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9.xml" ContentType="application/vnd.openxmlformats-officedocument.drawing+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王睿workfile\EPS Shandong 3.3.1\InputData\fuels\BFPaT\"/>
    </mc:Choice>
  </mc:AlternateContent>
  <xr:revisionPtr revIDLastSave="0" documentId="13_ncr:1_{8A8334B7-B721-486D-B059-FE06F8EE24FA}" xr6:coauthVersionLast="47" xr6:coauthVersionMax="47" xr10:uidLastSave="{00000000-0000-0000-0000-000000000000}"/>
  <bookViews>
    <workbookView xWindow="-108" yWindow="-108" windowWidth="23256" windowHeight="12576" tabRatio="877" firstSheet="20" activeTab="23" xr2:uid="{546DEDF6-C2A0-471A-8195-97296CB67A47}"/>
  </bookViews>
  <sheets>
    <sheet name="Deflator" sheetId="3" r:id="rId1"/>
    <sheet name="流通领域生产资料市场价格" sheetId="2" r:id="rId2"/>
    <sheet name="生物柴油" sheetId="13" r:id="rId3"/>
    <sheet name="褐煤" sheetId="12" r:id="rId4"/>
    <sheet name="航天煤油" sheetId="6" r:id="rId5"/>
    <sheet name="燃料油价格1" sheetId="9" r:id="rId6"/>
    <sheet name="燃料油月均" sheetId="8" r:id="rId7"/>
    <sheet name="燃料油周均" sheetId="7" r:id="rId8"/>
    <sheet name="能源发热量" sheetId="5" r:id="rId9"/>
    <sheet name="Crude" sheetId="14" r:id="rId10"/>
    <sheet name="热力" sheetId="46" r:id="rId11"/>
    <sheet name="生物质" sheetId="16" r:id="rId12"/>
    <sheet name="天然气2020城市价格" sheetId="17" r:id="rId13"/>
    <sheet name="管道天然气价格城市" sheetId="18" r:id="rId14"/>
    <sheet name="电价" sheetId="42" r:id="rId15"/>
    <sheet name="Hydrogen" sheetId="23" r:id="rId16"/>
    <sheet name="税率1" sheetId="78" r:id="rId17"/>
    <sheet name="税率2" sheetId="77" r:id="rId18"/>
    <sheet name="CN_Summary_fuelprice" sheetId="76" r:id="rId19"/>
    <sheet name="CN_Summary_taxrate" sheetId="48" r:id="rId20"/>
    <sheet name="US EPS" sheetId="10" r:id="rId21"/>
    <sheet name="US_Summary_pretax" sheetId="21" r:id="rId22"/>
    <sheet name="US_Summary_tax" sheetId="19" r:id="rId23"/>
    <sheet name="BFPaT-pretax-electricity" sheetId="43" r:id="rId24"/>
    <sheet name="BFPaT-pretax-coal" sheetId="24" r:id="rId25"/>
    <sheet name="BFPaT-pretax-natgas" sheetId="25" r:id="rId26"/>
    <sheet name="BFPaT-pretax-nuclear" sheetId="44" r:id="rId27"/>
    <sheet name="BFPaT-pretax-biomass" sheetId="26" r:id="rId28"/>
    <sheet name="BFPaT-pretax-petgas" sheetId="27" r:id="rId29"/>
    <sheet name="BFPaT-pretax-petdies" sheetId="28" r:id="rId30"/>
    <sheet name="BFPaT-pretax-biogas" sheetId="29" r:id="rId31"/>
    <sheet name="BFPaT-pretax-biodies" sheetId="35" r:id="rId32"/>
    <sheet name="BFPaT-pretax-jetkerosene" sheetId="36" r:id="rId33"/>
    <sheet name="BFPaT-pretax-lignite" sheetId="37" r:id="rId34"/>
    <sheet name="BFPaT-pretax-crude" sheetId="38" r:id="rId35"/>
    <sheet name="BFPaT-pretax-heavyfueloil" sheetId="39" r:id="rId36"/>
    <sheet name="BFPaT-pretax-lpgpropbut" sheetId="40" r:id="rId37"/>
    <sheet name="BFPaT-pretax-msw" sheetId="58" r:id="rId38"/>
    <sheet name="BFPaT-pretax-hydrogen" sheetId="41" r:id="rId39"/>
    <sheet name="BFPaT-pretax-heat" sheetId="47" r:id="rId40"/>
    <sheet name="BFPaT-pretax-geothermal" sheetId="59" r:id="rId41"/>
    <sheet name="BFPaT-pretax-hydro" sheetId="60" r:id="rId42"/>
    <sheet name="BFPaT-pretax-solar" sheetId="61" r:id="rId43"/>
    <sheet name="BFPaT-pretax-wind" sheetId="62" r:id="rId44"/>
    <sheet name="CN_Summary_pretax" sheetId="22" r:id="rId45"/>
    <sheet name="BFPaT-fueltax-electricity" sheetId="50" r:id="rId46"/>
    <sheet name="BFPaT-fueltax-coal" sheetId="51" r:id="rId47"/>
    <sheet name="BFPaT-fueltax-natgas" sheetId="52" r:id="rId48"/>
    <sheet name="BFPaT-fueltax-nuclear" sheetId="53" r:id="rId49"/>
    <sheet name="BFPaT-fueltax-biomass" sheetId="54" r:id="rId50"/>
    <sheet name="BFPaT-fueltax-petgas" sheetId="56" r:id="rId51"/>
    <sheet name="BFPaT-fueltax-petdies" sheetId="57" r:id="rId52"/>
    <sheet name="BFPaT-fueltax-biogas" sheetId="55" r:id="rId53"/>
    <sheet name="BFPaT-fueltax-biodies" sheetId="63" r:id="rId54"/>
    <sheet name="BFPaT-fueltax-jetkerosene" sheetId="64" r:id="rId55"/>
    <sheet name="BFPaT-fueltax-lignite" sheetId="65" r:id="rId56"/>
    <sheet name="BFPaT-fueltax-crude" sheetId="66" r:id="rId57"/>
    <sheet name="BFPaT-fueltax-heavyfueloil" sheetId="67" r:id="rId58"/>
    <sheet name="BFPaT-fueltax-lpgpropbut" sheetId="68" r:id="rId59"/>
    <sheet name="BFPaT-fueltax-msw" sheetId="69" r:id="rId60"/>
    <sheet name="BFPaT-fueltax-hydrogen" sheetId="70" r:id="rId61"/>
    <sheet name="BFPaT-fueltax-heat" sheetId="71" r:id="rId62"/>
    <sheet name="BFPaT-fueltax-geothermal" sheetId="72" r:id="rId63"/>
    <sheet name="BFPaT-fueltax-hydro" sheetId="73" r:id="rId64"/>
    <sheet name="BFPaT-fueltax-solar" sheetId="74" r:id="rId65"/>
    <sheet name="BFPaT-fueltax-wind" sheetId="75" r:id="rId66"/>
    <sheet name="CN_Summary_fueltax" sheetId="49" r:id="rId67"/>
  </sheets>
  <externalReferences>
    <externalReference r:id="rId68"/>
  </externalReferences>
  <definedNames>
    <definedName name="_xlnm._FilterDatabase" localSheetId="13" hidden="1">管道天然气价格城市!$A$1:$K$1</definedName>
    <definedName name="_xlnm._FilterDatabase" localSheetId="11">生物质!$A$1:$Y$1</definedName>
    <definedName name="dollars_2020_2012">[1]About!$A$103</definedName>
    <definedName name="lignite_multiplier">'[1]Hard Coal and Lig Multipliers'!$N$15</definedName>
    <definedName name="nonlignite_multiplier">'[1]Hard Coal and Lig Multipliers'!$N$16</definedName>
  </definedNames>
  <calcPr calcId="191029"/>
  <pivotCaches>
    <pivotCache cacheId="0" r:id="rId6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U211" i="22" l="1"/>
  <c r="AT211" i="22"/>
  <c r="AS211" i="22"/>
  <c r="AR211" i="22"/>
  <c r="AQ211" i="22"/>
  <c r="AP211" i="22"/>
  <c r="AO211" i="22"/>
  <c r="AN211" i="22"/>
  <c r="AM211" i="22"/>
  <c r="AL211" i="22"/>
  <c r="AK211" i="22"/>
  <c r="AJ211" i="22"/>
  <c r="AE9" i="62" s="1"/>
  <c r="AI211" i="22"/>
  <c r="AH211" i="22"/>
  <c r="AG211" i="22"/>
  <c r="AF211" i="22"/>
  <c r="AE211" i="22"/>
  <c r="AD211" i="22"/>
  <c r="AC211" i="22"/>
  <c r="AB211" i="22"/>
  <c r="AA211" i="22"/>
  <c r="Z211" i="22"/>
  <c r="Y211" i="22"/>
  <c r="X211" i="22"/>
  <c r="S9" i="62" s="1"/>
  <c r="W211" i="22"/>
  <c r="V211" i="22"/>
  <c r="U211" i="22"/>
  <c r="T211" i="22"/>
  <c r="S211" i="22"/>
  <c r="R211" i="22"/>
  <c r="Q211" i="22"/>
  <c r="P211" i="22"/>
  <c r="O211" i="22"/>
  <c r="N211" i="22"/>
  <c r="M211" i="22"/>
  <c r="L211" i="22"/>
  <c r="G9" i="62" s="1"/>
  <c r="K211" i="22"/>
  <c r="J211" i="22"/>
  <c r="I211" i="22"/>
  <c r="H211" i="22"/>
  <c r="G211" i="22"/>
  <c r="F211" i="22"/>
  <c r="E211" i="22"/>
  <c r="D211" i="22"/>
  <c r="C211" i="22"/>
  <c r="B211" i="22"/>
  <c r="AU210" i="22"/>
  <c r="AT210" i="22"/>
  <c r="AS210" i="22"/>
  <c r="AR210" i="22"/>
  <c r="AQ210" i="22"/>
  <c r="AP210" i="22"/>
  <c r="AO210" i="22"/>
  <c r="AN210" i="22"/>
  <c r="AM210" i="22"/>
  <c r="AL210" i="22"/>
  <c r="AK210" i="22"/>
  <c r="AJ210" i="22"/>
  <c r="AI210" i="22"/>
  <c r="AH210" i="22"/>
  <c r="AG210" i="22"/>
  <c r="AF210" i="22"/>
  <c r="AE210" i="22"/>
  <c r="AD210" i="22"/>
  <c r="AC210" i="22"/>
  <c r="AB210" i="22"/>
  <c r="AA210" i="22"/>
  <c r="Z210" i="22"/>
  <c r="Y210" i="22"/>
  <c r="X210" i="22"/>
  <c r="W210" i="22"/>
  <c r="V210" i="22"/>
  <c r="U210" i="22"/>
  <c r="T210" i="22"/>
  <c r="S210" i="22"/>
  <c r="R210" i="22"/>
  <c r="Q210" i="22"/>
  <c r="P210" i="22"/>
  <c r="O210" i="22"/>
  <c r="N210" i="22"/>
  <c r="M210" i="22"/>
  <c r="L210" i="22"/>
  <c r="K210" i="22"/>
  <c r="J210" i="22"/>
  <c r="I210" i="22"/>
  <c r="H210" i="22"/>
  <c r="G210" i="22"/>
  <c r="F210" i="22"/>
  <c r="E210" i="22"/>
  <c r="D210" i="22"/>
  <c r="C210" i="22"/>
  <c r="B210" i="22"/>
  <c r="AU209" i="22"/>
  <c r="AT209" i="22"/>
  <c r="AS209" i="22"/>
  <c r="AR209" i="22"/>
  <c r="AM7" i="62" s="1"/>
  <c r="AQ209" i="22"/>
  <c r="AP209" i="22"/>
  <c r="AO209" i="22"/>
  <c r="AN209" i="22"/>
  <c r="AM209" i="22"/>
  <c r="AL209" i="22"/>
  <c r="AK209" i="22"/>
  <c r="AJ209" i="22"/>
  <c r="AI209" i="22"/>
  <c r="AH209" i="22"/>
  <c r="AG209" i="22"/>
  <c r="AF209" i="22"/>
  <c r="AA7" i="62" s="1"/>
  <c r="AE209" i="22"/>
  <c r="AD209" i="22"/>
  <c r="AC209" i="22"/>
  <c r="AB209" i="22"/>
  <c r="AA209" i="22"/>
  <c r="Z209" i="22"/>
  <c r="Y209" i="22"/>
  <c r="X209" i="22"/>
  <c r="W209" i="22"/>
  <c r="V209" i="22"/>
  <c r="U209" i="22"/>
  <c r="T209" i="22"/>
  <c r="O7" i="62" s="1"/>
  <c r="S209" i="22"/>
  <c r="R209" i="22"/>
  <c r="Q209" i="22"/>
  <c r="P209" i="22"/>
  <c r="O209" i="22"/>
  <c r="N209" i="22"/>
  <c r="M209" i="22"/>
  <c r="L209" i="22"/>
  <c r="K209" i="22"/>
  <c r="J209" i="22"/>
  <c r="I209" i="22"/>
  <c r="H209" i="22"/>
  <c r="C7" i="62" s="1"/>
  <c r="G209" i="22"/>
  <c r="F209" i="22"/>
  <c r="E209" i="22"/>
  <c r="D209" i="22"/>
  <c r="C209" i="22"/>
  <c r="B209" i="22"/>
  <c r="AU208" i="22"/>
  <c r="AT208" i="22"/>
  <c r="AS208" i="22"/>
  <c r="AR208" i="22"/>
  <c r="AQ208" i="22"/>
  <c r="AP208" i="22"/>
  <c r="AO208" i="22"/>
  <c r="AN208" i="22"/>
  <c r="AM208" i="22"/>
  <c r="AL208" i="22"/>
  <c r="AK208" i="22"/>
  <c r="AJ208" i="22"/>
  <c r="AI208" i="22"/>
  <c r="AH208" i="22"/>
  <c r="AG208" i="22"/>
  <c r="AF208" i="22"/>
  <c r="AE208" i="22"/>
  <c r="AD208" i="22"/>
  <c r="AC208" i="22"/>
  <c r="AB208" i="22"/>
  <c r="AA208" i="22"/>
  <c r="Z208" i="22"/>
  <c r="Y208" i="22"/>
  <c r="X208" i="22"/>
  <c r="W208" i="22"/>
  <c r="V208" i="22"/>
  <c r="U208" i="22"/>
  <c r="T208" i="22"/>
  <c r="S208" i="22"/>
  <c r="R208" i="22"/>
  <c r="Q208" i="22"/>
  <c r="P208" i="22"/>
  <c r="O208" i="22"/>
  <c r="N208" i="22"/>
  <c r="M208" i="22"/>
  <c r="L208" i="22"/>
  <c r="K208" i="22"/>
  <c r="J208" i="22"/>
  <c r="I208" i="22"/>
  <c r="H208" i="22"/>
  <c r="G208" i="22"/>
  <c r="F208" i="22"/>
  <c r="E208" i="22"/>
  <c r="D208" i="22"/>
  <c r="C208" i="22"/>
  <c r="B208" i="22"/>
  <c r="AU207" i="22"/>
  <c r="AT207" i="22"/>
  <c r="AS207" i="22"/>
  <c r="AR207" i="22"/>
  <c r="AQ207" i="22"/>
  <c r="AP207" i="22"/>
  <c r="AO207" i="22"/>
  <c r="AN207" i="22"/>
  <c r="AI5" i="62" s="1"/>
  <c r="AM207" i="22"/>
  <c r="AL207" i="22"/>
  <c r="AK207" i="22"/>
  <c r="AJ207" i="22"/>
  <c r="AI207" i="22"/>
  <c r="AH207" i="22"/>
  <c r="AG207" i="22"/>
  <c r="AF207" i="22"/>
  <c r="AE207" i="22"/>
  <c r="AD207" i="22"/>
  <c r="AC207" i="22"/>
  <c r="AB207" i="22"/>
  <c r="W5" i="62" s="1"/>
  <c r="AA207" i="22"/>
  <c r="Z207" i="22"/>
  <c r="Y207" i="22"/>
  <c r="X207" i="22"/>
  <c r="W207" i="22"/>
  <c r="V207" i="22"/>
  <c r="U207" i="22"/>
  <c r="T207" i="22"/>
  <c r="S207" i="22"/>
  <c r="R207" i="22"/>
  <c r="Q207" i="22"/>
  <c r="P207" i="22"/>
  <c r="K5" i="62" s="1"/>
  <c r="O207" i="22"/>
  <c r="N207" i="22"/>
  <c r="M207" i="22"/>
  <c r="L207" i="22"/>
  <c r="K207" i="22"/>
  <c r="J207" i="22"/>
  <c r="I207" i="22"/>
  <c r="H207" i="22"/>
  <c r="G207" i="22"/>
  <c r="F207" i="22"/>
  <c r="E207" i="22"/>
  <c r="D207" i="22"/>
  <c r="C207" i="22"/>
  <c r="B207" i="22"/>
  <c r="AU206" i="22"/>
  <c r="AT206" i="22"/>
  <c r="AS206" i="22"/>
  <c r="AR206" i="22"/>
  <c r="AQ206" i="22"/>
  <c r="AP206" i="22"/>
  <c r="AO206" i="22"/>
  <c r="AN206" i="22"/>
  <c r="AM206" i="22"/>
  <c r="AL206" i="22"/>
  <c r="AK206" i="22"/>
  <c r="AJ206" i="22"/>
  <c r="AI206" i="22"/>
  <c r="AH206" i="22"/>
  <c r="AG206" i="22"/>
  <c r="AF206" i="22"/>
  <c r="AE206" i="22"/>
  <c r="AD206" i="22"/>
  <c r="AC206" i="22"/>
  <c r="AB206" i="22"/>
  <c r="AA206" i="22"/>
  <c r="Z206" i="22"/>
  <c r="Y206" i="22"/>
  <c r="X206" i="22"/>
  <c r="W206" i="22"/>
  <c r="V206" i="22"/>
  <c r="U206" i="22"/>
  <c r="T206" i="22"/>
  <c r="S206" i="22"/>
  <c r="R206" i="22"/>
  <c r="Q206" i="22"/>
  <c r="P206" i="22"/>
  <c r="O206" i="22"/>
  <c r="N206" i="22"/>
  <c r="M206" i="22"/>
  <c r="L206" i="22"/>
  <c r="K206" i="22"/>
  <c r="J206" i="22"/>
  <c r="I206" i="22"/>
  <c r="H206" i="22"/>
  <c r="G206" i="22"/>
  <c r="F206" i="22"/>
  <c r="E206" i="22"/>
  <c r="D206" i="22"/>
  <c r="C206" i="22"/>
  <c r="B206" i="22"/>
  <c r="AU205" i="22"/>
  <c r="AT205" i="22"/>
  <c r="AS205" i="22"/>
  <c r="AR205" i="22"/>
  <c r="AQ205" i="22"/>
  <c r="AP205" i="22"/>
  <c r="AO205" i="22"/>
  <c r="AN205" i="22"/>
  <c r="AM205" i="22"/>
  <c r="AL205" i="22"/>
  <c r="AK205" i="22"/>
  <c r="AJ205" i="22"/>
  <c r="AE3" i="62" s="1"/>
  <c r="AI205" i="22"/>
  <c r="AH205" i="22"/>
  <c r="AG205" i="22"/>
  <c r="AF205" i="22"/>
  <c r="AE205" i="22"/>
  <c r="AD205" i="22"/>
  <c r="AC205" i="22"/>
  <c r="AB205" i="22"/>
  <c r="AA205" i="22"/>
  <c r="Z205" i="22"/>
  <c r="Y205" i="22"/>
  <c r="X205" i="22"/>
  <c r="S3" i="62" s="1"/>
  <c r="W205" i="22"/>
  <c r="V205" i="22"/>
  <c r="U205" i="22"/>
  <c r="T205" i="22"/>
  <c r="S205" i="22"/>
  <c r="R205" i="22"/>
  <c r="Q205" i="22"/>
  <c r="P205" i="22"/>
  <c r="O205" i="22"/>
  <c r="N205" i="22"/>
  <c r="M205" i="22"/>
  <c r="L205" i="22"/>
  <c r="G3" i="62" s="1"/>
  <c r="K205" i="22"/>
  <c r="J205" i="22"/>
  <c r="I205" i="22"/>
  <c r="H205" i="22"/>
  <c r="G205" i="22"/>
  <c r="F205" i="22"/>
  <c r="E205" i="22"/>
  <c r="D205" i="22"/>
  <c r="C205" i="22"/>
  <c r="B205"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204" i="22"/>
  <c r="J204" i="22"/>
  <c r="I204" i="22"/>
  <c r="H204" i="22"/>
  <c r="G204" i="22"/>
  <c r="F204" i="22"/>
  <c r="E204" i="22"/>
  <c r="D204" i="22"/>
  <c r="C204" i="22"/>
  <c r="B204" i="22"/>
  <c r="AU201" i="22"/>
  <c r="AT201" i="22"/>
  <c r="AS201" i="22"/>
  <c r="AR201" i="22"/>
  <c r="AQ201" i="22"/>
  <c r="AP201" i="22"/>
  <c r="AO201" i="22"/>
  <c r="AN201" i="22"/>
  <c r="AM201" i="22"/>
  <c r="AL201" i="22"/>
  <c r="AK201" i="22"/>
  <c r="AJ201" i="22"/>
  <c r="AE9" i="61" s="1"/>
  <c r="AI201" i="22"/>
  <c r="AH201" i="22"/>
  <c r="AG201" i="22"/>
  <c r="AF201" i="22"/>
  <c r="AE201" i="22"/>
  <c r="AD201" i="22"/>
  <c r="AC201" i="22"/>
  <c r="AB201" i="22"/>
  <c r="AA201" i="22"/>
  <c r="Z201" i="22"/>
  <c r="Y201" i="22"/>
  <c r="X201" i="22"/>
  <c r="S9" i="61" s="1"/>
  <c r="W201" i="22"/>
  <c r="V201" i="22"/>
  <c r="U201" i="22"/>
  <c r="T201" i="22"/>
  <c r="S201" i="22"/>
  <c r="R201" i="22"/>
  <c r="Q201" i="22"/>
  <c r="P201" i="22"/>
  <c r="O201" i="22"/>
  <c r="N201" i="22"/>
  <c r="M201" i="22"/>
  <c r="L201" i="22"/>
  <c r="G9" i="61" s="1"/>
  <c r="K201" i="22"/>
  <c r="J201" i="22"/>
  <c r="I201" i="22"/>
  <c r="H201" i="22"/>
  <c r="G201" i="22"/>
  <c r="F201" i="22"/>
  <c r="E201" i="22"/>
  <c r="D201" i="22"/>
  <c r="C201" i="22"/>
  <c r="B201" i="22"/>
  <c r="AU200" i="22"/>
  <c r="AT200" i="22"/>
  <c r="AO8" i="61" s="1"/>
  <c r="AS200" i="22"/>
  <c r="AR200" i="22"/>
  <c r="AQ200" i="22"/>
  <c r="AP200" i="22"/>
  <c r="AO200" i="22"/>
  <c r="AN200" i="22"/>
  <c r="AM200" i="22"/>
  <c r="AL200" i="22"/>
  <c r="AK200" i="22"/>
  <c r="AJ200" i="22"/>
  <c r="AI200" i="22"/>
  <c r="AH200" i="22"/>
  <c r="AC8" i="61" s="1"/>
  <c r="AG200" i="22"/>
  <c r="AF200" i="22"/>
  <c r="AE200" i="22"/>
  <c r="AD200" i="22"/>
  <c r="AC200" i="22"/>
  <c r="AB200" i="22"/>
  <c r="AA200" i="22"/>
  <c r="Z200" i="22"/>
  <c r="Y200" i="22"/>
  <c r="X200" i="22"/>
  <c r="W200" i="22"/>
  <c r="V200" i="22"/>
  <c r="Q8" i="61" s="1"/>
  <c r="U200" i="22"/>
  <c r="T200" i="22"/>
  <c r="S200" i="22"/>
  <c r="R200" i="22"/>
  <c r="Q200" i="22"/>
  <c r="P200" i="22"/>
  <c r="O200" i="22"/>
  <c r="N200" i="22"/>
  <c r="M200" i="22"/>
  <c r="L200" i="22"/>
  <c r="K200" i="22"/>
  <c r="J200" i="22"/>
  <c r="E8" i="61" s="1"/>
  <c r="I200" i="22"/>
  <c r="H200" i="22"/>
  <c r="G200" i="22"/>
  <c r="F200" i="22"/>
  <c r="E200" i="22"/>
  <c r="D200" i="22"/>
  <c r="C200" i="22"/>
  <c r="B200" i="22"/>
  <c r="AU199" i="22"/>
  <c r="AT199" i="22"/>
  <c r="AS199" i="22"/>
  <c r="AR199" i="22"/>
  <c r="AM7" i="61" s="1"/>
  <c r="AQ199" i="22"/>
  <c r="AP199" i="22"/>
  <c r="AO199" i="22"/>
  <c r="AN199" i="22"/>
  <c r="AM199" i="22"/>
  <c r="AL199" i="22"/>
  <c r="AK199" i="22"/>
  <c r="AJ199" i="22"/>
  <c r="AI199" i="22"/>
  <c r="AH199" i="22"/>
  <c r="AG199" i="22"/>
  <c r="AF199" i="22"/>
  <c r="AA7" i="61" s="1"/>
  <c r="AE199" i="22"/>
  <c r="AD199" i="22"/>
  <c r="AC199" i="22"/>
  <c r="AB199" i="22"/>
  <c r="AA199" i="22"/>
  <c r="Z199" i="22"/>
  <c r="Y199" i="22"/>
  <c r="X199" i="22"/>
  <c r="W199" i="22"/>
  <c r="V199" i="22"/>
  <c r="U199" i="22"/>
  <c r="T199" i="22"/>
  <c r="O7" i="61" s="1"/>
  <c r="S199" i="22"/>
  <c r="R199" i="22"/>
  <c r="Q199" i="22"/>
  <c r="P199" i="22"/>
  <c r="O199" i="22"/>
  <c r="N199" i="22"/>
  <c r="M199" i="22"/>
  <c r="L199" i="22"/>
  <c r="K199" i="22"/>
  <c r="J199" i="22"/>
  <c r="I199" i="22"/>
  <c r="H199" i="22"/>
  <c r="C7" i="61" s="1"/>
  <c r="G199" i="22"/>
  <c r="F199" i="22"/>
  <c r="E199" i="22"/>
  <c r="D199" i="22"/>
  <c r="C199" i="22"/>
  <c r="B199" i="22"/>
  <c r="AU198" i="22"/>
  <c r="AT198" i="22"/>
  <c r="AS198" i="22"/>
  <c r="AR198" i="22"/>
  <c r="AQ198" i="22"/>
  <c r="AP198" i="22"/>
  <c r="AK6" i="61" s="1"/>
  <c r="AO198" i="22"/>
  <c r="AN198" i="22"/>
  <c r="AM198" i="22"/>
  <c r="AL198" i="22"/>
  <c r="AK198" i="22"/>
  <c r="AJ198" i="22"/>
  <c r="AI198" i="22"/>
  <c r="AH198" i="22"/>
  <c r="AG198" i="22"/>
  <c r="AF198" i="22"/>
  <c r="AE198" i="22"/>
  <c r="AD198" i="22"/>
  <c r="Y6" i="61" s="1"/>
  <c r="AC198" i="22"/>
  <c r="AB198" i="22"/>
  <c r="AA198" i="22"/>
  <c r="Z198" i="22"/>
  <c r="Y198" i="22"/>
  <c r="X198" i="22"/>
  <c r="W198" i="22"/>
  <c r="V198" i="22"/>
  <c r="U198" i="22"/>
  <c r="T198" i="22"/>
  <c r="S198" i="22"/>
  <c r="R198" i="22"/>
  <c r="M6" i="61" s="1"/>
  <c r="Q198" i="22"/>
  <c r="P198" i="22"/>
  <c r="O198" i="22"/>
  <c r="N198" i="22"/>
  <c r="M198" i="22"/>
  <c r="L198" i="22"/>
  <c r="K198" i="22"/>
  <c r="J198" i="22"/>
  <c r="I198" i="22"/>
  <c r="H198" i="22"/>
  <c r="G198" i="22"/>
  <c r="F198" i="22"/>
  <c r="E198" i="22"/>
  <c r="D198" i="22"/>
  <c r="C198" i="22"/>
  <c r="B198" i="22"/>
  <c r="AU197" i="22"/>
  <c r="AT197" i="22"/>
  <c r="AS197" i="22"/>
  <c r="AR197" i="22"/>
  <c r="AQ197" i="22"/>
  <c r="AP197" i="22"/>
  <c r="AO197" i="22"/>
  <c r="AN197" i="22"/>
  <c r="AI5" i="61" s="1"/>
  <c r="AM197" i="22"/>
  <c r="AL197" i="22"/>
  <c r="AK197" i="22"/>
  <c r="AJ197" i="22"/>
  <c r="AI197" i="22"/>
  <c r="AH197" i="22"/>
  <c r="AG197" i="22"/>
  <c r="AF197" i="22"/>
  <c r="AE197" i="22"/>
  <c r="AD197" i="22"/>
  <c r="AC197" i="22"/>
  <c r="AB197" i="22"/>
  <c r="W5" i="61" s="1"/>
  <c r="AA197" i="22"/>
  <c r="Z197" i="22"/>
  <c r="Y197" i="22"/>
  <c r="X197" i="22"/>
  <c r="W197" i="22"/>
  <c r="V197" i="22"/>
  <c r="U197" i="22"/>
  <c r="T197" i="22"/>
  <c r="S197" i="22"/>
  <c r="R197" i="22"/>
  <c r="Q197" i="22"/>
  <c r="P197" i="22"/>
  <c r="K5" i="61" s="1"/>
  <c r="O197" i="22"/>
  <c r="N197" i="22"/>
  <c r="M197" i="22"/>
  <c r="L197" i="22"/>
  <c r="K197" i="22"/>
  <c r="J197" i="22"/>
  <c r="I197" i="22"/>
  <c r="H197" i="22"/>
  <c r="G197" i="22"/>
  <c r="F197" i="22"/>
  <c r="E197" i="22"/>
  <c r="D197" i="22"/>
  <c r="C197" i="22"/>
  <c r="B197" i="22"/>
  <c r="AU196" i="22"/>
  <c r="AT196" i="22"/>
  <c r="AS196" i="22"/>
  <c r="AR196" i="22"/>
  <c r="AQ196" i="22"/>
  <c r="AP196" i="22"/>
  <c r="AO196" i="22"/>
  <c r="AN196" i="22"/>
  <c r="AM196" i="22"/>
  <c r="AL196" i="22"/>
  <c r="AG4" i="61" s="1"/>
  <c r="AK196" i="22"/>
  <c r="AJ196" i="22"/>
  <c r="AI196" i="22"/>
  <c r="AH196" i="22"/>
  <c r="AG196" i="22"/>
  <c r="AF196" i="22"/>
  <c r="AE196" i="22"/>
  <c r="AD196" i="22"/>
  <c r="AC196" i="22"/>
  <c r="AB196" i="22"/>
  <c r="AA196" i="22"/>
  <c r="Z196" i="22"/>
  <c r="U4" i="61" s="1"/>
  <c r="Y196" i="22"/>
  <c r="X196" i="22"/>
  <c r="W196" i="22"/>
  <c r="V196" i="22"/>
  <c r="U196" i="22"/>
  <c r="T196" i="22"/>
  <c r="S196" i="22"/>
  <c r="R196" i="22"/>
  <c r="Q196" i="22"/>
  <c r="P196" i="22"/>
  <c r="O196" i="22"/>
  <c r="N196" i="22"/>
  <c r="I4" i="61" s="1"/>
  <c r="M196" i="22"/>
  <c r="L196" i="22"/>
  <c r="K196" i="22"/>
  <c r="J196" i="22"/>
  <c r="I196" i="22"/>
  <c r="H196" i="22"/>
  <c r="G196" i="22"/>
  <c r="F196" i="22"/>
  <c r="E196" i="22"/>
  <c r="D196" i="22"/>
  <c r="C196" i="22"/>
  <c r="B196" i="22"/>
  <c r="AU195" i="22"/>
  <c r="AT195" i="22"/>
  <c r="AS195" i="22"/>
  <c r="AR195" i="22"/>
  <c r="AQ195" i="22"/>
  <c r="AP195" i="22"/>
  <c r="AO195" i="22"/>
  <c r="AN195" i="22"/>
  <c r="AM195" i="22"/>
  <c r="AL195" i="22"/>
  <c r="AK195" i="22"/>
  <c r="AJ195" i="22"/>
  <c r="AE3" i="61" s="1"/>
  <c r="AI195" i="22"/>
  <c r="AH195" i="22"/>
  <c r="AG195" i="22"/>
  <c r="AF195" i="22"/>
  <c r="AE195" i="22"/>
  <c r="AD195" i="22"/>
  <c r="AC195" i="22"/>
  <c r="AB195" i="22"/>
  <c r="AA195" i="22"/>
  <c r="Z195" i="22"/>
  <c r="Y195" i="22"/>
  <c r="X195" i="22"/>
  <c r="S3" i="61" s="1"/>
  <c r="W195" i="22"/>
  <c r="V195" i="22"/>
  <c r="U195" i="22"/>
  <c r="T195" i="22"/>
  <c r="S195" i="22"/>
  <c r="R195" i="22"/>
  <c r="Q195" i="22"/>
  <c r="P195" i="22"/>
  <c r="O195" i="22"/>
  <c r="N195" i="22"/>
  <c r="M195" i="22"/>
  <c r="L195" i="22"/>
  <c r="G3" i="61" s="1"/>
  <c r="K195" i="22"/>
  <c r="J195" i="22"/>
  <c r="I195" i="22"/>
  <c r="H195" i="22"/>
  <c r="G195" i="22"/>
  <c r="F195" i="22"/>
  <c r="E195" i="22"/>
  <c r="D195" i="22"/>
  <c r="C195" i="22"/>
  <c r="B195" i="22"/>
  <c r="AU194" i="22"/>
  <c r="AT194" i="22"/>
  <c r="AO2" i="61" s="1"/>
  <c r="AS194" i="22"/>
  <c r="AR194" i="22"/>
  <c r="AQ194" i="22"/>
  <c r="AP194" i="22"/>
  <c r="AO194" i="22"/>
  <c r="AN194" i="22"/>
  <c r="AM194" i="22"/>
  <c r="AL194" i="22"/>
  <c r="AK194" i="22"/>
  <c r="AJ194" i="22"/>
  <c r="AI194" i="22"/>
  <c r="AH194" i="22"/>
  <c r="AC2" i="61" s="1"/>
  <c r="AG194" i="22"/>
  <c r="AF194" i="22"/>
  <c r="AE194" i="22"/>
  <c r="AD194" i="22"/>
  <c r="AC194" i="22"/>
  <c r="AB194" i="22"/>
  <c r="AA194" i="22"/>
  <c r="Z194" i="22"/>
  <c r="Y194" i="22"/>
  <c r="X194" i="22"/>
  <c r="W194" i="22"/>
  <c r="V194" i="22"/>
  <c r="Q2" i="61" s="1"/>
  <c r="U194" i="22"/>
  <c r="T194" i="22"/>
  <c r="S194" i="22"/>
  <c r="R194" i="22"/>
  <c r="Q194" i="22"/>
  <c r="P194" i="22"/>
  <c r="O194" i="22"/>
  <c r="N194" i="22"/>
  <c r="M194" i="22"/>
  <c r="L194" i="22"/>
  <c r="K194" i="22"/>
  <c r="J194" i="22"/>
  <c r="E2" i="61" s="1"/>
  <c r="I194" i="22"/>
  <c r="H194" i="22"/>
  <c r="G194" i="22"/>
  <c r="F194" i="22"/>
  <c r="E194" i="22"/>
  <c r="D194" i="22"/>
  <c r="C194" i="22"/>
  <c r="B194" i="22"/>
  <c r="AU191" i="22"/>
  <c r="AT191" i="22"/>
  <c r="AS191" i="22"/>
  <c r="AR191" i="22"/>
  <c r="AQ191" i="22"/>
  <c r="AP191" i="22"/>
  <c r="AO191" i="22"/>
  <c r="AN191" i="22"/>
  <c r="AM191" i="22"/>
  <c r="AL191" i="22"/>
  <c r="AK191" i="22"/>
  <c r="AJ191" i="22"/>
  <c r="AE9" i="60" s="1"/>
  <c r="AI191" i="22"/>
  <c r="AH191" i="22"/>
  <c r="AG191" i="22"/>
  <c r="AF191" i="22"/>
  <c r="AE191" i="22"/>
  <c r="AD191" i="22"/>
  <c r="AC191" i="22"/>
  <c r="AB191" i="22"/>
  <c r="AA191" i="22"/>
  <c r="Z191" i="22"/>
  <c r="Y191" i="22"/>
  <c r="X191" i="22"/>
  <c r="S9" i="60" s="1"/>
  <c r="W191" i="22"/>
  <c r="V191" i="22"/>
  <c r="U191" i="22"/>
  <c r="T191" i="22"/>
  <c r="S191" i="22"/>
  <c r="R191" i="22"/>
  <c r="Q191" i="22"/>
  <c r="P191" i="22"/>
  <c r="O191" i="22"/>
  <c r="N191" i="22"/>
  <c r="M191" i="22"/>
  <c r="L191" i="22"/>
  <c r="G9" i="60" s="1"/>
  <c r="K191" i="22"/>
  <c r="J191" i="22"/>
  <c r="I191" i="22"/>
  <c r="H191" i="22"/>
  <c r="G191" i="22"/>
  <c r="F191" i="22"/>
  <c r="E191" i="22"/>
  <c r="D191" i="22"/>
  <c r="C191" i="22"/>
  <c r="B191" i="22"/>
  <c r="AU190" i="22"/>
  <c r="AP8" i="60" s="1"/>
  <c r="AT190" i="22"/>
  <c r="AO8" i="60" s="1"/>
  <c r="AS190" i="22"/>
  <c r="AR190" i="22"/>
  <c r="AQ190" i="22"/>
  <c r="AP190" i="22"/>
  <c r="AO190" i="22"/>
  <c r="AN190" i="22"/>
  <c r="AM190" i="22"/>
  <c r="AL190" i="22"/>
  <c r="AK190" i="22"/>
  <c r="AJ190" i="22"/>
  <c r="AI190" i="22"/>
  <c r="AD8" i="60" s="1"/>
  <c r="AH190" i="22"/>
  <c r="AC8" i="60" s="1"/>
  <c r="AG190" i="22"/>
  <c r="AF190" i="22"/>
  <c r="AE190" i="22"/>
  <c r="AD190" i="22"/>
  <c r="AC190" i="22"/>
  <c r="AB190" i="22"/>
  <c r="AA190" i="22"/>
  <c r="Z190" i="22"/>
  <c r="Y190" i="22"/>
  <c r="X190" i="22"/>
  <c r="W190" i="22"/>
  <c r="R8" i="60" s="1"/>
  <c r="V190" i="22"/>
  <c r="Q8" i="60" s="1"/>
  <c r="U190" i="22"/>
  <c r="T190" i="22"/>
  <c r="S190" i="22"/>
  <c r="R190" i="22"/>
  <c r="Q190" i="22"/>
  <c r="P190" i="22"/>
  <c r="O190" i="22"/>
  <c r="N190" i="22"/>
  <c r="M190" i="22"/>
  <c r="L190" i="22"/>
  <c r="K190" i="22"/>
  <c r="F8" i="60" s="1"/>
  <c r="J190" i="22"/>
  <c r="E8" i="60" s="1"/>
  <c r="I190" i="22"/>
  <c r="H190" i="22"/>
  <c r="G190" i="22"/>
  <c r="F190" i="22"/>
  <c r="E190" i="22"/>
  <c r="D190" i="22"/>
  <c r="C190" i="22"/>
  <c r="B190" i="22"/>
  <c r="AU189" i="22"/>
  <c r="AT189" i="22"/>
  <c r="AS189" i="22"/>
  <c r="AR189" i="22"/>
  <c r="AM7" i="60" s="1"/>
  <c r="AQ189" i="22"/>
  <c r="AP189" i="22"/>
  <c r="AO189" i="22"/>
  <c r="AN189" i="22"/>
  <c r="AM189" i="22"/>
  <c r="AL189" i="22"/>
  <c r="AK189" i="22"/>
  <c r="AJ189" i="22"/>
  <c r="AI189" i="22"/>
  <c r="AH189" i="22"/>
  <c r="AG189" i="22"/>
  <c r="AF189" i="22"/>
  <c r="AA7" i="60" s="1"/>
  <c r="AE189" i="22"/>
  <c r="AD189" i="22"/>
  <c r="AC189" i="22"/>
  <c r="AB189" i="22"/>
  <c r="AA189" i="22"/>
  <c r="Z189" i="22"/>
  <c r="Y189" i="22"/>
  <c r="X189" i="22"/>
  <c r="W189" i="22"/>
  <c r="V189" i="22"/>
  <c r="U189" i="22"/>
  <c r="T189" i="22"/>
  <c r="O7" i="60" s="1"/>
  <c r="S189" i="22"/>
  <c r="R189" i="22"/>
  <c r="Q189" i="22"/>
  <c r="P189" i="22"/>
  <c r="O189" i="22"/>
  <c r="N189" i="22"/>
  <c r="M189" i="22"/>
  <c r="L189" i="22"/>
  <c r="K189" i="22"/>
  <c r="J189" i="22"/>
  <c r="I189" i="22"/>
  <c r="H189" i="22"/>
  <c r="C7" i="60" s="1"/>
  <c r="G189" i="22"/>
  <c r="F189" i="22"/>
  <c r="E189" i="22"/>
  <c r="D189" i="22"/>
  <c r="C189" i="22"/>
  <c r="B189" i="22"/>
  <c r="AU188" i="22"/>
  <c r="AT188" i="22"/>
  <c r="AS188" i="22"/>
  <c r="AR188" i="22"/>
  <c r="AQ188" i="22"/>
  <c r="AL6" i="60" s="1"/>
  <c r="AP188" i="22"/>
  <c r="AK6" i="60" s="1"/>
  <c r="AO188" i="22"/>
  <c r="AN188" i="22"/>
  <c r="AM188" i="22"/>
  <c r="AL188" i="22"/>
  <c r="AK188" i="22"/>
  <c r="AJ188" i="22"/>
  <c r="AI188" i="22"/>
  <c r="AH188" i="22"/>
  <c r="AG188" i="22"/>
  <c r="AF188" i="22"/>
  <c r="AE188" i="22"/>
  <c r="Z6" i="60" s="1"/>
  <c r="AD188" i="22"/>
  <c r="Y6" i="60" s="1"/>
  <c r="AC188" i="22"/>
  <c r="AB188" i="22"/>
  <c r="AA188" i="22"/>
  <c r="Z188" i="22"/>
  <c r="Y188" i="22"/>
  <c r="X188" i="22"/>
  <c r="W188" i="22"/>
  <c r="V188" i="22"/>
  <c r="U188" i="22"/>
  <c r="T188" i="22"/>
  <c r="S188" i="22"/>
  <c r="N6" i="60" s="1"/>
  <c r="R188" i="22"/>
  <c r="M6" i="60" s="1"/>
  <c r="Q188" i="22"/>
  <c r="P188" i="22"/>
  <c r="O188" i="22"/>
  <c r="N188" i="22"/>
  <c r="M188" i="22"/>
  <c r="L188" i="22"/>
  <c r="K188" i="22"/>
  <c r="J188" i="22"/>
  <c r="I188" i="22"/>
  <c r="H188" i="22"/>
  <c r="G188" i="22"/>
  <c r="B6" i="60" s="1"/>
  <c r="F188" i="22"/>
  <c r="E188" i="22"/>
  <c r="D188" i="22"/>
  <c r="C188" i="22"/>
  <c r="B188" i="22"/>
  <c r="AU187" i="22"/>
  <c r="AT187" i="22"/>
  <c r="AS187" i="22"/>
  <c r="AR187" i="22"/>
  <c r="AQ187" i="22"/>
  <c r="AP187" i="22"/>
  <c r="AO187" i="22"/>
  <c r="AN187" i="22"/>
  <c r="AI5" i="60" s="1"/>
  <c r="AM187" i="22"/>
  <c r="AL187" i="22"/>
  <c r="AK187" i="22"/>
  <c r="AJ187" i="22"/>
  <c r="AI187" i="22"/>
  <c r="AH187" i="22"/>
  <c r="AG187" i="22"/>
  <c r="AF187" i="22"/>
  <c r="AE187" i="22"/>
  <c r="AD187" i="22"/>
  <c r="AC187" i="22"/>
  <c r="AB187" i="22"/>
  <c r="W5" i="60" s="1"/>
  <c r="AA187" i="22"/>
  <c r="Z187" i="22"/>
  <c r="Y187" i="22"/>
  <c r="X187" i="22"/>
  <c r="W187" i="22"/>
  <c r="V187" i="22"/>
  <c r="U187" i="22"/>
  <c r="T187" i="22"/>
  <c r="S187" i="22"/>
  <c r="R187" i="22"/>
  <c r="Q187" i="22"/>
  <c r="P187" i="22"/>
  <c r="K5" i="60" s="1"/>
  <c r="O187" i="22"/>
  <c r="N187" i="22"/>
  <c r="M187" i="22"/>
  <c r="L187" i="22"/>
  <c r="K187" i="22"/>
  <c r="J187" i="22"/>
  <c r="I187" i="22"/>
  <c r="H187" i="22"/>
  <c r="G187" i="22"/>
  <c r="F187" i="22"/>
  <c r="E187" i="22"/>
  <c r="D187" i="22"/>
  <c r="C187" i="22"/>
  <c r="B187" i="22"/>
  <c r="AU186" i="22"/>
  <c r="AT186" i="22"/>
  <c r="AS186" i="22"/>
  <c r="AR186" i="22"/>
  <c r="AQ186" i="22"/>
  <c r="AP186" i="22"/>
  <c r="AO186" i="22"/>
  <c r="AN186" i="22"/>
  <c r="AM186" i="22"/>
  <c r="AH4" i="60" s="1"/>
  <c r="AL186" i="22"/>
  <c r="AG4" i="60" s="1"/>
  <c r="AK186" i="22"/>
  <c r="AJ186" i="22"/>
  <c r="AI186" i="22"/>
  <c r="AH186" i="22"/>
  <c r="AG186" i="22"/>
  <c r="AF186" i="22"/>
  <c r="AE186" i="22"/>
  <c r="AD186" i="22"/>
  <c r="AC186" i="22"/>
  <c r="AB186" i="22"/>
  <c r="AA186" i="22"/>
  <c r="V4" i="60" s="1"/>
  <c r="Z186" i="22"/>
  <c r="U4" i="60" s="1"/>
  <c r="Y186" i="22"/>
  <c r="X186" i="22"/>
  <c r="W186" i="22"/>
  <c r="V186" i="22"/>
  <c r="U186" i="22"/>
  <c r="T186" i="22"/>
  <c r="S186" i="22"/>
  <c r="R186" i="22"/>
  <c r="Q186" i="22"/>
  <c r="P186" i="22"/>
  <c r="O186" i="22"/>
  <c r="J4" i="60" s="1"/>
  <c r="N186" i="22"/>
  <c r="I4" i="60" s="1"/>
  <c r="M186" i="22"/>
  <c r="L186" i="22"/>
  <c r="K186" i="22"/>
  <c r="J186" i="22"/>
  <c r="I186" i="22"/>
  <c r="H186" i="22"/>
  <c r="G186" i="22"/>
  <c r="F186" i="22"/>
  <c r="E186" i="22"/>
  <c r="D186" i="22"/>
  <c r="C186" i="22"/>
  <c r="B186" i="22"/>
  <c r="AU185" i="22"/>
  <c r="AT185" i="22"/>
  <c r="AS185" i="22"/>
  <c r="AR185" i="22"/>
  <c r="AQ185" i="22"/>
  <c r="AP185" i="22"/>
  <c r="AO185" i="22"/>
  <c r="AN185" i="22"/>
  <c r="AM185" i="22"/>
  <c r="AL185" i="22"/>
  <c r="AK185" i="22"/>
  <c r="AJ185" i="22"/>
  <c r="AE3" i="60" s="1"/>
  <c r="AI185" i="22"/>
  <c r="AH185" i="22"/>
  <c r="AG185" i="22"/>
  <c r="AF185" i="22"/>
  <c r="AE185" i="22"/>
  <c r="AD185" i="22"/>
  <c r="AC185" i="22"/>
  <c r="AB185" i="22"/>
  <c r="AA185" i="22"/>
  <c r="Z185" i="22"/>
  <c r="Y185" i="22"/>
  <c r="X185" i="22"/>
  <c r="S3" i="60" s="1"/>
  <c r="W185" i="22"/>
  <c r="V185" i="22"/>
  <c r="U185" i="22"/>
  <c r="T185" i="22"/>
  <c r="S185" i="22"/>
  <c r="R185" i="22"/>
  <c r="Q185" i="22"/>
  <c r="P185" i="22"/>
  <c r="O185" i="22"/>
  <c r="N185" i="22"/>
  <c r="M185" i="22"/>
  <c r="L185" i="22"/>
  <c r="G3" i="60" s="1"/>
  <c r="K185" i="22"/>
  <c r="J185" i="22"/>
  <c r="I185" i="22"/>
  <c r="H185" i="22"/>
  <c r="G185" i="22"/>
  <c r="F185" i="22"/>
  <c r="E185" i="22"/>
  <c r="D185" i="22"/>
  <c r="C185" i="22"/>
  <c r="B185" i="22"/>
  <c r="AU184" i="22"/>
  <c r="AP2" i="60" s="1"/>
  <c r="AT184" i="22"/>
  <c r="AO2" i="60" s="1"/>
  <c r="AS184" i="22"/>
  <c r="AR184" i="22"/>
  <c r="AQ184" i="22"/>
  <c r="AP184" i="22"/>
  <c r="AO184" i="22"/>
  <c r="AN184" i="22"/>
  <c r="AM184" i="22"/>
  <c r="AL184" i="22"/>
  <c r="AK184" i="22"/>
  <c r="AJ184" i="22"/>
  <c r="AI184" i="22"/>
  <c r="AD2" i="60" s="1"/>
  <c r="AH184" i="22"/>
  <c r="AC2" i="60" s="1"/>
  <c r="AG184" i="22"/>
  <c r="AF184" i="22"/>
  <c r="AE184" i="22"/>
  <c r="AD184" i="22"/>
  <c r="AC184" i="22"/>
  <c r="AB184" i="22"/>
  <c r="AA184" i="22"/>
  <c r="Z184" i="22"/>
  <c r="Y184" i="22"/>
  <c r="X184" i="22"/>
  <c r="W184" i="22"/>
  <c r="R2" i="60" s="1"/>
  <c r="V184" i="22"/>
  <c r="Q2" i="60" s="1"/>
  <c r="U184" i="22"/>
  <c r="T184" i="22"/>
  <c r="S184" i="22"/>
  <c r="R184" i="22"/>
  <c r="Q184" i="22"/>
  <c r="P184" i="22"/>
  <c r="O184" i="22"/>
  <c r="N184" i="22"/>
  <c r="M184" i="22"/>
  <c r="L184" i="22"/>
  <c r="K184" i="22"/>
  <c r="F2" i="60" s="1"/>
  <c r="J184" i="22"/>
  <c r="E2" i="60" s="1"/>
  <c r="I184" i="22"/>
  <c r="H184" i="22"/>
  <c r="G184" i="22"/>
  <c r="F184" i="22"/>
  <c r="E184" i="22"/>
  <c r="D184" i="22"/>
  <c r="C184" i="22"/>
  <c r="B184" i="22"/>
  <c r="AU181" i="22"/>
  <c r="AT181" i="22"/>
  <c r="AS181" i="22"/>
  <c r="AR181" i="22"/>
  <c r="AQ181" i="22"/>
  <c r="AP181" i="22"/>
  <c r="AO181" i="22"/>
  <c r="AN181" i="22"/>
  <c r="AM181" i="22"/>
  <c r="AL181" i="22"/>
  <c r="AK181" i="22"/>
  <c r="AJ181" i="22"/>
  <c r="AE9" i="59" s="1"/>
  <c r="AI181" i="22"/>
  <c r="AH181" i="22"/>
  <c r="AG181" i="22"/>
  <c r="AF181" i="22"/>
  <c r="AE181" i="22"/>
  <c r="AD181" i="22"/>
  <c r="AC181" i="22"/>
  <c r="AB181" i="22"/>
  <c r="AA181" i="22"/>
  <c r="Z181" i="22"/>
  <c r="Y181" i="22"/>
  <c r="X181" i="22"/>
  <c r="S9" i="59" s="1"/>
  <c r="W181" i="22"/>
  <c r="V181" i="22"/>
  <c r="U181" i="22"/>
  <c r="T181" i="22"/>
  <c r="S181" i="22"/>
  <c r="R181" i="22"/>
  <c r="Q181" i="22"/>
  <c r="P181" i="22"/>
  <c r="O181" i="22"/>
  <c r="N181" i="22"/>
  <c r="M181" i="22"/>
  <c r="L181" i="22"/>
  <c r="G9" i="59" s="1"/>
  <c r="K181" i="22"/>
  <c r="J181" i="22"/>
  <c r="I181" i="22"/>
  <c r="H181" i="22"/>
  <c r="G181" i="22"/>
  <c r="F181" i="22"/>
  <c r="E181" i="22"/>
  <c r="D181" i="22"/>
  <c r="C181" i="22"/>
  <c r="B181"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180" i="22"/>
  <c r="J180" i="22"/>
  <c r="I180" i="22"/>
  <c r="H180" i="22"/>
  <c r="G180" i="22"/>
  <c r="F180" i="22"/>
  <c r="E180" i="22"/>
  <c r="D180" i="22"/>
  <c r="C180" i="22"/>
  <c r="B180" i="22"/>
  <c r="AU179" i="22"/>
  <c r="AT179" i="22"/>
  <c r="AS179" i="22"/>
  <c r="AR179" i="22"/>
  <c r="AM7" i="59" s="1"/>
  <c r="AQ179" i="22"/>
  <c r="AP179" i="22"/>
  <c r="AO179" i="22"/>
  <c r="AN179" i="22"/>
  <c r="AM179" i="22"/>
  <c r="AL179" i="22"/>
  <c r="AK179" i="22"/>
  <c r="AJ179" i="22"/>
  <c r="AI179" i="22"/>
  <c r="AH179" i="22"/>
  <c r="AG179" i="22"/>
  <c r="AF179" i="22"/>
  <c r="AA7" i="59" s="1"/>
  <c r="AE179" i="22"/>
  <c r="AD179" i="22"/>
  <c r="AC179" i="22"/>
  <c r="AB179" i="22"/>
  <c r="AA179" i="22"/>
  <c r="Z179" i="22"/>
  <c r="Y179" i="22"/>
  <c r="X179" i="22"/>
  <c r="W179" i="22"/>
  <c r="V179" i="22"/>
  <c r="U179" i="22"/>
  <c r="T179" i="22"/>
  <c r="O7" i="59" s="1"/>
  <c r="S179" i="22"/>
  <c r="R179" i="22"/>
  <c r="Q179" i="22"/>
  <c r="P179" i="22"/>
  <c r="O179" i="22"/>
  <c r="N179" i="22"/>
  <c r="M179" i="22"/>
  <c r="L179" i="22"/>
  <c r="K179" i="22"/>
  <c r="J179" i="22"/>
  <c r="I179" i="22"/>
  <c r="H179" i="22"/>
  <c r="C7" i="59" s="1"/>
  <c r="G179" i="22"/>
  <c r="F179" i="22"/>
  <c r="E179" i="22"/>
  <c r="D179" i="22"/>
  <c r="C179" i="22"/>
  <c r="B179"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178" i="22"/>
  <c r="J178" i="22"/>
  <c r="I178" i="22"/>
  <c r="H178" i="22"/>
  <c r="G178" i="22"/>
  <c r="F178" i="22"/>
  <c r="E178" i="22"/>
  <c r="D178" i="22"/>
  <c r="C178" i="22"/>
  <c r="B178" i="22"/>
  <c r="AU177" i="22"/>
  <c r="AT177" i="22"/>
  <c r="AS177" i="22"/>
  <c r="AR177" i="22"/>
  <c r="AQ177" i="22"/>
  <c r="AP177" i="22"/>
  <c r="AO177" i="22"/>
  <c r="AN177" i="22"/>
  <c r="AI5" i="59" s="1"/>
  <c r="AM177" i="22"/>
  <c r="AL177" i="22"/>
  <c r="AK177" i="22"/>
  <c r="AJ177" i="22"/>
  <c r="AI177" i="22"/>
  <c r="AH177" i="22"/>
  <c r="AG177" i="22"/>
  <c r="AF177" i="22"/>
  <c r="AE177" i="22"/>
  <c r="AD177" i="22"/>
  <c r="AC177" i="22"/>
  <c r="AB177" i="22"/>
  <c r="W5" i="59" s="1"/>
  <c r="AA177" i="22"/>
  <c r="Z177" i="22"/>
  <c r="Y177" i="22"/>
  <c r="X177" i="22"/>
  <c r="W177" i="22"/>
  <c r="V177" i="22"/>
  <c r="U177" i="22"/>
  <c r="T177" i="22"/>
  <c r="S177" i="22"/>
  <c r="R177" i="22"/>
  <c r="Q177" i="22"/>
  <c r="P177" i="22"/>
  <c r="K5" i="59" s="1"/>
  <c r="O177" i="22"/>
  <c r="N177" i="22"/>
  <c r="M177" i="22"/>
  <c r="L177" i="22"/>
  <c r="K177" i="22"/>
  <c r="J177" i="22"/>
  <c r="I177" i="22"/>
  <c r="H177" i="22"/>
  <c r="G177" i="22"/>
  <c r="F177" i="22"/>
  <c r="E177" i="22"/>
  <c r="D177" i="22"/>
  <c r="C177" i="22"/>
  <c r="B177"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176" i="22"/>
  <c r="J176" i="22"/>
  <c r="I176" i="22"/>
  <c r="H176" i="22"/>
  <c r="G176" i="22"/>
  <c r="F176" i="22"/>
  <c r="E176" i="22"/>
  <c r="D176" i="22"/>
  <c r="C176" i="22"/>
  <c r="B176" i="22"/>
  <c r="AU175" i="22"/>
  <c r="AT175" i="22"/>
  <c r="AS175" i="22"/>
  <c r="AR175" i="22"/>
  <c r="AQ175" i="22"/>
  <c r="AP175" i="22"/>
  <c r="AO175" i="22"/>
  <c r="AN175" i="22"/>
  <c r="AM175" i="22"/>
  <c r="AL175" i="22"/>
  <c r="AK175" i="22"/>
  <c r="AJ175" i="22"/>
  <c r="AE3" i="59" s="1"/>
  <c r="AI175" i="22"/>
  <c r="AH175" i="22"/>
  <c r="AG175" i="22"/>
  <c r="AF175" i="22"/>
  <c r="AE175" i="22"/>
  <c r="AD175" i="22"/>
  <c r="AC175" i="22"/>
  <c r="AB175" i="22"/>
  <c r="AA175" i="22"/>
  <c r="Z175" i="22"/>
  <c r="Y175" i="22"/>
  <c r="X175" i="22"/>
  <c r="S3" i="59" s="1"/>
  <c r="W175" i="22"/>
  <c r="V175" i="22"/>
  <c r="U175" i="22"/>
  <c r="T175" i="22"/>
  <c r="S175" i="22"/>
  <c r="R175" i="22"/>
  <c r="Q175" i="22"/>
  <c r="P175" i="22"/>
  <c r="O175" i="22"/>
  <c r="N175" i="22"/>
  <c r="M175" i="22"/>
  <c r="L175" i="22"/>
  <c r="G3" i="59" s="1"/>
  <c r="K175" i="22"/>
  <c r="J175" i="22"/>
  <c r="I175" i="22"/>
  <c r="H175" i="22"/>
  <c r="G175" i="22"/>
  <c r="F175" i="22"/>
  <c r="E175" i="22"/>
  <c r="D175" i="22"/>
  <c r="C175" i="22"/>
  <c r="B175"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174" i="22"/>
  <c r="J174" i="22"/>
  <c r="I174" i="22"/>
  <c r="H174" i="22"/>
  <c r="G174" i="22"/>
  <c r="F174" i="22"/>
  <c r="E174" i="22"/>
  <c r="D174" i="22"/>
  <c r="C174" i="22"/>
  <c r="B174"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171" i="22"/>
  <c r="J171" i="22"/>
  <c r="I171" i="22"/>
  <c r="H171" i="22"/>
  <c r="G171" i="22"/>
  <c r="F171" i="22"/>
  <c r="E171" i="22"/>
  <c r="D171" i="22"/>
  <c r="C171" i="22"/>
  <c r="B171" i="22"/>
  <c r="AU170" i="22"/>
  <c r="AT170" i="22"/>
  <c r="AO8" i="47" s="1"/>
  <c r="AS170" i="22"/>
  <c r="AR170" i="22"/>
  <c r="AQ170" i="22"/>
  <c r="AP170" i="22"/>
  <c r="AO170" i="22"/>
  <c r="AN170" i="22"/>
  <c r="AM170" i="22"/>
  <c r="AL170" i="22"/>
  <c r="AK170" i="22"/>
  <c r="AJ170" i="22"/>
  <c r="AI170" i="22"/>
  <c r="AH170" i="22"/>
  <c r="AC8" i="47" s="1"/>
  <c r="AG170" i="22"/>
  <c r="AF170" i="22"/>
  <c r="AE170" i="22"/>
  <c r="AD170" i="22"/>
  <c r="AC170" i="22"/>
  <c r="AB170" i="22"/>
  <c r="AA170" i="22"/>
  <c r="Z170" i="22"/>
  <c r="Y170" i="22"/>
  <c r="X170" i="22"/>
  <c r="W170" i="22"/>
  <c r="V170" i="22"/>
  <c r="Q8" i="47" s="1"/>
  <c r="U170" i="22"/>
  <c r="T170" i="22"/>
  <c r="S170" i="22"/>
  <c r="R170" i="22"/>
  <c r="Q170" i="22"/>
  <c r="P170" i="22"/>
  <c r="O170" i="22"/>
  <c r="N170" i="22"/>
  <c r="M170" i="22"/>
  <c r="L170" i="22"/>
  <c r="K170" i="22"/>
  <c r="J170" i="22"/>
  <c r="E8" i="47" s="1"/>
  <c r="I170" i="22"/>
  <c r="H170" i="22"/>
  <c r="G170" i="22"/>
  <c r="F170" i="22"/>
  <c r="E170" i="22"/>
  <c r="D170" i="22"/>
  <c r="C170" i="22"/>
  <c r="B170"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169" i="22"/>
  <c r="J169" i="22"/>
  <c r="I169" i="22"/>
  <c r="H169" i="22"/>
  <c r="G169" i="22"/>
  <c r="F169" i="22"/>
  <c r="E169" i="22"/>
  <c r="D169" i="22"/>
  <c r="C169" i="22"/>
  <c r="B169"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168" i="22"/>
  <c r="J168" i="22"/>
  <c r="I168" i="22"/>
  <c r="H168" i="22"/>
  <c r="G168" i="22"/>
  <c r="F168" i="22"/>
  <c r="E168" i="22"/>
  <c r="D168" i="22"/>
  <c r="C168" i="22"/>
  <c r="B168"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167" i="22"/>
  <c r="J167" i="22"/>
  <c r="I167" i="22"/>
  <c r="H167" i="22"/>
  <c r="G167" i="22"/>
  <c r="F167" i="22"/>
  <c r="E167" i="22"/>
  <c r="D167" i="22"/>
  <c r="C167" i="22"/>
  <c r="B167"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166" i="22"/>
  <c r="J166" i="22"/>
  <c r="I166" i="22"/>
  <c r="H166" i="22"/>
  <c r="G166" i="22"/>
  <c r="F166" i="22"/>
  <c r="E166" i="22"/>
  <c r="D166" i="22"/>
  <c r="C166" i="22"/>
  <c r="B166" i="22"/>
  <c r="AU165" i="22"/>
  <c r="AT165" i="22"/>
  <c r="AS165" i="22"/>
  <c r="AR165" i="22"/>
  <c r="AQ165" i="22"/>
  <c r="AP165" i="22"/>
  <c r="AO165" i="22"/>
  <c r="AN165" i="22"/>
  <c r="AM165" i="22"/>
  <c r="AL165" i="22"/>
  <c r="AK165" i="22"/>
  <c r="AJ165" i="22"/>
  <c r="AE3" i="47" s="1"/>
  <c r="AI165" i="22"/>
  <c r="AH165" i="22"/>
  <c r="AG165" i="22"/>
  <c r="AF165" i="22"/>
  <c r="AE165" i="22"/>
  <c r="AD165" i="22"/>
  <c r="AC165" i="22"/>
  <c r="AB165" i="22"/>
  <c r="AA165" i="22"/>
  <c r="Z165" i="22"/>
  <c r="Y165" i="22"/>
  <c r="X165" i="22"/>
  <c r="S3" i="47" s="1"/>
  <c r="W165" i="22"/>
  <c r="V165" i="22"/>
  <c r="U165" i="22"/>
  <c r="T165" i="22"/>
  <c r="S165" i="22"/>
  <c r="R165" i="22"/>
  <c r="Q165" i="22"/>
  <c r="P165" i="22"/>
  <c r="O165" i="22"/>
  <c r="N165" i="22"/>
  <c r="M165" i="22"/>
  <c r="L165" i="22"/>
  <c r="G3" i="47" s="1"/>
  <c r="K165" i="22"/>
  <c r="J165" i="22"/>
  <c r="I165" i="22"/>
  <c r="H165" i="22"/>
  <c r="G165" i="22"/>
  <c r="F165" i="22"/>
  <c r="E165" i="22"/>
  <c r="D165" i="22"/>
  <c r="C165" i="22"/>
  <c r="B165" i="22"/>
  <c r="AU164" i="22"/>
  <c r="AT164" i="22"/>
  <c r="AO2" i="47" s="1"/>
  <c r="AS164" i="22"/>
  <c r="AR164" i="22"/>
  <c r="AQ164" i="22"/>
  <c r="AP164" i="22"/>
  <c r="AO164" i="22"/>
  <c r="AN164" i="22"/>
  <c r="AM164" i="22"/>
  <c r="AL164" i="22"/>
  <c r="AK164" i="22"/>
  <c r="AJ164" i="22"/>
  <c r="AI164" i="22"/>
  <c r="AH164" i="22"/>
  <c r="AC2" i="47" s="1"/>
  <c r="AG164" i="22"/>
  <c r="AF164" i="22"/>
  <c r="AE164" i="22"/>
  <c r="AD164" i="22"/>
  <c r="AC164" i="22"/>
  <c r="AB164" i="22"/>
  <c r="AA164" i="22"/>
  <c r="Z164" i="22"/>
  <c r="Y164" i="22"/>
  <c r="X164" i="22"/>
  <c r="W164" i="22"/>
  <c r="V164" i="22"/>
  <c r="Q2" i="47" s="1"/>
  <c r="U164" i="22"/>
  <c r="T164" i="22"/>
  <c r="S164" i="22"/>
  <c r="R164" i="22"/>
  <c r="Q164" i="22"/>
  <c r="P164" i="22"/>
  <c r="O164" i="22"/>
  <c r="N164" i="22"/>
  <c r="M164" i="22"/>
  <c r="L164" i="22"/>
  <c r="K164" i="22"/>
  <c r="J164" i="22"/>
  <c r="E2" i="47" s="1"/>
  <c r="I164" i="22"/>
  <c r="H164" i="22"/>
  <c r="G164" i="22"/>
  <c r="F164" i="22"/>
  <c r="E164" i="22"/>
  <c r="D164" i="22"/>
  <c r="C164" i="22"/>
  <c r="B164"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161" i="22"/>
  <c r="J161" i="22"/>
  <c r="I161" i="22"/>
  <c r="H161" i="22"/>
  <c r="G161" i="22"/>
  <c r="F161" i="22"/>
  <c r="E161" i="22"/>
  <c r="D161" i="22"/>
  <c r="C161" i="22"/>
  <c r="B161"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160" i="22"/>
  <c r="J160" i="22"/>
  <c r="I160" i="22"/>
  <c r="H160" i="22"/>
  <c r="G160" i="22"/>
  <c r="F160" i="22"/>
  <c r="E160" i="22"/>
  <c r="D160" i="22"/>
  <c r="C160" i="22"/>
  <c r="B160"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159" i="22"/>
  <c r="J159" i="22"/>
  <c r="I159" i="22"/>
  <c r="H159" i="22"/>
  <c r="G159" i="22"/>
  <c r="F159" i="22"/>
  <c r="E159" i="22"/>
  <c r="D159" i="22"/>
  <c r="C159" i="22"/>
  <c r="B159"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E158" i="22"/>
  <c r="D158" i="22"/>
  <c r="C158" i="22"/>
  <c r="B158"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157" i="22"/>
  <c r="J157" i="22"/>
  <c r="I157" i="22"/>
  <c r="H157" i="22"/>
  <c r="G157" i="22"/>
  <c r="F157" i="22"/>
  <c r="E157" i="22"/>
  <c r="D157" i="22"/>
  <c r="C157" i="22"/>
  <c r="B157"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156" i="22"/>
  <c r="J156" i="22"/>
  <c r="I156" i="22"/>
  <c r="H156" i="22"/>
  <c r="G156" i="22"/>
  <c r="F156" i="22"/>
  <c r="E156" i="22"/>
  <c r="D156" i="22"/>
  <c r="C156" i="22"/>
  <c r="B156"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155" i="22"/>
  <c r="J155" i="22"/>
  <c r="I155" i="22"/>
  <c r="H155" i="22"/>
  <c r="G155" i="22"/>
  <c r="F155" i="22"/>
  <c r="E155" i="22"/>
  <c r="D155" i="22"/>
  <c r="C155" i="22"/>
  <c r="B155"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154" i="22"/>
  <c r="J154" i="22"/>
  <c r="I154" i="22"/>
  <c r="H154" i="22"/>
  <c r="G154" i="22"/>
  <c r="F154" i="22"/>
  <c r="E154" i="22"/>
  <c r="D154" i="22"/>
  <c r="C154" i="22"/>
  <c r="B154" i="22"/>
  <c r="AU151" i="22"/>
  <c r="AT151" i="22"/>
  <c r="AS151" i="22"/>
  <c r="AR151" i="22"/>
  <c r="AQ151" i="22"/>
  <c r="AP151" i="22"/>
  <c r="AO151" i="22"/>
  <c r="AN151" i="22"/>
  <c r="AM151" i="22"/>
  <c r="AL151" i="22"/>
  <c r="AK151" i="22"/>
  <c r="AJ151" i="22"/>
  <c r="AE9" i="58" s="1"/>
  <c r="AI151" i="22"/>
  <c r="AH151" i="22"/>
  <c r="AG151" i="22"/>
  <c r="AF151" i="22"/>
  <c r="AE151" i="22"/>
  <c r="AD151" i="22"/>
  <c r="AC151" i="22"/>
  <c r="AB151" i="22"/>
  <c r="AA151" i="22"/>
  <c r="Z151" i="22"/>
  <c r="Y151" i="22"/>
  <c r="X151" i="22"/>
  <c r="S9" i="58" s="1"/>
  <c r="W151" i="22"/>
  <c r="V151" i="22"/>
  <c r="U151" i="22"/>
  <c r="T151" i="22"/>
  <c r="S151" i="22"/>
  <c r="R151" i="22"/>
  <c r="Q151" i="22"/>
  <c r="P151" i="22"/>
  <c r="O151" i="22"/>
  <c r="N151" i="22"/>
  <c r="M151" i="22"/>
  <c r="L151" i="22"/>
  <c r="G9" i="58" s="1"/>
  <c r="K151" i="22"/>
  <c r="J151" i="22"/>
  <c r="I151" i="22"/>
  <c r="H151" i="22"/>
  <c r="G151" i="22"/>
  <c r="F151" i="22"/>
  <c r="E151" i="22"/>
  <c r="D151" i="22"/>
  <c r="C151" i="22"/>
  <c r="B151" i="22"/>
  <c r="AU150" i="22"/>
  <c r="AP8" i="58" s="1"/>
  <c r="AT150" i="22"/>
  <c r="AO8" i="58" s="1"/>
  <c r="AS150" i="22"/>
  <c r="AR150" i="22"/>
  <c r="AQ150" i="22"/>
  <c r="AP150" i="22"/>
  <c r="AO150" i="22"/>
  <c r="AN150" i="22"/>
  <c r="AM150" i="22"/>
  <c r="AL150" i="22"/>
  <c r="AK150" i="22"/>
  <c r="AJ150" i="22"/>
  <c r="AI150" i="22"/>
  <c r="AD8" i="58" s="1"/>
  <c r="AH150" i="22"/>
  <c r="AC8" i="58" s="1"/>
  <c r="AG150" i="22"/>
  <c r="AF150" i="22"/>
  <c r="AE150" i="22"/>
  <c r="AD150" i="22"/>
  <c r="AC150" i="22"/>
  <c r="AB150" i="22"/>
  <c r="AA150" i="22"/>
  <c r="Z150" i="22"/>
  <c r="Y150" i="22"/>
  <c r="X150" i="22"/>
  <c r="W150" i="22"/>
  <c r="R8" i="58" s="1"/>
  <c r="V150" i="22"/>
  <c r="Q8" i="58" s="1"/>
  <c r="U150" i="22"/>
  <c r="T150" i="22"/>
  <c r="S150" i="22"/>
  <c r="R150" i="22"/>
  <c r="Q150" i="22"/>
  <c r="P150" i="22"/>
  <c r="O150" i="22"/>
  <c r="N150" i="22"/>
  <c r="M150" i="22"/>
  <c r="L150" i="22"/>
  <c r="K150" i="22"/>
  <c r="F8" i="58" s="1"/>
  <c r="J150" i="22"/>
  <c r="E8" i="58" s="1"/>
  <c r="I150" i="22"/>
  <c r="H150" i="22"/>
  <c r="G150" i="22"/>
  <c r="F150" i="22"/>
  <c r="E150" i="22"/>
  <c r="D150" i="22"/>
  <c r="C150" i="22"/>
  <c r="B150" i="22"/>
  <c r="AU149" i="22"/>
  <c r="AT149" i="22"/>
  <c r="AS149" i="22"/>
  <c r="AR149" i="22"/>
  <c r="AM7" i="58" s="1"/>
  <c r="AQ149" i="22"/>
  <c r="AP149" i="22"/>
  <c r="AO149" i="22"/>
  <c r="AN149" i="22"/>
  <c r="AM149" i="22"/>
  <c r="AL149" i="22"/>
  <c r="AK149" i="22"/>
  <c r="AJ149" i="22"/>
  <c r="AI149" i="22"/>
  <c r="AH149" i="22"/>
  <c r="AG149" i="22"/>
  <c r="AF149" i="22"/>
  <c r="AA7" i="58" s="1"/>
  <c r="AE149" i="22"/>
  <c r="AD149" i="22"/>
  <c r="AC149" i="22"/>
  <c r="AB149" i="22"/>
  <c r="AA149" i="22"/>
  <c r="Z149" i="22"/>
  <c r="Y149" i="22"/>
  <c r="X149" i="22"/>
  <c r="W149" i="22"/>
  <c r="V149" i="22"/>
  <c r="U149" i="22"/>
  <c r="T149" i="22"/>
  <c r="O7" i="58" s="1"/>
  <c r="S149" i="22"/>
  <c r="R149" i="22"/>
  <c r="Q149" i="22"/>
  <c r="P149" i="22"/>
  <c r="O149" i="22"/>
  <c r="N149" i="22"/>
  <c r="M149" i="22"/>
  <c r="L149" i="22"/>
  <c r="K149" i="22"/>
  <c r="J149" i="22"/>
  <c r="I149" i="22"/>
  <c r="H149" i="22"/>
  <c r="C7" i="58" s="1"/>
  <c r="G149" i="22"/>
  <c r="F149" i="22"/>
  <c r="E149" i="22"/>
  <c r="D149" i="22"/>
  <c r="C149" i="22"/>
  <c r="B149" i="22"/>
  <c r="AU148" i="22"/>
  <c r="AT148" i="22"/>
  <c r="AS148" i="22"/>
  <c r="AR148" i="22"/>
  <c r="AQ148" i="22"/>
  <c r="AL6" i="58" s="1"/>
  <c r="AP148" i="22"/>
  <c r="AK6" i="58" s="1"/>
  <c r="AO148" i="22"/>
  <c r="AN148" i="22"/>
  <c r="AM148" i="22"/>
  <c r="AL148" i="22"/>
  <c r="AK148" i="22"/>
  <c r="AJ148" i="22"/>
  <c r="AI148" i="22"/>
  <c r="AH148" i="22"/>
  <c r="AG148" i="22"/>
  <c r="AF148" i="22"/>
  <c r="AE148" i="22"/>
  <c r="Z6" i="58" s="1"/>
  <c r="AD148" i="22"/>
  <c r="Y6" i="58" s="1"/>
  <c r="AC148" i="22"/>
  <c r="AB148" i="22"/>
  <c r="AA148" i="22"/>
  <c r="Z148" i="22"/>
  <c r="Y148" i="22"/>
  <c r="X148" i="22"/>
  <c r="W148" i="22"/>
  <c r="V148" i="22"/>
  <c r="U148" i="22"/>
  <c r="T148" i="22"/>
  <c r="S148" i="22"/>
  <c r="N6" i="58" s="1"/>
  <c r="R148" i="22"/>
  <c r="M6" i="58" s="1"/>
  <c r="Q148" i="22"/>
  <c r="P148" i="22"/>
  <c r="O148" i="22"/>
  <c r="N148" i="22"/>
  <c r="M148" i="22"/>
  <c r="L148" i="22"/>
  <c r="K148" i="22"/>
  <c r="J148" i="22"/>
  <c r="I148" i="22"/>
  <c r="H148" i="22"/>
  <c r="G148" i="22"/>
  <c r="B6" i="58" s="1"/>
  <c r="F148" i="22"/>
  <c r="E148" i="22"/>
  <c r="D148" i="22"/>
  <c r="C148" i="22"/>
  <c r="B148" i="22"/>
  <c r="AU147" i="22"/>
  <c r="AT147" i="22"/>
  <c r="AS147" i="22"/>
  <c r="AR147" i="22"/>
  <c r="AQ147" i="22"/>
  <c r="AP147" i="22"/>
  <c r="AO147" i="22"/>
  <c r="AN147" i="22"/>
  <c r="AI5" i="58" s="1"/>
  <c r="AM147" i="22"/>
  <c r="AL147" i="22"/>
  <c r="AK147" i="22"/>
  <c r="AJ147" i="22"/>
  <c r="AI147" i="22"/>
  <c r="AH147" i="22"/>
  <c r="AG147" i="22"/>
  <c r="AF147" i="22"/>
  <c r="AE147" i="22"/>
  <c r="AD147" i="22"/>
  <c r="AC147" i="22"/>
  <c r="AB147" i="22"/>
  <c r="W5" i="58" s="1"/>
  <c r="AA147" i="22"/>
  <c r="Z147" i="22"/>
  <c r="Y147" i="22"/>
  <c r="X147" i="22"/>
  <c r="W147" i="22"/>
  <c r="V147" i="22"/>
  <c r="U147" i="22"/>
  <c r="T147" i="22"/>
  <c r="S147" i="22"/>
  <c r="R147" i="22"/>
  <c r="Q147" i="22"/>
  <c r="P147" i="22"/>
  <c r="K5" i="58" s="1"/>
  <c r="O147" i="22"/>
  <c r="N147" i="22"/>
  <c r="M147" i="22"/>
  <c r="L147" i="22"/>
  <c r="K147" i="22"/>
  <c r="J147" i="22"/>
  <c r="I147" i="22"/>
  <c r="H147" i="22"/>
  <c r="G147" i="22"/>
  <c r="F147" i="22"/>
  <c r="E147" i="22"/>
  <c r="D147" i="22"/>
  <c r="C147" i="22"/>
  <c r="B147" i="22"/>
  <c r="AU146" i="22"/>
  <c r="AT146" i="22"/>
  <c r="AS146" i="22"/>
  <c r="AR146" i="22"/>
  <c r="AQ146" i="22"/>
  <c r="AP146" i="22"/>
  <c r="AO146" i="22"/>
  <c r="AN146" i="22"/>
  <c r="AM146" i="22"/>
  <c r="AH4" i="58" s="1"/>
  <c r="AL146" i="22"/>
  <c r="AG4" i="58" s="1"/>
  <c r="AK146" i="22"/>
  <c r="AJ146" i="22"/>
  <c r="AI146" i="22"/>
  <c r="AH146" i="22"/>
  <c r="AG146" i="22"/>
  <c r="AF146" i="22"/>
  <c r="AE146" i="22"/>
  <c r="AD146" i="22"/>
  <c r="AC146" i="22"/>
  <c r="AB146" i="22"/>
  <c r="AA146" i="22"/>
  <c r="V4" i="58" s="1"/>
  <c r="Z146" i="22"/>
  <c r="U4" i="58" s="1"/>
  <c r="Y146" i="22"/>
  <c r="X146" i="22"/>
  <c r="W146" i="22"/>
  <c r="V146" i="22"/>
  <c r="U146" i="22"/>
  <c r="T146" i="22"/>
  <c r="S146" i="22"/>
  <c r="R146" i="22"/>
  <c r="Q146" i="22"/>
  <c r="P146" i="22"/>
  <c r="O146" i="22"/>
  <c r="J4" i="58" s="1"/>
  <c r="N146" i="22"/>
  <c r="I4" i="58" s="1"/>
  <c r="M146" i="22"/>
  <c r="L146" i="22"/>
  <c r="K146" i="22"/>
  <c r="J146" i="22"/>
  <c r="I146" i="22"/>
  <c r="H146" i="22"/>
  <c r="G146" i="22"/>
  <c r="F146" i="22"/>
  <c r="E146" i="22"/>
  <c r="D146" i="22"/>
  <c r="C146" i="22"/>
  <c r="B146" i="22"/>
  <c r="AU145" i="22"/>
  <c r="AT145" i="22"/>
  <c r="AS145" i="22"/>
  <c r="AR145" i="22"/>
  <c r="AQ145" i="22"/>
  <c r="AP145" i="22"/>
  <c r="AO145" i="22"/>
  <c r="AN145" i="22"/>
  <c r="AM145" i="22"/>
  <c r="AL145" i="22"/>
  <c r="AK145" i="22"/>
  <c r="AJ145" i="22"/>
  <c r="AE3" i="58" s="1"/>
  <c r="AI145" i="22"/>
  <c r="AH145" i="22"/>
  <c r="AG145" i="22"/>
  <c r="AF145" i="22"/>
  <c r="AE145" i="22"/>
  <c r="AD145" i="22"/>
  <c r="AC145" i="22"/>
  <c r="AB145" i="22"/>
  <c r="AA145" i="22"/>
  <c r="Z145" i="22"/>
  <c r="Y145" i="22"/>
  <c r="X145" i="22"/>
  <c r="S3" i="58" s="1"/>
  <c r="W145" i="22"/>
  <c r="V145" i="22"/>
  <c r="U145" i="22"/>
  <c r="T145" i="22"/>
  <c r="S145" i="22"/>
  <c r="R145" i="22"/>
  <c r="Q145" i="22"/>
  <c r="P145" i="22"/>
  <c r="O145" i="22"/>
  <c r="N145" i="22"/>
  <c r="M145" i="22"/>
  <c r="L145" i="22"/>
  <c r="G3" i="58" s="1"/>
  <c r="K145" i="22"/>
  <c r="J145" i="22"/>
  <c r="I145" i="22"/>
  <c r="H145" i="22"/>
  <c r="G145" i="22"/>
  <c r="F145" i="22"/>
  <c r="E145" i="22"/>
  <c r="D145" i="22"/>
  <c r="C145" i="22"/>
  <c r="B145" i="22"/>
  <c r="AU144" i="22"/>
  <c r="AP2" i="58" s="1"/>
  <c r="AT144" i="22"/>
  <c r="AO2" i="58" s="1"/>
  <c r="AS144" i="22"/>
  <c r="AR144" i="22"/>
  <c r="AQ144" i="22"/>
  <c r="AP144" i="22"/>
  <c r="AO144" i="22"/>
  <c r="AN144" i="22"/>
  <c r="AM144" i="22"/>
  <c r="AL144" i="22"/>
  <c r="AK144" i="22"/>
  <c r="AJ144" i="22"/>
  <c r="AI144" i="22"/>
  <c r="AD2" i="58" s="1"/>
  <c r="AH144" i="22"/>
  <c r="AC2" i="58" s="1"/>
  <c r="AG144" i="22"/>
  <c r="AF144" i="22"/>
  <c r="AE144" i="22"/>
  <c r="AD144" i="22"/>
  <c r="AC144" i="22"/>
  <c r="AB144" i="22"/>
  <c r="AA144" i="22"/>
  <c r="Z144" i="22"/>
  <c r="Y144" i="22"/>
  <c r="X144" i="22"/>
  <c r="W144" i="22"/>
  <c r="R2" i="58" s="1"/>
  <c r="V144" i="22"/>
  <c r="Q2" i="58" s="1"/>
  <c r="U144" i="22"/>
  <c r="T144" i="22"/>
  <c r="S144" i="22"/>
  <c r="R144" i="22"/>
  <c r="Q144" i="22"/>
  <c r="P144" i="22"/>
  <c r="O144" i="22"/>
  <c r="N144" i="22"/>
  <c r="M144" i="22"/>
  <c r="L144" i="22"/>
  <c r="K144" i="22"/>
  <c r="F2" i="58" s="1"/>
  <c r="J144" i="22"/>
  <c r="E2" i="58" s="1"/>
  <c r="I144" i="22"/>
  <c r="H144" i="22"/>
  <c r="G144" i="22"/>
  <c r="F144" i="22"/>
  <c r="E144" i="22"/>
  <c r="D144" i="22"/>
  <c r="C144" i="22"/>
  <c r="B144"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141" i="22"/>
  <c r="J141" i="22"/>
  <c r="I141" i="22"/>
  <c r="H141" i="22"/>
  <c r="G141" i="22"/>
  <c r="F141" i="22"/>
  <c r="E141" i="22"/>
  <c r="D141" i="22"/>
  <c r="C141" i="22"/>
  <c r="B141" i="22"/>
  <c r="AU140" i="22"/>
  <c r="AT140" i="22"/>
  <c r="AS140" i="22"/>
  <c r="AR140" i="22"/>
  <c r="AQ140" i="22"/>
  <c r="AP140" i="22"/>
  <c r="AO140" i="22"/>
  <c r="AN140" i="22"/>
  <c r="AM140" i="22"/>
  <c r="AL140" i="22"/>
  <c r="AK140" i="22"/>
  <c r="AJ140" i="22"/>
  <c r="AI140" i="22"/>
  <c r="AH140" i="22"/>
  <c r="AG140" i="22"/>
  <c r="AF140" i="22"/>
  <c r="AE140" i="22"/>
  <c r="AD140" i="22"/>
  <c r="AC140" i="22"/>
  <c r="AB140" i="22"/>
  <c r="AA140" i="22"/>
  <c r="Z140" i="22"/>
  <c r="Y140" i="22"/>
  <c r="X140" i="22"/>
  <c r="W140" i="22"/>
  <c r="V140" i="22"/>
  <c r="U140" i="22"/>
  <c r="T140" i="22"/>
  <c r="S140" i="22"/>
  <c r="R140" i="22"/>
  <c r="Q140" i="22"/>
  <c r="P140" i="22"/>
  <c r="O140" i="22"/>
  <c r="N140" i="22"/>
  <c r="M140" i="22"/>
  <c r="L140" i="22"/>
  <c r="K140" i="22"/>
  <c r="J140" i="22"/>
  <c r="I140" i="22"/>
  <c r="H140" i="22"/>
  <c r="G140" i="22"/>
  <c r="F140" i="22"/>
  <c r="E140" i="22"/>
  <c r="D140" i="22"/>
  <c r="C140" i="22"/>
  <c r="B140"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139" i="22"/>
  <c r="J139" i="22"/>
  <c r="I139" i="22"/>
  <c r="H139" i="22"/>
  <c r="G139" i="22"/>
  <c r="F139" i="22"/>
  <c r="E139" i="22"/>
  <c r="D139" i="22"/>
  <c r="C139" i="22"/>
  <c r="B139"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138" i="22"/>
  <c r="J138" i="22"/>
  <c r="I138" i="22"/>
  <c r="H138" i="22"/>
  <c r="G138" i="22"/>
  <c r="F138" i="22"/>
  <c r="E138" i="22"/>
  <c r="D138" i="22"/>
  <c r="C138" i="22"/>
  <c r="B138"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137" i="22"/>
  <c r="J137" i="22"/>
  <c r="I137" i="22"/>
  <c r="H137" i="22"/>
  <c r="G137" i="22"/>
  <c r="F137" i="22"/>
  <c r="E137" i="22"/>
  <c r="D137" i="22"/>
  <c r="C137" i="22"/>
  <c r="B137"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136" i="22"/>
  <c r="J136" i="22"/>
  <c r="I136" i="22"/>
  <c r="H136" i="22"/>
  <c r="G136" i="22"/>
  <c r="F136" i="22"/>
  <c r="E136" i="22"/>
  <c r="D136" i="22"/>
  <c r="C136" i="22"/>
  <c r="B136"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135" i="22"/>
  <c r="J135" i="22"/>
  <c r="I135" i="22"/>
  <c r="H135" i="22"/>
  <c r="G135" i="22"/>
  <c r="F135" i="22"/>
  <c r="E135" i="22"/>
  <c r="D135" i="22"/>
  <c r="C135" i="22"/>
  <c r="B135"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134" i="22"/>
  <c r="J134" i="22"/>
  <c r="I134" i="22"/>
  <c r="H134" i="22"/>
  <c r="G134" i="22"/>
  <c r="F134" i="22"/>
  <c r="E134" i="22"/>
  <c r="D134" i="22"/>
  <c r="C134" i="22"/>
  <c r="B134"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131" i="22"/>
  <c r="J131" i="22"/>
  <c r="I131" i="22"/>
  <c r="H131" i="22"/>
  <c r="G131" i="22"/>
  <c r="F131" i="22"/>
  <c r="E131" i="22"/>
  <c r="D131" i="22"/>
  <c r="C131" i="22"/>
  <c r="B131"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130" i="22"/>
  <c r="J130" i="22"/>
  <c r="I130" i="22"/>
  <c r="H130" i="22"/>
  <c r="G130" i="22"/>
  <c r="F130" i="22"/>
  <c r="E130" i="22"/>
  <c r="D130" i="22"/>
  <c r="C130" i="22"/>
  <c r="B130" i="22"/>
  <c r="AU129" i="22"/>
  <c r="AT129" i="22"/>
  <c r="AS129" i="22"/>
  <c r="AR129" i="22"/>
  <c r="AQ129" i="22"/>
  <c r="AP129" i="22"/>
  <c r="AO129" i="22"/>
  <c r="AN129" i="22"/>
  <c r="AM129" i="22"/>
  <c r="AL129" i="22"/>
  <c r="AK129" i="22"/>
  <c r="AJ129" i="22"/>
  <c r="AI129" i="22"/>
  <c r="AH129" i="22"/>
  <c r="AG129" i="22"/>
  <c r="AF129" i="22"/>
  <c r="AE129" i="22"/>
  <c r="AD129" i="22"/>
  <c r="AC129" i="22"/>
  <c r="AB129" i="22"/>
  <c r="AA129" i="22"/>
  <c r="Z129" i="22"/>
  <c r="Y129" i="22"/>
  <c r="X129" i="22"/>
  <c r="W129" i="22"/>
  <c r="V129" i="22"/>
  <c r="U129" i="22"/>
  <c r="T129" i="22"/>
  <c r="S129" i="22"/>
  <c r="R129" i="22"/>
  <c r="Q129" i="22"/>
  <c r="P129" i="22"/>
  <c r="O129" i="22"/>
  <c r="N129" i="22"/>
  <c r="M129" i="22"/>
  <c r="L129" i="22"/>
  <c r="K129" i="22"/>
  <c r="J129" i="22"/>
  <c r="I129" i="22"/>
  <c r="H129" i="22"/>
  <c r="G129" i="22"/>
  <c r="F129" i="22"/>
  <c r="E129" i="22"/>
  <c r="D129" i="22"/>
  <c r="C129" i="22"/>
  <c r="B129"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128" i="22"/>
  <c r="J128" i="22"/>
  <c r="I128" i="22"/>
  <c r="H128" i="22"/>
  <c r="G128" i="22"/>
  <c r="F128" i="22"/>
  <c r="E128" i="22"/>
  <c r="D128" i="22"/>
  <c r="C128" i="22"/>
  <c r="B128"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E127" i="22"/>
  <c r="D127" i="22"/>
  <c r="C127" i="22"/>
  <c r="B127"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126" i="22"/>
  <c r="J126" i="22"/>
  <c r="I126" i="22"/>
  <c r="H126" i="22"/>
  <c r="G126" i="22"/>
  <c r="F126" i="22"/>
  <c r="E126" i="22"/>
  <c r="D126" i="22"/>
  <c r="C126" i="22"/>
  <c r="B126"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125" i="22"/>
  <c r="J125" i="22"/>
  <c r="I125" i="22"/>
  <c r="H125" i="22"/>
  <c r="G125" i="22"/>
  <c r="F125" i="22"/>
  <c r="E125" i="22"/>
  <c r="D125" i="22"/>
  <c r="C125" i="22"/>
  <c r="B125"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124" i="22"/>
  <c r="J124" i="22"/>
  <c r="I124" i="22"/>
  <c r="H124" i="22"/>
  <c r="G124" i="22"/>
  <c r="F124" i="22"/>
  <c r="E124" i="22"/>
  <c r="D124" i="22"/>
  <c r="C124" i="22"/>
  <c r="B124"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121" i="22"/>
  <c r="J121" i="22"/>
  <c r="I121" i="22"/>
  <c r="H121" i="22"/>
  <c r="G121" i="22"/>
  <c r="F121" i="22"/>
  <c r="E121" i="22"/>
  <c r="D121" i="22"/>
  <c r="C121" i="22"/>
  <c r="B121"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120" i="22"/>
  <c r="J120" i="22"/>
  <c r="I120" i="22"/>
  <c r="H120" i="22"/>
  <c r="G120" i="22"/>
  <c r="F120" i="22"/>
  <c r="E120" i="22"/>
  <c r="D120" i="22"/>
  <c r="C120" i="22"/>
  <c r="B120"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19" i="22"/>
  <c r="J119" i="22"/>
  <c r="I119" i="22"/>
  <c r="H119" i="22"/>
  <c r="G119" i="22"/>
  <c r="F119" i="22"/>
  <c r="E119" i="22"/>
  <c r="D119" i="22"/>
  <c r="C119" i="22"/>
  <c r="B119" i="22"/>
  <c r="AU118" i="22"/>
  <c r="AT118" i="22"/>
  <c r="AS118" i="22"/>
  <c r="AR118" i="22"/>
  <c r="AQ118" i="22"/>
  <c r="AP118" i="22"/>
  <c r="AO118" i="22"/>
  <c r="AN118" i="22"/>
  <c r="AM118" i="22"/>
  <c r="AL118" i="22"/>
  <c r="AK118" i="22"/>
  <c r="AJ118" i="22"/>
  <c r="AI118" i="22"/>
  <c r="AH118" i="22"/>
  <c r="AG118" i="22"/>
  <c r="AF118" i="22"/>
  <c r="AE118" i="22"/>
  <c r="AD118" i="22"/>
  <c r="AC118" i="22"/>
  <c r="AB118" i="22"/>
  <c r="AA118" i="22"/>
  <c r="Z118" i="22"/>
  <c r="Y118" i="22"/>
  <c r="X118" i="22"/>
  <c r="W118" i="22"/>
  <c r="V118" i="22"/>
  <c r="U118" i="22"/>
  <c r="T118" i="22"/>
  <c r="S118" i="22"/>
  <c r="R118" i="22"/>
  <c r="Q118" i="22"/>
  <c r="P118" i="22"/>
  <c r="O118" i="22"/>
  <c r="N118" i="22"/>
  <c r="M118" i="22"/>
  <c r="L118" i="22"/>
  <c r="K118" i="22"/>
  <c r="J118" i="22"/>
  <c r="I118" i="22"/>
  <c r="H118" i="22"/>
  <c r="G118" i="22"/>
  <c r="F118" i="22"/>
  <c r="E118" i="22"/>
  <c r="D118" i="22"/>
  <c r="C118" i="22"/>
  <c r="B118"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17" i="22"/>
  <c r="J117" i="22"/>
  <c r="I117" i="22"/>
  <c r="H117" i="22"/>
  <c r="G117" i="22"/>
  <c r="F117" i="22"/>
  <c r="E117" i="22"/>
  <c r="D117" i="22"/>
  <c r="C117" i="22"/>
  <c r="B117"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16" i="22"/>
  <c r="J116" i="22"/>
  <c r="I116" i="22"/>
  <c r="H116" i="22"/>
  <c r="G116" i="22"/>
  <c r="F116" i="22"/>
  <c r="E116" i="22"/>
  <c r="D116" i="22"/>
  <c r="C116" i="22"/>
  <c r="B116"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15" i="22"/>
  <c r="J115" i="22"/>
  <c r="I115" i="22"/>
  <c r="H115" i="22"/>
  <c r="G115" i="22"/>
  <c r="F115" i="22"/>
  <c r="E115" i="22"/>
  <c r="D115" i="22"/>
  <c r="C115" i="22"/>
  <c r="B115"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14" i="22"/>
  <c r="J114" i="22"/>
  <c r="I114" i="22"/>
  <c r="H114" i="22"/>
  <c r="G114" i="22"/>
  <c r="F114" i="22"/>
  <c r="E114" i="22"/>
  <c r="D114" i="22"/>
  <c r="C114" i="22"/>
  <c r="B114"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1" i="22"/>
  <c r="J111" i="22"/>
  <c r="I111" i="22"/>
  <c r="H111" i="22"/>
  <c r="G111" i="22"/>
  <c r="F111" i="22"/>
  <c r="E111" i="22"/>
  <c r="D111" i="22"/>
  <c r="C111" i="22"/>
  <c r="B111"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10" i="22"/>
  <c r="J110" i="22"/>
  <c r="I110" i="22"/>
  <c r="H110" i="22"/>
  <c r="G110" i="22"/>
  <c r="F110" i="22"/>
  <c r="E110" i="22"/>
  <c r="D110" i="22"/>
  <c r="C110" i="22"/>
  <c r="B110"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109" i="22"/>
  <c r="J109" i="22"/>
  <c r="I109" i="22"/>
  <c r="H109" i="22"/>
  <c r="G109" i="22"/>
  <c r="F109" i="22"/>
  <c r="E109" i="22"/>
  <c r="D109" i="22"/>
  <c r="C109" i="22"/>
  <c r="B109"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108" i="22"/>
  <c r="J108" i="22"/>
  <c r="I108" i="22"/>
  <c r="H108" i="22"/>
  <c r="G108" i="22"/>
  <c r="F108" i="22"/>
  <c r="E108" i="22"/>
  <c r="D108" i="22"/>
  <c r="C108" i="22"/>
  <c r="B108" i="22"/>
  <c r="AU107" i="22"/>
  <c r="AT107" i="22"/>
  <c r="AS107" i="22"/>
  <c r="AR107" i="22"/>
  <c r="AQ107" i="22"/>
  <c r="AP107" i="22"/>
  <c r="AO107" i="22"/>
  <c r="AN107" i="22"/>
  <c r="AM107" i="22"/>
  <c r="AL107" i="22"/>
  <c r="AK107" i="22"/>
  <c r="AJ107" i="22"/>
  <c r="AI107" i="22"/>
  <c r="AH107" i="22"/>
  <c r="AG107" i="22"/>
  <c r="AF107" i="22"/>
  <c r="AE107" i="22"/>
  <c r="AD107" i="22"/>
  <c r="AC107" i="22"/>
  <c r="AB107" i="22"/>
  <c r="AA107" i="22"/>
  <c r="Z107" i="22"/>
  <c r="Y107" i="22"/>
  <c r="X107" i="22"/>
  <c r="W107" i="22"/>
  <c r="V107" i="22"/>
  <c r="U107" i="22"/>
  <c r="T107" i="22"/>
  <c r="S107" i="22"/>
  <c r="R107" i="22"/>
  <c r="Q107" i="22"/>
  <c r="P107" i="22"/>
  <c r="O107" i="22"/>
  <c r="N107" i="22"/>
  <c r="M107" i="22"/>
  <c r="L107" i="22"/>
  <c r="K107" i="22"/>
  <c r="J107" i="22"/>
  <c r="I107" i="22"/>
  <c r="H107" i="22"/>
  <c r="G107" i="22"/>
  <c r="F107" i="22"/>
  <c r="E107" i="22"/>
  <c r="D107" i="22"/>
  <c r="C107" i="22"/>
  <c r="B107" i="22"/>
  <c r="AU106" i="22"/>
  <c r="AT106" i="22"/>
  <c r="AS106" i="22"/>
  <c r="AR106" i="22"/>
  <c r="AQ106" i="22"/>
  <c r="AP106" i="22"/>
  <c r="AO106" i="22"/>
  <c r="AN106" i="22"/>
  <c r="AM106" i="22"/>
  <c r="AL106" i="22"/>
  <c r="AK106" i="22"/>
  <c r="AJ106" i="22"/>
  <c r="AI106" i="22"/>
  <c r="AH106" i="22"/>
  <c r="AG106" i="22"/>
  <c r="AF106" i="22"/>
  <c r="AE106" i="22"/>
  <c r="AD106" i="22"/>
  <c r="AC106" i="22"/>
  <c r="AB106" i="22"/>
  <c r="AA106" i="22"/>
  <c r="Z106" i="22"/>
  <c r="Y106" i="22"/>
  <c r="X106" i="22"/>
  <c r="W106" i="22"/>
  <c r="V106" i="22"/>
  <c r="U106" i="22"/>
  <c r="T106" i="22"/>
  <c r="S106" i="22"/>
  <c r="R106" i="22"/>
  <c r="Q106" i="22"/>
  <c r="P106" i="22"/>
  <c r="O106" i="22"/>
  <c r="N106" i="22"/>
  <c r="M106" i="22"/>
  <c r="L106" i="22"/>
  <c r="K106" i="22"/>
  <c r="J106" i="22"/>
  <c r="I106" i="22"/>
  <c r="H106" i="22"/>
  <c r="G106" i="22"/>
  <c r="F106" i="22"/>
  <c r="E106" i="22"/>
  <c r="D106" i="22"/>
  <c r="C106" i="22"/>
  <c r="B106" i="22"/>
  <c r="AU105" i="22"/>
  <c r="AT105" i="22"/>
  <c r="AS105" i="22"/>
  <c r="AR105" i="22"/>
  <c r="AQ105" i="22"/>
  <c r="AP105" i="22"/>
  <c r="AO105" i="22"/>
  <c r="AN105" i="22"/>
  <c r="AM105" i="22"/>
  <c r="AL105" i="22"/>
  <c r="AK105" i="22"/>
  <c r="AJ105" i="22"/>
  <c r="AI105" i="22"/>
  <c r="AH105" i="22"/>
  <c r="AG105" i="22"/>
  <c r="AF105" i="22"/>
  <c r="AE105" i="22"/>
  <c r="AD105" i="22"/>
  <c r="AC105" i="22"/>
  <c r="AB105" i="22"/>
  <c r="AA105" i="22"/>
  <c r="Z105" i="22"/>
  <c r="Y105" i="22"/>
  <c r="X105" i="22"/>
  <c r="W105" i="22"/>
  <c r="V105" i="22"/>
  <c r="U105" i="22"/>
  <c r="T105" i="22"/>
  <c r="S105" i="22"/>
  <c r="R105" i="22"/>
  <c r="Q105" i="22"/>
  <c r="P105" i="22"/>
  <c r="O105" i="22"/>
  <c r="N105" i="22"/>
  <c r="M105" i="22"/>
  <c r="L105" i="22"/>
  <c r="K105" i="22"/>
  <c r="J105" i="22"/>
  <c r="I105" i="22"/>
  <c r="H105" i="22"/>
  <c r="G105" i="22"/>
  <c r="F105" i="22"/>
  <c r="E105" i="22"/>
  <c r="D105" i="22"/>
  <c r="C105" i="22"/>
  <c r="B105" i="22"/>
  <c r="AU104" i="22"/>
  <c r="AT104" i="22"/>
  <c r="AS104" i="22"/>
  <c r="AR104" i="22"/>
  <c r="AQ104" i="22"/>
  <c r="AP104" i="22"/>
  <c r="AO104" i="22"/>
  <c r="AN104" i="22"/>
  <c r="AM104" i="22"/>
  <c r="AL104" i="22"/>
  <c r="AK104" i="22"/>
  <c r="AJ104" i="22"/>
  <c r="AI104" i="22"/>
  <c r="AH104" i="22"/>
  <c r="AG104" i="22"/>
  <c r="AF104" i="22"/>
  <c r="AE104" i="22"/>
  <c r="AD104" i="22"/>
  <c r="AC104" i="22"/>
  <c r="AB104" i="22"/>
  <c r="AA104" i="22"/>
  <c r="Z104" i="22"/>
  <c r="Y104" i="22"/>
  <c r="X104" i="22"/>
  <c r="W104" i="22"/>
  <c r="V104" i="22"/>
  <c r="U104" i="22"/>
  <c r="T104" i="22"/>
  <c r="S104" i="22"/>
  <c r="R104" i="22"/>
  <c r="Q104" i="22"/>
  <c r="P104" i="22"/>
  <c r="O104" i="22"/>
  <c r="N104" i="22"/>
  <c r="M104" i="22"/>
  <c r="L104" i="22"/>
  <c r="K104" i="22"/>
  <c r="J104" i="22"/>
  <c r="I104" i="22"/>
  <c r="H104" i="22"/>
  <c r="G104" i="22"/>
  <c r="F104" i="22"/>
  <c r="E104" i="22"/>
  <c r="D104" i="22"/>
  <c r="C104" i="22"/>
  <c r="B104" i="22"/>
  <c r="AU101" i="22"/>
  <c r="AT101" i="22"/>
  <c r="AS101" i="22"/>
  <c r="AR101" i="22"/>
  <c r="AQ101" i="22"/>
  <c r="AP101" i="22"/>
  <c r="AO101" i="22"/>
  <c r="AN101" i="22"/>
  <c r="AM101" i="22"/>
  <c r="AL101" i="22"/>
  <c r="AK101" i="22"/>
  <c r="AJ101" i="22"/>
  <c r="AI101" i="22"/>
  <c r="AH101" i="22"/>
  <c r="AG101" i="22"/>
  <c r="AF101" i="22"/>
  <c r="AE101" i="22"/>
  <c r="AD101" i="22"/>
  <c r="AC101" i="22"/>
  <c r="AB101" i="22"/>
  <c r="AA101" i="22"/>
  <c r="Z101" i="22"/>
  <c r="Y101" i="22"/>
  <c r="X101" i="22"/>
  <c r="W101" i="22"/>
  <c r="V101" i="22"/>
  <c r="U101" i="22"/>
  <c r="T101" i="22"/>
  <c r="S101" i="22"/>
  <c r="R101" i="22"/>
  <c r="Q101" i="22"/>
  <c r="P101" i="22"/>
  <c r="O101" i="22"/>
  <c r="N101" i="22"/>
  <c r="M101" i="22"/>
  <c r="L101" i="22"/>
  <c r="K101" i="22"/>
  <c r="J101" i="22"/>
  <c r="I101" i="22"/>
  <c r="H101" i="22"/>
  <c r="G101" i="22"/>
  <c r="F101" i="22"/>
  <c r="E101" i="22"/>
  <c r="D101" i="22"/>
  <c r="C101" i="22"/>
  <c r="B101" i="22"/>
  <c r="AU100" i="22"/>
  <c r="AT100" i="22"/>
  <c r="AS100" i="22"/>
  <c r="AR100" i="22"/>
  <c r="AQ100" i="22"/>
  <c r="AP100" i="22"/>
  <c r="AO100" i="22"/>
  <c r="AN100" i="22"/>
  <c r="AM100" i="22"/>
  <c r="AL100" i="22"/>
  <c r="AK100" i="22"/>
  <c r="AJ100" i="22"/>
  <c r="AI100" i="22"/>
  <c r="AH100" i="22"/>
  <c r="AG100" i="22"/>
  <c r="AF100" i="22"/>
  <c r="AE100" i="22"/>
  <c r="AD100" i="22"/>
  <c r="AC100" i="22"/>
  <c r="AB100" i="22"/>
  <c r="AA100" i="22"/>
  <c r="Z100" i="22"/>
  <c r="Y100" i="22"/>
  <c r="X100" i="22"/>
  <c r="W100" i="22"/>
  <c r="V100" i="22"/>
  <c r="U100" i="22"/>
  <c r="T100" i="22"/>
  <c r="S100" i="22"/>
  <c r="R100" i="22"/>
  <c r="Q100" i="22"/>
  <c r="P100" i="22"/>
  <c r="O100" i="22"/>
  <c r="N100" i="22"/>
  <c r="M100" i="22"/>
  <c r="L100" i="22"/>
  <c r="K100" i="22"/>
  <c r="J100" i="22"/>
  <c r="I100" i="22"/>
  <c r="H100" i="22"/>
  <c r="G100" i="22"/>
  <c r="F100" i="22"/>
  <c r="E100" i="22"/>
  <c r="D100" i="22"/>
  <c r="C100" i="22"/>
  <c r="B100" i="22"/>
  <c r="AU99" i="22"/>
  <c r="AT99" i="22"/>
  <c r="AS99" i="22"/>
  <c r="AR99" i="22"/>
  <c r="AQ99" i="22"/>
  <c r="AP99" i="22"/>
  <c r="AO99" i="22"/>
  <c r="AN99" i="22"/>
  <c r="AM99" i="22"/>
  <c r="AL99" i="22"/>
  <c r="AK99" i="22"/>
  <c r="AJ99" i="22"/>
  <c r="AI99" i="22"/>
  <c r="AH99" i="22"/>
  <c r="AG99" i="22"/>
  <c r="AF99" i="22"/>
  <c r="AE99" i="22"/>
  <c r="AD99" i="22"/>
  <c r="AC99" i="22"/>
  <c r="AB99" i="22"/>
  <c r="AA99" i="22"/>
  <c r="Z99" i="22"/>
  <c r="Y99" i="22"/>
  <c r="X99" i="22"/>
  <c r="W99" i="22"/>
  <c r="V99" i="22"/>
  <c r="U99" i="22"/>
  <c r="T99" i="22"/>
  <c r="S99" i="22"/>
  <c r="R99" i="22"/>
  <c r="Q99" i="22"/>
  <c r="P99" i="22"/>
  <c r="O99" i="22"/>
  <c r="N99" i="22"/>
  <c r="M99" i="22"/>
  <c r="L99" i="22"/>
  <c r="K99" i="22"/>
  <c r="J99" i="22"/>
  <c r="I99" i="22"/>
  <c r="H99" i="22"/>
  <c r="G99" i="22"/>
  <c r="F99" i="22"/>
  <c r="E99" i="22"/>
  <c r="D99" i="22"/>
  <c r="C99" i="22"/>
  <c r="B99" i="22"/>
  <c r="AU98" i="22"/>
  <c r="AT98" i="22"/>
  <c r="AS98" i="22"/>
  <c r="AR98" i="22"/>
  <c r="AQ98" i="22"/>
  <c r="AP98" i="22"/>
  <c r="AO98" i="22"/>
  <c r="AN98" i="22"/>
  <c r="AM98" i="22"/>
  <c r="AL98" i="22"/>
  <c r="AK98" i="22"/>
  <c r="AJ98" i="22"/>
  <c r="AI98" i="22"/>
  <c r="AH98" i="22"/>
  <c r="AG98" i="22"/>
  <c r="AF98" i="22"/>
  <c r="AE98" i="22"/>
  <c r="AD98" i="22"/>
  <c r="AC98" i="22"/>
  <c r="AB98" i="22"/>
  <c r="AA98" i="22"/>
  <c r="Z98" i="22"/>
  <c r="Y98" i="22"/>
  <c r="X98" i="22"/>
  <c r="W98" i="22"/>
  <c r="V98" i="22"/>
  <c r="U98" i="22"/>
  <c r="T98" i="22"/>
  <c r="S98" i="22"/>
  <c r="R98" i="22"/>
  <c r="Q98" i="22"/>
  <c r="P98" i="22"/>
  <c r="O98" i="22"/>
  <c r="N98" i="22"/>
  <c r="M98" i="22"/>
  <c r="L98" i="22"/>
  <c r="K98" i="22"/>
  <c r="J98" i="22"/>
  <c r="I98" i="22"/>
  <c r="H98" i="22"/>
  <c r="G98" i="22"/>
  <c r="F98" i="22"/>
  <c r="E98" i="22"/>
  <c r="D98" i="22"/>
  <c r="C98" i="22"/>
  <c r="B98" i="22"/>
  <c r="AU97" i="22"/>
  <c r="AT97" i="22"/>
  <c r="AS97" i="22"/>
  <c r="AR97" i="22"/>
  <c r="AQ97" i="22"/>
  <c r="AP97" i="22"/>
  <c r="AO97" i="22"/>
  <c r="AN97" i="22"/>
  <c r="AM97" i="22"/>
  <c r="AL97" i="22"/>
  <c r="AK97" i="22"/>
  <c r="AJ97" i="22"/>
  <c r="AI97" i="22"/>
  <c r="AH97" i="22"/>
  <c r="AG97" i="22"/>
  <c r="AF97" i="22"/>
  <c r="AE97" i="22"/>
  <c r="AD97" i="22"/>
  <c r="AC97" i="22"/>
  <c r="AB97" i="22"/>
  <c r="AA97" i="22"/>
  <c r="Z97" i="22"/>
  <c r="Y97" i="22"/>
  <c r="X97" i="22"/>
  <c r="W97" i="22"/>
  <c r="V97" i="22"/>
  <c r="U97" i="22"/>
  <c r="T97" i="22"/>
  <c r="S97" i="22"/>
  <c r="R97" i="22"/>
  <c r="Q97" i="22"/>
  <c r="P97" i="22"/>
  <c r="O97" i="22"/>
  <c r="N97" i="22"/>
  <c r="M97" i="22"/>
  <c r="L97" i="22"/>
  <c r="K97" i="22"/>
  <c r="J97" i="22"/>
  <c r="I97" i="22"/>
  <c r="H97" i="22"/>
  <c r="G97" i="22"/>
  <c r="F97" i="22"/>
  <c r="E97" i="22"/>
  <c r="D97" i="22"/>
  <c r="C97" i="22"/>
  <c r="B97" i="22"/>
  <c r="AU96" i="22"/>
  <c r="AT96" i="22"/>
  <c r="AS96" i="22"/>
  <c r="AR96" i="22"/>
  <c r="AQ96" i="22"/>
  <c r="AP96" i="22"/>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E96" i="22"/>
  <c r="D96" i="22"/>
  <c r="C96" i="22"/>
  <c r="B96" i="22"/>
  <c r="AU95" i="22"/>
  <c r="AT95" i="22"/>
  <c r="AS95" i="22"/>
  <c r="AR95" i="22"/>
  <c r="AQ95" i="22"/>
  <c r="AP95" i="22"/>
  <c r="AO95" i="22"/>
  <c r="AN95" i="22"/>
  <c r="AM95" i="22"/>
  <c r="AL95" i="22"/>
  <c r="AK95" i="22"/>
  <c r="AJ95" i="22"/>
  <c r="AI95" i="22"/>
  <c r="AH95" i="22"/>
  <c r="AG95" i="22"/>
  <c r="AF95" i="22"/>
  <c r="AE95" i="22"/>
  <c r="AD95" i="22"/>
  <c r="AC95" i="22"/>
  <c r="AB95" i="22"/>
  <c r="AA95" i="22"/>
  <c r="Z95" i="22"/>
  <c r="Y95" i="22"/>
  <c r="X95" i="22"/>
  <c r="W95" i="22"/>
  <c r="V95" i="22"/>
  <c r="U95" i="22"/>
  <c r="T95" i="22"/>
  <c r="S95" i="22"/>
  <c r="R95" i="22"/>
  <c r="Q95" i="22"/>
  <c r="P95" i="22"/>
  <c r="O95" i="22"/>
  <c r="N95" i="22"/>
  <c r="M95" i="22"/>
  <c r="L95" i="22"/>
  <c r="K95" i="22"/>
  <c r="J95" i="22"/>
  <c r="I95" i="22"/>
  <c r="H95" i="22"/>
  <c r="G95" i="22"/>
  <c r="F95" i="22"/>
  <c r="E95" i="22"/>
  <c r="D95" i="22"/>
  <c r="C95" i="22"/>
  <c r="B95" i="22"/>
  <c r="AU94" i="22"/>
  <c r="AT94" i="22"/>
  <c r="AS94" i="22"/>
  <c r="AR94" i="22"/>
  <c r="AQ94" i="22"/>
  <c r="AP94" i="22"/>
  <c r="AO94" i="22"/>
  <c r="AN94" i="22"/>
  <c r="AM94" i="22"/>
  <c r="AL94" i="22"/>
  <c r="AK94" i="22"/>
  <c r="AJ94" i="22"/>
  <c r="AI94" i="22"/>
  <c r="AH94" i="22"/>
  <c r="AG94" i="22"/>
  <c r="AF94" i="22"/>
  <c r="AE94" i="22"/>
  <c r="AD94" i="22"/>
  <c r="AC94" i="22"/>
  <c r="AB94" i="22"/>
  <c r="AA94" i="22"/>
  <c r="Z94" i="22"/>
  <c r="Y94" i="22"/>
  <c r="X94" i="22"/>
  <c r="W94" i="22"/>
  <c r="V94" i="22"/>
  <c r="U94" i="22"/>
  <c r="T94" i="22"/>
  <c r="S94" i="22"/>
  <c r="R94" i="22"/>
  <c r="Q94" i="22"/>
  <c r="P94" i="22"/>
  <c r="O94" i="22"/>
  <c r="N94" i="22"/>
  <c r="M94" i="22"/>
  <c r="L94" i="22"/>
  <c r="K94" i="22"/>
  <c r="J94" i="22"/>
  <c r="I94" i="22"/>
  <c r="H94" i="22"/>
  <c r="G94" i="22"/>
  <c r="F94" i="22"/>
  <c r="E94" i="22"/>
  <c r="D94" i="22"/>
  <c r="C94" i="22"/>
  <c r="B94" i="22"/>
  <c r="AU91" i="22"/>
  <c r="AT91" i="22"/>
  <c r="AS91" i="22"/>
  <c r="AR91" i="22"/>
  <c r="AQ91" i="22"/>
  <c r="AP91" i="22"/>
  <c r="AO91" i="22"/>
  <c r="AN91" i="22"/>
  <c r="AM91" i="22"/>
  <c r="AL91" i="22"/>
  <c r="AK91" i="22"/>
  <c r="AJ91" i="22"/>
  <c r="AI91" i="22"/>
  <c r="AH91" i="22"/>
  <c r="AG91" i="22"/>
  <c r="AF91" i="22"/>
  <c r="AE91" i="22"/>
  <c r="AD91" i="22"/>
  <c r="AC91" i="22"/>
  <c r="AB91" i="22"/>
  <c r="AA91" i="22"/>
  <c r="Z91" i="22"/>
  <c r="Y91" i="22"/>
  <c r="X91" i="22"/>
  <c r="W91" i="22"/>
  <c r="V91" i="22"/>
  <c r="U91" i="22"/>
  <c r="T91" i="22"/>
  <c r="S91" i="22"/>
  <c r="R91" i="22"/>
  <c r="Q91" i="22"/>
  <c r="P91" i="22"/>
  <c r="O91" i="22"/>
  <c r="N91" i="22"/>
  <c r="M91" i="22"/>
  <c r="L91" i="22"/>
  <c r="K91" i="22"/>
  <c r="J91" i="22"/>
  <c r="I91" i="22"/>
  <c r="H91" i="22"/>
  <c r="G91" i="22"/>
  <c r="F91" i="22"/>
  <c r="E91" i="22"/>
  <c r="D91" i="22"/>
  <c r="C91" i="22"/>
  <c r="B91" i="22"/>
  <c r="AU90" i="22"/>
  <c r="AT90" i="22"/>
  <c r="AS90" i="22"/>
  <c r="AR90" i="22"/>
  <c r="AQ90" i="22"/>
  <c r="AP90" i="22"/>
  <c r="AO90" i="22"/>
  <c r="AN90" i="22"/>
  <c r="AM90" i="22"/>
  <c r="AL90" i="22"/>
  <c r="AK90" i="22"/>
  <c r="AJ90" i="22"/>
  <c r="AI90" i="22"/>
  <c r="AH90" i="22"/>
  <c r="AG90" i="22"/>
  <c r="AF90" i="22"/>
  <c r="AE90" i="22"/>
  <c r="AD90" i="22"/>
  <c r="AC90" i="22"/>
  <c r="AB90" i="22"/>
  <c r="AA90" i="22"/>
  <c r="Z90" i="22"/>
  <c r="Y90" i="22"/>
  <c r="X90" i="22"/>
  <c r="W90" i="22"/>
  <c r="V90" i="22"/>
  <c r="U90" i="22"/>
  <c r="T90" i="22"/>
  <c r="S90" i="22"/>
  <c r="R90" i="22"/>
  <c r="Q90" i="22"/>
  <c r="P90" i="22"/>
  <c r="O90" i="22"/>
  <c r="N90" i="22"/>
  <c r="M90" i="22"/>
  <c r="L90" i="22"/>
  <c r="K90" i="22"/>
  <c r="J90" i="22"/>
  <c r="I90" i="22"/>
  <c r="H90" i="22"/>
  <c r="G90" i="22"/>
  <c r="F90" i="22"/>
  <c r="E90" i="22"/>
  <c r="D90" i="22"/>
  <c r="C90" i="22"/>
  <c r="B90" i="22"/>
  <c r="AU89" i="22"/>
  <c r="AT89" i="22"/>
  <c r="AS89" i="22"/>
  <c r="AR89" i="22"/>
  <c r="AQ89" i="22"/>
  <c r="AP89" i="22"/>
  <c r="AO89" i="22"/>
  <c r="AN89" i="22"/>
  <c r="AM89" i="22"/>
  <c r="AL89" i="22"/>
  <c r="AK89" i="22"/>
  <c r="AJ89" i="22"/>
  <c r="AI89" i="22"/>
  <c r="AH89" i="22"/>
  <c r="AG89" i="22"/>
  <c r="AF89" i="22"/>
  <c r="AE89" i="22"/>
  <c r="AD89" i="22"/>
  <c r="AC89" i="22"/>
  <c r="AB89" i="22"/>
  <c r="AA89" i="22"/>
  <c r="Z89" i="22"/>
  <c r="Y89" i="22"/>
  <c r="X89" i="22"/>
  <c r="W89" i="22"/>
  <c r="V89" i="22"/>
  <c r="U89" i="22"/>
  <c r="T89" i="22"/>
  <c r="S89" i="22"/>
  <c r="R89" i="22"/>
  <c r="Q89" i="22"/>
  <c r="P89" i="22"/>
  <c r="O89" i="22"/>
  <c r="N89" i="22"/>
  <c r="M89" i="22"/>
  <c r="L89" i="22"/>
  <c r="K89" i="22"/>
  <c r="J89" i="22"/>
  <c r="I89" i="22"/>
  <c r="H89" i="22"/>
  <c r="G89" i="22"/>
  <c r="F89" i="22"/>
  <c r="E89" i="22"/>
  <c r="D89" i="22"/>
  <c r="C89" i="22"/>
  <c r="B89" i="22"/>
  <c r="AU88" i="22"/>
  <c r="AT88" i="22"/>
  <c r="AS88" i="22"/>
  <c r="AR88" i="22"/>
  <c r="AQ88" i="22"/>
  <c r="AP88" i="22"/>
  <c r="AO88" i="22"/>
  <c r="AN88" i="22"/>
  <c r="AM88" i="22"/>
  <c r="AL88" i="22"/>
  <c r="AK88" i="22"/>
  <c r="AJ88" i="22"/>
  <c r="AI88" i="22"/>
  <c r="AH88" i="22"/>
  <c r="AG88" i="22"/>
  <c r="AF88" i="22"/>
  <c r="AE88" i="22"/>
  <c r="AD88" i="22"/>
  <c r="AC88" i="22"/>
  <c r="AB88" i="22"/>
  <c r="AA88" i="22"/>
  <c r="Z88" i="22"/>
  <c r="Y88" i="22"/>
  <c r="X88" i="22"/>
  <c r="W88" i="22"/>
  <c r="V88" i="22"/>
  <c r="U88" i="22"/>
  <c r="T88" i="22"/>
  <c r="S88" i="22"/>
  <c r="R88" i="22"/>
  <c r="Q88" i="22"/>
  <c r="P88" i="22"/>
  <c r="O88" i="22"/>
  <c r="N88" i="22"/>
  <c r="M88" i="22"/>
  <c r="L88" i="22"/>
  <c r="K88" i="22"/>
  <c r="J88" i="22"/>
  <c r="I88" i="22"/>
  <c r="H88" i="22"/>
  <c r="G88" i="22"/>
  <c r="F88" i="22"/>
  <c r="E88" i="22"/>
  <c r="D88" i="22"/>
  <c r="C88" i="22"/>
  <c r="B88" i="22"/>
  <c r="AU87" i="22"/>
  <c r="AT87" i="22"/>
  <c r="AS87" i="22"/>
  <c r="AR87" i="22"/>
  <c r="AQ87" i="22"/>
  <c r="AP87" i="22"/>
  <c r="AO87" i="22"/>
  <c r="AN87" i="22"/>
  <c r="AM87" i="22"/>
  <c r="AL87" i="22"/>
  <c r="AK87" i="22"/>
  <c r="AJ87" i="22"/>
  <c r="AI87" i="22"/>
  <c r="AH87" i="22"/>
  <c r="AG87" i="22"/>
  <c r="AF87" i="22"/>
  <c r="AE87" i="22"/>
  <c r="AD87" i="22"/>
  <c r="AC87" i="22"/>
  <c r="AB87" i="22"/>
  <c r="AA87" i="22"/>
  <c r="Z87" i="22"/>
  <c r="Y87" i="22"/>
  <c r="X87" i="22"/>
  <c r="W87" i="22"/>
  <c r="V87" i="22"/>
  <c r="U87" i="22"/>
  <c r="T87" i="22"/>
  <c r="S87" i="22"/>
  <c r="R87" i="22"/>
  <c r="Q87" i="22"/>
  <c r="P87" i="22"/>
  <c r="O87" i="22"/>
  <c r="N87" i="22"/>
  <c r="M87" i="22"/>
  <c r="L87" i="22"/>
  <c r="K87" i="22"/>
  <c r="J87" i="22"/>
  <c r="I87" i="22"/>
  <c r="H87" i="22"/>
  <c r="G87" i="22"/>
  <c r="F87" i="22"/>
  <c r="E87" i="22"/>
  <c r="D87" i="22"/>
  <c r="C87" i="22"/>
  <c r="B87" i="22"/>
  <c r="AU86" i="22"/>
  <c r="AT86" i="22"/>
  <c r="AS86" i="22"/>
  <c r="AR86" i="22"/>
  <c r="AQ86" i="22"/>
  <c r="AP86" i="22"/>
  <c r="AO86" i="22"/>
  <c r="AN86" i="22"/>
  <c r="AM86" i="22"/>
  <c r="AL86" i="22"/>
  <c r="AK86" i="22"/>
  <c r="AJ86" i="22"/>
  <c r="AI86" i="22"/>
  <c r="AH86" i="22"/>
  <c r="AG86" i="22"/>
  <c r="AF86" i="22"/>
  <c r="AE86" i="22"/>
  <c r="AD86" i="22"/>
  <c r="AC86" i="22"/>
  <c r="AB86" i="22"/>
  <c r="AA86" i="22"/>
  <c r="Z86" i="22"/>
  <c r="Y86" i="22"/>
  <c r="X86" i="22"/>
  <c r="W86" i="22"/>
  <c r="V86" i="22"/>
  <c r="U86" i="22"/>
  <c r="T86" i="22"/>
  <c r="S86" i="22"/>
  <c r="R86" i="22"/>
  <c r="Q86" i="22"/>
  <c r="P86" i="22"/>
  <c r="O86" i="22"/>
  <c r="N86" i="22"/>
  <c r="M86" i="22"/>
  <c r="L86" i="22"/>
  <c r="K86" i="22"/>
  <c r="J86" i="22"/>
  <c r="I86" i="22"/>
  <c r="H86" i="22"/>
  <c r="G86" i="22"/>
  <c r="F86" i="22"/>
  <c r="E86" i="22"/>
  <c r="D86" i="22"/>
  <c r="C86" i="22"/>
  <c r="B86" i="22"/>
  <c r="AU85" i="22"/>
  <c r="AT85" i="22"/>
  <c r="AS85" i="22"/>
  <c r="AR85" i="22"/>
  <c r="AQ85" i="22"/>
  <c r="AP85" i="22"/>
  <c r="AO85" i="22"/>
  <c r="AN85" i="22"/>
  <c r="AM85" i="22"/>
  <c r="AL85" i="22"/>
  <c r="AK85" i="22"/>
  <c r="AJ85" i="22"/>
  <c r="AI85" i="22"/>
  <c r="AH85" i="22"/>
  <c r="AG85" i="22"/>
  <c r="AF85" i="22"/>
  <c r="AE85" i="22"/>
  <c r="AD85" i="22"/>
  <c r="AC85" i="22"/>
  <c r="AB85" i="22"/>
  <c r="AA85" i="22"/>
  <c r="Z85" i="22"/>
  <c r="Y85" i="22"/>
  <c r="X85" i="22"/>
  <c r="W85" i="22"/>
  <c r="V85" i="22"/>
  <c r="U85" i="22"/>
  <c r="T85" i="22"/>
  <c r="S85" i="22"/>
  <c r="R85" i="22"/>
  <c r="Q85" i="22"/>
  <c r="P85" i="22"/>
  <c r="O85" i="22"/>
  <c r="N85" i="22"/>
  <c r="M85" i="22"/>
  <c r="L85" i="22"/>
  <c r="K85" i="22"/>
  <c r="J85" i="22"/>
  <c r="I85" i="22"/>
  <c r="H85" i="22"/>
  <c r="G85" i="22"/>
  <c r="F85" i="22"/>
  <c r="E85" i="22"/>
  <c r="D85" i="22"/>
  <c r="C85" i="22"/>
  <c r="B85" i="22"/>
  <c r="AU84" i="22"/>
  <c r="AT84" i="22"/>
  <c r="AS84" i="22"/>
  <c r="AR84" i="22"/>
  <c r="AQ84" i="22"/>
  <c r="AP84" i="22"/>
  <c r="AO84" i="22"/>
  <c r="AN84" i="22"/>
  <c r="AM84" i="22"/>
  <c r="AL84" i="22"/>
  <c r="AK84" i="22"/>
  <c r="AJ84" i="22"/>
  <c r="AI84" i="22"/>
  <c r="AH84" i="22"/>
  <c r="AG84" i="22"/>
  <c r="AF84" i="22"/>
  <c r="AE84" i="22"/>
  <c r="AD84" i="22"/>
  <c r="AC84" i="22"/>
  <c r="AB84" i="22"/>
  <c r="AA84" i="22"/>
  <c r="Z84" i="22"/>
  <c r="Y84" i="22"/>
  <c r="X84" i="22"/>
  <c r="W84" i="22"/>
  <c r="V84" i="22"/>
  <c r="U84" i="22"/>
  <c r="T84" i="22"/>
  <c r="S84" i="22"/>
  <c r="R84" i="22"/>
  <c r="Q84" i="22"/>
  <c r="P84" i="22"/>
  <c r="O84" i="22"/>
  <c r="N84" i="22"/>
  <c r="M84" i="22"/>
  <c r="L84" i="22"/>
  <c r="K84" i="22"/>
  <c r="J84" i="22"/>
  <c r="I84" i="22"/>
  <c r="H84" i="22"/>
  <c r="G84" i="22"/>
  <c r="F84" i="22"/>
  <c r="E84" i="22"/>
  <c r="D84" i="22"/>
  <c r="C84" i="22"/>
  <c r="B84" i="22"/>
  <c r="AU81" i="22"/>
  <c r="AT81" i="22"/>
  <c r="AS81" i="22"/>
  <c r="AR81" i="22"/>
  <c r="AQ81" i="22"/>
  <c r="AP81" i="22"/>
  <c r="AO81" i="22"/>
  <c r="AN81" i="22"/>
  <c r="AM81" i="22"/>
  <c r="AL81" i="22"/>
  <c r="AK81" i="22"/>
  <c r="AJ81" i="22"/>
  <c r="AI81" i="22"/>
  <c r="AH81" i="22"/>
  <c r="AG81" i="22"/>
  <c r="AF81" i="22"/>
  <c r="AE81" i="22"/>
  <c r="AD81" i="22"/>
  <c r="AC81" i="22"/>
  <c r="AB81" i="22"/>
  <c r="AA81" i="22"/>
  <c r="Z81" i="22"/>
  <c r="Y81" i="22"/>
  <c r="X81" i="22"/>
  <c r="W81" i="22"/>
  <c r="V81" i="22"/>
  <c r="U81" i="22"/>
  <c r="T81" i="22"/>
  <c r="S81" i="22"/>
  <c r="R81" i="22"/>
  <c r="Q81" i="22"/>
  <c r="P81" i="22"/>
  <c r="O81" i="22"/>
  <c r="N81" i="22"/>
  <c r="M81" i="22"/>
  <c r="L81" i="22"/>
  <c r="K81" i="22"/>
  <c r="J81" i="22"/>
  <c r="I81" i="22"/>
  <c r="H81" i="22"/>
  <c r="G81" i="22"/>
  <c r="F81" i="22"/>
  <c r="E81" i="22"/>
  <c r="D81" i="22"/>
  <c r="C81" i="22"/>
  <c r="B81" i="22"/>
  <c r="AU80" i="22"/>
  <c r="AT80" i="22"/>
  <c r="AS80" i="22"/>
  <c r="AR80" i="22"/>
  <c r="AQ80" i="22"/>
  <c r="AP80" i="22"/>
  <c r="AO80" i="22"/>
  <c r="AN80" i="22"/>
  <c r="AM80" i="22"/>
  <c r="AL80" i="22"/>
  <c r="AK80" i="22"/>
  <c r="AJ80" i="22"/>
  <c r="AI80" i="22"/>
  <c r="AH80" i="22"/>
  <c r="AG80" i="22"/>
  <c r="AF80" i="22"/>
  <c r="AE80" i="22"/>
  <c r="AD80" i="22"/>
  <c r="AC80" i="22"/>
  <c r="AB80" i="22"/>
  <c r="AA80" i="22"/>
  <c r="Z80" i="22"/>
  <c r="Y80" i="22"/>
  <c r="X80" i="22"/>
  <c r="W80" i="22"/>
  <c r="V80" i="22"/>
  <c r="U80" i="22"/>
  <c r="T80" i="22"/>
  <c r="S80" i="22"/>
  <c r="R80" i="22"/>
  <c r="Q80" i="22"/>
  <c r="P80" i="22"/>
  <c r="O80" i="22"/>
  <c r="N80" i="22"/>
  <c r="M80" i="22"/>
  <c r="L80" i="22"/>
  <c r="K80" i="22"/>
  <c r="J80" i="22"/>
  <c r="I80" i="22"/>
  <c r="H80" i="22"/>
  <c r="G80" i="22"/>
  <c r="F80" i="22"/>
  <c r="E80" i="22"/>
  <c r="D80" i="22"/>
  <c r="C80" i="22"/>
  <c r="B80" i="22"/>
  <c r="AU79" i="22"/>
  <c r="AT79" i="22"/>
  <c r="AS79" i="22"/>
  <c r="AR79" i="22"/>
  <c r="AQ79" i="22"/>
  <c r="AP79" i="22"/>
  <c r="AO79" i="22"/>
  <c r="AN79" i="22"/>
  <c r="AM79" i="22"/>
  <c r="AL79" i="22"/>
  <c r="AK79" i="22"/>
  <c r="AJ79" i="22"/>
  <c r="AI79" i="22"/>
  <c r="AH79" i="22"/>
  <c r="AG79" i="22"/>
  <c r="AF79" i="22"/>
  <c r="AE79" i="22"/>
  <c r="AD79" i="22"/>
  <c r="AC79" i="22"/>
  <c r="AB79" i="22"/>
  <c r="AA79" i="22"/>
  <c r="Z79" i="22"/>
  <c r="Y79" i="22"/>
  <c r="X79" i="22"/>
  <c r="W79" i="22"/>
  <c r="V79" i="22"/>
  <c r="U79" i="22"/>
  <c r="T79" i="22"/>
  <c r="S79" i="22"/>
  <c r="R79" i="22"/>
  <c r="Q79" i="22"/>
  <c r="P79" i="22"/>
  <c r="O79" i="22"/>
  <c r="N79" i="22"/>
  <c r="M79" i="22"/>
  <c r="L79" i="22"/>
  <c r="K79" i="22"/>
  <c r="J79" i="22"/>
  <c r="I79" i="22"/>
  <c r="H79" i="22"/>
  <c r="G79" i="22"/>
  <c r="F79" i="22"/>
  <c r="E79" i="22"/>
  <c r="D79" i="22"/>
  <c r="C79" i="22"/>
  <c r="B79" i="22"/>
  <c r="AU78" i="22"/>
  <c r="AT78" i="22"/>
  <c r="AS78" i="22"/>
  <c r="AR78" i="22"/>
  <c r="AQ78" i="22"/>
  <c r="AP78" i="22"/>
  <c r="AO78" i="22"/>
  <c r="AN78" i="22"/>
  <c r="AM78" i="22"/>
  <c r="AL78" i="22"/>
  <c r="AK78" i="22"/>
  <c r="AJ78" i="22"/>
  <c r="AI78" i="22"/>
  <c r="AH78" i="22"/>
  <c r="AG78" i="22"/>
  <c r="AF78" i="22"/>
  <c r="AE78" i="22"/>
  <c r="AD78" i="22"/>
  <c r="AC78" i="22"/>
  <c r="AB78" i="22"/>
  <c r="AA78" i="22"/>
  <c r="Z78" i="22"/>
  <c r="Y78" i="22"/>
  <c r="X78" i="22"/>
  <c r="W78" i="22"/>
  <c r="V78" i="22"/>
  <c r="U78" i="22"/>
  <c r="T78" i="22"/>
  <c r="S78" i="22"/>
  <c r="R78" i="22"/>
  <c r="Q78" i="22"/>
  <c r="P78" i="22"/>
  <c r="O78" i="22"/>
  <c r="N78" i="22"/>
  <c r="M78" i="22"/>
  <c r="L78" i="22"/>
  <c r="K78" i="22"/>
  <c r="J78" i="22"/>
  <c r="I78" i="22"/>
  <c r="H78" i="22"/>
  <c r="G78" i="22"/>
  <c r="F78" i="22"/>
  <c r="E78" i="22"/>
  <c r="D78" i="22"/>
  <c r="C78" i="22"/>
  <c r="B78" i="22"/>
  <c r="AU77" i="22"/>
  <c r="AT77" i="22"/>
  <c r="AS77" i="22"/>
  <c r="AR77" i="22"/>
  <c r="AQ77" i="22"/>
  <c r="AP77" i="22"/>
  <c r="AO77" i="22"/>
  <c r="AN77" i="22"/>
  <c r="AM77" i="22"/>
  <c r="AL77" i="22"/>
  <c r="AK77" i="22"/>
  <c r="AJ77" i="22"/>
  <c r="AI77" i="22"/>
  <c r="AH77" i="22"/>
  <c r="AG77" i="22"/>
  <c r="AF77" i="22"/>
  <c r="AE77" i="22"/>
  <c r="AD77" i="22"/>
  <c r="AC77" i="22"/>
  <c r="AB77" i="22"/>
  <c r="AA77" i="22"/>
  <c r="Z77" i="22"/>
  <c r="Y77" i="22"/>
  <c r="X77" i="22"/>
  <c r="W77" i="22"/>
  <c r="V77" i="22"/>
  <c r="U77" i="22"/>
  <c r="T77" i="22"/>
  <c r="S77" i="22"/>
  <c r="R77" i="22"/>
  <c r="Q77" i="22"/>
  <c r="P77" i="22"/>
  <c r="O77" i="22"/>
  <c r="N77" i="22"/>
  <c r="M77" i="22"/>
  <c r="L77" i="22"/>
  <c r="K77" i="22"/>
  <c r="J77" i="22"/>
  <c r="I77" i="22"/>
  <c r="H77" i="22"/>
  <c r="G77" i="22"/>
  <c r="F77" i="22"/>
  <c r="E77" i="22"/>
  <c r="D77" i="22"/>
  <c r="C77" i="22"/>
  <c r="B77" i="22"/>
  <c r="AU76" i="22"/>
  <c r="AT76" i="22"/>
  <c r="AS76" i="22"/>
  <c r="AR76" i="22"/>
  <c r="AQ76" i="22"/>
  <c r="AP76" i="22"/>
  <c r="AO76" i="22"/>
  <c r="AN76" i="22"/>
  <c r="AM76" i="22"/>
  <c r="AL76" i="22"/>
  <c r="AK76" i="22"/>
  <c r="AJ76" i="22"/>
  <c r="AI76" i="22"/>
  <c r="AH76" i="22"/>
  <c r="AG76" i="22"/>
  <c r="AF76" i="22"/>
  <c r="AE76" i="22"/>
  <c r="AD76" i="22"/>
  <c r="AC76" i="22"/>
  <c r="AB76" i="22"/>
  <c r="AA76" i="22"/>
  <c r="Z76" i="22"/>
  <c r="Y76" i="22"/>
  <c r="X76" i="22"/>
  <c r="W76" i="22"/>
  <c r="V76" i="22"/>
  <c r="U76" i="22"/>
  <c r="T76" i="22"/>
  <c r="S76" i="22"/>
  <c r="R76" i="22"/>
  <c r="Q76" i="22"/>
  <c r="P76" i="22"/>
  <c r="O76" i="22"/>
  <c r="N76" i="22"/>
  <c r="M76" i="22"/>
  <c r="L76" i="22"/>
  <c r="K76" i="22"/>
  <c r="J76" i="22"/>
  <c r="I76" i="22"/>
  <c r="H76" i="22"/>
  <c r="G76" i="22"/>
  <c r="F76" i="22"/>
  <c r="E76" i="22"/>
  <c r="D76" i="22"/>
  <c r="C76" i="22"/>
  <c r="B76" i="22"/>
  <c r="AU75" i="22"/>
  <c r="AT75" i="22"/>
  <c r="AS75" i="22"/>
  <c r="AR75" i="22"/>
  <c r="AQ75" i="22"/>
  <c r="AP75" i="22"/>
  <c r="AO75" i="22"/>
  <c r="AN75" i="22"/>
  <c r="AM75" i="22"/>
  <c r="AL75" i="22"/>
  <c r="AK75" i="22"/>
  <c r="AJ75" i="22"/>
  <c r="AI75" i="22"/>
  <c r="AH75" i="22"/>
  <c r="AG75" i="22"/>
  <c r="AF75" i="22"/>
  <c r="AE75" i="22"/>
  <c r="AD75" i="22"/>
  <c r="AC75" i="22"/>
  <c r="AB75" i="22"/>
  <c r="AA75" i="22"/>
  <c r="Z75" i="22"/>
  <c r="Y75" i="22"/>
  <c r="X75" i="22"/>
  <c r="W75" i="22"/>
  <c r="V75" i="22"/>
  <c r="U75" i="22"/>
  <c r="T75" i="22"/>
  <c r="S75" i="22"/>
  <c r="R75" i="22"/>
  <c r="Q75" i="22"/>
  <c r="P75" i="22"/>
  <c r="O75" i="22"/>
  <c r="N75" i="22"/>
  <c r="M75" i="22"/>
  <c r="L75" i="22"/>
  <c r="K75" i="22"/>
  <c r="J75" i="22"/>
  <c r="I75" i="22"/>
  <c r="H75" i="22"/>
  <c r="G75" i="22"/>
  <c r="F75" i="22"/>
  <c r="E75" i="22"/>
  <c r="D75" i="22"/>
  <c r="C75" i="22"/>
  <c r="B75" i="22"/>
  <c r="AU74" i="22"/>
  <c r="AT74" i="22"/>
  <c r="AS74" i="22"/>
  <c r="AR74" i="22"/>
  <c r="AQ74" i="22"/>
  <c r="AP74" i="22"/>
  <c r="AO74" i="22"/>
  <c r="AN74" i="22"/>
  <c r="AM74" i="22"/>
  <c r="AL74" i="22"/>
  <c r="AK74" i="22"/>
  <c r="AJ74" i="22"/>
  <c r="AI74" i="22"/>
  <c r="AH74" i="22"/>
  <c r="AG74" i="22"/>
  <c r="AF74" i="22"/>
  <c r="AE74" i="22"/>
  <c r="AD74" i="22"/>
  <c r="AC74" i="22"/>
  <c r="AB74" i="22"/>
  <c r="AA74" i="22"/>
  <c r="Z74" i="22"/>
  <c r="Y74" i="22"/>
  <c r="X74" i="22"/>
  <c r="W74" i="22"/>
  <c r="V74" i="22"/>
  <c r="U74" i="22"/>
  <c r="T74" i="22"/>
  <c r="S74" i="22"/>
  <c r="R74" i="22"/>
  <c r="Q74" i="22"/>
  <c r="P74" i="22"/>
  <c r="O74" i="22"/>
  <c r="N74" i="22"/>
  <c r="M74" i="22"/>
  <c r="L74" i="22"/>
  <c r="K74" i="22"/>
  <c r="J74" i="22"/>
  <c r="I74" i="22"/>
  <c r="H74" i="22"/>
  <c r="G74" i="22"/>
  <c r="F74" i="22"/>
  <c r="E74" i="22"/>
  <c r="D74" i="22"/>
  <c r="C74" i="22"/>
  <c r="B74" i="22"/>
  <c r="AU71" i="22"/>
  <c r="AT71" i="22"/>
  <c r="AS71" i="22"/>
  <c r="AR71" i="22"/>
  <c r="AQ71" i="22"/>
  <c r="AP71" i="22"/>
  <c r="AO71" i="22"/>
  <c r="AN71" i="22"/>
  <c r="AM71" i="22"/>
  <c r="AL71" i="22"/>
  <c r="AK71" i="22"/>
  <c r="AJ71" i="22"/>
  <c r="AI71" i="22"/>
  <c r="AH71" i="22"/>
  <c r="AG71" i="22"/>
  <c r="AF71" i="22"/>
  <c r="AE71" i="22"/>
  <c r="AD71" i="22"/>
  <c r="AC71" i="22"/>
  <c r="AB71" i="22"/>
  <c r="AA71" i="22"/>
  <c r="Z71" i="22"/>
  <c r="Y71" i="22"/>
  <c r="X71" i="22"/>
  <c r="W71" i="22"/>
  <c r="V71" i="22"/>
  <c r="U71" i="22"/>
  <c r="T71" i="22"/>
  <c r="S71" i="22"/>
  <c r="R71" i="22"/>
  <c r="Q71" i="22"/>
  <c r="P71" i="22"/>
  <c r="O71" i="22"/>
  <c r="N71" i="22"/>
  <c r="M71" i="22"/>
  <c r="L71" i="22"/>
  <c r="K71" i="22"/>
  <c r="J71" i="22"/>
  <c r="I71" i="22"/>
  <c r="H71" i="22"/>
  <c r="G71" i="22"/>
  <c r="F71" i="22"/>
  <c r="E71" i="22"/>
  <c r="D71" i="22"/>
  <c r="C71" i="22"/>
  <c r="B71" i="22"/>
  <c r="AU70" i="22"/>
  <c r="AT70" i="22"/>
  <c r="AS70" i="22"/>
  <c r="AR70" i="22"/>
  <c r="AQ70" i="22"/>
  <c r="AP70" i="22"/>
  <c r="AO70" i="22"/>
  <c r="AN70" i="22"/>
  <c r="AM70" i="22"/>
  <c r="AL70" i="22"/>
  <c r="AK70" i="22"/>
  <c r="AJ70" i="22"/>
  <c r="AI70" i="22"/>
  <c r="AH70" i="22"/>
  <c r="AG70" i="22"/>
  <c r="AF70" i="22"/>
  <c r="AE70" i="22"/>
  <c r="AD70" i="22"/>
  <c r="AC70" i="22"/>
  <c r="AB70" i="22"/>
  <c r="AA70" i="22"/>
  <c r="Z70" i="22"/>
  <c r="Y70" i="22"/>
  <c r="X70" i="22"/>
  <c r="W70" i="22"/>
  <c r="V70" i="22"/>
  <c r="U70" i="22"/>
  <c r="T70" i="22"/>
  <c r="S70" i="22"/>
  <c r="R70" i="22"/>
  <c r="Q70" i="22"/>
  <c r="P70" i="22"/>
  <c r="O70" i="22"/>
  <c r="N70" i="22"/>
  <c r="M70" i="22"/>
  <c r="L70" i="22"/>
  <c r="K70" i="22"/>
  <c r="J70" i="22"/>
  <c r="I70" i="22"/>
  <c r="H70" i="22"/>
  <c r="G70" i="22"/>
  <c r="F70" i="22"/>
  <c r="E70" i="22"/>
  <c r="D70" i="22"/>
  <c r="C70" i="22"/>
  <c r="B70" i="22"/>
  <c r="AU69" i="22"/>
  <c r="AT69" i="22"/>
  <c r="AS69" i="22"/>
  <c r="AR69" i="22"/>
  <c r="AQ69" i="22"/>
  <c r="AP69" i="22"/>
  <c r="AO69" i="22"/>
  <c r="AN69" i="22"/>
  <c r="AM69" i="22"/>
  <c r="AL69" i="22"/>
  <c r="AK69" i="22"/>
  <c r="AJ69" i="22"/>
  <c r="AI69" i="22"/>
  <c r="AH69" i="22"/>
  <c r="AG69" i="22"/>
  <c r="AF69" i="22"/>
  <c r="AE69" i="22"/>
  <c r="AD69" i="22"/>
  <c r="AC69" i="22"/>
  <c r="AB69" i="22"/>
  <c r="AA69" i="22"/>
  <c r="Z69" i="22"/>
  <c r="Y69" i="22"/>
  <c r="X69" i="22"/>
  <c r="W69" i="22"/>
  <c r="V69" i="22"/>
  <c r="U69" i="22"/>
  <c r="T69" i="22"/>
  <c r="S69" i="22"/>
  <c r="R69" i="22"/>
  <c r="Q69" i="22"/>
  <c r="P69" i="22"/>
  <c r="O69" i="22"/>
  <c r="N69" i="22"/>
  <c r="M69" i="22"/>
  <c r="L69" i="22"/>
  <c r="K69" i="22"/>
  <c r="J69" i="22"/>
  <c r="I69" i="22"/>
  <c r="H69" i="22"/>
  <c r="G69" i="22"/>
  <c r="F69" i="22"/>
  <c r="E69" i="22"/>
  <c r="D69" i="22"/>
  <c r="C69" i="22"/>
  <c r="B69" i="22"/>
  <c r="AU68" i="22"/>
  <c r="AT68" i="22"/>
  <c r="AS68" i="22"/>
  <c r="AR68" i="22"/>
  <c r="AQ68" i="22"/>
  <c r="AP68" i="22"/>
  <c r="AO68" i="22"/>
  <c r="AN68" i="22"/>
  <c r="AM68" i="22"/>
  <c r="AL68" i="22"/>
  <c r="AK68" i="22"/>
  <c r="AJ68" i="22"/>
  <c r="AI68" i="22"/>
  <c r="AH68" i="22"/>
  <c r="AG68" i="22"/>
  <c r="AF68" i="22"/>
  <c r="AE68" i="22"/>
  <c r="AD68" i="22"/>
  <c r="AC68" i="22"/>
  <c r="AB68" i="22"/>
  <c r="AA68" i="22"/>
  <c r="Z68" i="22"/>
  <c r="Y68" i="22"/>
  <c r="X68" i="22"/>
  <c r="W68" i="22"/>
  <c r="V68" i="22"/>
  <c r="U68" i="22"/>
  <c r="T68" i="22"/>
  <c r="S68" i="22"/>
  <c r="R68" i="22"/>
  <c r="Q68" i="22"/>
  <c r="P68" i="22"/>
  <c r="O68" i="22"/>
  <c r="N68" i="22"/>
  <c r="M68" i="22"/>
  <c r="L68" i="22"/>
  <c r="K68" i="22"/>
  <c r="J68" i="22"/>
  <c r="I68" i="22"/>
  <c r="H68" i="22"/>
  <c r="G68" i="22"/>
  <c r="F68" i="22"/>
  <c r="E68" i="22"/>
  <c r="D68" i="22"/>
  <c r="C68" i="22"/>
  <c r="B68" i="22"/>
  <c r="AU67" i="22"/>
  <c r="AT67" i="22"/>
  <c r="AS67" i="22"/>
  <c r="AR67" i="22"/>
  <c r="AQ67" i="22"/>
  <c r="AP67" i="22"/>
  <c r="AO67" i="22"/>
  <c r="AN67" i="22"/>
  <c r="AM67" i="22"/>
  <c r="AL67" i="22"/>
  <c r="AK67" i="22"/>
  <c r="AJ67" i="22"/>
  <c r="AI67" i="22"/>
  <c r="AH67" i="22"/>
  <c r="AG67" i="22"/>
  <c r="AF67" i="22"/>
  <c r="AE67" i="22"/>
  <c r="AD67" i="22"/>
  <c r="AC67" i="22"/>
  <c r="AB67" i="22"/>
  <c r="AA67" i="22"/>
  <c r="Z67" i="22"/>
  <c r="Y67" i="22"/>
  <c r="X67" i="22"/>
  <c r="W67" i="22"/>
  <c r="V67" i="22"/>
  <c r="U67" i="22"/>
  <c r="T67" i="22"/>
  <c r="S67" i="22"/>
  <c r="R67" i="22"/>
  <c r="Q67" i="22"/>
  <c r="P67" i="22"/>
  <c r="O67" i="22"/>
  <c r="N67" i="22"/>
  <c r="M67" i="22"/>
  <c r="L67" i="22"/>
  <c r="K67" i="22"/>
  <c r="J67" i="22"/>
  <c r="I67" i="22"/>
  <c r="H67" i="22"/>
  <c r="G67" i="22"/>
  <c r="F67" i="22"/>
  <c r="E67" i="22"/>
  <c r="D67" i="22"/>
  <c r="C67" i="22"/>
  <c r="B67" i="22"/>
  <c r="AU66" i="22"/>
  <c r="AT66" i="22"/>
  <c r="AS66" i="22"/>
  <c r="AR66" i="22"/>
  <c r="AQ66" i="22"/>
  <c r="AP66" i="22"/>
  <c r="AO66" i="22"/>
  <c r="AN66" i="22"/>
  <c r="AM66" i="22"/>
  <c r="AL66" i="22"/>
  <c r="AK66" i="22"/>
  <c r="AJ66" i="22"/>
  <c r="AI66" i="22"/>
  <c r="AH66" i="22"/>
  <c r="AG66" i="22"/>
  <c r="AF66" i="22"/>
  <c r="AE66" i="22"/>
  <c r="AD66" i="22"/>
  <c r="AC66" i="22"/>
  <c r="AB66" i="22"/>
  <c r="AA66" i="22"/>
  <c r="Z66" i="22"/>
  <c r="Y66" i="22"/>
  <c r="X66" i="22"/>
  <c r="W66" i="22"/>
  <c r="V66" i="22"/>
  <c r="U66" i="22"/>
  <c r="T66" i="22"/>
  <c r="S66" i="22"/>
  <c r="R66" i="22"/>
  <c r="Q66" i="22"/>
  <c r="P66" i="22"/>
  <c r="O66" i="22"/>
  <c r="N66" i="22"/>
  <c r="M66" i="22"/>
  <c r="L66" i="22"/>
  <c r="K66" i="22"/>
  <c r="J66" i="22"/>
  <c r="I66" i="22"/>
  <c r="H66" i="22"/>
  <c r="G66" i="22"/>
  <c r="F66" i="22"/>
  <c r="E66" i="22"/>
  <c r="D66" i="22"/>
  <c r="C66" i="22"/>
  <c r="B66" i="22"/>
  <c r="AU65" i="22"/>
  <c r="AT65" i="22"/>
  <c r="AS65" i="22"/>
  <c r="AR65" i="22"/>
  <c r="AQ65" i="22"/>
  <c r="AP65"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E65" i="22"/>
  <c r="D65" i="22"/>
  <c r="C65" i="22"/>
  <c r="B65" i="22"/>
  <c r="AU64" i="22"/>
  <c r="AT64" i="22"/>
  <c r="AS64" i="22"/>
  <c r="AR64" i="22"/>
  <c r="AQ64" i="22"/>
  <c r="AP64" i="22"/>
  <c r="AO64" i="22"/>
  <c r="AN64" i="22"/>
  <c r="AM64" i="22"/>
  <c r="AL64" i="22"/>
  <c r="AK64" i="22"/>
  <c r="AJ64" i="22"/>
  <c r="AI64" i="22"/>
  <c r="AH64" i="22"/>
  <c r="AG64" i="22"/>
  <c r="AF64" i="22"/>
  <c r="AE64" i="22"/>
  <c r="AD64" i="22"/>
  <c r="AC64" i="22"/>
  <c r="AB64" i="22"/>
  <c r="AA64" i="22"/>
  <c r="Z64" i="22"/>
  <c r="Y64" i="22"/>
  <c r="X64" i="22"/>
  <c r="W64" i="22"/>
  <c r="V64" i="22"/>
  <c r="U64" i="22"/>
  <c r="T64" i="22"/>
  <c r="S64" i="22"/>
  <c r="R64" i="22"/>
  <c r="Q64" i="22"/>
  <c r="P64" i="22"/>
  <c r="O64" i="22"/>
  <c r="N64" i="22"/>
  <c r="M64" i="22"/>
  <c r="L64" i="22"/>
  <c r="K64" i="22"/>
  <c r="J64" i="22"/>
  <c r="I64" i="22"/>
  <c r="H64" i="22"/>
  <c r="G64" i="22"/>
  <c r="F64" i="22"/>
  <c r="E64" i="22"/>
  <c r="D64" i="22"/>
  <c r="C64" i="22"/>
  <c r="B64" i="22"/>
  <c r="AU61" i="22"/>
  <c r="AT61" i="22"/>
  <c r="AS61" i="22"/>
  <c r="AR61" i="22"/>
  <c r="AQ61" i="22"/>
  <c r="AP61" i="22"/>
  <c r="AO61" i="22"/>
  <c r="AN61" i="22"/>
  <c r="AM61" i="22"/>
  <c r="AL61" i="22"/>
  <c r="AK61" i="22"/>
  <c r="AJ61" i="22"/>
  <c r="AI61" i="22"/>
  <c r="AH61" i="22"/>
  <c r="AG61" i="22"/>
  <c r="AF61" i="22"/>
  <c r="AE61" i="22"/>
  <c r="AD61" i="22"/>
  <c r="AC61" i="22"/>
  <c r="AB61" i="22"/>
  <c r="AA61" i="22"/>
  <c r="Z61" i="22"/>
  <c r="Y61" i="22"/>
  <c r="X61" i="22"/>
  <c r="W61" i="22"/>
  <c r="V61" i="22"/>
  <c r="U61" i="22"/>
  <c r="T61" i="22"/>
  <c r="S61" i="22"/>
  <c r="R61" i="22"/>
  <c r="Q61" i="22"/>
  <c r="P61" i="22"/>
  <c r="O61" i="22"/>
  <c r="N61" i="22"/>
  <c r="M61" i="22"/>
  <c r="L61" i="22"/>
  <c r="K61" i="22"/>
  <c r="J61" i="22"/>
  <c r="I61" i="22"/>
  <c r="H61" i="22"/>
  <c r="G61" i="22"/>
  <c r="F61" i="22"/>
  <c r="E61" i="22"/>
  <c r="D61" i="22"/>
  <c r="C61" i="22"/>
  <c r="B61" i="22"/>
  <c r="AU60" i="22"/>
  <c r="AT60" i="22"/>
  <c r="AS60" i="22"/>
  <c r="AR60" i="22"/>
  <c r="AQ60" i="22"/>
  <c r="AP60" i="22"/>
  <c r="AO60" i="22"/>
  <c r="AN60" i="22"/>
  <c r="AM60" i="22"/>
  <c r="AL60" i="22"/>
  <c r="AK60" i="22"/>
  <c r="AJ60" i="22"/>
  <c r="AI60" i="22"/>
  <c r="AH60" i="22"/>
  <c r="AG60" i="22"/>
  <c r="AF60" i="22"/>
  <c r="AE60" i="22"/>
  <c r="AD60" i="22"/>
  <c r="AC60" i="22"/>
  <c r="AB60" i="22"/>
  <c r="AA60" i="22"/>
  <c r="Z60" i="22"/>
  <c r="Y60" i="22"/>
  <c r="X60" i="22"/>
  <c r="W60" i="22"/>
  <c r="V60" i="22"/>
  <c r="U60" i="22"/>
  <c r="T60" i="22"/>
  <c r="S60" i="22"/>
  <c r="R60" i="22"/>
  <c r="Q60" i="22"/>
  <c r="P60" i="22"/>
  <c r="O60" i="22"/>
  <c r="N60" i="22"/>
  <c r="M60" i="22"/>
  <c r="L60" i="22"/>
  <c r="K60" i="22"/>
  <c r="J60" i="22"/>
  <c r="I60" i="22"/>
  <c r="H60" i="22"/>
  <c r="G60" i="22"/>
  <c r="F60" i="22"/>
  <c r="E60" i="22"/>
  <c r="D60" i="22"/>
  <c r="C60" i="22"/>
  <c r="B60" i="22"/>
  <c r="AU59" i="22"/>
  <c r="AT59" i="22"/>
  <c r="AS59" i="22"/>
  <c r="AR59" i="22"/>
  <c r="AQ59" i="22"/>
  <c r="AP59" i="22"/>
  <c r="AO59" i="22"/>
  <c r="AN59" i="22"/>
  <c r="AM59" i="22"/>
  <c r="AL59" i="22"/>
  <c r="AK59" i="22"/>
  <c r="AJ59" i="22"/>
  <c r="AI59" i="22"/>
  <c r="AH59"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G59" i="22"/>
  <c r="F59" i="22"/>
  <c r="E59" i="22"/>
  <c r="D59" i="22"/>
  <c r="C59" i="22"/>
  <c r="B59" i="22"/>
  <c r="AU58" i="22"/>
  <c r="AT58" i="22"/>
  <c r="AS58" i="22"/>
  <c r="AR58" i="22"/>
  <c r="AQ58" i="22"/>
  <c r="AP58" i="22"/>
  <c r="AO58" i="22"/>
  <c r="AN58" i="22"/>
  <c r="AM58" i="22"/>
  <c r="AL58" i="22"/>
  <c r="AK58" i="22"/>
  <c r="AJ58" i="22"/>
  <c r="AI58" i="22"/>
  <c r="AH58"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G58" i="22"/>
  <c r="F58" i="22"/>
  <c r="E58" i="22"/>
  <c r="D58" i="22"/>
  <c r="C58" i="22"/>
  <c r="B58" i="22"/>
  <c r="AU57" i="22"/>
  <c r="AT57" i="22"/>
  <c r="AS57" i="22"/>
  <c r="AR57" i="22"/>
  <c r="AQ57" i="22"/>
  <c r="AP57" i="22"/>
  <c r="AO57" i="22"/>
  <c r="AN57" i="22"/>
  <c r="AM57" i="22"/>
  <c r="AL57" i="22"/>
  <c r="AK57" i="22"/>
  <c r="AJ57" i="22"/>
  <c r="AI57" i="22"/>
  <c r="AH57" i="22"/>
  <c r="AG57" i="22"/>
  <c r="AF57" i="22"/>
  <c r="AE57" i="22"/>
  <c r="AD57" i="22"/>
  <c r="AC57" i="22"/>
  <c r="AB57" i="22"/>
  <c r="AA57" i="22"/>
  <c r="Z57" i="22"/>
  <c r="Y57" i="22"/>
  <c r="X57" i="22"/>
  <c r="W57" i="22"/>
  <c r="V57" i="22"/>
  <c r="U57" i="22"/>
  <c r="T57" i="22"/>
  <c r="S57" i="22"/>
  <c r="R57" i="22"/>
  <c r="Q57" i="22"/>
  <c r="P57" i="22"/>
  <c r="O57" i="22"/>
  <c r="N57" i="22"/>
  <c r="M57" i="22"/>
  <c r="L57" i="22"/>
  <c r="K57" i="22"/>
  <c r="J57" i="22"/>
  <c r="I57" i="22"/>
  <c r="H57" i="22"/>
  <c r="G57" i="22"/>
  <c r="F57" i="22"/>
  <c r="E57" i="22"/>
  <c r="D57" i="22"/>
  <c r="C57" i="22"/>
  <c r="B57" i="22"/>
  <c r="AU56" i="22"/>
  <c r="AT56" i="22"/>
  <c r="AS56" i="22"/>
  <c r="AR56" i="22"/>
  <c r="AQ56" i="22"/>
  <c r="AP56" i="22"/>
  <c r="AO56" i="22"/>
  <c r="AN56" i="22"/>
  <c r="AM56" i="22"/>
  <c r="AL56" i="22"/>
  <c r="AK56" i="22"/>
  <c r="AJ56" i="22"/>
  <c r="AI56" i="22"/>
  <c r="AH56" i="22"/>
  <c r="AG56" i="22"/>
  <c r="AF56" i="22"/>
  <c r="AE56" i="22"/>
  <c r="AD56" i="22"/>
  <c r="AC56" i="22"/>
  <c r="AB56" i="22"/>
  <c r="AA56" i="22"/>
  <c r="Z56" i="22"/>
  <c r="Y56" i="22"/>
  <c r="X56" i="22"/>
  <c r="W56" i="22"/>
  <c r="V56" i="22"/>
  <c r="U56" i="22"/>
  <c r="T56" i="22"/>
  <c r="S56" i="22"/>
  <c r="R56" i="22"/>
  <c r="Q56" i="22"/>
  <c r="P56" i="22"/>
  <c r="O56" i="22"/>
  <c r="N56" i="22"/>
  <c r="M56" i="22"/>
  <c r="L56" i="22"/>
  <c r="K56" i="22"/>
  <c r="J56" i="22"/>
  <c r="I56" i="22"/>
  <c r="H56" i="22"/>
  <c r="G56" i="22"/>
  <c r="F56" i="22"/>
  <c r="E56" i="22"/>
  <c r="D56" i="22"/>
  <c r="C56" i="22"/>
  <c r="B56" i="22"/>
  <c r="AU55" i="22"/>
  <c r="AT55" i="22"/>
  <c r="AS55" i="22"/>
  <c r="AR55" i="22"/>
  <c r="AQ55" i="22"/>
  <c r="AP55" i="22"/>
  <c r="AO55" i="22"/>
  <c r="AN55" i="22"/>
  <c r="AM55" i="22"/>
  <c r="AL55" i="22"/>
  <c r="AK55" i="22"/>
  <c r="AJ55" i="22"/>
  <c r="AI55" i="22"/>
  <c r="AH55" i="22"/>
  <c r="AG55" i="22"/>
  <c r="AF55" i="22"/>
  <c r="AE55" i="22"/>
  <c r="AD55" i="22"/>
  <c r="AC55" i="22"/>
  <c r="AB55" i="22"/>
  <c r="AA55" i="22"/>
  <c r="Z55" i="22"/>
  <c r="Y55" i="22"/>
  <c r="X55" i="22"/>
  <c r="W55" i="22"/>
  <c r="V55" i="22"/>
  <c r="U55" i="22"/>
  <c r="T55" i="22"/>
  <c r="S55" i="22"/>
  <c r="R55" i="22"/>
  <c r="Q55" i="22"/>
  <c r="P55" i="22"/>
  <c r="O55" i="22"/>
  <c r="N55" i="22"/>
  <c r="M55" i="22"/>
  <c r="L55" i="22"/>
  <c r="K55" i="22"/>
  <c r="J55" i="22"/>
  <c r="I55" i="22"/>
  <c r="H55" i="22"/>
  <c r="G55" i="22"/>
  <c r="F55" i="22"/>
  <c r="E55" i="22"/>
  <c r="D55" i="22"/>
  <c r="C55" i="22"/>
  <c r="B55" i="22"/>
  <c r="AU54" i="22"/>
  <c r="AT54" i="22"/>
  <c r="AS54" i="22"/>
  <c r="AR54" i="22"/>
  <c r="AQ54" i="22"/>
  <c r="AP54" i="22"/>
  <c r="AO54" i="22"/>
  <c r="AN54" i="22"/>
  <c r="AM54" i="22"/>
  <c r="AL54" i="22"/>
  <c r="AK54" i="22"/>
  <c r="AJ54" i="22"/>
  <c r="AI54" i="22"/>
  <c r="AH54" i="22"/>
  <c r="AG54" i="22"/>
  <c r="AF54" i="22"/>
  <c r="AE54" i="22"/>
  <c r="AD54" i="22"/>
  <c r="AC54" i="22"/>
  <c r="AB54" i="22"/>
  <c r="AA54" i="22"/>
  <c r="Z54" i="22"/>
  <c r="Y54" i="22"/>
  <c r="X54" i="22"/>
  <c r="W54" i="22"/>
  <c r="V54" i="22"/>
  <c r="U54" i="22"/>
  <c r="T54" i="22"/>
  <c r="S54" i="22"/>
  <c r="R54" i="22"/>
  <c r="Q54" i="22"/>
  <c r="P54" i="22"/>
  <c r="O54" i="22"/>
  <c r="N54" i="22"/>
  <c r="M54" i="22"/>
  <c r="L54" i="22"/>
  <c r="K54" i="22"/>
  <c r="J54" i="22"/>
  <c r="I54" i="22"/>
  <c r="H54" i="22"/>
  <c r="G54" i="22"/>
  <c r="F54" i="22"/>
  <c r="E54" i="22"/>
  <c r="D54" i="22"/>
  <c r="C54" i="22"/>
  <c r="B54" i="22"/>
  <c r="AU51" i="22"/>
  <c r="AT51" i="22"/>
  <c r="AS51" i="22"/>
  <c r="AR51" i="22"/>
  <c r="AQ51" i="22"/>
  <c r="AP51" i="22"/>
  <c r="AO51" i="22"/>
  <c r="AN51" i="22"/>
  <c r="AM51" i="22"/>
  <c r="AL51" i="22"/>
  <c r="AK51" i="22"/>
  <c r="AJ51" i="22"/>
  <c r="AI51" i="22"/>
  <c r="AH51" i="22"/>
  <c r="AG51" i="22"/>
  <c r="AF51" i="22"/>
  <c r="AE51" i="22"/>
  <c r="AD51" i="22"/>
  <c r="AC51" i="22"/>
  <c r="AB51" i="22"/>
  <c r="AA51" i="22"/>
  <c r="Z51" i="22"/>
  <c r="Y51" i="22"/>
  <c r="X51" i="22"/>
  <c r="W51" i="22"/>
  <c r="V51" i="22"/>
  <c r="U51" i="22"/>
  <c r="T51" i="22"/>
  <c r="S51" i="22"/>
  <c r="R51" i="22"/>
  <c r="Q51" i="22"/>
  <c r="P51" i="22"/>
  <c r="O51" i="22"/>
  <c r="N51" i="22"/>
  <c r="M51" i="22"/>
  <c r="L51" i="22"/>
  <c r="K51" i="22"/>
  <c r="J51" i="22"/>
  <c r="I51" i="22"/>
  <c r="H51" i="22"/>
  <c r="G51" i="22"/>
  <c r="F51" i="22"/>
  <c r="E51" i="22"/>
  <c r="D51" i="22"/>
  <c r="C51" i="22"/>
  <c r="B51" i="22"/>
  <c r="AU50" i="22"/>
  <c r="AT50" i="22"/>
  <c r="AS50" i="22"/>
  <c r="AR50" i="22"/>
  <c r="AQ50" i="22"/>
  <c r="AP50" i="22"/>
  <c r="AO50" i="22"/>
  <c r="AN50" i="22"/>
  <c r="AM50" i="22"/>
  <c r="AL50" i="22"/>
  <c r="AK50" i="22"/>
  <c r="AJ50" i="22"/>
  <c r="AI50" i="22"/>
  <c r="AH50" i="22"/>
  <c r="AG50" i="22"/>
  <c r="AF50" i="22"/>
  <c r="AE50" i="22"/>
  <c r="AD50" i="22"/>
  <c r="AC50" i="22"/>
  <c r="AB50" i="22"/>
  <c r="AA50" i="22"/>
  <c r="Z50" i="22"/>
  <c r="Y50" i="22"/>
  <c r="X50" i="22"/>
  <c r="W50" i="22"/>
  <c r="V50" i="22"/>
  <c r="U50" i="22"/>
  <c r="T50" i="22"/>
  <c r="S50" i="22"/>
  <c r="R50" i="22"/>
  <c r="Q50" i="22"/>
  <c r="P50" i="22"/>
  <c r="O50" i="22"/>
  <c r="N50" i="22"/>
  <c r="M50" i="22"/>
  <c r="L50" i="22"/>
  <c r="K50" i="22"/>
  <c r="J50" i="22"/>
  <c r="I50" i="22"/>
  <c r="H50" i="22"/>
  <c r="G50" i="22"/>
  <c r="F50" i="22"/>
  <c r="E50" i="22"/>
  <c r="D50" i="22"/>
  <c r="C50" i="22"/>
  <c r="B50" i="22"/>
  <c r="AU49" i="22"/>
  <c r="AT49" i="22"/>
  <c r="AS49" i="22"/>
  <c r="AR49" i="22"/>
  <c r="AQ49" i="22"/>
  <c r="AP49" i="22"/>
  <c r="AO49" i="22"/>
  <c r="AN49" i="22"/>
  <c r="AM49" i="22"/>
  <c r="AL49" i="22"/>
  <c r="AK49" i="22"/>
  <c r="AJ49" i="22"/>
  <c r="AI49" i="22"/>
  <c r="AH49" i="22"/>
  <c r="AG49" i="22"/>
  <c r="AF49" i="22"/>
  <c r="AE49" i="22"/>
  <c r="AD49" i="22"/>
  <c r="AC49" i="22"/>
  <c r="AB49" i="22"/>
  <c r="AA49" i="22"/>
  <c r="Z49" i="22"/>
  <c r="Y49" i="22"/>
  <c r="X49" i="22"/>
  <c r="W49" i="22"/>
  <c r="V49" i="22"/>
  <c r="U49" i="22"/>
  <c r="T49" i="22"/>
  <c r="S49" i="22"/>
  <c r="R49" i="22"/>
  <c r="Q49" i="22"/>
  <c r="P49" i="22"/>
  <c r="O49" i="22"/>
  <c r="N49" i="22"/>
  <c r="M49" i="22"/>
  <c r="L49" i="22"/>
  <c r="K49" i="22"/>
  <c r="J49" i="22"/>
  <c r="I49" i="22"/>
  <c r="H49" i="22"/>
  <c r="G49" i="22"/>
  <c r="F49" i="22"/>
  <c r="E49" i="22"/>
  <c r="D49" i="22"/>
  <c r="C49" i="22"/>
  <c r="B49" i="22"/>
  <c r="AU48" i="22"/>
  <c r="AT48" i="22"/>
  <c r="AS48" i="22"/>
  <c r="AR48" i="22"/>
  <c r="AQ48" i="22"/>
  <c r="AP48" i="22"/>
  <c r="AO48" i="22"/>
  <c r="AN48" i="22"/>
  <c r="AM48" i="22"/>
  <c r="AL48" i="22"/>
  <c r="AK48" i="22"/>
  <c r="AJ48" i="22"/>
  <c r="AI48" i="22"/>
  <c r="AH48" i="22"/>
  <c r="AG48" i="22"/>
  <c r="AF48" i="22"/>
  <c r="AE48" i="22"/>
  <c r="AD48" i="22"/>
  <c r="AC48" i="22"/>
  <c r="AB48" i="22"/>
  <c r="AA48" i="22"/>
  <c r="Z48" i="22"/>
  <c r="Y48" i="22"/>
  <c r="X48" i="22"/>
  <c r="W48" i="22"/>
  <c r="V48" i="22"/>
  <c r="U48" i="22"/>
  <c r="T48" i="22"/>
  <c r="S48" i="22"/>
  <c r="R48" i="22"/>
  <c r="Q48" i="22"/>
  <c r="P48" i="22"/>
  <c r="O48" i="22"/>
  <c r="N48" i="22"/>
  <c r="M48" i="22"/>
  <c r="L48" i="22"/>
  <c r="K48" i="22"/>
  <c r="J48" i="22"/>
  <c r="I48" i="22"/>
  <c r="H48" i="22"/>
  <c r="G48" i="22"/>
  <c r="F48" i="22"/>
  <c r="E48" i="22"/>
  <c r="D48" i="22"/>
  <c r="C48" i="22"/>
  <c r="B48" i="22"/>
  <c r="AU47" i="22"/>
  <c r="AT47" i="22"/>
  <c r="AS47" i="22"/>
  <c r="AR47" i="22"/>
  <c r="AQ47" i="22"/>
  <c r="AP47" i="22"/>
  <c r="AO47" i="22"/>
  <c r="AN47" i="22"/>
  <c r="AM47" i="22"/>
  <c r="AL47" i="22"/>
  <c r="AK47" i="22"/>
  <c r="AJ47" i="22"/>
  <c r="AI47" i="22"/>
  <c r="AH47" i="22"/>
  <c r="AG47" i="22"/>
  <c r="AF47" i="22"/>
  <c r="AE47" i="22"/>
  <c r="AD47" i="22"/>
  <c r="AC47" i="22"/>
  <c r="AB47" i="22"/>
  <c r="AA47" i="22"/>
  <c r="Z47" i="22"/>
  <c r="Y47" i="22"/>
  <c r="X47" i="22"/>
  <c r="W47" i="22"/>
  <c r="V47" i="22"/>
  <c r="U47" i="22"/>
  <c r="T47" i="22"/>
  <c r="S47" i="22"/>
  <c r="R47" i="22"/>
  <c r="Q47" i="22"/>
  <c r="P47" i="22"/>
  <c r="O47" i="22"/>
  <c r="N47" i="22"/>
  <c r="M47" i="22"/>
  <c r="L47" i="22"/>
  <c r="K47" i="22"/>
  <c r="J47" i="22"/>
  <c r="I47" i="22"/>
  <c r="H47" i="22"/>
  <c r="G47" i="22"/>
  <c r="F47" i="22"/>
  <c r="E47" i="22"/>
  <c r="D47" i="22"/>
  <c r="C47" i="22"/>
  <c r="B47" i="22"/>
  <c r="AU46" i="22"/>
  <c r="AT46" i="22"/>
  <c r="AS46" i="22"/>
  <c r="AR46" i="22"/>
  <c r="AQ46" i="22"/>
  <c r="AP46" i="22"/>
  <c r="AO46" i="22"/>
  <c r="AN46" i="22"/>
  <c r="AM46" i="22"/>
  <c r="AL46" i="22"/>
  <c r="AK46" i="22"/>
  <c r="AJ46" i="22"/>
  <c r="AI46" i="22"/>
  <c r="AH46"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G46" i="22"/>
  <c r="F46" i="22"/>
  <c r="E46" i="22"/>
  <c r="D46" i="22"/>
  <c r="C46" i="22"/>
  <c r="B46" i="22"/>
  <c r="AU45" i="22"/>
  <c r="AT45" i="22"/>
  <c r="AS45" i="22"/>
  <c r="AR45" i="22"/>
  <c r="AQ45" i="22"/>
  <c r="AP45" i="22"/>
  <c r="AO45" i="22"/>
  <c r="AN45" i="22"/>
  <c r="AM45" i="22"/>
  <c r="AL45" i="22"/>
  <c r="AK45" i="22"/>
  <c r="AJ45" i="22"/>
  <c r="AI45" i="22"/>
  <c r="AH45"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G45" i="22"/>
  <c r="F45" i="22"/>
  <c r="E45" i="22"/>
  <c r="D45" i="22"/>
  <c r="C45" i="22"/>
  <c r="B45" i="22"/>
  <c r="AU44" i="22"/>
  <c r="AT44" i="22"/>
  <c r="AS44" i="22"/>
  <c r="AR44" i="22"/>
  <c r="AQ44" i="22"/>
  <c r="AP44" i="22"/>
  <c r="AO44" i="22"/>
  <c r="AN44" i="22"/>
  <c r="AM44" i="22"/>
  <c r="AL44" i="22"/>
  <c r="AK44" i="22"/>
  <c r="AJ44" i="22"/>
  <c r="AI44" i="22"/>
  <c r="AH44" i="22"/>
  <c r="AG44" i="22"/>
  <c r="AF44" i="22"/>
  <c r="AE44" i="22"/>
  <c r="AD44" i="22"/>
  <c r="AC44" i="22"/>
  <c r="AB44" i="22"/>
  <c r="AA44" i="22"/>
  <c r="Z44" i="22"/>
  <c r="Y44" i="22"/>
  <c r="X44" i="22"/>
  <c r="W44" i="22"/>
  <c r="V44" i="22"/>
  <c r="U44" i="22"/>
  <c r="T44" i="22"/>
  <c r="S44" i="22"/>
  <c r="R44" i="22"/>
  <c r="Q44" i="22"/>
  <c r="P44" i="22"/>
  <c r="O44" i="22"/>
  <c r="N44" i="22"/>
  <c r="M44" i="22"/>
  <c r="L44" i="22"/>
  <c r="K44" i="22"/>
  <c r="J44" i="22"/>
  <c r="I44" i="22"/>
  <c r="H44" i="22"/>
  <c r="G44" i="22"/>
  <c r="F44" i="22"/>
  <c r="E44" i="22"/>
  <c r="D44" i="22"/>
  <c r="C44" i="22"/>
  <c r="B44" i="22"/>
  <c r="AU41" i="22"/>
  <c r="AT41" i="22"/>
  <c r="AS41" i="22"/>
  <c r="AR41" i="22"/>
  <c r="AQ41" i="22"/>
  <c r="AP41" i="22"/>
  <c r="AO41" i="22"/>
  <c r="AN41" i="22"/>
  <c r="AM41" i="22"/>
  <c r="AL41" i="22"/>
  <c r="AK41" i="22"/>
  <c r="AJ41" i="22"/>
  <c r="AI41" i="22"/>
  <c r="AH41" i="22"/>
  <c r="AG41" i="22"/>
  <c r="AF41" i="22"/>
  <c r="AE41" i="22"/>
  <c r="AD41" i="22"/>
  <c r="AC41" i="22"/>
  <c r="AB41" i="22"/>
  <c r="AA41" i="22"/>
  <c r="Z41" i="22"/>
  <c r="Y41" i="22"/>
  <c r="X41" i="22"/>
  <c r="W41" i="22"/>
  <c r="V41" i="22"/>
  <c r="U41" i="22"/>
  <c r="T41" i="22"/>
  <c r="S41" i="22"/>
  <c r="R41" i="22"/>
  <c r="Q41" i="22"/>
  <c r="P41" i="22"/>
  <c r="O41" i="22"/>
  <c r="N41" i="22"/>
  <c r="M41" i="22"/>
  <c r="L41" i="22"/>
  <c r="K41" i="22"/>
  <c r="J41" i="22"/>
  <c r="I41" i="22"/>
  <c r="H41" i="22"/>
  <c r="G41" i="22"/>
  <c r="F41" i="22"/>
  <c r="E41" i="22"/>
  <c r="D41" i="22"/>
  <c r="C41" i="22"/>
  <c r="B41" i="22"/>
  <c r="AU40" i="22"/>
  <c r="AT40" i="22"/>
  <c r="AS40" i="22"/>
  <c r="AR40" i="22"/>
  <c r="AQ40" i="22"/>
  <c r="AP40" i="22"/>
  <c r="AO40" i="22"/>
  <c r="AN40" i="22"/>
  <c r="AM40" i="22"/>
  <c r="AL40" i="22"/>
  <c r="AK40" i="22"/>
  <c r="AJ40" i="22"/>
  <c r="AI40" i="22"/>
  <c r="AH40" i="22"/>
  <c r="AG40" i="22"/>
  <c r="AF40" i="22"/>
  <c r="AE40" i="22"/>
  <c r="AD40" i="22"/>
  <c r="AC40" i="22"/>
  <c r="AB40" i="22"/>
  <c r="AA40" i="22"/>
  <c r="Z40" i="22"/>
  <c r="Y40" i="22"/>
  <c r="X40" i="22"/>
  <c r="W40" i="22"/>
  <c r="V40" i="22"/>
  <c r="U40" i="22"/>
  <c r="T40" i="22"/>
  <c r="S40" i="22"/>
  <c r="R40" i="22"/>
  <c r="Q40" i="22"/>
  <c r="P40" i="22"/>
  <c r="O40" i="22"/>
  <c r="N40" i="22"/>
  <c r="M40" i="22"/>
  <c r="L40" i="22"/>
  <c r="K40" i="22"/>
  <c r="J40" i="22"/>
  <c r="I40" i="22"/>
  <c r="H40" i="22"/>
  <c r="G40" i="22"/>
  <c r="F40" i="22"/>
  <c r="E40" i="22"/>
  <c r="D40" i="22"/>
  <c r="C40" i="22"/>
  <c r="B40" i="22"/>
  <c r="AU39" i="22"/>
  <c r="AT39" i="22"/>
  <c r="AS39" i="22"/>
  <c r="AR39" i="22"/>
  <c r="AQ39" i="22"/>
  <c r="AP39" i="22"/>
  <c r="AO39" i="22"/>
  <c r="AN39" i="22"/>
  <c r="AM39" i="22"/>
  <c r="AL39" i="22"/>
  <c r="AK39" i="22"/>
  <c r="AJ39" i="22"/>
  <c r="AI39" i="22"/>
  <c r="AH39" i="22"/>
  <c r="AG39" i="22"/>
  <c r="AF39" i="22"/>
  <c r="AE39" i="22"/>
  <c r="AD39" i="22"/>
  <c r="AC39" i="22"/>
  <c r="AB39" i="22"/>
  <c r="AA39" i="22"/>
  <c r="Z39" i="22"/>
  <c r="Y39" i="22"/>
  <c r="X39" i="22"/>
  <c r="W39" i="22"/>
  <c r="V39" i="22"/>
  <c r="U39" i="22"/>
  <c r="T39" i="22"/>
  <c r="S39" i="22"/>
  <c r="R39" i="22"/>
  <c r="Q39" i="22"/>
  <c r="P39" i="22"/>
  <c r="O39" i="22"/>
  <c r="N39" i="22"/>
  <c r="M39" i="22"/>
  <c r="L39" i="22"/>
  <c r="K39" i="22"/>
  <c r="J39" i="22"/>
  <c r="I39" i="22"/>
  <c r="H39" i="22"/>
  <c r="G39" i="22"/>
  <c r="F39" i="22"/>
  <c r="E39" i="22"/>
  <c r="D39" i="22"/>
  <c r="C39" i="22"/>
  <c r="B39" i="22"/>
  <c r="AU38" i="22"/>
  <c r="AT38" i="22"/>
  <c r="AS38" i="22"/>
  <c r="AR38" i="22"/>
  <c r="AQ38" i="22"/>
  <c r="AP38" i="22"/>
  <c r="AO38" i="22"/>
  <c r="AN38" i="22"/>
  <c r="AM38" i="22"/>
  <c r="AL38" i="22"/>
  <c r="AK38" i="22"/>
  <c r="AJ38" i="22"/>
  <c r="AI38" i="22"/>
  <c r="AH38" i="22"/>
  <c r="AG38" i="22"/>
  <c r="AF38" i="22"/>
  <c r="AE38" i="22"/>
  <c r="AD38" i="22"/>
  <c r="AC38" i="22"/>
  <c r="AB38" i="22"/>
  <c r="AA38" i="22"/>
  <c r="Z38" i="22"/>
  <c r="Y38" i="22"/>
  <c r="X38" i="22"/>
  <c r="W38" i="22"/>
  <c r="V38" i="22"/>
  <c r="U38" i="22"/>
  <c r="T38" i="22"/>
  <c r="S38" i="22"/>
  <c r="R38" i="22"/>
  <c r="Q38" i="22"/>
  <c r="P38" i="22"/>
  <c r="O38" i="22"/>
  <c r="N38" i="22"/>
  <c r="M38" i="22"/>
  <c r="L38" i="22"/>
  <c r="K38" i="22"/>
  <c r="J38" i="22"/>
  <c r="I38" i="22"/>
  <c r="H38" i="22"/>
  <c r="G38" i="22"/>
  <c r="F38" i="22"/>
  <c r="E38" i="22"/>
  <c r="D38" i="22"/>
  <c r="C38" i="22"/>
  <c r="B38" i="22"/>
  <c r="AU37" i="22"/>
  <c r="AT37" i="22"/>
  <c r="AS37" i="22"/>
  <c r="AR37" i="22"/>
  <c r="AQ37" i="22"/>
  <c r="AP37" i="22"/>
  <c r="AO37" i="22"/>
  <c r="AN37" i="22"/>
  <c r="AM37" i="22"/>
  <c r="AL37" i="22"/>
  <c r="AK37" i="22"/>
  <c r="AJ37" i="22"/>
  <c r="AI37" i="22"/>
  <c r="AH37" i="22"/>
  <c r="AG37" i="22"/>
  <c r="AF37" i="22"/>
  <c r="AE37" i="22"/>
  <c r="AD37" i="22"/>
  <c r="AC37" i="22"/>
  <c r="AB37" i="22"/>
  <c r="AA37" i="22"/>
  <c r="Z37" i="22"/>
  <c r="Y37" i="22"/>
  <c r="X37" i="22"/>
  <c r="W37" i="22"/>
  <c r="V37" i="22"/>
  <c r="U37" i="22"/>
  <c r="T37" i="22"/>
  <c r="S37" i="22"/>
  <c r="R37" i="22"/>
  <c r="Q37" i="22"/>
  <c r="P37" i="22"/>
  <c r="O37" i="22"/>
  <c r="N37" i="22"/>
  <c r="M37" i="22"/>
  <c r="L37" i="22"/>
  <c r="K37" i="22"/>
  <c r="J37" i="22"/>
  <c r="I37" i="22"/>
  <c r="H37" i="22"/>
  <c r="G37" i="22"/>
  <c r="F37" i="22"/>
  <c r="E37" i="22"/>
  <c r="D37" i="22"/>
  <c r="C37" i="22"/>
  <c r="B37" i="22"/>
  <c r="AU36" i="22"/>
  <c r="AT36" i="22"/>
  <c r="AS36" i="22"/>
  <c r="AR36" i="22"/>
  <c r="AQ36" i="22"/>
  <c r="AP36" i="22"/>
  <c r="AO36" i="22"/>
  <c r="AN36" i="22"/>
  <c r="AM36" i="22"/>
  <c r="AL36" i="22"/>
  <c r="AK36" i="22"/>
  <c r="AJ36" i="22"/>
  <c r="AI36" i="22"/>
  <c r="AH36" i="22"/>
  <c r="AG36" i="22"/>
  <c r="AF36" i="22"/>
  <c r="AE36" i="22"/>
  <c r="AD36" i="22"/>
  <c r="AC36" i="22"/>
  <c r="AB36" i="22"/>
  <c r="AA36" i="22"/>
  <c r="Z36" i="22"/>
  <c r="Y36" i="22"/>
  <c r="X36" i="22"/>
  <c r="W36" i="22"/>
  <c r="V36" i="22"/>
  <c r="U36" i="22"/>
  <c r="T36" i="22"/>
  <c r="S36" i="22"/>
  <c r="R36" i="22"/>
  <c r="Q36" i="22"/>
  <c r="P36" i="22"/>
  <c r="O36" i="22"/>
  <c r="N36" i="22"/>
  <c r="M36" i="22"/>
  <c r="L36" i="22"/>
  <c r="K36" i="22"/>
  <c r="J36" i="22"/>
  <c r="I36" i="22"/>
  <c r="H36" i="22"/>
  <c r="G36" i="22"/>
  <c r="F36" i="22"/>
  <c r="E36" i="22"/>
  <c r="D36" i="22"/>
  <c r="C36" i="22"/>
  <c r="B36" i="22"/>
  <c r="AU35" i="22"/>
  <c r="AT35" i="22"/>
  <c r="AS35" i="22"/>
  <c r="AR35" i="22"/>
  <c r="AQ35" i="22"/>
  <c r="AP35" i="22"/>
  <c r="AO35" i="22"/>
  <c r="AN35" i="22"/>
  <c r="AM35" i="22"/>
  <c r="AL35" i="22"/>
  <c r="AK35" i="22"/>
  <c r="AJ35" i="22"/>
  <c r="AI35" i="22"/>
  <c r="AH35" i="22"/>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H35" i="22"/>
  <c r="G35" i="22"/>
  <c r="F35" i="22"/>
  <c r="E35" i="22"/>
  <c r="D35" i="22"/>
  <c r="C35" i="22"/>
  <c r="B35" i="22"/>
  <c r="AU34" i="22"/>
  <c r="AT34" i="22"/>
  <c r="AS34" i="22"/>
  <c r="AR34" i="22"/>
  <c r="AQ34" i="22"/>
  <c r="AP34" i="22"/>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O34" i="22"/>
  <c r="N34" i="22"/>
  <c r="M34" i="22"/>
  <c r="L34" i="22"/>
  <c r="K34" i="22"/>
  <c r="J34" i="22"/>
  <c r="I34" i="22"/>
  <c r="H34" i="22"/>
  <c r="G34" i="22"/>
  <c r="F34" i="22"/>
  <c r="E34" i="22"/>
  <c r="D34" i="22"/>
  <c r="C34" i="22"/>
  <c r="B34" i="22"/>
  <c r="AU31" i="22"/>
  <c r="AT31" i="22"/>
  <c r="AS31" i="22"/>
  <c r="AR31" i="22"/>
  <c r="AQ31" i="22"/>
  <c r="AP31" i="22"/>
  <c r="AO31" i="22"/>
  <c r="AN31" i="22"/>
  <c r="AM31" i="22"/>
  <c r="AL31" i="22"/>
  <c r="AK31" i="22"/>
  <c r="AJ31" i="22"/>
  <c r="AI31" i="22"/>
  <c r="AH31"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G31" i="22"/>
  <c r="F31" i="22"/>
  <c r="E31" i="22"/>
  <c r="D31" i="22"/>
  <c r="C31" i="22"/>
  <c r="B31" i="22"/>
  <c r="AU30" i="22"/>
  <c r="AT30" i="22"/>
  <c r="AS30" i="22"/>
  <c r="AR30" i="22"/>
  <c r="AQ30" i="22"/>
  <c r="AP30" i="22"/>
  <c r="AO30" i="22"/>
  <c r="AN30" i="22"/>
  <c r="AM30" i="22"/>
  <c r="AL30" i="22"/>
  <c r="AK30" i="22"/>
  <c r="AJ30" i="22"/>
  <c r="AI30" i="22"/>
  <c r="AH30" i="22"/>
  <c r="AG30" i="22"/>
  <c r="AF30" i="22"/>
  <c r="AE30" i="22"/>
  <c r="AD30" i="22"/>
  <c r="AC30" i="22"/>
  <c r="AB30" i="22"/>
  <c r="AA30" i="22"/>
  <c r="Z30" i="22"/>
  <c r="Y30" i="22"/>
  <c r="X30" i="22"/>
  <c r="W30" i="22"/>
  <c r="V30" i="22"/>
  <c r="U30" i="22"/>
  <c r="T30" i="22"/>
  <c r="S30" i="22"/>
  <c r="R30" i="22"/>
  <c r="Q30" i="22"/>
  <c r="P30" i="22"/>
  <c r="O30" i="22"/>
  <c r="N30" i="22"/>
  <c r="M30" i="22"/>
  <c r="L30" i="22"/>
  <c r="K30" i="22"/>
  <c r="J30" i="22"/>
  <c r="I30" i="22"/>
  <c r="H30" i="22"/>
  <c r="G30" i="22"/>
  <c r="F30" i="22"/>
  <c r="E30" i="22"/>
  <c r="D30" i="22"/>
  <c r="C30" i="22"/>
  <c r="B30" i="22"/>
  <c r="AU29" i="22"/>
  <c r="AT29" i="22"/>
  <c r="AS29" i="22"/>
  <c r="AR29" i="22"/>
  <c r="AQ29" i="22"/>
  <c r="AP29" i="22"/>
  <c r="AO29" i="22"/>
  <c r="AN29" i="22"/>
  <c r="AM29" i="22"/>
  <c r="AL29" i="22"/>
  <c r="AK29" i="22"/>
  <c r="AJ29" i="22"/>
  <c r="AI29" i="22"/>
  <c r="AH29" i="22"/>
  <c r="AG29" i="22"/>
  <c r="AF29" i="22"/>
  <c r="AE29" i="22"/>
  <c r="AD29" i="22"/>
  <c r="AC29" i="22"/>
  <c r="AB29" i="22"/>
  <c r="AA29" i="22"/>
  <c r="Z29" i="22"/>
  <c r="Y29" i="22"/>
  <c r="X29" i="22"/>
  <c r="W29" i="22"/>
  <c r="V29" i="22"/>
  <c r="U29" i="22"/>
  <c r="T29" i="22"/>
  <c r="S29" i="22"/>
  <c r="R29" i="22"/>
  <c r="Q29" i="22"/>
  <c r="P29" i="22"/>
  <c r="O29" i="22"/>
  <c r="N29" i="22"/>
  <c r="M29" i="22"/>
  <c r="L29" i="22"/>
  <c r="K29" i="22"/>
  <c r="J29" i="22"/>
  <c r="I29" i="22"/>
  <c r="H29" i="22"/>
  <c r="G29" i="22"/>
  <c r="F29" i="22"/>
  <c r="E29" i="22"/>
  <c r="D29" i="22"/>
  <c r="C29" i="22"/>
  <c r="B29" i="22"/>
  <c r="AU28" i="22"/>
  <c r="AT28" i="22"/>
  <c r="AS28" i="22"/>
  <c r="AR28" i="22"/>
  <c r="AQ28" i="22"/>
  <c r="AP28" i="22"/>
  <c r="AO28" i="22"/>
  <c r="AN28" i="22"/>
  <c r="AM28" i="22"/>
  <c r="AL28" i="22"/>
  <c r="AK28" i="22"/>
  <c r="AJ28" i="22"/>
  <c r="AI28" i="22"/>
  <c r="AH28" i="22"/>
  <c r="AG28" i="22"/>
  <c r="AF28" i="22"/>
  <c r="AE28" i="22"/>
  <c r="AD28" i="22"/>
  <c r="AC28" i="22"/>
  <c r="AB28" i="22"/>
  <c r="AA28" i="22"/>
  <c r="Z28" i="22"/>
  <c r="Y28" i="22"/>
  <c r="X28" i="22"/>
  <c r="W28" i="22"/>
  <c r="V28" i="22"/>
  <c r="U28" i="22"/>
  <c r="T28" i="22"/>
  <c r="S28" i="22"/>
  <c r="R28" i="22"/>
  <c r="Q28" i="22"/>
  <c r="P28" i="22"/>
  <c r="O28" i="22"/>
  <c r="N28" i="22"/>
  <c r="M28" i="22"/>
  <c r="L28" i="22"/>
  <c r="K28" i="22"/>
  <c r="J28" i="22"/>
  <c r="I28" i="22"/>
  <c r="H28" i="22"/>
  <c r="G28" i="22"/>
  <c r="F28" i="22"/>
  <c r="E28" i="22"/>
  <c r="D28" i="22"/>
  <c r="C28" i="22"/>
  <c r="B28" i="22"/>
  <c r="AU27" i="22"/>
  <c r="AT27" i="22"/>
  <c r="AS27" i="22"/>
  <c r="AR27" i="22"/>
  <c r="AQ27" i="22"/>
  <c r="AP27" i="22"/>
  <c r="AO27" i="22"/>
  <c r="AN27" i="22"/>
  <c r="AM27" i="22"/>
  <c r="AL27" i="22"/>
  <c r="AK27" i="22"/>
  <c r="AJ27" i="22"/>
  <c r="AI27" i="22"/>
  <c r="AH27" i="22"/>
  <c r="AG27" i="22"/>
  <c r="AF27" i="22"/>
  <c r="AE27" i="22"/>
  <c r="AD27" i="22"/>
  <c r="AC27" i="22"/>
  <c r="AB27" i="22"/>
  <c r="AA27" i="22"/>
  <c r="Z27" i="22"/>
  <c r="Y27" i="22"/>
  <c r="X27" i="22"/>
  <c r="W27" i="22"/>
  <c r="V27" i="22"/>
  <c r="U27" i="22"/>
  <c r="T27" i="22"/>
  <c r="S27" i="22"/>
  <c r="R27" i="22"/>
  <c r="Q27" i="22"/>
  <c r="P27" i="22"/>
  <c r="O27" i="22"/>
  <c r="N27" i="22"/>
  <c r="M27" i="22"/>
  <c r="L27" i="22"/>
  <c r="K27" i="22"/>
  <c r="J27" i="22"/>
  <c r="I27" i="22"/>
  <c r="H27" i="22"/>
  <c r="G27" i="22"/>
  <c r="F27" i="22"/>
  <c r="E27" i="22"/>
  <c r="D27" i="22"/>
  <c r="C27" i="22"/>
  <c r="B27" i="22"/>
  <c r="AU26" i="22"/>
  <c r="AT26" i="22"/>
  <c r="AS26" i="22"/>
  <c r="AR26" i="22"/>
  <c r="AQ26" i="22"/>
  <c r="AP26" i="22"/>
  <c r="AO26" i="22"/>
  <c r="AN26" i="22"/>
  <c r="AM26" i="22"/>
  <c r="AL26" i="22"/>
  <c r="AK26" i="22"/>
  <c r="AJ26" i="22"/>
  <c r="AI26" i="22"/>
  <c r="AH26" i="22"/>
  <c r="AG26" i="22"/>
  <c r="AF26" i="22"/>
  <c r="AE26" i="22"/>
  <c r="AD26" i="22"/>
  <c r="AC26" i="22"/>
  <c r="AB26" i="22"/>
  <c r="AA26" i="22"/>
  <c r="Z26" i="22"/>
  <c r="Y26" i="22"/>
  <c r="X26" i="22"/>
  <c r="W26" i="22"/>
  <c r="V26" i="22"/>
  <c r="U26" i="22"/>
  <c r="T26" i="22"/>
  <c r="S26" i="22"/>
  <c r="R26" i="22"/>
  <c r="Q26" i="22"/>
  <c r="P26" i="22"/>
  <c r="O26" i="22"/>
  <c r="N26" i="22"/>
  <c r="M26" i="22"/>
  <c r="L26" i="22"/>
  <c r="K26" i="22"/>
  <c r="J26" i="22"/>
  <c r="I26" i="22"/>
  <c r="H26" i="22"/>
  <c r="G26" i="22"/>
  <c r="F26" i="22"/>
  <c r="E26" i="22"/>
  <c r="D26" i="22"/>
  <c r="C26" i="22"/>
  <c r="B26" i="22"/>
  <c r="AU25" i="22"/>
  <c r="AT25" i="22"/>
  <c r="AS25" i="22"/>
  <c r="AR25" i="22"/>
  <c r="AQ25" i="22"/>
  <c r="AP25" i="22"/>
  <c r="AO25" i="22"/>
  <c r="AN25" i="22"/>
  <c r="AM25" i="22"/>
  <c r="AL25" i="22"/>
  <c r="AK25" i="22"/>
  <c r="AJ25" i="22"/>
  <c r="AI25" i="22"/>
  <c r="AH25" i="22"/>
  <c r="AG25" i="22"/>
  <c r="AF25" i="22"/>
  <c r="AE25" i="22"/>
  <c r="AD25" i="22"/>
  <c r="AC25" i="22"/>
  <c r="AB25" i="22"/>
  <c r="AA25" i="22"/>
  <c r="Z25" i="22"/>
  <c r="Y25" i="22"/>
  <c r="X25" i="22"/>
  <c r="W25" i="22"/>
  <c r="V25" i="22"/>
  <c r="U25" i="22"/>
  <c r="T25" i="22"/>
  <c r="S25" i="22"/>
  <c r="R25" i="22"/>
  <c r="Q25" i="22"/>
  <c r="P25" i="22"/>
  <c r="O25" i="22"/>
  <c r="N25" i="22"/>
  <c r="M25" i="22"/>
  <c r="L25" i="22"/>
  <c r="K25" i="22"/>
  <c r="J25" i="22"/>
  <c r="I25" i="22"/>
  <c r="H25" i="22"/>
  <c r="G25" i="22"/>
  <c r="F25" i="22"/>
  <c r="E25" i="22"/>
  <c r="D25" i="22"/>
  <c r="C25" i="22"/>
  <c r="B25" i="22"/>
  <c r="AU24" i="22"/>
  <c r="AT24" i="22"/>
  <c r="AS24" i="22"/>
  <c r="AR24" i="22"/>
  <c r="AQ24" i="22"/>
  <c r="AP24" i="22"/>
  <c r="AO24" i="22"/>
  <c r="AN24" i="22"/>
  <c r="AM24" i="22"/>
  <c r="AL24" i="22"/>
  <c r="AK24" i="22"/>
  <c r="AJ24" i="22"/>
  <c r="AI24" i="22"/>
  <c r="AH24" i="22"/>
  <c r="AG24" i="22"/>
  <c r="AF24" i="22"/>
  <c r="AE24" i="22"/>
  <c r="AD24" i="22"/>
  <c r="AC24" i="22"/>
  <c r="AB24" i="22"/>
  <c r="AA24" i="22"/>
  <c r="Z24" i="22"/>
  <c r="Y24" i="22"/>
  <c r="X24" i="22"/>
  <c r="W24" i="22"/>
  <c r="V24" i="22"/>
  <c r="U24" i="22"/>
  <c r="T24" i="22"/>
  <c r="S24" i="22"/>
  <c r="R24" i="22"/>
  <c r="Q24" i="22"/>
  <c r="P24" i="22"/>
  <c r="O24" i="22"/>
  <c r="N24" i="22"/>
  <c r="M24" i="22"/>
  <c r="L24" i="22"/>
  <c r="K24" i="22"/>
  <c r="J24" i="22"/>
  <c r="I24" i="22"/>
  <c r="H24" i="22"/>
  <c r="G24" i="22"/>
  <c r="F24" i="22"/>
  <c r="E24" i="22"/>
  <c r="D24" i="22"/>
  <c r="C24" i="22"/>
  <c r="B24" i="22"/>
  <c r="AU21" i="22"/>
  <c r="AT21" i="22"/>
  <c r="AS21" i="22"/>
  <c r="AR21" i="22"/>
  <c r="AQ21" i="22"/>
  <c r="AP21" i="22"/>
  <c r="AO21" i="22"/>
  <c r="AN21" i="22"/>
  <c r="AM21" i="22"/>
  <c r="AL21" i="22"/>
  <c r="AK21" i="22"/>
  <c r="AJ21" i="22"/>
  <c r="AI21" i="22"/>
  <c r="AH21" i="22"/>
  <c r="AG21" i="22"/>
  <c r="AF21" i="22"/>
  <c r="AE21" i="22"/>
  <c r="AD21" i="22"/>
  <c r="AC21" i="22"/>
  <c r="AB21" i="22"/>
  <c r="AA21" i="22"/>
  <c r="Z21" i="22"/>
  <c r="Y21" i="22"/>
  <c r="X21" i="22"/>
  <c r="W21" i="22"/>
  <c r="V21" i="22"/>
  <c r="U21" i="22"/>
  <c r="T21" i="22"/>
  <c r="S21" i="22"/>
  <c r="R21" i="22"/>
  <c r="Q21" i="22"/>
  <c r="P21" i="22"/>
  <c r="O21" i="22"/>
  <c r="N21" i="22"/>
  <c r="M21" i="22"/>
  <c r="L21" i="22"/>
  <c r="K21" i="22"/>
  <c r="J21" i="22"/>
  <c r="I21" i="22"/>
  <c r="H21" i="22"/>
  <c r="G21" i="22"/>
  <c r="F21" i="22"/>
  <c r="E21" i="22"/>
  <c r="D21" i="22"/>
  <c r="C21" i="22"/>
  <c r="B21" i="22"/>
  <c r="AU20" i="22"/>
  <c r="AT20" i="22"/>
  <c r="AS20" i="22"/>
  <c r="AR20" i="22"/>
  <c r="AQ20" i="22"/>
  <c r="AP20" i="22"/>
  <c r="AO20" i="22"/>
  <c r="AN20" i="22"/>
  <c r="AM20" i="22"/>
  <c r="AL20" i="22"/>
  <c r="AK20" i="22"/>
  <c r="AJ20" i="22"/>
  <c r="AI20" i="22"/>
  <c r="AH20" i="22"/>
  <c r="AG20" i="22"/>
  <c r="AF20" i="22"/>
  <c r="AE20" i="22"/>
  <c r="AD20" i="22"/>
  <c r="AC20" i="22"/>
  <c r="AB20" i="22"/>
  <c r="AA20" i="22"/>
  <c r="Z20" i="22"/>
  <c r="Y20" i="22"/>
  <c r="X20" i="22"/>
  <c r="W20" i="22"/>
  <c r="V20" i="22"/>
  <c r="U20" i="22"/>
  <c r="T20" i="22"/>
  <c r="S20" i="22"/>
  <c r="R20" i="22"/>
  <c r="Q20" i="22"/>
  <c r="P20" i="22"/>
  <c r="O20" i="22"/>
  <c r="N20" i="22"/>
  <c r="M20" i="22"/>
  <c r="L20" i="22"/>
  <c r="K20" i="22"/>
  <c r="J20" i="22"/>
  <c r="I20" i="22"/>
  <c r="H20" i="22"/>
  <c r="G20" i="22"/>
  <c r="F20" i="22"/>
  <c r="E20" i="22"/>
  <c r="D20" i="22"/>
  <c r="C20" i="22"/>
  <c r="B20" i="22"/>
  <c r="AU19" i="22"/>
  <c r="AT19" i="22"/>
  <c r="AS19" i="22"/>
  <c r="AR19" i="22"/>
  <c r="AQ19" i="22"/>
  <c r="AP19" i="22"/>
  <c r="AO19" i="22"/>
  <c r="AN19" i="22"/>
  <c r="AM19" i="22"/>
  <c r="AL19" i="22"/>
  <c r="AK19" i="22"/>
  <c r="AJ19" i="22"/>
  <c r="AI19" i="22"/>
  <c r="AH19"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G19" i="22"/>
  <c r="F19" i="22"/>
  <c r="E19" i="22"/>
  <c r="D19" i="22"/>
  <c r="C19" i="22"/>
  <c r="B19" i="22"/>
  <c r="AU18" i="22"/>
  <c r="AT18" i="22"/>
  <c r="AS18" i="22"/>
  <c r="AR18" i="22"/>
  <c r="AQ18" i="22"/>
  <c r="AP18" i="22"/>
  <c r="AO18" i="22"/>
  <c r="AN18" i="22"/>
  <c r="AM18" i="22"/>
  <c r="AL18" i="22"/>
  <c r="AK18" i="22"/>
  <c r="AJ18" i="22"/>
  <c r="AI18" i="22"/>
  <c r="AH18"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G18" i="22"/>
  <c r="F18" i="22"/>
  <c r="E18" i="22"/>
  <c r="D18" i="22"/>
  <c r="C18" i="22"/>
  <c r="B18" i="22"/>
  <c r="AU17" i="22"/>
  <c r="AT17" i="22"/>
  <c r="AS17" i="22"/>
  <c r="AR17" i="22"/>
  <c r="AQ17" i="22"/>
  <c r="AP17" i="22"/>
  <c r="AO17" i="22"/>
  <c r="AN17" i="22"/>
  <c r="AM17" i="22"/>
  <c r="AL17" i="22"/>
  <c r="AK17" i="22"/>
  <c r="AJ17" i="22"/>
  <c r="AI17" i="22"/>
  <c r="AH17" i="22"/>
  <c r="AG17" i="22"/>
  <c r="AF17" i="22"/>
  <c r="AE17" i="22"/>
  <c r="AD17" i="22"/>
  <c r="AC17" i="22"/>
  <c r="AB17" i="22"/>
  <c r="AA17" i="22"/>
  <c r="Z17" i="22"/>
  <c r="Y17" i="22"/>
  <c r="X17" i="22"/>
  <c r="W17" i="22"/>
  <c r="V17" i="22"/>
  <c r="U17" i="22"/>
  <c r="T17" i="22"/>
  <c r="S17" i="22"/>
  <c r="R17" i="22"/>
  <c r="Q17" i="22"/>
  <c r="P17" i="22"/>
  <c r="O17" i="22"/>
  <c r="N17" i="22"/>
  <c r="M17" i="22"/>
  <c r="L17" i="22"/>
  <c r="K17" i="22"/>
  <c r="J17" i="22"/>
  <c r="I17" i="22"/>
  <c r="H17" i="22"/>
  <c r="G17" i="22"/>
  <c r="F17" i="22"/>
  <c r="E17" i="22"/>
  <c r="D17" i="22"/>
  <c r="C17" i="22"/>
  <c r="B17" i="22"/>
  <c r="AU16" i="22"/>
  <c r="AT16" i="22"/>
  <c r="AS16" i="22"/>
  <c r="AR16" i="22"/>
  <c r="AQ16" i="22"/>
  <c r="AP16" i="22"/>
  <c r="AO16" i="22"/>
  <c r="AN16" i="22"/>
  <c r="AM16" i="22"/>
  <c r="AL16" i="22"/>
  <c r="AK16" i="22"/>
  <c r="AJ16" i="22"/>
  <c r="AI16" i="22"/>
  <c r="AH16" i="22"/>
  <c r="AG16" i="22"/>
  <c r="AF16" i="22"/>
  <c r="AE16" i="22"/>
  <c r="AD16" i="22"/>
  <c r="AC16" i="22"/>
  <c r="AB16" i="22"/>
  <c r="AA16" i="22"/>
  <c r="Z16" i="22"/>
  <c r="Y16" i="22"/>
  <c r="X16" i="22"/>
  <c r="W16" i="22"/>
  <c r="V16" i="22"/>
  <c r="U16" i="22"/>
  <c r="T16" i="22"/>
  <c r="S16" i="22"/>
  <c r="R16" i="22"/>
  <c r="Q16" i="22"/>
  <c r="P16" i="22"/>
  <c r="O16" i="22"/>
  <c r="N16" i="22"/>
  <c r="M16" i="22"/>
  <c r="L16" i="22"/>
  <c r="K16" i="22"/>
  <c r="J16" i="22"/>
  <c r="I16" i="22"/>
  <c r="H16" i="22"/>
  <c r="G16" i="22"/>
  <c r="F16" i="22"/>
  <c r="E16" i="22"/>
  <c r="D16" i="22"/>
  <c r="C16" i="22"/>
  <c r="B16" i="22"/>
  <c r="AU15" i="22"/>
  <c r="AT15" i="22"/>
  <c r="AS15" i="22"/>
  <c r="AR15" i="22"/>
  <c r="AQ15" i="22"/>
  <c r="AP15" i="22"/>
  <c r="AO15" i="22"/>
  <c r="AN15" i="22"/>
  <c r="AM15" i="22"/>
  <c r="AL15" i="22"/>
  <c r="AK15" i="22"/>
  <c r="AJ15" i="22"/>
  <c r="AI15" i="22"/>
  <c r="AH15" i="22"/>
  <c r="AG15" i="22"/>
  <c r="AF15" i="22"/>
  <c r="AE15" i="22"/>
  <c r="AD15" i="22"/>
  <c r="AC15" i="22"/>
  <c r="AB15" i="22"/>
  <c r="AA15" i="22"/>
  <c r="Z15" i="22"/>
  <c r="Y15" i="22"/>
  <c r="X15" i="22"/>
  <c r="W15" i="22"/>
  <c r="V15" i="22"/>
  <c r="U15" i="22"/>
  <c r="T15" i="22"/>
  <c r="S15" i="22"/>
  <c r="R15" i="22"/>
  <c r="Q15" i="22"/>
  <c r="P15" i="22"/>
  <c r="O15" i="22"/>
  <c r="N15" i="22"/>
  <c r="M15" i="22"/>
  <c r="L15" i="22"/>
  <c r="K15" i="22"/>
  <c r="J15" i="22"/>
  <c r="I15" i="22"/>
  <c r="H15" i="22"/>
  <c r="G15" i="22"/>
  <c r="F15" i="22"/>
  <c r="E15" i="22"/>
  <c r="D15" i="22"/>
  <c r="C15" i="22"/>
  <c r="B15" i="22"/>
  <c r="AU14" i="22"/>
  <c r="AT14" i="22"/>
  <c r="AS14" i="22"/>
  <c r="AR14" i="22"/>
  <c r="AQ14" i="22"/>
  <c r="AP14" i="22"/>
  <c r="AO14" i="22"/>
  <c r="AN14" i="22"/>
  <c r="AM14" i="22"/>
  <c r="AL14" i="22"/>
  <c r="AK14" i="22"/>
  <c r="AJ14" i="22"/>
  <c r="AI14" i="22"/>
  <c r="AH14" i="22"/>
  <c r="AG14" i="22"/>
  <c r="AF14" i="22"/>
  <c r="AE14" i="22"/>
  <c r="AD14" i="22"/>
  <c r="AC14" i="22"/>
  <c r="AB14" i="22"/>
  <c r="AA14" i="22"/>
  <c r="Z14" i="22"/>
  <c r="Y14" i="22"/>
  <c r="X14" i="22"/>
  <c r="W14" i="22"/>
  <c r="V14" i="22"/>
  <c r="U14" i="22"/>
  <c r="T14" i="22"/>
  <c r="S14" i="22"/>
  <c r="R14" i="22"/>
  <c r="Q14" i="22"/>
  <c r="P14" i="22"/>
  <c r="O14" i="22"/>
  <c r="N14" i="22"/>
  <c r="M14" i="22"/>
  <c r="L14" i="22"/>
  <c r="K14" i="22"/>
  <c r="J14" i="22"/>
  <c r="I14" i="22"/>
  <c r="H14" i="22"/>
  <c r="G14" i="22"/>
  <c r="F14" i="22"/>
  <c r="E14" i="22"/>
  <c r="D14" i="22"/>
  <c r="C14" i="22"/>
  <c r="B14" i="22"/>
  <c r="AU11" i="22"/>
  <c r="AT11" i="22"/>
  <c r="AS11" i="22"/>
  <c r="AR11" i="22"/>
  <c r="AQ11" i="22"/>
  <c r="AP11" i="22"/>
  <c r="AO11" i="22"/>
  <c r="AN11" i="22"/>
  <c r="AM11" i="22"/>
  <c r="AL11" i="22"/>
  <c r="AK11" i="22"/>
  <c r="AJ11" i="22"/>
  <c r="AI11" i="22"/>
  <c r="AH11" i="22"/>
  <c r="AG11" i="22"/>
  <c r="AF11" i="22"/>
  <c r="AE11" i="22"/>
  <c r="AD11" i="22"/>
  <c r="AC11" i="22"/>
  <c r="AB11" i="22"/>
  <c r="AA11" i="22"/>
  <c r="Z11" i="22"/>
  <c r="Y11" i="22"/>
  <c r="X11" i="22"/>
  <c r="W11" i="22"/>
  <c r="V11" i="22"/>
  <c r="U11" i="22"/>
  <c r="T11" i="22"/>
  <c r="S11" i="22"/>
  <c r="R11" i="22"/>
  <c r="Q11" i="22"/>
  <c r="P11" i="22"/>
  <c r="O11" i="22"/>
  <c r="N11" i="22"/>
  <c r="M11" i="22"/>
  <c r="L11" i="22"/>
  <c r="K11" i="22"/>
  <c r="J11" i="22"/>
  <c r="AU10" i="22"/>
  <c r="AT10" i="22"/>
  <c r="AS10" i="22"/>
  <c r="AR10" i="22"/>
  <c r="AQ10" i="22"/>
  <c r="AP10" i="22"/>
  <c r="AO10" i="22"/>
  <c r="AN10" i="22"/>
  <c r="AM10" i="22"/>
  <c r="AL10" i="22"/>
  <c r="AK10" i="22"/>
  <c r="AJ10" i="22"/>
  <c r="AI10" i="22"/>
  <c r="AH10" i="22"/>
  <c r="AG10" i="22"/>
  <c r="AF10" i="22"/>
  <c r="AE10" i="22"/>
  <c r="AD10" i="22"/>
  <c r="AC10" i="22"/>
  <c r="AB10" i="22"/>
  <c r="AA10" i="22"/>
  <c r="Z10" i="22"/>
  <c r="Y10" i="22"/>
  <c r="X10" i="22"/>
  <c r="W10" i="22"/>
  <c r="V10" i="22"/>
  <c r="U10" i="22"/>
  <c r="T10" i="22"/>
  <c r="S10" i="22"/>
  <c r="R10" i="22"/>
  <c r="Q10" i="22"/>
  <c r="P10" i="22"/>
  <c r="O10" i="22"/>
  <c r="N10" i="22"/>
  <c r="M10" i="22"/>
  <c r="L10" i="22"/>
  <c r="K10" i="22"/>
  <c r="J10" i="22"/>
  <c r="AU9" i="22"/>
  <c r="AT9" i="22"/>
  <c r="AS9" i="22"/>
  <c r="AR9" i="22"/>
  <c r="AQ9" i="22"/>
  <c r="AP9" i="22"/>
  <c r="AO9" i="22"/>
  <c r="AN9" i="22"/>
  <c r="AM9" i="22"/>
  <c r="AL9" i="22"/>
  <c r="AK9" i="22"/>
  <c r="AJ9" i="22"/>
  <c r="AI9" i="22"/>
  <c r="AH9" i="22"/>
  <c r="AG9" i="22"/>
  <c r="AF9" i="22"/>
  <c r="AE9" i="22"/>
  <c r="AD9" i="22"/>
  <c r="AC9" i="22"/>
  <c r="AB9" i="22"/>
  <c r="AA9" i="22"/>
  <c r="Z9" i="22"/>
  <c r="Y9" i="22"/>
  <c r="X9" i="22"/>
  <c r="W9" i="22"/>
  <c r="V9" i="22"/>
  <c r="U9" i="22"/>
  <c r="T9" i="22"/>
  <c r="S9" i="22"/>
  <c r="R9" i="22"/>
  <c r="Q9" i="22"/>
  <c r="P9" i="22"/>
  <c r="O9" i="22"/>
  <c r="N9" i="22"/>
  <c r="M9" i="22"/>
  <c r="L9" i="22"/>
  <c r="K9" i="22"/>
  <c r="J9" i="22"/>
  <c r="AU8" i="22"/>
  <c r="AT8" i="22"/>
  <c r="AS8" i="22"/>
  <c r="AR8" i="22"/>
  <c r="AQ8" i="22"/>
  <c r="AP8" i="22"/>
  <c r="AO8" i="22"/>
  <c r="AN8" i="22"/>
  <c r="AM8" i="22"/>
  <c r="AL8" i="22"/>
  <c r="AK8" i="22"/>
  <c r="AJ8" i="22"/>
  <c r="AI8" i="22"/>
  <c r="AH8" i="22"/>
  <c r="AG8" i="22"/>
  <c r="AF8" i="22"/>
  <c r="AE8" i="22"/>
  <c r="AD8" i="22"/>
  <c r="AC8" i="22"/>
  <c r="AB8" i="22"/>
  <c r="AA8" i="22"/>
  <c r="Z8" i="22"/>
  <c r="Y8" i="22"/>
  <c r="X8" i="22"/>
  <c r="W8" i="22"/>
  <c r="V8" i="22"/>
  <c r="U8" i="22"/>
  <c r="T8" i="22"/>
  <c r="S8" i="22"/>
  <c r="R8" i="22"/>
  <c r="Q8" i="22"/>
  <c r="P8" i="22"/>
  <c r="O8" i="22"/>
  <c r="N8" i="22"/>
  <c r="M8" i="22"/>
  <c r="L8" i="22"/>
  <c r="K8" i="22"/>
  <c r="J8" i="22"/>
  <c r="AU7" i="22"/>
  <c r="AT7" i="22"/>
  <c r="AS7" i="22"/>
  <c r="AR7" i="22"/>
  <c r="AQ7" i="22"/>
  <c r="AP7" i="22"/>
  <c r="AO7" i="22"/>
  <c r="AN7" i="22"/>
  <c r="AM7" i="22"/>
  <c r="AL7" i="22"/>
  <c r="AK7" i="22"/>
  <c r="AJ7" i="22"/>
  <c r="AI7" i="22"/>
  <c r="AH7" i="22"/>
  <c r="AG7" i="22"/>
  <c r="AF7" i="22"/>
  <c r="AE7" i="22"/>
  <c r="AD7" i="22"/>
  <c r="AC7" i="22"/>
  <c r="AB7" i="22"/>
  <c r="AA7" i="22"/>
  <c r="Z7" i="22"/>
  <c r="Y7" i="22"/>
  <c r="X7" i="22"/>
  <c r="W7" i="22"/>
  <c r="V7" i="22"/>
  <c r="U7" i="22"/>
  <c r="T7" i="22"/>
  <c r="S7" i="22"/>
  <c r="R7" i="22"/>
  <c r="Q7" i="22"/>
  <c r="P7" i="22"/>
  <c r="O7" i="22"/>
  <c r="N7" i="22"/>
  <c r="M7" i="22"/>
  <c r="L7" i="22"/>
  <c r="K7" i="22"/>
  <c r="J7" i="22"/>
  <c r="AU6" i="22"/>
  <c r="AT6" i="22"/>
  <c r="AS6" i="22"/>
  <c r="AR6" i="22"/>
  <c r="AQ6" i="22"/>
  <c r="AP6" i="22"/>
  <c r="AO6" i="22"/>
  <c r="AN6" i="22"/>
  <c r="AM6" i="22"/>
  <c r="AL6" i="22"/>
  <c r="AK6" i="22"/>
  <c r="AJ6" i="22"/>
  <c r="AI6" i="22"/>
  <c r="AH6" i="22"/>
  <c r="AG6" i="22"/>
  <c r="AF6" i="22"/>
  <c r="AE6" i="22"/>
  <c r="AD6" i="22"/>
  <c r="AC6" i="22"/>
  <c r="AB6" i="22"/>
  <c r="AA6" i="22"/>
  <c r="Z6" i="22"/>
  <c r="Y6" i="22"/>
  <c r="X6" i="22"/>
  <c r="W6" i="22"/>
  <c r="V6" i="22"/>
  <c r="U6" i="22"/>
  <c r="T6" i="22"/>
  <c r="S6" i="22"/>
  <c r="R6" i="22"/>
  <c r="Q6" i="22"/>
  <c r="P6" i="22"/>
  <c r="O6" i="22"/>
  <c r="N6" i="22"/>
  <c r="M6" i="22"/>
  <c r="L6" i="22"/>
  <c r="K6" i="22"/>
  <c r="J6" i="22"/>
  <c r="AU5" i="22"/>
  <c r="AT5" i="22"/>
  <c r="AS5" i="22"/>
  <c r="AR5" i="22"/>
  <c r="AQ5" i="22"/>
  <c r="AP5" i="22"/>
  <c r="AO5" i="22"/>
  <c r="AN5" i="22"/>
  <c r="AM5" i="22"/>
  <c r="AL5" i="22"/>
  <c r="AK5" i="22"/>
  <c r="AJ5" i="22"/>
  <c r="AI5" i="22"/>
  <c r="AH5" i="22"/>
  <c r="AG5" i="22"/>
  <c r="AF5" i="22"/>
  <c r="AE5" i="22"/>
  <c r="AD5" i="22"/>
  <c r="AC5" i="22"/>
  <c r="AB5" i="22"/>
  <c r="AA5" i="22"/>
  <c r="Z5" i="22"/>
  <c r="Y5" i="22"/>
  <c r="X5" i="22"/>
  <c r="W5" i="22"/>
  <c r="V5" i="22"/>
  <c r="U5" i="22"/>
  <c r="T5" i="22"/>
  <c r="S5" i="22"/>
  <c r="R5" i="22"/>
  <c r="Q5" i="22"/>
  <c r="P5" i="22"/>
  <c r="O5" i="22"/>
  <c r="N5" i="22"/>
  <c r="M5" i="22"/>
  <c r="L5" i="22"/>
  <c r="K5" i="22"/>
  <c r="J5" i="22"/>
  <c r="AU4" i="22"/>
  <c r="AT4" i="22"/>
  <c r="AS4" i="22"/>
  <c r="AR4" i="22"/>
  <c r="AQ4" i="22"/>
  <c r="AP4" i="22"/>
  <c r="AO4" i="22"/>
  <c r="AN4" i="22"/>
  <c r="AM4" i="22"/>
  <c r="AL4" i="22"/>
  <c r="AK4" i="22"/>
  <c r="AJ4" i="22"/>
  <c r="AI4" i="22"/>
  <c r="AH4" i="22"/>
  <c r="AG4" i="22"/>
  <c r="AF4" i="22"/>
  <c r="AE4" i="22"/>
  <c r="AD4" i="22"/>
  <c r="AC4" i="22"/>
  <c r="AB4" i="22"/>
  <c r="AA4" i="22"/>
  <c r="Z4" i="22"/>
  <c r="Y4" i="22"/>
  <c r="X4" i="22"/>
  <c r="W4" i="22"/>
  <c r="V4" i="22"/>
  <c r="U4" i="22"/>
  <c r="T4" i="22"/>
  <c r="S4" i="22"/>
  <c r="R4" i="22"/>
  <c r="Q4" i="22"/>
  <c r="P4" i="22"/>
  <c r="O4" i="22"/>
  <c r="N4" i="22"/>
  <c r="M4" i="22"/>
  <c r="L4" i="22"/>
  <c r="K4" i="22"/>
  <c r="J4" i="22"/>
  <c r="B5" i="22"/>
  <c r="C5" i="22"/>
  <c r="D5" i="22"/>
  <c r="E5" i="22"/>
  <c r="F5" i="22"/>
  <c r="G5" i="22"/>
  <c r="H5" i="22"/>
  <c r="I5" i="22"/>
  <c r="B6" i="22"/>
  <c r="C6" i="22"/>
  <c r="D6" i="22"/>
  <c r="E6" i="22"/>
  <c r="F6" i="22"/>
  <c r="G6" i="22"/>
  <c r="H6" i="22"/>
  <c r="I6" i="22"/>
  <c r="B7" i="22"/>
  <c r="C7" i="22"/>
  <c r="D7" i="22"/>
  <c r="E7" i="22"/>
  <c r="F7" i="22"/>
  <c r="G7" i="22"/>
  <c r="H7" i="22"/>
  <c r="I7" i="22"/>
  <c r="B8" i="22"/>
  <c r="C8" i="22"/>
  <c r="D8" i="22"/>
  <c r="E8" i="22"/>
  <c r="F8" i="22"/>
  <c r="G8" i="22"/>
  <c r="H8" i="22"/>
  <c r="I8" i="22"/>
  <c r="B9" i="22"/>
  <c r="C9" i="22"/>
  <c r="D9" i="22"/>
  <c r="E9" i="22"/>
  <c r="F9" i="22"/>
  <c r="G9" i="22"/>
  <c r="H9" i="22"/>
  <c r="I9" i="22"/>
  <c r="B10" i="22"/>
  <c r="C10" i="22"/>
  <c r="D10" i="22"/>
  <c r="E10" i="22"/>
  <c r="F10" i="22"/>
  <c r="G10" i="22"/>
  <c r="H10" i="22"/>
  <c r="I10" i="22"/>
  <c r="B11" i="22"/>
  <c r="C11" i="22"/>
  <c r="D11" i="22"/>
  <c r="E11" i="22"/>
  <c r="F11" i="22"/>
  <c r="G11" i="22"/>
  <c r="H11" i="22"/>
  <c r="I11" i="22"/>
  <c r="C4" i="22"/>
  <c r="D4" i="22"/>
  <c r="E4" i="22"/>
  <c r="F4" i="22"/>
  <c r="G4" i="22"/>
  <c r="H4" i="22"/>
  <c r="I4" i="22"/>
  <c r="B4" i="22"/>
  <c r="C2" i="50"/>
  <c r="D2" i="50"/>
  <c r="E2" i="50"/>
  <c r="F2" i="50"/>
  <c r="G2" i="50"/>
  <c r="H2" i="50"/>
  <c r="I2" i="50"/>
  <c r="J2" i="50"/>
  <c r="K2" i="50"/>
  <c r="L2" i="50"/>
  <c r="M2" i="50"/>
  <c r="N2" i="50"/>
  <c r="O2" i="50"/>
  <c r="P2" i="50"/>
  <c r="Q2" i="50"/>
  <c r="R2" i="50"/>
  <c r="S2" i="50"/>
  <c r="T2" i="50"/>
  <c r="U2" i="50"/>
  <c r="V2" i="50"/>
  <c r="W2" i="50"/>
  <c r="X2" i="50"/>
  <c r="Y2" i="50"/>
  <c r="Z2" i="50"/>
  <c r="AA2" i="50"/>
  <c r="AB2" i="50"/>
  <c r="AC2" i="50"/>
  <c r="AD2" i="50"/>
  <c r="AE2" i="50"/>
  <c r="AF2" i="50"/>
  <c r="AG2" i="50"/>
  <c r="AH2" i="50"/>
  <c r="AI2" i="50"/>
  <c r="AJ2" i="50"/>
  <c r="AK2" i="50"/>
  <c r="AL2" i="50"/>
  <c r="AM2" i="50"/>
  <c r="AN2" i="50"/>
  <c r="AO2" i="50"/>
  <c r="AP2" i="50"/>
  <c r="C3" i="50"/>
  <c r="D3" i="50"/>
  <c r="E3" i="50"/>
  <c r="F3" i="50"/>
  <c r="G3" i="50"/>
  <c r="H3" i="50"/>
  <c r="I3" i="50"/>
  <c r="J3" i="50"/>
  <c r="K3" i="50"/>
  <c r="L3" i="50"/>
  <c r="M3" i="50"/>
  <c r="N3" i="50"/>
  <c r="O3" i="50"/>
  <c r="P3" i="50"/>
  <c r="Q3" i="50"/>
  <c r="R3" i="50"/>
  <c r="S3" i="50"/>
  <c r="T3" i="50"/>
  <c r="U3" i="50"/>
  <c r="V3" i="50"/>
  <c r="W3" i="50"/>
  <c r="X3" i="50"/>
  <c r="Y3" i="50"/>
  <c r="Z3" i="50"/>
  <c r="AA3" i="50"/>
  <c r="AB3" i="50"/>
  <c r="AC3" i="50"/>
  <c r="AD3" i="50"/>
  <c r="AE3" i="50"/>
  <c r="AF3" i="50"/>
  <c r="AG3" i="50"/>
  <c r="AH3" i="50"/>
  <c r="AI3" i="50"/>
  <c r="AJ3" i="50"/>
  <c r="AK3" i="50"/>
  <c r="AL3" i="50"/>
  <c r="AM3" i="50"/>
  <c r="AN3" i="50"/>
  <c r="AO3" i="50"/>
  <c r="AP3" i="50"/>
  <c r="C4" i="50"/>
  <c r="D4" i="50"/>
  <c r="E4" i="50"/>
  <c r="F4" i="50"/>
  <c r="G4" i="50"/>
  <c r="H4" i="50"/>
  <c r="I4" i="50"/>
  <c r="J4" i="50"/>
  <c r="K4" i="50"/>
  <c r="L4" i="50"/>
  <c r="M4" i="50"/>
  <c r="N4" i="50"/>
  <c r="O4" i="50"/>
  <c r="P4" i="50"/>
  <c r="Q4" i="50"/>
  <c r="R4" i="50"/>
  <c r="S4" i="50"/>
  <c r="T4" i="50"/>
  <c r="U4" i="50"/>
  <c r="V4" i="50"/>
  <c r="W4" i="50"/>
  <c r="X4" i="50"/>
  <c r="Y4" i="50"/>
  <c r="Z4" i="50"/>
  <c r="AA4" i="50"/>
  <c r="AB4" i="50"/>
  <c r="AC4" i="50"/>
  <c r="AD4" i="50"/>
  <c r="AE4" i="50"/>
  <c r="AF4" i="50"/>
  <c r="AG4" i="50"/>
  <c r="AH4" i="50"/>
  <c r="AI4" i="50"/>
  <c r="AJ4" i="50"/>
  <c r="AK4" i="50"/>
  <c r="AL4" i="50"/>
  <c r="AM4" i="50"/>
  <c r="AN4" i="50"/>
  <c r="AO4" i="50"/>
  <c r="AP4" i="50"/>
  <c r="C5" i="50"/>
  <c r="D5" i="50"/>
  <c r="E5" i="50"/>
  <c r="F5" i="50"/>
  <c r="G5" i="50"/>
  <c r="H5" i="50"/>
  <c r="I5" i="50"/>
  <c r="J5" i="50"/>
  <c r="K5" i="50"/>
  <c r="L5" i="50"/>
  <c r="M5" i="50"/>
  <c r="N5" i="50"/>
  <c r="O5" i="50"/>
  <c r="P5" i="50"/>
  <c r="Q5" i="50"/>
  <c r="R5" i="50"/>
  <c r="S5" i="50"/>
  <c r="T5" i="50"/>
  <c r="U5" i="50"/>
  <c r="V5" i="50"/>
  <c r="W5" i="50"/>
  <c r="X5" i="50"/>
  <c r="Y5" i="50"/>
  <c r="Z5" i="50"/>
  <c r="AA5" i="50"/>
  <c r="AB5" i="50"/>
  <c r="AC5" i="50"/>
  <c r="AD5" i="50"/>
  <c r="AE5" i="50"/>
  <c r="AF5" i="50"/>
  <c r="AG5" i="50"/>
  <c r="AH5" i="50"/>
  <c r="AI5" i="50"/>
  <c r="AJ5" i="50"/>
  <c r="AK5" i="50"/>
  <c r="AL5" i="50"/>
  <c r="AM5" i="50"/>
  <c r="AN5" i="50"/>
  <c r="AO5" i="50"/>
  <c r="AP5" i="50"/>
  <c r="C6" i="50"/>
  <c r="D6" i="50"/>
  <c r="E6" i="50"/>
  <c r="F6" i="50"/>
  <c r="G6" i="50"/>
  <c r="H6" i="50"/>
  <c r="I6" i="50"/>
  <c r="J6" i="50"/>
  <c r="K6" i="50"/>
  <c r="L6" i="50"/>
  <c r="M6" i="50"/>
  <c r="N6" i="50"/>
  <c r="O6" i="50"/>
  <c r="P6" i="50"/>
  <c r="Q6" i="50"/>
  <c r="R6" i="50"/>
  <c r="S6" i="50"/>
  <c r="T6" i="50"/>
  <c r="U6" i="50"/>
  <c r="V6" i="50"/>
  <c r="W6" i="50"/>
  <c r="X6" i="50"/>
  <c r="Y6" i="50"/>
  <c r="Z6" i="50"/>
  <c r="AA6" i="50"/>
  <c r="AB6" i="50"/>
  <c r="AC6" i="50"/>
  <c r="AD6" i="50"/>
  <c r="AE6" i="50"/>
  <c r="AF6" i="50"/>
  <c r="AG6" i="50"/>
  <c r="AH6" i="50"/>
  <c r="AI6" i="50"/>
  <c r="AJ6" i="50"/>
  <c r="AK6" i="50"/>
  <c r="AL6" i="50"/>
  <c r="AM6" i="50"/>
  <c r="AN6" i="50"/>
  <c r="AO6" i="50"/>
  <c r="AP6" i="50"/>
  <c r="C7" i="50"/>
  <c r="D7" i="50"/>
  <c r="E7" i="50"/>
  <c r="F7" i="50"/>
  <c r="G7" i="50"/>
  <c r="H7" i="50"/>
  <c r="I7" i="50"/>
  <c r="J7" i="50"/>
  <c r="K7" i="50"/>
  <c r="L7" i="50"/>
  <c r="M7" i="50"/>
  <c r="N7" i="50"/>
  <c r="O7" i="50"/>
  <c r="P7" i="50"/>
  <c r="Q7" i="50"/>
  <c r="R7" i="50"/>
  <c r="S7" i="50"/>
  <c r="T7" i="50"/>
  <c r="U7" i="50"/>
  <c r="V7" i="50"/>
  <c r="W7" i="50"/>
  <c r="X7" i="50"/>
  <c r="Y7" i="50"/>
  <c r="Z7" i="50"/>
  <c r="AA7" i="50"/>
  <c r="AB7" i="50"/>
  <c r="AC7" i="50"/>
  <c r="AD7" i="50"/>
  <c r="AE7" i="50"/>
  <c r="AF7" i="50"/>
  <c r="AG7" i="50"/>
  <c r="AH7" i="50"/>
  <c r="AI7" i="50"/>
  <c r="AJ7" i="50"/>
  <c r="AK7" i="50"/>
  <c r="AL7" i="50"/>
  <c r="AM7" i="50"/>
  <c r="AN7" i="50"/>
  <c r="AO7" i="50"/>
  <c r="AP7" i="50"/>
  <c r="C8" i="50"/>
  <c r="D8" i="50"/>
  <c r="E8" i="50"/>
  <c r="F8" i="50"/>
  <c r="G8" i="50"/>
  <c r="H8" i="50"/>
  <c r="I8" i="50"/>
  <c r="J8" i="50"/>
  <c r="K8" i="50"/>
  <c r="L8" i="50"/>
  <c r="M8" i="50"/>
  <c r="N8" i="50"/>
  <c r="O8" i="50"/>
  <c r="P8" i="50"/>
  <c r="Q8" i="50"/>
  <c r="R8" i="50"/>
  <c r="S8" i="50"/>
  <c r="T8" i="50"/>
  <c r="U8" i="50"/>
  <c r="V8" i="50"/>
  <c r="W8" i="50"/>
  <c r="X8" i="50"/>
  <c r="Y8" i="50"/>
  <c r="Z8" i="50"/>
  <c r="AA8" i="50"/>
  <c r="AB8" i="50"/>
  <c r="AC8" i="50"/>
  <c r="AD8" i="50"/>
  <c r="AE8" i="50"/>
  <c r="AF8" i="50"/>
  <c r="AG8" i="50"/>
  <c r="AH8" i="50"/>
  <c r="AI8" i="50"/>
  <c r="AJ8" i="50"/>
  <c r="AK8" i="50"/>
  <c r="AL8" i="50"/>
  <c r="AM8" i="50"/>
  <c r="AN8" i="50"/>
  <c r="AO8" i="50"/>
  <c r="AP8" i="50"/>
  <c r="C9" i="50"/>
  <c r="D9" i="50"/>
  <c r="E9" i="50"/>
  <c r="F9" i="50"/>
  <c r="G9" i="50"/>
  <c r="H9" i="50"/>
  <c r="I9" i="50"/>
  <c r="J9" i="50"/>
  <c r="K9" i="50"/>
  <c r="L9" i="50"/>
  <c r="M9" i="50"/>
  <c r="N9" i="50"/>
  <c r="O9" i="50"/>
  <c r="P9" i="50"/>
  <c r="Q9" i="50"/>
  <c r="R9" i="50"/>
  <c r="S9" i="50"/>
  <c r="T9" i="50"/>
  <c r="U9" i="50"/>
  <c r="V9" i="50"/>
  <c r="W9" i="50"/>
  <c r="X9" i="50"/>
  <c r="Y9" i="50"/>
  <c r="Z9" i="50"/>
  <c r="AA9" i="50"/>
  <c r="AB9" i="50"/>
  <c r="AC9" i="50"/>
  <c r="AD9" i="50"/>
  <c r="AE9" i="50"/>
  <c r="AF9" i="50"/>
  <c r="AG9" i="50"/>
  <c r="AH9" i="50"/>
  <c r="AI9" i="50"/>
  <c r="AJ9" i="50"/>
  <c r="AK9" i="50"/>
  <c r="AL9" i="50"/>
  <c r="AM9" i="50"/>
  <c r="AN9" i="50"/>
  <c r="AO9" i="50"/>
  <c r="AP9" i="50"/>
  <c r="B3" i="50"/>
  <c r="B4" i="50"/>
  <c r="B5" i="50"/>
  <c r="B6" i="50"/>
  <c r="B7" i="50"/>
  <c r="B8" i="50"/>
  <c r="B9" i="50"/>
  <c r="B2" i="50"/>
  <c r="C2" i="51"/>
  <c r="D2" i="51"/>
  <c r="E2" i="51"/>
  <c r="F2" i="51"/>
  <c r="G2" i="51"/>
  <c r="H2" i="51"/>
  <c r="I2" i="51"/>
  <c r="J2" i="51"/>
  <c r="K2" i="51"/>
  <c r="L2" i="51"/>
  <c r="M2" i="51"/>
  <c r="N2" i="51"/>
  <c r="O2" i="51"/>
  <c r="P2" i="51"/>
  <c r="Q2" i="51"/>
  <c r="R2" i="51"/>
  <c r="S2" i="51"/>
  <c r="T2" i="51"/>
  <c r="U2" i="51"/>
  <c r="V2" i="51"/>
  <c r="W2" i="51"/>
  <c r="X2" i="51"/>
  <c r="Y2" i="51"/>
  <c r="Z2" i="51"/>
  <c r="AA2" i="51"/>
  <c r="AB2" i="51"/>
  <c r="AC2" i="51"/>
  <c r="AD2" i="51"/>
  <c r="AE2" i="51"/>
  <c r="AF2" i="51"/>
  <c r="AG2" i="51"/>
  <c r="AH2" i="51"/>
  <c r="AI2" i="51"/>
  <c r="AJ2" i="51"/>
  <c r="AK2" i="51"/>
  <c r="AL2" i="51"/>
  <c r="AM2" i="51"/>
  <c r="AN2" i="51"/>
  <c r="AO2" i="51"/>
  <c r="AP2" i="51"/>
  <c r="C3" i="51"/>
  <c r="D3" i="51"/>
  <c r="E3" i="51"/>
  <c r="F3" i="51"/>
  <c r="G3" i="51"/>
  <c r="H3" i="51"/>
  <c r="I3" i="51"/>
  <c r="J3" i="51"/>
  <c r="K3" i="51"/>
  <c r="L3" i="51"/>
  <c r="M3" i="51"/>
  <c r="N3" i="51"/>
  <c r="O3" i="51"/>
  <c r="P3" i="51"/>
  <c r="Q3" i="51"/>
  <c r="R3" i="51"/>
  <c r="S3" i="51"/>
  <c r="T3" i="51"/>
  <c r="U3" i="51"/>
  <c r="V3" i="51"/>
  <c r="W3" i="51"/>
  <c r="X3" i="51"/>
  <c r="Y3" i="51"/>
  <c r="Z3" i="51"/>
  <c r="AA3" i="51"/>
  <c r="AB3" i="51"/>
  <c r="AC3" i="51"/>
  <c r="AD3" i="51"/>
  <c r="AE3" i="51"/>
  <c r="AF3" i="51"/>
  <c r="AG3" i="51"/>
  <c r="AH3" i="51"/>
  <c r="AI3" i="51"/>
  <c r="AJ3" i="51"/>
  <c r="AK3" i="51"/>
  <c r="AL3" i="51"/>
  <c r="AM3" i="51"/>
  <c r="AN3" i="51"/>
  <c r="AO3" i="51"/>
  <c r="AP3" i="51"/>
  <c r="C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C5" i="51"/>
  <c r="D5" i="51"/>
  <c r="E5" i="51"/>
  <c r="F5" i="51"/>
  <c r="G5" i="51"/>
  <c r="H5" i="51"/>
  <c r="I5" i="51"/>
  <c r="J5" i="51"/>
  <c r="K5" i="51"/>
  <c r="L5" i="51"/>
  <c r="M5" i="51"/>
  <c r="N5" i="51"/>
  <c r="O5" i="51"/>
  <c r="P5" i="51"/>
  <c r="Q5" i="51"/>
  <c r="R5" i="51"/>
  <c r="S5" i="51"/>
  <c r="T5" i="51"/>
  <c r="U5" i="51"/>
  <c r="V5" i="51"/>
  <c r="W5" i="51"/>
  <c r="X5" i="51"/>
  <c r="Y5" i="51"/>
  <c r="Z5" i="51"/>
  <c r="AA5" i="51"/>
  <c r="AB5" i="51"/>
  <c r="AC5" i="51"/>
  <c r="AD5" i="51"/>
  <c r="AE5" i="51"/>
  <c r="AF5" i="51"/>
  <c r="AG5" i="51"/>
  <c r="AH5" i="51"/>
  <c r="AI5" i="51"/>
  <c r="AJ5" i="51"/>
  <c r="AK5" i="51"/>
  <c r="AL5" i="51"/>
  <c r="AM5" i="51"/>
  <c r="AN5" i="51"/>
  <c r="AO5" i="51"/>
  <c r="AP5" i="51"/>
  <c r="C6" i="51"/>
  <c r="D6" i="51"/>
  <c r="E6" i="51"/>
  <c r="F6" i="51"/>
  <c r="G6" i="51"/>
  <c r="H6" i="51"/>
  <c r="I6" i="51"/>
  <c r="J6" i="51"/>
  <c r="K6" i="51"/>
  <c r="L6" i="51"/>
  <c r="M6" i="51"/>
  <c r="N6" i="51"/>
  <c r="O6" i="51"/>
  <c r="P6" i="51"/>
  <c r="Q6" i="51"/>
  <c r="R6" i="51"/>
  <c r="S6" i="51"/>
  <c r="T6" i="51"/>
  <c r="U6" i="51"/>
  <c r="V6" i="51"/>
  <c r="W6" i="51"/>
  <c r="X6" i="51"/>
  <c r="Y6" i="51"/>
  <c r="Z6" i="51"/>
  <c r="AA6" i="51"/>
  <c r="AB6" i="51"/>
  <c r="AC6" i="51"/>
  <c r="AD6" i="51"/>
  <c r="AE6" i="51"/>
  <c r="AF6" i="51"/>
  <c r="AG6" i="51"/>
  <c r="AH6" i="51"/>
  <c r="AI6" i="51"/>
  <c r="AJ6" i="51"/>
  <c r="AK6" i="51"/>
  <c r="AL6" i="51"/>
  <c r="AM6" i="51"/>
  <c r="AN6" i="51"/>
  <c r="AO6" i="51"/>
  <c r="AP6" i="51"/>
  <c r="C7" i="51"/>
  <c r="D7" i="51"/>
  <c r="E7" i="51"/>
  <c r="F7" i="51"/>
  <c r="G7" i="51"/>
  <c r="H7" i="51"/>
  <c r="I7" i="51"/>
  <c r="J7" i="51"/>
  <c r="K7" i="51"/>
  <c r="L7" i="51"/>
  <c r="M7" i="51"/>
  <c r="N7" i="51"/>
  <c r="O7" i="51"/>
  <c r="P7" i="51"/>
  <c r="Q7" i="51"/>
  <c r="R7" i="51"/>
  <c r="S7" i="51"/>
  <c r="T7" i="51"/>
  <c r="U7" i="51"/>
  <c r="V7" i="51"/>
  <c r="W7" i="51"/>
  <c r="X7" i="51"/>
  <c r="Y7" i="51"/>
  <c r="Z7" i="51"/>
  <c r="AA7" i="51"/>
  <c r="AB7" i="51"/>
  <c r="AC7" i="51"/>
  <c r="AD7" i="51"/>
  <c r="AE7" i="51"/>
  <c r="AF7" i="51"/>
  <c r="AG7" i="51"/>
  <c r="AH7" i="51"/>
  <c r="AI7" i="51"/>
  <c r="AJ7" i="51"/>
  <c r="AK7" i="51"/>
  <c r="AL7" i="51"/>
  <c r="AM7" i="51"/>
  <c r="AN7" i="51"/>
  <c r="AO7" i="51"/>
  <c r="AP7" i="51"/>
  <c r="C8" i="51"/>
  <c r="D8" i="51"/>
  <c r="E8" i="51"/>
  <c r="F8" i="51"/>
  <c r="G8" i="51"/>
  <c r="H8" i="51"/>
  <c r="I8" i="51"/>
  <c r="J8" i="51"/>
  <c r="K8" i="51"/>
  <c r="L8" i="51"/>
  <c r="M8" i="51"/>
  <c r="N8" i="51"/>
  <c r="O8" i="51"/>
  <c r="P8" i="51"/>
  <c r="Q8" i="51"/>
  <c r="R8" i="51"/>
  <c r="S8" i="51"/>
  <c r="T8" i="51"/>
  <c r="U8" i="51"/>
  <c r="V8" i="51"/>
  <c r="W8" i="51"/>
  <c r="X8" i="51"/>
  <c r="Y8" i="51"/>
  <c r="Z8" i="51"/>
  <c r="AA8" i="51"/>
  <c r="AB8" i="51"/>
  <c r="AC8" i="51"/>
  <c r="AD8" i="51"/>
  <c r="AE8" i="51"/>
  <c r="AF8" i="51"/>
  <c r="AG8" i="51"/>
  <c r="AH8" i="51"/>
  <c r="AI8" i="51"/>
  <c r="AJ8" i="51"/>
  <c r="AK8" i="51"/>
  <c r="AL8" i="51"/>
  <c r="AM8" i="51"/>
  <c r="AN8" i="51"/>
  <c r="AO8" i="51"/>
  <c r="AP8" i="51"/>
  <c r="C9" i="51"/>
  <c r="D9" i="51"/>
  <c r="E9" i="51"/>
  <c r="F9" i="51"/>
  <c r="G9" i="51"/>
  <c r="H9" i="51"/>
  <c r="I9" i="51"/>
  <c r="J9" i="51"/>
  <c r="K9" i="51"/>
  <c r="L9" i="51"/>
  <c r="M9" i="51"/>
  <c r="N9" i="51"/>
  <c r="O9" i="51"/>
  <c r="P9" i="51"/>
  <c r="Q9" i="51"/>
  <c r="R9" i="51"/>
  <c r="S9" i="51"/>
  <c r="T9" i="51"/>
  <c r="U9" i="51"/>
  <c r="V9" i="51"/>
  <c r="W9" i="51"/>
  <c r="X9" i="51"/>
  <c r="Y9" i="51"/>
  <c r="Z9" i="51"/>
  <c r="AA9" i="51"/>
  <c r="AB9" i="51"/>
  <c r="AC9" i="51"/>
  <c r="AD9" i="51"/>
  <c r="AE9" i="51"/>
  <c r="AF9" i="51"/>
  <c r="AG9" i="51"/>
  <c r="AH9" i="51"/>
  <c r="AI9" i="51"/>
  <c r="AJ9" i="51"/>
  <c r="AK9" i="51"/>
  <c r="AL9" i="51"/>
  <c r="AM9" i="51"/>
  <c r="AN9" i="51"/>
  <c r="AO9" i="51"/>
  <c r="AP9" i="51"/>
  <c r="B3" i="51"/>
  <c r="B4" i="51"/>
  <c r="B5" i="51"/>
  <c r="B6" i="51"/>
  <c r="B7" i="51"/>
  <c r="B8" i="51"/>
  <c r="B9" i="51"/>
  <c r="B2" i="51"/>
  <c r="AF2" i="52"/>
  <c r="AG2" i="52"/>
  <c r="AH2" i="52"/>
  <c r="AI2" i="52"/>
  <c r="AJ2" i="52"/>
  <c r="AK2" i="52"/>
  <c r="AL2" i="52"/>
  <c r="AM2" i="52"/>
  <c r="AN2" i="52"/>
  <c r="AO2" i="52"/>
  <c r="AP2" i="52"/>
  <c r="AF3" i="52"/>
  <c r="AG3" i="52"/>
  <c r="AH3" i="52"/>
  <c r="AI3" i="52"/>
  <c r="AJ3" i="52"/>
  <c r="AK3" i="52"/>
  <c r="AL3" i="52"/>
  <c r="AM3" i="52"/>
  <c r="AN3" i="52"/>
  <c r="AO3" i="52"/>
  <c r="AP3" i="52"/>
  <c r="AF4" i="52"/>
  <c r="AG4" i="52"/>
  <c r="AH4" i="52"/>
  <c r="AI4" i="52"/>
  <c r="AJ4" i="52"/>
  <c r="AK4" i="52"/>
  <c r="AL4" i="52"/>
  <c r="AM4" i="52"/>
  <c r="AN4" i="52"/>
  <c r="AO4" i="52"/>
  <c r="AP4" i="52"/>
  <c r="AF5" i="52"/>
  <c r="AG5" i="52"/>
  <c r="AH5" i="52"/>
  <c r="AI5" i="52"/>
  <c r="AJ5" i="52"/>
  <c r="AK5" i="52"/>
  <c r="AL5" i="52"/>
  <c r="AM5" i="52"/>
  <c r="AN5" i="52"/>
  <c r="AO5" i="52"/>
  <c r="AP5" i="52"/>
  <c r="AF6" i="52"/>
  <c r="AG6" i="52"/>
  <c r="AH6" i="52"/>
  <c r="AI6" i="52"/>
  <c r="AJ6" i="52"/>
  <c r="AK6" i="52"/>
  <c r="AL6" i="52"/>
  <c r="AM6" i="52"/>
  <c r="AN6" i="52"/>
  <c r="AO6" i="52"/>
  <c r="AP6" i="52"/>
  <c r="AF7" i="52"/>
  <c r="AG7" i="52"/>
  <c r="AH7" i="52"/>
  <c r="AI7" i="52"/>
  <c r="AJ7" i="52"/>
  <c r="AK7" i="52"/>
  <c r="AL7" i="52"/>
  <c r="AM7" i="52"/>
  <c r="AN7" i="52"/>
  <c r="AO7" i="52"/>
  <c r="AP7" i="52"/>
  <c r="AF8" i="52"/>
  <c r="AG8" i="52"/>
  <c r="AH8" i="52"/>
  <c r="AI8" i="52"/>
  <c r="AJ8" i="52"/>
  <c r="AK8" i="52"/>
  <c r="AL8" i="52"/>
  <c r="AM8" i="52"/>
  <c r="AN8" i="52"/>
  <c r="AO8" i="52"/>
  <c r="AP8" i="52"/>
  <c r="AF9" i="52"/>
  <c r="AG9" i="52"/>
  <c r="AH9" i="52"/>
  <c r="AI9" i="52"/>
  <c r="AJ9" i="52"/>
  <c r="AK9" i="52"/>
  <c r="AL9" i="52"/>
  <c r="AM9" i="52"/>
  <c r="AN9" i="52"/>
  <c r="AO9" i="52"/>
  <c r="AP9" i="52"/>
  <c r="C2" i="52"/>
  <c r="D2" i="52"/>
  <c r="E2" i="52"/>
  <c r="F2" i="52"/>
  <c r="G2" i="52"/>
  <c r="H2" i="52"/>
  <c r="I2" i="52"/>
  <c r="J2" i="52"/>
  <c r="K2" i="52"/>
  <c r="L2" i="52"/>
  <c r="M2" i="52"/>
  <c r="N2" i="52"/>
  <c r="O2" i="52"/>
  <c r="P2" i="52"/>
  <c r="Q2" i="52"/>
  <c r="R2" i="52"/>
  <c r="S2" i="52"/>
  <c r="T2" i="52"/>
  <c r="U2" i="52"/>
  <c r="V2" i="52"/>
  <c r="W2" i="52"/>
  <c r="X2" i="52"/>
  <c r="Y2" i="52"/>
  <c r="Z2" i="52"/>
  <c r="AA2" i="52"/>
  <c r="AB2" i="52"/>
  <c r="AC2" i="52"/>
  <c r="AD2" i="52"/>
  <c r="AE2" i="52"/>
  <c r="C3" i="52"/>
  <c r="D3" i="52"/>
  <c r="E3" i="52"/>
  <c r="F3" i="52"/>
  <c r="G3" i="52"/>
  <c r="H3" i="52"/>
  <c r="I3" i="52"/>
  <c r="J3" i="52"/>
  <c r="K3" i="52"/>
  <c r="L3" i="52"/>
  <c r="M3" i="52"/>
  <c r="N3" i="52"/>
  <c r="O3" i="52"/>
  <c r="P3" i="52"/>
  <c r="Q3" i="52"/>
  <c r="R3" i="52"/>
  <c r="S3" i="52"/>
  <c r="T3" i="52"/>
  <c r="U3" i="52"/>
  <c r="V3" i="52"/>
  <c r="W3" i="52"/>
  <c r="X3" i="52"/>
  <c r="Y3" i="52"/>
  <c r="Z3" i="52"/>
  <c r="AA3" i="52"/>
  <c r="AB3" i="52"/>
  <c r="AC3" i="52"/>
  <c r="AD3" i="52"/>
  <c r="AE3" i="52"/>
  <c r="C4" i="52"/>
  <c r="D4" i="52"/>
  <c r="E4" i="52"/>
  <c r="F4" i="52"/>
  <c r="G4" i="52"/>
  <c r="H4" i="52"/>
  <c r="I4" i="52"/>
  <c r="J4" i="52"/>
  <c r="K4" i="52"/>
  <c r="L4" i="52"/>
  <c r="M4" i="52"/>
  <c r="N4" i="52"/>
  <c r="O4" i="52"/>
  <c r="P4" i="52"/>
  <c r="Q4" i="52"/>
  <c r="R4" i="52"/>
  <c r="S4" i="52"/>
  <c r="T4" i="52"/>
  <c r="U4" i="52"/>
  <c r="V4" i="52"/>
  <c r="W4" i="52"/>
  <c r="X4" i="52"/>
  <c r="Y4" i="52"/>
  <c r="Z4" i="52"/>
  <c r="AA4" i="52"/>
  <c r="AB4" i="52"/>
  <c r="AC4" i="52"/>
  <c r="AD4" i="52"/>
  <c r="AE4" i="52"/>
  <c r="C5" i="52"/>
  <c r="D5" i="52"/>
  <c r="E5" i="52"/>
  <c r="F5" i="52"/>
  <c r="G5" i="52"/>
  <c r="H5" i="52"/>
  <c r="I5" i="52"/>
  <c r="J5" i="52"/>
  <c r="K5" i="52"/>
  <c r="L5" i="52"/>
  <c r="M5" i="52"/>
  <c r="N5" i="52"/>
  <c r="O5" i="52"/>
  <c r="P5" i="52"/>
  <c r="Q5" i="52"/>
  <c r="R5" i="52"/>
  <c r="S5" i="52"/>
  <c r="T5" i="52"/>
  <c r="U5" i="52"/>
  <c r="V5" i="52"/>
  <c r="W5" i="52"/>
  <c r="X5" i="52"/>
  <c r="Y5" i="52"/>
  <c r="Z5" i="52"/>
  <c r="AA5" i="52"/>
  <c r="AB5" i="52"/>
  <c r="AC5" i="52"/>
  <c r="AD5" i="52"/>
  <c r="AE5" i="52"/>
  <c r="C6" i="52"/>
  <c r="D6" i="52"/>
  <c r="E6" i="52"/>
  <c r="F6" i="52"/>
  <c r="G6" i="52"/>
  <c r="H6" i="52"/>
  <c r="I6" i="52"/>
  <c r="J6" i="52"/>
  <c r="K6" i="52"/>
  <c r="L6" i="52"/>
  <c r="M6" i="52"/>
  <c r="N6" i="52"/>
  <c r="O6" i="52"/>
  <c r="P6" i="52"/>
  <c r="Q6" i="52"/>
  <c r="R6" i="52"/>
  <c r="S6" i="52"/>
  <c r="T6" i="52"/>
  <c r="U6" i="52"/>
  <c r="V6" i="52"/>
  <c r="W6" i="52"/>
  <c r="X6" i="52"/>
  <c r="Y6" i="52"/>
  <c r="Z6" i="52"/>
  <c r="AA6" i="52"/>
  <c r="AB6" i="52"/>
  <c r="AC6" i="52"/>
  <c r="AD6" i="52"/>
  <c r="AE6" i="52"/>
  <c r="C7" i="52"/>
  <c r="D7" i="52"/>
  <c r="E7" i="52"/>
  <c r="F7" i="52"/>
  <c r="G7" i="52"/>
  <c r="H7" i="52"/>
  <c r="I7" i="52"/>
  <c r="J7" i="52"/>
  <c r="K7" i="52"/>
  <c r="L7" i="52"/>
  <c r="M7" i="52"/>
  <c r="N7" i="52"/>
  <c r="O7" i="52"/>
  <c r="P7" i="52"/>
  <c r="Q7" i="52"/>
  <c r="R7" i="52"/>
  <c r="S7" i="52"/>
  <c r="T7" i="52"/>
  <c r="U7" i="52"/>
  <c r="V7" i="52"/>
  <c r="W7" i="52"/>
  <c r="X7" i="52"/>
  <c r="Y7" i="52"/>
  <c r="Z7" i="52"/>
  <c r="AA7" i="52"/>
  <c r="AB7" i="52"/>
  <c r="AC7" i="52"/>
  <c r="AD7" i="52"/>
  <c r="AE7" i="52"/>
  <c r="C8" i="52"/>
  <c r="D8" i="52"/>
  <c r="E8" i="52"/>
  <c r="F8" i="52"/>
  <c r="G8" i="52"/>
  <c r="H8" i="52"/>
  <c r="I8" i="52"/>
  <c r="J8" i="52"/>
  <c r="K8" i="52"/>
  <c r="L8" i="52"/>
  <c r="M8" i="52"/>
  <c r="N8" i="52"/>
  <c r="O8" i="52"/>
  <c r="P8" i="52"/>
  <c r="Q8" i="52"/>
  <c r="R8" i="52"/>
  <c r="S8" i="52"/>
  <c r="T8" i="52"/>
  <c r="U8" i="52"/>
  <c r="V8" i="52"/>
  <c r="W8" i="52"/>
  <c r="X8" i="52"/>
  <c r="Y8" i="52"/>
  <c r="Z8" i="52"/>
  <c r="AA8" i="52"/>
  <c r="AB8" i="52"/>
  <c r="AC8" i="52"/>
  <c r="AD8" i="52"/>
  <c r="AE8" i="52"/>
  <c r="C9" i="52"/>
  <c r="D9" i="52"/>
  <c r="E9" i="52"/>
  <c r="F9" i="52"/>
  <c r="G9" i="52"/>
  <c r="H9" i="52"/>
  <c r="I9" i="52"/>
  <c r="J9" i="52"/>
  <c r="K9" i="52"/>
  <c r="L9" i="52"/>
  <c r="M9" i="52"/>
  <c r="N9" i="52"/>
  <c r="O9" i="52"/>
  <c r="P9" i="52"/>
  <c r="Q9" i="52"/>
  <c r="R9" i="52"/>
  <c r="S9" i="52"/>
  <c r="T9" i="52"/>
  <c r="U9" i="52"/>
  <c r="V9" i="52"/>
  <c r="W9" i="52"/>
  <c r="X9" i="52"/>
  <c r="Y9" i="52"/>
  <c r="Z9" i="52"/>
  <c r="AA9" i="52"/>
  <c r="AB9" i="52"/>
  <c r="AC9" i="52"/>
  <c r="AD9" i="52"/>
  <c r="AE9" i="52"/>
  <c r="B3" i="52"/>
  <c r="B4" i="52"/>
  <c r="B5" i="52"/>
  <c r="B6" i="52"/>
  <c r="B7" i="52"/>
  <c r="B8" i="52"/>
  <c r="B9" i="52"/>
  <c r="B2" i="52"/>
  <c r="C2" i="53"/>
  <c r="D2" i="53"/>
  <c r="E2" i="53"/>
  <c r="F2" i="53"/>
  <c r="G2" i="53"/>
  <c r="H2" i="53"/>
  <c r="I2" i="53"/>
  <c r="J2" i="53"/>
  <c r="K2" i="53"/>
  <c r="L2" i="53"/>
  <c r="M2" i="53"/>
  <c r="N2" i="53"/>
  <c r="O2" i="53"/>
  <c r="P2" i="53"/>
  <c r="Q2" i="53"/>
  <c r="R2" i="53"/>
  <c r="S2" i="53"/>
  <c r="T2" i="53"/>
  <c r="U2" i="53"/>
  <c r="V2" i="53"/>
  <c r="W2" i="53"/>
  <c r="X2" i="53"/>
  <c r="Y2" i="53"/>
  <c r="Z2" i="53"/>
  <c r="AA2" i="53"/>
  <c r="AB2" i="53"/>
  <c r="AC2" i="53"/>
  <c r="AD2" i="53"/>
  <c r="AE2" i="53"/>
  <c r="AF2" i="53"/>
  <c r="AG2" i="53"/>
  <c r="AH2" i="53"/>
  <c r="AI2" i="53"/>
  <c r="AJ2" i="53"/>
  <c r="AK2" i="53"/>
  <c r="AL2" i="53"/>
  <c r="AM2" i="53"/>
  <c r="AN2" i="53"/>
  <c r="AO2" i="53"/>
  <c r="AP2" i="53"/>
  <c r="C3" i="53"/>
  <c r="D3" i="53"/>
  <c r="E3" i="53"/>
  <c r="F3" i="53"/>
  <c r="G3" i="53"/>
  <c r="H3" i="53"/>
  <c r="I3" i="53"/>
  <c r="J3" i="53"/>
  <c r="K3" i="53"/>
  <c r="L3" i="53"/>
  <c r="M3" i="53"/>
  <c r="N3" i="53"/>
  <c r="O3" i="53"/>
  <c r="P3" i="53"/>
  <c r="Q3" i="53"/>
  <c r="R3" i="53"/>
  <c r="S3" i="53"/>
  <c r="T3" i="53"/>
  <c r="U3" i="53"/>
  <c r="V3" i="53"/>
  <c r="W3" i="53"/>
  <c r="X3" i="53"/>
  <c r="Y3" i="53"/>
  <c r="Z3" i="53"/>
  <c r="AA3" i="53"/>
  <c r="AB3" i="53"/>
  <c r="AC3" i="53"/>
  <c r="AD3" i="53"/>
  <c r="AE3" i="53"/>
  <c r="AF3" i="53"/>
  <c r="AG3" i="53"/>
  <c r="AH3" i="53"/>
  <c r="AI3" i="53"/>
  <c r="AJ3" i="53"/>
  <c r="AK3" i="53"/>
  <c r="AL3" i="53"/>
  <c r="AM3" i="53"/>
  <c r="AN3" i="53"/>
  <c r="AO3" i="53"/>
  <c r="AP3" i="53"/>
  <c r="C4" i="53"/>
  <c r="D4" i="53"/>
  <c r="E4" i="53"/>
  <c r="F4" i="53"/>
  <c r="G4" i="53"/>
  <c r="H4" i="53"/>
  <c r="I4" i="53"/>
  <c r="J4" i="53"/>
  <c r="K4" i="53"/>
  <c r="L4" i="53"/>
  <c r="M4" i="53"/>
  <c r="N4" i="53"/>
  <c r="O4" i="53"/>
  <c r="P4" i="53"/>
  <c r="Q4" i="53"/>
  <c r="R4" i="53"/>
  <c r="S4" i="53"/>
  <c r="T4" i="53"/>
  <c r="U4" i="53"/>
  <c r="V4" i="53"/>
  <c r="W4" i="53"/>
  <c r="X4" i="53"/>
  <c r="Y4" i="53"/>
  <c r="Z4" i="53"/>
  <c r="AA4" i="53"/>
  <c r="AB4" i="53"/>
  <c r="AC4" i="53"/>
  <c r="AD4" i="53"/>
  <c r="AE4" i="53"/>
  <c r="AF4" i="53"/>
  <c r="AG4" i="53"/>
  <c r="AH4" i="53"/>
  <c r="AI4" i="53"/>
  <c r="AJ4" i="53"/>
  <c r="AK4" i="53"/>
  <c r="AL4" i="53"/>
  <c r="AM4" i="53"/>
  <c r="AN4" i="53"/>
  <c r="AO4" i="53"/>
  <c r="AP4" i="53"/>
  <c r="C5" i="53"/>
  <c r="D5" i="53"/>
  <c r="E5" i="53"/>
  <c r="F5" i="53"/>
  <c r="G5" i="53"/>
  <c r="H5" i="53"/>
  <c r="I5" i="53"/>
  <c r="J5" i="53"/>
  <c r="K5" i="53"/>
  <c r="L5" i="53"/>
  <c r="M5" i="53"/>
  <c r="N5" i="53"/>
  <c r="O5" i="53"/>
  <c r="P5" i="53"/>
  <c r="Q5" i="53"/>
  <c r="R5" i="53"/>
  <c r="S5" i="53"/>
  <c r="T5" i="53"/>
  <c r="U5" i="53"/>
  <c r="V5" i="53"/>
  <c r="W5" i="53"/>
  <c r="X5" i="53"/>
  <c r="Y5" i="53"/>
  <c r="Z5" i="53"/>
  <c r="AA5" i="53"/>
  <c r="AB5" i="53"/>
  <c r="AC5" i="53"/>
  <c r="AD5" i="53"/>
  <c r="AE5" i="53"/>
  <c r="AF5" i="53"/>
  <c r="AG5" i="53"/>
  <c r="AH5" i="53"/>
  <c r="AI5" i="53"/>
  <c r="AJ5" i="53"/>
  <c r="AK5" i="53"/>
  <c r="AL5" i="53"/>
  <c r="AM5" i="53"/>
  <c r="AN5" i="53"/>
  <c r="AO5" i="53"/>
  <c r="AP5" i="53"/>
  <c r="C6" i="53"/>
  <c r="D6" i="53"/>
  <c r="E6" i="53"/>
  <c r="F6" i="53"/>
  <c r="G6" i="53"/>
  <c r="H6" i="53"/>
  <c r="I6" i="53"/>
  <c r="J6" i="53"/>
  <c r="K6" i="53"/>
  <c r="L6" i="53"/>
  <c r="M6" i="53"/>
  <c r="N6" i="53"/>
  <c r="O6" i="53"/>
  <c r="P6" i="53"/>
  <c r="Q6" i="53"/>
  <c r="R6" i="53"/>
  <c r="S6" i="53"/>
  <c r="T6" i="53"/>
  <c r="U6" i="53"/>
  <c r="V6" i="53"/>
  <c r="W6" i="53"/>
  <c r="X6" i="53"/>
  <c r="Y6" i="53"/>
  <c r="Z6" i="53"/>
  <c r="AA6" i="53"/>
  <c r="AB6" i="53"/>
  <c r="AC6" i="53"/>
  <c r="AD6" i="53"/>
  <c r="AE6" i="53"/>
  <c r="AF6" i="53"/>
  <c r="AG6" i="53"/>
  <c r="AH6" i="53"/>
  <c r="AI6" i="53"/>
  <c r="AJ6" i="53"/>
  <c r="AK6" i="53"/>
  <c r="AL6" i="53"/>
  <c r="AM6" i="53"/>
  <c r="AN6" i="53"/>
  <c r="AO6" i="53"/>
  <c r="AP6" i="53"/>
  <c r="C7" i="53"/>
  <c r="D7" i="53"/>
  <c r="E7" i="53"/>
  <c r="F7" i="53"/>
  <c r="G7" i="53"/>
  <c r="H7" i="53"/>
  <c r="I7" i="53"/>
  <c r="J7" i="53"/>
  <c r="K7" i="53"/>
  <c r="L7" i="53"/>
  <c r="M7" i="53"/>
  <c r="N7" i="53"/>
  <c r="O7" i="53"/>
  <c r="P7" i="53"/>
  <c r="Q7" i="53"/>
  <c r="R7" i="53"/>
  <c r="S7" i="53"/>
  <c r="T7" i="53"/>
  <c r="U7" i="53"/>
  <c r="V7" i="53"/>
  <c r="W7" i="53"/>
  <c r="X7" i="53"/>
  <c r="Y7" i="53"/>
  <c r="Z7" i="53"/>
  <c r="AA7" i="53"/>
  <c r="AB7" i="53"/>
  <c r="AC7" i="53"/>
  <c r="AD7" i="53"/>
  <c r="AE7" i="53"/>
  <c r="AF7" i="53"/>
  <c r="AG7" i="53"/>
  <c r="AH7" i="53"/>
  <c r="AI7" i="53"/>
  <c r="AJ7" i="53"/>
  <c r="AK7" i="53"/>
  <c r="AL7" i="53"/>
  <c r="AM7" i="53"/>
  <c r="AN7" i="53"/>
  <c r="AO7" i="53"/>
  <c r="AP7" i="53"/>
  <c r="C8" i="53"/>
  <c r="D8" i="53"/>
  <c r="E8" i="53"/>
  <c r="F8" i="53"/>
  <c r="G8" i="53"/>
  <c r="H8" i="53"/>
  <c r="I8" i="53"/>
  <c r="J8" i="53"/>
  <c r="K8" i="53"/>
  <c r="L8" i="53"/>
  <c r="M8" i="53"/>
  <c r="N8" i="53"/>
  <c r="O8" i="53"/>
  <c r="P8" i="53"/>
  <c r="Q8" i="53"/>
  <c r="R8" i="53"/>
  <c r="S8" i="53"/>
  <c r="T8" i="53"/>
  <c r="U8" i="53"/>
  <c r="V8" i="53"/>
  <c r="W8" i="53"/>
  <c r="X8" i="53"/>
  <c r="Y8" i="53"/>
  <c r="Z8" i="53"/>
  <c r="AA8" i="53"/>
  <c r="AB8" i="53"/>
  <c r="AC8" i="53"/>
  <c r="AD8" i="53"/>
  <c r="AE8" i="53"/>
  <c r="AF8" i="53"/>
  <c r="AG8" i="53"/>
  <c r="AH8" i="53"/>
  <c r="AI8" i="53"/>
  <c r="AJ8" i="53"/>
  <c r="AK8" i="53"/>
  <c r="AL8" i="53"/>
  <c r="AM8" i="53"/>
  <c r="AN8" i="53"/>
  <c r="AO8" i="53"/>
  <c r="AP8" i="53"/>
  <c r="C9" i="53"/>
  <c r="D9" i="53"/>
  <c r="E9" i="53"/>
  <c r="F9" i="53"/>
  <c r="G9" i="53"/>
  <c r="H9" i="53"/>
  <c r="I9" i="53"/>
  <c r="J9" i="53"/>
  <c r="K9" i="53"/>
  <c r="L9" i="53"/>
  <c r="M9" i="53"/>
  <c r="N9" i="53"/>
  <c r="O9" i="53"/>
  <c r="P9" i="53"/>
  <c r="Q9" i="53"/>
  <c r="R9" i="53"/>
  <c r="S9" i="53"/>
  <c r="T9" i="53"/>
  <c r="U9" i="53"/>
  <c r="V9" i="53"/>
  <c r="W9" i="53"/>
  <c r="X9" i="53"/>
  <c r="Y9" i="53"/>
  <c r="Z9" i="53"/>
  <c r="AA9" i="53"/>
  <c r="AB9" i="53"/>
  <c r="AC9" i="53"/>
  <c r="AD9" i="53"/>
  <c r="AE9" i="53"/>
  <c r="AF9" i="53"/>
  <c r="AG9" i="53"/>
  <c r="AH9" i="53"/>
  <c r="AI9" i="53"/>
  <c r="AJ9" i="53"/>
  <c r="AK9" i="53"/>
  <c r="AL9" i="53"/>
  <c r="AM9" i="53"/>
  <c r="AN9" i="53"/>
  <c r="AO9" i="53"/>
  <c r="AP9" i="53"/>
  <c r="B3" i="53"/>
  <c r="B4" i="53"/>
  <c r="B5" i="53"/>
  <c r="B6" i="53"/>
  <c r="B7" i="53"/>
  <c r="B8" i="53"/>
  <c r="B9" i="53"/>
  <c r="B2" i="53"/>
  <c r="C2" i="54"/>
  <c r="D2" i="54"/>
  <c r="E2" i="54"/>
  <c r="F2" i="54"/>
  <c r="G2" i="54"/>
  <c r="H2" i="54"/>
  <c r="I2" i="54"/>
  <c r="J2" i="54"/>
  <c r="K2" i="54"/>
  <c r="L2" i="54"/>
  <c r="M2" i="54"/>
  <c r="N2" i="54"/>
  <c r="O2" i="54"/>
  <c r="P2" i="54"/>
  <c r="Q2" i="54"/>
  <c r="R2" i="54"/>
  <c r="S2" i="54"/>
  <c r="T2" i="54"/>
  <c r="U2" i="54"/>
  <c r="V2" i="54"/>
  <c r="W2" i="54"/>
  <c r="X2" i="54"/>
  <c r="Y2" i="54"/>
  <c r="Z2" i="54"/>
  <c r="AA2" i="54"/>
  <c r="AB2" i="54"/>
  <c r="AC2" i="54"/>
  <c r="AD2" i="54"/>
  <c r="AE2" i="54"/>
  <c r="AF2" i="54"/>
  <c r="AG2" i="54"/>
  <c r="AH2" i="54"/>
  <c r="AI2" i="54"/>
  <c r="AJ2" i="54"/>
  <c r="AK2" i="54"/>
  <c r="AL2" i="54"/>
  <c r="AM2" i="54"/>
  <c r="AN2" i="54"/>
  <c r="AO2" i="54"/>
  <c r="AP2" i="54"/>
  <c r="C3" i="54"/>
  <c r="D3" i="54"/>
  <c r="E3" i="54"/>
  <c r="F3" i="54"/>
  <c r="G3" i="54"/>
  <c r="H3" i="54"/>
  <c r="I3" i="54"/>
  <c r="J3" i="54"/>
  <c r="K3" i="54"/>
  <c r="L3" i="54"/>
  <c r="M3" i="54"/>
  <c r="N3" i="54"/>
  <c r="O3" i="54"/>
  <c r="P3" i="54"/>
  <c r="Q3" i="54"/>
  <c r="R3" i="54"/>
  <c r="S3" i="54"/>
  <c r="T3" i="54"/>
  <c r="U3" i="54"/>
  <c r="V3" i="54"/>
  <c r="W3" i="54"/>
  <c r="X3" i="54"/>
  <c r="Y3" i="54"/>
  <c r="Z3" i="54"/>
  <c r="AA3" i="54"/>
  <c r="AB3" i="54"/>
  <c r="AC3" i="54"/>
  <c r="AD3" i="54"/>
  <c r="AE3" i="54"/>
  <c r="AF3" i="54"/>
  <c r="AG3" i="54"/>
  <c r="AH3" i="54"/>
  <c r="AI3" i="54"/>
  <c r="AJ3" i="54"/>
  <c r="AK3" i="54"/>
  <c r="AL3" i="54"/>
  <c r="AM3" i="54"/>
  <c r="AN3" i="54"/>
  <c r="AO3" i="54"/>
  <c r="AP3" i="54"/>
  <c r="C4" i="54"/>
  <c r="D4" i="54"/>
  <c r="E4" i="54"/>
  <c r="F4" i="54"/>
  <c r="G4" i="54"/>
  <c r="H4" i="54"/>
  <c r="I4" i="54"/>
  <c r="J4" i="54"/>
  <c r="K4" i="54"/>
  <c r="L4" i="54"/>
  <c r="M4" i="54"/>
  <c r="N4" i="54"/>
  <c r="O4" i="54"/>
  <c r="P4" i="54"/>
  <c r="Q4" i="54"/>
  <c r="R4" i="54"/>
  <c r="S4" i="54"/>
  <c r="T4" i="54"/>
  <c r="U4" i="54"/>
  <c r="V4" i="54"/>
  <c r="W4" i="54"/>
  <c r="X4" i="54"/>
  <c r="Y4" i="54"/>
  <c r="Z4" i="54"/>
  <c r="AA4" i="54"/>
  <c r="AB4" i="54"/>
  <c r="AC4" i="54"/>
  <c r="AD4" i="54"/>
  <c r="AE4" i="54"/>
  <c r="AF4" i="54"/>
  <c r="AG4" i="54"/>
  <c r="AH4" i="54"/>
  <c r="AI4" i="54"/>
  <c r="AJ4" i="54"/>
  <c r="AK4" i="54"/>
  <c r="AL4" i="54"/>
  <c r="AM4" i="54"/>
  <c r="AN4" i="54"/>
  <c r="AO4" i="54"/>
  <c r="AP4" i="54"/>
  <c r="C5" i="54"/>
  <c r="D5" i="54"/>
  <c r="E5" i="54"/>
  <c r="F5" i="54"/>
  <c r="G5" i="54"/>
  <c r="H5" i="54"/>
  <c r="I5" i="54"/>
  <c r="J5" i="54"/>
  <c r="K5" i="54"/>
  <c r="L5" i="54"/>
  <c r="M5" i="54"/>
  <c r="N5" i="54"/>
  <c r="O5" i="54"/>
  <c r="P5" i="54"/>
  <c r="Q5" i="54"/>
  <c r="R5" i="54"/>
  <c r="S5" i="54"/>
  <c r="T5" i="54"/>
  <c r="U5" i="54"/>
  <c r="V5" i="54"/>
  <c r="W5" i="54"/>
  <c r="X5" i="54"/>
  <c r="Y5" i="54"/>
  <c r="Z5" i="54"/>
  <c r="AA5" i="54"/>
  <c r="AB5" i="54"/>
  <c r="AC5" i="54"/>
  <c r="AD5" i="54"/>
  <c r="AE5" i="54"/>
  <c r="AF5" i="54"/>
  <c r="AG5" i="54"/>
  <c r="AH5" i="54"/>
  <c r="AI5" i="54"/>
  <c r="AJ5" i="54"/>
  <c r="AK5" i="54"/>
  <c r="AL5" i="54"/>
  <c r="AM5" i="54"/>
  <c r="AN5" i="54"/>
  <c r="AO5" i="54"/>
  <c r="AP5" i="54"/>
  <c r="C6" i="54"/>
  <c r="D6" i="54"/>
  <c r="E6" i="54"/>
  <c r="F6" i="54"/>
  <c r="G6" i="54"/>
  <c r="H6" i="54"/>
  <c r="I6" i="54"/>
  <c r="J6" i="54"/>
  <c r="K6" i="54"/>
  <c r="L6" i="54"/>
  <c r="M6" i="54"/>
  <c r="N6" i="54"/>
  <c r="O6" i="54"/>
  <c r="P6" i="54"/>
  <c r="Q6" i="54"/>
  <c r="R6" i="54"/>
  <c r="S6" i="54"/>
  <c r="T6" i="54"/>
  <c r="U6" i="54"/>
  <c r="V6" i="54"/>
  <c r="W6" i="54"/>
  <c r="X6" i="54"/>
  <c r="Y6" i="54"/>
  <c r="Z6" i="54"/>
  <c r="AA6" i="54"/>
  <c r="AB6" i="54"/>
  <c r="AC6" i="54"/>
  <c r="AD6" i="54"/>
  <c r="AE6" i="54"/>
  <c r="AF6" i="54"/>
  <c r="AG6" i="54"/>
  <c r="AH6" i="54"/>
  <c r="AI6" i="54"/>
  <c r="AJ6" i="54"/>
  <c r="AK6" i="54"/>
  <c r="AL6" i="54"/>
  <c r="AM6" i="54"/>
  <c r="AN6" i="54"/>
  <c r="AO6" i="54"/>
  <c r="AP6" i="54"/>
  <c r="C7" i="54"/>
  <c r="D7" i="54"/>
  <c r="E7" i="54"/>
  <c r="F7" i="54"/>
  <c r="G7" i="54"/>
  <c r="H7" i="54"/>
  <c r="I7" i="54"/>
  <c r="J7" i="54"/>
  <c r="K7" i="54"/>
  <c r="L7" i="54"/>
  <c r="M7" i="54"/>
  <c r="N7" i="54"/>
  <c r="O7" i="54"/>
  <c r="P7" i="54"/>
  <c r="Q7" i="54"/>
  <c r="R7" i="54"/>
  <c r="S7" i="54"/>
  <c r="T7" i="54"/>
  <c r="U7" i="54"/>
  <c r="V7" i="54"/>
  <c r="W7" i="54"/>
  <c r="X7" i="54"/>
  <c r="Y7" i="54"/>
  <c r="Z7" i="54"/>
  <c r="AA7" i="54"/>
  <c r="AB7" i="54"/>
  <c r="AC7" i="54"/>
  <c r="AD7" i="54"/>
  <c r="AE7" i="54"/>
  <c r="AF7" i="54"/>
  <c r="AG7" i="54"/>
  <c r="AH7" i="54"/>
  <c r="AI7" i="54"/>
  <c r="AJ7" i="54"/>
  <c r="AK7" i="54"/>
  <c r="AL7" i="54"/>
  <c r="AM7" i="54"/>
  <c r="AN7" i="54"/>
  <c r="AO7" i="54"/>
  <c r="AP7" i="54"/>
  <c r="C8" i="54"/>
  <c r="D8" i="54"/>
  <c r="E8" i="54"/>
  <c r="F8" i="54"/>
  <c r="G8" i="54"/>
  <c r="H8" i="54"/>
  <c r="I8" i="54"/>
  <c r="J8" i="54"/>
  <c r="K8" i="54"/>
  <c r="L8" i="54"/>
  <c r="M8" i="54"/>
  <c r="N8" i="54"/>
  <c r="O8" i="54"/>
  <c r="P8" i="54"/>
  <c r="Q8" i="54"/>
  <c r="R8" i="54"/>
  <c r="S8" i="54"/>
  <c r="T8" i="54"/>
  <c r="U8" i="54"/>
  <c r="V8" i="54"/>
  <c r="W8" i="54"/>
  <c r="X8" i="54"/>
  <c r="Y8" i="54"/>
  <c r="Z8" i="54"/>
  <c r="AA8" i="54"/>
  <c r="AB8" i="54"/>
  <c r="AC8" i="54"/>
  <c r="AD8" i="54"/>
  <c r="AE8" i="54"/>
  <c r="AF8" i="54"/>
  <c r="AG8" i="54"/>
  <c r="AH8" i="54"/>
  <c r="AI8" i="54"/>
  <c r="AJ8" i="54"/>
  <c r="AK8" i="54"/>
  <c r="AL8" i="54"/>
  <c r="AM8" i="54"/>
  <c r="AN8" i="54"/>
  <c r="AO8" i="54"/>
  <c r="AP8" i="54"/>
  <c r="C9" i="54"/>
  <c r="D9" i="54"/>
  <c r="E9" i="54"/>
  <c r="F9" i="54"/>
  <c r="G9" i="54"/>
  <c r="H9" i="54"/>
  <c r="I9" i="54"/>
  <c r="J9" i="54"/>
  <c r="K9" i="54"/>
  <c r="L9" i="54"/>
  <c r="M9" i="54"/>
  <c r="N9" i="54"/>
  <c r="O9" i="54"/>
  <c r="P9" i="54"/>
  <c r="Q9" i="54"/>
  <c r="R9" i="54"/>
  <c r="S9" i="54"/>
  <c r="T9" i="54"/>
  <c r="U9" i="54"/>
  <c r="V9" i="54"/>
  <c r="W9" i="54"/>
  <c r="X9" i="54"/>
  <c r="Y9" i="54"/>
  <c r="Z9" i="54"/>
  <c r="AA9" i="54"/>
  <c r="AB9" i="54"/>
  <c r="AC9" i="54"/>
  <c r="AD9" i="54"/>
  <c r="AE9" i="54"/>
  <c r="AF9" i="54"/>
  <c r="AG9" i="54"/>
  <c r="AH9" i="54"/>
  <c r="AI9" i="54"/>
  <c r="AJ9" i="54"/>
  <c r="AK9" i="54"/>
  <c r="AL9" i="54"/>
  <c r="AM9" i="54"/>
  <c r="AN9" i="54"/>
  <c r="AO9" i="54"/>
  <c r="AP9" i="54"/>
  <c r="B3" i="54"/>
  <c r="B4" i="54"/>
  <c r="B5" i="54"/>
  <c r="B6" i="54"/>
  <c r="B7" i="54"/>
  <c r="B8" i="54"/>
  <c r="B9" i="54"/>
  <c r="B2" i="54"/>
  <c r="C2" i="56"/>
  <c r="D2" i="56"/>
  <c r="E2" i="56"/>
  <c r="F2" i="56"/>
  <c r="G2" i="56"/>
  <c r="H2" i="56"/>
  <c r="I2" i="56"/>
  <c r="J2" i="56"/>
  <c r="K2" i="56"/>
  <c r="L2" i="56"/>
  <c r="M2" i="56"/>
  <c r="N2" i="56"/>
  <c r="O2" i="56"/>
  <c r="P2" i="56"/>
  <c r="Q2" i="56"/>
  <c r="R2" i="56"/>
  <c r="S2" i="56"/>
  <c r="T2" i="56"/>
  <c r="U2" i="56"/>
  <c r="V2" i="56"/>
  <c r="W2" i="56"/>
  <c r="X2" i="56"/>
  <c r="Y2" i="56"/>
  <c r="Z2" i="56"/>
  <c r="AA2" i="56"/>
  <c r="AB2" i="56"/>
  <c r="AC2" i="56"/>
  <c r="AD2" i="56"/>
  <c r="AE2" i="56"/>
  <c r="AF2" i="56"/>
  <c r="AG2" i="56"/>
  <c r="AH2" i="56"/>
  <c r="AI2" i="56"/>
  <c r="AJ2" i="56"/>
  <c r="AK2" i="56"/>
  <c r="AL2" i="56"/>
  <c r="AM2" i="56"/>
  <c r="AN2" i="56"/>
  <c r="AO2" i="56"/>
  <c r="AP2" i="56"/>
  <c r="C3" i="56"/>
  <c r="D3" i="56"/>
  <c r="E3" i="56"/>
  <c r="F3" i="56"/>
  <c r="G3" i="56"/>
  <c r="H3" i="56"/>
  <c r="I3" i="56"/>
  <c r="J3" i="56"/>
  <c r="K3" i="56"/>
  <c r="L3" i="56"/>
  <c r="M3" i="56"/>
  <c r="N3" i="56"/>
  <c r="O3" i="56"/>
  <c r="P3" i="56"/>
  <c r="Q3" i="56"/>
  <c r="R3" i="56"/>
  <c r="S3" i="56"/>
  <c r="T3" i="56"/>
  <c r="U3" i="56"/>
  <c r="V3" i="56"/>
  <c r="W3" i="56"/>
  <c r="X3" i="56"/>
  <c r="Y3" i="56"/>
  <c r="Z3" i="56"/>
  <c r="AA3" i="56"/>
  <c r="AB3" i="56"/>
  <c r="AC3" i="56"/>
  <c r="AD3" i="56"/>
  <c r="AE3" i="56"/>
  <c r="AF3" i="56"/>
  <c r="AG3" i="56"/>
  <c r="AH3" i="56"/>
  <c r="AI3" i="56"/>
  <c r="AJ3" i="56"/>
  <c r="AK3" i="56"/>
  <c r="AL3" i="56"/>
  <c r="AM3" i="56"/>
  <c r="AN3" i="56"/>
  <c r="AO3" i="56"/>
  <c r="AP3" i="56"/>
  <c r="C4" i="56"/>
  <c r="D4" i="56"/>
  <c r="E4" i="56"/>
  <c r="F4" i="56"/>
  <c r="G4" i="56"/>
  <c r="H4" i="56"/>
  <c r="I4" i="56"/>
  <c r="J4" i="56"/>
  <c r="K4" i="56"/>
  <c r="L4" i="56"/>
  <c r="M4" i="56"/>
  <c r="N4" i="56"/>
  <c r="O4" i="56"/>
  <c r="P4" i="56"/>
  <c r="Q4" i="56"/>
  <c r="R4" i="56"/>
  <c r="S4" i="56"/>
  <c r="T4" i="56"/>
  <c r="U4" i="56"/>
  <c r="V4" i="56"/>
  <c r="W4" i="56"/>
  <c r="X4" i="56"/>
  <c r="Y4" i="56"/>
  <c r="Z4" i="56"/>
  <c r="AA4" i="56"/>
  <c r="AB4" i="56"/>
  <c r="AC4" i="56"/>
  <c r="AD4" i="56"/>
  <c r="AE4" i="56"/>
  <c r="AF4" i="56"/>
  <c r="AG4" i="56"/>
  <c r="AH4" i="56"/>
  <c r="AI4" i="56"/>
  <c r="AJ4" i="56"/>
  <c r="AK4" i="56"/>
  <c r="AL4" i="56"/>
  <c r="AM4" i="56"/>
  <c r="AN4" i="56"/>
  <c r="AO4" i="56"/>
  <c r="AP4" i="56"/>
  <c r="C5" i="56"/>
  <c r="D5" i="56"/>
  <c r="E5" i="56"/>
  <c r="F5" i="56"/>
  <c r="G5" i="56"/>
  <c r="H5" i="56"/>
  <c r="I5" i="56"/>
  <c r="J5" i="56"/>
  <c r="K5" i="56"/>
  <c r="L5" i="56"/>
  <c r="M5" i="56"/>
  <c r="N5" i="56"/>
  <c r="O5" i="56"/>
  <c r="P5" i="56"/>
  <c r="Q5" i="56"/>
  <c r="R5" i="56"/>
  <c r="S5" i="56"/>
  <c r="T5" i="56"/>
  <c r="U5" i="56"/>
  <c r="V5" i="56"/>
  <c r="W5" i="56"/>
  <c r="X5" i="56"/>
  <c r="Y5" i="56"/>
  <c r="Z5" i="56"/>
  <c r="AA5" i="56"/>
  <c r="AB5" i="56"/>
  <c r="AC5" i="56"/>
  <c r="AD5" i="56"/>
  <c r="AE5" i="56"/>
  <c r="AF5" i="56"/>
  <c r="AG5" i="56"/>
  <c r="AH5" i="56"/>
  <c r="AI5" i="56"/>
  <c r="AJ5" i="56"/>
  <c r="AK5" i="56"/>
  <c r="AL5" i="56"/>
  <c r="AM5" i="56"/>
  <c r="AN5" i="56"/>
  <c r="AO5" i="56"/>
  <c r="AP5" i="56"/>
  <c r="C6" i="56"/>
  <c r="D6" i="56"/>
  <c r="E6" i="56"/>
  <c r="F6" i="56"/>
  <c r="G6" i="56"/>
  <c r="H6" i="56"/>
  <c r="I6" i="56"/>
  <c r="J6" i="56"/>
  <c r="K6" i="56"/>
  <c r="L6" i="56"/>
  <c r="M6" i="56"/>
  <c r="N6" i="56"/>
  <c r="O6" i="56"/>
  <c r="P6" i="56"/>
  <c r="Q6" i="56"/>
  <c r="R6" i="56"/>
  <c r="S6" i="56"/>
  <c r="T6" i="56"/>
  <c r="U6" i="56"/>
  <c r="V6" i="56"/>
  <c r="W6" i="56"/>
  <c r="X6" i="56"/>
  <c r="Y6" i="56"/>
  <c r="Z6" i="56"/>
  <c r="AA6" i="56"/>
  <c r="AB6" i="56"/>
  <c r="AC6" i="56"/>
  <c r="AD6" i="56"/>
  <c r="AE6" i="56"/>
  <c r="AF6" i="56"/>
  <c r="AG6" i="56"/>
  <c r="AH6" i="56"/>
  <c r="AI6" i="56"/>
  <c r="AJ6" i="56"/>
  <c r="AK6" i="56"/>
  <c r="AL6" i="56"/>
  <c r="AM6" i="56"/>
  <c r="AN6" i="56"/>
  <c r="AO6" i="56"/>
  <c r="AP6" i="56"/>
  <c r="C7" i="56"/>
  <c r="D7" i="56"/>
  <c r="E7" i="56"/>
  <c r="F7" i="56"/>
  <c r="G7" i="56"/>
  <c r="H7" i="56"/>
  <c r="I7" i="56"/>
  <c r="J7" i="56"/>
  <c r="K7" i="56"/>
  <c r="L7" i="56"/>
  <c r="M7" i="56"/>
  <c r="N7" i="56"/>
  <c r="O7" i="56"/>
  <c r="P7" i="56"/>
  <c r="Q7" i="56"/>
  <c r="R7" i="56"/>
  <c r="S7" i="56"/>
  <c r="T7" i="56"/>
  <c r="U7" i="56"/>
  <c r="V7" i="56"/>
  <c r="W7" i="56"/>
  <c r="X7" i="56"/>
  <c r="Y7" i="56"/>
  <c r="Z7" i="56"/>
  <c r="AA7" i="56"/>
  <c r="AB7" i="56"/>
  <c r="AC7" i="56"/>
  <c r="AD7" i="56"/>
  <c r="AE7" i="56"/>
  <c r="AF7" i="56"/>
  <c r="AG7" i="56"/>
  <c r="AH7" i="56"/>
  <c r="AI7" i="56"/>
  <c r="AJ7" i="56"/>
  <c r="AK7" i="56"/>
  <c r="AL7" i="56"/>
  <c r="AM7" i="56"/>
  <c r="AN7" i="56"/>
  <c r="AO7" i="56"/>
  <c r="AP7" i="56"/>
  <c r="C8" i="56"/>
  <c r="D8" i="56"/>
  <c r="E8" i="56"/>
  <c r="F8" i="56"/>
  <c r="G8" i="56"/>
  <c r="H8" i="56"/>
  <c r="I8" i="56"/>
  <c r="J8" i="56"/>
  <c r="K8" i="56"/>
  <c r="L8" i="56"/>
  <c r="M8" i="56"/>
  <c r="N8" i="56"/>
  <c r="O8" i="56"/>
  <c r="P8" i="56"/>
  <c r="Q8" i="56"/>
  <c r="R8" i="56"/>
  <c r="S8" i="56"/>
  <c r="T8" i="56"/>
  <c r="U8" i="56"/>
  <c r="V8" i="56"/>
  <c r="W8" i="56"/>
  <c r="X8" i="56"/>
  <c r="Y8" i="56"/>
  <c r="Z8" i="56"/>
  <c r="AA8" i="56"/>
  <c r="AB8" i="56"/>
  <c r="AC8" i="56"/>
  <c r="AD8" i="56"/>
  <c r="AE8" i="56"/>
  <c r="AF8" i="56"/>
  <c r="AG8" i="56"/>
  <c r="AH8" i="56"/>
  <c r="AI8" i="56"/>
  <c r="AJ8" i="56"/>
  <c r="AK8" i="56"/>
  <c r="AL8" i="56"/>
  <c r="AM8" i="56"/>
  <c r="AN8" i="56"/>
  <c r="AO8" i="56"/>
  <c r="AP8" i="56"/>
  <c r="C9" i="56"/>
  <c r="D9" i="56"/>
  <c r="E9" i="56"/>
  <c r="F9" i="56"/>
  <c r="G9" i="56"/>
  <c r="H9" i="56"/>
  <c r="I9" i="56"/>
  <c r="J9" i="56"/>
  <c r="K9" i="56"/>
  <c r="L9" i="56"/>
  <c r="M9" i="56"/>
  <c r="N9" i="56"/>
  <c r="O9" i="56"/>
  <c r="P9" i="56"/>
  <c r="Q9" i="56"/>
  <c r="R9" i="56"/>
  <c r="S9" i="56"/>
  <c r="T9" i="56"/>
  <c r="U9" i="56"/>
  <c r="V9" i="56"/>
  <c r="W9" i="56"/>
  <c r="X9" i="56"/>
  <c r="Y9" i="56"/>
  <c r="Z9" i="56"/>
  <c r="AA9" i="56"/>
  <c r="AB9" i="56"/>
  <c r="AC9" i="56"/>
  <c r="AD9" i="56"/>
  <c r="AE9" i="56"/>
  <c r="AF9" i="56"/>
  <c r="AG9" i="56"/>
  <c r="AH9" i="56"/>
  <c r="AI9" i="56"/>
  <c r="AJ9" i="56"/>
  <c r="AK9" i="56"/>
  <c r="AL9" i="56"/>
  <c r="AM9" i="56"/>
  <c r="AN9" i="56"/>
  <c r="AO9" i="56"/>
  <c r="AP9" i="56"/>
  <c r="B3" i="56"/>
  <c r="B4" i="56"/>
  <c r="B5" i="56"/>
  <c r="B6" i="56"/>
  <c r="B7" i="56"/>
  <c r="B8" i="56"/>
  <c r="B9" i="56"/>
  <c r="B2" i="56"/>
  <c r="C2" i="57"/>
  <c r="D2" i="57"/>
  <c r="E2" i="57"/>
  <c r="F2" i="57"/>
  <c r="G2" i="57"/>
  <c r="H2" i="57"/>
  <c r="I2" i="57"/>
  <c r="J2" i="57"/>
  <c r="K2" i="57"/>
  <c r="L2" i="57"/>
  <c r="M2" i="57"/>
  <c r="N2" i="57"/>
  <c r="O2" i="57"/>
  <c r="P2" i="57"/>
  <c r="Q2" i="57"/>
  <c r="R2" i="57"/>
  <c r="S2" i="57"/>
  <c r="T2" i="57"/>
  <c r="U2" i="57"/>
  <c r="V2" i="57"/>
  <c r="W2" i="57"/>
  <c r="X2" i="57"/>
  <c r="Y2" i="57"/>
  <c r="Z2" i="57"/>
  <c r="AA2" i="57"/>
  <c r="AB2" i="57"/>
  <c r="AC2" i="57"/>
  <c r="AD2" i="57"/>
  <c r="AE2" i="57"/>
  <c r="AF2" i="57"/>
  <c r="AG2" i="57"/>
  <c r="AH2" i="57"/>
  <c r="AI2" i="57"/>
  <c r="AJ2" i="57"/>
  <c r="AK2" i="57"/>
  <c r="AL2" i="57"/>
  <c r="AM2" i="57"/>
  <c r="AN2" i="57"/>
  <c r="AO2" i="57"/>
  <c r="AP2" i="57"/>
  <c r="C3" i="57"/>
  <c r="D3" i="57"/>
  <c r="E3" i="57"/>
  <c r="F3" i="57"/>
  <c r="G3" i="57"/>
  <c r="H3" i="57"/>
  <c r="I3" i="57"/>
  <c r="J3" i="57"/>
  <c r="K3" i="57"/>
  <c r="L3" i="57"/>
  <c r="M3" i="57"/>
  <c r="N3" i="57"/>
  <c r="O3" i="57"/>
  <c r="P3" i="57"/>
  <c r="Q3" i="57"/>
  <c r="R3" i="57"/>
  <c r="S3" i="57"/>
  <c r="T3" i="57"/>
  <c r="U3" i="57"/>
  <c r="V3" i="57"/>
  <c r="W3" i="57"/>
  <c r="X3" i="57"/>
  <c r="Y3" i="57"/>
  <c r="Z3" i="57"/>
  <c r="AA3" i="57"/>
  <c r="AB3" i="57"/>
  <c r="AC3" i="57"/>
  <c r="AD3" i="57"/>
  <c r="AE3" i="57"/>
  <c r="AF3" i="57"/>
  <c r="AG3" i="57"/>
  <c r="AH3" i="57"/>
  <c r="AI3" i="57"/>
  <c r="AJ3" i="57"/>
  <c r="AK3" i="57"/>
  <c r="AL3" i="57"/>
  <c r="AM3" i="57"/>
  <c r="AN3" i="57"/>
  <c r="AO3" i="57"/>
  <c r="AP3" i="57"/>
  <c r="C4" i="57"/>
  <c r="D4" i="57"/>
  <c r="E4" i="57"/>
  <c r="F4" i="57"/>
  <c r="G4" i="57"/>
  <c r="H4" i="57"/>
  <c r="I4" i="57"/>
  <c r="J4" i="57"/>
  <c r="K4" i="57"/>
  <c r="L4" i="57"/>
  <c r="M4" i="57"/>
  <c r="N4" i="57"/>
  <c r="O4" i="57"/>
  <c r="P4" i="57"/>
  <c r="Q4" i="57"/>
  <c r="R4" i="57"/>
  <c r="S4" i="57"/>
  <c r="T4" i="57"/>
  <c r="U4" i="57"/>
  <c r="V4" i="57"/>
  <c r="W4" i="57"/>
  <c r="X4" i="57"/>
  <c r="Y4" i="57"/>
  <c r="Z4" i="57"/>
  <c r="AA4" i="57"/>
  <c r="AB4" i="57"/>
  <c r="AC4" i="57"/>
  <c r="AD4" i="57"/>
  <c r="AE4" i="57"/>
  <c r="AF4" i="57"/>
  <c r="AG4" i="57"/>
  <c r="AH4" i="57"/>
  <c r="AI4" i="57"/>
  <c r="AJ4" i="57"/>
  <c r="AK4" i="57"/>
  <c r="AL4" i="57"/>
  <c r="AM4" i="57"/>
  <c r="AN4" i="57"/>
  <c r="AO4" i="57"/>
  <c r="AP4" i="57"/>
  <c r="C5" i="57"/>
  <c r="D5" i="57"/>
  <c r="E5" i="57"/>
  <c r="F5" i="57"/>
  <c r="G5" i="57"/>
  <c r="H5" i="57"/>
  <c r="I5" i="57"/>
  <c r="J5" i="57"/>
  <c r="K5" i="57"/>
  <c r="L5" i="57"/>
  <c r="M5" i="57"/>
  <c r="N5" i="57"/>
  <c r="O5" i="57"/>
  <c r="P5" i="57"/>
  <c r="Q5" i="57"/>
  <c r="R5" i="57"/>
  <c r="S5" i="57"/>
  <c r="T5" i="57"/>
  <c r="U5" i="57"/>
  <c r="V5" i="57"/>
  <c r="W5" i="57"/>
  <c r="X5" i="57"/>
  <c r="Y5" i="57"/>
  <c r="Z5" i="57"/>
  <c r="AA5" i="57"/>
  <c r="AB5" i="57"/>
  <c r="AC5" i="57"/>
  <c r="AD5" i="57"/>
  <c r="AE5" i="57"/>
  <c r="AF5" i="57"/>
  <c r="AG5" i="57"/>
  <c r="AH5" i="57"/>
  <c r="AI5" i="57"/>
  <c r="AJ5" i="57"/>
  <c r="AK5" i="57"/>
  <c r="AL5" i="57"/>
  <c r="AM5" i="57"/>
  <c r="AN5" i="57"/>
  <c r="AO5" i="57"/>
  <c r="AP5"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AD6" i="57"/>
  <c r="AE6" i="57"/>
  <c r="AF6" i="57"/>
  <c r="AG6" i="57"/>
  <c r="AH6" i="57"/>
  <c r="AI6" i="57"/>
  <c r="AJ6" i="57"/>
  <c r="AK6" i="57"/>
  <c r="AL6" i="57"/>
  <c r="AM6" i="57"/>
  <c r="AN6" i="57"/>
  <c r="AO6" i="57"/>
  <c r="AP6" i="57"/>
  <c r="C7" i="57"/>
  <c r="D7" i="57"/>
  <c r="E7" i="57"/>
  <c r="F7" i="57"/>
  <c r="G7" i="57"/>
  <c r="H7" i="57"/>
  <c r="I7" i="57"/>
  <c r="J7" i="57"/>
  <c r="K7" i="57"/>
  <c r="L7" i="57"/>
  <c r="M7" i="57"/>
  <c r="N7" i="57"/>
  <c r="O7" i="57"/>
  <c r="P7" i="57"/>
  <c r="Q7" i="57"/>
  <c r="R7" i="57"/>
  <c r="S7" i="57"/>
  <c r="T7" i="57"/>
  <c r="U7" i="57"/>
  <c r="V7" i="57"/>
  <c r="W7" i="57"/>
  <c r="X7" i="57"/>
  <c r="Y7" i="57"/>
  <c r="Z7" i="57"/>
  <c r="AA7" i="57"/>
  <c r="AB7" i="57"/>
  <c r="AC7" i="57"/>
  <c r="AD7" i="57"/>
  <c r="AE7" i="57"/>
  <c r="AF7" i="57"/>
  <c r="AG7" i="57"/>
  <c r="AH7" i="57"/>
  <c r="AI7" i="57"/>
  <c r="AJ7" i="57"/>
  <c r="AK7" i="57"/>
  <c r="AL7" i="57"/>
  <c r="AM7" i="57"/>
  <c r="AN7" i="57"/>
  <c r="AO7" i="57"/>
  <c r="AP7" i="57"/>
  <c r="C8" i="57"/>
  <c r="D8" i="57"/>
  <c r="E8" i="57"/>
  <c r="F8" i="57"/>
  <c r="G8" i="57"/>
  <c r="H8" i="57"/>
  <c r="I8" i="57"/>
  <c r="J8" i="57"/>
  <c r="K8" i="57"/>
  <c r="L8" i="57"/>
  <c r="M8" i="57"/>
  <c r="N8" i="57"/>
  <c r="O8" i="57"/>
  <c r="P8" i="57"/>
  <c r="Q8" i="57"/>
  <c r="R8" i="57"/>
  <c r="S8" i="57"/>
  <c r="T8" i="57"/>
  <c r="U8" i="57"/>
  <c r="V8" i="57"/>
  <c r="W8" i="57"/>
  <c r="X8" i="57"/>
  <c r="Y8" i="57"/>
  <c r="Z8" i="57"/>
  <c r="AA8" i="57"/>
  <c r="AB8" i="57"/>
  <c r="AC8" i="57"/>
  <c r="AD8" i="57"/>
  <c r="AE8" i="57"/>
  <c r="AF8" i="57"/>
  <c r="AG8" i="57"/>
  <c r="AH8" i="57"/>
  <c r="AI8" i="57"/>
  <c r="AJ8" i="57"/>
  <c r="AK8" i="57"/>
  <c r="AL8" i="57"/>
  <c r="AM8" i="57"/>
  <c r="AN8" i="57"/>
  <c r="AO8" i="57"/>
  <c r="AP8" i="57"/>
  <c r="C9"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AE9" i="57"/>
  <c r="AF9" i="57"/>
  <c r="AG9" i="57"/>
  <c r="AH9" i="57"/>
  <c r="AI9" i="57"/>
  <c r="AJ9" i="57"/>
  <c r="AK9" i="57"/>
  <c r="AL9" i="57"/>
  <c r="AM9" i="57"/>
  <c r="AN9" i="57"/>
  <c r="AO9" i="57"/>
  <c r="AP9" i="57"/>
  <c r="B3" i="57"/>
  <c r="B4" i="57"/>
  <c r="B5" i="57"/>
  <c r="B6" i="57"/>
  <c r="B7" i="57"/>
  <c r="B8" i="57"/>
  <c r="B9" i="57"/>
  <c r="B2" i="57"/>
  <c r="C2" i="55"/>
  <c r="D2" i="55"/>
  <c r="E2" i="55"/>
  <c r="F2" i="55"/>
  <c r="G2" i="55"/>
  <c r="H2" i="55"/>
  <c r="I2" i="55"/>
  <c r="J2" i="55"/>
  <c r="K2" i="55"/>
  <c r="L2" i="55"/>
  <c r="M2" i="55"/>
  <c r="N2" i="55"/>
  <c r="O2" i="55"/>
  <c r="P2" i="55"/>
  <c r="Q2" i="55"/>
  <c r="R2" i="55"/>
  <c r="S2" i="55"/>
  <c r="T2" i="55"/>
  <c r="U2" i="55"/>
  <c r="V2" i="55"/>
  <c r="W2" i="55"/>
  <c r="X2" i="55"/>
  <c r="Y2" i="55"/>
  <c r="Z2" i="55"/>
  <c r="AA2" i="55"/>
  <c r="AB2" i="55"/>
  <c r="AC2" i="55"/>
  <c r="AD2" i="55"/>
  <c r="AE2" i="55"/>
  <c r="AF2" i="55"/>
  <c r="AG2" i="55"/>
  <c r="AH2" i="55"/>
  <c r="AI2" i="55"/>
  <c r="AJ2" i="55"/>
  <c r="AK2" i="55"/>
  <c r="AL2" i="55"/>
  <c r="AM2" i="55"/>
  <c r="AN2" i="55"/>
  <c r="AO2" i="55"/>
  <c r="AP2" i="55"/>
  <c r="C3" i="55"/>
  <c r="D3" i="55"/>
  <c r="E3" i="55"/>
  <c r="F3" i="55"/>
  <c r="G3" i="55"/>
  <c r="H3" i="55"/>
  <c r="I3" i="55"/>
  <c r="J3" i="55"/>
  <c r="K3" i="55"/>
  <c r="L3" i="55"/>
  <c r="M3" i="55"/>
  <c r="N3" i="55"/>
  <c r="O3" i="55"/>
  <c r="P3" i="55"/>
  <c r="Q3" i="55"/>
  <c r="R3" i="55"/>
  <c r="S3" i="55"/>
  <c r="T3" i="55"/>
  <c r="U3" i="55"/>
  <c r="V3" i="55"/>
  <c r="W3" i="55"/>
  <c r="X3" i="55"/>
  <c r="Y3" i="55"/>
  <c r="Z3" i="55"/>
  <c r="AA3" i="55"/>
  <c r="AB3" i="55"/>
  <c r="AC3" i="55"/>
  <c r="AD3" i="55"/>
  <c r="AE3" i="55"/>
  <c r="AF3" i="55"/>
  <c r="AG3" i="55"/>
  <c r="AH3" i="55"/>
  <c r="AI3" i="55"/>
  <c r="AJ3" i="55"/>
  <c r="AK3" i="55"/>
  <c r="AL3" i="55"/>
  <c r="AM3" i="55"/>
  <c r="AN3" i="55"/>
  <c r="AO3" i="55"/>
  <c r="AP3" i="55"/>
  <c r="C4" i="55"/>
  <c r="D4" i="55"/>
  <c r="E4" i="55"/>
  <c r="F4" i="55"/>
  <c r="G4" i="55"/>
  <c r="H4" i="55"/>
  <c r="I4" i="55"/>
  <c r="J4" i="55"/>
  <c r="K4" i="55"/>
  <c r="L4" i="55"/>
  <c r="M4" i="55"/>
  <c r="N4" i="55"/>
  <c r="O4" i="55"/>
  <c r="P4" i="55"/>
  <c r="Q4" i="55"/>
  <c r="R4" i="55"/>
  <c r="S4" i="55"/>
  <c r="T4" i="55"/>
  <c r="U4" i="55"/>
  <c r="V4" i="55"/>
  <c r="W4" i="55"/>
  <c r="X4" i="55"/>
  <c r="Y4" i="55"/>
  <c r="Z4" i="55"/>
  <c r="AA4" i="55"/>
  <c r="AB4" i="55"/>
  <c r="AC4" i="55"/>
  <c r="AD4" i="55"/>
  <c r="AE4" i="55"/>
  <c r="AF4" i="55"/>
  <c r="AG4" i="55"/>
  <c r="AH4" i="55"/>
  <c r="AI4" i="55"/>
  <c r="AJ4" i="55"/>
  <c r="AK4" i="55"/>
  <c r="AL4" i="55"/>
  <c r="AM4" i="55"/>
  <c r="AN4" i="55"/>
  <c r="AO4" i="55"/>
  <c r="AP4" i="55"/>
  <c r="C5" i="55"/>
  <c r="D5" i="55"/>
  <c r="E5" i="55"/>
  <c r="F5" i="55"/>
  <c r="G5" i="55"/>
  <c r="H5" i="55"/>
  <c r="I5" i="55"/>
  <c r="J5" i="55"/>
  <c r="K5" i="55"/>
  <c r="L5" i="55"/>
  <c r="M5" i="55"/>
  <c r="N5" i="55"/>
  <c r="O5" i="55"/>
  <c r="P5" i="55"/>
  <c r="Q5" i="55"/>
  <c r="R5" i="55"/>
  <c r="S5" i="55"/>
  <c r="T5" i="55"/>
  <c r="U5" i="55"/>
  <c r="V5" i="55"/>
  <c r="W5" i="55"/>
  <c r="X5" i="55"/>
  <c r="Y5" i="55"/>
  <c r="Z5" i="55"/>
  <c r="AA5" i="55"/>
  <c r="AB5" i="55"/>
  <c r="AC5" i="55"/>
  <c r="AD5" i="55"/>
  <c r="AE5" i="55"/>
  <c r="AF5" i="55"/>
  <c r="AG5" i="55"/>
  <c r="AH5" i="55"/>
  <c r="AI5" i="55"/>
  <c r="AJ5" i="55"/>
  <c r="AK5" i="55"/>
  <c r="AL5" i="55"/>
  <c r="AM5" i="55"/>
  <c r="AN5" i="55"/>
  <c r="AO5" i="55"/>
  <c r="AP5" i="55"/>
  <c r="C6" i="55"/>
  <c r="D6" i="55"/>
  <c r="E6" i="55"/>
  <c r="F6" i="55"/>
  <c r="G6" i="55"/>
  <c r="H6" i="55"/>
  <c r="I6" i="55"/>
  <c r="J6" i="55"/>
  <c r="K6" i="55"/>
  <c r="L6" i="55"/>
  <c r="M6" i="55"/>
  <c r="N6" i="55"/>
  <c r="O6" i="55"/>
  <c r="P6" i="55"/>
  <c r="Q6" i="55"/>
  <c r="R6" i="55"/>
  <c r="S6" i="55"/>
  <c r="T6" i="55"/>
  <c r="U6" i="55"/>
  <c r="V6" i="55"/>
  <c r="W6" i="55"/>
  <c r="X6" i="55"/>
  <c r="Y6" i="55"/>
  <c r="Z6" i="55"/>
  <c r="AA6" i="55"/>
  <c r="AB6" i="55"/>
  <c r="AC6" i="55"/>
  <c r="AD6" i="55"/>
  <c r="AE6" i="55"/>
  <c r="AF6" i="55"/>
  <c r="AG6" i="55"/>
  <c r="AH6" i="55"/>
  <c r="AI6" i="55"/>
  <c r="AJ6" i="55"/>
  <c r="AK6" i="55"/>
  <c r="AL6" i="55"/>
  <c r="AM6" i="55"/>
  <c r="AN6" i="55"/>
  <c r="AO6" i="55"/>
  <c r="AP6" i="55"/>
  <c r="C7" i="55"/>
  <c r="D7" i="55"/>
  <c r="E7" i="55"/>
  <c r="F7" i="55"/>
  <c r="G7" i="55"/>
  <c r="H7" i="55"/>
  <c r="I7" i="55"/>
  <c r="J7" i="55"/>
  <c r="K7" i="55"/>
  <c r="L7" i="55"/>
  <c r="M7" i="55"/>
  <c r="N7" i="55"/>
  <c r="O7" i="55"/>
  <c r="P7" i="55"/>
  <c r="Q7" i="55"/>
  <c r="R7" i="55"/>
  <c r="S7" i="55"/>
  <c r="T7" i="55"/>
  <c r="U7" i="55"/>
  <c r="V7" i="55"/>
  <c r="W7" i="55"/>
  <c r="X7" i="55"/>
  <c r="Y7" i="55"/>
  <c r="Z7" i="55"/>
  <c r="AA7" i="55"/>
  <c r="AB7" i="55"/>
  <c r="AC7" i="55"/>
  <c r="AD7" i="55"/>
  <c r="AE7" i="55"/>
  <c r="AF7" i="55"/>
  <c r="AG7" i="55"/>
  <c r="AH7" i="55"/>
  <c r="AI7" i="55"/>
  <c r="AJ7" i="55"/>
  <c r="AK7" i="55"/>
  <c r="AL7" i="55"/>
  <c r="AM7" i="55"/>
  <c r="AN7" i="55"/>
  <c r="AO7" i="55"/>
  <c r="AP7" i="55"/>
  <c r="C8" i="55"/>
  <c r="D8" i="55"/>
  <c r="E8" i="55"/>
  <c r="F8" i="55"/>
  <c r="G8" i="55"/>
  <c r="H8" i="55"/>
  <c r="I8" i="55"/>
  <c r="J8" i="55"/>
  <c r="K8" i="55"/>
  <c r="L8" i="55"/>
  <c r="M8" i="55"/>
  <c r="N8" i="55"/>
  <c r="O8" i="55"/>
  <c r="P8" i="55"/>
  <c r="Q8" i="55"/>
  <c r="R8" i="55"/>
  <c r="S8" i="55"/>
  <c r="T8" i="55"/>
  <c r="U8" i="55"/>
  <c r="V8" i="55"/>
  <c r="W8" i="55"/>
  <c r="X8" i="55"/>
  <c r="Y8" i="55"/>
  <c r="Z8" i="55"/>
  <c r="AA8" i="55"/>
  <c r="AB8" i="55"/>
  <c r="AC8" i="55"/>
  <c r="AD8" i="55"/>
  <c r="AE8" i="55"/>
  <c r="AF8" i="55"/>
  <c r="AG8" i="55"/>
  <c r="AH8" i="55"/>
  <c r="AI8" i="55"/>
  <c r="AJ8" i="55"/>
  <c r="AK8" i="55"/>
  <c r="AL8" i="55"/>
  <c r="AM8" i="55"/>
  <c r="AN8" i="55"/>
  <c r="AO8" i="55"/>
  <c r="AP8" i="55"/>
  <c r="C9" i="55"/>
  <c r="D9" i="55"/>
  <c r="E9" i="55"/>
  <c r="F9" i="55"/>
  <c r="G9" i="55"/>
  <c r="H9" i="55"/>
  <c r="I9" i="55"/>
  <c r="J9" i="55"/>
  <c r="K9" i="55"/>
  <c r="L9" i="55"/>
  <c r="M9" i="55"/>
  <c r="N9" i="55"/>
  <c r="O9" i="55"/>
  <c r="P9" i="55"/>
  <c r="Q9" i="55"/>
  <c r="R9" i="55"/>
  <c r="S9" i="55"/>
  <c r="T9" i="55"/>
  <c r="U9" i="55"/>
  <c r="V9" i="55"/>
  <c r="W9" i="55"/>
  <c r="X9" i="55"/>
  <c r="Y9" i="55"/>
  <c r="Z9" i="55"/>
  <c r="AA9" i="55"/>
  <c r="AB9" i="55"/>
  <c r="AC9" i="55"/>
  <c r="AD9" i="55"/>
  <c r="AE9" i="55"/>
  <c r="AF9" i="55"/>
  <c r="AG9" i="55"/>
  <c r="AH9" i="55"/>
  <c r="AI9" i="55"/>
  <c r="AJ9" i="55"/>
  <c r="AK9" i="55"/>
  <c r="AL9" i="55"/>
  <c r="AM9" i="55"/>
  <c r="AN9" i="55"/>
  <c r="AO9" i="55"/>
  <c r="AP9" i="55"/>
  <c r="B3" i="55"/>
  <c r="B4" i="55"/>
  <c r="B5" i="55"/>
  <c r="B6" i="55"/>
  <c r="B7" i="55"/>
  <c r="B8" i="55"/>
  <c r="B9" i="55"/>
  <c r="B2" i="55"/>
  <c r="C2" i="63"/>
  <c r="D2" i="63"/>
  <c r="E2" i="63"/>
  <c r="F2" i="63"/>
  <c r="G2" i="63"/>
  <c r="H2" i="63"/>
  <c r="I2" i="63"/>
  <c r="J2" i="63"/>
  <c r="K2" i="63"/>
  <c r="L2" i="63"/>
  <c r="M2" i="63"/>
  <c r="N2" i="63"/>
  <c r="O2" i="63"/>
  <c r="P2" i="63"/>
  <c r="Q2" i="63"/>
  <c r="R2" i="63"/>
  <c r="S2" i="63"/>
  <c r="T2" i="63"/>
  <c r="U2" i="63"/>
  <c r="V2" i="63"/>
  <c r="W2" i="63"/>
  <c r="X2" i="63"/>
  <c r="Y2" i="63"/>
  <c r="Z2" i="63"/>
  <c r="AA2" i="63"/>
  <c r="AB2" i="63"/>
  <c r="AC2" i="63"/>
  <c r="AD2" i="63"/>
  <c r="AE2" i="63"/>
  <c r="AF2" i="63"/>
  <c r="AG2" i="63"/>
  <c r="AH2" i="63"/>
  <c r="AI2" i="63"/>
  <c r="AJ2" i="63"/>
  <c r="AK2" i="63"/>
  <c r="AL2" i="63"/>
  <c r="AM2" i="63"/>
  <c r="AN2" i="63"/>
  <c r="AO2" i="63"/>
  <c r="AP2" i="63"/>
  <c r="C3" i="63"/>
  <c r="D3" i="63"/>
  <c r="E3" i="63"/>
  <c r="F3" i="63"/>
  <c r="G3" i="63"/>
  <c r="H3" i="63"/>
  <c r="I3" i="63"/>
  <c r="J3" i="63"/>
  <c r="K3" i="63"/>
  <c r="L3" i="63"/>
  <c r="M3" i="63"/>
  <c r="N3" i="63"/>
  <c r="O3" i="63"/>
  <c r="P3" i="63"/>
  <c r="Q3" i="63"/>
  <c r="R3" i="63"/>
  <c r="S3" i="63"/>
  <c r="T3" i="63"/>
  <c r="U3" i="63"/>
  <c r="V3" i="63"/>
  <c r="W3" i="63"/>
  <c r="X3" i="63"/>
  <c r="Y3" i="63"/>
  <c r="Z3" i="63"/>
  <c r="AA3" i="63"/>
  <c r="AB3" i="63"/>
  <c r="AC3" i="63"/>
  <c r="AD3" i="63"/>
  <c r="AE3" i="63"/>
  <c r="AF3" i="63"/>
  <c r="AG3" i="63"/>
  <c r="AH3" i="63"/>
  <c r="AI3" i="63"/>
  <c r="AJ3" i="63"/>
  <c r="AK3" i="63"/>
  <c r="AL3" i="63"/>
  <c r="AM3" i="63"/>
  <c r="AN3" i="63"/>
  <c r="AO3" i="63"/>
  <c r="AP3" i="63"/>
  <c r="C4" i="63"/>
  <c r="D4" i="63"/>
  <c r="E4" i="63"/>
  <c r="F4" i="63"/>
  <c r="G4" i="63"/>
  <c r="H4" i="63"/>
  <c r="I4" i="63"/>
  <c r="J4" i="63"/>
  <c r="K4" i="63"/>
  <c r="L4" i="63"/>
  <c r="M4" i="63"/>
  <c r="N4" i="63"/>
  <c r="O4" i="63"/>
  <c r="P4" i="63"/>
  <c r="Q4" i="63"/>
  <c r="R4" i="63"/>
  <c r="S4" i="63"/>
  <c r="T4" i="63"/>
  <c r="U4" i="63"/>
  <c r="V4" i="63"/>
  <c r="W4" i="63"/>
  <c r="X4" i="63"/>
  <c r="Y4" i="63"/>
  <c r="Z4" i="63"/>
  <c r="AA4" i="63"/>
  <c r="AB4" i="63"/>
  <c r="AC4" i="63"/>
  <c r="AD4" i="63"/>
  <c r="AE4" i="63"/>
  <c r="AF4" i="63"/>
  <c r="AG4" i="63"/>
  <c r="AH4" i="63"/>
  <c r="AI4" i="63"/>
  <c r="AJ4" i="63"/>
  <c r="AK4" i="63"/>
  <c r="AL4" i="63"/>
  <c r="AM4" i="63"/>
  <c r="AN4" i="63"/>
  <c r="AO4" i="63"/>
  <c r="AP4" i="63"/>
  <c r="C5" i="63"/>
  <c r="D5" i="63"/>
  <c r="E5" i="63"/>
  <c r="F5" i="63"/>
  <c r="G5" i="63"/>
  <c r="H5" i="63"/>
  <c r="I5" i="63"/>
  <c r="J5" i="63"/>
  <c r="K5" i="63"/>
  <c r="L5" i="63"/>
  <c r="M5" i="63"/>
  <c r="N5" i="63"/>
  <c r="O5" i="63"/>
  <c r="P5" i="63"/>
  <c r="Q5" i="63"/>
  <c r="R5" i="63"/>
  <c r="S5" i="63"/>
  <c r="T5" i="63"/>
  <c r="U5" i="63"/>
  <c r="V5" i="63"/>
  <c r="W5" i="63"/>
  <c r="X5" i="63"/>
  <c r="Y5" i="63"/>
  <c r="Z5" i="63"/>
  <c r="AA5" i="63"/>
  <c r="AB5" i="63"/>
  <c r="AC5" i="63"/>
  <c r="AD5" i="63"/>
  <c r="AE5" i="63"/>
  <c r="AF5" i="63"/>
  <c r="AG5" i="63"/>
  <c r="AH5" i="63"/>
  <c r="AI5" i="63"/>
  <c r="AJ5" i="63"/>
  <c r="AK5" i="63"/>
  <c r="AL5" i="63"/>
  <c r="AM5" i="63"/>
  <c r="AN5" i="63"/>
  <c r="AO5" i="63"/>
  <c r="AP5" i="63"/>
  <c r="C6" i="63"/>
  <c r="D6" i="63"/>
  <c r="E6" i="63"/>
  <c r="F6" i="63"/>
  <c r="G6" i="63"/>
  <c r="H6" i="63"/>
  <c r="I6" i="63"/>
  <c r="J6" i="63"/>
  <c r="K6" i="63"/>
  <c r="L6" i="63"/>
  <c r="M6" i="63"/>
  <c r="N6" i="63"/>
  <c r="O6" i="63"/>
  <c r="P6" i="63"/>
  <c r="Q6" i="63"/>
  <c r="R6" i="63"/>
  <c r="S6" i="63"/>
  <c r="T6" i="63"/>
  <c r="U6" i="63"/>
  <c r="V6" i="63"/>
  <c r="W6" i="63"/>
  <c r="X6" i="63"/>
  <c r="Y6" i="63"/>
  <c r="Z6" i="63"/>
  <c r="AA6" i="63"/>
  <c r="AB6" i="63"/>
  <c r="AC6" i="63"/>
  <c r="AD6" i="63"/>
  <c r="AE6" i="63"/>
  <c r="AF6" i="63"/>
  <c r="AG6" i="63"/>
  <c r="AH6" i="63"/>
  <c r="AI6" i="63"/>
  <c r="AJ6" i="63"/>
  <c r="AK6" i="63"/>
  <c r="AL6" i="63"/>
  <c r="AM6" i="63"/>
  <c r="AN6" i="63"/>
  <c r="AO6" i="63"/>
  <c r="AP6" i="63"/>
  <c r="C7" i="63"/>
  <c r="D7" i="63"/>
  <c r="E7" i="63"/>
  <c r="F7" i="63"/>
  <c r="G7" i="63"/>
  <c r="H7" i="63"/>
  <c r="I7" i="63"/>
  <c r="J7" i="63"/>
  <c r="K7" i="63"/>
  <c r="L7" i="63"/>
  <c r="M7" i="63"/>
  <c r="N7" i="63"/>
  <c r="O7" i="63"/>
  <c r="P7" i="63"/>
  <c r="Q7" i="63"/>
  <c r="R7" i="63"/>
  <c r="S7" i="63"/>
  <c r="T7" i="63"/>
  <c r="U7" i="63"/>
  <c r="V7" i="63"/>
  <c r="W7" i="63"/>
  <c r="X7" i="63"/>
  <c r="Y7" i="63"/>
  <c r="Z7" i="63"/>
  <c r="AA7" i="63"/>
  <c r="AB7" i="63"/>
  <c r="AC7" i="63"/>
  <c r="AD7" i="63"/>
  <c r="AE7" i="63"/>
  <c r="AF7" i="63"/>
  <c r="AG7" i="63"/>
  <c r="AH7" i="63"/>
  <c r="AI7" i="63"/>
  <c r="AJ7" i="63"/>
  <c r="AK7" i="63"/>
  <c r="AL7" i="63"/>
  <c r="AM7" i="63"/>
  <c r="AN7" i="63"/>
  <c r="AO7" i="63"/>
  <c r="AP7" i="63"/>
  <c r="C8" i="63"/>
  <c r="D8" i="63"/>
  <c r="E8" i="63"/>
  <c r="F8" i="63"/>
  <c r="G8" i="63"/>
  <c r="H8" i="63"/>
  <c r="I8" i="63"/>
  <c r="J8" i="63"/>
  <c r="K8" i="63"/>
  <c r="L8" i="63"/>
  <c r="M8" i="63"/>
  <c r="N8" i="63"/>
  <c r="O8" i="63"/>
  <c r="P8" i="63"/>
  <c r="Q8" i="63"/>
  <c r="R8" i="63"/>
  <c r="S8" i="63"/>
  <c r="T8" i="63"/>
  <c r="U8" i="63"/>
  <c r="V8" i="63"/>
  <c r="W8" i="63"/>
  <c r="X8" i="63"/>
  <c r="Y8" i="63"/>
  <c r="Z8" i="63"/>
  <c r="AA8" i="63"/>
  <c r="AB8" i="63"/>
  <c r="AC8" i="63"/>
  <c r="AD8" i="63"/>
  <c r="AE8" i="63"/>
  <c r="AF8" i="63"/>
  <c r="AG8" i="63"/>
  <c r="AH8" i="63"/>
  <c r="AI8" i="63"/>
  <c r="AJ8" i="63"/>
  <c r="AK8" i="63"/>
  <c r="AL8" i="63"/>
  <c r="AM8" i="63"/>
  <c r="AN8" i="63"/>
  <c r="AO8" i="63"/>
  <c r="AP8" i="63"/>
  <c r="C9" i="63"/>
  <c r="D9" i="63"/>
  <c r="E9" i="63"/>
  <c r="F9" i="63"/>
  <c r="G9" i="63"/>
  <c r="H9" i="63"/>
  <c r="I9" i="63"/>
  <c r="J9" i="63"/>
  <c r="K9" i="63"/>
  <c r="L9" i="63"/>
  <c r="M9" i="63"/>
  <c r="N9" i="63"/>
  <c r="O9" i="63"/>
  <c r="P9" i="63"/>
  <c r="Q9" i="63"/>
  <c r="R9" i="63"/>
  <c r="S9" i="63"/>
  <c r="T9" i="63"/>
  <c r="U9" i="63"/>
  <c r="V9" i="63"/>
  <c r="W9" i="63"/>
  <c r="X9" i="63"/>
  <c r="Y9" i="63"/>
  <c r="Z9" i="63"/>
  <c r="AA9" i="63"/>
  <c r="AB9" i="63"/>
  <c r="AC9" i="63"/>
  <c r="AD9" i="63"/>
  <c r="AE9" i="63"/>
  <c r="AF9" i="63"/>
  <c r="AG9" i="63"/>
  <c r="AH9" i="63"/>
  <c r="AI9" i="63"/>
  <c r="AJ9" i="63"/>
  <c r="AK9" i="63"/>
  <c r="AL9" i="63"/>
  <c r="AM9" i="63"/>
  <c r="AN9" i="63"/>
  <c r="AO9" i="63"/>
  <c r="AP9" i="63"/>
  <c r="B3" i="63"/>
  <c r="B4" i="63"/>
  <c r="B5" i="63"/>
  <c r="B6" i="63"/>
  <c r="B7" i="63"/>
  <c r="B8" i="63"/>
  <c r="B9" i="63"/>
  <c r="B2" i="63"/>
  <c r="C2" i="64"/>
  <c r="D2" i="64"/>
  <c r="E2" i="64"/>
  <c r="F2" i="64"/>
  <c r="G2" i="64"/>
  <c r="H2" i="64"/>
  <c r="I2" i="64"/>
  <c r="J2" i="64"/>
  <c r="K2" i="64"/>
  <c r="L2" i="64"/>
  <c r="M2" i="64"/>
  <c r="N2" i="64"/>
  <c r="O2" i="64"/>
  <c r="P2" i="64"/>
  <c r="Q2" i="64"/>
  <c r="R2" i="64"/>
  <c r="S2" i="64"/>
  <c r="T2" i="64"/>
  <c r="U2" i="64"/>
  <c r="V2" i="64"/>
  <c r="W2" i="64"/>
  <c r="X2" i="64"/>
  <c r="Y2" i="64"/>
  <c r="Z2" i="64"/>
  <c r="AA2" i="64"/>
  <c r="AB2" i="64"/>
  <c r="AC2" i="64"/>
  <c r="AD2" i="64"/>
  <c r="AE2" i="64"/>
  <c r="AF2" i="64"/>
  <c r="AG2" i="64"/>
  <c r="AH2" i="64"/>
  <c r="AI2" i="64"/>
  <c r="AJ2" i="64"/>
  <c r="AK2" i="64"/>
  <c r="AL2" i="64"/>
  <c r="AM2" i="64"/>
  <c r="AN2" i="64"/>
  <c r="AO2" i="64"/>
  <c r="AP2" i="64"/>
  <c r="C3" i="64"/>
  <c r="D3" i="64"/>
  <c r="E3" i="64"/>
  <c r="F3" i="64"/>
  <c r="G3" i="64"/>
  <c r="H3" i="64"/>
  <c r="I3" i="64"/>
  <c r="J3" i="64"/>
  <c r="K3" i="64"/>
  <c r="L3" i="64"/>
  <c r="M3" i="64"/>
  <c r="N3" i="64"/>
  <c r="O3" i="64"/>
  <c r="P3" i="64"/>
  <c r="Q3" i="64"/>
  <c r="R3" i="64"/>
  <c r="S3" i="64"/>
  <c r="T3" i="64"/>
  <c r="U3" i="64"/>
  <c r="V3" i="64"/>
  <c r="W3" i="64"/>
  <c r="X3" i="64"/>
  <c r="Y3" i="64"/>
  <c r="Z3" i="64"/>
  <c r="AA3" i="64"/>
  <c r="AB3" i="64"/>
  <c r="AC3" i="64"/>
  <c r="AD3" i="64"/>
  <c r="AE3" i="64"/>
  <c r="AF3" i="64"/>
  <c r="AG3" i="64"/>
  <c r="AH3" i="64"/>
  <c r="AI3" i="64"/>
  <c r="AJ3" i="64"/>
  <c r="AK3" i="64"/>
  <c r="AL3" i="64"/>
  <c r="AM3" i="64"/>
  <c r="AN3" i="64"/>
  <c r="AO3" i="64"/>
  <c r="AP3" i="64"/>
  <c r="C4" i="64"/>
  <c r="D4" i="64"/>
  <c r="E4" i="64"/>
  <c r="F4" i="64"/>
  <c r="G4" i="64"/>
  <c r="H4" i="64"/>
  <c r="I4" i="64"/>
  <c r="J4" i="64"/>
  <c r="K4" i="64"/>
  <c r="L4" i="64"/>
  <c r="M4" i="64"/>
  <c r="N4" i="64"/>
  <c r="O4" i="64"/>
  <c r="P4" i="64"/>
  <c r="Q4" i="64"/>
  <c r="R4" i="64"/>
  <c r="S4" i="64"/>
  <c r="T4" i="64"/>
  <c r="U4" i="64"/>
  <c r="V4" i="64"/>
  <c r="W4" i="64"/>
  <c r="X4" i="64"/>
  <c r="Y4" i="64"/>
  <c r="Z4" i="64"/>
  <c r="AA4" i="64"/>
  <c r="AB4" i="64"/>
  <c r="AC4" i="64"/>
  <c r="AD4" i="64"/>
  <c r="AE4" i="64"/>
  <c r="AF4" i="64"/>
  <c r="AG4" i="64"/>
  <c r="AH4" i="64"/>
  <c r="AI4" i="64"/>
  <c r="AJ4" i="64"/>
  <c r="AK4" i="64"/>
  <c r="AL4" i="64"/>
  <c r="AM4" i="64"/>
  <c r="AN4" i="64"/>
  <c r="AO4" i="64"/>
  <c r="AP4" i="64"/>
  <c r="C5" i="64"/>
  <c r="D5" i="64"/>
  <c r="E5" i="64"/>
  <c r="F5" i="64"/>
  <c r="G5" i="64"/>
  <c r="H5" i="64"/>
  <c r="I5" i="64"/>
  <c r="J5" i="64"/>
  <c r="K5" i="64"/>
  <c r="L5" i="64"/>
  <c r="M5" i="64"/>
  <c r="N5" i="64"/>
  <c r="O5" i="64"/>
  <c r="P5" i="64"/>
  <c r="Q5" i="64"/>
  <c r="R5" i="64"/>
  <c r="S5" i="64"/>
  <c r="T5" i="64"/>
  <c r="U5" i="64"/>
  <c r="V5" i="64"/>
  <c r="W5" i="64"/>
  <c r="X5" i="64"/>
  <c r="Y5" i="64"/>
  <c r="Z5" i="64"/>
  <c r="AA5" i="64"/>
  <c r="AB5" i="64"/>
  <c r="AC5" i="64"/>
  <c r="AD5" i="64"/>
  <c r="AE5" i="64"/>
  <c r="AF5" i="64"/>
  <c r="AG5" i="64"/>
  <c r="AH5" i="64"/>
  <c r="AI5" i="64"/>
  <c r="AJ5" i="64"/>
  <c r="AK5" i="64"/>
  <c r="AL5" i="64"/>
  <c r="AM5" i="64"/>
  <c r="AN5" i="64"/>
  <c r="AO5" i="64"/>
  <c r="AP5" i="64"/>
  <c r="C6" i="64"/>
  <c r="D6" i="64"/>
  <c r="E6" i="64"/>
  <c r="F6" i="64"/>
  <c r="G6" i="64"/>
  <c r="H6" i="64"/>
  <c r="I6" i="64"/>
  <c r="J6" i="64"/>
  <c r="K6" i="64"/>
  <c r="L6" i="64"/>
  <c r="M6" i="64"/>
  <c r="N6" i="64"/>
  <c r="O6" i="64"/>
  <c r="P6" i="64"/>
  <c r="Q6" i="64"/>
  <c r="R6" i="64"/>
  <c r="S6" i="64"/>
  <c r="T6" i="64"/>
  <c r="U6" i="64"/>
  <c r="V6" i="64"/>
  <c r="W6" i="64"/>
  <c r="X6" i="64"/>
  <c r="Y6" i="64"/>
  <c r="Z6" i="64"/>
  <c r="AA6" i="64"/>
  <c r="AB6" i="64"/>
  <c r="AC6" i="64"/>
  <c r="AD6" i="64"/>
  <c r="AE6" i="64"/>
  <c r="AF6" i="64"/>
  <c r="AG6" i="64"/>
  <c r="AH6" i="64"/>
  <c r="AI6" i="64"/>
  <c r="AJ6" i="64"/>
  <c r="AK6" i="64"/>
  <c r="AL6" i="64"/>
  <c r="AM6" i="64"/>
  <c r="AN6" i="64"/>
  <c r="AO6" i="64"/>
  <c r="AP6" i="64"/>
  <c r="C7" i="64"/>
  <c r="D7" i="64"/>
  <c r="E7" i="64"/>
  <c r="F7" i="64"/>
  <c r="G7" i="64"/>
  <c r="H7" i="64"/>
  <c r="I7" i="64"/>
  <c r="J7" i="64"/>
  <c r="K7" i="64"/>
  <c r="L7" i="64"/>
  <c r="M7" i="64"/>
  <c r="N7" i="64"/>
  <c r="O7" i="64"/>
  <c r="P7" i="64"/>
  <c r="Q7" i="64"/>
  <c r="R7" i="64"/>
  <c r="S7" i="64"/>
  <c r="T7" i="64"/>
  <c r="U7" i="64"/>
  <c r="V7" i="64"/>
  <c r="W7" i="64"/>
  <c r="X7" i="64"/>
  <c r="Y7" i="64"/>
  <c r="Z7" i="64"/>
  <c r="AA7" i="64"/>
  <c r="AB7" i="64"/>
  <c r="AC7" i="64"/>
  <c r="AD7" i="64"/>
  <c r="AE7" i="64"/>
  <c r="AF7" i="64"/>
  <c r="AG7" i="64"/>
  <c r="AH7" i="64"/>
  <c r="AI7" i="64"/>
  <c r="AJ7" i="64"/>
  <c r="AK7" i="64"/>
  <c r="AL7" i="64"/>
  <c r="AM7" i="64"/>
  <c r="AN7" i="64"/>
  <c r="AO7" i="64"/>
  <c r="AP7" i="64"/>
  <c r="C8" i="64"/>
  <c r="D8" i="64"/>
  <c r="E8" i="64"/>
  <c r="F8" i="64"/>
  <c r="G8" i="64"/>
  <c r="H8" i="64"/>
  <c r="I8" i="64"/>
  <c r="J8" i="64"/>
  <c r="K8" i="64"/>
  <c r="L8" i="64"/>
  <c r="M8" i="64"/>
  <c r="N8" i="64"/>
  <c r="O8" i="64"/>
  <c r="P8" i="64"/>
  <c r="Q8" i="64"/>
  <c r="R8" i="64"/>
  <c r="S8" i="64"/>
  <c r="T8" i="64"/>
  <c r="U8" i="64"/>
  <c r="V8" i="64"/>
  <c r="W8" i="64"/>
  <c r="X8" i="64"/>
  <c r="Y8" i="64"/>
  <c r="Z8" i="64"/>
  <c r="AA8" i="64"/>
  <c r="AB8" i="64"/>
  <c r="AC8" i="64"/>
  <c r="AD8" i="64"/>
  <c r="AE8" i="64"/>
  <c r="AF8" i="64"/>
  <c r="AG8" i="64"/>
  <c r="AH8" i="64"/>
  <c r="AI8" i="64"/>
  <c r="AJ8" i="64"/>
  <c r="AK8" i="64"/>
  <c r="AL8" i="64"/>
  <c r="AM8" i="64"/>
  <c r="AN8" i="64"/>
  <c r="AO8" i="64"/>
  <c r="AP8" i="64"/>
  <c r="C9" i="64"/>
  <c r="D9" i="64"/>
  <c r="E9" i="64"/>
  <c r="F9" i="64"/>
  <c r="G9" i="64"/>
  <c r="H9" i="64"/>
  <c r="I9" i="64"/>
  <c r="J9" i="64"/>
  <c r="K9" i="64"/>
  <c r="L9" i="64"/>
  <c r="M9" i="64"/>
  <c r="N9" i="64"/>
  <c r="O9" i="64"/>
  <c r="P9" i="64"/>
  <c r="Q9" i="64"/>
  <c r="R9" i="64"/>
  <c r="S9" i="64"/>
  <c r="T9" i="64"/>
  <c r="U9" i="64"/>
  <c r="V9" i="64"/>
  <c r="W9" i="64"/>
  <c r="X9" i="64"/>
  <c r="Y9" i="64"/>
  <c r="Z9" i="64"/>
  <c r="AA9" i="64"/>
  <c r="AB9" i="64"/>
  <c r="AC9" i="64"/>
  <c r="AD9" i="64"/>
  <c r="AE9" i="64"/>
  <c r="AF9" i="64"/>
  <c r="AG9" i="64"/>
  <c r="AH9" i="64"/>
  <c r="AI9" i="64"/>
  <c r="AJ9" i="64"/>
  <c r="AK9" i="64"/>
  <c r="AL9" i="64"/>
  <c r="AM9" i="64"/>
  <c r="AN9" i="64"/>
  <c r="AO9" i="64"/>
  <c r="AP9" i="64"/>
  <c r="B3" i="64"/>
  <c r="B4" i="64"/>
  <c r="B5" i="64"/>
  <c r="B6" i="64"/>
  <c r="B7" i="64"/>
  <c r="B8" i="64"/>
  <c r="B9" i="64"/>
  <c r="B2" i="64"/>
  <c r="C2" i="65"/>
  <c r="D2" i="65"/>
  <c r="E2" i="65"/>
  <c r="F2" i="65"/>
  <c r="G2" i="65"/>
  <c r="H2" i="65"/>
  <c r="I2" i="65"/>
  <c r="J2" i="65"/>
  <c r="K2" i="65"/>
  <c r="L2" i="65"/>
  <c r="M2" i="65"/>
  <c r="N2" i="65"/>
  <c r="O2" i="65"/>
  <c r="P2" i="65"/>
  <c r="Q2" i="65"/>
  <c r="R2" i="65"/>
  <c r="S2" i="65"/>
  <c r="T2" i="65"/>
  <c r="U2" i="65"/>
  <c r="V2" i="65"/>
  <c r="W2" i="65"/>
  <c r="X2" i="65"/>
  <c r="Y2" i="65"/>
  <c r="Z2" i="65"/>
  <c r="AA2" i="65"/>
  <c r="AB2" i="65"/>
  <c r="AC2" i="65"/>
  <c r="AD2" i="65"/>
  <c r="AE2" i="65"/>
  <c r="AF2" i="65"/>
  <c r="AG2" i="65"/>
  <c r="AH2" i="65"/>
  <c r="AI2" i="65"/>
  <c r="AJ2" i="65"/>
  <c r="AK2" i="65"/>
  <c r="AL2" i="65"/>
  <c r="AM2" i="65"/>
  <c r="AN2" i="65"/>
  <c r="AO2" i="65"/>
  <c r="AP2" i="65"/>
  <c r="C3" i="65"/>
  <c r="D3" i="65"/>
  <c r="E3" i="65"/>
  <c r="F3" i="65"/>
  <c r="G3" i="65"/>
  <c r="H3" i="65"/>
  <c r="I3" i="65"/>
  <c r="J3" i="65"/>
  <c r="K3" i="65"/>
  <c r="L3" i="65"/>
  <c r="M3" i="65"/>
  <c r="N3" i="65"/>
  <c r="O3" i="65"/>
  <c r="P3" i="65"/>
  <c r="Q3" i="65"/>
  <c r="R3" i="65"/>
  <c r="S3" i="65"/>
  <c r="T3" i="65"/>
  <c r="U3" i="65"/>
  <c r="V3" i="65"/>
  <c r="W3" i="65"/>
  <c r="X3" i="65"/>
  <c r="Y3" i="65"/>
  <c r="Z3" i="65"/>
  <c r="AA3" i="65"/>
  <c r="AB3" i="65"/>
  <c r="AC3" i="65"/>
  <c r="AD3" i="65"/>
  <c r="AE3" i="65"/>
  <c r="AF3" i="65"/>
  <c r="AG3" i="65"/>
  <c r="AH3" i="65"/>
  <c r="AI3" i="65"/>
  <c r="AJ3" i="65"/>
  <c r="AK3" i="65"/>
  <c r="AL3" i="65"/>
  <c r="AM3" i="65"/>
  <c r="AN3" i="65"/>
  <c r="AO3" i="65"/>
  <c r="AP3" i="65"/>
  <c r="C4" i="65"/>
  <c r="D4" i="65"/>
  <c r="E4" i="65"/>
  <c r="F4" i="65"/>
  <c r="G4" i="65"/>
  <c r="H4" i="65"/>
  <c r="I4" i="65"/>
  <c r="J4" i="65"/>
  <c r="K4" i="65"/>
  <c r="L4" i="65"/>
  <c r="M4" i="65"/>
  <c r="N4" i="65"/>
  <c r="O4" i="65"/>
  <c r="P4" i="65"/>
  <c r="Q4" i="65"/>
  <c r="R4" i="65"/>
  <c r="S4" i="65"/>
  <c r="T4" i="65"/>
  <c r="U4" i="65"/>
  <c r="V4" i="65"/>
  <c r="W4" i="65"/>
  <c r="X4" i="65"/>
  <c r="Y4" i="65"/>
  <c r="Z4" i="65"/>
  <c r="AA4" i="65"/>
  <c r="AB4" i="65"/>
  <c r="AC4" i="65"/>
  <c r="AD4" i="65"/>
  <c r="AE4" i="65"/>
  <c r="AF4" i="65"/>
  <c r="AG4" i="65"/>
  <c r="AH4" i="65"/>
  <c r="AI4" i="65"/>
  <c r="AJ4" i="65"/>
  <c r="AK4" i="65"/>
  <c r="AL4" i="65"/>
  <c r="AM4" i="65"/>
  <c r="AN4" i="65"/>
  <c r="AO4" i="65"/>
  <c r="AP4" i="65"/>
  <c r="C5" i="65"/>
  <c r="D5" i="65"/>
  <c r="E5" i="65"/>
  <c r="F5" i="65"/>
  <c r="G5" i="65"/>
  <c r="H5" i="65"/>
  <c r="I5" i="65"/>
  <c r="J5" i="65"/>
  <c r="K5" i="65"/>
  <c r="L5" i="65"/>
  <c r="M5" i="65"/>
  <c r="N5" i="65"/>
  <c r="O5" i="65"/>
  <c r="P5" i="65"/>
  <c r="Q5" i="65"/>
  <c r="R5" i="65"/>
  <c r="S5" i="65"/>
  <c r="T5" i="65"/>
  <c r="U5" i="65"/>
  <c r="V5" i="65"/>
  <c r="W5" i="65"/>
  <c r="X5" i="65"/>
  <c r="Y5" i="65"/>
  <c r="Z5" i="65"/>
  <c r="AA5" i="65"/>
  <c r="AB5" i="65"/>
  <c r="AC5" i="65"/>
  <c r="AD5" i="65"/>
  <c r="AE5" i="65"/>
  <c r="AF5" i="65"/>
  <c r="AG5" i="65"/>
  <c r="AH5" i="65"/>
  <c r="AI5" i="65"/>
  <c r="AJ5" i="65"/>
  <c r="AK5" i="65"/>
  <c r="AL5" i="65"/>
  <c r="AM5" i="65"/>
  <c r="AN5" i="65"/>
  <c r="AO5" i="65"/>
  <c r="AP5" i="65"/>
  <c r="C6" i="65"/>
  <c r="D6" i="65"/>
  <c r="E6" i="65"/>
  <c r="F6" i="65"/>
  <c r="G6" i="65"/>
  <c r="H6" i="65"/>
  <c r="I6" i="65"/>
  <c r="J6" i="65"/>
  <c r="K6" i="65"/>
  <c r="L6" i="65"/>
  <c r="M6" i="65"/>
  <c r="N6" i="65"/>
  <c r="O6" i="65"/>
  <c r="P6" i="65"/>
  <c r="Q6" i="65"/>
  <c r="R6" i="65"/>
  <c r="S6" i="65"/>
  <c r="T6" i="65"/>
  <c r="U6" i="65"/>
  <c r="V6" i="65"/>
  <c r="W6" i="65"/>
  <c r="X6" i="65"/>
  <c r="Y6" i="65"/>
  <c r="Z6" i="65"/>
  <c r="AA6" i="65"/>
  <c r="AB6" i="65"/>
  <c r="AC6" i="65"/>
  <c r="AD6" i="65"/>
  <c r="AE6" i="65"/>
  <c r="AF6" i="65"/>
  <c r="AG6" i="65"/>
  <c r="AH6" i="65"/>
  <c r="AI6" i="65"/>
  <c r="AJ6" i="65"/>
  <c r="AK6" i="65"/>
  <c r="AL6" i="65"/>
  <c r="AM6" i="65"/>
  <c r="AN6" i="65"/>
  <c r="AO6" i="65"/>
  <c r="AP6" i="65"/>
  <c r="C7" i="65"/>
  <c r="D7" i="65"/>
  <c r="E7" i="65"/>
  <c r="F7" i="65"/>
  <c r="G7" i="65"/>
  <c r="H7" i="65"/>
  <c r="I7" i="65"/>
  <c r="J7" i="65"/>
  <c r="K7" i="65"/>
  <c r="L7" i="65"/>
  <c r="M7" i="65"/>
  <c r="N7" i="65"/>
  <c r="O7" i="65"/>
  <c r="P7" i="65"/>
  <c r="Q7" i="65"/>
  <c r="R7" i="65"/>
  <c r="S7" i="65"/>
  <c r="T7" i="65"/>
  <c r="U7" i="65"/>
  <c r="V7" i="65"/>
  <c r="W7" i="65"/>
  <c r="X7" i="65"/>
  <c r="Y7" i="65"/>
  <c r="Z7" i="65"/>
  <c r="AA7" i="65"/>
  <c r="AB7" i="65"/>
  <c r="AC7" i="65"/>
  <c r="AD7" i="65"/>
  <c r="AE7" i="65"/>
  <c r="AF7" i="65"/>
  <c r="AG7" i="65"/>
  <c r="AH7" i="65"/>
  <c r="AI7" i="65"/>
  <c r="AJ7" i="65"/>
  <c r="AK7" i="65"/>
  <c r="AL7" i="65"/>
  <c r="AM7" i="65"/>
  <c r="AN7" i="65"/>
  <c r="AO7" i="65"/>
  <c r="AP7" i="65"/>
  <c r="C8" i="65"/>
  <c r="D8" i="65"/>
  <c r="E8" i="65"/>
  <c r="F8" i="65"/>
  <c r="G8" i="65"/>
  <c r="H8" i="65"/>
  <c r="I8" i="65"/>
  <c r="J8" i="65"/>
  <c r="K8" i="65"/>
  <c r="L8" i="65"/>
  <c r="M8" i="65"/>
  <c r="N8" i="65"/>
  <c r="O8" i="65"/>
  <c r="P8" i="65"/>
  <c r="Q8" i="65"/>
  <c r="R8" i="65"/>
  <c r="S8" i="65"/>
  <c r="T8" i="65"/>
  <c r="U8" i="65"/>
  <c r="V8" i="65"/>
  <c r="W8" i="65"/>
  <c r="X8" i="65"/>
  <c r="Y8" i="65"/>
  <c r="Z8" i="65"/>
  <c r="AA8" i="65"/>
  <c r="AB8" i="65"/>
  <c r="AC8" i="65"/>
  <c r="AD8" i="65"/>
  <c r="AE8" i="65"/>
  <c r="AF8" i="65"/>
  <c r="AG8" i="65"/>
  <c r="AH8" i="65"/>
  <c r="AI8" i="65"/>
  <c r="AJ8" i="65"/>
  <c r="AK8" i="65"/>
  <c r="AL8" i="65"/>
  <c r="AM8" i="65"/>
  <c r="AN8" i="65"/>
  <c r="AO8" i="65"/>
  <c r="AP8" i="65"/>
  <c r="C9" i="65"/>
  <c r="D9" i="65"/>
  <c r="E9" i="65"/>
  <c r="F9" i="65"/>
  <c r="G9" i="65"/>
  <c r="H9" i="65"/>
  <c r="I9" i="65"/>
  <c r="J9" i="65"/>
  <c r="K9" i="65"/>
  <c r="L9" i="65"/>
  <c r="M9" i="65"/>
  <c r="N9" i="65"/>
  <c r="O9" i="65"/>
  <c r="P9" i="65"/>
  <c r="Q9" i="65"/>
  <c r="R9" i="65"/>
  <c r="S9" i="65"/>
  <c r="T9" i="65"/>
  <c r="U9" i="65"/>
  <c r="V9" i="65"/>
  <c r="W9" i="65"/>
  <c r="X9" i="65"/>
  <c r="Y9" i="65"/>
  <c r="Z9" i="65"/>
  <c r="AA9" i="65"/>
  <c r="AB9" i="65"/>
  <c r="AC9" i="65"/>
  <c r="AD9" i="65"/>
  <c r="AE9" i="65"/>
  <c r="AF9" i="65"/>
  <c r="AG9" i="65"/>
  <c r="AH9" i="65"/>
  <c r="AI9" i="65"/>
  <c r="AJ9" i="65"/>
  <c r="AK9" i="65"/>
  <c r="AL9" i="65"/>
  <c r="AM9" i="65"/>
  <c r="AN9" i="65"/>
  <c r="AO9" i="65"/>
  <c r="AP9" i="65"/>
  <c r="B3" i="65"/>
  <c r="B4" i="65"/>
  <c r="B5" i="65"/>
  <c r="B6" i="65"/>
  <c r="B7" i="65"/>
  <c r="B8" i="65"/>
  <c r="B9" i="65"/>
  <c r="B2" i="65"/>
  <c r="C2" i="66"/>
  <c r="D2" i="66"/>
  <c r="E2" i="66"/>
  <c r="F2" i="66"/>
  <c r="G2" i="66"/>
  <c r="H2" i="66"/>
  <c r="I2" i="66"/>
  <c r="J2" i="66"/>
  <c r="K2" i="66"/>
  <c r="L2" i="66"/>
  <c r="M2" i="66"/>
  <c r="N2" i="66"/>
  <c r="O2" i="66"/>
  <c r="P2" i="66"/>
  <c r="Q2" i="66"/>
  <c r="R2" i="66"/>
  <c r="S2" i="66"/>
  <c r="T2" i="66"/>
  <c r="U2" i="66"/>
  <c r="V2" i="66"/>
  <c r="W2" i="66"/>
  <c r="X2" i="66"/>
  <c r="Y2" i="66"/>
  <c r="Z2" i="66"/>
  <c r="AA2" i="66"/>
  <c r="AB2" i="66"/>
  <c r="AC2" i="66"/>
  <c r="AD2" i="66"/>
  <c r="AE2" i="66"/>
  <c r="AF2" i="66"/>
  <c r="AG2" i="66"/>
  <c r="AH2" i="66"/>
  <c r="AI2" i="66"/>
  <c r="AJ2" i="66"/>
  <c r="AK2" i="66"/>
  <c r="AL2" i="66"/>
  <c r="AM2" i="66"/>
  <c r="AN2" i="66"/>
  <c r="AO2" i="66"/>
  <c r="AP2" i="66"/>
  <c r="C3" i="66"/>
  <c r="D3" i="66"/>
  <c r="E3" i="66"/>
  <c r="F3" i="66"/>
  <c r="G3" i="66"/>
  <c r="H3" i="66"/>
  <c r="I3" i="66"/>
  <c r="J3" i="66"/>
  <c r="K3" i="66"/>
  <c r="L3" i="66"/>
  <c r="M3" i="66"/>
  <c r="N3" i="66"/>
  <c r="O3" i="66"/>
  <c r="P3" i="66"/>
  <c r="Q3" i="66"/>
  <c r="R3" i="66"/>
  <c r="S3" i="66"/>
  <c r="T3" i="66"/>
  <c r="U3" i="66"/>
  <c r="V3" i="66"/>
  <c r="W3" i="66"/>
  <c r="X3" i="66"/>
  <c r="Y3" i="66"/>
  <c r="Z3" i="66"/>
  <c r="AA3" i="66"/>
  <c r="AB3" i="66"/>
  <c r="AC3" i="66"/>
  <c r="AD3" i="66"/>
  <c r="AE3" i="66"/>
  <c r="AF3" i="66"/>
  <c r="AG3" i="66"/>
  <c r="AH3" i="66"/>
  <c r="AI3" i="66"/>
  <c r="AJ3" i="66"/>
  <c r="AK3" i="66"/>
  <c r="AL3" i="66"/>
  <c r="AM3" i="66"/>
  <c r="AN3" i="66"/>
  <c r="AO3" i="66"/>
  <c r="AP3" i="66"/>
  <c r="C4" i="66"/>
  <c r="D4" i="66"/>
  <c r="E4" i="66"/>
  <c r="F4" i="66"/>
  <c r="G4" i="66"/>
  <c r="H4" i="66"/>
  <c r="I4" i="66"/>
  <c r="J4" i="66"/>
  <c r="K4" i="66"/>
  <c r="L4" i="66"/>
  <c r="M4" i="66"/>
  <c r="N4" i="66"/>
  <c r="O4" i="66"/>
  <c r="P4" i="66"/>
  <c r="Q4" i="66"/>
  <c r="R4" i="66"/>
  <c r="S4" i="66"/>
  <c r="T4" i="66"/>
  <c r="U4" i="66"/>
  <c r="V4" i="66"/>
  <c r="W4" i="66"/>
  <c r="X4" i="66"/>
  <c r="Y4" i="66"/>
  <c r="Z4" i="66"/>
  <c r="AA4" i="66"/>
  <c r="AB4" i="66"/>
  <c r="AC4" i="66"/>
  <c r="AD4" i="66"/>
  <c r="AE4" i="66"/>
  <c r="AF4" i="66"/>
  <c r="AG4" i="66"/>
  <c r="AH4" i="66"/>
  <c r="AI4" i="66"/>
  <c r="AJ4" i="66"/>
  <c r="AK4" i="66"/>
  <c r="AL4" i="66"/>
  <c r="AM4" i="66"/>
  <c r="AN4" i="66"/>
  <c r="AO4" i="66"/>
  <c r="AP4" i="66"/>
  <c r="C5" i="66"/>
  <c r="D5" i="66"/>
  <c r="E5" i="66"/>
  <c r="F5" i="66"/>
  <c r="G5" i="66"/>
  <c r="H5" i="66"/>
  <c r="I5" i="66"/>
  <c r="J5" i="66"/>
  <c r="K5" i="66"/>
  <c r="L5" i="66"/>
  <c r="M5" i="66"/>
  <c r="N5" i="66"/>
  <c r="O5" i="66"/>
  <c r="P5" i="66"/>
  <c r="Q5" i="66"/>
  <c r="R5" i="66"/>
  <c r="S5" i="66"/>
  <c r="T5" i="66"/>
  <c r="U5" i="66"/>
  <c r="V5" i="66"/>
  <c r="W5" i="66"/>
  <c r="X5" i="66"/>
  <c r="Y5" i="66"/>
  <c r="Z5" i="66"/>
  <c r="AA5" i="66"/>
  <c r="AB5" i="66"/>
  <c r="AC5" i="66"/>
  <c r="AD5" i="66"/>
  <c r="AE5" i="66"/>
  <c r="AF5" i="66"/>
  <c r="AG5" i="66"/>
  <c r="AH5" i="66"/>
  <c r="AI5" i="66"/>
  <c r="AJ5" i="66"/>
  <c r="AK5" i="66"/>
  <c r="AL5" i="66"/>
  <c r="AM5" i="66"/>
  <c r="AN5" i="66"/>
  <c r="AO5" i="66"/>
  <c r="AP5" i="66"/>
  <c r="C6" i="66"/>
  <c r="D6" i="66"/>
  <c r="E6" i="66"/>
  <c r="F6" i="66"/>
  <c r="G6" i="66"/>
  <c r="H6" i="66"/>
  <c r="I6" i="66"/>
  <c r="J6" i="66"/>
  <c r="K6" i="66"/>
  <c r="L6" i="66"/>
  <c r="M6" i="66"/>
  <c r="N6" i="66"/>
  <c r="O6" i="66"/>
  <c r="P6" i="66"/>
  <c r="Q6" i="66"/>
  <c r="R6" i="66"/>
  <c r="S6" i="66"/>
  <c r="T6" i="66"/>
  <c r="U6" i="66"/>
  <c r="V6" i="66"/>
  <c r="W6" i="66"/>
  <c r="X6" i="66"/>
  <c r="Y6" i="66"/>
  <c r="Z6" i="66"/>
  <c r="AA6" i="66"/>
  <c r="AB6" i="66"/>
  <c r="AC6" i="66"/>
  <c r="AD6" i="66"/>
  <c r="AE6" i="66"/>
  <c r="AF6" i="66"/>
  <c r="AG6" i="66"/>
  <c r="AH6" i="66"/>
  <c r="AI6" i="66"/>
  <c r="AJ6" i="66"/>
  <c r="AK6" i="66"/>
  <c r="AL6" i="66"/>
  <c r="AM6" i="66"/>
  <c r="AN6" i="66"/>
  <c r="AO6" i="66"/>
  <c r="AP6" i="66"/>
  <c r="C7" i="66"/>
  <c r="D7" i="66"/>
  <c r="E7" i="66"/>
  <c r="F7" i="66"/>
  <c r="G7" i="66"/>
  <c r="H7" i="66"/>
  <c r="I7" i="66"/>
  <c r="J7" i="66"/>
  <c r="K7" i="66"/>
  <c r="L7" i="66"/>
  <c r="M7" i="66"/>
  <c r="N7" i="66"/>
  <c r="O7" i="66"/>
  <c r="P7" i="66"/>
  <c r="Q7" i="66"/>
  <c r="R7" i="66"/>
  <c r="S7" i="66"/>
  <c r="T7" i="66"/>
  <c r="U7" i="66"/>
  <c r="V7" i="66"/>
  <c r="W7" i="66"/>
  <c r="X7" i="66"/>
  <c r="Y7" i="66"/>
  <c r="Z7" i="66"/>
  <c r="AA7" i="66"/>
  <c r="AB7" i="66"/>
  <c r="AC7" i="66"/>
  <c r="AD7" i="66"/>
  <c r="AE7" i="66"/>
  <c r="AF7" i="66"/>
  <c r="AG7" i="66"/>
  <c r="AH7" i="66"/>
  <c r="AI7" i="66"/>
  <c r="AJ7" i="66"/>
  <c r="AK7" i="66"/>
  <c r="AL7" i="66"/>
  <c r="AM7" i="66"/>
  <c r="AN7" i="66"/>
  <c r="AO7" i="66"/>
  <c r="AP7" i="66"/>
  <c r="C8" i="66"/>
  <c r="D8" i="66"/>
  <c r="E8" i="66"/>
  <c r="F8" i="66"/>
  <c r="G8" i="66"/>
  <c r="H8" i="66"/>
  <c r="I8" i="66"/>
  <c r="J8" i="66"/>
  <c r="K8" i="66"/>
  <c r="L8" i="66"/>
  <c r="M8" i="66"/>
  <c r="N8" i="66"/>
  <c r="O8" i="66"/>
  <c r="P8" i="66"/>
  <c r="Q8" i="66"/>
  <c r="R8" i="66"/>
  <c r="S8" i="66"/>
  <c r="T8" i="66"/>
  <c r="U8" i="66"/>
  <c r="V8" i="66"/>
  <c r="W8" i="66"/>
  <c r="X8" i="66"/>
  <c r="Y8" i="66"/>
  <c r="Z8" i="66"/>
  <c r="AA8" i="66"/>
  <c r="AB8" i="66"/>
  <c r="AC8" i="66"/>
  <c r="AD8" i="66"/>
  <c r="AE8" i="66"/>
  <c r="AF8" i="66"/>
  <c r="AG8" i="66"/>
  <c r="AH8" i="66"/>
  <c r="AI8" i="66"/>
  <c r="AJ8" i="66"/>
  <c r="AK8" i="66"/>
  <c r="AL8" i="66"/>
  <c r="AM8" i="66"/>
  <c r="AN8" i="66"/>
  <c r="AO8" i="66"/>
  <c r="AP8" i="66"/>
  <c r="C9" i="66"/>
  <c r="D9" i="66"/>
  <c r="E9" i="66"/>
  <c r="F9" i="66"/>
  <c r="G9" i="66"/>
  <c r="H9" i="66"/>
  <c r="I9" i="66"/>
  <c r="J9" i="66"/>
  <c r="K9" i="66"/>
  <c r="L9" i="66"/>
  <c r="M9" i="66"/>
  <c r="N9" i="66"/>
  <c r="O9" i="66"/>
  <c r="P9" i="66"/>
  <c r="Q9" i="66"/>
  <c r="R9" i="66"/>
  <c r="S9" i="66"/>
  <c r="T9" i="66"/>
  <c r="U9" i="66"/>
  <c r="V9" i="66"/>
  <c r="W9" i="66"/>
  <c r="X9" i="66"/>
  <c r="Y9" i="66"/>
  <c r="Z9" i="66"/>
  <c r="AA9" i="66"/>
  <c r="AB9" i="66"/>
  <c r="AC9" i="66"/>
  <c r="AD9" i="66"/>
  <c r="AE9" i="66"/>
  <c r="AF9" i="66"/>
  <c r="AG9" i="66"/>
  <c r="AH9" i="66"/>
  <c r="AI9" i="66"/>
  <c r="AJ9" i="66"/>
  <c r="AK9" i="66"/>
  <c r="AL9" i="66"/>
  <c r="AM9" i="66"/>
  <c r="AN9" i="66"/>
  <c r="AO9" i="66"/>
  <c r="AP9" i="66"/>
  <c r="B3" i="66"/>
  <c r="B4" i="66"/>
  <c r="B5" i="66"/>
  <c r="B6" i="66"/>
  <c r="B7" i="66"/>
  <c r="B8" i="66"/>
  <c r="B9" i="66"/>
  <c r="B2" i="66"/>
  <c r="C2" i="67"/>
  <c r="D2" i="67"/>
  <c r="E2" i="67"/>
  <c r="F2" i="67"/>
  <c r="G2" i="67"/>
  <c r="H2" i="67"/>
  <c r="I2" i="67"/>
  <c r="J2" i="67"/>
  <c r="K2" i="67"/>
  <c r="L2" i="67"/>
  <c r="M2" i="67"/>
  <c r="N2" i="67"/>
  <c r="O2" i="67"/>
  <c r="P2" i="67"/>
  <c r="Q2" i="67"/>
  <c r="R2" i="67"/>
  <c r="S2" i="67"/>
  <c r="T2" i="67"/>
  <c r="U2" i="67"/>
  <c r="V2" i="67"/>
  <c r="W2" i="67"/>
  <c r="X2" i="67"/>
  <c r="Y2" i="67"/>
  <c r="Z2" i="67"/>
  <c r="AA2" i="67"/>
  <c r="AB2" i="67"/>
  <c r="AC2" i="67"/>
  <c r="AD2" i="67"/>
  <c r="AE2" i="67"/>
  <c r="AF2" i="67"/>
  <c r="AG2" i="67"/>
  <c r="AH2" i="67"/>
  <c r="AI2" i="67"/>
  <c r="AJ2" i="67"/>
  <c r="AK2" i="67"/>
  <c r="AL2" i="67"/>
  <c r="AM2" i="67"/>
  <c r="AN2" i="67"/>
  <c r="AO2" i="67"/>
  <c r="AP2" i="67"/>
  <c r="C3" i="67"/>
  <c r="D3" i="67"/>
  <c r="E3" i="67"/>
  <c r="F3" i="67"/>
  <c r="G3" i="67"/>
  <c r="H3" i="67"/>
  <c r="I3" i="67"/>
  <c r="J3" i="67"/>
  <c r="K3" i="67"/>
  <c r="L3" i="67"/>
  <c r="M3" i="67"/>
  <c r="N3" i="67"/>
  <c r="O3" i="67"/>
  <c r="P3" i="67"/>
  <c r="Q3" i="67"/>
  <c r="R3" i="67"/>
  <c r="S3" i="67"/>
  <c r="T3" i="67"/>
  <c r="U3" i="67"/>
  <c r="V3" i="67"/>
  <c r="W3" i="67"/>
  <c r="X3" i="67"/>
  <c r="Y3" i="67"/>
  <c r="Z3" i="67"/>
  <c r="AA3" i="67"/>
  <c r="AB3" i="67"/>
  <c r="AC3" i="67"/>
  <c r="AD3" i="67"/>
  <c r="AE3" i="67"/>
  <c r="AF3" i="67"/>
  <c r="AG3" i="67"/>
  <c r="AH3" i="67"/>
  <c r="AI3" i="67"/>
  <c r="AJ3" i="67"/>
  <c r="AK3" i="67"/>
  <c r="AL3" i="67"/>
  <c r="AM3" i="67"/>
  <c r="AN3" i="67"/>
  <c r="AO3" i="67"/>
  <c r="AP3" i="67"/>
  <c r="C4" i="67"/>
  <c r="D4" i="67"/>
  <c r="E4" i="67"/>
  <c r="F4" i="67"/>
  <c r="G4" i="67"/>
  <c r="H4" i="67"/>
  <c r="I4" i="67"/>
  <c r="J4" i="67"/>
  <c r="K4" i="67"/>
  <c r="L4" i="67"/>
  <c r="M4" i="67"/>
  <c r="N4" i="67"/>
  <c r="O4" i="67"/>
  <c r="P4" i="67"/>
  <c r="Q4" i="67"/>
  <c r="R4" i="67"/>
  <c r="S4" i="67"/>
  <c r="T4" i="67"/>
  <c r="U4" i="67"/>
  <c r="V4" i="67"/>
  <c r="W4" i="67"/>
  <c r="X4" i="67"/>
  <c r="Y4" i="67"/>
  <c r="Z4" i="67"/>
  <c r="AA4" i="67"/>
  <c r="AB4" i="67"/>
  <c r="AC4" i="67"/>
  <c r="AD4" i="67"/>
  <c r="AE4" i="67"/>
  <c r="AF4" i="67"/>
  <c r="AG4" i="67"/>
  <c r="AH4" i="67"/>
  <c r="AI4" i="67"/>
  <c r="AJ4" i="67"/>
  <c r="AK4" i="67"/>
  <c r="AL4" i="67"/>
  <c r="AM4" i="67"/>
  <c r="AN4" i="67"/>
  <c r="AO4" i="67"/>
  <c r="AP4" i="67"/>
  <c r="C5" i="67"/>
  <c r="D5" i="67"/>
  <c r="E5" i="67"/>
  <c r="F5" i="67"/>
  <c r="G5" i="67"/>
  <c r="H5" i="67"/>
  <c r="I5" i="67"/>
  <c r="J5" i="67"/>
  <c r="K5" i="67"/>
  <c r="L5" i="67"/>
  <c r="M5" i="67"/>
  <c r="N5" i="67"/>
  <c r="O5" i="67"/>
  <c r="P5" i="67"/>
  <c r="Q5" i="67"/>
  <c r="R5" i="67"/>
  <c r="S5" i="67"/>
  <c r="T5" i="67"/>
  <c r="U5" i="67"/>
  <c r="V5" i="67"/>
  <c r="W5" i="67"/>
  <c r="X5" i="67"/>
  <c r="Y5" i="67"/>
  <c r="Z5" i="67"/>
  <c r="AA5" i="67"/>
  <c r="AB5" i="67"/>
  <c r="AC5" i="67"/>
  <c r="AD5" i="67"/>
  <c r="AE5" i="67"/>
  <c r="AF5" i="67"/>
  <c r="AG5" i="67"/>
  <c r="AH5" i="67"/>
  <c r="AI5" i="67"/>
  <c r="AJ5" i="67"/>
  <c r="AK5" i="67"/>
  <c r="AL5" i="67"/>
  <c r="AM5" i="67"/>
  <c r="AN5" i="67"/>
  <c r="AO5" i="67"/>
  <c r="AP5" i="67"/>
  <c r="C6" i="67"/>
  <c r="D6" i="67"/>
  <c r="E6" i="67"/>
  <c r="F6" i="67"/>
  <c r="G6" i="67"/>
  <c r="H6" i="67"/>
  <c r="I6" i="67"/>
  <c r="J6" i="67"/>
  <c r="K6" i="67"/>
  <c r="L6" i="67"/>
  <c r="M6" i="67"/>
  <c r="N6" i="67"/>
  <c r="O6" i="67"/>
  <c r="P6" i="67"/>
  <c r="Q6" i="67"/>
  <c r="R6" i="67"/>
  <c r="S6" i="67"/>
  <c r="T6" i="67"/>
  <c r="U6" i="67"/>
  <c r="V6" i="67"/>
  <c r="W6" i="67"/>
  <c r="X6" i="67"/>
  <c r="Y6" i="67"/>
  <c r="Z6" i="67"/>
  <c r="AA6" i="67"/>
  <c r="AB6" i="67"/>
  <c r="AC6" i="67"/>
  <c r="AD6" i="67"/>
  <c r="AE6" i="67"/>
  <c r="AF6" i="67"/>
  <c r="AG6" i="67"/>
  <c r="AH6" i="67"/>
  <c r="AI6" i="67"/>
  <c r="AJ6" i="67"/>
  <c r="AK6" i="67"/>
  <c r="AL6" i="67"/>
  <c r="AM6" i="67"/>
  <c r="AN6" i="67"/>
  <c r="AO6" i="67"/>
  <c r="AP6" i="67"/>
  <c r="C7" i="67"/>
  <c r="D7" i="67"/>
  <c r="E7" i="67"/>
  <c r="F7" i="67"/>
  <c r="G7" i="67"/>
  <c r="H7" i="67"/>
  <c r="I7" i="67"/>
  <c r="J7" i="67"/>
  <c r="K7" i="67"/>
  <c r="L7" i="67"/>
  <c r="M7" i="67"/>
  <c r="N7" i="67"/>
  <c r="O7" i="67"/>
  <c r="P7" i="67"/>
  <c r="Q7" i="67"/>
  <c r="R7" i="67"/>
  <c r="S7" i="67"/>
  <c r="T7" i="67"/>
  <c r="U7" i="67"/>
  <c r="V7" i="67"/>
  <c r="W7" i="67"/>
  <c r="X7" i="67"/>
  <c r="Y7" i="67"/>
  <c r="Z7" i="67"/>
  <c r="AA7" i="67"/>
  <c r="AB7" i="67"/>
  <c r="AC7" i="67"/>
  <c r="AD7" i="67"/>
  <c r="AE7" i="67"/>
  <c r="AF7" i="67"/>
  <c r="AG7" i="67"/>
  <c r="AH7" i="67"/>
  <c r="AI7" i="67"/>
  <c r="AJ7" i="67"/>
  <c r="AK7" i="67"/>
  <c r="AL7" i="67"/>
  <c r="AM7" i="67"/>
  <c r="AN7" i="67"/>
  <c r="AO7" i="67"/>
  <c r="AP7" i="67"/>
  <c r="C8" i="67"/>
  <c r="D8" i="67"/>
  <c r="E8" i="67"/>
  <c r="F8" i="67"/>
  <c r="G8" i="67"/>
  <c r="H8" i="67"/>
  <c r="I8" i="67"/>
  <c r="J8" i="67"/>
  <c r="K8" i="67"/>
  <c r="L8" i="67"/>
  <c r="M8" i="67"/>
  <c r="N8" i="67"/>
  <c r="O8" i="67"/>
  <c r="P8" i="67"/>
  <c r="Q8" i="67"/>
  <c r="R8" i="67"/>
  <c r="S8" i="67"/>
  <c r="T8" i="67"/>
  <c r="U8" i="67"/>
  <c r="V8" i="67"/>
  <c r="W8" i="67"/>
  <c r="X8" i="67"/>
  <c r="Y8" i="67"/>
  <c r="Z8" i="67"/>
  <c r="AA8" i="67"/>
  <c r="AB8" i="67"/>
  <c r="AC8" i="67"/>
  <c r="AD8" i="67"/>
  <c r="AE8" i="67"/>
  <c r="AF8" i="67"/>
  <c r="AG8" i="67"/>
  <c r="AH8" i="67"/>
  <c r="AI8" i="67"/>
  <c r="AJ8" i="67"/>
  <c r="AK8" i="67"/>
  <c r="AL8" i="67"/>
  <c r="AM8" i="67"/>
  <c r="AN8" i="67"/>
  <c r="AO8" i="67"/>
  <c r="AP8" i="67"/>
  <c r="C9" i="67"/>
  <c r="D9" i="67"/>
  <c r="E9" i="67"/>
  <c r="F9" i="67"/>
  <c r="G9" i="67"/>
  <c r="H9" i="67"/>
  <c r="I9" i="67"/>
  <c r="J9" i="67"/>
  <c r="K9" i="67"/>
  <c r="L9" i="67"/>
  <c r="M9" i="67"/>
  <c r="N9" i="67"/>
  <c r="O9" i="67"/>
  <c r="P9" i="67"/>
  <c r="Q9" i="67"/>
  <c r="R9" i="67"/>
  <c r="S9" i="67"/>
  <c r="T9" i="67"/>
  <c r="U9" i="67"/>
  <c r="V9" i="67"/>
  <c r="W9" i="67"/>
  <c r="X9" i="67"/>
  <c r="Y9" i="67"/>
  <c r="Z9" i="67"/>
  <c r="AA9" i="67"/>
  <c r="AB9" i="67"/>
  <c r="AC9" i="67"/>
  <c r="AD9" i="67"/>
  <c r="AE9" i="67"/>
  <c r="AF9" i="67"/>
  <c r="AG9" i="67"/>
  <c r="AH9" i="67"/>
  <c r="AI9" i="67"/>
  <c r="AJ9" i="67"/>
  <c r="AK9" i="67"/>
  <c r="AL9" i="67"/>
  <c r="AM9" i="67"/>
  <c r="AN9" i="67"/>
  <c r="AO9" i="67"/>
  <c r="AP9" i="67"/>
  <c r="B3" i="67"/>
  <c r="B4" i="67"/>
  <c r="B5" i="67"/>
  <c r="B6" i="67"/>
  <c r="B7" i="67"/>
  <c r="B8" i="67"/>
  <c r="B9" i="67"/>
  <c r="B2" i="67"/>
  <c r="C2" i="68"/>
  <c r="D2" i="68"/>
  <c r="E2" i="68"/>
  <c r="F2" i="68"/>
  <c r="G2" i="68"/>
  <c r="H2" i="68"/>
  <c r="I2" i="68"/>
  <c r="J2" i="68"/>
  <c r="K2" i="68"/>
  <c r="L2" i="68"/>
  <c r="M2" i="68"/>
  <c r="N2" i="68"/>
  <c r="O2" i="68"/>
  <c r="P2" i="68"/>
  <c r="Q2" i="68"/>
  <c r="R2" i="68"/>
  <c r="S2" i="68"/>
  <c r="T2" i="68"/>
  <c r="U2" i="68"/>
  <c r="V2" i="68"/>
  <c r="W2" i="68"/>
  <c r="X2" i="68"/>
  <c r="Y2" i="68"/>
  <c r="Z2" i="68"/>
  <c r="AA2" i="68"/>
  <c r="AB2" i="68"/>
  <c r="AC2" i="68"/>
  <c r="AD2" i="68"/>
  <c r="AE2" i="68"/>
  <c r="AF2" i="68"/>
  <c r="AG2" i="68"/>
  <c r="AH2" i="68"/>
  <c r="AI2" i="68"/>
  <c r="AJ2" i="68"/>
  <c r="AK2" i="68"/>
  <c r="AL2" i="68"/>
  <c r="AM2" i="68"/>
  <c r="AN2" i="68"/>
  <c r="AO2" i="68"/>
  <c r="AP2" i="68"/>
  <c r="C3" i="68"/>
  <c r="D3" i="68"/>
  <c r="E3" i="68"/>
  <c r="F3" i="68"/>
  <c r="G3" i="68"/>
  <c r="H3" i="68"/>
  <c r="I3" i="68"/>
  <c r="J3" i="68"/>
  <c r="K3" i="68"/>
  <c r="L3" i="68"/>
  <c r="M3" i="68"/>
  <c r="N3" i="68"/>
  <c r="O3" i="68"/>
  <c r="P3" i="68"/>
  <c r="Q3" i="68"/>
  <c r="R3" i="68"/>
  <c r="S3" i="68"/>
  <c r="T3" i="68"/>
  <c r="U3" i="68"/>
  <c r="V3" i="68"/>
  <c r="W3" i="68"/>
  <c r="X3" i="68"/>
  <c r="Y3" i="68"/>
  <c r="Z3" i="68"/>
  <c r="AA3" i="68"/>
  <c r="AB3" i="68"/>
  <c r="AC3" i="68"/>
  <c r="AD3" i="68"/>
  <c r="AE3" i="68"/>
  <c r="AF3" i="68"/>
  <c r="AG3" i="68"/>
  <c r="AH3" i="68"/>
  <c r="AI3" i="68"/>
  <c r="AJ3" i="68"/>
  <c r="AK3" i="68"/>
  <c r="AL3" i="68"/>
  <c r="AM3" i="68"/>
  <c r="AN3" i="68"/>
  <c r="AO3" i="68"/>
  <c r="AP3" i="68"/>
  <c r="C4" i="68"/>
  <c r="D4" i="68"/>
  <c r="E4" i="68"/>
  <c r="F4" i="68"/>
  <c r="G4" i="68"/>
  <c r="H4" i="68"/>
  <c r="I4" i="68"/>
  <c r="J4" i="68"/>
  <c r="K4" i="68"/>
  <c r="L4" i="68"/>
  <c r="M4" i="68"/>
  <c r="N4" i="68"/>
  <c r="O4" i="68"/>
  <c r="P4" i="68"/>
  <c r="Q4" i="68"/>
  <c r="R4" i="68"/>
  <c r="S4" i="68"/>
  <c r="T4" i="68"/>
  <c r="U4" i="68"/>
  <c r="V4" i="68"/>
  <c r="W4" i="68"/>
  <c r="X4" i="68"/>
  <c r="Y4" i="68"/>
  <c r="Z4" i="68"/>
  <c r="AA4" i="68"/>
  <c r="AB4" i="68"/>
  <c r="AC4" i="68"/>
  <c r="AD4" i="68"/>
  <c r="AE4" i="68"/>
  <c r="AF4" i="68"/>
  <c r="AG4" i="68"/>
  <c r="AH4" i="68"/>
  <c r="AI4" i="68"/>
  <c r="AJ4" i="68"/>
  <c r="AK4" i="68"/>
  <c r="AL4" i="68"/>
  <c r="AM4" i="68"/>
  <c r="AN4" i="68"/>
  <c r="AO4" i="68"/>
  <c r="AP4" i="68"/>
  <c r="C5" i="68"/>
  <c r="D5" i="68"/>
  <c r="E5" i="68"/>
  <c r="F5" i="68"/>
  <c r="G5" i="68"/>
  <c r="H5" i="68"/>
  <c r="I5" i="68"/>
  <c r="J5" i="68"/>
  <c r="K5" i="68"/>
  <c r="L5" i="68"/>
  <c r="M5" i="68"/>
  <c r="N5" i="68"/>
  <c r="O5" i="68"/>
  <c r="P5" i="68"/>
  <c r="Q5" i="68"/>
  <c r="R5" i="68"/>
  <c r="S5" i="68"/>
  <c r="T5" i="68"/>
  <c r="U5" i="68"/>
  <c r="V5" i="68"/>
  <c r="W5" i="68"/>
  <c r="X5" i="68"/>
  <c r="Y5" i="68"/>
  <c r="Z5" i="68"/>
  <c r="AA5" i="68"/>
  <c r="AB5" i="68"/>
  <c r="AC5" i="68"/>
  <c r="AD5" i="68"/>
  <c r="AE5" i="68"/>
  <c r="AF5" i="68"/>
  <c r="AG5" i="68"/>
  <c r="AH5" i="68"/>
  <c r="AI5" i="68"/>
  <c r="AJ5" i="68"/>
  <c r="AK5" i="68"/>
  <c r="AL5" i="68"/>
  <c r="AM5" i="68"/>
  <c r="AN5" i="68"/>
  <c r="AO5" i="68"/>
  <c r="AP5" i="68"/>
  <c r="C6" i="68"/>
  <c r="D6" i="68"/>
  <c r="E6" i="68"/>
  <c r="F6" i="68"/>
  <c r="G6" i="68"/>
  <c r="H6" i="68"/>
  <c r="I6" i="68"/>
  <c r="J6" i="68"/>
  <c r="K6" i="68"/>
  <c r="L6" i="68"/>
  <c r="M6" i="68"/>
  <c r="N6" i="68"/>
  <c r="O6" i="68"/>
  <c r="P6" i="68"/>
  <c r="Q6" i="68"/>
  <c r="R6" i="68"/>
  <c r="S6" i="68"/>
  <c r="T6" i="68"/>
  <c r="U6" i="68"/>
  <c r="V6" i="68"/>
  <c r="W6" i="68"/>
  <c r="X6" i="68"/>
  <c r="Y6" i="68"/>
  <c r="Z6" i="68"/>
  <c r="AA6" i="68"/>
  <c r="AB6" i="68"/>
  <c r="AC6" i="68"/>
  <c r="AD6" i="68"/>
  <c r="AE6" i="68"/>
  <c r="AF6" i="68"/>
  <c r="AG6" i="68"/>
  <c r="AH6" i="68"/>
  <c r="AI6" i="68"/>
  <c r="AJ6" i="68"/>
  <c r="AK6" i="68"/>
  <c r="AL6" i="68"/>
  <c r="AM6" i="68"/>
  <c r="AN6" i="68"/>
  <c r="AO6" i="68"/>
  <c r="AP6" i="68"/>
  <c r="C7" i="68"/>
  <c r="D7" i="68"/>
  <c r="E7" i="68"/>
  <c r="F7" i="68"/>
  <c r="G7" i="68"/>
  <c r="H7" i="68"/>
  <c r="I7" i="68"/>
  <c r="J7" i="68"/>
  <c r="K7" i="68"/>
  <c r="L7" i="68"/>
  <c r="M7" i="68"/>
  <c r="N7" i="68"/>
  <c r="O7" i="68"/>
  <c r="P7" i="68"/>
  <c r="Q7" i="68"/>
  <c r="R7" i="68"/>
  <c r="S7" i="68"/>
  <c r="T7" i="68"/>
  <c r="U7" i="68"/>
  <c r="V7" i="68"/>
  <c r="W7" i="68"/>
  <c r="X7" i="68"/>
  <c r="Y7" i="68"/>
  <c r="Z7" i="68"/>
  <c r="AA7" i="68"/>
  <c r="AB7" i="68"/>
  <c r="AC7" i="68"/>
  <c r="AD7" i="68"/>
  <c r="AE7" i="68"/>
  <c r="AF7" i="68"/>
  <c r="AG7" i="68"/>
  <c r="AH7" i="68"/>
  <c r="AI7" i="68"/>
  <c r="AJ7" i="68"/>
  <c r="AK7" i="68"/>
  <c r="AL7" i="68"/>
  <c r="AM7" i="68"/>
  <c r="AN7" i="68"/>
  <c r="AO7" i="68"/>
  <c r="AP7" i="68"/>
  <c r="C8" i="68"/>
  <c r="D8" i="68"/>
  <c r="E8" i="68"/>
  <c r="F8" i="68"/>
  <c r="G8" i="68"/>
  <c r="H8" i="68"/>
  <c r="I8" i="68"/>
  <c r="J8" i="68"/>
  <c r="K8" i="68"/>
  <c r="L8" i="68"/>
  <c r="M8" i="68"/>
  <c r="N8" i="68"/>
  <c r="O8" i="68"/>
  <c r="P8" i="68"/>
  <c r="Q8" i="68"/>
  <c r="R8" i="68"/>
  <c r="S8" i="68"/>
  <c r="T8" i="68"/>
  <c r="U8" i="68"/>
  <c r="V8" i="68"/>
  <c r="W8" i="68"/>
  <c r="X8" i="68"/>
  <c r="Y8" i="68"/>
  <c r="Z8" i="68"/>
  <c r="AA8" i="68"/>
  <c r="AB8" i="68"/>
  <c r="AC8" i="68"/>
  <c r="AD8" i="68"/>
  <c r="AE8" i="68"/>
  <c r="AF8" i="68"/>
  <c r="AG8" i="68"/>
  <c r="AH8" i="68"/>
  <c r="AI8" i="68"/>
  <c r="AJ8" i="68"/>
  <c r="AK8" i="68"/>
  <c r="AL8" i="68"/>
  <c r="AM8" i="68"/>
  <c r="AN8" i="68"/>
  <c r="AO8" i="68"/>
  <c r="AP8" i="68"/>
  <c r="C9" i="68"/>
  <c r="D9" i="68"/>
  <c r="E9" i="68"/>
  <c r="F9" i="68"/>
  <c r="G9" i="68"/>
  <c r="H9" i="68"/>
  <c r="I9" i="68"/>
  <c r="J9" i="68"/>
  <c r="K9" i="68"/>
  <c r="L9" i="68"/>
  <c r="M9" i="68"/>
  <c r="N9" i="68"/>
  <c r="O9" i="68"/>
  <c r="P9" i="68"/>
  <c r="Q9" i="68"/>
  <c r="R9" i="68"/>
  <c r="S9" i="68"/>
  <c r="T9" i="68"/>
  <c r="U9" i="68"/>
  <c r="V9" i="68"/>
  <c r="W9" i="68"/>
  <c r="X9" i="68"/>
  <c r="Y9" i="68"/>
  <c r="Z9" i="68"/>
  <c r="AA9" i="68"/>
  <c r="AB9" i="68"/>
  <c r="AC9" i="68"/>
  <c r="AD9" i="68"/>
  <c r="AE9" i="68"/>
  <c r="AF9" i="68"/>
  <c r="AG9" i="68"/>
  <c r="AH9" i="68"/>
  <c r="AI9" i="68"/>
  <c r="AJ9" i="68"/>
  <c r="AK9" i="68"/>
  <c r="AL9" i="68"/>
  <c r="AM9" i="68"/>
  <c r="AN9" i="68"/>
  <c r="AO9" i="68"/>
  <c r="AP9" i="68"/>
  <c r="B3" i="68"/>
  <c r="B4" i="68"/>
  <c r="B5" i="68"/>
  <c r="B6" i="68"/>
  <c r="B7" i="68"/>
  <c r="B8" i="68"/>
  <c r="B9" i="68"/>
  <c r="B2" i="68"/>
  <c r="C2" i="69"/>
  <c r="D2" i="69"/>
  <c r="E2" i="69"/>
  <c r="F2" i="69"/>
  <c r="G2" i="69"/>
  <c r="H2" i="69"/>
  <c r="I2" i="69"/>
  <c r="J2" i="69"/>
  <c r="K2" i="69"/>
  <c r="L2" i="69"/>
  <c r="M2" i="69"/>
  <c r="N2" i="69"/>
  <c r="O2" i="69"/>
  <c r="P2" i="69"/>
  <c r="Q2" i="69"/>
  <c r="R2" i="69"/>
  <c r="S2" i="69"/>
  <c r="T2" i="69"/>
  <c r="U2" i="69"/>
  <c r="V2" i="69"/>
  <c r="W2" i="69"/>
  <c r="X2" i="69"/>
  <c r="Y2" i="69"/>
  <c r="Z2" i="69"/>
  <c r="AA2" i="69"/>
  <c r="AB2" i="69"/>
  <c r="AC2" i="69"/>
  <c r="AD2" i="69"/>
  <c r="AE2" i="69"/>
  <c r="AF2" i="69"/>
  <c r="AG2" i="69"/>
  <c r="AH2" i="69"/>
  <c r="AI2" i="69"/>
  <c r="AJ2" i="69"/>
  <c r="AK2" i="69"/>
  <c r="AL2" i="69"/>
  <c r="AM2" i="69"/>
  <c r="AN2" i="69"/>
  <c r="AO2" i="69"/>
  <c r="AP2" i="69"/>
  <c r="C3" i="69"/>
  <c r="D3" i="69"/>
  <c r="E3" i="69"/>
  <c r="F3" i="69"/>
  <c r="G3" i="69"/>
  <c r="H3" i="69"/>
  <c r="I3" i="69"/>
  <c r="J3" i="69"/>
  <c r="K3" i="69"/>
  <c r="L3" i="69"/>
  <c r="M3" i="69"/>
  <c r="N3" i="69"/>
  <c r="O3" i="69"/>
  <c r="P3" i="69"/>
  <c r="Q3" i="69"/>
  <c r="R3" i="69"/>
  <c r="S3" i="69"/>
  <c r="T3" i="69"/>
  <c r="U3" i="69"/>
  <c r="V3" i="69"/>
  <c r="W3" i="69"/>
  <c r="X3" i="69"/>
  <c r="Y3" i="69"/>
  <c r="Z3" i="69"/>
  <c r="AA3" i="69"/>
  <c r="AB3" i="69"/>
  <c r="AC3" i="69"/>
  <c r="AD3" i="69"/>
  <c r="AE3" i="69"/>
  <c r="AF3" i="69"/>
  <c r="AG3" i="69"/>
  <c r="AH3" i="69"/>
  <c r="AI3" i="69"/>
  <c r="AJ3" i="69"/>
  <c r="AK3" i="69"/>
  <c r="AL3" i="69"/>
  <c r="AM3" i="69"/>
  <c r="AN3" i="69"/>
  <c r="AO3" i="69"/>
  <c r="AP3" i="69"/>
  <c r="C4" i="69"/>
  <c r="D4" i="69"/>
  <c r="E4" i="69"/>
  <c r="F4" i="69"/>
  <c r="G4" i="69"/>
  <c r="H4" i="69"/>
  <c r="I4" i="69"/>
  <c r="J4" i="69"/>
  <c r="K4" i="69"/>
  <c r="L4" i="69"/>
  <c r="M4" i="69"/>
  <c r="N4" i="69"/>
  <c r="O4" i="69"/>
  <c r="P4" i="69"/>
  <c r="Q4" i="69"/>
  <c r="R4" i="69"/>
  <c r="S4" i="69"/>
  <c r="T4" i="69"/>
  <c r="U4" i="69"/>
  <c r="V4" i="69"/>
  <c r="W4" i="69"/>
  <c r="X4" i="69"/>
  <c r="Y4" i="69"/>
  <c r="Z4" i="69"/>
  <c r="AA4" i="69"/>
  <c r="AB4" i="69"/>
  <c r="AC4" i="69"/>
  <c r="AD4" i="69"/>
  <c r="AE4" i="69"/>
  <c r="AF4" i="69"/>
  <c r="AG4" i="69"/>
  <c r="AH4" i="69"/>
  <c r="AI4" i="69"/>
  <c r="AJ4" i="69"/>
  <c r="AK4" i="69"/>
  <c r="AL4" i="69"/>
  <c r="AM4" i="69"/>
  <c r="AN4" i="69"/>
  <c r="AO4" i="69"/>
  <c r="AP4" i="69"/>
  <c r="C5" i="69"/>
  <c r="D5" i="69"/>
  <c r="E5" i="69"/>
  <c r="F5" i="69"/>
  <c r="G5" i="69"/>
  <c r="H5" i="69"/>
  <c r="I5" i="69"/>
  <c r="J5" i="69"/>
  <c r="K5" i="69"/>
  <c r="L5" i="69"/>
  <c r="M5" i="69"/>
  <c r="N5" i="69"/>
  <c r="O5" i="69"/>
  <c r="P5" i="69"/>
  <c r="Q5" i="69"/>
  <c r="R5" i="69"/>
  <c r="S5" i="69"/>
  <c r="T5" i="69"/>
  <c r="U5" i="69"/>
  <c r="V5" i="69"/>
  <c r="W5" i="69"/>
  <c r="X5" i="69"/>
  <c r="Y5" i="69"/>
  <c r="Z5" i="69"/>
  <c r="AA5" i="69"/>
  <c r="AB5" i="69"/>
  <c r="AC5" i="69"/>
  <c r="AD5" i="69"/>
  <c r="AE5" i="69"/>
  <c r="AF5" i="69"/>
  <c r="AG5" i="69"/>
  <c r="AH5" i="69"/>
  <c r="AI5" i="69"/>
  <c r="AJ5" i="69"/>
  <c r="AK5" i="69"/>
  <c r="AL5" i="69"/>
  <c r="AM5" i="69"/>
  <c r="AN5" i="69"/>
  <c r="AO5" i="69"/>
  <c r="AP5" i="69"/>
  <c r="C6" i="69"/>
  <c r="D6" i="69"/>
  <c r="E6" i="69"/>
  <c r="F6" i="69"/>
  <c r="G6" i="69"/>
  <c r="H6" i="69"/>
  <c r="I6" i="69"/>
  <c r="J6" i="69"/>
  <c r="K6" i="69"/>
  <c r="L6" i="69"/>
  <c r="M6" i="69"/>
  <c r="N6" i="69"/>
  <c r="O6" i="69"/>
  <c r="P6" i="69"/>
  <c r="Q6" i="69"/>
  <c r="R6" i="69"/>
  <c r="S6" i="69"/>
  <c r="T6" i="69"/>
  <c r="U6" i="69"/>
  <c r="V6" i="69"/>
  <c r="W6" i="69"/>
  <c r="X6" i="69"/>
  <c r="Y6" i="69"/>
  <c r="Z6" i="69"/>
  <c r="AA6" i="69"/>
  <c r="AB6" i="69"/>
  <c r="AC6" i="69"/>
  <c r="AD6" i="69"/>
  <c r="AE6" i="69"/>
  <c r="AF6" i="69"/>
  <c r="AG6" i="69"/>
  <c r="AH6" i="69"/>
  <c r="AI6" i="69"/>
  <c r="AJ6" i="69"/>
  <c r="AK6" i="69"/>
  <c r="AL6" i="69"/>
  <c r="AM6" i="69"/>
  <c r="AN6" i="69"/>
  <c r="AO6" i="69"/>
  <c r="AP6" i="69"/>
  <c r="C7" i="69"/>
  <c r="D7" i="69"/>
  <c r="E7" i="69"/>
  <c r="F7" i="69"/>
  <c r="G7" i="69"/>
  <c r="H7" i="69"/>
  <c r="I7" i="69"/>
  <c r="J7" i="69"/>
  <c r="K7" i="69"/>
  <c r="L7" i="69"/>
  <c r="M7" i="69"/>
  <c r="N7" i="69"/>
  <c r="O7" i="69"/>
  <c r="P7" i="69"/>
  <c r="Q7" i="69"/>
  <c r="R7" i="69"/>
  <c r="S7" i="69"/>
  <c r="T7" i="69"/>
  <c r="U7" i="69"/>
  <c r="V7" i="69"/>
  <c r="W7" i="69"/>
  <c r="X7" i="69"/>
  <c r="Y7" i="69"/>
  <c r="Z7" i="69"/>
  <c r="AA7" i="69"/>
  <c r="AB7" i="69"/>
  <c r="AC7" i="69"/>
  <c r="AD7" i="69"/>
  <c r="AE7" i="69"/>
  <c r="AF7" i="69"/>
  <c r="AG7" i="69"/>
  <c r="AH7" i="69"/>
  <c r="AI7" i="69"/>
  <c r="AJ7" i="69"/>
  <c r="AK7" i="69"/>
  <c r="AL7" i="69"/>
  <c r="AM7" i="69"/>
  <c r="AN7" i="69"/>
  <c r="AO7" i="69"/>
  <c r="AP7" i="69"/>
  <c r="C8" i="69"/>
  <c r="D8" i="69"/>
  <c r="E8" i="69"/>
  <c r="F8" i="69"/>
  <c r="G8" i="69"/>
  <c r="H8" i="69"/>
  <c r="I8" i="69"/>
  <c r="J8" i="69"/>
  <c r="K8" i="69"/>
  <c r="L8" i="69"/>
  <c r="M8" i="69"/>
  <c r="N8" i="69"/>
  <c r="O8" i="69"/>
  <c r="P8" i="69"/>
  <c r="Q8" i="69"/>
  <c r="R8" i="69"/>
  <c r="S8" i="69"/>
  <c r="T8" i="69"/>
  <c r="U8" i="69"/>
  <c r="V8" i="69"/>
  <c r="W8" i="69"/>
  <c r="X8" i="69"/>
  <c r="Y8" i="69"/>
  <c r="Z8" i="69"/>
  <c r="AA8" i="69"/>
  <c r="AB8" i="69"/>
  <c r="AC8" i="69"/>
  <c r="AD8" i="69"/>
  <c r="AE8" i="69"/>
  <c r="AF8" i="69"/>
  <c r="AG8" i="69"/>
  <c r="AH8" i="69"/>
  <c r="AI8" i="69"/>
  <c r="AJ8" i="69"/>
  <c r="AK8" i="69"/>
  <c r="AL8" i="69"/>
  <c r="AM8" i="69"/>
  <c r="AN8" i="69"/>
  <c r="AO8" i="69"/>
  <c r="AP8"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J9" i="69"/>
  <c r="AK9" i="69"/>
  <c r="AL9" i="69"/>
  <c r="AM9" i="69"/>
  <c r="AN9" i="69"/>
  <c r="AO9" i="69"/>
  <c r="AP9" i="69"/>
  <c r="B3" i="69"/>
  <c r="B4" i="69"/>
  <c r="B5" i="69"/>
  <c r="B6" i="69"/>
  <c r="B7" i="69"/>
  <c r="B8" i="69"/>
  <c r="B9" i="69"/>
  <c r="B2" i="69"/>
  <c r="C2" i="70"/>
  <c r="D2" i="70"/>
  <c r="E2" i="70"/>
  <c r="F2" i="70"/>
  <c r="G2" i="70"/>
  <c r="H2" i="70"/>
  <c r="I2" i="70"/>
  <c r="J2" i="70"/>
  <c r="K2" i="70"/>
  <c r="L2" i="70"/>
  <c r="M2" i="70"/>
  <c r="N2" i="70"/>
  <c r="O2" i="70"/>
  <c r="P2" i="70"/>
  <c r="Q2" i="70"/>
  <c r="R2" i="70"/>
  <c r="S2" i="70"/>
  <c r="T2" i="70"/>
  <c r="U2" i="70"/>
  <c r="V2" i="70"/>
  <c r="W2" i="70"/>
  <c r="X2" i="70"/>
  <c r="Y2" i="70"/>
  <c r="Z2" i="70"/>
  <c r="AA2" i="70"/>
  <c r="AB2" i="70"/>
  <c r="AC2" i="70"/>
  <c r="AD2" i="70"/>
  <c r="AE2" i="70"/>
  <c r="AF2" i="70"/>
  <c r="AG2" i="70"/>
  <c r="AH2" i="70"/>
  <c r="AI2" i="70"/>
  <c r="AJ2" i="70"/>
  <c r="AK2" i="70"/>
  <c r="AL2" i="70"/>
  <c r="AM2" i="70"/>
  <c r="AN2" i="70"/>
  <c r="AO2" i="70"/>
  <c r="AP2" i="70"/>
  <c r="C3" i="70"/>
  <c r="D3" i="70"/>
  <c r="E3" i="70"/>
  <c r="F3" i="70"/>
  <c r="G3" i="70"/>
  <c r="H3" i="70"/>
  <c r="I3" i="70"/>
  <c r="J3" i="70"/>
  <c r="K3" i="70"/>
  <c r="L3" i="70"/>
  <c r="M3" i="70"/>
  <c r="N3" i="70"/>
  <c r="O3" i="70"/>
  <c r="P3" i="70"/>
  <c r="Q3" i="70"/>
  <c r="R3" i="70"/>
  <c r="S3" i="70"/>
  <c r="T3" i="70"/>
  <c r="U3" i="70"/>
  <c r="V3" i="70"/>
  <c r="W3" i="70"/>
  <c r="X3" i="70"/>
  <c r="Y3" i="70"/>
  <c r="Z3" i="70"/>
  <c r="AA3" i="70"/>
  <c r="AB3" i="70"/>
  <c r="AC3" i="70"/>
  <c r="AD3" i="70"/>
  <c r="AE3" i="70"/>
  <c r="AF3" i="70"/>
  <c r="AG3" i="70"/>
  <c r="AH3" i="70"/>
  <c r="AI3" i="70"/>
  <c r="AJ3" i="70"/>
  <c r="AK3" i="70"/>
  <c r="AL3" i="70"/>
  <c r="AM3" i="70"/>
  <c r="AN3" i="70"/>
  <c r="AO3" i="70"/>
  <c r="AP3" i="70"/>
  <c r="C4" i="70"/>
  <c r="D4" i="70"/>
  <c r="E4" i="70"/>
  <c r="F4" i="70"/>
  <c r="G4" i="70"/>
  <c r="H4" i="70"/>
  <c r="I4" i="70"/>
  <c r="J4" i="70"/>
  <c r="K4" i="70"/>
  <c r="L4" i="70"/>
  <c r="M4" i="70"/>
  <c r="N4" i="70"/>
  <c r="O4" i="70"/>
  <c r="P4" i="70"/>
  <c r="Q4" i="70"/>
  <c r="R4" i="70"/>
  <c r="S4" i="70"/>
  <c r="T4" i="70"/>
  <c r="U4" i="70"/>
  <c r="V4" i="70"/>
  <c r="W4" i="70"/>
  <c r="X4" i="70"/>
  <c r="Y4" i="70"/>
  <c r="Z4" i="70"/>
  <c r="AA4" i="70"/>
  <c r="AB4" i="70"/>
  <c r="AC4" i="70"/>
  <c r="AD4" i="70"/>
  <c r="AE4" i="70"/>
  <c r="AF4" i="70"/>
  <c r="AG4" i="70"/>
  <c r="AH4" i="70"/>
  <c r="AI4" i="70"/>
  <c r="AJ4" i="70"/>
  <c r="AK4" i="70"/>
  <c r="AL4" i="70"/>
  <c r="AM4" i="70"/>
  <c r="AN4" i="70"/>
  <c r="AO4" i="70"/>
  <c r="AP4" i="70"/>
  <c r="C5" i="70"/>
  <c r="D5" i="70"/>
  <c r="E5" i="70"/>
  <c r="F5" i="70"/>
  <c r="G5" i="70"/>
  <c r="H5" i="70"/>
  <c r="I5" i="70"/>
  <c r="J5" i="70"/>
  <c r="K5" i="70"/>
  <c r="L5" i="70"/>
  <c r="M5" i="70"/>
  <c r="N5" i="70"/>
  <c r="O5" i="70"/>
  <c r="P5" i="70"/>
  <c r="Q5" i="70"/>
  <c r="R5" i="70"/>
  <c r="S5" i="70"/>
  <c r="T5" i="70"/>
  <c r="U5" i="70"/>
  <c r="V5" i="70"/>
  <c r="W5" i="70"/>
  <c r="X5" i="70"/>
  <c r="Y5" i="70"/>
  <c r="Z5" i="70"/>
  <c r="AA5" i="70"/>
  <c r="AB5" i="70"/>
  <c r="AC5" i="70"/>
  <c r="AD5" i="70"/>
  <c r="AE5" i="70"/>
  <c r="AF5" i="70"/>
  <c r="AG5" i="70"/>
  <c r="AH5" i="70"/>
  <c r="AI5" i="70"/>
  <c r="AJ5" i="70"/>
  <c r="AK5" i="70"/>
  <c r="AL5" i="70"/>
  <c r="AM5" i="70"/>
  <c r="AN5" i="70"/>
  <c r="AO5" i="70"/>
  <c r="AP5" i="70"/>
  <c r="C6" i="70"/>
  <c r="D6" i="70"/>
  <c r="E6" i="70"/>
  <c r="F6" i="70"/>
  <c r="G6" i="70"/>
  <c r="H6" i="70"/>
  <c r="I6" i="70"/>
  <c r="J6" i="70"/>
  <c r="K6" i="70"/>
  <c r="L6" i="70"/>
  <c r="M6" i="70"/>
  <c r="N6" i="70"/>
  <c r="O6" i="70"/>
  <c r="P6" i="70"/>
  <c r="Q6" i="70"/>
  <c r="R6" i="70"/>
  <c r="S6" i="70"/>
  <c r="T6" i="70"/>
  <c r="U6" i="70"/>
  <c r="V6" i="70"/>
  <c r="W6" i="70"/>
  <c r="X6" i="70"/>
  <c r="Y6" i="70"/>
  <c r="Z6" i="70"/>
  <c r="AA6" i="70"/>
  <c r="AB6" i="70"/>
  <c r="AC6" i="70"/>
  <c r="AD6" i="70"/>
  <c r="AE6" i="70"/>
  <c r="AF6" i="70"/>
  <c r="AG6" i="70"/>
  <c r="AH6" i="70"/>
  <c r="AI6" i="70"/>
  <c r="AJ6" i="70"/>
  <c r="AK6" i="70"/>
  <c r="AL6" i="70"/>
  <c r="AM6" i="70"/>
  <c r="AN6" i="70"/>
  <c r="AO6" i="70"/>
  <c r="AP6" i="70"/>
  <c r="C7" i="70"/>
  <c r="D7" i="70"/>
  <c r="E7" i="70"/>
  <c r="F7" i="70"/>
  <c r="G7" i="70"/>
  <c r="H7" i="70"/>
  <c r="I7" i="70"/>
  <c r="J7" i="70"/>
  <c r="K7" i="70"/>
  <c r="L7" i="70"/>
  <c r="M7" i="70"/>
  <c r="N7" i="70"/>
  <c r="O7" i="70"/>
  <c r="P7" i="70"/>
  <c r="Q7" i="70"/>
  <c r="R7" i="70"/>
  <c r="S7" i="70"/>
  <c r="T7" i="70"/>
  <c r="U7" i="70"/>
  <c r="V7" i="70"/>
  <c r="W7" i="70"/>
  <c r="X7" i="70"/>
  <c r="Y7" i="70"/>
  <c r="Z7" i="70"/>
  <c r="AA7" i="70"/>
  <c r="AB7" i="70"/>
  <c r="AC7" i="70"/>
  <c r="AD7" i="70"/>
  <c r="AE7" i="70"/>
  <c r="AF7" i="70"/>
  <c r="AG7" i="70"/>
  <c r="AH7" i="70"/>
  <c r="AI7" i="70"/>
  <c r="AJ7" i="70"/>
  <c r="AK7" i="70"/>
  <c r="AL7" i="70"/>
  <c r="AM7" i="70"/>
  <c r="AN7" i="70"/>
  <c r="AO7" i="70"/>
  <c r="AP7" i="70"/>
  <c r="C8" i="70"/>
  <c r="D8" i="70"/>
  <c r="E8" i="70"/>
  <c r="F8" i="70"/>
  <c r="G8" i="70"/>
  <c r="H8" i="70"/>
  <c r="I8" i="70"/>
  <c r="J8" i="70"/>
  <c r="K8" i="70"/>
  <c r="L8" i="70"/>
  <c r="M8" i="70"/>
  <c r="N8" i="70"/>
  <c r="O8" i="70"/>
  <c r="P8" i="70"/>
  <c r="Q8" i="70"/>
  <c r="R8" i="70"/>
  <c r="S8" i="70"/>
  <c r="T8" i="70"/>
  <c r="U8" i="70"/>
  <c r="V8" i="70"/>
  <c r="W8" i="70"/>
  <c r="X8" i="70"/>
  <c r="Y8" i="70"/>
  <c r="Z8" i="70"/>
  <c r="AA8" i="70"/>
  <c r="AB8" i="70"/>
  <c r="AC8" i="70"/>
  <c r="AD8" i="70"/>
  <c r="AE8" i="70"/>
  <c r="AF8" i="70"/>
  <c r="AG8" i="70"/>
  <c r="AH8" i="70"/>
  <c r="AI8" i="70"/>
  <c r="AJ8" i="70"/>
  <c r="AK8" i="70"/>
  <c r="AL8" i="70"/>
  <c r="AM8" i="70"/>
  <c r="AN8" i="70"/>
  <c r="AO8" i="70"/>
  <c r="AP8" i="70"/>
  <c r="C9" i="70"/>
  <c r="D9" i="70"/>
  <c r="E9" i="70"/>
  <c r="F9" i="70"/>
  <c r="G9" i="70"/>
  <c r="H9" i="70"/>
  <c r="I9" i="70"/>
  <c r="J9" i="70"/>
  <c r="K9" i="70"/>
  <c r="L9" i="70"/>
  <c r="M9" i="70"/>
  <c r="N9" i="70"/>
  <c r="O9" i="70"/>
  <c r="P9" i="70"/>
  <c r="Q9" i="70"/>
  <c r="R9" i="70"/>
  <c r="S9" i="70"/>
  <c r="T9" i="70"/>
  <c r="U9" i="70"/>
  <c r="V9" i="70"/>
  <c r="W9" i="70"/>
  <c r="X9" i="70"/>
  <c r="Y9" i="70"/>
  <c r="Z9" i="70"/>
  <c r="AA9" i="70"/>
  <c r="AB9" i="70"/>
  <c r="AC9" i="70"/>
  <c r="AD9" i="70"/>
  <c r="AE9" i="70"/>
  <c r="AF9" i="70"/>
  <c r="AG9" i="70"/>
  <c r="AH9" i="70"/>
  <c r="AI9" i="70"/>
  <c r="AJ9" i="70"/>
  <c r="AK9" i="70"/>
  <c r="AL9" i="70"/>
  <c r="AM9" i="70"/>
  <c r="AN9" i="70"/>
  <c r="AO9" i="70"/>
  <c r="AP9" i="70"/>
  <c r="B3" i="70"/>
  <c r="B4" i="70"/>
  <c r="B5" i="70"/>
  <c r="B6" i="70"/>
  <c r="B7" i="70"/>
  <c r="B8" i="70"/>
  <c r="B9" i="70"/>
  <c r="B2" i="70"/>
  <c r="C2" i="71"/>
  <c r="D2" i="71"/>
  <c r="E2" i="71"/>
  <c r="F2" i="71"/>
  <c r="G2" i="71"/>
  <c r="H2" i="71"/>
  <c r="I2" i="71"/>
  <c r="J2" i="71"/>
  <c r="K2" i="71"/>
  <c r="L2" i="71"/>
  <c r="M2" i="71"/>
  <c r="N2" i="71"/>
  <c r="O2" i="71"/>
  <c r="P2" i="71"/>
  <c r="Q2" i="71"/>
  <c r="R2" i="71"/>
  <c r="S2" i="71"/>
  <c r="T2" i="71"/>
  <c r="U2" i="71"/>
  <c r="V2" i="71"/>
  <c r="W2" i="71"/>
  <c r="X2" i="71"/>
  <c r="Y2" i="71"/>
  <c r="Z2" i="71"/>
  <c r="AA2" i="71"/>
  <c r="AB2" i="71"/>
  <c r="AC2" i="71"/>
  <c r="AD2" i="71"/>
  <c r="AE2" i="71"/>
  <c r="AF2" i="71"/>
  <c r="AG2" i="71"/>
  <c r="AH2" i="71"/>
  <c r="AI2" i="71"/>
  <c r="AJ2" i="71"/>
  <c r="AK2" i="71"/>
  <c r="AL2" i="71"/>
  <c r="AM2" i="71"/>
  <c r="AN2" i="71"/>
  <c r="AO2" i="71"/>
  <c r="AP2" i="71"/>
  <c r="C3" i="71"/>
  <c r="D3" i="71"/>
  <c r="E3" i="71"/>
  <c r="F3" i="71"/>
  <c r="G3" i="71"/>
  <c r="H3" i="71"/>
  <c r="I3" i="71"/>
  <c r="J3" i="71"/>
  <c r="K3" i="71"/>
  <c r="L3" i="71"/>
  <c r="M3" i="71"/>
  <c r="N3" i="71"/>
  <c r="O3" i="71"/>
  <c r="P3" i="71"/>
  <c r="Q3" i="71"/>
  <c r="R3" i="71"/>
  <c r="S3" i="71"/>
  <c r="T3" i="71"/>
  <c r="U3" i="71"/>
  <c r="V3" i="71"/>
  <c r="W3" i="71"/>
  <c r="X3" i="71"/>
  <c r="Y3" i="71"/>
  <c r="Z3" i="71"/>
  <c r="AA3" i="71"/>
  <c r="AB3" i="71"/>
  <c r="AC3" i="71"/>
  <c r="AD3" i="71"/>
  <c r="AE3" i="71"/>
  <c r="AF3" i="71"/>
  <c r="AG3" i="71"/>
  <c r="AH3" i="71"/>
  <c r="AI3" i="71"/>
  <c r="AJ3" i="71"/>
  <c r="AK3" i="71"/>
  <c r="AL3" i="71"/>
  <c r="AM3" i="71"/>
  <c r="AN3" i="71"/>
  <c r="AO3" i="71"/>
  <c r="AP3" i="71"/>
  <c r="C4" i="71"/>
  <c r="D4" i="71"/>
  <c r="E4" i="71"/>
  <c r="F4" i="71"/>
  <c r="G4" i="71"/>
  <c r="H4" i="71"/>
  <c r="I4" i="71"/>
  <c r="J4" i="71"/>
  <c r="K4" i="71"/>
  <c r="L4" i="71"/>
  <c r="M4" i="71"/>
  <c r="N4" i="71"/>
  <c r="O4" i="71"/>
  <c r="P4" i="71"/>
  <c r="Q4" i="71"/>
  <c r="R4" i="71"/>
  <c r="S4" i="71"/>
  <c r="T4" i="71"/>
  <c r="U4" i="71"/>
  <c r="V4" i="71"/>
  <c r="W4" i="71"/>
  <c r="X4" i="71"/>
  <c r="Y4" i="71"/>
  <c r="Z4" i="71"/>
  <c r="AA4" i="71"/>
  <c r="AB4" i="71"/>
  <c r="AC4" i="71"/>
  <c r="AD4" i="71"/>
  <c r="AE4" i="71"/>
  <c r="AF4" i="71"/>
  <c r="AG4" i="71"/>
  <c r="AH4" i="71"/>
  <c r="AI4" i="71"/>
  <c r="AJ4" i="71"/>
  <c r="AK4" i="71"/>
  <c r="AL4" i="71"/>
  <c r="AM4" i="71"/>
  <c r="AN4" i="71"/>
  <c r="AO4" i="71"/>
  <c r="AP4" i="71"/>
  <c r="C5" i="71"/>
  <c r="D5" i="71"/>
  <c r="E5" i="71"/>
  <c r="F5" i="71"/>
  <c r="G5" i="71"/>
  <c r="H5" i="71"/>
  <c r="I5" i="71"/>
  <c r="J5" i="71"/>
  <c r="K5" i="71"/>
  <c r="L5" i="71"/>
  <c r="M5" i="71"/>
  <c r="N5" i="71"/>
  <c r="O5" i="71"/>
  <c r="P5" i="71"/>
  <c r="Q5" i="71"/>
  <c r="R5" i="71"/>
  <c r="S5" i="71"/>
  <c r="T5" i="71"/>
  <c r="U5" i="71"/>
  <c r="V5" i="71"/>
  <c r="W5" i="71"/>
  <c r="X5" i="71"/>
  <c r="Y5" i="71"/>
  <c r="Z5" i="71"/>
  <c r="AA5" i="71"/>
  <c r="AB5" i="71"/>
  <c r="AC5" i="71"/>
  <c r="AD5" i="71"/>
  <c r="AE5" i="71"/>
  <c r="AF5" i="71"/>
  <c r="AG5" i="71"/>
  <c r="AH5" i="71"/>
  <c r="AI5" i="71"/>
  <c r="AJ5" i="71"/>
  <c r="AK5" i="71"/>
  <c r="AL5" i="71"/>
  <c r="AM5" i="71"/>
  <c r="AN5" i="71"/>
  <c r="AO5" i="71"/>
  <c r="AP5" i="71"/>
  <c r="C6" i="71"/>
  <c r="D6" i="71"/>
  <c r="E6" i="71"/>
  <c r="F6" i="71"/>
  <c r="G6" i="71"/>
  <c r="H6" i="71"/>
  <c r="I6" i="71"/>
  <c r="J6" i="71"/>
  <c r="K6" i="71"/>
  <c r="L6" i="71"/>
  <c r="M6" i="71"/>
  <c r="N6" i="71"/>
  <c r="O6" i="71"/>
  <c r="P6" i="71"/>
  <c r="Q6" i="71"/>
  <c r="R6" i="71"/>
  <c r="S6" i="71"/>
  <c r="T6" i="71"/>
  <c r="U6" i="71"/>
  <c r="V6" i="71"/>
  <c r="W6" i="71"/>
  <c r="X6" i="71"/>
  <c r="Y6" i="71"/>
  <c r="Z6" i="71"/>
  <c r="AA6" i="71"/>
  <c r="AB6" i="71"/>
  <c r="AC6" i="71"/>
  <c r="AD6" i="71"/>
  <c r="AE6" i="71"/>
  <c r="AF6" i="71"/>
  <c r="AG6" i="71"/>
  <c r="AH6" i="71"/>
  <c r="AI6" i="71"/>
  <c r="AJ6" i="71"/>
  <c r="AK6" i="71"/>
  <c r="AL6" i="71"/>
  <c r="AM6" i="71"/>
  <c r="AN6" i="71"/>
  <c r="AO6" i="71"/>
  <c r="AP6" i="71"/>
  <c r="C7" i="71"/>
  <c r="D7" i="71"/>
  <c r="E7" i="71"/>
  <c r="F7" i="71"/>
  <c r="G7" i="71"/>
  <c r="H7" i="71"/>
  <c r="I7" i="71"/>
  <c r="J7" i="71"/>
  <c r="K7" i="71"/>
  <c r="L7" i="71"/>
  <c r="M7" i="71"/>
  <c r="N7" i="71"/>
  <c r="O7" i="71"/>
  <c r="P7" i="71"/>
  <c r="Q7" i="71"/>
  <c r="R7" i="71"/>
  <c r="S7" i="71"/>
  <c r="T7" i="71"/>
  <c r="U7" i="71"/>
  <c r="V7" i="71"/>
  <c r="W7" i="71"/>
  <c r="X7" i="71"/>
  <c r="Y7" i="71"/>
  <c r="Z7" i="71"/>
  <c r="AA7" i="71"/>
  <c r="AB7" i="71"/>
  <c r="AC7" i="71"/>
  <c r="AD7" i="71"/>
  <c r="AE7" i="71"/>
  <c r="AF7" i="71"/>
  <c r="AG7" i="71"/>
  <c r="AH7" i="71"/>
  <c r="AI7" i="71"/>
  <c r="AJ7" i="71"/>
  <c r="AK7" i="71"/>
  <c r="AL7" i="71"/>
  <c r="AM7" i="71"/>
  <c r="AN7" i="71"/>
  <c r="AO7" i="71"/>
  <c r="AP7" i="71"/>
  <c r="C8" i="71"/>
  <c r="D8" i="71"/>
  <c r="E8" i="71"/>
  <c r="F8" i="71"/>
  <c r="G8" i="71"/>
  <c r="H8" i="71"/>
  <c r="I8" i="71"/>
  <c r="J8" i="71"/>
  <c r="K8" i="71"/>
  <c r="L8" i="71"/>
  <c r="M8" i="71"/>
  <c r="N8" i="71"/>
  <c r="O8" i="71"/>
  <c r="P8" i="71"/>
  <c r="Q8" i="71"/>
  <c r="R8" i="71"/>
  <c r="S8" i="71"/>
  <c r="T8" i="71"/>
  <c r="U8" i="71"/>
  <c r="V8" i="71"/>
  <c r="W8" i="71"/>
  <c r="X8" i="71"/>
  <c r="Y8" i="71"/>
  <c r="Z8" i="71"/>
  <c r="AA8" i="71"/>
  <c r="AB8" i="71"/>
  <c r="AC8" i="71"/>
  <c r="AD8" i="71"/>
  <c r="AE8" i="71"/>
  <c r="AF8" i="71"/>
  <c r="AG8" i="71"/>
  <c r="AH8" i="71"/>
  <c r="AI8" i="71"/>
  <c r="AJ8" i="71"/>
  <c r="AK8" i="71"/>
  <c r="AL8" i="71"/>
  <c r="AM8" i="71"/>
  <c r="AN8" i="71"/>
  <c r="AO8" i="71"/>
  <c r="AP8" i="71"/>
  <c r="C9" i="71"/>
  <c r="D9" i="71"/>
  <c r="E9" i="71"/>
  <c r="F9" i="71"/>
  <c r="G9" i="71"/>
  <c r="H9" i="71"/>
  <c r="I9" i="71"/>
  <c r="J9" i="71"/>
  <c r="K9" i="71"/>
  <c r="L9" i="71"/>
  <c r="M9" i="71"/>
  <c r="N9" i="71"/>
  <c r="O9" i="71"/>
  <c r="P9" i="71"/>
  <c r="Q9" i="71"/>
  <c r="R9" i="71"/>
  <c r="S9" i="71"/>
  <c r="T9" i="71"/>
  <c r="U9" i="71"/>
  <c r="V9" i="71"/>
  <c r="W9" i="71"/>
  <c r="X9" i="71"/>
  <c r="Y9" i="71"/>
  <c r="Z9" i="71"/>
  <c r="AA9" i="71"/>
  <c r="AB9" i="71"/>
  <c r="AC9" i="71"/>
  <c r="AD9" i="71"/>
  <c r="AE9" i="71"/>
  <c r="AF9" i="71"/>
  <c r="AG9" i="71"/>
  <c r="AH9" i="71"/>
  <c r="AI9" i="71"/>
  <c r="AJ9" i="71"/>
  <c r="AK9" i="71"/>
  <c r="AL9" i="71"/>
  <c r="AM9" i="71"/>
  <c r="AN9" i="71"/>
  <c r="AO9" i="71"/>
  <c r="AP9" i="71"/>
  <c r="B3" i="71"/>
  <c r="B4" i="71"/>
  <c r="B5" i="71"/>
  <c r="B6" i="71"/>
  <c r="B7" i="71"/>
  <c r="B8" i="71"/>
  <c r="B9" i="71"/>
  <c r="B2" i="71"/>
  <c r="C2" i="72"/>
  <c r="D2" i="72"/>
  <c r="E2" i="72"/>
  <c r="F2" i="72"/>
  <c r="G2" i="72"/>
  <c r="H2" i="72"/>
  <c r="I2" i="72"/>
  <c r="J2" i="72"/>
  <c r="K2" i="72"/>
  <c r="L2" i="72"/>
  <c r="M2" i="72"/>
  <c r="N2" i="72"/>
  <c r="O2" i="72"/>
  <c r="P2" i="72"/>
  <c r="Q2" i="72"/>
  <c r="R2" i="72"/>
  <c r="S2" i="72"/>
  <c r="T2" i="72"/>
  <c r="U2" i="72"/>
  <c r="V2" i="72"/>
  <c r="W2" i="72"/>
  <c r="X2" i="72"/>
  <c r="Y2" i="72"/>
  <c r="Z2" i="72"/>
  <c r="AA2" i="72"/>
  <c r="AB2" i="72"/>
  <c r="AC2" i="72"/>
  <c r="AD2" i="72"/>
  <c r="AE2" i="72"/>
  <c r="AF2" i="72"/>
  <c r="AG2" i="72"/>
  <c r="AH2" i="72"/>
  <c r="AI2" i="72"/>
  <c r="AJ2" i="72"/>
  <c r="AK2" i="72"/>
  <c r="AL2" i="72"/>
  <c r="AM2" i="72"/>
  <c r="AN2" i="72"/>
  <c r="AO2" i="72"/>
  <c r="AP2" i="72"/>
  <c r="C3" i="72"/>
  <c r="D3" i="72"/>
  <c r="E3" i="72"/>
  <c r="F3" i="72"/>
  <c r="G3" i="72"/>
  <c r="H3" i="72"/>
  <c r="I3" i="72"/>
  <c r="J3" i="72"/>
  <c r="K3" i="72"/>
  <c r="L3" i="72"/>
  <c r="M3" i="72"/>
  <c r="N3" i="72"/>
  <c r="O3" i="72"/>
  <c r="P3" i="72"/>
  <c r="Q3" i="72"/>
  <c r="R3" i="72"/>
  <c r="S3" i="72"/>
  <c r="T3" i="72"/>
  <c r="U3" i="72"/>
  <c r="V3" i="72"/>
  <c r="W3" i="72"/>
  <c r="X3" i="72"/>
  <c r="Y3" i="72"/>
  <c r="Z3" i="72"/>
  <c r="AA3" i="72"/>
  <c r="AB3" i="72"/>
  <c r="AC3" i="72"/>
  <c r="AD3" i="72"/>
  <c r="AE3" i="72"/>
  <c r="AF3" i="72"/>
  <c r="AG3" i="72"/>
  <c r="AH3" i="72"/>
  <c r="AI3" i="72"/>
  <c r="AJ3" i="72"/>
  <c r="AK3" i="72"/>
  <c r="AL3" i="72"/>
  <c r="AM3" i="72"/>
  <c r="AN3" i="72"/>
  <c r="AO3" i="72"/>
  <c r="AP3" i="72"/>
  <c r="C4" i="72"/>
  <c r="D4" i="72"/>
  <c r="E4" i="72"/>
  <c r="F4" i="72"/>
  <c r="G4" i="72"/>
  <c r="H4" i="72"/>
  <c r="I4" i="72"/>
  <c r="J4" i="72"/>
  <c r="K4" i="72"/>
  <c r="L4" i="72"/>
  <c r="M4" i="72"/>
  <c r="N4" i="72"/>
  <c r="O4" i="72"/>
  <c r="P4" i="72"/>
  <c r="Q4" i="72"/>
  <c r="R4" i="72"/>
  <c r="S4" i="72"/>
  <c r="T4" i="72"/>
  <c r="U4" i="72"/>
  <c r="V4" i="72"/>
  <c r="W4" i="72"/>
  <c r="X4" i="72"/>
  <c r="Y4" i="72"/>
  <c r="Z4" i="72"/>
  <c r="AA4" i="72"/>
  <c r="AB4" i="72"/>
  <c r="AC4" i="72"/>
  <c r="AD4" i="72"/>
  <c r="AE4" i="72"/>
  <c r="AF4" i="72"/>
  <c r="AG4" i="72"/>
  <c r="AH4" i="72"/>
  <c r="AI4" i="72"/>
  <c r="AJ4" i="72"/>
  <c r="AK4" i="72"/>
  <c r="AL4" i="72"/>
  <c r="AM4" i="72"/>
  <c r="AN4" i="72"/>
  <c r="AO4" i="72"/>
  <c r="AP4" i="72"/>
  <c r="C5" i="72"/>
  <c r="D5" i="72"/>
  <c r="E5" i="72"/>
  <c r="F5" i="72"/>
  <c r="G5" i="72"/>
  <c r="H5" i="72"/>
  <c r="I5" i="72"/>
  <c r="J5" i="72"/>
  <c r="K5" i="72"/>
  <c r="L5" i="72"/>
  <c r="M5" i="72"/>
  <c r="N5" i="72"/>
  <c r="O5" i="72"/>
  <c r="P5" i="72"/>
  <c r="Q5" i="72"/>
  <c r="R5" i="72"/>
  <c r="S5" i="72"/>
  <c r="T5" i="72"/>
  <c r="U5" i="72"/>
  <c r="V5" i="72"/>
  <c r="W5" i="72"/>
  <c r="X5" i="72"/>
  <c r="Y5" i="72"/>
  <c r="Z5" i="72"/>
  <c r="AA5" i="72"/>
  <c r="AB5" i="72"/>
  <c r="AC5" i="72"/>
  <c r="AD5" i="72"/>
  <c r="AE5" i="72"/>
  <c r="AF5" i="72"/>
  <c r="AG5" i="72"/>
  <c r="AH5" i="72"/>
  <c r="AI5" i="72"/>
  <c r="AJ5" i="72"/>
  <c r="AK5" i="72"/>
  <c r="AL5" i="72"/>
  <c r="AM5" i="72"/>
  <c r="AN5" i="72"/>
  <c r="AO5" i="72"/>
  <c r="AP5" i="72"/>
  <c r="C6" i="72"/>
  <c r="D6" i="72"/>
  <c r="E6" i="72"/>
  <c r="F6" i="72"/>
  <c r="G6" i="72"/>
  <c r="H6" i="72"/>
  <c r="I6" i="72"/>
  <c r="J6" i="72"/>
  <c r="K6" i="72"/>
  <c r="L6" i="72"/>
  <c r="M6" i="72"/>
  <c r="N6" i="72"/>
  <c r="O6" i="72"/>
  <c r="P6" i="72"/>
  <c r="Q6" i="72"/>
  <c r="R6" i="72"/>
  <c r="S6" i="72"/>
  <c r="T6" i="72"/>
  <c r="U6" i="72"/>
  <c r="V6" i="72"/>
  <c r="W6" i="72"/>
  <c r="X6" i="72"/>
  <c r="Y6" i="72"/>
  <c r="Z6" i="72"/>
  <c r="AA6" i="72"/>
  <c r="AB6" i="72"/>
  <c r="AC6" i="72"/>
  <c r="AD6" i="72"/>
  <c r="AE6" i="72"/>
  <c r="AF6" i="72"/>
  <c r="AG6" i="72"/>
  <c r="AH6" i="72"/>
  <c r="AI6" i="72"/>
  <c r="AJ6" i="72"/>
  <c r="AK6" i="72"/>
  <c r="AL6" i="72"/>
  <c r="AM6" i="72"/>
  <c r="AN6" i="72"/>
  <c r="AO6" i="72"/>
  <c r="AP6" i="72"/>
  <c r="C7" i="72"/>
  <c r="D7" i="72"/>
  <c r="E7" i="72"/>
  <c r="F7" i="72"/>
  <c r="G7" i="72"/>
  <c r="H7" i="72"/>
  <c r="I7" i="72"/>
  <c r="J7" i="72"/>
  <c r="K7" i="72"/>
  <c r="L7" i="72"/>
  <c r="M7" i="72"/>
  <c r="N7" i="72"/>
  <c r="O7" i="72"/>
  <c r="P7" i="72"/>
  <c r="Q7" i="72"/>
  <c r="R7" i="72"/>
  <c r="S7" i="72"/>
  <c r="T7" i="72"/>
  <c r="U7" i="72"/>
  <c r="V7" i="72"/>
  <c r="W7" i="72"/>
  <c r="X7" i="72"/>
  <c r="Y7" i="72"/>
  <c r="Z7" i="72"/>
  <c r="AA7" i="72"/>
  <c r="AB7" i="72"/>
  <c r="AC7" i="72"/>
  <c r="AD7" i="72"/>
  <c r="AE7" i="72"/>
  <c r="AF7" i="72"/>
  <c r="AG7" i="72"/>
  <c r="AH7" i="72"/>
  <c r="AI7" i="72"/>
  <c r="AJ7" i="72"/>
  <c r="AK7" i="72"/>
  <c r="AL7" i="72"/>
  <c r="AM7" i="72"/>
  <c r="AN7" i="72"/>
  <c r="AO7" i="72"/>
  <c r="AP7" i="72"/>
  <c r="C8" i="72"/>
  <c r="D8" i="72"/>
  <c r="E8" i="72"/>
  <c r="F8" i="72"/>
  <c r="G8" i="72"/>
  <c r="H8" i="72"/>
  <c r="I8" i="72"/>
  <c r="J8" i="72"/>
  <c r="K8" i="72"/>
  <c r="L8" i="72"/>
  <c r="M8" i="72"/>
  <c r="N8" i="72"/>
  <c r="O8" i="72"/>
  <c r="P8" i="72"/>
  <c r="Q8" i="72"/>
  <c r="R8" i="72"/>
  <c r="S8" i="72"/>
  <c r="T8" i="72"/>
  <c r="U8" i="72"/>
  <c r="V8" i="72"/>
  <c r="W8" i="72"/>
  <c r="X8" i="72"/>
  <c r="Y8" i="72"/>
  <c r="Z8" i="72"/>
  <c r="AA8" i="72"/>
  <c r="AB8" i="72"/>
  <c r="AC8" i="72"/>
  <c r="AD8" i="72"/>
  <c r="AE8" i="72"/>
  <c r="AF8" i="72"/>
  <c r="AG8" i="72"/>
  <c r="AH8" i="72"/>
  <c r="AI8" i="72"/>
  <c r="AJ8" i="72"/>
  <c r="AK8" i="72"/>
  <c r="AL8" i="72"/>
  <c r="AM8" i="72"/>
  <c r="AN8" i="72"/>
  <c r="AO8" i="72"/>
  <c r="AP8" i="72"/>
  <c r="C9" i="72"/>
  <c r="D9" i="72"/>
  <c r="E9" i="72"/>
  <c r="F9" i="72"/>
  <c r="G9" i="72"/>
  <c r="H9" i="72"/>
  <c r="I9" i="72"/>
  <c r="J9" i="72"/>
  <c r="K9" i="72"/>
  <c r="L9" i="72"/>
  <c r="M9" i="72"/>
  <c r="N9" i="72"/>
  <c r="O9" i="72"/>
  <c r="P9" i="72"/>
  <c r="Q9" i="72"/>
  <c r="R9" i="72"/>
  <c r="S9" i="72"/>
  <c r="T9" i="72"/>
  <c r="U9" i="72"/>
  <c r="V9" i="72"/>
  <c r="W9" i="72"/>
  <c r="X9" i="72"/>
  <c r="Y9" i="72"/>
  <c r="Z9" i="72"/>
  <c r="AA9" i="72"/>
  <c r="AB9" i="72"/>
  <c r="AC9" i="72"/>
  <c r="AD9" i="72"/>
  <c r="AE9" i="72"/>
  <c r="AF9" i="72"/>
  <c r="AG9" i="72"/>
  <c r="AH9" i="72"/>
  <c r="AI9" i="72"/>
  <c r="AJ9" i="72"/>
  <c r="AK9" i="72"/>
  <c r="AL9" i="72"/>
  <c r="AM9" i="72"/>
  <c r="AN9" i="72"/>
  <c r="AO9" i="72"/>
  <c r="AP9" i="72"/>
  <c r="B3" i="72"/>
  <c r="B4" i="72"/>
  <c r="B5" i="72"/>
  <c r="B6" i="72"/>
  <c r="B7" i="72"/>
  <c r="B8" i="72"/>
  <c r="B9" i="72"/>
  <c r="B2" i="72"/>
  <c r="C2" i="73"/>
  <c r="D2" i="73"/>
  <c r="E2" i="73"/>
  <c r="F2" i="73"/>
  <c r="G2" i="73"/>
  <c r="H2" i="73"/>
  <c r="I2" i="73"/>
  <c r="J2" i="73"/>
  <c r="K2" i="73"/>
  <c r="L2" i="73"/>
  <c r="M2" i="73"/>
  <c r="N2" i="73"/>
  <c r="O2" i="73"/>
  <c r="P2" i="73"/>
  <c r="Q2" i="73"/>
  <c r="R2" i="73"/>
  <c r="S2" i="73"/>
  <c r="T2" i="73"/>
  <c r="U2" i="73"/>
  <c r="V2" i="73"/>
  <c r="W2" i="73"/>
  <c r="X2" i="73"/>
  <c r="Y2" i="73"/>
  <c r="Z2" i="73"/>
  <c r="AA2" i="73"/>
  <c r="AB2" i="73"/>
  <c r="AC2" i="73"/>
  <c r="AD2" i="73"/>
  <c r="AE2" i="73"/>
  <c r="AF2" i="73"/>
  <c r="AG2" i="73"/>
  <c r="AH2" i="73"/>
  <c r="AI2" i="73"/>
  <c r="AJ2" i="73"/>
  <c r="AK2" i="73"/>
  <c r="AL2" i="73"/>
  <c r="AM2" i="73"/>
  <c r="AN2" i="73"/>
  <c r="AO2" i="73"/>
  <c r="AP2" i="73"/>
  <c r="C3" i="73"/>
  <c r="D3" i="73"/>
  <c r="E3" i="73"/>
  <c r="F3" i="73"/>
  <c r="G3" i="73"/>
  <c r="H3" i="73"/>
  <c r="I3" i="73"/>
  <c r="J3" i="73"/>
  <c r="K3" i="73"/>
  <c r="L3" i="73"/>
  <c r="M3" i="73"/>
  <c r="N3" i="73"/>
  <c r="O3" i="73"/>
  <c r="P3" i="73"/>
  <c r="Q3" i="73"/>
  <c r="R3" i="73"/>
  <c r="S3" i="73"/>
  <c r="T3" i="73"/>
  <c r="U3" i="73"/>
  <c r="V3" i="73"/>
  <c r="W3" i="73"/>
  <c r="X3" i="73"/>
  <c r="Y3" i="73"/>
  <c r="Z3" i="73"/>
  <c r="AA3" i="73"/>
  <c r="AB3" i="73"/>
  <c r="AC3" i="73"/>
  <c r="AD3" i="73"/>
  <c r="AE3" i="73"/>
  <c r="AF3" i="73"/>
  <c r="AG3" i="73"/>
  <c r="AH3" i="73"/>
  <c r="AI3" i="73"/>
  <c r="AJ3" i="73"/>
  <c r="AK3" i="73"/>
  <c r="AL3" i="73"/>
  <c r="AM3" i="73"/>
  <c r="AN3" i="73"/>
  <c r="AO3" i="73"/>
  <c r="AP3" i="73"/>
  <c r="C4" i="73"/>
  <c r="D4" i="73"/>
  <c r="E4" i="73"/>
  <c r="F4" i="73"/>
  <c r="G4" i="73"/>
  <c r="H4" i="73"/>
  <c r="I4" i="73"/>
  <c r="J4" i="73"/>
  <c r="K4" i="73"/>
  <c r="L4" i="73"/>
  <c r="M4" i="73"/>
  <c r="N4" i="73"/>
  <c r="O4" i="73"/>
  <c r="P4" i="73"/>
  <c r="Q4" i="73"/>
  <c r="R4" i="73"/>
  <c r="S4" i="73"/>
  <c r="T4" i="73"/>
  <c r="U4" i="73"/>
  <c r="V4" i="73"/>
  <c r="W4" i="73"/>
  <c r="X4" i="73"/>
  <c r="Y4" i="73"/>
  <c r="Z4" i="73"/>
  <c r="AA4" i="73"/>
  <c r="AB4" i="73"/>
  <c r="AC4" i="73"/>
  <c r="AD4" i="73"/>
  <c r="AE4" i="73"/>
  <c r="AF4" i="73"/>
  <c r="AG4" i="73"/>
  <c r="AH4" i="73"/>
  <c r="AI4" i="73"/>
  <c r="AJ4" i="73"/>
  <c r="AK4" i="73"/>
  <c r="AL4" i="73"/>
  <c r="AM4" i="73"/>
  <c r="AN4" i="73"/>
  <c r="AO4" i="73"/>
  <c r="AP4" i="73"/>
  <c r="C5" i="73"/>
  <c r="D5" i="73"/>
  <c r="E5" i="73"/>
  <c r="F5" i="73"/>
  <c r="G5" i="73"/>
  <c r="H5" i="73"/>
  <c r="I5" i="73"/>
  <c r="J5" i="73"/>
  <c r="K5" i="73"/>
  <c r="L5" i="73"/>
  <c r="M5" i="73"/>
  <c r="N5" i="73"/>
  <c r="O5" i="73"/>
  <c r="P5" i="73"/>
  <c r="Q5" i="73"/>
  <c r="R5" i="73"/>
  <c r="S5" i="73"/>
  <c r="T5" i="73"/>
  <c r="U5" i="73"/>
  <c r="V5" i="73"/>
  <c r="W5" i="73"/>
  <c r="X5" i="73"/>
  <c r="Y5" i="73"/>
  <c r="Z5" i="73"/>
  <c r="AA5" i="73"/>
  <c r="AB5" i="73"/>
  <c r="AC5" i="73"/>
  <c r="AD5" i="73"/>
  <c r="AE5" i="73"/>
  <c r="AF5" i="73"/>
  <c r="AG5" i="73"/>
  <c r="AH5" i="73"/>
  <c r="AI5" i="73"/>
  <c r="AJ5" i="73"/>
  <c r="AK5" i="73"/>
  <c r="AL5" i="73"/>
  <c r="AM5" i="73"/>
  <c r="AN5" i="73"/>
  <c r="AO5" i="73"/>
  <c r="AP5" i="73"/>
  <c r="C6" i="73"/>
  <c r="D6" i="73"/>
  <c r="E6" i="73"/>
  <c r="F6" i="73"/>
  <c r="G6" i="73"/>
  <c r="H6" i="73"/>
  <c r="I6" i="73"/>
  <c r="J6" i="73"/>
  <c r="K6" i="73"/>
  <c r="L6" i="73"/>
  <c r="M6" i="73"/>
  <c r="N6" i="73"/>
  <c r="O6" i="73"/>
  <c r="P6" i="73"/>
  <c r="Q6" i="73"/>
  <c r="R6" i="73"/>
  <c r="S6" i="73"/>
  <c r="T6" i="73"/>
  <c r="U6" i="73"/>
  <c r="V6" i="73"/>
  <c r="W6" i="73"/>
  <c r="X6" i="73"/>
  <c r="Y6" i="73"/>
  <c r="Z6" i="73"/>
  <c r="AA6" i="73"/>
  <c r="AB6" i="73"/>
  <c r="AC6" i="73"/>
  <c r="AD6" i="73"/>
  <c r="AE6" i="73"/>
  <c r="AF6" i="73"/>
  <c r="AG6" i="73"/>
  <c r="AH6" i="73"/>
  <c r="AI6" i="73"/>
  <c r="AJ6" i="73"/>
  <c r="AK6" i="73"/>
  <c r="AL6" i="73"/>
  <c r="AM6" i="73"/>
  <c r="AN6" i="73"/>
  <c r="AO6" i="73"/>
  <c r="AP6" i="73"/>
  <c r="C7" i="73"/>
  <c r="D7" i="73"/>
  <c r="E7" i="73"/>
  <c r="F7" i="73"/>
  <c r="G7" i="73"/>
  <c r="H7" i="73"/>
  <c r="I7" i="73"/>
  <c r="J7" i="73"/>
  <c r="K7" i="73"/>
  <c r="L7" i="73"/>
  <c r="M7" i="73"/>
  <c r="N7" i="73"/>
  <c r="O7" i="73"/>
  <c r="P7" i="73"/>
  <c r="Q7" i="73"/>
  <c r="R7" i="73"/>
  <c r="S7" i="73"/>
  <c r="T7" i="73"/>
  <c r="U7" i="73"/>
  <c r="V7" i="73"/>
  <c r="W7" i="73"/>
  <c r="X7" i="73"/>
  <c r="Y7" i="73"/>
  <c r="Z7" i="73"/>
  <c r="AA7" i="73"/>
  <c r="AB7" i="73"/>
  <c r="AC7" i="73"/>
  <c r="AD7" i="73"/>
  <c r="AE7" i="73"/>
  <c r="AF7" i="73"/>
  <c r="AG7" i="73"/>
  <c r="AH7" i="73"/>
  <c r="AI7" i="73"/>
  <c r="AJ7" i="73"/>
  <c r="AK7" i="73"/>
  <c r="AL7" i="73"/>
  <c r="AM7" i="73"/>
  <c r="AN7" i="73"/>
  <c r="AO7" i="73"/>
  <c r="AP7" i="73"/>
  <c r="C8" i="73"/>
  <c r="D8" i="73"/>
  <c r="E8" i="73"/>
  <c r="F8" i="73"/>
  <c r="G8" i="73"/>
  <c r="H8" i="73"/>
  <c r="I8" i="73"/>
  <c r="J8" i="73"/>
  <c r="K8" i="73"/>
  <c r="L8" i="73"/>
  <c r="M8" i="73"/>
  <c r="N8" i="73"/>
  <c r="O8" i="73"/>
  <c r="P8" i="73"/>
  <c r="Q8" i="73"/>
  <c r="R8" i="73"/>
  <c r="S8" i="73"/>
  <c r="T8" i="73"/>
  <c r="U8" i="73"/>
  <c r="V8" i="73"/>
  <c r="W8" i="73"/>
  <c r="X8" i="73"/>
  <c r="Y8" i="73"/>
  <c r="Z8" i="73"/>
  <c r="AA8" i="73"/>
  <c r="AB8" i="73"/>
  <c r="AC8" i="73"/>
  <c r="AD8" i="73"/>
  <c r="AE8" i="73"/>
  <c r="AF8" i="73"/>
  <c r="AG8" i="73"/>
  <c r="AH8" i="73"/>
  <c r="AI8" i="73"/>
  <c r="AJ8" i="73"/>
  <c r="AK8" i="73"/>
  <c r="AL8" i="73"/>
  <c r="AM8" i="73"/>
  <c r="AN8" i="73"/>
  <c r="AO8" i="73"/>
  <c r="AP8" i="73"/>
  <c r="C9" i="73"/>
  <c r="D9" i="73"/>
  <c r="E9" i="73"/>
  <c r="F9" i="73"/>
  <c r="G9" i="73"/>
  <c r="H9" i="73"/>
  <c r="I9" i="73"/>
  <c r="J9" i="73"/>
  <c r="K9" i="73"/>
  <c r="L9" i="73"/>
  <c r="M9" i="73"/>
  <c r="N9" i="73"/>
  <c r="O9" i="73"/>
  <c r="P9" i="73"/>
  <c r="Q9" i="73"/>
  <c r="R9" i="73"/>
  <c r="S9" i="73"/>
  <c r="T9" i="73"/>
  <c r="U9" i="73"/>
  <c r="V9" i="73"/>
  <c r="W9" i="73"/>
  <c r="X9" i="73"/>
  <c r="Y9" i="73"/>
  <c r="Z9" i="73"/>
  <c r="AA9" i="73"/>
  <c r="AB9" i="73"/>
  <c r="AC9" i="73"/>
  <c r="AD9" i="73"/>
  <c r="AE9" i="73"/>
  <c r="AF9" i="73"/>
  <c r="AG9" i="73"/>
  <c r="AH9" i="73"/>
  <c r="AI9" i="73"/>
  <c r="AJ9" i="73"/>
  <c r="AK9" i="73"/>
  <c r="AL9" i="73"/>
  <c r="AM9" i="73"/>
  <c r="AN9" i="73"/>
  <c r="AO9" i="73"/>
  <c r="AP9" i="73"/>
  <c r="B3" i="73"/>
  <c r="B4" i="73"/>
  <c r="B5" i="73"/>
  <c r="B6" i="73"/>
  <c r="B7" i="73"/>
  <c r="B8" i="73"/>
  <c r="B9" i="73"/>
  <c r="B2" i="73"/>
  <c r="C2" i="74"/>
  <c r="D2" i="74"/>
  <c r="E2" i="74"/>
  <c r="F2" i="74"/>
  <c r="G2" i="74"/>
  <c r="H2" i="74"/>
  <c r="I2" i="74"/>
  <c r="J2" i="74"/>
  <c r="K2" i="74"/>
  <c r="L2" i="74"/>
  <c r="M2" i="74"/>
  <c r="N2" i="74"/>
  <c r="O2" i="74"/>
  <c r="P2" i="74"/>
  <c r="Q2" i="74"/>
  <c r="R2" i="74"/>
  <c r="S2" i="74"/>
  <c r="T2" i="74"/>
  <c r="U2" i="74"/>
  <c r="V2" i="74"/>
  <c r="W2" i="74"/>
  <c r="X2" i="74"/>
  <c r="Y2" i="74"/>
  <c r="Z2" i="74"/>
  <c r="AA2" i="74"/>
  <c r="AB2" i="74"/>
  <c r="AC2" i="74"/>
  <c r="AD2" i="74"/>
  <c r="AE2" i="74"/>
  <c r="AF2" i="74"/>
  <c r="AG2" i="74"/>
  <c r="AH2" i="74"/>
  <c r="AI2" i="74"/>
  <c r="AJ2" i="74"/>
  <c r="AK2" i="74"/>
  <c r="AL2" i="74"/>
  <c r="AM2" i="74"/>
  <c r="AN2" i="74"/>
  <c r="AO2" i="74"/>
  <c r="AP2" i="74"/>
  <c r="C3" i="74"/>
  <c r="D3" i="74"/>
  <c r="E3" i="74"/>
  <c r="F3" i="74"/>
  <c r="G3" i="74"/>
  <c r="H3" i="74"/>
  <c r="I3" i="74"/>
  <c r="J3" i="74"/>
  <c r="K3" i="74"/>
  <c r="L3" i="74"/>
  <c r="M3" i="74"/>
  <c r="N3" i="74"/>
  <c r="O3" i="74"/>
  <c r="P3" i="74"/>
  <c r="Q3" i="74"/>
  <c r="R3" i="74"/>
  <c r="S3" i="74"/>
  <c r="T3" i="74"/>
  <c r="U3" i="74"/>
  <c r="V3" i="74"/>
  <c r="W3" i="74"/>
  <c r="X3" i="74"/>
  <c r="Y3" i="74"/>
  <c r="Z3" i="74"/>
  <c r="AA3" i="74"/>
  <c r="AB3" i="74"/>
  <c r="AC3" i="74"/>
  <c r="AD3" i="74"/>
  <c r="AE3" i="74"/>
  <c r="AF3" i="74"/>
  <c r="AG3" i="74"/>
  <c r="AH3" i="74"/>
  <c r="AI3" i="74"/>
  <c r="AJ3" i="74"/>
  <c r="AK3" i="74"/>
  <c r="AL3" i="74"/>
  <c r="AM3" i="74"/>
  <c r="AN3" i="74"/>
  <c r="AO3" i="74"/>
  <c r="AP3" i="74"/>
  <c r="C4" i="74"/>
  <c r="D4" i="74"/>
  <c r="E4" i="74"/>
  <c r="F4" i="74"/>
  <c r="G4" i="74"/>
  <c r="H4" i="74"/>
  <c r="I4" i="74"/>
  <c r="J4" i="74"/>
  <c r="K4" i="74"/>
  <c r="L4" i="74"/>
  <c r="M4" i="74"/>
  <c r="N4" i="74"/>
  <c r="O4" i="74"/>
  <c r="P4" i="74"/>
  <c r="Q4" i="74"/>
  <c r="R4" i="74"/>
  <c r="S4" i="74"/>
  <c r="T4" i="74"/>
  <c r="U4" i="74"/>
  <c r="V4" i="74"/>
  <c r="W4" i="74"/>
  <c r="X4" i="74"/>
  <c r="Y4" i="74"/>
  <c r="Z4" i="74"/>
  <c r="AA4" i="74"/>
  <c r="AB4" i="74"/>
  <c r="AC4" i="74"/>
  <c r="AD4" i="74"/>
  <c r="AE4" i="74"/>
  <c r="AF4" i="74"/>
  <c r="AG4" i="74"/>
  <c r="AH4" i="74"/>
  <c r="AI4" i="74"/>
  <c r="AJ4" i="74"/>
  <c r="AK4" i="74"/>
  <c r="AL4" i="74"/>
  <c r="AM4" i="74"/>
  <c r="AN4" i="74"/>
  <c r="AO4" i="74"/>
  <c r="AP4" i="74"/>
  <c r="C5" i="74"/>
  <c r="D5" i="74"/>
  <c r="E5" i="74"/>
  <c r="F5" i="74"/>
  <c r="G5" i="74"/>
  <c r="H5" i="74"/>
  <c r="I5" i="74"/>
  <c r="J5" i="74"/>
  <c r="K5" i="74"/>
  <c r="L5" i="74"/>
  <c r="M5" i="74"/>
  <c r="N5" i="74"/>
  <c r="O5" i="74"/>
  <c r="P5" i="74"/>
  <c r="Q5" i="74"/>
  <c r="R5" i="74"/>
  <c r="S5" i="74"/>
  <c r="T5" i="74"/>
  <c r="U5" i="74"/>
  <c r="V5" i="74"/>
  <c r="W5" i="74"/>
  <c r="X5" i="74"/>
  <c r="Y5" i="74"/>
  <c r="Z5" i="74"/>
  <c r="AA5" i="74"/>
  <c r="AB5" i="74"/>
  <c r="AC5" i="74"/>
  <c r="AD5" i="74"/>
  <c r="AE5" i="74"/>
  <c r="AF5" i="74"/>
  <c r="AG5" i="74"/>
  <c r="AH5" i="74"/>
  <c r="AI5" i="74"/>
  <c r="AJ5" i="74"/>
  <c r="AK5" i="74"/>
  <c r="AL5" i="74"/>
  <c r="AM5" i="74"/>
  <c r="AN5" i="74"/>
  <c r="AO5" i="74"/>
  <c r="AP5" i="74"/>
  <c r="C6" i="74"/>
  <c r="D6" i="74"/>
  <c r="E6" i="74"/>
  <c r="F6" i="74"/>
  <c r="G6" i="74"/>
  <c r="H6" i="74"/>
  <c r="I6" i="74"/>
  <c r="J6" i="74"/>
  <c r="K6" i="74"/>
  <c r="L6" i="74"/>
  <c r="M6" i="74"/>
  <c r="N6" i="74"/>
  <c r="O6" i="74"/>
  <c r="P6" i="74"/>
  <c r="Q6" i="74"/>
  <c r="R6" i="74"/>
  <c r="S6" i="74"/>
  <c r="T6" i="74"/>
  <c r="U6" i="74"/>
  <c r="V6" i="74"/>
  <c r="W6" i="74"/>
  <c r="X6" i="74"/>
  <c r="Y6" i="74"/>
  <c r="Z6" i="74"/>
  <c r="AA6" i="74"/>
  <c r="AB6" i="74"/>
  <c r="AC6" i="74"/>
  <c r="AD6" i="74"/>
  <c r="AE6" i="74"/>
  <c r="AF6" i="74"/>
  <c r="AG6" i="74"/>
  <c r="AH6" i="74"/>
  <c r="AI6" i="74"/>
  <c r="AJ6" i="74"/>
  <c r="AK6" i="74"/>
  <c r="AL6" i="74"/>
  <c r="AM6" i="74"/>
  <c r="AN6" i="74"/>
  <c r="AO6" i="74"/>
  <c r="AP6" i="74"/>
  <c r="C7" i="74"/>
  <c r="D7" i="74"/>
  <c r="E7" i="74"/>
  <c r="F7" i="74"/>
  <c r="G7" i="74"/>
  <c r="H7" i="74"/>
  <c r="I7" i="74"/>
  <c r="J7" i="74"/>
  <c r="K7" i="74"/>
  <c r="L7" i="74"/>
  <c r="M7" i="74"/>
  <c r="N7" i="74"/>
  <c r="O7" i="74"/>
  <c r="P7" i="74"/>
  <c r="Q7" i="74"/>
  <c r="R7" i="74"/>
  <c r="S7" i="74"/>
  <c r="T7" i="74"/>
  <c r="U7" i="74"/>
  <c r="V7" i="74"/>
  <c r="W7" i="74"/>
  <c r="X7" i="74"/>
  <c r="Y7" i="74"/>
  <c r="Z7" i="74"/>
  <c r="AA7" i="74"/>
  <c r="AB7" i="74"/>
  <c r="AC7" i="74"/>
  <c r="AD7" i="74"/>
  <c r="AE7" i="74"/>
  <c r="AF7" i="74"/>
  <c r="AG7" i="74"/>
  <c r="AH7" i="74"/>
  <c r="AI7" i="74"/>
  <c r="AJ7" i="74"/>
  <c r="AK7" i="74"/>
  <c r="AL7" i="74"/>
  <c r="AM7" i="74"/>
  <c r="AN7" i="74"/>
  <c r="AO7" i="74"/>
  <c r="AP7" i="74"/>
  <c r="C8" i="74"/>
  <c r="D8" i="74"/>
  <c r="E8" i="74"/>
  <c r="F8" i="74"/>
  <c r="G8" i="74"/>
  <c r="H8" i="74"/>
  <c r="I8" i="74"/>
  <c r="J8" i="74"/>
  <c r="K8" i="74"/>
  <c r="L8" i="74"/>
  <c r="M8" i="74"/>
  <c r="N8" i="74"/>
  <c r="O8" i="74"/>
  <c r="P8" i="74"/>
  <c r="Q8" i="74"/>
  <c r="R8" i="74"/>
  <c r="S8" i="74"/>
  <c r="T8" i="74"/>
  <c r="U8" i="74"/>
  <c r="V8" i="74"/>
  <c r="W8" i="74"/>
  <c r="X8" i="74"/>
  <c r="Y8" i="74"/>
  <c r="Z8" i="74"/>
  <c r="AA8" i="74"/>
  <c r="AB8" i="74"/>
  <c r="AC8" i="74"/>
  <c r="AD8" i="74"/>
  <c r="AE8" i="74"/>
  <c r="AF8" i="74"/>
  <c r="AG8" i="74"/>
  <c r="AH8" i="74"/>
  <c r="AI8" i="74"/>
  <c r="AJ8" i="74"/>
  <c r="AK8" i="74"/>
  <c r="AL8" i="74"/>
  <c r="AM8" i="74"/>
  <c r="AN8" i="74"/>
  <c r="AO8" i="74"/>
  <c r="AP8" i="74"/>
  <c r="C9" i="74"/>
  <c r="D9" i="74"/>
  <c r="E9" i="74"/>
  <c r="F9" i="74"/>
  <c r="G9" i="74"/>
  <c r="H9" i="74"/>
  <c r="I9" i="74"/>
  <c r="J9" i="74"/>
  <c r="K9" i="74"/>
  <c r="L9" i="74"/>
  <c r="M9" i="74"/>
  <c r="N9" i="74"/>
  <c r="O9" i="74"/>
  <c r="P9" i="74"/>
  <c r="Q9" i="74"/>
  <c r="R9" i="74"/>
  <c r="S9" i="74"/>
  <c r="T9" i="74"/>
  <c r="U9" i="74"/>
  <c r="V9" i="74"/>
  <c r="W9" i="74"/>
  <c r="X9" i="74"/>
  <c r="Y9" i="74"/>
  <c r="Z9" i="74"/>
  <c r="AA9" i="74"/>
  <c r="AB9" i="74"/>
  <c r="AC9" i="74"/>
  <c r="AD9" i="74"/>
  <c r="AE9" i="74"/>
  <c r="AF9" i="74"/>
  <c r="AG9" i="74"/>
  <c r="AH9" i="74"/>
  <c r="AI9" i="74"/>
  <c r="AJ9" i="74"/>
  <c r="AK9" i="74"/>
  <c r="AL9" i="74"/>
  <c r="AM9" i="74"/>
  <c r="AN9" i="74"/>
  <c r="AO9" i="74"/>
  <c r="AP9" i="74"/>
  <c r="B3" i="74"/>
  <c r="B4" i="74"/>
  <c r="B5" i="74"/>
  <c r="B6" i="74"/>
  <c r="B7" i="74"/>
  <c r="B8" i="74"/>
  <c r="B9" i="74"/>
  <c r="B2" i="74"/>
  <c r="C2" i="75"/>
  <c r="D2" i="75"/>
  <c r="E2" i="75"/>
  <c r="F2" i="75"/>
  <c r="G2" i="75"/>
  <c r="H2" i="75"/>
  <c r="I2" i="75"/>
  <c r="J2" i="75"/>
  <c r="K2" i="75"/>
  <c r="L2" i="75"/>
  <c r="M2" i="75"/>
  <c r="N2" i="75"/>
  <c r="O2" i="75"/>
  <c r="P2" i="75"/>
  <c r="Q2" i="75"/>
  <c r="R2" i="75"/>
  <c r="S2" i="75"/>
  <c r="T2" i="75"/>
  <c r="U2" i="75"/>
  <c r="V2" i="75"/>
  <c r="W2" i="75"/>
  <c r="X2" i="75"/>
  <c r="Y2" i="75"/>
  <c r="Z2" i="75"/>
  <c r="AA2" i="75"/>
  <c r="AB2" i="75"/>
  <c r="AC2" i="75"/>
  <c r="AD2" i="75"/>
  <c r="AE2" i="75"/>
  <c r="AF2" i="75"/>
  <c r="AG2" i="75"/>
  <c r="AH2" i="75"/>
  <c r="AI2" i="75"/>
  <c r="AJ2" i="75"/>
  <c r="AK2" i="75"/>
  <c r="AL2" i="75"/>
  <c r="AM2" i="75"/>
  <c r="AN2" i="75"/>
  <c r="AO2" i="75"/>
  <c r="AP2" i="75"/>
  <c r="C3" i="75"/>
  <c r="D3" i="75"/>
  <c r="E3" i="75"/>
  <c r="F3" i="75"/>
  <c r="G3" i="75"/>
  <c r="H3" i="75"/>
  <c r="I3" i="75"/>
  <c r="J3" i="75"/>
  <c r="K3" i="75"/>
  <c r="L3" i="75"/>
  <c r="M3" i="75"/>
  <c r="N3" i="75"/>
  <c r="O3" i="75"/>
  <c r="P3" i="75"/>
  <c r="Q3" i="75"/>
  <c r="R3" i="75"/>
  <c r="S3" i="75"/>
  <c r="T3" i="75"/>
  <c r="U3" i="75"/>
  <c r="V3" i="75"/>
  <c r="W3" i="75"/>
  <c r="X3" i="75"/>
  <c r="Y3" i="75"/>
  <c r="Z3" i="75"/>
  <c r="AA3" i="75"/>
  <c r="AB3" i="75"/>
  <c r="AC3" i="75"/>
  <c r="AD3" i="75"/>
  <c r="AE3" i="75"/>
  <c r="AF3" i="75"/>
  <c r="AG3" i="75"/>
  <c r="AH3" i="75"/>
  <c r="AI3" i="75"/>
  <c r="AJ3" i="75"/>
  <c r="AK3" i="75"/>
  <c r="AL3" i="75"/>
  <c r="AM3" i="75"/>
  <c r="AN3" i="75"/>
  <c r="AO3" i="75"/>
  <c r="AP3" i="75"/>
  <c r="C4" i="75"/>
  <c r="D4" i="75"/>
  <c r="E4" i="75"/>
  <c r="F4" i="75"/>
  <c r="G4" i="75"/>
  <c r="H4" i="75"/>
  <c r="I4" i="75"/>
  <c r="J4" i="75"/>
  <c r="K4" i="75"/>
  <c r="L4" i="75"/>
  <c r="M4" i="75"/>
  <c r="N4" i="75"/>
  <c r="O4" i="75"/>
  <c r="P4" i="75"/>
  <c r="Q4" i="75"/>
  <c r="R4" i="75"/>
  <c r="S4" i="75"/>
  <c r="T4" i="75"/>
  <c r="U4" i="75"/>
  <c r="V4" i="75"/>
  <c r="W4" i="75"/>
  <c r="X4" i="75"/>
  <c r="Y4" i="75"/>
  <c r="Z4" i="75"/>
  <c r="AA4" i="75"/>
  <c r="AB4" i="75"/>
  <c r="AC4" i="75"/>
  <c r="AD4" i="75"/>
  <c r="AE4" i="75"/>
  <c r="AF4" i="75"/>
  <c r="AG4" i="75"/>
  <c r="AH4" i="75"/>
  <c r="AI4" i="75"/>
  <c r="AJ4" i="75"/>
  <c r="AK4" i="75"/>
  <c r="AL4" i="75"/>
  <c r="AM4" i="75"/>
  <c r="AN4" i="75"/>
  <c r="AO4" i="75"/>
  <c r="AP4" i="75"/>
  <c r="C5" i="75"/>
  <c r="D5" i="75"/>
  <c r="E5" i="75"/>
  <c r="F5" i="75"/>
  <c r="G5" i="75"/>
  <c r="H5" i="75"/>
  <c r="I5" i="75"/>
  <c r="J5" i="75"/>
  <c r="K5" i="75"/>
  <c r="L5" i="75"/>
  <c r="M5" i="75"/>
  <c r="N5" i="75"/>
  <c r="O5" i="75"/>
  <c r="P5" i="75"/>
  <c r="Q5" i="75"/>
  <c r="R5" i="75"/>
  <c r="S5" i="75"/>
  <c r="T5" i="75"/>
  <c r="U5" i="75"/>
  <c r="V5" i="75"/>
  <c r="W5" i="75"/>
  <c r="X5" i="75"/>
  <c r="Y5" i="75"/>
  <c r="Z5" i="75"/>
  <c r="AA5" i="75"/>
  <c r="AB5" i="75"/>
  <c r="AC5" i="75"/>
  <c r="AD5" i="75"/>
  <c r="AE5" i="75"/>
  <c r="AF5" i="75"/>
  <c r="AG5" i="75"/>
  <c r="AH5" i="75"/>
  <c r="AI5" i="75"/>
  <c r="AJ5" i="75"/>
  <c r="AK5" i="75"/>
  <c r="AL5" i="75"/>
  <c r="AM5" i="75"/>
  <c r="AN5" i="75"/>
  <c r="AO5" i="75"/>
  <c r="AP5" i="75"/>
  <c r="C6" i="75"/>
  <c r="D6" i="75"/>
  <c r="E6" i="75"/>
  <c r="F6" i="75"/>
  <c r="G6" i="75"/>
  <c r="H6" i="75"/>
  <c r="I6" i="75"/>
  <c r="J6" i="75"/>
  <c r="K6" i="75"/>
  <c r="L6" i="75"/>
  <c r="M6" i="75"/>
  <c r="N6" i="75"/>
  <c r="O6" i="75"/>
  <c r="P6" i="75"/>
  <c r="Q6" i="75"/>
  <c r="R6" i="75"/>
  <c r="S6" i="75"/>
  <c r="T6" i="75"/>
  <c r="U6" i="75"/>
  <c r="V6" i="75"/>
  <c r="W6" i="75"/>
  <c r="X6" i="75"/>
  <c r="Y6" i="75"/>
  <c r="Z6" i="75"/>
  <c r="AA6" i="75"/>
  <c r="AB6" i="75"/>
  <c r="AC6" i="75"/>
  <c r="AD6" i="75"/>
  <c r="AE6" i="75"/>
  <c r="AF6" i="75"/>
  <c r="AG6" i="75"/>
  <c r="AH6" i="75"/>
  <c r="AI6" i="75"/>
  <c r="AJ6" i="75"/>
  <c r="AK6" i="75"/>
  <c r="AL6" i="75"/>
  <c r="AM6" i="75"/>
  <c r="AN6" i="75"/>
  <c r="AO6" i="75"/>
  <c r="AP6" i="75"/>
  <c r="C7" i="75"/>
  <c r="D7" i="75"/>
  <c r="E7" i="75"/>
  <c r="F7" i="75"/>
  <c r="G7" i="75"/>
  <c r="H7" i="75"/>
  <c r="I7" i="75"/>
  <c r="J7" i="75"/>
  <c r="K7" i="75"/>
  <c r="L7" i="75"/>
  <c r="M7" i="75"/>
  <c r="N7" i="75"/>
  <c r="O7" i="75"/>
  <c r="P7" i="75"/>
  <c r="Q7" i="75"/>
  <c r="R7" i="75"/>
  <c r="S7" i="75"/>
  <c r="T7" i="75"/>
  <c r="U7" i="75"/>
  <c r="V7" i="75"/>
  <c r="W7" i="75"/>
  <c r="X7" i="75"/>
  <c r="Y7" i="75"/>
  <c r="Z7" i="75"/>
  <c r="AA7" i="75"/>
  <c r="AB7" i="75"/>
  <c r="AC7" i="75"/>
  <c r="AD7" i="75"/>
  <c r="AE7" i="75"/>
  <c r="AF7" i="75"/>
  <c r="AG7" i="75"/>
  <c r="AH7" i="75"/>
  <c r="AI7" i="75"/>
  <c r="AJ7" i="75"/>
  <c r="AK7" i="75"/>
  <c r="AL7" i="75"/>
  <c r="AM7" i="75"/>
  <c r="AN7" i="75"/>
  <c r="AO7" i="75"/>
  <c r="AP7" i="75"/>
  <c r="C8" i="75"/>
  <c r="D8" i="75"/>
  <c r="E8" i="75"/>
  <c r="F8" i="75"/>
  <c r="G8" i="75"/>
  <c r="H8" i="75"/>
  <c r="I8" i="75"/>
  <c r="J8" i="75"/>
  <c r="K8" i="75"/>
  <c r="L8" i="75"/>
  <c r="M8" i="75"/>
  <c r="N8" i="75"/>
  <c r="O8" i="75"/>
  <c r="P8" i="75"/>
  <c r="Q8" i="75"/>
  <c r="R8" i="75"/>
  <c r="S8" i="75"/>
  <c r="T8" i="75"/>
  <c r="U8" i="75"/>
  <c r="V8" i="75"/>
  <c r="W8" i="75"/>
  <c r="X8" i="75"/>
  <c r="Y8" i="75"/>
  <c r="Z8" i="75"/>
  <c r="AA8" i="75"/>
  <c r="AB8" i="75"/>
  <c r="AC8" i="75"/>
  <c r="AD8" i="75"/>
  <c r="AE8" i="75"/>
  <c r="AF8" i="75"/>
  <c r="AG8" i="75"/>
  <c r="AH8" i="75"/>
  <c r="AI8" i="75"/>
  <c r="AJ8" i="75"/>
  <c r="AK8" i="75"/>
  <c r="AL8" i="75"/>
  <c r="AM8" i="75"/>
  <c r="AN8" i="75"/>
  <c r="AO8" i="75"/>
  <c r="AP8" i="75"/>
  <c r="C9" i="75"/>
  <c r="D9" i="75"/>
  <c r="E9" i="75"/>
  <c r="F9" i="75"/>
  <c r="G9" i="75"/>
  <c r="H9" i="75"/>
  <c r="I9" i="75"/>
  <c r="J9" i="75"/>
  <c r="K9" i="75"/>
  <c r="L9" i="75"/>
  <c r="M9" i="75"/>
  <c r="N9" i="75"/>
  <c r="O9" i="75"/>
  <c r="P9" i="75"/>
  <c r="Q9" i="75"/>
  <c r="R9" i="75"/>
  <c r="S9" i="75"/>
  <c r="T9" i="75"/>
  <c r="U9" i="75"/>
  <c r="V9" i="75"/>
  <c r="W9" i="75"/>
  <c r="X9" i="75"/>
  <c r="Y9" i="75"/>
  <c r="Z9" i="75"/>
  <c r="AA9" i="75"/>
  <c r="AB9" i="75"/>
  <c r="AC9" i="75"/>
  <c r="AD9" i="75"/>
  <c r="AE9" i="75"/>
  <c r="AF9" i="75"/>
  <c r="AG9" i="75"/>
  <c r="AH9" i="75"/>
  <c r="AI9" i="75"/>
  <c r="AJ9" i="75"/>
  <c r="AK9" i="75"/>
  <c r="AL9" i="75"/>
  <c r="AM9" i="75"/>
  <c r="AN9" i="75"/>
  <c r="AO9" i="75"/>
  <c r="AP9" i="75"/>
  <c r="B3" i="75"/>
  <c r="B4" i="75"/>
  <c r="B5" i="75"/>
  <c r="B6" i="75"/>
  <c r="B7" i="75"/>
  <c r="B8" i="75"/>
  <c r="B9" i="75"/>
  <c r="B2" i="75"/>
  <c r="AU211" i="49"/>
  <c r="AT211" i="49"/>
  <c r="AS211" i="49"/>
  <c r="AR211" i="49"/>
  <c r="AQ211" i="49"/>
  <c r="AP211" i="49"/>
  <c r="AO211" i="49"/>
  <c r="AN211" i="49"/>
  <c r="AM211" i="49"/>
  <c r="AL211" i="49"/>
  <c r="AK211" i="49"/>
  <c r="AJ211" i="49"/>
  <c r="AI211" i="49"/>
  <c r="AH211" i="49"/>
  <c r="AG211" i="49"/>
  <c r="AF211" i="49"/>
  <c r="AE211" i="49"/>
  <c r="AD211" i="49"/>
  <c r="AC211" i="49"/>
  <c r="AB211" i="49"/>
  <c r="AA211" i="49"/>
  <c r="Z211" i="49"/>
  <c r="Y211" i="49"/>
  <c r="X211" i="49"/>
  <c r="W211" i="49"/>
  <c r="V211" i="49"/>
  <c r="U211" i="49"/>
  <c r="T211" i="49"/>
  <c r="S211" i="49"/>
  <c r="R211" i="49"/>
  <c r="Q211" i="49"/>
  <c r="P211" i="49"/>
  <c r="O211" i="49"/>
  <c r="N211" i="49"/>
  <c r="M211" i="49"/>
  <c r="L211" i="49"/>
  <c r="K211" i="49"/>
  <c r="J211" i="49"/>
  <c r="I211" i="49"/>
  <c r="H211" i="49"/>
  <c r="G211" i="49"/>
  <c r="F211" i="49"/>
  <c r="E211" i="49"/>
  <c r="D211" i="49"/>
  <c r="C211" i="49"/>
  <c r="B211" i="49"/>
  <c r="AU210" i="49"/>
  <c r="AT210" i="49"/>
  <c r="AS210" i="49"/>
  <c r="AR210" i="49"/>
  <c r="AQ210" i="49"/>
  <c r="AP210" i="49"/>
  <c r="AO210" i="49"/>
  <c r="AN210" i="49"/>
  <c r="AM210" i="49"/>
  <c r="AL210" i="49"/>
  <c r="AK210" i="49"/>
  <c r="AJ210" i="49"/>
  <c r="AI210" i="49"/>
  <c r="AH210" i="49"/>
  <c r="AG210" i="49"/>
  <c r="AF210" i="49"/>
  <c r="AE210" i="49"/>
  <c r="AD210" i="49"/>
  <c r="AC210" i="49"/>
  <c r="AB210" i="49"/>
  <c r="AA210" i="49"/>
  <c r="Z210" i="49"/>
  <c r="Y210" i="49"/>
  <c r="X210" i="49"/>
  <c r="W210" i="49"/>
  <c r="V210" i="49"/>
  <c r="U210" i="49"/>
  <c r="T210" i="49"/>
  <c r="S210" i="49"/>
  <c r="R210" i="49"/>
  <c r="Q210" i="49"/>
  <c r="P210" i="49"/>
  <c r="O210" i="49"/>
  <c r="N210" i="49"/>
  <c r="M210" i="49"/>
  <c r="L210" i="49"/>
  <c r="K210" i="49"/>
  <c r="J210" i="49"/>
  <c r="I210" i="49"/>
  <c r="H210" i="49"/>
  <c r="G210" i="49"/>
  <c r="F210" i="49"/>
  <c r="E210" i="49"/>
  <c r="D210" i="49"/>
  <c r="C210" i="49"/>
  <c r="B210" i="49"/>
  <c r="AU209" i="49"/>
  <c r="AT209" i="49"/>
  <c r="AS209" i="49"/>
  <c r="AR209" i="49"/>
  <c r="AQ209" i="49"/>
  <c r="AP209" i="49"/>
  <c r="AO209" i="49"/>
  <c r="AN209" i="49"/>
  <c r="AM209" i="49"/>
  <c r="AL209" i="49"/>
  <c r="AK209" i="49"/>
  <c r="AJ209" i="49"/>
  <c r="AI209" i="49"/>
  <c r="AH209"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C209" i="49"/>
  <c r="B209" i="49"/>
  <c r="AU208" i="49"/>
  <c r="AT208" i="49"/>
  <c r="AS208" i="49"/>
  <c r="AR208" i="49"/>
  <c r="AQ208" i="49"/>
  <c r="AP208" i="49"/>
  <c r="AO208" i="49"/>
  <c r="AN208" i="49"/>
  <c r="AM208" i="49"/>
  <c r="AL208" i="49"/>
  <c r="AK208" i="49"/>
  <c r="AJ208" i="49"/>
  <c r="AI208" i="49"/>
  <c r="AH208"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C208" i="49"/>
  <c r="B208" i="49"/>
  <c r="AU207" i="49"/>
  <c r="AT207" i="49"/>
  <c r="AS207" i="49"/>
  <c r="AR207" i="49"/>
  <c r="AQ207" i="49"/>
  <c r="AP207" i="49"/>
  <c r="AO207" i="49"/>
  <c r="AN207" i="49"/>
  <c r="AM207" i="49"/>
  <c r="AL207" i="49"/>
  <c r="AK207" i="49"/>
  <c r="AJ207" i="49"/>
  <c r="AI207" i="49"/>
  <c r="AH207"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C207" i="49"/>
  <c r="B207" i="49"/>
  <c r="AU206" i="49"/>
  <c r="AT206" i="49"/>
  <c r="AS206" i="49"/>
  <c r="AR206" i="49"/>
  <c r="AQ206" i="49"/>
  <c r="AP206" i="49"/>
  <c r="AO206" i="49"/>
  <c r="AN206" i="49"/>
  <c r="AM206" i="49"/>
  <c r="AL206" i="49"/>
  <c r="AK206" i="49"/>
  <c r="AJ206" i="49"/>
  <c r="AI206" i="49"/>
  <c r="AH206"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C206" i="49"/>
  <c r="B206" i="49"/>
  <c r="AU205" i="49"/>
  <c r="AT205" i="49"/>
  <c r="AS205" i="49"/>
  <c r="AR205" i="49"/>
  <c r="AQ205" i="49"/>
  <c r="AP205" i="49"/>
  <c r="AO205" i="49"/>
  <c r="AN205" i="49"/>
  <c r="AM205" i="49"/>
  <c r="AL205" i="49"/>
  <c r="AK205" i="49"/>
  <c r="AJ205" i="49"/>
  <c r="AI205" i="49"/>
  <c r="AH205"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C205" i="49"/>
  <c r="B205" i="49"/>
  <c r="AU204" i="49"/>
  <c r="AT204" i="49"/>
  <c r="AS204" i="49"/>
  <c r="AR204" i="49"/>
  <c r="AQ204" i="49"/>
  <c r="AP204" i="49"/>
  <c r="AO204" i="49"/>
  <c r="AN204" i="49"/>
  <c r="AM204" i="49"/>
  <c r="AL204" i="49"/>
  <c r="AK204" i="49"/>
  <c r="AJ204" i="49"/>
  <c r="AI204" i="49"/>
  <c r="AH204"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C204" i="49"/>
  <c r="B204" i="49"/>
  <c r="AU201" i="49"/>
  <c r="AT201" i="49"/>
  <c r="AS201" i="49"/>
  <c r="AR201" i="49"/>
  <c r="AQ201" i="49"/>
  <c r="AP201" i="49"/>
  <c r="AO201" i="49"/>
  <c r="AN201" i="49"/>
  <c r="AM201" i="49"/>
  <c r="AL201" i="49"/>
  <c r="AK201" i="49"/>
  <c r="AJ201" i="49"/>
  <c r="AI201" i="49"/>
  <c r="AH201"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C201" i="49"/>
  <c r="B201" i="49"/>
  <c r="AU200" i="49"/>
  <c r="AT200" i="49"/>
  <c r="AS200" i="49"/>
  <c r="AR200" i="49"/>
  <c r="AQ200" i="49"/>
  <c r="AP200" i="49"/>
  <c r="AO200" i="49"/>
  <c r="AN200" i="49"/>
  <c r="AM200" i="49"/>
  <c r="AL200" i="49"/>
  <c r="AK200" i="49"/>
  <c r="AJ200" i="49"/>
  <c r="AI200" i="49"/>
  <c r="AH200"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C200" i="49"/>
  <c r="B200" i="49"/>
  <c r="AU199" i="49"/>
  <c r="AT199" i="49"/>
  <c r="AS199" i="49"/>
  <c r="AR199" i="49"/>
  <c r="AQ199" i="49"/>
  <c r="AP199" i="49"/>
  <c r="AO199" i="49"/>
  <c r="AN199" i="49"/>
  <c r="AM199" i="49"/>
  <c r="AL199" i="49"/>
  <c r="AK199" i="49"/>
  <c r="AJ199" i="49"/>
  <c r="AI199" i="49"/>
  <c r="AH199"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C199" i="49"/>
  <c r="B199" i="49"/>
  <c r="AU198" i="49"/>
  <c r="AT198" i="49"/>
  <c r="AS198" i="49"/>
  <c r="AR198" i="49"/>
  <c r="AQ198" i="49"/>
  <c r="AP198" i="49"/>
  <c r="AO198" i="49"/>
  <c r="AN198" i="49"/>
  <c r="AM198" i="49"/>
  <c r="AL198" i="49"/>
  <c r="AK198" i="49"/>
  <c r="AJ198" i="49"/>
  <c r="AI198" i="49"/>
  <c r="AH198"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C198" i="49"/>
  <c r="B198" i="49"/>
  <c r="AU197" i="49"/>
  <c r="AT197" i="49"/>
  <c r="AS197" i="49"/>
  <c r="AR197" i="49"/>
  <c r="AQ197" i="49"/>
  <c r="AP197" i="49"/>
  <c r="AO197" i="49"/>
  <c r="AN197" i="49"/>
  <c r="AM197" i="49"/>
  <c r="AL197" i="49"/>
  <c r="AK197" i="49"/>
  <c r="AJ197" i="49"/>
  <c r="AI197" i="49"/>
  <c r="AH197"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C197" i="49"/>
  <c r="B197" i="49"/>
  <c r="AU196" i="49"/>
  <c r="AT196" i="49"/>
  <c r="AS196" i="49"/>
  <c r="AR196" i="49"/>
  <c r="AQ196" i="49"/>
  <c r="AP196" i="49"/>
  <c r="AO196" i="49"/>
  <c r="AN196" i="49"/>
  <c r="AM196" i="49"/>
  <c r="AL196" i="49"/>
  <c r="AK196" i="49"/>
  <c r="AJ196" i="49"/>
  <c r="AI196" i="49"/>
  <c r="AH196"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C196" i="49"/>
  <c r="B196" i="49"/>
  <c r="AU195" i="49"/>
  <c r="AT195" i="49"/>
  <c r="AS195" i="49"/>
  <c r="AR195" i="49"/>
  <c r="AQ195" i="49"/>
  <c r="AP195" i="49"/>
  <c r="AO195" i="49"/>
  <c r="AN195" i="49"/>
  <c r="AM195" i="49"/>
  <c r="AL195" i="49"/>
  <c r="AK195" i="49"/>
  <c r="AJ195" i="49"/>
  <c r="AI195" i="49"/>
  <c r="AH195"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C195" i="49"/>
  <c r="B195" i="49"/>
  <c r="AU194" i="49"/>
  <c r="AT194" i="49"/>
  <c r="AS194" i="49"/>
  <c r="AR194" i="49"/>
  <c r="AQ194" i="49"/>
  <c r="AP194" i="49"/>
  <c r="AO194" i="49"/>
  <c r="AN194" i="49"/>
  <c r="AM194" i="49"/>
  <c r="AL194" i="49"/>
  <c r="AK194" i="49"/>
  <c r="AJ194" i="49"/>
  <c r="AI194" i="49"/>
  <c r="AH194"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C194" i="49"/>
  <c r="B194" i="49"/>
  <c r="AU191" i="49"/>
  <c r="AT191" i="49"/>
  <c r="AS191" i="49"/>
  <c r="AR191" i="49"/>
  <c r="AQ191" i="49"/>
  <c r="AP191" i="49"/>
  <c r="AO191" i="49"/>
  <c r="AN191" i="49"/>
  <c r="AM191" i="49"/>
  <c r="AL191" i="49"/>
  <c r="AK191" i="49"/>
  <c r="AJ191" i="49"/>
  <c r="AI191" i="49"/>
  <c r="AH191"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C191" i="49"/>
  <c r="B191" i="49"/>
  <c r="AU190" i="49"/>
  <c r="AT190" i="49"/>
  <c r="AS190" i="49"/>
  <c r="AR190" i="49"/>
  <c r="AQ190" i="49"/>
  <c r="AP190" i="49"/>
  <c r="AO190" i="49"/>
  <c r="AN190" i="49"/>
  <c r="AM190" i="49"/>
  <c r="AL190" i="49"/>
  <c r="AK190" i="49"/>
  <c r="AJ190" i="49"/>
  <c r="AI190" i="49"/>
  <c r="AH190"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C190" i="49"/>
  <c r="B190" i="49"/>
  <c r="AU189" i="49"/>
  <c r="AT189" i="49"/>
  <c r="AS189" i="49"/>
  <c r="AR189" i="49"/>
  <c r="AQ189" i="49"/>
  <c r="AP189" i="49"/>
  <c r="AO189" i="49"/>
  <c r="AN189" i="49"/>
  <c r="AM189" i="49"/>
  <c r="AL189" i="49"/>
  <c r="AK189" i="49"/>
  <c r="AJ189" i="49"/>
  <c r="AI189" i="49"/>
  <c r="AH189"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C189" i="49"/>
  <c r="B189" i="49"/>
  <c r="AU188" i="49"/>
  <c r="AT188" i="49"/>
  <c r="AS188" i="49"/>
  <c r="AR188" i="49"/>
  <c r="AQ188" i="49"/>
  <c r="AP188" i="49"/>
  <c r="AO188" i="49"/>
  <c r="AN188" i="49"/>
  <c r="AM188" i="49"/>
  <c r="AL188" i="49"/>
  <c r="AK188" i="49"/>
  <c r="AJ188" i="49"/>
  <c r="AI188" i="49"/>
  <c r="AH188"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C188" i="49"/>
  <c r="B188" i="49"/>
  <c r="AU187" i="49"/>
  <c r="AT187" i="49"/>
  <c r="AS187" i="49"/>
  <c r="AR187" i="49"/>
  <c r="AQ187" i="49"/>
  <c r="AP187" i="49"/>
  <c r="AO187" i="49"/>
  <c r="AN187" i="49"/>
  <c r="AM187" i="49"/>
  <c r="AL187" i="49"/>
  <c r="AK187" i="49"/>
  <c r="AJ187" i="49"/>
  <c r="AI187" i="49"/>
  <c r="AH187"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C187" i="49"/>
  <c r="B187" i="49"/>
  <c r="AU186" i="49"/>
  <c r="AT186" i="49"/>
  <c r="AS186" i="49"/>
  <c r="AR186" i="49"/>
  <c r="AQ186" i="49"/>
  <c r="AP186" i="49"/>
  <c r="AO186" i="49"/>
  <c r="AN186" i="49"/>
  <c r="AM186" i="49"/>
  <c r="AL186" i="49"/>
  <c r="AK186" i="49"/>
  <c r="AJ186" i="49"/>
  <c r="AI186" i="49"/>
  <c r="AH186"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C186" i="49"/>
  <c r="B186" i="49"/>
  <c r="AU185" i="49"/>
  <c r="AT185" i="49"/>
  <c r="AS185" i="49"/>
  <c r="AR185" i="49"/>
  <c r="AQ185" i="49"/>
  <c r="AP185" i="49"/>
  <c r="AO185" i="49"/>
  <c r="AN185" i="49"/>
  <c r="AM185" i="49"/>
  <c r="AL185" i="49"/>
  <c r="AK185" i="49"/>
  <c r="AJ185" i="49"/>
  <c r="AI185" i="49"/>
  <c r="AH185"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C185" i="49"/>
  <c r="B185" i="49"/>
  <c r="AU184" i="49"/>
  <c r="AT184" i="49"/>
  <c r="AS184" i="49"/>
  <c r="AR184" i="49"/>
  <c r="AQ184" i="49"/>
  <c r="AP184" i="49"/>
  <c r="AO184" i="49"/>
  <c r="AN184" i="49"/>
  <c r="AM184" i="49"/>
  <c r="AL184" i="49"/>
  <c r="AK184" i="49"/>
  <c r="AJ184" i="49"/>
  <c r="AI184" i="49"/>
  <c r="AH184"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C184" i="49"/>
  <c r="B184" i="49"/>
  <c r="AU181" i="49"/>
  <c r="AT181" i="49"/>
  <c r="AS181" i="49"/>
  <c r="AR181" i="49"/>
  <c r="AQ181" i="49"/>
  <c r="AP181" i="49"/>
  <c r="AO181" i="49"/>
  <c r="AN181" i="49"/>
  <c r="AM181" i="49"/>
  <c r="AL181" i="49"/>
  <c r="AK181" i="49"/>
  <c r="AJ181" i="49"/>
  <c r="AI181" i="49"/>
  <c r="AH181"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C181" i="49"/>
  <c r="B181" i="49"/>
  <c r="AU180" i="49"/>
  <c r="AT180" i="49"/>
  <c r="AS180" i="49"/>
  <c r="AR180" i="49"/>
  <c r="AQ180" i="49"/>
  <c r="AP180" i="49"/>
  <c r="AO180" i="49"/>
  <c r="AN180" i="49"/>
  <c r="AM180" i="49"/>
  <c r="AL180" i="49"/>
  <c r="AK180" i="49"/>
  <c r="AJ180" i="49"/>
  <c r="AI180" i="49"/>
  <c r="AH180"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C180" i="49"/>
  <c r="B180" i="49"/>
  <c r="AU179" i="49"/>
  <c r="AT179" i="49"/>
  <c r="AS179" i="49"/>
  <c r="AR179" i="49"/>
  <c r="AQ179" i="49"/>
  <c r="AP179" i="49"/>
  <c r="AO179" i="49"/>
  <c r="AN179" i="49"/>
  <c r="AM179" i="49"/>
  <c r="AL179" i="49"/>
  <c r="AK179" i="49"/>
  <c r="AJ179" i="49"/>
  <c r="AI179" i="49"/>
  <c r="AH179"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C179" i="49"/>
  <c r="B179" i="49"/>
  <c r="AU178" i="49"/>
  <c r="AT178" i="49"/>
  <c r="AS178" i="49"/>
  <c r="AR178" i="49"/>
  <c r="AQ178" i="49"/>
  <c r="AP178" i="49"/>
  <c r="AO178" i="49"/>
  <c r="AN178" i="49"/>
  <c r="AM178" i="49"/>
  <c r="AL178" i="49"/>
  <c r="AK178" i="49"/>
  <c r="AJ178" i="49"/>
  <c r="AI178" i="49"/>
  <c r="AH178"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C178" i="49"/>
  <c r="B178" i="49"/>
  <c r="AU177" i="49"/>
  <c r="AT177" i="49"/>
  <c r="AS177" i="49"/>
  <c r="AR177" i="49"/>
  <c r="AQ177" i="49"/>
  <c r="AP177" i="49"/>
  <c r="AO177" i="49"/>
  <c r="AN177" i="49"/>
  <c r="AM177" i="49"/>
  <c r="AL177" i="49"/>
  <c r="AK177" i="49"/>
  <c r="AJ177" i="49"/>
  <c r="AI177" i="49"/>
  <c r="AH177"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C177" i="49"/>
  <c r="B177" i="49"/>
  <c r="AU176" i="49"/>
  <c r="AT176" i="49"/>
  <c r="AS176" i="49"/>
  <c r="AR176" i="49"/>
  <c r="AQ176" i="49"/>
  <c r="AP176" i="49"/>
  <c r="AO176" i="49"/>
  <c r="AN176" i="49"/>
  <c r="AM176" i="49"/>
  <c r="AL176" i="49"/>
  <c r="AK176" i="49"/>
  <c r="AJ176" i="49"/>
  <c r="AI176" i="49"/>
  <c r="AH176"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C176" i="49"/>
  <c r="B176" i="49"/>
  <c r="AU175" i="49"/>
  <c r="AT175" i="49"/>
  <c r="AS175" i="49"/>
  <c r="AR175" i="49"/>
  <c r="AQ175" i="49"/>
  <c r="AP175" i="49"/>
  <c r="AO175" i="49"/>
  <c r="AN175" i="49"/>
  <c r="AM175" i="49"/>
  <c r="AL175" i="49"/>
  <c r="AK175" i="49"/>
  <c r="AJ175" i="49"/>
  <c r="AI175" i="49"/>
  <c r="AH175" i="49"/>
  <c r="AG175" i="49"/>
  <c r="AF175" i="49"/>
  <c r="AE175" i="49"/>
  <c r="AD175" i="49"/>
  <c r="AC175" i="49"/>
  <c r="AB175" i="49"/>
  <c r="AA175" i="49"/>
  <c r="Z175" i="49"/>
  <c r="Y175" i="49"/>
  <c r="X175" i="49"/>
  <c r="W175" i="49"/>
  <c r="V175" i="49"/>
  <c r="U175" i="49"/>
  <c r="T175" i="49"/>
  <c r="S175" i="49"/>
  <c r="R175" i="49"/>
  <c r="Q175" i="49"/>
  <c r="P175" i="49"/>
  <c r="O175" i="49"/>
  <c r="N175" i="49"/>
  <c r="M175" i="49"/>
  <c r="L175" i="49"/>
  <c r="K175" i="49"/>
  <c r="J175" i="49"/>
  <c r="I175" i="49"/>
  <c r="H175" i="49"/>
  <c r="G175" i="49"/>
  <c r="F175" i="49"/>
  <c r="E175" i="49"/>
  <c r="D175" i="49"/>
  <c r="C175" i="49"/>
  <c r="B175" i="49"/>
  <c r="AU174" i="49"/>
  <c r="AT174" i="49"/>
  <c r="AS174" i="49"/>
  <c r="AR174" i="49"/>
  <c r="AQ174" i="49"/>
  <c r="AP174" i="49"/>
  <c r="AO174" i="49"/>
  <c r="AN174" i="49"/>
  <c r="AM174" i="49"/>
  <c r="AL174" i="49"/>
  <c r="AK174" i="49"/>
  <c r="AJ174" i="49"/>
  <c r="AI174" i="49"/>
  <c r="AH174" i="49"/>
  <c r="AG174" i="49"/>
  <c r="AF174" i="49"/>
  <c r="AE174" i="49"/>
  <c r="AD174" i="49"/>
  <c r="AC174" i="49"/>
  <c r="AB174" i="49"/>
  <c r="AA174" i="49"/>
  <c r="Z174" i="49"/>
  <c r="Y174" i="49"/>
  <c r="X174" i="49"/>
  <c r="W174" i="49"/>
  <c r="V174" i="49"/>
  <c r="U174" i="49"/>
  <c r="T174" i="49"/>
  <c r="S174" i="49"/>
  <c r="R174" i="49"/>
  <c r="Q174" i="49"/>
  <c r="P174" i="49"/>
  <c r="O174" i="49"/>
  <c r="N174" i="49"/>
  <c r="M174" i="49"/>
  <c r="L174" i="49"/>
  <c r="K174" i="49"/>
  <c r="J174" i="49"/>
  <c r="I174" i="49"/>
  <c r="H174" i="49"/>
  <c r="G174" i="49"/>
  <c r="F174" i="49"/>
  <c r="E174" i="49"/>
  <c r="D174" i="49"/>
  <c r="C174" i="49"/>
  <c r="B174" i="49"/>
  <c r="AU171" i="49"/>
  <c r="AT171" i="49"/>
  <c r="AS171" i="49"/>
  <c r="AR171" i="49"/>
  <c r="AQ171" i="49"/>
  <c r="AP171" i="49"/>
  <c r="AO171" i="49"/>
  <c r="AN171" i="49"/>
  <c r="AM171" i="49"/>
  <c r="AL171" i="49"/>
  <c r="AK171" i="49"/>
  <c r="AJ171" i="49"/>
  <c r="AI171" i="49"/>
  <c r="AH171"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C171" i="49"/>
  <c r="B171" i="49"/>
  <c r="AU170" i="49"/>
  <c r="AT170" i="49"/>
  <c r="AS170" i="49"/>
  <c r="AR170" i="49"/>
  <c r="AQ170" i="49"/>
  <c r="AP170" i="49"/>
  <c r="AO170" i="49"/>
  <c r="AN170" i="49"/>
  <c r="AM170" i="49"/>
  <c r="AL170" i="49"/>
  <c r="AK170" i="49"/>
  <c r="AJ170" i="49"/>
  <c r="AI170" i="49"/>
  <c r="AH170"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C170" i="49"/>
  <c r="B170" i="49"/>
  <c r="AU169" i="49"/>
  <c r="AT169" i="49"/>
  <c r="AS169" i="49"/>
  <c r="AR169" i="49"/>
  <c r="AQ169" i="49"/>
  <c r="AP169" i="49"/>
  <c r="AO169" i="49"/>
  <c r="AN169" i="49"/>
  <c r="AM169" i="49"/>
  <c r="AL169" i="49"/>
  <c r="AK169" i="49"/>
  <c r="AJ169" i="49"/>
  <c r="AI169" i="49"/>
  <c r="AH169"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C169" i="49"/>
  <c r="B169" i="49"/>
  <c r="AU168" i="49"/>
  <c r="AT168" i="49"/>
  <c r="AS168" i="49"/>
  <c r="AR168" i="49"/>
  <c r="AQ168" i="49"/>
  <c r="AP168" i="49"/>
  <c r="AO168" i="49"/>
  <c r="AN168" i="49"/>
  <c r="AM168" i="49"/>
  <c r="AL168" i="49"/>
  <c r="AK168" i="49"/>
  <c r="AJ168" i="49"/>
  <c r="AI168" i="49"/>
  <c r="AH168"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C168" i="49"/>
  <c r="B168" i="49"/>
  <c r="AU167" i="49"/>
  <c r="AT167" i="49"/>
  <c r="AS167" i="49"/>
  <c r="AR167" i="49"/>
  <c r="AQ167" i="49"/>
  <c r="AP167" i="49"/>
  <c r="AO167" i="49"/>
  <c r="AN167" i="49"/>
  <c r="AM167" i="49"/>
  <c r="AL167" i="49"/>
  <c r="AK167" i="49"/>
  <c r="AJ167" i="49"/>
  <c r="AI167" i="49"/>
  <c r="AH167"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C167" i="49"/>
  <c r="B167" i="49"/>
  <c r="AU166" i="49"/>
  <c r="AT166" i="49"/>
  <c r="AS166" i="49"/>
  <c r="AR166" i="49"/>
  <c r="AQ166" i="49"/>
  <c r="AP166" i="49"/>
  <c r="AO166" i="49"/>
  <c r="AN166" i="49"/>
  <c r="AM166" i="49"/>
  <c r="AL166" i="49"/>
  <c r="AK166" i="49"/>
  <c r="AJ166" i="49"/>
  <c r="AI166" i="49"/>
  <c r="AH166"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C166" i="49"/>
  <c r="B166" i="49"/>
  <c r="AU165" i="49"/>
  <c r="AT165" i="49"/>
  <c r="AS165" i="49"/>
  <c r="AR165" i="49"/>
  <c r="AQ165" i="49"/>
  <c r="AP165" i="49"/>
  <c r="AO165" i="49"/>
  <c r="AN165" i="49"/>
  <c r="AM165" i="49"/>
  <c r="AL165" i="49"/>
  <c r="AK165" i="49"/>
  <c r="AJ165" i="49"/>
  <c r="AI165" i="49"/>
  <c r="AH165"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C165" i="49"/>
  <c r="B165" i="49"/>
  <c r="AU164" i="49"/>
  <c r="AT164" i="49"/>
  <c r="AS164" i="49"/>
  <c r="AR164" i="49"/>
  <c r="AQ164" i="49"/>
  <c r="AP164" i="49"/>
  <c r="AO164" i="49"/>
  <c r="AN164" i="49"/>
  <c r="AM164" i="49"/>
  <c r="AL164" i="49"/>
  <c r="AK164" i="49"/>
  <c r="AJ164" i="49"/>
  <c r="AI164" i="49"/>
  <c r="AH164"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C164" i="49"/>
  <c r="B164" i="49"/>
  <c r="AU161" i="49"/>
  <c r="AT161" i="49"/>
  <c r="AS161" i="49"/>
  <c r="AR161" i="49"/>
  <c r="AQ161" i="49"/>
  <c r="AP161" i="49"/>
  <c r="AO161" i="49"/>
  <c r="AN161" i="49"/>
  <c r="AM161" i="49"/>
  <c r="AL161" i="49"/>
  <c r="AK161" i="49"/>
  <c r="AJ161" i="49"/>
  <c r="AI161" i="49"/>
  <c r="AH161"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C161" i="49"/>
  <c r="B161" i="49"/>
  <c r="AU160" i="49"/>
  <c r="AT160" i="49"/>
  <c r="AS160" i="49"/>
  <c r="AR160" i="49"/>
  <c r="AQ160" i="49"/>
  <c r="AP160" i="49"/>
  <c r="AO160" i="49"/>
  <c r="AN160" i="49"/>
  <c r="AM160" i="49"/>
  <c r="AL160" i="49"/>
  <c r="AK160" i="49"/>
  <c r="AJ160" i="49"/>
  <c r="AI160" i="49"/>
  <c r="AH160" i="49"/>
  <c r="AI371" i="49" s="1"/>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C160" i="49"/>
  <c r="B160" i="49"/>
  <c r="AU159" i="49"/>
  <c r="AT159" i="49"/>
  <c r="AS159" i="49"/>
  <c r="AR159" i="49"/>
  <c r="AQ159" i="49"/>
  <c r="AP159" i="49"/>
  <c r="AO159" i="49"/>
  <c r="AN159" i="49"/>
  <c r="AM159" i="49"/>
  <c r="AL159" i="49"/>
  <c r="AK159" i="49"/>
  <c r="AJ159" i="49"/>
  <c r="AI159" i="49"/>
  <c r="AH159"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C159" i="49"/>
  <c r="B159" i="49"/>
  <c r="AU158" i="49"/>
  <c r="AT158" i="49"/>
  <c r="AS158" i="49"/>
  <c r="AR158" i="49"/>
  <c r="AQ158" i="49"/>
  <c r="AP158" i="49"/>
  <c r="AO158" i="49"/>
  <c r="AN158" i="49"/>
  <c r="AM158" i="49"/>
  <c r="AL158" i="49"/>
  <c r="AK158" i="49"/>
  <c r="AJ158" i="49"/>
  <c r="AI158" i="49"/>
  <c r="AH158"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C158" i="49"/>
  <c r="B158" i="49"/>
  <c r="AU157" i="49"/>
  <c r="AT157" i="49"/>
  <c r="AS157" i="49"/>
  <c r="AR157" i="49"/>
  <c r="AQ157" i="49"/>
  <c r="AP157" i="49"/>
  <c r="AO157" i="49"/>
  <c r="AN157" i="49"/>
  <c r="AM157" i="49"/>
  <c r="AL157" i="49"/>
  <c r="AK157" i="49"/>
  <c r="AJ157" i="49"/>
  <c r="AI157" i="49"/>
  <c r="AH157" i="49"/>
  <c r="AG157" i="49"/>
  <c r="AF157" i="49"/>
  <c r="AE157" i="49"/>
  <c r="AD157" i="49"/>
  <c r="AC157" i="49"/>
  <c r="AB157" i="49"/>
  <c r="AA157" i="49"/>
  <c r="Z157" i="49"/>
  <c r="Y157" i="49"/>
  <c r="X157" i="49"/>
  <c r="W157" i="49"/>
  <c r="V157" i="49"/>
  <c r="U157" i="49"/>
  <c r="T157" i="49"/>
  <c r="S157" i="49"/>
  <c r="R157" i="49"/>
  <c r="Q157" i="49"/>
  <c r="P157" i="49"/>
  <c r="O157" i="49"/>
  <c r="N157" i="49"/>
  <c r="M157" i="49"/>
  <c r="L157" i="49"/>
  <c r="K157" i="49"/>
  <c r="J157" i="49"/>
  <c r="I157" i="49"/>
  <c r="H157" i="49"/>
  <c r="G157" i="49"/>
  <c r="F157" i="49"/>
  <c r="E157" i="49"/>
  <c r="D157" i="49"/>
  <c r="C157" i="49"/>
  <c r="B157" i="49"/>
  <c r="AU156" i="49"/>
  <c r="AT156" i="49"/>
  <c r="AS156" i="49"/>
  <c r="AR156" i="49"/>
  <c r="AQ156" i="49"/>
  <c r="AP156" i="49"/>
  <c r="AO156" i="49"/>
  <c r="AN156" i="49"/>
  <c r="AM156" i="49"/>
  <c r="AL156" i="49"/>
  <c r="AK156" i="49"/>
  <c r="AJ156" i="49"/>
  <c r="AI156" i="49"/>
  <c r="AH156"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C156" i="49"/>
  <c r="B156" i="49"/>
  <c r="AU155" i="49"/>
  <c r="AT155" i="49"/>
  <c r="AS155" i="49"/>
  <c r="AR155" i="49"/>
  <c r="AQ155" i="49"/>
  <c r="AP155" i="49"/>
  <c r="AO155" i="49"/>
  <c r="AN155" i="49"/>
  <c r="AM155" i="49"/>
  <c r="AL155" i="49"/>
  <c r="AK155" i="49"/>
  <c r="AJ155" i="49"/>
  <c r="AI155" i="49"/>
  <c r="AH155"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C155" i="49"/>
  <c r="B155" i="49"/>
  <c r="AU154" i="49"/>
  <c r="AT154" i="49"/>
  <c r="AS154" i="49"/>
  <c r="AR154" i="49"/>
  <c r="AQ154" i="49"/>
  <c r="AP154" i="49"/>
  <c r="AO154" i="49"/>
  <c r="AN154" i="49"/>
  <c r="AM154" i="49"/>
  <c r="AL154" i="49"/>
  <c r="AK154" i="49"/>
  <c r="AJ154" i="49"/>
  <c r="AI154" i="49"/>
  <c r="AH154"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C154" i="49"/>
  <c r="B154" i="49"/>
  <c r="AU151" i="49"/>
  <c r="AT151" i="49"/>
  <c r="AS151" i="49"/>
  <c r="AR151" i="49"/>
  <c r="AQ151" i="49"/>
  <c r="AP151" i="49"/>
  <c r="AO151" i="49"/>
  <c r="AN151" i="49"/>
  <c r="AM151" i="49"/>
  <c r="AL151" i="49"/>
  <c r="AK151" i="49"/>
  <c r="AJ151" i="49"/>
  <c r="AI151" i="49"/>
  <c r="AH151" i="49"/>
  <c r="AG151" i="49"/>
  <c r="AF151" i="49"/>
  <c r="AE151" i="49"/>
  <c r="AD151" i="49"/>
  <c r="AC151" i="49"/>
  <c r="AB151" i="49"/>
  <c r="AA151" i="49"/>
  <c r="Z151" i="49"/>
  <c r="Y151" i="49"/>
  <c r="X151" i="49"/>
  <c r="W151" i="49"/>
  <c r="V151" i="49"/>
  <c r="U151" i="49"/>
  <c r="T151" i="49"/>
  <c r="S151" i="49"/>
  <c r="R151" i="49"/>
  <c r="Q151" i="49"/>
  <c r="P151" i="49"/>
  <c r="O151" i="49"/>
  <c r="N151" i="49"/>
  <c r="M151" i="49"/>
  <c r="L151" i="49"/>
  <c r="L362" i="49" s="1"/>
  <c r="K151" i="49"/>
  <c r="J151" i="49"/>
  <c r="I151" i="49"/>
  <c r="H151" i="49"/>
  <c r="G151" i="49"/>
  <c r="F151" i="49"/>
  <c r="E151" i="49"/>
  <c r="D151" i="49"/>
  <c r="C151" i="49"/>
  <c r="B151" i="49"/>
  <c r="AU150" i="49"/>
  <c r="AT150" i="49"/>
  <c r="AS150" i="49"/>
  <c r="AR150" i="49"/>
  <c r="AQ150" i="49"/>
  <c r="AP150" i="49"/>
  <c r="AO150" i="49"/>
  <c r="AN150" i="49"/>
  <c r="AM150" i="49"/>
  <c r="AL150" i="49"/>
  <c r="AK150" i="49"/>
  <c r="AJ150" i="49"/>
  <c r="AI150" i="49"/>
  <c r="AH150"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K361" i="49" s="1"/>
  <c r="I150" i="49"/>
  <c r="H150" i="49"/>
  <c r="G150" i="49"/>
  <c r="F150" i="49"/>
  <c r="E150" i="49"/>
  <c r="D150" i="49"/>
  <c r="C150" i="49"/>
  <c r="B150" i="49"/>
  <c r="AU149" i="49"/>
  <c r="AT149" i="49"/>
  <c r="AS149" i="49"/>
  <c r="AR149" i="49"/>
  <c r="AQ149" i="49"/>
  <c r="AP149" i="49"/>
  <c r="AO149" i="49"/>
  <c r="AN149" i="49"/>
  <c r="AM149" i="49"/>
  <c r="AL149" i="49"/>
  <c r="AK149" i="49"/>
  <c r="AJ149" i="49"/>
  <c r="AI149" i="49"/>
  <c r="AH149"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C149" i="49"/>
  <c r="B149" i="49"/>
  <c r="AU148" i="49"/>
  <c r="AT148" i="49"/>
  <c r="AS148" i="49"/>
  <c r="AR148" i="49"/>
  <c r="AQ148" i="49"/>
  <c r="AP148" i="49"/>
  <c r="AO148" i="49"/>
  <c r="AN148" i="49"/>
  <c r="AM148" i="49"/>
  <c r="AL148" i="49"/>
  <c r="AK148" i="49"/>
  <c r="AJ148" i="49"/>
  <c r="AI148" i="49"/>
  <c r="AH148"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C148" i="49"/>
  <c r="B148" i="49"/>
  <c r="AU147" i="49"/>
  <c r="AT147" i="49"/>
  <c r="AS147" i="49"/>
  <c r="AR147" i="49"/>
  <c r="AQ147" i="49"/>
  <c r="AP147" i="49"/>
  <c r="AO147" i="49"/>
  <c r="AN147" i="49"/>
  <c r="AM147" i="49"/>
  <c r="AL147" i="49"/>
  <c r="AK147" i="49"/>
  <c r="AJ147" i="49"/>
  <c r="AI147" i="49"/>
  <c r="AH147"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C147" i="49"/>
  <c r="B147" i="49"/>
  <c r="AU146" i="49"/>
  <c r="AT146" i="49"/>
  <c r="AS146" i="49"/>
  <c r="AR146" i="49"/>
  <c r="AQ146" i="49"/>
  <c r="AP146" i="49"/>
  <c r="AO146" i="49"/>
  <c r="AN146" i="49"/>
  <c r="AM146" i="49"/>
  <c r="AL146" i="49"/>
  <c r="AK146" i="49"/>
  <c r="AJ146" i="49"/>
  <c r="AI146" i="49"/>
  <c r="AH146"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C146" i="49"/>
  <c r="B146" i="49"/>
  <c r="AU145" i="49"/>
  <c r="AT145" i="49"/>
  <c r="AS145" i="49"/>
  <c r="AR145" i="49"/>
  <c r="AQ145" i="49"/>
  <c r="AP145" i="49"/>
  <c r="AO145" i="49"/>
  <c r="AN145" i="49"/>
  <c r="AM145" i="49"/>
  <c r="AL145" i="49"/>
  <c r="AK145" i="49"/>
  <c r="AJ145" i="49"/>
  <c r="AI145" i="49"/>
  <c r="AH145"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C145" i="49"/>
  <c r="B145" i="49"/>
  <c r="AU144" i="49"/>
  <c r="AT144" i="49"/>
  <c r="AT355" i="49" s="1"/>
  <c r="AS144" i="49"/>
  <c r="AR144" i="49"/>
  <c r="AQ144" i="49"/>
  <c r="AP144" i="49"/>
  <c r="AO144" i="49"/>
  <c r="AN144" i="49"/>
  <c r="AM144" i="49"/>
  <c r="AL144" i="49"/>
  <c r="AK144" i="49"/>
  <c r="AJ144" i="49"/>
  <c r="AI144" i="49"/>
  <c r="AH144" i="49"/>
  <c r="AG144" i="49"/>
  <c r="AF144" i="49"/>
  <c r="AE144" i="49"/>
  <c r="AD144" i="49"/>
  <c r="AC144" i="49"/>
  <c r="AB144" i="49"/>
  <c r="AA144" i="49"/>
  <c r="Z144" i="49"/>
  <c r="Y144" i="49"/>
  <c r="X144" i="49"/>
  <c r="W144" i="49"/>
  <c r="V144" i="49"/>
  <c r="W355" i="49" s="1"/>
  <c r="U144" i="49"/>
  <c r="T144" i="49"/>
  <c r="S144" i="49"/>
  <c r="R144" i="49"/>
  <c r="Q144" i="49"/>
  <c r="P144" i="49"/>
  <c r="O144" i="49"/>
  <c r="N144" i="49"/>
  <c r="M144" i="49"/>
  <c r="L144" i="49"/>
  <c r="K144" i="49"/>
  <c r="J144" i="49"/>
  <c r="I144" i="49"/>
  <c r="H144" i="49"/>
  <c r="G144" i="49"/>
  <c r="F144" i="49"/>
  <c r="E144" i="49"/>
  <c r="D144" i="49"/>
  <c r="C144" i="49"/>
  <c r="B144" i="49"/>
  <c r="AU141" i="49"/>
  <c r="AT141" i="49"/>
  <c r="AS141" i="49"/>
  <c r="AR141" i="49"/>
  <c r="AQ141" i="49"/>
  <c r="AP141" i="49"/>
  <c r="AO141" i="49"/>
  <c r="AN141" i="49"/>
  <c r="AM141" i="49"/>
  <c r="AL141" i="49"/>
  <c r="AK141" i="49"/>
  <c r="AJ141" i="49"/>
  <c r="AI141" i="49"/>
  <c r="AH141"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C141" i="49"/>
  <c r="B141" i="49"/>
  <c r="AU140" i="49"/>
  <c r="AT140" i="49"/>
  <c r="AS140" i="49"/>
  <c r="AR140" i="49"/>
  <c r="AQ140" i="49"/>
  <c r="AP140" i="49"/>
  <c r="AO140" i="49"/>
  <c r="AN140" i="49"/>
  <c r="AM140" i="49"/>
  <c r="AL140" i="49"/>
  <c r="AK140" i="49"/>
  <c r="AJ140" i="49"/>
  <c r="AI140" i="49"/>
  <c r="AH140" i="49"/>
  <c r="AI351" i="49" s="1"/>
  <c r="AG140" i="49"/>
  <c r="AF140" i="49"/>
  <c r="AE140" i="49"/>
  <c r="AD140" i="49"/>
  <c r="AC140" i="49"/>
  <c r="AB140" i="49"/>
  <c r="AA140" i="49"/>
  <c r="Z140" i="49"/>
  <c r="Y140" i="49"/>
  <c r="X140" i="49"/>
  <c r="W140" i="49"/>
  <c r="V140" i="49"/>
  <c r="V351" i="49" s="1"/>
  <c r="U140" i="49"/>
  <c r="T140" i="49"/>
  <c r="S140" i="49"/>
  <c r="R140" i="49"/>
  <c r="Q140" i="49"/>
  <c r="P140" i="49"/>
  <c r="O140" i="49"/>
  <c r="N140" i="49"/>
  <c r="M140" i="49"/>
  <c r="L140" i="49"/>
  <c r="K140" i="49"/>
  <c r="J140" i="49"/>
  <c r="K351" i="49" s="1"/>
  <c r="I140" i="49"/>
  <c r="H140" i="49"/>
  <c r="G140" i="49"/>
  <c r="F140" i="49"/>
  <c r="E140" i="49"/>
  <c r="D140" i="49"/>
  <c r="C140" i="49"/>
  <c r="B140" i="49"/>
  <c r="AU139" i="49"/>
  <c r="AT139" i="49"/>
  <c r="AS139" i="49"/>
  <c r="AR139" i="49"/>
  <c r="AQ139" i="49"/>
  <c r="AP139" i="49"/>
  <c r="AO139" i="49"/>
  <c r="AN139" i="49"/>
  <c r="AM139" i="49"/>
  <c r="AL139" i="49"/>
  <c r="AK139" i="49"/>
  <c r="AJ139" i="49"/>
  <c r="AI139" i="49"/>
  <c r="AH139" i="49"/>
  <c r="AG139" i="49"/>
  <c r="AF139" i="49"/>
  <c r="AE139" i="49"/>
  <c r="AD139" i="49"/>
  <c r="AC139" i="49"/>
  <c r="AB139" i="49"/>
  <c r="AA139" i="49"/>
  <c r="Z139" i="49"/>
  <c r="Y139" i="49"/>
  <c r="X139" i="49"/>
  <c r="W139" i="49"/>
  <c r="V139" i="49"/>
  <c r="U139" i="49"/>
  <c r="T139" i="49"/>
  <c r="T350" i="49" s="1"/>
  <c r="S139" i="49"/>
  <c r="R139" i="49"/>
  <c r="Q139" i="49"/>
  <c r="P139" i="49"/>
  <c r="O139" i="49"/>
  <c r="N139" i="49"/>
  <c r="M139" i="49"/>
  <c r="L139" i="49"/>
  <c r="K139" i="49"/>
  <c r="J139" i="49"/>
  <c r="I139" i="49"/>
  <c r="H139" i="49"/>
  <c r="G139" i="49"/>
  <c r="F139" i="49"/>
  <c r="E139" i="49"/>
  <c r="D139" i="49"/>
  <c r="C139" i="49"/>
  <c r="B139" i="49"/>
  <c r="AU138" i="49"/>
  <c r="AT138" i="49"/>
  <c r="AS138" i="49"/>
  <c r="AR138" i="49"/>
  <c r="AQ138" i="49"/>
  <c r="AP138" i="49"/>
  <c r="AO138" i="49"/>
  <c r="AN138" i="49"/>
  <c r="AM138" i="49"/>
  <c r="AL138" i="49"/>
  <c r="AK138" i="49"/>
  <c r="AJ138" i="49"/>
  <c r="AI138" i="49"/>
  <c r="AH138"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C138" i="49"/>
  <c r="B138" i="49"/>
  <c r="AU137" i="49"/>
  <c r="AT137" i="49"/>
  <c r="AS137" i="49"/>
  <c r="AR137" i="49"/>
  <c r="AQ137" i="49"/>
  <c r="AP137" i="49"/>
  <c r="AO137" i="49"/>
  <c r="AN137" i="49"/>
  <c r="AM137" i="49"/>
  <c r="AL137" i="49"/>
  <c r="AK137" i="49"/>
  <c r="AJ137" i="49"/>
  <c r="AI137" i="49"/>
  <c r="AH137"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C137" i="49"/>
  <c r="B137" i="49"/>
  <c r="AU136" i="49"/>
  <c r="AT136" i="49"/>
  <c r="AS136" i="49"/>
  <c r="AR136" i="49"/>
  <c r="AQ136" i="49"/>
  <c r="AP136" i="49"/>
  <c r="AO136" i="49"/>
  <c r="AN136" i="49"/>
  <c r="AM136" i="49"/>
  <c r="AL136" i="49"/>
  <c r="AK136" i="49"/>
  <c r="AJ136" i="49"/>
  <c r="AI136" i="49"/>
  <c r="AH136"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C136" i="49"/>
  <c r="B136" i="49"/>
  <c r="AU135" i="49"/>
  <c r="AT135" i="49"/>
  <c r="AS135" i="49"/>
  <c r="AR135" i="49"/>
  <c r="AQ135" i="49"/>
  <c r="AP135" i="49"/>
  <c r="AO135" i="49"/>
  <c r="AN135" i="49"/>
  <c r="AM135" i="49"/>
  <c r="AL135" i="49"/>
  <c r="AK135" i="49"/>
  <c r="AJ135" i="49"/>
  <c r="AI135" i="49"/>
  <c r="AH135" i="49"/>
  <c r="AG135" i="49"/>
  <c r="AF135" i="49"/>
  <c r="AE135" i="49"/>
  <c r="AD135" i="49"/>
  <c r="AC135" i="49"/>
  <c r="AB135" i="49"/>
  <c r="AA135" i="49"/>
  <c r="Z135" i="49"/>
  <c r="Y135" i="49"/>
  <c r="X135" i="49"/>
  <c r="Y346" i="49" s="1"/>
  <c r="W135" i="49"/>
  <c r="V135" i="49"/>
  <c r="U135" i="49"/>
  <c r="T135" i="49"/>
  <c r="S135" i="49"/>
  <c r="R135" i="49"/>
  <c r="Q135" i="49"/>
  <c r="P135" i="49"/>
  <c r="O135" i="49"/>
  <c r="N135" i="49"/>
  <c r="M135" i="49"/>
  <c r="L135" i="49"/>
  <c r="L346" i="49" s="1"/>
  <c r="K135" i="49"/>
  <c r="J135" i="49"/>
  <c r="I135" i="49"/>
  <c r="H135" i="49"/>
  <c r="G135" i="49"/>
  <c r="F135" i="49"/>
  <c r="E135" i="49"/>
  <c r="D135" i="49"/>
  <c r="C135" i="49"/>
  <c r="B135" i="49"/>
  <c r="AU134" i="49"/>
  <c r="AT134" i="49"/>
  <c r="AS134" i="49"/>
  <c r="AR134" i="49"/>
  <c r="AQ134" i="49"/>
  <c r="AP134" i="49"/>
  <c r="AO134" i="49"/>
  <c r="AN134" i="49"/>
  <c r="AM134" i="49"/>
  <c r="AL134" i="49"/>
  <c r="AK134" i="49"/>
  <c r="AJ134" i="49"/>
  <c r="AI134" i="49"/>
  <c r="AH134"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C134" i="49"/>
  <c r="B134" i="49"/>
  <c r="AU131" i="49"/>
  <c r="AT131" i="49"/>
  <c r="AS131" i="49"/>
  <c r="AR131" i="49"/>
  <c r="AQ131" i="49"/>
  <c r="AP131" i="49"/>
  <c r="AO131" i="49"/>
  <c r="AN131" i="49"/>
  <c r="AM131" i="49"/>
  <c r="AL131" i="49"/>
  <c r="AK131" i="49"/>
  <c r="AJ131" i="49"/>
  <c r="AI131" i="49"/>
  <c r="AH131"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C131" i="49"/>
  <c r="B131" i="49"/>
  <c r="AU130" i="49"/>
  <c r="AT130" i="49"/>
  <c r="AS130" i="49"/>
  <c r="AR130" i="49"/>
  <c r="AQ130" i="49"/>
  <c r="AP130" i="49"/>
  <c r="AO130" i="49"/>
  <c r="AN130" i="49"/>
  <c r="AM130" i="49"/>
  <c r="AL130" i="49"/>
  <c r="AK130" i="49"/>
  <c r="AJ130" i="49"/>
  <c r="AI130" i="49"/>
  <c r="AH130" i="49"/>
  <c r="AG130" i="49"/>
  <c r="AF130" i="49"/>
  <c r="AE130" i="49"/>
  <c r="AD130" i="49"/>
  <c r="AC130" i="49"/>
  <c r="AB130" i="49"/>
  <c r="AA130" i="49"/>
  <c r="Z130" i="49"/>
  <c r="Y130" i="49"/>
  <c r="X130" i="49"/>
  <c r="Y341" i="49" s="1"/>
  <c r="W130" i="49"/>
  <c r="V130" i="49"/>
  <c r="U130" i="49"/>
  <c r="T130" i="49"/>
  <c r="S130" i="49"/>
  <c r="R130" i="49"/>
  <c r="Q130" i="49"/>
  <c r="P130" i="49"/>
  <c r="O130" i="49"/>
  <c r="N130" i="49"/>
  <c r="M130" i="49"/>
  <c r="L130" i="49"/>
  <c r="K130" i="49"/>
  <c r="J130" i="49"/>
  <c r="I130" i="49"/>
  <c r="H130" i="49"/>
  <c r="G130" i="49"/>
  <c r="F130" i="49"/>
  <c r="E130" i="49"/>
  <c r="D130" i="49"/>
  <c r="C130" i="49"/>
  <c r="B130" i="49"/>
  <c r="AU129" i="49"/>
  <c r="AT129" i="49"/>
  <c r="AS129" i="49"/>
  <c r="AR129" i="49"/>
  <c r="AQ129" i="49"/>
  <c r="AP129" i="49"/>
  <c r="AO129" i="49"/>
  <c r="AN129" i="49"/>
  <c r="AM129" i="49"/>
  <c r="AL129" i="49"/>
  <c r="AK129" i="49"/>
  <c r="AJ129" i="49"/>
  <c r="AI129" i="49"/>
  <c r="AH129"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C129" i="49"/>
  <c r="B129" i="49"/>
  <c r="AU128" i="49"/>
  <c r="AT128" i="49"/>
  <c r="AS128" i="49"/>
  <c r="AR128" i="49"/>
  <c r="AQ128" i="49"/>
  <c r="AP128" i="49"/>
  <c r="AO128" i="49"/>
  <c r="AN128" i="49"/>
  <c r="AM128" i="49"/>
  <c r="AL128" i="49"/>
  <c r="AK128" i="49"/>
  <c r="AJ128" i="49"/>
  <c r="AI128" i="49"/>
  <c r="AH128"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C128" i="49"/>
  <c r="B128" i="49"/>
  <c r="AU127" i="49"/>
  <c r="AT127" i="49"/>
  <c r="AS127" i="49"/>
  <c r="AR127" i="49"/>
  <c r="AQ127" i="49"/>
  <c r="AP127" i="49"/>
  <c r="AO127" i="49"/>
  <c r="AN127" i="49"/>
  <c r="AM127" i="49"/>
  <c r="AL127" i="49"/>
  <c r="AK127" i="49"/>
  <c r="AJ127" i="49"/>
  <c r="AI127" i="49"/>
  <c r="AH127"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C127" i="49"/>
  <c r="B127" i="49"/>
  <c r="AU126" i="49"/>
  <c r="AT126" i="49"/>
  <c r="AS126" i="49"/>
  <c r="AR126" i="49"/>
  <c r="AQ126" i="49"/>
  <c r="AP126" i="49"/>
  <c r="AO126" i="49"/>
  <c r="AN126" i="49"/>
  <c r="AM126" i="49"/>
  <c r="AL126" i="49"/>
  <c r="AK126" i="49"/>
  <c r="AJ126" i="49"/>
  <c r="AI126" i="49"/>
  <c r="AH126"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C126" i="49"/>
  <c r="B126" i="49"/>
  <c r="AU125" i="49"/>
  <c r="AT125" i="49"/>
  <c r="AS125" i="49"/>
  <c r="AR125" i="49"/>
  <c r="AQ125" i="49"/>
  <c r="AP125" i="49"/>
  <c r="AO125" i="49"/>
  <c r="AN125" i="49"/>
  <c r="AM125" i="49"/>
  <c r="AL125" i="49"/>
  <c r="AK125" i="49"/>
  <c r="AJ125" i="49"/>
  <c r="AI125" i="49"/>
  <c r="AH125"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C125" i="49"/>
  <c r="B125" i="49"/>
  <c r="AU124" i="49"/>
  <c r="AT124" i="49"/>
  <c r="AS124" i="49"/>
  <c r="AR124" i="49"/>
  <c r="AQ124" i="49"/>
  <c r="AP124" i="49"/>
  <c r="AO124" i="49"/>
  <c r="AN124" i="49"/>
  <c r="AM124" i="49"/>
  <c r="AL124" i="49"/>
  <c r="AK124" i="49"/>
  <c r="AJ124" i="49"/>
  <c r="AI124" i="49"/>
  <c r="AH124"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C124" i="49"/>
  <c r="B124" i="49"/>
  <c r="AU121" i="49"/>
  <c r="AT121" i="49"/>
  <c r="AS121" i="49"/>
  <c r="AR121" i="49"/>
  <c r="AQ121" i="49"/>
  <c r="AP121" i="49"/>
  <c r="AO121" i="49"/>
  <c r="AN121" i="49"/>
  <c r="AM121" i="49"/>
  <c r="AL121" i="49"/>
  <c r="AK121" i="49"/>
  <c r="AJ121" i="49"/>
  <c r="AI121" i="49"/>
  <c r="AH121" i="49"/>
  <c r="AG121" i="49"/>
  <c r="AF121" i="49"/>
  <c r="AE121" i="49"/>
  <c r="AD121" i="49"/>
  <c r="AC121" i="49"/>
  <c r="AB121" i="49"/>
  <c r="AA121" i="49"/>
  <c r="Z121" i="49"/>
  <c r="Y121" i="49"/>
  <c r="X121" i="49"/>
  <c r="W121" i="49"/>
  <c r="V121" i="49"/>
  <c r="U121" i="49"/>
  <c r="T121" i="49"/>
  <c r="S121" i="49"/>
  <c r="R121" i="49"/>
  <c r="Q121" i="49"/>
  <c r="P121" i="49"/>
  <c r="O121" i="49"/>
  <c r="N121" i="49"/>
  <c r="M121" i="49"/>
  <c r="L121" i="49"/>
  <c r="K121" i="49"/>
  <c r="J121" i="49"/>
  <c r="I121" i="49"/>
  <c r="H121" i="49"/>
  <c r="G121" i="49"/>
  <c r="F121" i="49"/>
  <c r="E121" i="49"/>
  <c r="D121" i="49"/>
  <c r="C121" i="49"/>
  <c r="B121" i="49"/>
  <c r="AU120" i="49"/>
  <c r="AT120" i="49"/>
  <c r="AS120" i="49"/>
  <c r="AR120" i="49"/>
  <c r="AQ120" i="49"/>
  <c r="AP120" i="49"/>
  <c r="AO120" i="49"/>
  <c r="AN120" i="49"/>
  <c r="AM120" i="49"/>
  <c r="AL120" i="49"/>
  <c r="AK120" i="49"/>
  <c r="AJ120" i="49"/>
  <c r="AI120" i="49"/>
  <c r="AI331" i="49" s="1"/>
  <c r="AH120" i="49"/>
  <c r="AG120" i="49"/>
  <c r="AF120" i="49"/>
  <c r="AE120" i="49"/>
  <c r="AD120" i="49"/>
  <c r="AC120" i="49"/>
  <c r="AB120" i="49"/>
  <c r="AA120" i="49"/>
  <c r="Z120" i="49"/>
  <c r="Y120" i="49"/>
  <c r="X120" i="49"/>
  <c r="W120" i="49"/>
  <c r="X331" i="49" s="1"/>
  <c r="V120" i="49"/>
  <c r="U120" i="49"/>
  <c r="T120" i="49"/>
  <c r="S120" i="49"/>
  <c r="R120" i="49"/>
  <c r="Q120" i="49"/>
  <c r="P120" i="49"/>
  <c r="O120" i="49"/>
  <c r="N120" i="49"/>
  <c r="M120" i="49"/>
  <c r="L120" i="49"/>
  <c r="K120" i="49"/>
  <c r="L331" i="49" s="1"/>
  <c r="J120" i="49"/>
  <c r="I120" i="49"/>
  <c r="H120" i="49"/>
  <c r="G120" i="49"/>
  <c r="F120" i="49"/>
  <c r="E120" i="49"/>
  <c r="D120" i="49"/>
  <c r="C120" i="49"/>
  <c r="B120" i="49"/>
  <c r="AU119" i="49"/>
  <c r="AT119" i="49"/>
  <c r="AS119" i="49"/>
  <c r="AR119" i="49"/>
  <c r="AQ119" i="49"/>
  <c r="AP119" i="49"/>
  <c r="AO119" i="49"/>
  <c r="AN119" i="49"/>
  <c r="AM119" i="49"/>
  <c r="AL119" i="49"/>
  <c r="AK119" i="49"/>
  <c r="AJ119" i="49"/>
  <c r="AI119" i="49"/>
  <c r="AH119" i="49"/>
  <c r="AG119" i="49"/>
  <c r="AH330" i="49" s="1"/>
  <c r="AF119" i="49"/>
  <c r="AE119" i="49"/>
  <c r="AD119" i="49"/>
  <c r="AC119" i="49"/>
  <c r="AB119" i="49"/>
  <c r="AA119" i="49"/>
  <c r="Z119" i="49"/>
  <c r="Y119" i="49"/>
  <c r="X119" i="49"/>
  <c r="W119" i="49"/>
  <c r="V119" i="49"/>
  <c r="U119" i="49"/>
  <c r="V330" i="49" s="1"/>
  <c r="T119" i="49"/>
  <c r="S119" i="49"/>
  <c r="R119" i="49"/>
  <c r="Q119" i="49"/>
  <c r="P119" i="49"/>
  <c r="O119" i="49"/>
  <c r="N119" i="49"/>
  <c r="M119" i="49"/>
  <c r="L119" i="49"/>
  <c r="K119" i="49"/>
  <c r="J119" i="49"/>
  <c r="I119" i="49"/>
  <c r="J330" i="49" s="1"/>
  <c r="H119" i="49"/>
  <c r="G119" i="49"/>
  <c r="F119" i="49"/>
  <c r="E119" i="49"/>
  <c r="D119" i="49"/>
  <c r="C119" i="49"/>
  <c r="B119" i="49"/>
  <c r="AU118" i="49"/>
  <c r="AT118" i="49"/>
  <c r="AS118" i="49"/>
  <c r="AR118" i="49"/>
  <c r="AQ118" i="49"/>
  <c r="AP118" i="49"/>
  <c r="AO118" i="49"/>
  <c r="AN118" i="49"/>
  <c r="AM118" i="49"/>
  <c r="AL118" i="49"/>
  <c r="AK118" i="49"/>
  <c r="AJ118" i="49"/>
  <c r="AI118" i="49"/>
  <c r="AH118"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C118" i="49"/>
  <c r="B118" i="49"/>
  <c r="AU117" i="49"/>
  <c r="AT117" i="49"/>
  <c r="AS117" i="49"/>
  <c r="AR117" i="49"/>
  <c r="AQ117" i="49"/>
  <c r="AP117" i="49"/>
  <c r="AO117" i="49"/>
  <c r="AN117" i="49"/>
  <c r="AM117" i="49"/>
  <c r="AL117" i="49"/>
  <c r="AK117" i="49"/>
  <c r="AJ117" i="49"/>
  <c r="AI117" i="49"/>
  <c r="AH117" i="49"/>
  <c r="AG117" i="49"/>
  <c r="AF117" i="49"/>
  <c r="AE117" i="49"/>
  <c r="AD117" i="49"/>
  <c r="AC117" i="49"/>
  <c r="AD328" i="49" s="1"/>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C117" i="49"/>
  <c r="B117" i="49"/>
  <c r="AU116" i="49"/>
  <c r="AT116" i="49"/>
  <c r="AS116" i="49"/>
  <c r="AR116" i="49"/>
  <c r="AQ116" i="49"/>
  <c r="AP116" i="49"/>
  <c r="AO116" i="49"/>
  <c r="AN116" i="49"/>
  <c r="AM116" i="49"/>
  <c r="AL116" i="49"/>
  <c r="AK116" i="49"/>
  <c r="AJ116" i="49"/>
  <c r="AI116" i="49"/>
  <c r="AH116" i="49"/>
  <c r="AG116" i="49"/>
  <c r="AF116" i="49"/>
  <c r="AE116" i="49"/>
  <c r="AD116" i="49"/>
  <c r="AC116" i="49"/>
  <c r="AB116" i="49"/>
  <c r="AA116" i="49"/>
  <c r="AB327" i="49" s="1"/>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C116" i="49"/>
  <c r="B116" i="49"/>
  <c r="AU115" i="49"/>
  <c r="AT115" i="49"/>
  <c r="AS115" i="49"/>
  <c r="AR115" i="49"/>
  <c r="AQ115" i="49"/>
  <c r="AP115" i="49"/>
  <c r="AO115" i="49"/>
  <c r="AN115" i="49"/>
  <c r="AM115" i="49"/>
  <c r="AL115" i="49"/>
  <c r="AK115" i="49"/>
  <c r="AJ115" i="49"/>
  <c r="AI115" i="49"/>
  <c r="AH115"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C115" i="49"/>
  <c r="B115" i="49"/>
  <c r="AU114" i="49"/>
  <c r="AT114" i="49"/>
  <c r="AU325" i="49" s="1"/>
  <c r="AS114" i="49"/>
  <c r="AR114" i="49"/>
  <c r="AQ114" i="49"/>
  <c r="AP114" i="49"/>
  <c r="AO114" i="49"/>
  <c r="AN114" i="49"/>
  <c r="AM114" i="49"/>
  <c r="AL114" i="49"/>
  <c r="AK114" i="49"/>
  <c r="AJ114" i="49"/>
  <c r="AI114" i="49"/>
  <c r="AH114"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L325" i="49" s="1"/>
  <c r="J114" i="49"/>
  <c r="K325" i="49" s="1"/>
  <c r="I114" i="49"/>
  <c r="H114" i="49"/>
  <c r="G114" i="49"/>
  <c r="F114" i="49"/>
  <c r="E114" i="49"/>
  <c r="D114" i="49"/>
  <c r="C114" i="49"/>
  <c r="B114" i="49"/>
  <c r="AU111" i="49"/>
  <c r="AT111" i="49"/>
  <c r="AS111" i="49"/>
  <c r="AR111" i="49"/>
  <c r="AQ111" i="49"/>
  <c r="AP111" i="49"/>
  <c r="AO111" i="49"/>
  <c r="AN111" i="49"/>
  <c r="AM111" i="49"/>
  <c r="AL111" i="49"/>
  <c r="AK111" i="49"/>
  <c r="AJ111" i="49"/>
  <c r="AI111" i="49"/>
  <c r="AH111" i="49"/>
  <c r="AG111" i="49"/>
  <c r="AF111" i="49"/>
  <c r="AE111" i="49"/>
  <c r="AD111" i="49"/>
  <c r="AC111" i="49"/>
  <c r="AB111" i="49"/>
  <c r="AA111" i="49"/>
  <c r="Z111" i="49"/>
  <c r="Y111" i="49"/>
  <c r="X111" i="49"/>
  <c r="W111" i="49"/>
  <c r="V111" i="49"/>
  <c r="U111" i="49"/>
  <c r="T111" i="49"/>
  <c r="S111" i="49"/>
  <c r="R111" i="49"/>
  <c r="Q111" i="49"/>
  <c r="P111" i="49"/>
  <c r="O111" i="49"/>
  <c r="N111" i="49"/>
  <c r="M111" i="49"/>
  <c r="L111" i="49"/>
  <c r="M322" i="49" s="1"/>
  <c r="K111" i="49"/>
  <c r="J111" i="49"/>
  <c r="I111" i="49"/>
  <c r="H111" i="49"/>
  <c r="G111" i="49"/>
  <c r="F111" i="49"/>
  <c r="E111" i="49"/>
  <c r="D111" i="49"/>
  <c r="C111" i="49"/>
  <c r="B111" i="49"/>
  <c r="AU110" i="49"/>
  <c r="AT110" i="49"/>
  <c r="AS110" i="49"/>
  <c r="AR110" i="49"/>
  <c r="AQ110" i="49"/>
  <c r="AP110" i="49"/>
  <c r="AO110" i="49"/>
  <c r="AN110" i="49"/>
  <c r="AM110" i="49"/>
  <c r="AL110" i="49"/>
  <c r="AK110" i="49"/>
  <c r="AJ110" i="49"/>
  <c r="AI110" i="49"/>
  <c r="AH110"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C110" i="49"/>
  <c r="B110" i="49"/>
  <c r="AU109" i="49"/>
  <c r="AT109" i="49"/>
  <c r="AS109" i="49"/>
  <c r="AR109" i="49"/>
  <c r="AQ109" i="49"/>
  <c r="AP109" i="49"/>
  <c r="AO109" i="49"/>
  <c r="AN109" i="49"/>
  <c r="AM109" i="49"/>
  <c r="AL109" i="49"/>
  <c r="AK109" i="49"/>
  <c r="AJ109" i="49"/>
  <c r="AI109" i="49"/>
  <c r="AH109"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I320" i="49" s="1"/>
  <c r="G109" i="49"/>
  <c r="F109" i="49"/>
  <c r="E109" i="49"/>
  <c r="D109" i="49"/>
  <c r="C109" i="49"/>
  <c r="B109" i="49"/>
  <c r="AU108" i="49"/>
  <c r="AT108" i="49"/>
  <c r="AS108" i="49"/>
  <c r="AR108" i="49"/>
  <c r="AQ108" i="49"/>
  <c r="AP108" i="49"/>
  <c r="AO108" i="49"/>
  <c r="AN108" i="49"/>
  <c r="AM108" i="49"/>
  <c r="AL108" i="49"/>
  <c r="AK108" i="49"/>
  <c r="AJ108" i="49"/>
  <c r="AI108" i="49"/>
  <c r="AH108"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C108" i="49"/>
  <c r="B108" i="49"/>
  <c r="AU107" i="49"/>
  <c r="AT107" i="49"/>
  <c r="AS107" i="49"/>
  <c r="AR107" i="49"/>
  <c r="AQ107" i="49"/>
  <c r="AP107" i="49"/>
  <c r="AO107" i="49"/>
  <c r="AN107" i="49"/>
  <c r="AM107" i="49"/>
  <c r="AL107" i="49"/>
  <c r="AK107" i="49"/>
  <c r="AJ107" i="49"/>
  <c r="AI107" i="49"/>
  <c r="AH107"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C107" i="49"/>
  <c r="B107" i="49"/>
  <c r="AU106" i="49"/>
  <c r="AT106" i="49"/>
  <c r="AS106" i="49"/>
  <c r="AR106" i="49"/>
  <c r="AQ106" i="49"/>
  <c r="AP106" i="49"/>
  <c r="AO106" i="49"/>
  <c r="AN106" i="49"/>
  <c r="AM106" i="49"/>
  <c r="AL106" i="49"/>
  <c r="AK106" i="49"/>
  <c r="AJ106" i="49"/>
  <c r="AI106" i="49"/>
  <c r="AH106"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C106" i="49"/>
  <c r="B106" i="49"/>
  <c r="AU105" i="49"/>
  <c r="AT105" i="49"/>
  <c r="AS105" i="49"/>
  <c r="AR105" i="49"/>
  <c r="AQ105" i="49"/>
  <c r="AP105" i="49"/>
  <c r="AO105" i="49"/>
  <c r="AN105" i="49"/>
  <c r="AM105" i="49"/>
  <c r="AL105" i="49"/>
  <c r="AK105" i="49"/>
  <c r="AJ105" i="49"/>
  <c r="AI105" i="49"/>
  <c r="AH105"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C105" i="49"/>
  <c r="B105" i="49"/>
  <c r="AU104" i="49"/>
  <c r="AT104" i="49"/>
  <c r="AU315" i="49" s="1"/>
  <c r="AS104" i="49"/>
  <c r="AR104" i="49"/>
  <c r="AQ104" i="49"/>
  <c r="AP104" i="49"/>
  <c r="AO104" i="49"/>
  <c r="AN104" i="49"/>
  <c r="AM104" i="49"/>
  <c r="AL104" i="49"/>
  <c r="AK104" i="49"/>
  <c r="AJ104" i="49"/>
  <c r="AI104" i="49"/>
  <c r="AH104" i="49"/>
  <c r="AG104" i="49"/>
  <c r="AF104" i="49"/>
  <c r="AE104" i="49"/>
  <c r="AD104" i="49"/>
  <c r="AC104" i="49"/>
  <c r="AB104" i="49"/>
  <c r="AA104" i="49"/>
  <c r="Z104" i="49"/>
  <c r="Y104" i="49"/>
  <c r="X104" i="49"/>
  <c r="W104" i="49"/>
  <c r="V104" i="49"/>
  <c r="U104" i="49"/>
  <c r="T104" i="49"/>
  <c r="S104" i="49"/>
  <c r="R104" i="49"/>
  <c r="Q104" i="49"/>
  <c r="P104" i="49"/>
  <c r="O104" i="49"/>
  <c r="N104" i="49"/>
  <c r="M104" i="49"/>
  <c r="L104" i="49"/>
  <c r="K104" i="49"/>
  <c r="J104" i="49"/>
  <c r="K315" i="49" s="1"/>
  <c r="I104" i="49"/>
  <c r="H104" i="49"/>
  <c r="G104" i="49"/>
  <c r="F104" i="49"/>
  <c r="E104" i="49"/>
  <c r="D104" i="49"/>
  <c r="C104" i="49"/>
  <c r="B104" i="49"/>
  <c r="AU101" i="49"/>
  <c r="AT101" i="49"/>
  <c r="AS101" i="49"/>
  <c r="AR101" i="49"/>
  <c r="AQ101" i="49"/>
  <c r="AP101" i="49"/>
  <c r="AO101" i="49"/>
  <c r="AN101" i="49"/>
  <c r="AM101" i="49"/>
  <c r="AL101" i="49"/>
  <c r="AK101" i="49"/>
  <c r="AJ101" i="49"/>
  <c r="AI101" i="49"/>
  <c r="AH101" i="49"/>
  <c r="AG101" i="49"/>
  <c r="AF101" i="49"/>
  <c r="AE101" i="49"/>
  <c r="AD101" i="49"/>
  <c r="AC101" i="49"/>
  <c r="AB101" i="49"/>
  <c r="AA101" i="49"/>
  <c r="Z101" i="49"/>
  <c r="Y101" i="49"/>
  <c r="X101" i="49"/>
  <c r="W101" i="49"/>
  <c r="V101" i="49"/>
  <c r="U101" i="49"/>
  <c r="T101" i="49"/>
  <c r="S101" i="49"/>
  <c r="R101" i="49"/>
  <c r="Q101" i="49"/>
  <c r="P101" i="49"/>
  <c r="O101" i="49"/>
  <c r="N101" i="49"/>
  <c r="M101" i="49"/>
  <c r="M312" i="49" s="1"/>
  <c r="L101" i="49"/>
  <c r="K101" i="49"/>
  <c r="J101" i="49"/>
  <c r="I101" i="49"/>
  <c r="H101" i="49"/>
  <c r="G101" i="49"/>
  <c r="F101" i="49"/>
  <c r="E101" i="49"/>
  <c r="D101" i="49"/>
  <c r="C101" i="49"/>
  <c r="B101" i="49"/>
  <c r="AU100" i="49"/>
  <c r="AT100" i="49"/>
  <c r="AS100" i="49"/>
  <c r="AR100" i="49"/>
  <c r="AQ100" i="49"/>
  <c r="AP100" i="49"/>
  <c r="AO100" i="49"/>
  <c r="AN100" i="49"/>
  <c r="AM100" i="49"/>
  <c r="AL100" i="49"/>
  <c r="AK100" i="49"/>
  <c r="AJ100" i="49"/>
  <c r="AI100" i="49"/>
  <c r="AH100" i="49"/>
  <c r="AG100" i="49"/>
  <c r="AF100" i="49"/>
  <c r="AE100" i="49"/>
  <c r="AD100" i="49"/>
  <c r="AC100" i="49"/>
  <c r="AB100" i="49"/>
  <c r="AA100" i="49"/>
  <c r="Z100" i="49"/>
  <c r="Y100" i="49"/>
  <c r="X100" i="49"/>
  <c r="W100" i="49"/>
  <c r="W311" i="49" s="1"/>
  <c r="V100" i="49"/>
  <c r="V311" i="49" s="1"/>
  <c r="U100" i="49"/>
  <c r="T100" i="49"/>
  <c r="S100" i="49"/>
  <c r="R100" i="49"/>
  <c r="Q100" i="49"/>
  <c r="P100" i="49"/>
  <c r="O100" i="49"/>
  <c r="N100" i="49"/>
  <c r="M100" i="49"/>
  <c r="L100" i="49"/>
  <c r="K100" i="49"/>
  <c r="K311" i="49" s="1"/>
  <c r="J100" i="49"/>
  <c r="I100" i="49"/>
  <c r="H100" i="49"/>
  <c r="G100" i="49"/>
  <c r="F100" i="49"/>
  <c r="E100" i="49"/>
  <c r="D100" i="49"/>
  <c r="C100" i="49"/>
  <c r="B100" i="49"/>
  <c r="AU99" i="49"/>
  <c r="AT99" i="49"/>
  <c r="AS99" i="49"/>
  <c r="AR99" i="49"/>
  <c r="AQ99" i="49"/>
  <c r="AP99" i="49"/>
  <c r="AO99" i="49"/>
  <c r="AN99" i="49"/>
  <c r="AM99" i="49"/>
  <c r="AL99" i="49"/>
  <c r="AK99" i="49"/>
  <c r="AJ99" i="49"/>
  <c r="AI99" i="49"/>
  <c r="AH99"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I310" i="49" s="1"/>
  <c r="H99" i="49"/>
  <c r="G99" i="49"/>
  <c r="F99" i="49"/>
  <c r="E99" i="49"/>
  <c r="D99" i="49"/>
  <c r="C99" i="49"/>
  <c r="B99" i="49"/>
  <c r="AU98" i="49"/>
  <c r="AT98" i="49"/>
  <c r="AS98" i="49"/>
  <c r="AR98" i="49"/>
  <c r="AQ98" i="49"/>
  <c r="AP98" i="49"/>
  <c r="AO98" i="49"/>
  <c r="AN98" i="49"/>
  <c r="AM98" i="49"/>
  <c r="AL98" i="49"/>
  <c r="AK98" i="49"/>
  <c r="AJ98" i="49"/>
  <c r="AI98" i="49"/>
  <c r="AH98" i="49"/>
  <c r="AG98" i="49"/>
  <c r="AF98" i="49"/>
  <c r="AE98" i="49"/>
  <c r="AD98" i="49"/>
  <c r="AC98" i="49"/>
  <c r="AB98" i="49"/>
  <c r="AA98" i="49"/>
  <c r="Z98" i="49"/>
  <c r="Y98" i="49"/>
  <c r="X98" i="49"/>
  <c r="W98" i="49"/>
  <c r="V98" i="49"/>
  <c r="U98" i="49"/>
  <c r="T98" i="49"/>
  <c r="S98" i="49"/>
  <c r="S309" i="49" s="1"/>
  <c r="R98" i="49"/>
  <c r="R309" i="49" s="1"/>
  <c r="Q98" i="49"/>
  <c r="P98" i="49"/>
  <c r="O98" i="49"/>
  <c r="N98" i="49"/>
  <c r="M98" i="49"/>
  <c r="L98" i="49"/>
  <c r="K98" i="49"/>
  <c r="J98" i="49"/>
  <c r="I98" i="49"/>
  <c r="H98" i="49"/>
  <c r="G98" i="49"/>
  <c r="F98" i="49"/>
  <c r="E98" i="49"/>
  <c r="D98" i="49"/>
  <c r="C98" i="49"/>
  <c r="B98" i="49"/>
  <c r="AU97" i="49"/>
  <c r="AT97" i="49"/>
  <c r="AS97" i="49"/>
  <c r="AR97" i="49"/>
  <c r="AQ97" i="49"/>
  <c r="AP97" i="49"/>
  <c r="AO97" i="49"/>
  <c r="AN97" i="49"/>
  <c r="AM97" i="49"/>
  <c r="AL97" i="49"/>
  <c r="AK97" i="49"/>
  <c r="AJ97" i="49"/>
  <c r="AI97" i="49"/>
  <c r="AH97"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C97" i="49"/>
  <c r="B97" i="49"/>
  <c r="AU96" i="49"/>
  <c r="AT96" i="49"/>
  <c r="AS96" i="49"/>
  <c r="AR96" i="49"/>
  <c r="AQ96" i="49"/>
  <c r="AP96" i="49"/>
  <c r="AO96" i="49"/>
  <c r="AN96" i="49"/>
  <c r="AM96" i="49"/>
  <c r="AL96" i="49"/>
  <c r="AK96" i="49"/>
  <c r="AJ96" i="49"/>
  <c r="AI96" i="49"/>
  <c r="AH96"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C96" i="49"/>
  <c r="B96" i="49"/>
  <c r="AU95" i="49"/>
  <c r="AT95" i="49"/>
  <c r="AS95" i="49"/>
  <c r="AR95" i="49"/>
  <c r="AQ95" i="49"/>
  <c r="AP95" i="49"/>
  <c r="AO95" i="49"/>
  <c r="AN95" i="49"/>
  <c r="AM95" i="49"/>
  <c r="AL95" i="49"/>
  <c r="AK95" i="49"/>
  <c r="AJ95" i="49"/>
  <c r="AI95" i="49"/>
  <c r="AH95" i="49"/>
  <c r="AG95" i="49"/>
  <c r="AF95" i="49"/>
  <c r="AE95" i="49"/>
  <c r="AD95" i="49"/>
  <c r="AC95" i="49"/>
  <c r="AB95" i="49"/>
  <c r="AA95" i="49"/>
  <c r="Z95" i="49"/>
  <c r="Y95" i="49"/>
  <c r="X95" i="49"/>
  <c r="X306" i="49" s="1"/>
  <c r="W95" i="49"/>
  <c r="V95" i="49"/>
  <c r="U95" i="49"/>
  <c r="T95" i="49"/>
  <c r="S95" i="49"/>
  <c r="R95" i="49"/>
  <c r="Q95" i="49"/>
  <c r="P95" i="49"/>
  <c r="O95" i="49"/>
  <c r="N95" i="49"/>
  <c r="M95" i="49"/>
  <c r="L95" i="49"/>
  <c r="L306" i="49" s="1"/>
  <c r="K95" i="49"/>
  <c r="J95" i="49"/>
  <c r="I95" i="49"/>
  <c r="H95" i="49"/>
  <c r="G95" i="49"/>
  <c r="F95" i="49"/>
  <c r="E95" i="49"/>
  <c r="D95" i="49"/>
  <c r="C95" i="49"/>
  <c r="B95" i="49"/>
  <c r="AU94" i="49"/>
  <c r="AT94" i="49"/>
  <c r="AS94" i="49"/>
  <c r="AR94" i="49"/>
  <c r="AQ94" i="49"/>
  <c r="AP94" i="49"/>
  <c r="AO94" i="49"/>
  <c r="AN94" i="49"/>
  <c r="AM94" i="49"/>
  <c r="AL94" i="49"/>
  <c r="AK94" i="49"/>
  <c r="AJ94" i="49"/>
  <c r="AI94" i="49"/>
  <c r="AH94"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C94" i="49"/>
  <c r="B94" i="49"/>
  <c r="AU91" i="49"/>
  <c r="AT91" i="49"/>
  <c r="AS91" i="49"/>
  <c r="AR91" i="49"/>
  <c r="AQ91" i="49"/>
  <c r="AP91" i="49"/>
  <c r="AO91" i="49"/>
  <c r="AN91" i="49"/>
  <c r="AM91" i="49"/>
  <c r="AL91" i="49"/>
  <c r="AK91" i="49"/>
  <c r="AJ91" i="49"/>
  <c r="AK302" i="49" s="1"/>
  <c r="AI91" i="49"/>
  <c r="AH91"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C91" i="49"/>
  <c r="B91" i="49"/>
  <c r="AU90" i="49"/>
  <c r="AT90" i="49"/>
  <c r="AS90" i="49"/>
  <c r="AR90" i="49"/>
  <c r="AQ90" i="49"/>
  <c r="AP90" i="49"/>
  <c r="AO90" i="49"/>
  <c r="AN90" i="49"/>
  <c r="AM90" i="49"/>
  <c r="AL90" i="49"/>
  <c r="AK90" i="49"/>
  <c r="AJ90" i="49"/>
  <c r="AI90" i="49"/>
  <c r="AH90" i="49"/>
  <c r="AI301" i="49" s="1"/>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C90" i="49"/>
  <c r="B90" i="49"/>
  <c r="AU89" i="49"/>
  <c r="AT89" i="49"/>
  <c r="AS89" i="49"/>
  <c r="AR89" i="49"/>
  <c r="AQ89" i="49"/>
  <c r="AP89" i="49"/>
  <c r="AO89" i="49"/>
  <c r="AN89" i="49"/>
  <c r="AM89" i="49"/>
  <c r="AL89" i="49"/>
  <c r="AK89" i="49"/>
  <c r="AJ89" i="49"/>
  <c r="AI89" i="49"/>
  <c r="AH89" i="49"/>
  <c r="AG89" i="49"/>
  <c r="AF89" i="49"/>
  <c r="AG300" i="49" s="1"/>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C89" i="49"/>
  <c r="B89" i="49"/>
  <c r="AU88" i="49"/>
  <c r="AT88" i="49"/>
  <c r="AS88" i="49"/>
  <c r="AR88" i="49"/>
  <c r="AQ88" i="49"/>
  <c r="AP88" i="49"/>
  <c r="AO88" i="49"/>
  <c r="AN88" i="49"/>
  <c r="AM88" i="49"/>
  <c r="AL88" i="49"/>
  <c r="AK88" i="49"/>
  <c r="AJ88" i="49"/>
  <c r="AI88" i="49"/>
  <c r="AH88" i="49"/>
  <c r="AG88" i="49"/>
  <c r="AF88" i="49"/>
  <c r="AE88" i="49"/>
  <c r="AD88" i="49"/>
  <c r="AE299" i="49" s="1"/>
  <c r="AC88" i="49"/>
  <c r="AB88" i="49"/>
  <c r="AA88" i="49"/>
  <c r="Z88" i="49"/>
  <c r="Y88" i="49"/>
  <c r="X88" i="49"/>
  <c r="W88" i="49"/>
  <c r="V88" i="49"/>
  <c r="U88" i="49"/>
  <c r="T88" i="49"/>
  <c r="S88" i="49"/>
  <c r="R88" i="49"/>
  <c r="R299" i="49" s="1"/>
  <c r="Q88" i="49"/>
  <c r="P88" i="49"/>
  <c r="O88" i="49"/>
  <c r="N88" i="49"/>
  <c r="M88" i="49"/>
  <c r="L88" i="49"/>
  <c r="K88" i="49"/>
  <c r="J88" i="49"/>
  <c r="I88" i="49"/>
  <c r="H88" i="49"/>
  <c r="G88" i="49"/>
  <c r="F88" i="49"/>
  <c r="E88" i="49"/>
  <c r="D88" i="49"/>
  <c r="C88" i="49"/>
  <c r="B88" i="49"/>
  <c r="AU87" i="49"/>
  <c r="AT87" i="49"/>
  <c r="AS87" i="49"/>
  <c r="AR87" i="49"/>
  <c r="AQ87" i="49"/>
  <c r="AP87" i="49"/>
  <c r="AO87" i="49"/>
  <c r="AO298" i="49" s="1"/>
  <c r="AN87" i="49"/>
  <c r="AM87" i="49"/>
  <c r="AL87" i="49"/>
  <c r="AK87" i="49"/>
  <c r="AJ87" i="49"/>
  <c r="AI87" i="49"/>
  <c r="AH87" i="49"/>
  <c r="AG87" i="49"/>
  <c r="AF87" i="49"/>
  <c r="AE87" i="49"/>
  <c r="AD87" i="49"/>
  <c r="AC87" i="49"/>
  <c r="AC298" i="49" s="1"/>
  <c r="AB87" i="49"/>
  <c r="AA87" i="49"/>
  <c r="Z87" i="49"/>
  <c r="Y87" i="49"/>
  <c r="X87" i="49"/>
  <c r="W87" i="49"/>
  <c r="V87" i="49"/>
  <c r="U87" i="49"/>
  <c r="T87" i="49"/>
  <c r="S87" i="49"/>
  <c r="R87" i="49"/>
  <c r="Q87" i="49"/>
  <c r="P87" i="49"/>
  <c r="O87" i="49"/>
  <c r="N87" i="49"/>
  <c r="M87" i="49"/>
  <c r="L87" i="49"/>
  <c r="K87" i="49"/>
  <c r="J87" i="49"/>
  <c r="I87" i="49"/>
  <c r="H87" i="49"/>
  <c r="G87" i="49"/>
  <c r="F87" i="49"/>
  <c r="E87" i="49"/>
  <c r="D87" i="49"/>
  <c r="C87" i="49"/>
  <c r="B87" i="49"/>
  <c r="AU86" i="49"/>
  <c r="AT86" i="49"/>
  <c r="AS86" i="49"/>
  <c r="AR86" i="49"/>
  <c r="AQ86" i="49"/>
  <c r="AP86" i="49"/>
  <c r="AO86" i="49"/>
  <c r="AN86" i="49"/>
  <c r="AM86" i="49"/>
  <c r="AL86" i="49"/>
  <c r="AM297" i="49" s="1"/>
  <c r="AK86" i="49"/>
  <c r="AJ86" i="49"/>
  <c r="AI86" i="49"/>
  <c r="AH86" i="49"/>
  <c r="AG86" i="49"/>
  <c r="AF86" i="49"/>
  <c r="AE86" i="49"/>
  <c r="AD86" i="49"/>
  <c r="AC86" i="49"/>
  <c r="AB86" i="49"/>
  <c r="AA86" i="49"/>
  <c r="Z86" i="49"/>
  <c r="AA297" i="49" s="1"/>
  <c r="Y86" i="49"/>
  <c r="X86" i="49"/>
  <c r="W86" i="49"/>
  <c r="V86" i="49"/>
  <c r="U86" i="49"/>
  <c r="T86" i="49"/>
  <c r="S86" i="49"/>
  <c r="R86" i="49"/>
  <c r="Q86" i="49"/>
  <c r="P86" i="49"/>
  <c r="O86" i="49"/>
  <c r="N86" i="49"/>
  <c r="M86" i="49"/>
  <c r="L86" i="49"/>
  <c r="K86" i="49"/>
  <c r="J86" i="49"/>
  <c r="I86" i="49"/>
  <c r="H86" i="49"/>
  <c r="G86" i="49"/>
  <c r="F86" i="49"/>
  <c r="E86" i="49"/>
  <c r="D86" i="49"/>
  <c r="C86" i="49"/>
  <c r="B86" i="49"/>
  <c r="AU85" i="49"/>
  <c r="AT85" i="49"/>
  <c r="AS85" i="49"/>
  <c r="AR85" i="49"/>
  <c r="AQ85" i="49"/>
  <c r="AP85" i="49"/>
  <c r="AO85" i="49"/>
  <c r="AN85" i="49"/>
  <c r="AM85" i="49"/>
  <c r="AL85" i="49"/>
  <c r="AK85" i="49"/>
  <c r="AJ85" i="49"/>
  <c r="AK296" i="49" s="1"/>
  <c r="AI85" i="49"/>
  <c r="AH85"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C85" i="49"/>
  <c r="B85" i="49"/>
  <c r="AU84" i="49"/>
  <c r="AT84" i="49"/>
  <c r="AS84" i="49"/>
  <c r="AR84" i="49"/>
  <c r="AQ84" i="49"/>
  <c r="AP84" i="49"/>
  <c r="AO84" i="49"/>
  <c r="AN84" i="49"/>
  <c r="AM84" i="49"/>
  <c r="AL84" i="49"/>
  <c r="AK84" i="49"/>
  <c r="AJ84" i="49"/>
  <c r="AI84" i="49"/>
  <c r="AH84"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C84" i="49"/>
  <c r="B84" i="49"/>
  <c r="AU81" i="49"/>
  <c r="AT81" i="49"/>
  <c r="AS81" i="49"/>
  <c r="AR81" i="49"/>
  <c r="AQ81" i="49"/>
  <c r="AP81" i="49"/>
  <c r="AO81" i="49"/>
  <c r="AN81" i="49"/>
  <c r="AM81" i="49"/>
  <c r="AL81" i="49"/>
  <c r="AK81" i="49"/>
  <c r="AJ81" i="49"/>
  <c r="AK292" i="49" s="1"/>
  <c r="AI81" i="49"/>
  <c r="AH81" i="49"/>
  <c r="AG81" i="49"/>
  <c r="AF81" i="49"/>
  <c r="AE81" i="49"/>
  <c r="AD81" i="49"/>
  <c r="AC81" i="49"/>
  <c r="AB81" i="49"/>
  <c r="AA81" i="49"/>
  <c r="Z81" i="49"/>
  <c r="Y81" i="49"/>
  <c r="X81" i="49"/>
  <c r="Y292" i="49" s="1"/>
  <c r="W81" i="49"/>
  <c r="V81" i="49"/>
  <c r="U81" i="49"/>
  <c r="T81" i="49"/>
  <c r="S81" i="49"/>
  <c r="R81" i="49"/>
  <c r="Q81" i="49"/>
  <c r="P81" i="49"/>
  <c r="O81" i="49"/>
  <c r="N81" i="49"/>
  <c r="M81" i="49"/>
  <c r="L81" i="49"/>
  <c r="M292" i="49" s="1"/>
  <c r="K81" i="49"/>
  <c r="J81" i="49"/>
  <c r="I81" i="49"/>
  <c r="H81" i="49"/>
  <c r="G81" i="49"/>
  <c r="F81" i="49"/>
  <c r="E81" i="49"/>
  <c r="D81" i="49"/>
  <c r="C81" i="49"/>
  <c r="B81" i="49"/>
  <c r="AU80" i="49"/>
  <c r="AT80" i="49"/>
  <c r="AS80" i="49"/>
  <c r="AR80" i="49"/>
  <c r="AQ80" i="49"/>
  <c r="AP80" i="49"/>
  <c r="AO80" i="49"/>
  <c r="AN80" i="49"/>
  <c r="AM80" i="49"/>
  <c r="AL80" i="49"/>
  <c r="AK80" i="49"/>
  <c r="AJ80" i="49"/>
  <c r="AI80" i="49"/>
  <c r="AH80" i="49"/>
  <c r="AI291" i="49" s="1"/>
  <c r="AG80" i="49"/>
  <c r="AF80" i="49"/>
  <c r="AE80" i="49"/>
  <c r="AD80" i="49"/>
  <c r="AC80" i="49"/>
  <c r="AB80" i="49"/>
  <c r="AA80" i="49"/>
  <c r="Z80" i="49"/>
  <c r="Y80" i="49"/>
  <c r="X80" i="49"/>
  <c r="W80" i="49"/>
  <c r="V80" i="49"/>
  <c r="W291" i="49" s="1"/>
  <c r="U80" i="49"/>
  <c r="T80" i="49"/>
  <c r="S80" i="49"/>
  <c r="R80" i="49"/>
  <c r="Q80" i="49"/>
  <c r="P80" i="49"/>
  <c r="O80" i="49"/>
  <c r="N80" i="49"/>
  <c r="M80" i="49"/>
  <c r="L80" i="49"/>
  <c r="K80" i="49"/>
  <c r="J80" i="49"/>
  <c r="I80" i="49"/>
  <c r="H80" i="49"/>
  <c r="G80" i="49"/>
  <c r="F80" i="49"/>
  <c r="E80" i="49"/>
  <c r="D80" i="49"/>
  <c r="C80" i="49"/>
  <c r="B80" i="49"/>
  <c r="AU79" i="49"/>
  <c r="AT79" i="49"/>
  <c r="AS79" i="49"/>
  <c r="AR79" i="49"/>
  <c r="AQ79" i="49"/>
  <c r="AP79" i="49"/>
  <c r="AO79" i="49"/>
  <c r="AN79" i="49"/>
  <c r="AM79" i="49"/>
  <c r="AL79" i="49"/>
  <c r="AK79" i="49"/>
  <c r="AJ79" i="49"/>
  <c r="AI79" i="49"/>
  <c r="AH79" i="49"/>
  <c r="AG79" i="49"/>
  <c r="AF79" i="49"/>
  <c r="AG290" i="49" s="1"/>
  <c r="AE79" i="49"/>
  <c r="AD79" i="49"/>
  <c r="AC79" i="49"/>
  <c r="AB79" i="49"/>
  <c r="AA79" i="49"/>
  <c r="Z79" i="49"/>
  <c r="Y79" i="49"/>
  <c r="X79" i="49"/>
  <c r="W79" i="49"/>
  <c r="V79" i="49"/>
  <c r="U79" i="49"/>
  <c r="T79" i="49"/>
  <c r="U290" i="49" s="1"/>
  <c r="S79" i="49"/>
  <c r="R79" i="49"/>
  <c r="Q79" i="49"/>
  <c r="P79" i="49"/>
  <c r="O79" i="49"/>
  <c r="N79" i="49"/>
  <c r="M79" i="49"/>
  <c r="L79" i="49"/>
  <c r="K79" i="49"/>
  <c r="J79" i="49"/>
  <c r="I79" i="49"/>
  <c r="H79" i="49"/>
  <c r="I290" i="49" s="1"/>
  <c r="G79" i="49"/>
  <c r="F79" i="49"/>
  <c r="E79" i="49"/>
  <c r="D79" i="49"/>
  <c r="C79" i="49"/>
  <c r="B79" i="49"/>
  <c r="AU78" i="49"/>
  <c r="AT78" i="49"/>
  <c r="AS78" i="49"/>
  <c r="AR78" i="49"/>
  <c r="AQ78" i="49"/>
  <c r="AP78" i="49"/>
  <c r="AO78" i="49"/>
  <c r="AN78" i="49"/>
  <c r="AM78" i="49"/>
  <c r="AL78" i="49"/>
  <c r="AK78" i="49"/>
  <c r="AJ78" i="49"/>
  <c r="AI78" i="49"/>
  <c r="AH78" i="49"/>
  <c r="AG78" i="49"/>
  <c r="AF78" i="49"/>
  <c r="AE78" i="49"/>
  <c r="AD78" i="49"/>
  <c r="AE289" i="49" s="1"/>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C78" i="49"/>
  <c r="B78" i="49"/>
  <c r="AU77" i="49"/>
  <c r="AT77" i="49"/>
  <c r="AS77" i="49"/>
  <c r="AR77" i="49"/>
  <c r="AQ77" i="49"/>
  <c r="AP77" i="49"/>
  <c r="AO77" i="49"/>
  <c r="AN77" i="49"/>
  <c r="AM77" i="49"/>
  <c r="AL77" i="49"/>
  <c r="AK77" i="49"/>
  <c r="AJ77" i="49"/>
  <c r="AI77" i="49"/>
  <c r="AH77"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C77" i="49"/>
  <c r="B77" i="49"/>
  <c r="AU76" i="49"/>
  <c r="AT76" i="49"/>
  <c r="AS76" i="49"/>
  <c r="AR76" i="49"/>
  <c r="AQ76" i="49"/>
  <c r="AP76" i="49"/>
  <c r="AO76" i="49"/>
  <c r="AN76" i="49"/>
  <c r="AM76" i="49"/>
  <c r="AL76" i="49"/>
  <c r="AK76" i="49"/>
  <c r="AJ76" i="49"/>
  <c r="AI76" i="49"/>
  <c r="AH76" i="49"/>
  <c r="AG76" i="49"/>
  <c r="AF76" i="49"/>
  <c r="AE76" i="49"/>
  <c r="AD76" i="49"/>
  <c r="AC76" i="49"/>
  <c r="AB76" i="49"/>
  <c r="AA76" i="49"/>
  <c r="Z76" i="49"/>
  <c r="Z287" i="49" s="1"/>
  <c r="Y76" i="49"/>
  <c r="X76" i="49"/>
  <c r="W76" i="49"/>
  <c r="V76" i="49"/>
  <c r="U76" i="49"/>
  <c r="T76" i="49"/>
  <c r="S76" i="49"/>
  <c r="R76" i="49"/>
  <c r="Q76" i="49"/>
  <c r="P76" i="49"/>
  <c r="O76" i="49"/>
  <c r="N76" i="49"/>
  <c r="M76" i="49"/>
  <c r="L76" i="49"/>
  <c r="K76" i="49"/>
  <c r="J76" i="49"/>
  <c r="I76" i="49"/>
  <c r="H76" i="49"/>
  <c r="G76" i="49"/>
  <c r="F76" i="49"/>
  <c r="E76" i="49"/>
  <c r="D76" i="49"/>
  <c r="C76" i="49"/>
  <c r="B76" i="49"/>
  <c r="AU75" i="49"/>
  <c r="AT75" i="49"/>
  <c r="AS75" i="49"/>
  <c r="AR75" i="49"/>
  <c r="AQ75" i="49"/>
  <c r="AP75" i="49"/>
  <c r="AO75" i="49"/>
  <c r="AN75" i="49"/>
  <c r="AM75" i="49"/>
  <c r="AL75" i="49"/>
  <c r="AK75" i="49"/>
  <c r="AJ75" i="49"/>
  <c r="AI75" i="49"/>
  <c r="AH75" i="49"/>
  <c r="AG75" i="49"/>
  <c r="AF75" i="49"/>
  <c r="AE75" i="49"/>
  <c r="AD75" i="49"/>
  <c r="AC75" i="49"/>
  <c r="AB75" i="49"/>
  <c r="AA75" i="49"/>
  <c r="Z75" i="49"/>
  <c r="Y75" i="49"/>
  <c r="X75" i="49"/>
  <c r="Y286" i="49" s="1"/>
  <c r="W75" i="49"/>
  <c r="V75" i="49"/>
  <c r="U75" i="49"/>
  <c r="T75" i="49"/>
  <c r="S75" i="49"/>
  <c r="R75" i="49"/>
  <c r="Q75" i="49"/>
  <c r="P75" i="49"/>
  <c r="O75" i="49"/>
  <c r="N75" i="49"/>
  <c r="M75" i="49"/>
  <c r="L75" i="49"/>
  <c r="K75" i="49"/>
  <c r="J75" i="49"/>
  <c r="I75" i="49"/>
  <c r="H75" i="49"/>
  <c r="G75" i="49"/>
  <c r="F75" i="49"/>
  <c r="E75" i="49"/>
  <c r="D75" i="49"/>
  <c r="C75" i="49"/>
  <c r="B75" i="49"/>
  <c r="AU74" i="49"/>
  <c r="AT74" i="49"/>
  <c r="AS74" i="49"/>
  <c r="AR74" i="49"/>
  <c r="AQ74" i="49"/>
  <c r="AP74" i="49"/>
  <c r="AO74" i="49"/>
  <c r="AN74" i="49"/>
  <c r="AM74" i="49"/>
  <c r="AL74" i="49"/>
  <c r="AK74" i="49"/>
  <c r="AJ74" i="49"/>
  <c r="AI74" i="49"/>
  <c r="AH74"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B74" i="49"/>
  <c r="AU71" i="49"/>
  <c r="AT71" i="49"/>
  <c r="AS71" i="49"/>
  <c r="AR71" i="49"/>
  <c r="AQ71" i="49"/>
  <c r="AP71" i="49"/>
  <c r="AO71" i="49"/>
  <c r="AN71" i="49"/>
  <c r="AM71" i="49"/>
  <c r="AL71" i="49"/>
  <c r="AK71" i="49"/>
  <c r="AJ71" i="49"/>
  <c r="AI71" i="49"/>
  <c r="AH71"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B71" i="49"/>
  <c r="AU70" i="49"/>
  <c r="AT70" i="49"/>
  <c r="AS70" i="49"/>
  <c r="AR70" i="49"/>
  <c r="AQ70" i="49"/>
  <c r="AP70" i="49"/>
  <c r="AO70" i="49"/>
  <c r="AN70" i="49"/>
  <c r="AM70" i="49"/>
  <c r="AL70" i="49"/>
  <c r="AK70" i="49"/>
  <c r="AJ70" i="49"/>
  <c r="AI70" i="49"/>
  <c r="AH70" i="49"/>
  <c r="AH281" i="49" s="1"/>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B70" i="49"/>
  <c r="AU69" i="49"/>
  <c r="AT69" i="49"/>
  <c r="AS69" i="49"/>
  <c r="AR69" i="49"/>
  <c r="AQ69" i="49"/>
  <c r="AP69" i="49"/>
  <c r="AO69" i="49"/>
  <c r="AN69" i="49"/>
  <c r="AM69" i="49"/>
  <c r="AL69" i="49"/>
  <c r="AK69" i="49"/>
  <c r="AJ69" i="49"/>
  <c r="AI69" i="49"/>
  <c r="AH69"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B69"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B68" i="49"/>
  <c r="AU67" i="49"/>
  <c r="AT67" i="49"/>
  <c r="AS67" i="49"/>
  <c r="AR67" i="49"/>
  <c r="AQ67" i="49"/>
  <c r="AP67" i="49"/>
  <c r="AO67" i="49"/>
  <c r="AN67" i="49"/>
  <c r="AM67" i="49"/>
  <c r="AL67" i="49"/>
  <c r="AK67" i="49"/>
  <c r="AJ67" i="49"/>
  <c r="AI67" i="49"/>
  <c r="AH67"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B67" i="49"/>
  <c r="AU66" i="49"/>
  <c r="AT66" i="49"/>
  <c r="AS66" i="49"/>
  <c r="AR66" i="49"/>
  <c r="AQ66" i="49"/>
  <c r="AP66" i="49"/>
  <c r="AO66" i="49"/>
  <c r="AN66" i="49"/>
  <c r="AM66" i="49"/>
  <c r="AL66" i="49"/>
  <c r="AK66" i="49"/>
  <c r="AJ66" i="49"/>
  <c r="AI66" i="49"/>
  <c r="AH66"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B66" i="49"/>
  <c r="AU65" i="49"/>
  <c r="AT65" i="49"/>
  <c r="AS65" i="49"/>
  <c r="AR65" i="49"/>
  <c r="AQ65" i="49"/>
  <c r="AP65" i="49"/>
  <c r="AO65" i="49"/>
  <c r="AN65" i="49"/>
  <c r="AM65" i="49"/>
  <c r="AL65" i="49"/>
  <c r="AK65" i="49"/>
  <c r="AJ65" i="49"/>
  <c r="AI65" i="49"/>
  <c r="AH65"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B65" i="49"/>
  <c r="AU64" i="49"/>
  <c r="AT64" i="49"/>
  <c r="AS64" i="49"/>
  <c r="AR64" i="49"/>
  <c r="AQ64" i="49"/>
  <c r="AP64" i="49"/>
  <c r="AO64" i="49"/>
  <c r="AN64" i="49"/>
  <c r="AM64" i="49"/>
  <c r="AL64" i="49"/>
  <c r="AK64" i="49"/>
  <c r="AJ64" i="49"/>
  <c r="AI64" i="49"/>
  <c r="AH64"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B64" i="49"/>
  <c r="AU61" i="49"/>
  <c r="AT61" i="49"/>
  <c r="AS61" i="49"/>
  <c r="AR61" i="49"/>
  <c r="AQ61" i="49"/>
  <c r="AP61" i="49"/>
  <c r="AO61" i="49"/>
  <c r="AN61" i="49"/>
  <c r="AM61" i="49"/>
  <c r="AL61" i="49"/>
  <c r="AK61" i="49"/>
  <c r="AK272" i="49" s="1"/>
  <c r="AJ61" i="49"/>
  <c r="AI61" i="49"/>
  <c r="AH61" i="49"/>
  <c r="AG61" i="49"/>
  <c r="AF61" i="49"/>
  <c r="AE61" i="49"/>
  <c r="AD61" i="49"/>
  <c r="AC61" i="49"/>
  <c r="AB61" i="49"/>
  <c r="AA61" i="49"/>
  <c r="Z61" i="49"/>
  <c r="Y61" i="49"/>
  <c r="X61" i="49"/>
  <c r="W61" i="49"/>
  <c r="V61" i="49"/>
  <c r="U61" i="49"/>
  <c r="T61" i="49"/>
  <c r="S61" i="49"/>
  <c r="R61" i="49"/>
  <c r="Q61" i="49"/>
  <c r="P61" i="49"/>
  <c r="O61" i="49"/>
  <c r="N61" i="49"/>
  <c r="M61" i="49"/>
  <c r="L61" i="49"/>
  <c r="M272" i="49" s="1"/>
  <c r="K61" i="49"/>
  <c r="J61" i="49"/>
  <c r="I61" i="49"/>
  <c r="H61" i="49"/>
  <c r="G61" i="49"/>
  <c r="F61" i="49"/>
  <c r="E61" i="49"/>
  <c r="D61" i="49"/>
  <c r="C61" i="49"/>
  <c r="B61" i="49"/>
  <c r="AU60" i="49"/>
  <c r="AT60" i="49"/>
  <c r="AS60" i="49"/>
  <c r="AR60" i="49"/>
  <c r="AQ60" i="49"/>
  <c r="AP60" i="49"/>
  <c r="AO60" i="49"/>
  <c r="AN60" i="49"/>
  <c r="AM60" i="49"/>
  <c r="AL60" i="49"/>
  <c r="AK60" i="49"/>
  <c r="AJ60" i="49"/>
  <c r="AI60" i="49"/>
  <c r="AI271" i="49" s="1"/>
  <c r="AH60" i="49"/>
  <c r="AH271" i="49" s="1"/>
  <c r="AG60" i="49"/>
  <c r="AF60" i="49"/>
  <c r="AE60" i="49"/>
  <c r="AD60" i="49"/>
  <c r="AC60" i="49"/>
  <c r="AB60" i="49"/>
  <c r="AA60" i="49"/>
  <c r="Z60" i="49"/>
  <c r="Y60" i="49"/>
  <c r="X60" i="49"/>
  <c r="W60" i="49"/>
  <c r="V60" i="49"/>
  <c r="U60" i="49"/>
  <c r="T60" i="49"/>
  <c r="S60" i="49"/>
  <c r="R60" i="49"/>
  <c r="Q60" i="49"/>
  <c r="P60" i="49"/>
  <c r="O60" i="49"/>
  <c r="N60" i="49"/>
  <c r="M60" i="49"/>
  <c r="L60" i="49"/>
  <c r="K60" i="49"/>
  <c r="J60" i="49"/>
  <c r="K271" i="49" s="1"/>
  <c r="I60" i="49"/>
  <c r="H60" i="49"/>
  <c r="G60" i="49"/>
  <c r="F60" i="49"/>
  <c r="E60" i="49"/>
  <c r="D60" i="49"/>
  <c r="C60" i="49"/>
  <c r="B60" i="49"/>
  <c r="AU59" i="49"/>
  <c r="AT59" i="49"/>
  <c r="AS59" i="49"/>
  <c r="AR59" i="49"/>
  <c r="AR270" i="49" s="1"/>
  <c r="AQ59" i="49"/>
  <c r="AP59" i="49"/>
  <c r="AO59" i="49"/>
  <c r="AN59" i="49"/>
  <c r="AM59" i="49"/>
  <c r="AL59" i="49"/>
  <c r="AK59" i="49"/>
  <c r="AJ59" i="49"/>
  <c r="AI59" i="49"/>
  <c r="AH59" i="49"/>
  <c r="AG59" i="49"/>
  <c r="AG270" i="49" s="1"/>
  <c r="AF59" i="49"/>
  <c r="AE59" i="49"/>
  <c r="AD59" i="49"/>
  <c r="AC59" i="49"/>
  <c r="AB59" i="49"/>
  <c r="AA59" i="49"/>
  <c r="Z59" i="49"/>
  <c r="Y59" i="49"/>
  <c r="X59" i="49"/>
  <c r="W59" i="49"/>
  <c r="V59" i="49"/>
  <c r="U59" i="49"/>
  <c r="T59" i="49"/>
  <c r="U270" i="49" s="1"/>
  <c r="S59" i="49"/>
  <c r="R59" i="49"/>
  <c r="Q59" i="49"/>
  <c r="P59" i="49"/>
  <c r="O59" i="49"/>
  <c r="N59" i="49"/>
  <c r="M59" i="49"/>
  <c r="L59" i="49"/>
  <c r="K59" i="49"/>
  <c r="J59" i="49"/>
  <c r="I59" i="49"/>
  <c r="H59" i="49"/>
  <c r="I270" i="49" s="1"/>
  <c r="G59" i="49"/>
  <c r="F59" i="49"/>
  <c r="E59" i="49"/>
  <c r="D59" i="49"/>
  <c r="C59" i="49"/>
  <c r="B59" i="49"/>
  <c r="AU58" i="49"/>
  <c r="AT58" i="49"/>
  <c r="AS58" i="49"/>
  <c r="AR58" i="49"/>
  <c r="AQ58" i="49"/>
  <c r="AP58" i="49"/>
  <c r="AO58" i="49"/>
  <c r="AN58" i="49"/>
  <c r="AM58" i="49"/>
  <c r="AL58" i="49"/>
  <c r="AK58" i="49"/>
  <c r="AJ58" i="49"/>
  <c r="AI58" i="49"/>
  <c r="AH58" i="49"/>
  <c r="AG58" i="49"/>
  <c r="AF58" i="49"/>
  <c r="AE58" i="49"/>
  <c r="AD58" i="49"/>
  <c r="AC58" i="49"/>
  <c r="AB58" i="49"/>
  <c r="AA58" i="49"/>
  <c r="Z58" i="49"/>
  <c r="Y58" i="49"/>
  <c r="X58" i="49"/>
  <c r="W58" i="49"/>
  <c r="V58" i="49"/>
  <c r="U58" i="49"/>
  <c r="T58" i="49"/>
  <c r="S58" i="49"/>
  <c r="R58" i="49"/>
  <c r="S269" i="49" s="1"/>
  <c r="Q58" i="49"/>
  <c r="P58" i="49"/>
  <c r="O58" i="49"/>
  <c r="N58" i="49"/>
  <c r="M58" i="49"/>
  <c r="L58" i="49"/>
  <c r="K58" i="49"/>
  <c r="J58" i="49"/>
  <c r="I58" i="49"/>
  <c r="H58" i="49"/>
  <c r="G58" i="49"/>
  <c r="F58" i="49"/>
  <c r="E58" i="49"/>
  <c r="D58" i="49"/>
  <c r="C58" i="49"/>
  <c r="B58" i="49"/>
  <c r="AU57" i="49"/>
  <c r="AT57" i="49"/>
  <c r="AS57" i="49"/>
  <c r="AR57" i="49"/>
  <c r="AQ57" i="49"/>
  <c r="AP57" i="49"/>
  <c r="AO57" i="49"/>
  <c r="AN57" i="49"/>
  <c r="AM57" i="49"/>
  <c r="AL57" i="49"/>
  <c r="AK57" i="49"/>
  <c r="AJ57" i="49"/>
  <c r="AI57" i="49"/>
  <c r="AH57" i="49"/>
  <c r="AG57" i="49"/>
  <c r="AF57" i="49"/>
  <c r="AE57" i="49"/>
  <c r="AD57" i="49"/>
  <c r="AC57" i="49"/>
  <c r="AB57" i="49"/>
  <c r="AC268" i="49" s="1"/>
  <c r="AA57" i="49"/>
  <c r="Z57" i="49"/>
  <c r="Y57" i="49"/>
  <c r="X57" i="49"/>
  <c r="W57" i="49"/>
  <c r="V57" i="49"/>
  <c r="U57" i="49"/>
  <c r="T57" i="49"/>
  <c r="S57" i="49"/>
  <c r="R57" i="49"/>
  <c r="Q57" i="49"/>
  <c r="P57" i="49"/>
  <c r="Q268" i="49" s="1"/>
  <c r="O57" i="49"/>
  <c r="N57" i="49"/>
  <c r="M57" i="49"/>
  <c r="L57" i="49"/>
  <c r="K57" i="49"/>
  <c r="J57" i="49"/>
  <c r="I57" i="49"/>
  <c r="H57" i="49"/>
  <c r="G57" i="49"/>
  <c r="F57" i="49"/>
  <c r="E57" i="49"/>
  <c r="D57" i="49"/>
  <c r="C57" i="49"/>
  <c r="B57" i="49"/>
  <c r="AU56" i="49"/>
  <c r="AT56" i="49"/>
  <c r="AS56" i="49"/>
  <c r="AR56" i="49"/>
  <c r="AQ56" i="49"/>
  <c r="AP56" i="49"/>
  <c r="AO56" i="49"/>
  <c r="AN56" i="49"/>
  <c r="AM56" i="49"/>
  <c r="AL56" i="49"/>
  <c r="AK56" i="49"/>
  <c r="AJ56" i="49"/>
  <c r="AI56" i="49"/>
  <c r="AH56" i="49"/>
  <c r="AG56" i="49"/>
  <c r="AF56" i="49"/>
  <c r="AE56" i="49"/>
  <c r="AD56" i="49"/>
  <c r="AC56" i="49"/>
  <c r="AB56" i="49"/>
  <c r="AA56" i="49"/>
  <c r="Z56" i="49"/>
  <c r="AA267" i="49" s="1"/>
  <c r="Y56" i="49"/>
  <c r="X56" i="49"/>
  <c r="W56" i="49"/>
  <c r="V56" i="49"/>
  <c r="U56" i="49"/>
  <c r="T56" i="49"/>
  <c r="S56" i="49"/>
  <c r="R56" i="49"/>
  <c r="Q56" i="49"/>
  <c r="P56" i="49"/>
  <c r="O56" i="49"/>
  <c r="N56" i="49"/>
  <c r="O267" i="49" s="1"/>
  <c r="M56" i="49"/>
  <c r="L56" i="49"/>
  <c r="K56" i="49"/>
  <c r="J56" i="49"/>
  <c r="I56" i="49"/>
  <c r="H56" i="49"/>
  <c r="G56" i="49"/>
  <c r="F56" i="49"/>
  <c r="E56" i="49"/>
  <c r="D56" i="49"/>
  <c r="C56" i="49"/>
  <c r="B56" i="49"/>
  <c r="AU55" i="49"/>
  <c r="AT55" i="49"/>
  <c r="AS55" i="49"/>
  <c r="AR55" i="49"/>
  <c r="AQ55" i="49"/>
  <c r="AP55" i="49"/>
  <c r="AO55" i="49"/>
  <c r="AN55" i="49"/>
  <c r="AM55" i="49"/>
  <c r="AL55" i="49"/>
  <c r="AK55" i="49"/>
  <c r="AJ55" i="49"/>
  <c r="AI55" i="49"/>
  <c r="AH55" i="49"/>
  <c r="AG55" i="49"/>
  <c r="AF55" i="49"/>
  <c r="AE55" i="49"/>
  <c r="AD55" i="49"/>
  <c r="AC55" i="49"/>
  <c r="AB55" i="49"/>
  <c r="AA55" i="49"/>
  <c r="Z55" i="49"/>
  <c r="Y55" i="49"/>
  <c r="X55" i="49"/>
  <c r="X266" i="49" s="1"/>
  <c r="W55" i="49"/>
  <c r="V55" i="49"/>
  <c r="U55" i="49"/>
  <c r="T55" i="49"/>
  <c r="S55" i="49"/>
  <c r="R55" i="49"/>
  <c r="Q55" i="49"/>
  <c r="P55" i="49"/>
  <c r="O55" i="49"/>
  <c r="N55" i="49"/>
  <c r="M55" i="49"/>
  <c r="L55" i="49"/>
  <c r="M266" i="49" s="1"/>
  <c r="K55" i="49"/>
  <c r="J55" i="49"/>
  <c r="I55" i="49"/>
  <c r="H55" i="49"/>
  <c r="G55" i="49"/>
  <c r="F55" i="49"/>
  <c r="E55" i="49"/>
  <c r="D55" i="49"/>
  <c r="C55" i="49"/>
  <c r="B55" i="49"/>
  <c r="AU54" i="49"/>
  <c r="AT54" i="49"/>
  <c r="AS54" i="49"/>
  <c r="AR54" i="49"/>
  <c r="AQ54" i="49"/>
  <c r="AP54" i="49"/>
  <c r="AO54" i="49"/>
  <c r="AN54" i="49"/>
  <c r="AM54" i="49"/>
  <c r="AL54" i="49"/>
  <c r="AK54" i="49"/>
  <c r="AJ54" i="49"/>
  <c r="AI54" i="49"/>
  <c r="AH54"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B54" i="49"/>
  <c r="AU51" i="49"/>
  <c r="AT51" i="49"/>
  <c r="AS51" i="49"/>
  <c r="AR51" i="49"/>
  <c r="AQ51" i="49"/>
  <c r="AP51" i="49"/>
  <c r="AO51" i="49"/>
  <c r="AN51" i="49"/>
  <c r="AM51" i="49"/>
  <c r="AL51" i="49"/>
  <c r="AK51" i="49"/>
  <c r="AJ51" i="49"/>
  <c r="AI51" i="49"/>
  <c r="AH51"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B51" i="49"/>
  <c r="AU50" i="49"/>
  <c r="AT50" i="49"/>
  <c r="AS50" i="49"/>
  <c r="AR50" i="49"/>
  <c r="AQ50" i="49"/>
  <c r="AP50" i="49"/>
  <c r="AO50" i="49"/>
  <c r="AN50" i="49"/>
  <c r="AM50" i="49"/>
  <c r="AL50" i="49"/>
  <c r="AK50" i="49"/>
  <c r="AJ50" i="49"/>
  <c r="AI50" i="49"/>
  <c r="AH50" i="49"/>
  <c r="AG50" i="49"/>
  <c r="AF50" i="49"/>
  <c r="AE50" i="49"/>
  <c r="AD50" i="49"/>
  <c r="AC50" i="49"/>
  <c r="AB50" i="49"/>
  <c r="AA50" i="49"/>
  <c r="Z50" i="49"/>
  <c r="Y50" i="49"/>
  <c r="X50" i="49"/>
  <c r="W50" i="49"/>
  <c r="V50" i="49"/>
  <c r="U50" i="49"/>
  <c r="T50" i="49"/>
  <c r="S50" i="49"/>
  <c r="R50" i="49"/>
  <c r="Q50" i="49"/>
  <c r="P50" i="49"/>
  <c r="O50" i="49"/>
  <c r="N50" i="49"/>
  <c r="M50" i="49"/>
  <c r="L50" i="49"/>
  <c r="M261" i="49" s="1"/>
  <c r="K50" i="49"/>
  <c r="J50" i="49"/>
  <c r="I50" i="49"/>
  <c r="H50" i="49"/>
  <c r="G50" i="49"/>
  <c r="F50" i="49"/>
  <c r="E50" i="49"/>
  <c r="D50" i="49"/>
  <c r="C50" i="49"/>
  <c r="B50" i="49"/>
  <c r="AU49" i="49"/>
  <c r="AT49" i="49"/>
  <c r="AS49" i="49"/>
  <c r="AR49" i="49"/>
  <c r="AQ49" i="49"/>
  <c r="AP49" i="49"/>
  <c r="AO49" i="49"/>
  <c r="AN49" i="49"/>
  <c r="AM49" i="49"/>
  <c r="AL49" i="49"/>
  <c r="AK49" i="49"/>
  <c r="AJ49" i="49"/>
  <c r="AI49" i="49"/>
  <c r="AH49"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B49" i="49"/>
  <c r="AU48" i="49"/>
  <c r="AT48" i="49"/>
  <c r="AS48" i="49"/>
  <c r="AR48" i="49"/>
  <c r="AQ48" i="49"/>
  <c r="AP48" i="49"/>
  <c r="AO48" i="49"/>
  <c r="AN48" i="49"/>
  <c r="AM48" i="49"/>
  <c r="AL48" i="49"/>
  <c r="AK48" i="49"/>
  <c r="AJ48" i="49"/>
  <c r="AI48" i="49"/>
  <c r="AH48"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B48" i="49"/>
  <c r="AU47" i="49"/>
  <c r="AT47" i="49"/>
  <c r="AS47" i="49"/>
  <c r="AR47" i="49"/>
  <c r="AQ47" i="49"/>
  <c r="AP47" i="49"/>
  <c r="AO47" i="49"/>
  <c r="AN47" i="49"/>
  <c r="AM47" i="49"/>
  <c r="AL47" i="49"/>
  <c r="AK47" i="49"/>
  <c r="AJ47" i="49"/>
  <c r="AI47" i="49"/>
  <c r="AH47"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B47" i="49"/>
  <c r="AU46" i="49"/>
  <c r="AT46" i="49"/>
  <c r="AS46" i="49"/>
  <c r="AR46" i="49"/>
  <c r="AQ46" i="49"/>
  <c r="AP46" i="49"/>
  <c r="AO46" i="49"/>
  <c r="AN46" i="49"/>
  <c r="AM46" i="49"/>
  <c r="AL46" i="49"/>
  <c r="AK46" i="49"/>
  <c r="AJ46" i="49"/>
  <c r="AI46" i="49"/>
  <c r="AH46"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B46" i="49"/>
  <c r="AU45" i="49"/>
  <c r="AT45" i="49"/>
  <c r="AS45" i="49"/>
  <c r="AR45" i="49"/>
  <c r="AQ45" i="49"/>
  <c r="AP45" i="49"/>
  <c r="AO45" i="49"/>
  <c r="AN45" i="49"/>
  <c r="AM45" i="49"/>
  <c r="AL45" i="49"/>
  <c r="AK45" i="49"/>
  <c r="AJ45" i="49"/>
  <c r="AI45" i="49"/>
  <c r="AH45"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B45" i="49"/>
  <c r="AU44" i="49"/>
  <c r="AT44" i="49"/>
  <c r="AS44" i="49"/>
  <c r="AR44" i="49"/>
  <c r="AQ44" i="49"/>
  <c r="AP44" i="49"/>
  <c r="AO44" i="49"/>
  <c r="AN44" i="49"/>
  <c r="AM44" i="49"/>
  <c r="AL44" i="49"/>
  <c r="AK44" i="49"/>
  <c r="AJ44" i="49"/>
  <c r="AI44" i="49"/>
  <c r="AH44" i="49"/>
  <c r="AG44" i="49"/>
  <c r="AF44" i="49"/>
  <c r="AE44" i="49"/>
  <c r="AD44" i="49"/>
  <c r="AC44" i="49"/>
  <c r="AB44" i="49"/>
  <c r="AA44" i="49"/>
  <c r="Z44" i="49"/>
  <c r="Y44" i="49"/>
  <c r="X44" i="49"/>
  <c r="Y255" i="49" s="1"/>
  <c r="W44" i="49"/>
  <c r="V44" i="49"/>
  <c r="U44" i="49"/>
  <c r="T44" i="49"/>
  <c r="S44" i="49"/>
  <c r="R44" i="49"/>
  <c r="Q44" i="49"/>
  <c r="P44" i="49"/>
  <c r="O44" i="49"/>
  <c r="N44" i="49"/>
  <c r="M44" i="49"/>
  <c r="L44" i="49"/>
  <c r="L255" i="49" s="1"/>
  <c r="K44" i="49"/>
  <c r="J44" i="49"/>
  <c r="I44" i="49"/>
  <c r="H44" i="49"/>
  <c r="G44" i="49"/>
  <c r="F44" i="49"/>
  <c r="E44" i="49"/>
  <c r="D44" i="49"/>
  <c r="C44" i="49"/>
  <c r="B44" i="49"/>
  <c r="AU41" i="49"/>
  <c r="AT41" i="49"/>
  <c r="AS41" i="49"/>
  <c r="AR41" i="49"/>
  <c r="AQ41" i="49"/>
  <c r="AP41" i="49"/>
  <c r="AO41" i="49"/>
  <c r="AN41" i="49"/>
  <c r="AM41" i="49"/>
  <c r="AL41" i="49"/>
  <c r="AK41" i="49"/>
  <c r="AJ41" i="49"/>
  <c r="AI41" i="49"/>
  <c r="AH41" i="49"/>
  <c r="AG41" i="49"/>
  <c r="AF41" i="49"/>
  <c r="AE41" i="49"/>
  <c r="AD41" i="49"/>
  <c r="AC41" i="49"/>
  <c r="AB41" i="49"/>
  <c r="AA41" i="49"/>
  <c r="Z41" i="49"/>
  <c r="Y41" i="49"/>
  <c r="X41" i="49"/>
  <c r="Y252" i="49" s="1"/>
  <c r="W41" i="49"/>
  <c r="V41" i="49"/>
  <c r="U41" i="49"/>
  <c r="T41" i="49"/>
  <c r="S41" i="49"/>
  <c r="R41" i="49"/>
  <c r="Q41" i="49"/>
  <c r="P41" i="49"/>
  <c r="O41" i="49"/>
  <c r="N41" i="49"/>
  <c r="M41" i="49"/>
  <c r="L41" i="49"/>
  <c r="K41" i="49"/>
  <c r="J41" i="49"/>
  <c r="I41" i="49"/>
  <c r="H41" i="49"/>
  <c r="G41" i="49"/>
  <c r="F41" i="49"/>
  <c r="E41" i="49"/>
  <c r="D41" i="49"/>
  <c r="C41" i="49"/>
  <c r="B41" i="49"/>
  <c r="AU40" i="49"/>
  <c r="AT40" i="49"/>
  <c r="AS40" i="49"/>
  <c r="AR40" i="49"/>
  <c r="AQ40" i="49"/>
  <c r="AP40" i="49"/>
  <c r="AO40" i="49"/>
  <c r="AN40" i="49"/>
  <c r="AM40" i="49"/>
  <c r="AL40" i="49"/>
  <c r="AK40" i="49"/>
  <c r="AJ40" i="49"/>
  <c r="AI40" i="49"/>
  <c r="AH40" i="49"/>
  <c r="AG40" i="49"/>
  <c r="AF40" i="49"/>
  <c r="AE40" i="49"/>
  <c r="AD40" i="49"/>
  <c r="AC40" i="49"/>
  <c r="AB40" i="49"/>
  <c r="AA40" i="49"/>
  <c r="Z40" i="49"/>
  <c r="Y40" i="49"/>
  <c r="X40" i="49"/>
  <c r="W40" i="49"/>
  <c r="V40" i="49"/>
  <c r="V251" i="49" s="1"/>
  <c r="U40" i="49"/>
  <c r="T40" i="49"/>
  <c r="S40" i="49"/>
  <c r="R40" i="49"/>
  <c r="Q40" i="49"/>
  <c r="P40" i="49"/>
  <c r="O40" i="49"/>
  <c r="N40" i="49"/>
  <c r="M40" i="49"/>
  <c r="L40" i="49"/>
  <c r="K40" i="49"/>
  <c r="J40" i="49"/>
  <c r="I40" i="49"/>
  <c r="H40" i="49"/>
  <c r="G40" i="49"/>
  <c r="F40" i="49"/>
  <c r="E40" i="49"/>
  <c r="D40" i="49"/>
  <c r="C40" i="49"/>
  <c r="B40" i="49"/>
  <c r="AU39" i="49"/>
  <c r="AT39" i="49"/>
  <c r="AS39" i="49"/>
  <c r="AR39" i="49"/>
  <c r="AQ39" i="49"/>
  <c r="AP39" i="49"/>
  <c r="AO39" i="49"/>
  <c r="AN39" i="49"/>
  <c r="AM39" i="49"/>
  <c r="AL39" i="49"/>
  <c r="AK39" i="49"/>
  <c r="AJ39" i="49"/>
  <c r="AI39" i="49"/>
  <c r="AH39" i="49"/>
  <c r="AG39" i="49"/>
  <c r="AF39" i="49"/>
  <c r="AE39" i="49"/>
  <c r="AD39" i="49"/>
  <c r="AC39" i="49"/>
  <c r="AB39" i="49"/>
  <c r="AA39" i="49"/>
  <c r="Z39" i="49"/>
  <c r="Y39" i="49"/>
  <c r="X39" i="49"/>
  <c r="W39" i="49"/>
  <c r="V39" i="49"/>
  <c r="U39" i="49"/>
  <c r="T39" i="49"/>
  <c r="T250" i="49" s="1"/>
  <c r="S39" i="49"/>
  <c r="R39" i="49"/>
  <c r="Q39" i="49"/>
  <c r="P39" i="49"/>
  <c r="O39" i="49"/>
  <c r="N39" i="49"/>
  <c r="M39" i="49"/>
  <c r="L39" i="49"/>
  <c r="K39" i="49"/>
  <c r="J39" i="49"/>
  <c r="I39" i="49"/>
  <c r="H39" i="49"/>
  <c r="G39" i="49"/>
  <c r="F39" i="49"/>
  <c r="E39" i="49"/>
  <c r="D39" i="49"/>
  <c r="C39" i="49"/>
  <c r="B39" i="49"/>
  <c r="AU38" i="49"/>
  <c r="AT38" i="49"/>
  <c r="AS38" i="49"/>
  <c r="AR38" i="49"/>
  <c r="AQ38" i="49"/>
  <c r="AP38" i="49"/>
  <c r="AO38" i="49"/>
  <c r="AN38" i="49"/>
  <c r="AM38" i="49"/>
  <c r="AL38" i="49"/>
  <c r="AK38" i="49"/>
  <c r="AJ38" i="49"/>
  <c r="AI38" i="49"/>
  <c r="AH38" i="49"/>
  <c r="AG38" i="49"/>
  <c r="AF38" i="49"/>
  <c r="AE38" i="49"/>
  <c r="AD38" i="49"/>
  <c r="AC38" i="49"/>
  <c r="AB38" i="49"/>
  <c r="AA38" i="49"/>
  <c r="Z38" i="49"/>
  <c r="Y38" i="49"/>
  <c r="X38" i="49"/>
  <c r="W38" i="49"/>
  <c r="V38" i="49"/>
  <c r="U38" i="49"/>
  <c r="T38" i="49"/>
  <c r="S38" i="49"/>
  <c r="R38" i="49"/>
  <c r="R249" i="49" s="1"/>
  <c r="Q38" i="49"/>
  <c r="P38" i="49"/>
  <c r="O38" i="49"/>
  <c r="N38" i="49"/>
  <c r="M38" i="49"/>
  <c r="L38" i="49"/>
  <c r="K38" i="49"/>
  <c r="J38" i="49"/>
  <c r="I38" i="49"/>
  <c r="H38" i="49"/>
  <c r="G38" i="49"/>
  <c r="F38" i="49"/>
  <c r="E38" i="49"/>
  <c r="D38" i="49"/>
  <c r="C38" i="49"/>
  <c r="B38" i="49"/>
  <c r="AU37" i="49"/>
  <c r="AT37" i="49"/>
  <c r="AS37" i="49"/>
  <c r="AR37" i="49"/>
  <c r="AQ37" i="49"/>
  <c r="AP37" i="49"/>
  <c r="AO37" i="49"/>
  <c r="AN37" i="49"/>
  <c r="AM37" i="49"/>
  <c r="AL37" i="49"/>
  <c r="AK37" i="49"/>
  <c r="AJ37" i="49"/>
  <c r="AI37" i="49"/>
  <c r="AH37" i="49"/>
  <c r="AG37" i="49"/>
  <c r="AF37" i="49"/>
  <c r="AE37" i="49"/>
  <c r="AD37" i="49"/>
  <c r="AC37" i="49"/>
  <c r="AB37" i="49"/>
  <c r="AA37" i="49"/>
  <c r="Z37" i="49"/>
  <c r="Y37" i="49"/>
  <c r="X37" i="49"/>
  <c r="W37" i="49"/>
  <c r="V37" i="49"/>
  <c r="U37" i="49"/>
  <c r="T37" i="49"/>
  <c r="S37" i="49"/>
  <c r="R37" i="49"/>
  <c r="Q37" i="49"/>
  <c r="P37" i="49"/>
  <c r="Q248" i="49" s="1"/>
  <c r="O37" i="49"/>
  <c r="N37" i="49"/>
  <c r="M37" i="49"/>
  <c r="L37" i="49"/>
  <c r="K37" i="49"/>
  <c r="J37" i="49"/>
  <c r="I37" i="49"/>
  <c r="H37" i="49"/>
  <c r="G37" i="49"/>
  <c r="F37" i="49"/>
  <c r="E37" i="49"/>
  <c r="D37" i="49"/>
  <c r="C37" i="49"/>
  <c r="B37" i="49"/>
  <c r="AU36" i="49"/>
  <c r="AT36" i="49"/>
  <c r="AS36" i="49"/>
  <c r="AR36" i="49"/>
  <c r="AQ36" i="49"/>
  <c r="AP36" i="49"/>
  <c r="AO36" i="49"/>
  <c r="AN36" i="49"/>
  <c r="AM36" i="49"/>
  <c r="AL36" i="49"/>
  <c r="AK36" i="49"/>
  <c r="AJ36" i="49"/>
  <c r="AI36" i="49"/>
  <c r="AH36" i="49"/>
  <c r="AG36" i="49"/>
  <c r="AF36" i="49"/>
  <c r="AE36" i="49"/>
  <c r="AD36" i="49"/>
  <c r="AC36" i="49"/>
  <c r="AB36" i="49"/>
  <c r="AA36" i="49"/>
  <c r="Z36" i="49"/>
  <c r="Y36" i="49"/>
  <c r="X36" i="49"/>
  <c r="W36" i="49"/>
  <c r="V36" i="49"/>
  <c r="U36" i="49"/>
  <c r="T36" i="49"/>
  <c r="S36" i="49"/>
  <c r="R36" i="49"/>
  <c r="Q36" i="49"/>
  <c r="P36" i="49"/>
  <c r="O36" i="49"/>
  <c r="N36" i="49"/>
  <c r="N247" i="49" s="1"/>
  <c r="M36" i="49"/>
  <c r="L36" i="49"/>
  <c r="K36" i="49"/>
  <c r="J36" i="49"/>
  <c r="I36" i="49"/>
  <c r="H36" i="49"/>
  <c r="G36" i="49"/>
  <c r="F36" i="49"/>
  <c r="E36" i="49"/>
  <c r="D36" i="49"/>
  <c r="C36" i="49"/>
  <c r="B36" i="49"/>
  <c r="AU35" i="49"/>
  <c r="AT35" i="49"/>
  <c r="AS35" i="49"/>
  <c r="AR35" i="49"/>
  <c r="AQ35" i="49"/>
  <c r="AP35" i="49"/>
  <c r="AO35" i="49"/>
  <c r="AN35" i="49"/>
  <c r="AM35" i="49"/>
  <c r="AL35" i="49"/>
  <c r="AK35" i="49"/>
  <c r="AJ35" i="49"/>
  <c r="AI35" i="49"/>
  <c r="AH35"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B35" i="49"/>
  <c r="AU34" i="49"/>
  <c r="AT34" i="49"/>
  <c r="AT245" i="49" s="1"/>
  <c r="AS34" i="49"/>
  <c r="AR34" i="49"/>
  <c r="AQ34" i="49"/>
  <c r="AP34" i="49"/>
  <c r="AO34" i="49"/>
  <c r="AN34" i="49"/>
  <c r="AM34" i="49"/>
  <c r="AL34" i="49"/>
  <c r="AK34" i="49"/>
  <c r="AJ34" i="49"/>
  <c r="AI34" i="49"/>
  <c r="AH34" i="49"/>
  <c r="AG34" i="49"/>
  <c r="AF34" i="49"/>
  <c r="AE34" i="49"/>
  <c r="AD34" i="49"/>
  <c r="AC34" i="49"/>
  <c r="AB34" i="49"/>
  <c r="AA34" i="49"/>
  <c r="Z34" i="49"/>
  <c r="Y34" i="49"/>
  <c r="X34" i="49"/>
  <c r="W34" i="49"/>
  <c r="V34" i="49"/>
  <c r="W245" i="49" s="1"/>
  <c r="U34" i="49"/>
  <c r="T34" i="49"/>
  <c r="S34" i="49"/>
  <c r="R34" i="49"/>
  <c r="Q34" i="49"/>
  <c r="P34" i="49"/>
  <c r="O34" i="49"/>
  <c r="N34" i="49"/>
  <c r="M34" i="49"/>
  <c r="L34" i="49"/>
  <c r="K34" i="49"/>
  <c r="J34" i="49"/>
  <c r="I34" i="49"/>
  <c r="H34" i="49"/>
  <c r="G34" i="49"/>
  <c r="F34" i="49"/>
  <c r="E34" i="49"/>
  <c r="D34" i="49"/>
  <c r="C34" i="49"/>
  <c r="B34" i="49"/>
  <c r="AU31" i="49"/>
  <c r="AT31" i="49"/>
  <c r="AS31" i="49"/>
  <c r="AR31" i="49"/>
  <c r="AQ31" i="49"/>
  <c r="AP31" i="49"/>
  <c r="AO31" i="49"/>
  <c r="AN31" i="49"/>
  <c r="AM31" i="49"/>
  <c r="AL31" i="49"/>
  <c r="AK31" i="49"/>
  <c r="AJ31" i="49"/>
  <c r="AI31" i="49"/>
  <c r="AH31"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C31" i="49"/>
  <c r="B31" i="49"/>
  <c r="AU30" i="49"/>
  <c r="AT30" i="49"/>
  <c r="AS30" i="49"/>
  <c r="AR30" i="49"/>
  <c r="AQ30" i="49"/>
  <c r="AP30" i="49"/>
  <c r="AO30" i="49"/>
  <c r="AN30" i="49"/>
  <c r="AM30" i="49"/>
  <c r="AL30" i="49"/>
  <c r="AK30" i="49"/>
  <c r="AJ30" i="49"/>
  <c r="AI30" i="49"/>
  <c r="AH30" i="49"/>
  <c r="AG30" i="49"/>
  <c r="AF30" i="49"/>
  <c r="AE30" i="49"/>
  <c r="AD30" i="49"/>
  <c r="AC30" i="49"/>
  <c r="AB30" i="49"/>
  <c r="AA30" i="49"/>
  <c r="Z30" i="49"/>
  <c r="Y30" i="49"/>
  <c r="X30" i="49"/>
  <c r="W30" i="49"/>
  <c r="V30" i="49"/>
  <c r="U30" i="49"/>
  <c r="T30" i="49"/>
  <c r="S30" i="49"/>
  <c r="R30" i="49"/>
  <c r="Q30" i="49"/>
  <c r="P30" i="49"/>
  <c r="O30" i="49"/>
  <c r="N30" i="49"/>
  <c r="M30" i="49"/>
  <c r="L30" i="49"/>
  <c r="K30" i="49"/>
  <c r="J30" i="49"/>
  <c r="J241" i="49" s="1"/>
  <c r="I30" i="49"/>
  <c r="H30" i="49"/>
  <c r="G30" i="49"/>
  <c r="F30" i="49"/>
  <c r="E30" i="49"/>
  <c r="D30" i="49"/>
  <c r="C30" i="49"/>
  <c r="B30" i="49"/>
  <c r="AU29" i="49"/>
  <c r="AT29" i="49"/>
  <c r="AS29" i="49"/>
  <c r="AR29" i="49"/>
  <c r="AQ29" i="49"/>
  <c r="AP29" i="49"/>
  <c r="AO29" i="49"/>
  <c r="AN29" i="49"/>
  <c r="AM29" i="49"/>
  <c r="AL29" i="49"/>
  <c r="AK29" i="49"/>
  <c r="AJ29" i="49"/>
  <c r="AI29" i="49"/>
  <c r="AH29"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B29" i="49"/>
  <c r="AU28" i="49"/>
  <c r="AT28" i="49"/>
  <c r="AS28" i="49"/>
  <c r="AR28" i="49"/>
  <c r="AQ28" i="49"/>
  <c r="AP28" i="49"/>
  <c r="AO28" i="49"/>
  <c r="AN28" i="49"/>
  <c r="AM28" i="49"/>
  <c r="AL28" i="49"/>
  <c r="AK28" i="49"/>
  <c r="AJ28" i="49"/>
  <c r="AI28" i="49"/>
  <c r="AH28"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B28" i="49"/>
  <c r="AU27" i="49"/>
  <c r="AT27" i="49"/>
  <c r="AS27" i="49"/>
  <c r="AR27" i="49"/>
  <c r="AQ27" i="49"/>
  <c r="AP27" i="49"/>
  <c r="AO27" i="49"/>
  <c r="AN27" i="49"/>
  <c r="AM27" i="49"/>
  <c r="AL27" i="49"/>
  <c r="AK27" i="49"/>
  <c r="AJ27" i="49"/>
  <c r="AI27" i="49"/>
  <c r="AH27"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B27" i="49"/>
  <c r="AU26" i="49"/>
  <c r="AT26" i="49"/>
  <c r="AS26" i="49"/>
  <c r="AR26" i="49"/>
  <c r="AQ26" i="49"/>
  <c r="AP26" i="49"/>
  <c r="AO26" i="49"/>
  <c r="AN26" i="49"/>
  <c r="AM26" i="49"/>
  <c r="AL26" i="49"/>
  <c r="AK26" i="49"/>
  <c r="AJ26" i="49"/>
  <c r="AI26" i="49"/>
  <c r="AH26"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B26" i="49"/>
  <c r="AU25" i="49"/>
  <c r="AT25" i="49"/>
  <c r="AS25" i="49"/>
  <c r="AR25" i="49"/>
  <c r="AQ25" i="49"/>
  <c r="AP25" i="49"/>
  <c r="AO25" i="49"/>
  <c r="AN25" i="49"/>
  <c r="AM25" i="49"/>
  <c r="AL25" i="49"/>
  <c r="AK25" i="49"/>
  <c r="AJ25" i="49"/>
  <c r="AI25" i="49"/>
  <c r="AH25"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B25" i="49"/>
  <c r="AU24" i="49"/>
  <c r="AT24" i="49"/>
  <c r="AS24" i="49"/>
  <c r="AR24" i="49"/>
  <c r="AQ24" i="49"/>
  <c r="AP24" i="49"/>
  <c r="AO24" i="49"/>
  <c r="AN24" i="49"/>
  <c r="AM24" i="49"/>
  <c r="AL24" i="49"/>
  <c r="AK24" i="49"/>
  <c r="AJ24" i="49"/>
  <c r="AI24" i="49"/>
  <c r="AH24"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B24" i="49"/>
  <c r="AU21" i="49"/>
  <c r="AT21" i="49"/>
  <c r="AS21" i="49"/>
  <c r="AR21" i="49"/>
  <c r="AQ21" i="49"/>
  <c r="AP21" i="49"/>
  <c r="AO21" i="49"/>
  <c r="AN21" i="49"/>
  <c r="AM21" i="49"/>
  <c r="AL21" i="49"/>
  <c r="AK21" i="49"/>
  <c r="AJ21" i="49"/>
  <c r="AI21" i="49"/>
  <c r="AH21"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B21" i="49"/>
  <c r="AU20" i="49"/>
  <c r="AT20" i="49"/>
  <c r="AS20" i="49"/>
  <c r="AR20" i="49"/>
  <c r="AQ20" i="49"/>
  <c r="AP20" i="49"/>
  <c r="AO20" i="49"/>
  <c r="AN20" i="49"/>
  <c r="AM20" i="49"/>
  <c r="AL20" i="49"/>
  <c r="AK20" i="49"/>
  <c r="AJ20" i="49"/>
  <c r="AI20" i="49"/>
  <c r="AH20" i="49"/>
  <c r="AI231" i="49" s="1"/>
  <c r="AG20" i="49"/>
  <c r="AF20" i="49"/>
  <c r="AE20" i="49"/>
  <c r="AD20" i="49"/>
  <c r="AC20" i="49"/>
  <c r="AB20" i="49"/>
  <c r="AA20" i="49"/>
  <c r="Z20" i="49"/>
  <c r="Y20" i="49"/>
  <c r="X20" i="49"/>
  <c r="W20" i="49"/>
  <c r="V20" i="49"/>
  <c r="V231" i="49" s="1"/>
  <c r="U20" i="49"/>
  <c r="T20" i="49"/>
  <c r="S20" i="49"/>
  <c r="R20" i="49"/>
  <c r="Q20" i="49"/>
  <c r="P20" i="49"/>
  <c r="O20" i="49"/>
  <c r="N20" i="49"/>
  <c r="M20" i="49"/>
  <c r="L20" i="49"/>
  <c r="K20" i="49"/>
  <c r="J20" i="49"/>
  <c r="I20" i="49"/>
  <c r="H20" i="49"/>
  <c r="G20" i="49"/>
  <c r="F20" i="49"/>
  <c r="E20" i="49"/>
  <c r="D20" i="49"/>
  <c r="C20" i="49"/>
  <c r="B20" i="49"/>
  <c r="AU19" i="49"/>
  <c r="AT19" i="49"/>
  <c r="AS19" i="49"/>
  <c r="AR19" i="49"/>
  <c r="AQ19" i="49"/>
  <c r="AP19" i="49"/>
  <c r="AO19" i="49"/>
  <c r="AN19" i="49"/>
  <c r="AM19" i="49"/>
  <c r="AL19" i="49"/>
  <c r="AK19" i="49"/>
  <c r="AJ19" i="49"/>
  <c r="AI19" i="49"/>
  <c r="AH19"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B19" i="49"/>
  <c r="AU18" i="49"/>
  <c r="AT18" i="49"/>
  <c r="AS18" i="49"/>
  <c r="AR18" i="49"/>
  <c r="AQ18" i="49"/>
  <c r="AP18" i="49"/>
  <c r="AO18" i="49"/>
  <c r="AN18" i="49"/>
  <c r="AM18" i="49"/>
  <c r="AL18" i="49"/>
  <c r="AK18" i="49"/>
  <c r="AJ18" i="49"/>
  <c r="AI18" i="49"/>
  <c r="AH18"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B18" i="49"/>
  <c r="AU17" i="49"/>
  <c r="AT17" i="49"/>
  <c r="AS17" i="49"/>
  <c r="AR17" i="49"/>
  <c r="AQ17" i="49"/>
  <c r="AP17" i="49"/>
  <c r="AO17" i="49"/>
  <c r="AN17" i="49"/>
  <c r="AM17" i="49"/>
  <c r="AL17" i="49"/>
  <c r="AK17" i="49"/>
  <c r="AJ17" i="49"/>
  <c r="AI17" i="49"/>
  <c r="AH17"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B17" i="49"/>
  <c r="AU16" i="49"/>
  <c r="AT16" i="49"/>
  <c r="AS16" i="49"/>
  <c r="AR16" i="49"/>
  <c r="AQ16" i="49"/>
  <c r="AP16" i="49"/>
  <c r="AO16" i="49"/>
  <c r="AN16" i="49"/>
  <c r="AM16" i="49"/>
  <c r="AL16" i="49"/>
  <c r="AK16" i="49"/>
  <c r="AJ16" i="49"/>
  <c r="AI16" i="49"/>
  <c r="AH16"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16" i="49"/>
  <c r="B16" i="49"/>
  <c r="AU15" i="49"/>
  <c r="AT15" i="49"/>
  <c r="AS15" i="49"/>
  <c r="AR15" i="49"/>
  <c r="AQ15" i="49"/>
  <c r="AP15" i="49"/>
  <c r="AO15" i="49"/>
  <c r="AN15" i="49"/>
  <c r="AM15" i="49"/>
  <c r="AL15" i="49"/>
  <c r="AK15" i="49"/>
  <c r="AJ15" i="49"/>
  <c r="AI15" i="49"/>
  <c r="AH15" i="49"/>
  <c r="AG15" i="49"/>
  <c r="AF15" i="49"/>
  <c r="AE15" i="49"/>
  <c r="AD15" i="49"/>
  <c r="AC15" i="49"/>
  <c r="AB15" i="49"/>
  <c r="AA15" i="49"/>
  <c r="Z15" i="49"/>
  <c r="Y15" i="49"/>
  <c r="X15" i="49"/>
  <c r="W15" i="49"/>
  <c r="V15" i="49"/>
  <c r="U15" i="49"/>
  <c r="T15" i="49"/>
  <c r="S15" i="49"/>
  <c r="R15" i="49"/>
  <c r="Q15" i="49"/>
  <c r="P15" i="49"/>
  <c r="O15" i="49"/>
  <c r="N15" i="49"/>
  <c r="M15" i="49"/>
  <c r="L15" i="49"/>
  <c r="K15" i="49"/>
  <c r="J15" i="49"/>
  <c r="I15" i="49"/>
  <c r="H15" i="49"/>
  <c r="G15" i="49"/>
  <c r="F15" i="49"/>
  <c r="E15" i="49"/>
  <c r="D15" i="49"/>
  <c r="C15" i="49"/>
  <c r="B15" i="49"/>
  <c r="AU14" i="49"/>
  <c r="AT14" i="49"/>
  <c r="AS14" i="49"/>
  <c r="AR14" i="49"/>
  <c r="AQ14" i="49"/>
  <c r="AP14" i="49"/>
  <c r="AO14" i="49"/>
  <c r="AN14" i="49"/>
  <c r="AM14" i="49"/>
  <c r="AL14" i="49"/>
  <c r="AK14" i="49"/>
  <c r="AJ14" i="49"/>
  <c r="AI14" i="49"/>
  <c r="AH14" i="49"/>
  <c r="AI225" i="49" s="1"/>
  <c r="AG14" i="49"/>
  <c r="AF14" i="49"/>
  <c r="AE14" i="49"/>
  <c r="AD14" i="49"/>
  <c r="AC14" i="49"/>
  <c r="AB14" i="49"/>
  <c r="AA14" i="49"/>
  <c r="Z14" i="49"/>
  <c r="Y14" i="49"/>
  <c r="X14" i="49"/>
  <c r="W14" i="49"/>
  <c r="V14" i="49"/>
  <c r="U14" i="49"/>
  <c r="T14" i="49"/>
  <c r="S14" i="49"/>
  <c r="R14" i="49"/>
  <c r="Q14" i="49"/>
  <c r="P14" i="49"/>
  <c r="O14" i="49"/>
  <c r="N14" i="49"/>
  <c r="M14" i="49"/>
  <c r="L14" i="49"/>
  <c r="K14" i="49"/>
  <c r="J14" i="49"/>
  <c r="K225" i="49" s="1"/>
  <c r="I14" i="49"/>
  <c r="H14" i="49"/>
  <c r="G14" i="49"/>
  <c r="F14" i="49"/>
  <c r="E14" i="49"/>
  <c r="D14" i="49"/>
  <c r="C14" i="49"/>
  <c r="B14" i="49"/>
  <c r="K4" i="49"/>
  <c r="L4" i="49"/>
  <c r="M4" i="49"/>
  <c r="N4" i="49"/>
  <c r="O4" i="49"/>
  <c r="P4" i="49"/>
  <c r="Q4" i="49"/>
  <c r="R4" i="49"/>
  <c r="S4" i="49"/>
  <c r="T4" i="49"/>
  <c r="U4" i="49"/>
  <c r="V4" i="49"/>
  <c r="W4" i="49"/>
  <c r="X4" i="49"/>
  <c r="Y4" i="49"/>
  <c r="Z4" i="49"/>
  <c r="AA4" i="49"/>
  <c r="AB4" i="49"/>
  <c r="AC4" i="49"/>
  <c r="AD4" i="49"/>
  <c r="AE4" i="49"/>
  <c r="AF4" i="49"/>
  <c r="AG4" i="49"/>
  <c r="AH4" i="49"/>
  <c r="AI4" i="49"/>
  <c r="AJ4" i="49"/>
  <c r="AK4" i="49"/>
  <c r="AL4" i="49"/>
  <c r="AM4" i="49"/>
  <c r="AN4" i="49"/>
  <c r="AO4" i="49"/>
  <c r="AP4" i="49"/>
  <c r="AQ4" i="49"/>
  <c r="AR4" i="49"/>
  <c r="AS4" i="49"/>
  <c r="AT4" i="49"/>
  <c r="AU4" i="49"/>
  <c r="K5" i="49"/>
  <c r="L5" i="49"/>
  <c r="M5" i="49"/>
  <c r="N5" i="49"/>
  <c r="O5" i="49"/>
  <c r="P5" i="49"/>
  <c r="Q5" i="49"/>
  <c r="R5" i="49"/>
  <c r="S5" i="49"/>
  <c r="T5" i="49"/>
  <c r="U5" i="49"/>
  <c r="V5" i="49"/>
  <c r="W5" i="49"/>
  <c r="X5" i="49"/>
  <c r="Y5" i="49"/>
  <c r="Z5" i="49"/>
  <c r="AA5" i="49"/>
  <c r="AB5" i="49"/>
  <c r="AC5" i="49"/>
  <c r="AD5" i="49"/>
  <c r="AE5" i="49"/>
  <c r="AF5" i="49"/>
  <c r="AG5" i="49"/>
  <c r="AH5" i="49"/>
  <c r="AI5" i="49"/>
  <c r="AJ5" i="49"/>
  <c r="AK5" i="49"/>
  <c r="AL5" i="49"/>
  <c r="AM5" i="49"/>
  <c r="AN5" i="49"/>
  <c r="AO5" i="49"/>
  <c r="AP5" i="49"/>
  <c r="AQ5" i="49"/>
  <c r="AR5" i="49"/>
  <c r="AS5" i="49"/>
  <c r="AT5" i="49"/>
  <c r="AU5" i="49"/>
  <c r="K6" i="49"/>
  <c r="L6" i="49"/>
  <c r="M6" i="49"/>
  <c r="N6" i="49"/>
  <c r="O6" i="49"/>
  <c r="P6" i="49"/>
  <c r="Q6" i="49"/>
  <c r="R6" i="49"/>
  <c r="S6" i="49"/>
  <c r="T6" i="49"/>
  <c r="U6" i="49"/>
  <c r="V6" i="49"/>
  <c r="W6" i="49"/>
  <c r="X6" i="49"/>
  <c r="Y6" i="49"/>
  <c r="Z6" i="49"/>
  <c r="AA6" i="49"/>
  <c r="AB6" i="49"/>
  <c r="AC6" i="49"/>
  <c r="AD6" i="49"/>
  <c r="AE6" i="49"/>
  <c r="AF6" i="49"/>
  <c r="AG6" i="49"/>
  <c r="AH6" i="49"/>
  <c r="AI6" i="49"/>
  <c r="AJ6" i="49"/>
  <c r="AK6" i="49"/>
  <c r="AL6" i="49"/>
  <c r="AM6" i="49"/>
  <c r="AN6" i="49"/>
  <c r="AO6" i="49"/>
  <c r="AP6" i="49"/>
  <c r="AQ6" i="49"/>
  <c r="AR6" i="49"/>
  <c r="AS6" i="49"/>
  <c r="AT6" i="49"/>
  <c r="AU6" i="49"/>
  <c r="K7" i="49"/>
  <c r="L7" i="49"/>
  <c r="M7" i="49"/>
  <c r="N7" i="49"/>
  <c r="O7" i="49"/>
  <c r="P7" i="49"/>
  <c r="Q7" i="49"/>
  <c r="R7" i="49"/>
  <c r="S7" i="49"/>
  <c r="T7" i="49"/>
  <c r="U7" i="49"/>
  <c r="V7" i="49"/>
  <c r="W7" i="49"/>
  <c r="X7" i="49"/>
  <c r="Y7" i="49"/>
  <c r="Z7" i="49"/>
  <c r="AA7" i="49"/>
  <c r="AB7" i="49"/>
  <c r="AC7" i="49"/>
  <c r="AD7" i="49"/>
  <c r="AE7" i="49"/>
  <c r="AF7" i="49"/>
  <c r="AG7" i="49"/>
  <c r="AH7" i="49"/>
  <c r="AI7" i="49"/>
  <c r="AJ7" i="49"/>
  <c r="AK7" i="49"/>
  <c r="AL7" i="49"/>
  <c r="AM7" i="49"/>
  <c r="AN7" i="49"/>
  <c r="AO7" i="49"/>
  <c r="AP7" i="49"/>
  <c r="AQ7" i="49"/>
  <c r="AR7" i="49"/>
  <c r="AS7" i="49"/>
  <c r="AT7" i="49"/>
  <c r="AU7" i="49"/>
  <c r="K8" i="49"/>
  <c r="L8" i="49"/>
  <c r="M8" i="49"/>
  <c r="N8" i="49"/>
  <c r="O8" i="49"/>
  <c r="P8" i="49"/>
  <c r="Q8" i="49"/>
  <c r="R8" i="49"/>
  <c r="S8" i="49"/>
  <c r="T8" i="49"/>
  <c r="U8" i="49"/>
  <c r="V8" i="49"/>
  <c r="W8" i="49"/>
  <c r="X8" i="49"/>
  <c r="Y8" i="49"/>
  <c r="Z8" i="49"/>
  <c r="AA8" i="49"/>
  <c r="AB8" i="49"/>
  <c r="AC8" i="49"/>
  <c r="AD8" i="49"/>
  <c r="AE8" i="49"/>
  <c r="AF8" i="49"/>
  <c r="AG8" i="49"/>
  <c r="AH8" i="49"/>
  <c r="AI8" i="49"/>
  <c r="AJ8" i="49"/>
  <c r="AK8" i="49"/>
  <c r="AL8" i="49"/>
  <c r="AM8" i="49"/>
  <c r="AN8" i="49"/>
  <c r="AO8" i="49"/>
  <c r="AP8" i="49"/>
  <c r="AQ8" i="49"/>
  <c r="AR8" i="49"/>
  <c r="AS8" i="49"/>
  <c r="AT8" i="49"/>
  <c r="AU8" i="49"/>
  <c r="K9" i="49"/>
  <c r="L9" i="49"/>
  <c r="M9" i="49"/>
  <c r="N9" i="49"/>
  <c r="O9" i="49"/>
  <c r="P9" i="49"/>
  <c r="Q9" i="49"/>
  <c r="R9" i="49"/>
  <c r="S9" i="49"/>
  <c r="T9" i="49"/>
  <c r="U9" i="49"/>
  <c r="V9" i="49"/>
  <c r="W9" i="49"/>
  <c r="X9" i="49"/>
  <c r="Y9" i="49"/>
  <c r="Z9" i="49"/>
  <c r="AA9" i="49"/>
  <c r="AB9" i="49"/>
  <c r="AC9" i="49"/>
  <c r="AD9" i="49"/>
  <c r="AE9" i="49"/>
  <c r="AF9" i="49"/>
  <c r="AG9" i="49"/>
  <c r="AH9" i="49"/>
  <c r="AI9" i="49"/>
  <c r="AJ9" i="49"/>
  <c r="AK9" i="49"/>
  <c r="AL9" i="49"/>
  <c r="AM9" i="49"/>
  <c r="AN9" i="49"/>
  <c r="AO9" i="49"/>
  <c r="AP9" i="49"/>
  <c r="AQ9" i="49"/>
  <c r="AR9" i="49"/>
  <c r="AS9" i="49"/>
  <c r="AT9" i="49"/>
  <c r="AU9" i="49"/>
  <c r="K10" i="49"/>
  <c r="L10" i="49"/>
  <c r="M10" i="49"/>
  <c r="N10" i="49"/>
  <c r="O10" i="49"/>
  <c r="P10" i="49"/>
  <c r="Q10" i="49"/>
  <c r="R10" i="49"/>
  <c r="S10" i="49"/>
  <c r="T10" i="49"/>
  <c r="U10" i="49"/>
  <c r="V10" i="49"/>
  <c r="W10" i="49"/>
  <c r="X10" i="49"/>
  <c r="Y10" i="49"/>
  <c r="Z10" i="49"/>
  <c r="AA10" i="49"/>
  <c r="AB10" i="49"/>
  <c r="AC10" i="49"/>
  <c r="AD10" i="49"/>
  <c r="AE10" i="49"/>
  <c r="AF10" i="49"/>
  <c r="AG10" i="49"/>
  <c r="AH10" i="49"/>
  <c r="AI10" i="49"/>
  <c r="AJ10" i="49"/>
  <c r="AK10" i="49"/>
  <c r="AL10" i="49"/>
  <c r="AM10" i="49"/>
  <c r="AN10" i="49"/>
  <c r="AO10" i="49"/>
  <c r="AP10" i="49"/>
  <c r="AQ10" i="49"/>
  <c r="AR10" i="49"/>
  <c r="AS10" i="49"/>
  <c r="AT10" i="49"/>
  <c r="AU10" i="49"/>
  <c r="K11" i="49"/>
  <c r="L11" i="49"/>
  <c r="M11" i="49"/>
  <c r="N11" i="49"/>
  <c r="O11" i="49"/>
  <c r="P11" i="49"/>
  <c r="Q11" i="49"/>
  <c r="R11" i="49"/>
  <c r="S11" i="49"/>
  <c r="T11" i="49"/>
  <c r="U11" i="49"/>
  <c r="V11" i="49"/>
  <c r="W11" i="49"/>
  <c r="X11" i="49"/>
  <c r="Y11" i="49"/>
  <c r="Z11" i="49"/>
  <c r="AA11" i="49"/>
  <c r="AB11" i="49"/>
  <c r="AC11" i="49"/>
  <c r="AD11" i="49"/>
  <c r="AE11" i="49"/>
  <c r="AF11" i="49"/>
  <c r="AG11" i="49"/>
  <c r="AH11" i="49"/>
  <c r="AI11" i="49"/>
  <c r="AJ11" i="49"/>
  <c r="AK11" i="49"/>
  <c r="AL11" i="49"/>
  <c r="AM11" i="49"/>
  <c r="AN11" i="49"/>
  <c r="AO11" i="49"/>
  <c r="AP11" i="49"/>
  <c r="AQ11" i="49"/>
  <c r="AR11" i="49"/>
  <c r="AS11" i="49"/>
  <c r="AT11" i="49"/>
  <c r="AU11" i="49"/>
  <c r="C4" i="49"/>
  <c r="D4" i="49"/>
  <c r="E4" i="49"/>
  <c r="F4" i="49"/>
  <c r="G4" i="49"/>
  <c r="H4" i="49"/>
  <c r="I4" i="49"/>
  <c r="J4" i="49"/>
  <c r="C5" i="49"/>
  <c r="D5" i="49"/>
  <c r="E5" i="49"/>
  <c r="F5" i="49"/>
  <c r="G5" i="49"/>
  <c r="H5" i="49"/>
  <c r="I5" i="49"/>
  <c r="J5" i="49"/>
  <c r="C6" i="49"/>
  <c r="D6" i="49"/>
  <c r="E6" i="49"/>
  <c r="F6" i="49"/>
  <c r="G6" i="49"/>
  <c r="H6" i="49"/>
  <c r="I6" i="49"/>
  <c r="J6" i="49"/>
  <c r="C7" i="49"/>
  <c r="D7" i="49"/>
  <c r="E7" i="49"/>
  <c r="F7" i="49"/>
  <c r="G7" i="49"/>
  <c r="H7" i="49"/>
  <c r="I7" i="49"/>
  <c r="J7" i="49"/>
  <c r="C8" i="49"/>
  <c r="D8" i="49"/>
  <c r="E8" i="49"/>
  <c r="F8" i="49"/>
  <c r="G8" i="49"/>
  <c r="H8" i="49"/>
  <c r="I8" i="49"/>
  <c r="J8" i="49"/>
  <c r="C9" i="49"/>
  <c r="D9" i="49"/>
  <c r="E9" i="49"/>
  <c r="F9" i="49"/>
  <c r="G9" i="49"/>
  <c r="H9" i="49"/>
  <c r="I9" i="49"/>
  <c r="J9" i="49"/>
  <c r="C10" i="49"/>
  <c r="D10" i="49"/>
  <c r="E10" i="49"/>
  <c r="F10" i="49"/>
  <c r="G10" i="49"/>
  <c r="H10" i="49"/>
  <c r="I10" i="49"/>
  <c r="J10" i="49"/>
  <c r="C11" i="49"/>
  <c r="D11" i="49"/>
  <c r="E11" i="49"/>
  <c r="F11" i="49"/>
  <c r="G11" i="49"/>
  <c r="H11" i="49"/>
  <c r="I11" i="49"/>
  <c r="J11" i="49"/>
  <c r="B5" i="49"/>
  <c r="B6" i="49"/>
  <c r="B7" i="49"/>
  <c r="B8" i="49"/>
  <c r="B9" i="49"/>
  <c r="B10" i="49"/>
  <c r="B11" i="49"/>
  <c r="B4" i="49"/>
  <c r="AS292" i="49"/>
  <c r="U292" i="49"/>
  <c r="AO290" i="49"/>
  <c r="AK288" i="49"/>
  <c r="AS286" i="49"/>
  <c r="I286" i="49"/>
  <c r="AM281" i="49"/>
  <c r="H204" i="48"/>
  <c r="I204" i="48"/>
  <c r="J204" i="48"/>
  <c r="K204" i="48"/>
  <c r="L204" i="48"/>
  <c r="M204" i="48"/>
  <c r="N204" i="48"/>
  <c r="O204" i="48"/>
  <c r="P204" i="48"/>
  <c r="Q204" i="48"/>
  <c r="R204" i="48"/>
  <c r="S204" i="48"/>
  <c r="T204" i="48"/>
  <c r="U204" i="48"/>
  <c r="V204" i="48"/>
  <c r="W204" i="48"/>
  <c r="X204" i="48"/>
  <c r="Y204" i="48"/>
  <c r="Z204" i="48"/>
  <c r="AA204" i="48"/>
  <c r="AB204" i="48"/>
  <c r="AC204" i="48"/>
  <c r="AD204" i="48"/>
  <c r="AE204" i="48"/>
  <c r="AF204" i="48"/>
  <c r="AG204" i="48"/>
  <c r="AH204" i="48"/>
  <c r="AI204" i="48"/>
  <c r="AJ204" i="48"/>
  <c r="AK204" i="48"/>
  <c r="AL204" i="48"/>
  <c r="AM204" i="48"/>
  <c r="AN204" i="48"/>
  <c r="AO204" i="48"/>
  <c r="AP204" i="48"/>
  <c r="AQ204" i="48"/>
  <c r="AR204" i="48"/>
  <c r="AS204" i="48"/>
  <c r="AT204" i="48"/>
  <c r="AU204" i="48"/>
  <c r="H205" i="48"/>
  <c r="I205" i="48"/>
  <c r="J205" i="48"/>
  <c r="K205" i="48"/>
  <c r="L205" i="48"/>
  <c r="M205" i="48"/>
  <c r="N205" i="48"/>
  <c r="O205" i="48"/>
  <c r="P205" i="48"/>
  <c r="Q205" i="48"/>
  <c r="R205" i="48"/>
  <c r="S205" i="48"/>
  <c r="T205" i="48"/>
  <c r="U205" i="48"/>
  <c r="V205" i="48"/>
  <c r="W205" i="48"/>
  <c r="X205" i="48"/>
  <c r="Y205" i="48"/>
  <c r="Z205" i="48"/>
  <c r="AA205" i="48"/>
  <c r="AB205" i="48"/>
  <c r="AC205" i="48"/>
  <c r="AD205" i="48"/>
  <c r="AE205" i="48"/>
  <c r="AF205" i="48"/>
  <c r="AG205" i="48"/>
  <c r="AH205" i="48"/>
  <c r="AI205" i="48"/>
  <c r="AJ205" i="48"/>
  <c r="AK205" i="48"/>
  <c r="AL205" i="48"/>
  <c r="AM205" i="48"/>
  <c r="AN205" i="48"/>
  <c r="AO205" i="48"/>
  <c r="AP205" i="48"/>
  <c r="AQ205" i="48"/>
  <c r="AR205" i="48"/>
  <c r="AS205" i="48"/>
  <c r="AT205" i="48"/>
  <c r="AU205" i="48"/>
  <c r="H206" i="48"/>
  <c r="I206" i="48"/>
  <c r="J206" i="48"/>
  <c r="K206" i="48"/>
  <c r="L206" i="48"/>
  <c r="M206" i="48"/>
  <c r="N206" i="48"/>
  <c r="O206" i="48"/>
  <c r="P206" i="48"/>
  <c r="Q206" i="48"/>
  <c r="R206" i="48"/>
  <c r="S206" i="48"/>
  <c r="T206" i="48"/>
  <c r="U206" i="48"/>
  <c r="V206" i="48"/>
  <c r="W206" i="48"/>
  <c r="X206" i="48"/>
  <c r="Y206" i="48"/>
  <c r="Z206" i="48"/>
  <c r="AA206" i="48"/>
  <c r="AB206" i="48"/>
  <c r="AC206" i="48"/>
  <c r="AD206" i="48"/>
  <c r="AE206" i="48"/>
  <c r="AF206" i="48"/>
  <c r="AG206" i="48"/>
  <c r="AH206" i="48"/>
  <c r="AI206" i="48"/>
  <c r="AJ206" i="48"/>
  <c r="AK206" i="48"/>
  <c r="AL206" i="48"/>
  <c r="AM206" i="48"/>
  <c r="AN206" i="48"/>
  <c r="AO206" i="48"/>
  <c r="AP206" i="48"/>
  <c r="AQ206" i="48"/>
  <c r="AR206" i="48"/>
  <c r="AS206" i="48"/>
  <c r="AT206" i="48"/>
  <c r="AU206" i="48"/>
  <c r="H207" i="48"/>
  <c r="I207" i="48"/>
  <c r="J207" i="48"/>
  <c r="K207" i="48"/>
  <c r="L207" i="48"/>
  <c r="M207" i="48"/>
  <c r="N207" i="48"/>
  <c r="O207" i="48"/>
  <c r="P207" i="48"/>
  <c r="Q207" i="48"/>
  <c r="R207" i="48"/>
  <c r="S207" i="48"/>
  <c r="T207" i="48"/>
  <c r="U207" i="48"/>
  <c r="V207" i="48"/>
  <c r="W207" i="48"/>
  <c r="X207" i="48"/>
  <c r="Y207" i="48"/>
  <c r="Z207" i="48"/>
  <c r="AA207" i="48"/>
  <c r="AB207" i="48"/>
  <c r="AC207" i="48"/>
  <c r="AD207" i="48"/>
  <c r="AE207" i="48"/>
  <c r="AF207" i="48"/>
  <c r="AG207" i="48"/>
  <c r="AH207" i="48"/>
  <c r="AI207" i="48"/>
  <c r="AJ207" i="48"/>
  <c r="AK207" i="48"/>
  <c r="AL207" i="48"/>
  <c r="AM207" i="48"/>
  <c r="AN207" i="48"/>
  <c r="AO207" i="48"/>
  <c r="AP207" i="48"/>
  <c r="AQ207" i="48"/>
  <c r="AR207" i="48"/>
  <c r="AS207" i="48"/>
  <c r="AT207" i="48"/>
  <c r="AU207" i="48"/>
  <c r="H208" i="48"/>
  <c r="I208" i="48"/>
  <c r="J208" i="48"/>
  <c r="K208" i="48"/>
  <c r="L208" i="48"/>
  <c r="M208" i="48"/>
  <c r="N208" i="48"/>
  <c r="O208" i="48"/>
  <c r="P208" i="48"/>
  <c r="Q208" i="48"/>
  <c r="R208" i="48"/>
  <c r="S208" i="48"/>
  <c r="T208" i="48"/>
  <c r="U208" i="48"/>
  <c r="V208" i="48"/>
  <c r="W208" i="48"/>
  <c r="X208" i="48"/>
  <c r="Y208" i="48"/>
  <c r="Z208" i="48"/>
  <c r="AA208" i="48"/>
  <c r="AB208" i="48"/>
  <c r="AC208" i="48"/>
  <c r="AD208" i="48"/>
  <c r="AE208" i="48"/>
  <c r="AF208" i="48"/>
  <c r="AG208" i="48"/>
  <c r="AH208" i="48"/>
  <c r="AI208" i="48"/>
  <c r="AJ208" i="48"/>
  <c r="AK208" i="48"/>
  <c r="AL208" i="48"/>
  <c r="AM208" i="48"/>
  <c r="AN208" i="48"/>
  <c r="AO208" i="48"/>
  <c r="AP208" i="48"/>
  <c r="AQ208" i="48"/>
  <c r="AR208" i="48"/>
  <c r="AS208" i="48"/>
  <c r="AT208" i="48"/>
  <c r="AU208" i="48"/>
  <c r="H209" i="48"/>
  <c r="I209" i="48"/>
  <c r="J209" i="48"/>
  <c r="K209" i="48"/>
  <c r="L209" i="48"/>
  <c r="M209" i="48"/>
  <c r="N209" i="48"/>
  <c r="O209" i="48"/>
  <c r="P209" i="48"/>
  <c r="Q209" i="48"/>
  <c r="R209" i="48"/>
  <c r="S209" i="48"/>
  <c r="T209" i="48"/>
  <c r="U209" i="48"/>
  <c r="V209" i="48"/>
  <c r="W209" i="48"/>
  <c r="X209" i="48"/>
  <c r="Y209" i="48"/>
  <c r="Z209" i="48"/>
  <c r="AA209" i="48"/>
  <c r="AB209" i="48"/>
  <c r="AC209" i="48"/>
  <c r="AD209" i="48"/>
  <c r="AE209" i="48"/>
  <c r="AF209" i="48"/>
  <c r="AG209" i="48"/>
  <c r="AH209" i="48"/>
  <c r="AI209" i="48"/>
  <c r="AJ209" i="48"/>
  <c r="AK209" i="48"/>
  <c r="AL209" i="48"/>
  <c r="AM209" i="48"/>
  <c r="AN209" i="48"/>
  <c r="AO209" i="48"/>
  <c r="AP209" i="48"/>
  <c r="AQ209" i="48"/>
  <c r="AR209" i="48"/>
  <c r="AS209" i="48"/>
  <c r="AT209" i="48"/>
  <c r="AU209" i="48"/>
  <c r="H210" i="48"/>
  <c r="I210" i="48"/>
  <c r="J210" i="48"/>
  <c r="K210" i="48"/>
  <c r="L210" i="48"/>
  <c r="M210" i="48"/>
  <c r="N210" i="48"/>
  <c r="O210" i="48"/>
  <c r="P210" i="48"/>
  <c r="Q210" i="48"/>
  <c r="R210" i="48"/>
  <c r="S210" i="48"/>
  <c r="T210" i="48"/>
  <c r="U210" i="48"/>
  <c r="V210" i="48"/>
  <c r="W210" i="48"/>
  <c r="X210" i="48"/>
  <c r="Y210" i="48"/>
  <c r="Z210" i="48"/>
  <c r="AA210" i="48"/>
  <c r="AB210" i="48"/>
  <c r="AC210" i="48"/>
  <c r="AD210" i="48"/>
  <c r="AE210" i="48"/>
  <c r="AF210" i="48"/>
  <c r="AG210" i="48"/>
  <c r="AH210" i="48"/>
  <c r="AI210" i="48"/>
  <c r="AJ210" i="48"/>
  <c r="AK210" i="48"/>
  <c r="AL210" i="48"/>
  <c r="AM210" i="48"/>
  <c r="AN210" i="48"/>
  <c r="AO210" i="48"/>
  <c r="AP210" i="48"/>
  <c r="AQ210" i="48"/>
  <c r="AR210" i="48"/>
  <c r="AS210" i="48"/>
  <c r="AT210" i="48"/>
  <c r="AU210" i="48"/>
  <c r="H211" i="48"/>
  <c r="I211" i="48"/>
  <c r="J211" i="48"/>
  <c r="K211" i="48"/>
  <c r="L211" i="48"/>
  <c r="M211" i="48"/>
  <c r="N211" i="48"/>
  <c r="O211" i="48"/>
  <c r="P211" i="48"/>
  <c r="Q211" i="48"/>
  <c r="R211" i="48"/>
  <c r="S211" i="48"/>
  <c r="T211" i="48"/>
  <c r="U211" i="48"/>
  <c r="V211" i="48"/>
  <c r="W211" i="48"/>
  <c r="X211" i="48"/>
  <c r="Y211" i="48"/>
  <c r="Z211" i="48"/>
  <c r="AA211" i="48"/>
  <c r="AB211" i="48"/>
  <c r="AC211" i="48"/>
  <c r="AD211" i="48"/>
  <c r="AE211" i="48"/>
  <c r="AF211" i="48"/>
  <c r="AG211" i="48"/>
  <c r="AH211" i="48"/>
  <c r="AI211" i="48"/>
  <c r="AJ211" i="48"/>
  <c r="AK211" i="48"/>
  <c r="AL211" i="48"/>
  <c r="AM211" i="48"/>
  <c r="AN211" i="48"/>
  <c r="AO211" i="48"/>
  <c r="AP211" i="48"/>
  <c r="AQ211" i="48"/>
  <c r="AR211" i="48"/>
  <c r="AS211" i="48"/>
  <c r="AT211" i="48"/>
  <c r="AU211" i="48"/>
  <c r="G205" i="48"/>
  <c r="G206" i="48"/>
  <c r="G207" i="48"/>
  <c r="G208" i="48"/>
  <c r="G209" i="48"/>
  <c r="G210" i="48"/>
  <c r="G211" i="48"/>
  <c r="G204" i="48"/>
  <c r="G194" i="48"/>
  <c r="H194" i="48"/>
  <c r="I194" i="48"/>
  <c r="J194" i="48"/>
  <c r="K194" i="48"/>
  <c r="L194" i="48"/>
  <c r="M194" i="48"/>
  <c r="N194" i="48"/>
  <c r="O194" i="48"/>
  <c r="P194" i="48"/>
  <c r="Q194" i="48"/>
  <c r="R194" i="48"/>
  <c r="S194" i="48"/>
  <c r="T194" i="48"/>
  <c r="U194" i="48"/>
  <c r="V194" i="48"/>
  <c r="W194" i="48"/>
  <c r="X194" i="48"/>
  <c r="Y194" i="48"/>
  <c r="Z194" i="48"/>
  <c r="AA194" i="48"/>
  <c r="AB194" i="48"/>
  <c r="AC194" i="48"/>
  <c r="AD194" i="48"/>
  <c r="AE194" i="48"/>
  <c r="AF194" i="48"/>
  <c r="AG194" i="48"/>
  <c r="AH194" i="48"/>
  <c r="AI194" i="48"/>
  <c r="AJ194" i="48"/>
  <c r="AK194" i="48"/>
  <c r="AL194" i="48"/>
  <c r="AM194" i="48"/>
  <c r="AN194" i="48"/>
  <c r="AO194" i="48"/>
  <c r="AP194" i="48"/>
  <c r="AQ194" i="48"/>
  <c r="AR194" i="48"/>
  <c r="AS194" i="48"/>
  <c r="AT194" i="48"/>
  <c r="AU194" i="48"/>
  <c r="H195" i="48"/>
  <c r="I195" i="48"/>
  <c r="J195" i="48"/>
  <c r="K195" i="48"/>
  <c r="L195" i="48"/>
  <c r="M195" i="48"/>
  <c r="N195" i="48"/>
  <c r="O195" i="48"/>
  <c r="P195" i="48"/>
  <c r="Q195" i="48"/>
  <c r="R195" i="48"/>
  <c r="S195" i="48"/>
  <c r="T195" i="48"/>
  <c r="U195" i="48"/>
  <c r="V195" i="48"/>
  <c r="W195" i="48"/>
  <c r="X195" i="48"/>
  <c r="Y195" i="48"/>
  <c r="Z195" i="48"/>
  <c r="AA195" i="48"/>
  <c r="AB195" i="48"/>
  <c r="AC195" i="48"/>
  <c r="AD195" i="48"/>
  <c r="AE195" i="48"/>
  <c r="AF195" i="48"/>
  <c r="AG195" i="48"/>
  <c r="AH195" i="48"/>
  <c r="AI195" i="48"/>
  <c r="AJ195" i="48"/>
  <c r="AK195" i="48"/>
  <c r="AL195" i="48"/>
  <c r="AM195" i="48"/>
  <c r="AN195" i="48"/>
  <c r="AO195" i="48"/>
  <c r="AP195" i="48"/>
  <c r="AQ195" i="48"/>
  <c r="AR195" i="48"/>
  <c r="AS195" i="48"/>
  <c r="AT195" i="48"/>
  <c r="AU195" i="48"/>
  <c r="H196" i="48"/>
  <c r="I196" i="48"/>
  <c r="J196" i="48"/>
  <c r="K196" i="48"/>
  <c r="L196" i="48"/>
  <c r="M196" i="48"/>
  <c r="N196" i="48"/>
  <c r="O196" i="48"/>
  <c r="P196" i="48"/>
  <c r="Q196" i="48"/>
  <c r="R196" i="48"/>
  <c r="S196" i="48"/>
  <c r="T196" i="48"/>
  <c r="U196" i="48"/>
  <c r="V196" i="48"/>
  <c r="W196" i="48"/>
  <c r="X196" i="48"/>
  <c r="Y196" i="48"/>
  <c r="Z196" i="48"/>
  <c r="AA196" i="48"/>
  <c r="AB196" i="48"/>
  <c r="AC196" i="48"/>
  <c r="AD196" i="48"/>
  <c r="AE196" i="48"/>
  <c r="AF196" i="48"/>
  <c r="AG196" i="48"/>
  <c r="AH196" i="48"/>
  <c r="AI196" i="48"/>
  <c r="AJ196" i="48"/>
  <c r="AK196" i="48"/>
  <c r="AL196" i="48"/>
  <c r="AM196" i="48"/>
  <c r="AN196" i="48"/>
  <c r="AO196" i="48"/>
  <c r="AP196" i="48"/>
  <c r="AQ196" i="48"/>
  <c r="AR196" i="48"/>
  <c r="AS196" i="48"/>
  <c r="AT196" i="48"/>
  <c r="AU196" i="48"/>
  <c r="H197" i="48"/>
  <c r="I197" i="48"/>
  <c r="J197" i="48"/>
  <c r="K197" i="48"/>
  <c r="L197" i="48"/>
  <c r="M197" i="48"/>
  <c r="N197" i="48"/>
  <c r="O197" i="48"/>
  <c r="P197" i="48"/>
  <c r="Q197" i="48"/>
  <c r="R197" i="48"/>
  <c r="S197" i="48"/>
  <c r="T197" i="48"/>
  <c r="U197" i="48"/>
  <c r="V197" i="48"/>
  <c r="W197" i="48"/>
  <c r="X197" i="48"/>
  <c r="Y197" i="48"/>
  <c r="Z197" i="48"/>
  <c r="AA197" i="48"/>
  <c r="AB197" i="48"/>
  <c r="AC197" i="48"/>
  <c r="AD197" i="48"/>
  <c r="AE197" i="48"/>
  <c r="AF197" i="48"/>
  <c r="AG197" i="48"/>
  <c r="AH197" i="48"/>
  <c r="AI197" i="48"/>
  <c r="AJ197" i="48"/>
  <c r="AK197" i="48"/>
  <c r="AL197" i="48"/>
  <c r="AM197" i="48"/>
  <c r="AN197" i="48"/>
  <c r="AO197" i="48"/>
  <c r="AP197" i="48"/>
  <c r="AQ197" i="48"/>
  <c r="AR197" i="48"/>
  <c r="AS197" i="48"/>
  <c r="AT197" i="48"/>
  <c r="AU197" i="48"/>
  <c r="H198" i="48"/>
  <c r="I198" i="48"/>
  <c r="J198" i="48"/>
  <c r="K198" i="48"/>
  <c r="L198" i="48"/>
  <c r="M198" i="48"/>
  <c r="N198" i="48"/>
  <c r="O198" i="48"/>
  <c r="P198" i="48"/>
  <c r="Q198" i="48"/>
  <c r="R198" i="48"/>
  <c r="S198" i="48"/>
  <c r="T198" i="48"/>
  <c r="U198" i="48"/>
  <c r="V198" i="48"/>
  <c r="W198" i="48"/>
  <c r="X198" i="48"/>
  <c r="Y198" i="48"/>
  <c r="Z198" i="48"/>
  <c r="AA198" i="48"/>
  <c r="AB198" i="48"/>
  <c r="AC198" i="48"/>
  <c r="AD198" i="48"/>
  <c r="AE198" i="48"/>
  <c r="AF198" i="48"/>
  <c r="AG198" i="48"/>
  <c r="AH198" i="48"/>
  <c r="AI198" i="48"/>
  <c r="AJ198" i="48"/>
  <c r="AK198" i="48"/>
  <c r="AL198" i="48"/>
  <c r="AM198" i="48"/>
  <c r="AN198" i="48"/>
  <c r="AO198" i="48"/>
  <c r="AP198" i="48"/>
  <c r="AQ198" i="48"/>
  <c r="AR198" i="48"/>
  <c r="AS198" i="48"/>
  <c r="AT198" i="48"/>
  <c r="AU198" i="48"/>
  <c r="H199" i="48"/>
  <c r="I199" i="48"/>
  <c r="J199" i="48"/>
  <c r="K199" i="48"/>
  <c r="L199" i="48"/>
  <c r="M199" i="48"/>
  <c r="N199" i="48"/>
  <c r="O199" i="48"/>
  <c r="P199" i="48"/>
  <c r="Q199" i="48"/>
  <c r="R199" i="48"/>
  <c r="S199" i="48"/>
  <c r="T199" i="48"/>
  <c r="U199" i="48"/>
  <c r="V199" i="48"/>
  <c r="W199" i="48"/>
  <c r="X199" i="48"/>
  <c r="Y199" i="48"/>
  <c r="Z199" i="48"/>
  <c r="AA199" i="48"/>
  <c r="AB199" i="48"/>
  <c r="AC199" i="48"/>
  <c r="AD199" i="48"/>
  <c r="AE199" i="48"/>
  <c r="AF199" i="48"/>
  <c r="AG199" i="48"/>
  <c r="AH199" i="48"/>
  <c r="AI199" i="48"/>
  <c r="AJ199" i="48"/>
  <c r="AK199" i="48"/>
  <c r="AL199" i="48"/>
  <c r="AM199" i="48"/>
  <c r="AN199" i="48"/>
  <c r="AO199" i="48"/>
  <c r="AP199" i="48"/>
  <c r="AQ199" i="48"/>
  <c r="AR199" i="48"/>
  <c r="AS199" i="48"/>
  <c r="AT199" i="48"/>
  <c r="AU199" i="48"/>
  <c r="H200" i="48"/>
  <c r="I200" i="48"/>
  <c r="J200" i="48"/>
  <c r="K200" i="48"/>
  <c r="L200" i="48"/>
  <c r="M200" i="48"/>
  <c r="N200" i="48"/>
  <c r="O200" i="48"/>
  <c r="P200" i="48"/>
  <c r="Q200" i="48"/>
  <c r="R200" i="48"/>
  <c r="S200" i="48"/>
  <c r="T200" i="48"/>
  <c r="U200" i="48"/>
  <c r="V200" i="48"/>
  <c r="W200" i="48"/>
  <c r="X200" i="48"/>
  <c r="Y200" i="48"/>
  <c r="Z200" i="48"/>
  <c r="AA200" i="48"/>
  <c r="AB200" i="48"/>
  <c r="AC200" i="48"/>
  <c r="AD200" i="48"/>
  <c r="AE200" i="48"/>
  <c r="AF200" i="48"/>
  <c r="AG200" i="48"/>
  <c r="AH200" i="48"/>
  <c r="AI200" i="48"/>
  <c r="AJ200" i="48"/>
  <c r="AK200" i="48"/>
  <c r="AL200" i="48"/>
  <c r="AM200" i="48"/>
  <c r="AN200" i="48"/>
  <c r="AO200" i="48"/>
  <c r="AP200" i="48"/>
  <c r="AQ200" i="48"/>
  <c r="AR200" i="48"/>
  <c r="AS200" i="48"/>
  <c r="AT200" i="48"/>
  <c r="AU200" i="48"/>
  <c r="H201" i="48"/>
  <c r="I201" i="48"/>
  <c r="J201" i="48"/>
  <c r="K201" i="48"/>
  <c r="L201" i="48"/>
  <c r="M201" i="48"/>
  <c r="N201" i="48"/>
  <c r="O201" i="48"/>
  <c r="P201" i="48"/>
  <c r="Q201" i="48"/>
  <c r="R201" i="48"/>
  <c r="S201" i="48"/>
  <c r="T201" i="48"/>
  <c r="U201" i="48"/>
  <c r="V201" i="48"/>
  <c r="W201" i="48"/>
  <c r="X201" i="48"/>
  <c r="Y201" i="48"/>
  <c r="Z201" i="48"/>
  <c r="AA201" i="48"/>
  <c r="AB201" i="48"/>
  <c r="AC201" i="48"/>
  <c r="AD201" i="48"/>
  <c r="AE201" i="48"/>
  <c r="AF201" i="48"/>
  <c r="AG201" i="48"/>
  <c r="AH201" i="48"/>
  <c r="AI201" i="48"/>
  <c r="AJ201" i="48"/>
  <c r="AK201" i="48"/>
  <c r="AL201" i="48"/>
  <c r="AM201" i="48"/>
  <c r="AN201" i="48"/>
  <c r="AO201" i="48"/>
  <c r="AP201" i="48"/>
  <c r="AQ201" i="48"/>
  <c r="AR201" i="48"/>
  <c r="AS201" i="48"/>
  <c r="AT201" i="48"/>
  <c r="AU201" i="48"/>
  <c r="G195" i="48"/>
  <c r="G196" i="48"/>
  <c r="G197" i="48"/>
  <c r="G198" i="48"/>
  <c r="G199" i="48"/>
  <c r="G200" i="48"/>
  <c r="G201" i="48"/>
  <c r="H184" i="48"/>
  <c r="I184" i="48"/>
  <c r="J184" i="48"/>
  <c r="K184" i="48"/>
  <c r="L184" i="48"/>
  <c r="M184" i="48"/>
  <c r="N184" i="48"/>
  <c r="O184" i="48"/>
  <c r="P184" i="48"/>
  <c r="Q184" i="48"/>
  <c r="R184" i="48"/>
  <c r="S184" i="48"/>
  <c r="T184" i="48"/>
  <c r="U184" i="48"/>
  <c r="V184" i="48"/>
  <c r="W184" i="48"/>
  <c r="X184" i="48"/>
  <c r="Y184" i="48"/>
  <c r="Z184" i="48"/>
  <c r="AA184" i="48"/>
  <c r="AB184" i="48"/>
  <c r="AC184" i="48"/>
  <c r="AD184" i="48"/>
  <c r="AE184" i="48"/>
  <c r="AF184" i="48"/>
  <c r="AG184" i="48"/>
  <c r="AH184" i="48"/>
  <c r="AI184" i="48"/>
  <c r="AJ184" i="48"/>
  <c r="AK184" i="48"/>
  <c r="AL184" i="48"/>
  <c r="AM184" i="48"/>
  <c r="AN184" i="48"/>
  <c r="AO184" i="48"/>
  <c r="AP184" i="48"/>
  <c r="AQ184" i="48"/>
  <c r="AR184" i="48"/>
  <c r="AS184" i="48"/>
  <c r="AT184" i="48"/>
  <c r="AU184" i="48"/>
  <c r="H185" i="48"/>
  <c r="I185" i="48"/>
  <c r="J185" i="48"/>
  <c r="K185" i="48"/>
  <c r="L185" i="48"/>
  <c r="M185" i="48"/>
  <c r="N185" i="48"/>
  <c r="O185" i="48"/>
  <c r="P185" i="48"/>
  <c r="Q185" i="48"/>
  <c r="R185" i="48"/>
  <c r="S185" i="48"/>
  <c r="T185" i="48"/>
  <c r="U185" i="48"/>
  <c r="V185" i="48"/>
  <c r="W185" i="48"/>
  <c r="X185" i="48"/>
  <c r="Y185" i="48"/>
  <c r="Z185" i="48"/>
  <c r="AA185" i="48"/>
  <c r="AB185" i="48"/>
  <c r="AC185" i="48"/>
  <c r="AD185" i="48"/>
  <c r="AE185" i="48"/>
  <c r="AF185" i="48"/>
  <c r="AG185" i="48"/>
  <c r="AH185" i="48"/>
  <c r="AI185" i="48"/>
  <c r="AJ185" i="48"/>
  <c r="AK185" i="48"/>
  <c r="AL185" i="48"/>
  <c r="AM185" i="48"/>
  <c r="AN185" i="48"/>
  <c r="AO185" i="48"/>
  <c r="AP185" i="48"/>
  <c r="AQ185" i="48"/>
  <c r="AR185" i="48"/>
  <c r="AS185" i="48"/>
  <c r="AT185" i="48"/>
  <c r="AU185" i="48"/>
  <c r="H186" i="48"/>
  <c r="I186" i="48"/>
  <c r="J186" i="48"/>
  <c r="K186" i="48"/>
  <c r="L186" i="48"/>
  <c r="M186" i="48"/>
  <c r="N186" i="48"/>
  <c r="O186" i="48"/>
  <c r="P186" i="48"/>
  <c r="Q186" i="48"/>
  <c r="R186" i="48"/>
  <c r="S186" i="48"/>
  <c r="T186" i="48"/>
  <c r="U186" i="48"/>
  <c r="V186" i="48"/>
  <c r="W186" i="48"/>
  <c r="X186" i="48"/>
  <c r="Y186" i="48"/>
  <c r="Z186" i="48"/>
  <c r="AA186" i="48"/>
  <c r="AB186" i="48"/>
  <c r="AC186" i="48"/>
  <c r="AD186" i="48"/>
  <c r="AE186" i="48"/>
  <c r="AF186" i="48"/>
  <c r="AG186" i="48"/>
  <c r="AH186" i="48"/>
  <c r="AI186" i="48"/>
  <c r="AJ186" i="48"/>
  <c r="AK186" i="48"/>
  <c r="AL186" i="48"/>
  <c r="AM186" i="48"/>
  <c r="AN186" i="48"/>
  <c r="AO186" i="48"/>
  <c r="AP186" i="48"/>
  <c r="AQ186" i="48"/>
  <c r="AR186" i="48"/>
  <c r="AS186" i="48"/>
  <c r="AT186" i="48"/>
  <c r="AU186" i="48"/>
  <c r="H187" i="48"/>
  <c r="I187" i="48"/>
  <c r="J187" i="48"/>
  <c r="K187" i="48"/>
  <c r="L187" i="48"/>
  <c r="M187" i="48"/>
  <c r="N187" i="48"/>
  <c r="O187" i="48"/>
  <c r="P187" i="48"/>
  <c r="Q187" i="48"/>
  <c r="R187" i="48"/>
  <c r="S187" i="48"/>
  <c r="T187" i="48"/>
  <c r="U187" i="48"/>
  <c r="V187" i="48"/>
  <c r="W187" i="48"/>
  <c r="X187" i="48"/>
  <c r="Y187" i="48"/>
  <c r="Z187" i="48"/>
  <c r="AA187" i="48"/>
  <c r="AB187" i="48"/>
  <c r="AC187" i="48"/>
  <c r="AD187" i="48"/>
  <c r="AE187" i="48"/>
  <c r="AF187" i="48"/>
  <c r="AG187" i="48"/>
  <c r="AH187" i="48"/>
  <c r="AI187" i="48"/>
  <c r="AJ187" i="48"/>
  <c r="AK187" i="48"/>
  <c r="AL187" i="48"/>
  <c r="AM187" i="48"/>
  <c r="AN187" i="48"/>
  <c r="AO187" i="48"/>
  <c r="AP187" i="48"/>
  <c r="AQ187" i="48"/>
  <c r="AR187" i="48"/>
  <c r="AS187" i="48"/>
  <c r="AT187" i="48"/>
  <c r="AU187" i="48"/>
  <c r="H188" i="48"/>
  <c r="I188" i="48"/>
  <c r="J188" i="48"/>
  <c r="K188" i="48"/>
  <c r="L188" i="48"/>
  <c r="M188" i="48"/>
  <c r="N188" i="48"/>
  <c r="O188" i="48"/>
  <c r="P188" i="48"/>
  <c r="Q188" i="48"/>
  <c r="R188" i="48"/>
  <c r="S188" i="48"/>
  <c r="T188" i="48"/>
  <c r="U188" i="48"/>
  <c r="V188" i="48"/>
  <c r="W188" i="48"/>
  <c r="X188" i="48"/>
  <c r="Y188" i="48"/>
  <c r="Z188" i="48"/>
  <c r="AA188" i="48"/>
  <c r="AB188" i="48"/>
  <c r="AC188" i="48"/>
  <c r="AD188" i="48"/>
  <c r="AE188" i="48"/>
  <c r="AF188" i="48"/>
  <c r="AG188" i="48"/>
  <c r="AH188" i="48"/>
  <c r="AI188" i="48"/>
  <c r="AJ188" i="48"/>
  <c r="AK188" i="48"/>
  <c r="AL188" i="48"/>
  <c r="AM188" i="48"/>
  <c r="AN188" i="48"/>
  <c r="AO188" i="48"/>
  <c r="AP188" i="48"/>
  <c r="AQ188" i="48"/>
  <c r="AR188" i="48"/>
  <c r="AS188" i="48"/>
  <c r="AT188" i="48"/>
  <c r="AU188" i="48"/>
  <c r="H189" i="48"/>
  <c r="I189" i="48"/>
  <c r="J189" i="48"/>
  <c r="K189" i="48"/>
  <c r="L189" i="48"/>
  <c r="M189" i="48"/>
  <c r="N189" i="48"/>
  <c r="O189" i="48"/>
  <c r="P189" i="48"/>
  <c r="Q189" i="48"/>
  <c r="R189" i="48"/>
  <c r="S189" i="48"/>
  <c r="T189" i="48"/>
  <c r="U189" i="48"/>
  <c r="V189" i="48"/>
  <c r="W189" i="48"/>
  <c r="X189" i="48"/>
  <c r="Y189" i="48"/>
  <c r="Z189" i="48"/>
  <c r="AA189" i="48"/>
  <c r="AB189" i="48"/>
  <c r="AC189" i="48"/>
  <c r="AD189" i="48"/>
  <c r="AE189" i="48"/>
  <c r="AF189" i="48"/>
  <c r="AG189" i="48"/>
  <c r="AH189" i="48"/>
  <c r="AI189" i="48"/>
  <c r="AJ189" i="48"/>
  <c r="AK189" i="48"/>
  <c r="AL189" i="48"/>
  <c r="AM189" i="48"/>
  <c r="AN189" i="48"/>
  <c r="AO189" i="48"/>
  <c r="AP189" i="48"/>
  <c r="AQ189" i="48"/>
  <c r="AR189" i="48"/>
  <c r="AS189" i="48"/>
  <c r="AT189" i="48"/>
  <c r="AU189" i="48"/>
  <c r="H190" i="48"/>
  <c r="I190" i="48"/>
  <c r="J190" i="48"/>
  <c r="K190" i="48"/>
  <c r="L190" i="48"/>
  <c r="M190" i="48"/>
  <c r="N190" i="48"/>
  <c r="O190" i="48"/>
  <c r="P190" i="48"/>
  <c r="Q190" i="48"/>
  <c r="R190" i="48"/>
  <c r="S190" i="48"/>
  <c r="T190" i="48"/>
  <c r="U190" i="48"/>
  <c r="V190" i="48"/>
  <c r="W190" i="48"/>
  <c r="X190" i="48"/>
  <c r="Y190" i="48"/>
  <c r="Z190" i="48"/>
  <c r="AA190" i="48"/>
  <c r="AB190" i="48"/>
  <c r="AC190" i="48"/>
  <c r="AD190" i="48"/>
  <c r="AE190" i="48"/>
  <c r="AF190" i="48"/>
  <c r="AG190" i="48"/>
  <c r="AH190" i="48"/>
  <c r="AI190" i="48"/>
  <c r="AJ190" i="48"/>
  <c r="AK190" i="48"/>
  <c r="AL190" i="48"/>
  <c r="AM190" i="48"/>
  <c r="AN190" i="48"/>
  <c r="AO190" i="48"/>
  <c r="AP190" i="48"/>
  <c r="AQ190" i="48"/>
  <c r="AR190" i="48"/>
  <c r="AS190" i="48"/>
  <c r="AT190" i="48"/>
  <c r="AU190" i="48"/>
  <c r="H191" i="48"/>
  <c r="I191" i="48"/>
  <c r="J191" i="48"/>
  <c r="K191" i="48"/>
  <c r="L191" i="48"/>
  <c r="M191" i="48"/>
  <c r="N191" i="48"/>
  <c r="O191" i="48"/>
  <c r="P191" i="48"/>
  <c r="Q191" i="48"/>
  <c r="R191" i="48"/>
  <c r="S191" i="48"/>
  <c r="T191" i="48"/>
  <c r="U191" i="48"/>
  <c r="V191" i="48"/>
  <c r="W191" i="48"/>
  <c r="X191" i="48"/>
  <c r="Y191" i="48"/>
  <c r="Z191" i="48"/>
  <c r="AA191" i="48"/>
  <c r="AB191" i="48"/>
  <c r="AC191" i="48"/>
  <c r="AD191" i="48"/>
  <c r="AE191" i="48"/>
  <c r="AF191" i="48"/>
  <c r="AG191" i="48"/>
  <c r="AH191" i="48"/>
  <c r="AI191" i="48"/>
  <c r="AJ191" i="48"/>
  <c r="AK191" i="48"/>
  <c r="AL191" i="48"/>
  <c r="AM191" i="48"/>
  <c r="AN191" i="48"/>
  <c r="AO191" i="48"/>
  <c r="AP191" i="48"/>
  <c r="AQ191" i="48"/>
  <c r="AR191" i="48"/>
  <c r="AS191" i="48"/>
  <c r="AT191" i="48"/>
  <c r="AU191" i="48"/>
  <c r="G185" i="48"/>
  <c r="G186" i="48"/>
  <c r="G187" i="48"/>
  <c r="G188" i="48"/>
  <c r="G189" i="48"/>
  <c r="G190" i="48"/>
  <c r="G191" i="48"/>
  <c r="G184" i="48"/>
  <c r="G181" i="48"/>
  <c r="H174" i="48"/>
  <c r="I174" i="48"/>
  <c r="J174" i="48"/>
  <c r="K174" i="48"/>
  <c r="L174" i="48"/>
  <c r="M174" i="48"/>
  <c r="N174" i="48"/>
  <c r="O174" i="48"/>
  <c r="P174" i="48"/>
  <c r="Q174" i="48"/>
  <c r="R174" i="48"/>
  <c r="S174" i="48"/>
  <c r="T174" i="48"/>
  <c r="U174" i="48"/>
  <c r="V174" i="48"/>
  <c r="W174" i="48"/>
  <c r="X174" i="48"/>
  <c r="Y174" i="48"/>
  <c r="Z174" i="48"/>
  <c r="AA174" i="48"/>
  <c r="AB174" i="48"/>
  <c r="AC174" i="48"/>
  <c r="AD174" i="48"/>
  <c r="AE174" i="48"/>
  <c r="AF174" i="48"/>
  <c r="AG174" i="48"/>
  <c r="AH174" i="48"/>
  <c r="AI174" i="48"/>
  <c r="AJ174" i="48"/>
  <c r="AK174" i="48"/>
  <c r="AL174" i="48"/>
  <c r="AM174" i="48"/>
  <c r="AN174" i="48"/>
  <c r="AO174" i="48"/>
  <c r="AP174" i="48"/>
  <c r="AQ174" i="48"/>
  <c r="AR174" i="48"/>
  <c r="AS174" i="48"/>
  <c r="AT174" i="48"/>
  <c r="AU174" i="48"/>
  <c r="H175" i="48"/>
  <c r="I175" i="48"/>
  <c r="J175" i="48"/>
  <c r="K175" i="48"/>
  <c r="L175" i="48"/>
  <c r="M175" i="48"/>
  <c r="N175" i="48"/>
  <c r="O175" i="48"/>
  <c r="P175" i="48"/>
  <c r="Q175" i="48"/>
  <c r="R175" i="48"/>
  <c r="S175" i="48"/>
  <c r="T175" i="48"/>
  <c r="U175" i="48"/>
  <c r="V175" i="48"/>
  <c r="W175" i="48"/>
  <c r="X175" i="48"/>
  <c r="Y175" i="48"/>
  <c r="Z175" i="48"/>
  <c r="AA175" i="48"/>
  <c r="AB175" i="48"/>
  <c r="AC175" i="48"/>
  <c r="AD175" i="48"/>
  <c r="AE175" i="48"/>
  <c r="AF175" i="48"/>
  <c r="AG175" i="48"/>
  <c r="AH175" i="48"/>
  <c r="AI175" i="48"/>
  <c r="AJ175" i="48"/>
  <c r="AK175" i="48"/>
  <c r="AL175" i="48"/>
  <c r="AM175" i="48"/>
  <c r="AN175" i="48"/>
  <c r="AO175" i="48"/>
  <c r="AP175" i="48"/>
  <c r="AQ175" i="48"/>
  <c r="AR175" i="48"/>
  <c r="AS175" i="48"/>
  <c r="AT175" i="48"/>
  <c r="AU175" i="48"/>
  <c r="H176" i="48"/>
  <c r="I176" i="48"/>
  <c r="J176" i="48"/>
  <c r="K176" i="48"/>
  <c r="L176" i="48"/>
  <c r="M176" i="48"/>
  <c r="N176" i="48"/>
  <c r="O176" i="48"/>
  <c r="P176" i="48"/>
  <c r="Q176" i="48"/>
  <c r="R176" i="48"/>
  <c r="S176" i="48"/>
  <c r="T176" i="48"/>
  <c r="U176" i="48"/>
  <c r="V176" i="48"/>
  <c r="W176" i="48"/>
  <c r="X176" i="48"/>
  <c r="Y176" i="48"/>
  <c r="Z176" i="48"/>
  <c r="AA176" i="48"/>
  <c r="AB176" i="48"/>
  <c r="AC176" i="48"/>
  <c r="AD176" i="48"/>
  <c r="AE176" i="48"/>
  <c r="AF176" i="48"/>
  <c r="AG176" i="48"/>
  <c r="AH176" i="48"/>
  <c r="AI176" i="48"/>
  <c r="AJ176" i="48"/>
  <c r="AK176" i="48"/>
  <c r="AL176" i="48"/>
  <c r="AM176" i="48"/>
  <c r="AN176" i="48"/>
  <c r="AO176" i="48"/>
  <c r="AP176" i="48"/>
  <c r="AQ176" i="48"/>
  <c r="AR176" i="48"/>
  <c r="AS176" i="48"/>
  <c r="AT176" i="48"/>
  <c r="AU176" i="48"/>
  <c r="H177" i="48"/>
  <c r="I177" i="48"/>
  <c r="J177" i="48"/>
  <c r="K177" i="48"/>
  <c r="L177" i="48"/>
  <c r="M177" i="48"/>
  <c r="N177" i="48"/>
  <c r="O177" i="48"/>
  <c r="P177" i="48"/>
  <c r="Q177" i="48"/>
  <c r="R177" i="48"/>
  <c r="S177" i="48"/>
  <c r="T177" i="48"/>
  <c r="U177" i="48"/>
  <c r="V177" i="48"/>
  <c r="W177" i="48"/>
  <c r="X177" i="48"/>
  <c r="Y177" i="48"/>
  <c r="Z177" i="48"/>
  <c r="AA177" i="48"/>
  <c r="AB177" i="48"/>
  <c r="AC177" i="48"/>
  <c r="AD177" i="48"/>
  <c r="AE177" i="48"/>
  <c r="AF177" i="48"/>
  <c r="AG177" i="48"/>
  <c r="AH177" i="48"/>
  <c r="AI177" i="48"/>
  <c r="AJ177" i="48"/>
  <c r="AK177" i="48"/>
  <c r="AL177" i="48"/>
  <c r="AM177" i="48"/>
  <c r="AN177" i="48"/>
  <c r="AO177" i="48"/>
  <c r="AP177" i="48"/>
  <c r="AQ177" i="48"/>
  <c r="AR177" i="48"/>
  <c r="AS177" i="48"/>
  <c r="AT177" i="48"/>
  <c r="AU177" i="48"/>
  <c r="H178" i="48"/>
  <c r="I178" i="48"/>
  <c r="J178" i="48"/>
  <c r="K178" i="48"/>
  <c r="L178" i="48"/>
  <c r="M178" i="48"/>
  <c r="N178" i="48"/>
  <c r="O178" i="48"/>
  <c r="P178" i="48"/>
  <c r="Q178" i="48"/>
  <c r="R178" i="48"/>
  <c r="S178" i="48"/>
  <c r="T178" i="48"/>
  <c r="U178" i="48"/>
  <c r="V178" i="48"/>
  <c r="W178" i="48"/>
  <c r="X178" i="48"/>
  <c r="Y178" i="48"/>
  <c r="Z178" i="48"/>
  <c r="AA178" i="48"/>
  <c r="AB178" i="48"/>
  <c r="AC178" i="48"/>
  <c r="AD178" i="48"/>
  <c r="AE178" i="48"/>
  <c r="AF178" i="48"/>
  <c r="AG178" i="48"/>
  <c r="AH178" i="48"/>
  <c r="AI178" i="48"/>
  <c r="AJ178" i="48"/>
  <c r="AK178" i="48"/>
  <c r="AL178" i="48"/>
  <c r="AM178" i="48"/>
  <c r="AN178" i="48"/>
  <c r="AO178" i="48"/>
  <c r="AP178" i="48"/>
  <c r="AQ178" i="48"/>
  <c r="AR178" i="48"/>
  <c r="AS178" i="48"/>
  <c r="AT178" i="48"/>
  <c r="AU178" i="48"/>
  <c r="H179" i="48"/>
  <c r="I179" i="48"/>
  <c r="J179" i="48"/>
  <c r="K179" i="48"/>
  <c r="L179" i="48"/>
  <c r="M179" i="48"/>
  <c r="N179" i="48"/>
  <c r="O179" i="48"/>
  <c r="P179" i="48"/>
  <c r="Q179" i="48"/>
  <c r="R179" i="48"/>
  <c r="S179" i="48"/>
  <c r="T179" i="48"/>
  <c r="U179" i="48"/>
  <c r="V179" i="48"/>
  <c r="W179" i="48"/>
  <c r="X179" i="48"/>
  <c r="Y179" i="48"/>
  <c r="Z179" i="48"/>
  <c r="AA179" i="48"/>
  <c r="AB179" i="48"/>
  <c r="AC179" i="48"/>
  <c r="AD179" i="48"/>
  <c r="AE179" i="48"/>
  <c r="AF179" i="48"/>
  <c r="AG179" i="48"/>
  <c r="AH179" i="48"/>
  <c r="AI179" i="48"/>
  <c r="AJ179" i="48"/>
  <c r="AK179" i="48"/>
  <c r="AL179" i="48"/>
  <c r="AM179" i="48"/>
  <c r="AN179" i="48"/>
  <c r="AO179" i="48"/>
  <c r="AP179" i="48"/>
  <c r="AQ179" i="48"/>
  <c r="AR179" i="48"/>
  <c r="AS179" i="48"/>
  <c r="AT179" i="48"/>
  <c r="AU179" i="48"/>
  <c r="H180" i="48"/>
  <c r="I180" i="48"/>
  <c r="J180" i="48"/>
  <c r="K180" i="48"/>
  <c r="L180" i="48"/>
  <c r="M180" i="48"/>
  <c r="N180" i="48"/>
  <c r="O180" i="48"/>
  <c r="P180" i="48"/>
  <c r="Q180" i="48"/>
  <c r="R180" i="48"/>
  <c r="S180" i="48"/>
  <c r="T180" i="48"/>
  <c r="U180" i="48"/>
  <c r="V180" i="48"/>
  <c r="W180" i="48"/>
  <c r="X180" i="48"/>
  <c r="Y180" i="48"/>
  <c r="Z180" i="48"/>
  <c r="AA180" i="48"/>
  <c r="AB180" i="48"/>
  <c r="AC180" i="48"/>
  <c r="AD180" i="48"/>
  <c r="AE180" i="48"/>
  <c r="AF180" i="48"/>
  <c r="AG180" i="48"/>
  <c r="AH180" i="48"/>
  <c r="AI180" i="48"/>
  <c r="AJ180" i="48"/>
  <c r="AK180" i="48"/>
  <c r="AL180" i="48"/>
  <c r="AM180" i="48"/>
  <c r="AN180" i="48"/>
  <c r="AO180" i="48"/>
  <c r="AP180" i="48"/>
  <c r="AQ180" i="48"/>
  <c r="AR180" i="48"/>
  <c r="AS180" i="48"/>
  <c r="AT180" i="48"/>
  <c r="AU180" i="48"/>
  <c r="H181" i="48"/>
  <c r="I181" i="48"/>
  <c r="J181" i="48"/>
  <c r="K181" i="48"/>
  <c r="L181" i="48"/>
  <c r="M181" i="48"/>
  <c r="N181" i="48"/>
  <c r="O181" i="48"/>
  <c r="P181" i="48"/>
  <c r="Q181" i="48"/>
  <c r="R181" i="48"/>
  <c r="S181" i="48"/>
  <c r="T181" i="48"/>
  <c r="U181" i="48"/>
  <c r="V181" i="48"/>
  <c r="W181" i="48"/>
  <c r="X181" i="48"/>
  <c r="Y181" i="48"/>
  <c r="Z181" i="48"/>
  <c r="AA181" i="48"/>
  <c r="AB181" i="48"/>
  <c r="AC181" i="48"/>
  <c r="AD181" i="48"/>
  <c r="AE181" i="48"/>
  <c r="AF181" i="48"/>
  <c r="AG181" i="48"/>
  <c r="AH181" i="48"/>
  <c r="AI181" i="48"/>
  <c r="AJ181" i="48"/>
  <c r="AK181" i="48"/>
  <c r="AL181" i="48"/>
  <c r="AM181" i="48"/>
  <c r="AN181" i="48"/>
  <c r="AO181" i="48"/>
  <c r="AP181" i="48"/>
  <c r="AQ181" i="48"/>
  <c r="AR181" i="48"/>
  <c r="AS181" i="48"/>
  <c r="AT181" i="48"/>
  <c r="AU181" i="48"/>
  <c r="G175" i="48"/>
  <c r="G176" i="48"/>
  <c r="G177" i="48"/>
  <c r="G178" i="48"/>
  <c r="G179" i="48"/>
  <c r="G180" i="48"/>
  <c r="G174" i="48"/>
  <c r="H164" i="48"/>
  <c r="I164" i="48"/>
  <c r="J164" i="48"/>
  <c r="K164" i="48"/>
  <c r="L164" i="48"/>
  <c r="M164" i="48"/>
  <c r="N164" i="48"/>
  <c r="O164" i="48"/>
  <c r="P164" i="48"/>
  <c r="Q164" i="48"/>
  <c r="R164" i="48"/>
  <c r="S164" i="48"/>
  <c r="T164" i="48"/>
  <c r="U164" i="48"/>
  <c r="V164" i="48"/>
  <c r="W164" i="48"/>
  <c r="X164" i="48"/>
  <c r="Y164" i="48"/>
  <c r="Z164" i="48"/>
  <c r="AA164" i="48"/>
  <c r="AB164" i="48"/>
  <c r="AC164" i="48"/>
  <c r="AD164" i="48"/>
  <c r="AE164" i="48"/>
  <c r="AF164" i="48"/>
  <c r="AG164" i="48"/>
  <c r="AH164" i="48"/>
  <c r="AI164" i="48"/>
  <c r="AJ164" i="48"/>
  <c r="AK164" i="48"/>
  <c r="AL164" i="48"/>
  <c r="AM164" i="48"/>
  <c r="AN164" i="48"/>
  <c r="AO164" i="48"/>
  <c r="AP164" i="48"/>
  <c r="AQ164" i="48"/>
  <c r="AR164" i="48"/>
  <c r="AS164" i="48"/>
  <c r="AT164" i="48"/>
  <c r="AU164" i="48"/>
  <c r="H165" i="48"/>
  <c r="I165" i="48"/>
  <c r="J165" i="48"/>
  <c r="K165" i="48"/>
  <c r="L165" i="48"/>
  <c r="M165" i="48"/>
  <c r="N165" i="48"/>
  <c r="O165" i="48"/>
  <c r="P165" i="48"/>
  <c r="Q165" i="48"/>
  <c r="R165" i="48"/>
  <c r="S165" i="48"/>
  <c r="T165" i="48"/>
  <c r="U165" i="48"/>
  <c r="V165" i="48"/>
  <c r="W165" i="48"/>
  <c r="X165" i="48"/>
  <c r="Y165" i="48"/>
  <c r="Z165" i="48"/>
  <c r="AA165" i="48"/>
  <c r="AB165" i="48"/>
  <c r="AC165" i="48"/>
  <c r="AD165" i="48"/>
  <c r="AE165" i="48"/>
  <c r="AF165" i="48"/>
  <c r="AG165" i="48"/>
  <c r="AH165" i="48"/>
  <c r="AI165" i="48"/>
  <c r="AJ165" i="48"/>
  <c r="AK165" i="48"/>
  <c r="AL165" i="48"/>
  <c r="AM165" i="48"/>
  <c r="AN165" i="48"/>
  <c r="AO165" i="48"/>
  <c r="AP165" i="48"/>
  <c r="AQ165" i="48"/>
  <c r="AR165" i="48"/>
  <c r="AS165" i="48"/>
  <c r="AT165" i="48"/>
  <c r="AU165" i="48"/>
  <c r="H166" i="48"/>
  <c r="I166" i="48"/>
  <c r="J166" i="48"/>
  <c r="K166" i="48"/>
  <c r="L166" i="48"/>
  <c r="M166" i="48"/>
  <c r="N166" i="48"/>
  <c r="O166" i="48"/>
  <c r="P166" i="48"/>
  <c r="Q166" i="48"/>
  <c r="R166" i="48"/>
  <c r="S166" i="48"/>
  <c r="T166" i="48"/>
  <c r="U166" i="48"/>
  <c r="V166" i="48"/>
  <c r="W166" i="48"/>
  <c r="X166" i="48"/>
  <c r="Y166" i="48"/>
  <c r="Z166" i="48"/>
  <c r="AA166" i="48"/>
  <c r="AB166" i="48"/>
  <c r="AC166" i="48"/>
  <c r="AD166" i="48"/>
  <c r="AE166" i="48"/>
  <c r="AF166" i="48"/>
  <c r="AG166" i="48"/>
  <c r="AH166" i="48"/>
  <c r="AI166" i="48"/>
  <c r="AJ166" i="48"/>
  <c r="AK166" i="48"/>
  <c r="AL166" i="48"/>
  <c r="AM166" i="48"/>
  <c r="AN166" i="48"/>
  <c r="AO166" i="48"/>
  <c r="AP166" i="48"/>
  <c r="AQ166" i="48"/>
  <c r="AR166" i="48"/>
  <c r="AS166" i="48"/>
  <c r="AT166" i="48"/>
  <c r="AU166" i="48"/>
  <c r="H167" i="48"/>
  <c r="I167" i="48"/>
  <c r="J167" i="48"/>
  <c r="K167" i="48"/>
  <c r="L167" i="48"/>
  <c r="M167" i="48"/>
  <c r="N167" i="48"/>
  <c r="O167" i="48"/>
  <c r="P167" i="48"/>
  <c r="Q167" i="48"/>
  <c r="R167" i="48"/>
  <c r="S167" i="48"/>
  <c r="T167" i="48"/>
  <c r="U167" i="48"/>
  <c r="V167" i="48"/>
  <c r="W167" i="48"/>
  <c r="X167" i="48"/>
  <c r="Y167" i="48"/>
  <c r="Z167" i="48"/>
  <c r="AA167" i="48"/>
  <c r="AB167" i="48"/>
  <c r="AC167" i="48"/>
  <c r="AD167" i="48"/>
  <c r="AE167" i="48"/>
  <c r="AF167" i="48"/>
  <c r="AG167" i="48"/>
  <c r="AH167" i="48"/>
  <c r="AI167" i="48"/>
  <c r="AJ167" i="48"/>
  <c r="AK167" i="48"/>
  <c r="AL167" i="48"/>
  <c r="AM167" i="48"/>
  <c r="AN167" i="48"/>
  <c r="AO167" i="48"/>
  <c r="AP167" i="48"/>
  <c r="AQ167" i="48"/>
  <c r="AR167" i="48"/>
  <c r="AS167" i="48"/>
  <c r="AT167" i="48"/>
  <c r="AU167" i="48"/>
  <c r="H168" i="48"/>
  <c r="I168" i="48"/>
  <c r="J168" i="48"/>
  <c r="K168" i="48"/>
  <c r="L168" i="48"/>
  <c r="M168" i="48"/>
  <c r="N168" i="48"/>
  <c r="O168" i="48"/>
  <c r="P168" i="48"/>
  <c r="Q168" i="48"/>
  <c r="R168" i="48"/>
  <c r="S168" i="48"/>
  <c r="T168" i="48"/>
  <c r="U168" i="48"/>
  <c r="V168" i="48"/>
  <c r="W168" i="48"/>
  <c r="X168" i="48"/>
  <c r="Y168" i="48"/>
  <c r="Z168" i="48"/>
  <c r="AA168" i="48"/>
  <c r="AB168" i="48"/>
  <c r="AC168" i="48"/>
  <c r="AD168" i="48"/>
  <c r="AE168" i="48"/>
  <c r="AF168" i="48"/>
  <c r="AG168" i="48"/>
  <c r="AH168" i="48"/>
  <c r="AI168" i="48"/>
  <c r="AJ168" i="48"/>
  <c r="AK168" i="48"/>
  <c r="AL168" i="48"/>
  <c r="AM168" i="48"/>
  <c r="AN168" i="48"/>
  <c r="AO168" i="48"/>
  <c r="AP168" i="48"/>
  <c r="AQ168" i="48"/>
  <c r="AR168" i="48"/>
  <c r="AS168" i="48"/>
  <c r="AT168" i="48"/>
  <c r="AU168" i="48"/>
  <c r="H169" i="48"/>
  <c r="I169" i="48"/>
  <c r="J169" i="48"/>
  <c r="K169" i="48"/>
  <c r="L169" i="48"/>
  <c r="M169" i="48"/>
  <c r="N169" i="48"/>
  <c r="O169" i="48"/>
  <c r="P169" i="48"/>
  <c r="Q169" i="48"/>
  <c r="R169" i="48"/>
  <c r="S169" i="48"/>
  <c r="T169" i="48"/>
  <c r="U169" i="48"/>
  <c r="V169" i="48"/>
  <c r="W169" i="48"/>
  <c r="X169" i="48"/>
  <c r="Y169" i="48"/>
  <c r="Z169" i="48"/>
  <c r="AA169" i="48"/>
  <c r="AB169" i="48"/>
  <c r="AC169" i="48"/>
  <c r="AD169" i="48"/>
  <c r="AE169" i="48"/>
  <c r="AF169" i="48"/>
  <c r="AG169" i="48"/>
  <c r="AH169" i="48"/>
  <c r="AI169" i="48"/>
  <c r="AJ169" i="48"/>
  <c r="AK169" i="48"/>
  <c r="AL169" i="48"/>
  <c r="AM169" i="48"/>
  <c r="AN169" i="48"/>
  <c r="AO169" i="48"/>
  <c r="AP169" i="48"/>
  <c r="AQ169" i="48"/>
  <c r="AR169" i="48"/>
  <c r="AS169" i="48"/>
  <c r="AT169" i="48"/>
  <c r="AU169" i="48"/>
  <c r="H170" i="48"/>
  <c r="I170" i="48"/>
  <c r="J170" i="48"/>
  <c r="K170" i="48"/>
  <c r="L170" i="48"/>
  <c r="M170" i="48"/>
  <c r="N170" i="48"/>
  <c r="O170" i="48"/>
  <c r="P170" i="48"/>
  <c r="Q170" i="48"/>
  <c r="R170" i="48"/>
  <c r="S170" i="48"/>
  <c r="T170" i="48"/>
  <c r="U170" i="48"/>
  <c r="V170" i="48"/>
  <c r="W170" i="48"/>
  <c r="X170" i="48"/>
  <c r="Y170" i="48"/>
  <c r="Z170" i="48"/>
  <c r="AA170" i="48"/>
  <c r="AB170" i="48"/>
  <c r="AC170" i="48"/>
  <c r="AD170" i="48"/>
  <c r="AE170" i="48"/>
  <c r="AF170" i="48"/>
  <c r="AG170" i="48"/>
  <c r="AH170" i="48"/>
  <c r="AI170" i="48"/>
  <c r="AJ170" i="48"/>
  <c r="AK170" i="48"/>
  <c r="AL170" i="48"/>
  <c r="AM170" i="48"/>
  <c r="AN170" i="48"/>
  <c r="AO170" i="48"/>
  <c r="AP170" i="48"/>
  <c r="AQ170" i="48"/>
  <c r="AR170" i="48"/>
  <c r="AS170" i="48"/>
  <c r="AT170" i="48"/>
  <c r="AU170" i="48"/>
  <c r="H171" i="48"/>
  <c r="I171" i="48"/>
  <c r="J171" i="48"/>
  <c r="K171" i="48"/>
  <c r="L171" i="48"/>
  <c r="M171" i="48"/>
  <c r="N171" i="48"/>
  <c r="O171" i="48"/>
  <c r="P171" i="48"/>
  <c r="Q171" i="48"/>
  <c r="R171" i="48"/>
  <c r="S171" i="48"/>
  <c r="T171" i="48"/>
  <c r="U171" i="48"/>
  <c r="V171" i="48"/>
  <c r="W171" i="48"/>
  <c r="X171" i="48"/>
  <c r="Y171" i="48"/>
  <c r="Z171" i="48"/>
  <c r="AA171" i="48"/>
  <c r="AB171" i="48"/>
  <c r="AC171" i="48"/>
  <c r="AD171" i="48"/>
  <c r="AE171" i="48"/>
  <c r="AF171" i="48"/>
  <c r="AG171" i="48"/>
  <c r="AH171" i="48"/>
  <c r="AI171" i="48"/>
  <c r="AJ171" i="48"/>
  <c r="AK171" i="48"/>
  <c r="AL171" i="48"/>
  <c r="AM171" i="48"/>
  <c r="AN171" i="48"/>
  <c r="AO171" i="48"/>
  <c r="AP171" i="48"/>
  <c r="AQ171" i="48"/>
  <c r="AR171" i="48"/>
  <c r="AS171" i="48"/>
  <c r="AT171" i="48"/>
  <c r="AU171" i="48"/>
  <c r="G165" i="48"/>
  <c r="G166" i="48"/>
  <c r="G167" i="48"/>
  <c r="G168" i="48"/>
  <c r="G169" i="48"/>
  <c r="G170" i="48"/>
  <c r="G171" i="48"/>
  <c r="H154" i="48"/>
  <c r="I154" i="48"/>
  <c r="J154" i="48"/>
  <c r="K154" i="48"/>
  <c r="L154" i="48"/>
  <c r="M154" i="48"/>
  <c r="N154" i="48"/>
  <c r="O154" i="48"/>
  <c r="P154" i="48"/>
  <c r="Q154" i="48"/>
  <c r="R154" i="48"/>
  <c r="S154" i="48"/>
  <c r="T365" i="48" s="1"/>
  <c r="T154" i="48"/>
  <c r="U154" i="48"/>
  <c r="V154" i="48"/>
  <c r="W154" i="48"/>
  <c r="X154" i="48"/>
  <c r="Y154" i="48"/>
  <c r="Z154" i="48"/>
  <c r="AA154" i="48"/>
  <c r="AB154" i="48"/>
  <c r="AC154" i="48"/>
  <c r="AD154" i="48"/>
  <c r="AD365" i="48" s="1"/>
  <c r="AE154" i="48"/>
  <c r="AF154" i="48"/>
  <c r="AG154" i="48"/>
  <c r="AH154" i="48"/>
  <c r="AI154" i="48"/>
  <c r="AJ154" i="48"/>
  <c r="AK154" i="48"/>
  <c r="AL154" i="48"/>
  <c r="AM154" i="48"/>
  <c r="AN154" i="48"/>
  <c r="AO154" i="48"/>
  <c r="AP154" i="48"/>
  <c r="AQ154" i="48"/>
  <c r="AQ365" i="48" s="1"/>
  <c r="AR154" i="48"/>
  <c r="AS154" i="48"/>
  <c r="AT154" i="48"/>
  <c r="AU154" i="48"/>
  <c r="H155" i="48"/>
  <c r="I155" i="48"/>
  <c r="J155" i="48"/>
  <c r="K155" i="48"/>
  <c r="L155" i="48"/>
  <c r="M155" i="48"/>
  <c r="N155" i="48"/>
  <c r="O155" i="48"/>
  <c r="O366" i="48" s="1"/>
  <c r="P155" i="48"/>
  <c r="Q155" i="48"/>
  <c r="R155" i="48"/>
  <c r="S155" i="48"/>
  <c r="T155" i="48"/>
  <c r="U155" i="48"/>
  <c r="V155" i="48"/>
  <c r="W155" i="48"/>
  <c r="X155" i="48"/>
  <c r="Y155" i="48"/>
  <c r="Z155" i="48"/>
  <c r="AA155" i="48"/>
  <c r="AA366" i="48" s="1"/>
  <c r="AB155" i="48"/>
  <c r="AC155" i="48"/>
  <c r="AD155" i="48"/>
  <c r="AE155" i="48"/>
  <c r="AF155" i="48"/>
  <c r="AG155" i="48"/>
  <c r="AH155" i="48"/>
  <c r="AI155" i="48"/>
  <c r="AJ155" i="48"/>
  <c r="AK155" i="48"/>
  <c r="AL155" i="48"/>
  <c r="AM155" i="48"/>
  <c r="AN366" i="48" s="1"/>
  <c r="AN155" i="48"/>
  <c r="AO155" i="48"/>
  <c r="AP155" i="48"/>
  <c r="AQ155" i="48"/>
  <c r="AR155" i="48"/>
  <c r="AS155" i="48"/>
  <c r="AT155" i="48"/>
  <c r="AU155" i="48"/>
  <c r="H156" i="48"/>
  <c r="I156" i="48"/>
  <c r="J156" i="48"/>
  <c r="K156" i="48"/>
  <c r="K367" i="48" s="1"/>
  <c r="L156" i="48"/>
  <c r="M156" i="48"/>
  <c r="N156" i="48"/>
  <c r="O156" i="48"/>
  <c r="P156" i="48"/>
  <c r="Q156" i="48"/>
  <c r="R156" i="48"/>
  <c r="S156" i="48"/>
  <c r="T156" i="48"/>
  <c r="U156" i="48"/>
  <c r="V156" i="48"/>
  <c r="W156" i="48"/>
  <c r="X367" i="48" s="1"/>
  <c r="X156" i="48"/>
  <c r="Y156" i="48"/>
  <c r="Z156" i="48"/>
  <c r="AA156" i="48"/>
  <c r="AB156" i="48"/>
  <c r="AC156" i="48"/>
  <c r="AD156" i="48"/>
  <c r="AE156" i="48"/>
  <c r="AF156" i="48"/>
  <c r="AG156" i="48"/>
  <c r="AH156" i="48"/>
  <c r="AI156" i="48"/>
  <c r="AJ367" i="48" s="1"/>
  <c r="AJ156" i="48"/>
  <c r="AK156" i="48"/>
  <c r="AL156" i="48"/>
  <c r="AM156" i="48"/>
  <c r="AN156" i="48"/>
  <c r="AO156" i="48"/>
  <c r="AP156" i="48"/>
  <c r="AQ156" i="48"/>
  <c r="AR156" i="48"/>
  <c r="AS156" i="48"/>
  <c r="AT156" i="48"/>
  <c r="AT367" i="48" s="1"/>
  <c r="AU156" i="48"/>
  <c r="H157" i="48"/>
  <c r="I157" i="48"/>
  <c r="J157" i="48"/>
  <c r="K157" i="48"/>
  <c r="L157" i="48"/>
  <c r="M157" i="48"/>
  <c r="N157" i="48"/>
  <c r="O157" i="48"/>
  <c r="P157" i="48"/>
  <c r="Q157" i="48"/>
  <c r="R157" i="48"/>
  <c r="R368" i="48" s="1"/>
  <c r="S157" i="48"/>
  <c r="T157" i="48"/>
  <c r="U157" i="48"/>
  <c r="V157" i="48"/>
  <c r="W157" i="48"/>
  <c r="X157" i="48"/>
  <c r="Y157" i="48"/>
  <c r="Z157" i="48"/>
  <c r="AA157" i="48"/>
  <c r="AB157" i="48"/>
  <c r="AC157" i="48"/>
  <c r="AD157" i="48"/>
  <c r="AE157" i="48"/>
  <c r="AE368" i="48" s="1"/>
  <c r="AF157" i="48"/>
  <c r="AG157" i="48"/>
  <c r="AH157" i="48"/>
  <c r="AI157" i="48"/>
  <c r="AJ157" i="48"/>
  <c r="AK157" i="48"/>
  <c r="AL157" i="48"/>
  <c r="AM157" i="48"/>
  <c r="AN157" i="48"/>
  <c r="AO157" i="48"/>
  <c r="AP157" i="48"/>
  <c r="AQ157" i="48"/>
  <c r="AR368" i="48" s="1"/>
  <c r="AR157" i="48"/>
  <c r="AS157" i="48"/>
  <c r="AT157" i="48"/>
  <c r="AU157" i="48"/>
  <c r="H158" i="48"/>
  <c r="I158" i="48"/>
  <c r="J158" i="48"/>
  <c r="K158" i="48"/>
  <c r="L158" i="48"/>
  <c r="M158" i="48"/>
  <c r="N158" i="48"/>
  <c r="N369" i="48" s="1"/>
  <c r="O158" i="48"/>
  <c r="P369" i="48" s="1"/>
  <c r="P158" i="48"/>
  <c r="Q158" i="48"/>
  <c r="R158" i="48"/>
  <c r="S158" i="48"/>
  <c r="T158" i="48"/>
  <c r="U158" i="48"/>
  <c r="V158" i="48"/>
  <c r="W158" i="48"/>
  <c r="X158" i="48"/>
  <c r="Y158" i="48"/>
  <c r="Z158" i="48"/>
  <c r="AA158" i="48"/>
  <c r="AB369" i="48" s="1"/>
  <c r="AB158" i="48"/>
  <c r="AC158" i="48"/>
  <c r="AD158" i="48"/>
  <c r="AE158" i="48"/>
  <c r="AF158" i="48"/>
  <c r="AG158" i="48"/>
  <c r="AH158" i="48"/>
  <c r="AI158" i="48"/>
  <c r="AJ158" i="48"/>
  <c r="AK158" i="48"/>
  <c r="AL158" i="48"/>
  <c r="AM158" i="48"/>
  <c r="AN158" i="48"/>
  <c r="AO158" i="48"/>
  <c r="AP158" i="48"/>
  <c r="AQ158" i="48"/>
  <c r="AR158" i="48"/>
  <c r="AS158" i="48"/>
  <c r="AT158" i="48"/>
  <c r="AU158" i="48"/>
  <c r="H159" i="48"/>
  <c r="I159" i="48"/>
  <c r="J159" i="48"/>
  <c r="J370" i="48" s="1"/>
  <c r="K159" i="48"/>
  <c r="L159" i="48"/>
  <c r="M159" i="48"/>
  <c r="N159" i="48"/>
  <c r="O159" i="48"/>
  <c r="P159" i="48"/>
  <c r="Q159" i="48"/>
  <c r="R159" i="48"/>
  <c r="S159" i="48"/>
  <c r="T159" i="48"/>
  <c r="U159" i="48"/>
  <c r="V159" i="48"/>
  <c r="W159" i="48"/>
  <c r="W370" i="48" s="1"/>
  <c r="X159" i="48"/>
  <c r="Y159" i="48"/>
  <c r="Z159" i="48"/>
  <c r="AA159" i="48"/>
  <c r="AB159" i="48"/>
  <c r="AC159" i="48"/>
  <c r="AD159" i="48"/>
  <c r="AE159" i="48"/>
  <c r="AF159" i="48"/>
  <c r="AG159" i="48"/>
  <c r="AH159" i="48"/>
  <c r="AH370" i="48" s="1"/>
  <c r="AI159" i="48"/>
  <c r="AI370" i="48" s="1"/>
  <c r="AJ159" i="48"/>
  <c r="AK159" i="48"/>
  <c r="AL159" i="48"/>
  <c r="AM159" i="48"/>
  <c r="AN159" i="48"/>
  <c r="AO159" i="48"/>
  <c r="AP159" i="48"/>
  <c r="AQ159" i="48"/>
  <c r="AR159" i="48"/>
  <c r="AS159" i="48"/>
  <c r="AT159" i="48"/>
  <c r="AU159" i="48"/>
  <c r="H160" i="48"/>
  <c r="I160" i="48"/>
  <c r="J160" i="48"/>
  <c r="K160" i="48"/>
  <c r="L160" i="48"/>
  <c r="M160" i="48"/>
  <c r="N160" i="48"/>
  <c r="O160" i="48"/>
  <c r="P160" i="48"/>
  <c r="Q160" i="48"/>
  <c r="R160" i="48"/>
  <c r="S160" i="48"/>
  <c r="T371" i="48" s="1"/>
  <c r="T160" i="48"/>
  <c r="U160" i="48"/>
  <c r="V160" i="48"/>
  <c r="W160" i="48"/>
  <c r="X160" i="48"/>
  <c r="Y160" i="48"/>
  <c r="Z160" i="48"/>
  <c r="AA160" i="48"/>
  <c r="AB160" i="48"/>
  <c r="AC160" i="48"/>
  <c r="AD160" i="48"/>
  <c r="AE160" i="48"/>
  <c r="AF371" i="48" s="1"/>
  <c r="AF160" i="48"/>
  <c r="AG160" i="48"/>
  <c r="AH160" i="48"/>
  <c r="AI160" i="48"/>
  <c r="AJ160" i="48"/>
  <c r="AK160" i="48"/>
  <c r="AL160" i="48"/>
  <c r="AM160" i="48"/>
  <c r="AN160" i="48"/>
  <c r="AO160" i="48"/>
  <c r="AP160" i="48"/>
  <c r="AQ160" i="48"/>
  <c r="AR371" i="48" s="1"/>
  <c r="AR160" i="48"/>
  <c r="AS160" i="48"/>
  <c r="AT160" i="48"/>
  <c r="AU160" i="48"/>
  <c r="H161" i="48"/>
  <c r="I161" i="48"/>
  <c r="J161" i="48"/>
  <c r="K161" i="48"/>
  <c r="L161" i="48"/>
  <c r="M161" i="48"/>
  <c r="N161" i="48"/>
  <c r="N372" i="48" s="1"/>
  <c r="O161" i="48"/>
  <c r="P372" i="48" s="1"/>
  <c r="P161" i="48"/>
  <c r="Q161" i="48"/>
  <c r="R161" i="48"/>
  <c r="S161" i="48"/>
  <c r="T161" i="48"/>
  <c r="U161" i="48"/>
  <c r="V161" i="48"/>
  <c r="W161" i="48"/>
  <c r="X161" i="48"/>
  <c r="Y161" i="48"/>
  <c r="Z161" i="48"/>
  <c r="Z372" i="48" s="1"/>
  <c r="AA161" i="48"/>
  <c r="AB372" i="48" s="1"/>
  <c r="AB161" i="48"/>
  <c r="AC161" i="48"/>
  <c r="AD161" i="48"/>
  <c r="AE161" i="48"/>
  <c r="AF161" i="48"/>
  <c r="AG161" i="48"/>
  <c r="AH161" i="48"/>
  <c r="AI161" i="48"/>
  <c r="AJ161" i="48"/>
  <c r="AK161" i="48"/>
  <c r="AL161" i="48"/>
  <c r="AM161" i="48"/>
  <c r="AM372" i="48" s="1"/>
  <c r="AN161" i="48"/>
  <c r="AO161" i="48"/>
  <c r="AP161" i="48"/>
  <c r="AQ161" i="48"/>
  <c r="AR161" i="48"/>
  <c r="AS161" i="48"/>
  <c r="AT161" i="48"/>
  <c r="AU161" i="48"/>
  <c r="G155" i="48"/>
  <c r="G156" i="48"/>
  <c r="G157" i="48"/>
  <c r="G158" i="48"/>
  <c r="G159" i="48"/>
  <c r="G160" i="48"/>
  <c r="G161" i="48"/>
  <c r="G164" i="48"/>
  <c r="G154" i="48"/>
  <c r="H144" i="48"/>
  <c r="I144" i="48"/>
  <c r="J144" i="48"/>
  <c r="K144" i="48"/>
  <c r="L144" i="48"/>
  <c r="M144" i="48"/>
  <c r="N144" i="48"/>
  <c r="O144" i="48"/>
  <c r="P144" i="48"/>
  <c r="Q144" i="48"/>
  <c r="R144" i="48"/>
  <c r="S144" i="48"/>
  <c r="T355" i="48" s="1"/>
  <c r="T144" i="48"/>
  <c r="U144" i="48"/>
  <c r="V144" i="48"/>
  <c r="W144" i="48"/>
  <c r="X144" i="48"/>
  <c r="Y144" i="48"/>
  <c r="Z144" i="48"/>
  <c r="AA144" i="48"/>
  <c r="AB144" i="48"/>
  <c r="AC144" i="48"/>
  <c r="AD144" i="48"/>
  <c r="AE144" i="48"/>
  <c r="AF355" i="48" s="1"/>
  <c r="AF144" i="48"/>
  <c r="AG144" i="48"/>
  <c r="AH144" i="48"/>
  <c r="AI144" i="48"/>
  <c r="AJ144" i="48"/>
  <c r="AK144" i="48"/>
  <c r="AL144" i="48"/>
  <c r="AM144" i="48"/>
  <c r="AN144" i="48"/>
  <c r="AO144" i="48"/>
  <c r="AO355" i="48" s="1"/>
  <c r="AP144" i="48"/>
  <c r="AQ144" i="48"/>
  <c r="AQ355" i="48" s="1"/>
  <c r="AR144" i="48"/>
  <c r="AS144" i="48"/>
  <c r="AT144" i="48"/>
  <c r="AU144" i="48"/>
  <c r="H145" i="48"/>
  <c r="I145" i="48"/>
  <c r="J145" i="48"/>
  <c r="K145" i="48"/>
  <c r="L145" i="48"/>
  <c r="M145" i="48"/>
  <c r="M356" i="48" s="1"/>
  <c r="N145" i="48"/>
  <c r="O145" i="48"/>
  <c r="P145" i="48"/>
  <c r="Q145" i="48"/>
  <c r="R145" i="48"/>
  <c r="S145" i="48"/>
  <c r="T145" i="48"/>
  <c r="U145" i="48"/>
  <c r="V145" i="48"/>
  <c r="W145" i="48"/>
  <c r="X145" i="48"/>
  <c r="Y145" i="48"/>
  <c r="Y356" i="48" s="1"/>
  <c r="Z145" i="48"/>
  <c r="AA145" i="48"/>
  <c r="AB145" i="48"/>
  <c r="AC145" i="48"/>
  <c r="AD145" i="48"/>
  <c r="AE145" i="48"/>
  <c r="AF145" i="48"/>
  <c r="AG145" i="48"/>
  <c r="AH145" i="48"/>
  <c r="AI145" i="48"/>
  <c r="AJ145" i="48"/>
  <c r="AK145" i="48"/>
  <c r="AK356" i="48" s="1"/>
  <c r="AL145" i="48"/>
  <c r="AM145" i="48"/>
  <c r="AN145" i="48"/>
  <c r="AO145" i="48"/>
  <c r="AP145" i="48"/>
  <c r="AQ145" i="48"/>
  <c r="AR145" i="48"/>
  <c r="AS145" i="48"/>
  <c r="AT145" i="48"/>
  <c r="AU145" i="48"/>
  <c r="H146" i="48"/>
  <c r="I146" i="48"/>
  <c r="J357" i="48" s="1"/>
  <c r="J146" i="48"/>
  <c r="K146" i="48"/>
  <c r="L357" i="48" s="1"/>
  <c r="L146" i="48"/>
  <c r="M146" i="48"/>
  <c r="N146" i="48"/>
  <c r="O146" i="48"/>
  <c r="P146" i="48"/>
  <c r="Q146" i="48"/>
  <c r="R146" i="48"/>
  <c r="S146" i="48"/>
  <c r="T146" i="48"/>
  <c r="U146" i="48"/>
  <c r="V357" i="48" s="1"/>
  <c r="V146" i="48"/>
  <c r="W146" i="48"/>
  <c r="X357" i="48" s="1"/>
  <c r="X146" i="48"/>
  <c r="Y146" i="48"/>
  <c r="Z146" i="48"/>
  <c r="AA146" i="48"/>
  <c r="AB146" i="48"/>
  <c r="AC146" i="48"/>
  <c r="AD146" i="48"/>
  <c r="AE146" i="48"/>
  <c r="AF146" i="48"/>
  <c r="AG146" i="48"/>
  <c r="AH357" i="48" s="1"/>
  <c r="AH146" i="48"/>
  <c r="AI146" i="48"/>
  <c r="AJ357" i="48" s="1"/>
  <c r="AJ146" i="48"/>
  <c r="AK146" i="48"/>
  <c r="AL146" i="48"/>
  <c r="AM146" i="48"/>
  <c r="AN146" i="48"/>
  <c r="AO146" i="48"/>
  <c r="AP146" i="48"/>
  <c r="AQ146" i="48"/>
  <c r="AR146" i="48"/>
  <c r="AS146" i="48"/>
  <c r="AT146" i="48"/>
  <c r="AU146" i="48"/>
  <c r="AU357" i="48" s="1"/>
  <c r="H147" i="48"/>
  <c r="I147" i="48"/>
  <c r="J147" i="48"/>
  <c r="K147" i="48"/>
  <c r="L147" i="48"/>
  <c r="M147" i="48"/>
  <c r="N147" i="48"/>
  <c r="O147" i="48"/>
  <c r="P147" i="48"/>
  <c r="Q147" i="48"/>
  <c r="R358" i="48" s="1"/>
  <c r="R147" i="48"/>
  <c r="S147" i="48"/>
  <c r="S358" i="48" s="1"/>
  <c r="T147" i="48"/>
  <c r="U147" i="48"/>
  <c r="V147" i="48"/>
  <c r="W147" i="48"/>
  <c r="X147" i="48"/>
  <c r="Y147" i="48"/>
  <c r="Z147" i="48"/>
  <c r="AA147" i="48"/>
  <c r="AB147" i="48"/>
  <c r="AC147" i="48"/>
  <c r="AD358" i="48" s="1"/>
  <c r="AD147" i="48"/>
  <c r="AE147" i="48"/>
  <c r="AE358" i="48" s="1"/>
  <c r="AF147" i="48"/>
  <c r="AG147" i="48"/>
  <c r="AH147" i="48"/>
  <c r="AI147" i="48"/>
  <c r="AJ147" i="48"/>
  <c r="AK147" i="48"/>
  <c r="AL147" i="48"/>
  <c r="AM147" i="48"/>
  <c r="AN147" i="48"/>
  <c r="AO147" i="48"/>
  <c r="AP358" i="48" s="1"/>
  <c r="AP147" i="48"/>
  <c r="AQ147" i="48"/>
  <c r="AR358" i="48" s="1"/>
  <c r="AR147" i="48"/>
  <c r="AS147" i="48"/>
  <c r="AT147" i="48"/>
  <c r="AU147" i="48"/>
  <c r="H148" i="48"/>
  <c r="I148" i="48"/>
  <c r="J148" i="48"/>
  <c r="K148" i="48"/>
  <c r="L148" i="48"/>
  <c r="M148" i="48"/>
  <c r="N148" i="48"/>
  <c r="O148" i="48"/>
  <c r="P359" i="48" s="1"/>
  <c r="P148" i="48"/>
  <c r="Q148" i="48"/>
  <c r="R148" i="48"/>
  <c r="S148" i="48"/>
  <c r="T148" i="48"/>
  <c r="U148" i="48"/>
  <c r="V148" i="48"/>
  <c r="W148" i="48"/>
  <c r="X148" i="48"/>
  <c r="Y148" i="48"/>
  <c r="Z148" i="48"/>
  <c r="AA148" i="48"/>
  <c r="AB359" i="48" s="1"/>
  <c r="AB148" i="48"/>
  <c r="AC148" i="48"/>
  <c r="AD148" i="48"/>
  <c r="AE148" i="48"/>
  <c r="AF148" i="48"/>
  <c r="AG148" i="48"/>
  <c r="AH148" i="48"/>
  <c r="AI148" i="48"/>
  <c r="AJ148" i="48"/>
  <c r="AK148" i="48"/>
  <c r="AL148" i="48"/>
  <c r="AM148" i="48"/>
  <c r="AN359" i="48" s="1"/>
  <c r="AN148" i="48"/>
  <c r="AO148" i="48"/>
  <c r="AP148" i="48"/>
  <c r="AQ148" i="48"/>
  <c r="AR148" i="48"/>
  <c r="AS148" i="48"/>
  <c r="AT148" i="48"/>
  <c r="AU148" i="48"/>
  <c r="H149" i="48"/>
  <c r="I149" i="48"/>
  <c r="J360" i="48" s="1"/>
  <c r="J149" i="48"/>
  <c r="K149" i="48"/>
  <c r="L360" i="48" s="1"/>
  <c r="L149" i="48"/>
  <c r="M149" i="48"/>
  <c r="N149" i="48"/>
  <c r="O149" i="48"/>
  <c r="P149" i="48"/>
  <c r="Q149" i="48"/>
  <c r="R149" i="48"/>
  <c r="S149" i="48"/>
  <c r="T149" i="48"/>
  <c r="U149" i="48"/>
  <c r="V360" i="48" s="1"/>
  <c r="V149" i="48"/>
  <c r="W149" i="48"/>
  <c r="X360" i="48" s="1"/>
  <c r="X149" i="48"/>
  <c r="Y149" i="48"/>
  <c r="Z149" i="48"/>
  <c r="AA149" i="48"/>
  <c r="AB149" i="48"/>
  <c r="AC149" i="48"/>
  <c r="AD149" i="48"/>
  <c r="AE149" i="48"/>
  <c r="AF149" i="48"/>
  <c r="AG149" i="48"/>
  <c r="AH360" i="48" s="1"/>
  <c r="AH149" i="48"/>
  <c r="AI149" i="48"/>
  <c r="AJ360" i="48" s="1"/>
  <c r="AJ149" i="48"/>
  <c r="AK149" i="48"/>
  <c r="AL149" i="48"/>
  <c r="AM149" i="48"/>
  <c r="AN149" i="48"/>
  <c r="AO149" i="48"/>
  <c r="AP149" i="48"/>
  <c r="AQ149" i="48"/>
  <c r="AR149" i="48"/>
  <c r="AS149" i="48"/>
  <c r="AT360" i="48" s="1"/>
  <c r="AT149" i="48"/>
  <c r="AU149" i="48"/>
  <c r="AU360" i="48" s="1"/>
  <c r="H150" i="48"/>
  <c r="I150" i="48"/>
  <c r="J150" i="48"/>
  <c r="K150" i="48"/>
  <c r="L150" i="48"/>
  <c r="M150" i="48"/>
  <c r="N150" i="48"/>
  <c r="O150" i="48"/>
  <c r="P150" i="48"/>
  <c r="Q150" i="48"/>
  <c r="R150" i="48"/>
  <c r="S150" i="48"/>
  <c r="T361" i="48" s="1"/>
  <c r="T150" i="48"/>
  <c r="U150" i="48"/>
  <c r="V150" i="48"/>
  <c r="W150" i="48"/>
  <c r="X150" i="48"/>
  <c r="Y150" i="48"/>
  <c r="Z150" i="48"/>
  <c r="AA150" i="48"/>
  <c r="AB150" i="48"/>
  <c r="AC150" i="48"/>
  <c r="AD150" i="48"/>
  <c r="AE150" i="48"/>
  <c r="AF361" i="48" s="1"/>
  <c r="AF150" i="48"/>
  <c r="AG150" i="48"/>
  <c r="AH150" i="48"/>
  <c r="AI150" i="48"/>
  <c r="AJ150" i="48"/>
  <c r="AK150" i="48"/>
  <c r="AL150" i="48"/>
  <c r="AM150" i="48"/>
  <c r="AN150" i="48"/>
  <c r="AO150" i="48"/>
  <c r="AP150" i="48"/>
  <c r="AQ150" i="48"/>
  <c r="AR361" i="48" s="1"/>
  <c r="AR150" i="48"/>
  <c r="AS150" i="48"/>
  <c r="AT150" i="48"/>
  <c r="AU150" i="48"/>
  <c r="H151" i="48"/>
  <c r="I151" i="48"/>
  <c r="J151" i="48"/>
  <c r="K151" i="48"/>
  <c r="L151" i="48"/>
  <c r="M151" i="48"/>
  <c r="N362" i="48" s="1"/>
  <c r="N151" i="48"/>
  <c r="O151" i="48"/>
  <c r="P362" i="48" s="1"/>
  <c r="P151" i="48"/>
  <c r="Q151" i="48"/>
  <c r="R151" i="48"/>
  <c r="S151" i="48"/>
  <c r="T151" i="48"/>
  <c r="U151" i="48"/>
  <c r="V151" i="48"/>
  <c r="W151" i="48"/>
  <c r="X151" i="48"/>
  <c r="Y151" i="48"/>
  <c r="Z362" i="48" s="1"/>
  <c r="Z151" i="48"/>
  <c r="AA151" i="48"/>
  <c r="AB362" i="48" s="1"/>
  <c r="AB151" i="48"/>
  <c r="AC151" i="48"/>
  <c r="AD151" i="48"/>
  <c r="AE151" i="48"/>
  <c r="AF151" i="48"/>
  <c r="AG151" i="48"/>
  <c r="AH151" i="48"/>
  <c r="AI151" i="48"/>
  <c r="AJ151" i="48"/>
  <c r="AK151" i="48"/>
  <c r="AK362" i="48" s="1"/>
  <c r="AL151" i="48"/>
  <c r="AM151" i="48"/>
  <c r="AN362" i="48" s="1"/>
  <c r="AN151" i="48"/>
  <c r="AO151" i="48"/>
  <c r="AP151" i="48"/>
  <c r="AQ151" i="48"/>
  <c r="AR151" i="48"/>
  <c r="AS151" i="48"/>
  <c r="AT151" i="48"/>
  <c r="AU151" i="48"/>
  <c r="G145" i="48"/>
  <c r="G146" i="48"/>
  <c r="G147" i="48"/>
  <c r="G148" i="48"/>
  <c r="G149" i="48"/>
  <c r="G150" i="48"/>
  <c r="G151" i="48"/>
  <c r="H362" i="48" s="1"/>
  <c r="G144" i="48"/>
  <c r="H134" i="48"/>
  <c r="I134" i="48"/>
  <c r="J134" i="48"/>
  <c r="K134" i="48"/>
  <c r="L134" i="48"/>
  <c r="M134" i="48"/>
  <c r="N134" i="48"/>
  <c r="O134" i="48"/>
  <c r="P134" i="48"/>
  <c r="Q134" i="48"/>
  <c r="R134" i="48"/>
  <c r="S134" i="48"/>
  <c r="T134" i="48"/>
  <c r="U134" i="48"/>
  <c r="V134" i="48"/>
  <c r="W134" i="48"/>
  <c r="X134" i="48"/>
  <c r="Y134" i="48"/>
  <c r="Z134" i="48"/>
  <c r="AA134" i="48"/>
  <c r="AB134" i="48"/>
  <c r="AC134" i="48"/>
  <c r="AD134" i="48"/>
  <c r="AE134" i="48"/>
  <c r="AF134" i="48"/>
  <c r="AG134" i="48"/>
  <c r="AH134" i="48"/>
  <c r="AI134" i="48"/>
  <c r="AJ134" i="48"/>
  <c r="AK134" i="48"/>
  <c r="AL134" i="48"/>
  <c r="AM134" i="48"/>
  <c r="AN134" i="48"/>
  <c r="AO134" i="48"/>
  <c r="AP134" i="48"/>
  <c r="AQ134" i="48"/>
  <c r="AR134" i="48"/>
  <c r="AS134" i="48"/>
  <c r="AT134" i="48"/>
  <c r="AU134" i="48"/>
  <c r="H135" i="48"/>
  <c r="I135" i="48"/>
  <c r="J135" i="48"/>
  <c r="K135" i="48"/>
  <c r="L135" i="48"/>
  <c r="M135" i="48"/>
  <c r="N135" i="48"/>
  <c r="O135" i="48"/>
  <c r="P135" i="48"/>
  <c r="Q135" i="48"/>
  <c r="R135" i="48"/>
  <c r="S135" i="48"/>
  <c r="T135" i="48"/>
  <c r="U135" i="48"/>
  <c r="V135" i="48"/>
  <c r="W135" i="48"/>
  <c r="X135" i="48"/>
  <c r="Y135" i="48"/>
  <c r="Z135" i="48"/>
  <c r="AA135" i="48"/>
  <c r="AB135" i="48"/>
  <c r="AC135" i="48"/>
  <c r="AD135" i="48"/>
  <c r="AE135" i="48"/>
  <c r="AF135" i="48"/>
  <c r="AG135" i="48"/>
  <c r="AH135" i="48"/>
  <c r="AI135" i="48"/>
  <c r="AJ135" i="48"/>
  <c r="AK135" i="48"/>
  <c r="AL135" i="48"/>
  <c r="AM135" i="48"/>
  <c r="AN135" i="48"/>
  <c r="AO135" i="48"/>
  <c r="AP135" i="48"/>
  <c r="AQ135" i="48"/>
  <c r="AR135" i="48"/>
  <c r="AS135" i="48"/>
  <c r="AT135" i="48"/>
  <c r="AU135" i="48"/>
  <c r="H136" i="48"/>
  <c r="I136" i="48"/>
  <c r="J136" i="48"/>
  <c r="K136" i="48"/>
  <c r="L136" i="48"/>
  <c r="M136" i="48"/>
  <c r="N136" i="48"/>
  <c r="O136" i="48"/>
  <c r="P136" i="48"/>
  <c r="Q136" i="48"/>
  <c r="R136" i="48"/>
  <c r="S136" i="48"/>
  <c r="T136" i="48"/>
  <c r="U136" i="48"/>
  <c r="V136" i="48"/>
  <c r="W136" i="48"/>
  <c r="X136" i="48"/>
  <c r="Y136" i="48"/>
  <c r="Z136" i="48"/>
  <c r="AA136" i="48"/>
  <c r="AB136" i="48"/>
  <c r="AC136" i="48"/>
  <c r="AD136" i="48"/>
  <c r="AE136" i="48"/>
  <c r="AF136" i="48"/>
  <c r="AG136" i="48"/>
  <c r="AH136" i="48"/>
  <c r="AI136" i="48"/>
  <c r="AJ136" i="48"/>
  <c r="AK136" i="48"/>
  <c r="AL136" i="48"/>
  <c r="AM136" i="48"/>
  <c r="AN136" i="48"/>
  <c r="AO136" i="48"/>
  <c r="AP136" i="48"/>
  <c r="AQ136" i="48"/>
  <c r="AR136" i="48"/>
  <c r="AS136" i="48"/>
  <c r="AT136" i="48"/>
  <c r="AU136" i="48"/>
  <c r="H137" i="48"/>
  <c r="I137" i="48"/>
  <c r="J137" i="48"/>
  <c r="K137" i="48"/>
  <c r="L137" i="48"/>
  <c r="M137" i="48"/>
  <c r="N137" i="48"/>
  <c r="O137" i="48"/>
  <c r="P137" i="48"/>
  <c r="Q137" i="48"/>
  <c r="R137" i="48"/>
  <c r="S137" i="48"/>
  <c r="T137" i="48"/>
  <c r="U137" i="48"/>
  <c r="V137" i="48"/>
  <c r="W137" i="48"/>
  <c r="X137" i="48"/>
  <c r="Y137" i="48"/>
  <c r="Z137" i="48"/>
  <c r="AA137" i="48"/>
  <c r="AB137" i="48"/>
  <c r="AC137" i="48"/>
  <c r="AD137" i="48"/>
  <c r="AE137" i="48"/>
  <c r="AF137" i="48"/>
  <c r="AG137" i="48"/>
  <c r="AH137" i="48"/>
  <c r="AI137" i="48"/>
  <c r="AJ137" i="48"/>
  <c r="AK137" i="48"/>
  <c r="AL137" i="48"/>
  <c r="AM137" i="48"/>
  <c r="AN137" i="48"/>
  <c r="AO137" i="48"/>
  <c r="AP137" i="48"/>
  <c r="AQ137" i="48"/>
  <c r="AR137" i="48"/>
  <c r="AS137" i="48"/>
  <c r="AT137" i="48"/>
  <c r="AU137" i="48"/>
  <c r="H138" i="48"/>
  <c r="I138" i="48"/>
  <c r="J138" i="48"/>
  <c r="K138" i="48"/>
  <c r="L138" i="48"/>
  <c r="M138" i="48"/>
  <c r="N138" i="48"/>
  <c r="O138" i="48"/>
  <c r="P138" i="48"/>
  <c r="Q138" i="48"/>
  <c r="R138" i="48"/>
  <c r="S138" i="48"/>
  <c r="T138" i="48"/>
  <c r="U138" i="48"/>
  <c r="V138" i="48"/>
  <c r="W138" i="48"/>
  <c r="X138" i="48"/>
  <c r="Y138" i="48"/>
  <c r="Z138" i="48"/>
  <c r="AA138" i="48"/>
  <c r="AB138" i="48"/>
  <c r="AC138" i="48"/>
  <c r="AD138" i="48"/>
  <c r="AE138" i="48"/>
  <c r="AF138" i="48"/>
  <c r="AG138" i="48"/>
  <c r="AH138" i="48"/>
  <c r="AI138" i="48"/>
  <c r="AJ138" i="48"/>
  <c r="AK138" i="48"/>
  <c r="AL138" i="48"/>
  <c r="AM138" i="48"/>
  <c r="AN138" i="48"/>
  <c r="AO138" i="48"/>
  <c r="AP138" i="48"/>
  <c r="AQ138" i="48"/>
  <c r="AR138" i="48"/>
  <c r="AS138" i="48"/>
  <c r="AT138" i="48"/>
  <c r="AU138" i="48"/>
  <c r="H139" i="48"/>
  <c r="I139" i="48"/>
  <c r="J139" i="48"/>
  <c r="K139" i="48"/>
  <c r="L139" i="48"/>
  <c r="M139" i="48"/>
  <c r="N139" i="48"/>
  <c r="O139" i="48"/>
  <c r="P139" i="48"/>
  <c r="Q139" i="48"/>
  <c r="R139" i="48"/>
  <c r="S139" i="48"/>
  <c r="T139" i="48"/>
  <c r="U139" i="48"/>
  <c r="V139" i="48"/>
  <c r="W139" i="48"/>
  <c r="X139" i="48"/>
  <c r="Y139" i="48"/>
  <c r="Z139" i="48"/>
  <c r="AA139" i="48"/>
  <c r="AB139" i="48"/>
  <c r="AC139" i="48"/>
  <c r="AD139" i="48"/>
  <c r="AE139" i="48"/>
  <c r="AF139" i="48"/>
  <c r="AG139" i="48"/>
  <c r="AH139" i="48"/>
  <c r="AI139" i="48"/>
  <c r="AJ139" i="48"/>
  <c r="AK139" i="48"/>
  <c r="AL139" i="48"/>
  <c r="AM139" i="48"/>
  <c r="AN139" i="48"/>
  <c r="AO139" i="48"/>
  <c r="AP139" i="48"/>
  <c r="AQ139" i="48"/>
  <c r="AR139" i="48"/>
  <c r="AS139" i="48"/>
  <c r="AT139" i="48"/>
  <c r="AU139" i="48"/>
  <c r="AU350" i="49" s="1"/>
  <c r="H140" i="48"/>
  <c r="I140" i="48"/>
  <c r="J140" i="48"/>
  <c r="K140" i="48"/>
  <c r="L140" i="48"/>
  <c r="M140" i="48"/>
  <c r="N140" i="48"/>
  <c r="O140" i="48"/>
  <c r="P140" i="48"/>
  <c r="Q140" i="48"/>
  <c r="R140" i="48"/>
  <c r="S140" i="48"/>
  <c r="T140" i="48"/>
  <c r="U140" i="48"/>
  <c r="V140" i="48"/>
  <c r="W140" i="48"/>
  <c r="X140" i="48"/>
  <c r="Y140" i="48"/>
  <c r="Z140" i="48"/>
  <c r="AA140" i="48"/>
  <c r="AB140" i="48"/>
  <c r="AC140" i="48"/>
  <c r="AD140" i="48"/>
  <c r="AE140" i="48"/>
  <c r="AF140" i="48"/>
  <c r="AG140" i="48"/>
  <c r="AH140" i="48"/>
  <c r="AI140" i="48"/>
  <c r="AJ140" i="48"/>
  <c r="AK140" i="48"/>
  <c r="AL140" i="48"/>
  <c r="AM140" i="48"/>
  <c r="AN140" i="48"/>
  <c r="AO140" i="48"/>
  <c r="AP140" i="48"/>
  <c r="AQ140" i="48"/>
  <c r="AR140" i="48"/>
  <c r="AS140" i="48"/>
  <c r="AT140" i="48"/>
  <c r="AU140" i="48"/>
  <c r="H141" i="48"/>
  <c r="I141" i="48"/>
  <c r="J141" i="48"/>
  <c r="K141" i="48"/>
  <c r="L141" i="48"/>
  <c r="M141" i="48"/>
  <c r="N141" i="48"/>
  <c r="O141" i="48"/>
  <c r="P141" i="48"/>
  <c r="Q141" i="48"/>
  <c r="R141" i="48"/>
  <c r="S141" i="48"/>
  <c r="T141" i="48"/>
  <c r="U141" i="48"/>
  <c r="V141" i="48"/>
  <c r="W141" i="48"/>
  <c r="X141" i="48"/>
  <c r="Y141" i="48"/>
  <c r="Z141" i="48"/>
  <c r="AA141" i="48"/>
  <c r="AB141" i="48"/>
  <c r="AC141" i="48"/>
  <c r="AD141" i="48"/>
  <c r="AE141" i="48"/>
  <c r="AF141" i="48"/>
  <c r="AG141" i="48"/>
  <c r="AH141" i="48"/>
  <c r="AI141" i="48"/>
  <c r="AJ141" i="48"/>
  <c r="AK141" i="48"/>
  <c r="AL141" i="48"/>
  <c r="AM141" i="48"/>
  <c r="AN141" i="48"/>
  <c r="AO141" i="48"/>
  <c r="AP141" i="48"/>
  <c r="AQ141" i="48"/>
  <c r="AR141" i="48"/>
  <c r="AS141" i="48"/>
  <c r="AT141" i="48"/>
  <c r="AU141" i="48"/>
  <c r="G135" i="48"/>
  <c r="G136" i="48"/>
  <c r="G137" i="48"/>
  <c r="G138" i="48"/>
  <c r="G139" i="48"/>
  <c r="G140" i="48"/>
  <c r="G141" i="48"/>
  <c r="G134" i="48"/>
  <c r="H124" i="48"/>
  <c r="I124" i="48"/>
  <c r="J124" i="48"/>
  <c r="K124" i="48"/>
  <c r="L124" i="48"/>
  <c r="M124" i="48"/>
  <c r="N124" i="48"/>
  <c r="O124" i="48"/>
  <c r="P124" i="48"/>
  <c r="Q124" i="48"/>
  <c r="R124" i="48"/>
  <c r="S124" i="48"/>
  <c r="T124" i="48"/>
  <c r="U124" i="48"/>
  <c r="V124" i="48"/>
  <c r="W124" i="48"/>
  <c r="X124" i="48"/>
  <c r="Y124" i="48"/>
  <c r="Z124" i="48"/>
  <c r="AA124" i="48"/>
  <c r="AB124" i="48"/>
  <c r="AC124" i="48"/>
  <c r="AD124" i="48"/>
  <c r="AE124" i="48"/>
  <c r="AF124" i="48"/>
  <c r="AG124" i="48"/>
  <c r="AH124" i="48"/>
  <c r="AI124" i="48"/>
  <c r="AJ124" i="48"/>
  <c r="AK124" i="48"/>
  <c r="AL124" i="48"/>
  <c r="AM124" i="48"/>
  <c r="AN124" i="48"/>
  <c r="AO124" i="48"/>
  <c r="AP124" i="48"/>
  <c r="AQ124" i="48"/>
  <c r="AR124" i="48"/>
  <c r="AS124" i="48"/>
  <c r="AT124" i="48"/>
  <c r="AU124" i="48"/>
  <c r="H125" i="48"/>
  <c r="I125" i="48"/>
  <c r="J125" i="48"/>
  <c r="K125" i="48"/>
  <c r="L125" i="48"/>
  <c r="M125" i="48"/>
  <c r="N125" i="48"/>
  <c r="O125" i="48"/>
  <c r="P125" i="48"/>
  <c r="Q125" i="48"/>
  <c r="R125" i="48"/>
  <c r="S125" i="48"/>
  <c r="T125" i="48"/>
  <c r="U125" i="48"/>
  <c r="V125" i="48"/>
  <c r="W125" i="48"/>
  <c r="X125" i="48"/>
  <c r="Y125" i="48"/>
  <c r="Z125" i="48"/>
  <c r="AA125" i="48"/>
  <c r="AB125" i="48"/>
  <c r="AC125" i="48"/>
  <c r="AD125" i="48"/>
  <c r="AE125" i="48"/>
  <c r="AF125" i="48"/>
  <c r="AG125" i="48"/>
  <c r="AH125" i="48"/>
  <c r="AI125" i="48"/>
  <c r="AJ125" i="48"/>
  <c r="AK125" i="48"/>
  <c r="AL125" i="48"/>
  <c r="AM125" i="48"/>
  <c r="AN125" i="48"/>
  <c r="AO125" i="48"/>
  <c r="AP125" i="48"/>
  <c r="AQ125" i="48"/>
  <c r="AR125" i="48"/>
  <c r="AS125" i="48"/>
  <c r="AT125" i="48"/>
  <c r="AU125" i="48"/>
  <c r="H126" i="48"/>
  <c r="I126" i="48"/>
  <c r="J126" i="48"/>
  <c r="K126" i="48"/>
  <c r="L126" i="48"/>
  <c r="M126" i="48"/>
  <c r="N126" i="48"/>
  <c r="O126" i="48"/>
  <c r="P126" i="48"/>
  <c r="Q126" i="48"/>
  <c r="R126" i="48"/>
  <c r="S126" i="48"/>
  <c r="T126" i="48"/>
  <c r="U126" i="48"/>
  <c r="V126" i="48"/>
  <c r="W126" i="48"/>
  <c r="X126" i="48"/>
  <c r="Y126" i="48"/>
  <c r="Z126" i="48"/>
  <c r="AA126" i="48"/>
  <c r="AB126" i="48"/>
  <c r="AC126" i="48"/>
  <c r="AD126" i="48"/>
  <c r="AE126" i="48"/>
  <c r="AF126" i="48"/>
  <c r="AG126" i="48"/>
  <c r="AH126" i="48"/>
  <c r="AI126" i="48"/>
  <c r="AJ126" i="48"/>
  <c r="AK126" i="48"/>
  <c r="AL126" i="48"/>
  <c r="AM126" i="48"/>
  <c r="AN126" i="48"/>
  <c r="AO126" i="48"/>
  <c r="AP126" i="48"/>
  <c r="AQ126" i="48"/>
  <c r="AR126" i="48"/>
  <c r="AS126" i="48"/>
  <c r="AT126" i="48"/>
  <c r="AU126" i="48"/>
  <c r="H127" i="48"/>
  <c r="I127" i="48"/>
  <c r="J127" i="48"/>
  <c r="K127" i="48"/>
  <c r="L127" i="48"/>
  <c r="M127" i="48"/>
  <c r="N127" i="48"/>
  <c r="O127" i="48"/>
  <c r="P127" i="48"/>
  <c r="Q127" i="48"/>
  <c r="R127" i="48"/>
  <c r="S127" i="48"/>
  <c r="T127" i="48"/>
  <c r="U127" i="48"/>
  <c r="V127" i="48"/>
  <c r="W127" i="48"/>
  <c r="X127" i="48"/>
  <c r="Y127" i="48"/>
  <c r="Z127" i="48"/>
  <c r="AA127" i="48"/>
  <c r="AB127" i="48"/>
  <c r="AC127" i="48"/>
  <c r="AD127" i="48"/>
  <c r="AE127" i="48"/>
  <c r="AF127" i="48"/>
  <c r="AG127" i="48"/>
  <c r="AH127" i="48"/>
  <c r="AI127" i="48"/>
  <c r="AJ127" i="48"/>
  <c r="AK127" i="48"/>
  <c r="AL127" i="48"/>
  <c r="AM127" i="48"/>
  <c r="AN127" i="48"/>
  <c r="AO127" i="48"/>
  <c r="AP127" i="48"/>
  <c r="AQ127" i="48"/>
  <c r="AR127" i="48"/>
  <c r="AS127" i="48"/>
  <c r="AT127" i="48"/>
  <c r="AU127" i="48"/>
  <c r="H128" i="48"/>
  <c r="I128" i="48"/>
  <c r="J128" i="48"/>
  <c r="K128" i="48"/>
  <c r="L128" i="48"/>
  <c r="M128" i="48"/>
  <c r="N128" i="48"/>
  <c r="O128" i="48"/>
  <c r="P128" i="48"/>
  <c r="Q128" i="48"/>
  <c r="R128" i="48"/>
  <c r="S128" i="48"/>
  <c r="T128" i="48"/>
  <c r="U128" i="48"/>
  <c r="V128" i="48"/>
  <c r="W128" i="48"/>
  <c r="X128" i="48"/>
  <c r="Y128" i="48"/>
  <c r="Z128" i="48"/>
  <c r="AA128" i="48"/>
  <c r="AB128" i="48"/>
  <c r="AC128" i="48"/>
  <c r="AD128" i="48"/>
  <c r="AE128" i="48"/>
  <c r="AF128" i="48"/>
  <c r="AG128" i="48"/>
  <c r="AH128" i="48"/>
  <c r="AI128" i="48"/>
  <c r="AJ128" i="48"/>
  <c r="AK128" i="48"/>
  <c r="AL128" i="48"/>
  <c r="AM128" i="48"/>
  <c r="AN128" i="48"/>
  <c r="AO128" i="48"/>
  <c r="AP128" i="48"/>
  <c r="AQ128" i="48"/>
  <c r="AR128" i="48"/>
  <c r="AS128" i="48"/>
  <c r="AT128" i="48"/>
  <c r="AU128" i="48"/>
  <c r="H129" i="48"/>
  <c r="I129" i="48"/>
  <c r="J129" i="48"/>
  <c r="K129" i="48"/>
  <c r="L129" i="48"/>
  <c r="M129" i="48"/>
  <c r="N129" i="48"/>
  <c r="O129" i="48"/>
  <c r="P129" i="48"/>
  <c r="Q129" i="48"/>
  <c r="R129" i="48"/>
  <c r="S129" i="48"/>
  <c r="T129" i="48"/>
  <c r="U129" i="48"/>
  <c r="V129" i="48"/>
  <c r="W129" i="48"/>
  <c r="X129" i="48"/>
  <c r="Y129" i="48"/>
  <c r="Z129" i="48"/>
  <c r="AA129" i="48"/>
  <c r="AB129" i="48"/>
  <c r="AC129" i="48"/>
  <c r="AD129" i="48"/>
  <c r="AE129" i="48"/>
  <c r="AF129" i="48"/>
  <c r="AG129" i="48"/>
  <c r="AH129" i="48"/>
  <c r="AI129" i="48"/>
  <c r="AJ129" i="48"/>
  <c r="AK129" i="48"/>
  <c r="AL129" i="48"/>
  <c r="AM129" i="48"/>
  <c r="AN129" i="48"/>
  <c r="AO129" i="48"/>
  <c r="AP129" i="48"/>
  <c r="AQ129" i="48"/>
  <c r="AR129" i="48"/>
  <c r="AS129" i="48"/>
  <c r="AT129" i="48"/>
  <c r="AU129" i="48"/>
  <c r="H130" i="48"/>
  <c r="I130" i="48"/>
  <c r="J130" i="48"/>
  <c r="K130" i="48"/>
  <c r="L130" i="48"/>
  <c r="M130" i="48"/>
  <c r="N130" i="48"/>
  <c r="O130" i="48"/>
  <c r="P130" i="48"/>
  <c r="Q130" i="48"/>
  <c r="R130" i="48"/>
  <c r="S130" i="48"/>
  <c r="T130" i="48"/>
  <c r="U130" i="48"/>
  <c r="V130" i="48"/>
  <c r="W130" i="48"/>
  <c r="X130" i="48"/>
  <c r="Y130" i="48"/>
  <c r="Z130" i="48"/>
  <c r="AA130" i="48"/>
  <c r="AB130" i="48"/>
  <c r="AC130" i="48"/>
  <c r="AD130" i="48"/>
  <c r="AE130" i="48"/>
  <c r="AF130" i="48"/>
  <c r="AG130" i="48"/>
  <c r="AH130" i="48"/>
  <c r="AI130" i="48"/>
  <c r="AJ130" i="48"/>
  <c r="AK130" i="48"/>
  <c r="AL130" i="48"/>
  <c r="AM130" i="48"/>
  <c r="AN130" i="48"/>
  <c r="AO130" i="48"/>
  <c r="AO341" i="48" s="1"/>
  <c r="AP130" i="48"/>
  <c r="AQ130" i="48"/>
  <c r="AR130" i="48"/>
  <c r="AS130" i="48"/>
  <c r="AT130" i="48"/>
  <c r="AU130" i="48"/>
  <c r="H131" i="48"/>
  <c r="I131" i="48"/>
  <c r="J131" i="48"/>
  <c r="K131" i="48"/>
  <c r="L131" i="48"/>
  <c r="M131" i="48"/>
  <c r="N131" i="48"/>
  <c r="O131" i="48"/>
  <c r="P131" i="48"/>
  <c r="Q131" i="48"/>
  <c r="R131" i="48"/>
  <c r="S131" i="48"/>
  <c r="T131" i="48"/>
  <c r="U131" i="48"/>
  <c r="V131" i="48"/>
  <c r="W131" i="48"/>
  <c r="X131" i="48"/>
  <c r="Y131" i="48"/>
  <c r="Z131" i="48"/>
  <c r="AA131" i="48"/>
  <c r="AB131" i="48"/>
  <c r="AC131" i="48"/>
  <c r="AD131" i="48"/>
  <c r="AE131" i="48"/>
  <c r="AF131" i="48"/>
  <c r="AG131" i="48"/>
  <c r="AH131" i="48"/>
  <c r="AI131" i="48"/>
  <c r="AJ131" i="48"/>
  <c r="AK131" i="48"/>
  <c r="AL131" i="48"/>
  <c r="AM131" i="48"/>
  <c r="AN131" i="48"/>
  <c r="AO131" i="48"/>
  <c r="AP131" i="48"/>
  <c r="AQ131" i="48"/>
  <c r="AR131" i="48"/>
  <c r="AS131" i="48"/>
  <c r="AT131" i="48"/>
  <c r="AU131" i="48"/>
  <c r="G125" i="48"/>
  <c r="G126" i="48"/>
  <c r="G127" i="48"/>
  <c r="G128" i="48"/>
  <c r="G129" i="48"/>
  <c r="G130" i="48"/>
  <c r="G131" i="48"/>
  <c r="G124" i="48"/>
  <c r="G121" i="48"/>
  <c r="H114" i="48"/>
  <c r="I114" i="48"/>
  <c r="J114" i="48"/>
  <c r="K114" i="48"/>
  <c r="L114" i="48"/>
  <c r="M114" i="48"/>
  <c r="N114" i="48"/>
  <c r="O114" i="48"/>
  <c r="P114" i="48"/>
  <c r="Q114" i="48"/>
  <c r="R114" i="48"/>
  <c r="S114" i="48"/>
  <c r="T325" i="48" s="1"/>
  <c r="T114" i="48"/>
  <c r="U114" i="48"/>
  <c r="V114" i="48"/>
  <c r="W114" i="48"/>
  <c r="X114" i="48"/>
  <c r="Y114" i="48"/>
  <c r="Z114" i="48"/>
  <c r="AA114" i="48"/>
  <c r="AB114" i="48"/>
  <c r="AC114" i="48"/>
  <c r="AD114" i="48"/>
  <c r="AE114" i="48"/>
  <c r="AF325" i="48" s="1"/>
  <c r="AF114" i="48"/>
  <c r="AG114" i="48"/>
  <c r="AH114" i="48"/>
  <c r="AI114" i="48"/>
  <c r="AJ114" i="48"/>
  <c r="AK114" i="48"/>
  <c r="AL114" i="48"/>
  <c r="AM114" i="48"/>
  <c r="AN114" i="48"/>
  <c r="AO114" i="48"/>
  <c r="AP114" i="48"/>
  <c r="AQ114" i="48"/>
  <c r="AR325" i="48" s="1"/>
  <c r="AR114" i="48"/>
  <c r="AS114" i="48"/>
  <c r="AT114" i="48"/>
  <c r="AU114" i="48"/>
  <c r="H115" i="48"/>
  <c r="I115" i="48"/>
  <c r="J115" i="48"/>
  <c r="K115" i="48"/>
  <c r="L115" i="48"/>
  <c r="M115" i="48"/>
  <c r="N115" i="48"/>
  <c r="O115" i="48"/>
  <c r="P115" i="48"/>
  <c r="Q115" i="48"/>
  <c r="R115" i="48"/>
  <c r="S115" i="48"/>
  <c r="T115" i="48"/>
  <c r="U115" i="48"/>
  <c r="V115" i="48"/>
  <c r="W115" i="48"/>
  <c r="X115" i="48"/>
  <c r="Y115" i="48"/>
  <c r="Z115" i="48"/>
  <c r="AA115" i="48"/>
  <c r="AB115" i="48"/>
  <c r="AC115" i="48"/>
  <c r="AD115" i="48"/>
  <c r="AE115" i="48"/>
  <c r="AF115" i="48"/>
  <c r="AG115" i="48"/>
  <c r="AH115" i="48"/>
  <c r="AI115" i="48"/>
  <c r="AJ115" i="48"/>
  <c r="AK115" i="48"/>
  <c r="AL115" i="48"/>
  <c r="AM115" i="48"/>
  <c r="AN115" i="48"/>
  <c r="AO115" i="48"/>
  <c r="AP115" i="48"/>
  <c r="AQ115" i="48"/>
  <c r="AR115" i="48"/>
  <c r="AS115" i="48"/>
  <c r="AT115" i="48"/>
  <c r="AU115" i="48"/>
  <c r="H116" i="48"/>
  <c r="I116" i="48"/>
  <c r="J116" i="48"/>
  <c r="K116" i="48"/>
  <c r="K327" i="48" s="1"/>
  <c r="L116" i="48"/>
  <c r="M116" i="48"/>
  <c r="N116" i="48"/>
  <c r="O116" i="48"/>
  <c r="P116" i="48"/>
  <c r="Q116" i="48"/>
  <c r="R116" i="48"/>
  <c r="S116" i="48"/>
  <c r="T116" i="48"/>
  <c r="U116" i="48"/>
  <c r="V116" i="48"/>
  <c r="W116" i="48"/>
  <c r="W327" i="48" s="1"/>
  <c r="X116" i="48"/>
  <c r="Y116" i="48"/>
  <c r="Z116" i="48"/>
  <c r="AA116" i="48"/>
  <c r="AB116" i="48"/>
  <c r="AC116" i="48"/>
  <c r="AD116" i="48"/>
  <c r="AE116" i="48"/>
  <c r="AF116" i="48"/>
  <c r="AG116" i="48"/>
  <c r="AH116" i="48"/>
  <c r="AI116" i="48"/>
  <c r="AI327" i="48" s="1"/>
  <c r="AJ116" i="48"/>
  <c r="AK116" i="48"/>
  <c r="AL116" i="48"/>
  <c r="AM116" i="48"/>
  <c r="AN116" i="48"/>
  <c r="AO116" i="48"/>
  <c r="AP116" i="48"/>
  <c r="AQ116" i="48"/>
  <c r="AR116" i="48"/>
  <c r="AS116" i="48"/>
  <c r="AT116" i="48"/>
  <c r="AU116" i="48"/>
  <c r="AU327" i="48" s="1"/>
  <c r="H117" i="48"/>
  <c r="I117" i="48"/>
  <c r="J117" i="48"/>
  <c r="K117" i="48"/>
  <c r="L117" i="48"/>
  <c r="M117" i="48"/>
  <c r="N117" i="48"/>
  <c r="O117" i="48"/>
  <c r="P117" i="48"/>
  <c r="Q117" i="48"/>
  <c r="R117" i="48"/>
  <c r="S117" i="48"/>
  <c r="T328" i="48" s="1"/>
  <c r="T117" i="48"/>
  <c r="U117" i="48"/>
  <c r="V117" i="48"/>
  <c r="W117" i="48"/>
  <c r="X117" i="48"/>
  <c r="Y117" i="48"/>
  <c r="Z117" i="48"/>
  <c r="AA117" i="48"/>
  <c r="AB117" i="48"/>
  <c r="AC117" i="48"/>
  <c r="AD117" i="48"/>
  <c r="AE117" i="48"/>
  <c r="AF328" i="48" s="1"/>
  <c r="AF117" i="48"/>
  <c r="AG117" i="48"/>
  <c r="AH117" i="48"/>
  <c r="AI117" i="48"/>
  <c r="AJ117" i="48"/>
  <c r="AK117" i="48"/>
  <c r="AL117" i="48"/>
  <c r="AM117" i="48"/>
  <c r="AN117" i="48"/>
  <c r="AO117" i="48"/>
  <c r="AP117" i="48"/>
  <c r="AQ117" i="48"/>
  <c r="AR328" i="48" s="1"/>
  <c r="AR117" i="48"/>
  <c r="AS117" i="48"/>
  <c r="AT117" i="48"/>
  <c r="AU117" i="48"/>
  <c r="H118" i="48"/>
  <c r="I118" i="48"/>
  <c r="J118" i="48"/>
  <c r="K118" i="48"/>
  <c r="L118" i="48"/>
  <c r="M118" i="48"/>
  <c r="N118" i="48"/>
  <c r="O118" i="48"/>
  <c r="P118" i="48"/>
  <c r="Q118" i="48"/>
  <c r="R118" i="48"/>
  <c r="S118" i="48"/>
  <c r="T118" i="48"/>
  <c r="U118" i="48"/>
  <c r="V118" i="48"/>
  <c r="W118" i="48"/>
  <c r="X118" i="48"/>
  <c r="Y118" i="48"/>
  <c r="Z118" i="48"/>
  <c r="AA118" i="48"/>
  <c r="AB118" i="48"/>
  <c r="AC118" i="48"/>
  <c r="AD118" i="48"/>
  <c r="AE118" i="48"/>
  <c r="AF118" i="48"/>
  <c r="AG118" i="48"/>
  <c r="AH118" i="48"/>
  <c r="AI118" i="48"/>
  <c r="AJ118" i="48"/>
  <c r="AK118" i="48"/>
  <c r="AL118" i="48"/>
  <c r="AM118" i="48"/>
  <c r="AN118" i="48"/>
  <c r="AO118" i="48"/>
  <c r="AP118" i="48"/>
  <c r="AQ118" i="48"/>
  <c r="AR118" i="48"/>
  <c r="AS118" i="48"/>
  <c r="AT118" i="48"/>
  <c r="AU118" i="48"/>
  <c r="H119" i="48"/>
  <c r="I119" i="48"/>
  <c r="J119" i="48"/>
  <c r="K119" i="48"/>
  <c r="L119" i="48"/>
  <c r="M119" i="48"/>
  <c r="N119" i="48"/>
  <c r="O119" i="48"/>
  <c r="P119" i="48"/>
  <c r="Q119" i="48"/>
  <c r="R119" i="48"/>
  <c r="S119" i="48"/>
  <c r="T119" i="48"/>
  <c r="U119" i="48"/>
  <c r="V119" i="48"/>
  <c r="W119" i="48"/>
  <c r="X119" i="48"/>
  <c r="Y119" i="48"/>
  <c r="Z119" i="48"/>
  <c r="AA119" i="48"/>
  <c r="AB119" i="48"/>
  <c r="AC119" i="48"/>
  <c r="AD119" i="48"/>
  <c r="AE119" i="48"/>
  <c r="AF119" i="48"/>
  <c r="AG119" i="48"/>
  <c r="AH119" i="48"/>
  <c r="AI119" i="48"/>
  <c r="AJ119" i="48"/>
  <c r="AK119" i="48"/>
  <c r="AL119" i="48"/>
  <c r="AM119" i="48"/>
  <c r="AN119" i="48"/>
  <c r="AO119" i="48"/>
  <c r="AP119" i="48"/>
  <c r="AQ119" i="48"/>
  <c r="AR119" i="48"/>
  <c r="AS119" i="48"/>
  <c r="AT119" i="48"/>
  <c r="AU119" i="48"/>
  <c r="AU330" i="49" s="1"/>
  <c r="H120" i="48"/>
  <c r="I120" i="48"/>
  <c r="J120" i="48"/>
  <c r="K120" i="48"/>
  <c r="L120" i="48"/>
  <c r="M120" i="48"/>
  <c r="N120" i="48"/>
  <c r="O120" i="48"/>
  <c r="P120" i="48"/>
  <c r="Q120" i="48"/>
  <c r="R120" i="48"/>
  <c r="S120" i="48"/>
  <c r="T120" i="48"/>
  <c r="U120" i="48"/>
  <c r="V120" i="48"/>
  <c r="W120" i="48"/>
  <c r="X120" i="48"/>
  <c r="Y120" i="48"/>
  <c r="Z120" i="48"/>
  <c r="AA120" i="48"/>
  <c r="AB120" i="48"/>
  <c r="AC120" i="48"/>
  <c r="AD120" i="48"/>
  <c r="AE120" i="48"/>
  <c r="AF120" i="48"/>
  <c r="AG120" i="48"/>
  <c r="AH120" i="48"/>
  <c r="AI120" i="48"/>
  <c r="AJ120" i="48"/>
  <c r="AK120" i="48"/>
  <c r="AL120" i="48"/>
  <c r="AM120" i="48"/>
  <c r="AN120" i="48"/>
  <c r="AO120" i="48"/>
  <c r="AP120" i="48"/>
  <c r="AQ120" i="48"/>
  <c r="AR331" i="49" s="1"/>
  <c r="AR120" i="48"/>
  <c r="AS120" i="48"/>
  <c r="AT120" i="48"/>
  <c r="AU120" i="48"/>
  <c r="H121" i="48"/>
  <c r="I121" i="48"/>
  <c r="J121" i="48"/>
  <c r="K121" i="48"/>
  <c r="L121" i="48"/>
  <c r="M121" i="48"/>
  <c r="N121" i="48"/>
  <c r="O121" i="48"/>
  <c r="P121" i="48"/>
  <c r="Q121" i="48"/>
  <c r="R121" i="48"/>
  <c r="S121" i="48"/>
  <c r="T121" i="48"/>
  <c r="U121" i="48"/>
  <c r="V121" i="48"/>
  <c r="W121" i="48"/>
  <c r="X121" i="48"/>
  <c r="Y121" i="48"/>
  <c r="Z121" i="48"/>
  <c r="AA121" i="48"/>
  <c r="AB121" i="48"/>
  <c r="AC121" i="48"/>
  <c r="AD121" i="48"/>
  <c r="AE121" i="48"/>
  <c r="AF121" i="48"/>
  <c r="AG121" i="48"/>
  <c r="AH121" i="48"/>
  <c r="AI121" i="48"/>
  <c r="AJ121" i="48"/>
  <c r="AK121" i="48"/>
  <c r="AL121" i="48"/>
  <c r="AM121" i="48"/>
  <c r="AN121" i="48"/>
  <c r="AO121" i="48"/>
  <c r="AP121" i="48"/>
  <c r="AQ121" i="48"/>
  <c r="AR121" i="48"/>
  <c r="AS121" i="48"/>
  <c r="AT121" i="48"/>
  <c r="AU121" i="48"/>
  <c r="G115" i="48"/>
  <c r="G116" i="48"/>
  <c r="G117" i="48"/>
  <c r="G118" i="48"/>
  <c r="G119" i="48"/>
  <c r="G120" i="48"/>
  <c r="G114" i="48"/>
  <c r="G111" i="48"/>
  <c r="H104" i="48"/>
  <c r="I104" i="48"/>
  <c r="J104" i="48"/>
  <c r="K104" i="48"/>
  <c r="L104" i="48"/>
  <c r="M104" i="48"/>
  <c r="N104" i="48"/>
  <c r="O104" i="48"/>
  <c r="P104" i="48"/>
  <c r="Q104" i="48"/>
  <c r="R104" i="48"/>
  <c r="S104" i="48"/>
  <c r="T104" i="48"/>
  <c r="U104" i="48"/>
  <c r="V104" i="48"/>
  <c r="W104" i="48"/>
  <c r="X104" i="48"/>
  <c r="Y104" i="48"/>
  <c r="Z104" i="48"/>
  <c r="AA104" i="48"/>
  <c r="AB104" i="48"/>
  <c r="AC104" i="48"/>
  <c r="AD104" i="48"/>
  <c r="AE104" i="48"/>
  <c r="AF104" i="48"/>
  <c r="AG104" i="48"/>
  <c r="AH104" i="48"/>
  <c r="AI104" i="48"/>
  <c r="AJ104" i="48"/>
  <c r="AK104" i="48"/>
  <c r="AL104" i="48"/>
  <c r="AM104" i="48"/>
  <c r="AN104" i="48"/>
  <c r="AO104" i="48"/>
  <c r="AP104" i="48"/>
  <c r="AQ104" i="48"/>
  <c r="AR104" i="48"/>
  <c r="AS104" i="48"/>
  <c r="AT104" i="48"/>
  <c r="AU104" i="48"/>
  <c r="H105" i="48"/>
  <c r="I105" i="48"/>
  <c r="J105" i="48"/>
  <c r="K105" i="48"/>
  <c r="L105" i="48"/>
  <c r="M105" i="48"/>
  <c r="N105" i="48"/>
  <c r="O105" i="48"/>
  <c r="P105" i="48"/>
  <c r="Q105" i="48"/>
  <c r="R105" i="48"/>
  <c r="S105" i="48"/>
  <c r="T105" i="48"/>
  <c r="U105" i="48"/>
  <c r="V105" i="48"/>
  <c r="W105" i="48"/>
  <c r="X105" i="48"/>
  <c r="Y105" i="48"/>
  <c r="Z105" i="48"/>
  <c r="AA105" i="48"/>
  <c r="AB105" i="48"/>
  <c r="AC105" i="48"/>
  <c r="AD105" i="48"/>
  <c r="AE105" i="48"/>
  <c r="AF105" i="48"/>
  <c r="AG105" i="48"/>
  <c r="AH105" i="48"/>
  <c r="AI105" i="48"/>
  <c r="AJ105" i="48"/>
  <c r="AK105" i="48"/>
  <c r="AL105" i="48"/>
  <c r="AM105" i="48"/>
  <c r="AN105" i="48"/>
  <c r="AO105" i="48"/>
  <c r="AP105" i="48"/>
  <c r="AQ105" i="48"/>
  <c r="AR105" i="48"/>
  <c r="AS105" i="48"/>
  <c r="AT105" i="48"/>
  <c r="AU105" i="48"/>
  <c r="H106" i="48"/>
  <c r="I106" i="48"/>
  <c r="J106" i="48"/>
  <c r="K106" i="48"/>
  <c r="L317" i="48" s="1"/>
  <c r="L106" i="48"/>
  <c r="M106" i="48"/>
  <c r="N106" i="48"/>
  <c r="O106" i="48"/>
  <c r="P106" i="48"/>
  <c r="Q106" i="48"/>
  <c r="R106" i="48"/>
  <c r="S106" i="48"/>
  <c r="T106" i="48"/>
  <c r="U106" i="48"/>
  <c r="V106" i="48"/>
  <c r="W106" i="48"/>
  <c r="X317" i="48" s="1"/>
  <c r="X106" i="48"/>
  <c r="Y106" i="48"/>
  <c r="Z106" i="48"/>
  <c r="AA106" i="48"/>
  <c r="AB106" i="48"/>
  <c r="AC106" i="48"/>
  <c r="AD106" i="48"/>
  <c r="AE106" i="48"/>
  <c r="AF106" i="48"/>
  <c r="AG106" i="48"/>
  <c r="AH106" i="48"/>
  <c r="AI106" i="48"/>
  <c r="AJ317" i="48" s="1"/>
  <c r="AJ106" i="48"/>
  <c r="AK106" i="48"/>
  <c r="AL106" i="48"/>
  <c r="AM106" i="48"/>
  <c r="AN106" i="48"/>
  <c r="AO106" i="48"/>
  <c r="AP106" i="48"/>
  <c r="AQ106" i="48"/>
  <c r="AR106" i="48"/>
  <c r="AS106" i="48"/>
  <c r="AT106" i="48"/>
  <c r="AU106" i="48"/>
  <c r="AU317" i="48" s="1"/>
  <c r="H107" i="48"/>
  <c r="I107" i="48"/>
  <c r="J107" i="48"/>
  <c r="K107" i="48"/>
  <c r="L107" i="48"/>
  <c r="M107" i="48"/>
  <c r="N107" i="48"/>
  <c r="O107" i="48"/>
  <c r="P107" i="48"/>
  <c r="Q107" i="48"/>
  <c r="R107" i="48"/>
  <c r="S107" i="48"/>
  <c r="T318" i="48" s="1"/>
  <c r="T107" i="48"/>
  <c r="U107" i="48"/>
  <c r="V107" i="48"/>
  <c r="W107" i="48"/>
  <c r="X107" i="48"/>
  <c r="Y107" i="48"/>
  <c r="Z107" i="48"/>
  <c r="AA107" i="48"/>
  <c r="AB107" i="48"/>
  <c r="AC107" i="48"/>
  <c r="AD107" i="48"/>
  <c r="AE107" i="48"/>
  <c r="AF318" i="48" s="1"/>
  <c r="AF107" i="48"/>
  <c r="AG107" i="48"/>
  <c r="AH107" i="48"/>
  <c r="AI107" i="48"/>
  <c r="AJ107" i="48"/>
  <c r="AK107" i="48"/>
  <c r="AL107" i="48"/>
  <c r="AM107" i="48"/>
  <c r="AN107" i="48"/>
  <c r="AO107" i="48"/>
  <c r="AP107" i="48"/>
  <c r="AQ107" i="48"/>
  <c r="AR318" i="48" s="1"/>
  <c r="AR107" i="48"/>
  <c r="AS107" i="48"/>
  <c r="AT107" i="48"/>
  <c r="AU107" i="48"/>
  <c r="H108" i="48"/>
  <c r="I108" i="48"/>
  <c r="J108" i="48"/>
  <c r="K108" i="48"/>
  <c r="L108" i="48"/>
  <c r="M108" i="48"/>
  <c r="N108" i="48"/>
  <c r="O108" i="48"/>
  <c r="P108" i="48"/>
  <c r="Q108" i="48"/>
  <c r="R108" i="48"/>
  <c r="S108" i="48"/>
  <c r="T108" i="48"/>
  <c r="U108" i="48"/>
  <c r="V108" i="48"/>
  <c r="W108" i="48"/>
  <c r="X108" i="48"/>
  <c r="Y108" i="48"/>
  <c r="Z108" i="48"/>
  <c r="AA108" i="48"/>
  <c r="AB108" i="48"/>
  <c r="AC108" i="48"/>
  <c r="AD108" i="48"/>
  <c r="AE108" i="48"/>
  <c r="AF108" i="48"/>
  <c r="AG108" i="48"/>
  <c r="AH108" i="48"/>
  <c r="AI108" i="48"/>
  <c r="AJ108" i="48"/>
  <c r="AK108" i="48"/>
  <c r="AL108" i="48"/>
  <c r="AM108" i="48"/>
  <c r="AN108" i="48"/>
  <c r="AO108" i="48"/>
  <c r="AP108" i="48"/>
  <c r="AQ108" i="48"/>
  <c r="AR108" i="48"/>
  <c r="AS108" i="48"/>
  <c r="AT108" i="48"/>
  <c r="AU108" i="48"/>
  <c r="H109" i="48"/>
  <c r="I109" i="48"/>
  <c r="J109" i="48"/>
  <c r="K109" i="48"/>
  <c r="L320" i="48" s="1"/>
  <c r="L109" i="48"/>
  <c r="M109" i="48"/>
  <c r="N109" i="48"/>
  <c r="O109" i="48"/>
  <c r="P109" i="48"/>
  <c r="Q109" i="48"/>
  <c r="R109" i="48"/>
  <c r="S109" i="48"/>
  <c r="T109" i="48"/>
  <c r="U109" i="48"/>
  <c r="V109" i="48"/>
  <c r="W109" i="48"/>
  <c r="X320" i="48" s="1"/>
  <c r="X109" i="48"/>
  <c r="Y109" i="48"/>
  <c r="Z109" i="48"/>
  <c r="AA109" i="48"/>
  <c r="AB109" i="48"/>
  <c r="AC109" i="48"/>
  <c r="AD109" i="48"/>
  <c r="AE109" i="48"/>
  <c r="AF109" i="48"/>
  <c r="AG109" i="48"/>
  <c r="AH109" i="48"/>
  <c r="AI109" i="48"/>
  <c r="AJ320" i="48" s="1"/>
  <c r="AJ109" i="48"/>
  <c r="AK109" i="48"/>
  <c r="AL109" i="48"/>
  <c r="AM109" i="48"/>
  <c r="AN109" i="48"/>
  <c r="AO109" i="48"/>
  <c r="AP109" i="48"/>
  <c r="AQ109" i="48"/>
  <c r="AR109" i="48"/>
  <c r="AS109" i="48"/>
  <c r="AT109" i="48"/>
  <c r="AU109" i="48"/>
  <c r="AU320" i="49" s="1"/>
  <c r="H110" i="48"/>
  <c r="I110" i="48"/>
  <c r="J110" i="48"/>
  <c r="K110" i="48"/>
  <c r="L110" i="48"/>
  <c r="M110" i="48"/>
  <c r="N110" i="48"/>
  <c r="O110" i="48"/>
  <c r="P110" i="48"/>
  <c r="Q110" i="48"/>
  <c r="R110" i="48"/>
  <c r="S110" i="48"/>
  <c r="T110" i="48"/>
  <c r="U110" i="48"/>
  <c r="V110" i="48"/>
  <c r="W110" i="48"/>
  <c r="X110" i="48"/>
  <c r="Y110" i="48"/>
  <c r="Z110" i="48"/>
  <c r="AA110" i="48"/>
  <c r="AB110" i="48"/>
  <c r="AC110" i="48"/>
  <c r="AD110" i="48"/>
  <c r="AE110" i="48"/>
  <c r="AF110" i="48"/>
  <c r="AG110" i="48"/>
  <c r="AH110" i="48"/>
  <c r="AI110" i="48"/>
  <c r="AJ110" i="48"/>
  <c r="AK110" i="48"/>
  <c r="AL110" i="48"/>
  <c r="AM110" i="48"/>
  <c r="AN110" i="48"/>
  <c r="AO110" i="48"/>
  <c r="AP110" i="48"/>
  <c r="AQ110" i="48"/>
  <c r="AR110" i="48"/>
  <c r="AS110" i="48"/>
  <c r="AT110" i="48"/>
  <c r="AU110" i="48"/>
  <c r="H111" i="48"/>
  <c r="I111" i="48"/>
  <c r="J111" i="48"/>
  <c r="K111" i="48"/>
  <c r="L111" i="48"/>
  <c r="M111" i="48"/>
  <c r="N111" i="48"/>
  <c r="O111" i="48"/>
  <c r="P111" i="48"/>
  <c r="Q111" i="48"/>
  <c r="R111" i="48"/>
  <c r="S111" i="48"/>
  <c r="T111" i="48"/>
  <c r="U111" i="48"/>
  <c r="V111" i="48"/>
  <c r="W111" i="48"/>
  <c r="X111" i="48"/>
  <c r="Y111" i="48"/>
  <c r="Z111" i="48"/>
  <c r="AA111" i="48"/>
  <c r="AB111" i="48"/>
  <c r="AC111" i="48"/>
  <c r="AD111" i="48"/>
  <c r="AE111" i="48"/>
  <c r="AF111" i="48"/>
  <c r="AG111" i="48"/>
  <c r="AH111" i="48"/>
  <c r="AI111" i="48"/>
  <c r="AJ111" i="48"/>
  <c r="AK111" i="48"/>
  <c r="AL111" i="48"/>
  <c r="AM111" i="48"/>
  <c r="AN111" i="48"/>
  <c r="AO111" i="48"/>
  <c r="AP111" i="48"/>
  <c r="AQ111" i="48"/>
  <c r="AR111" i="48"/>
  <c r="AS111" i="48"/>
  <c r="AT111" i="48"/>
  <c r="AU111" i="48"/>
  <c r="G106" i="48"/>
  <c r="G105" i="48"/>
  <c r="G107" i="48"/>
  <c r="G108" i="48"/>
  <c r="G109" i="48"/>
  <c r="G110" i="48"/>
  <c r="G104" i="48"/>
  <c r="H94" i="48"/>
  <c r="I94" i="48"/>
  <c r="J94" i="48"/>
  <c r="K94" i="48"/>
  <c r="L94" i="48"/>
  <c r="M94" i="48"/>
  <c r="N94" i="48"/>
  <c r="O94" i="48"/>
  <c r="P94" i="48"/>
  <c r="Q94" i="48"/>
  <c r="R94" i="48"/>
  <c r="S94" i="48"/>
  <c r="T94" i="48"/>
  <c r="U94" i="48"/>
  <c r="V94" i="48"/>
  <c r="W94" i="48"/>
  <c r="X94" i="48"/>
  <c r="Y94" i="48"/>
  <c r="Z94" i="48"/>
  <c r="AA94" i="48"/>
  <c r="AB94" i="48"/>
  <c r="AC94" i="48"/>
  <c r="AD94" i="48"/>
  <c r="AE94" i="48"/>
  <c r="AF94" i="48"/>
  <c r="AG94" i="48"/>
  <c r="AH94" i="48"/>
  <c r="AI94" i="48"/>
  <c r="AJ94" i="48"/>
  <c r="AK94" i="48"/>
  <c r="AL94" i="48"/>
  <c r="AM94" i="48"/>
  <c r="AN94" i="48"/>
  <c r="AO94" i="48"/>
  <c r="AP94" i="48"/>
  <c r="AQ94" i="48"/>
  <c r="AR94" i="48"/>
  <c r="AS94" i="48"/>
  <c r="AT94" i="48"/>
  <c r="AU94" i="48"/>
  <c r="H95" i="48"/>
  <c r="I95" i="48"/>
  <c r="J95" i="48"/>
  <c r="K95" i="48"/>
  <c r="L95" i="48"/>
  <c r="M95" i="48"/>
  <c r="N95" i="48"/>
  <c r="O95" i="48"/>
  <c r="P95" i="48"/>
  <c r="Q95" i="48"/>
  <c r="R95" i="48"/>
  <c r="S95" i="48"/>
  <c r="T95" i="48"/>
  <c r="U95" i="48"/>
  <c r="V95" i="48"/>
  <c r="W95" i="48"/>
  <c r="X95" i="48"/>
  <c r="Y95" i="48"/>
  <c r="Z95" i="48"/>
  <c r="AA95" i="48"/>
  <c r="AB95" i="48"/>
  <c r="AC95" i="48"/>
  <c r="AD95" i="48"/>
  <c r="AE95" i="48"/>
  <c r="AF95" i="48"/>
  <c r="AG95" i="48"/>
  <c r="AH95" i="48"/>
  <c r="AI95" i="48"/>
  <c r="AJ95" i="48"/>
  <c r="AK95" i="48"/>
  <c r="AL95" i="48"/>
  <c r="AM95" i="48"/>
  <c r="AN95" i="48"/>
  <c r="AO95" i="48"/>
  <c r="AP95" i="48"/>
  <c r="AQ95" i="48"/>
  <c r="AR95" i="48"/>
  <c r="AS95" i="48"/>
  <c r="AT95" i="48"/>
  <c r="AU95" i="48"/>
  <c r="H96" i="48"/>
  <c r="I96" i="48"/>
  <c r="J96" i="48"/>
  <c r="J307" i="48" s="1"/>
  <c r="K96" i="48"/>
  <c r="L96" i="48"/>
  <c r="M96" i="48"/>
  <c r="N96" i="48"/>
  <c r="O96" i="48"/>
  <c r="P96" i="48"/>
  <c r="Q96" i="48"/>
  <c r="R96" i="48"/>
  <c r="S96" i="48"/>
  <c r="T96" i="48"/>
  <c r="U96" i="48"/>
  <c r="V96" i="48"/>
  <c r="W96" i="48"/>
  <c r="X96" i="48"/>
  <c r="Y96" i="48"/>
  <c r="Z96" i="48"/>
  <c r="AA96" i="48"/>
  <c r="AB96" i="48"/>
  <c r="AC96" i="48"/>
  <c r="AD96" i="48"/>
  <c r="AE96" i="48"/>
  <c r="AF96" i="48"/>
  <c r="AG96" i="48"/>
  <c r="AH96" i="48"/>
  <c r="AI96" i="48"/>
  <c r="AJ96" i="48"/>
  <c r="AK96" i="48"/>
  <c r="AL96" i="48"/>
  <c r="AM96" i="48"/>
  <c r="AN96" i="48"/>
  <c r="AO96" i="48"/>
  <c r="AP96" i="48"/>
  <c r="AQ96" i="48"/>
  <c r="AR96" i="48"/>
  <c r="AS96" i="48"/>
  <c r="AT96" i="48"/>
  <c r="AU96" i="48"/>
  <c r="H97" i="48"/>
  <c r="I97" i="48"/>
  <c r="J97" i="48"/>
  <c r="K97" i="48"/>
  <c r="L97" i="48"/>
  <c r="M97" i="48"/>
  <c r="N97" i="48"/>
  <c r="O97" i="48"/>
  <c r="P97" i="48"/>
  <c r="Q97" i="48"/>
  <c r="R97" i="48"/>
  <c r="S97" i="48"/>
  <c r="T97" i="48"/>
  <c r="U97" i="48"/>
  <c r="V97" i="48"/>
  <c r="W97" i="48"/>
  <c r="X97" i="48"/>
  <c r="Y97" i="48"/>
  <c r="Z97" i="48"/>
  <c r="AA97" i="48"/>
  <c r="AB97" i="48"/>
  <c r="AC97" i="48"/>
  <c r="AD97" i="48"/>
  <c r="AE97" i="48"/>
  <c r="AF97" i="48"/>
  <c r="AG97" i="48"/>
  <c r="AH97" i="48"/>
  <c r="AI97" i="48"/>
  <c r="AJ97" i="48"/>
  <c r="AK97" i="48"/>
  <c r="AL97" i="48"/>
  <c r="AM97" i="48"/>
  <c r="AN97" i="48"/>
  <c r="AO97" i="48"/>
  <c r="AP97" i="48"/>
  <c r="AQ97" i="48"/>
  <c r="AR97" i="48"/>
  <c r="AS97" i="48"/>
  <c r="AT97" i="48"/>
  <c r="AU97" i="48"/>
  <c r="H98" i="48"/>
  <c r="I98" i="48"/>
  <c r="J98" i="48"/>
  <c r="K98" i="48"/>
  <c r="L98" i="48"/>
  <c r="M98" i="48"/>
  <c r="N98" i="48"/>
  <c r="O98" i="48"/>
  <c r="P309" i="48" s="1"/>
  <c r="P98" i="48"/>
  <c r="Q98" i="48"/>
  <c r="R98" i="48"/>
  <c r="S98" i="48"/>
  <c r="T98" i="48"/>
  <c r="U98" i="48"/>
  <c r="V98" i="48"/>
  <c r="W98" i="48"/>
  <c r="X98" i="48"/>
  <c r="Y98" i="48"/>
  <c r="Z98" i="48"/>
  <c r="AA98" i="48"/>
  <c r="AB309" i="48" s="1"/>
  <c r="AB98" i="48"/>
  <c r="AC98" i="48"/>
  <c r="AD98" i="48"/>
  <c r="AE98" i="48"/>
  <c r="AF98" i="48"/>
  <c r="AG98" i="48"/>
  <c r="AH98" i="48"/>
  <c r="AI98" i="48"/>
  <c r="AJ98" i="48"/>
  <c r="AK98" i="48"/>
  <c r="AL98" i="48"/>
  <c r="AM98" i="48"/>
  <c r="AN309" i="48" s="1"/>
  <c r="AN98" i="48"/>
  <c r="AO98" i="48"/>
  <c r="AP98" i="48"/>
  <c r="AQ98" i="48"/>
  <c r="AR98" i="48"/>
  <c r="AS98" i="48"/>
  <c r="AT98" i="48"/>
  <c r="AU98" i="48"/>
  <c r="H99" i="48"/>
  <c r="I99" i="48"/>
  <c r="J99" i="48"/>
  <c r="J310" i="48" s="1"/>
  <c r="K99" i="48"/>
  <c r="L310" i="48" s="1"/>
  <c r="L99" i="48"/>
  <c r="M99" i="48"/>
  <c r="N99" i="48"/>
  <c r="O99" i="48"/>
  <c r="P99" i="48"/>
  <c r="Q99" i="48"/>
  <c r="R99" i="48"/>
  <c r="S99" i="48"/>
  <c r="T99" i="48"/>
  <c r="U99" i="48"/>
  <c r="V99" i="48"/>
  <c r="V310" i="48" s="1"/>
  <c r="W99" i="48"/>
  <c r="X310" i="48" s="1"/>
  <c r="X99" i="48"/>
  <c r="Y99" i="48"/>
  <c r="Z99" i="48"/>
  <c r="AA99" i="48"/>
  <c r="AB99" i="48"/>
  <c r="AC99" i="48"/>
  <c r="AD99" i="48"/>
  <c r="AE99" i="48"/>
  <c r="AF99" i="48"/>
  <c r="AG99" i="48"/>
  <c r="AH99" i="48"/>
  <c r="AH310" i="48" s="1"/>
  <c r="AI99" i="48"/>
  <c r="AJ310" i="48" s="1"/>
  <c r="AJ99" i="48"/>
  <c r="AK99" i="48"/>
  <c r="AL99" i="48"/>
  <c r="AM99" i="48"/>
  <c r="AN99" i="48"/>
  <c r="AO99" i="48"/>
  <c r="AP99" i="48"/>
  <c r="AQ99" i="48"/>
  <c r="AR99" i="48"/>
  <c r="AS99" i="48"/>
  <c r="AT99" i="48"/>
  <c r="AT310" i="48" s="1"/>
  <c r="AU99" i="48"/>
  <c r="AU310" i="48" s="1"/>
  <c r="H100" i="48"/>
  <c r="I100" i="48"/>
  <c r="J100" i="48"/>
  <c r="K100" i="48"/>
  <c r="L100" i="48"/>
  <c r="M100" i="48"/>
  <c r="N100" i="48"/>
  <c r="O100" i="48"/>
  <c r="P100" i="48"/>
  <c r="Q100" i="48"/>
  <c r="R100" i="48"/>
  <c r="S100" i="48"/>
  <c r="T311" i="48" s="1"/>
  <c r="T100" i="48"/>
  <c r="U100" i="48"/>
  <c r="V100" i="48"/>
  <c r="W100" i="48"/>
  <c r="X100" i="48"/>
  <c r="Y100" i="48"/>
  <c r="Z100" i="48"/>
  <c r="AA100" i="48"/>
  <c r="AB100" i="48"/>
  <c r="AC100" i="48"/>
  <c r="AD100" i="48"/>
  <c r="AE100" i="48"/>
  <c r="AF311" i="48" s="1"/>
  <c r="AF100" i="48"/>
  <c r="AG100" i="48"/>
  <c r="AH100" i="48"/>
  <c r="AI100" i="48"/>
  <c r="AJ100" i="48"/>
  <c r="AK100" i="48"/>
  <c r="AL100" i="48"/>
  <c r="AM100" i="48"/>
  <c r="AN100" i="48"/>
  <c r="AO100" i="48"/>
  <c r="AP100" i="48"/>
  <c r="AQ100" i="48"/>
  <c r="AR311" i="48" s="1"/>
  <c r="AR100" i="48"/>
  <c r="AS100" i="48"/>
  <c r="AT100" i="48"/>
  <c r="AU100" i="48"/>
  <c r="H101" i="48"/>
  <c r="I101" i="48"/>
  <c r="J101" i="48"/>
  <c r="K101" i="48"/>
  <c r="L101" i="48"/>
  <c r="M101" i="48"/>
  <c r="N101" i="48"/>
  <c r="N312" i="48" s="1"/>
  <c r="O101" i="48"/>
  <c r="P312" i="48" s="1"/>
  <c r="P101" i="48"/>
  <c r="Q101" i="48"/>
  <c r="R101" i="48"/>
  <c r="S101" i="48"/>
  <c r="T101" i="48"/>
  <c r="U101" i="48"/>
  <c r="V101" i="48"/>
  <c r="W101" i="48"/>
  <c r="X101" i="48"/>
  <c r="Y101" i="48"/>
  <c r="Z101" i="48"/>
  <c r="Z312" i="48" s="1"/>
  <c r="AA101" i="48"/>
  <c r="AB312" i="48" s="1"/>
  <c r="AB101" i="48"/>
  <c r="AC101" i="48"/>
  <c r="AD101" i="48"/>
  <c r="AE101" i="48"/>
  <c r="AF101" i="48"/>
  <c r="AG101" i="48"/>
  <c r="AH101" i="48"/>
  <c r="AI101" i="48"/>
  <c r="AJ101" i="48"/>
  <c r="AK101" i="48"/>
  <c r="AL101" i="48"/>
  <c r="AM101" i="48"/>
  <c r="AN312" i="48" s="1"/>
  <c r="AN101" i="48"/>
  <c r="AO101" i="48"/>
  <c r="AP101" i="48"/>
  <c r="AQ101" i="48"/>
  <c r="AR101" i="48"/>
  <c r="AS101" i="48"/>
  <c r="AT101" i="48"/>
  <c r="AU101" i="48"/>
  <c r="G95" i="48"/>
  <c r="G96" i="48"/>
  <c r="G97" i="48"/>
  <c r="G98" i="48"/>
  <c r="G99" i="48"/>
  <c r="G100" i="48"/>
  <c r="G101" i="48"/>
  <c r="G94" i="48"/>
  <c r="H84" i="48"/>
  <c r="I84" i="48"/>
  <c r="J84" i="48"/>
  <c r="K84" i="48"/>
  <c r="L84" i="48"/>
  <c r="M84" i="48"/>
  <c r="N84" i="48"/>
  <c r="O84" i="48"/>
  <c r="P84" i="48"/>
  <c r="Q84" i="48"/>
  <c r="R84" i="48"/>
  <c r="S84" i="48"/>
  <c r="T84" i="48"/>
  <c r="U84" i="48"/>
  <c r="V84" i="48"/>
  <c r="W84" i="48"/>
  <c r="X84" i="48"/>
  <c r="Y84" i="48"/>
  <c r="Z84" i="48"/>
  <c r="AA84" i="48"/>
  <c r="AB84" i="48"/>
  <c r="AC84" i="48"/>
  <c r="AD84" i="48"/>
  <c r="AE84" i="48"/>
  <c r="AF84" i="48"/>
  <c r="AG84" i="48"/>
  <c r="AH84" i="48"/>
  <c r="AI84" i="48"/>
  <c r="AJ84" i="48"/>
  <c r="AK84" i="48"/>
  <c r="AL84" i="48"/>
  <c r="AM84" i="48"/>
  <c r="AN84" i="48"/>
  <c r="AO84" i="48"/>
  <c r="AP84" i="48"/>
  <c r="AQ84" i="48"/>
  <c r="AR84" i="48"/>
  <c r="AS84" i="48"/>
  <c r="AT84" i="48"/>
  <c r="AU84" i="48"/>
  <c r="H85" i="48"/>
  <c r="I85" i="48"/>
  <c r="J85" i="48"/>
  <c r="K85" i="48"/>
  <c r="L85" i="48"/>
  <c r="M85" i="48"/>
  <c r="N85" i="48"/>
  <c r="O85" i="48"/>
  <c r="P296" i="48" s="1"/>
  <c r="P85" i="48"/>
  <c r="Q85" i="48"/>
  <c r="R85" i="48"/>
  <c r="S85" i="48"/>
  <c r="T85" i="48"/>
  <c r="U85" i="48"/>
  <c r="V85" i="48"/>
  <c r="W85" i="48"/>
  <c r="X85" i="48"/>
  <c r="Y85" i="48"/>
  <c r="Z85" i="48"/>
  <c r="AA85" i="48"/>
  <c r="AB296" i="48" s="1"/>
  <c r="AB85" i="48"/>
  <c r="AC85" i="48"/>
  <c r="AD85" i="48"/>
  <c r="AE85" i="48"/>
  <c r="AF85" i="48"/>
  <c r="AG85" i="48"/>
  <c r="AH85" i="48"/>
  <c r="AI85" i="48"/>
  <c r="AJ85" i="48"/>
  <c r="AK85" i="48"/>
  <c r="AL85" i="48"/>
  <c r="AM85" i="48"/>
  <c r="AN296" i="48" s="1"/>
  <c r="AN85" i="48"/>
  <c r="AO85" i="48"/>
  <c r="AP85" i="48"/>
  <c r="AQ85" i="48"/>
  <c r="AR85" i="48"/>
  <c r="AS85" i="48"/>
  <c r="AT85" i="48"/>
  <c r="AU85" i="48"/>
  <c r="H86" i="48"/>
  <c r="I86" i="48"/>
  <c r="J86" i="48"/>
  <c r="K86" i="48"/>
  <c r="L297" i="48" s="1"/>
  <c r="L86" i="48"/>
  <c r="M86" i="48"/>
  <c r="N86" i="48"/>
  <c r="O86" i="48"/>
  <c r="P86" i="48"/>
  <c r="Q86" i="48"/>
  <c r="R86" i="48"/>
  <c r="S86" i="48"/>
  <c r="T86" i="48"/>
  <c r="U86" i="48"/>
  <c r="V86" i="48"/>
  <c r="W86" i="48"/>
  <c r="X297" i="48" s="1"/>
  <c r="X86" i="48"/>
  <c r="Y86" i="48"/>
  <c r="Z86" i="48"/>
  <c r="AA86" i="48"/>
  <c r="AB86" i="48"/>
  <c r="AC86" i="48"/>
  <c r="AD86" i="48"/>
  <c r="AE86" i="48"/>
  <c r="AF86" i="48"/>
  <c r="AG86" i="48"/>
  <c r="AH86" i="48"/>
  <c r="AI86" i="48"/>
  <c r="AJ297" i="48" s="1"/>
  <c r="AJ86" i="48"/>
  <c r="AK86" i="48"/>
  <c r="AL86" i="48"/>
  <c r="AM86" i="48"/>
  <c r="AN86" i="48"/>
  <c r="AO86" i="48"/>
  <c r="AP86" i="48"/>
  <c r="AQ86" i="48"/>
  <c r="AR86" i="48"/>
  <c r="AS86" i="48"/>
  <c r="AT86" i="48"/>
  <c r="AU86" i="48"/>
  <c r="AU297" i="49" s="1"/>
  <c r="H87" i="48"/>
  <c r="I87" i="48"/>
  <c r="J87" i="48"/>
  <c r="K87" i="48"/>
  <c r="L87" i="48"/>
  <c r="M87" i="48"/>
  <c r="N87" i="48"/>
  <c r="O87" i="48"/>
  <c r="P87" i="48"/>
  <c r="Q87" i="48"/>
  <c r="R87" i="48"/>
  <c r="S87" i="48"/>
  <c r="T298" i="48" s="1"/>
  <c r="T87" i="48"/>
  <c r="U87" i="48"/>
  <c r="V87" i="48"/>
  <c r="W87" i="48"/>
  <c r="X87" i="48"/>
  <c r="Y87" i="48"/>
  <c r="Z87" i="48"/>
  <c r="AA87" i="48"/>
  <c r="AB87" i="48"/>
  <c r="AC87" i="48"/>
  <c r="AD87" i="48"/>
  <c r="AE87" i="48"/>
  <c r="AF298" i="48" s="1"/>
  <c r="AF87" i="48"/>
  <c r="AG87" i="48"/>
  <c r="AH87" i="48"/>
  <c r="AI87" i="48"/>
  <c r="AJ87" i="48"/>
  <c r="AK87" i="48"/>
  <c r="AL87" i="48"/>
  <c r="AM87" i="48"/>
  <c r="AN87" i="48"/>
  <c r="AO87" i="48"/>
  <c r="AP87" i="48"/>
  <c r="AQ87" i="48"/>
  <c r="AR298" i="48" s="1"/>
  <c r="AR87" i="48"/>
  <c r="AS87" i="48"/>
  <c r="AT87" i="48"/>
  <c r="AU87" i="48"/>
  <c r="H88" i="48"/>
  <c r="I88" i="48"/>
  <c r="J88" i="48"/>
  <c r="K88" i="48"/>
  <c r="L88" i="48"/>
  <c r="M88" i="48"/>
  <c r="N88" i="48"/>
  <c r="O88" i="48"/>
  <c r="P88" i="48"/>
  <c r="Q88" i="48"/>
  <c r="R88" i="48"/>
  <c r="S88" i="48"/>
  <c r="T88" i="48"/>
  <c r="U88" i="48"/>
  <c r="V88" i="48"/>
  <c r="W88" i="48"/>
  <c r="X88" i="48"/>
  <c r="Y88" i="48"/>
  <c r="Z88" i="48"/>
  <c r="AA88" i="48"/>
  <c r="AB88" i="48"/>
  <c r="AC88" i="48"/>
  <c r="AD88" i="48"/>
  <c r="AE88" i="48"/>
  <c r="AF88" i="48"/>
  <c r="AG88" i="48"/>
  <c r="AH88" i="48"/>
  <c r="AI88" i="48"/>
  <c r="AJ88" i="48"/>
  <c r="AK88" i="48"/>
  <c r="AL88" i="48"/>
  <c r="AM88" i="48"/>
  <c r="AN88" i="48"/>
  <c r="AO88" i="48"/>
  <c r="AP88" i="48"/>
  <c r="AQ88" i="48"/>
  <c r="AR88" i="48"/>
  <c r="AS88" i="48"/>
  <c r="AT88" i="48"/>
  <c r="AU88" i="48"/>
  <c r="H89" i="48"/>
  <c r="I89" i="48"/>
  <c r="J89" i="48"/>
  <c r="K89" i="48"/>
  <c r="L300" i="48" s="1"/>
  <c r="L89" i="48"/>
  <c r="M89" i="48"/>
  <c r="N89" i="48"/>
  <c r="O89" i="48"/>
  <c r="P89" i="48"/>
  <c r="Q89" i="48"/>
  <c r="R89" i="48"/>
  <c r="S89" i="48"/>
  <c r="T89" i="48"/>
  <c r="U89" i="48"/>
  <c r="V89" i="48"/>
  <c r="W89" i="48"/>
  <c r="X300" i="48" s="1"/>
  <c r="X89" i="48"/>
  <c r="Y89" i="48"/>
  <c r="Z89" i="48"/>
  <c r="AA89" i="48"/>
  <c r="AB89" i="48"/>
  <c r="AC89" i="48"/>
  <c r="AD89" i="48"/>
  <c r="AE89" i="48"/>
  <c r="AF89" i="48"/>
  <c r="AG89" i="48"/>
  <c r="AH89" i="48"/>
  <c r="AI89" i="48"/>
  <c r="AJ300" i="48" s="1"/>
  <c r="AJ89" i="48"/>
  <c r="AK89" i="48"/>
  <c r="AL89" i="48"/>
  <c r="AM89" i="48"/>
  <c r="AN89" i="48"/>
  <c r="AO89" i="48"/>
  <c r="AP89" i="48"/>
  <c r="AQ89" i="48"/>
  <c r="AR89" i="48"/>
  <c r="AS89" i="48"/>
  <c r="AT89" i="48"/>
  <c r="AU89" i="48"/>
  <c r="AU300" i="48" s="1"/>
  <c r="H90" i="48"/>
  <c r="I90" i="48"/>
  <c r="J90" i="48"/>
  <c r="K90" i="48"/>
  <c r="L90" i="48"/>
  <c r="M90" i="48"/>
  <c r="N90" i="48"/>
  <c r="O90" i="48"/>
  <c r="P90" i="48"/>
  <c r="Q90" i="48"/>
  <c r="R90" i="48"/>
  <c r="S90" i="48"/>
  <c r="T90" i="48"/>
  <c r="U90" i="48"/>
  <c r="V90" i="48"/>
  <c r="W90" i="48"/>
  <c r="X90" i="48"/>
  <c r="Y90" i="48"/>
  <c r="Z90" i="48"/>
  <c r="AA90" i="48"/>
  <c r="AB90" i="48"/>
  <c r="AC90" i="48"/>
  <c r="AD90" i="48"/>
  <c r="AE90" i="48"/>
  <c r="AF90" i="48"/>
  <c r="AG90" i="48"/>
  <c r="AH90" i="48"/>
  <c r="AI90" i="48"/>
  <c r="AJ90" i="48"/>
  <c r="AK90" i="48"/>
  <c r="AL90" i="48"/>
  <c r="AM90" i="48"/>
  <c r="AN90" i="48"/>
  <c r="AO90" i="48"/>
  <c r="AP90" i="48"/>
  <c r="AQ90" i="48"/>
  <c r="AR301" i="49" s="1"/>
  <c r="AR90" i="48"/>
  <c r="AS90" i="48"/>
  <c r="AT90" i="48"/>
  <c r="AU90" i="48"/>
  <c r="H91" i="48"/>
  <c r="I91" i="48"/>
  <c r="J91" i="48"/>
  <c r="K91" i="48"/>
  <c r="L91" i="48"/>
  <c r="M91" i="48"/>
  <c r="N91" i="48"/>
  <c r="O91" i="48"/>
  <c r="P302" i="48" s="1"/>
  <c r="P91" i="48"/>
  <c r="Q91" i="48"/>
  <c r="R91" i="48"/>
  <c r="S91" i="48"/>
  <c r="T91" i="48"/>
  <c r="U91" i="48"/>
  <c r="V91" i="48"/>
  <c r="W91" i="48"/>
  <c r="X91" i="48"/>
  <c r="Y91" i="48"/>
  <c r="Z91" i="48"/>
  <c r="AA91" i="48"/>
  <c r="AB302" i="48" s="1"/>
  <c r="AB91" i="48"/>
  <c r="AC91" i="48"/>
  <c r="AD91" i="48"/>
  <c r="AE91" i="48"/>
  <c r="AF91" i="48"/>
  <c r="AG91" i="48"/>
  <c r="AH91" i="48"/>
  <c r="AI91" i="48"/>
  <c r="AJ91" i="48"/>
  <c r="AK91" i="48"/>
  <c r="AL91" i="48"/>
  <c r="AM91" i="48"/>
  <c r="AN302" i="48" s="1"/>
  <c r="AN91" i="48"/>
  <c r="AO91" i="48"/>
  <c r="AP91" i="48"/>
  <c r="AQ91" i="48"/>
  <c r="AR91" i="48"/>
  <c r="AS91" i="48"/>
  <c r="AT91" i="48"/>
  <c r="AU91" i="48"/>
  <c r="G85" i="48"/>
  <c r="G86" i="48"/>
  <c r="G87" i="48"/>
  <c r="G88" i="48"/>
  <c r="G89" i="48"/>
  <c r="G90" i="48"/>
  <c r="G91" i="48"/>
  <c r="G84" i="48"/>
  <c r="H74" i="48"/>
  <c r="I74" i="48"/>
  <c r="J74" i="48"/>
  <c r="K74" i="48"/>
  <c r="L74" i="48"/>
  <c r="M74" i="48"/>
  <c r="N74" i="48"/>
  <c r="O74" i="48"/>
  <c r="P74" i="48"/>
  <c r="Q74" i="48"/>
  <c r="R74" i="48"/>
  <c r="S74" i="48"/>
  <c r="T74" i="48"/>
  <c r="U74" i="48"/>
  <c r="V74" i="48"/>
  <c r="W74" i="48"/>
  <c r="X74" i="48"/>
  <c r="Y74" i="48"/>
  <c r="Z74" i="48"/>
  <c r="AA74" i="48"/>
  <c r="AB74" i="48"/>
  <c r="AC74" i="48"/>
  <c r="AD74" i="48"/>
  <c r="AE74" i="48"/>
  <c r="AF74" i="48"/>
  <c r="AG74" i="48"/>
  <c r="AH74" i="48"/>
  <c r="AI74" i="48"/>
  <c r="AJ74" i="48"/>
  <c r="AK74" i="48"/>
  <c r="AL74" i="48"/>
  <c r="AM74" i="48"/>
  <c r="AN74" i="48"/>
  <c r="AO74" i="48"/>
  <c r="AP74" i="48"/>
  <c r="AQ74" i="48"/>
  <c r="AR74" i="48"/>
  <c r="AS74" i="48"/>
  <c r="AT74" i="48"/>
  <c r="AU74" i="48"/>
  <c r="H75" i="48"/>
  <c r="I75" i="48"/>
  <c r="J75" i="48"/>
  <c r="K75" i="48"/>
  <c r="L75" i="48"/>
  <c r="M75" i="48"/>
  <c r="N75" i="48"/>
  <c r="O75" i="48"/>
  <c r="O286" i="48" s="1"/>
  <c r="P75" i="48"/>
  <c r="Q75" i="48"/>
  <c r="R75" i="48"/>
  <c r="S75" i="48"/>
  <c r="T75" i="48"/>
  <c r="U75" i="48"/>
  <c r="V75" i="48"/>
  <c r="W75" i="48"/>
  <c r="X75" i="48"/>
  <c r="Y75" i="48"/>
  <c r="Z75" i="48"/>
  <c r="AA75" i="48"/>
  <c r="AA286" i="48" s="1"/>
  <c r="AB75" i="48"/>
  <c r="AC75" i="48"/>
  <c r="AD75" i="48"/>
  <c r="AE75" i="48"/>
  <c r="AF75" i="48"/>
  <c r="AG75" i="48"/>
  <c r="AH75" i="48"/>
  <c r="AI75" i="48"/>
  <c r="AJ75" i="48"/>
  <c r="AK75" i="48"/>
  <c r="AL75" i="48"/>
  <c r="AM75" i="48"/>
  <c r="AN286" i="48" s="1"/>
  <c r="AN75" i="48"/>
  <c r="AO75" i="48"/>
  <c r="AP75" i="48"/>
  <c r="AQ75" i="48"/>
  <c r="AR75" i="48"/>
  <c r="AS75" i="48"/>
  <c r="AT75" i="48"/>
  <c r="AU75" i="48"/>
  <c r="H76" i="48"/>
  <c r="I76" i="48"/>
  <c r="J76" i="48"/>
  <c r="K76" i="48"/>
  <c r="L287" i="48" s="1"/>
  <c r="L76" i="48"/>
  <c r="M76" i="48"/>
  <c r="N76" i="48"/>
  <c r="O76" i="48"/>
  <c r="P76" i="48"/>
  <c r="Q76" i="48"/>
  <c r="R76" i="48"/>
  <c r="S76" i="48"/>
  <c r="T76" i="48"/>
  <c r="U76" i="48"/>
  <c r="V76" i="48"/>
  <c r="W76" i="48"/>
  <c r="X287" i="48" s="1"/>
  <c r="X76" i="48"/>
  <c r="Y76" i="48"/>
  <c r="Z76" i="48"/>
  <c r="AA76" i="48"/>
  <c r="AB76" i="48"/>
  <c r="AC76" i="48"/>
  <c r="AD76" i="48"/>
  <c r="AE76" i="48"/>
  <c r="AF76" i="48"/>
  <c r="AG76" i="48"/>
  <c r="AH76" i="48"/>
  <c r="AI76" i="48"/>
  <c r="AJ287" i="48" s="1"/>
  <c r="AJ76" i="48"/>
  <c r="AK76" i="48"/>
  <c r="AL76" i="48"/>
  <c r="AM76" i="48"/>
  <c r="AN76" i="48"/>
  <c r="AO76" i="48"/>
  <c r="AP76" i="48"/>
  <c r="AQ76" i="48"/>
  <c r="AR76" i="48"/>
  <c r="AS76" i="48"/>
  <c r="AT76" i="48"/>
  <c r="AU76" i="48"/>
  <c r="AU287" i="48" s="1"/>
  <c r="H77" i="48"/>
  <c r="I77" i="48"/>
  <c r="J77" i="48"/>
  <c r="K77" i="48"/>
  <c r="L77" i="48"/>
  <c r="M77" i="48"/>
  <c r="N77" i="48"/>
  <c r="O77" i="48"/>
  <c r="P77" i="48"/>
  <c r="Q77" i="48"/>
  <c r="R77" i="48"/>
  <c r="S77" i="48"/>
  <c r="T288" i="48" s="1"/>
  <c r="T77" i="48"/>
  <c r="U77" i="48"/>
  <c r="V77" i="48"/>
  <c r="W77" i="48"/>
  <c r="X77" i="48"/>
  <c r="Y77" i="48"/>
  <c r="Z77" i="48"/>
  <c r="AA77" i="48"/>
  <c r="AB77" i="48"/>
  <c r="AC77" i="48"/>
  <c r="AD77" i="48"/>
  <c r="AE77" i="48"/>
  <c r="AF288" i="48" s="1"/>
  <c r="AF77" i="48"/>
  <c r="AG77" i="48"/>
  <c r="AH77" i="48"/>
  <c r="AI77" i="48"/>
  <c r="AJ77" i="48"/>
  <c r="AK77" i="48"/>
  <c r="AL77" i="48"/>
  <c r="AM77" i="48"/>
  <c r="AN77" i="48"/>
  <c r="AO77" i="48"/>
  <c r="AP77" i="48"/>
  <c r="AQ77" i="48"/>
  <c r="AR288" i="48" s="1"/>
  <c r="AR77" i="48"/>
  <c r="AS77" i="48"/>
  <c r="AT77" i="48"/>
  <c r="AU77" i="48"/>
  <c r="H78" i="48"/>
  <c r="I78" i="48"/>
  <c r="J78" i="48"/>
  <c r="K78" i="48"/>
  <c r="L78" i="48"/>
  <c r="M78" i="48"/>
  <c r="N78" i="48"/>
  <c r="O78" i="48"/>
  <c r="P289" i="48" s="1"/>
  <c r="P78" i="48"/>
  <c r="Q78" i="48"/>
  <c r="R78" i="48"/>
  <c r="S78" i="48"/>
  <c r="T78" i="48"/>
  <c r="U78" i="48"/>
  <c r="V78" i="48"/>
  <c r="W78" i="48"/>
  <c r="X78" i="48"/>
  <c r="Y78" i="48"/>
  <c r="Z78" i="48"/>
  <c r="AA78" i="48"/>
  <c r="AB289" i="48" s="1"/>
  <c r="AB78" i="48"/>
  <c r="AC78" i="48"/>
  <c r="AD78" i="48"/>
  <c r="AE78" i="48"/>
  <c r="AF78" i="48"/>
  <c r="AG78" i="48"/>
  <c r="AH78" i="48"/>
  <c r="AI78" i="48"/>
  <c r="AJ78" i="48"/>
  <c r="AK78" i="48"/>
  <c r="AL78" i="48"/>
  <c r="AM78" i="48"/>
  <c r="AN289" i="48" s="1"/>
  <c r="AN78" i="48"/>
  <c r="AO78" i="48"/>
  <c r="AP78" i="48"/>
  <c r="AQ78" i="48"/>
  <c r="AR78" i="48"/>
  <c r="AS78" i="48"/>
  <c r="AT78" i="48"/>
  <c r="AU78" i="48"/>
  <c r="H79" i="48"/>
  <c r="I79" i="48"/>
  <c r="J79" i="48"/>
  <c r="K79" i="48"/>
  <c r="L290" i="48" s="1"/>
  <c r="L79" i="48"/>
  <c r="M79" i="48"/>
  <c r="N79" i="48"/>
  <c r="O79" i="48"/>
  <c r="P79" i="48"/>
  <c r="Q79" i="48"/>
  <c r="R79" i="48"/>
  <c r="S79" i="48"/>
  <c r="T79" i="48"/>
  <c r="U79" i="48"/>
  <c r="V79" i="48"/>
  <c r="W79" i="48"/>
  <c r="X290" i="48" s="1"/>
  <c r="X79" i="48"/>
  <c r="Y79" i="48"/>
  <c r="Z79" i="48"/>
  <c r="AA79" i="48"/>
  <c r="AB79" i="48"/>
  <c r="AC79" i="48"/>
  <c r="AD79" i="48"/>
  <c r="AE79" i="48"/>
  <c r="AF79" i="48"/>
  <c r="AG79" i="48"/>
  <c r="AH79" i="48"/>
  <c r="AI79" i="48"/>
  <c r="AJ290" i="48" s="1"/>
  <c r="AJ79" i="48"/>
  <c r="AK79" i="48"/>
  <c r="AL79" i="48"/>
  <c r="AM79" i="48"/>
  <c r="AN79" i="48"/>
  <c r="AO79" i="48"/>
  <c r="AP79" i="48"/>
  <c r="AQ79" i="48"/>
  <c r="AR79" i="48"/>
  <c r="AS79" i="48"/>
  <c r="AT79" i="48"/>
  <c r="AU79" i="48"/>
  <c r="AU290" i="49" s="1"/>
  <c r="H80" i="48"/>
  <c r="I80" i="48"/>
  <c r="J80" i="48"/>
  <c r="K80" i="48"/>
  <c r="L80" i="48"/>
  <c r="M80" i="48"/>
  <c r="N80" i="48"/>
  <c r="O80" i="48"/>
  <c r="P80" i="48"/>
  <c r="Q80" i="48"/>
  <c r="R80" i="48"/>
  <c r="S80" i="48"/>
  <c r="T291" i="48" s="1"/>
  <c r="T80" i="48"/>
  <c r="U80" i="48"/>
  <c r="V80" i="48"/>
  <c r="W80" i="48"/>
  <c r="X80" i="48"/>
  <c r="Y80" i="48"/>
  <c r="Z80" i="48"/>
  <c r="AA80" i="48"/>
  <c r="AB80" i="48"/>
  <c r="AC80" i="48"/>
  <c r="AD80" i="48"/>
  <c r="AE80" i="48"/>
  <c r="AF291" i="48" s="1"/>
  <c r="AF80" i="48"/>
  <c r="AG80" i="48"/>
  <c r="AH80" i="48"/>
  <c r="AI80" i="48"/>
  <c r="AJ80" i="48"/>
  <c r="AK80" i="48"/>
  <c r="AL80" i="48"/>
  <c r="AM80" i="48"/>
  <c r="AN80" i="48"/>
  <c r="AO80" i="48"/>
  <c r="AP80" i="48"/>
  <c r="AQ80" i="48"/>
  <c r="AR291" i="48" s="1"/>
  <c r="AR80" i="48"/>
  <c r="AS80" i="48"/>
  <c r="AT80" i="48"/>
  <c r="AU80" i="48"/>
  <c r="H81" i="48"/>
  <c r="I81" i="48"/>
  <c r="J81" i="48"/>
  <c r="K81" i="48"/>
  <c r="L81" i="48"/>
  <c r="M81" i="48"/>
  <c r="N81" i="48"/>
  <c r="O81" i="48"/>
  <c r="P81" i="48"/>
  <c r="Q81" i="48"/>
  <c r="R81" i="48"/>
  <c r="S81" i="48"/>
  <c r="T81" i="48"/>
  <c r="U81" i="48"/>
  <c r="V81" i="48"/>
  <c r="W81" i="48"/>
  <c r="X81" i="48"/>
  <c r="Y81" i="48"/>
  <c r="Z81" i="48"/>
  <c r="AA81" i="48"/>
  <c r="AB81" i="48"/>
  <c r="AC81" i="48"/>
  <c r="AD81" i="48"/>
  <c r="AE81" i="48"/>
  <c r="AF81" i="48"/>
  <c r="AG81" i="48"/>
  <c r="AH81" i="48"/>
  <c r="AI81" i="48"/>
  <c r="AJ81" i="48"/>
  <c r="AK81" i="48"/>
  <c r="AL81" i="48"/>
  <c r="AM81" i="48"/>
  <c r="AN81" i="48"/>
  <c r="AO81" i="48"/>
  <c r="AP81" i="48"/>
  <c r="AQ81" i="48"/>
  <c r="AR81" i="48"/>
  <c r="AS81" i="48"/>
  <c r="AT81" i="48"/>
  <c r="AU81" i="48"/>
  <c r="G75" i="48"/>
  <c r="G76" i="48"/>
  <c r="G77" i="48"/>
  <c r="G78" i="48"/>
  <c r="G79" i="48"/>
  <c r="G80" i="48"/>
  <c r="G81" i="48"/>
  <c r="G74" i="48"/>
  <c r="I55" i="76"/>
  <c r="J55" i="76"/>
  <c r="K55" i="76"/>
  <c r="L55" i="76"/>
  <c r="L56" i="76" s="1"/>
  <c r="M55" i="76"/>
  <c r="M56" i="76" s="1"/>
  <c r="N55" i="76"/>
  <c r="N56" i="76" s="1"/>
  <c r="O55" i="76"/>
  <c r="P55" i="76"/>
  <c r="Q55" i="76"/>
  <c r="R55" i="76"/>
  <c r="S55" i="76"/>
  <c r="S56" i="76" s="1"/>
  <c r="T55" i="76"/>
  <c r="T56" i="76" s="1"/>
  <c r="U55" i="76"/>
  <c r="V55" i="76"/>
  <c r="W55" i="76"/>
  <c r="X55" i="76"/>
  <c r="X56" i="76" s="1"/>
  <c r="Y55" i="76"/>
  <c r="Y56" i="76" s="1"/>
  <c r="Z55" i="76"/>
  <c r="Z56" i="76" s="1"/>
  <c r="AA55" i="76"/>
  <c r="AB55" i="76"/>
  <c r="AC55" i="76"/>
  <c r="AD55" i="76"/>
  <c r="AE55" i="76"/>
  <c r="AE56" i="76" s="1"/>
  <c r="AF55" i="76"/>
  <c r="AF56" i="76" s="1"/>
  <c r="AG55" i="76"/>
  <c r="AH55" i="76"/>
  <c r="AI55" i="76"/>
  <c r="AJ55" i="76"/>
  <c r="AJ56" i="76" s="1"/>
  <c r="AK55" i="76"/>
  <c r="AK56" i="76" s="1"/>
  <c r="AL55" i="76"/>
  <c r="AL56" i="76" s="1"/>
  <c r="AM55" i="76"/>
  <c r="AN55" i="76"/>
  <c r="AO55" i="76"/>
  <c r="AP55" i="76"/>
  <c r="AQ55" i="76"/>
  <c r="AQ56" i="76" s="1"/>
  <c r="AR55" i="76"/>
  <c r="AR56" i="76" s="1"/>
  <c r="AS55" i="76"/>
  <c r="AT55" i="76"/>
  <c r="AU55" i="76"/>
  <c r="I56" i="76"/>
  <c r="I57" i="76" s="1"/>
  <c r="I58" i="76" s="1"/>
  <c r="I59" i="76" s="1"/>
  <c r="I60" i="76" s="1"/>
  <c r="I61" i="76" s="1"/>
  <c r="J56" i="76"/>
  <c r="J57" i="76" s="1"/>
  <c r="K56" i="76"/>
  <c r="K57" i="76" s="1"/>
  <c r="O56" i="76"/>
  <c r="P56" i="76"/>
  <c r="P57" i="76" s="1"/>
  <c r="Q56" i="76"/>
  <c r="Q57" i="76" s="1"/>
  <c r="R56" i="76"/>
  <c r="U56" i="76"/>
  <c r="U57" i="76" s="1"/>
  <c r="V56" i="76"/>
  <c r="V57" i="76" s="1"/>
  <c r="W56" i="76"/>
  <c r="W57" i="76" s="1"/>
  <c r="AA56" i="76"/>
  <c r="AB56" i="76"/>
  <c r="AB57" i="76" s="1"/>
  <c r="AC56" i="76"/>
  <c r="AC57" i="76" s="1"/>
  <c r="AD56" i="76"/>
  <c r="AG56" i="76"/>
  <c r="AG57" i="76" s="1"/>
  <c r="AH56" i="76"/>
  <c r="AH57" i="76" s="1"/>
  <c r="AI56" i="76"/>
  <c r="AI57" i="76" s="1"/>
  <c r="AM56" i="76"/>
  <c r="AN56" i="76"/>
  <c r="AN57" i="76" s="1"/>
  <c r="AO56" i="76"/>
  <c r="AO57" i="76" s="1"/>
  <c r="AP56" i="76"/>
  <c r="AS56" i="76"/>
  <c r="AS57" i="76" s="1"/>
  <c r="AT56" i="76"/>
  <c r="AT57" i="76" s="1"/>
  <c r="AU56" i="76"/>
  <c r="AU57" i="76" s="1"/>
  <c r="O57" i="76"/>
  <c r="R57" i="76"/>
  <c r="R58" i="76" s="1"/>
  <c r="AA57" i="76"/>
  <c r="AD57" i="76"/>
  <c r="AD58" i="76" s="1"/>
  <c r="AM57" i="76"/>
  <c r="AP57" i="76"/>
  <c r="AP58" i="76" s="1"/>
  <c r="O58" i="76"/>
  <c r="O59" i="76" s="1"/>
  <c r="AA58" i="76"/>
  <c r="AA59" i="76" s="1"/>
  <c r="AM58" i="76"/>
  <c r="AM59" i="76" s="1"/>
  <c r="H55" i="76"/>
  <c r="H56" i="76"/>
  <c r="H57" i="76" s="1"/>
  <c r="G56" i="76"/>
  <c r="G57" i="76" s="1"/>
  <c r="G55" i="76"/>
  <c r="H64" i="48"/>
  <c r="I64" i="48"/>
  <c r="J64" i="48"/>
  <c r="K64" i="48"/>
  <c r="L64" i="48"/>
  <c r="M64" i="48"/>
  <c r="N64" i="48"/>
  <c r="O64" i="48"/>
  <c r="P64" i="48"/>
  <c r="Q64" i="48"/>
  <c r="R64" i="48"/>
  <c r="S64" i="48"/>
  <c r="T64" i="48"/>
  <c r="U64" i="48"/>
  <c r="V64" i="48"/>
  <c r="W64" i="48"/>
  <c r="X64" i="48"/>
  <c r="Y64" i="48"/>
  <c r="Z64" i="48"/>
  <c r="AA64" i="48"/>
  <c r="AB64" i="48"/>
  <c r="AC64" i="48"/>
  <c r="AD64" i="48"/>
  <c r="AE64" i="48"/>
  <c r="AF64" i="48"/>
  <c r="AG64" i="48"/>
  <c r="AH64" i="48"/>
  <c r="AI64" i="48"/>
  <c r="AJ64" i="48"/>
  <c r="AK64" i="48"/>
  <c r="AL64" i="48"/>
  <c r="AM64" i="48"/>
  <c r="AN64" i="48"/>
  <c r="AO64" i="48"/>
  <c r="AP64" i="48"/>
  <c r="AQ64" i="48"/>
  <c r="AR64" i="48"/>
  <c r="AS64" i="48"/>
  <c r="AT64" i="48"/>
  <c r="AU64" i="48"/>
  <c r="H65" i="48"/>
  <c r="I65" i="48"/>
  <c r="J65" i="48"/>
  <c r="K65" i="48"/>
  <c r="L65" i="48"/>
  <c r="M65" i="48"/>
  <c r="N65" i="48"/>
  <c r="O65" i="48"/>
  <c r="P65" i="48"/>
  <c r="Q65" i="48"/>
  <c r="R65" i="48"/>
  <c r="S65" i="48"/>
  <c r="T65" i="48"/>
  <c r="U65" i="48"/>
  <c r="V65" i="48"/>
  <c r="W65" i="48"/>
  <c r="X65" i="48"/>
  <c r="Y65" i="48"/>
  <c r="Z65" i="48"/>
  <c r="AA65" i="48"/>
  <c r="AB65" i="48"/>
  <c r="AC65" i="48"/>
  <c r="AD65" i="48"/>
  <c r="AE65" i="48"/>
  <c r="AF65" i="48"/>
  <c r="AG65" i="48"/>
  <c r="AH65" i="48"/>
  <c r="AI65" i="48"/>
  <c r="AJ65" i="48"/>
  <c r="AK65" i="48"/>
  <c r="AL65" i="48"/>
  <c r="AM65" i="48"/>
  <c r="AN65" i="48"/>
  <c r="AO65" i="48"/>
  <c r="AP65" i="48"/>
  <c r="AQ65" i="48"/>
  <c r="AR65" i="48"/>
  <c r="AS65" i="48"/>
  <c r="AT65" i="48"/>
  <c r="AU65" i="48"/>
  <c r="H66" i="48"/>
  <c r="I66" i="48"/>
  <c r="J66" i="48"/>
  <c r="K66" i="48"/>
  <c r="L66" i="48"/>
  <c r="M66" i="48"/>
  <c r="N66" i="48"/>
  <c r="O66" i="48"/>
  <c r="P66" i="48"/>
  <c r="Q66" i="48"/>
  <c r="R66" i="48"/>
  <c r="S66" i="48"/>
  <c r="T66" i="48"/>
  <c r="U66" i="48"/>
  <c r="V66" i="48"/>
  <c r="W66" i="48"/>
  <c r="X66" i="48"/>
  <c r="Y66" i="48"/>
  <c r="Z66" i="48"/>
  <c r="AA66" i="48"/>
  <c r="AB66" i="48"/>
  <c r="AC66" i="48"/>
  <c r="AD66" i="48"/>
  <c r="AE66" i="48"/>
  <c r="AF66" i="48"/>
  <c r="AG66" i="48"/>
  <c r="AH66" i="48"/>
  <c r="AI66" i="48"/>
  <c r="AJ66" i="48"/>
  <c r="AK66" i="48"/>
  <c r="AL66" i="48"/>
  <c r="AM66" i="48"/>
  <c r="AN66" i="48"/>
  <c r="AO66" i="48"/>
  <c r="AP66" i="48"/>
  <c r="AQ66" i="48"/>
  <c r="AR66" i="48"/>
  <c r="AS66" i="48"/>
  <c r="AT66" i="48"/>
  <c r="AU66" i="48"/>
  <c r="H67" i="48"/>
  <c r="I67" i="48"/>
  <c r="J67" i="48"/>
  <c r="K67" i="48"/>
  <c r="L67" i="48"/>
  <c r="M67" i="48"/>
  <c r="N67" i="48"/>
  <c r="O67" i="48"/>
  <c r="P67" i="48"/>
  <c r="Q67" i="48"/>
  <c r="R67" i="48"/>
  <c r="S67" i="48"/>
  <c r="T67" i="48"/>
  <c r="U67" i="48"/>
  <c r="V67" i="48"/>
  <c r="W67" i="48"/>
  <c r="X67" i="48"/>
  <c r="Y67" i="48"/>
  <c r="Z67" i="48"/>
  <c r="AA67" i="48"/>
  <c r="AB67" i="48"/>
  <c r="AC67" i="48"/>
  <c r="AD67" i="48"/>
  <c r="AE67" i="48"/>
  <c r="AF67" i="48"/>
  <c r="AG67" i="48"/>
  <c r="AH67" i="48"/>
  <c r="AI67" i="48"/>
  <c r="AJ67" i="48"/>
  <c r="AK67" i="48"/>
  <c r="AL67" i="48"/>
  <c r="AM67" i="48"/>
  <c r="AN67" i="48"/>
  <c r="AO67" i="48"/>
  <c r="AP67" i="48"/>
  <c r="AQ67" i="48"/>
  <c r="AR67" i="48"/>
  <c r="AS67" i="48"/>
  <c r="AT67" i="48"/>
  <c r="AU67" i="48"/>
  <c r="H68" i="48"/>
  <c r="I68" i="48"/>
  <c r="J68" i="48"/>
  <c r="K68" i="48"/>
  <c r="L68" i="48"/>
  <c r="M68" i="48"/>
  <c r="N68" i="48"/>
  <c r="O68" i="48"/>
  <c r="P68" i="48"/>
  <c r="Q68" i="48"/>
  <c r="R68" i="48"/>
  <c r="S68" i="48"/>
  <c r="T68" i="48"/>
  <c r="U68" i="48"/>
  <c r="V68" i="48"/>
  <c r="W68" i="48"/>
  <c r="X68" i="48"/>
  <c r="Y68" i="48"/>
  <c r="Z68" i="48"/>
  <c r="AA68" i="48"/>
  <c r="AB68" i="48"/>
  <c r="AC68" i="48"/>
  <c r="AD68" i="48"/>
  <c r="AE68" i="48"/>
  <c r="AF68" i="48"/>
  <c r="AG68" i="48"/>
  <c r="AH68" i="48"/>
  <c r="AI68" i="48"/>
  <c r="AJ68" i="48"/>
  <c r="AK68" i="48"/>
  <c r="AL68" i="48"/>
  <c r="AM68" i="48"/>
  <c r="AN68" i="48"/>
  <c r="AO68" i="48"/>
  <c r="AP68" i="48"/>
  <c r="AQ68" i="48"/>
  <c r="AR68" i="48"/>
  <c r="AS68" i="48"/>
  <c r="AT68" i="48"/>
  <c r="AU68" i="48"/>
  <c r="H69" i="48"/>
  <c r="I69" i="48"/>
  <c r="J69" i="48"/>
  <c r="K69" i="48"/>
  <c r="L69" i="48"/>
  <c r="M69" i="48"/>
  <c r="N69" i="48"/>
  <c r="O69" i="48"/>
  <c r="P69" i="48"/>
  <c r="Q69" i="48"/>
  <c r="R69" i="48"/>
  <c r="S69" i="48"/>
  <c r="T69" i="48"/>
  <c r="U69" i="48"/>
  <c r="V69" i="48"/>
  <c r="W69" i="48"/>
  <c r="X69" i="48"/>
  <c r="Y69" i="48"/>
  <c r="Z69" i="48"/>
  <c r="AA69" i="48"/>
  <c r="AB69" i="48"/>
  <c r="AC69" i="48"/>
  <c r="AD69" i="48"/>
  <c r="AE69" i="48"/>
  <c r="AF69" i="48"/>
  <c r="AG69" i="48"/>
  <c r="AH69" i="48"/>
  <c r="AI69" i="48"/>
  <c r="AJ69" i="48"/>
  <c r="AK69" i="48"/>
  <c r="AL69" i="48"/>
  <c r="AM69" i="48"/>
  <c r="AN69" i="48"/>
  <c r="AO69" i="48"/>
  <c r="AP69" i="48"/>
  <c r="AQ69" i="48"/>
  <c r="AR69" i="48"/>
  <c r="AS69" i="48"/>
  <c r="AT69" i="48"/>
  <c r="AU69" i="48"/>
  <c r="H70" i="48"/>
  <c r="I70" i="48"/>
  <c r="J70" i="48"/>
  <c r="K70" i="48"/>
  <c r="L70" i="48"/>
  <c r="M70" i="48"/>
  <c r="N70" i="48"/>
  <c r="O70" i="48"/>
  <c r="P70" i="48"/>
  <c r="Q70" i="48"/>
  <c r="R70" i="48"/>
  <c r="S70" i="48"/>
  <c r="T281" i="48" s="1"/>
  <c r="T70" i="48"/>
  <c r="U70" i="48"/>
  <c r="V70" i="48"/>
  <c r="W70" i="48"/>
  <c r="X70" i="48"/>
  <c r="Y70" i="48"/>
  <c r="Z70" i="48"/>
  <c r="AA70" i="48"/>
  <c r="AB70" i="48"/>
  <c r="AC70" i="48"/>
  <c r="AD70" i="48"/>
  <c r="AE70" i="48"/>
  <c r="AF281" i="48" s="1"/>
  <c r="AF70" i="48"/>
  <c r="AG70" i="48"/>
  <c r="AH70" i="48"/>
  <c r="AI70" i="48"/>
  <c r="AJ70" i="48"/>
  <c r="AK70" i="48"/>
  <c r="AL70" i="48"/>
  <c r="AM70" i="48"/>
  <c r="AN70" i="48"/>
  <c r="AO70" i="48"/>
  <c r="AP70" i="48"/>
  <c r="AQ70" i="48"/>
  <c r="AR281" i="48" s="1"/>
  <c r="AR70" i="48"/>
  <c r="AS70" i="48"/>
  <c r="AT70" i="48"/>
  <c r="AU70" i="48"/>
  <c r="H71" i="48"/>
  <c r="I71" i="48"/>
  <c r="J71" i="48"/>
  <c r="K71" i="48"/>
  <c r="L71" i="48"/>
  <c r="M71" i="48"/>
  <c r="N71" i="48"/>
  <c r="O71" i="48"/>
  <c r="P71" i="48"/>
  <c r="Q71" i="48"/>
  <c r="R71" i="48"/>
  <c r="S71" i="48"/>
  <c r="T71" i="48"/>
  <c r="U71" i="48"/>
  <c r="V71" i="48"/>
  <c r="W71" i="48"/>
  <c r="X71" i="48"/>
  <c r="Y71" i="48"/>
  <c r="Z71" i="48"/>
  <c r="AA71" i="48"/>
  <c r="AB71" i="48"/>
  <c r="AC71" i="48"/>
  <c r="AD71" i="48"/>
  <c r="AE71" i="48"/>
  <c r="AF71" i="48"/>
  <c r="AG71" i="48"/>
  <c r="AH71" i="48"/>
  <c r="AI71" i="48"/>
  <c r="AJ71" i="48"/>
  <c r="AK71" i="48"/>
  <c r="AL71" i="48"/>
  <c r="AM71" i="48"/>
  <c r="AN71" i="48"/>
  <c r="AO71" i="48"/>
  <c r="AP71" i="48"/>
  <c r="AQ71" i="48"/>
  <c r="AR71" i="48"/>
  <c r="AS71" i="48"/>
  <c r="AT71" i="48"/>
  <c r="AU71" i="48"/>
  <c r="G65" i="48"/>
  <c r="G66" i="48"/>
  <c r="G67" i="48"/>
  <c r="G68" i="48"/>
  <c r="G69" i="48"/>
  <c r="G70" i="48"/>
  <c r="G71" i="48"/>
  <c r="G64" i="48"/>
  <c r="G61" i="48"/>
  <c r="H54" i="48"/>
  <c r="I54" i="48"/>
  <c r="J54" i="48"/>
  <c r="K54" i="48"/>
  <c r="L54" i="48"/>
  <c r="M54" i="48"/>
  <c r="N54" i="48"/>
  <c r="O54" i="48"/>
  <c r="P54" i="48"/>
  <c r="Q54" i="48"/>
  <c r="R54" i="48"/>
  <c r="S54" i="48"/>
  <c r="T54" i="48"/>
  <c r="U54" i="48"/>
  <c r="V54" i="48"/>
  <c r="W54" i="48"/>
  <c r="X54" i="48"/>
  <c r="Y54" i="48"/>
  <c r="Z54" i="48"/>
  <c r="AA54" i="48"/>
  <c r="AB54" i="48"/>
  <c r="AC54" i="48"/>
  <c r="AD54" i="48"/>
  <c r="AE54" i="48"/>
  <c r="AF54" i="48"/>
  <c r="AG54" i="48"/>
  <c r="AH54" i="48"/>
  <c r="AI54" i="48"/>
  <c r="AJ54" i="48"/>
  <c r="AK54" i="48"/>
  <c r="AL54" i="48"/>
  <c r="AM54" i="48"/>
  <c r="AN54" i="48"/>
  <c r="AO54" i="48"/>
  <c r="AP54" i="48"/>
  <c r="AQ54" i="48"/>
  <c r="AR54" i="48"/>
  <c r="AS54" i="48"/>
  <c r="AT54" i="48"/>
  <c r="AU54" i="48"/>
  <c r="H55" i="48"/>
  <c r="I55" i="48"/>
  <c r="J55" i="48"/>
  <c r="K55" i="48"/>
  <c r="L55" i="48"/>
  <c r="M55" i="48"/>
  <c r="N55" i="48"/>
  <c r="O55" i="48"/>
  <c r="P55" i="48"/>
  <c r="Q55" i="48"/>
  <c r="R55" i="48"/>
  <c r="S55" i="48"/>
  <c r="T55" i="48"/>
  <c r="U55" i="48"/>
  <c r="V55" i="48"/>
  <c r="W55" i="48"/>
  <c r="X55" i="48"/>
  <c r="Y55" i="48"/>
  <c r="Z55" i="48"/>
  <c r="AA55" i="48"/>
  <c r="AB55" i="48"/>
  <c r="AC55" i="48"/>
  <c r="AD55" i="48"/>
  <c r="AE55" i="48"/>
  <c r="AF55" i="48"/>
  <c r="AG55" i="48"/>
  <c r="AH55" i="48"/>
  <c r="AI55" i="48"/>
  <c r="AJ55" i="48"/>
  <c r="AK55" i="48"/>
  <c r="AL55" i="48"/>
  <c r="AM55" i="48"/>
  <c r="AN55" i="48"/>
  <c r="AO55" i="48"/>
  <c r="AP55" i="48"/>
  <c r="AQ55" i="48"/>
  <c r="AR55" i="48"/>
  <c r="AS55" i="48"/>
  <c r="AT55" i="48"/>
  <c r="AU55" i="48"/>
  <c r="H56" i="48"/>
  <c r="I56" i="48"/>
  <c r="J56" i="48"/>
  <c r="K56" i="48"/>
  <c r="L56" i="48"/>
  <c r="M56" i="48"/>
  <c r="N56" i="48"/>
  <c r="O56" i="48"/>
  <c r="P56" i="48"/>
  <c r="Q56" i="48"/>
  <c r="R56" i="48"/>
  <c r="S56" i="48"/>
  <c r="T56" i="48"/>
  <c r="U56" i="48"/>
  <c r="V56" i="48"/>
  <c r="W56" i="48"/>
  <c r="X56" i="48"/>
  <c r="Y56" i="48"/>
  <c r="Z56" i="48"/>
  <c r="AA56" i="48"/>
  <c r="AB56" i="48"/>
  <c r="AC56" i="48"/>
  <c r="AD56" i="48"/>
  <c r="AE56" i="48"/>
  <c r="AF56" i="48"/>
  <c r="AG56" i="48"/>
  <c r="AH56" i="48"/>
  <c r="AI56" i="48"/>
  <c r="AJ56" i="48"/>
  <c r="AK56" i="48"/>
  <c r="AL56" i="48"/>
  <c r="AM56" i="48"/>
  <c r="AN56" i="48"/>
  <c r="AO56" i="48"/>
  <c r="AP56" i="48"/>
  <c r="AQ56" i="48"/>
  <c r="AR56" i="48"/>
  <c r="AS56" i="48"/>
  <c r="AT56" i="48"/>
  <c r="AU56" i="48"/>
  <c r="AU267" i="49" s="1"/>
  <c r="H57" i="48"/>
  <c r="I57" i="48"/>
  <c r="J57" i="48"/>
  <c r="K57" i="48"/>
  <c r="L57" i="48"/>
  <c r="M57" i="48"/>
  <c r="N57" i="48"/>
  <c r="O57" i="48"/>
  <c r="P57" i="48"/>
  <c r="Q57" i="48"/>
  <c r="R57" i="48"/>
  <c r="S57" i="48"/>
  <c r="T57" i="48"/>
  <c r="U57" i="48"/>
  <c r="V57" i="48"/>
  <c r="W57" i="48"/>
  <c r="X57" i="48"/>
  <c r="Y57" i="48"/>
  <c r="Z57" i="48"/>
  <c r="AA57" i="48"/>
  <c r="AB57" i="48"/>
  <c r="AC57" i="48"/>
  <c r="AD57" i="48"/>
  <c r="AE57" i="48"/>
  <c r="AF57" i="48"/>
  <c r="AG57" i="48"/>
  <c r="AH57" i="48"/>
  <c r="AI57" i="48"/>
  <c r="AJ57" i="48"/>
  <c r="AK57" i="48"/>
  <c r="AL57" i="48"/>
  <c r="AM57" i="48"/>
  <c r="AN57" i="48"/>
  <c r="AO57" i="48"/>
  <c r="AP57" i="48"/>
  <c r="AQ57" i="48"/>
  <c r="AQ268" i="48" s="1"/>
  <c r="AR57" i="48"/>
  <c r="AS57" i="48"/>
  <c r="AT57" i="48"/>
  <c r="AU57" i="48"/>
  <c r="H58" i="48"/>
  <c r="I58" i="48"/>
  <c r="J58" i="48"/>
  <c r="K58" i="48"/>
  <c r="L58" i="48"/>
  <c r="M58" i="48"/>
  <c r="N58" i="48"/>
  <c r="O58" i="48"/>
  <c r="O269" i="48" s="1"/>
  <c r="P58" i="48"/>
  <c r="Q58" i="48"/>
  <c r="R58" i="48"/>
  <c r="S58" i="48"/>
  <c r="T58" i="48"/>
  <c r="U58" i="48"/>
  <c r="V58" i="48"/>
  <c r="W58" i="48"/>
  <c r="X58" i="48"/>
  <c r="Y58" i="48"/>
  <c r="Z58" i="48"/>
  <c r="AA58" i="48"/>
  <c r="AA269" i="48" s="1"/>
  <c r="AB58" i="48"/>
  <c r="AC58" i="48"/>
  <c r="AD58" i="48"/>
  <c r="AE58" i="48"/>
  <c r="AF58" i="48"/>
  <c r="AG58" i="48"/>
  <c r="AH58" i="48"/>
  <c r="AI58" i="48"/>
  <c r="AJ58" i="48"/>
  <c r="AK58" i="48"/>
  <c r="AL58" i="48"/>
  <c r="AM58" i="48"/>
  <c r="AN269" i="48" s="1"/>
  <c r="AN58" i="48"/>
  <c r="AO58" i="48"/>
  <c r="AP58" i="48"/>
  <c r="AQ58" i="48"/>
  <c r="AR58" i="48"/>
  <c r="AS58" i="48"/>
  <c r="AT58" i="48"/>
  <c r="AU58" i="48"/>
  <c r="H59" i="48"/>
  <c r="I59" i="48"/>
  <c r="J59" i="48"/>
  <c r="K59" i="48"/>
  <c r="L270" i="48" s="1"/>
  <c r="L59" i="48"/>
  <c r="M59" i="48"/>
  <c r="N59" i="48"/>
  <c r="O59" i="48"/>
  <c r="P59" i="48"/>
  <c r="Q59" i="48"/>
  <c r="R59" i="48"/>
  <c r="S59" i="48"/>
  <c r="T59" i="48"/>
  <c r="U59" i="48"/>
  <c r="V59" i="48"/>
  <c r="W59" i="48"/>
  <c r="X270" i="48" s="1"/>
  <c r="X59" i="48"/>
  <c r="Y59" i="48"/>
  <c r="Z59" i="48"/>
  <c r="AA59" i="48"/>
  <c r="AB59" i="48"/>
  <c r="AC59" i="48"/>
  <c r="AD59" i="48"/>
  <c r="AE59" i="48"/>
  <c r="AF59" i="48"/>
  <c r="AG59" i="48"/>
  <c r="AH59" i="48"/>
  <c r="AI59" i="48"/>
  <c r="AJ270" i="48" s="1"/>
  <c r="AJ59" i="48"/>
  <c r="AK59" i="48"/>
  <c r="AL59" i="48"/>
  <c r="AM59" i="48"/>
  <c r="AN59" i="48"/>
  <c r="AO59" i="48"/>
  <c r="AP59" i="48"/>
  <c r="AQ59" i="48"/>
  <c r="AR59" i="48"/>
  <c r="AS59" i="48"/>
  <c r="AT59" i="48"/>
  <c r="AU59" i="48"/>
  <c r="AU270" i="49" s="1"/>
  <c r="H60" i="48"/>
  <c r="I60" i="48"/>
  <c r="J60" i="48"/>
  <c r="K60" i="48"/>
  <c r="L60" i="48"/>
  <c r="M60" i="48"/>
  <c r="N60" i="48"/>
  <c r="O60" i="48"/>
  <c r="P60" i="48"/>
  <c r="Q60" i="48"/>
  <c r="R60" i="48"/>
  <c r="S60" i="48"/>
  <c r="T271" i="48" s="1"/>
  <c r="T60" i="48"/>
  <c r="U60" i="48"/>
  <c r="V60" i="48"/>
  <c r="W60" i="48"/>
  <c r="X60" i="48"/>
  <c r="Y60" i="48"/>
  <c r="Z60" i="48"/>
  <c r="AA60" i="48"/>
  <c r="AB60" i="48"/>
  <c r="AC60" i="48"/>
  <c r="AD60" i="48"/>
  <c r="AE60" i="48"/>
  <c r="AF271" i="48" s="1"/>
  <c r="AF60" i="48"/>
  <c r="AG60" i="48"/>
  <c r="AH60" i="48"/>
  <c r="AI60" i="48"/>
  <c r="AJ60" i="48"/>
  <c r="AK60" i="48"/>
  <c r="AL60" i="48"/>
  <c r="AM60" i="48"/>
  <c r="AN60" i="48"/>
  <c r="AO60" i="48"/>
  <c r="AP60" i="48"/>
  <c r="AQ60" i="48"/>
  <c r="AR271" i="48" s="1"/>
  <c r="AR60" i="48"/>
  <c r="AS60" i="48"/>
  <c r="AT60" i="48"/>
  <c r="AU60" i="48"/>
  <c r="H61" i="48"/>
  <c r="I61" i="48"/>
  <c r="J61" i="48"/>
  <c r="K61" i="48"/>
  <c r="L61" i="48"/>
  <c r="M61" i="48"/>
  <c r="N61" i="48"/>
  <c r="O61" i="48"/>
  <c r="P61" i="48"/>
  <c r="Q61" i="48"/>
  <c r="R61" i="48"/>
  <c r="S61" i="48"/>
  <c r="T61" i="48"/>
  <c r="U61" i="48"/>
  <c r="V61" i="48"/>
  <c r="W61" i="48"/>
  <c r="X61" i="48"/>
  <c r="Y61" i="48"/>
  <c r="Z61" i="48"/>
  <c r="AA61" i="48"/>
  <c r="AB61" i="48"/>
  <c r="AC61" i="48"/>
  <c r="AD61" i="48"/>
  <c r="AE61" i="48"/>
  <c r="AF61" i="48"/>
  <c r="AG61" i="48"/>
  <c r="AH61" i="48"/>
  <c r="AI61" i="48"/>
  <c r="AJ61" i="48"/>
  <c r="AK61" i="48"/>
  <c r="AL61" i="48"/>
  <c r="AM61" i="48"/>
  <c r="AN61" i="48"/>
  <c r="AO61" i="48"/>
  <c r="AP61" i="48"/>
  <c r="AQ61" i="48"/>
  <c r="AR61" i="48"/>
  <c r="AS61" i="48"/>
  <c r="AT61" i="48"/>
  <c r="AU61" i="48"/>
  <c r="G55" i="48"/>
  <c r="G56" i="48"/>
  <c r="G57" i="48"/>
  <c r="G58" i="48"/>
  <c r="G59" i="48"/>
  <c r="G60" i="48"/>
  <c r="G54" i="48"/>
  <c r="H44" i="48"/>
  <c r="I44" i="48"/>
  <c r="J44" i="48"/>
  <c r="K44" i="48"/>
  <c r="L44" i="48"/>
  <c r="M44" i="48"/>
  <c r="N44" i="48"/>
  <c r="O44" i="48"/>
  <c r="P44" i="48"/>
  <c r="Q44" i="48"/>
  <c r="R44" i="48"/>
  <c r="S44" i="48"/>
  <c r="S255" i="48" s="1"/>
  <c r="T44" i="48"/>
  <c r="U44" i="48"/>
  <c r="V44" i="48"/>
  <c r="W44" i="48"/>
  <c r="X44" i="48"/>
  <c r="Y44" i="48"/>
  <c r="Z44" i="48"/>
  <c r="AA44" i="48"/>
  <c r="AB44" i="48"/>
  <c r="AC44" i="48"/>
  <c r="AD44" i="48"/>
  <c r="AE44" i="48"/>
  <c r="AE255" i="48" s="1"/>
  <c r="AF44" i="48"/>
  <c r="AG44" i="48"/>
  <c r="AH44" i="48"/>
  <c r="AI44" i="48"/>
  <c r="AJ44" i="48"/>
  <c r="AK44" i="48"/>
  <c r="AL44" i="48"/>
  <c r="AM44" i="48"/>
  <c r="AN44" i="48"/>
  <c r="AO44" i="48"/>
  <c r="AP44" i="48"/>
  <c r="AP255" i="48" s="1"/>
  <c r="AQ44" i="48"/>
  <c r="AR255" i="48" s="1"/>
  <c r="AR44" i="48"/>
  <c r="AS44" i="48"/>
  <c r="AT44" i="48"/>
  <c r="AU44" i="48"/>
  <c r="H45" i="48"/>
  <c r="I45"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T45" i="48"/>
  <c r="AU45" i="48"/>
  <c r="H46" i="48"/>
  <c r="I46"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T46" i="48"/>
  <c r="AU46" i="48"/>
  <c r="H47" i="48"/>
  <c r="I47"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T47" i="48"/>
  <c r="AU47" i="48"/>
  <c r="H48" i="48"/>
  <c r="I48"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T48" i="48"/>
  <c r="AU48" i="48"/>
  <c r="H49" i="48"/>
  <c r="I49"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T49" i="48"/>
  <c r="AU49" i="48"/>
  <c r="H50" i="48"/>
  <c r="I50"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261" i="49" s="1"/>
  <c r="AR50" i="48"/>
  <c r="AS50" i="48"/>
  <c r="AT50" i="48"/>
  <c r="AU50" i="48"/>
  <c r="H51" i="48"/>
  <c r="I51" i="48"/>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T51" i="48"/>
  <c r="AU51" i="48"/>
  <c r="G45" i="48"/>
  <c r="G46" i="48"/>
  <c r="G47" i="48"/>
  <c r="G48" i="48"/>
  <c r="G49" i="48"/>
  <c r="G50" i="48"/>
  <c r="G51" i="48"/>
  <c r="G44" i="48"/>
  <c r="H34" i="48"/>
  <c r="I34" i="48"/>
  <c r="J34" i="48"/>
  <c r="K34" i="48"/>
  <c r="L34" i="48"/>
  <c r="M34" i="48"/>
  <c r="N34" i="48"/>
  <c r="O34" i="48"/>
  <c r="P34" i="48"/>
  <c r="Q34" i="48"/>
  <c r="R34" i="48"/>
  <c r="S34" i="48"/>
  <c r="T34" i="48"/>
  <c r="U34" i="48"/>
  <c r="V34" i="48"/>
  <c r="W34" i="48"/>
  <c r="X34" i="48"/>
  <c r="Y34" i="48"/>
  <c r="Z34" i="48"/>
  <c r="AA34" i="48"/>
  <c r="AB34" i="48"/>
  <c r="AC34" i="48"/>
  <c r="AD34" i="48"/>
  <c r="AE34" i="48"/>
  <c r="AF34" i="48"/>
  <c r="AG34" i="48"/>
  <c r="AH34" i="48"/>
  <c r="AI34" i="48"/>
  <c r="AJ34" i="48"/>
  <c r="AK34" i="48"/>
  <c r="AL34" i="48"/>
  <c r="AM34" i="48"/>
  <c r="AN34" i="48"/>
  <c r="AO34" i="48"/>
  <c r="AP34" i="48"/>
  <c r="AQ34" i="48"/>
  <c r="AQ245" i="49" s="1"/>
  <c r="AR34" i="48"/>
  <c r="AS34" i="48"/>
  <c r="AT34" i="48"/>
  <c r="AU34" i="48"/>
  <c r="H35" i="48"/>
  <c r="I35" i="48"/>
  <c r="J35" i="48"/>
  <c r="K35" i="48"/>
  <c r="L35" i="48"/>
  <c r="M35" i="48"/>
  <c r="N35" i="48"/>
  <c r="O35" i="48"/>
  <c r="P35" i="48"/>
  <c r="Q35" i="48"/>
  <c r="R35" i="48"/>
  <c r="S35" i="48"/>
  <c r="T35" i="48"/>
  <c r="U35" i="48"/>
  <c r="V35" i="48"/>
  <c r="W35" i="48"/>
  <c r="X35" i="48"/>
  <c r="Y35" i="48"/>
  <c r="Z35" i="48"/>
  <c r="AA35" i="48"/>
  <c r="AB35" i="48"/>
  <c r="AC35" i="48"/>
  <c r="AD35" i="48"/>
  <c r="AE35" i="48"/>
  <c r="AF35" i="48"/>
  <c r="AG35" i="48"/>
  <c r="AH35" i="48"/>
  <c r="AI35" i="48"/>
  <c r="AJ35" i="48"/>
  <c r="AK35" i="48"/>
  <c r="AL35" i="48"/>
  <c r="AM35" i="48"/>
  <c r="AN35" i="48"/>
  <c r="AO35" i="48"/>
  <c r="AP35" i="48"/>
  <c r="AQ35" i="48"/>
  <c r="AR35" i="48"/>
  <c r="AS35" i="48"/>
  <c r="AT35" i="48"/>
  <c r="AU35" i="48"/>
  <c r="H36" i="48"/>
  <c r="I36" i="48"/>
  <c r="J36" i="48"/>
  <c r="K36" i="48"/>
  <c r="L36" i="48"/>
  <c r="M36" i="48"/>
  <c r="N36" i="48"/>
  <c r="O36" i="48"/>
  <c r="P36" i="48"/>
  <c r="Q36" i="48"/>
  <c r="R36" i="48"/>
  <c r="S36" i="48"/>
  <c r="T36" i="48"/>
  <c r="U36" i="48"/>
  <c r="V36" i="48"/>
  <c r="W36" i="48"/>
  <c r="X36" i="48"/>
  <c r="Y36" i="48"/>
  <c r="Z36" i="48"/>
  <c r="AA36" i="48"/>
  <c r="AB36" i="48"/>
  <c r="AC36" i="48"/>
  <c r="AD36" i="48"/>
  <c r="AE36" i="48"/>
  <c r="AF36" i="48"/>
  <c r="AG36" i="48"/>
  <c r="AH36" i="48"/>
  <c r="AI36" i="48"/>
  <c r="AJ36" i="48"/>
  <c r="AK36" i="48"/>
  <c r="AL36" i="48"/>
  <c r="AM36" i="48"/>
  <c r="AN36" i="48"/>
  <c r="AO36" i="48"/>
  <c r="AP36" i="48"/>
  <c r="AQ36" i="48"/>
  <c r="AR36" i="48"/>
  <c r="AS36" i="48"/>
  <c r="AT36" i="48"/>
  <c r="AT247" i="48" s="1"/>
  <c r="AU36" i="48"/>
  <c r="H37" i="48"/>
  <c r="I37" i="48"/>
  <c r="J37" i="48"/>
  <c r="K37" i="48"/>
  <c r="L37" i="48"/>
  <c r="M37" i="48"/>
  <c r="N37" i="48"/>
  <c r="O37" i="48"/>
  <c r="P37" i="48"/>
  <c r="Q37" i="48"/>
  <c r="R37" i="48"/>
  <c r="R248" i="48" s="1"/>
  <c r="S37" i="48"/>
  <c r="T248" i="48" s="1"/>
  <c r="T37" i="48"/>
  <c r="U37" i="48"/>
  <c r="V37" i="48"/>
  <c r="W37" i="48"/>
  <c r="X37" i="48"/>
  <c r="Y37" i="48"/>
  <c r="Z37" i="48"/>
  <c r="AA37" i="48"/>
  <c r="AB37" i="48"/>
  <c r="AC37" i="48"/>
  <c r="AD37" i="48"/>
  <c r="AD248" i="48" s="1"/>
  <c r="AE37" i="48"/>
  <c r="AF248" i="48" s="1"/>
  <c r="AF37" i="48"/>
  <c r="AG37" i="48"/>
  <c r="AH37" i="48"/>
  <c r="AI37" i="48"/>
  <c r="AJ37" i="48"/>
  <c r="AK37" i="48"/>
  <c r="AL37" i="48"/>
  <c r="AM37" i="48"/>
  <c r="AN37" i="48"/>
  <c r="AO37" i="48"/>
  <c r="AP37" i="48"/>
  <c r="AP248" i="48" s="1"/>
  <c r="AQ37" i="48"/>
  <c r="AR248" i="48" s="1"/>
  <c r="AR37" i="48"/>
  <c r="AS37" i="48"/>
  <c r="AT37" i="48"/>
  <c r="AU37" i="48"/>
  <c r="H38" i="48"/>
  <c r="I38" i="48"/>
  <c r="J38" i="48"/>
  <c r="K38" i="48"/>
  <c r="L38" i="48"/>
  <c r="M38" i="48"/>
  <c r="N38" i="48"/>
  <c r="O38" i="48"/>
  <c r="P38" i="48"/>
  <c r="Q38" i="48"/>
  <c r="R38" i="48"/>
  <c r="S38" i="48"/>
  <c r="T38" i="48"/>
  <c r="U38" i="48"/>
  <c r="V38" i="48"/>
  <c r="W38" i="48"/>
  <c r="X38" i="48"/>
  <c r="Y38" i="48"/>
  <c r="Z38" i="48"/>
  <c r="AA38" i="48"/>
  <c r="AB38" i="48"/>
  <c r="AC38" i="48"/>
  <c r="AD38" i="48"/>
  <c r="AE38" i="48"/>
  <c r="AF38" i="48"/>
  <c r="AG38" i="48"/>
  <c r="AH38" i="48"/>
  <c r="AI38" i="48"/>
  <c r="AJ38" i="48"/>
  <c r="AK38" i="48"/>
  <c r="AL38" i="48"/>
  <c r="AM38" i="48"/>
  <c r="AN38" i="48"/>
  <c r="AO38" i="48"/>
  <c r="AP38" i="48"/>
  <c r="AQ38" i="48"/>
  <c r="AR38" i="48"/>
  <c r="AS38" i="48"/>
  <c r="AT38" i="48"/>
  <c r="AU38" i="48"/>
  <c r="H39" i="48"/>
  <c r="I39" i="48"/>
  <c r="J39" i="48"/>
  <c r="K39" i="48"/>
  <c r="L250" i="48" s="1"/>
  <c r="L39" i="48"/>
  <c r="M39" i="48"/>
  <c r="N39" i="48"/>
  <c r="O39" i="48"/>
  <c r="P39" i="48"/>
  <c r="Q39" i="48"/>
  <c r="R39" i="48"/>
  <c r="S39" i="48"/>
  <c r="T39" i="48"/>
  <c r="U39" i="48"/>
  <c r="V39" i="48"/>
  <c r="W39" i="48"/>
  <c r="X250" i="48" s="1"/>
  <c r="X39" i="48"/>
  <c r="Y39" i="48"/>
  <c r="Z39" i="48"/>
  <c r="AA39" i="48"/>
  <c r="AB39" i="48"/>
  <c r="AC39" i="48"/>
  <c r="AD39" i="48"/>
  <c r="AE39" i="48"/>
  <c r="AF39" i="48"/>
  <c r="AG39" i="48"/>
  <c r="AH39" i="48"/>
  <c r="AI39" i="48"/>
  <c r="AJ250" i="48" s="1"/>
  <c r="AJ39" i="48"/>
  <c r="AK39" i="48"/>
  <c r="AL39" i="48"/>
  <c r="AM39" i="48"/>
  <c r="AN39" i="48"/>
  <c r="AO39" i="48"/>
  <c r="AP39" i="48"/>
  <c r="AQ39" i="48"/>
  <c r="AR39" i="48"/>
  <c r="AS39" i="48"/>
  <c r="AT39" i="48"/>
  <c r="AU39" i="48"/>
  <c r="AU250" i="48" s="1"/>
  <c r="H40" i="48"/>
  <c r="I40" i="48"/>
  <c r="J40" i="48"/>
  <c r="K40" i="48"/>
  <c r="L40" i="48"/>
  <c r="M40" i="48"/>
  <c r="N40" i="48"/>
  <c r="O40" i="48"/>
  <c r="P40" i="48"/>
  <c r="Q40" i="48"/>
  <c r="R40" i="48"/>
  <c r="S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P251" i="48" s="1"/>
  <c r="AQ40" i="48"/>
  <c r="AR251" i="48" s="1"/>
  <c r="AR40" i="48"/>
  <c r="AS40" i="48"/>
  <c r="AT40" i="48"/>
  <c r="AU40" i="48"/>
  <c r="H41" i="48"/>
  <c r="I41" i="48"/>
  <c r="J41" i="48"/>
  <c r="K41" i="48"/>
  <c r="L41" i="48"/>
  <c r="M41" i="48"/>
  <c r="N41" i="48"/>
  <c r="N252" i="48" s="1"/>
  <c r="O41" i="48"/>
  <c r="P252" i="48" s="1"/>
  <c r="P41" i="48"/>
  <c r="Q41" i="48"/>
  <c r="R41" i="48"/>
  <c r="S41" i="48"/>
  <c r="T41" i="48"/>
  <c r="U41" i="48"/>
  <c r="V41" i="48"/>
  <c r="W41" i="48"/>
  <c r="X41" i="48"/>
  <c r="Y41" i="48"/>
  <c r="Z41" i="48"/>
  <c r="Z252" i="48" s="1"/>
  <c r="AA41" i="48"/>
  <c r="AB252" i="48" s="1"/>
  <c r="AB41" i="48"/>
  <c r="AC41" i="48"/>
  <c r="AD41" i="48"/>
  <c r="AE41" i="48"/>
  <c r="AF41" i="48"/>
  <c r="AG41" i="48"/>
  <c r="AH41" i="48"/>
  <c r="AI41" i="48"/>
  <c r="AJ41" i="48"/>
  <c r="AK41" i="48"/>
  <c r="AL41" i="48"/>
  <c r="AM41" i="48"/>
  <c r="AM252" i="48" s="1"/>
  <c r="AN41" i="48"/>
  <c r="AO41" i="48"/>
  <c r="AP41" i="48"/>
  <c r="AQ41" i="48"/>
  <c r="AR41" i="48"/>
  <c r="AS41" i="48"/>
  <c r="AT41" i="48"/>
  <c r="AU41" i="48"/>
  <c r="G35" i="48"/>
  <c r="G36" i="48"/>
  <c r="G37" i="48"/>
  <c r="G38" i="48"/>
  <c r="G39" i="48"/>
  <c r="G40" i="48"/>
  <c r="G41" i="48"/>
  <c r="G34" i="48"/>
  <c r="G24" i="48"/>
  <c r="H24" i="48"/>
  <c r="I24" i="48"/>
  <c r="J24" i="48"/>
  <c r="K24" i="48"/>
  <c r="L24" i="48"/>
  <c r="M24" i="48"/>
  <c r="N24" i="48"/>
  <c r="O24" i="48"/>
  <c r="P24" i="48"/>
  <c r="Q24" i="48"/>
  <c r="R24" i="48"/>
  <c r="S24" i="48"/>
  <c r="T24" i="48"/>
  <c r="U24" i="48"/>
  <c r="V24" i="48"/>
  <c r="W24" i="48"/>
  <c r="X24" i="48"/>
  <c r="Y24" i="48"/>
  <c r="Z24" i="48"/>
  <c r="AA24" i="48"/>
  <c r="AB24" i="48"/>
  <c r="AC24" i="48"/>
  <c r="AD24" i="48"/>
  <c r="AE24" i="48"/>
  <c r="AF24" i="48"/>
  <c r="AG24" i="48"/>
  <c r="AH24" i="48"/>
  <c r="AI24" i="48"/>
  <c r="AJ24" i="48"/>
  <c r="AK24" i="48"/>
  <c r="AL24" i="48"/>
  <c r="AM24" i="48"/>
  <c r="AN24" i="48"/>
  <c r="AO24" i="48"/>
  <c r="AP24" i="48"/>
  <c r="AQ24" i="48"/>
  <c r="AR24" i="48"/>
  <c r="AS24" i="48"/>
  <c r="AT24" i="48"/>
  <c r="AU24" i="48"/>
  <c r="H25" i="48"/>
  <c r="I25" i="48"/>
  <c r="J25" i="48"/>
  <c r="K25" i="48"/>
  <c r="L25" i="48"/>
  <c r="M25" i="48"/>
  <c r="N25" i="48"/>
  <c r="O25" i="48"/>
  <c r="P25" i="48"/>
  <c r="Q25" i="48"/>
  <c r="R25" i="48"/>
  <c r="S25" i="48"/>
  <c r="T25" i="48"/>
  <c r="U25" i="48"/>
  <c r="V25" i="48"/>
  <c r="W25" i="48"/>
  <c r="X25" i="48"/>
  <c r="Y25" i="48"/>
  <c r="Z25" i="48"/>
  <c r="AA25" i="48"/>
  <c r="AB25" i="48"/>
  <c r="AC25" i="48"/>
  <c r="AD25" i="48"/>
  <c r="AE25" i="48"/>
  <c r="AF25" i="48"/>
  <c r="AG25" i="48"/>
  <c r="AH25" i="48"/>
  <c r="AI25" i="48"/>
  <c r="AJ25" i="48"/>
  <c r="AK25" i="48"/>
  <c r="AL25" i="48"/>
  <c r="AM25" i="48"/>
  <c r="AN25" i="48"/>
  <c r="AO25" i="48"/>
  <c r="AP25" i="48"/>
  <c r="AQ25" i="48"/>
  <c r="AR25" i="48"/>
  <c r="AS25" i="48"/>
  <c r="AT25" i="48"/>
  <c r="AU25" i="48"/>
  <c r="H26" i="48"/>
  <c r="I26" i="48"/>
  <c r="J26" i="48"/>
  <c r="K26" i="48"/>
  <c r="L26" i="48"/>
  <c r="M26" i="48"/>
  <c r="N26" i="48"/>
  <c r="O26" i="48"/>
  <c r="P26" i="48"/>
  <c r="Q26" i="48"/>
  <c r="R26" i="48"/>
  <c r="S26" i="48"/>
  <c r="T26" i="48"/>
  <c r="U26" i="48"/>
  <c r="V26" i="48"/>
  <c r="W26" i="48"/>
  <c r="X26" i="48"/>
  <c r="Y26" i="48"/>
  <c r="Z26" i="48"/>
  <c r="AA26" i="48"/>
  <c r="AB26" i="48"/>
  <c r="AC26" i="48"/>
  <c r="AD26" i="48"/>
  <c r="AE26" i="48"/>
  <c r="AF26" i="48"/>
  <c r="AG26" i="48"/>
  <c r="AH26" i="48"/>
  <c r="AI26" i="48"/>
  <c r="AJ26" i="48"/>
  <c r="AK26" i="48"/>
  <c r="AL26" i="48"/>
  <c r="AM26" i="48"/>
  <c r="AN26" i="48"/>
  <c r="AO26" i="48"/>
  <c r="AP26" i="48"/>
  <c r="AQ26" i="48"/>
  <c r="AR26" i="48"/>
  <c r="AS26" i="48"/>
  <c r="AT26" i="48"/>
  <c r="AU26" i="48"/>
  <c r="H27" i="48"/>
  <c r="I27" i="48"/>
  <c r="J27" i="48"/>
  <c r="K27" i="48"/>
  <c r="L27" i="48"/>
  <c r="M27" i="48"/>
  <c r="N27" i="48"/>
  <c r="O27" i="48"/>
  <c r="P27" i="48"/>
  <c r="Q27" i="48"/>
  <c r="R27" i="48"/>
  <c r="S27" i="48"/>
  <c r="T27" i="48"/>
  <c r="U27" i="48"/>
  <c r="V27" i="48"/>
  <c r="W27" i="48"/>
  <c r="X27" i="48"/>
  <c r="Y27" i="48"/>
  <c r="Z27" i="48"/>
  <c r="AA27" i="48"/>
  <c r="AB27" i="48"/>
  <c r="AC27" i="48"/>
  <c r="AD27" i="48"/>
  <c r="AE27" i="48"/>
  <c r="AF27" i="48"/>
  <c r="AG27" i="48"/>
  <c r="AH27" i="48"/>
  <c r="AI27" i="48"/>
  <c r="AJ27" i="48"/>
  <c r="AK27" i="48"/>
  <c r="AL27" i="48"/>
  <c r="AM27" i="48"/>
  <c r="AN27" i="48"/>
  <c r="AO27" i="48"/>
  <c r="AP27" i="48"/>
  <c r="AQ27" i="48"/>
  <c r="AR27" i="48"/>
  <c r="AS27" i="48"/>
  <c r="AT27" i="48"/>
  <c r="AU27" i="48"/>
  <c r="H28" i="48"/>
  <c r="I28" i="48"/>
  <c r="J28" i="48"/>
  <c r="K28" i="48"/>
  <c r="L28" i="48"/>
  <c r="M28" i="48"/>
  <c r="N28" i="48"/>
  <c r="O28" i="48"/>
  <c r="P28" i="48"/>
  <c r="Q28" i="48"/>
  <c r="R28" i="48"/>
  <c r="S28" i="48"/>
  <c r="T28" i="48"/>
  <c r="U28" i="48"/>
  <c r="V28" i="48"/>
  <c r="W28" i="48"/>
  <c r="X28" i="48"/>
  <c r="Y28" i="48"/>
  <c r="Z28" i="48"/>
  <c r="AA28" i="48"/>
  <c r="AB28" i="48"/>
  <c r="AC28" i="48"/>
  <c r="AD28" i="48"/>
  <c r="AE28" i="48"/>
  <c r="AF28" i="48"/>
  <c r="AG28" i="48"/>
  <c r="AH28" i="48"/>
  <c r="AI28" i="48"/>
  <c r="AJ28" i="48"/>
  <c r="AK28" i="48"/>
  <c r="AL28" i="48"/>
  <c r="AM28" i="48"/>
  <c r="AN28" i="48"/>
  <c r="AO28" i="48"/>
  <c r="AP28" i="48"/>
  <c r="AQ28" i="48"/>
  <c r="AR28" i="48"/>
  <c r="AS28" i="48"/>
  <c r="AT28" i="48"/>
  <c r="AU28" i="48"/>
  <c r="H29" i="48"/>
  <c r="I29" i="48"/>
  <c r="J29" i="48"/>
  <c r="K29" i="48"/>
  <c r="L29" i="48"/>
  <c r="M29" i="48"/>
  <c r="N29" i="48"/>
  <c r="O29" i="48"/>
  <c r="P29" i="48"/>
  <c r="Q29" i="48"/>
  <c r="R29" i="48"/>
  <c r="S29" i="48"/>
  <c r="T29" i="48"/>
  <c r="U29" i="48"/>
  <c r="V29" i="48"/>
  <c r="W29" i="48"/>
  <c r="X29" i="48"/>
  <c r="Y29" i="48"/>
  <c r="Z29" i="48"/>
  <c r="AA29" i="48"/>
  <c r="AB29" i="48"/>
  <c r="AC29" i="48"/>
  <c r="AD29" i="48"/>
  <c r="AE29" i="48"/>
  <c r="AF29" i="48"/>
  <c r="AG29" i="48"/>
  <c r="AH29" i="48"/>
  <c r="AI29" i="48"/>
  <c r="AJ29" i="48"/>
  <c r="AK29" i="48"/>
  <c r="AL29" i="48"/>
  <c r="AM29" i="48"/>
  <c r="AN29" i="48"/>
  <c r="AO29" i="48"/>
  <c r="AP29" i="48"/>
  <c r="AQ29" i="48"/>
  <c r="AR29" i="48"/>
  <c r="AS29" i="48"/>
  <c r="AT29" i="48"/>
  <c r="AU29" i="48"/>
  <c r="H30" i="48"/>
  <c r="I30" i="48"/>
  <c r="J30" i="48"/>
  <c r="K30" i="48"/>
  <c r="L30" i="48"/>
  <c r="M30" i="48"/>
  <c r="N30" i="48"/>
  <c r="O30" i="48"/>
  <c r="P30" i="48"/>
  <c r="Q30" i="48"/>
  <c r="R30" i="48"/>
  <c r="S30" i="48"/>
  <c r="T241" i="48" s="1"/>
  <c r="T30" i="48"/>
  <c r="U30" i="48"/>
  <c r="V30" i="48"/>
  <c r="W30" i="48"/>
  <c r="X30" i="48"/>
  <c r="Y30" i="48"/>
  <c r="Z30" i="48"/>
  <c r="AA30" i="48"/>
  <c r="AB30" i="48"/>
  <c r="AC30" i="48"/>
  <c r="AD30" i="48"/>
  <c r="AE30" i="48"/>
  <c r="AF241" i="48" s="1"/>
  <c r="AF30" i="48"/>
  <c r="AG30" i="48"/>
  <c r="AH30" i="48"/>
  <c r="AI30" i="48"/>
  <c r="AJ30" i="48"/>
  <c r="AK30" i="48"/>
  <c r="AL30" i="48"/>
  <c r="AM30" i="48"/>
  <c r="AN30" i="48"/>
  <c r="AO30" i="48"/>
  <c r="AP30" i="48"/>
  <c r="AQ30" i="48"/>
  <c r="AR241" i="48" s="1"/>
  <c r="AR30" i="48"/>
  <c r="AS30" i="48"/>
  <c r="AT30" i="48"/>
  <c r="AU30" i="48"/>
  <c r="H31" i="48"/>
  <c r="I31" i="48"/>
  <c r="J31" i="48"/>
  <c r="K31" i="48"/>
  <c r="L31" i="48"/>
  <c r="M31" i="48"/>
  <c r="N31" i="48"/>
  <c r="O31" i="48"/>
  <c r="P31" i="48"/>
  <c r="Q31" i="48"/>
  <c r="R31" i="48"/>
  <c r="S31" i="48"/>
  <c r="T31" i="48"/>
  <c r="U31" i="48"/>
  <c r="V31" i="48"/>
  <c r="W31" i="48"/>
  <c r="X31" i="48"/>
  <c r="Y31" i="48"/>
  <c r="Z31" i="48"/>
  <c r="AA31" i="48"/>
  <c r="AB31" i="48"/>
  <c r="AC31" i="48"/>
  <c r="AD31" i="48"/>
  <c r="AE31" i="48"/>
  <c r="AF31" i="48"/>
  <c r="AG31" i="48"/>
  <c r="AH31" i="48"/>
  <c r="AI31" i="48"/>
  <c r="AJ31" i="48"/>
  <c r="AK31" i="48"/>
  <c r="AL31" i="48"/>
  <c r="AM31" i="48"/>
  <c r="AN31" i="48"/>
  <c r="AO31" i="48"/>
  <c r="AP31" i="48"/>
  <c r="AQ31" i="48"/>
  <c r="AR31" i="48"/>
  <c r="AS31" i="48"/>
  <c r="AT31" i="48"/>
  <c r="AU31" i="48"/>
  <c r="G25" i="48"/>
  <c r="G26" i="48"/>
  <c r="G27" i="48"/>
  <c r="G28" i="48"/>
  <c r="G29" i="48"/>
  <c r="G30" i="48"/>
  <c r="G31" i="48"/>
  <c r="G21" i="48"/>
  <c r="H14" i="48"/>
  <c r="I14" i="48"/>
  <c r="J14" i="48"/>
  <c r="K14" i="48"/>
  <c r="L14" i="48"/>
  <c r="M14" i="48"/>
  <c r="N14" i="48"/>
  <c r="O14" i="48"/>
  <c r="P14" i="48"/>
  <c r="Q14" i="48"/>
  <c r="R14" i="48"/>
  <c r="S14" i="48"/>
  <c r="S225" i="48" s="1"/>
  <c r="T14" i="48"/>
  <c r="U14" i="48"/>
  <c r="V14" i="48"/>
  <c r="W14" i="48"/>
  <c r="X14" i="48"/>
  <c r="Y14" i="48"/>
  <c r="Z14" i="48"/>
  <c r="AA14" i="48"/>
  <c r="AB14" i="48"/>
  <c r="AC14" i="48"/>
  <c r="AD14" i="48"/>
  <c r="AE14" i="48"/>
  <c r="AE225" i="48" s="1"/>
  <c r="AF14" i="48"/>
  <c r="AG14" i="48"/>
  <c r="AH14" i="48"/>
  <c r="AI14" i="48"/>
  <c r="AJ14" i="48"/>
  <c r="AK14" i="48"/>
  <c r="AL14" i="48"/>
  <c r="AM14" i="48"/>
  <c r="AN14" i="48"/>
  <c r="AO14" i="48"/>
  <c r="AP14" i="48"/>
  <c r="AQ14" i="48"/>
  <c r="AR14" i="48"/>
  <c r="AS14" i="48"/>
  <c r="AT14" i="48"/>
  <c r="AU14" i="48"/>
  <c r="H15" i="48"/>
  <c r="I15" i="48"/>
  <c r="J15" i="48"/>
  <c r="K15" i="48"/>
  <c r="L15" i="48"/>
  <c r="M15" i="48"/>
  <c r="N15" i="48"/>
  <c r="O15" i="48"/>
  <c r="P15" i="48"/>
  <c r="Q15" i="48"/>
  <c r="R15" i="48"/>
  <c r="S15" i="48"/>
  <c r="T15" i="48"/>
  <c r="U15" i="48"/>
  <c r="V15" i="48"/>
  <c r="W15" i="48"/>
  <c r="X15" i="48"/>
  <c r="Y15" i="48"/>
  <c r="Z15" i="48"/>
  <c r="AA15" i="48"/>
  <c r="AB15" i="48"/>
  <c r="AC15" i="48"/>
  <c r="AD15" i="48"/>
  <c r="AE15" i="48"/>
  <c r="AF15" i="48"/>
  <c r="AG15" i="48"/>
  <c r="AH15" i="48"/>
  <c r="AI15" i="48"/>
  <c r="AJ15" i="48"/>
  <c r="AK15" i="48"/>
  <c r="AL15" i="48"/>
  <c r="AM15" i="48"/>
  <c r="AN15" i="48"/>
  <c r="AO15" i="48"/>
  <c r="AP15" i="48"/>
  <c r="AQ15" i="48"/>
  <c r="AR15" i="48"/>
  <c r="AS15" i="48"/>
  <c r="AT15" i="48"/>
  <c r="AU15" i="48"/>
  <c r="H16" i="48"/>
  <c r="I16" i="48"/>
  <c r="J16" i="48"/>
  <c r="K16" i="48"/>
  <c r="L16" i="48"/>
  <c r="M16" i="48"/>
  <c r="N16" i="48"/>
  <c r="O16" i="48"/>
  <c r="P16" i="48"/>
  <c r="Q16" i="48"/>
  <c r="R16" i="48"/>
  <c r="S16" i="48"/>
  <c r="T16" i="48"/>
  <c r="U16" i="48"/>
  <c r="V16" i="48"/>
  <c r="W16" i="48"/>
  <c r="X16" i="48"/>
  <c r="Y16" i="48"/>
  <c r="Z16" i="48"/>
  <c r="AA16" i="48"/>
  <c r="AB16" i="48"/>
  <c r="AC16" i="48"/>
  <c r="AD16" i="48"/>
  <c r="AE16" i="48"/>
  <c r="AF16" i="48"/>
  <c r="AG16" i="48"/>
  <c r="AH16" i="48"/>
  <c r="AI16" i="48"/>
  <c r="AJ16" i="48"/>
  <c r="AK16" i="48"/>
  <c r="AL16" i="48"/>
  <c r="AM16" i="48"/>
  <c r="AN16" i="48"/>
  <c r="AO16" i="48"/>
  <c r="AP16" i="48"/>
  <c r="AQ16" i="48"/>
  <c r="AR16" i="48"/>
  <c r="AS16" i="48"/>
  <c r="AT16" i="48"/>
  <c r="AU16" i="48"/>
  <c r="H17" i="48"/>
  <c r="I17" i="48"/>
  <c r="J17" i="48"/>
  <c r="K17" i="48"/>
  <c r="L17" i="48"/>
  <c r="M17" i="48"/>
  <c r="N17" i="48"/>
  <c r="O17" i="48"/>
  <c r="P17" i="48"/>
  <c r="Q17" i="48"/>
  <c r="R17" i="48"/>
  <c r="S17" i="48"/>
  <c r="T17" i="48"/>
  <c r="U17" i="48"/>
  <c r="V17" i="48"/>
  <c r="W17" i="48"/>
  <c r="X17" i="48"/>
  <c r="Y17" i="48"/>
  <c r="Z17" i="48"/>
  <c r="AA17" i="48"/>
  <c r="AB17" i="48"/>
  <c r="AC17" i="48"/>
  <c r="AD17" i="48"/>
  <c r="AE17" i="48"/>
  <c r="AF17" i="48"/>
  <c r="AG17" i="48"/>
  <c r="AH17" i="48"/>
  <c r="AI17" i="48"/>
  <c r="AJ17" i="48"/>
  <c r="AK17" i="48"/>
  <c r="AL17" i="48"/>
  <c r="AM17" i="48"/>
  <c r="AN17" i="48"/>
  <c r="AO17" i="48"/>
  <c r="AP17" i="48"/>
  <c r="AQ17" i="48"/>
  <c r="AR17" i="48"/>
  <c r="AS17" i="48"/>
  <c r="AT17" i="48"/>
  <c r="AU17" i="48"/>
  <c r="H18" i="48"/>
  <c r="I18" i="48"/>
  <c r="J18" i="48"/>
  <c r="K18" i="48"/>
  <c r="L18" i="48"/>
  <c r="M18" i="48"/>
  <c r="N18" i="48"/>
  <c r="O18" i="48"/>
  <c r="P18" i="48"/>
  <c r="Q18" i="48"/>
  <c r="R18" i="48"/>
  <c r="S18" i="48"/>
  <c r="T18" i="48"/>
  <c r="U18" i="48"/>
  <c r="V18" i="48"/>
  <c r="W18" i="48"/>
  <c r="X18" i="48"/>
  <c r="Y18" i="48"/>
  <c r="Z18" i="48"/>
  <c r="AA18" i="48"/>
  <c r="AB18" i="48"/>
  <c r="AC18" i="48"/>
  <c r="AD18" i="48"/>
  <c r="AE18" i="48"/>
  <c r="AF18" i="48"/>
  <c r="AG18" i="48"/>
  <c r="AH18" i="48"/>
  <c r="AI18" i="48"/>
  <c r="AJ18" i="48"/>
  <c r="AK18" i="48"/>
  <c r="AL18" i="48"/>
  <c r="AM18" i="48"/>
  <c r="AN18" i="48"/>
  <c r="AO18" i="48"/>
  <c r="AP18" i="48"/>
  <c r="AQ18" i="48"/>
  <c r="AR18" i="48"/>
  <c r="AS18" i="48"/>
  <c r="AT18" i="48"/>
  <c r="AU18" i="48"/>
  <c r="H19" i="48"/>
  <c r="I19" i="48"/>
  <c r="J19" i="48"/>
  <c r="K19" i="48"/>
  <c r="L19" i="48"/>
  <c r="M19" i="48"/>
  <c r="N19" i="48"/>
  <c r="O19" i="48"/>
  <c r="P19" i="48"/>
  <c r="Q19" i="48"/>
  <c r="R19" i="48"/>
  <c r="S19" i="48"/>
  <c r="T19" i="48"/>
  <c r="U19" i="48"/>
  <c r="V19" i="48"/>
  <c r="W19" i="48"/>
  <c r="X19" i="48"/>
  <c r="Y19" i="48"/>
  <c r="Z19" i="48"/>
  <c r="AA19" i="48"/>
  <c r="AB19" i="48"/>
  <c r="AC19" i="48"/>
  <c r="AD19" i="48"/>
  <c r="AE19" i="48"/>
  <c r="AF19" i="48"/>
  <c r="AG19" i="48"/>
  <c r="AH19" i="48"/>
  <c r="AI19" i="48"/>
  <c r="AJ19" i="48"/>
  <c r="AK19" i="48"/>
  <c r="AL19" i="48"/>
  <c r="AM19" i="48"/>
  <c r="AN19" i="48"/>
  <c r="AO19" i="48"/>
  <c r="AP19" i="48"/>
  <c r="AQ19" i="48"/>
  <c r="AR19" i="48"/>
  <c r="AS19" i="48"/>
  <c r="AT19" i="48"/>
  <c r="AU19" i="48"/>
  <c r="H20" i="48"/>
  <c r="I20" i="48"/>
  <c r="J20" i="48"/>
  <c r="K20" i="48"/>
  <c r="L20" i="48"/>
  <c r="M20" i="48"/>
  <c r="N20" i="48"/>
  <c r="O20" i="48"/>
  <c r="P20" i="48"/>
  <c r="Q20" i="48"/>
  <c r="R20" i="48"/>
  <c r="S20" i="48"/>
  <c r="T231" i="48" s="1"/>
  <c r="T20" i="48"/>
  <c r="U20" i="48"/>
  <c r="V20" i="48"/>
  <c r="W20" i="48"/>
  <c r="X20" i="48"/>
  <c r="Y20" i="48"/>
  <c r="Z20" i="48"/>
  <c r="AA20" i="48"/>
  <c r="AB20" i="48"/>
  <c r="AC20" i="48"/>
  <c r="AD20" i="48"/>
  <c r="AE20" i="48"/>
  <c r="AF231" i="48" s="1"/>
  <c r="AF20" i="48"/>
  <c r="AG20" i="48"/>
  <c r="AH20" i="48"/>
  <c r="AI20" i="48"/>
  <c r="AJ20" i="48"/>
  <c r="AK20" i="48"/>
  <c r="AL20" i="48"/>
  <c r="AM20" i="48"/>
  <c r="AN20" i="48"/>
  <c r="AO20" i="48"/>
  <c r="AP20" i="48"/>
  <c r="AQ20" i="48"/>
  <c r="AR20" i="48"/>
  <c r="AS20" i="48"/>
  <c r="AT20" i="48"/>
  <c r="AU20" i="48"/>
  <c r="H21" i="48"/>
  <c r="I21" i="48"/>
  <c r="J21" i="48"/>
  <c r="K21" i="48"/>
  <c r="L21" i="48"/>
  <c r="M21" i="48"/>
  <c r="N21" i="48"/>
  <c r="O21" i="48"/>
  <c r="P21" i="48"/>
  <c r="Q21" i="48"/>
  <c r="R21" i="48"/>
  <c r="S21" i="48"/>
  <c r="T21" i="48"/>
  <c r="U21" i="48"/>
  <c r="V21" i="48"/>
  <c r="W21" i="48"/>
  <c r="X21" i="48"/>
  <c r="Y21" i="48"/>
  <c r="Z21" i="48"/>
  <c r="AA21" i="48"/>
  <c r="AB21" i="48"/>
  <c r="AC21" i="48"/>
  <c r="AD21" i="48"/>
  <c r="AE21" i="48"/>
  <c r="AF21" i="48"/>
  <c r="AG21" i="48"/>
  <c r="AH21" i="48"/>
  <c r="AI21" i="48"/>
  <c r="AJ21" i="48"/>
  <c r="AK21" i="48"/>
  <c r="AL21" i="48"/>
  <c r="AM21" i="48"/>
  <c r="AN21" i="48"/>
  <c r="AO21" i="48"/>
  <c r="AP21" i="48"/>
  <c r="AQ21" i="48"/>
  <c r="AR21" i="48"/>
  <c r="AS21" i="48"/>
  <c r="AT21" i="48"/>
  <c r="AU21" i="48"/>
  <c r="G16" i="48"/>
  <c r="G15" i="48"/>
  <c r="G17" i="48"/>
  <c r="G18" i="48"/>
  <c r="G19" i="48"/>
  <c r="G20" i="48"/>
  <c r="G14" i="48"/>
  <c r="G5" i="48"/>
  <c r="H4" i="48"/>
  <c r="I4" i="48"/>
  <c r="J4" i="48"/>
  <c r="K4" i="48"/>
  <c r="L4" i="48"/>
  <c r="M4" i="48"/>
  <c r="N4" i="48"/>
  <c r="O4" i="48"/>
  <c r="P4" i="48"/>
  <c r="Q4" i="48"/>
  <c r="R4" i="48"/>
  <c r="S4" i="48"/>
  <c r="T4" i="48"/>
  <c r="U4" i="48"/>
  <c r="V4" i="48"/>
  <c r="W4" i="48"/>
  <c r="X4" i="48"/>
  <c r="Y4" i="48"/>
  <c r="Z4" i="48"/>
  <c r="AA4" i="48"/>
  <c r="AB4" i="48"/>
  <c r="AC4" i="48"/>
  <c r="AD4" i="48"/>
  <c r="AE4" i="48"/>
  <c r="AF4" i="48"/>
  <c r="AG4" i="48"/>
  <c r="AH4" i="48"/>
  <c r="AI4" i="48"/>
  <c r="AJ4" i="48"/>
  <c r="AK4" i="48"/>
  <c r="AL4" i="48"/>
  <c r="AM4" i="48"/>
  <c r="AN4" i="48"/>
  <c r="AO4" i="48"/>
  <c r="AP4" i="48"/>
  <c r="AQ4" i="48"/>
  <c r="AR4" i="48"/>
  <c r="AS4" i="48"/>
  <c r="AT4" i="48"/>
  <c r="AU4" i="48"/>
  <c r="H5" i="48"/>
  <c r="I5" i="48"/>
  <c r="J5" i="48"/>
  <c r="K5" i="48"/>
  <c r="L5" i="48"/>
  <c r="M5" i="48"/>
  <c r="N5" i="48"/>
  <c r="O5" i="48"/>
  <c r="P5" i="48"/>
  <c r="Q5" i="48"/>
  <c r="R5" i="48"/>
  <c r="S5" i="48"/>
  <c r="T5" i="48"/>
  <c r="U5" i="48"/>
  <c r="V5" i="48"/>
  <c r="W5" i="48"/>
  <c r="X5" i="48"/>
  <c r="Y5" i="48"/>
  <c r="Z5" i="48"/>
  <c r="AA5" i="48"/>
  <c r="AB5" i="48"/>
  <c r="AC5" i="48"/>
  <c r="AD5" i="48"/>
  <c r="AE5" i="48"/>
  <c r="AF5" i="48"/>
  <c r="AG5" i="48"/>
  <c r="AH5" i="48"/>
  <c r="AI5" i="48"/>
  <c r="AJ5" i="48"/>
  <c r="AK5" i="48"/>
  <c r="AL5" i="48"/>
  <c r="AM5" i="48"/>
  <c r="AN5" i="48"/>
  <c r="AO5" i="48"/>
  <c r="AP5" i="48"/>
  <c r="AQ5" i="48"/>
  <c r="AR5" i="48"/>
  <c r="AS5" i="48"/>
  <c r="AT5" i="48"/>
  <c r="AU5" i="48"/>
  <c r="H6" i="48"/>
  <c r="I6" i="48"/>
  <c r="J6" i="48"/>
  <c r="K6" i="48"/>
  <c r="L6" i="48"/>
  <c r="M6" i="48"/>
  <c r="N6" i="48"/>
  <c r="O6" i="48"/>
  <c r="P6" i="48"/>
  <c r="Q6" i="48"/>
  <c r="R6" i="48"/>
  <c r="S6" i="48"/>
  <c r="T6" i="48"/>
  <c r="U6" i="48"/>
  <c r="V6" i="48"/>
  <c r="W6" i="48"/>
  <c r="X6" i="48"/>
  <c r="Y6" i="48"/>
  <c r="Z6" i="48"/>
  <c r="AA6" i="48"/>
  <c r="AB6" i="48"/>
  <c r="AC6" i="48"/>
  <c r="AD6" i="48"/>
  <c r="AE6" i="48"/>
  <c r="AF6" i="48"/>
  <c r="AG6" i="48"/>
  <c r="AH6" i="48"/>
  <c r="AI6" i="48"/>
  <c r="AJ6" i="48"/>
  <c r="AK6" i="48"/>
  <c r="AL6" i="48"/>
  <c r="AM6" i="48"/>
  <c r="AN6" i="48"/>
  <c r="AO6" i="48"/>
  <c r="AP6" i="48"/>
  <c r="AQ6" i="48"/>
  <c r="AR6" i="48"/>
  <c r="AS6" i="48"/>
  <c r="AT6" i="48"/>
  <c r="AU6" i="48"/>
  <c r="H7" i="48"/>
  <c r="I7" i="48"/>
  <c r="J7" i="48"/>
  <c r="K7" i="48"/>
  <c r="L7" i="48"/>
  <c r="M7" i="48"/>
  <c r="N7" i="48"/>
  <c r="O7" i="48"/>
  <c r="P7" i="48"/>
  <c r="Q7" i="48"/>
  <c r="R7" i="48"/>
  <c r="S7" i="48"/>
  <c r="T7" i="48"/>
  <c r="U7" i="48"/>
  <c r="V7" i="48"/>
  <c r="W7" i="48"/>
  <c r="X7" i="48"/>
  <c r="Y7" i="48"/>
  <c r="Z7" i="48"/>
  <c r="AA7" i="48"/>
  <c r="AB7" i="48"/>
  <c r="AC7" i="48"/>
  <c r="AD7" i="48"/>
  <c r="AE7" i="48"/>
  <c r="AF7" i="48"/>
  <c r="AG7" i="48"/>
  <c r="AH7" i="48"/>
  <c r="AI7" i="48"/>
  <c r="AJ7" i="48"/>
  <c r="AK7" i="48"/>
  <c r="AL7" i="48"/>
  <c r="AM7" i="48"/>
  <c r="AN7" i="48"/>
  <c r="AO7" i="48"/>
  <c r="AP7" i="48"/>
  <c r="AQ7" i="48"/>
  <c r="AR7" i="48"/>
  <c r="AS7" i="48"/>
  <c r="AT7" i="48"/>
  <c r="AU7" i="48"/>
  <c r="H8" i="48"/>
  <c r="I8" i="48"/>
  <c r="J8" i="48"/>
  <c r="K8" i="48"/>
  <c r="L8" i="48"/>
  <c r="M8" i="48"/>
  <c r="N8" i="48"/>
  <c r="O8" i="48"/>
  <c r="P8" i="48"/>
  <c r="Q8" i="48"/>
  <c r="R8" i="48"/>
  <c r="S8" i="48"/>
  <c r="T8" i="48"/>
  <c r="U8" i="48"/>
  <c r="V8" i="48"/>
  <c r="W8" i="48"/>
  <c r="X8" i="48"/>
  <c r="Y8" i="48"/>
  <c r="Z8" i="48"/>
  <c r="AA8" i="48"/>
  <c r="AB8" i="48"/>
  <c r="AC8" i="48"/>
  <c r="AD8" i="48"/>
  <c r="AE8" i="48"/>
  <c r="AF8" i="48"/>
  <c r="AG8" i="48"/>
  <c r="AH8" i="48"/>
  <c r="AI8" i="48"/>
  <c r="AJ8" i="48"/>
  <c r="AK8" i="48"/>
  <c r="AL8" i="48"/>
  <c r="AM8" i="48"/>
  <c r="AN8" i="48"/>
  <c r="AO8" i="48"/>
  <c r="AP8" i="48"/>
  <c r="AQ8" i="48"/>
  <c r="AR8" i="48"/>
  <c r="AS8" i="48"/>
  <c r="AT8" i="48"/>
  <c r="AU8" i="48"/>
  <c r="H9" i="48"/>
  <c r="I9" i="48"/>
  <c r="J9" i="48"/>
  <c r="K9" i="48"/>
  <c r="L9" i="48"/>
  <c r="M9" i="48"/>
  <c r="N9" i="48"/>
  <c r="O9" i="48"/>
  <c r="P9" i="48"/>
  <c r="Q9" i="48"/>
  <c r="R9" i="48"/>
  <c r="S9" i="48"/>
  <c r="T9" i="48"/>
  <c r="U9" i="48"/>
  <c r="V9" i="48"/>
  <c r="W9" i="48"/>
  <c r="X9" i="48"/>
  <c r="Y9" i="48"/>
  <c r="Z9" i="48"/>
  <c r="AA9" i="48"/>
  <c r="AB9" i="48"/>
  <c r="AC9" i="48"/>
  <c r="AD9" i="48"/>
  <c r="AE9" i="48"/>
  <c r="AF9" i="48"/>
  <c r="AG9" i="48"/>
  <c r="AH9" i="48"/>
  <c r="AI9" i="48"/>
  <c r="AJ9" i="48"/>
  <c r="AK9" i="48"/>
  <c r="AL9" i="48"/>
  <c r="AM9" i="48"/>
  <c r="AN9" i="48"/>
  <c r="AO9" i="48"/>
  <c r="AP9" i="48"/>
  <c r="AQ9" i="48"/>
  <c r="AR9" i="48"/>
  <c r="AS9" i="48"/>
  <c r="AT9" i="48"/>
  <c r="AU9" i="48"/>
  <c r="H10" i="48"/>
  <c r="I10" i="48"/>
  <c r="J10" i="48"/>
  <c r="K10" i="48"/>
  <c r="L10" i="48"/>
  <c r="M10" i="48"/>
  <c r="N10" i="48"/>
  <c r="O10" i="48"/>
  <c r="P10" i="48"/>
  <c r="Q10" i="48"/>
  <c r="R10" i="48"/>
  <c r="S10" i="48"/>
  <c r="T10" i="48"/>
  <c r="U10" i="48"/>
  <c r="V10" i="48"/>
  <c r="W10" i="48"/>
  <c r="X10" i="48"/>
  <c r="Y10" i="48"/>
  <c r="Z10" i="48"/>
  <c r="AA10" i="48"/>
  <c r="AB10" i="48"/>
  <c r="AC10" i="48"/>
  <c r="AD10" i="48"/>
  <c r="AE10" i="48"/>
  <c r="AF10" i="48"/>
  <c r="AG10" i="48"/>
  <c r="AH10" i="48"/>
  <c r="AI10" i="48"/>
  <c r="AJ10" i="48"/>
  <c r="AK10" i="48"/>
  <c r="AL10" i="48"/>
  <c r="AM10" i="48"/>
  <c r="AN10" i="48"/>
  <c r="AO10" i="48"/>
  <c r="AP10" i="48"/>
  <c r="AQ10" i="48"/>
  <c r="AR10" i="48"/>
  <c r="AS10" i="48"/>
  <c r="AT10" i="48"/>
  <c r="AU10" i="48"/>
  <c r="H11" i="48"/>
  <c r="I11" i="48"/>
  <c r="J11" i="48"/>
  <c r="K11" i="48"/>
  <c r="L11" i="48"/>
  <c r="M11" i="48"/>
  <c r="N11" i="48"/>
  <c r="O11" i="48"/>
  <c r="P11" i="48"/>
  <c r="Q11" i="48"/>
  <c r="R11" i="48"/>
  <c r="S11" i="48"/>
  <c r="T11" i="48"/>
  <c r="U11" i="48"/>
  <c r="V11" i="48"/>
  <c r="W11" i="48"/>
  <c r="X11" i="48"/>
  <c r="Y11" i="48"/>
  <c r="Z11" i="48"/>
  <c r="AA11" i="48"/>
  <c r="AB11" i="48"/>
  <c r="AC11" i="48"/>
  <c r="AD11" i="48"/>
  <c r="AE11" i="48"/>
  <c r="AF11" i="48"/>
  <c r="AG11" i="48"/>
  <c r="AH11" i="48"/>
  <c r="AI11" i="48"/>
  <c r="AJ11" i="48"/>
  <c r="AK11" i="48"/>
  <c r="AL11" i="48"/>
  <c r="AM11" i="48"/>
  <c r="AN11" i="48"/>
  <c r="AO11" i="48"/>
  <c r="AP11" i="48"/>
  <c r="AQ11" i="48"/>
  <c r="AR11" i="48"/>
  <c r="AS11" i="48"/>
  <c r="AT11" i="48"/>
  <c r="AU11" i="48"/>
  <c r="G6" i="48"/>
  <c r="G7" i="48"/>
  <c r="G8" i="48"/>
  <c r="G9" i="48"/>
  <c r="G10" i="48"/>
  <c r="G11" i="48"/>
  <c r="G4" i="48"/>
  <c r="N25" i="77"/>
  <c r="N24" i="77"/>
  <c r="O24" i="77" s="1"/>
  <c r="N23" i="77"/>
  <c r="O23" i="77" s="1"/>
  <c r="N22" i="77"/>
  <c r="O22" i="77" s="1"/>
  <c r="N18" i="77"/>
  <c r="N20" i="77"/>
  <c r="O20" i="77" s="1"/>
  <c r="O5" i="77"/>
  <c r="O6" i="77"/>
  <c r="O7" i="77"/>
  <c r="O8" i="77"/>
  <c r="O9" i="77"/>
  <c r="O10" i="77"/>
  <c r="O11" i="77"/>
  <c r="O12" i="77"/>
  <c r="O13" i="77"/>
  <c r="O14" i="77"/>
  <c r="O15" i="77"/>
  <c r="O16" i="77"/>
  <c r="O17" i="77"/>
  <c r="O18" i="77"/>
  <c r="O19" i="77"/>
  <c r="O21" i="77"/>
  <c r="O25" i="77"/>
  <c r="O3" i="77"/>
  <c r="N17" i="77"/>
  <c r="N13" i="77"/>
  <c r="N10" i="77"/>
  <c r="N15" i="77"/>
  <c r="N14" i="77"/>
  <c r="N3" i="77"/>
  <c r="N4" i="77"/>
  <c r="O4" i="77" s="1"/>
  <c r="N9" i="77"/>
  <c r="E17" i="77"/>
  <c r="E13" i="77"/>
  <c r="E10" i="77"/>
  <c r="E9" i="77"/>
  <c r="N16" i="77"/>
  <c r="N7" i="77"/>
  <c r="N6" i="77"/>
  <c r="N5" i="77"/>
  <c r="AU373" i="76"/>
  <c r="AT373" i="76"/>
  <c r="AS373" i="76"/>
  <c r="AR373" i="76"/>
  <c r="AQ373" i="76"/>
  <c r="AP373" i="76"/>
  <c r="AO373" i="76"/>
  <c r="AN373" i="76"/>
  <c r="AM373" i="76"/>
  <c r="AK373" i="76"/>
  <c r="AJ373" i="76"/>
  <c r="AI373" i="76"/>
  <c r="AH373" i="76"/>
  <c r="AG373" i="76"/>
  <c r="AF373" i="76"/>
  <c r="AE373" i="76"/>
  <c r="AD373" i="76"/>
  <c r="AC373" i="76"/>
  <c r="AB373" i="76"/>
  <c r="AA373" i="76"/>
  <c r="Z373" i="76"/>
  <c r="Y373" i="76"/>
  <c r="X373" i="76"/>
  <c r="W373" i="76"/>
  <c r="V373" i="76"/>
  <c r="U373" i="76"/>
  <c r="T373" i="76"/>
  <c r="S373" i="76"/>
  <c r="R373" i="76"/>
  <c r="Q373" i="76"/>
  <c r="P373" i="76"/>
  <c r="O373" i="76"/>
  <c r="N373" i="76"/>
  <c r="M373" i="76"/>
  <c r="L373" i="76"/>
  <c r="K373" i="76"/>
  <c r="J373" i="76"/>
  <c r="I373" i="76"/>
  <c r="H373" i="76"/>
  <c r="AU371" i="76"/>
  <c r="AT371" i="76"/>
  <c r="AS371" i="76"/>
  <c r="AR371" i="76"/>
  <c r="AQ371" i="76"/>
  <c r="AP371" i="76"/>
  <c r="AO371" i="76"/>
  <c r="AN371" i="76"/>
  <c r="AM371" i="76"/>
  <c r="AK371" i="76"/>
  <c r="AJ371" i="76"/>
  <c r="AI371" i="76"/>
  <c r="AH371" i="76"/>
  <c r="AG371" i="76"/>
  <c r="AF371" i="76"/>
  <c r="AE371" i="76"/>
  <c r="AD371" i="76"/>
  <c r="AC371" i="76"/>
  <c r="AB371" i="76"/>
  <c r="AA371" i="76"/>
  <c r="Z371" i="76"/>
  <c r="Y371" i="76"/>
  <c r="X371" i="76"/>
  <c r="W371" i="76"/>
  <c r="V371" i="76"/>
  <c r="U371" i="76"/>
  <c r="T371" i="76"/>
  <c r="S371" i="76"/>
  <c r="R371" i="76"/>
  <c r="Q371" i="76"/>
  <c r="P371" i="76"/>
  <c r="O371" i="76"/>
  <c r="N371" i="76"/>
  <c r="M371" i="76"/>
  <c r="L371" i="76"/>
  <c r="K371" i="76"/>
  <c r="J371" i="76"/>
  <c r="I371" i="76"/>
  <c r="H371" i="76"/>
  <c r="AU366" i="76"/>
  <c r="AT366" i="76"/>
  <c r="AS366" i="76"/>
  <c r="AR366" i="76"/>
  <c r="AQ366" i="76"/>
  <c r="AP366" i="76"/>
  <c r="AO366" i="76"/>
  <c r="AN366" i="76"/>
  <c r="AM366" i="76"/>
  <c r="AK366" i="76"/>
  <c r="AJ366" i="76"/>
  <c r="AI366" i="76"/>
  <c r="AH366" i="76"/>
  <c r="AG366" i="76"/>
  <c r="AF366" i="76"/>
  <c r="AE366" i="76"/>
  <c r="AD366" i="76"/>
  <c r="AC366" i="76"/>
  <c r="AB366" i="76"/>
  <c r="AA366" i="76"/>
  <c r="Z366" i="76"/>
  <c r="Y366" i="76"/>
  <c r="X366" i="76"/>
  <c r="W366" i="76"/>
  <c r="V366" i="76"/>
  <c r="U366" i="76"/>
  <c r="T366" i="76"/>
  <c r="S366" i="76"/>
  <c r="R366" i="76"/>
  <c r="Q366" i="76"/>
  <c r="P366" i="76"/>
  <c r="O366" i="76"/>
  <c r="N366" i="76"/>
  <c r="M366" i="76"/>
  <c r="L366" i="76"/>
  <c r="K366" i="76"/>
  <c r="J366" i="76"/>
  <c r="I366" i="76"/>
  <c r="H366" i="76"/>
  <c r="AK364" i="76"/>
  <c r="AJ364" i="76"/>
  <c r="AI364" i="76"/>
  <c r="AH364" i="76"/>
  <c r="AG364" i="76"/>
  <c r="AF364" i="76"/>
  <c r="AE364" i="76"/>
  <c r="AD364" i="76"/>
  <c r="AC364" i="76"/>
  <c r="AB364" i="76"/>
  <c r="AA364" i="76"/>
  <c r="Z364" i="76"/>
  <c r="Y364" i="76"/>
  <c r="X364" i="76"/>
  <c r="W364" i="76"/>
  <c r="V364" i="76"/>
  <c r="U364" i="76"/>
  <c r="T364" i="76"/>
  <c r="S364" i="76"/>
  <c r="R364" i="76"/>
  <c r="Q364" i="76"/>
  <c r="P364" i="76"/>
  <c r="O364" i="76"/>
  <c r="N364" i="76"/>
  <c r="M364" i="76"/>
  <c r="L364" i="76"/>
  <c r="K364" i="76"/>
  <c r="J364" i="76"/>
  <c r="I364" i="76"/>
  <c r="H364" i="76"/>
  <c r="G364" i="76"/>
  <c r="AU363" i="76"/>
  <c r="AT363" i="76"/>
  <c r="AS363" i="76"/>
  <c r="AR363" i="76"/>
  <c r="AQ363" i="76"/>
  <c r="AP363" i="76"/>
  <c r="AO363" i="76"/>
  <c r="AN363" i="76"/>
  <c r="AM363" i="76"/>
  <c r="AK363" i="76"/>
  <c r="AJ363" i="76"/>
  <c r="AI363" i="76"/>
  <c r="AH363" i="76"/>
  <c r="AG363" i="76"/>
  <c r="AF363" i="76"/>
  <c r="AE363" i="76"/>
  <c r="AD363" i="76"/>
  <c r="AC363" i="76"/>
  <c r="AB363" i="76"/>
  <c r="AA363" i="76"/>
  <c r="Z363" i="76"/>
  <c r="Y363" i="76"/>
  <c r="X363" i="76"/>
  <c r="W363" i="76"/>
  <c r="V363" i="76"/>
  <c r="U363" i="76"/>
  <c r="T363" i="76"/>
  <c r="S363" i="76"/>
  <c r="R363" i="76"/>
  <c r="Q363" i="76"/>
  <c r="P363" i="76"/>
  <c r="O363" i="76"/>
  <c r="N363" i="76"/>
  <c r="M363" i="76"/>
  <c r="L363" i="76"/>
  <c r="K363" i="76"/>
  <c r="J363" i="76"/>
  <c r="I363" i="76"/>
  <c r="H363" i="76"/>
  <c r="AU362" i="76"/>
  <c r="AT362" i="76"/>
  <c r="AS362" i="76"/>
  <c r="AR362" i="76"/>
  <c r="AQ362" i="76"/>
  <c r="AP362" i="76"/>
  <c r="AO362" i="76"/>
  <c r="AN362" i="76"/>
  <c r="AM362" i="76"/>
  <c r="AK362" i="76"/>
  <c r="AJ362" i="76"/>
  <c r="AI362" i="76"/>
  <c r="AH362" i="76"/>
  <c r="AG362" i="76"/>
  <c r="AF362" i="76"/>
  <c r="AE362" i="76"/>
  <c r="AD362" i="76"/>
  <c r="AC362" i="76"/>
  <c r="AB362" i="76"/>
  <c r="AA362" i="76"/>
  <c r="Z362" i="76"/>
  <c r="Y362" i="76"/>
  <c r="X362" i="76"/>
  <c r="W362" i="76"/>
  <c r="V362" i="76"/>
  <c r="U362" i="76"/>
  <c r="T362" i="76"/>
  <c r="S362" i="76"/>
  <c r="R362" i="76"/>
  <c r="Q362" i="76"/>
  <c r="P362" i="76"/>
  <c r="O362" i="76"/>
  <c r="N362" i="76"/>
  <c r="M362" i="76"/>
  <c r="L362" i="76"/>
  <c r="K362" i="76"/>
  <c r="J362" i="76"/>
  <c r="I362" i="76"/>
  <c r="H362" i="76"/>
  <c r="AU361" i="76"/>
  <c r="AT361" i="76"/>
  <c r="AS361" i="76"/>
  <c r="AR361" i="76"/>
  <c r="AQ361" i="76"/>
  <c r="AP361" i="76"/>
  <c r="AO361" i="76"/>
  <c r="AN361" i="76"/>
  <c r="AM361" i="76"/>
  <c r="AK361" i="76"/>
  <c r="AJ361" i="76"/>
  <c r="AI361" i="76"/>
  <c r="AH361" i="76"/>
  <c r="AG361" i="76"/>
  <c r="AF361" i="76"/>
  <c r="AE361" i="76"/>
  <c r="AD361" i="76"/>
  <c r="AC361" i="76"/>
  <c r="AB361" i="76"/>
  <c r="AA361" i="76"/>
  <c r="Z361" i="76"/>
  <c r="Y361" i="76"/>
  <c r="X361" i="76"/>
  <c r="W361" i="76"/>
  <c r="V361" i="76"/>
  <c r="U361" i="76"/>
  <c r="T361" i="76"/>
  <c r="S361" i="76"/>
  <c r="R361" i="76"/>
  <c r="Q361" i="76"/>
  <c r="P361" i="76"/>
  <c r="O361" i="76"/>
  <c r="N361" i="76"/>
  <c r="M361" i="76"/>
  <c r="L361" i="76"/>
  <c r="K361" i="76"/>
  <c r="J361" i="76"/>
  <c r="I361" i="76"/>
  <c r="H361" i="76"/>
  <c r="AU360" i="76"/>
  <c r="AT360" i="76"/>
  <c r="AS360" i="76"/>
  <c r="AR360" i="76"/>
  <c r="AQ360" i="76"/>
  <c r="AP360" i="76"/>
  <c r="AO360" i="76"/>
  <c r="AN360" i="76"/>
  <c r="AM360" i="76"/>
  <c r="AK360" i="76"/>
  <c r="AJ360" i="76"/>
  <c r="AI360" i="76"/>
  <c r="AH360" i="76"/>
  <c r="AG360" i="76"/>
  <c r="AF360" i="76"/>
  <c r="AE360" i="76"/>
  <c r="AD360" i="76"/>
  <c r="AC360" i="76"/>
  <c r="AB360" i="76"/>
  <c r="AA360" i="76"/>
  <c r="Z360" i="76"/>
  <c r="Y360" i="76"/>
  <c r="X360" i="76"/>
  <c r="W360" i="76"/>
  <c r="V360" i="76"/>
  <c r="U360" i="76"/>
  <c r="T360" i="76"/>
  <c r="S360" i="76"/>
  <c r="R360" i="76"/>
  <c r="Q360" i="76"/>
  <c r="P360" i="76"/>
  <c r="O360" i="76"/>
  <c r="N360" i="76"/>
  <c r="M360" i="76"/>
  <c r="L360" i="76"/>
  <c r="K360" i="76"/>
  <c r="J360" i="76"/>
  <c r="I360" i="76"/>
  <c r="H360" i="76"/>
  <c r="AU359" i="76"/>
  <c r="AT359" i="76"/>
  <c r="AS359" i="76"/>
  <c r="AR359" i="76"/>
  <c r="AQ359" i="76"/>
  <c r="AP359" i="76"/>
  <c r="AO359" i="76"/>
  <c r="AN359" i="76"/>
  <c r="AM359" i="76"/>
  <c r="AK359" i="76"/>
  <c r="AJ359" i="76"/>
  <c r="AI359" i="76"/>
  <c r="AH359" i="76"/>
  <c r="AG359" i="76"/>
  <c r="AF359" i="76"/>
  <c r="AE359" i="76"/>
  <c r="AD359" i="76"/>
  <c r="AC359" i="76"/>
  <c r="AB359" i="76"/>
  <c r="AA359" i="76"/>
  <c r="Z359" i="76"/>
  <c r="Y359" i="76"/>
  <c r="X359" i="76"/>
  <c r="W359" i="76"/>
  <c r="V359" i="76"/>
  <c r="U359" i="76"/>
  <c r="T359" i="76"/>
  <c r="S359" i="76"/>
  <c r="R359" i="76"/>
  <c r="Q359" i="76"/>
  <c r="P359" i="76"/>
  <c r="O359" i="76"/>
  <c r="N359" i="76"/>
  <c r="M359" i="76"/>
  <c r="L359" i="76"/>
  <c r="K359" i="76"/>
  <c r="J359" i="76"/>
  <c r="I359" i="76"/>
  <c r="H359" i="76"/>
  <c r="AU358" i="76"/>
  <c r="AT358" i="76"/>
  <c r="AS358" i="76"/>
  <c r="AR358" i="76"/>
  <c r="AQ358" i="76"/>
  <c r="AP358" i="76"/>
  <c r="AO358" i="76"/>
  <c r="AN358" i="76"/>
  <c r="AM358" i="76"/>
  <c r="AK358" i="76"/>
  <c r="AJ358" i="76"/>
  <c r="AI358" i="76"/>
  <c r="AH358" i="76"/>
  <c r="AG358" i="76"/>
  <c r="AF358" i="76"/>
  <c r="AE358" i="76"/>
  <c r="AD358" i="76"/>
  <c r="AC358" i="76"/>
  <c r="AB358" i="76"/>
  <c r="AA358" i="76"/>
  <c r="Z358" i="76"/>
  <c r="Y358" i="76"/>
  <c r="X358" i="76"/>
  <c r="W358" i="76"/>
  <c r="V358" i="76"/>
  <c r="U358" i="76"/>
  <c r="T358" i="76"/>
  <c r="S358" i="76"/>
  <c r="R358" i="76"/>
  <c r="Q358" i="76"/>
  <c r="P358" i="76"/>
  <c r="O358" i="76"/>
  <c r="N358" i="76"/>
  <c r="M358" i="76"/>
  <c r="L358" i="76"/>
  <c r="K358" i="76"/>
  <c r="J358" i="76"/>
  <c r="I358" i="76"/>
  <c r="H358" i="76"/>
  <c r="AU357" i="76"/>
  <c r="AT357" i="76"/>
  <c r="AS357" i="76"/>
  <c r="AR357" i="76"/>
  <c r="AQ357" i="76"/>
  <c r="AP357" i="76"/>
  <c r="AO357" i="76"/>
  <c r="AN357" i="76"/>
  <c r="AM357" i="76"/>
  <c r="AK357" i="76"/>
  <c r="AJ357" i="76"/>
  <c r="AI357" i="76"/>
  <c r="AH357" i="76"/>
  <c r="AG357" i="76"/>
  <c r="AF357" i="76"/>
  <c r="AE357" i="76"/>
  <c r="AD357" i="76"/>
  <c r="AC357" i="76"/>
  <c r="AB357" i="76"/>
  <c r="AA357" i="76"/>
  <c r="Z357" i="76"/>
  <c r="Y357" i="76"/>
  <c r="X357" i="76"/>
  <c r="W357" i="76"/>
  <c r="V357" i="76"/>
  <c r="U357" i="76"/>
  <c r="T357" i="76"/>
  <c r="S357" i="76"/>
  <c r="R357" i="76"/>
  <c r="Q357" i="76"/>
  <c r="P357" i="76"/>
  <c r="O357" i="76"/>
  <c r="N357" i="76"/>
  <c r="M357" i="76"/>
  <c r="L357" i="76"/>
  <c r="K357" i="76"/>
  <c r="J357" i="76"/>
  <c r="I357" i="76"/>
  <c r="H357" i="76"/>
  <c r="AU356" i="76"/>
  <c r="AT356" i="76"/>
  <c r="AS356" i="76"/>
  <c r="AR356" i="76"/>
  <c r="AQ356" i="76"/>
  <c r="AP356" i="76"/>
  <c r="AO356" i="76"/>
  <c r="AN356" i="76"/>
  <c r="AM356" i="76"/>
  <c r="AK356" i="76"/>
  <c r="AJ356" i="76"/>
  <c r="AI356" i="76"/>
  <c r="AH356" i="76"/>
  <c r="AG356" i="76"/>
  <c r="AF356" i="76"/>
  <c r="AE356" i="76"/>
  <c r="AD356" i="76"/>
  <c r="AC356" i="76"/>
  <c r="AB356" i="76"/>
  <c r="AA356" i="76"/>
  <c r="Z356" i="76"/>
  <c r="Y356" i="76"/>
  <c r="X356" i="76"/>
  <c r="W356" i="76"/>
  <c r="V356" i="76"/>
  <c r="U356" i="76"/>
  <c r="T356" i="76"/>
  <c r="S356" i="76"/>
  <c r="R356" i="76"/>
  <c r="Q356" i="76"/>
  <c r="P356" i="76"/>
  <c r="O356" i="76"/>
  <c r="N356" i="76"/>
  <c r="M356" i="76"/>
  <c r="L356" i="76"/>
  <c r="K356" i="76"/>
  <c r="J356" i="76"/>
  <c r="I356" i="76"/>
  <c r="H356" i="76"/>
  <c r="AU355" i="76"/>
  <c r="AT355" i="76"/>
  <c r="AS355" i="76"/>
  <c r="AR355" i="76"/>
  <c r="AQ355" i="76"/>
  <c r="AP355" i="76"/>
  <c r="AO355" i="76"/>
  <c r="AN355" i="76"/>
  <c r="AM355" i="76"/>
  <c r="AK355" i="76"/>
  <c r="AJ355" i="76"/>
  <c r="AI355" i="76"/>
  <c r="AH355" i="76"/>
  <c r="AG355" i="76"/>
  <c r="AF355" i="76"/>
  <c r="AE355" i="76"/>
  <c r="AD355" i="76"/>
  <c r="AC355" i="76"/>
  <c r="AB355" i="76"/>
  <c r="AA355" i="76"/>
  <c r="Z355" i="76"/>
  <c r="Y355" i="76"/>
  <c r="X355" i="76"/>
  <c r="W355" i="76"/>
  <c r="V355" i="76"/>
  <c r="U355" i="76"/>
  <c r="T355" i="76"/>
  <c r="S355" i="76"/>
  <c r="R355" i="76"/>
  <c r="Q355" i="76"/>
  <c r="P355" i="76"/>
  <c r="O355" i="76"/>
  <c r="N355" i="76"/>
  <c r="M355" i="76"/>
  <c r="L355" i="76"/>
  <c r="K355" i="76"/>
  <c r="J355" i="76"/>
  <c r="I355" i="76"/>
  <c r="H355" i="76"/>
  <c r="AK354" i="76"/>
  <c r="AJ354" i="76"/>
  <c r="AI354" i="76"/>
  <c r="AH354" i="76"/>
  <c r="AG354" i="76"/>
  <c r="AF354" i="76"/>
  <c r="AE354" i="76"/>
  <c r="AD354" i="76"/>
  <c r="AC354" i="76"/>
  <c r="AB354" i="76"/>
  <c r="AA354" i="76"/>
  <c r="Z354" i="76"/>
  <c r="Y354" i="76"/>
  <c r="X354" i="76"/>
  <c r="W354" i="76"/>
  <c r="V354" i="76"/>
  <c r="U354" i="76"/>
  <c r="T354" i="76"/>
  <c r="S354" i="76"/>
  <c r="R354" i="76"/>
  <c r="Q354" i="76"/>
  <c r="P354" i="76"/>
  <c r="O354" i="76"/>
  <c r="N354" i="76"/>
  <c r="M354" i="76"/>
  <c r="L354" i="76"/>
  <c r="K354" i="76"/>
  <c r="J354" i="76"/>
  <c r="I354" i="76"/>
  <c r="H354" i="76"/>
  <c r="G354" i="76"/>
  <c r="AU353" i="76"/>
  <c r="AT353" i="76"/>
  <c r="AS353" i="76"/>
  <c r="AR353" i="76"/>
  <c r="AQ353" i="76"/>
  <c r="AP353" i="76"/>
  <c r="AO353" i="76"/>
  <c r="AN353" i="76"/>
  <c r="AM353" i="76"/>
  <c r="AK353" i="76"/>
  <c r="AJ353" i="76"/>
  <c r="AI353" i="76"/>
  <c r="AH353" i="76"/>
  <c r="AG353" i="76"/>
  <c r="AF353" i="76"/>
  <c r="AE353" i="76"/>
  <c r="AD353" i="76"/>
  <c r="AC353" i="76"/>
  <c r="AB353" i="76"/>
  <c r="AA353" i="76"/>
  <c r="Z353" i="76"/>
  <c r="Y353" i="76"/>
  <c r="X353" i="76"/>
  <c r="W353" i="76"/>
  <c r="V353" i="76"/>
  <c r="U353" i="76"/>
  <c r="T353" i="76"/>
  <c r="S353" i="76"/>
  <c r="R353" i="76"/>
  <c r="Q353" i="76"/>
  <c r="P353" i="76"/>
  <c r="O353" i="76"/>
  <c r="N353" i="76"/>
  <c r="M353" i="76"/>
  <c r="L353" i="76"/>
  <c r="K353" i="76"/>
  <c r="J353" i="76"/>
  <c r="I353" i="76"/>
  <c r="H353" i="76"/>
  <c r="AU351" i="76"/>
  <c r="AT351" i="76"/>
  <c r="AS351" i="76"/>
  <c r="AR351" i="76"/>
  <c r="AQ351" i="76"/>
  <c r="AP351" i="76"/>
  <c r="AO351" i="76"/>
  <c r="AN351" i="76"/>
  <c r="AM351" i="76"/>
  <c r="AK351" i="76"/>
  <c r="AJ351" i="76"/>
  <c r="AI351" i="76"/>
  <c r="AH351" i="76"/>
  <c r="AG351" i="76"/>
  <c r="AF351" i="76"/>
  <c r="AE351" i="76"/>
  <c r="AD351" i="76"/>
  <c r="AC351" i="76"/>
  <c r="AB351" i="76"/>
  <c r="AA351" i="76"/>
  <c r="Z351" i="76"/>
  <c r="Y351" i="76"/>
  <c r="X351" i="76"/>
  <c r="W351" i="76"/>
  <c r="V351" i="76"/>
  <c r="U351" i="76"/>
  <c r="T351" i="76"/>
  <c r="S351" i="76"/>
  <c r="R351" i="76"/>
  <c r="Q351" i="76"/>
  <c r="P351" i="76"/>
  <c r="O351" i="76"/>
  <c r="N351" i="76"/>
  <c r="M351" i="76"/>
  <c r="L351" i="76"/>
  <c r="K351" i="76"/>
  <c r="J351" i="76"/>
  <c r="I351" i="76"/>
  <c r="H351" i="76"/>
  <c r="AU350" i="76"/>
  <c r="AT350" i="76"/>
  <c r="AS350" i="76"/>
  <c r="AR350" i="76"/>
  <c r="AQ350" i="76"/>
  <c r="AP350" i="76"/>
  <c r="AO350" i="76"/>
  <c r="AN350" i="76"/>
  <c r="AM350" i="76"/>
  <c r="AK350" i="76"/>
  <c r="AJ350" i="76"/>
  <c r="AI350" i="76"/>
  <c r="AH350" i="76"/>
  <c r="AG350" i="76"/>
  <c r="AF350" i="76"/>
  <c r="AE350" i="76"/>
  <c r="AD350" i="76"/>
  <c r="AC350" i="76"/>
  <c r="AB350" i="76"/>
  <c r="AA350" i="76"/>
  <c r="Z350" i="76"/>
  <c r="Y350" i="76"/>
  <c r="X350" i="76"/>
  <c r="W350" i="76"/>
  <c r="V350" i="76"/>
  <c r="U350" i="76"/>
  <c r="T350" i="76"/>
  <c r="S350" i="76"/>
  <c r="R350" i="76"/>
  <c r="Q350" i="76"/>
  <c r="P350" i="76"/>
  <c r="O350" i="76"/>
  <c r="N350" i="76"/>
  <c r="M350" i="76"/>
  <c r="L350" i="76"/>
  <c r="K350" i="76"/>
  <c r="J350" i="76"/>
  <c r="I350" i="76"/>
  <c r="H350" i="76"/>
  <c r="AU346" i="76"/>
  <c r="AT346" i="76"/>
  <c r="AS346" i="76"/>
  <c r="AR346" i="76"/>
  <c r="AQ346" i="76"/>
  <c r="AP346" i="76"/>
  <c r="AO346" i="76"/>
  <c r="AN346" i="76"/>
  <c r="AM346" i="76"/>
  <c r="AK346" i="76"/>
  <c r="AJ346" i="76"/>
  <c r="AI346" i="76"/>
  <c r="AH346" i="76"/>
  <c r="AG346" i="76"/>
  <c r="AF346" i="76"/>
  <c r="AE346" i="76"/>
  <c r="AD346" i="76"/>
  <c r="AC346" i="76"/>
  <c r="AB346" i="76"/>
  <c r="AA346" i="76"/>
  <c r="Z346" i="76"/>
  <c r="Y346" i="76"/>
  <c r="X346" i="76"/>
  <c r="W346" i="76"/>
  <c r="V346" i="76"/>
  <c r="U346" i="76"/>
  <c r="T346" i="76"/>
  <c r="S346" i="76"/>
  <c r="R346" i="76"/>
  <c r="Q346" i="76"/>
  <c r="P346" i="76"/>
  <c r="O346" i="76"/>
  <c r="N346" i="76"/>
  <c r="M346" i="76"/>
  <c r="L346" i="76"/>
  <c r="K346" i="76"/>
  <c r="J346" i="76"/>
  <c r="I346" i="76"/>
  <c r="H346" i="76"/>
  <c r="AK344" i="76"/>
  <c r="AJ344" i="76"/>
  <c r="AI344" i="76"/>
  <c r="AH344" i="76"/>
  <c r="AG344" i="76"/>
  <c r="AF344" i="76"/>
  <c r="AE344" i="76"/>
  <c r="AD344" i="76"/>
  <c r="AC344" i="76"/>
  <c r="AB344" i="76"/>
  <c r="AA344" i="76"/>
  <c r="Z344" i="76"/>
  <c r="Y344" i="76"/>
  <c r="X344" i="76"/>
  <c r="W344" i="76"/>
  <c r="V344" i="76"/>
  <c r="U344" i="76"/>
  <c r="T344" i="76"/>
  <c r="S344" i="76"/>
  <c r="R344" i="76"/>
  <c r="Q344" i="76"/>
  <c r="P344" i="76"/>
  <c r="O344" i="76"/>
  <c r="N344" i="76"/>
  <c r="M344" i="76"/>
  <c r="L344" i="76"/>
  <c r="K344" i="76"/>
  <c r="J344" i="76"/>
  <c r="I344" i="76"/>
  <c r="H344" i="76"/>
  <c r="G344" i="76"/>
  <c r="AU343" i="76"/>
  <c r="AT343" i="76"/>
  <c r="AS343" i="76"/>
  <c r="AR343" i="76"/>
  <c r="AQ343" i="76"/>
  <c r="AP343" i="76"/>
  <c r="AO343" i="76"/>
  <c r="AN343" i="76"/>
  <c r="AM343" i="76"/>
  <c r="AK343" i="76"/>
  <c r="AJ343" i="76"/>
  <c r="AI343" i="76"/>
  <c r="AH343" i="76"/>
  <c r="AG343" i="76"/>
  <c r="AF343" i="76"/>
  <c r="AE343" i="76"/>
  <c r="AD343" i="76"/>
  <c r="AC343" i="76"/>
  <c r="AB343" i="76"/>
  <c r="AA343" i="76"/>
  <c r="Z343" i="76"/>
  <c r="Y343" i="76"/>
  <c r="X343" i="76"/>
  <c r="W343" i="76"/>
  <c r="V343" i="76"/>
  <c r="U343" i="76"/>
  <c r="T343" i="76"/>
  <c r="S343" i="76"/>
  <c r="R343" i="76"/>
  <c r="Q343" i="76"/>
  <c r="P343" i="76"/>
  <c r="O343" i="76"/>
  <c r="N343" i="76"/>
  <c r="M343" i="76"/>
  <c r="L343" i="76"/>
  <c r="K343" i="76"/>
  <c r="J343" i="76"/>
  <c r="I343" i="76"/>
  <c r="H343" i="76"/>
  <c r="AU341" i="76"/>
  <c r="AT341" i="76"/>
  <c r="AS341" i="76"/>
  <c r="AR341" i="76"/>
  <c r="AQ341" i="76"/>
  <c r="AP341" i="76"/>
  <c r="AO341" i="76"/>
  <c r="AN341" i="76"/>
  <c r="AM341" i="76"/>
  <c r="AK341" i="76"/>
  <c r="AJ341" i="76"/>
  <c r="AI341" i="76"/>
  <c r="AH341" i="76"/>
  <c r="AG341" i="76"/>
  <c r="AF341" i="76"/>
  <c r="AE341" i="76"/>
  <c r="AD341" i="76"/>
  <c r="AC341" i="76"/>
  <c r="AB341" i="76"/>
  <c r="AA341" i="76"/>
  <c r="Z341" i="76"/>
  <c r="Y341" i="76"/>
  <c r="X341" i="76"/>
  <c r="W341" i="76"/>
  <c r="V341" i="76"/>
  <c r="U341" i="76"/>
  <c r="T341" i="76"/>
  <c r="S341" i="76"/>
  <c r="R341" i="76"/>
  <c r="Q341" i="76"/>
  <c r="P341" i="76"/>
  <c r="O341" i="76"/>
  <c r="N341" i="76"/>
  <c r="M341" i="76"/>
  <c r="L341" i="76"/>
  <c r="K341" i="76"/>
  <c r="J341" i="76"/>
  <c r="I341" i="76"/>
  <c r="H341" i="76"/>
  <c r="AK334" i="76"/>
  <c r="AJ334" i="76"/>
  <c r="AI334" i="76"/>
  <c r="AH334" i="76"/>
  <c r="AG334" i="76"/>
  <c r="AF334" i="76"/>
  <c r="AE334" i="76"/>
  <c r="AD334" i="76"/>
  <c r="AC334" i="76"/>
  <c r="AB334" i="76"/>
  <c r="AA334" i="76"/>
  <c r="Z334" i="76"/>
  <c r="Y334" i="76"/>
  <c r="X334" i="76"/>
  <c r="W334" i="76"/>
  <c r="V334" i="76"/>
  <c r="U334" i="76"/>
  <c r="T334" i="76"/>
  <c r="S334" i="76"/>
  <c r="R334" i="76"/>
  <c r="Q334" i="76"/>
  <c r="P334" i="76"/>
  <c r="O334" i="76"/>
  <c r="N334" i="76"/>
  <c r="M334" i="76"/>
  <c r="L334" i="76"/>
  <c r="K334" i="76"/>
  <c r="J334" i="76"/>
  <c r="I334" i="76"/>
  <c r="H334" i="76"/>
  <c r="G334" i="76"/>
  <c r="AU333" i="76"/>
  <c r="AT333" i="76"/>
  <c r="AS333" i="76"/>
  <c r="AR333" i="76"/>
  <c r="AQ333" i="76"/>
  <c r="AP333" i="76"/>
  <c r="AO333" i="76"/>
  <c r="AN333" i="76"/>
  <c r="AM333" i="76"/>
  <c r="AK333" i="76"/>
  <c r="AJ333" i="76"/>
  <c r="AI333" i="76"/>
  <c r="AH333" i="76"/>
  <c r="AG333" i="76"/>
  <c r="AF333" i="76"/>
  <c r="AE333" i="76"/>
  <c r="AD333" i="76"/>
  <c r="AC333" i="76"/>
  <c r="AB333" i="76"/>
  <c r="AA333" i="76"/>
  <c r="Z333" i="76"/>
  <c r="Y333" i="76"/>
  <c r="X333" i="76"/>
  <c r="W333" i="76"/>
  <c r="V333" i="76"/>
  <c r="U333" i="76"/>
  <c r="T333" i="76"/>
  <c r="S333" i="76"/>
  <c r="R333" i="76"/>
  <c r="Q333" i="76"/>
  <c r="P333" i="76"/>
  <c r="O333" i="76"/>
  <c r="N333" i="76"/>
  <c r="M333" i="76"/>
  <c r="L333" i="76"/>
  <c r="K333" i="76"/>
  <c r="J333" i="76"/>
  <c r="I333" i="76"/>
  <c r="H333" i="76"/>
  <c r="AU331" i="76"/>
  <c r="AT331" i="76"/>
  <c r="AS331" i="76"/>
  <c r="AR331" i="76"/>
  <c r="AQ331" i="76"/>
  <c r="AP331" i="76"/>
  <c r="AO331" i="76"/>
  <c r="AN331" i="76"/>
  <c r="AM331" i="76"/>
  <c r="AK331" i="76"/>
  <c r="AJ331" i="76"/>
  <c r="AI331" i="76"/>
  <c r="AH331" i="76"/>
  <c r="AG331" i="76"/>
  <c r="AF331" i="76"/>
  <c r="AE331" i="76"/>
  <c r="AD331" i="76"/>
  <c r="AC331" i="76"/>
  <c r="AB331" i="76"/>
  <c r="AA331" i="76"/>
  <c r="Z331" i="76"/>
  <c r="Y331" i="76"/>
  <c r="X331" i="76"/>
  <c r="W331" i="76"/>
  <c r="V331" i="76"/>
  <c r="U331" i="76"/>
  <c r="T331" i="76"/>
  <c r="S331" i="76"/>
  <c r="R331" i="76"/>
  <c r="Q331" i="76"/>
  <c r="P331" i="76"/>
  <c r="O331" i="76"/>
  <c r="N331" i="76"/>
  <c r="M331" i="76"/>
  <c r="L331" i="76"/>
  <c r="K331" i="76"/>
  <c r="J331" i="76"/>
  <c r="I331" i="76"/>
  <c r="H331" i="76"/>
  <c r="AU330" i="76"/>
  <c r="AT330" i="76"/>
  <c r="AS330" i="76"/>
  <c r="AR330" i="76"/>
  <c r="AQ330" i="76"/>
  <c r="AP330" i="76"/>
  <c r="AO330" i="76"/>
  <c r="AN330" i="76"/>
  <c r="AM330" i="76"/>
  <c r="AK330" i="76"/>
  <c r="AJ330" i="76"/>
  <c r="AI330" i="76"/>
  <c r="AH330" i="76"/>
  <c r="AG330" i="76"/>
  <c r="AF330" i="76"/>
  <c r="AE330" i="76"/>
  <c r="AD330" i="76"/>
  <c r="AC330" i="76"/>
  <c r="AB330" i="76"/>
  <c r="AA330" i="76"/>
  <c r="Z330" i="76"/>
  <c r="Y330" i="76"/>
  <c r="X330" i="76"/>
  <c r="W330" i="76"/>
  <c r="V330" i="76"/>
  <c r="U330" i="76"/>
  <c r="T330" i="76"/>
  <c r="S330" i="76"/>
  <c r="R330" i="76"/>
  <c r="Q330" i="76"/>
  <c r="P330" i="76"/>
  <c r="O330" i="76"/>
  <c r="N330" i="76"/>
  <c r="M330" i="76"/>
  <c r="L330" i="76"/>
  <c r="K330" i="76"/>
  <c r="J330" i="76"/>
  <c r="I330" i="76"/>
  <c r="H330" i="76"/>
  <c r="AU328" i="76"/>
  <c r="AT328" i="76"/>
  <c r="AS328" i="76"/>
  <c r="AR328" i="76"/>
  <c r="AQ328" i="76"/>
  <c r="AP328" i="76"/>
  <c r="AO328" i="76"/>
  <c r="AN328" i="76"/>
  <c r="AM328" i="76"/>
  <c r="AK328" i="76"/>
  <c r="AJ328" i="76"/>
  <c r="AI328" i="76"/>
  <c r="AH328" i="76"/>
  <c r="AG328" i="76"/>
  <c r="AF328" i="76"/>
  <c r="AE328" i="76"/>
  <c r="AD328" i="76"/>
  <c r="AC328" i="76"/>
  <c r="AB328" i="76"/>
  <c r="AA328" i="76"/>
  <c r="Z328" i="76"/>
  <c r="Y328" i="76"/>
  <c r="X328" i="76"/>
  <c r="W328" i="76"/>
  <c r="V328" i="76"/>
  <c r="U328" i="76"/>
  <c r="T328" i="76"/>
  <c r="S328" i="76"/>
  <c r="R328" i="76"/>
  <c r="Q328" i="76"/>
  <c r="P328" i="76"/>
  <c r="O328" i="76"/>
  <c r="N328" i="76"/>
  <c r="M328" i="76"/>
  <c r="L328" i="76"/>
  <c r="K328" i="76"/>
  <c r="J328" i="76"/>
  <c r="I328" i="76"/>
  <c r="H328" i="76"/>
  <c r="AU327" i="76"/>
  <c r="AT327" i="76"/>
  <c r="AS327" i="76"/>
  <c r="AR327" i="76"/>
  <c r="AQ327" i="76"/>
  <c r="AP327" i="76"/>
  <c r="AO327" i="76"/>
  <c r="AN327" i="76"/>
  <c r="AM327" i="76"/>
  <c r="AK327" i="76"/>
  <c r="AJ327" i="76"/>
  <c r="AI327" i="76"/>
  <c r="AH327" i="76"/>
  <c r="AG327" i="76"/>
  <c r="AF327" i="76"/>
  <c r="AE327" i="76"/>
  <c r="AD327" i="76"/>
  <c r="AC327" i="76"/>
  <c r="AB327" i="76"/>
  <c r="AA327" i="76"/>
  <c r="Z327" i="76"/>
  <c r="Y327" i="76"/>
  <c r="X327" i="76"/>
  <c r="W327" i="76"/>
  <c r="V327" i="76"/>
  <c r="U327" i="76"/>
  <c r="T327" i="76"/>
  <c r="S327" i="76"/>
  <c r="R327" i="76"/>
  <c r="Q327" i="76"/>
  <c r="P327" i="76"/>
  <c r="O327" i="76"/>
  <c r="N327" i="76"/>
  <c r="M327" i="76"/>
  <c r="L327" i="76"/>
  <c r="K327" i="76"/>
  <c r="J327" i="76"/>
  <c r="I327" i="76"/>
  <c r="H327" i="76"/>
  <c r="AU325" i="76"/>
  <c r="AT325" i="76"/>
  <c r="AS325" i="76"/>
  <c r="AR325" i="76"/>
  <c r="AQ325" i="76"/>
  <c r="AP325" i="76"/>
  <c r="AO325" i="76"/>
  <c r="AN325" i="76"/>
  <c r="AM325" i="76"/>
  <c r="AK325" i="76"/>
  <c r="AJ325" i="76"/>
  <c r="AI325" i="76"/>
  <c r="AH325" i="76"/>
  <c r="AG325" i="76"/>
  <c r="AF325" i="76"/>
  <c r="AE325" i="76"/>
  <c r="AD325" i="76"/>
  <c r="AC325" i="76"/>
  <c r="AB325" i="76"/>
  <c r="AA325" i="76"/>
  <c r="Z325" i="76"/>
  <c r="Y325" i="76"/>
  <c r="X325" i="76"/>
  <c r="W325" i="76"/>
  <c r="V325" i="76"/>
  <c r="U325" i="76"/>
  <c r="T325" i="76"/>
  <c r="S325" i="76"/>
  <c r="R325" i="76"/>
  <c r="Q325" i="76"/>
  <c r="P325" i="76"/>
  <c r="O325" i="76"/>
  <c r="N325" i="76"/>
  <c r="M325" i="76"/>
  <c r="L325" i="76"/>
  <c r="K325" i="76"/>
  <c r="J325" i="76"/>
  <c r="I325" i="76"/>
  <c r="H325" i="76"/>
  <c r="AK324" i="76"/>
  <c r="AJ324" i="76"/>
  <c r="AI324" i="76"/>
  <c r="AH324" i="76"/>
  <c r="AG324" i="76"/>
  <c r="AF324" i="76"/>
  <c r="AE324" i="76"/>
  <c r="AD324" i="76"/>
  <c r="AC324" i="76"/>
  <c r="AB324" i="76"/>
  <c r="AA324" i="76"/>
  <c r="Z324" i="76"/>
  <c r="Y324" i="76"/>
  <c r="X324" i="76"/>
  <c r="W324" i="76"/>
  <c r="V324" i="76"/>
  <c r="U324" i="76"/>
  <c r="T324" i="76"/>
  <c r="S324" i="76"/>
  <c r="R324" i="76"/>
  <c r="Q324" i="76"/>
  <c r="P324" i="76"/>
  <c r="O324" i="76"/>
  <c r="N324" i="76"/>
  <c r="M324" i="76"/>
  <c r="L324" i="76"/>
  <c r="K324" i="76"/>
  <c r="J324" i="76"/>
  <c r="I324" i="76"/>
  <c r="H324" i="76"/>
  <c r="G324" i="76"/>
  <c r="AU323" i="76"/>
  <c r="AT323" i="76"/>
  <c r="AS323" i="76"/>
  <c r="AR323" i="76"/>
  <c r="AQ323" i="76"/>
  <c r="AP323" i="76"/>
  <c r="AO323" i="76"/>
  <c r="AN323" i="76"/>
  <c r="AM323" i="76"/>
  <c r="AK323" i="76"/>
  <c r="AJ323" i="76"/>
  <c r="AI323" i="76"/>
  <c r="AH323" i="76"/>
  <c r="AG323" i="76"/>
  <c r="AF323" i="76"/>
  <c r="AE323" i="76"/>
  <c r="AD323" i="76"/>
  <c r="AC323" i="76"/>
  <c r="AB323" i="76"/>
  <c r="AA323" i="76"/>
  <c r="Z323" i="76"/>
  <c r="Y323" i="76"/>
  <c r="X323" i="76"/>
  <c r="W323" i="76"/>
  <c r="V323" i="76"/>
  <c r="U323" i="76"/>
  <c r="T323" i="76"/>
  <c r="S323" i="76"/>
  <c r="R323" i="76"/>
  <c r="Q323" i="76"/>
  <c r="P323" i="76"/>
  <c r="O323" i="76"/>
  <c r="N323" i="76"/>
  <c r="M323" i="76"/>
  <c r="L323" i="76"/>
  <c r="K323" i="76"/>
  <c r="J323" i="76"/>
  <c r="I323" i="76"/>
  <c r="H323" i="76"/>
  <c r="AU322" i="76"/>
  <c r="AT322" i="76"/>
  <c r="AS322" i="76"/>
  <c r="AR322" i="76"/>
  <c r="AQ322" i="76"/>
  <c r="AP322" i="76"/>
  <c r="AO322" i="76"/>
  <c r="AN322" i="76"/>
  <c r="AM322" i="76"/>
  <c r="AK322" i="76"/>
  <c r="AJ322" i="76"/>
  <c r="AI322" i="76"/>
  <c r="AH322" i="76"/>
  <c r="AG322" i="76"/>
  <c r="AF322" i="76"/>
  <c r="AE322" i="76"/>
  <c r="AD322" i="76"/>
  <c r="AC322" i="76"/>
  <c r="AB322" i="76"/>
  <c r="AA322" i="76"/>
  <c r="Z322" i="76"/>
  <c r="Y322" i="76"/>
  <c r="X322" i="76"/>
  <c r="W322" i="76"/>
  <c r="V322" i="76"/>
  <c r="U322" i="76"/>
  <c r="T322" i="76"/>
  <c r="S322" i="76"/>
  <c r="R322" i="76"/>
  <c r="Q322" i="76"/>
  <c r="P322" i="76"/>
  <c r="O322" i="76"/>
  <c r="N322" i="76"/>
  <c r="M322" i="76"/>
  <c r="L322" i="76"/>
  <c r="K322" i="76"/>
  <c r="J322" i="76"/>
  <c r="I322" i="76"/>
  <c r="H322" i="76"/>
  <c r="AU321" i="76"/>
  <c r="AT321" i="76"/>
  <c r="AS321" i="76"/>
  <c r="AR321" i="76"/>
  <c r="AQ321" i="76"/>
  <c r="AP321" i="76"/>
  <c r="AO321" i="76"/>
  <c r="AN321" i="76"/>
  <c r="AM321" i="76"/>
  <c r="AK321" i="76"/>
  <c r="AJ321" i="76"/>
  <c r="AI321" i="76"/>
  <c r="AH321" i="76"/>
  <c r="AG321" i="76"/>
  <c r="AF321" i="76"/>
  <c r="AE321" i="76"/>
  <c r="AD321" i="76"/>
  <c r="AC321" i="76"/>
  <c r="AB321" i="76"/>
  <c r="AA321" i="76"/>
  <c r="Z321" i="76"/>
  <c r="Y321" i="76"/>
  <c r="X321" i="76"/>
  <c r="W321" i="76"/>
  <c r="V321" i="76"/>
  <c r="U321" i="76"/>
  <c r="T321" i="76"/>
  <c r="S321" i="76"/>
  <c r="R321" i="76"/>
  <c r="Q321" i="76"/>
  <c r="P321" i="76"/>
  <c r="O321" i="76"/>
  <c r="N321" i="76"/>
  <c r="M321" i="76"/>
  <c r="L321" i="76"/>
  <c r="K321" i="76"/>
  <c r="J321" i="76"/>
  <c r="I321" i="76"/>
  <c r="H321" i="76"/>
  <c r="AU320" i="76"/>
  <c r="AT320" i="76"/>
  <c r="AS320" i="76"/>
  <c r="AR320" i="76"/>
  <c r="AQ320" i="76"/>
  <c r="AP320" i="76"/>
  <c r="AO320" i="76"/>
  <c r="AN320" i="76"/>
  <c r="AM320" i="76"/>
  <c r="AK320" i="76"/>
  <c r="AJ320" i="76"/>
  <c r="AI320" i="76"/>
  <c r="AH320" i="76"/>
  <c r="AG320" i="76"/>
  <c r="AF320" i="76"/>
  <c r="AE320" i="76"/>
  <c r="AD320" i="76"/>
  <c r="AC320" i="76"/>
  <c r="AB320" i="76"/>
  <c r="AA320" i="76"/>
  <c r="Z320" i="76"/>
  <c r="Y320" i="76"/>
  <c r="X320" i="76"/>
  <c r="W320" i="76"/>
  <c r="V320" i="76"/>
  <c r="U320" i="76"/>
  <c r="T320" i="76"/>
  <c r="S320" i="76"/>
  <c r="R320" i="76"/>
  <c r="Q320" i="76"/>
  <c r="P320" i="76"/>
  <c r="O320" i="76"/>
  <c r="N320" i="76"/>
  <c r="M320" i="76"/>
  <c r="L320" i="76"/>
  <c r="K320" i="76"/>
  <c r="J320" i="76"/>
  <c r="I320" i="76"/>
  <c r="H320" i="76"/>
  <c r="AU318" i="76"/>
  <c r="AT318" i="76"/>
  <c r="AS318" i="76"/>
  <c r="AR318" i="76"/>
  <c r="AQ318" i="76"/>
  <c r="AP318" i="76"/>
  <c r="AO318" i="76"/>
  <c r="AN318" i="76"/>
  <c r="AM318" i="76"/>
  <c r="AK318" i="76"/>
  <c r="AJ318" i="76"/>
  <c r="AI318" i="76"/>
  <c r="AH318" i="76"/>
  <c r="AG318" i="76"/>
  <c r="AF318" i="76"/>
  <c r="AE318" i="76"/>
  <c r="AD318" i="76"/>
  <c r="AC318" i="76"/>
  <c r="AB318" i="76"/>
  <c r="AA318" i="76"/>
  <c r="Z318" i="76"/>
  <c r="Y318" i="76"/>
  <c r="X318" i="76"/>
  <c r="W318" i="76"/>
  <c r="V318" i="76"/>
  <c r="U318" i="76"/>
  <c r="T318" i="76"/>
  <c r="S318" i="76"/>
  <c r="R318" i="76"/>
  <c r="Q318" i="76"/>
  <c r="P318" i="76"/>
  <c r="O318" i="76"/>
  <c r="N318" i="76"/>
  <c r="M318" i="76"/>
  <c r="L318" i="76"/>
  <c r="K318" i="76"/>
  <c r="J318" i="76"/>
  <c r="I318" i="76"/>
  <c r="H318" i="76"/>
  <c r="AU317" i="76"/>
  <c r="AT317" i="76"/>
  <c r="AS317" i="76"/>
  <c r="AR317" i="76"/>
  <c r="AQ317" i="76"/>
  <c r="AP317" i="76"/>
  <c r="AO317" i="76"/>
  <c r="AN317" i="76"/>
  <c r="AM317" i="76"/>
  <c r="AK317" i="76"/>
  <c r="AJ317" i="76"/>
  <c r="AI317" i="76"/>
  <c r="AH317" i="76"/>
  <c r="AG317" i="76"/>
  <c r="AF317" i="76"/>
  <c r="AE317" i="76"/>
  <c r="AD317" i="76"/>
  <c r="AC317" i="76"/>
  <c r="AB317" i="76"/>
  <c r="AA317" i="76"/>
  <c r="Z317" i="76"/>
  <c r="Y317" i="76"/>
  <c r="X317" i="76"/>
  <c r="W317" i="76"/>
  <c r="V317" i="76"/>
  <c r="U317" i="76"/>
  <c r="T317" i="76"/>
  <c r="S317" i="76"/>
  <c r="R317" i="76"/>
  <c r="Q317" i="76"/>
  <c r="P317" i="76"/>
  <c r="O317" i="76"/>
  <c r="N317" i="76"/>
  <c r="M317" i="76"/>
  <c r="L317" i="76"/>
  <c r="K317" i="76"/>
  <c r="J317" i="76"/>
  <c r="I317" i="76"/>
  <c r="H317" i="76"/>
  <c r="AU315" i="76"/>
  <c r="AT315" i="76"/>
  <c r="AS315" i="76"/>
  <c r="AR315" i="76"/>
  <c r="AQ315" i="76"/>
  <c r="AP315" i="76"/>
  <c r="AO315" i="76"/>
  <c r="AN315" i="76"/>
  <c r="AM315" i="76"/>
  <c r="AK315" i="76"/>
  <c r="AJ315" i="76"/>
  <c r="AI315" i="76"/>
  <c r="AH315" i="76"/>
  <c r="AG315" i="76"/>
  <c r="AF315" i="76"/>
  <c r="AE315" i="76"/>
  <c r="AD315" i="76"/>
  <c r="AC315" i="76"/>
  <c r="AB315" i="76"/>
  <c r="AA315" i="76"/>
  <c r="Z315" i="76"/>
  <c r="Y315" i="76"/>
  <c r="X315" i="76"/>
  <c r="W315" i="76"/>
  <c r="V315" i="76"/>
  <c r="U315" i="76"/>
  <c r="T315" i="76"/>
  <c r="S315" i="76"/>
  <c r="R315" i="76"/>
  <c r="Q315" i="76"/>
  <c r="P315" i="76"/>
  <c r="O315" i="76"/>
  <c r="N315" i="76"/>
  <c r="M315" i="76"/>
  <c r="L315" i="76"/>
  <c r="K315" i="76"/>
  <c r="J315" i="76"/>
  <c r="I315" i="76"/>
  <c r="H315" i="76"/>
  <c r="AK314" i="76"/>
  <c r="AJ314" i="76"/>
  <c r="AI314" i="76"/>
  <c r="AH314" i="76"/>
  <c r="AG314" i="76"/>
  <c r="AF314" i="76"/>
  <c r="AE314" i="76"/>
  <c r="AD314" i="76"/>
  <c r="AC314" i="76"/>
  <c r="AB314" i="76"/>
  <c r="AA314" i="76"/>
  <c r="Z314" i="76"/>
  <c r="Y314" i="76"/>
  <c r="X314" i="76"/>
  <c r="W314" i="76"/>
  <c r="V314" i="76"/>
  <c r="U314" i="76"/>
  <c r="T314" i="76"/>
  <c r="S314" i="76"/>
  <c r="R314" i="76"/>
  <c r="Q314" i="76"/>
  <c r="P314" i="76"/>
  <c r="O314" i="76"/>
  <c r="N314" i="76"/>
  <c r="M314" i="76"/>
  <c r="L314" i="76"/>
  <c r="K314" i="76"/>
  <c r="J314" i="76"/>
  <c r="I314" i="76"/>
  <c r="H314" i="76"/>
  <c r="G314" i="76"/>
  <c r="AU313" i="76"/>
  <c r="AT313" i="76"/>
  <c r="AS313" i="76"/>
  <c r="AR313" i="76"/>
  <c r="AQ313" i="76"/>
  <c r="AP313" i="76"/>
  <c r="AO313" i="76"/>
  <c r="AN313" i="76"/>
  <c r="AM313" i="76"/>
  <c r="AK313" i="76"/>
  <c r="AJ313" i="76"/>
  <c r="AI313" i="76"/>
  <c r="AH313" i="76"/>
  <c r="AG313" i="76"/>
  <c r="AF313" i="76"/>
  <c r="AE313" i="76"/>
  <c r="AD313" i="76"/>
  <c r="AC313" i="76"/>
  <c r="AB313" i="76"/>
  <c r="AA313" i="76"/>
  <c r="Z313" i="76"/>
  <c r="Y313" i="76"/>
  <c r="X313" i="76"/>
  <c r="W313" i="76"/>
  <c r="V313" i="76"/>
  <c r="U313" i="76"/>
  <c r="T313" i="76"/>
  <c r="S313" i="76"/>
  <c r="R313" i="76"/>
  <c r="Q313" i="76"/>
  <c r="P313" i="76"/>
  <c r="O313" i="76"/>
  <c r="N313" i="76"/>
  <c r="M313" i="76"/>
  <c r="L313" i="76"/>
  <c r="K313" i="76"/>
  <c r="J313" i="76"/>
  <c r="I313" i="76"/>
  <c r="H313" i="76"/>
  <c r="AU312" i="76"/>
  <c r="AT312" i="76"/>
  <c r="AS312" i="76"/>
  <c r="AR312" i="76"/>
  <c r="AQ312" i="76"/>
  <c r="AP312" i="76"/>
  <c r="AO312" i="76"/>
  <c r="AN312" i="76"/>
  <c r="AM312" i="76"/>
  <c r="AK312" i="76"/>
  <c r="AJ312" i="76"/>
  <c r="AI312" i="76"/>
  <c r="AH312" i="76"/>
  <c r="AG312" i="76"/>
  <c r="AF312" i="76"/>
  <c r="AE312" i="76"/>
  <c r="AD312" i="76"/>
  <c r="AC312" i="76"/>
  <c r="AB312" i="76"/>
  <c r="AA312" i="76"/>
  <c r="Z312" i="76"/>
  <c r="Y312" i="76"/>
  <c r="X312" i="76"/>
  <c r="W312" i="76"/>
  <c r="V312" i="76"/>
  <c r="U312" i="76"/>
  <c r="T312" i="76"/>
  <c r="S312" i="76"/>
  <c r="R312" i="76"/>
  <c r="Q312" i="76"/>
  <c r="P312" i="76"/>
  <c r="O312" i="76"/>
  <c r="N312" i="76"/>
  <c r="M312" i="76"/>
  <c r="L312" i="76"/>
  <c r="K312" i="76"/>
  <c r="J312" i="76"/>
  <c r="I312" i="76"/>
  <c r="H312" i="76"/>
  <c r="AU311" i="76"/>
  <c r="AT311" i="76"/>
  <c r="AS311" i="76"/>
  <c r="AR311" i="76"/>
  <c r="AQ311" i="76"/>
  <c r="AP311" i="76"/>
  <c r="AO311" i="76"/>
  <c r="AN311" i="76"/>
  <c r="AM311" i="76"/>
  <c r="AK311" i="76"/>
  <c r="AJ311" i="76"/>
  <c r="AI311" i="76"/>
  <c r="AH311" i="76"/>
  <c r="AG311" i="76"/>
  <c r="AF311" i="76"/>
  <c r="AE311" i="76"/>
  <c r="AD311" i="76"/>
  <c r="AC311" i="76"/>
  <c r="AB311" i="76"/>
  <c r="AA311" i="76"/>
  <c r="Z311" i="76"/>
  <c r="Y311" i="76"/>
  <c r="X311" i="76"/>
  <c r="W311" i="76"/>
  <c r="V311" i="76"/>
  <c r="U311" i="76"/>
  <c r="T311" i="76"/>
  <c r="S311" i="76"/>
  <c r="R311" i="76"/>
  <c r="Q311" i="76"/>
  <c r="P311" i="76"/>
  <c r="O311" i="76"/>
  <c r="N311" i="76"/>
  <c r="M311" i="76"/>
  <c r="L311" i="76"/>
  <c r="K311" i="76"/>
  <c r="J311" i="76"/>
  <c r="I311" i="76"/>
  <c r="H311" i="76"/>
  <c r="AU310" i="76"/>
  <c r="AT310" i="76"/>
  <c r="AS310" i="76"/>
  <c r="AR310" i="76"/>
  <c r="AQ310" i="76"/>
  <c r="AP310" i="76"/>
  <c r="AO310" i="76"/>
  <c r="AN310" i="76"/>
  <c r="AM310" i="76"/>
  <c r="AK310" i="76"/>
  <c r="AJ310" i="76"/>
  <c r="AI310" i="76"/>
  <c r="AH310" i="76"/>
  <c r="AG310" i="76"/>
  <c r="AF310" i="76"/>
  <c r="AE310" i="76"/>
  <c r="AD310" i="76"/>
  <c r="AC310" i="76"/>
  <c r="AB310" i="76"/>
  <c r="AA310" i="76"/>
  <c r="Z310" i="76"/>
  <c r="Y310" i="76"/>
  <c r="X310" i="76"/>
  <c r="W310" i="76"/>
  <c r="V310" i="76"/>
  <c r="U310" i="76"/>
  <c r="T310" i="76"/>
  <c r="S310" i="76"/>
  <c r="R310" i="76"/>
  <c r="Q310" i="76"/>
  <c r="P310" i="76"/>
  <c r="O310" i="76"/>
  <c r="N310" i="76"/>
  <c r="M310" i="76"/>
  <c r="L310" i="76"/>
  <c r="K310" i="76"/>
  <c r="J310" i="76"/>
  <c r="I310" i="76"/>
  <c r="H310" i="76"/>
  <c r="AU309" i="76"/>
  <c r="AT309" i="76"/>
  <c r="AS309" i="76"/>
  <c r="AR309" i="76"/>
  <c r="AQ309" i="76"/>
  <c r="AP309" i="76"/>
  <c r="AO309" i="76"/>
  <c r="AN309" i="76"/>
  <c r="AM309" i="76"/>
  <c r="AK309" i="76"/>
  <c r="AJ309" i="76"/>
  <c r="AI309" i="76"/>
  <c r="AH309" i="76"/>
  <c r="AG309" i="76"/>
  <c r="AF309" i="76"/>
  <c r="AE309" i="76"/>
  <c r="AD309" i="76"/>
  <c r="AC309" i="76"/>
  <c r="AB309" i="76"/>
  <c r="AA309" i="76"/>
  <c r="Z309" i="76"/>
  <c r="Y309" i="76"/>
  <c r="X309" i="76"/>
  <c r="W309" i="76"/>
  <c r="V309" i="76"/>
  <c r="U309" i="76"/>
  <c r="T309" i="76"/>
  <c r="S309" i="76"/>
  <c r="R309" i="76"/>
  <c r="Q309" i="76"/>
  <c r="P309" i="76"/>
  <c r="O309" i="76"/>
  <c r="N309" i="76"/>
  <c r="M309" i="76"/>
  <c r="L309" i="76"/>
  <c r="K309" i="76"/>
  <c r="J309" i="76"/>
  <c r="I309" i="76"/>
  <c r="H309" i="76"/>
  <c r="AU306" i="76"/>
  <c r="AT306" i="76"/>
  <c r="AS306" i="76"/>
  <c r="AR306" i="76"/>
  <c r="AQ306" i="76"/>
  <c r="AP306" i="76"/>
  <c r="AO306" i="76"/>
  <c r="AN306" i="76"/>
  <c r="AM306" i="76"/>
  <c r="AK306" i="76"/>
  <c r="AJ306" i="76"/>
  <c r="AI306" i="76"/>
  <c r="AH306" i="76"/>
  <c r="AG306" i="76"/>
  <c r="AF306" i="76"/>
  <c r="AE306" i="76"/>
  <c r="AD306" i="76"/>
  <c r="AC306" i="76"/>
  <c r="AB306" i="76"/>
  <c r="AA306" i="76"/>
  <c r="Z306" i="76"/>
  <c r="Y306" i="76"/>
  <c r="X306" i="76"/>
  <c r="W306" i="76"/>
  <c r="V306" i="76"/>
  <c r="U306" i="76"/>
  <c r="T306" i="76"/>
  <c r="S306" i="76"/>
  <c r="R306" i="76"/>
  <c r="Q306" i="76"/>
  <c r="P306" i="76"/>
  <c r="O306" i="76"/>
  <c r="N306" i="76"/>
  <c r="M306" i="76"/>
  <c r="L306" i="76"/>
  <c r="K306" i="76"/>
  <c r="J306" i="76"/>
  <c r="I306" i="76"/>
  <c r="H306" i="76"/>
  <c r="AK304" i="76"/>
  <c r="AJ304" i="76"/>
  <c r="AI304" i="76"/>
  <c r="AH304" i="76"/>
  <c r="AG304" i="76"/>
  <c r="AF304" i="76"/>
  <c r="AE304" i="76"/>
  <c r="AD304" i="76"/>
  <c r="AC304" i="76"/>
  <c r="AB304" i="76"/>
  <c r="AA304" i="76"/>
  <c r="Z304" i="76"/>
  <c r="Y304" i="76"/>
  <c r="X304" i="76"/>
  <c r="W304" i="76"/>
  <c r="V304" i="76"/>
  <c r="U304" i="76"/>
  <c r="T304" i="76"/>
  <c r="S304" i="76"/>
  <c r="R304" i="76"/>
  <c r="Q304" i="76"/>
  <c r="P304" i="76"/>
  <c r="O304" i="76"/>
  <c r="N304" i="76"/>
  <c r="M304" i="76"/>
  <c r="L304" i="76"/>
  <c r="K304" i="76"/>
  <c r="J304" i="76"/>
  <c r="I304" i="76"/>
  <c r="H304" i="76"/>
  <c r="G304" i="76"/>
  <c r="AU303" i="76"/>
  <c r="AT303" i="76"/>
  <c r="AS303" i="76"/>
  <c r="AR303" i="76"/>
  <c r="AQ303" i="76"/>
  <c r="AP303" i="76"/>
  <c r="AO303" i="76"/>
  <c r="AN303" i="76"/>
  <c r="AM303" i="76"/>
  <c r="AK303" i="76"/>
  <c r="AJ303" i="76"/>
  <c r="AI303" i="76"/>
  <c r="AH303" i="76"/>
  <c r="AG303" i="76"/>
  <c r="AF303" i="76"/>
  <c r="AE303" i="76"/>
  <c r="AD303" i="76"/>
  <c r="AC303" i="76"/>
  <c r="AB303" i="76"/>
  <c r="AA303" i="76"/>
  <c r="Z303" i="76"/>
  <c r="Y303" i="76"/>
  <c r="X303" i="76"/>
  <c r="W303" i="76"/>
  <c r="V303" i="76"/>
  <c r="U303" i="76"/>
  <c r="T303" i="76"/>
  <c r="S303" i="76"/>
  <c r="R303" i="76"/>
  <c r="Q303" i="76"/>
  <c r="P303" i="76"/>
  <c r="O303" i="76"/>
  <c r="N303" i="76"/>
  <c r="M303" i="76"/>
  <c r="L303" i="76"/>
  <c r="K303" i="76"/>
  <c r="J303" i="76"/>
  <c r="I303" i="76"/>
  <c r="H303" i="76"/>
  <c r="AU302" i="76"/>
  <c r="AT302" i="76"/>
  <c r="AS302" i="76"/>
  <c r="AR302" i="76"/>
  <c r="AQ302" i="76"/>
  <c r="AP302" i="76"/>
  <c r="AO302" i="76"/>
  <c r="AN302" i="76"/>
  <c r="AM302" i="76"/>
  <c r="AK302" i="76"/>
  <c r="AJ302" i="76"/>
  <c r="AI302" i="76"/>
  <c r="AH302" i="76"/>
  <c r="AG302" i="76"/>
  <c r="AF302" i="76"/>
  <c r="AE302" i="76"/>
  <c r="AD302" i="76"/>
  <c r="AC302" i="76"/>
  <c r="AB302" i="76"/>
  <c r="AA302" i="76"/>
  <c r="Z302" i="76"/>
  <c r="Y302" i="76"/>
  <c r="X302" i="76"/>
  <c r="W302" i="76"/>
  <c r="V302" i="76"/>
  <c r="U302" i="76"/>
  <c r="T302" i="76"/>
  <c r="S302" i="76"/>
  <c r="R302" i="76"/>
  <c r="Q302" i="76"/>
  <c r="P302" i="76"/>
  <c r="O302" i="76"/>
  <c r="N302" i="76"/>
  <c r="M302" i="76"/>
  <c r="L302" i="76"/>
  <c r="K302" i="76"/>
  <c r="J302" i="76"/>
  <c r="I302" i="76"/>
  <c r="H302" i="76"/>
  <c r="AU301" i="76"/>
  <c r="AT301" i="76"/>
  <c r="AS301" i="76"/>
  <c r="AR301" i="76"/>
  <c r="AQ301" i="76"/>
  <c r="AP301" i="76"/>
  <c r="AO301" i="76"/>
  <c r="AN301" i="76"/>
  <c r="AM301" i="76"/>
  <c r="AK301" i="76"/>
  <c r="AJ301" i="76"/>
  <c r="AI301" i="76"/>
  <c r="AH301" i="76"/>
  <c r="AG301" i="76"/>
  <c r="AF301" i="76"/>
  <c r="AE301" i="76"/>
  <c r="AD301" i="76"/>
  <c r="AC301" i="76"/>
  <c r="AB301" i="76"/>
  <c r="AA301" i="76"/>
  <c r="Z301" i="76"/>
  <c r="Y301" i="76"/>
  <c r="X301" i="76"/>
  <c r="W301" i="76"/>
  <c r="V301" i="76"/>
  <c r="U301" i="76"/>
  <c r="T301" i="76"/>
  <c r="S301" i="76"/>
  <c r="R301" i="76"/>
  <c r="Q301" i="76"/>
  <c r="P301" i="76"/>
  <c r="O301" i="76"/>
  <c r="N301" i="76"/>
  <c r="M301" i="76"/>
  <c r="L301" i="76"/>
  <c r="K301" i="76"/>
  <c r="J301" i="76"/>
  <c r="I301" i="76"/>
  <c r="H301" i="76"/>
  <c r="AU300" i="76"/>
  <c r="AT300" i="76"/>
  <c r="AS300" i="76"/>
  <c r="AR300" i="76"/>
  <c r="AQ300" i="76"/>
  <c r="AP300" i="76"/>
  <c r="AO300" i="76"/>
  <c r="AN300" i="76"/>
  <c r="AM300" i="76"/>
  <c r="AK300" i="76"/>
  <c r="AJ300" i="76"/>
  <c r="AI300" i="76"/>
  <c r="AH300" i="76"/>
  <c r="AG300" i="76"/>
  <c r="AF300" i="76"/>
  <c r="AE300" i="76"/>
  <c r="AD300" i="76"/>
  <c r="AC300" i="76"/>
  <c r="AB300" i="76"/>
  <c r="AA300" i="76"/>
  <c r="Z300" i="76"/>
  <c r="Y300" i="76"/>
  <c r="X300" i="76"/>
  <c r="W300" i="76"/>
  <c r="V300" i="76"/>
  <c r="U300" i="76"/>
  <c r="T300" i="76"/>
  <c r="S300" i="76"/>
  <c r="R300" i="76"/>
  <c r="Q300" i="76"/>
  <c r="P300" i="76"/>
  <c r="O300" i="76"/>
  <c r="N300" i="76"/>
  <c r="M300" i="76"/>
  <c r="L300" i="76"/>
  <c r="K300" i="76"/>
  <c r="J300" i="76"/>
  <c r="I300" i="76"/>
  <c r="H300" i="76"/>
  <c r="AU299" i="76"/>
  <c r="AT299" i="76"/>
  <c r="AS299" i="76"/>
  <c r="AR299" i="76"/>
  <c r="AQ299" i="76"/>
  <c r="AP299" i="76"/>
  <c r="AO299" i="76"/>
  <c r="AN299" i="76"/>
  <c r="AM299" i="76"/>
  <c r="AK299" i="76"/>
  <c r="AJ299" i="76"/>
  <c r="AI299" i="76"/>
  <c r="AH299" i="76"/>
  <c r="AG299" i="76"/>
  <c r="AF299" i="76"/>
  <c r="AE299" i="76"/>
  <c r="AD299" i="76"/>
  <c r="AC299" i="76"/>
  <c r="AB299" i="76"/>
  <c r="AA299" i="76"/>
  <c r="Z299" i="76"/>
  <c r="Y299" i="76"/>
  <c r="X299" i="76"/>
  <c r="W299" i="76"/>
  <c r="V299" i="76"/>
  <c r="U299" i="76"/>
  <c r="T299" i="76"/>
  <c r="S299" i="76"/>
  <c r="R299" i="76"/>
  <c r="Q299" i="76"/>
  <c r="P299" i="76"/>
  <c r="O299" i="76"/>
  <c r="N299" i="76"/>
  <c r="M299" i="76"/>
  <c r="L299" i="76"/>
  <c r="K299" i="76"/>
  <c r="J299" i="76"/>
  <c r="I299" i="76"/>
  <c r="H299" i="76"/>
  <c r="AU298" i="76"/>
  <c r="AT298" i="76"/>
  <c r="AS298" i="76"/>
  <c r="AR298" i="76"/>
  <c r="AQ298" i="76"/>
  <c r="AP298" i="76"/>
  <c r="AO298" i="76"/>
  <c r="AN298" i="76"/>
  <c r="AM298" i="76"/>
  <c r="AK298" i="76"/>
  <c r="AJ298" i="76"/>
  <c r="AI298" i="76"/>
  <c r="AH298" i="76"/>
  <c r="AG298" i="76"/>
  <c r="AF298" i="76"/>
  <c r="AE298" i="76"/>
  <c r="AD298" i="76"/>
  <c r="AC298" i="76"/>
  <c r="AB298" i="76"/>
  <c r="AA298" i="76"/>
  <c r="Z298" i="76"/>
  <c r="Y298" i="76"/>
  <c r="X298" i="76"/>
  <c r="W298" i="76"/>
  <c r="V298" i="76"/>
  <c r="U298" i="76"/>
  <c r="T298" i="76"/>
  <c r="S298" i="76"/>
  <c r="R298" i="76"/>
  <c r="Q298" i="76"/>
  <c r="P298" i="76"/>
  <c r="O298" i="76"/>
  <c r="N298" i="76"/>
  <c r="M298" i="76"/>
  <c r="L298" i="76"/>
  <c r="K298" i="76"/>
  <c r="J298" i="76"/>
  <c r="I298" i="76"/>
  <c r="H298" i="76"/>
  <c r="AU297" i="76"/>
  <c r="AT297" i="76"/>
  <c r="AS297" i="76"/>
  <c r="AR297" i="76"/>
  <c r="AQ297" i="76"/>
  <c r="AP297" i="76"/>
  <c r="AO297" i="76"/>
  <c r="AN297" i="76"/>
  <c r="AM297" i="76"/>
  <c r="AK297" i="76"/>
  <c r="AJ297" i="76"/>
  <c r="AI297" i="76"/>
  <c r="AH297" i="76"/>
  <c r="AG297" i="76"/>
  <c r="AF297" i="76"/>
  <c r="AE297" i="76"/>
  <c r="AD297" i="76"/>
  <c r="AC297" i="76"/>
  <c r="AB297" i="76"/>
  <c r="AA297" i="76"/>
  <c r="Z297" i="76"/>
  <c r="Y297" i="76"/>
  <c r="X297" i="76"/>
  <c r="W297" i="76"/>
  <c r="V297" i="76"/>
  <c r="U297" i="76"/>
  <c r="T297" i="76"/>
  <c r="S297" i="76"/>
  <c r="R297" i="76"/>
  <c r="Q297" i="76"/>
  <c r="P297" i="76"/>
  <c r="O297" i="76"/>
  <c r="N297" i="76"/>
  <c r="M297" i="76"/>
  <c r="L297" i="76"/>
  <c r="K297" i="76"/>
  <c r="J297" i="76"/>
  <c r="I297" i="76"/>
  <c r="H297" i="76"/>
  <c r="AU296" i="76"/>
  <c r="AT296" i="76"/>
  <c r="AS296" i="76"/>
  <c r="AR296" i="76"/>
  <c r="AQ296" i="76"/>
  <c r="AP296" i="76"/>
  <c r="AO296" i="76"/>
  <c r="AN296" i="76"/>
  <c r="AM296" i="76"/>
  <c r="AK296" i="76"/>
  <c r="AJ296" i="76"/>
  <c r="AI296" i="76"/>
  <c r="AH296" i="76"/>
  <c r="AG296" i="76"/>
  <c r="AF296" i="76"/>
  <c r="AE296" i="76"/>
  <c r="AD296" i="76"/>
  <c r="AC296" i="76"/>
  <c r="AB296" i="76"/>
  <c r="AA296" i="76"/>
  <c r="Z296" i="76"/>
  <c r="Y296" i="76"/>
  <c r="X296" i="76"/>
  <c r="W296" i="76"/>
  <c r="V296" i="76"/>
  <c r="U296" i="76"/>
  <c r="T296" i="76"/>
  <c r="S296" i="76"/>
  <c r="R296" i="76"/>
  <c r="Q296" i="76"/>
  <c r="P296" i="76"/>
  <c r="O296" i="76"/>
  <c r="N296" i="76"/>
  <c r="M296" i="76"/>
  <c r="L296" i="76"/>
  <c r="K296" i="76"/>
  <c r="J296" i="76"/>
  <c r="I296" i="76"/>
  <c r="H296" i="76"/>
  <c r="AK294" i="76"/>
  <c r="AJ294" i="76"/>
  <c r="AI294" i="76"/>
  <c r="AH294" i="76"/>
  <c r="AG294" i="76"/>
  <c r="AF294" i="76"/>
  <c r="AE294" i="76"/>
  <c r="AD294" i="76"/>
  <c r="AC294" i="76"/>
  <c r="AB294" i="76"/>
  <c r="AA294" i="76"/>
  <c r="Z294" i="76"/>
  <c r="Y294" i="76"/>
  <c r="X294" i="76"/>
  <c r="W294" i="76"/>
  <c r="V294" i="76"/>
  <c r="U294" i="76"/>
  <c r="T294" i="76"/>
  <c r="S294" i="76"/>
  <c r="R294" i="76"/>
  <c r="Q294" i="76"/>
  <c r="P294" i="76"/>
  <c r="O294" i="76"/>
  <c r="N294" i="76"/>
  <c r="M294" i="76"/>
  <c r="L294" i="76"/>
  <c r="K294" i="76"/>
  <c r="J294" i="76"/>
  <c r="I294" i="76"/>
  <c r="H294" i="76"/>
  <c r="G294" i="76"/>
  <c r="AU293" i="76"/>
  <c r="AT293" i="76"/>
  <c r="AS293" i="76"/>
  <c r="AR293" i="76"/>
  <c r="AQ293" i="76"/>
  <c r="AP293" i="76"/>
  <c r="AO293" i="76"/>
  <c r="AN293" i="76"/>
  <c r="AM293" i="76"/>
  <c r="AK293" i="76"/>
  <c r="AJ293" i="76"/>
  <c r="AI293" i="76"/>
  <c r="AH293" i="76"/>
  <c r="AG293" i="76"/>
  <c r="AF293" i="76"/>
  <c r="AE293" i="76"/>
  <c r="AD293" i="76"/>
  <c r="AC293" i="76"/>
  <c r="AB293" i="76"/>
  <c r="AA293" i="76"/>
  <c r="Z293" i="76"/>
  <c r="Y293" i="76"/>
  <c r="X293" i="76"/>
  <c r="W293" i="76"/>
  <c r="V293" i="76"/>
  <c r="U293" i="76"/>
  <c r="T293" i="76"/>
  <c r="S293" i="76"/>
  <c r="R293" i="76"/>
  <c r="Q293" i="76"/>
  <c r="P293" i="76"/>
  <c r="O293" i="76"/>
  <c r="N293" i="76"/>
  <c r="M293" i="76"/>
  <c r="L293" i="76"/>
  <c r="K293" i="76"/>
  <c r="J293" i="76"/>
  <c r="I293" i="76"/>
  <c r="H293" i="76"/>
  <c r="AU292" i="76"/>
  <c r="AT292" i="76"/>
  <c r="AS292" i="76"/>
  <c r="AR292" i="76"/>
  <c r="AQ292" i="76"/>
  <c r="AP292" i="76"/>
  <c r="AO292" i="76"/>
  <c r="AN292" i="76"/>
  <c r="AM292" i="76"/>
  <c r="AK292" i="76"/>
  <c r="AJ292" i="76"/>
  <c r="AI292" i="76"/>
  <c r="AH292" i="76"/>
  <c r="AG292" i="76"/>
  <c r="AF292" i="76"/>
  <c r="AE292" i="76"/>
  <c r="AD292" i="76"/>
  <c r="AC292" i="76"/>
  <c r="AB292" i="76"/>
  <c r="AA292" i="76"/>
  <c r="Z292" i="76"/>
  <c r="Y292" i="76"/>
  <c r="X292" i="76"/>
  <c r="W292" i="76"/>
  <c r="V292" i="76"/>
  <c r="U292" i="76"/>
  <c r="T292" i="76"/>
  <c r="S292" i="76"/>
  <c r="R292" i="76"/>
  <c r="Q292" i="76"/>
  <c r="P292" i="76"/>
  <c r="O292" i="76"/>
  <c r="N292" i="76"/>
  <c r="M292" i="76"/>
  <c r="L292" i="76"/>
  <c r="K292" i="76"/>
  <c r="J292" i="76"/>
  <c r="I292" i="76"/>
  <c r="H292" i="76"/>
  <c r="AU291" i="76"/>
  <c r="AT291" i="76"/>
  <c r="AS291" i="76"/>
  <c r="AR291" i="76"/>
  <c r="AQ291" i="76"/>
  <c r="AP291" i="76"/>
  <c r="AO291" i="76"/>
  <c r="AN291" i="76"/>
  <c r="AM291" i="76"/>
  <c r="AK291" i="76"/>
  <c r="AJ291" i="76"/>
  <c r="AI291" i="76"/>
  <c r="AH291" i="76"/>
  <c r="AG291" i="76"/>
  <c r="AF291" i="76"/>
  <c r="AE291" i="76"/>
  <c r="AD291" i="76"/>
  <c r="AC291" i="76"/>
  <c r="AB291" i="76"/>
  <c r="AA291" i="76"/>
  <c r="Z291" i="76"/>
  <c r="Y291" i="76"/>
  <c r="X291" i="76"/>
  <c r="W291" i="76"/>
  <c r="V291" i="76"/>
  <c r="U291" i="76"/>
  <c r="T291" i="76"/>
  <c r="S291" i="76"/>
  <c r="R291" i="76"/>
  <c r="Q291" i="76"/>
  <c r="P291" i="76"/>
  <c r="O291" i="76"/>
  <c r="N291" i="76"/>
  <c r="M291" i="76"/>
  <c r="L291" i="76"/>
  <c r="K291" i="76"/>
  <c r="J291" i="76"/>
  <c r="I291" i="76"/>
  <c r="H291" i="76"/>
  <c r="AU290" i="76"/>
  <c r="AT290" i="76"/>
  <c r="AS290" i="76"/>
  <c r="AR290" i="76"/>
  <c r="AQ290" i="76"/>
  <c r="AP290" i="76"/>
  <c r="AO290" i="76"/>
  <c r="AN290" i="76"/>
  <c r="AM290" i="76"/>
  <c r="AK290" i="76"/>
  <c r="AJ290" i="76"/>
  <c r="AI290" i="76"/>
  <c r="AH290" i="76"/>
  <c r="AG290" i="76"/>
  <c r="AF290" i="76"/>
  <c r="AE290" i="76"/>
  <c r="AD290" i="76"/>
  <c r="AC290" i="76"/>
  <c r="AB290" i="76"/>
  <c r="AA290" i="76"/>
  <c r="Z290" i="76"/>
  <c r="Y290" i="76"/>
  <c r="X290" i="76"/>
  <c r="W290" i="76"/>
  <c r="V290" i="76"/>
  <c r="U290" i="76"/>
  <c r="T290" i="76"/>
  <c r="S290" i="76"/>
  <c r="R290" i="76"/>
  <c r="Q290" i="76"/>
  <c r="P290" i="76"/>
  <c r="O290" i="76"/>
  <c r="N290" i="76"/>
  <c r="M290" i="76"/>
  <c r="L290" i="76"/>
  <c r="K290" i="76"/>
  <c r="J290" i="76"/>
  <c r="I290" i="76"/>
  <c r="H290" i="76"/>
  <c r="AU289" i="76"/>
  <c r="AT289" i="76"/>
  <c r="AS289" i="76"/>
  <c r="AR289" i="76"/>
  <c r="AQ289" i="76"/>
  <c r="AP289" i="76"/>
  <c r="AO289" i="76"/>
  <c r="AN289" i="76"/>
  <c r="AM289" i="76"/>
  <c r="AK289" i="76"/>
  <c r="AJ289" i="76"/>
  <c r="AI289" i="76"/>
  <c r="AH289" i="76"/>
  <c r="AG289" i="76"/>
  <c r="AF289" i="76"/>
  <c r="AE289" i="76"/>
  <c r="AD289" i="76"/>
  <c r="AC289" i="76"/>
  <c r="AB289" i="76"/>
  <c r="AA289" i="76"/>
  <c r="Z289" i="76"/>
  <c r="Y289" i="76"/>
  <c r="X289" i="76"/>
  <c r="W289" i="76"/>
  <c r="V289" i="76"/>
  <c r="U289" i="76"/>
  <c r="T289" i="76"/>
  <c r="S289" i="76"/>
  <c r="R289" i="76"/>
  <c r="Q289" i="76"/>
  <c r="P289" i="76"/>
  <c r="O289" i="76"/>
  <c r="N289" i="76"/>
  <c r="M289" i="76"/>
  <c r="L289" i="76"/>
  <c r="K289" i="76"/>
  <c r="J289" i="76"/>
  <c r="I289" i="76"/>
  <c r="H289" i="76"/>
  <c r="AU288" i="76"/>
  <c r="AT288" i="76"/>
  <c r="AS288" i="76"/>
  <c r="AR288" i="76"/>
  <c r="AQ288" i="76"/>
  <c r="AP288" i="76"/>
  <c r="AO288" i="76"/>
  <c r="AN288" i="76"/>
  <c r="AM288" i="76"/>
  <c r="AK288" i="76"/>
  <c r="AJ288" i="76"/>
  <c r="AI288" i="76"/>
  <c r="AH288" i="76"/>
  <c r="AG288" i="76"/>
  <c r="AF288" i="76"/>
  <c r="AE288" i="76"/>
  <c r="AD288" i="76"/>
  <c r="AC288" i="76"/>
  <c r="AB288" i="76"/>
  <c r="AA288" i="76"/>
  <c r="Z288" i="76"/>
  <c r="Y288" i="76"/>
  <c r="X288" i="76"/>
  <c r="W288" i="76"/>
  <c r="V288" i="76"/>
  <c r="U288" i="76"/>
  <c r="T288" i="76"/>
  <c r="S288" i="76"/>
  <c r="R288" i="76"/>
  <c r="Q288" i="76"/>
  <c r="P288" i="76"/>
  <c r="O288" i="76"/>
  <c r="N288" i="76"/>
  <c r="M288" i="76"/>
  <c r="L288" i="76"/>
  <c r="K288" i="76"/>
  <c r="J288" i="76"/>
  <c r="I288" i="76"/>
  <c r="H288" i="76"/>
  <c r="AU287" i="76"/>
  <c r="AT287" i="76"/>
  <c r="AS287" i="76"/>
  <c r="AR287" i="76"/>
  <c r="AQ287" i="76"/>
  <c r="AP287" i="76"/>
  <c r="AO287" i="76"/>
  <c r="AN287" i="76"/>
  <c r="AM287" i="76"/>
  <c r="AK287" i="76"/>
  <c r="AJ287" i="76"/>
  <c r="AI287" i="76"/>
  <c r="AH287" i="76"/>
  <c r="AG287" i="76"/>
  <c r="AF287" i="76"/>
  <c r="AE287" i="76"/>
  <c r="AD287" i="76"/>
  <c r="AC287" i="76"/>
  <c r="AB287" i="76"/>
  <c r="AA287" i="76"/>
  <c r="Z287" i="76"/>
  <c r="Y287" i="76"/>
  <c r="X287" i="76"/>
  <c r="W287" i="76"/>
  <c r="V287" i="76"/>
  <c r="U287" i="76"/>
  <c r="T287" i="76"/>
  <c r="S287" i="76"/>
  <c r="R287" i="76"/>
  <c r="Q287" i="76"/>
  <c r="P287" i="76"/>
  <c r="O287" i="76"/>
  <c r="N287" i="76"/>
  <c r="M287" i="76"/>
  <c r="L287" i="76"/>
  <c r="K287" i="76"/>
  <c r="J287" i="76"/>
  <c r="I287" i="76"/>
  <c r="H287" i="76"/>
  <c r="AU286" i="76"/>
  <c r="AT286" i="76"/>
  <c r="AS286" i="76"/>
  <c r="AR286" i="76"/>
  <c r="AQ286" i="76"/>
  <c r="AP286" i="76"/>
  <c r="AO286" i="76"/>
  <c r="AN286" i="76"/>
  <c r="AM286" i="76"/>
  <c r="AK286" i="76"/>
  <c r="AJ286" i="76"/>
  <c r="AI286" i="76"/>
  <c r="AH286" i="76"/>
  <c r="AG286" i="76"/>
  <c r="AF286" i="76"/>
  <c r="AE286" i="76"/>
  <c r="AD286" i="76"/>
  <c r="AC286" i="76"/>
  <c r="AB286" i="76"/>
  <c r="AA286" i="76"/>
  <c r="Z286" i="76"/>
  <c r="Y286" i="76"/>
  <c r="X286" i="76"/>
  <c r="W286" i="76"/>
  <c r="V286" i="76"/>
  <c r="U286" i="76"/>
  <c r="T286" i="76"/>
  <c r="S286" i="76"/>
  <c r="R286" i="76"/>
  <c r="Q286" i="76"/>
  <c r="P286" i="76"/>
  <c r="O286" i="76"/>
  <c r="N286" i="76"/>
  <c r="M286" i="76"/>
  <c r="L286" i="76"/>
  <c r="K286" i="76"/>
  <c r="J286" i="76"/>
  <c r="I286" i="76"/>
  <c r="H286" i="76"/>
  <c r="AK284" i="76"/>
  <c r="AJ284" i="76"/>
  <c r="AI284" i="76"/>
  <c r="AH284" i="76"/>
  <c r="AG284" i="76"/>
  <c r="AF284" i="76"/>
  <c r="AE284" i="76"/>
  <c r="AD284" i="76"/>
  <c r="AC284" i="76"/>
  <c r="AB284" i="76"/>
  <c r="AA284" i="76"/>
  <c r="Z284" i="76"/>
  <c r="Y284" i="76"/>
  <c r="X284" i="76"/>
  <c r="W284" i="76"/>
  <c r="V284" i="76"/>
  <c r="U284" i="76"/>
  <c r="T284" i="76"/>
  <c r="S284" i="76"/>
  <c r="R284" i="76"/>
  <c r="Q284" i="76"/>
  <c r="P284" i="76"/>
  <c r="O284" i="76"/>
  <c r="N284" i="76"/>
  <c r="M284" i="76"/>
  <c r="L284" i="76"/>
  <c r="K284" i="76"/>
  <c r="J284" i="76"/>
  <c r="I284" i="76"/>
  <c r="H284" i="76"/>
  <c r="G284" i="76"/>
  <c r="AU283" i="76"/>
  <c r="AT283" i="76"/>
  <c r="AS283" i="76"/>
  <c r="AR283" i="76"/>
  <c r="AQ283" i="76"/>
  <c r="AP283" i="76"/>
  <c r="AO283" i="76"/>
  <c r="AN283" i="76"/>
  <c r="AM283" i="76"/>
  <c r="AK283" i="76"/>
  <c r="AJ283" i="76"/>
  <c r="AI283" i="76"/>
  <c r="AH283" i="76"/>
  <c r="AG283" i="76"/>
  <c r="AF283" i="76"/>
  <c r="AE283" i="76"/>
  <c r="AD283" i="76"/>
  <c r="AC283" i="76"/>
  <c r="AB283" i="76"/>
  <c r="AA283" i="76"/>
  <c r="Z283" i="76"/>
  <c r="Y283" i="76"/>
  <c r="X283" i="76"/>
  <c r="W283" i="76"/>
  <c r="V283" i="76"/>
  <c r="U283" i="76"/>
  <c r="T283" i="76"/>
  <c r="S283" i="76"/>
  <c r="R283" i="76"/>
  <c r="Q283" i="76"/>
  <c r="P283" i="76"/>
  <c r="O283" i="76"/>
  <c r="N283" i="76"/>
  <c r="M283" i="76"/>
  <c r="L283" i="76"/>
  <c r="K283" i="76"/>
  <c r="J283" i="76"/>
  <c r="I283" i="76"/>
  <c r="H283" i="76"/>
  <c r="AU281" i="76"/>
  <c r="AT281" i="76"/>
  <c r="AS281" i="76"/>
  <c r="AR281" i="76"/>
  <c r="AQ281" i="76"/>
  <c r="AP281" i="76"/>
  <c r="AO281" i="76"/>
  <c r="AN281" i="76"/>
  <c r="AM281" i="76"/>
  <c r="AK281" i="76"/>
  <c r="AJ281" i="76"/>
  <c r="AI281" i="76"/>
  <c r="AH281" i="76"/>
  <c r="AG281" i="76"/>
  <c r="AF281" i="76"/>
  <c r="AE281" i="76"/>
  <c r="AD281" i="76"/>
  <c r="AC281" i="76"/>
  <c r="AB281" i="76"/>
  <c r="AA281" i="76"/>
  <c r="Z281" i="76"/>
  <c r="Y281" i="76"/>
  <c r="X281" i="76"/>
  <c r="W281" i="76"/>
  <c r="V281" i="76"/>
  <c r="U281" i="76"/>
  <c r="T281" i="76"/>
  <c r="S281" i="76"/>
  <c r="R281" i="76"/>
  <c r="Q281" i="76"/>
  <c r="P281" i="76"/>
  <c r="O281" i="76"/>
  <c r="N281" i="76"/>
  <c r="M281" i="76"/>
  <c r="L281" i="76"/>
  <c r="K281" i="76"/>
  <c r="J281" i="76"/>
  <c r="I281" i="76"/>
  <c r="H281" i="76"/>
  <c r="AK274" i="76"/>
  <c r="AJ274" i="76"/>
  <c r="AI274" i="76"/>
  <c r="AH274" i="76"/>
  <c r="AG274" i="76"/>
  <c r="AF274" i="76"/>
  <c r="AE274" i="76"/>
  <c r="AD274" i="76"/>
  <c r="AC274" i="76"/>
  <c r="AB274" i="76"/>
  <c r="AA274" i="76"/>
  <c r="Z274" i="76"/>
  <c r="Y274" i="76"/>
  <c r="X274" i="76"/>
  <c r="W274" i="76"/>
  <c r="V274" i="76"/>
  <c r="U274" i="76"/>
  <c r="T274" i="76"/>
  <c r="S274" i="76"/>
  <c r="R274" i="76"/>
  <c r="Q274" i="76"/>
  <c r="P274" i="76"/>
  <c r="O274" i="76"/>
  <c r="N274" i="76"/>
  <c r="M274" i="76"/>
  <c r="L274" i="76"/>
  <c r="K274" i="76"/>
  <c r="J274" i="76"/>
  <c r="I274" i="76"/>
  <c r="H274" i="76"/>
  <c r="G274" i="76"/>
  <c r="AU273" i="76"/>
  <c r="AT273" i="76"/>
  <c r="AS273" i="76"/>
  <c r="AR273" i="76"/>
  <c r="AQ273" i="76"/>
  <c r="AP273" i="76"/>
  <c r="AO273" i="76"/>
  <c r="AN273" i="76"/>
  <c r="AM273" i="76"/>
  <c r="AK273" i="76"/>
  <c r="AJ273" i="76"/>
  <c r="AI273" i="76"/>
  <c r="AH273" i="76"/>
  <c r="AG273" i="76"/>
  <c r="AF273" i="76"/>
  <c r="AE273" i="76"/>
  <c r="AD273" i="76"/>
  <c r="AC273" i="76"/>
  <c r="AB273" i="76"/>
  <c r="AA273" i="76"/>
  <c r="Z273" i="76"/>
  <c r="Y273" i="76"/>
  <c r="X273" i="76"/>
  <c r="W273" i="76"/>
  <c r="V273" i="76"/>
  <c r="U273" i="76"/>
  <c r="T273" i="76"/>
  <c r="S273" i="76"/>
  <c r="R273" i="76"/>
  <c r="Q273" i="76"/>
  <c r="P273" i="76"/>
  <c r="O273" i="76"/>
  <c r="N273" i="76"/>
  <c r="M273" i="76"/>
  <c r="L273" i="76"/>
  <c r="K273" i="76"/>
  <c r="J273" i="76"/>
  <c r="I273" i="76"/>
  <c r="H273" i="76"/>
  <c r="AU267" i="76"/>
  <c r="AT267" i="76"/>
  <c r="AN267" i="76"/>
  <c r="AI267" i="76"/>
  <c r="AH267" i="76"/>
  <c r="AB267" i="76"/>
  <c r="W267" i="76"/>
  <c r="V267" i="76"/>
  <c r="P267" i="76"/>
  <c r="K267" i="76"/>
  <c r="J267" i="76"/>
  <c r="I267" i="76"/>
  <c r="H267" i="76"/>
  <c r="AU266" i="76"/>
  <c r="AT266" i="76"/>
  <c r="AQ266" i="76"/>
  <c r="AP266" i="76"/>
  <c r="AO266" i="76"/>
  <c r="AN266" i="76"/>
  <c r="AM266" i="76"/>
  <c r="AK266" i="76"/>
  <c r="AJ266" i="76"/>
  <c r="AI266" i="76"/>
  <c r="AH266" i="76"/>
  <c r="AE266" i="76"/>
  <c r="AD266" i="76"/>
  <c r="AC266" i="76"/>
  <c r="AB266" i="76"/>
  <c r="AA266" i="76"/>
  <c r="Z266" i="76"/>
  <c r="Y266" i="76"/>
  <c r="X266" i="76"/>
  <c r="W266" i="76"/>
  <c r="V266" i="76"/>
  <c r="S266" i="76"/>
  <c r="R266" i="76"/>
  <c r="Q266" i="76"/>
  <c r="P266" i="76"/>
  <c r="O266" i="76"/>
  <c r="N266" i="76"/>
  <c r="M266" i="76"/>
  <c r="L266" i="76"/>
  <c r="K266" i="76"/>
  <c r="J266" i="76"/>
  <c r="I266" i="76"/>
  <c r="H266" i="76"/>
  <c r="AK264" i="76"/>
  <c r="AJ264" i="76"/>
  <c r="AI264" i="76"/>
  <c r="AH264" i="76"/>
  <c r="AG264" i="76"/>
  <c r="AF264" i="76"/>
  <c r="AE264" i="76"/>
  <c r="AD264" i="76"/>
  <c r="AC264" i="76"/>
  <c r="AB264" i="76"/>
  <c r="AA264" i="76"/>
  <c r="Z264" i="76"/>
  <c r="Y264" i="76"/>
  <c r="X264" i="76"/>
  <c r="W264" i="76"/>
  <c r="V264" i="76"/>
  <c r="U264" i="76"/>
  <c r="T264" i="76"/>
  <c r="S264" i="76"/>
  <c r="R264" i="76"/>
  <c r="Q264" i="76"/>
  <c r="P264" i="76"/>
  <c r="O264" i="76"/>
  <c r="N264" i="76"/>
  <c r="M264" i="76"/>
  <c r="L264" i="76"/>
  <c r="K264" i="76"/>
  <c r="J264" i="76"/>
  <c r="I264" i="76"/>
  <c r="H264" i="76"/>
  <c r="G264" i="76"/>
  <c r="AU263" i="76"/>
  <c r="AT263" i="76"/>
  <c r="AS263" i="76"/>
  <c r="AR263" i="76"/>
  <c r="AQ263" i="76"/>
  <c r="AP263" i="76"/>
  <c r="AO263" i="76"/>
  <c r="AN263" i="76"/>
  <c r="AM263" i="76"/>
  <c r="AK263" i="76"/>
  <c r="AJ263" i="76"/>
  <c r="AI263" i="76"/>
  <c r="AH263" i="76"/>
  <c r="AG263" i="76"/>
  <c r="AF263" i="76"/>
  <c r="AE263" i="76"/>
  <c r="AD263" i="76"/>
  <c r="AC263" i="76"/>
  <c r="AB263" i="76"/>
  <c r="AA263" i="76"/>
  <c r="Z263" i="76"/>
  <c r="Y263" i="76"/>
  <c r="X263" i="76"/>
  <c r="W263" i="76"/>
  <c r="V263" i="76"/>
  <c r="U263" i="76"/>
  <c r="T263" i="76"/>
  <c r="S263" i="76"/>
  <c r="R263" i="76"/>
  <c r="Q263" i="76"/>
  <c r="P263" i="76"/>
  <c r="O263" i="76"/>
  <c r="N263" i="76"/>
  <c r="M263" i="76"/>
  <c r="L263" i="76"/>
  <c r="K263" i="76"/>
  <c r="J263" i="76"/>
  <c r="I263" i="76"/>
  <c r="H263" i="76"/>
  <c r="AU261" i="76"/>
  <c r="AT261" i="76"/>
  <c r="AS261" i="76"/>
  <c r="AR261" i="76"/>
  <c r="AQ261" i="76"/>
  <c r="AP261" i="76"/>
  <c r="AO261" i="76"/>
  <c r="AN261" i="76"/>
  <c r="AM261" i="76"/>
  <c r="AK261" i="76"/>
  <c r="AJ261" i="76"/>
  <c r="AI261" i="76"/>
  <c r="AH261" i="76"/>
  <c r="AG261" i="76"/>
  <c r="AF261" i="76"/>
  <c r="AE261" i="76"/>
  <c r="AD261" i="76"/>
  <c r="AC261" i="76"/>
  <c r="AB261" i="76"/>
  <c r="AA261" i="76"/>
  <c r="Z261" i="76"/>
  <c r="Y261" i="76"/>
  <c r="X261" i="76"/>
  <c r="W261" i="76"/>
  <c r="V261" i="76"/>
  <c r="U261" i="76"/>
  <c r="T261" i="76"/>
  <c r="S261" i="76"/>
  <c r="R261" i="76"/>
  <c r="Q261" i="76"/>
  <c r="P261" i="76"/>
  <c r="O261" i="76"/>
  <c r="N261" i="76"/>
  <c r="M261" i="76"/>
  <c r="L261" i="76"/>
  <c r="K261" i="76"/>
  <c r="J261" i="76"/>
  <c r="I261" i="76"/>
  <c r="H261" i="76"/>
  <c r="AU255" i="76"/>
  <c r="AT255" i="76"/>
  <c r="AS255" i="76"/>
  <c r="AR255" i="76"/>
  <c r="AQ255" i="76"/>
  <c r="AP255" i="76"/>
  <c r="AO255" i="76"/>
  <c r="AN255" i="76"/>
  <c r="AM255" i="76"/>
  <c r="AK255" i="76"/>
  <c r="AJ255" i="76"/>
  <c r="AI255" i="76"/>
  <c r="AH255" i="76"/>
  <c r="AG255" i="76"/>
  <c r="AF255" i="76"/>
  <c r="AE255" i="76"/>
  <c r="AD255" i="76"/>
  <c r="AC255" i="76"/>
  <c r="AB255" i="76"/>
  <c r="AA255" i="76"/>
  <c r="Z255" i="76"/>
  <c r="Y255" i="76"/>
  <c r="X255" i="76"/>
  <c r="W255" i="76"/>
  <c r="V255" i="76"/>
  <c r="U255" i="76"/>
  <c r="T255" i="76"/>
  <c r="S255" i="76"/>
  <c r="R255" i="76"/>
  <c r="Q255" i="76"/>
  <c r="P255" i="76"/>
  <c r="O255" i="76"/>
  <c r="N255" i="76"/>
  <c r="M255" i="76"/>
  <c r="L255" i="76"/>
  <c r="K255" i="76"/>
  <c r="J255" i="76"/>
  <c r="I255" i="76"/>
  <c r="H255" i="76"/>
  <c r="AK254" i="76"/>
  <c r="AJ254" i="76"/>
  <c r="AI254" i="76"/>
  <c r="AH254" i="76"/>
  <c r="AG254" i="76"/>
  <c r="AF254" i="76"/>
  <c r="AE254" i="76"/>
  <c r="AD254" i="76"/>
  <c r="AC254" i="76"/>
  <c r="AB254" i="76"/>
  <c r="AA254" i="76"/>
  <c r="Z254" i="76"/>
  <c r="Y254" i="76"/>
  <c r="X254" i="76"/>
  <c r="W254" i="76"/>
  <c r="V254" i="76"/>
  <c r="U254" i="76"/>
  <c r="T254" i="76"/>
  <c r="S254" i="76"/>
  <c r="R254" i="76"/>
  <c r="Q254" i="76"/>
  <c r="P254" i="76"/>
  <c r="O254" i="76"/>
  <c r="N254" i="76"/>
  <c r="M254" i="76"/>
  <c r="L254" i="76"/>
  <c r="K254" i="76"/>
  <c r="J254" i="76"/>
  <c r="I254" i="76"/>
  <c r="H254" i="76"/>
  <c r="G254" i="76"/>
  <c r="AU253" i="76"/>
  <c r="AT253" i="76"/>
  <c r="AS253" i="76"/>
  <c r="AR253" i="76"/>
  <c r="AQ253" i="76"/>
  <c r="AP253" i="76"/>
  <c r="AO253" i="76"/>
  <c r="AN253" i="76"/>
  <c r="AM253" i="76"/>
  <c r="AK253" i="76"/>
  <c r="AJ253" i="76"/>
  <c r="AI253" i="76"/>
  <c r="AH253" i="76"/>
  <c r="AG253" i="76"/>
  <c r="AF253" i="76"/>
  <c r="AE253" i="76"/>
  <c r="AD253" i="76"/>
  <c r="AC253" i="76"/>
  <c r="AB253" i="76"/>
  <c r="AA253" i="76"/>
  <c r="Z253" i="76"/>
  <c r="Y253" i="76"/>
  <c r="X253" i="76"/>
  <c r="W253" i="76"/>
  <c r="V253" i="76"/>
  <c r="U253" i="76"/>
  <c r="T253" i="76"/>
  <c r="S253" i="76"/>
  <c r="R253" i="76"/>
  <c r="Q253" i="76"/>
  <c r="P253" i="76"/>
  <c r="O253" i="76"/>
  <c r="N253" i="76"/>
  <c r="M253" i="76"/>
  <c r="L253" i="76"/>
  <c r="K253" i="76"/>
  <c r="J253" i="76"/>
  <c r="I253" i="76"/>
  <c r="H253" i="76"/>
  <c r="AU252" i="76"/>
  <c r="AT252" i="76"/>
  <c r="AS252" i="76"/>
  <c r="AR252" i="76"/>
  <c r="AQ252" i="76"/>
  <c r="AP252" i="76"/>
  <c r="AO252" i="76"/>
  <c r="AN252" i="76"/>
  <c r="AM252" i="76"/>
  <c r="AK252" i="76"/>
  <c r="AJ252" i="76"/>
  <c r="AI252" i="76"/>
  <c r="AH252" i="76"/>
  <c r="AG252" i="76"/>
  <c r="AF252" i="76"/>
  <c r="AE252" i="76"/>
  <c r="AD252" i="76"/>
  <c r="AC252" i="76"/>
  <c r="AB252" i="76"/>
  <c r="AA252" i="76"/>
  <c r="Z252" i="76"/>
  <c r="Y252" i="76"/>
  <c r="X252" i="76"/>
  <c r="W252" i="76"/>
  <c r="V252" i="76"/>
  <c r="U252" i="76"/>
  <c r="T252" i="76"/>
  <c r="S252" i="76"/>
  <c r="R252" i="76"/>
  <c r="Q252" i="76"/>
  <c r="P252" i="76"/>
  <c r="O252" i="76"/>
  <c r="N252" i="76"/>
  <c r="M252" i="76"/>
  <c r="L252" i="76"/>
  <c r="K252" i="76"/>
  <c r="J252" i="76"/>
  <c r="I252" i="76"/>
  <c r="H252" i="76"/>
  <c r="AU251" i="76"/>
  <c r="AT251" i="76"/>
  <c r="AS251" i="76"/>
  <c r="AR251" i="76"/>
  <c r="AQ251" i="76"/>
  <c r="AP251" i="76"/>
  <c r="AO251" i="76"/>
  <c r="AN251" i="76"/>
  <c r="AM251" i="76"/>
  <c r="AK251" i="76"/>
  <c r="AJ251" i="76"/>
  <c r="AI251" i="76"/>
  <c r="AH251" i="76"/>
  <c r="AG251" i="76"/>
  <c r="AF251" i="76"/>
  <c r="AE251" i="76"/>
  <c r="AD251" i="76"/>
  <c r="AC251" i="76"/>
  <c r="AB251" i="76"/>
  <c r="AA251" i="76"/>
  <c r="Z251" i="76"/>
  <c r="Y251" i="76"/>
  <c r="X251" i="76"/>
  <c r="W251" i="76"/>
  <c r="V251" i="76"/>
  <c r="U251" i="76"/>
  <c r="T251" i="76"/>
  <c r="S251" i="76"/>
  <c r="R251" i="76"/>
  <c r="Q251" i="76"/>
  <c r="P251" i="76"/>
  <c r="O251" i="76"/>
  <c r="N251" i="76"/>
  <c r="M251" i="76"/>
  <c r="L251" i="76"/>
  <c r="K251" i="76"/>
  <c r="J251" i="76"/>
  <c r="I251" i="76"/>
  <c r="H251" i="76"/>
  <c r="AU250" i="76"/>
  <c r="AT250" i="76"/>
  <c r="AS250" i="76"/>
  <c r="AR250" i="76"/>
  <c r="AQ250" i="76"/>
  <c r="AP250" i="76"/>
  <c r="AO250" i="76"/>
  <c r="AN250" i="76"/>
  <c r="AM250" i="76"/>
  <c r="AK250" i="76"/>
  <c r="AJ250" i="76"/>
  <c r="AI250" i="76"/>
  <c r="AH250" i="76"/>
  <c r="AG250" i="76"/>
  <c r="AF250" i="76"/>
  <c r="AE250" i="76"/>
  <c r="AD250" i="76"/>
  <c r="AC250" i="76"/>
  <c r="AB250" i="76"/>
  <c r="AA250" i="76"/>
  <c r="Z250" i="76"/>
  <c r="Y250" i="76"/>
  <c r="X250" i="76"/>
  <c r="W250" i="76"/>
  <c r="V250" i="76"/>
  <c r="U250" i="76"/>
  <c r="T250" i="76"/>
  <c r="S250" i="76"/>
  <c r="R250" i="76"/>
  <c r="Q250" i="76"/>
  <c r="P250" i="76"/>
  <c r="O250" i="76"/>
  <c r="N250" i="76"/>
  <c r="M250" i="76"/>
  <c r="L250" i="76"/>
  <c r="K250" i="76"/>
  <c r="J250" i="76"/>
  <c r="I250" i="76"/>
  <c r="H250" i="76"/>
  <c r="AU249" i="76"/>
  <c r="AT249" i="76"/>
  <c r="AS249" i="76"/>
  <c r="AR249" i="76"/>
  <c r="AQ249" i="76"/>
  <c r="AP249" i="76"/>
  <c r="AO249" i="76"/>
  <c r="AN249" i="76"/>
  <c r="AM249" i="76"/>
  <c r="AK249" i="76"/>
  <c r="AJ249" i="76"/>
  <c r="AI249" i="76"/>
  <c r="AH249" i="76"/>
  <c r="AG249" i="76"/>
  <c r="AF249" i="76"/>
  <c r="AE249" i="76"/>
  <c r="AD249" i="76"/>
  <c r="AC249" i="76"/>
  <c r="AB249" i="76"/>
  <c r="AA249" i="76"/>
  <c r="Z249" i="76"/>
  <c r="Y249" i="76"/>
  <c r="X249" i="76"/>
  <c r="W249" i="76"/>
  <c r="V249" i="76"/>
  <c r="U249" i="76"/>
  <c r="T249" i="76"/>
  <c r="S249" i="76"/>
  <c r="R249" i="76"/>
  <c r="Q249" i="76"/>
  <c r="P249" i="76"/>
  <c r="O249" i="76"/>
  <c r="N249" i="76"/>
  <c r="M249" i="76"/>
  <c r="L249" i="76"/>
  <c r="K249" i="76"/>
  <c r="J249" i="76"/>
  <c r="I249" i="76"/>
  <c r="H249" i="76"/>
  <c r="AU248" i="76"/>
  <c r="AT248" i="76"/>
  <c r="AS248" i="76"/>
  <c r="AR248" i="76"/>
  <c r="AQ248" i="76"/>
  <c r="AP248" i="76"/>
  <c r="AO248" i="76"/>
  <c r="AN248" i="76"/>
  <c r="AM248" i="76"/>
  <c r="AK248" i="76"/>
  <c r="AJ248" i="76"/>
  <c r="AI248" i="76"/>
  <c r="AH248" i="76"/>
  <c r="AG248" i="76"/>
  <c r="AF248" i="76"/>
  <c r="AE248" i="76"/>
  <c r="AD248" i="76"/>
  <c r="AC248" i="76"/>
  <c r="AB248" i="76"/>
  <c r="AA248" i="76"/>
  <c r="Z248" i="76"/>
  <c r="Y248" i="76"/>
  <c r="X248" i="76"/>
  <c r="W248" i="76"/>
  <c r="V248" i="76"/>
  <c r="U248" i="76"/>
  <c r="T248" i="76"/>
  <c r="S248" i="76"/>
  <c r="R248" i="76"/>
  <c r="Q248" i="76"/>
  <c r="P248" i="76"/>
  <c r="O248" i="76"/>
  <c r="N248" i="76"/>
  <c r="M248" i="76"/>
  <c r="L248" i="76"/>
  <c r="K248" i="76"/>
  <c r="J248" i="76"/>
  <c r="I248" i="76"/>
  <c r="H248" i="76"/>
  <c r="AU247" i="76"/>
  <c r="AT247" i="76"/>
  <c r="AS247" i="76"/>
  <c r="AR247" i="76"/>
  <c r="AQ247" i="76"/>
  <c r="AP247" i="76"/>
  <c r="AO247" i="76"/>
  <c r="AN247" i="76"/>
  <c r="AM247" i="76"/>
  <c r="AK247" i="76"/>
  <c r="AJ247" i="76"/>
  <c r="AI247" i="76"/>
  <c r="AH247" i="76"/>
  <c r="AG247" i="76"/>
  <c r="AF247" i="76"/>
  <c r="AE247" i="76"/>
  <c r="AD247" i="76"/>
  <c r="AC247" i="76"/>
  <c r="AB247" i="76"/>
  <c r="AA247" i="76"/>
  <c r="Z247" i="76"/>
  <c r="Y247" i="76"/>
  <c r="X247" i="76"/>
  <c r="W247" i="76"/>
  <c r="V247" i="76"/>
  <c r="U247" i="76"/>
  <c r="T247" i="76"/>
  <c r="S247" i="76"/>
  <c r="R247" i="76"/>
  <c r="Q247" i="76"/>
  <c r="P247" i="76"/>
  <c r="O247" i="76"/>
  <c r="N247" i="76"/>
  <c r="M247" i="76"/>
  <c r="L247" i="76"/>
  <c r="K247" i="76"/>
  <c r="J247" i="76"/>
  <c r="I247" i="76"/>
  <c r="H247" i="76"/>
  <c r="H246" i="76"/>
  <c r="AU245" i="76"/>
  <c r="AT245" i="76"/>
  <c r="AS245" i="76"/>
  <c r="AR245" i="76"/>
  <c r="AQ245" i="76"/>
  <c r="AP245" i="76"/>
  <c r="AO245" i="76"/>
  <c r="AN245" i="76"/>
  <c r="AM245" i="76"/>
  <c r="AK245" i="76"/>
  <c r="AJ245" i="76"/>
  <c r="AI245" i="76"/>
  <c r="AH245" i="76"/>
  <c r="AG245" i="76"/>
  <c r="AF245" i="76"/>
  <c r="AE245" i="76"/>
  <c r="AD245" i="76"/>
  <c r="AC245" i="76"/>
  <c r="AB245" i="76"/>
  <c r="AA245" i="76"/>
  <c r="Z245" i="76"/>
  <c r="Y245" i="76"/>
  <c r="X245" i="76"/>
  <c r="W245" i="76"/>
  <c r="V245" i="76"/>
  <c r="U245" i="76"/>
  <c r="T245" i="76"/>
  <c r="S245" i="76"/>
  <c r="R245" i="76"/>
  <c r="Q245" i="76"/>
  <c r="P245" i="76"/>
  <c r="O245" i="76"/>
  <c r="N245" i="76"/>
  <c r="M245" i="76"/>
  <c r="L245" i="76"/>
  <c r="K245" i="76"/>
  <c r="J245" i="76"/>
  <c r="I245" i="76"/>
  <c r="H245" i="76"/>
  <c r="AK244" i="76"/>
  <c r="AJ244" i="76"/>
  <c r="AI244" i="76"/>
  <c r="AH244" i="76"/>
  <c r="AG244" i="76"/>
  <c r="AF244" i="76"/>
  <c r="AE244" i="76"/>
  <c r="AD244" i="76"/>
  <c r="AC244" i="76"/>
  <c r="AB244" i="76"/>
  <c r="AA244" i="76"/>
  <c r="Z244" i="76"/>
  <c r="Y244" i="76"/>
  <c r="X244" i="76"/>
  <c r="W244" i="76"/>
  <c r="V244" i="76"/>
  <c r="U244" i="76"/>
  <c r="T244" i="76"/>
  <c r="S244" i="76"/>
  <c r="R244" i="76"/>
  <c r="Q244" i="76"/>
  <c r="P244" i="76"/>
  <c r="O244" i="76"/>
  <c r="N244" i="76"/>
  <c r="M244" i="76"/>
  <c r="L244" i="76"/>
  <c r="K244" i="76"/>
  <c r="J244" i="76"/>
  <c r="I244" i="76"/>
  <c r="H244" i="76"/>
  <c r="G244" i="76"/>
  <c r="AU243" i="76"/>
  <c r="AT243" i="76"/>
  <c r="AS243" i="76"/>
  <c r="AR243" i="76"/>
  <c r="AQ243" i="76"/>
  <c r="AP243" i="76"/>
  <c r="AO243" i="76"/>
  <c r="AN243" i="76"/>
  <c r="AM243" i="76"/>
  <c r="AK243" i="76"/>
  <c r="AJ243" i="76"/>
  <c r="AI243" i="76"/>
  <c r="AH243" i="76"/>
  <c r="AG243" i="76"/>
  <c r="AF243" i="76"/>
  <c r="AE243" i="76"/>
  <c r="AD243" i="76"/>
  <c r="AC243" i="76"/>
  <c r="AB243" i="76"/>
  <c r="AA243" i="76"/>
  <c r="Z243" i="76"/>
  <c r="Y243" i="76"/>
  <c r="X243" i="76"/>
  <c r="W243" i="76"/>
  <c r="V243" i="76"/>
  <c r="U243" i="76"/>
  <c r="T243" i="76"/>
  <c r="S243" i="76"/>
  <c r="R243" i="76"/>
  <c r="Q243" i="76"/>
  <c r="P243" i="76"/>
  <c r="O243" i="76"/>
  <c r="N243" i="76"/>
  <c r="M243" i="76"/>
  <c r="L243" i="76"/>
  <c r="K243" i="76"/>
  <c r="J243" i="76"/>
  <c r="I243" i="76"/>
  <c r="H243" i="76"/>
  <c r="AU241" i="76"/>
  <c r="AT241" i="76"/>
  <c r="AS241" i="76"/>
  <c r="AR241" i="76"/>
  <c r="AQ241" i="76"/>
  <c r="AP241" i="76"/>
  <c r="AO241" i="76"/>
  <c r="AN241" i="76"/>
  <c r="AM241" i="76"/>
  <c r="AK241" i="76"/>
  <c r="AJ241" i="76"/>
  <c r="AI241" i="76"/>
  <c r="AH241" i="76"/>
  <c r="AG241" i="76"/>
  <c r="AF241" i="76"/>
  <c r="AE241" i="76"/>
  <c r="AD241" i="76"/>
  <c r="AC241" i="76"/>
  <c r="AB241" i="76"/>
  <c r="AA241" i="76"/>
  <c r="Z241" i="76"/>
  <c r="Y241" i="76"/>
  <c r="X241" i="76"/>
  <c r="W241" i="76"/>
  <c r="V241" i="76"/>
  <c r="U241" i="76"/>
  <c r="T241" i="76"/>
  <c r="S241" i="76"/>
  <c r="R241" i="76"/>
  <c r="Q241" i="76"/>
  <c r="P241" i="76"/>
  <c r="O241" i="76"/>
  <c r="N241" i="76"/>
  <c r="M241" i="76"/>
  <c r="L241" i="76"/>
  <c r="K241" i="76"/>
  <c r="J241" i="76"/>
  <c r="I241" i="76"/>
  <c r="H241" i="76"/>
  <c r="AK234" i="76"/>
  <c r="AJ234" i="76"/>
  <c r="AI234" i="76"/>
  <c r="AH234" i="76"/>
  <c r="AG234" i="76"/>
  <c r="AF234" i="76"/>
  <c r="AE234" i="76"/>
  <c r="AD234" i="76"/>
  <c r="AC234" i="76"/>
  <c r="AB234" i="76"/>
  <c r="AA234" i="76"/>
  <c r="Z234" i="76"/>
  <c r="Y234" i="76"/>
  <c r="X234" i="76"/>
  <c r="W234" i="76"/>
  <c r="V234" i="76"/>
  <c r="U234" i="76"/>
  <c r="T234" i="76"/>
  <c r="S234" i="76"/>
  <c r="R234" i="76"/>
  <c r="Q234" i="76"/>
  <c r="P234" i="76"/>
  <c r="O234" i="76"/>
  <c r="N234" i="76"/>
  <c r="M234" i="76"/>
  <c r="L234" i="76"/>
  <c r="K234" i="76"/>
  <c r="J234" i="76"/>
  <c r="I234" i="76"/>
  <c r="H234" i="76"/>
  <c r="G234" i="76"/>
  <c r="AU233" i="76"/>
  <c r="AT233" i="76"/>
  <c r="AS233" i="76"/>
  <c r="AR233" i="76"/>
  <c r="AQ233" i="76"/>
  <c r="AP233" i="76"/>
  <c r="AO233" i="76"/>
  <c r="AN233" i="76"/>
  <c r="AM233" i="76"/>
  <c r="AK233" i="76"/>
  <c r="AJ233" i="76"/>
  <c r="AI233" i="76"/>
  <c r="AH233" i="76"/>
  <c r="AG233" i="76"/>
  <c r="AF233" i="76"/>
  <c r="AE233" i="76"/>
  <c r="AD233" i="76"/>
  <c r="AC233" i="76"/>
  <c r="AB233" i="76"/>
  <c r="AA233" i="76"/>
  <c r="Z233" i="76"/>
  <c r="Y233" i="76"/>
  <c r="X233" i="76"/>
  <c r="W233" i="76"/>
  <c r="V233" i="76"/>
  <c r="U233" i="76"/>
  <c r="T233" i="76"/>
  <c r="S233" i="76"/>
  <c r="R233" i="76"/>
  <c r="Q233" i="76"/>
  <c r="P233" i="76"/>
  <c r="O233" i="76"/>
  <c r="N233" i="76"/>
  <c r="M233" i="76"/>
  <c r="L233" i="76"/>
  <c r="K233" i="76"/>
  <c r="J233" i="76"/>
  <c r="I233" i="76"/>
  <c r="H233" i="76"/>
  <c r="AK231" i="76"/>
  <c r="AJ231" i="76"/>
  <c r="AI231" i="76"/>
  <c r="AH231" i="76"/>
  <c r="AG231" i="76"/>
  <c r="AF231" i="76"/>
  <c r="AE231" i="76"/>
  <c r="AD231" i="76"/>
  <c r="AC231" i="76"/>
  <c r="AB231" i="76"/>
  <c r="AA231" i="76"/>
  <c r="Z231" i="76"/>
  <c r="Y231" i="76"/>
  <c r="X231" i="76"/>
  <c r="W231" i="76"/>
  <c r="V231" i="76"/>
  <c r="U231" i="76"/>
  <c r="T231" i="76"/>
  <c r="S231" i="76"/>
  <c r="R231" i="76"/>
  <c r="Q231" i="76"/>
  <c r="P231" i="76"/>
  <c r="O231" i="76"/>
  <c r="N231" i="76"/>
  <c r="M231" i="76"/>
  <c r="L231" i="76"/>
  <c r="K231" i="76"/>
  <c r="J231" i="76"/>
  <c r="I231" i="76"/>
  <c r="H231" i="76"/>
  <c r="AK225" i="76"/>
  <c r="AJ225" i="76"/>
  <c r="AI225" i="76"/>
  <c r="AH225" i="76"/>
  <c r="AG225" i="76"/>
  <c r="AF225" i="76"/>
  <c r="AE225" i="76"/>
  <c r="AD225" i="76"/>
  <c r="AC225" i="76"/>
  <c r="AB225" i="76"/>
  <c r="AA225" i="76"/>
  <c r="Z225" i="76"/>
  <c r="Y225" i="76"/>
  <c r="X225" i="76"/>
  <c r="W225" i="76"/>
  <c r="V225" i="76"/>
  <c r="U225" i="76"/>
  <c r="T225" i="76"/>
  <c r="S225" i="76"/>
  <c r="R225" i="76"/>
  <c r="Q225" i="76"/>
  <c r="P225" i="76"/>
  <c r="O225" i="76"/>
  <c r="N225" i="76"/>
  <c r="M225" i="76"/>
  <c r="L225" i="76"/>
  <c r="K225" i="76"/>
  <c r="J225" i="76"/>
  <c r="I225" i="76"/>
  <c r="H225" i="76"/>
  <c r="AK224" i="76"/>
  <c r="AJ224" i="76"/>
  <c r="AI224" i="76"/>
  <c r="AH224" i="76"/>
  <c r="AG224" i="76"/>
  <c r="AF224" i="76"/>
  <c r="AE224" i="76"/>
  <c r="AD224" i="76"/>
  <c r="AC224" i="76"/>
  <c r="AB224" i="76"/>
  <c r="AA224" i="76"/>
  <c r="Z224" i="76"/>
  <c r="Y224" i="76"/>
  <c r="X224" i="76"/>
  <c r="W224" i="76"/>
  <c r="V224" i="76"/>
  <c r="U224" i="76"/>
  <c r="T224" i="76"/>
  <c r="S224" i="76"/>
  <c r="R224" i="76"/>
  <c r="Q224" i="76"/>
  <c r="P224" i="76"/>
  <c r="O224" i="76"/>
  <c r="N224" i="76"/>
  <c r="M224" i="76"/>
  <c r="L224" i="76"/>
  <c r="K224" i="76"/>
  <c r="J224" i="76"/>
  <c r="I224" i="76"/>
  <c r="H224" i="76"/>
  <c r="G224" i="76"/>
  <c r="AK214" i="76"/>
  <c r="AJ214" i="76"/>
  <c r="AI214" i="76"/>
  <c r="AH214" i="76"/>
  <c r="AG214" i="76"/>
  <c r="AF214" i="76"/>
  <c r="AE214" i="76"/>
  <c r="AD214" i="76"/>
  <c r="AC214" i="76"/>
  <c r="AB214" i="76"/>
  <c r="AA214" i="76"/>
  <c r="Z214" i="76"/>
  <c r="Y214" i="76"/>
  <c r="X214" i="76"/>
  <c r="W214" i="76"/>
  <c r="V214" i="76"/>
  <c r="U214" i="76"/>
  <c r="T214" i="76"/>
  <c r="S214" i="76"/>
  <c r="R214" i="76"/>
  <c r="Q214" i="76"/>
  <c r="P214" i="76"/>
  <c r="O214" i="76"/>
  <c r="N214" i="76"/>
  <c r="M214" i="76"/>
  <c r="L214" i="76"/>
  <c r="K214" i="76"/>
  <c r="J214" i="76"/>
  <c r="I214" i="76"/>
  <c r="H214" i="76"/>
  <c r="G214" i="76"/>
  <c r="AU171" i="76"/>
  <c r="AT171" i="76"/>
  <c r="AS171" i="76"/>
  <c r="AR171" i="76"/>
  <c r="AQ171" i="76"/>
  <c r="AP171" i="76"/>
  <c r="AO171" i="76"/>
  <c r="AN171" i="76"/>
  <c r="AM171" i="76"/>
  <c r="AL171" i="76"/>
  <c r="AK171" i="76"/>
  <c r="AJ171" i="76"/>
  <c r="AI171" i="76"/>
  <c r="AH171" i="76"/>
  <c r="AG171" i="76"/>
  <c r="AF171" i="76"/>
  <c r="AE171" i="76"/>
  <c r="AD171" i="76"/>
  <c r="AC171" i="76"/>
  <c r="AB171" i="76"/>
  <c r="AA171" i="76"/>
  <c r="Z171" i="76"/>
  <c r="Y171" i="76"/>
  <c r="X171" i="76"/>
  <c r="W171" i="76"/>
  <c r="V171" i="76"/>
  <c r="U171" i="76"/>
  <c r="T171" i="76"/>
  <c r="S171" i="76"/>
  <c r="R171" i="76"/>
  <c r="Q171" i="76"/>
  <c r="P171" i="76"/>
  <c r="O171" i="76"/>
  <c r="N171" i="76"/>
  <c r="M171" i="76"/>
  <c r="L171" i="76"/>
  <c r="K171" i="76"/>
  <c r="J171" i="76"/>
  <c r="I171" i="76"/>
  <c r="H171" i="76"/>
  <c r="G171" i="76"/>
  <c r="AU169" i="76"/>
  <c r="AT169" i="76"/>
  <c r="AS169" i="76"/>
  <c r="AR169" i="76"/>
  <c r="AQ169" i="76"/>
  <c r="AP169" i="76"/>
  <c r="AO169" i="76"/>
  <c r="AN169" i="76"/>
  <c r="AM169" i="76"/>
  <c r="AL169" i="76"/>
  <c r="AK169" i="76"/>
  <c r="AJ169" i="76"/>
  <c r="AI169" i="76"/>
  <c r="AH169" i="76"/>
  <c r="AG169" i="76"/>
  <c r="AF169" i="76"/>
  <c r="AE169" i="76"/>
  <c r="AD169" i="76"/>
  <c r="AC169" i="76"/>
  <c r="AB169" i="76"/>
  <c r="AA169" i="76"/>
  <c r="Z169" i="76"/>
  <c r="Y169" i="76"/>
  <c r="X169" i="76"/>
  <c r="W169" i="76"/>
  <c r="V169" i="76"/>
  <c r="U169" i="76"/>
  <c r="T169" i="76"/>
  <c r="S169" i="76"/>
  <c r="R169" i="76"/>
  <c r="Q169" i="76"/>
  <c r="P169" i="76"/>
  <c r="O169" i="76"/>
  <c r="N169" i="76"/>
  <c r="M169" i="76"/>
  <c r="L169" i="76"/>
  <c r="K169" i="76"/>
  <c r="J169" i="76"/>
  <c r="I169" i="76"/>
  <c r="H169" i="76"/>
  <c r="G169" i="76"/>
  <c r="AU168" i="76"/>
  <c r="AT168" i="76"/>
  <c r="AS168" i="76"/>
  <c r="AR168" i="76"/>
  <c r="AQ168" i="76"/>
  <c r="AP168" i="76"/>
  <c r="AO168" i="76"/>
  <c r="AN168" i="76"/>
  <c r="AM168" i="76"/>
  <c r="AL168" i="76"/>
  <c r="AK168" i="76"/>
  <c r="AJ168" i="76"/>
  <c r="AI168" i="76"/>
  <c r="AH168" i="76"/>
  <c r="AG168" i="76"/>
  <c r="AF168" i="76"/>
  <c r="AE168" i="76"/>
  <c r="AD168" i="76"/>
  <c r="AC168" i="76"/>
  <c r="AB168" i="76"/>
  <c r="AA168" i="76"/>
  <c r="Z168" i="76"/>
  <c r="Y168" i="76"/>
  <c r="X168" i="76"/>
  <c r="W168" i="76"/>
  <c r="V168" i="76"/>
  <c r="U168" i="76"/>
  <c r="T168" i="76"/>
  <c r="S168" i="76"/>
  <c r="R168" i="76"/>
  <c r="Q168" i="76"/>
  <c r="P168" i="76"/>
  <c r="O168" i="76"/>
  <c r="N168" i="76"/>
  <c r="M168" i="76"/>
  <c r="L168" i="76"/>
  <c r="K168" i="76"/>
  <c r="J168" i="76"/>
  <c r="I168" i="76"/>
  <c r="H168" i="76"/>
  <c r="G168" i="76"/>
  <c r="AU167" i="76"/>
  <c r="AT167" i="76"/>
  <c r="AS167" i="76"/>
  <c r="AR167" i="76"/>
  <c r="AQ167" i="76"/>
  <c r="AP167" i="76"/>
  <c r="AO167" i="76"/>
  <c r="AN167" i="76"/>
  <c r="AM167" i="76"/>
  <c r="AL167" i="76"/>
  <c r="AK167" i="76"/>
  <c r="AJ167" i="76"/>
  <c r="AI167" i="76"/>
  <c r="AH167" i="76"/>
  <c r="AG167" i="76"/>
  <c r="AF167" i="76"/>
  <c r="AE167" i="76"/>
  <c r="AD167" i="76"/>
  <c r="AC167" i="76"/>
  <c r="AB167" i="76"/>
  <c r="AA167" i="76"/>
  <c r="Z167" i="76"/>
  <c r="Y167" i="76"/>
  <c r="X167" i="76"/>
  <c r="W167" i="76"/>
  <c r="V167" i="76"/>
  <c r="U167" i="76"/>
  <c r="T167" i="76"/>
  <c r="S167" i="76"/>
  <c r="R167" i="76"/>
  <c r="Q167" i="76"/>
  <c r="P167" i="76"/>
  <c r="O167" i="76"/>
  <c r="N167" i="76"/>
  <c r="M167" i="76"/>
  <c r="L167" i="76"/>
  <c r="K167" i="76"/>
  <c r="J167" i="76"/>
  <c r="I167" i="76"/>
  <c r="H167" i="76"/>
  <c r="G167" i="76"/>
  <c r="AU166" i="76"/>
  <c r="AT166" i="76"/>
  <c r="AS166" i="76"/>
  <c r="AR166" i="76"/>
  <c r="AQ166" i="76"/>
  <c r="AP166" i="76"/>
  <c r="AO166" i="76"/>
  <c r="AN166" i="76"/>
  <c r="AM166" i="76"/>
  <c r="AL166" i="76"/>
  <c r="AK166" i="76"/>
  <c r="AJ166" i="76"/>
  <c r="AI166" i="76"/>
  <c r="AH166" i="76"/>
  <c r="AG166" i="76"/>
  <c r="AF166" i="76"/>
  <c r="AE166" i="76"/>
  <c r="AD166" i="76"/>
  <c r="AC166" i="76"/>
  <c r="AB166" i="76"/>
  <c r="AA166" i="76"/>
  <c r="Z166" i="76"/>
  <c r="Y166" i="76"/>
  <c r="X166" i="76"/>
  <c r="W166" i="76"/>
  <c r="V166" i="76"/>
  <c r="U166" i="76"/>
  <c r="T166" i="76"/>
  <c r="S166" i="76"/>
  <c r="R166" i="76"/>
  <c r="Q166" i="76"/>
  <c r="P166" i="76"/>
  <c r="O166" i="76"/>
  <c r="N166" i="76"/>
  <c r="M166" i="76"/>
  <c r="L166" i="76"/>
  <c r="K166" i="76"/>
  <c r="J166" i="76"/>
  <c r="I166" i="76"/>
  <c r="H166" i="76"/>
  <c r="G166" i="76"/>
  <c r="AU161" i="76"/>
  <c r="AU372" i="76" s="1"/>
  <c r="AT161" i="76"/>
  <c r="AT372" i="76" s="1"/>
  <c r="AS161" i="76"/>
  <c r="AR161" i="76"/>
  <c r="AQ161" i="76"/>
  <c r="AQ372" i="76" s="1"/>
  <c r="AP161" i="76"/>
  <c r="AO161" i="76"/>
  <c r="AO372" i="76" s="1"/>
  <c r="AN161" i="76"/>
  <c r="AM161" i="76"/>
  <c r="AM372" i="76" s="1"/>
  <c r="AL161" i="76"/>
  <c r="AK161" i="76"/>
  <c r="AJ161" i="76"/>
  <c r="AJ372" i="76" s="1"/>
  <c r="AI161" i="76"/>
  <c r="AI372" i="76" s="1"/>
  <c r="AH161" i="76"/>
  <c r="AH372" i="76" s="1"/>
  <c r="AG161" i="76"/>
  <c r="AF161" i="76"/>
  <c r="AE161" i="76"/>
  <c r="AE372" i="76" s="1"/>
  <c r="AD161" i="76"/>
  <c r="AC161" i="76"/>
  <c r="AC372" i="76" s="1"/>
  <c r="AB161" i="76"/>
  <c r="AA161" i="76"/>
  <c r="AA372" i="76" s="1"/>
  <c r="Z161" i="76"/>
  <c r="Y161" i="76"/>
  <c r="X161" i="76"/>
  <c r="X372" i="76" s="1"/>
  <c r="W161" i="76"/>
  <c r="W372" i="76" s="1"/>
  <c r="V161" i="76"/>
  <c r="V372" i="76" s="1"/>
  <c r="U161" i="76"/>
  <c r="T161" i="76"/>
  <c r="S161" i="76"/>
  <c r="S372" i="76" s="1"/>
  <c r="R161" i="76"/>
  <c r="Q161" i="76"/>
  <c r="Q372" i="76" s="1"/>
  <c r="P161" i="76"/>
  <c r="O161" i="76"/>
  <c r="O372" i="76" s="1"/>
  <c r="N161" i="76"/>
  <c r="M161" i="76"/>
  <c r="L161" i="76"/>
  <c r="L372" i="76" s="1"/>
  <c r="K161" i="76"/>
  <c r="K372" i="76" s="1"/>
  <c r="J161" i="76"/>
  <c r="J372" i="76" s="1"/>
  <c r="I161" i="76"/>
  <c r="H161" i="76"/>
  <c r="G161" i="76"/>
  <c r="AU159" i="76"/>
  <c r="AT159" i="76"/>
  <c r="AT370" i="76" s="1"/>
  <c r="AS159" i="76"/>
  <c r="AR159" i="76"/>
  <c r="AR370" i="76" s="1"/>
  <c r="AQ159" i="76"/>
  <c r="AP159" i="76"/>
  <c r="AO159" i="76"/>
  <c r="AO370" i="76" s="1"/>
  <c r="AN159" i="76"/>
  <c r="AN370" i="76" s="1"/>
  <c r="AM159" i="76"/>
  <c r="AM370" i="76" s="1"/>
  <c r="AL159" i="76"/>
  <c r="AK159" i="76"/>
  <c r="AJ159" i="76"/>
  <c r="AJ370" i="76" s="1"/>
  <c r="AI159" i="76"/>
  <c r="AH159" i="76"/>
  <c r="AH370" i="76" s="1"/>
  <c r="AG159" i="76"/>
  <c r="AF159" i="76"/>
  <c r="AF370" i="76" s="1"/>
  <c r="AE159" i="76"/>
  <c r="AD159" i="76"/>
  <c r="AC159" i="76"/>
  <c r="AC370" i="76" s="1"/>
  <c r="AB159" i="76"/>
  <c r="AB370" i="76" s="1"/>
  <c r="AA159" i="76"/>
  <c r="AA370" i="76" s="1"/>
  <c r="Z159" i="76"/>
  <c r="Y159" i="76"/>
  <c r="X159" i="76"/>
  <c r="X370" i="76" s="1"/>
  <c r="W159" i="76"/>
  <c r="V159" i="76"/>
  <c r="V370" i="76" s="1"/>
  <c r="U159" i="76"/>
  <c r="T159" i="76"/>
  <c r="T370" i="76" s="1"/>
  <c r="S159" i="76"/>
  <c r="R159" i="76"/>
  <c r="Q159" i="76"/>
  <c r="Q370" i="76" s="1"/>
  <c r="P159" i="76"/>
  <c r="P370" i="76" s="1"/>
  <c r="O159" i="76"/>
  <c r="O370" i="76" s="1"/>
  <c r="N159" i="76"/>
  <c r="M159" i="76"/>
  <c r="L159" i="76"/>
  <c r="L370" i="76" s="1"/>
  <c r="K159" i="76"/>
  <c r="J159" i="76"/>
  <c r="J370" i="76" s="1"/>
  <c r="I159" i="76"/>
  <c r="H159" i="76"/>
  <c r="H370" i="76" s="1"/>
  <c r="G159" i="76"/>
  <c r="AU158" i="76"/>
  <c r="AT158" i="76"/>
  <c r="AT369" i="76" s="1"/>
  <c r="AS158" i="76"/>
  <c r="AS369" i="76" s="1"/>
  <c r="AR158" i="76"/>
  <c r="AR369" i="76" s="1"/>
  <c r="AQ158" i="76"/>
  <c r="AP158" i="76"/>
  <c r="AO158" i="76"/>
  <c r="AO369" i="76" s="1"/>
  <c r="AN158" i="76"/>
  <c r="AM158" i="76"/>
  <c r="AM369" i="76" s="1"/>
  <c r="AL158" i="76"/>
  <c r="AK158" i="76"/>
  <c r="AK369" i="76" s="1"/>
  <c r="AJ158" i="76"/>
  <c r="AI158" i="76"/>
  <c r="AH158" i="76"/>
  <c r="AH369" i="76" s="1"/>
  <c r="AG158" i="76"/>
  <c r="AG369" i="76" s="1"/>
  <c r="AF158" i="76"/>
  <c r="AF369" i="76" s="1"/>
  <c r="AE158" i="76"/>
  <c r="AD158" i="76"/>
  <c r="AC158" i="76"/>
  <c r="AC369" i="76" s="1"/>
  <c r="AB158" i="76"/>
  <c r="AA158" i="76"/>
  <c r="AA369" i="76" s="1"/>
  <c r="Z158" i="76"/>
  <c r="Y158" i="76"/>
  <c r="Y369" i="76" s="1"/>
  <c r="X158" i="76"/>
  <c r="W158" i="76"/>
  <c r="V158" i="76"/>
  <c r="V369" i="76" s="1"/>
  <c r="U158" i="76"/>
  <c r="U369" i="76" s="1"/>
  <c r="T158" i="76"/>
  <c r="T369" i="76" s="1"/>
  <c r="S158" i="76"/>
  <c r="R158" i="76"/>
  <c r="Q158" i="76"/>
  <c r="Q369" i="76" s="1"/>
  <c r="P158" i="76"/>
  <c r="O158" i="76"/>
  <c r="O369" i="76" s="1"/>
  <c r="N158" i="76"/>
  <c r="M158" i="76"/>
  <c r="M369" i="76" s="1"/>
  <c r="L158" i="76"/>
  <c r="K158" i="76"/>
  <c r="J158" i="76"/>
  <c r="J369" i="76" s="1"/>
  <c r="I158" i="76"/>
  <c r="I369" i="76" s="1"/>
  <c r="H158" i="76"/>
  <c r="H369" i="76" s="1"/>
  <c r="G158" i="76"/>
  <c r="AU157" i="76"/>
  <c r="AT157" i="76"/>
  <c r="AT368" i="76" s="1"/>
  <c r="AS157" i="76"/>
  <c r="AR157" i="76"/>
  <c r="AR368" i="76" s="1"/>
  <c r="AQ157" i="76"/>
  <c r="AP157" i="76"/>
  <c r="AP368" i="76" s="1"/>
  <c r="AO157" i="76"/>
  <c r="AN157" i="76"/>
  <c r="AM157" i="76"/>
  <c r="AM368" i="76" s="1"/>
  <c r="AL157" i="76"/>
  <c r="AK157" i="76"/>
  <c r="AK368" i="76" s="1"/>
  <c r="AJ157" i="76"/>
  <c r="AI157" i="76"/>
  <c r="AH157" i="76"/>
  <c r="AH368" i="76" s="1"/>
  <c r="AG157" i="76"/>
  <c r="AF157" i="76"/>
  <c r="AF368" i="76" s="1"/>
  <c r="AE157" i="76"/>
  <c r="AD157" i="76"/>
  <c r="AD368" i="76" s="1"/>
  <c r="AC157" i="76"/>
  <c r="AB157" i="76"/>
  <c r="AA157" i="76"/>
  <c r="AA368" i="76" s="1"/>
  <c r="Z157" i="76"/>
  <c r="Y157" i="76"/>
  <c r="Y368" i="76" s="1"/>
  <c r="X157" i="76"/>
  <c r="W157" i="76"/>
  <c r="V157" i="76"/>
  <c r="V368" i="76" s="1"/>
  <c r="U157" i="76"/>
  <c r="T157" i="76"/>
  <c r="T368" i="76" s="1"/>
  <c r="S157" i="76"/>
  <c r="R157" i="76"/>
  <c r="R368" i="76" s="1"/>
  <c r="Q157" i="76"/>
  <c r="P157" i="76"/>
  <c r="O157" i="76"/>
  <c r="O368" i="76" s="1"/>
  <c r="N157" i="76"/>
  <c r="M157" i="76"/>
  <c r="M368" i="76" s="1"/>
  <c r="L157" i="76"/>
  <c r="K157" i="76"/>
  <c r="J157" i="76"/>
  <c r="J368" i="76" s="1"/>
  <c r="I157" i="76"/>
  <c r="H157" i="76"/>
  <c r="H368" i="76" s="1"/>
  <c r="G157" i="76"/>
  <c r="AU156" i="76"/>
  <c r="AU367" i="76" s="1"/>
  <c r="AT156" i="76"/>
  <c r="AS156" i="76"/>
  <c r="AR156" i="76"/>
  <c r="AR367" i="76" s="1"/>
  <c r="AQ156" i="76"/>
  <c r="AP156" i="76"/>
  <c r="AP367" i="76" s="1"/>
  <c r="AO156" i="76"/>
  <c r="AN156" i="76"/>
  <c r="AM156" i="76"/>
  <c r="AM367" i="76" s="1"/>
  <c r="AL156" i="76"/>
  <c r="AK156" i="76"/>
  <c r="AK367" i="76" s="1"/>
  <c r="AJ156" i="76"/>
  <c r="AI156" i="76"/>
  <c r="AI367" i="76" s="1"/>
  <c r="AH156" i="76"/>
  <c r="AG156" i="76"/>
  <c r="AF156" i="76"/>
  <c r="AF367" i="76" s="1"/>
  <c r="AE156" i="76"/>
  <c r="AD156" i="76"/>
  <c r="AD367" i="76" s="1"/>
  <c r="AC156" i="76"/>
  <c r="AB156" i="76"/>
  <c r="AA156" i="76"/>
  <c r="AA367" i="76" s="1"/>
  <c r="Z156" i="76"/>
  <c r="Y156" i="76"/>
  <c r="Y367" i="76" s="1"/>
  <c r="X156" i="76"/>
  <c r="W156" i="76"/>
  <c r="W367" i="76" s="1"/>
  <c r="V156" i="76"/>
  <c r="U156" i="76"/>
  <c r="T156" i="76"/>
  <c r="T367" i="76" s="1"/>
  <c r="S156" i="76"/>
  <c r="R156" i="76"/>
  <c r="R367" i="76" s="1"/>
  <c r="Q156" i="76"/>
  <c r="P156" i="76"/>
  <c r="O156" i="76"/>
  <c r="O367" i="76" s="1"/>
  <c r="N156" i="76"/>
  <c r="M156" i="76"/>
  <c r="M367" i="76" s="1"/>
  <c r="L156" i="76"/>
  <c r="K156" i="76"/>
  <c r="K367" i="76" s="1"/>
  <c r="J156" i="76"/>
  <c r="I156" i="76"/>
  <c r="H156" i="76"/>
  <c r="H367" i="76" s="1"/>
  <c r="G156" i="76"/>
  <c r="AU154" i="76"/>
  <c r="AU365" i="76" s="1"/>
  <c r="AT154" i="76"/>
  <c r="AS154" i="76"/>
  <c r="AR154" i="76"/>
  <c r="AR365" i="76" s="1"/>
  <c r="AQ154" i="76"/>
  <c r="AP154" i="76"/>
  <c r="AP365" i="76" s="1"/>
  <c r="AO154" i="76"/>
  <c r="AN154" i="76"/>
  <c r="AN365" i="76" s="1"/>
  <c r="AM154" i="76"/>
  <c r="AL154" i="76"/>
  <c r="AK154" i="76"/>
  <c r="AK365" i="76" s="1"/>
  <c r="AJ154" i="76"/>
  <c r="AI154" i="76"/>
  <c r="AI365" i="76" s="1"/>
  <c r="AH154" i="76"/>
  <c r="AG154" i="76"/>
  <c r="AF154" i="76"/>
  <c r="AF365" i="76" s="1"/>
  <c r="AE154" i="76"/>
  <c r="AD154" i="76"/>
  <c r="AD365" i="76" s="1"/>
  <c r="AC154" i="76"/>
  <c r="AB154" i="76"/>
  <c r="AB365" i="76" s="1"/>
  <c r="AA154" i="76"/>
  <c r="Z154" i="76"/>
  <c r="Y154" i="76"/>
  <c r="Y365" i="76" s="1"/>
  <c r="X154" i="76"/>
  <c r="W154" i="76"/>
  <c r="W365" i="76" s="1"/>
  <c r="V154" i="76"/>
  <c r="U154" i="76"/>
  <c r="T154" i="76"/>
  <c r="T365" i="76" s="1"/>
  <c r="S154" i="76"/>
  <c r="R154" i="76"/>
  <c r="R365" i="76" s="1"/>
  <c r="Q154" i="76"/>
  <c r="P154" i="76"/>
  <c r="P365" i="76" s="1"/>
  <c r="O154" i="76"/>
  <c r="N154" i="76"/>
  <c r="M154" i="76"/>
  <c r="M365" i="76" s="1"/>
  <c r="L154" i="76"/>
  <c r="K154" i="76"/>
  <c r="K365" i="76" s="1"/>
  <c r="J154" i="76"/>
  <c r="I154" i="76"/>
  <c r="H154" i="76"/>
  <c r="H365" i="76" s="1"/>
  <c r="G154" i="76"/>
  <c r="H141" i="76"/>
  <c r="C141" i="76"/>
  <c r="H138" i="76"/>
  <c r="F138" i="76"/>
  <c r="F137" i="76"/>
  <c r="D137" i="76"/>
  <c r="I136" i="76"/>
  <c r="H136" i="76"/>
  <c r="D136" i="76"/>
  <c r="C136" i="76"/>
  <c r="H134" i="76"/>
  <c r="H137" i="76" s="1"/>
  <c r="G134" i="76"/>
  <c r="F134" i="76"/>
  <c r="F141" i="76" s="1"/>
  <c r="E134" i="76"/>
  <c r="D134" i="76"/>
  <c r="D138" i="76" s="1"/>
  <c r="C134" i="76"/>
  <c r="C137" i="76" s="1"/>
  <c r="B134" i="76"/>
  <c r="E131" i="76"/>
  <c r="G129" i="76"/>
  <c r="F129" i="76"/>
  <c r="G128" i="76"/>
  <c r="F128" i="76"/>
  <c r="G127" i="76"/>
  <c r="G126" i="76"/>
  <c r="F126" i="76"/>
  <c r="G125" i="76"/>
  <c r="I124" i="76"/>
  <c r="H124" i="76"/>
  <c r="G124" i="76"/>
  <c r="G131" i="76" s="1"/>
  <c r="F124" i="76"/>
  <c r="E124" i="76"/>
  <c r="E127" i="76" s="1"/>
  <c r="I121" i="76"/>
  <c r="H121" i="76"/>
  <c r="G121" i="76"/>
  <c r="F121" i="76"/>
  <c r="E121" i="76"/>
  <c r="D121" i="76"/>
  <c r="C121" i="76"/>
  <c r="B121" i="76"/>
  <c r="M118" i="76"/>
  <c r="L118" i="76"/>
  <c r="L329" i="76" s="1"/>
  <c r="K118" i="76"/>
  <c r="K329" i="76" s="1"/>
  <c r="J118" i="76"/>
  <c r="J329" i="76" s="1"/>
  <c r="I118" i="76"/>
  <c r="I329" i="76" s="1"/>
  <c r="H118" i="76"/>
  <c r="G118" i="76"/>
  <c r="F118" i="76"/>
  <c r="E118" i="76"/>
  <c r="D118" i="76"/>
  <c r="C118" i="76"/>
  <c r="B118" i="76"/>
  <c r="H115" i="76"/>
  <c r="G115" i="76"/>
  <c r="F115" i="76"/>
  <c r="E115" i="76"/>
  <c r="D115" i="76"/>
  <c r="C115" i="76"/>
  <c r="B115" i="76"/>
  <c r="J108" i="76"/>
  <c r="J319" i="76" s="1"/>
  <c r="I108" i="76"/>
  <c r="H108" i="76"/>
  <c r="H319" i="76" s="1"/>
  <c r="G108" i="76"/>
  <c r="J105" i="76"/>
  <c r="J316" i="76" s="1"/>
  <c r="I105" i="76"/>
  <c r="I316" i="76" s="1"/>
  <c r="H105" i="76"/>
  <c r="H316" i="76" s="1"/>
  <c r="G105" i="76"/>
  <c r="F105" i="76"/>
  <c r="E105" i="76" s="1"/>
  <c r="D105" i="76"/>
  <c r="C105" i="76"/>
  <c r="H97" i="76"/>
  <c r="G97" i="76"/>
  <c r="F97" i="76"/>
  <c r="E97" i="76"/>
  <c r="I96" i="76"/>
  <c r="I307" i="76" s="1"/>
  <c r="H96" i="76"/>
  <c r="H307" i="76" s="1"/>
  <c r="G96" i="76"/>
  <c r="F96" i="76"/>
  <c r="E96" i="76"/>
  <c r="K94" i="76"/>
  <c r="J94" i="76"/>
  <c r="J305" i="76" s="1"/>
  <c r="I94" i="76"/>
  <c r="I305" i="76" s="1"/>
  <c r="H94" i="76"/>
  <c r="H305" i="76" s="1"/>
  <c r="G94" i="76"/>
  <c r="F94" i="76"/>
  <c r="E94" i="76"/>
  <c r="H84" i="76"/>
  <c r="G84" i="76"/>
  <c r="J74" i="76"/>
  <c r="I74" i="76"/>
  <c r="I285" i="76" s="1"/>
  <c r="H74" i="76"/>
  <c r="E74" i="76"/>
  <c r="C74" i="76"/>
  <c r="H71" i="76"/>
  <c r="G71" i="76"/>
  <c r="F71" i="76"/>
  <c r="E71" i="76"/>
  <c r="D71" i="76"/>
  <c r="C71" i="76"/>
  <c r="B71" i="76"/>
  <c r="I69" i="76"/>
  <c r="H69" i="76"/>
  <c r="G69" i="76"/>
  <c r="F69" i="76"/>
  <c r="E69" i="76"/>
  <c r="D69" i="76"/>
  <c r="C69" i="76"/>
  <c r="B69" i="76"/>
  <c r="I68" i="76"/>
  <c r="H68" i="76"/>
  <c r="H279" i="76" s="1"/>
  <c r="G68" i="76"/>
  <c r="F68" i="76"/>
  <c r="E68" i="76"/>
  <c r="D68" i="76"/>
  <c r="C68" i="76"/>
  <c r="B68" i="76"/>
  <c r="H67" i="76"/>
  <c r="G67" i="76"/>
  <c r="F67" i="76"/>
  <c r="E67" i="76"/>
  <c r="D67" i="76"/>
  <c r="C67" i="76"/>
  <c r="B67" i="76"/>
  <c r="I66" i="76"/>
  <c r="I277" i="76" s="1"/>
  <c r="H66" i="76"/>
  <c r="G66" i="76"/>
  <c r="F66" i="76"/>
  <c r="E66" i="76"/>
  <c r="D66" i="76"/>
  <c r="C66" i="76"/>
  <c r="B66" i="76"/>
  <c r="H65" i="76"/>
  <c r="G65" i="76"/>
  <c r="F65" i="76"/>
  <c r="E65" i="76"/>
  <c r="D65" i="76"/>
  <c r="C65" i="76"/>
  <c r="B65" i="76"/>
  <c r="I64" i="76"/>
  <c r="H64" i="76"/>
  <c r="G64" i="76"/>
  <c r="F64" i="76"/>
  <c r="E64" i="76"/>
  <c r="D64" i="76"/>
  <c r="C64" i="76"/>
  <c r="B64" i="76"/>
  <c r="I54" i="76"/>
  <c r="H54" i="76"/>
  <c r="G54" i="76"/>
  <c r="G74" i="76" s="1"/>
  <c r="F54" i="76"/>
  <c r="F74" i="76" s="1"/>
  <c r="E54" i="76"/>
  <c r="D54" i="76"/>
  <c r="D74" i="76" s="1"/>
  <c r="C54" i="76"/>
  <c r="B54" i="76"/>
  <c r="B74" i="76" s="1"/>
  <c r="I35" i="76"/>
  <c r="I31" i="76"/>
  <c r="I242" i="76" s="1"/>
  <c r="H31" i="76"/>
  <c r="G31" i="76"/>
  <c r="I29" i="76"/>
  <c r="H29" i="76"/>
  <c r="H240" i="76" s="1"/>
  <c r="G29" i="76"/>
  <c r="H28" i="76"/>
  <c r="H239" i="76" s="1"/>
  <c r="G28" i="76"/>
  <c r="H27" i="76"/>
  <c r="G27" i="76"/>
  <c r="H26" i="76"/>
  <c r="G26" i="76"/>
  <c r="H25" i="76"/>
  <c r="G25" i="76"/>
  <c r="I24" i="76"/>
  <c r="I235" i="76" s="1"/>
  <c r="H24" i="76"/>
  <c r="H235" i="76" s="1"/>
  <c r="G24" i="76"/>
  <c r="C21" i="76"/>
  <c r="B21" i="76"/>
  <c r="AL20" i="76"/>
  <c r="E19" i="76"/>
  <c r="H18" i="76"/>
  <c r="G18" i="76"/>
  <c r="G21" i="76" s="1"/>
  <c r="F18" i="76"/>
  <c r="F21" i="76" s="1"/>
  <c r="E18" i="76"/>
  <c r="E21" i="76" s="1"/>
  <c r="D18" i="76"/>
  <c r="D21" i="76" s="1"/>
  <c r="C18" i="76"/>
  <c r="B18" i="76"/>
  <c r="H17" i="76"/>
  <c r="G17" i="76"/>
  <c r="F17" i="76"/>
  <c r="E17" i="76"/>
  <c r="H16" i="76"/>
  <c r="H227" i="76" s="1"/>
  <c r="G16" i="76"/>
  <c r="F16" i="76"/>
  <c r="E16" i="76"/>
  <c r="D16" i="76"/>
  <c r="D17" i="76" s="1"/>
  <c r="C16" i="76"/>
  <c r="C17" i="76" s="1"/>
  <c r="B16" i="76"/>
  <c r="B17" i="76" s="1"/>
  <c r="I15" i="76"/>
  <c r="H15" i="76"/>
  <c r="H226" i="76" s="1"/>
  <c r="G15" i="76"/>
  <c r="G19" i="76" s="1"/>
  <c r="F15" i="76"/>
  <c r="F19" i="76" s="1"/>
  <c r="E15" i="76"/>
  <c r="D15" i="76"/>
  <c r="D19" i="76" s="1"/>
  <c r="C15" i="76"/>
  <c r="C19" i="76" s="1"/>
  <c r="B15" i="76"/>
  <c r="B19" i="76" s="1"/>
  <c r="AL14" i="76"/>
  <c r="I11" i="76"/>
  <c r="H11" i="76"/>
  <c r="G11" i="76"/>
  <c r="F11" i="76"/>
  <c r="E11" i="76"/>
  <c r="I10" i="76"/>
  <c r="I221" i="76" s="1"/>
  <c r="H10" i="76"/>
  <c r="G10" i="76"/>
  <c r="F10" i="76"/>
  <c r="E10" i="76"/>
  <c r="I9" i="76"/>
  <c r="I220" i="76" s="1"/>
  <c r="H9" i="76"/>
  <c r="G9" i="76"/>
  <c r="F9" i="76"/>
  <c r="E9" i="76"/>
  <c r="I8" i="76"/>
  <c r="I219" i="76" s="1"/>
  <c r="H8" i="76"/>
  <c r="H219" i="76" s="1"/>
  <c r="G8" i="76"/>
  <c r="F8" i="76"/>
  <c r="E8" i="76"/>
  <c r="I7" i="76"/>
  <c r="I218" i="76" s="1"/>
  <c r="H7" i="76"/>
  <c r="G7" i="76"/>
  <c r="F7" i="76"/>
  <c r="E7" i="76"/>
  <c r="I6" i="76"/>
  <c r="I217" i="76" s="1"/>
  <c r="H6" i="76"/>
  <c r="G6" i="76"/>
  <c r="F6" i="76"/>
  <c r="E6" i="76"/>
  <c r="I5" i="76"/>
  <c r="I216" i="76" s="1"/>
  <c r="H5" i="76"/>
  <c r="G5" i="76"/>
  <c r="F5" i="76"/>
  <c r="E5" i="76"/>
  <c r="I4" i="76"/>
  <c r="I215" i="76" s="1"/>
  <c r="H4" i="76"/>
  <c r="H215" i="76" s="1"/>
  <c r="G4" i="76"/>
  <c r="F4" i="76"/>
  <c r="E4" i="76"/>
  <c r="C2" i="62"/>
  <c r="D2" i="62"/>
  <c r="E2" i="62"/>
  <c r="F2" i="62"/>
  <c r="G2" i="62"/>
  <c r="H2" i="62"/>
  <c r="I2" i="62"/>
  <c r="J2" i="62"/>
  <c r="K2" i="62"/>
  <c r="L2" i="62"/>
  <c r="M2" i="62"/>
  <c r="N2" i="62"/>
  <c r="O2" i="62"/>
  <c r="P2" i="62"/>
  <c r="Q2" i="62"/>
  <c r="R2" i="62"/>
  <c r="S2" i="62"/>
  <c r="T2" i="62"/>
  <c r="U2" i="62"/>
  <c r="V2" i="62"/>
  <c r="W2" i="62"/>
  <c r="X2" i="62"/>
  <c r="Y2" i="62"/>
  <c r="Z2" i="62"/>
  <c r="AA2" i="62"/>
  <c r="AB2" i="62"/>
  <c r="AC2" i="62"/>
  <c r="AD2" i="62"/>
  <c r="AE2" i="62"/>
  <c r="AF2" i="62"/>
  <c r="AG2" i="62"/>
  <c r="AH2" i="62"/>
  <c r="AI2" i="62"/>
  <c r="AJ2" i="62"/>
  <c r="AK2" i="62"/>
  <c r="AL2" i="62"/>
  <c r="AM2" i="62"/>
  <c r="AN2" i="62"/>
  <c r="AO2" i="62"/>
  <c r="AP2" i="62"/>
  <c r="C3" i="62"/>
  <c r="D3" i="62"/>
  <c r="E3" i="62"/>
  <c r="F3" i="62"/>
  <c r="H3" i="62"/>
  <c r="I3" i="62"/>
  <c r="J3" i="62"/>
  <c r="K3" i="62"/>
  <c r="L3" i="62"/>
  <c r="M3" i="62"/>
  <c r="N3" i="62"/>
  <c r="O3" i="62"/>
  <c r="P3" i="62"/>
  <c r="Q3" i="62"/>
  <c r="R3" i="62"/>
  <c r="T3" i="62"/>
  <c r="U3" i="62"/>
  <c r="V3" i="62"/>
  <c r="W3" i="62"/>
  <c r="X3" i="62"/>
  <c r="Y3" i="62"/>
  <c r="Z3" i="62"/>
  <c r="AA3" i="62"/>
  <c r="AB3" i="62"/>
  <c r="AC3" i="62"/>
  <c r="AD3" i="62"/>
  <c r="AF3" i="62"/>
  <c r="AG3" i="62"/>
  <c r="AH3" i="62"/>
  <c r="AI3" i="62"/>
  <c r="AJ3" i="62"/>
  <c r="AK3" i="62"/>
  <c r="AL3" i="62"/>
  <c r="AM3" i="62"/>
  <c r="AN3" i="62"/>
  <c r="AO3" i="62"/>
  <c r="AP3" i="62"/>
  <c r="C4" i="62"/>
  <c r="D4" i="62"/>
  <c r="E4" i="62"/>
  <c r="F4" i="62"/>
  <c r="G4" i="62"/>
  <c r="H4" i="62"/>
  <c r="I4" i="62"/>
  <c r="J4" i="62"/>
  <c r="K4" i="62"/>
  <c r="L4" i="62"/>
  <c r="M4" i="62"/>
  <c r="N4" i="62"/>
  <c r="O4" i="62"/>
  <c r="P4" i="62"/>
  <c r="Q4" i="62"/>
  <c r="R4" i="62"/>
  <c r="S4" i="62"/>
  <c r="T4" i="62"/>
  <c r="U4" i="62"/>
  <c r="V4" i="62"/>
  <c r="W4" i="62"/>
  <c r="X4" i="62"/>
  <c r="Y4" i="62"/>
  <c r="Z4" i="62"/>
  <c r="AA4" i="62"/>
  <c r="AB4" i="62"/>
  <c r="AC4" i="62"/>
  <c r="AD4" i="62"/>
  <c r="AE4" i="62"/>
  <c r="AF4" i="62"/>
  <c r="AG4" i="62"/>
  <c r="AH4" i="62"/>
  <c r="AI4" i="62"/>
  <c r="AJ4" i="62"/>
  <c r="AK4" i="62"/>
  <c r="AL4" i="62"/>
  <c r="AM4" i="62"/>
  <c r="AN4" i="62"/>
  <c r="AO4" i="62"/>
  <c r="AP4" i="62"/>
  <c r="C5" i="62"/>
  <c r="D5" i="62"/>
  <c r="E5" i="62"/>
  <c r="F5" i="62"/>
  <c r="G5" i="62"/>
  <c r="H5" i="62"/>
  <c r="I5" i="62"/>
  <c r="J5" i="62"/>
  <c r="L5" i="62"/>
  <c r="M5" i="62"/>
  <c r="N5" i="62"/>
  <c r="O5" i="62"/>
  <c r="P5" i="62"/>
  <c r="Q5" i="62"/>
  <c r="R5" i="62"/>
  <c r="S5" i="62"/>
  <c r="T5" i="62"/>
  <c r="U5" i="62"/>
  <c r="V5" i="62"/>
  <c r="X5" i="62"/>
  <c r="Y5" i="62"/>
  <c r="Z5" i="62"/>
  <c r="AA5" i="62"/>
  <c r="AB5" i="62"/>
  <c r="AC5" i="62"/>
  <c r="AD5" i="62"/>
  <c r="AE5" i="62"/>
  <c r="AF5" i="62"/>
  <c r="AG5" i="62"/>
  <c r="AH5" i="62"/>
  <c r="AJ5" i="62"/>
  <c r="AK5" i="62"/>
  <c r="AL5" i="62"/>
  <c r="AM5" i="62"/>
  <c r="AN5" i="62"/>
  <c r="AO5" i="62"/>
  <c r="AP5" i="62"/>
  <c r="C6" i="62"/>
  <c r="D6" i="62"/>
  <c r="E6" i="62"/>
  <c r="F6" i="62"/>
  <c r="G6" i="62"/>
  <c r="H6" i="62"/>
  <c r="I6" i="62"/>
  <c r="J6" i="62"/>
  <c r="K6" i="62"/>
  <c r="L6" i="62"/>
  <c r="M6" i="62"/>
  <c r="N6" i="62"/>
  <c r="O6" i="62"/>
  <c r="P6" i="62"/>
  <c r="Q6" i="62"/>
  <c r="R6" i="62"/>
  <c r="S6" i="62"/>
  <c r="T6" i="62"/>
  <c r="U6" i="62"/>
  <c r="V6" i="62"/>
  <c r="W6" i="62"/>
  <c r="X6" i="62"/>
  <c r="Y6" i="62"/>
  <c r="Z6" i="62"/>
  <c r="AA6" i="62"/>
  <c r="AB6" i="62"/>
  <c r="AC6" i="62"/>
  <c r="AD6" i="62"/>
  <c r="AE6" i="62"/>
  <c r="AF6" i="62"/>
  <c r="AG6" i="62"/>
  <c r="AH6" i="62"/>
  <c r="AI6" i="62"/>
  <c r="AJ6" i="62"/>
  <c r="AK6" i="62"/>
  <c r="AL6" i="62"/>
  <c r="AM6" i="62"/>
  <c r="AN6" i="62"/>
  <c r="AO6" i="62"/>
  <c r="AP6" i="62"/>
  <c r="D7" i="62"/>
  <c r="E7" i="62"/>
  <c r="F7" i="62"/>
  <c r="G7" i="62"/>
  <c r="H7" i="62"/>
  <c r="I7" i="62"/>
  <c r="J7" i="62"/>
  <c r="K7" i="62"/>
  <c r="L7" i="62"/>
  <c r="M7" i="62"/>
  <c r="N7" i="62"/>
  <c r="P7" i="62"/>
  <c r="Q7" i="62"/>
  <c r="R7" i="62"/>
  <c r="S7" i="62"/>
  <c r="T7" i="62"/>
  <c r="U7" i="62"/>
  <c r="V7" i="62"/>
  <c r="W7" i="62"/>
  <c r="X7" i="62"/>
  <c r="Y7" i="62"/>
  <c r="Z7" i="62"/>
  <c r="AB7" i="62"/>
  <c r="AC7" i="62"/>
  <c r="AD7" i="62"/>
  <c r="AE7" i="62"/>
  <c r="AF7" i="62"/>
  <c r="AG7" i="62"/>
  <c r="AH7" i="62"/>
  <c r="AI7" i="62"/>
  <c r="AJ7" i="62"/>
  <c r="AK7" i="62"/>
  <c r="AL7" i="62"/>
  <c r="AN7" i="62"/>
  <c r="AO7" i="62"/>
  <c r="AP7" i="62"/>
  <c r="C8" i="62"/>
  <c r="D8" i="62"/>
  <c r="E8" i="62"/>
  <c r="F8" i="62"/>
  <c r="G8" i="62"/>
  <c r="H8" i="62"/>
  <c r="I8" i="62"/>
  <c r="J8" i="62"/>
  <c r="K8" i="62"/>
  <c r="L8" i="62"/>
  <c r="M8" i="62"/>
  <c r="N8" i="62"/>
  <c r="O8" i="62"/>
  <c r="P8" i="62"/>
  <c r="Q8" i="62"/>
  <c r="R8" i="62"/>
  <c r="S8" i="62"/>
  <c r="T8" i="62"/>
  <c r="U8" i="62"/>
  <c r="V8" i="62"/>
  <c r="W8" i="62"/>
  <c r="X8" i="62"/>
  <c r="Y8" i="62"/>
  <c r="Z8" i="62"/>
  <c r="AA8" i="62"/>
  <c r="AB8" i="62"/>
  <c r="AC8" i="62"/>
  <c r="AD8" i="62"/>
  <c r="AE8" i="62"/>
  <c r="AF8" i="62"/>
  <c r="AG8" i="62"/>
  <c r="AH8" i="62"/>
  <c r="AI8" i="62"/>
  <c r="AJ8" i="62"/>
  <c r="AK8" i="62"/>
  <c r="AL8" i="62"/>
  <c r="AM8" i="62"/>
  <c r="AN8" i="62"/>
  <c r="AO8" i="62"/>
  <c r="AP8" i="62"/>
  <c r="C9" i="62"/>
  <c r="D9" i="62"/>
  <c r="E9" i="62"/>
  <c r="F9" i="62"/>
  <c r="H9" i="62"/>
  <c r="I9" i="62"/>
  <c r="J9" i="62"/>
  <c r="K9" i="62"/>
  <c r="L9" i="62"/>
  <c r="M9" i="62"/>
  <c r="N9" i="62"/>
  <c r="O9" i="62"/>
  <c r="P9" i="62"/>
  <c r="Q9" i="62"/>
  <c r="R9" i="62"/>
  <c r="T9" i="62"/>
  <c r="U9" i="62"/>
  <c r="V9" i="62"/>
  <c r="W9" i="62"/>
  <c r="X9" i="62"/>
  <c r="Y9" i="62"/>
  <c r="Z9" i="62"/>
  <c r="AA9" i="62"/>
  <c r="AB9" i="62"/>
  <c r="AC9" i="62"/>
  <c r="AD9" i="62"/>
  <c r="AF9" i="62"/>
  <c r="AG9" i="62"/>
  <c r="AH9" i="62"/>
  <c r="AI9" i="62"/>
  <c r="AJ9" i="62"/>
  <c r="AK9" i="62"/>
  <c r="AL9" i="62"/>
  <c r="AM9" i="62"/>
  <c r="AN9" i="62"/>
  <c r="AO9" i="62"/>
  <c r="AP9" i="62"/>
  <c r="B3" i="62"/>
  <c r="B4" i="62"/>
  <c r="B5" i="62"/>
  <c r="B6" i="62"/>
  <c r="B7" i="62"/>
  <c r="B8" i="62"/>
  <c r="B9" i="62"/>
  <c r="B2" i="62"/>
  <c r="C2" i="61"/>
  <c r="D2" i="61"/>
  <c r="F2" i="61"/>
  <c r="G2" i="61"/>
  <c r="H2" i="61"/>
  <c r="I2" i="61"/>
  <c r="J2" i="61"/>
  <c r="K2" i="61"/>
  <c r="L2" i="61"/>
  <c r="M2" i="61"/>
  <c r="N2" i="61"/>
  <c r="O2" i="61"/>
  <c r="P2" i="61"/>
  <c r="R2" i="61"/>
  <c r="S2" i="61"/>
  <c r="T2" i="61"/>
  <c r="U2" i="61"/>
  <c r="V2" i="61"/>
  <c r="W2" i="61"/>
  <c r="X2" i="61"/>
  <c r="Y2" i="61"/>
  <c r="Z2" i="61"/>
  <c r="AA2" i="61"/>
  <c r="AB2" i="61"/>
  <c r="AD2" i="61"/>
  <c r="AE2" i="61"/>
  <c r="AF2" i="61"/>
  <c r="AG2" i="61"/>
  <c r="AH2" i="61"/>
  <c r="AI2" i="61"/>
  <c r="AJ2" i="61"/>
  <c r="AK2" i="61"/>
  <c r="AL2" i="61"/>
  <c r="AM2" i="61"/>
  <c r="AN2" i="61"/>
  <c r="AP2" i="61"/>
  <c r="C3" i="61"/>
  <c r="D3" i="61"/>
  <c r="E3" i="61"/>
  <c r="F3" i="61"/>
  <c r="H3" i="61"/>
  <c r="I3" i="61"/>
  <c r="J3" i="61"/>
  <c r="K3" i="61"/>
  <c r="L3" i="61"/>
  <c r="M3" i="61"/>
  <c r="N3" i="61"/>
  <c r="O3" i="61"/>
  <c r="P3" i="61"/>
  <c r="Q3" i="61"/>
  <c r="R3" i="61"/>
  <c r="T3" i="61"/>
  <c r="U3" i="61"/>
  <c r="V3" i="61"/>
  <c r="W3" i="61"/>
  <c r="X3" i="61"/>
  <c r="Y3" i="61"/>
  <c r="Z3" i="61"/>
  <c r="AA3" i="61"/>
  <c r="AB3" i="61"/>
  <c r="AC3" i="61"/>
  <c r="AD3" i="61"/>
  <c r="AF3" i="61"/>
  <c r="AG3" i="61"/>
  <c r="AH3" i="61"/>
  <c r="AI3" i="61"/>
  <c r="AJ3" i="61"/>
  <c r="AK3" i="61"/>
  <c r="AL3" i="61"/>
  <c r="AM3" i="61"/>
  <c r="AN3" i="61"/>
  <c r="AO3" i="61"/>
  <c r="AP3" i="61"/>
  <c r="C4" i="61"/>
  <c r="D4" i="61"/>
  <c r="E4" i="61"/>
  <c r="F4" i="61"/>
  <c r="G4" i="61"/>
  <c r="H4" i="61"/>
  <c r="J4" i="61"/>
  <c r="K4" i="61"/>
  <c r="L4" i="61"/>
  <c r="M4" i="61"/>
  <c r="N4" i="61"/>
  <c r="O4" i="61"/>
  <c r="P4" i="61"/>
  <c r="Q4" i="61"/>
  <c r="R4" i="61"/>
  <c r="S4" i="61"/>
  <c r="T4" i="61"/>
  <c r="V4" i="61"/>
  <c r="W4" i="61"/>
  <c r="X4" i="61"/>
  <c r="Y4" i="61"/>
  <c r="Z4" i="61"/>
  <c r="AA4" i="61"/>
  <c r="AB4" i="61"/>
  <c r="AC4" i="61"/>
  <c r="AD4" i="61"/>
  <c r="AE4" i="61"/>
  <c r="AF4" i="61"/>
  <c r="AH4" i="61"/>
  <c r="AI4" i="61"/>
  <c r="AJ4" i="61"/>
  <c r="AK4" i="61"/>
  <c r="AL4" i="61"/>
  <c r="AM4" i="61"/>
  <c r="AN4" i="61"/>
  <c r="AO4" i="61"/>
  <c r="AP4" i="61"/>
  <c r="C5" i="61"/>
  <c r="D5" i="61"/>
  <c r="E5" i="61"/>
  <c r="F5" i="61"/>
  <c r="G5" i="61"/>
  <c r="H5" i="61"/>
  <c r="I5" i="61"/>
  <c r="J5" i="61"/>
  <c r="L5" i="61"/>
  <c r="M5" i="61"/>
  <c r="N5" i="61"/>
  <c r="O5" i="61"/>
  <c r="P5" i="61"/>
  <c r="Q5" i="61"/>
  <c r="R5" i="61"/>
  <c r="S5" i="61"/>
  <c r="T5" i="61"/>
  <c r="U5" i="61"/>
  <c r="V5" i="61"/>
  <c r="X5" i="61"/>
  <c r="Y5" i="61"/>
  <c r="Z5" i="61"/>
  <c r="AA5" i="61"/>
  <c r="AB5" i="61"/>
  <c r="AC5" i="61"/>
  <c r="AD5" i="61"/>
  <c r="AE5" i="61"/>
  <c r="AF5" i="61"/>
  <c r="AG5" i="61"/>
  <c r="AH5" i="61"/>
  <c r="AJ5" i="61"/>
  <c r="AK5" i="61"/>
  <c r="AL5" i="61"/>
  <c r="AM5" i="61"/>
  <c r="AN5" i="61"/>
  <c r="AO5" i="61"/>
  <c r="AP5" i="61"/>
  <c r="C6" i="61"/>
  <c r="D6" i="61"/>
  <c r="E6" i="61"/>
  <c r="F6" i="61"/>
  <c r="G6" i="61"/>
  <c r="H6" i="61"/>
  <c r="I6" i="61"/>
  <c r="J6" i="61"/>
  <c r="K6" i="61"/>
  <c r="L6" i="61"/>
  <c r="N6" i="61"/>
  <c r="O6" i="61"/>
  <c r="P6" i="61"/>
  <c r="Q6" i="61"/>
  <c r="R6" i="61"/>
  <c r="S6" i="61"/>
  <c r="T6" i="61"/>
  <c r="U6" i="61"/>
  <c r="V6" i="61"/>
  <c r="W6" i="61"/>
  <c r="X6" i="61"/>
  <c r="Z6" i="61"/>
  <c r="AA6" i="61"/>
  <c r="AB6" i="61"/>
  <c r="AC6" i="61"/>
  <c r="AD6" i="61"/>
  <c r="AE6" i="61"/>
  <c r="AF6" i="61"/>
  <c r="AG6" i="61"/>
  <c r="AH6" i="61"/>
  <c r="AI6" i="61"/>
  <c r="AJ6" i="61"/>
  <c r="AL6" i="61"/>
  <c r="AM6" i="61"/>
  <c r="AN6" i="61"/>
  <c r="AO6" i="61"/>
  <c r="AP6" i="61"/>
  <c r="D7" i="61"/>
  <c r="E7" i="61"/>
  <c r="F7" i="61"/>
  <c r="G7" i="61"/>
  <c r="H7" i="61"/>
  <c r="I7" i="61"/>
  <c r="J7" i="61"/>
  <c r="K7" i="61"/>
  <c r="L7" i="61"/>
  <c r="M7" i="61"/>
  <c r="N7" i="61"/>
  <c r="P7" i="61"/>
  <c r="Q7" i="61"/>
  <c r="R7" i="61"/>
  <c r="S7" i="61"/>
  <c r="T7" i="61"/>
  <c r="U7" i="61"/>
  <c r="V7" i="61"/>
  <c r="W7" i="61"/>
  <c r="X7" i="61"/>
  <c r="Y7" i="61"/>
  <c r="Z7" i="61"/>
  <c r="AB7" i="61"/>
  <c r="AC7" i="61"/>
  <c r="AD7" i="61"/>
  <c r="AE7" i="61"/>
  <c r="AF7" i="61"/>
  <c r="AG7" i="61"/>
  <c r="AH7" i="61"/>
  <c r="AI7" i="61"/>
  <c r="AJ7" i="61"/>
  <c r="AK7" i="61"/>
  <c r="AL7" i="61"/>
  <c r="AN7" i="61"/>
  <c r="AO7" i="61"/>
  <c r="AP7" i="61"/>
  <c r="C8" i="61"/>
  <c r="D8" i="61"/>
  <c r="F8" i="61"/>
  <c r="G8" i="61"/>
  <c r="H8" i="61"/>
  <c r="I8" i="61"/>
  <c r="J8" i="61"/>
  <c r="K8" i="61"/>
  <c r="L8" i="61"/>
  <c r="M8" i="61"/>
  <c r="N8" i="61"/>
  <c r="O8" i="61"/>
  <c r="P8" i="61"/>
  <c r="R8" i="61"/>
  <c r="S8" i="61"/>
  <c r="T8" i="61"/>
  <c r="U8" i="61"/>
  <c r="V8" i="61"/>
  <c r="W8" i="61"/>
  <c r="X8" i="61"/>
  <c r="Y8" i="61"/>
  <c r="Z8" i="61"/>
  <c r="AA8" i="61"/>
  <c r="AB8" i="61"/>
  <c r="AD8" i="61"/>
  <c r="AE8" i="61"/>
  <c r="AF8" i="61"/>
  <c r="AG8" i="61"/>
  <c r="AH8" i="61"/>
  <c r="AI8" i="61"/>
  <c r="AJ8" i="61"/>
  <c r="AK8" i="61"/>
  <c r="AL8" i="61"/>
  <c r="AM8" i="61"/>
  <c r="AN8" i="61"/>
  <c r="AP8" i="61"/>
  <c r="C9" i="61"/>
  <c r="D9" i="61"/>
  <c r="E9" i="61"/>
  <c r="F9" i="61"/>
  <c r="H9" i="61"/>
  <c r="I9" i="61"/>
  <c r="J9" i="61"/>
  <c r="K9" i="61"/>
  <c r="L9" i="61"/>
  <c r="M9" i="61"/>
  <c r="N9" i="61"/>
  <c r="O9" i="61"/>
  <c r="P9" i="61"/>
  <c r="Q9" i="61"/>
  <c r="R9" i="61"/>
  <c r="T9" i="61"/>
  <c r="U9" i="61"/>
  <c r="V9" i="61"/>
  <c r="W9" i="61"/>
  <c r="X9" i="61"/>
  <c r="Y9" i="61"/>
  <c r="Z9" i="61"/>
  <c r="AA9" i="61"/>
  <c r="AB9" i="61"/>
  <c r="AC9" i="61"/>
  <c r="AD9" i="61"/>
  <c r="AF9" i="61"/>
  <c r="AG9" i="61"/>
  <c r="AH9" i="61"/>
  <c r="AI9" i="61"/>
  <c r="AJ9" i="61"/>
  <c r="AK9" i="61"/>
  <c r="AL9" i="61"/>
  <c r="AM9" i="61"/>
  <c r="AN9" i="61"/>
  <c r="AO9" i="61"/>
  <c r="AP9" i="61"/>
  <c r="B3" i="61"/>
  <c r="B4" i="61"/>
  <c r="B5" i="61"/>
  <c r="B6" i="61"/>
  <c r="B7" i="61"/>
  <c r="B8" i="61"/>
  <c r="B9" i="61"/>
  <c r="B2" i="61"/>
  <c r="C2" i="60"/>
  <c r="D2" i="60"/>
  <c r="G2" i="60"/>
  <c r="H2" i="60"/>
  <c r="I2" i="60"/>
  <c r="J2" i="60"/>
  <c r="K2" i="60"/>
  <c r="L2" i="60"/>
  <c r="M2" i="60"/>
  <c r="N2" i="60"/>
  <c r="O2" i="60"/>
  <c r="P2" i="60"/>
  <c r="S2" i="60"/>
  <c r="T2" i="60"/>
  <c r="U2" i="60"/>
  <c r="V2" i="60"/>
  <c r="W2" i="60"/>
  <c r="X2" i="60"/>
  <c r="Y2" i="60"/>
  <c r="Z2" i="60"/>
  <c r="AA2" i="60"/>
  <c r="AB2" i="60"/>
  <c r="AE2" i="60"/>
  <c r="AF2" i="60"/>
  <c r="AG2" i="60"/>
  <c r="AH2" i="60"/>
  <c r="AI2" i="60"/>
  <c r="AJ2" i="60"/>
  <c r="AK2" i="60"/>
  <c r="AL2" i="60"/>
  <c r="AM2" i="60"/>
  <c r="AN2" i="60"/>
  <c r="C3" i="60"/>
  <c r="D3" i="60"/>
  <c r="E3" i="60"/>
  <c r="F3" i="60"/>
  <c r="H3" i="60"/>
  <c r="I3" i="60"/>
  <c r="J3" i="60"/>
  <c r="K3" i="60"/>
  <c r="L3" i="60"/>
  <c r="M3" i="60"/>
  <c r="N3" i="60"/>
  <c r="O3" i="60"/>
  <c r="P3" i="60"/>
  <c r="Q3" i="60"/>
  <c r="R3" i="60"/>
  <c r="T3" i="60"/>
  <c r="U3" i="60"/>
  <c r="V3" i="60"/>
  <c r="W3" i="60"/>
  <c r="X3" i="60"/>
  <c r="Y3" i="60"/>
  <c r="Z3" i="60"/>
  <c r="AA3" i="60"/>
  <c r="AB3" i="60"/>
  <c r="AC3" i="60"/>
  <c r="AD3" i="60"/>
  <c r="AF3" i="60"/>
  <c r="AG3" i="60"/>
  <c r="AH3" i="60"/>
  <c r="AI3" i="60"/>
  <c r="AJ3" i="60"/>
  <c r="AK3" i="60"/>
  <c r="AL3" i="60"/>
  <c r="AM3" i="60"/>
  <c r="AN3" i="60"/>
  <c r="AO3" i="60"/>
  <c r="AP3" i="60"/>
  <c r="C4" i="60"/>
  <c r="D4" i="60"/>
  <c r="E4" i="60"/>
  <c r="F4" i="60"/>
  <c r="G4" i="60"/>
  <c r="H4" i="60"/>
  <c r="K4" i="60"/>
  <c r="L4" i="60"/>
  <c r="M4" i="60"/>
  <c r="N4" i="60"/>
  <c r="O4" i="60"/>
  <c r="P4" i="60"/>
  <c r="Q4" i="60"/>
  <c r="R4" i="60"/>
  <c r="S4" i="60"/>
  <c r="T4" i="60"/>
  <c r="W4" i="60"/>
  <c r="X4" i="60"/>
  <c r="Y4" i="60"/>
  <c r="Z4" i="60"/>
  <c r="AA4" i="60"/>
  <c r="AB4" i="60"/>
  <c r="AC4" i="60"/>
  <c r="AD4" i="60"/>
  <c r="AE4" i="60"/>
  <c r="AF4" i="60"/>
  <c r="AI4" i="60"/>
  <c r="AJ4" i="60"/>
  <c r="AK4" i="60"/>
  <c r="AL4" i="60"/>
  <c r="AM4" i="60"/>
  <c r="AN4" i="60"/>
  <c r="AO4" i="60"/>
  <c r="AP4" i="60"/>
  <c r="C5" i="60"/>
  <c r="D5" i="60"/>
  <c r="E5" i="60"/>
  <c r="F5" i="60"/>
  <c r="G5" i="60"/>
  <c r="H5" i="60"/>
  <c r="I5" i="60"/>
  <c r="J5" i="60"/>
  <c r="L5" i="60"/>
  <c r="M5" i="60"/>
  <c r="N5" i="60"/>
  <c r="O5" i="60"/>
  <c r="P5" i="60"/>
  <c r="Q5" i="60"/>
  <c r="R5" i="60"/>
  <c r="S5" i="60"/>
  <c r="T5" i="60"/>
  <c r="U5" i="60"/>
  <c r="V5" i="60"/>
  <c r="X5" i="60"/>
  <c r="Y5" i="60"/>
  <c r="Z5" i="60"/>
  <c r="AA5" i="60"/>
  <c r="AB5" i="60"/>
  <c r="AC5" i="60"/>
  <c r="AD5" i="60"/>
  <c r="AE5" i="60"/>
  <c r="AF5" i="60"/>
  <c r="AG5" i="60"/>
  <c r="AH5" i="60"/>
  <c r="AJ5" i="60"/>
  <c r="AK5" i="60"/>
  <c r="AL5" i="60"/>
  <c r="AM5" i="60"/>
  <c r="AN5" i="60"/>
  <c r="AO5" i="60"/>
  <c r="AP5" i="60"/>
  <c r="C6" i="60"/>
  <c r="D6" i="60"/>
  <c r="E6" i="60"/>
  <c r="F6" i="60"/>
  <c r="G6" i="60"/>
  <c r="H6" i="60"/>
  <c r="I6" i="60"/>
  <c r="J6" i="60"/>
  <c r="K6" i="60"/>
  <c r="L6" i="60"/>
  <c r="O6" i="60"/>
  <c r="P6" i="60"/>
  <c r="Q6" i="60"/>
  <c r="R6" i="60"/>
  <c r="S6" i="60"/>
  <c r="T6" i="60"/>
  <c r="U6" i="60"/>
  <c r="V6" i="60"/>
  <c r="W6" i="60"/>
  <c r="X6" i="60"/>
  <c r="AA6" i="60"/>
  <c r="AB6" i="60"/>
  <c r="AC6" i="60"/>
  <c r="AD6" i="60"/>
  <c r="AE6" i="60"/>
  <c r="AF6" i="60"/>
  <c r="AG6" i="60"/>
  <c r="AH6" i="60"/>
  <c r="AI6" i="60"/>
  <c r="AJ6" i="60"/>
  <c r="AM6" i="60"/>
  <c r="AN6" i="60"/>
  <c r="AO6" i="60"/>
  <c r="AP6" i="60"/>
  <c r="D7" i="60"/>
  <c r="E7" i="60"/>
  <c r="F7" i="60"/>
  <c r="G7" i="60"/>
  <c r="H7" i="60"/>
  <c r="I7" i="60"/>
  <c r="J7" i="60"/>
  <c r="K7" i="60"/>
  <c r="L7" i="60"/>
  <c r="M7" i="60"/>
  <c r="N7" i="60"/>
  <c r="P7" i="60"/>
  <c r="Q7" i="60"/>
  <c r="R7" i="60"/>
  <c r="S7" i="60"/>
  <c r="T7" i="60"/>
  <c r="U7" i="60"/>
  <c r="V7" i="60"/>
  <c r="W7" i="60"/>
  <c r="X7" i="60"/>
  <c r="Y7" i="60"/>
  <c r="Z7" i="60"/>
  <c r="AB7" i="60"/>
  <c r="AC7" i="60"/>
  <c r="AD7" i="60"/>
  <c r="AE7" i="60"/>
  <c r="AF7" i="60"/>
  <c r="AG7" i="60"/>
  <c r="AH7" i="60"/>
  <c r="AI7" i="60"/>
  <c r="AJ7" i="60"/>
  <c r="AK7" i="60"/>
  <c r="AL7" i="60"/>
  <c r="AN7" i="60"/>
  <c r="AO7" i="60"/>
  <c r="AP7" i="60"/>
  <c r="C8" i="60"/>
  <c r="D8" i="60"/>
  <c r="G8" i="60"/>
  <c r="H8" i="60"/>
  <c r="I8" i="60"/>
  <c r="J8" i="60"/>
  <c r="K8" i="60"/>
  <c r="L8" i="60"/>
  <c r="M8" i="60"/>
  <c r="N8" i="60"/>
  <c r="O8" i="60"/>
  <c r="P8" i="60"/>
  <c r="S8" i="60"/>
  <c r="T8" i="60"/>
  <c r="U8" i="60"/>
  <c r="V8" i="60"/>
  <c r="W8" i="60"/>
  <c r="X8" i="60"/>
  <c r="Y8" i="60"/>
  <c r="Z8" i="60"/>
  <c r="AA8" i="60"/>
  <c r="AB8" i="60"/>
  <c r="AE8" i="60"/>
  <c r="AF8" i="60"/>
  <c r="AG8" i="60"/>
  <c r="AH8" i="60"/>
  <c r="AI8" i="60"/>
  <c r="AJ8" i="60"/>
  <c r="AK8" i="60"/>
  <c r="AL8" i="60"/>
  <c r="AM8" i="60"/>
  <c r="AN8" i="60"/>
  <c r="C9" i="60"/>
  <c r="D9" i="60"/>
  <c r="E9" i="60"/>
  <c r="F9" i="60"/>
  <c r="H9" i="60"/>
  <c r="I9" i="60"/>
  <c r="J9" i="60"/>
  <c r="K9" i="60"/>
  <c r="L9" i="60"/>
  <c r="M9" i="60"/>
  <c r="N9" i="60"/>
  <c r="O9" i="60"/>
  <c r="P9" i="60"/>
  <c r="Q9" i="60"/>
  <c r="R9" i="60"/>
  <c r="T9" i="60"/>
  <c r="U9" i="60"/>
  <c r="V9" i="60"/>
  <c r="W9" i="60"/>
  <c r="X9" i="60"/>
  <c r="Y9" i="60"/>
  <c r="Z9" i="60"/>
  <c r="AA9" i="60"/>
  <c r="AB9" i="60"/>
  <c r="AC9" i="60"/>
  <c r="AD9" i="60"/>
  <c r="AF9" i="60"/>
  <c r="AG9" i="60"/>
  <c r="AH9" i="60"/>
  <c r="AI9" i="60"/>
  <c r="AJ9" i="60"/>
  <c r="AK9" i="60"/>
  <c r="AL9" i="60"/>
  <c r="AM9" i="60"/>
  <c r="AN9" i="60"/>
  <c r="AO9" i="60"/>
  <c r="AP9" i="60"/>
  <c r="B3" i="60"/>
  <c r="B4" i="60"/>
  <c r="B5" i="60"/>
  <c r="B7" i="60"/>
  <c r="B8" i="60"/>
  <c r="B9" i="60"/>
  <c r="B2" i="60"/>
  <c r="C2" i="59"/>
  <c r="D2" i="59"/>
  <c r="E2" i="59"/>
  <c r="F2" i="59"/>
  <c r="G2" i="59"/>
  <c r="H2" i="59"/>
  <c r="I2" i="59"/>
  <c r="J2" i="59"/>
  <c r="K2" i="59"/>
  <c r="L2" i="59"/>
  <c r="M2" i="59"/>
  <c r="N2" i="59"/>
  <c r="O2" i="59"/>
  <c r="P2" i="59"/>
  <c r="Q2" i="59"/>
  <c r="R2" i="59"/>
  <c r="S2" i="59"/>
  <c r="T2" i="59"/>
  <c r="U2" i="59"/>
  <c r="V2" i="59"/>
  <c r="W2" i="59"/>
  <c r="X2" i="59"/>
  <c r="Y2" i="59"/>
  <c r="Z2" i="59"/>
  <c r="AA2" i="59"/>
  <c r="AB2" i="59"/>
  <c r="AC2" i="59"/>
  <c r="AD2" i="59"/>
  <c r="AE2" i="59"/>
  <c r="AF2" i="59"/>
  <c r="AG2" i="59"/>
  <c r="AH2" i="59"/>
  <c r="AI2" i="59"/>
  <c r="AJ2" i="59"/>
  <c r="AK2" i="59"/>
  <c r="AL2" i="59"/>
  <c r="AM2" i="59"/>
  <c r="AN2" i="59"/>
  <c r="AO2" i="59"/>
  <c r="AP2" i="59"/>
  <c r="C3" i="59"/>
  <c r="D3" i="59"/>
  <c r="E3" i="59"/>
  <c r="F3" i="59"/>
  <c r="H3" i="59"/>
  <c r="I3" i="59"/>
  <c r="J3" i="59"/>
  <c r="K3" i="59"/>
  <c r="L3" i="59"/>
  <c r="M3" i="59"/>
  <c r="N3" i="59"/>
  <c r="O3" i="59"/>
  <c r="P3" i="59"/>
  <c r="Q3" i="59"/>
  <c r="R3" i="59"/>
  <c r="T3" i="59"/>
  <c r="U3" i="59"/>
  <c r="V3" i="59"/>
  <c r="W3" i="59"/>
  <c r="X3" i="59"/>
  <c r="Y3" i="59"/>
  <c r="Z3" i="59"/>
  <c r="AA3" i="59"/>
  <c r="AB3" i="59"/>
  <c r="AC3" i="59"/>
  <c r="AD3" i="59"/>
  <c r="AF3" i="59"/>
  <c r="AG3" i="59"/>
  <c r="AH3" i="59"/>
  <c r="AI3" i="59"/>
  <c r="AJ3" i="59"/>
  <c r="AK3" i="59"/>
  <c r="AL3" i="59"/>
  <c r="AM3" i="59"/>
  <c r="AN3" i="59"/>
  <c r="AO3" i="59"/>
  <c r="AP3" i="59"/>
  <c r="C4" i="59"/>
  <c r="D4" i="59"/>
  <c r="E4" i="59"/>
  <c r="F4" i="59"/>
  <c r="G4" i="59"/>
  <c r="H4" i="59"/>
  <c r="I4" i="59"/>
  <c r="J4" i="59"/>
  <c r="K4" i="59"/>
  <c r="L4" i="59"/>
  <c r="M4" i="59"/>
  <c r="N4" i="59"/>
  <c r="O4" i="59"/>
  <c r="P4" i="59"/>
  <c r="Q4" i="59"/>
  <c r="R4" i="59"/>
  <c r="S4" i="59"/>
  <c r="T4" i="59"/>
  <c r="U4" i="59"/>
  <c r="V4" i="59"/>
  <c r="W4" i="59"/>
  <c r="X4" i="59"/>
  <c r="Y4" i="59"/>
  <c r="Z4" i="59"/>
  <c r="AA4" i="59"/>
  <c r="AB4" i="59"/>
  <c r="AC4" i="59"/>
  <c r="AD4" i="59"/>
  <c r="AE4" i="59"/>
  <c r="AF4" i="59"/>
  <c r="AG4" i="59"/>
  <c r="AH4" i="59"/>
  <c r="AI4" i="59"/>
  <c r="AJ4" i="59"/>
  <c r="AK4" i="59"/>
  <c r="AL4" i="59"/>
  <c r="AM4" i="59"/>
  <c r="AN4" i="59"/>
  <c r="AO4" i="59"/>
  <c r="AP4" i="59"/>
  <c r="C5" i="59"/>
  <c r="D5" i="59"/>
  <c r="E5" i="59"/>
  <c r="F5" i="59"/>
  <c r="G5" i="59"/>
  <c r="H5" i="59"/>
  <c r="I5" i="59"/>
  <c r="J5" i="59"/>
  <c r="L5" i="59"/>
  <c r="M5" i="59"/>
  <c r="N5" i="59"/>
  <c r="O5" i="59"/>
  <c r="P5" i="59"/>
  <c r="Q5" i="59"/>
  <c r="R5" i="59"/>
  <c r="S5" i="59"/>
  <c r="T5" i="59"/>
  <c r="U5" i="59"/>
  <c r="V5" i="59"/>
  <c r="X5" i="59"/>
  <c r="Y5" i="59"/>
  <c r="Z5" i="59"/>
  <c r="AA5" i="59"/>
  <c r="AB5" i="59"/>
  <c r="AC5" i="59"/>
  <c r="AD5" i="59"/>
  <c r="AE5" i="59"/>
  <c r="AF5" i="59"/>
  <c r="AG5" i="59"/>
  <c r="AH5" i="59"/>
  <c r="AJ5" i="59"/>
  <c r="AK5" i="59"/>
  <c r="AL5" i="59"/>
  <c r="AM5" i="59"/>
  <c r="AN5" i="59"/>
  <c r="AO5" i="59"/>
  <c r="AP5" i="59"/>
  <c r="C6" i="59"/>
  <c r="D6" i="59"/>
  <c r="E6" i="59"/>
  <c r="F6" i="59"/>
  <c r="G6" i="59"/>
  <c r="H6" i="59"/>
  <c r="I6" i="59"/>
  <c r="J6" i="59"/>
  <c r="K6" i="59"/>
  <c r="L6" i="59"/>
  <c r="M6" i="59"/>
  <c r="N6" i="59"/>
  <c r="O6" i="59"/>
  <c r="P6" i="59"/>
  <c r="Q6" i="59"/>
  <c r="R6" i="59"/>
  <c r="S6" i="59"/>
  <c r="T6" i="59"/>
  <c r="U6" i="59"/>
  <c r="V6" i="59"/>
  <c r="W6" i="59"/>
  <c r="X6" i="59"/>
  <c r="Y6" i="59"/>
  <c r="Z6" i="59"/>
  <c r="AA6" i="59"/>
  <c r="AB6" i="59"/>
  <c r="AC6" i="59"/>
  <c r="AD6" i="59"/>
  <c r="AE6" i="59"/>
  <c r="AF6" i="59"/>
  <c r="AG6" i="59"/>
  <c r="AH6" i="59"/>
  <c r="AI6" i="59"/>
  <c r="AJ6" i="59"/>
  <c r="AK6" i="59"/>
  <c r="AL6" i="59"/>
  <c r="AM6" i="59"/>
  <c r="AN6" i="59"/>
  <c r="AO6" i="59"/>
  <c r="AP6" i="59"/>
  <c r="D7" i="59"/>
  <c r="E7" i="59"/>
  <c r="F7" i="59"/>
  <c r="G7" i="59"/>
  <c r="H7" i="59"/>
  <c r="I7" i="59"/>
  <c r="J7" i="59"/>
  <c r="K7" i="59"/>
  <c r="L7" i="59"/>
  <c r="M7" i="59"/>
  <c r="N7" i="59"/>
  <c r="P7" i="59"/>
  <c r="Q7" i="59"/>
  <c r="R7" i="59"/>
  <c r="S7" i="59"/>
  <c r="T7" i="59"/>
  <c r="U7" i="59"/>
  <c r="V7" i="59"/>
  <c r="W7" i="59"/>
  <c r="X7" i="59"/>
  <c r="Y7" i="59"/>
  <c r="Z7" i="59"/>
  <c r="AB7" i="59"/>
  <c r="AC7" i="59"/>
  <c r="AD7" i="59"/>
  <c r="AE7" i="59"/>
  <c r="AF7" i="59"/>
  <c r="AG7" i="59"/>
  <c r="AH7" i="59"/>
  <c r="AI7" i="59"/>
  <c r="AJ7" i="59"/>
  <c r="AK7" i="59"/>
  <c r="AL7" i="59"/>
  <c r="AN7" i="59"/>
  <c r="AO7" i="59"/>
  <c r="AP7" i="59"/>
  <c r="C8" i="59"/>
  <c r="D8" i="59"/>
  <c r="E8" i="59"/>
  <c r="F8" i="59"/>
  <c r="G8" i="59"/>
  <c r="H8" i="59"/>
  <c r="I8" i="59"/>
  <c r="J8" i="59"/>
  <c r="K8" i="59"/>
  <c r="L8" i="59"/>
  <c r="M8" i="59"/>
  <c r="N8" i="59"/>
  <c r="O8" i="59"/>
  <c r="P8" i="59"/>
  <c r="Q8" i="59"/>
  <c r="R8" i="59"/>
  <c r="S8" i="59"/>
  <c r="T8" i="59"/>
  <c r="U8" i="59"/>
  <c r="V8" i="59"/>
  <c r="W8" i="59"/>
  <c r="X8" i="59"/>
  <c r="Y8" i="59"/>
  <c r="Z8" i="59"/>
  <c r="AA8" i="59"/>
  <c r="AB8" i="59"/>
  <c r="AC8" i="59"/>
  <c r="AD8" i="59"/>
  <c r="AE8" i="59"/>
  <c r="AF8" i="59"/>
  <c r="AG8" i="59"/>
  <c r="AH8" i="59"/>
  <c r="AI8" i="59"/>
  <c r="AJ8" i="59"/>
  <c r="AK8" i="59"/>
  <c r="AL8" i="59"/>
  <c r="AM8" i="59"/>
  <c r="AN8" i="59"/>
  <c r="AO8" i="59"/>
  <c r="AP8" i="59"/>
  <c r="C9" i="59"/>
  <c r="D9" i="59"/>
  <c r="E9" i="59"/>
  <c r="F9" i="59"/>
  <c r="H9" i="59"/>
  <c r="I9" i="59"/>
  <c r="J9" i="59"/>
  <c r="K9" i="59"/>
  <c r="L9" i="59"/>
  <c r="M9" i="59"/>
  <c r="N9" i="59"/>
  <c r="O9" i="59"/>
  <c r="P9" i="59"/>
  <c r="Q9" i="59"/>
  <c r="R9" i="59"/>
  <c r="T9" i="59"/>
  <c r="U9" i="59"/>
  <c r="V9" i="59"/>
  <c r="W9" i="59"/>
  <c r="X9" i="59"/>
  <c r="Y9" i="59"/>
  <c r="Z9" i="59"/>
  <c r="AA9" i="59"/>
  <c r="AB9" i="59"/>
  <c r="AC9" i="59"/>
  <c r="AD9" i="59"/>
  <c r="AF9" i="59"/>
  <c r="AG9" i="59"/>
  <c r="AH9" i="59"/>
  <c r="AI9" i="59"/>
  <c r="AJ9" i="59"/>
  <c r="AK9" i="59"/>
  <c r="AL9" i="59"/>
  <c r="AM9" i="59"/>
  <c r="AN9" i="59"/>
  <c r="AO9" i="59"/>
  <c r="AP9" i="59"/>
  <c r="B3" i="59"/>
  <c r="B4" i="59"/>
  <c r="B5" i="59"/>
  <c r="B6" i="59"/>
  <c r="B7" i="59"/>
  <c r="B8" i="59"/>
  <c r="B9" i="59"/>
  <c r="B2" i="59"/>
  <c r="C2" i="58"/>
  <c r="D2" i="58"/>
  <c r="G2" i="58"/>
  <c r="H2" i="58"/>
  <c r="I2" i="58"/>
  <c r="J2" i="58"/>
  <c r="K2" i="58"/>
  <c r="L2" i="58"/>
  <c r="M2" i="58"/>
  <c r="N2" i="58"/>
  <c r="O2" i="58"/>
  <c r="P2" i="58"/>
  <c r="S2" i="58"/>
  <c r="T2" i="58"/>
  <c r="U2" i="58"/>
  <c r="V2" i="58"/>
  <c r="W2" i="58"/>
  <c r="X2" i="58"/>
  <c r="Y2" i="58"/>
  <c r="Z2" i="58"/>
  <c r="AA2" i="58"/>
  <c r="AB2" i="58"/>
  <c r="AE2" i="58"/>
  <c r="AF2" i="58"/>
  <c r="AG2" i="58"/>
  <c r="AH2" i="58"/>
  <c r="AI2" i="58"/>
  <c r="AJ2" i="58"/>
  <c r="AK2" i="58"/>
  <c r="AL2" i="58"/>
  <c r="AM2" i="58"/>
  <c r="AN2" i="58"/>
  <c r="C3" i="58"/>
  <c r="D3" i="58"/>
  <c r="E3" i="58"/>
  <c r="F3" i="58"/>
  <c r="H3" i="58"/>
  <c r="I3" i="58"/>
  <c r="J3" i="58"/>
  <c r="K3" i="58"/>
  <c r="L3" i="58"/>
  <c r="M3" i="58"/>
  <c r="N3" i="58"/>
  <c r="O3" i="58"/>
  <c r="P3" i="58"/>
  <c r="Q3" i="58"/>
  <c r="R3" i="58"/>
  <c r="T3" i="58"/>
  <c r="U3" i="58"/>
  <c r="V3" i="58"/>
  <c r="W3" i="58"/>
  <c r="X3" i="58"/>
  <c r="Y3" i="58"/>
  <c r="Z3" i="58"/>
  <c r="AA3" i="58"/>
  <c r="AB3" i="58"/>
  <c r="AC3" i="58"/>
  <c r="AD3" i="58"/>
  <c r="AF3" i="58"/>
  <c r="AG3" i="58"/>
  <c r="AH3" i="58"/>
  <c r="AI3" i="58"/>
  <c r="AJ3" i="58"/>
  <c r="AK3" i="58"/>
  <c r="AL3" i="58"/>
  <c r="AM3" i="58"/>
  <c r="AN3" i="58"/>
  <c r="AO3" i="58"/>
  <c r="AP3" i="58"/>
  <c r="C4" i="58"/>
  <c r="D4" i="58"/>
  <c r="E4" i="58"/>
  <c r="F4" i="58"/>
  <c r="G4" i="58"/>
  <c r="H4" i="58"/>
  <c r="K4" i="58"/>
  <c r="L4" i="58"/>
  <c r="M4" i="58"/>
  <c r="N4" i="58"/>
  <c r="O4" i="58"/>
  <c r="P4" i="58"/>
  <c r="Q4" i="58"/>
  <c r="R4" i="58"/>
  <c r="S4" i="58"/>
  <c r="T4" i="58"/>
  <c r="W4" i="58"/>
  <c r="X4" i="58"/>
  <c r="Y4" i="58"/>
  <c r="Z4" i="58"/>
  <c r="AA4" i="58"/>
  <c r="AB4" i="58"/>
  <c r="AC4" i="58"/>
  <c r="AD4" i="58"/>
  <c r="AE4" i="58"/>
  <c r="AF4" i="58"/>
  <c r="AI4" i="58"/>
  <c r="AJ4" i="58"/>
  <c r="AK4" i="58"/>
  <c r="AL4" i="58"/>
  <c r="AM4" i="58"/>
  <c r="AN4" i="58"/>
  <c r="AO4" i="58"/>
  <c r="AP4" i="58"/>
  <c r="C5" i="58"/>
  <c r="D5" i="58"/>
  <c r="E5" i="58"/>
  <c r="F5" i="58"/>
  <c r="G5" i="58"/>
  <c r="H5" i="58"/>
  <c r="I5" i="58"/>
  <c r="J5" i="58"/>
  <c r="L5" i="58"/>
  <c r="M5" i="58"/>
  <c r="N5" i="58"/>
  <c r="O5" i="58"/>
  <c r="P5" i="58"/>
  <c r="Q5" i="58"/>
  <c r="R5" i="58"/>
  <c r="S5" i="58"/>
  <c r="T5" i="58"/>
  <c r="U5" i="58"/>
  <c r="V5" i="58"/>
  <c r="X5" i="58"/>
  <c r="Y5" i="58"/>
  <c r="Z5" i="58"/>
  <c r="AA5" i="58"/>
  <c r="AB5" i="58"/>
  <c r="AC5" i="58"/>
  <c r="AD5" i="58"/>
  <c r="AE5" i="58"/>
  <c r="AF5" i="58"/>
  <c r="AG5" i="58"/>
  <c r="AH5" i="58"/>
  <c r="AJ5" i="58"/>
  <c r="AK5" i="58"/>
  <c r="AL5" i="58"/>
  <c r="AM5" i="58"/>
  <c r="AN5" i="58"/>
  <c r="AO5" i="58"/>
  <c r="AP5" i="58"/>
  <c r="C6" i="58"/>
  <c r="D6" i="58"/>
  <c r="E6" i="58"/>
  <c r="F6" i="58"/>
  <c r="G6" i="58"/>
  <c r="H6" i="58"/>
  <c r="I6" i="58"/>
  <c r="J6" i="58"/>
  <c r="K6" i="58"/>
  <c r="L6" i="58"/>
  <c r="O6" i="58"/>
  <c r="P6" i="58"/>
  <c r="Q6" i="58"/>
  <c r="R6" i="58"/>
  <c r="S6" i="58"/>
  <c r="T6" i="58"/>
  <c r="U6" i="58"/>
  <c r="V6" i="58"/>
  <c r="W6" i="58"/>
  <c r="X6" i="58"/>
  <c r="AA6" i="58"/>
  <c r="AB6" i="58"/>
  <c r="AC6" i="58"/>
  <c r="AD6" i="58"/>
  <c r="AE6" i="58"/>
  <c r="AF6" i="58"/>
  <c r="AG6" i="58"/>
  <c r="AH6" i="58"/>
  <c r="AI6" i="58"/>
  <c r="AJ6" i="58"/>
  <c r="AM6" i="58"/>
  <c r="AN6" i="58"/>
  <c r="AO6" i="58"/>
  <c r="AP6" i="58"/>
  <c r="D7" i="58"/>
  <c r="E7" i="58"/>
  <c r="F7" i="58"/>
  <c r="G7" i="58"/>
  <c r="H7" i="58"/>
  <c r="I7" i="58"/>
  <c r="J7" i="58"/>
  <c r="K7" i="58"/>
  <c r="L7" i="58"/>
  <c r="M7" i="58"/>
  <c r="N7" i="58"/>
  <c r="P7" i="58"/>
  <c r="Q7" i="58"/>
  <c r="R7" i="58"/>
  <c r="S7" i="58"/>
  <c r="T7" i="58"/>
  <c r="U7" i="58"/>
  <c r="V7" i="58"/>
  <c r="W7" i="58"/>
  <c r="X7" i="58"/>
  <c r="Y7" i="58"/>
  <c r="Z7" i="58"/>
  <c r="AB7" i="58"/>
  <c r="AC7" i="58"/>
  <c r="AD7" i="58"/>
  <c r="AE7" i="58"/>
  <c r="AF7" i="58"/>
  <c r="AG7" i="58"/>
  <c r="AH7" i="58"/>
  <c r="AI7" i="58"/>
  <c r="AJ7" i="58"/>
  <c r="AK7" i="58"/>
  <c r="AL7" i="58"/>
  <c r="AN7" i="58"/>
  <c r="AO7" i="58"/>
  <c r="AP7" i="58"/>
  <c r="C8" i="58"/>
  <c r="D8" i="58"/>
  <c r="G8" i="58"/>
  <c r="H8" i="58"/>
  <c r="I8" i="58"/>
  <c r="J8" i="58"/>
  <c r="K8" i="58"/>
  <c r="L8" i="58"/>
  <c r="M8" i="58"/>
  <c r="N8" i="58"/>
  <c r="O8" i="58"/>
  <c r="P8" i="58"/>
  <c r="S8" i="58"/>
  <c r="T8" i="58"/>
  <c r="U8" i="58"/>
  <c r="V8" i="58"/>
  <c r="W8" i="58"/>
  <c r="X8" i="58"/>
  <c r="Y8" i="58"/>
  <c r="Z8" i="58"/>
  <c r="AA8" i="58"/>
  <c r="AB8" i="58"/>
  <c r="AE8" i="58"/>
  <c r="AF8" i="58"/>
  <c r="AG8" i="58"/>
  <c r="AH8" i="58"/>
  <c r="AI8" i="58"/>
  <c r="AJ8" i="58"/>
  <c r="AK8" i="58"/>
  <c r="AL8" i="58"/>
  <c r="AM8" i="58"/>
  <c r="AN8" i="58"/>
  <c r="C9" i="58"/>
  <c r="D9" i="58"/>
  <c r="E9" i="58"/>
  <c r="F9" i="58"/>
  <c r="H9" i="58"/>
  <c r="I9" i="58"/>
  <c r="J9" i="58"/>
  <c r="K9" i="58"/>
  <c r="L9" i="58"/>
  <c r="M9" i="58"/>
  <c r="N9" i="58"/>
  <c r="O9" i="58"/>
  <c r="P9" i="58"/>
  <c r="Q9" i="58"/>
  <c r="R9" i="58"/>
  <c r="T9" i="58"/>
  <c r="U9" i="58"/>
  <c r="V9" i="58"/>
  <c r="W9" i="58"/>
  <c r="X9" i="58"/>
  <c r="Y9" i="58"/>
  <c r="Z9" i="58"/>
  <c r="AA9" i="58"/>
  <c r="AB9" i="58"/>
  <c r="AC9" i="58"/>
  <c r="AD9" i="58"/>
  <c r="AF9" i="58"/>
  <c r="AG9" i="58"/>
  <c r="AH9" i="58"/>
  <c r="AI9" i="58"/>
  <c r="AJ9" i="58"/>
  <c r="AK9" i="58"/>
  <c r="AL9" i="58"/>
  <c r="AM9" i="58"/>
  <c r="AN9" i="58"/>
  <c r="AO9" i="58"/>
  <c r="AP9" i="58"/>
  <c r="B3" i="58"/>
  <c r="B4" i="58"/>
  <c r="B5" i="58"/>
  <c r="B7" i="58"/>
  <c r="B8" i="58"/>
  <c r="B9" i="58"/>
  <c r="B2" i="58"/>
  <c r="AS371" i="49"/>
  <c r="AQ371" i="49"/>
  <c r="AO371" i="49"/>
  <c r="AF371" i="49"/>
  <c r="AP366" i="49"/>
  <c r="U366" i="49"/>
  <c r="J366" i="49"/>
  <c r="AC362" i="49"/>
  <c r="V362" i="49"/>
  <c r="K362" i="49"/>
  <c r="AQ361" i="49"/>
  <c r="T361" i="49"/>
  <c r="AO360" i="49"/>
  <c r="R360" i="49"/>
  <c r="AU359" i="49"/>
  <c r="AN359" i="49"/>
  <c r="I359" i="49"/>
  <c r="AS358" i="49"/>
  <c r="AK358" i="49"/>
  <c r="AA358" i="49"/>
  <c r="N358" i="49"/>
  <c r="AQ357" i="49"/>
  <c r="AI357" i="49"/>
  <c r="Y357" i="49"/>
  <c r="AU356" i="49"/>
  <c r="AT356" i="49"/>
  <c r="AO356" i="49"/>
  <c r="AG356" i="49"/>
  <c r="AR355" i="49"/>
  <c r="AM355" i="49"/>
  <c r="AE355" i="49"/>
  <c r="AK351" i="49"/>
  <c r="AC351" i="49"/>
  <c r="U351" i="49"/>
  <c r="AP350" i="49"/>
  <c r="AA350" i="49"/>
  <c r="S350" i="49"/>
  <c r="AG346" i="49"/>
  <c r="Q346" i="49"/>
  <c r="AN341" i="49"/>
  <c r="AH341" i="49"/>
  <c r="Z341" i="49"/>
  <c r="P341" i="49"/>
  <c r="L341" i="49"/>
  <c r="AP331" i="49"/>
  <c r="AB331" i="49"/>
  <c r="AA331" i="49"/>
  <c r="AN330" i="49"/>
  <c r="Z330" i="49"/>
  <c r="AU328" i="49"/>
  <c r="AI328" i="49"/>
  <c r="V328" i="49"/>
  <c r="AS327" i="49"/>
  <c r="T327" i="49"/>
  <c r="Z325" i="49"/>
  <c r="N322" i="49"/>
  <c r="W321" i="49"/>
  <c r="AT320" i="49"/>
  <c r="AH320" i="49"/>
  <c r="AG320" i="49"/>
  <c r="T320" i="49"/>
  <c r="Q320" i="49"/>
  <c r="AM318" i="49"/>
  <c r="AK318" i="49"/>
  <c r="AG318" i="49"/>
  <c r="W318" i="49"/>
  <c r="N318" i="49"/>
  <c r="L318" i="49"/>
  <c r="K318" i="49"/>
  <c r="AK317" i="49"/>
  <c r="AE317" i="49"/>
  <c r="AC317" i="49"/>
  <c r="Y317" i="49"/>
  <c r="U317" i="49"/>
  <c r="R317" i="49"/>
  <c r="I317" i="49"/>
  <c r="AJ315" i="49"/>
  <c r="AD315" i="49"/>
  <c r="AB315" i="49"/>
  <c r="X315" i="49"/>
  <c r="U315" i="49"/>
  <c r="Q315" i="49"/>
  <c r="H315" i="49"/>
  <c r="AU312" i="49"/>
  <c r="AS312" i="49"/>
  <c r="AR312" i="49"/>
  <c r="AP312" i="49"/>
  <c r="AI312" i="49"/>
  <c r="AH312" i="49"/>
  <c r="V312" i="49"/>
  <c r="L312" i="49"/>
  <c r="AS311" i="49"/>
  <c r="AQ311" i="49"/>
  <c r="AN311" i="49"/>
  <c r="AF311" i="49"/>
  <c r="AC311" i="49"/>
  <c r="Z311" i="49"/>
  <c r="T311" i="49"/>
  <c r="M311" i="49"/>
  <c r="J311" i="49"/>
  <c r="AQ310" i="49"/>
  <c r="AN310" i="49"/>
  <c r="AE310" i="49"/>
  <c r="AD310" i="49"/>
  <c r="AA310" i="49"/>
  <c r="R310" i="49"/>
  <c r="AO309" i="49"/>
  <c r="AJ309" i="49"/>
  <c r="AB309" i="49"/>
  <c r="Y309" i="49"/>
  <c r="I309" i="49"/>
  <c r="AU306" i="49"/>
  <c r="AS306" i="49"/>
  <c r="AQ306" i="49"/>
  <c r="AP306" i="49"/>
  <c r="AG306" i="49"/>
  <c r="AF306" i="49"/>
  <c r="AC306" i="49"/>
  <c r="J306" i="49"/>
  <c r="AT302" i="49"/>
  <c r="AQ302" i="49"/>
  <c r="AO302" i="49"/>
  <c r="AD302" i="49"/>
  <c r="K302" i="49"/>
  <c r="I302" i="49"/>
  <c r="AO301" i="49"/>
  <c r="AN301" i="49"/>
  <c r="AJ301" i="49"/>
  <c r="AB301" i="49"/>
  <c r="Y301" i="49"/>
  <c r="I301" i="49"/>
  <c r="AT300" i="49"/>
  <c r="AP300" i="49"/>
  <c r="AM300" i="49"/>
  <c r="AK300" i="49"/>
  <c r="AH300" i="49"/>
  <c r="Z300" i="49"/>
  <c r="AR299" i="49"/>
  <c r="AK299" i="49"/>
  <c r="AI299" i="49"/>
  <c r="X299" i="49"/>
  <c r="U299" i="49"/>
  <c r="I299" i="49"/>
  <c r="AK298" i="49"/>
  <c r="AI298" i="49"/>
  <c r="AG298" i="49"/>
  <c r="V298" i="49"/>
  <c r="AN297" i="49"/>
  <c r="AG297" i="49"/>
  <c r="AE297" i="49"/>
  <c r="AC297" i="49"/>
  <c r="T297" i="49"/>
  <c r="Q297" i="49"/>
  <c r="AU296" i="49"/>
  <c r="AS296" i="49"/>
  <c r="AH296" i="49"/>
  <c r="AE296" i="49"/>
  <c r="AC296" i="49"/>
  <c r="R296" i="49"/>
  <c r="AH292" i="49"/>
  <c r="R292" i="49"/>
  <c r="Z291" i="49"/>
  <c r="P291" i="49"/>
  <c r="AT290" i="49"/>
  <c r="AD290" i="49"/>
  <c r="Q290" i="49"/>
  <c r="N290" i="49"/>
  <c r="AR289" i="49"/>
  <c r="AH289" i="49"/>
  <c r="Q289" i="49"/>
  <c r="L289" i="49"/>
  <c r="AU288" i="49"/>
  <c r="AP288" i="49"/>
  <c r="Z288" i="49"/>
  <c r="M288" i="49"/>
  <c r="J288" i="49"/>
  <c r="AN287" i="49"/>
  <c r="AC287" i="49"/>
  <c r="AA287" i="49"/>
  <c r="R287" i="49"/>
  <c r="H287" i="49"/>
  <c r="AG286" i="49"/>
  <c r="V286" i="49"/>
  <c r="AJ281" i="49"/>
  <c r="R281" i="49"/>
  <c r="AR272" i="49"/>
  <c r="AH272" i="49"/>
  <c r="AE272" i="49"/>
  <c r="H272" i="49"/>
  <c r="AP271" i="49"/>
  <c r="AC271" i="49"/>
  <c r="Z271" i="49"/>
  <c r="AT270" i="49"/>
  <c r="AN270" i="49"/>
  <c r="AD270" i="49"/>
  <c r="AA270" i="49"/>
  <c r="AU269" i="49"/>
  <c r="AR269" i="49"/>
  <c r="M269" i="49"/>
  <c r="AU268" i="49"/>
  <c r="AS268" i="49"/>
  <c r="AP268" i="49"/>
  <c r="Z268" i="49"/>
  <c r="AT267" i="49"/>
  <c r="AR267" i="49"/>
  <c r="AQ267" i="49"/>
  <c r="AN267" i="49"/>
  <c r="AH267" i="49"/>
  <c r="I267" i="49"/>
  <c r="AO266" i="49"/>
  <c r="AF266" i="49"/>
  <c r="V266" i="49"/>
  <c r="S266" i="49"/>
  <c r="AS261" i="49"/>
  <c r="AO261" i="49"/>
  <c r="AG261" i="49"/>
  <c r="V261" i="49"/>
  <c r="J261" i="49"/>
  <c r="I261" i="49"/>
  <c r="AT255" i="49"/>
  <c r="AO255" i="49"/>
  <c r="AB255" i="49"/>
  <c r="Q255" i="49"/>
  <c r="N255" i="49"/>
  <c r="H255" i="49"/>
  <c r="AR252" i="49"/>
  <c r="AP252" i="49"/>
  <c r="AH252" i="49"/>
  <c r="AE252" i="49"/>
  <c r="V252" i="49"/>
  <c r="AO251" i="49"/>
  <c r="AK251" i="49"/>
  <c r="AJ251" i="49"/>
  <c r="AB251" i="49"/>
  <c r="M251" i="49"/>
  <c r="AT250" i="49"/>
  <c r="AN250" i="49"/>
  <c r="AH250" i="49"/>
  <c r="AD250" i="49"/>
  <c r="AA250" i="49"/>
  <c r="R250" i="49"/>
  <c r="AS249" i="49"/>
  <c r="AR249" i="49"/>
  <c r="AJ249" i="49"/>
  <c r="AF249" i="49"/>
  <c r="Y249" i="49"/>
  <c r="V249" i="49"/>
  <c r="I249" i="49"/>
  <c r="AP248" i="49"/>
  <c r="AJ248" i="49"/>
  <c r="AH248" i="49"/>
  <c r="AD248" i="49"/>
  <c r="Z248" i="49"/>
  <c r="W248" i="49"/>
  <c r="N248" i="49"/>
  <c r="AN247" i="49"/>
  <c r="AG247" i="49"/>
  <c r="AC247" i="49"/>
  <c r="AB247" i="49"/>
  <c r="U247" i="49"/>
  <c r="R247" i="49"/>
  <c r="AS245" i="49"/>
  <c r="AM245" i="49"/>
  <c r="AK245" i="49"/>
  <c r="AG245" i="49"/>
  <c r="AC245" i="49"/>
  <c r="Q245" i="49"/>
  <c r="AS241" i="49"/>
  <c r="AP241" i="49"/>
  <c r="AN241" i="49"/>
  <c r="AC241" i="49"/>
  <c r="Z241" i="49"/>
  <c r="Q241" i="49"/>
  <c r="AB231" i="49"/>
  <c r="I231" i="49"/>
  <c r="H231" i="49"/>
  <c r="AF225" i="49"/>
  <c r="Z225" i="49"/>
  <c r="V225" i="49"/>
  <c r="P225" i="49"/>
  <c r="AU373" i="49"/>
  <c r="AT373" i="49"/>
  <c r="AS373" i="49"/>
  <c r="AR373" i="49"/>
  <c r="AQ373" i="49"/>
  <c r="AP373" i="49"/>
  <c r="AO373" i="49"/>
  <c r="AN373" i="49"/>
  <c r="AM373" i="49"/>
  <c r="AK373" i="49"/>
  <c r="AJ373" i="49"/>
  <c r="AI373" i="49"/>
  <c r="AH373" i="49"/>
  <c r="AG373" i="49"/>
  <c r="AF373" i="49"/>
  <c r="AE373" i="49"/>
  <c r="AD373" i="49"/>
  <c r="AC373" i="49"/>
  <c r="AB373" i="49"/>
  <c r="AA373" i="49"/>
  <c r="Z373" i="49"/>
  <c r="Y373" i="49"/>
  <c r="X373" i="49"/>
  <c r="W373" i="49"/>
  <c r="V373" i="49"/>
  <c r="U373" i="49"/>
  <c r="T373" i="49"/>
  <c r="S373" i="49"/>
  <c r="R373" i="49"/>
  <c r="Q373" i="49"/>
  <c r="P373" i="49"/>
  <c r="O373" i="49"/>
  <c r="N373" i="49"/>
  <c r="M373" i="49"/>
  <c r="L373" i="49"/>
  <c r="K373" i="49"/>
  <c r="J373" i="49"/>
  <c r="I373" i="49"/>
  <c r="H373" i="49"/>
  <c r="AM371" i="49"/>
  <c r="AK371" i="49"/>
  <c r="AA371" i="49"/>
  <c r="Q371" i="49"/>
  <c r="AS366" i="49"/>
  <c r="AO366" i="49"/>
  <c r="AI366" i="49"/>
  <c r="AF366" i="49"/>
  <c r="AC366" i="49"/>
  <c r="W366" i="49"/>
  <c r="S366" i="49"/>
  <c r="I366" i="49"/>
  <c r="H366" i="49"/>
  <c r="AK364" i="49"/>
  <c r="AJ364" i="49"/>
  <c r="AI364" i="49"/>
  <c r="AH364" i="49"/>
  <c r="AG364" i="49"/>
  <c r="AF364" i="49"/>
  <c r="AE364" i="49"/>
  <c r="AD364" i="49"/>
  <c r="AC364" i="49"/>
  <c r="AB364" i="49"/>
  <c r="AA364" i="49"/>
  <c r="Z364" i="49"/>
  <c r="Y364" i="49"/>
  <c r="X364" i="49"/>
  <c r="W364" i="49"/>
  <c r="V364" i="49"/>
  <c r="U364" i="49"/>
  <c r="T364" i="49"/>
  <c r="S364" i="49"/>
  <c r="R364" i="49"/>
  <c r="Q364" i="49"/>
  <c r="P364" i="49"/>
  <c r="O364" i="49"/>
  <c r="N364" i="49"/>
  <c r="M364" i="49"/>
  <c r="L364" i="49"/>
  <c r="K364" i="49"/>
  <c r="J364" i="49"/>
  <c r="I364" i="49"/>
  <c r="H364" i="49"/>
  <c r="G364" i="49"/>
  <c r="AU363" i="49"/>
  <c r="AT363" i="49"/>
  <c r="AS363" i="49"/>
  <c r="AR363" i="49"/>
  <c r="AQ363" i="49"/>
  <c r="AP363" i="49"/>
  <c r="AO363" i="49"/>
  <c r="AN363" i="49"/>
  <c r="AM363" i="49"/>
  <c r="AK363" i="49"/>
  <c r="AJ363" i="49"/>
  <c r="AI363" i="49"/>
  <c r="AH363" i="49"/>
  <c r="AG363" i="49"/>
  <c r="AF363" i="49"/>
  <c r="AE363" i="49"/>
  <c r="AD363" i="49"/>
  <c r="AC363" i="49"/>
  <c r="AB363" i="49"/>
  <c r="AA363" i="49"/>
  <c r="Z363" i="49"/>
  <c r="Y363" i="49"/>
  <c r="X363" i="49"/>
  <c r="W363" i="49"/>
  <c r="V363" i="49"/>
  <c r="U363" i="49"/>
  <c r="T363" i="49"/>
  <c r="S363" i="49"/>
  <c r="R363" i="49"/>
  <c r="Q363" i="49"/>
  <c r="P363" i="49"/>
  <c r="O363" i="49"/>
  <c r="N363" i="49"/>
  <c r="M363" i="49"/>
  <c r="L363" i="49"/>
  <c r="K363" i="49"/>
  <c r="J363" i="49"/>
  <c r="I363" i="49"/>
  <c r="H363" i="49"/>
  <c r="AR362" i="49"/>
  <c r="AQ362" i="49"/>
  <c r="AP362" i="49"/>
  <c r="S362" i="49"/>
  <c r="AN361" i="49"/>
  <c r="AJ361" i="49"/>
  <c r="AG361" i="49"/>
  <c r="Z361" i="49"/>
  <c r="Y361" i="49"/>
  <c r="X361" i="49"/>
  <c r="H361" i="49"/>
  <c r="AN360" i="49"/>
  <c r="AM360" i="49"/>
  <c r="O360" i="49"/>
  <c r="AS359" i="49"/>
  <c r="AJ359" i="49"/>
  <c r="AG359" i="49"/>
  <c r="AF359" i="49"/>
  <c r="V359" i="49"/>
  <c r="U359" i="49"/>
  <c r="T359" i="49"/>
  <c r="AT358" i="49"/>
  <c r="AJ358" i="49"/>
  <c r="AI358" i="49"/>
  <c r="AH358" i="49"/>
  <c r="K358" i="49"/>
  <c r="AR357" i="49"/>
  <c r="AO357" i="49"/>
  <c r="AF357" i="49"/>
  <c r="AB357" i="49"/>
  <c r="R357" i="49"/>
  <c r="Q357" i="49"/>
  <c r="P357" i="49"/>
  <c r="AP356" i="49"/>
  <c r="AF356" i="49"/>
  <c r="AE356" i="49"/>
  <c r="AD356" i="49"/>
  <c r="T356" i="49"/>
  <c r="J356" i="49"/>
  <c r="AN355" i="49"/>
  <c r="AK355" i="49"/>
  <c r="AB355" i="49"/>
  <c r="X355" i="49"/>
  <c r="U355" i="49"/>
  <c r="N355" i="49"/>
  <c r="M355" i="49"/>
  <c r="L355" i="49"/>
  <c r="H355" i="49"/>
  <c r="AK354" i="49"/>
  <c r="AJ354" i="49"/>
  <c r="AI354" i="49"/>
  <c r="AH354" i="49"/>
  <c r="AG354" i="49"/>
  <c r="AF354" i="49"/>
  <c r="AE354" i="49"/>
  <c r="AD354" i="49"/>
  <c r="AC354" i="49"/>
  <c r="AB354" i="49"/>
  <c r="AA354" i="49"/>
  <c r="Z354" i="49"/>
  <c r="Y354" i="49"/>
  <c r="X354" i="49"/>
  <c r="W354" i="49"/>
  <c r="V354" i="49"/>
  <c r="U354" i="49"/>
  <c r="T354" i="49"/>
  <c r="S354" i="49"/>
  <c r="R354" i="49"/>
  <c r="Q354" i="49"/>
  <c r="P354" i="49"/>
  <c r="O354" i="49"/>
  <c r="N354" i="49"/>
  <c r="M354" i="49"/>
  <c r="L354" i="49"/>
  <c r="K354" i="49"/>
  <c r="J354" i="49"/>
  <c r="I354" i="49"/>
  <c r="H354" i="49"/>
  <c r="G354" i="49"/>
  <c r="AU353" i="49"/>
  <c r="AT353" i="49"/>
  <c r="AS353" i="49"/>
  <c r="AR353" i="49"/>
  <c r="AQ353" i="49"/>
  <c r="AP353" i="49"/>
  <c r="AO353" i="49"/>
  <c r="AN353" i="49"/>
  <c r="AM353" i="49"/>
  <c r="AK353" i="49"/>
  <c r="AJ353" i="49"/>
  <c r="AI353" i="49"/>
  <c r="AH353" i="49"/>
  <c r="AG353" i="49"/>
  <c r="AF353" i="49"/>
  <c r="AE353" i="49"/>
  <c r="AD353" i="49"/>
  <c r="AC353" i="49"/>
  <c r="AB353" i="49"/>
  <c r="AA353" i="49"/>
  <c r="Z353" i="49"/>
  <c r="Y353" i="49"/>
  <c r="X353" i="49"/>
  <c r="W353" i="49"/>
  <c r="V353" i="49"/>
  <c r="U353" i="49"/>
  <c r="T353" i="49"/>
  <c r="S353" i="49"/>
  <c r="R353" i="49"/>
  <c r="Q353" i="49"/>
  <c r="P353" i="49"/>
  <c r="O353" i="49"/>
  <c r="N353" i="49"/>
  <c r="M353" i="49"/>
  <c r="L353" i="49"/>
  <c r="K353" i="49"/>
  <c r="J353" i="49"/>
  <c r="I353" i="49"/>
  <c r="H353" i="49"/>
  <c r="AP351" i="49"/>
  <c r="AB351" i="49"/>
  <c r="AA351" i="49"/>
  <c r="Z351" i="49"/>
  <c r="L351" i="49"/>
  <c r="AO350" i="49"/>
  <c r="AN350" i="49"/>
  <c r="Z350" i="49"/>
  <c r="Y350" i="49"/>
  <c r="Q350" i="49"/>
  <c r="J350" i="49"/>
  <c r="AU346" i="49"/>
  <c r="AR346" i="49"/>
  <c r="AH346" i="49"/>
  <c r="AE346" i="49"/>
  <c r="W346" i="49"/>
  <c r="V346" i="49"/>
  <c r="R346" i="49"/>
  <c r="H346" i="49"/>
  <c r="AK344" i="49"/>
  <c r="AJ344" i="49"/>
  <c r="AI344" i="49"/>
  <c r="AH344" i="49"/>
  <c r="AG344" i="49"/>
  <c r="AF344" i="49"/>
  <c r="AE344" i="49"/>
  <c r="AD344" i="49"/>
  <c r="AC344" i="49"/>
  <c r="AB344" i="49"/>
  <c r="AA344" i="49"/>
  <c r="Z344" i="49"/>
  <c r="Y344" i="49"/>
  <c r="X344" i="49"/>
  <c r="W344" i="49"/>
  <c r="V344" i="49"/>
  <c r="U344" i="49"/>
  <c r="T344" i="49"/>
  <c r="S344" i="49"/>
  <c r="R344" i="49"/>
  <c r="Q344" i="49"/>
  <c r="P344" i="49"/>
  <c r="O344" i="49"/>
  <c r="N344" i="49"/>
  <c r="M344" i="49"/>
  <c r="L344" i="49"/>
  <c r="K344" i="49"/>
  <c r="J344" i="49"/>
  <c r="I344" i="49"/>
  <c r="H344" i="49"/>
  <c r="G344" i="49"/>
  <c r="AU343" i="49"/>
  <c r="AT343" i="49"/>
  <c r="AS343" i="49"/>
  <c r="AR343" i="49"/>
  <c r="AQ343" i="49"/>
  <c r="AP343" i="49"/>
  <c r="AO343" i="49"/>
  <c r="AN343" i="49"/>
  <c r="AM343" i="49"/>
  <c r="AK343" i="49"/>
  <c r="AJ343" i="49"/>
  <c r="AI343" i="49"/>
  <c r="AH343" i="49"/>
  <c r="AG343" i="49"/>
  <c r="AF343" i="49"/>
  <c r="AE343" i="49"/>
  <c r="AD343" i="49"/>
  <c r="AC343" i="49"/>
  <c r="AB343" i="49"/>
  <c r="AA343" i="49"/>
  <c r="Z343" i="49"/>
  <c r="Y343" i="49"/>
  <c r="X343" i="49"/>
  <c r="W343" i="49"/>
  <c r="V343" i="49"/>
  <c r="U343" i="49"/>
  <c r="T343" i="49"/>
  <c r="S343" i="49"/>
  <c r="R343" i="49"/>
  <c r="Q343" i="49"/>
  <c r="P343" i="49"/>
  <c r="O343" i="49"/>
  <c r="N343" i="49"/>
  <c r="M343" i="49"/>
  <c r="L343" i="49"/>
  <c r="K343" i="49"/>
  <c r="J343" i="49"/>
  <c r="I343" i="49"/>
  <c r="H343" i="49"/>
  <c r="AS341" i="49"/>
  <c r="AI341" i="49"/>
  <c r="AF341" i="49"/>
  <c r="W341" i="49"/>
  <c r="S341" i="49"/>
  <c r="M341" i="49"/>
  <c r="I341" i="49"/>
  <c r="H341" i="49"/>
  <c r="AK334" i="49"/>
  <c r="AJ334" i="49"/>
  <c r="AI334" i="49"/>
  <c r="AH334" i="49"/>
  <c r="AG334" i="49"/>
  <c r="AF334" i="49"/>
  <c r="AE334" i="49"/>
  <c r="AD334" i="49"/>
  <c r="AC334" i="49"/>
  <c r="AB334" i="49"/>
  <c r="AA334" i="49"/>
  <c r="Z334" i="49"/>
  <c r="Y334" i="49"/>
  <c r="X334" i="49"/>
  <c r="W334" i="49"/>
  <c r="V334" i="49"/>
  <c r="U334" i="49"/>
  <c r="T334" i="49"/>
  <c r="S334" i="49"/>
  <c r="R334" i="49"/>
  <c r="Q334" i="49"/>
  <c r="P334" i="49"/>
  <c r="O334" i="49"/>
  <c r="N334" i="49"/>
  <c r="M334" i="49"/>
  <c r="L334" i="49"/>
  <c r="K334" i="49"/>
  <c r="J334" i="49"/>
  <c r="I334" i="49"/>
  <c r="H334" i="49"/>
  <c r="G334" i="49"/>
  <c r="AU333" i="49"/>
  <c r="AT333" i="49"/>
  <c r="AS333" i="49"/>
  <c r="AR333" i="49"/>
  <c r="AQ333" i="49"/>
  <c r="AP333" i="49"/>
  <c r="AO333" i="49"/>
  <c r="AN333" i="49"/>
  <c r="AM333" i="49"/>
  <c r="AK333" i="49"/>
  <c r="AJ333" i="49"/>
  <c r="AI333" i="49"/>
  <c r="AH333" i="49"/>
  <c r="AG333" i="49"/>
  <c r="AF333" i="49"/>
  <c r="AE333" i="49"/>
  <c r="AD333" i="49"/>
  <c r="AC333" i="49"/>
  <c r="AB333" i="49"/>
  <c r="AA333" i="49"/>
  <c r="Z333" i="49"/>
  <c r="Y333" i="49"/>
  <c r="X333" i="49"/>
  <c r="W333" i="49"/>
  <c r="V333" i="49"/>
  <c r="U333" i="49"/>
  <c r="T333" i="49"/>
  <c r="S333" i="49"/>
  <c r="R333" i="49"/>
  <c r="Q333" i="49"/>
  <c r="P333" i="49"/>
  <c r="O333" i="49"/>
  <c r="N333" i="49"/>
  <c r="M333" i="49"/>
  <c r="L333" i="49"/>
  <c r="K333" i="49"/>
  <c r="J333" i="49"/>
  <c r="I333" i="49"/>
  <c r="H333" i="49"/>
  <c r="AS331" i="49"/>
  <c r="AO331" i="49"/>
  <c r="AN331" i="49"/>
  <c r="AC331" i="49"/>
  <c r="Y331" i="49"/>
  <c r="P331" i="49"/>
  <c r="M331" i="49"/>
  <c r="I331" i="49"/>
  <c r="H331" i="49"/>
  <c r="AQ330" i="49"/>
  <c r="AM330" i="49"/>
  <c r="AK330" i="49"/>
  <c r="AA330" i="49"/>
  <c r="Q330" i="49"/>
  <c r="AK328" i="49"/>
  <c r="AJ328" i="49"/>
  <c r="U328" i="49"/>
  <c r="O328" i="49"/>
  <c r="L328" i="49"/>
  <c r="AP327" i="49"/>
  <c r="AH327" i="49"/>
  <c r="AE327" i="49"/>
  <c r="AC327" i="49"/>
  <c r="S327" i="49"/>
  <c r="R327" i="49"/>
  <c r="Q327" i="49"/>
  <c r="M327" i="49"/>
  <c r="J327" i="49"/>
  <c r="AN325" i="49"/>
  <c r="AK325" i="49"/>
  <c r="AG325" i="49"/>
  <c r="AA325" i="49"/>
  <c r="U325" i="49"/>
  <c r="Q325" i="49"/>
  <c r="P325" i="49"/>
  <c r="O325" i="49"/>
  <c r="AK324" i="49"/>
  <c r="AJ324" i="49"/>
  <c r="AI324" i="49"/>
  <c r="AH324" i="49"/>
  <c r="AG324" i="49"/>
  <c r="AF324" i="49"/>
  <c r="AE324" i="49"/>
  <c r="AD324" i="49"/>
  <c r="AC324" i="49"/>
  <c r="AB324" i="49"/>
  <c r="AA324" i="49"/>
  <c r="Z324" i="49"/>
  <c r="Y324" i="49"/>
  <c r="X324" i="49"/>
  <c r="W324" i="49"/>
  <c r="V324" i="49"/>
  <c r="U324" i="49"/>
  <c r="T324" i="49"/>
  <c r="S324" i="49"/>
  <c r="R324" i="49"/>
  <c r="Q324" i="49"/>
  <c r="P324" i="49"/>
  <c r="O324" i="49"/>
  <c r="N324" i="49"/>
  <c r="M324" i="49"/>
  <c r="L324" i="49"/>
  <c r="K324" i="49"/>
  <c r="J324" i="49"/>
  <c r="I324" i="49"/>
  <c r="H324" i="49"/>
  <c r="G324" i="49"/>
  <c r="AU323" i="49"/>
  <c r="AT323" i="49"/>
  <c r="AS323" i="49"/>
  <c r="AR323" i="49"/>
  <c r="AQ323" i="49"/>
  <c r="AP323" i="49"/>
  <c r="AO323" i="49"/>
  <c r="AN323" i="49"/>
  <c r="AM323" i="49"/>
  <c r="AK323" i="49"/>
  <c r="AJ323" i="49"/>
  <c r="AI323" i="49"/>
  <c r="AH323" i="49"/>
  <c r="AG323" i="49"/>
  <c r="AF323" i="49"/>
  <c r="AE323" i="49"/>
  <c r="AD323" i="49"/>
  <c r="AC323" i="49"/>
  <c r="AB323" i="49"/>
  <c r="AA323" i="49"/>
  <c r="Z323" i="49"/>
  <c r="Y323" i="49"/>
  <c r="X323" i="49"/>
  <c r="W323" i="49"/>
  <c r="V323" i="49"/>
  <c r="U323" i="49"/>
  <c r="T323" i="49"/>
  <c r="S323" i="49"/>
  <c r="R323" i="49"/>
  <c r="Q323" i="49"/>
  <c r="P323" i="49"/>
  <c r="O323" i="49"/>
  <c r="N323" i="49"/>
  <c r="M323" i="49"/>
  <c r="L323" i="49"/>
  <c r="K323" i="49"/>
  <c r="J323" i="49"/>
  <c r="I323" i="49"/>
  <c r="H323" i="49"/>
  <c r="AU322" i="49"/>
  <c r="AT322" i="49"/>
  <c r="AS322" i="49"/>
  <c r="AP322" i="49"/>
  <c r="AO322" i="49"/>
  <c r="AI322" i="49"/>
  <c r="AE322" i="49"/>
  <c r="AD322" i="49"/>
  <c r="AC322" i="49"/>
  <c r="V322" i="49"/>
  <c r="S322" i="49"/>
  <c r="I322" i="49"/>
  <c r="AS321" i="49"/>
  <c r="AO321" i="49"/>
  <c r="AM321" i="49"/>
  <c r="AG321" i="49"/>
  <c r="AC321" i="49"/>
  <c r="AB321" i="49"/>
  <c r="AA321" i="49"/>
  <c r="Q321" i="49"/>
  <c r="AQ320" i="49"/>
  <c r="AP320" i="49"/>
  <c r="AO320" i="49"/>
  <c r="AK320" i="49"/>
  <c r="AE320" i="49"/>
  <c r="AA320" i="49"/>
  <c r="Z320" i="49"/>
  <c r="Y320" i="49"/>
  <c r="R320" i="49"/>
  <c r="O320" i="49"/>
  <c r="J320" i="49"/>
  <c r="AT318" i="49"/>
  <c r="AS318" i="49"/>
  <c r="AH318" i="49"/>
  <c r="AD318" i="49"/>
  <c r="U318" i="49"/>
  <c r="R318" i="49"/>
  <c r="AR317" i="49"/>
  <c r="AQ317" i="49"/>
  <c r="AP317" i="49"/>
  <c r="AO317" i="49"/>
  <c r="AG317" i="49"/>
  <c r="AF317" i="49"/>
  <c r="AB317" i="49"/>
  <c r="S317" i="49"/>
  <c r="P317" i="49"/>
  <c r="AP315" i="49"/>
  <c r="AO315" i="49"/>
  <c r="AK315" i="49"/>
  <c r="AA315" i="49"/>
  <c r="Z315" i="49"/>
  <c r="Y315" i="49"/>
  <c r="O315" i="49"/>
  <c r="AK314" i="49"/>
  <c r="AJ314" i="49"/>
  <c r="AI314" i="49"/>
  <c r="AH314" i="49"/>
  <c r="AG314" i="49"/>
  <c r="AF314" i="49"/>
  <c r="AE314" i="49"/>
  <c r="AD314" i="49"/>
  <c r="AC314" i="49"/>
  <c r="AB314" i="49"/>
  <c r="AA314" i="49"/>
  <c r="Z314" i="49"/>
  <c r="Y314" i="49"/>
  <c r="X314" i="49"/>
  <c r="W314" i="49"/>
  <c r="V314" i="49"/>
  <c r="U314" i="49"/>
  <c r="T314" i="49"/>
  <c r="S314" i="49"/>
  <c r="R314" i="49"/>
  <c r="Q314" i="49"/>
  <c r="P314" i="49"/>
  <c r="O314" i="49"/>
  <c r="N314" i="49"/>
  <c r="M314" i="49"/>
  <c r="L314" i="49"/>
  <c r="K314" i="49"/>
  <c r="J314" i="49"/>
  <c r="I314" i="49"/>
  <c r="H314" i="49"/>
  <c r="G314" i="49"/>
  <c r="AU313" i="49"/>
  <c r="AT313" i="49"/>
  <c r="AS313" i="49"/>
  <c r="AR313" i="49"/>
  <c r="AQ313" i="49"/>
  <c r="AP313" i="49"/>
  <c r="AO313" i="49"/>
  <c r="AN313" i="49"/>
  <c r="AM313" i="49"/>
  <c r="AK313" i="49"/>
  <c r="AJ313" i="49"/>
  <c r="AI313" i="49"/>
  <c r="AH313" i="49"/>
  <c r="AG313" i="49"/>
  <c r="AF313" i="49"/>
  <c r="AE313" i="49"/>
  <c r="AD313" i="49"/>
  <c r="AC313" i="49"/>
  <c r="AB313" i="49"/>
  <c r="AA313" i="49"/>
  <c r="Z313" i="49"/>
  <c r="Y313" i="49"/>
  <c r="X313" i="49"/>
  <c r="W313" i="49"/>
  <c r="V313" i="49"/>
  <c r="U313" i="49"/>
  <c r="T313" i="49"/>
  <c r="S313" i="49"/>
  <c r="R313" i="49"/>
  <c r="Q313" i="49"/>
  <c r="P313" i="49"/>
  <c r="O313" i="49"/>
  <c r="N313" i="49"/>
  <c r="M313" i="49"/>
  <c r="L313" i="49"/>
  <c r="K313" i="49"/>
  <c r="J313" i="49"/>
  <c r="I313" i="49"/>
  <c r="H313" i="49"/>
  <c r="AO312" i="49"/>
  <c r="AC312" i="49"/>
  <c r="S312" i="49"/>
  <c r="H312" i="49"/>
  <c r="AR311" i="49"/>
  <c r="AM311" i="49"/>
  <c r="AK311" i="49"/>
  <c r="AA311" i="49"/>
  <c r="Q311" i="49"/>
  <c r="AO310" i="49"/>
  <c r="AK310" i="49"/>
  <c r="Y310" i="49"/>
  <c r="T310" i="49"/>
  <c r="O310" i="49"/>
  <c r="AS309" i="49"/>
  <c r="AI309" i="49"/>
  <c r="AH309" i="49"/>
  <c r="AG309" i="49"/>
  <c r="W309" i="49"/>
  <c r="V309" i="49"/>
  <c r="Q309" i="49"/>
  <c r="P309" i="49"/>
  <c r="M309" i="49"/>
  <c r="AT306" i="49"/>
  <c r="AD306" i="49"/>
  <c r="W306" i="49"/>
  <c r="V306" i="49"/>
  <c r="U306" i="49"/>
  <c r="S306" i="49"/>
  <c r="Q306" i="49"/>
  <c r="K306" i="49"/>
  <c r="AK304" i="49"/>
  <c r="AJ304" i="49"/>
  <c r="AI304" i="49"/>
  <c r="AH304" i="49"/>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AU303" i="49"/>
  <c r="AT303" i="49"/>
  <c r="AS303" i="49"/>
  <c r="AR303" i="49"/>
  <c r="AQ303" i="49"/>
  <c r="AP303" i="49"/>
  <c r="AO303" i="49"/>
  <c r="AN303" i="49"/>
  <c r="AM303" i="49"/>
  <c r="AK303" i="49"/>
  <c r="AJ303" i="49"/>
  <c r="AI303" i="49"/>
  <c r="AH303"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AU302" i="49"/>
  <c r="AR302" i="49"/>
  <c r="AH302" i="49"/>
  <c r="AE302" i="49"/>
  <c r="W302" i="49"/>
  <c r="V302" i="49"/>
  <c r="R302" i="49"/>
  <c r="L302" i="49"/>
  <c r="H302" i="49"/>
  <c r="AS301" i="49"/>
  <c r="AP301" i="49"/>
  <c r="AK301" i="49"/>
  <c r="AG301" i="49"/>
  <c r="AC301" i="49"/>
  <c r="Z301" i="49"/>
  <c r="U301" i="49"/>
  <c r="P301" i="49"/>
  <c r="AQ300" i="49"/>
  <c r="AN300" i="49"/>
  <c r="AD300" i="49"/>
  <c r="AA300" i="49"/>
  <c r="S300" i="49"/>
  <c r="R300" i="49"/>
  <c r="Q300" i="49"/>
  <c r="P300" i="49"/>
  <c r="N300" i="49"/>
  <c r="AO299" i="49"/>
  <c r="AH299" i="49"/>
  <c r="Y299" i="49"/>
  <c r="V299" i="49"/>
  <c r="Q299" i="49"/>
  <c r="L299" i="49"/>
  <c r="AU298" i="49"/>
  <c r="AT298" i="49"/>
  <c r="AM298" i="49"/>
  <c r="AJ298" i="49"/>
  <c r="Z298" i="49"/>
  <c r="W298" i="49"/>
  <c r="P298" i="49"/>
  <c r="O298" i="49"/>
  <c r="N298" i="49"/>
  <c r="J298" i="49"/>
  <c r="AT297" i="49"/>
  <c r="AS297" i="49"/>
  <c r="AR297" i="49"/>
  <c r="AK297" i="49"/>
  <c r="AH297" i="49"/>
  <c r="AD297" i="49"/>
  <c r="U297" i="49"/>
  <c r="R297" i="49"/>
  <c r="N297" i="49"/>
  <c r="M297" i="49"/>
  <c r="H297" i="49"/>
  <c r="AR296" i="49"/>
  <c r="AQ296" i="49"/>
  <c r="AP296" i="49"/>
  <c r="AI296" i="49"/>
  <c r="AF296" i="49"/>
  <c r="V296" i="49"/>
  <c r="S296" i="49"/>
  <c r="Q296" i="49"/>
  <c r="L296" i="49"/>
  <c r="K296" i="49"/>
  <c r="J296" i="49"/>
  <c r="AK294" i="49"/>
  <c r="AJ294" i="49"/>
  <c r="AI294" i="49"/>
  <c r="AH294"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AU293" i="49"/>
  <c r="AT293" i="49"/>
  <c r="AS293" i="49"/>
  <c r="AR293" i="49"/>
  <c r="AQ293" i="49"/>
  <c r="AP293" i="49"/>
  <c r="AO293" i="49"/>
  <c r="AN293" i="49"/>
  <c r="AM293" i="49"/>
  <c r="AK293" i="49"/>
  <c r="AJ293" i="49"/>
  <c r="AI293" i="49"/>
  <c r="AH293"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AU292" i="49"/>
  <c r="AT292" i="49"/>
  <c r="AO292" i="49"/>
  <c r="AI292" i="49"/>
  <c r="AE292" i="49"/>
  <c r="AD292" i="49"/>
  <c r="AC292" i="49"/>
  <c r="V292" i="49"/>
  <c r="S292" i="49"/>
  <c r="N292" i="49"/>
  <c r="AS291" i="49"/>
  <c r="AM291" i="49"/>
  <c r="AJ291" i="49"/>
  <c r="AG291" i="49"/>
  <c r="AC291" i="49"/>
  <c r="AB291" i="49"/>
  <c r="AA291" i="49"/>
  <c r="Q291" i="49"/>
  <c r="M291" i="49"/>
  <c r="L291" i="49"/>
  <c r="AQ290" i="49"/>
  <c r="AP290" i="49"/>
  <c r="AM290" i="49"/>
  <c r="AK290" i="49"/>
  <c r="AH290" i="49"/>
  <c r="AE290" i="49"/>
  <c r="AA290" i="49"/>
  <c r="Z290" i="49"/>
  <c r="Y290" i="49"/>
  <c r="R290" i="49"/>
  <c r="O290" i="49"/>
  <c r="J290" i="49"/>
  <c r="AS289" i="49"/>
  <c r="AO289" i="49"/>
  <c r="AI289" i="49"/>
  <c r="AF289" i="49"/>
  <c r="AC289" i="49"/>
  <c r="Y289" i="49"/>
  <c r="X289" i="49"/>
  <c r="W289" i="49"/>
  <c r="V289" i="49"/>
  <c r="U289" i="49"/>
  <c r="M289" i="49"/>
  <c r="I289" i="49"/>
  <c r="H289" i="49"/>
  <c r="AT288" i="49"/>
  <c r="AM288" i="49"/>
  <c r="AG288" i="49"/>
  <c r="AD288" i="49"/>
  <c r="AA288" i="49"/>
  <c r="W288" i="49"/>
  <c r="V288" i="49"/>
  <c r="U288" i="49"/>
  <c r="N288" i="49"/>
  <c r="K288" i="49"/>
  <c r="AR287" i="49"/>
  <c r="AO287" i="49"/>
  <c r="AK287" i="49"/>
  <c r="AE287" i="49"/>
  <c r="AD287" i="49"/>
  <c r="AB287" i="49"/>
  <c r="Y287" i="49"/>
  <c r="U287" i="49"/>
  <c r="T287" i="49"/>
  <c r="S287" i="49"/>
  <c r="I287" i="49"/>
  <c r="AP286" i="49"/>
  <c r="AI286" i="49"/>
  <c r="AH286" i="49"/>
  <c r="AC286" i="49"/>
  <c r="Z286" i="49"/>
  <c r="W286" i="49"/>
  <c r="S286" i="49"/>
  <c r="R286" i="49"/>
  <c r="Q286" i="49"/>
  <c r="J286" i="49"/>
  <c r="AK284" i="49"/>
  <c r="AJ284" i="49"/>
  <c r="AI284" i="49"/>
  <c r="AH284"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AU283" i="49"/>
  <c r="AT283" i="49"/>
  <c r="AS283" i="49"/>
  <c r="AR283" i="49"/>
  <c r="AQ283" i="49"/>
  <c r="AP283" i="49"/>
  <c r="AO283" i="49"/>
  <c r="AN283" i="49"/>
  <c r="AM283" i="49"/>
  <c r="AK283" i="49"/>
  <c r="AJ283" i="49"/>
  <c r="AI283" i="49"/>
  <c r="AH283" i="49"/>
  <c r="AG283" i="49"/>
  <c r="AF283" i="49"/>
  <c r="AE283" i="49"/>
  <c r="AD283" i="49"/>
  <c r="AC283" i="49"/>
  <c r="AB283" i="49"/>
  <c r="AA283" i="49"/>
  <c r="Z283" i="49"/>
  <c r="Y283" i="49"/>
  <c r="X283" i="49"/>
  <c r="W283" i="49"/>
  <c r="V283" i="49"/>
  <c r="U283" i="49"/>
  <c r="T283" i="49"/>
  <c r="S283" i="49"/>
  <c r="R283" i="49"/>
  <c r="Q283" i="49"/>
  <c r="P283" i="49"/>
  <c r="O283" i="49"/>
  <c r="N283" i="49"/>
  <c r="M283" i="49"/>
  <c r="L283" i="49"/>
  <c r="K283" i="49"/>
  <c r="J283" i="49"/>
  <c r="I283" i="49"/>
  <c r="H283" i="49"/>
  <c r="AN281" i="49"/>
  <c r="AK281" i="49"/>
  <c r="AG281" i="49"/>
  <c r="AA281" i="49"/>
  <c r="Y281" i="49"/>
  <c r="X281" i="49"/>
  <c r="U281" i="49"/>
  <c r="Q281" i="49"/>
  <c r="P281" i="49"/>
  <c r="H281" i="49"/>
  <c r="AK274" i="49"/>
  <c r="AJ274" i="49"/>
  <c r="AI274" i="49"/>
  <c r="AH274"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AU273" i="49"/>
  <c r="AT273" i="49"/>
  <c r="AS273" i="49"/>
  <c r="AR273" i="49"/>
  <c r="AQ273" i="49"/>
  <c r="AP273" i="49"/>
  <c r="AO273" i="49"/>
  <c r="AN273" i="49"/>
  <c r="AM273" i="49"/>
  <c r="AK273" i="49"/>
  <c r="AJ273" i="49"/>
  <c r="AI273" i="49"/>
  <c r="AH273"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AU272" i="49"/>
  <c r="AT272" i="49"/>
  <c r="AS272" i="49"/>
  <c r="AO272" i="49"/>
  <c r="AI272" i="49"/>
  <c r="AC272" i="49"/>
  <c r="V272" i="49"/>
  <c r="U272" i="49"/>
  <c r="N272" i="49"/>
  <c r="K272" i="49"/>
  <c r="I272" i="49"/>
  <c r="AS271" i="49"/>
  <c r="AM271" i="49"/>
  <c r="AJ271" i="49"/>
  <c r="AG271" i="49"/>
  <c r="AA271" i="49"/>
  <c r="M271" i="49"/>
  <c r="L271" i="49"/>
  <c r="AQ270" i="49"/>
  <c r="AP270" i="49"/>
  <c r="AO270" i="49"/>
  <c r="AK270" i="49"/>
  <c r="AH270" i="49"/>
  <c r="AE270" i="49"/>
  <c r="Y270" i="49"/>
  <c r="R270" i="49"/>
  <c r="J270" i="49"/>
  <c r="AS269" i="49"/>
  <c r="AO269" i="49"/>
  <c r="AI269" i="49"/>
  <c r="AF269" i="49"/>
  <c r="AC269" i="49"/>
  <c r="W269" i="49"/>
  <c r="I269" i="49"/>
  <c r="H269" i="49"/>
  <c r="AM268" i="49"/>
  <c r="AK268" i="49"/>
  <c r="AJ268" i="49"/>
  <c r="AG268" i="49"/>
  <c r="AD268" i="49"/>
  <c r="AA268" i="49"/>
  <c r="U268" i="49"/>
  <c r="N268" i="49"/>
  <c r="AO267" i="49"/>
  <c r="AK267" i="49"/>
  <c r="AE267" i="49"/>
  <c r="AB267" i="49"/>
  <c r="Y267" i="49"/>
  <c r="S267" i="49"/>
  <c r="AT266" i="49"/>
  <c r="AS266" i="49"/>
  <c r="AR266" i="49"/>
  <c r="AI266" i="49"/>
  <c r="AH266" i="49"/>
  <c r="AG266" i="49"/>
  <c r="AC266" i="49"/>
  <c r="Z266" i="49"/>
  <c r="W266" i="49"/>
  <c r="Q266" i="49"/>
  <c r="J266" i="49"/>
  <c r="AK264" i="49"/>
  <c r="AJ264" i="49"/>
  <c r="AI264" i="49"/>
  <c r="AH264" i="49"/>
  <c r="AG264" i="49"/>
  <c r="AF264" i="49"/>
  <c r="AE264" i="49"/>
  <c r="AD264" i="49"/>
  <c r="AC264" i="49"/>
  <c r="AB264" i="49"/>
  <c r="AA264" i="49"/>
  <c r="Z264" i="49"/>
  <c r="Y264" i="49"/>
  <c r="X264" i="49"/>
  <c r="W264" i="49"/>
  <c r="V264" i="49"/>
  <c r="U264" i="49"/>
  <c r="T264" i="49"/>
  <c r="S264" i="49"/>
  <c r="R264" i="49"/>
  <c r="Q264" i="49"/>
  <c r="P264" i="49"/>
  <c r="O264" i="49"/>
  <c r="N264" i="49"/>
  <c r="M264" i="49"/>
  <c r="L264" i="49"/>
  <c r="K264" i="49"/>
  <c r="J264" i="49"/>
  <c r="I264" i="49"/>
  <c r="H264" i="49"/>
  <c r="G264" i="49"/>
  <c r="AU263" i="49"/>
  <c r="AT263" i="49"/>
  <c r="AS263" i="49"/>
  <c r="AR263" i="49"/>
  <c r="AQ263" i="49"/>
  <c r="AP263" i="49"/>
  <c r="AO263" i="49"/>
  <c r="AN263" i="49"/>
  <c r="AM263" i="49"/>
  <c r="AK263" i="49"/>
  <c r="AJ263" i="49"/>
  <c r="AI263" i="49"/>
  <c r="AH263"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AM261" i="49"/>
  <c r="AI261" i="49"/>
  <c r="AC261" i="49"/>
  <c r="Z261" i="49"/>
  <c r="W261" i="49"/>
  <c r="Q261" i="49"/>
  <c r="AU255" i="49"/>
  <c r="AA255" i="49"/>
  <c r="Z255" i="49"/>
  <c r="U255" i="49"/>
  <c r="O255" i="49"/>
  <c r="K255" i="49"/>
  <c r="J255" i="49"/>
  <c r="I255" i="49"/>
  <c r="AK254" i="49"/>
  <c r="AJ254" i="49"/>
  <c r="AI254" i="49"/>
  <c r="AH254"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AU253" i="49"/>
  <c r="AT253" i="49"/>
  <c r="AS253" i="49"/>
  <c r="AR253" i="49"/>
  <c r="AQ253" i="49"/>
  <c r="AP253" i="49"/>
  <c r="AO253" i="49"/>
  <c r="AN253" i="49"/>
  <c r="AM253" i="49"/>
  <c r="AK253" i="49"/>
  <c r="AJ253" i="49"/>
  <c r="AI253" i="49"/>
  <c r="AH253"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AS252" i="49"/>
  <c r="AO252" i="49"/>
  <c r="AI252" i="49"/>
  <c r="AC252" i="49"/>
  <c r="W252" i="49"/>
  <c r="S252" i="49"/>
  <c r="I252" i="49"/>
  <c r="H252" i="49"/>
  <c r="AM251" i="49"/>
  <c r="AG251" i="49"/>
  <c r="AA251" i="49"/>
  <c r="U251" i="49"/>
  <c r="Q251" i="49"/>
  <c r="AO250" i="49"/>
  <c r="AK250" i="49"/>
  <c r="AE250" i="49"/>
  <c r="Y250" i="49"/>
  <c r="S250" i="49"/>
  <c r="O250" i="49"/>
  <c r="AI249" i="49"/>
  <c r="AH249" i="49"/>
  <c r="AG249" i="49"/>
  <c r="AC249" i="49"/>
  <c r="W249" i="49"/>
  <c r="Q249" i="49"/>
  <c r="M249" i="49"/>
  <c r="AU248" i="49"/>
  <c r="AK248" i="49"/>
  <c r="AG248" i="49"/>
  <c r="AA248" i="49"/>
  <c r="U248" i="49"/>
  <c r="O248" i="49"/>
  <c r="K248" i="49"/>
  <c r="AS247" i="49"/>
  <c r="AO247" i="49"/>
  <c r="AE247" i="49"/>
  <c r="AD247" i="49"/>
  <c r="Y247" i="49"/>
  <c r="S247" i="49"/>
  <c r="M247" i="49"/>
  <c r="I247" i="49"/>
  <c r="AN245" i="49"/>
  <c r="AJ245" i="49"/>
  <c r="AA245" i="49"/>
  <c r="X245" i="49"/>
  <c r="N245" i="49"/>
  <c r="AK244" i="49"/>
  <c r="AJ244" i="49"/>
  <c r="AI244" i="49"/>
  <c r="AH244"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AU243" i="49"/>
  <c r="AT243" i="49"/>
  <c r="AS243" i="49"/>
  <c r="AR243" i="49"/>
  <c r="AQ243" i="49"/>
  <c r="AP243" i="49"/>
  <c r="AO243" i="49"/>
  <c r="AN243" i="49"/>
  <c r="AM243" i="49"/>
  <c r="AK243" i="49"/>
  <c r="AJ243" i="49"/>
  <c r="AI243" i="49"/>
  <c r="AH243"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AM241" i="49"/>
  <c r="AK241" i="49"/>
  <c r="AJ241" i="49"/>
  <c r="AG241" i="49"/>
  <c r="AA241" i="49"/>
  <c r="U241" i="49"/>
  <c r="AK234" i="49"/>
  <c r="AJ234" i="49"/>
  <c r="AI234" i="49"/>
  <c r="AH234"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AU233" i="49"/>
  <c r="AT233" i="49"/>
  <c r="AS233" i="49"/>
  <c r="AR233" i="49"/>
  <c r="AQ233" i="49"/>
  <c r="AP233" i="49"/>
  <c r="AO233" i="49"/>
  <c r="AN233" i="49"/>
  <c r="AM233" i="49"/>
  <c r="AK233" i="49"/>
  <c r="AJ233" i="49"/>
  <c r="AI233" i="49"/>
  <c r="AH233"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Y231" i="49"/>
  <c r="X231" i="49"/>
  <c r="P231" i="49"/>
  <c r="M231" i="49"/>
  <c r="AJ225" i="49"/>
  <c r="AB225" i="49"/>
  <c r="AA225" i="49"/>
  <c r="W225" i="49"/>
  <c r="T225" i="49"/>
  <c r="M225" i="49"/>
  <c r="L225" i="49"/>
  <c r="AK224" i="49"/>
  <c r="AJ224" i="49"/>
  <c r="AI224" i="49"/>
  <c r="AH224"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AK214" i="49"/>
  <c r="AJ214" i="49"/>
  <c r="AI214" i="49"/>
  <c r="AH214"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AU373" i="48"/>
  <c r="AT373" i="48"/>
  <c r="AS373" i="48"/>
  <c r="AR373" i="48"/>
  <c r="AQ373" i="48"/>
  <c r="AP373" i="48"/>
  <c r="AO373" i="48"/>
  <c r="AN373" i="48"/>
  <c r="AM373" i="48"/>
  <c r="AK373" i="48"/>
  <c r="AJ373" i="48"/>
  <c r="AI373" i="48"/>
  <c r="AH373" i="48"/>
  <c r="AG373" i="48"/>
  <c r="AF373" i="48"/>
  <c r="AE373" i="48"/>
  <c r="AD373" i="48"/>
  <c r="AC373" i="48"/>
  <c r="AB373" i="48"/>
  <c r="AA373" i="48"/>
  <c r="Z373" i="48"/>
  <c r="Y373" i="48"/>
  <c r="X373" i="48"/>
  <c r="W373" i="48"/>
  <c r="V373" i="48"/>
  <c r="U373" i="48"/>
  <c r="T373" i="48"/>
  <c r="S373" i="48"/>
  <c r="R373" i="48"/>
  <c r="Q373" i="48"/>
  <c r="P373" i="48"/>
  <c r="O373" i="48"/>
  <c r="N373" i="48"/>
  <c r="M373" i="48"/>
  <c r="L373" i="48"/>
  <c r="K373" i="48"/>
  <c r="J373" i="48"/>
  <c r="I373" i="48"/>
  <c r="H373" i="48"/>
  <c r="AU371" i="48"/>
  <c r="AT371" i="48"/>
  <c r="AS371" i="48"/>
  <c r="AO371" i="48"/>
  <c r="AN371" i="48"/>
  <c r="AM371" i="48"/>
  <c r="AK371" i="48"/>
  <c r="AJ371" i="48"/>
  <c r="AI371" i="48"/>
  <c r="AH371" i="48"/>
  <c r="AG371" i="48"/>
  <c r="AC371" i="48"/>
  <c r="AB371" i="48"/>
  <c r="AA371" i="48"/>
  <c r="Z371" i="48"/>
  <c r="Y371" i="48"/>
  <c r="X371" i="48"/>
  <c r="W371" i="48"/>
  <c r="V371" i="48"/>
  <c r="U371" i="48"/>
  <c r="Q371" i="48"/>
  <c r="P371" i="48"/>
  <c r="O371" i="48"/>
  <c r="N371" i="48"/>
  <c r="M371" i="48"/>
  <c r="L371" i="48"/>
  <c r="K371" i="48"/>
  <c r="J371" i="48"/>
  <c r="I371" i="48"/>
  <c r="H371" i="48"/>
  <c r="AU366" i="48"/>
  <c r="AT366" i="48"/>
  <c r="AS366" i="48"/>
  <c r="AR366" i="48"/>
  <c r="AQ366" i="48"/>
  <c r="AP366" i="48"/>
  <c r="AO366" i="48"/>
  <c r="AM366" i="48"/>
  <c r="AK366" i="48"/>
  <c r="AJ366" i="48"/>
  <c r="AI366" i="48"/>
  <c r="AH366" i="48"/>
  <c r="AG366" i="48"/>
  <c r="AF366" i="48"/>
  <c r="AE366" i="48"/>
  <c r="AD366" i="48"/>
  <c r="AC366" i="48"/>
  <c r="Z366" i="48"/>
  <c r="Y366" i="48"/>
  <c r="X366" i="48"/>
  <c r="W366" i="48"/>
  <c r="V366" i="48"/>
  <c r="U366" i="48"/>
  <c r="T366" i="48"/>
  <c r="S366" i="48"/>
  <c r="R366" i="48"/>
  <c r="Q366" i="48"/>
  <c r="N366" i="48"/>
  <c r="M366" i="48"/>
  <c r="L366" i="48"/>
  <c r="K366" i="48"/>
  <c r="J366" i="48"/>
  <c r="I366" i="48"/>
  <c r="H366" i="48"/>
  <c r="AK364" i="48"/>
  <c r="AJ364" i="48"/>
  <c r="AI364" i="48"/>
  <c r="AH364" i="48"/>
  <c r="AG364" i="48"/>
  <c r="AF364" i="48"/>
  <c r="AE364" i="48"/>
  <c r="AD364" i="48"/>
  <c r="AC364" i="48"/>
  <c r="AB364" i="48"/>
  <c r="AA364" i="48"/>
  <c r="Z364" i="48"/>
  <c r="Y364" i="48"/>
  <c r="X364" i="48"/>
  <c r="W364" i="48"/>
  <c r="V364" i="48"/>
  <c r="U364" i="48"/>
  <c r="T364" i="48"/>
  <c r="S364" i="48"/>
  <c r="R364" i="48"/>
  <c r="Q364" i="48"/>
  <c r="P364" i="48"/>
  <c r="O364" i="48"/>
  <c r="N364" i="48"/>
  <c r="M364" i="48"/>
  <c r="L364" i="48"/>
  <c r="K364" i="48"/>
  <c r="J364" i="48"/>
  <c r="I364" i="48"/>
  <c r="H364" i="48"/>
  <c r="G364" i="48"/>
  <c r="AU363" i="48"/>
  <c r="AT363" i="48"/>
  <c r="AS363" i="48"/>
  <c r="AR363" i="48"/>
  <c r="AQ363" i="48"/>
  <c r="AP363" i="48"/>
  <c r="AO363" i="48"/>
  <c r="AN363" i="48"/>
  <c r="AM363" i="48"/>
  <c r="AK363" i="48"/>
  <c r="AJ363" i="48"/>
  <c r="AI363" i="48"/>
  <c r="AH363" i="48"/>
  <c r="AG363" i="48"/>
  <c r="AF363" i="48"/>
  <c r="AE363" i="48"/>
  <c r="AD363" i="48"/>
  <c r="AC363" i="48"/>
  <c r="AB363" i="48"/>
  <c r="AA363" i="48"/>
  <c r="Z363" i="48"/>
  <c r="Y363" i="48"/>
  <c r="X363" i="48"/>
  <c r="W363" i="48"/>
  <c r="V363" i="48"/>
  <c r="U363" i="48"/>
  <c r="T363" i="48"/>
  <c r="S363" i="48"/>
  <c r="R363" i="48"/>
  <c r="Q363" i="48"/>
  <c r="P363" i="48"/>
  <c r="O363" i="48"/>
  <c r="N363" i="48"/>
  <c r="M363" i="48"/>
  <c r="L363" i="48"/>
  <c r="K363" i="48"/>
  <c r="J363" i="48"/>
  <c r="I363" i="48"/>
  <c r="H363" i="48"/>
  <c r="AU362" i="48"/>
  <c r="AT362" i="48"/>
  <c r="AS362" i="48"/>
  <c r="AR362" i="48"/>
  <c r="AQ362" i="48"/>
  <c r="AP362" i="48"/>
  <c r="AO362" i="48"/>
  <c r="AJ362" i="48"/>
  <c r="AI362" i="48"/>
  <c r="AH362" i="48"/>
  <c r="AG362" i="48"/>
  <c r="AF362" i="48"/>
  <c r="AE362" i="48"/>
  <c r="AD362" i="48"/>
  <c r="AC362" i="48"/>
  <c r="X362" i="48"/>
  <c r="W362" i="48"/>
  <c r="V362" i="48"/>
  <c r="U362" i="48"/>
  <c r="T362" i="48"/>
  <c r="S362" i="48"/>
  <c r="R362" i="48"/>
  <c r="Q362" i="48"/>
  <c r="L362" i="48"/>
  <c r="K362" i="48"/>
  <c r="J362" i="48"/>
  <c r="I362" i="48"/>
  <c r="AU361" i="48"/>
  <c r="AT361" i="48"/>
  <c r="AS361" i="48"/>
  <c r="AN361" i="48"/>
  <c r="AM361" i="48"/>
  <c r="AK361" i="48"/>
  <c r="AJ361" i="48"/>
  <c r="AI361" i="48"/>
  <c r="AH361" i="48"/>
  <c r="AG361" i="48"/>
  <c r="AB361" i="48"/>
  <c r="AA361" i="48"/>
  <c r="Z361" i="48"/>
  <c r="Y361" i="48"/>
  <c r="X361" i="48"/>
  <c r="W361" i="48"/>
  <c r="V361" i="48"/>
  <c r="U361" i="48"/>
  <c r="P361" i="48"/>
  <c r="O361" i="48"/>
  <c r="N361" i="48"/>
  <c r="M361" i="48"/>
  <c r="L361" i="48"/>
  <c r="K361" i="48"/>
  <c r="J361" i="48"/>
  <c r="I361" i="48"/>
  <c r="H361" i="48"/>
  <c r="AR360" i="48"/>
  <c r="AQ360" i="48"/>
  <c r="AP360" i="48"/>
  <c r="AO360" i="48"/>
  <c r="AN360" i="48"/>
  <c r="AM360" i="48"/>
  <c r="AK360" i="48"/>
  <c r="AF360" i="48"/>
  <c r="AE360" i="48"/>
  <c r="AD360" i="48"/>
  <c r="AC360" i="48"/>
  <c r="AB360" i="48"/>
  <c r="AA360" i="48"/>
  <c r="Z360" i="48"/>
  <c r="Y360" i="48"/>
  <c r="T360" i="48"/>
  <c r="S360" i="48"/>
  <c r="R360" i="48"/>
  <c r="Q360" i="48"/>
  <c r="P360" i="48"/>
  <c r="O360" i="48"/>
  <c r="N360" i="48"/>
  <c r="M360" i="48"/>
  <c r="H360" i="48"/>
  <c r="AU359" i="48"/>
  <c r="AT359" i="48"/>
  <c r="AS359" i="48"/>
  <c r="AR359" i="48"/>
  <c r="AQ359" i="48"/>
  <c r="AP359" i="48"/>
  <c r="AO359" i="48"/>
  <c r="AJ359" i="48"/>
  <c r="AI359" i="48"/>
  <c r="AH359" i="48"/>
  <c r="AG359" i="48"/>
  <c r="AF359" i="48"/>
  <c r="AE359" i="48"/>
  <c r="AD359" i="48"/>
  <c r="AC359" i="48"/>
  <c r="X359" i="48"/>
  <c r="W359" i="48"/>
  <c r="V359" i="48"/>
  <c r="U359" i="48"/>
  <c r="T359" i="48"/>
  <c r="S359" i="48"/>
  <c r="R359" i="48"/>
  <c r="Q359" i="48"/>
  <c r="L359" i="48"/>
  <c r="K359" i="48"/>
  <c r="J359" i="48"/>
  <c r="I359" i="48"/>
  <c r="H359" i="48"/>
  <c r="AU358" i="48"/>
  <c r="AT358" i="48"/>
  <c r="AS358" i="48"/>
  <c r="AN358" i="48"/>
  <c r="AM358" i="48"/>
  <c r="AK358" i="48"/>
  <c r="AJ358" i="48"/>
  <c r="AI358" i="48"/>
  <c r="AH358" i="48"/>
  <c r="AG358" i="48"/>
  <c r="AF358" i="48"/>
  <c r="AB358" i="48"/>
  <c r="AA358" i="48"/>
  <c r="Z358" i="48"/>
  <c r="Y358" i="48"/>
  <c r="X358" i="48"/>
  <c r="W358" i="48"/>
  <c r="V358" i="48"/>
  <c r="U358" i="48"/>
  <c r="T358" i="48"/>
  <c r="P358" i="48"/>
  <c r="O358" i="48"/>
  <c r="N358" i="48"/>
  <c r="M358" i="48"/>
  <c r="L358" i="48"/>
  <c r="K358" i="48"/>
  <c r="J358" i="48"/>
  <c r="I358" i="48"/>
  <c r="H358" i="48"/>
  <c r="AR357" i="48"/>
  <c r="AQ357" i="48"/>
  <c r="AP357" i="48"/>
  <c r="AO357" i="48"/>
  <c r="AN357" i="48"/>
  <c r="AM357" i="48"/>
  <c r="AK357" i="48"/>
  <c r="AI357" i="48"/>
  <c r="AF357" i="48"/>
  <c r="AE357" i="48"/>
  <c r="AD357" i="48"/>
  <c r="AC357" i="48"/>
  <c r="AB357" i="48"/>
  <c r="AA357" i="48"/>
  <c r="Z357" i="48"/>
  <c r="Y357" i="48"/>
  <c r="W357" i="48"/>
  <c r="T357" i="48"/>
  <c r="S357" i="48"/>
  <c r="R357" i="48"/>
  <c r="Q357" i="48"/>
  <c r="P357" i="48"/>
  <c r="O357" i="48"/>
  <c r="N357" i="48"/>
  <c r="M357" i="48"/>
  <c r="K357" i="48"/>
  <c r="H357" i="48"/>
  <c r="AU356" i="48"/>
  <c r="AT356" i="48"/>
  <c r="AS356" i="48"/>
  <c r="AR356" i="48"/>
  <c r="AQ356" i="48"/>
  <c r="AP356" i="48"/>
  <c r="AO356" i="48"/>
  <c r="AM356" i="48"/>
  <c r="AJ356" i="48"/>
  <c r="AI356" i="48"/>
  <c r="AH356" i="48"/>
  <c r="AG356" i="48"/>
  <c r="AF356" i="48"/>
  <c r="AE356" i="48"/>
  <c r="AD356" i="48"/>
  <c r="AC356" i="48"/>
  <c r="AB356" i="48"/>
  <c r="Z356" i="48"/>
  <c r="X356" i="48"/>
  <c r="W356" i="48"/>
  <c r="V356" i="48"/>
  <c r="U356" i="48"/>
  <c r="T356" i="48"/>
  <c r="S356" i="48"/>
  <c r="R356" i="48"/>
  <c r="Q356" i="48"/>
  <c r="P356" i="48"/>
  <c r="N356" i="48"/>
  <c r="L356" i="48"/>
  <c r="K356" i="48"/>
  <c r="J356" i="48"/>
  <c r="I356" i="48"/>
  <c r="H356" i="48"/>
  <c r="AU355" i="48"/>
  <c r="AT355" i="48"/>
  <c r="AS355" i="48"/>
  <c r="AR355" i="48"/>
  <c r="AP355" i="48"/>
  <c r="AN355" i="48"/>
  <c r="AM355" i="48"/>
  <c r="AK355" i="48"/>
  <c r="AJ355" i="48"/>
  <c r="AI355" i="48"/>
  <c r="AH355" i="48"/>
  <c r="AG355" i="48"/>
  <c r="AE355" i="48"/>
  <c r="AC355" i="48"/>
  <c r="AB355" i="48"/>
  <c r="AA355" i="48"/>
  <c r="Z355" i="48"/>
  <c r="Y355" i="48"/>
  <c r="X355" i="48"/>
  <c r="W355" i="48"/>
  <c r="V355" i="48"/>
  <c r="U355" i="48"/>
  <c r="S355" i="48"/>
  <c r="Q355" i="48"/>
  <c r="P355" i="48"/>
  <c r="O355" i="48"/>
  <c r="N355" i="48"/>
  <c r="M355" i="48"/>
  <c r="L355" i="48"/>
  <c r="K355" i="48"/>
  <c r="J355" i="48"/>
  <c r="I355" i="48"/>
  <c r="H355" i="48"/>
  <c r="AK354" i="48"/>
  <c r="AJ354" i="48"/>
  <c r="AI354" i="48"/>
  <c r="AH354" i="48"/>
  <c r="AG354" i="48"/>
  <c r="AF354" i="48"/>
  <c r="AE354" i="48"/>
  <c r="AD354" i="48"/>
  <c r="AC354" i="48"/>
  <c r="AB354" i="48"/>
  <c r="AA354" i="48"/>
  <c r="Z354" i="48"/>
  <c r="Y354" i="48"/>
  <c r="X354" i="48"/>
  <c r="W354" i="48"/>
  <c r="V354" i="48"/>
  <c r="U354" i="48"/>
  <c r="T354" i="48"/>
  <c r="S354" i="48"/>
  <c r="R354" i="48"/>
  <c r="Q354" i="48"/>
  <c r="P354" i="48"/>
  <c r="O354" i="48"/>
  <c r="N354" i="48"/>
  <c r="M354" i="48"/>
  <c r="L354" i="48"/>
  <c r="K354" i="48"/>
  <c r="J354" i="48"/>
  <c r="I354" i="48"/>
  <c r="H354" i="48"/>
  <c r="G354" i="48"/>
  <c r="AU353" i="48"/>
  <c r="AT353" i="48"/>
  <c r="AS353" i="48"/>
  <c r="AR353" i="48"/>
  <c r="AQ353" i="48"/>
  <c r="AP353" i="48"/>
  <c r="AO353" i="48"/>
  <c r="AN353" i="48"/>
  <c r="AM353" i="48"/>
  <c r="AK353" i="48"/>
  <c r="AJ353" i="48"/>
  <c r="AI353" i="48"/>
  <c r="AH353" i="48"/>
  <c r="AG353" i="48"/>
  <c r="AF353" i="48"/>
  <c r="AE353" i="48"/>
  <c r="AD353" i="48"/>
  <c r="AC353" i="48"/>
  <c r="AB353" i="48"/>
  <c r="AA353" i="48"/>
  <c r="Z353" i="48"/>
  <c r="Y353" i="48"/>
  <c r="X353" i="48"/>
  <c r="W353" i="48"/>
  <c r="V353" i="48"/>
  <c r="U353" i="48"/>
  <c r="T353" i="48"/>
  <c r="S353" i="48"/>
  <c r="R353" i="48"/>
  <c r="Q353" i="48"/>
  <c r="P353" i="48"/>
  <c r="O353" i="48"/>
  <c r="N353" i="48"/>
  <c r="M353" i="48"/>
  <c r="L353" i="48"/>
  <c r="K353" i="48"/>
  <c r="J353" i="48"/>
  <c r="I353" i="48"/>
  <c r="H353" i="48"/>
  <c r="AU351" i="48"/>
  <c r="AT351" i="48"/>
  <c r="AS351" i="48"/>
  <c r="AQ351" i="48"/>
  <c r="AP351" i="48"/>
  <c r="AO351" i="48"/>
  <c r="AN351" i="48"/>
  <c r="AM351" i="48"/>
  <c r="AK351" i="48"/>
  <c r="AJ351" i="48"/>
  <c r="AI351" i="48"/>
  <c r="AH351" i="48"/>
  <c r="AG351" i="48"/>
  <c r="AD351" i="48"/>
  <c r="AC351" i="48"/>
  <c r="AB351" i="48"/>
  <c r="AA351" i="48"/>
  <c r="Z351" i="48"/>
  <c r="Y351" i="48"/>
  <c r="X351" i="48"/>
  <c r="W351" i="48"/>
  <c r="V351" i="48"/>
  <c r="U351" i="48"/>
  <c r="R351" i="48"/>
  <c r="Q351" i="48"/>
  <c r="P351" i="48"/>
  <c r="O351" i="48"/>
  <c r="N351" i="48"/>
  <c r="M351" i="48"/>
  <c r="L351" i="48"/>
  <c r="K351" i="48"/>
  <c r="J351" i="48"/>
  <c r="I351" i="48"/>
  <c r="H351" i="48"/>
  <c r="AT350" i="48"/>
  <c r="AS350" i="48"/>
  <c r="AR350" i="48"/>
  <c r="AQ350" i="48"/>
  <c r="AP350" i="48"/>
  <c r="AO350" i="48"/>
  <c r="AN350" i="48"/>
  <c r="AM350" i="48"/>
  <c r="AK350" i="48"/>
  <c r="AH350" i="48"/>
  <c r="AG350" i="48"/>
  <c r="AF350" i="48"/>
  <c r="AE350" i="48"/>
  <c r="AD350" i="48"/>
  <c r="AC350" i="48"/>
  <c r="AB350" i="48"/>
  <c r="AA350" i="48"/>
  <c r="Z350" i="48"/>
  <c r="Y350" i="48"/>
  <c r="V350" i="48"/>
  <c r="U350" i="48"/>
  <c r="T350" i="48"/>
  <c r="S350" i="48"/>
  <c r="R350" i="48"/>
  <c r="Q350" i="48"/>
  <c r="P350" i="48"/>
  <c r="O350" i="48"/>
  <c r="N350" i="48"/>
  <c r="M350" i="48"/>
  <c r="J350" i="48"/>
  <c r="I350" i="48"/>
  <c r="H350" i="48"/>
  <c r="AU346" i="48"/>
  <c r="AT346" i="48"/>
  <c r="AS346" i="48"/>
  <c r="AR346" i="48"/>
  <c r="AQ346" i="48"/>
  <c r="AP346" i="48"/>
  <c r="AO346" i="48"/>
  <c r="AK346" i="48"/>
  <c r="AJ346" i="48"/>
  <c r="AI346" i="48"/>
  <c r="AH346" i="48"/>
  <c r="AG346" i="48"/>
  <c r="AF346" i="48"/>
  <c r="AE346" i="48"/>
  <c r="AD346" i="48"/>
  <c r="AC346" i="48"/>
  <c r="Z346" i="48"/>
  <c r="Y346" i="48"/>
  <c r="X346" i="48"/>
  <c r="W346" i="48"/>
  <c r="V346" i="48"/>
  <c r="U346" i="48"/>
  <c r="T346" i="48"/>
  <c r="S346" i="48"/>
  <c r="R346" i="48"/>
  <c r="Q346" i="48"/>
  <c r="N346" i="48"/>
  <c r="M346" i="48"/>
  <c r="L346" i="48"/>
  <c r="K346" i="48"/>
  <c r="J346" i="48"/>
  <c r="I346" i="48"/>
  <c r="H346" i="48"/>
  <c r="AK344" i="48"/>
  <c r="AJ344" i="48"/>
  <c r="AI344" i="48"/>
  <c r="AH344" i="48"/>
  <c r="AG344" i="48"/>
  <c r="AF344" i="48"/>
  <c r="AE344" i="48"/>
  <c r="AD344" i="48"/>
  <c r="AC344" i="48"/>
  <c r="AB344" i="48"/>
  <c r="AA344" i="48"/>
  <c r="Z344" i="48"/>
  <c r="Y344" i="48"/>
  <c r="X344" i="48"/>
  <c r="W344" i="48"/>
  <c r="V344" i="48"/>
  <c r="U344" i="48"/>
  <c r="T344" i="48"/>
  <c r="S344" i="48"/>
  <c r="R344" i="48"/>
  <c r="Q344" i="48"/>
  <c r="P344" i="48"/>
  <c r="O344" i="48"/>
  <c r="N344" i="48"/>
  <c r="M344" i="48"/>
  <c r="L344" i="48"/>
  <c r="K344" i="48"/>
  <c r="J344" i="48"/>
  <c r="I344" i="48"/>
  <c r="H344" i="48"/>
  <c r="G344" i="48"/>
  <c r="AU343" i="48"/>
  <c r="AT343" i="48"/>
  <c r="AS343" i="48"/>
  <c r="AR343" i="48"/>
  <c r="AQ343" i="48"/>
  <c r="AP343" i="48"/>
  <c r="AO343" i="48"/>
  <c r="AN343" i="48"/>
  <c r="AM343" i="48"/>
  <c r="AK343" i="48"/>
  <c r="AJ343" i="48"/>
  <c r="AI343" i="48"/>
  <c r="AH343" i="48"/>
  <c r="AG343" i="48"/>
  <c r="AF343" i="48"/>
  <c r="AE343" i="48"/>
  <c r="AD343" i="48"/>
  <c r="AC343" i="48"/>
  <c r="AB343" i="48"/>
  <c r="AA343" i="48"/>
  <c r="Z343" i="48"/>
  <c r="Y343" i="48"/>
  <c r="X343" i="48"/>
  <c r="W343" i="48"/>
  <c r="V343" i="48"/>
  <c r="U343" i="48"/>
  <c r="T343" i="48"/>
  <c r="S343" i="48"/>
  <c r="R343" i="48"/>
  <c r="Q343" i="48"/>
  <c r="P343" i="48"/>
  <c r="O343" i="48"/>
  <c r="N343" i="48"/>
  <c r="M343" i="48"/>
  <c r="L343" i="48"/>
  <c r="K343" i="48"/>
  <c r="J343" i="48"/>
  <c r="I343" i="48"/>
  <c r="H343" i="48"/>
  <c r="AU341" i="48"/>
  <c r="AT341" i="48"/>
  <c r="AS341" i="48"/>
  <c r="AR341" i="48"/>
  <c r="AQ341" i="48"/>
  <c r="AN341" i="48"/>
  <c r="AM341" i="48"/>
  <c r="AK341" i="48"/>
  <c r="AJ341" i="48"/>
  <c r="AI341" i="48"/>
  <c r="AH341" i="48"/>
  <c r="AG341" i="48"/>
  <c r="AF341" i="48"/>
  <c r="AE341" i="48"/>
  <c r="AB341" i="48"/>
  <c r="AA341" i="48"/>
  <c r="Z341" i="48"/>
  <c r="Y341" i="48"/>
  <c r="X341" i="48"/>
  <c r="W341" i="48"/>
  <c r="V341" i="48"/>
  <c r="U341" i="48"/>
  <c r="T341" i="48"/>
  <c r="S341" i="48"/>
  <c r="P341" i="48"/>
  <c r="O341" i="48"/>
  <c r="N341" i="48"/>
  <c r="M341" i="48"/>
  <c r="L341" i="48"/>
  <c r="K341" i="48"/>
  <c r="J341" i="48"/>
  <c r="I341" i="48"/>
  <c r="H341" i="48"/>
  <c r="AK334" i="48"/>
  <c r="AJ334" i="48"/>
  <c r="AI334" i="48"/>
  <c r="AH334" i="48"/>
  <c r="AG334" i="48"/>
  <c r="AF334" i="48"/>
  <c r="AE334" i="48"/>
  <c r="AD334" i="48"/>
  <c r="AC334" i="48"/>
  <c r="AB334" i="48"/>
  <c r="AA334" i="48"/>
  <c r="Z334" i="48"/>
  <c r="Y334" i="48"/>
  <c r="X334" i="48"/>
  <c r="W334" i="48"/>
  <c r="V334" i="48"/>
  <c r="U334" i="48"/>
  <c r="T334" i="48"/>
  <c r="S334" i="48"/>
  <c r="R334" i="48"/>
  <c r="Q334" i="48"/>
  <c r="P334" i="48"/>
  <c r="O334" i="48"/>
  <c r="N334" i="48"/>
  <c r="M334" i="48"/>
  <c r="L334" i="48"/>
  <c r="K334" i="48"/>
  <c r="J334" i="48"/>
  <c r="I334" i="48"/>
  <c r="H334" i="48"/>
  <c r="G334" i="48"/>
  <c r="AU333" i="48"/>
  <c r="AT333" i="48"/>
  <c r="AS333" i="48"/>
  <c r="AR333" i="48"/>
  <c r="AQ333" i="48"/>
  <c r="AP333" i="48"/>
  <c r="AO333" i="48"/>
  <c r="AN333" i="48"/>
  <c r="AM333" i="48"/>
  <c r="AK333" i="48"/>
  <c r="AJ333" i="48"/>
  <c r="AI333" i="48"/>
  <c r="AH333" i="48"/>
  <c r="AG333" i="48"/>
  <c r="AF333" i="48"/>
  <c r="AE333" i="48"/>
  <c r="AD333" i="48"/>
  <c r="AC333" i="48"/>
  <c r="AB333" i="48"/>
  <c r="AA333" i="48"/>
  <c r="Z333" i="48"/>
  <c r="Y333" i="48"/>
  <c r="X333" i="48"/>
  <c r="W333" i="48"/>
  <c r="V333" i="48"/>
  <c r="U333" i="48"/>
  <c r="T333" i="48"/>
  <c r="S333" i="48"/>
  <c r="R333" i="48"/>
  <c r="Q333" i="48"/>
  <c r="P333" i="48"/>
  <c r="O333" i="48"/>
  <c r="N333" i="48"/>
  <c r="M333" i="48"/>
  <c r="L333" i="48"/>
  <c r="K333" i="48"/>
  <c r="J333" i="48"/>
  <c r="I333" i="48"/>
  <c r="H333" i="48"/>
  <c r="AU331" i="48"/>
  <c r="AT331" i="48"/>
  <c r="AS331" i="48"/>
  <c r="AP331" i="48"/>
  <c r="AO331" i="48"/>
  <c r="AN331" i="48"/>
  <c r="AM331" i="48"/>
  <c r="AK331" i="48"/>
  <c r="AJ331" i="48"/>
  <c r="AI331" i="48"/>
  <c r="AH331" i="48"/>
  <c r="AG331" i="48"/>
  <c r="AD331" i="48"/>
  <c r="AC331" i="48"/>
  <c r="AB331" i="48"/>
  <c r="AA331" i="48"/>
  <c r="Z331" i="48"/>
  <c r="Y331" i="48"/>
  <c r="X331" i="48"/>
  <c r="W331" i="48"/>
  <c r="V331" i="48"/>
  <c r="U331" i="48"/>
  <c r="R331" i="48"/>
  <c r="Q331" i="48"/>
  <c r="P331" i="48"/>
  <c r="O331" i="48"/>
  <c r="N331" i="48"/>
  <c r="M331" i="48"/>
  <c r="L331" i="48"/>
  <c r="K331" i="48"/>
  <c r="J331" i="48"/>
  <c r="I331" i="48"/>
  <c r="H331" i="48"/>
  <c r="AT330" i="48"/>
  <c r="AS330" i="48"/>
  <c r="AR330" i="48"/>
  <c r="AQ330" i="48"/>
  <c r="AP330" i="48"/>
  <c r="AO330" i="48"/>
  <c r="AN330" i="48"/>
  <c r="AM330" i="48"/>
  <c r="AK330" i="48"/>
  <c r="AH330" i="48"/>
  <c r="AG330" i="48"/>
  <c r="AF330" i="48"/>
  <c r="AE330" i="48"/>
  <c r="AD330" i="48"/>
  <c r="AC330" i="48"/>
  <c r="AB330" i="48"/>
  <c r="AA330" i="48"/>
  <c r="Z330" i="48"/>
  <c r="Y330" i="48"/>
  <c r="V330" i="48"/>
  <c r="U330" i="48"/>
  <c r="T330" i="48"/>
  <c r="S330" i="48"/>
  <c r="R330" i="48"/>
  <c r="Q330" i="48"/>
  <c r="P330" i="48"/>
  <c r="O330" i="48"/>
  <c r="N330" i="48"/>
  <c r="M330" i="48"/>
  <c r="J330" i="48"/>
  <c r="I330" i="48"/>
  <c r="H330" i="48"/>
  <c r="AU328" i="48"/>
  <c r="AT328" i="48"/>
  <c r="AS328" i="48"/>
  <c r="AP328" i="48"/>
  <c r="AO328" i="48"/>
  <c r="AN328" i="48"/>
  <c r="AM328" i="48"/>
  <c r="AK328" i="48"/>
  <c r="AJ328" i="48"/>
  <c r="AI328" i="48"/>
  <c r="AH328" i="48"/>
  <c r="AG328" i="48"/>
  <c r="AD328" i="48"/>
  <c r="AC328" i="48"/>
  <c r="AB328" i="48"/>
  <c r="AA328" i="48"/>
  <c r="Z328" i="48"/>
  <c r="Y328" i="48"/>
  <c r="X328" i="48"/>
  <c r="W328" i="48"/>
  <c r="V328" i="48"/>
  <c r="U328" i="48"/>
  <c r="R328" i="48"/>
  <c r="Q328" i="48"/>
  <c r="P328" i="48"/>
  <c r="O328" i="48"/>
  <c r="N328" i="48"/>
  <c r="M328" i="48"/>
  <c r="L328" i="48"/>
  <c r="K328" i="48"/>
  <c r="J328" i="48"/>
  <c r="I328" i="48"/>
  <c r="H328" i="48"/>
  <c r="AT327" i="48"/>
  <c r="AS327" i="48"/>
  <c r="AR327" i="48"/>
  <c r="AQ327" i="48"/>
  <c r="AP327" i="48"/>
  <c r="AO327" i="48"/>
  <c r="AN327" i="48"/>
  <c r="AM327" i="48"/>
  <c r="AK327" i="48"/>
  <c r="AJ327" i="48"/>
  <c r="AH327" i="48"/>
  <c r="AG327" i="48"/>
  <c r="AF327" i="48"/>
  <c r="AE327" i="48"/>
  <c r="AD327" i="48"/>
  <c r="AC327" i="48"/>
  <c r="AB327" i="48"/>
  <c r="AA327" i="48"/>
  <c r="Z327" i="48"/>
  <c r="Y327" i="48"/>
  <c r="X327" i="48"/>
  <c r="V327" i="48"/>
  <c r="U327" i="48"/>
  <c r="T327" i="48"/>
  <c r="S327" i="48"/>
  <c r="R327" i="48"/>
  <c r="Q327" i="48"/>
  <c r="P327" i="48"/>
  <c r="O327" i="48"/>
  <c r="N327" i="48"/>
  <c r="M327" i="48"/>
  <c r="L327" i="48"/>
  <c r="J327" i="48"/>
  <c r="I327" i="48"/>
  <c r="H327" i="48"/>
  <c r="AU325" i="48"/>
  <c r="AT325" i="48"/>
  <c r="AS325" i="48"/>
  <c r="AP325" i="48"/>
  <c r="AO325" i="48"/>
  <c r="AN325" i="48"/>
  <c r="AM325" i="48"/>
  <c r="AK325" i="48"/>
  <c r="AJ325" i="48"/>
  <c r="AI325" i="48"/>
  <c r="AH325" i="48"/>
  <c r="AG325" i="48"/>
  <c r="AD325" i="48"/>
  <c r="AC325" i="48"/>
  <c r="AB325" i="48"/>
  <c r="AA325" i="48"/>
  <c r="Z325" i="48"/>
  <c r="Y325" i="48"/>
  <c r="X325" i="48"/>
  <c r="W325" i="48"/>
  <c r="V325" i="48"/>
  <c r="U325" i="48"/>
  <c r="R325" i="48"/>
  <c r="Q325" i="48"/>
  <c r="P325" i="48"/>
  <c r="O325" i="48"/>
  <c r="N325" i="48"/>
  <c r="M325" i="48"/>
  <c r="L325" i="48"/>
  <c r="K325" i="48"/>
  <c r="J325" i="48"/>
  <c r="I325" i="48"/>
  <c r="H325" i="48"/>
  <c r="AK324" i="48"/>
  <c r="AJ324" i="48"/>
  <c r="AI324" i="48"/>
  <c r="AH324" i="48"/>
  <c r="AG324" i="48"/>
  <c r="AF324" i="48"/>
  <c r="AE324" i="48"/>
  <c r="AD324" i="48"/>
  <c r="AC324" i="48"/>
  <c r="AB324" i="48"/>
  <c r="AA324" i="48"/>
  <c r="Z324" i="48"/>
  <c r="Y324" i="48"/>
  <c r="X324" i="48"/>
  <c r="W324" i="48"/>
  <c r="V324" i="48"/>
  <c r="U324" i="48"/>
  <c r="T324" i="48"/>
  <c r="S324" i="48"/>
  <c r="R324" i="48"/>
  <c r="Q324" i="48"/>
  <c r="P324" i="48"/>
  <c r="O324" i="48"/>
  <c r="N324" i="48"/>
  <c r="M324" i="48"/>
  <c r="L324" i="48"/>
  <c r="K324" i="48"/>
  <c r="J324" i="48"/>
  <c r="I324" i="48"/>
  <c r="H324" i="48"/>
  <c r="G324" i="48"/>
  <c r="AU323" i="48"/>
  <c r="AT323" i="48"/>
  <c r="AS323" i="48"/>
  <c r="AR323" i="48"/>
  <c r="AQ323" i="48"/>
  <c r="AP323" i="48"/>
  <c r="AO323" i="48"/>
  <c r="AN323" i="48"/>
  <c r="AM323" i="48"/>
  <c r="AK323" i="48"/>
  <c r="AJ323" i="48"/>
  <c r="AI323" i="48"/>
  <c r="AH323" i="48"/>
  <c r="AG323" i="48"/>
  <c r="AF323" i="48"/>
  <c r="AE323" i="48"/>
  <c r="AD323" i="48"/>
  <c r="AC323" i="48"/>
  <c r="AB323" i="48"/>
  <c r="AA323" i="48"/>
  <c r="Z323" i="48"/>
  <c r="Y323" i="48"/>
  <c r="X323" i="48"/>
  <c r="W323" i="48"/>
  <c r="V323" i="48"/>
  <c r="U323" i="48"/>
  <c r="T323" i="48"/>
  <c r="S323" i="48"/>
  <c r="R323" i="48"/>
  <c r="Q323" i="48"/>
  <c r="P323" i="48"/>
  <c r="O323" i="48"/>
  <c r="N323" i="48"/>
  <c r="M323" i="48"/>
  <c r="L323" i="48"/>
  <c r="K323" i="48"/>
  <c r="J323" i="48"/>
  <c r="I323" i="48"/>
  <c r="H323" i="48"/>
  <c r="AU322" i="48"/>
  <c r="AT322" i="48"/>
  <c r="AS322" i="48"/>
  <c r="AR322" i="48"/>
  <c r="AQ322" i="48"/>
  <c r="AP322" i="48"/>
  <c r="AO322" i="48"/>
  <c r="AM322" i="48"/>
  <c r="AK322" i="48"/>
  <c r="AJ322" i="48"/>
  <c r="AI322" i="48"/>
  <c r="AH322" i="48"/>
  <c r="AG322" i="48"/>
  <c r="AF322" i="48"/>
  <c r="AE322" i="48"/>
  <c r="AD322" i="48"/>
  <c r="AC322" i="48"/>
  <c r="Z322" i="48"/>
  <c r="Y322" i="48"/>
  <c r="X322" i="48"/>
  <c r="W322" i="48"/>
  <c r="V322" i="48"/>
  <c r="U322" i="48"/>
  <c r="T322" i="48"/>
  <c r="S322" i="48"/>
  <c r="R322" i="48"/>
  <c r="Q322" i="48"/>
  <c r="N322" i="48"/>
  <c r="M322" i="48"/>
  <c r="L322" i="48"/>
  <c r="K322" i="48"/>
  <c r="J322" i="48"/>
  <c r="I322" i="48"/>
  <c r="H322" i="48"/>
  <c r="AU321" i="48"/>
  <c r="AT321" i="48"/>
  <c r="AS321" i="48"/>
  <c r="AP321" i="48"/>
  <c r="AO321" i="48"/>
  <c r="AN321" i="48"/>
  <c r="AM321" i="48"/>
  <c r="AK321" i="48"/>
  <c r="AJ321" i="48"/>
  <c r="AI321" i="48"/>
  <c r="AH321" i="48"/>
  <c r="AG321" i="48"/>
  <c r="AD321" i="48"/>
  <c r="AC321" i="48"/>
  <c r="AB321" i="48"/>
  <c r="AA321" i="48"/>
  <c r="Z321" i="48"/>
  <c r="Y321" i="48"/>
  <c r="X321" i="48"/>
  <c r="W321" i="48"/>
  <c r="V321" i="48"/>
  <c r="U321" i="48"/>
  <c r="R321" i="48"/>
  <c r="Q321" i="48"/>
  <c r="P321" i="48"/>
  <c r="O321" i="48"/>
  <c r="N321" i="48"/>
  <c r="M321" i="48"/>
  <c r="L321" i="48"/>
  <c r="K321" i="48"/>
  <c r="J321" i="48"/>
  <c r="I321" i="48"/>
  <c r="H321" i="48"/>
  <c r="AT320" i="48"/>
  <c r="AS320" i="48"/>
  <c r="AR320" i="48"/>
  <c r="AQ320" i="48"/>
  <c r="AP320" i="48"/>
  <c r="AO320" i="48"/>
  <c r="AN320" i="48"/>
  <c r="AM320" i="48"/>
  <c r="AK320" i="48"/>
  <c r="AH320" i="48"/>
  <c r="AG320" i="48"/>
  <c r="AF320" i="48"/>
  <c r="AE320" i="48"/>
  <c r="AD320" i="48"/>
  <c r="AC320" i="48"/>
  <c r="AB320" i="48"/>
  <c r="AA320" i="48"/>
  <c r="Z320" i="48"/>
  <c r="Y320" i="48"/>
  <c r="V320" i="48"/>
  <c r="U320" i="48"/>
  <c r="T320" i="48"/>
  <c r="S320" i="48"/>
  <c r="R320" i="48"/>
  <c r="Q320" i="48"/>
  <c r="P320" i="48"/>
  <c r="O320" i="48"/>
  <c r="N320" i="48"/>
  <c r="M320" i="48"/>
  <c r="J320" i="48"/>
  <c r="I320" i="48"/>
  <c r="H320" i="48"/>
  <c r="AU318" i="48"/>
  <c r="AT318" i="48"/>
  <c r="AS318" i="48"/>
  <c r="AP318" i="48"/>
  <c r="AO318" i="48"/>
  <c r="AN318" i="48"/>
  <c r="AM318" i="48"/>
  <c r="AK318" i="48"/>
  <c r="AJ318" i="48"/>
  <c r="AI318" i="48"/>
  <c r="AH318" i="48"/>
  <c r="AG318" i="48"/>
  <c r="AD318" i="48"/>
  <c r="AC318" i="48"/>
  <c r="AB318" i="48"/>
  <c r="AA318" i="48"/>
  <c r="Z318" i="48"/>
  <c r="Y318" i="48"/>
  <c r="X318" i="48"/>
  <c r="W318" i="48"/>
  <c r="V318" i="48"/>
  <c r="U318" i="48"/>
  <c r="R318" i="48"/>
  <c r="Q318" i="48"/>
  <c r="P318" i="48"/>
  <c r="O318" i="48"/>
  <c r="N318" i="48"/>
  <c r="M318" i="48"/>
  <c r="L318" i="48"/>
  <c r="K318" i="48"/>
  <c r="J318" i="48"/>
  <c r="I318" i="48"/>
  <c r="H318" i="48"/>
  <c r="AT317" i="48"/>
  <c r="AS317" i="48"/>
  <c r="AR317" i="48"/>
  <c r="AQ317" i="48"/>
  <c r="AP317" i="48"/>
  <c r="AO317" i="48"/>
  <c r="AN317" i="48"/>
  <c r="AM317" i="48"/>
  <c r="AK317" i="48"/>
  <c r="AH317" i="48"/>
  <c r="AG317" i="48"/>
  <c r="AF317" i="48"/>
  <c r="AE317" i="48"/>
  <c r="AD317" i="48"/>
  <c r="AC317" i="48"/>
  <c r="AB317" i="48"/>
  <c r="AA317" i="48"/>
  <c r="Z317" i="48"/>
  <c r="Y317" i="48"/>
  <c r="V317" i="48"/>
  <c r="U317" i="48"/>
  <c r="T317" i="48"/>
  <c r="S317" i="48"/>
  <c r="R317" i="48"/>
  <c r="Q317" i="48"/>
  <c r="P317" i="48"/>
  <c r="O317" i="48"/>
  <c r="N317" i="48"/>
  <c r="M317" i="48"/>
  <c r="J317" i="48"/>
  <c r="I317" i="48"/>
  <c r="H317" i="48"/>
  <c r="AU315" i="48"/>
  <c r="AT315" i="48"/>
  <c r="AS315" i="48"/>
  <c r="AP315" i="48"/>
  <c r="AO315" i="48"/>
  <c r="AN315" i="48"/>
  <c r="AM315" i="48"/>
  <c r="AK315" i="48"/>
  <c r="AJ315" i="48"/>
  <c r="AI315" i="48"/>
  <c r="AH315" i="48"/>
  <c r="AG315" i="48"/>
  <c r="AD315" i="48"/>
  <c r="AC315" i="48"/>
  <c r="AB315" i="48"/>
  <c r="AA315" i="48"/>
  <c r="Z315" i="48"/>
  <c r="Y315" i="48"/>
  <c r="X315" i="48"/>
  <c r="W315" i="48"/>
  <c r="V315" i="48"/>
  <c r="U315" i="48"/>
  <c r="R315" i="48"/>
  <c r="Q315" i="48"/>
  <c r="P315" i="48"/>
  <c r="O315" i="48"/>
  <c r="N315" i="48"/>
  <c r="M315" i="48"/>
  <c r="L315" i="48"/>
  <c r="K315" i="48"/>
  <c r="J315" i="48"/>
  <c r="I315" i="48"/>
  <c r="H315" i="48"/>
  <c r="AK314" i="48"/>
  <c r="AJ314" i="48"/>
  <c r="AI314" i="48"/>
  <c r="AH314" i="48"/>
  <c r="AG314" i="48"/>
  <c r="AF314" i="48"/>
  <c r="AE314" i="48"/>
  <c r="AD314" i="48"/>
  <c r="AC314" i="48"/>
  <c r="AB314" i="48"/>
  <c r="AA314" i="48"/>
  <c r="Z314" i="48"/>
  <c r="Y314" i="48"/>
  <c r="X314" i="48"/>
  <c r="W314" i="48"/>
  <c r="V314" i="48"/>
  <c r="U314" i="48"/>
  <c r="T314" i="48"/>
  <c r="S314" i="48"/>
  <c r="R314" i="48"/>
  <c r="Q314" i="48"/>
  <c r="P314" i="48"/>
  <c r="O314" i="48"/>
  <c r="N314" i="48"/>
  <c r="M314" i="48"/>
  <c r="L314" i="48"/>
  <c r="K314" i="48"/>
  <c r="J314" i="48"/>
  <c r="I314" i="48"/>
  <c r="H314" i="48"/>
  <c r="G314" i="48"/>
  <c r="AU313" i="48"/>
  <c r="AT313" i="48"/>
  <c r="AS313" i="48"/>
  <c r="AR313" i="48"/>
  <c r="AQ313" i="48"/>
  <c r="AP313" i="48"/>
  <c r="AO313" i="48"/>
  <c r="AN313" i="48"/>
  <c r="AM313" i="48"/>
  <c r="AK313" i="48"/>
  <c r="AJ313" i="48"/>
  <c r="AI313" i="48"/>
  <c r="AH313" i="48"/>
  <c r="AG313" i="48"/>
  <c r="AF313" i="48"/>
  <c r="AE313" i="48"/>
  <c r="AD313" i="48"/>
  <c r="AC313" i="48"/>
  <c r="AB313" i="48"/>
  <c r="AA313" i="48"/>
  <c r="Z313" i="48"/>
  <c r="Y313" i="48"/>
  <c r="X313" i="48"/>
  <c r="W313" i="48"/>
  <c r="V313" i="48"/>
  <c r="U313" i="48"/>
  <c r="T313" i="48"/>
  <c r="S313" i="48"/>
  <c r="R313" i="48"/>
  <c r="Q313" i="48"/>
  <c r="P313" i="48"/>
  <c r="O313" i="48"/>
  <c r="N313" i="48"/>
  <c r="M313" i="48"/>
  <c r="L313" i="48"/>
  <c r="K313" i="48"/>
  <c r="J313" i="48"/>
  <c r="I313" i="48"/>
  <c r="H313" i="48"/>
  <c r="AU312" i="48"/>
  <c r="AT312" i="48"/>
  <c r="AS312" i="48"/>
  <c r="AR312" i="48"/>
  <c r="AQ312" i="48"/>
  <c r="AP312" i="48"/>
  <c r="AO312" i="48"/>
  <c r="AK312" i="48"/>
  <c r="AJ312" i="48"/>
  <c r="AI312" i="48"/>
  <c r="AH312" i="48"/>
  <c r="AG312" i="48"/>
  <c r="AF312" i="48"/>
  <c r="AE312" i="48"/>
  <c r="AD312" i="48"/>
  <c r="AC312" i="48"/>
  <c r="Y312" i="48"/>
  <c r="X312" i="48"/>
  <c r="W312" i="48"/>
  <c r="V312" i="48"/>
  <c r="U312" i="48"/>
  <c r="T312" i="48"/>
  <c r="S312" i="48"/>
  <c r="R312" i="48"/>
  <c r="Q312" i="48"/>
  <c r="M312" i="48"/>
  <c r="L312" i="48"/>
  <c r="K312" i="48"/>
  <c r="J312" i="48"/>
  <c r="I312" i="48"/>
  <c r="H312" i="48"/>
  <c r="AU311" i="48"/>
  <c r="AT311" i="48"/>
  <c r="AS311" i="48"/>
  <c r="AO311" i="48"/>
  <c r="AN311" i="48"/>
  <c r="AM311" i="48"/>
  <c r="AK311" i="48"/>
  <c r="AJ311" i="48"/>
  <c r="AI311" i="48"/>
  <c r="AH311" i="48"/>
  <c r="AG311" i="48"/>
  <c r="AC311" i="48"/>
  <c r="AB311" i="48"/>
  <c r="AA311" i="48"/>
  <c r="Z311" i="48"/>
  <c r="Y311" i="48"/>
  <c r="X311" i="48"/>
  <c r="W311" i="48"/>
  <c r="V311" i="48"/>
  <c r="U311" i="48"/>
  <c r="Q311" i="48"/>
  <c r="P311" i="48"/>
  <c r="O311" i="48"/>
  <c r="N311" i="48"/>
  <c r="M311" i="48"/>
  <c r="L311" i="48"/>
  <c r="K311" i="48"/>
  <c r="J311" i="48"/>
  <c r="I311" i="48"/>
  <c r="H311" i="48"/>
  <c r="AS310" i="48"/>
  <c r="AR310" i="48"/>
  <c r="AQ310" i="48"/>
  <c r="AP310" i="48"/>
  <c r="AO310" i="48"/>
  <c r="AN310" i="48"/>
  <c r="AM310" i="48"/>
  <c r="AK310" i="48"/>
  <c r="AG310" i="48"/>
  <c r="AF310" i="48"/>
  <c r="AE310" i="48"/>
  <c r="AD310" i="48"/>
  <c r="AC310" i="48"/>
  <c r="AB310" i="48"/>
  <c r="AA310" i="48"/>
  <c r="Z310" i="48"/>
  <c r="Y310" i="48"/>
  <c r="U310" i="48"/>
  <c r="T310" i="48"/>
  <c r="S310" i="48"/>
  <c r="R310" i="48"/>
  <c r="Q310" i="48"/>
  <c r="P310" i="48"/>
  <c r="O310" i="48"/>
  <c r="N310" i="48"/>
  <c r="M310" i="48"/>
  <c r="I310" i="48"/>
  <c r="H310" i="48"/>
  <c r="AU309" i="48"/>
  <c r="AT309" i="48"/>
  <c r="AS309" i="48"/>
  <c r="AR309" i="48"/>
  <c r="AQ309" i="48"/>
  <c r="AP309" i="48"/>
  <c r="AO309" i="48"/>
  <c r="AK309" i="48"/>
  <c r="AJ309" i="48"/>
  <c r="AI309" i="48"/>
  <c r="AH309" i="48"/>
  <c r="AG309" i="48"/>
  <c r="AF309" i="48"/>
  <c r="AE309" i="48"/>
  <c r="AD309" i="48"/>
  <c r="AC309" i="48"/>
  <c r="Y309" i="48"/>
  <c r="X309" i="48"/>
  <c r="W309" i="48"/>
  <c r="V309" i="48"/>
  <c r="U309" i="48"/>
  <c r="T309" i="48"/>
  <c r="S309" i="48"/>
  <c r="R309" i="48"/>
  <c r="Q309" i="48"/>
  <c r="M309" i="48"/>
  <c r="L309" i="48"/>
  <c r="K309" i="48"/>
  <c r="J309" i="48"/>
  <c r="I309" i="48"/>
  <c r="H309" i="48"/>
  <c r="AU306" i="48"/>
  <c r="AT306" i="48"/>
  <c r="AS306" i="48"/>
  <c r="AR306" i="48"/>
  <c r="AQ306" i="48"/>
  <c r="AP306" i="48"/>
  <c r="AO306" i="48"/>
  <c r="AK306" i="48"/>
  <c r="AJ306" i="48"/>
  <c r="AI306" i="48"/>
  <c r="AH306" i="48"/>
  <c r="AG306" i="48"/>
  <c r="AF306" i="48"/>
  <c r="AE306" i="48"/>
  <c r="AD306" i="48"/>
  <c r="AC306" i="48"/>
  <c r="Y306" i="48"/>
  <c r="X306" i="48"/>
  <c r="W306" i="48"/>
  <c r="V306" i="48"/>
  <c r="U306" i="48"/>
  <c r="T306" i="48"/>
  <c r="S306" i="48"/>
  <c r="R306" i="48"/>
  <c r="Q306" i="48"/>
  <c r="M306" i="48"/>
  <c r="L306" i="48"/>
  <c r="K306" i="48"/>
  <c r="J306" i="48"/>
  <c r="I306" i="48"/>
  <c r="H306" i="48"/>
  <c r="AK304" i="48"/>
  <c r="AJ304" i="48"/>
  <c r="AI304" i="48"/>
  <c r="AH304" i="48"/>
  <c r="AG304" i="48"/>
  <c r="AF304" i="48"/>
  <c r="AE304" i="48"/>
  <c r="AD304" i="48"/>
  <c r="AC304" i="48"/>
  <c r="AB304" i="48"/>
  <c r="AA304" i="48"/>
  <c r="Z304" i="48"/>
  <c r="Y304" i="48"/>
  <c r="X304" i="48"/>
  <c r="W304" i="48"/>
  <c r="V304" i="48"/>
  <c r="U304" i="48"/>
  <c r="T304" i="48"/>
  <c r="S304" i="48"/>
  <c r="R304" i="48"/>
  <c r="Q304" i="48"/>
  <c r="P304" i="48"/>
  <c r="O304" i="48"/>
  <c r="N304" i="48"/>
  <c r="M304" i="48"/>
  <c r="L304" i="48"/>
  <c r="K304" i="48"/>
  <c r="J304" i="48"/>
  <c r="I304" i="48"/>
  <c r="H304" i="48"/>
  <c r="G304" i="48"/>
  <c r="AU303" i="48"/>
  <c r="AT303" i="48"/>
  <c r="AS303" i="48"/>
  <c r="AR303" i="48"/>
  <c r="AQ303" i="48"/>
  <c r="AP303" i="48"/>
  <c r="AO303" i="48"/>
  <c r="AN303" i="48"/>
  <c r="AM303" i="48"/>
  <c r="AK303" i="48"/>
  <c r="AJ303" i="48"/>
  <c r="AI303" i="48"/>
  <c r="AH303" i="48"/>
  <c r="AG303" i="48"/>
  <c r="AF303" i="48"/>
  <c r="AE303" i="48"/>
  <c r="AD303" i="48"/>
  <c r="AC303" i="48"/>
  <c r="AB303" i="48"/>
  <c r="AA303" i="48"/>
  <c r="Z303" i="48"/>
  <c r="Y303" i="48"/>
  <c r="X303" i="48"/>
  <c r="W303" i="48"/>
  <c r="V303" i="48"/>
  <c r="U303" i="48"/>
  <c r="T303" i="48"/>
  <c r="S303" i="48"/>
  <c r="R303" i="48"/>
  <c r="Q303" i="48"/>
  <c r="P303" i="48"/>
  <c r="O303" i="48"/>
  <c r="N303" i="48"/>
  <c r="M303" i="48"/>
  <c r="L303" i="48"/>
  <c r="K303" i="48"/>
  <c r="J303" i="48"/>
  <c r="I303" i="48"/>
  <c r="H303" i="48"/>
  <c r="AU302" i="48"/>
  <c r="AT302" i="48"/>
  <c r="AS302" i="48"/>
  <c r="AR302" i="48"/>
  <c r="AQ302" i="48"/>
  <c r="AP302" i="48"/>
  <c r="AO302" i="48"/>
  <c r="AK302" i="48"/>
  <c r="AJ302" i="48"/>
  <c r="AI302" i="48"/>
  <c r="AH302" i="48"/>
  <c r="AG302" i="48"/>
  <c r="AF302" i="48"/>
  <c r="AE302" i="48"/>
  <c r="AD302" i="48"/>
  <c r="AC302" i="48"/>
  <c r="Z302" i="48"/>
  <c r="Y302" i="48"/>
  <c r="X302" i="48"/>
  <c r="W302" i="48"/>
  <c r="V302" i="48"/>
  <c r="U302" i="48"/>
  <c r="T302" i="48"/>
  <c r="S302" i="48"/>
  <c r="R302" i="48"/>
  <c r="Q302" i="48"/>
  <c r="N302" i="48"/>
  <c r="M302" i="48"/>
  <c r="L302" i="48"/>
  <c r="K302" i="48"/>
  <c r="J302" i="48"/>
  <c r="I302" i="48"/>
  <c r="H302" i="48"/>
  <c r="AU301" i="48"/>
  <c r="AT301" i="48"/>
  <c r="AS301" i="48"/>
  <c r="AP301" i="48"/>
  <c r="AO301" i="48"/>
  <c r="AN301" i="48"/>
  <c r="AM301" i="48"/>
  <c r="AK301" i="48"/>
  <c r="AJ301" i="48"/>
  <c r="AI301" i="48"/>
  <c r="AH301" i="48"/>
  <c r="AG301" i="48"/>
  <c r="AD301" i="48"/>
  <c r="AC301" i="48"/>
  <c r="AB301" i="48"/>
  <c r="AA301" i="48"/>
  <c r="Z301" i="48"/>
  <c r="Y301" i="48"/>
  <c r="X301" i="48"/>
  <c r="W301" i="48"/>
  <c r="V301" i="48"/>
  <c r="U301" i="48"/>
  <c r="R301" i="48"/>
  <c r="Q301" i="48"/>
  <c r="P301" i="48"/>
  <c r="O301" i="48"/>
  <c r="N301" i="48"/>
  <c r="M301" i="48"/>
  <c r="L301" i="48"/>
  <c r="K301" i="48"/>
  <c r="J301" i="48"/>
  <c r="I301" i="48"/>
  <c r="H301" i="48"/>
  <c r="AT300" i="48"/>
  <c r="AS300" i="48"/>
  <c r="AR300" i="48"/>
  <c r="AQ300" i="48"/>
  <c r="AP300" i="48"/>
  <c r="AO300" i="48"/>
  <c r="AN300" i="48"/>
  <c r="AM300" i="48"/>
  <c r="AK300" i="48"/>
  <c r="AH300" i="48"/>
  <c r="AG300" i="48"/>
  <c r="AF300" i="48"/>
  <c r="AE300" i="48"/>
  <c r="AD300" i="48"/>
  <c r="AC300" i="48"/>
  <c r="AB300" i="48"/>
  <c r="AA300" i="48"/>
  <c r="Z300" i="48"/>
  <c r="Y300" i="48"/>
  <c r="V300" i="48"/>
  <c r="U300" i="48"/>
  <c r="T300" i="48"/>
  <c r="S300" i="48"/>
  <c r="R300" i="48"/>
  <c r="Q300" i="48"/>
  <c r="P300" i="48"/>
  <c r="O300" i="48"/>
  <c r="N300" i="48"/>
  <c r="M300" i="48"/>
  <c r="J300" i="48"/>
  <c r="I300" i="48"/>
  <c r="H300" i="48"/>
  <c r="AU299" i="48"/>
  <c r="AT299" i="48"/>
  <c r="AS299" i="48"/>
  <c r="AR299" i="48"/>
  <c r="AQ299" i="48"/>
  <c r="AP299" i="48"/>
  <c r="AO299" i="48"/>
  <c r="AK299" i="48"/>
  <c r="AJ299" i="48"/>
  <c r="AI299" i="48"/>
  <c r="AH299" i="48"/>
  <c r="AG299" i="48"/>
  <c r="AF299" i="48"/>
  <c r="AE299" i="48"/>
  <c r="AD299" i="48"/>
  <c r="AC299" i="48"/>
  <c r="Z299" i="48"/>
  <c r="Y299" i="48"/>
  <c r="X299" i="48"/>
  <c r="W299" i="48"/>
  <c r="V299" i="48"/>
  <c r="U299" i="48"/>
  <c r="T299" i="48"/>
  <c r="S299" i="48"/>
  <c r="R299" i="48"/>
  <c r="Q299" i="48"/>
  <c r="N299" i="48"/>
  <c r="M299" i="48"/>
  <c r="L299" i="48"/>
  <c r="K299" i="48"/>
  <c r="J299" i="48"/>
  <c r="I299" i="48"/>
  <c r="H299" i="48"/>
  <c r="AU298" i="48"/>
  <c r="AT298" i="48"/>
  <c r="AS298" i="48"/>
  <c r="AP298" i="48"/>
  <c r="AO298" i="48"/>
  <c r="AN298" i="48"/>
  <c r="AM298" i="48"/>
  <c r="AK298" i="48"/>
  <c r="AJ298" i="48"/>
  <c r="AI298" i="48"/>
  <c r="AH298" i="48"/>
  <c r="AG298" i="48"/>
  <c r="AD298" i="48"/>
  <c r="AC298" i="48"/>
  <c r="AB298" i="48"/>
  <c r="AA298" i="48"/>
  <c r="Z298" i="48"/>
  <c r="Y298" i="48"/>
  <c r="X298" i="48"/>
  <c r="W298" i="48"/>
  <c r="V298" i="48"/>
  <c r="U298" i="48"/>
  <c r="R298" i="48"/>
  <c r="Q298" i="48"/>
  <c r="P298" i="48"/>
  <c r="O298" i="48"/>
  <c r="N298" i="48"/>
  <c r="M298" i="48"/>
  <c r="L298" i="48"/>
  <c r="K298" i="48"/>
  <c r="J298" i="48"/>
  <c r="I298" i="48"/>
  <c r="H298" i="48"/>
  <c r="AT297" i="48"/>
  <c r="AS297" i="48"/>
  <c r="AR297" i="48"/>
  <c r="AQ297" i="48"/>
  <c r="AP297" i="48"/>
  <c r="AO297" i="48"/>
  <c r="AN297" i="48"/>
  <c r="AM297" i="48"/>
  <c r="AK297" i="48"/>
  <c r="AH297" i="48"/>
  <c r="AG297" i="48"/>
  <c r="AF297" i="48"/>
  <c r="AE297" i="48"/>
  <c r="AD297" i="48"/>
  <c r="AC297" i="48"/>
  <c r="AB297" i="48"/>
  <c r="AA297" i="48"/>
  <c r="Z297" i="48"/>
  <c r="Y297" i="48"/>
  <c r="V297" i="48"/>
  <c r="U297" i="48"/>
  <c r="T297" i="48"/>
  <c r="S297" i="48"/>
  <c r="R297" i="48"/>
  <c r="Q297" i="48"/>
  <c r="P297" i="48"/>
  <c r="O297" i="48"/>
  <c r="N297" i="48"/>
  <c r="M297" i="48"/>
  <c r="J297" i="48"/>
  <c r="I297" i="48"/>
  <c r="H297" i="48"/>
  <c r="AU296" i="48"/>
  <c r="AT296" i="48"/>
  <c r="AS296" i="48"/>
  <c r="AR296" i="48"/>
  <c r="AQ296" i="48"/>
  <c r="AP296" i="48"/>
  <c r="AO296" i="48"/>
  <c r="AK296" i="48"/>
  <c r="AJ296" i="48"/>
  <c r="AI296" i="48"/>
  <c r="AH296" i="48"/>
  <c r="AG296" i="48"/>
  <c r="AF296" i="48"/>
  <c r="AE296" i="48"/>
  <c r="AD296" i="48"/>
  <c r="AC296" i="48"/>
  <c r="Z296" i="48"/>
  <c r="Y296" i="48"/>
  <c r="X296" i="48"/>
  <c r="W296" i="48"/>
  <c r="V296" i="48"/>
  <c r="U296" i="48"/>
  <c r="T296" i="48"/>
  <c r="S296" i="48"/>
  <c r="R296" i="48"/>
  <c r="Q296" i="48"/>
  <c r="N296" i="48"/>
  <c r="M296" i="48"/>
  <c r="L296" i="48"/>
  <c r="K296" i="48"/>
  <c r="J296" i="48"/>
  <c r="I296" i="48"/>
  <c r="H296" i="48"/>
  <c r="AK294" i="48"/>
  <c r="AJ294" i="48"/>
  <c r="AI294" i="48"/>
  <c r="AH294" i="48"/>
  <c r="AG294" i="48"/>
  <c r="AF294" i="48"/>
  <c r="AE294" i="48"/>
  <c r="AD294" i="48"/>
  <c r="AC294" i="48"/>
  <c r="AB294" i="48"/>
  <c r="AA294" i="48"/>
  <c r="Z294" i="48"/>
  <c r="Y294" i="48"/>
  <c r="X294" i="48"/>
  <c r="W294" i="48"/>
  <c r="V294" i="48"/>
  <c r="U294" i="48"/>
  <c r="T294" i="48"/>
  <c r="S294" i="48"/>
  <c r="R294" i="48"/>
  <c r="Q294" i="48"/>
  <c r="P294" i="48"/>
  <c r="O294" i="48"/>
  <c r="N294" i="48"/>
  <c r="M294" i="48"/>
  <c r="L294" i="48"/>
  <c r="K294" i="48"/>
  <c r="J294" i="48"/>
  <c r="I294" i="48"/>
  <c r="H294" i="48"/>
  <c r="G294" i="48"/>
  <c r="AU293" i="48"/>
  <c r="AT293" i="48"/>
  <c r="AS293" i="48"/>
  <c r="AR293" i="48"/>
  <c r="AQ293" i="48"/>
  <c r="AP293" i="48"/>
  <c r="AO293" i="48"/>
  <c r="AN293" i="48"/>
  <c r="AM293" i="48"/>
  <c r="AK293" i="48"/>
  <c r="AJ293" i="48"/>
  <c r="AI293" i="48"/>
  <c r="AH293" i="48"/>
  <c r="AG293" i="48"/>
  <c r="AF293" i="48"/>
  <c r="AE293" i="48"/>
  <c r="AD293" i="48"/>
  <c r="AC293" i="48"/>
  <c r="AB293" i="48"/>
  <c r="AA293" i="48"/>
  <c r="Z293" i="48"/>
  <c r="Y293" i="48"/>
  <c r="X293" i="48"/>
  <c r="W293" i="48"/>
  <c r="V293" i="48"/>
  <c r="U293" i="48"/>
  <c r="T293" i="48"/>
  <c r="S293" i="48"/>
  <c r="R293" i="48"/>
  <c r="Q293" i="48"/>
  <c r="P293" i="48"/>
  <c r="O293" i="48"/>
  <c r="N293" i="48"/>
  <c r="M293" i="48"/>
  <c r="L293" i="48"/>
  <c r="K293" i="48"/>
  <c r="J293" i="48"/>
  <c r="I293" i="48"/>
  <c r="H293" i="48"/>
  <c r="AU292" i="48"/>
  <c r="AT292" i="48"/>
  <c r="AS292" i="48"/>
  <c r="AR292" i="48"/>
  <c r="AQ292" i="48"/>
  <c r="AP292" i="48"/>
  <c r="AO292" i="48"/>
  <c r="AK292" i="48"/>
  <c r="AJ292" i="48"/>
  <c r="AI292" i="48"/>
  <c r="AH292" i="48"/>
  <c r="AG292" i="48"/>
  <c r="AF292" i="48"/>
  <c r="AE292" i="48"/>
  <c r="AD292" i="48"/>
  <c r="AC292" i="48"/>
  <c r="Z292" i="48"/>
  <c r="Y292" i="48"/>
  <c r="X292" i="48"/>
  <c r="W292" i="48"/>
  <c r="V292" i="48"/>
  <c r="U292" i="48"/>
  <c r="T292" i="48"/>
  <c r="S292" i="48"/>
  <c r="R292" i="48"/>
  <c r="Q292" i="48"/>
  <c r="N292" i="48"/>
  <c r="M292" i="48"/>
  <c r="L292" i="48"/>
  <c r="K292" i="48"/>
  <c r="J292" i="48"/>
  <c r="I292" i="48"/>
  <c r="H292" i="48"/>
  <c r="AU291" i="48"/>
  <c r="AT291" i="48"/>
  <c r="AS291" i="48"/>
  <c r="AP291" i="48"/>
  <c r="AO291" i="48"/>
  <c r="AN291" i="48"/>
  <c r="AM291" i="48"/>
  <c r="AK291" i="48"/>
  <c r="AJ291" i="48"/>
  <c r="AI291" i="48"/>
  <c r="AH291" i="48"/>
  <c r="AG291" i="48"/>
  <c r="AD291" i="48"/>
  <c r="AC291" i="48"/>
  <c r="AB291" i="48"/>
  <c r="AA291" i="48"/>
  <c r="Z291" i="48"/>
  <c r="Y291" i="48"/>
  <c r="X291" i="48"/>
  <c r="W291" i="48"/>
  <c r="V291" i="48"/>
  <c r="U291" i="48"/>
  <c r="R291" i="48"/>
  <c r="Q291" i="48"/>
  <c r="P291" i="48"/>
  <c r="O291" i="48"/>
  <c r="N291" i="48"/>
  <c r="M291" i="48"/>
  <c r="L291" i="48"/>
  <c r="K291" i="48"/>
  <c r="J291" i="48"/>
  <c r="I291" i="48"/>
  <c r="H291" i="48"/>
  <c r="AT290" i="48"/>
  <c r="AS290" i="48"/>
  <c r="AR290" i="48"/>
  <c r="AQ290" i="48"/>
  <c r="AP290" i="48"/>
  <c r="AO290" i="48"/>
  <c r="AN290" i="48"/>
  <c r="AM290" i="48"/>
  <c r="AK290" i="48"/>
  <c r="AH290" i="48"/>
  <c r="AG290" i="48"/>
  <c r="AF290" i="48"/>
  <c r="AE290" i="48"/>
  <c r="AD290" i="48"/>
  <c r="AC290" i="48"/>
  <c r="AB290" i="48"/>
  <c r="AA290" i="48"/>
  <c r="Z290" i="48"/>
  <c r="Y290" i="48"/>
  <c r="V290" i="48"/>
  <c r="U290" i="48"/>
  <c r="T290" i="48"/>
  <c r="S290" i="48"/>
  <c r="R290" i="48"/>
  <c r="Q290" i="48"/>
  <c r="P290" i="48"/>
  <c r="O290" i="48"/>
  <c r="N290" i="48"/>
  <c r="M290" i="48"/>
  <c r="J290" i="48"/>
  <c r="I290" i="48"/>
  <c r="H290" i="48"/>
  <c r="AU289" i="48"/>
  <c r="AT289" i="48"/>
  <c r="AS289" i="48"/>
  <c r="AR289" i="48"/>
  <c r="AQ289" i="48"/>
  <c r="AP289" i="48"/>
  <c r="AO289" i="48"/>
  <c r="AK289" i="48"/>
  <c r="AJ289" i="48"/>
  <c r="AI289" i="48"/>
  <c r="AH289" i="48"/>
  <c r="AG289" i="48"/>
  <c r="AF289" i="48"/>
  <c r="AE289" i="48"/>
  <c r="AD289" i="48"/>
  <c r="AC289" i="48"/>
  <c r="Z289" i="48"/>
  <c r="Y289" i="48"/>
  <c r="X289" i="48"/>
  <c r="W289" i="48"/>
  <c r="V289" i="48"/>
  <c r="U289" i="48"/>
  <c r="T289" i="48"/>
  <c r="S289" i="48"/>
  <c r="R289" i="48"/>
  <c r="Q289" i="48"/>
  <c r="N289" i="48"/>
  <c r="M289" i="48"/>
  <c r="L289" i="48"/>
  <c r="K289" i="48"/>
  <c r="J289" i="48"/>
  <c r="I289" i="48"/>
  <c r="H289" i="48"/>
  <c r="AU288" i="48"/>
  <c r="AT288" i="48"/>
  <c r="AS288" i="48"/>
  <c r="AP288" i="48"/>
  <c r="AO288" i="48"/>
  <c r="AN288" i="48"/>
  <c r="AM288" i="48"/>
  <c r="AK288" i="48"/>
  <c r="AJ288" i="48"/>
  <c r="AI288" i="48"/>
  <c r="AH288" i="48"/>
  <c r="AG288" i="48"/>
  <c r="AD288" i="48"/>
  <c r="AC288" i="48"/>
  <c r="AB288" i="48"/>
  <c r="AA288" i="48"/>
  <c r="Z288" i="48"/>
  <c r="Y288" i="48"/>
  <c r="X288" i="48"/>
  <c r="W288" i="48"/>
  <c r="V288" i="48"/>
  <c r="U288" i="48"/>
  <c r="R288" i="48"/>
  <c r="Q288" i="48"/>
  <c r="P288" i="48"/>
  <c r="O288" i="48"/>
  <c r="N288" i="48"/>
  <c r="M288" i="48"/>
  <c r="L288" i="48"/>
  <c r="K288" i="48"/>
  <c r="J288" i="48"/>
  <c r="I288" i="48"/>
  <c r="H288" i="48"/>
  <c r="AT287" i="48"/>
  <c r="AS287" i="48"/>
  <c r="AR287" i="48"/>
  <c r="AQ287" i="48"/>
  <c r="AP287" i="48"/>
  <c r="AO287" i="48"/>
  <c r="AN287" i="48"/>
  <c r="AM287" i="48"/>
  <c r="AK287" i="48"/>
  <c r="AH287" i="48"/>
  <c r="AG287" i="48"/>
  <c r="AF287" i="48"/>
  <c r="AE287" i="48"/>
  <c r="AD287" i="48"/>
  <c r="AC287" i="48"/>
  <c r="AB287" i="48"/>
  <c r="AA287" i="48"/>
  <c r="Z287" i="48"/>
  <c r="Y287" i="48"/>
  <c r="V287" i="48"/>
  <c r="U287" i="48"/>
  <c r="T287" i="48"/>
  <c r="S287" i="48"/>
  <c r="R287" i="48"/>
  <c r="Q287" i="48"/>
  <c r="P287" i="48"/>
  <c r="O287" i="48"/>
  <c r="N287" i="48"/>
  <c r="M287" i="48"/>
  <c r="J287" i="48"/>
  <c r="I287" i="48"/>
  <c r="H287" i="48"/>
  <c r="AU286" i="48"/>
  <c r="AT286" i="48"/>
  <c r="AS286" i="48"/>
  <c r="AR286" i="48"/>
  <c r="AQ286" i="48"/>
  <c r="AP286" i="48"/>
  <c r="AO286" i="48"/>
  <c r="AK286" i="48"/>
  <c r="AJ286" i="48"/>
  <c r="AI286" i="48"/>
  <c r="AH286" i="48"/>
  <c r="AG286" i="48"/>
  <c r="AF286" i="48"/>
  <c r="AE286" i="48"/>
  <c r="AD286" i="48"/>
  <c r="AC286" i="48"/>
  <c r="AB286" i="48"/>
  <c r="Z286" i="48"/>
  <c r="Y286" i="48"/>
  <c r="X286" i="48"/>
  <c r="W286" i="48"/>
  <c r="V286" i="48"/>
  <c r="U286" i="48"/>
  <c r="T286" i="48"/>
  <c r="S286" i="48"/>
  <c r="R286" i="48"/>
  <c r="Q286" i="48"/>
  <c r="P286" i="48"/>
  <c r="N286" i="48"/>
  <c r="M286" i="48"/>
  <c r="L286" i="48"/>
  <c r="K286" i="48"/>
  <c r="J286" i="48"/>
  <c r="I286" i="48"/>
  <c r="H286" i="48"/>
  <c r="AK284" i="48"/>
  <c r="AJ284" i="48"/>
  <c r="AI284" i="48"/>
  <c r="AH284" i="48"/>
  <c r="AG284" i="48"/>
  <c r="AF284" i="48"/>
  <c r="AE284" i="48"/>
  <c r="AD284" i="48"/>
  <c r="AC284" i="48"/>
  <c r="AB284" i="48"/>
  <c r="AA284" i="48"/>
  <c r="Z284" i="48"/>
  <c r="Y284" i="48"/>
  <c r="X284" i="48"/>
  <c r="W284" i="48"/>
  <c r="V284" i="48"/>
  <c r="U284" i="48"/>
  <c r="T284" i="48"/>
  <c r="S284" i="48"/>
  <c r="R284" i="48"/>
  <c r="Q284" i="48"/>
  <c r="P284" i="48"/>
  <c r="O284" i="48"/>
  <c r="N284" i="48"/>
  <c r="M284" i="48"/>
  <c r="L284" i="48"/>
  <c r="K284" i="48"/>
  <c r="J284" i="48"/>
  <c r="I284" i="48"/>
  <c r="H284" i="48"/>
  <c r="G284" i="48"/>
  <c r="AU283" i="48"/>
  <c r="AT283" i="48"/>
  <c r="AS283" i="48"/>
  <c r="AR283" i="48"/>
  <c r="AQ283" i="48"/>
  <c r="AP283" i="48"/>
  <c r="AO283" i="48"/>
  <c r="AN283" i="48"/>
  <c r="AM283" i="48"/>
  <c r="AK283" i="48"/>
  <c r="AJ283" i="48"/>
  <c r="AI283" i="48"/>
  <c r="AH283" i="48"/>
  <c r="AG283" i="48"/>
  <c r="AF283" i="48"/>
  <c r="AE283" i="48"/>
  <c r="AD283" i="48"/>
  <c r="AC283" i="48"/>
  <c r="AB283" i="48"/>
  <c r="AA283" i="48"/>
  <c r="Z283" i="48"/>
  <c r="Y283" i="48"/>
  <c r="X283" i="48"/>
  <c r="W283" i="48"/>
  <c r="V283" i="48"/>
  <c r="U283" i="48"/>
  <c r="T283" i="48"/>
  <c r="S283" i="48"/>
  <c r="R283" i="48"/>
  <c r="Q283" i="48"/>
  <c r="P283" i="48"/>
  <c r="O283" i="48"/>
  <c r="N283" i="48"/>
  <c r="M283" i="48"/>
  <c r="L283" i="48"/>
  <c r="K283" i="48"/>
  <c r="J283" i="48"/>
  <c r="I283" i="48"/>
  <c r="H283" i="48"/>
  <c r="AU281" i="48"/>
  <c r="AT281" i="48"/>
  <c r="AS281" i="48"/>
  <c r="AP281" i="48"/>
  <c r="AO281" i="48"/>
  <c r="AN281" i="48"/>
  <c r="AM281" i="48"/>
  <c r="AK281" i="48"/>
  <c r="AJ281" i="48"/>
  <c r="AI281" i="48"/>
  <c r="AH281" i="48"/>
  <c r="AG281" i="48"/>
  <c r="AD281" i="48"/>
  <c r="AC281" i="48"/>
  <c r="AB281" i="48"/>
  <c r="AA281" i="48"/>
  <c r="Z281" i="48"/>
  <c r="Y281" i="48"/>
  <c r="X281" i="48"/>
  <c r="W281" i="48"/>
  <c r="V281" i="48"/>
  <c r="U281" i="48"/>
  <c r="R281" i="48"/>
  <c r="Q281" i="48"/>
  <c r="P281" i="48"/>
  <c r="O281" i="48"/>
  <c r="N281" i="48"/>
  <c r="M281" i="48"/>
  <c r="L281" i="48"/>
  <c r="K281" i="48"/>
  <c r="J281" i="48"/>
  <c r="I281" i="48"/>
  <c r="H281" i="48"/>
  <c r="AK274" i="48"/>
  <c r="AJ274" i="48"/>
  <c r="AI274" i="48"/>
  <c r="AH274" i="48"/>
  <c r="AG274" i="48"/>
  <c r="AF274" i="48"/>
  <c r="AE274" i="48"/>
  <c r="AD274" i="48"/>
  <c r="AC274" i="48"/>
  <c r="AB274" i="48"/>
  <c r="AA274" i="48"/>
  <c r="Z274" i="48"/>
  <c r="Y274" i="48"/>
  <c r="X274" i="48"/>
  <c r="W274" i="48"/>
  <c r="V274" i="48"/>
  <c r="U274" i="48"/>
  <c r="T274" i="48"/>
  <c r="S274" i="48"/>
  <c r="R274" i="48"/>
  <c r="Q274" i="48"/>
  <c r="P274" i="48"/>
  <c r="O274" i="48"/>
  <c r="N274" i="48"/>
  <c r="M274" i="48"/>
  <c r="L274" i="48"/>
  <c r="K274" i="48"/>
  <c r="J274" i="48"/>
  <c r="I274" i="48"/>
  <c r="H274" i="48"/>
  <c r="G274" i="48"/>
  <c r="AU273" i="48"/>
  <c r="AT273" i="48"/>
  <c r="AS273" i="48"/>
  <c r="AR273" i="48"/>
  <c r="AQ273" i="48"/>
  <c r="AP273" i="48"/>
  <c r="AO273" i="48"/>
  <c r="AN273" i="48"/>
  <c r="AM273" i="48"/>
  <c r="AK273" i="48"/>
  <c r="AJ273" i="48"/>
  <c r="AI273" i="48"/>
  <c r="AH273" i="48"/>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AU272" i="48"/>
  <c r="AT272" i="48"/>
  <c r="AS272" i="48"/>
  <c r="AR272" i="48"/>
  <c r="AQ272" i="48"/>
  <c r="AP272" i="48"/>
  <c r="AO272" i="48"/>
  <c r="AK272" i="48"/>
  <c r="AJ272" i="48"/>
  <c r="AI272" i="48"/>
  <c r="AH272" i="48"/>
  <c r="AG272" i="48"/>
  <c r="AF272" i="48"/>
  <c r="AE272" i="48"/>
  <c r="AD272" i="48"/>
  <c r="AC272" i="48"/>
  <c r="Z272" i="48"/>
  <c r="Y272" i="48"/>
  <c r="X272" i="48"/>
  <c r="W272" i="48"/>
  <c r="V272" i="48"/>
  <c r="U272" i="48"/>
  <c r="T272" i="48"/>
  <c r="S272" i="48"/>
  <c r="R272" i="48"/>
  <c r="Q272" i="48"/>
  <c r="N272" i="48"/>
  <c r="M272" i="48"/>
  <c r="L272" i="48"/>
  <c r="K272" i="48"/>
  <c r="J272" i="48"/>
  <c r="I272" i="48"/>
  <c r="H272" i="48"/>
  <c r="AU271" i="48"/>
  <c r="AT271" i="48"/>
  <c r="AS271" i="48"/>
  <c r="AP271" i="48"/>
  <c r="AO271" i="48"/>
  <c r="AN271" i="48"/>
  <c r="AM271" i="48"/>
  <c r="AK271" i="48"/>
  <c r="AJ271" i="48"/>
  <c r="AI271" i="48"/>
  <c r="AH271" i="48"/>
  <c r="AG271" i="48"/>
  <c r="AD271" i="48"/>
  <c r="AC271" i="48"/>
  <c r="AB271" i="48"/>
  <c r="AA271" i="48"/>
  <c r="Z271" i="48"/>
  <c r="Y271" i="48"/>
  <c r="X271" i="48"/>
  <c r="W271" i="48"/>
  <c r="V271" i="48"/>
  <c r="U271" i="48"/>
  <c r="R271" i="48"/>
  <c r="Q271" i="48"/>
  <c r="P271" i="48"/>
  <c r="O271" i="48"/>
  <c r="N271" i="48"/>
  <c r="M271" i="48"/>
  <c r="L271" i="48"/>
  <c r="K271" i="48"/>
  <c r="J271" i="48"/>
  <c r="I271" i="48"/>
  <c r="H271" i="48"/>
  <c r="AT270" i="48"/>
  <c r="AS270" i="48"/>
  <c r="AR270" i="48"/>
  <c r="AQ270" i="48"/>
  <c r="AP270" i="48"/>
  <c r="AO270" i="48"/>
  <c r="AN270" i="48"/>
  <c r="AM270" i="48"/>
  <c r="AK270" i="48"/>
  <c r="AH270" i="48"/>
  <c r="AG270" i="48"/>
  <c r="AF270" i="48"/>
  <c r="AE270" i="48"/>
  <c r="AD270" i="48"/>
  <c r="AC270" i="48"/>
  <c r="AB270" i="48"/>
  <c r="AA270" i="48"/>
  <c r="Z270" i="48"/>
  <c r="Y270" i="48"/>
  <c r="V270" i="48"/>
  <c r="U270" i="48"/>
  <c r="T270" i="48"/>
  <c r="S270" i="48"/>
  <c r="R270" i="48"/>
  <c r="Q270" i="48"/>
  <c r="P270" i="48"/>
  <c r="O270" i="48"/>
  <c r="N270" i="48"/>
  <c r="M270" i="48"/>
  <c r="J270" i="48"/>
  <c r="I270" i="48"/>
  <c r="H270" i="48"/>
  <c r="AU269" i="48"/>
  <c r="AT269" i="48"/>
  <c r="AS269" i="48"/>
  <c r="AR269" i="48"/>
  <c r="AQ269" i="48"/>
  <c r="AP269" i="48"/>
  <c r="AO269" i="48"/>
  <c r="AK269" i="48"/>
  <c r="AJ269" i="48"/>
  <c r="AI269" i="48"/>
  <c r="AH269" i="48"/>
  <c r="AG269" i="48"/>
  <c r="AF269" i="48"/>
  <c r="AE269" i="48"/>
  <c r="AD269" i="48"/>
  <c r="AC269" i="48"/>
  <c r="AB269" i="48"/>
  <c r="Z269" i="48"/>
  <c r="Y269" i="48"/>
  <c r="X269" i="48"/>
  <c r="W269" i="48"/>
  <c r="V269" i="48"/>
  <c r="U269" i="48"/>
  <c r="T269" i="48"/>
  <c r="S269" i="48"/>
  <c r="R269" i="48"/>
  <c r="Q269" i="48"/>
  <c r="P269" i="48"/>
  <c r="N269" i="48"/>
  <c r="M269" i="48"/>
  <c r="L269" i="48"/>
  <c r="K269" i="48"/>
  <c r="J269" i="48"/>
  <c r="I269" i="48"/>
  <c r="H269" i="48"/>
  <c r="AU268" i="48"/>
  <c r="AT268" i="48"/>
  <c r="AS268" i="48"/>
  <c r="AR268" i="48"/>
  <c r="AP268" i="48"/>
  <c r="AO268" i="48"/>
  <c r="AN268" i="48"/>
  <c r="AM268" i="48"/>
  <c r="AK268" i="48"/>
  <c r="AJ268" i="48"/>
  <c r="AI268" i="48"/>
  <c r="AH268" i="48"/>
  <c r="AG268" i="48"/>
  <c r="AE268" i="48"/>
  <c r="AD268" i="48"/>
  <c r="AC268" i="48"/>
  <c r="AB268" i="48"/>
  <c r="AA268" i="48"/>
  <c r="Z268" i="48"/>
  <c r="Y268" i="48"/>
  <c r="X268" i="48"/>
  <c r="W268" i="48"/>
  <c r="V268" i="48"/>
  <c r="U268" i="48"/>
  <c r="S268" i="48"/>
  <c r="R268" i="48"/>
  <c r="Q268" i="48"/>
  <c r="P268" i="48"/>
  <c r="O268" i="48"/>
  <c r="N268" i="48"/>
  <c r="M268" i="48"/>
  <c r="L268" i="48"/>
  <c r="K268" i="48"/>
  <c r="J268" i="48"/>
  <c r="I268" i="48"/>
  <c r="H268" i="48"/>
  <c r="AU267" i="48"/>
  <c r="AT267" i="48"/>
  <c r="AS267" i="48"/>
  <c r="AR267" i="48"/>
  <c r="AQ267" i="48"/>
  <c r="AP267" i="48"/>
  <c r="AO267" i="48"/>
  <c r="AN267" i="48"/>
  <c r="AM267" i="48"/>
  <c r="AK267" i="48"/>
  <c r="AH267" i="48"/>
  <c r="AG267" i="48"/>
  <c r="AF267" i="48"/>
  <c r="AE267" i="48"/>
  <c r="AD267" i="48"/>
  <c r="AC267" i="48"/>
  <c r="AB267" i="48"/>
  <c r="AA267" i="48"/>
  <c r="Z267" i="48"/>
  <c r="Y267" i="48"/>
  <c r="V267" i="48"/>
  <c r="U267" i="48"/>
  <c r="T267" i="48"/>
  <c r="S267" i="48"/>
  <c r="R267" i="48"/>
  <c r="Q267" i="48"/>
  <c r="P267" i="48"/>
  <c r="O267" i="48"/>
  <c r="N267" i="48"/>
  <c r="M267" i="48"/>
  <c r="J267" i="48"/>
  <c r="I267" i="48"/>
  <c r="H267" i="48"/>
  <c r="AU266" i="48"/>
  <c r="AT266" i="48"/>
  <c r="AS266" i="48"/>
  <c r="AR266" i="48"/>
  <c r="AQ266" i="48"/>
  <c r="AP266" i="48"/>
  <c r="AO266" i="48"/>
  <c r="AK266" i="48"/>
  <c r="AJ266" i="48"/>
  <c r="AI266" i="48"/>
  <c r="AH266" i="48"/>
  <c r="AG266" i="48"/>
  <c r="AF266" i="48"/>
  <c r="AE266" i="48"/>
  <c r="AD266" i="48"/>
  <c r="AC266" i="48"/>
  <c r="Z266" i="48"/>
  <c r="Y266" i="48"/>
  <c r="X266" i="48"/>
  <c r="W266" i="48"/>
  <c r="V266" i="48"/>
  <c r="U266" i="48"/>
  <c r="T266" i="48"/>
  <c r="S266" i="48"/>
  <c r="R266" i="48"/>
  <c r="Q266" i="48"/>
  <c r="N266" i="48"/>
  <c r="M266" i="48"/>
  <c r="L266" i="48"/>
  <c r="K266" i="48"/>
  <c r="J266" i="48"/>
  <c r="I266" i="48"/>
  <c r="H266" i="48"/>
  <c r="AK264" i="48"/>
  <c r="AJ264" i="48"/>
  <c r="AI264" i="48"/>
  <c r="AH264" i="48"/>
  <c r="AG264" i="48"/>
  <c r="AF264" i="48"/>
  <c r="AE264" i="48"/>
  <c r="AD264" i="48"/>
  <c r="AC264" i="48"/>
  <c r="AB264" i="48"/>
  <c r="AA264" i="48"/>
  <c r="Z264" i="48"/>
  <c r="Y264" i="48"/>
  <c r="X264" i="48"/>
  <c r="W264" i="48"/>
  <c r="V264" i="48"/>
  <c r="U264" i="48"/>
  <c r="T264" i="48"/>
  <c r="S264" i="48"/>
  <c r="R264" i="48"/>
  <c r="Q264" i="48"/>
  <c r="P264" i="48"/>
  <c r="O264" i="48"/>
  <c r="N264" i="48"/>
  <c r="M264" i="48"/>
  <c r="L264" i="48"/>
  <c r="K264" i="48"/>
  <c r="J264" i="48"/>
  <c r="I264" i="48"/>
  <c r="H264" i="48"/>
  <c r="G264" i="48"/>
  <c r="AU263" i="48"/>
  <c r="AT263" i="48"/>
  <c r="AS263" i="48"/>
  <c r="AR263" i="48"/>
  <c r="AQ263" i="48"/>
  <c r="AP263" i="48"/>
  <c r="AO263" i="48"/>
  <c r="AN263" i="48"/>
  <c r="AM263" i="48"/>
  <c r="AK263" i="48"/>
  <c r="AJ263" i="48"/>
  <c r="AI263" i="48"/>
  <c r="AH263"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AU261" i="48"/>
  <c r="AT261" i="48"/>
  <c r="AS261" i="48"/>
  <c r="AO261" i="48"/>
  <c r="AN261" i="48"/>
  <c r="AM261" i="48"/>
  <c r="AK261" i="48"/>
  <c r="AJ261" i="48"/>
  <c r="AI261" i="48"/>
  <c r="AH261" i="48"/>
  <c r="AG261" i="48"/>
  <c r="AC261" i="48"/>
  <c r="AB261" i="48"/>
  <c r="AA261" i="48"/>
  <c r="Z261" i="48"/>
  <c r="Y261" i="48"/>
  <c r="X261" i="48"/>
  <c r="W261" i="48"/>
  <c r="V261" i="48"/>
  <c r="U261" i="48"/>
  <c r="Q261" i="48"/>
  <c r="P261" i="48"/>
  <c r="O261" i="48"/>
  <c r="N261" i="48"/>
  <c r="M261" i="48"/>
  <c r="L261" i="48"/>
  <c r="K261" i="48"/>
  <c r="J261" i="48"/>
  <c r="I261" i="48"/>
  <c r="H261" i="48"/>
  <c r="AU255" i="48"/>
  <c r="AT255" i="48"/>
  <c r="AS255" i="48"/>
  <c r="AQ255" i="48"/>
  <c r="AO255" i="48"/>
  <c r="AN255" i="48"/>
  <c r="AM255" i="48"/>
  <c r="AK255" i="48"/>
  <c r="AJ255" i="48"/>
  <c r="AI255" i="48"/>
  <c r="AH255" i="48"/>
  <c r="AG255" i="48"/>
  <c r="AD255" i="48"/>
  <c r="AC255" i="48"/>
  <c r="AB255" i="48"/>
  <c r="AA255" i="48"/>
  <c r="Z255" i="48"/>
  <c r="Y255" i="48"/>
  <c r="X255" i="48"/>
  <c r="W255" i="48"/>
  <c r="V255" i="48"/>
  <c r="U255" i="48"/>
  <c r="R255" i="48"/>
  <c r="Q255" i="48"/>
  <c r="P255" i="48"/>
  <c r="O255" i="48"/>
  <c r="N255" i="48"/>
  <c r="M255" i="48"/>
  <c r="L255" i="48"/>
  <c r="K255" i="48"/>
  <c r="J255" i="48"/>
  <c r="I255" i="48"/>
  <c r="H255" i="48"/>
  <c r="AK254" i="48"/>
  <c r="AJ254" i="48"/>
  <c r="AI254" i="48"/>
  <c r="AH254"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AU253" i="48"/>
  <c r="AT253" i="48"/>
  <c r="AS253" i="48"/>
  <c r="AR253" i="48"/>
  <c r="AQ253" i="48"/>
  <c r="AP253" i="48"/>
  <c r="AO253" i="48"/>
  <c r="AN253" i="48"/>
  <c r="AM253" i="48"/>
  <c r="AK253" i="48"/>
  <c r="AJ253" i="48"/>
  <c r="AI253" i="48"/>
  <c r="AH253"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AU252" i="48"/>
  <c r="AT252" i="48"/>
  <c r="AS252" i="48"/>
  <c r="AR252" i="48"/>
  <c r="AQ252" i="48"/>
  <c r="AP252" i="48"/>
  <c r="AO252" i="48"/>
  <c r="AN252" i="48"/>
  <c r="AK252" i="48"/>
  <c r="AJ252" i="48"/>
  <c r="AI252" i="48"/>
  <c r="AH252" i="48"/>
  <c r="AG252" i="48"/>
  <c r="AF252" i="48"/>
  <c r="AE252" i="48"/>
  <c r="AD252" i="48"/>
  <c r="AC252" i="48"/>
  <c r="AA252" i="48"/>
  <c r="Y252" i="48"/>
  <c r="X252" i="48"/>
  <c r="W252" i="48"/>
  <c r="V252" i="48"/>
  <c r="U252" i="48"/>
  <c r="T252" i="48"/>
  <c r="S252" i="48"/>
  <c r="R252" i="48"/>
  <c r="Q252" i="48"/>
  <c r="O252" i="48"/>
  <c r="M252" i="48"/>
  <c r="L252" i="48"/>
  <c r="K252" i="48"/>
  <c r="J252" i="48"/>
  <c r="I252" i="48"/>
  <c r="H252" i="48"/>
  <c r="AU251" i="48"/>
  <c r="AT251" i="48"/>
  <c r="AS251" i="48"/>
  <c r="AQ251" i="48"/>
  <c r="AO251" i="48"/>
  <c r="AN251" i="48"/>
  <c r="AM251" i="48"/>
  <c r="AK251" i="48"/>
  <c r="AJ251" i="48"/>
  <c r="AI251" i="48"/>
  <c r="AH251" i="48"/>
  <c r="AG251" i="48"/>
  <c r="AD251" i="48"/>
  <c r="AC251" i="48"/>
  <c r="AB251" i="48"/>
  <c r="AA251" i="48"/>
  <c r="Z251" i="48"/>
  <c r="Y251" i="48"/>
  <c r="X251" i="48"/>
  <c r="W251" i="48"/>
  <c r="V251" i="48"/>
  <c r="U251" i="48"/>
  <c r="R251" i="48"/>
  <c r="Q251" i="48"/>
  <c r="P251" i="48"/>
  <c r="O251" i="48"/>
  <c r="N251" i="48"/>
  <c r="M251" i="48"/>
  <c r="L251" i="48"/>
  <c r="K251" i="48"/>
  <c r="J251" i="48"/>
  <c r="I251" i="48"/>
  <c r="H251" i="48"/>
  <c r="AT250" i="48"/>
  <c r="AS250" i="48"/>
  <c r="AR250" i="48"/>
  <c r="AQ250" i="48"/>
  <c r="AP250" i="48"/>
  <c r="AO250" i="48"/>
  <c r="AN250" i="48"/>
  <c r="AM250" i="48"/>
  <c r="AK250" i="48"/>
  <c r="AH250" i="48"/>
  <c r="AG250" i="48"/>
  <c r="AF250" i="48"/>
  <c r="AE250" i="48"/>
  <c r="AD250" i="48"/>
  <c r="AC250" i="48"/>
  <c r="AB250" i="48"/>
  <c r="AA250" i="48"/>
  <c r="Z250" i="48"/>
  <c r="Y250" i="48"/>
  <c r="V250" i="48"/>
  <c r="U250" i="48"/>
  <c r="T250" i="48"/>
  <c r="S250" i="48"/>
  <c r="R250" i="48"/>
  <c r="Q250" i="48"/>
  <c r="P250" i="48"/>
  <c r="O250" i="48"/>
  <c r="N250" i="48"/>
  <c r="M250" i="48"/>
  <c r="J250" i="48"/>
  <c r="I250" i="48"/>
  <c r="H250" i="48"/>
  <c r="AU249" i="48"/>
  <c r="AT249" i="48"/>
  <c r="AS249" i="48"/>
  <c r="AR249" i="48"/>
  <c r="AQ249" i="48"/>
  <c r="AP249" i="48"/>
  <c r="AO249" i="48"/>
  <c r="AK249" i="48"/>
  <c r="AJ249" i="48"/>
  <c r="AI249" i="48"/>
  <c r="AH249" i="48"/>
  <c r="AG249" i="48"/>
  <c r="AF249" i="48"/>
  <c r="AE249" i="48"/>
  <c r="AD249" i="48"/>
  <c r="AC249" i="48"/>
  <c r="Y249" i="48"/>
  <c r="X249" i="48"/>
  <c r="W249" i="48"/>
  <c r="V249" i="48"/>
  <c r="U249" i="48"/>
  <c r="T249" i="48"/>
  <c r="S249" i="48"/>
  <c r="R249" i="48"/>
  <c r="Q249" i="48"/>
  <c r="M249" i="48"/>
  <c r="L249" i="48"/>
  <c r="K249" i="48"/>
  <c r="J249" i="48"/>
  <c r="I249" i="48"/>
  <c r="H249" i="48"/>
  <c r="AU248" i="48"/>
  <c r="AT248" i="48"/>
  <c r="AS248" i="48"/>
  <c r="AO248" i="48"/>
  <c r="AN248" i="48"/>
  <c r="AM248" i="48"/>
  <c r="AK248" i="48"/>
  <c r="AJ248" i="48"/>
  <c r="AI248" i="48"/>
  <c r="AH248" i="48"/>
  <c r="AG248" i="48"/>
  <c r="AC248" i="48"/>
  <c r="AB248" i="48"/>
  <c r="AA248" i="48"/>
  <c r="Z248" i="48"/>
  <c r="Y248" i="48"/>
  <c r="X248" i="48"/>
  <c r="W248" i="48"/>
  <c r="V248" i="48"/>
  <c r="U248" i="48"/>
  <c r="Q248" i="48"/>
  <c r="P248" i="48"/>
  <c r="O248" i="48"/>
  <c r="N248" i="48"/>
  <c r="M248" i="48"/>
  <c r="L248" i="48"/>
  <c r="K248" i="48"/>
  <c r="J248" i="48"/>
  <c r="I248" i="48"/>
  <c r="H248" i="48"/>
  <c r="AS247" i="48"/>
  <c r="AR247" i="48"/>
  <c r="AQ247" i="48"/>
  <c r="AP247" i="48"/>
  <c r="AO247" i="48"/>
  <c r="AN247" i="48"/>
  <c r="AM247" i="48"/>
  <c r="AK247" i="48"/>
  <c r="AG247" i="48"/>
  <c r="AF247" i="48"/>
  <c r="AE247" i="48"/>
  <c r="AD247" i="48"/>
  <c r="AC247" i="48"/>
  <c r="AB247" i="48"/>
  <c r="AA247" i="48"/>
  <c r="Z247" i="48"/>
  <c r="Y247" i="48"/>
  <c r="U247" i="48"/>
  <c r="T247" i="48"/>
  <c r="S247" i="48"/>
  <c r="R247" i="48"/>
  <c r="Q247" i="48"/>
  <c r="P247" i="48"/>
  <c r="O247" i="48"/>
  <c r="N247" i="48"/>
  <c r="M247" i="48"/>
  <c r="I247" i="48"/>
  <c r="H247" i="48"/>
  <c r="H246" i="48"/>
  <c r="AU245" i="48"/>
  <c r="AT245" i="48"/>
  <c r="AS245" i="48"/>
  <c r="AO245" i="48"/>
  <c r="AN245" i="48"/>
  <c r="AM245" i="48"/>
  <c r="AK245" i="48"/>
  <c r="AJ245" i="48"/>
  <c r="AI245" i="48"/>
  <c r="AH245" i="48"/>
  <c r="AG245" i="48"/>
  <c r="AC245" i="48"/>
  <c r="AB245" i="48"/>
  <c r="AA245" i="48"/>
  <c r="Z245" i="48"/>
  <c r="Y245" i="48"/>
  <c r="X245" i="48"/>
  <c r="W245" i="48"/>
  <c r="V245" i="48"/>
  <c r="U245" i="48"/>
  <c r="Q245" i="48"/>
  <c r="P245" i="48"/>
  <c r="O245" i="48"/>
  <c r="N245" i="48"/>
  <c r="M245" i="48"/>
  <c r="L245" i="48"/>
  <c r="K245" i="48"/>
  <c r="J245" i="48"/>
  <c r="I245" i="48"/>
  <c r="H245" i="48"/>
  <c r="AK244" i="48"/>
  <c r="AJ244" i="48"/>
  <c r="AI244" i="48"/>
  <c r="AH244" i="48"/>
  <c r="AG244" i="48"/>
  <c r="AF244" i="48"/>
  <c r="AE244" i="48"/>
  <c r="AD244" i="48"/>
  <c r="AC244" i="48"/>
  <c r="AB244" i="48"/>
  <c r="AA244" i="48"/>
  <c r="Z244" i="48"/>
  <c r="Y244" i="48"/>
  <c r="X244" i="48"/>
  <c r="W244" i="48"/>
  <c r="V244" i="48"/>
  <c r="U244" i="48"/>
  <c r="T244" i="48"/>
  <c r="S244" i="48"/>
  <c r="R244" i="48"/>
  <c r="Q244" i="48"/>
  <c r="P244" i="48"/>
  <c r="O244" i="48"/>
  <c r="N244" i="48"/>
  <c r="M244" i="48"/>
  <c r="L244" i="48"/>
  <c r="K244" i="48"/>
  <c r="J244" i="48"/>
  <c r="I244" i="48"/>
  <c r="H244" i="48"/>
  <c r="G244" i="48"/>
  <c r="AU243" i="48"/>
  <c r="AT243" i="48"/>
  <c r="AS243" i="48"/>
  <c r="AR243" i="48"/>
  <c r="AQ243" i="48"/>
  <c r="AP243" i="48"/>
  <c r="AO243" i="48"/>
  <c r="AN243" i="48"/>
  <c r="AM243" i="48"/>
  <c r="AK243" i="48"/>
  <c r="AJ243" i="48"/>
  <c r="AI243" i="48"/>
  <c r="AH243"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AU241" i="48"/>
  <c r="AT241" i="48"/>
  <c r="AS241" i="48"/>
  <c r="AP241" i="48"/>
  <c r="AO241" i="48"/>
  <c r="AN241" i="48"/>
  <c r="AM241" i="48"/>
  <c r="AK241" i="48"/>
  <c r="AJ241" i="48"/>
  <c r="AI241" i="48"/>
  <c r="AH241" i="48"/>
  <c r="AG241" i="48"/>
  <c r="AD241" i="48"/>
  <c r="AC241" i="48"/>
  <c r="AB241" i="48"/>
  <c r="AA241" i="48"/>
  <c r="Z241" i="48"/>
  <c r="Y241" i="48"/>
  <c r="X241" i="48"/>
  <c r="W241" i="48"/>
  <c r="V241" i="48"/>
  <c r="U241" i="48"/>
  <c r="R241" i="48"/>
  <c r="Q241" i="48"/>
  <c r="P241" i="48"/>
  <c r="O241" i="48"/>
  <c r="N241" i="48"/>
  <c r="M241" i="48"/>
  <c r="L241" i="48"/>
  <c r="K241" i="48"/>
  <c r="J241" i="48"/>
  <c r="I241" i="48"/>
  <c r="H241" i="48"/>
  <c r="AK234" i="48"/>
  <c r="AJ234" i="48"/>
  <c r="AI234" i="48"/>
  <c r="AH234"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AU233" i="48"/>
  <c r="AT233" i="48"/>
  <c r="AS233" i="48"/>
  <c r="AR233" i="48"/>
  <c r="AQ233" i="48"/>
  <c r="AP233" i="48"/>
  <c r="AO233" i="48"/>
  <c r="AN233" i="48"/>
  <c r="AM233" i="48"/>
  <c r="AK233" i="48"/>
  <c r="AJ233" i="48"/>
  <c r="AI233" i="48"/>
  <c r="AH233"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AK231" i="48"/>
  <c r="AJ231" i="48"/>
  <c r="AI231" i="48"/>
  <c r="AH231" i="48"/>
  <c r="AG231" i="48"/>
  <c r="AB231" i="48"/>
  <c r="AA231" i="48"/>
  <c r="Z231" i="48"/>
  <c r="Y231" i="48"/>
  <c r="X231" i="48"/>
  <c r="W231" i="48"/>
  <c r="V231" i="48"/>
  <c r="U231" i="48"/>
  <c r="P231" i="48"/>
  <c r="O231" i="48"/>
  <c r="N231" i="48"/>
  <c r="M231" i="48"/>
  <c r="L231" i="48"/>
  <c r="K231" i="48"/>
  <c r="J231" i="48"/>
  <c r="I231" i="48"/>
  <c r="H231" i="48"/>
  <c r="AK225" i="48"/>
  <c r="AJ225" i="48"/>
  <c r="AI225" i="48"/>
  <c r="AH225" i="48"/>
  <c r="AG225" i="48"/>
  <c r="AF225" i="48"/>
  <c r="AB225" i="48"/>
  <c r="AA225" i="48"/>
  <c r="Z225" i="48"/>
  <c r="Y225" i="48"/>
  <c r="X225" i="48"/>
  <c r="W225" i="48"/>
  <c r="V225" i="48"/>
  <c r="U225" i="48"/>
  <c r="T225" i="48"/>
  <c r="P225" i="48"/>
  <c r="O225" i="48"/>
  <c r="N225" i="48"/>
  <c r="M225" i="48"/>
  <c r="L225" i="48"/>
  <c r="K225" i="48"/>
  <c r="J225" i="48"/>
  <c r="I225" i="48"/>
  <c r="H225" i="48"/>
  <c r="AK224" i="48"/>
  <c r="AJ224" i="48"/>
  <c r="AI224" i="48"/>
  <c r="AH224"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AK214" i="48"/>
  <c r="AJ214" i="48"/>
  <c r="AI214" i="48"/>
  <c r="AH214"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AT372" i="48"/>
  <c r="AR372" i="48"/>
  <c r="AP372" i="48"/>
  <c r="AO372" i="48"/>
  <c r="AJ372" i="48"/>
  <c r="AG372" i="48"/>
  <c r="AF372" i="48"/>
  <c r="AD372" i="48"/>
  <c r="Y372" i="48"/>
  <c r="W372" i="48"/>
  <c r="T372" i="48"/>
  <c r="Q372" i="48"/>
  <c r="L372" i="48"/>
  <c r="J372" i="48"/>
  <c r="I372" i="48"/>
  <c r="AS370" i="48"/>
  <c r="AP370" i="48"/>
  <c r="AO370" i="48"/>
  <c r="AM370" i="48"/>
  <c r="AK370" i="48"/>
  <c r="AF370" i="48"/>
  <c r="AC370" i="48"/>
  <c r="Z370" i="48"/>
  <c r="Y370" i="48"/>
  <c r="U370" i="48"/>
  <c r="S370" i="48"/>
  <c r="R370" i="48"/>
  <c r="P370" i="48"/>
  <c r="M370" i="48"/>
  <c r="I370" i="48"/>
  <c r="AT369" i="48"/>
  <c r="AR369" i="48"/>
  <c r="AQ369" i="48"/>
  <c r="AO369" i="48"/>
  <c r="AI369" i="48"/>
  <c r="AH369" i="48"/>
  <c r="AF369" i="48"/>
  <c r="AD369" i="48"/>
  <c r="AA369" i="48"/>
  <c r="Y369" i="48"/>
  <c r="V369" i="48"/>
  <c r="S369" i="48"/>
  <c r="R369" i="48"/>
  <c r="L369" i="48"/>
  <c r="K369" i="48"/>
  <c r="I369" i="48"/>
  <c r="AU368" i="48"/>
  <c r="AQ368" i="48"/>
  <c r="AO368" i="48"/>
  <c r="AM368" i="48"/>
  <c r="AK368" i="48"/>
  <c r="AJ368" i="48"/>
  <c r="AH368" i="48"/>
  <c r="AB368" i="48"/>
  <c r="AA368" i="48"/>
  <c r="Y368" i="48"/>
  <c r="W368" i="48"/>
  <c r="U368" i="48"/>
  <c r="T368" i="48"/>
  <c r="O368" i="48"/>
  <c r="L368" i="48"/>
  <c r="K368" i="48"/>
  <c r="I368" i="48"/>
  <c r="AS367" i="48"/>
  <c r="AQ367" i="48"/>
  <c r="AN367" i="48"/>
  <c r="AK367" i="48"/>
  <c r="AH367" i="48"/>
  <c r="AF367" i="48"/>
  <c r="AC367" i="48"/>
  <c r="AA367" i="48"/>
  <c r="U367" i="48"/>
  <c r="T367" i="48"/>
  <c r="R367" i="48"/>
  <c r="P367" i="48"/>
  <c r="M367" i="48"/>
  <c r="H367" i="48"/>
  <c r="AT365" i="48"/>
  <c r="AS365" i="48"/>
  <c r="AO365" i="48"/>
  <c r="AJ365" i="48"/>
  <c r="AG365" i="48"/>
  <c r="AC365" i="48"/>
  <c r="AA365" i="48"/>
  <c r="Y365" i="48"/>
  <c r="V365" i="48"/>
  <c r="Q365" i="48"/>
  <c r="N365" i="48"/>
  <c r="M365" i="48"/>
  <c r="K365" i="48"/>
  <c r="I365" i="48"/>
  <c r="H332" i="48"/>
  <c r="J329" i="48"/>
  <c r="I329" i="48"/>
  <c r="H326" i="48"/>
  <c r="H319" i="48"/>
  <c r="I316" i="48"/>
  <c r="H316" i="48"/>
  <c r="M308" i="48"/>
  <c r="L308" i="48"/>
  <c r="K308" i="48"/>
  <c r="J308" i="48"/>
  <c r="I308" i="48"/>
  <c r="I307" i="48"/>
  <c r="I305" i="48"/>
  <c r="H305" i="48"/>
  <c r="I280" i="48"/>
  <c r="H280" i="48"/>
  <c r="H278" i="48"/>
  <c r="I277" i="48"/>
  <c r="H276" i="48"/>
  <c r="I275" i="48"/>
  <c r="H275" i="48"/>
  <c r="H265" i="48"/>
  <c r="I246" i="48"/>
  <c r="I240" i="48"/>
  <c r="H240" i="48"/>
  <c r="I239" i="48"/>
  <c r="H239" i="48"/>
  <c r="I236" i="48"/>
  <c r="H227" i="48"/>
  <c r="I226" i="48"/>
  <c r="I222" i="48"/>
  <c r="I221" i="48"/>
  <c r="I220" i="48"/>
  <c r="H219" i="48"/>
  <c r="H217" i="48"/>
  <c r="I216" i="48"/>
  <c r="H215" i="48"/>
  <c r="C2" i="47"/>
  <c r="D2" i="47"/>
  <c r="F2" i="47"/>
  <c r="G2" i="47"/>
  <c r="H2" i="47"/>
  <c r="I2" i="47"/>
  <c r="J2" i="47"/>
  <c r="K2" i="47"/>
  <c r="L2" i="47"/>
  <c r="M2" i="47"/>
  <c r="N2" i="47"/>
  <c r="O2" i="47"/>
  <c r="P2" i="47"/>
  <c r="R2" i="47"/>
  <c r="S2" i="47"/>
  <c r="T2" i="47"/>
  <c r="U2" i="47"/>
  <c r="V2" i="47"/>
  <c r="W2" i="47"/>
  <c r="X2" i="47"/>
  <c r="Y2" i="47"/>
  <c r="Z2" i="47"/>
  <c r="AA2" i="47"/>
  <c r="AB2" i="47"/>
  <c r="AD2" i="47"/>
  <c r="AE2" i="47"/>
  <c r="AF2" i="47"/>
  <c r="AG2" i="47"/>
  <c r="AH2" i="47"/>
  <c r="AI2" i="47"/>
  <c r="AJ2" i="47"/>
  <c r="AK2" i="47"/>
  <c r="AL2" i="47"/>
  <c r="AM2" i="47"/>
  <c r="AN2" i="47"/>
  <c r="AP2" i="47"/>
  <c r="C3" i="47"/>
  <c r="D3" i="47"/>
  <c r="E3" i="47"/>
  <c r="F3" i="47"/>
  <c r="H3" i="47"/>
  <c r="I3" i="47"/>
  <c r="J3" i="47"/>
  <c r="K3" i="47"/>
  <c r="L3" i="47"/>
  <c r="M3" i="47"/>
  <c r="N3" i="47"/>
  <c r="O3" i="47"/>
  <c r="P3" i="47"/>
  <c r="Q3" i="47"/>
  <c r="R3" i="47"/>
  <c r="T3" i="47"/>
  <c r="U3" i="47"/>
  <c r="V3" i="47"/>
  <c r="W3" i="47"/>
  <c r="X3" i="47"/>
  <c r="Y3" i="47"/>
  <c r="Z3" i="47"/>
  <c r="AA3" i="47"/>
  <c r="AB3" i="47"/>
  <c r="AC3" i="47"/>
  <c r="AD3" i="47"/>
  <c r="AF3" i="47"/>
  <c r="AG3" i="47"/>
  <c r="AH3" i="47"/>
  <c r="AI3" i="47"/>
  <c r="AJ3" i="47"/>
  <c r="AK3" i="47"/>
  <c r="AL3" i="47"/>
  <c r="AM3" i="47"/>
  <c r="AN3" i="47"/>
  <c r="AO3" i="47"/>
  <c r="AP3" i="47"/>
  <c r="C8" i="47"/>
  <c r="D8" i="47"/>
  <c r="F8" i="47"/>
  <c r="G8" i="47"/>
  <c r="H8" i="47"/>
  <c r="I8" i="47"/>
  <c r="J8" i="47"/>
  <c r="K8" i="47"/>
  <c r="L8" i="47"/>
  <c r="M8" i="47"/>
  <c r="N8" i="47"/>
  <c r="O8" i="47"/>
  <c r="P8" i="47"/>
  <c r="R8" i="47"/>
  <c r="S8" i="47"/>
  <c r="T8" i="47"/>
  <c r="U8" i="47"/>
  <c r="V8" i="47"/>
  <c r="W8" i="47"/>
  <c r="X8" i="47"/>
  <c r="Y8" i="47"/>
  <c r="Z8" i="47"/>
  <c r="AA8" i="47"/>
  <c r="AB8" i="47"/>
  <c r="AD8" i="47"/>
  <c r="AE8" i="47"/>
  <c r="AF8" i="47"/>
  <c r="AG8" i="47"/>
  <c r="AH8" i="47"/>
  <c r="AI8" i="47"/>
  <c r="AJ8" i="47"/>
  <c r="AK8" i="47"/>
  <c r="AL8" i="47"/>
  <c r="AM8" i="47"/>
  <c r="AN8" i="47"/>
  <c r="AP8" i="47"/>
  <c r="B3" i="47"/>
  <c r="B8" i="47"/>
  <c r="B2" i="47"/>
  <c r="Y2" i="46"/>
  <c r="D9" i="46"/>
  <c r="C25" i="46" s="1"/>
  <c r="C28" i="46" s="1"/>
  <c r="D10" i="46"/>
  <c r="C26" i="46" s="1"/>
  <c r="C29" i="46" s="1"/>
  <c r="F29" i="46" s="1"/>
  <c r="X11" i="46"/>
  <c r="F12" i="46"/>
  <c r="I12" i="46"/>
  <c r="K12" i="46"/>
  <c r="F14" i="46"/>
  <c r="I14" i="46"/>
  <c r="K14" i="46"/>
  <c r="X15" i="46"/>
  <c r="D16" i="46"/>
  <c r="D25" i="46"/>
  <c r="D28" i="46" s="1"/>
  <c r="E25" i="46"/>
  <c r="E28" i="46" s="1"/>
  <c r="D26" i="46"/>
  <c r="D29" i="46" s="1"/>
  <c r="E26" i="46"/>
  <c r="E29" i="46" s="1"/>
  <c r="F51" i="76"/>
  <c r="E47" i="76"/>
  <c r="H51" i="76"/>
  <c r="D51" i="76"/>
  <c r="E48" i="76"/>
  <c r="H49" i="76"/>
  <c r="D48" i="76"/>
  <c r="H46" i="76"/>
  <c r="D45" i="76"/>
  <c r="F49" i="76"/>
  <c r="F46" i="76"/>
  <c r="F47" i="76"/>
  <c r="G49" i="76"/>
  <c r="D47" i="76"/>
  <c r="G51" i="76"/>
  <c r="E49" i="76"/>
  <c r="E51" i="76"/>
  <c r="D49" i="76"/>
  <c r="H45" i="76"/>
  <c r="G45" i="76"/>
  <c r="H48" i="76"/>
  <c r="F45" i="76"/>
  <c r="G48" i="76"/>
  <c r="E45" i="76"/>
  <c r="H47" i="76"/>
  <c r="G47" i="76"/>
  <c r="F48" i="76"/>
  <c r="G46" i="76"/>
  <c r="E46" i="76"/>
  <c r="D46" i="76"/>
  <c r="V371" i="49" l="1"/>
  <c r="W371" i="49"/>
  <c r="X366" i="49"/>
  <c r="K371" i="49"/>
  <c r="H360" i="49"/>
  <c r="K355" i="49"/>
  <c r="J355" i="49"/>
  <c r="P358" i="49"/>
  <c r="X346" i="49"/>
  <c r="AG350" i="49"/>
  <c r="J351" i="49"/>
  <c r="H350" i="49"/>
  <c r="I350" i="49"/>
  <c r="X341" i="49"/>
  <c r="AF330" i="49"/>
  <c r="AB328" i="49"/>
  <c r="V325" i="49"/>
  <c r="Z327" i="49"/>
  <c r="U330" i="49"/>
  <c r="W331" i="49"/>
  <c r="X325" i="49"/>
  <c r="AG330" i="49"/>
  <c r="AH331" i="49"/>
  <c r="U320" i="49"/>
  <c r="AB318" i="49"/>
  <c r="X322" i="49"/>
  <c r="Z317" i="49"/>
  <c r="AC318" i="49"/>
  <c r="AT315" i="49"/>
  <c r="AA317" i="49"/>
  <c r="V321" i="49"/>
  <c r="U310" i="49"/>
  <c r="M306" i="49"/>
  <c r="T309" i="49"/>
  <c r="X311" i="49"/>
  <c r="AG310" i="49"/>
  <c r="X312" i="49"/>
  <c r="Y312" i="49"/>
  <c r="H310" i="49"/>
  <c r="AK306" i="49"/>
  <c r="J301" i="49"/>
  <c r="H300" i="49"/>
  <c r="Y296" i="49"/>
  <c r="V301" i="49"/>
  <c r="X302" i="49"/>
  <c r="T300" i="49"/>
  <c r="O287" i="49"/>
  <c r="M286" i="49"/>
  <c r="Q288" i="49"/>
  <c r="R289" i="49"/>
  <c r="S289" i="49"/>
  <c r="K291" i="49"/>
  <c r="AC288" i="49"/>
  <c r="K281" i="49"/>
  <c r="W271" i="49"/>
  <c r="Y272" i="49"/>
  <c r="L272" i="49"/>
  <c r="AK255" i="49"/>
  <c r="L261" i="49"/>
  <c r="K245" i="49"/>
  <c r="AF250" i="49"/>
  <c r="U250" i="49"/>
  <c r="X252" i="49"/>
  <c r="J245" i="49"/>
  <c r="H250" i="49"/>
  <c r="AI245" i="49"/>
  <c r="W251" i="49"/>
  <c r="P248" i="49"/>
  <c r="J251" i="49"/>
  <c r="L252" i="49"/>
  <c r="K241" i="49"/>
  <c r="V241" i="49"/>
  <c r="W241" i="49"/>
  <c r="J225" i="49"/>
  <c r="AH231" i="49"/>
  <c r="W231" i="49"/>
  <c r="Z245" i="49"/>
  <c r="AE269" i="49"/>
  <c r="AQ315" i="49"/>
  <c r="AQ351" i="49"/>
  <c r="P366" i="48"/>
  <c r="AB366" i="48"/>
  <c r="O366" i="49"/>
  <c r="M366" i="49"/>
  <c r="R366" i="49"/>
  <c r="Z366" i="49"/>
  <c r="X371" i="49"/>
  <c r="AP371" i="48"/>
  <c r="R371" i="48"/>
  <c r="AD371" i="48"/>
  <c r="AQ371" i="48"/>
  <c r="U371" i="49"/>
  <c r="S371" i="48"/>
  <c r="AE371" i="48"/>
  <c r="AH366" i="49"/>
  <c r="P371" i="49"/>
  <c r="Y366" i="49"/>
  <c r="AG371" i="49"/>
  <c r="AK366" i="49"/>
  <c r="H371" i="49"/>
  <c r="AM356" i="49"/>
  <c r="AN356" i="49"/>
  <c r="O356" i="49"/>
  <c r="P356" i="49"/>
  <c r="AK359" i="49"/>
  <c r="N359" i="49"/>
  <c r="M359" i="49"/>
  <c r="AP361" i="49"/>
  <c r="AO361" i="49"/>
  <c r="Q361" i="49"/>
  <c r="AD355" i="49"/>
  <c r="AC355" i="49"/>
  <c r="R355" i="48"/>
  <c r="AD355" i="48"/>
  <c r="O356" i="48"/>
  <c r="AA356" i="48"/>
  <c r="AN356" i="48"/>
  <c r="AC359" i="49"/>
  <c r="AE360" i="49"/>
  <c r="AI362" i="49"/>
  <c r="AA357" i="49"/>
  <c r="AB358" i="49"/>
  <c r="AE359" i="49"/>
  <c r="AG360" i="49"/>
  <c r="AI361" i="49"/>
  <c r="M362" i="48"/>
  <c r="Y362" i="48"/>
  <c r="AU355" i="49"/>
  <c r="Y356" i="49"/>
  <c r="AO361" i="48"/>
  <c r="AM362" i="48"/>
  <c r="W356" i="49"/>
  <c r="L357" i="49"/>
  <c r="AS360" i="48"/>
  <c r="Q361" i="48"/>
  <c r="AC361" i="48"/>
  <c r="AP361" i="48"/>
  <c r="O362" i="48"/>
  <c r="AA362" i="48"/>
  <c r="AQ358" i="49"/>
  <c r="AU360" i="49"/>
  <c r="I360" i="48"/>
  <c r="U360" i="48"/>
  <c r="AG360" i="48"/>
  <c r="R361" i="48"/>
  <c r="AD361" i="48"/>
  <c r="AQ361" i="48"/>
  <c r="I361" i="49"/>
  <c r="J362" i="49"/>
  <c r="AO358" i="48"/>
  <c r="M359" i="48"/>
  <c r="Y359" i="48"/>
  <c r="AK359" i="48"/>
  <c r="S361" i="48"/>
  <c r="AE361" i="48"/>
  <c r="J361" i="49"/>
  <c r="O355" i="49"/>
  <c r="Q356" i="49"/>
  <c r="S357" i="49"/>
  <c r="U358" i="49"/>
  <c r="W359" i="49"/>
  <c r="Y360" i="49"/>
  <c r="AA361" i="49"/>
  <c r="AS357" i="48"/>
  <c r="Q358" i="48"/>
  <c r="AC358" i="48"/>
  <c r="N359" i="48"/>
  <c r="Z359" i="48"/>
  <c r="AM359" i="48"/>
  <c r="K360" i="48"/>
  <c r="W360" i="48"/>
  <c r="AI360" i="48"/>
  <c r="P359" i="49"/>
  <c r="U357" i="49"/>
  <c r="I357" i="48"/>
  <c r="U357" i="48"/>
  <c r="AG357" i="48"/>
  <c r="AT357" i="48"/>
  <c r="AQ358" i="48"/>
  <c r="O359" i="48"/>
  <c r="AA359" i="48"/>
  <c r="AS355" i="49"/>
  <c r="AJ356" i="49"/>
  <c r="U362" i="49"/>
  <c r="I356" i="49"/>
  <c r="K357" i="49"/>
  <c r="M358" i="49"/>
  <c r="O359" i="49"/>
  <c r="Q360" i="49"/>
  <c r="S361" i="49"/>
  <c r="AT362" i="49"/>
  <c r="X350" i="49"/>
  <c r="K350" i="49"/>
  <c r="O346" i="49"/>
  <c r="S351" i="49"/>
  <c r="AJ350" i="49"/>
  <c r="AR351" i="49"/>
  <c r="AM346" i="49"/>
  <c r="AU350" i="48"/>
  <c r="S351" i="48"/>
  <c r="AE351" i="48"/>
  <c r="AR351" i="48"/>
  <c r="AB346" i="49"/>
  <c r="AO346" i="49"/>
  <c r="AQ350" i="49"/>
  <c r="AS351" i="49"/>
  <c r="AM346" i="48"/>
  <c r="K350" i="48"/>
  <c r="W350" i="48"/>
  <c r="AI350" i="48"/>
  <c r="T351" i="48"/>
  <c r="AF351" i="48"/>
  <c r="O346" i="48"/>
  <c r="AA346" i="48"/>
  <c r="AN346" i="48"/>
  <c r="L350" i="48"/>
  <c r="X350" i="48"/>
  <c r="AJ350" i="48"/>
  <c r="P346" i="48"/>
  <c r="AB346" i="48"/>
  <c r="AI350" i="49"/>
  <c r="AN346" i="49"/>
  <c r="I346" i="49"/>
  <c r="M351" i="49"/>
  <c r="AC341" i="49"/>
  <c r="R341" i="49"/>
  <c r="Q341" i="48"/>
  <c r="AC341" i="48"/>
  <c r="AP341" i="48"/>
  <c r="R341" i="48"/>
  <c r="AD341" i="48"/>
  <c r="AM341" i="49"/>
  <c r="AP341" i="49"/>
  <c r="J341" i="49"/>
  <c r="S331" i="49"/>
  <c r="K330" i="49"/>
  <c r="W330" i="49"/>
  <c r="AF331" i="49"/>
  <c r="AQ325" i="49"/>
  <c r="AM331" i="49"/>
  <c r="AQ325" i="48"/>
  <c r="AQ331" i="48"/>
  <c r="J325" i="49"/>
  <c r="N328" i="49"/>
  <c r="P330" i="49"/>
  <c r="R331" i="49"/>
  <c r="S325" i="48"/>
  <c r="AE325" i="48"/>
  <c r="AU330" i="48"/>
  <c r="S331" i="48"/>
  <c r="AE331" i="48"/>
  <c r="AR331" i="48"/>
  <c r="AJ327" i="49"/>
  <c r="K330" i="48"/>
  <c r="W330" i="48"/>
  <c r="AI330" i="48"/>
  <c r="T331" i="48"/>
  <c r="AF331" i="48"/>
  <c r="AP330" i="49"/>
  <c r="L330" i="48"/>
  <c r="X330" i="48"/>
  <c r="AJ330" i="48"/>
  <c r="J331" i="49"/>
  <c r="AQ328" i="48"/>
  <c r="AF327" i="49"/>
  <c r="AR328" i="49"/>
  <c r="S328" i="48"/>
  <c r="AE328" i="48"/>
  <c r="AG327" i="49"/>
  <c r="X330" i="49"/>
  <c r="AP325" i="49"/>
  <c r="AR327" i="49"/>
  <c r="AT328" i="49"/>
  <c r="H330" i="49"/>
  <c r="H325" i="49"/>
  <c r="AM322" i="49"/>
  <c r="AN322" i="49"/>
  <c r="O322" i="49"/>
  <c r="T315" i="49"/>
  <c r="AP321" i="49"/>
  <c r="AR321" i="49"/>
  <c r="AQ321" i="49"/>
  <c r="T321" i="49"/>
  <c r="AE315" i="49"/>
  <c r="AQ321" i="48"/>
  <c r="O322" i="48"/>
  <c r="AA322" i="48"/>
  <c r="AN322" i="48"/>
  <c r="S315" i="48"/>
  <c r="AE315" i="48"/>
  <c r="AR315" i="48"/>
  <c r="AU320" i="48"/>
  <c r="S321" i="48"/>
  <c r="AE321" i="48"/>
  <c r="AR321" i="48"/>
  <c r="P322" i="48"/>
  <c r="AB322" i="48"/>
  <c r="AJ321" i="49"/>
  <c r="AK321" i="49"/>
  <c r="T315" i="48"/>
  <c r="AF315" i="48"/>
  <c r="K320" i="48"/>
  <c r="W320" i="48"/>
  <c r="AI320" i="48"/>
  <c r="T321" i="48"/>
  <c r="AF321" i="48"/>
  <c r="Y322" i="49"/>
  <c r="L315" i="49"/>
  <c r="M317" i="49"/>
  <c r="O318" i="49"/>
  <c r="I315" i="49"/>
  <c r="K321" i="49"/>
  <c r="N315" i="49"/>
  <c r="O317" i="49"/>
  <c r="Q318" i="49"/>
  <c r="N320" i="49"/>
  <c r="J315" i="49"/>
  <c r="L321" i="49"/>
  <c r="J317" i="49"/>
  <c r="M321" i="49"/>
  <c r="AN315" i="49"/>
  <c r="H322" i="49"/>
  <c r="AQ318" i="48"/>
  <c r="AQ315" i="48"/>
  <c r="S318" i="48"/>
  <c r="AE318" i="48"/>
  <c r="AD320" i="49"/>
  <c r="AU317" i="49"/>
  <c r="K317" i="48"/>
  <c r="W317" i="48"/>
  <c r="AI317" i="48"/>
  <c r="M318" i="49"/>
  <c r="AG315" i="49"/>
  <c r="AR315" i="49"/>
  <c r="AH317" i="49"/>
  <c r="AS317" i="49"/>
  <c r="AJ318" i="49"/>
  <c r="AU318" i="49"/>
  <c r="AF320" i="49"/>
  <c r="AM306" i="49"/>
  <c r="AA306" i="49"/>
  <c r="N306" i="49"/>
  <c r="P306" i="49"/>
  <c r="S310" i="49"/>
  <c r="I312" i="49"/>
  <c r="U311" i="49"/>
  <c r="AF309" i="49"/>
  <c r="AR309" i="49"/>
  <c r="AJ311" i="49"/>
  <c r="W312" i="49"/>
  <c r="AT310" i="49"/>
  <c r="N306" i="48"/>
  <c r="Z306" i="48"/>
  <c r="AM306" i="48"/>
  <c r="AP311" i="48"/>
  <c r="AM312" i="48"/>
  <c r="AC309" i="49"/>
  <c r="Z306" i="49"/>
  <c r="AA312" i="49"/>
  <c r="J312" i="49"/>
  <c r="O306" i="48"/>
  <c r="AA306" i="48"/>
  <c r="AN306" i="48"/>
  <c r="R311" i="48"/>
  <c r="AD311" i="48"/>
  <c r="AQ311" i="48"/>
  <c r="O312" i="48"/>
  <c r="AA312" i="48"/>
  <c r="P306" i="48"/>
  <c r="AB306" i="48"/>
  <c r="S311" i="48"/>
  <c r="AE311" i="48"/>
  <c r="AG311" i="49"/>
  <c r="L309" i="49"/>
  <c r="N310" i="49"/>
  <c r="P311" i="49"/>
  <c r="R312" i="49"/>
  <c r="N309" i="48"/>
  <c r="Z309" i="48"/>
  <c r="AM309" i="48"/>
  <c r="K310" i="48"/>
  <c r="W310" i="48"/>
  <c r="AI310" i="48"/>
  <c r="AN306" i="49"/>
  <c r="AE312" i="49"/>
  <c r="O309" i="48"/>
  <c r="AA309" i="48"/>
  <c r="AM309" i="49"/>
  <c r="AP311" i="49"/>
  <c r="H306" i="49"/>
  <c r="H311" i="49"/>
  <c r="P299" i="49"/>
  <c r="T301" i="49"/>
  <c r="AB299" i="49"/>
  <c r="AF301" i="49"/>
  <c r="AN299" i="49"/>
  <c r="O296" i="49"/>
  <c r="W300" i="49"/>
  <c r="AM302" i="48"/>
  <c r="L301" i="49"/>
  <c r="AU300" i="49"/>
  <c r="AA302" i="49"/>
  <c r="AQ301" i="48"/>
  <c r="O302" i="48"/>
  <c r="AA302" i="48"/>
  <c r="AF299" i="49"/>
  <c r="M301" i="49"/>
  <c r="AO296" i="49"/>
  <c r="AQ297" i="49"/>
  <c r="I298" i="49"/>
  <c r="AS298" i="49"/>
  <c r="K299" i="49"/>
  <c r="AU299" i="49"/>
  <c r="S301" i="48"/>
  <c r="AE301" i="48"/>
  <c r="AR301" i="48"/>
  <c r="Z296" i="49"/>
  <c r="AP298" i="49"/>
  <c r="AG299" i="49"/>
  <c r="AM299" i="48"/>
  <c r="K300" i="48"/>
  <c r="W300" i="48"/>
  <c r="AI300" i="48"/>
  <c r="T301" i="48"/>
  <c r="AF301" i="48"/>
  <c r="AQ298" i="48"/>
  <c r="O299" i="48"/>
  <c r="AA299" i="48"/>
  <c r="AN299" i="48"/>
  <c r="AU297" i="48"/>
  <c r="S298" i="48"/>
  <c r="AE298" i="48"/>
  <c r="P299" i="48"/>
  <c r="AB299" i="48"/>
  <c r="AB297" i="49"/>
  <c r="I296" i="49"/>
  <c r="U296" i="49"/>
  <c r="M298" i="49"/>
  <c r="Y298" i="49"/>
  <c r="O299" i="49"/>
  <c r="S301" i="49"/>
  <c r="U302" i="49"/>
  <c r="AM296" i="48"/>
  <c r="K297" i="48"/>
  <c r="W297" i="48"/>
  <c r="AI297" i="48"/>
  <c r="O296" i="48"/>
  <c r="AA296" i="48"/>
  <c r="S298" i="49"/>
  <c r="AD298" i="49"/>
  <c r="M296" i="49"/>
  <c r="O297" i="49"/>
  <c r="Q298" i="49"/>
  <c r="H299" i="49"/>
  <c r="S299" i="49"/>
  <c r="J300" i="49"/>
  <c r="U300" i="49"/>
  <c r="K301" i="49"/>
  <c r="W301" i="49"/>
  <c r="N302" i="49"/>
  <c r="Y302" i="49"/>
  <c r="AM292" i="49"/>
  <c r="AN292" i="49"/>
  <c r="O292" i="49"/>
  <c r="AB292" i="49"/>
  <c r="W287" i="49"/>
  <c r="AU287" i="49"/>
  <c r="S291" i="49"/>
  <c r="AE291" i="49"/>
  <c r="I292" i="49"/>
  <c r="L286" i="49"/>
  <c r="N287" i="49"/>
  <c r="P288" i="49"/>
  <c r="H290" i="49"/>
  <c r="T290" i="49"/>
  <c r="J291" i="49"/>
  <c r="V291" i="49"/>
  <c r="L292" i="49"/>
  <c r="X292" i="49"/>
  <c r="AM292" i="48"/>
  <c r="AQ291" i="48"/>
  <c r="O292" i="48"/>
  <c r="AA292" i="48"/>
  <c r="AN292" i="48"/>
  <c r="AU290" i="48"/>
  <c r="S291" i="48"/>
  <c r="AE291" i="48"/>
  <c r="P292" i="48"/>
  <c r="AB292" i="48"/>
  <c r="AM289" i="48"/>
  <c r="K290" i="48"/>
  <c r="W290" i="48"/>
  <c r="AI290" i="48"/>
  <c r="AN290" i="49"/>
  <c r="O286" i="49"/>
  <c r="AQ288" i="49"/>
  <c r="W290" i="49"/>
  <c r="AK291" i="49"/>
  <c r="AQ288" i="48"/>
  <c r="O289" i="48"/>
  <c r="AA289" i="48"/>
  <c r="AO286" i="49"/>
  <c r="AQ287" i="49"/>
  <c r="AS288" i="49"/>
  <c r="AU289" i="49"/>
  <c r="O289" i="49"/>
  <c r="S288" i="48"/>
  <c r="AE288" i="48"/>
  <c r="AM286" i="48"/>
  <c r="K287" i="48"/>
  <c r="W287" i="48"/>
  <c r="AI287" i="48"/>
  <c r="L288" i="49"/>
  <c r="AF286" i="49"/>
  <c r="AR286" i="49"/>
  <c r="AH287" i="49"/>
  <c r="AT287" i="49"/>
  <c r="AJ288" i="49"/>
  <c r="AP291" i="49"/>
  <c r="H292" i="49"/>
  <c r="AR292" i="49"/>
  <c r="H286" i="49"/>
  <c r="AM60" i="76"/>
  <c r="V268" i="76"/>
  <c r="V58" i="76"/>
  <c r="AS267" i="76"/>
  <c r="AR267" i="76"/>
  <c r="AR57" i="76"/>
  <c r="AG267" i="76"/>
  <c r="AF267" i="76"/>
  <c r="AF57" i="76"/>
  <c r="U267" i="76"/>
  <c r="T267" i="76"/>
  <c r="T57" i="76"/>
  <c r="U268" i="76" s="1"/>
  <c r="AA60" i="76"/>
  <c r="AP268" i="76"/>
  <c r="AO58" i="76"/>
  <c r="AO268" i="76"/>
  <c r="U58" i="76"/>
  <c r="AQ57" i="76"/>
  <c r="AQ267" i="76"/>
  <c r="AE267" i="76"/>
  <c r="AE57" i="76"/>
  <c r="S267" i="76"/>
  <c r="S57" i="76"/>
  <c r="O60" i="76"/>
  <c r="AN58" i="76"/>
  <c r="AN268" i="76"/>
  <c r="AP269" i="76"/>
  <c r="AP59" i="76"/>
  <c r="R268" i="76"/>
  <c r="Q268" i="76"/>
  <c r="Q58" i="76"/>
  <c r="AI268" i="76"/>
  <c r="AI58" i="76"/>
  <c r="P58" i="76"/>
  <c r="P268" i="76"/>
  <c r="AD59" i="76"/>
  <c r="AH268" i="76"/>
  <c r="AH58" i="76"/>
  <c r="AG58" i="76"/>
  <c r="K58" i="76"/>
  <c r="K268" i="76"/>
  <c r="AL57" i="76"/>
  <c r="AM267" i="76"/>
  <c r="Z57" i="76"/>
  <c r="AA267" i="76"/>
  <c r="Z267" i="76"/>
  <c r="N57" i="76"/>
  <c r="O267" i="76"/>
  <c r="N267" i="76"/>
  <c r="R59" i="76"/>
  <c r="J58" i="76"/>
  <c r="J268" i="76"/>
  <c r="AK267" i="76"/>
  <c r="AK57" i="76"/>
  <c r="Y267" i="76"/>
  <c r="Y57" i="76"/>
  <c r="M267" i="76"/>
  <c r="M57" i="76"/>
  <c r="AD268" i="76"/>
  <c r="AC268" i="76"/>
  <c r="AC58" i="76"/>
  <c r="AJ57" i="76"/>
  <c r="AJ267" i="76"/>
  <c r="X57" i="76"/>
  <c r="X267" i="76"/>
  <c r="L57" i="76"/>
  <c r="L267" i="76"/>
  <c r="AU58" i="76"/>
  <c r="AU268" i="76"/>
  <c r="AB58" i="76"/>
  <c r="AB268" i="76"/>
  <c r="AT268" i="76"/>
  <c r="AT58" i="76"/>
  <c r="AS268" i="76"/>
  <c r="AS58" i="76"/>
  <c r="W58" i="76"/>
  <c r="W268" i="76"/>
  <c r="AR266" i="76"/>
  <c r="AO267" i="76"/>
  <c r="T266" i="76"/>
  <c r="AF266" i="76"/>
  <c r="AS266" i="76"/>
  <c r="Q267" i="76"/>
  <c r="AC267" i="76"/>
  <c r="AP267" i="76"/>
  <c r="U266" i="76"/>
  <c r="AG266" i="76"/>
  <c r="R267" i="76"/>
  <c r="AD267" i="76"/>
  <c r="I268" i="76"/>
  <c r="H58" i="76"/>
  <c r="G58" i="76"/>
  <c r="H268" i="76"/>
  <c r="AQ281" i="49"/>
  <c r="J281" i="49"/>
  <c r="W281" i="49"/>
  <c r="AU281" i="49"/>
  <c r="AQ281" i="48"/>
  <c r="Z281" i="49"/>
  <c r="S281" i="48"/>
  <c r="AE281" i="48"/>
  <c r="AE281" i="49"/>
  <c r="AP281" i="49"/>
  <c r="AN272" i="49"/>
  <c r="O272" i="49"/>
  <c r="AF268" i="49"/>
  <c r="AB272" i="49"/>
  <c r="P266" i="49"/>
  <c r="AB266" i="49"/>
  <c r="L267" i="49"/>
  <c r="T268" i="49"/>
  <c r="S268" i="49"/>
  <c r="AM266" i="49"/>
  <c r="X267" i="49"/>
  <c r="AJ267" i="49"/>
  <c r="AI267" i="49"/>
  <c r="AM266" i="48"/>
  <c r="K267" i="48"/>
  <c r="W267" i="48"/>
  <c r="AI267" i="48"/>
  <c r="T268" i="48"/>
  <c r="AF268" i="48"/>
  <c r="X269" i="49"/>
  <c r="O270" i="49"/>
  <c r="S272" i="49"/>
  <c r="AQ266" i="49"/>
  <c r="O266" i="48"/>
  <c r="AA266" i="48"/>
  <c r="AN266" i="48"/>
  <c r="L267" i="48"/>
  <c r="X267" i="48"/>
  <c r="AJ267" i="48"/>
  <c r="K268" i="49"/>
  <c r="Y269" i="49"/>
  <c r="I266" i="49"/>
  <c r="J267" i="49"/>
  <c r="M268" i="49"/>
  <c r="X268" i="49"/>
  <c r="O269" i="49"/>
  <c r="Q270" i="49"/>
  <c r="T272" i="49"/>
  <c r="P266" i="48"/>
  <c r="AB266" i="48"/>
  <c r="T267" i="49"/>
  <c r="U267" i="49"/>
  <c r="AT268" i="49"/>
  <c r="Z270" i="49"/>
  <c r="L266" i="49"/>
  <c r="N267" i="49"/>
  <c r="P268" i="49"/>
  <c r="R269" i="49"/>
  <c r="H270" i="49"/>
  <c r="T270" i="49"/>
  <c r="J271" i="49"/>
  <c r="V271" i="49"/>
  <c r="X272" i="49"/>
  <c r="Q271" i="49"/>
  <c r="AD272" i="49"/>
  <c r="AM272" i="48"/>
  <c r="AP266" i="49"/>
  <c r="AQ271" i="48"/>
  <c r="O272" i="48"/>
  <c r="AA272" i="48"/>
  <c r="AN272" i="48"/>
  <c r="V268" i="49"/>
  <c r="AU270" i="48"/>
  <c r="S271" i="48"/>
  <c r="AE271" i="48"/>
  <c r="P272" i="48"/>
  <c r="AB272" i="48"/>
  <c r="W268" i="49"/>
  <c r="R267" i="49"/>
  <c r="AD267" i="49"/>
  <c r="AQ268" i="49"/>
  <c r="V269" i="49"/>
  <c r="AH269" i="49"/>
  <c r="AK271" i="49"/>
  <c r="AM269" i="48"/>
  <c r="K270" i="48"/>
  <c r="W270" i="48"/>
  <c r="AI270" i="48"/>
  <c r="R266" i="49"/>
  <c r="AB271" i="49"/>
  <c r="H267" i="49"/>
  <c r="J268" i="49"/>
  <c r="L269" i="49"/>
  <c r="N270" i="49"/>
  <c r="P271" i="49"/>
  <c r="R272" i="49"/>
  <c r="H268" i="49"/>
  <c r="AP261" i="49"/>
  <c r="R261" i="49"/>
  <c r="AF261" i="49"/>
  <c r="S261" i="49"/>
  <c r="T255" i="48"/>
  <c r="AF255" i="48"/>
  <c r="AP261" i="48"/>
  <c r="AH261" i="49"/>
  <c r="R261" i="48"/>
  <c r="AD261" i="48"/>
  <c r="AQ261" i="48"/>
  <c r="S261" i="48"/>
  <c r="AE261" i="48"/>
  <c r="AR261" i="48"/>
  <c r="AG255" i="49"/>
  <c r="Y261" i="49"/>
  <c r="AJ261" i="49"/>
  <c r="T261" i="48"/>
  <c r="AF261" i="48"/>
  <c r="X255" i="49"/>
  <c r="AJ255" i="49"/>
  <c r="P261" i="49"/>
  <c r="AB261" i="49"/>
  <c r="T261" i="49"/>
  <c r="AD255" i="49"/>
  <c r="AN255" i="49"/>
  <c r="AD245" i="49"/>
  <c r="L247" i="49"/>
  <c r="AI247" i="49"/>
  <c r="T251" i="49"/>
  <c r="AB249" i="49"/>
  <c r="X247" i="49"/>
  <c r="AF251" i="49"/>
  <c r="AM249" i="49"/>
  <c r="P249" i="49"/>
  <c r="O249" i="49"/>
  <c r="S245" i="49"/>
  <c r="P247" i="49"/>
  <c r="V250" i="49"/>
  <c r="N249" i="48"/>
  <c r="Z249" i="48"/>
  <c r="AM249" i="48"/>
  <c r="K250" i="48"/>
  <c r="W250" i="48"/>
  <c r="AI250" i="48"/>
  <c r="T251" i="48"/>
  <c r="AF251" i="48"/>
  <c r="H245" i="49"/>
  <c r="AQ248" i="49"/>
  <c r="AU250" i="49"/>
  <c r="Z251" i="49"/>
  <c r="AQ248" i="48"/>
  <c r="O249" i="48"/>
  <c r="AA249" i="48"/>
  <c r="AN249" i="48"/>
  <c r="AE251" i="48"/>
  <c r="U245" i="49"/>
  <c r="O252" i="49"/>
  <c r="J247" i="48"/>
  <c r="V247" i="48"/>
  <c r="AH247" i="48"/>
  <c r="AU247" i="48"/>
  <c r="S248" i="48"/>
  <c r="AE248" i="48"/>
  <c r="P249" i="48"/>
  <c r="AB249" i="48"/>
  <c r="M245" i="49"/>
  <c r="H247" i="49"/>
  <c r="AR247" i="49"/>
  <c r="J248" i="49"/>
  <c r="AT248" i="49"/>
  <c r="L249" i="49"/>
  <c r="N250" i="49"/>
  <c r="P251" i="49"/>
  <c r="R252" i="49"/>
  <c r="T249" i="49"/>
  <c r="X251" i="49"/>
  <c r="K247" i="48"/>
  <c r="W247" i="48"/>
  <c r="AI247" i="48"/>
  <c r="L247" i="48"/>
  <c r="X247" i="48"/>
  <c r="AJ247" i="48"/>
  <c r="T245" i="49"/>
  <c r="O247" i="49"/>
  <c r="I250" i="49"/>
  <c r="AH247" i="49"/>
  <c r="AP251" i="49"/>
  <c r="S251" i="48"/>
  <c r="R248" i="49"/>
  <c r="AP245" i="48"/>
  <c r="K251" i="49"/>
  <c r="M252" i="49"/>
  <c r="AT247" i="49"/>
  <c r="Z252" i="49"/>
  <c r="R245" i="48"/>
  <c r="AD245" i="48"/>
  <c r="AQ245" i="48"/>
  <c r="K250" i="49"/>
  <c r="S245" i="48"/>
  <c r="AE245" i="48"/>
  <c r="AR245" i="48"/>
  <c r="AP245" i="49"/>
  <c r="AK247" i="49"/>
  <c r="AM248" i="49"/>
  <c r="AO249" i="49"/>
  <c r="AQ250" i="49"/>
  <c r="I251" i="49"/>
  <c r="AS251" i="49"/>
  <c r="J252" i="49"/>
  <c r="AU252" i="49"/>
  <c r="T245" i="48"/>
  <c r="AF245" i="48"/>
  <c r="S249" i="49"/>
  <c r="AQ241" i="49"/>
  <c r="M241" i="49"/>
  <c r="X241" i="49"/>
  <c r="AQ241" i="48"/>
  <c r="S241" i="48"/>
  <c r="AE241" i="48"/>
  <c r="P241" i="49"/>
  <c r="H241" i="49"/>
  <c r="AE231" i="49"/>
  <c r="S225" i="49"/>
  <c r="AC231" i="49"/>
  <c r="R231" i="49"/>
  <c r="AC225" i="49"/>
  <c r="Q225" i="49"/>
  <c r="S231" i="49"/>
  <c r="AD225" i="49"/>
  <c r="Q231" i="48"/>
  <c r="AC231" i="48"/>
  <c r="J231" i="49"/>
  <c r="R231" i="48"/>
  <c r="AD231" i="48"/>
  <c r="AF231" i="49"/>
  <c r="L231" i="49"/>
  <c r="S231" i="48"/>
  <c r="AE231" i="48"/>
  <c r="AG225" i="49"/>
  <c r="AK225" i="49"/>
  <c r="O225" i="49"/>
  <c r="O231" i="49"/>
  <c r="Z231" i="49"/>
  <c r="Q225" i="48"/>
  <c r="AC225" i="48"/>
  <c r="R225" i="48"/>
  <c r="AD225" i="48"/>
  <c r="H258" i="76"/>
  <c r="I47" i="76"/>
  <c r="I48" i="76"/>
  <c r="H259" i="76"/>
  <c r="H256" i="76"/>
  <c r="I45" i="76"/>
  <c r="H257" i="76"/>
  <c r="I46" i="76"/>
  <c r="H260" i="76"/>
  <c r="I49" i="76"/>
  <c r="H262" i="76"/>
  <c r="I51" i="76"/>
  <c r="H218" i="76"/>
  <c r="I319" i="76"/>
  <c r="H222" i="76"/>
  <c r="I222" i="76"/>
  <c r="H276" i="76"/>
  <c r="I65" i="76"/>
  <c r="H228" i="76"/>
  <c r="I17" i="76"/>
  <c r="H217" i="76"/>
  <c r="H19" i="76"/>
  <c r="I240" i="76"/>
  <c r="J29" i="76"/>
  <c r="AM14" i="76"/>
  <c r="I226" i="76"/>
  <c r="J15" i="76"/>
  <c r="H229" i="76"/>
  <c r="H21" i="76"/>
  <c r="K305" i="76"/>
  <c r="L94" i="76"/>
  <c r="I18" i="76"/>
  <c r="J24" i="76"/>
  <c r="H282" i="76"/>
  <c r="I71" i="76"/>
  <c r="K105" i="76"/>
  <c r="H216" i="76"/>
  <c r="H220" i="76"/>
  <c r="H237" i="76"/>
  <c r="I246" i="76"/>
  <c r="J35" i="76"/>
  <c r="I265" i="76"/>
  <c r="J54" i="76"/>
  <c r="I26" i="76"/>
  <c r="M329" i="76"/>
  <c r="N118" i="76"/>
  <c r="H238" i="76"/>
  <c r="H242" i="76"/>
  <c r="H221" i="76"/>
  <c r="AM20" i="76"/>
  <c r="I27" i="76"/>
  <c r="H326" i="76"/>
  <c r="I115" i="76"/>
  <c r="I347" i="76"/>
  <c r="J136" i="76"/>
  <c r="AN20" i="76"/>
  <c r="AN231" i="76" s="1"/>
  <c r="H236" i="76"/>
  <c r="J31" i="76"/>
  <c r="J66" i="76"/>
  <c r="H278" i="76"/>
  <c r="I67" i="76"/>
  <c r="I335" i="76"/>
  <c r="J124" i="76"/>
  <c r="I16" i="76"/>
  <c r="I25" i="76"/>
  <c r="J285" i="76"/>
  <c r="K74" i="76"/>
  <c r="I279" i="76"/>
  <c r="J68" i="76"/>
  <c r="H295" i="76"/>
  <c r="I84" i="76"/>
  <c r="H308" i="76"/>
  <c r="I97" i="76"/>
  <c r="I28" i="76"/>
  <c r="H275" i="76"/>
  <c r="I275" i="76"/>
  <c r="J64" i="76"/>
  <c r="H285" i="76"/>
  <c r="I137" i="76"/>
  <c r="I280" i="76"/>
  <c r="J69" i="76"/>
  <c r="J96" i="76"/>
  <c r="E125" i="76"/>
  <c r="E126" i="76"/>
  <c r="E129" i="76"/>
  <c r="E128" i="76"/>
  <c r="B137" i="76"/>
  <c r="B138" i="76"/>
  <c r="B141" i="76"/>
  <c r="B136" i="76"/>
  <c r="H335" i="76"/>
  <c r="H125" i="76"/>
  <c r="H131" i="76"/>
  <c r="H128" i="76"/>
  <c r="H129" i="76"/>
  <c r="H127" i="76"/>
  <c r="H126" i="76"/>
  <c r="H265" i="76"/>
  <c r="H280" i="76"/>
  <c r="G141" i="76"/>
  <c r="H352" i="76" s="1"/>
  <c r="G136" i="76"/>
  <c r="H347" i="76" s="1"/>
  <c r="G137" i="76"/>
  <c r="H348" i="76" s="1"/>
  <c r="G138" i="76"/>
  <c r="H349" i="76" s="1"/>
  <c r="I141" i="76"/>
  <c r="I138" i="76"/>
  <c r="H277" i="76"/>
  <c r="F127" i="76"/>
  <c r="F125" i="76"/>
  <c r="F131" i="76"/>
  <c r="I332" i="76"/>
  <c r="J121" i="76"/>
  <c r="E138" i="76"/>
  <c r="E141" i="76"/>
  <c r="E136" i="76"/>
  <c r="E137" i="76"/>
  <c r="S365" i="76"/>
  <c r="AE365" i="76"/>
  <c r="AQ365" i="76"/>
  <c r="N367" i="76"/>
  <c r="Z367" i="76"/>
  <c r="I368" i="76"/>
  <c r="U368" i="76"/>
  <c r="AG368" i="76"/>
  <c r="AS368" i="76"/>
  <c r="P369" i="76"/>
  <c r="AB369" i="76"/>
  <c r="AN369" i="76"/>
  <c r="K370" i="76"/>
  <c r="W370" i="76"/>
  <c r="AI370" i="76"/>
  <c r="AU370" i="76"/>
  <c r="R372" i="76"/>
  <c r="AD372" i="76"/>
  <c r="AP372" i="76"/>
  <c r="I365" i="76"/>
  <c r="U365" i="76"/>
  <c r="AG365" i="76"/>
  <c r="AS365" i="76"/>
  <c r="P367" i="76"/>
  <c r="AB367" i="76"/>
  <c r="AN367" i="76"/>
  <c r="K368" i="76"/>
  <c r="W368" i="76"/>
  <c r="AI368" i="76"/>
  <c r="AU368" i="76"/>
  <c r="R369" i="76"/>
  <c r="AD369" i="76"/>
  <c r="AP369" i="76"/>
  <c r="M370" i="76"/>
  <c r="Y370" i="76"/>
  <c r="AK370" i="76"/>
  <c r="H372" i="76"/>
  <c r="T372" i="76"/>
  <c r="AF372" i="76"/>
  <c r="AR372" i="76"/>
  <c r="F136" i="76"/>
  <c r="J365" i="76"/>
  <c r="V365" i="76"/>
  <c r="AH365" i="76"/>
  <c r="AT365" i="76"/>
  <c r="Q367" i="76"/>
  <c r="AC367" i="76"/>
  <c r="AO367" i="76"/>
  <c r="L368" i="76"/>
  <c r="X368" i="76"/>
  <c r="AJ368" i="76"/>
  <c r="S369" i="76"/>
  <c r="AE369" i="76"/>
  <c r="AQ369" i="76"/>
  <c r="N370" i="76"/>
  <c r="Z370" i="76"/>
  <c r="I372" i="76"/>
  <c r="U372" i="76"/>
  <c r="AG372" i="76"/>
  <c r="AS372" i="76"/>
  <c r="L365" i="76"/>
  <c r="X365" i="76"/>
  <c r="AJ365" i="76"/>
  <c r="S367" i="76"/>
  <c r="AE367" i="76"/>
  <c r="AQ367" i="76"/>
  <c r="N368" i="76"/>
  <c r="Z368" i="76"/>
  <c r="H345" i="76"/>
  <c r="D141" i="76"/>
  <c r="N365" i="76"/>
  <c r="Z365" i="76"/>
  <c r="I367" i="76"/>
  <c r="U367" i="76"/>
  <c r="AG367" i="76"/>
  <c r="AS367" i="76"/>
  <c r="P368" i="76"/>
  <c r="AB368" i="76"/>
  <c r="AN368" i="76"/>
  <c r="K369" i="76"/>
  <c r="W369" i="76"/>
  <c r="AI369" i="76"/>
  <c r="AU369" i="76"/>
  <c r="R370" i="76"/>
  <c r="AD370" i="76"/>
  <c r="AP370" i="76"/>
  <c r="M372" i="76"/>
  <c r="Y372" i="76"/>
  <c r="AK372" i="76"/>
  <c r="H332" i="76"/>
  <c r="I134" i="76"/>
  <c r="C138" i="76"/>
  <c r="H329" i="76"/>
  <c r="O365" i="76"/>
  <c r="AA365" i="76"/>
  <c r="AM365" i="76"/>
  <c r="J367" i="76"/>
  <c r="V367" i="76"/>
  <c r="AH367" i="76"/>
  <c r="AT367" i="76"/>
  <c r="Q368" i="76"/>
  <c r="AC368" i="76"/>
  <c r="AO368" i="76"/>
  <c r="L369" i="76"/>
  <c r="X369" i="76"/>
  <c r="AJ369" i="76"/>
  <c r="S370" i="76"/>
  <c r="AE370" i="76"/>
  <c r="AQ370" i="76"/>
  <c r="N372" i="76"/>
  <c r="Z372" i="76"/>
  <c r="Q365" i="76"/>
  <c r="AC365" i="76"/>
  <c r="AO365" i="76"/>
  <c r="L367" i="76"/>
  <c r="X367" i="76"/>
  <c r="AJ367" i="76"/>
  <c r="S368" i="76"/>
  <c r="AE368" i="76"/>
  <c r="AQ368" i="76"/>
  <c r="N369" i="76"/>
  <c r="Z369" i="76"/>
  <c r="I370" i="76"/>
  <c r="U370" i="76"/>
  <c r="AG370" i="76"/>
  <c r="AS370" i="76"/>
  <c r="P372" i="76"/>
  <c r="AB372" i="76"/>
  <c r="AN372" i="76"/>
  <c r="S321" i="49"/>
  <c r="AI321" i="49"/>
  <c r="U322" i="49"/>
  <c r="AK322" i="49"/>
  <c r="W325" i="49"/>
  <c r="AM325" i="49"/>
  <c r="I327" i="49"/>
  <c r="Y327" i="49"/>
  <c r="AO327" i="49"/>
  <c r="K328" i="49"/>
  <c r="AA328" i="49"/>
  <c r="AQ328" i="49"/>
  <c r="N346" i="49"/>
  <c r="AD346" i="49"/>
  <c r="AT346" i="49"/>
  <c r="P350" i="49"/>
  <c r="AF350" i="49"/>
  <c r="R351" i="49"/>
  <c r="AH351" i="49"/>
  <c r="T355" i="49"/>
  <c r="AA318" i="49"/>
  <c r="H320" i="49"/>
  <c r="X320" i="49"/>
  <c r="AN320" i="49"/>
  <c r="J321" i="49"/>
  <c r="Z321" i="49"/>
  <c r="L322" i="49"/>
  <c r="AB322" i="49"/>
  <c r="AR322" i="49"/>
  <c r="N325" i="49"/>
  <c r="AD325" i="49"/>
  <c r="AT325" i="49"/>
  <c r="P327" i="49"/>
  <c r="R328" i="49"/>
  <c r="AH328" i="49"/>
  <c r="T330" i="49"/>
  <c r="AJ330" i="49"/>
  <c r="V331" i="49"/>
  <c r="V341" i="49"/>
  <c r="W350" i="49"/>
  <c r="AM350" i="49"/>
  <c r="I351" i="49"/>
  <c r="Y351" i="49"/>
  <c r="AO351" i="49"/>
  <c r="AA355" i="49"/>
  <c r="AQ355" i="49"/>
  <c r="M356" i="49"/>
  <c r="AC356" i="49"/>
  <c r="AS356" i="49"/>
  <c r="O357" i="49"/>
  <c r="AE357" i="49"/>
  <c r="AU357" i="49"/>
  <c r="AG358" i="49"/>
  <c r="S359" i="49"/>
  <c r="AI359" i="49"/>
  <c r="U360" i="49"/>
  <c r="AK360" i="49"/>
  <c r="W361" i="49"/>
  <c r="AM361" i="49"/>
  <c r="I362" i="49"/>
  <c r="Y362" i="49"/>
  <c r="V300" i="49"/>
  <c r="AN371" i="49"/>
  <c r="Y241" i="49"/>
  <c r="H246" i="49"/>
  <c r="AK249" i="49"/>
  <c r="AA252" i="49"/>
  <c r="AK261" i="49"/>
  <c r="Y268" i="49"/>
  <c r="Z302" i="49"/>
  <c r="U309" i="49"/>
  <c r="AK309" i="49"/>
  <c r="I311" i="49"/>
  <c r="O321" i="49"/>
  <c r="AE321" i="49"/>
  <c r="AU321" i="49"/>
  <c r="U327" i="49"/>
  <c r="AK327" i="49"/>
  <c r="W328" i="49"/>
  <c r="AM328" i="49"/>
  <c r="AB341" i="49"/>
  <c r="AR341" i="49"/>
  <c r="K346" i="49"/>
  <c r="AA346" i="49"/>
  <c r="AQ346" i="49"/>
  <c r="Q355" i="49"/>
  <c r="AG355" i="49"/>
  <c r="S356" i="49"/>
  <c r="AI356" i="49"/>
  <c r="T357" i="49"/>
  <c r="AK357" i="49"/>
  <c r="W358" i="49"/>
  <c r="AM358" i="49"/>
  <c r="H359" i="49"/>
  <c r="Y359" i="49"/>
  <c r="AO359" i="49"/>
  <c r="K360" i="49"/>
  <c r="AA360" i="49"/>
  <c r="AQ360" i="49"/>
  <c r="M361" i="49"/>
  <c r="AC361" i="49"/>
  <c r="AS361" i="49"/>
  <c r="O362" i="49"/>
  <c r="AE362" i="49"/>
  <c r="AU362" i="49"/>
  <c r="L366" i="49"/>
  <c r="AB366" i="49"/>
  <c r="AR366" i="49"/>
  <c r="J371" i="49"/>
  <c r="Z371" i="49"/>
  <c r="AP371" i="49"/>
  <c r="AJ355" i="49"/>
  <c r="V356" i="49"/>
  <c r="H357" i="49"/>
  <c r="X357" i="49"/>
  <c r="AN357" i="49"/>
  <c r="J358" i="49"/>
  <c r="Z358" i="49"/>
  <c r="AP358" i="49"/>
  <c r="L359" i="49"/>
  <c r="AB359" i="49"/>
  <c r="AR359" i="49"/>
  <c r="N360" i="49"/>
  <c r="AD360" i="49"/>
  <c r="AT360" i="49"/>
  <c r="P361" i="49"/>
  <c r="AF361" i="49"/>
  <c r="R362" i="49"/>
  <c r="AH362" i="49"/>
  <c r="N366" i="49"/>
  <c r="AU366" i="49"/>
  <c r="AC371" i="49"/>
  <c r="AR371" i="49"/>
  <c r="AN251" i="49"/>
  <c r="AF247" i="49"/>
  <c r="AM301" i="49"/>
  <c r="H251" i="49"/>
  <c r="AO362" i="49"/>
  <c r="V366" i="49"/>
  <c r="T371" i="49"/>
  <c r="AS362" i="49"/>
  <c r="N225" i="49"/>
  <c r="Z331" i="49"/>
  <c r="AM359" i="49"/>
  <c r="K231" i="49"/>
  <c r="U249" i="49"/>
  <c r="AD317" i="49"/>
  <c r="P318" i="49"/>
  <c r="I330" i="49"/>
  <c r="AO330" i="49"/>
  <c r="AH356" i="49"/>
  <c r="N362" i="49"/>
  <c r="I371" i="49"/>
  <c r="I306" i="49"/>
  <c r="M315" i="49"/>
  <c r="AS315" i="49"/>
  <c r="J346" i="49"/>
  <c r="W250" i="49"/>
  <c r="S281" i="49"/>
  <c r="N296" i="49"/>
  <c r="AJ299" i="49"/>
  <c r="AP346" i="49"/>
  <c r="P355" i="49"/>
  <c r="V358" i="49"/>
  <c r="AB361" i="49"/>
  <c r="AI248" i="49"/>
  <c r="M255" i="49"/>
  <c r="AS255" i="49"/>
  <c r="K267" i="49"/>
  <c r="R298" i="49"/>
  <c r="AP360" i="49"/>
  <c r="AA366" i="49"/>
  <c r="I268" i="49"/>
  <c r="AO306" i="49"/>
  <c r="K312" i="49"/>
  <c r="AQ312" i="49"/>
  <c r="K341" i="49"/>
  <c r="J360" i="49"/>
  <c r="I241" i="49"/>
  <c r="V245" i="49"/>
  <c r="K252" i="49"/>
  <c r="AT296" i="49"/>
  <c r="AF297" i="49"/>
  <c r="J302" i="49"/>
  <c r="P321" i="49"/>
  <c r="AO241" i="49"/>
  <c r="AQ252" i="49"/>
  <c r="Y266" i="49"/>
  <c r="X301" i="49"/>
  <c r="AP302" i="49"/>
  <c r="Y311" i="49"/>
  <c r="K331" i="49"/>
  <c r="AQ341" i="49"/>
  <c r="AJ357" i="49"/>
  <c r="Q247" i="49"/>
  <c r="Y251" i="49"/>
  <c r="R356" i="49"/>
  <c r="X359" i="49"/>
  <c r="AH371" i="49"/>
  <c r="AE225" i="49"/>
  <c r="H249" i="49"/>
  <c r="N252" i="49"/>
  <c r="N317" i="49"/>
  <c r="AF318" i="49"/>
  <c r="Y330" i="49"/>
  <c r="AQ331" i="49"/>
  <c r="AD362" i="49"/>
  <c r="Y371" i="49"/>
  <c r="H296" i="49"/>
  <c r="AH301" i="49"/>
  <c r="H317" i="49"/>
  <c r="X317" i="49"/>
  <c r="AN317" i="49"/>
  <c r="J318" i="49"/>
  <c r="Z318" i="49"/>
  <c r="AP318" i="49"/>
  <c r="AQ322" i="49"/>
  <c r="M325" i="49"/>
  <c r="AG328" i="49"/>
  <c r="AI330" i="49"/>
  <c r="AH359" i="49"/>
  <c r="AA231" i="49"/>
  <c r="T299" i="49"/>
  <c r="AM310" i="49"/>
  <c r="AC315" i="49"/>
  <c r="AJ371" i="49"/>
  <c r="AM250" i="49"/>
  <c r="AC251" i="49"/>
  <c r="AT317" i="49"/>
  <c r="Z346" i="49"/>
  <c r="AF355" i="49"/>
  <c r="L361" i="49"/>
  <c r="AR361" i="49"/>
  <c r="K366" i="49"/>
  <c r="AH225" i="49"/>
  <c r="S248" i="49"/>
  <c r="AC255" i="49"/>
  <c r="AI281" i="49"/>
  <c r="U261" i="49"/>
  <c r="P297" i="49"/>
  <c r="AH298" i="49"/>
  <c r="H301" i="49"/>
  <c r="Y306" i="49"/>
  <c r="AF321" i="49"/>
  <c r="Z360" i="49"/>
  <c r="AQ366" i="49"/>
  <c r="AD296" i="49"/>
  <c r="AO311" i="49"/>
  <c r="AA341" i="49"/>
  <c r="U266" i="49"/>
  <c r="AK266" i="49"/>
  <c r="W267" i="49"/>
  <c r="AM267" i="49"/>
  <c r="AE366" i="49"/>
  <c r="AD366" i="49"/>
  <c r="M371" i="49"/>
  <c r="L371" i="49"/>
  <c r="AP267" i="49"/>
  <c r="AR288" i="49"/>
  <c r="I300" i="49"/>
  <c r="J310" i="49"/>
  <c r="S318" i="49"/>
  <c r="AR241" i="49"/>
  <c r="X261" i="49"/>
  <c r="W299" i="49"/>
  <c r="AS302" i="49"/>
  <c r="AD312" i="49"/>
  <c r="AG351" i="49"/>
  <c r="V248" i="49"/>
  <c r="P255" i="49"/>
  <c r="T292" i="49"/>
  <c r="X309" i="49"/>
  <c r="T322" i="49"/>
  <c r="Z250" i="49"/>
  <c r="AT252" i="49"/>
  <c r="AB268" i="49"/>
  <c r="AD289" i="49"/>
  <c r="P290" i="49"/>
  <c r="AC346" i="49"/>
  <c r="Y245" i="49"/>
  <c r="AJ247" i="49"/>
  <c r="AN249" i="49"/>
  <c r="L251" i="49"/>
  <c r="N269" i="49"/>
  <c r="AQ301" i="49"/>
  <c r="AR306" i="49"/>
  <c r="AF315" i="49"/>
  <c r="AH321" i="49"/>
  <c r="O350" i="49"/>
  <c r="R225" i="49"/>
  <c r="H266" i="49"/>
  <c r="AH291" i="49"/>
  <c r="AP310" i="49"/>
  <c r="Q317" i="49"/>
  <c r="H225" i="49"/>
  <c r="X225" i="49"/>
  <c r="T231" i="49"/>
  <c r="AJ231" i="49"/>
  <c r="R241" i="49"/>
  <c r="AH241" i="49"/>
  <c r="O245" i="49"/>
  <c r="AE245" i="49"/>
  <c r="AU245" i="49"/>
  <c r="J247" i="49"/>
  <c r="Z247" i="49"/>
  <c r="AP247" i="49"/>
  <c r="L248" i="49"/>
  <c r="AB248" i="49"/>
  <c r="N249" i="49"/>
  <c r="AD249" i="49"/>
  <c r="AT249" i="49"/>
  <c r="P250" i="49"/>
  <c r="AG250" i="49"/>
  <c r="R251" i="49"/>
  <c r="AH251" i="49"/>
  <c r="T252" i="49"/>
  <c r="AJ252" i="49"/>
  <c r="V255" i="49"/>
  <c r="AM255" i="49"/>
  <c r="N261" i="49"/>
  <c r="AD261" i="49"/>
  <c r="AT261" i="49"/>
  <c r="N266" i="49"/>
  <c r="AD266" i="49"/>
  <c r="AU266" i="49"/>
  <c r="P267" i="49"/>
  <c r="AF267" i="49"/>
  <c r="R268" i="49"/>
  <c r="AH268" i="49"/>
  <c r="T269" i="49"/>
  <c r="AJ269" i="49"/>
  <c r="V270" i="49"/>
  <c r="H271" i="49"/>
  <c r="X271" i="49"/>
  <c r="AN271" i="49"/>
  <c r="J272" i="49"/>
  <c r="Z272" i="49"/>
  <c r="AP272" i="49"/>
  <c r="L281" i="49"/>
  <c r="AB281" i="49"/>
  <c r="AR281" i="49"/>
  <c r="N286" i="49"/>
  <c r="AD286" i="49"/>
  <c r="AT286" i="49"/>
  <c r="H261" i="49"/>
  <c r="AN266" i="49"/>
  <c r="AT269" i="49"/>
  <c r="AF270" i="49"/>
  <c r="R271" i="49"/>
  <c r="J287" i="49"/>
  <c r="AB311" i="49"/>
  <c r="P320" i="49"/>
  <c r="AB371" i="49"/>
  <c r="AB241" i="49"/>
  <c r="AR251" i="49"/>
  <c r="Z267" i="49"/>
  <c r="L268" i="49"/>
  <c r="AJ272" i="49"/>
  <c r="N289" i="49"/>
  <c r="AI297" i="49"/>
  <c r="U298" i="49"/>
  <c r="AO300" i="49"/>
  <c r="AC302" i="49"/>
  <c r="H309" i="49"/>
  <c r="N312" i="49"/>
  <c r="X286" i="49"/>
  <c r="AB288" i="49"/>
  <c r="M346" i="49"/>
  <c r="AT366" i="49"/>
  <c r="J250" i="49"/>
  <c r="AD252" i="49"/>
  <c r="AP287" i="49"/>
  <c r="AA301" i="49"/>
  <c r="Q351" i="49"/>
  <c r="I245" i="49"/>
  <c r="T247" i="49"/>
  <c r="AB306" i="49"/>
  <c r="Z310" i="49"/>
  <c r="P315" i="49"/>
  <c r="AI318" i="49"/>
  <c r="AJ322" i="49"/>
  <c r="X249" i="49"/>
  <c r="AN261" i="49"/>
  <c r="V281" i="49"/>
  <c r="AJ292" i="49"/>
  <c r="AG296" i="49"/>
  <c r="AM299" i="49"/>
  <c r="AN309" i="49"/>
  <c r="AT312" i="49"/>
  <c r="R321" i="49"/>
  <c r="L241" i="49"/>
  <c r="AF255" i="49"/>
  <c r="AR268" i="49"/>
  <c r="AT289" i="49"/>
  <c r="AF290" i="49"/>
  <c r="R291" i="49"/>
  <c r="S297" i="49"/>
  <c r="M302" i="49"/>
  <c r="L311" i="49"/>
  <c r="AE350" i="49"/>
  <c r="AO245" i="49"/>
  <c r="AP250" i="49"/>
  <c r="AD269" i="49"/>
  <c r="P270" i="49"/>
  <c r="Y300" i="49"/>
  <c r="AS346" i="49"/>
  <c r="O331" i="49"/>
  <c r="AE331" i="49"/>
  <c r="AU331" i="49"/>
  <c r="N251" i="49"/>
  <c r="AD251" i="49"/>
  <c r="R255" i="49"/>
  <c r="AH255" i="49"/>
  <c r="P287" i="49"/>
  <c r="AF287" i="49"/>
  <c r="R288" i="49"/>
  <c r="AH288" i="49"/>
  <c r="T289" i="49"/>
  <c r="AJ289" i="49"/>
  <c r="V290" i="49"/>
  <c r="H291" i="49"/>
  <c r="X291" i="49"/>
  <c r="AN291" i="49"/>
  <c r="J292" i="49"/>
  <c r="Z292" i="49"/>
  <c r="AP292" i="49"/>
  <c r="W296" i="49"/>
  <c r="AM296" i="49"/>
  <c r="I297" i="49"/>
  <c r="Y297" i="49"/>
  <c r="AO297" i="49"/>
  <c r="K298" i="49"/>
  <c r="AA298" i="49"/>
  <c r="AQ298" i="49"/>
  <c r="M299" i="49"/>
  <c r="AC299" i="49"/>
  <c r="AS299" i="49"/>
  <c r="O300" i="49"/>
  <c r="AE300" i="49"/>
  <c r="Q301" i="49"/>
  <c r="S302" i="49"/>
  <c r="AI302" i="49"/>
  <c r="R306" i="49"/>
  <c r="AH306" i="49"/>
  <c r="N309" i="49"/>
  <c r="AD309" i="49"/>
  <c r="AT309" i="49"/>
  <c r="P310" i="49"/>
  <c r="AF310" i="49"/>
  <c r="R311" i="49"/>
  <c r="AH311" i="49"/>
  <c r="T312" i="49"/>
  <c r="AJ312" i="49"/>
  <c r="V315" i="49"/>
  <c r="V320" i="49"/>
  <c r="H321" i="49"/>
  <c r="X321" i="49"/>
  <c r="AN321" i="49"/>
  <c r="J322" i="49"/>
  <c r="Z322" i="49"/>
  <c r="AB325" i="49"/>
  <c r="AR325" i="49"/>
  <c r="N327" i="49"/>
  <c r="AD327" i="49"/>
  <c r="AT327" i="49"/>
  <c r="P328" i="49"/>
  <c r="R330" i="49"/>
  <c r="T331" i="49"/>
  <c r="AJ331" i="49"/>
  <c r="T341" i="49"/>
  <c r="AJ341" i="49"/>
  <c r="S346" i="49"/>
  <c r="AI346" i="49"/>
  <c r="U350" i="49"/>
  <c r="AK350" i="49"/>
  <c r="W351" i="49"/>
  <c r="AM351" i="49"/>
  <c r="I355" i="49"/>
  <c r="Y355" i="49"/>
  <c r="AO355" i="49"/>
  <c r="K356" i="49"/>
  <c r="AA356" i="49"/>
  <c r="AQ356" i="49"/>
  <c r="M357" i="49"/>
  <c r="AC357" i="49"/>
  <c r="AS357" i="49"/>
  <c r="O358" i="49"/>
  <c r="AE358" i="49"/>
  <c r="AU358" i="49"/>
  <c r="Q359" i="49"/>
  <c r="S360" i="49"/>
  <c r="U361" i="49"/>
  <c r="AK361" i="49"/>
  <c r="W362" i="49"/>
  <c r="AM362" i="49"/>
  <c r="R371" i="49"/>
  <c r="O281" i="49"/>
  <c r="AO268" i="49"/>
  <c r="K269" i="49"/>
  <c r="AA269" i="49"/>
  <c r="AQ269" i="49"/>
  <c r="M270" i="49"/>
  <c r="AC270" i="49"/>
  <c r="AS270" i="49"/>
  <c r="O271" i="49"/>
  <c r="AE271" i="49"/>
  <c r="AU271" i="49"/>
  <c r="Q272" i="49"/>
  <c r="AG272" i="49"/>
  <c r="U286" i="49"/>
  <c r="AK286" i="49"/>
  <c r="AM287" i="49"/>
  <c r="I288" i="49"/>
  <c r="Y288" i="49"/>
  <c r="AO288" i="49"/>
  <c r="K289" i="49"/>
  <c r="AA289" i="49"/>
  <c r="AQ289" i="49"/>
  <c r="M290" i="49"/>
  <c r="AC290" i="49"/>
  <c r="AS290" i="49"/>
  <c r="O291" i="49"/>
  <c r="AU291" i="49"/>
  <c r="H327" i="49"/>
  <c r="X327" i="49"/>
  <c r="AN327" i="49"/>
  <c r="J328" i="49"/>
  <c r="Z328" i="49"/>
  <c r="AP328" i="49"/>
  <c r="S355" i="49"/>
  <c r="AI355" i="49"/>
  <c r="U356" i="49"/>
  <c r="AK356" i="49"/>
  <c r="W357" i="49"/>
  <c r="AM357" i="49"/>
  <c r="I358" i="49"/>
  <c r="Y358" i="49"/>
  <c r="AO358" i="49"/>
  <c r="K359" i="49"/>
  <c r="AA359" i="49"/>
  <c r="AQ359" i="49"/>
  <c r="M360" i="49"/>
  <c r="AC360" i="49"/>
  <c r="AS360" i="49"/>
  <c r="O361" i="49"/>
  <c r="AE361" i="49"/>
  <c r="AU361" i="49"/>
  <c r="Q362" i="49"/>
  <c r="AG362" i="49"/>
  <c r="AG231" i="49"/>
  <c r="L245" i="49"/>
  <c r="U271" i="49"/>
  <c r="AO325" i="49"/>
  <c r="AA327" i="49"/>
  <c r="AJ351" i="49"/>
  <c r="U225" i="49"/>
  <c r="AA261" i="49"/>
  <c r="AA286" i="49"/>
  <c r="O288" i="49"/>
  <c r="AE306" i="49"/>
  <c r="S320" i="49"/>
  <c r="M328" i="49"/>
  <c r="Z357" i="49"/>
  <c r="L358" i="49"/>
  <c r="AJ362" i="49"/>
  <c r="AC267" i="49"/>
  <c r="AG269" i="49"/>
  <c r="I281" i="49"/>
  <c r="M287" i="49"/>
  <c r="O306" i="49"/>
  <c r="AG331" i="49"/>
  <c r="AK231" i="49"/>
  <c r="AU249" i="49"/>
  <c r="AK252" i="49"/>
  <c r="AI268" i="49"/>
  <c r="AK269" i="49"/>
  <c r="M281" i="49"/>
  <c r="AC281" i="49"/>
  <c r="AS281" i="49"/>
  <c r="AU286" i="49"/>
  <c r="AK289" i="49"/>
  <c r="X296" i="49"/>
  <c r="AI306" i="49"/>
  <c r="O309" i="49"/>
  <c r="AU309" i="49"/>
  <c r="AK312" i="49"/>
  <c r="AU327" i="49"/>
  <c r="AK331" i="49"/>
  <c r="AK341" i="49"/>
  <c r="K261" i="49"/>
  <c r="AA266" i="49"/>
  <c r="AE268" i="49"/>
  <c r="S270" i="49"/>
  <c r="W292" i="49"/>
  <c r="X356" i="49"/>
  <c r="Q231" i="49"/>
  <c r="AJ317" i="49"/>
  <c r="W322" i="49"/>
  <c r="AS328" i="49"/>
  <c r="AG341" i="49"/>
  <c r="AT359" i="49"/>
  <c r="AH361" i="49"/>
  <c r="AG366" i="49"/>
  <c r="R245" i="49"/>
  <c r="AH245" i="49"/>
  <c r="O268" i="49"/>
  <c r="AM272" i="49"/>
  <c r="K286" i="49"/>
  <c r="K327" i="49"/>
  <c r="AE330" i="49"/>
  <c r="T351" i="49"/>
  <c r="J357" i="49"/>
  <c r="T362" i="49"/>
  <c r="AR245" i="49"/>
  <c r="AE251" i="49"/>
  <c r="M267" i="49"/>
  <c r="Q269" i="49"/>
  <c r="Y325" i="49"/>
  <c r="AH350" i="49"/>
  <c r="V355" i="49"/>
  <c r="AI290" i="49"/>
  <c r="V318" i="49"/>
  <c r="Q331" i="49"/>
  <c r="H356" i="49"/>
  <c r="AR358" i="49"/>
  <c r="AF360" i="49"/>
  <c r="Q366" i="49"/>
  <c r="Q292" i="49"/>
  <c r="K266" i="49"/>
  <c r="AS287" i="49"/>
  <c r="T317" i="49"/>
  <c r="R322" i="49"/>
  <c r="AH322" i="49"/>
  <c r="T325" i="49"/>
  <c r="AJ325" i="49"/>
  <c r="L350" i="49"/>
  <c r="AB350" i="49"/>
  <c r="AR350" i="49"/>
  <c r="N351" i="49"/>
  <c r="AD351" i="49"/>
  <c r="AT351" i="49"/>
  <c r="AO281" i="49"/>
  <c r="U291" i="49"/>
  <c r="U321" i="49"/>
  <c r="Q341" i="49"/>
  <c r="AF346" i="49"/>
  <c r="AD359" i="49"/>
  <c r="R361" i="49"/>
  <c r="O251" i="49"/>
  <c r="AQ286" i="49"/>
  <c r="AG289" i="49"/>
  <c r="AI320" i="49"/>
  <c r="AC328" i="49"/>
  <c r="AI241" i="49"/>
  <c r="AB245" i="49"/>
  <c r="W272" i="49"/>
  <c r="AE288" i="49"/>
  <c r="I325" i="49"/>
  <c r="AQ327" i="49"/>
  <c r="O330" i="49"/>
  <c r="AP357" i="49"/>
  <c r="AQ261" i="49"/>
  <c r="AS267" i="49"/>
  <c r="S290" i="49"/>
  <c r="P346" i="49"/>
  <c r="R350" i="49"/>
  <c r="P360" i="49"/>
  <c r="O241" i="49"/>
  <c r="AE241" i="49"/>
  <c r="AU241" i="49"/>
  <c r="W247" i="49"/>
  <c r="AM247" i="49"/>
  <c r="I248" i="49"/>
  <c r="Y248" i="49"/>
  <c r="AO248" i="49"/>
  <c r="K249" i="49"/>
  <c r="AA249" i="49"/>
  <c r="AQ249" i="49"/>
  <c r="M250" i="49"/>
  <c r="AC250" i="49"/>
  <c r="AS250" i="49"/>
  <c r="AU251" i="49"/>
  <c r="Q252" i="49"/>
  <c r="AG252" i="49"/>
  <c r="O371" i="49"/>
  <c r="AE371" i="49"/>
  <c r="AU371" i="49"/>
  <c r="S241" i="49"/>
  <c r="AE286" i="49"/>
  <c r="AP297" i="49"/>
  <c r="Q310" i="49"/>
  <c r="W315" i="49"/>
  <c r="W320" i="49"/>
  <c r="AN351" i="49"/>
  <c r="AR356" i="49"/>
  <c r="T306" i="49"/>
  <c r="AJ306" i="49"/>
  <c r="Q250" i="49"/>
  <c r="AO291" i="49"/>
  <c r="R301" i="49"/>
  <c r="AI311" i="49"/>
  <c r="Y321" i="49"/>
  <c r="O327" i="49"/>
  <c r="R359" i="49"/>
  <c r="S371" i="49"/>
  <c r="U231" i="49"/>
  <c r="AE266" i="49"/>
  <c r="U269" i="49"/>
  <c r="AM270" i="49"/>
  <c r="Z297" i="49"/>
  <c r="AJ302" i="49"/>
  <c r="Q328" i="49"/>
  <c r="S330" i="49"/>
  <c r="AB356" i="49"/>
  <c r="AQ247" i="49"/>
  <c r="W255" i="49"/>
  <c r="AR298" i="49"/>
  <c r="S311" i="49"/>
  <c r="I321" i="49"/>
  <c r="AA322" i="49"/>
  <c r="U331" i="49"/>
  <c r="L356" i="49"/>
  <c r="AI251" i="49"/>
  <c r="O266" i="49"/>
  <c r="Y291" i="49"/>
  <c r="AQ292" i="49"/>
  <c r="J297" i="49"/>
  <c r="T302" i="49"/>
  <c r="V350" i="49"/>
  <c r="X351" i="49"/>
  <c r="T360" i="49"/>
  <c r="AG292" i="49"/>
  <c r="AF245" i="49"/>
  <c r="AA247" i="49"/>
  <c r="S251" i="49"/>
  <c r="W270" i="49"/>
  <c r="AG287" i="49"/>
  <c r="P245" i="49"/>
  <c r="AS248" i="49"/>
  <c r="AO271" i="49"/>
  <c r="I291" i="49"/>
  <c r="AB298" i="49"/>
  <c r="AT299" i="49"/>
  <c r="U312" i="49"/>
  <c r="K322" i="49"/>
  <c r="AT357" i="49"/>
  <c r="N350" i="49"/>
  <c r="AD350" i="49"/>
  <c r="AT350" i="49"/>
  <c r="P351" i="49"/>
  <c r="K247" i="49"/>
  <c r="AG267" i="49"/>
  <c r="Q287" i="49"/>
  <c r="AA292" i="49"/>
  <c r="H351" i="49"/>
  <c r="V361" i="49"/>
  <c r="AN362" i="49"/>
  <c r="L298" i="49"/>
  <c r="AS325" i="49"/>
  <c r="AD357" i="49"/>
  <c r="AJ346" i="49"/>
  <c r="AC248" i="49"/>
  <c r="U252" i="49"/>
  <c r="Q267" i="49"/>
  <c r="Y271" i="49"/>
  <c r="AQ272" i="49"/>
  <c r="AI288" i="49"/>
  <c r="K292" i="49"/>
  <c r="AD299" i="49"/>
  <c r="AP355" i="49"/>
  <c r="N330" i="49"/>
  <c r="AD330" i="49"/>
  <c r="AT330" i="49"/>
  <c r="AN296" i="49"/>
  <c r="U341" i="49"/>
  <c r="N357" i="49"/>
  <c r="X362" i="49"/>
  <c r="Y225" i="49"/>
  <c r="M248" i="49"/>
  <c r="I271" i="49"/>
  <c r="S288" i="49"/>
  <c r="N299" i="49"/>
  <c r="AE309" i="49"/>
  <c r="T346" i="49"/>
  <c r="I225" i="49"/>
  <c r="AE249" i="49"/>
  <c r="AA272" i="49"/>
  <c r="AF300" i="49"/>
  <c r="AM315" i="49"/>
  <c r="AM320" i="49"/>
  <c r="AC325" i="49"/>
  <c r="Z355" i="49"/>
  <c r="AF358" i="49"/>
  <c r="H362" i="49"/>
  <c r="AM9" i="47"/>
  <c r="W9" i="47"/>
  <c r="G9" i="47"/>
  <c r="AM7" i="47"/>
  <c r="W7" i="47"/>
  <c r="G7" i="47"/>
  <c r="AE6" i="47"/>
  <c r="O6" i="47"/>
  <c r="AM5" i="47"/>
  <c r="W5" i="47"/>
  <c r="G5" i="47"/>
  <c r="AE4" i="47"/>
  <c r="O4" i="47"/>
  <c r="AL9" i="47"/>
  <c r="V9" i="47"/>
  <c r="F9" i="47"/>
  <c r="AL7" i="47"/>
  <c r="V7" i="47"/>
  <c r="F7" i="47"/>
  <c r="AD6" i="47"/>
  <c r="N6" i="47"/>
  <c r="AL5" i="47"/>
  <c r="V5" i="47"/>
  <c r="F5" i="47"/>
  <c r="AD4" i="47"/>
  <c r="N4" i="47"/>
  <c r="AK9" i="47"/>
  <c r="U9" i="47"/>
  <c r="E9" i="47"/>
  <c r="AK7" i="47"/>
  <c r="U7" i="47"/>
  <c r="E7" i="47"/>
  <c r="AC6" i="47"/>
  <c r="M6" i="47"/>
  <c r="AK5" i="47"/>
  <c r="U5" i="47"/>
  <c r="E5" i="47"/>
  <c r="AC4" i="47"/>
  <c r="M4" i="47"/>
  <c r="AJ9" i="47"/>
  <c r="T9" i="47"/>
  <c r="D9" i="47"/>
  <c r="AJ7" i="47"/>
  <c r="T7" i="47"/>
  <c r="D7" i="47"/>
  <c r="AB6" i="47"/>
  <c r="L6" i="47"/>
  <c r="AJ5" i="47"/>
  <c r="T5" i="47"/>
  <c r="D5" i="47"/>
  <c r="AB4" i="47"/>
  <c r="L4" i="47"/>
  <c r="AI9" i="47"/>
  <c r="S9" i="47"/>
  <c r="C9" i="47"/>
  <c r="AI7" i="47"/>
  <c r="S7" i="47"/>
  <c r="C7" i="47"/>
  <c r="AA6" i="47"/>
  <c r="K6" i="47"/>
  <c r="AI5" i="47"/>
  <c r="S5" i="47"/>
  <c r="C5" i="47"/>
  <c r="AA4" i="47"/>
  <c r="K4" i="47"/>
  <c r="AH9" i="47"/>
  <c r="R9" i="47"/>
  <c r="AH7" i="47"/>
  <c r="R7" i="47"/>
  <c r="AP6" i="47"/>
  <c r="Z6" i="47"/>
  <c r="J6" i="47"/>
  <c r="AH5" i="47"/>
  <c r="R5" i="47"/>
  <c r="AP4" i="47"/>
  <c r="Z4" i="47"/>
  <c r="J4" i="47"/>
  <c r="B9" i="47"/>
  <c r="AG9" i="47"/>
  <c r="Q9" i="47"/>
  <c r="AG7" i="47"/>
  <c r="Q7" i="47"/>
  <c r="AO6" i="47"/>
  <c r="Y6" i="47"/>
  <c r="I6" i="47"/>
  <c r="AG5" i="47"/>
  <c r="Q5" i="47"/>
  <c r="AO4" i="47"/>
  <c r="Y4" i="47"/>
  <c r="I4" i="47"/>
  <c r="AF9" i="47"/>
  <c r="P9" i="47"/>
  <c r="AF7" i="47"/>
  <c r="P7" i="47"/>
  <c r="AN6" i="47"/>
  <c r="X6" i="47"/>
  <c r="H6" i="47"/>
  <c r="AF5" i="47"/>
  <c r="P5" i="47"/>
  <c r="AN4" i="47"/>
  <c r="X4" i="47"/>
  <c r="H4" i="47"/>
  <c r="B7" i="47"/>
  <c r="AE9" i="47"/>
  <c r="O9" i="47"/>
  <c r="AE7" i="47"/>
  <c r="O7" i="47"/>
  <c r="AM6" i="47"/>
  <c r="W6" i="47"/>
  <c r="G6" i="47"/>
  <c r="AE5" i="47"/>
  <c r="O5" i="47"/>
  <c r="AM4" i="47"/>
  <c r="W4" i="47"/>
  <c r="G4" i="47"/>
  <c r="B6" i="47"/>
  <c r="AD9" i="47"/>
  <c r="N9" i="47"/>
  <c r="AD7" i="47"/>
  <c r="N7" i="47"/>
  <c r="AL6" i="47"/>
  <c r="V6" i="47"/>
  <c r="F6" i="47"/>
  <c r="AD5" i="47"/>
  <c r="N5" i="47"/>
  <c r="AL4" i="47"/>
  <c r="V4" i="47"/>
  <c r="F4" i="47"/>
  <c r="B5" i="47"/>
  <c r="AC9" i="47"/>
  <c r="M9" i="47"/>
  <c r="AC7" i="47"/>
  <c r="M7" i="47"/>
  <c r="AK6" i="47"/>
  <c r="U6" i="47"/>
  <c r="E6" i="47"/>
  <c r="AC5" i="47"/>
  <c r="M5" i="47"/>
  <c r="AK4" i="47"/>
  <c r="U4" i="47"/>
  <c r="E4" i="47"/>
  <c r="B4" i="47"/>
  <c r="AB9" i="47"/>
  <c r="L9" i="47"/>
  <c r="AB7" i="47"/>
  <c r="L7" i="47"/>
  <c r="AJ6" i="47"/>
  <c r="T6" i="47"/>
  <c r="D6" i="47"/>
  <c r="AB5" i="47"/>
  <c r="L5" i="47"/>
  <c r="AJ4" i="47"/>
  <c r="T4" i="47"/>
  <c r="D4" i="47"/>
  <c r="AA9" i="47"/>
  <c r="K9" i="47"/>
  <c r="AA7" i="47"/>
  <c r="K7" i="47"/>
  <c r="AI6" i="47"/>
  <c r="S6" i="47"/>
  <c r="C6" i="47"/>
  <c r="AA5" i="47"/>
  <c r="K5" i="47"/>
  <c r="AI4" i="47"/>
  <c r="S4" i="47"/>
  <c r="C4" i="47"/>
  <c r="AP9" i="47"/>
  <c r="Z9" i="47"/>
  <c r="J9" i="47"/>
  <c r="AP7" i="47"/>
  <c r="Z7" i="47"/>
  <c r="J7" i="47"/>
  <c r="AH6" i="47"/>
  <c r="R6" i="47"/>
  <c r="AP5" i="47"/>
  <c r="Z5" i="47"/>
  <c r="J5" i="47"/>
  <c r="AH4" i="47"/>
  <c r="R4" i="47"/>
  <c r="AO9" i="47"/>
  <c r="Y9" i="47"/>
  <c r="I9" i="47"/>
  <c r="AO7" i="47"/>
  <c r="Y7" i="47"/>
  <c r="I7" i="47"/>
  <c r="AG6" i="47"/>
  <c r="Q6" i="47"/>
  <c r="AO5" i="47"/>
  <c r="Y5" i="47"/>
  <c r="I5" i="47"/>
  <c r="AG4" i="47"/>
  <c r="Q4" i="47"/>
  <c r="AN9" i="47"/>
  <c r="X9" i="47"/>
  <c r="H9" i="47"/>
  <c r="AN7" i="47"/>
  <c r="X7" i="47"/>
  <c r="H7" i="47"/>
  <c r="AF6" i="47"/>
  <c r="P6" i="47"/>
  <c r="AN5" i="47"/>
  <c r="X5" i="47"/>
  <c r="H5" i="47"/>
  <c r="AF4" i="47"/>
  <c r="P4" i="47"/>
  <c r="AU261" i="49"/>
  <c r="O341" i="49"/>
  <c r="AE341" i="49"/>
  <c r="AU341" i="49"/>
  <c r="AA299" i="49"/>
  <c r="AQ299" i="49"/>
  <c r="M300" i="49"/>
  <c r="AC300" i="49"/>
  <c r="AS300" i="49"/>
  <c r="O301" i="49"/>
  <c r="AE301" i="49"/>
  <c r="AU301" i="49"/>
  <c r="Q302" i="49"/>
  <c r="AG302" i="49"/>
  <c r="K309" i="49"/>
  <c r="AA309" i="49"/>
  <c r="AQ309" i="49"/>
  <c r="M310" i="49"/>
  <c r="AC310" i="49"/>
  <c r="AS310" i="49"/>
  <c r="O311" i="49"/>
  <c r="AE311" i="49"/>
  <c r="AU311" i="49"/>
  <c r="Q312" i="49"/>
  <c r="AG312" i="49"/>
  <c r="R315" i="49"/>
  <c r="AH315" i="49"/>
  <c r="V317" i="49"/>
  <c r="AM317" i="49"/>
  <c r="H318" i="49"/>
  <c r="X318" i="49"/>
  <c r="AN318" i="49"/>
  <c r="L320" i="49"/>
  <c r="AB320" i="49"/>
  <c r="AR320" i="49"/>
  <c r="N321" i="49"/>
  <c r="AD321" i="49"/>
  <c r="AT321" i="49"/>
  <c r="P322" i="49"/>
  <c r="AF322" i="49"/>
  <c r="R325" i="49"/>
  <c r="AH325" i="49"/>
  <c r="V327" i="49"/>
  <c r="AM327" i="49"/>
  <c r="H328" i="49"/>
  <c r="X328" i="49"/>
  <c r="AN328" i="49"/>
  <c r="L330" i="49"/>
  <c r="AB330" i="49"/>
  <c r="AR330" i="49"/>
  <c r="N331" i="49"/>
  <c r="AD331" i="49"/>
  <c r="AT331" i="49"/>
  <c r="U346" i="49"/>
  <c r="AK346" i="49"/>
  <c r="AF351" i="49"/>
  <c r="AU351" i="49"/>
  <c r="T366" i="49"/>
  <c r="AJ366" i="49"/>
  <c r="AT371" i="49"/>
  <c r="N371" i="49"/>
  <c r="AD371" i="49"/>
  <c r="AN358" i="49"/>
  <c r="H358" i="49"/>
  <c r="X358" i="49"/>
  <c r="AR360" i="49"/>
  <c r="L360" i="49"/>
  <c r="AB360" i="49"/>
  <c r="P362" i="49"/>
  <c r="AF362" i="49"/>
  <c r="R355" i="49"/>
  <c r="AH355" i="49"/>
  <c r="V357" i="49"/>
  <c r="AP359" i="49"/>
  <c r="J359" i="49"/>
  <c r="Z359" i="49"/>
  <c r="AT361" i="49"/>
  <c r="N361" i="49"/>
  <c r="AD361" i="49"/>
  <c r="O351" i="49"/>
  <c r="AE351" i="49"/>
  <c r="AS350" i="49"/>
  <c r="M350" i="49"/>
  <c r="AC350" i="49"/>
  <c r="AT341" i="49"/>
  <c r="N341" i="49"/>
  <c r="AD341" i="49"/>
  <c r="W327" i="49"/>
  <c r="AS330" i="49"/>
  <c r="M330" i="49"/>
  <c r="AC330" i="49"/>
  <c r="S325" i="49"/>
  <c r="AI325" i="49"/>
  <c r="AO328" i="49"/>
  <c r="I328" i="49"/>
  <c r="Y328" i="49"/>
  <c r="W317" i="49"/>
  <c r="AS320" i="49"/>
  <c r="M320" i="49"/>
  <c r="AC320" i="49"/>
  <c r="S315" i="49"/>
  <c r="AI315" i="49"/>
  <c r="Q322" i="49"/>
  <c r="AG322" i="49"/>
  <c r="AO318" i="49"/>
  <c r="I318" i="49"/>
  <c r="Y318" i="49"/>
  <c r="AR310" i="49"/>
  <c r="L310" i="49"/>
  <c r="AB310" i="49"/>
  <c r="P312" i="49"/>
  <c r="AF312" i="49"/>
  <c r="AP309" i="49"/>
  <c r="J309" i="49"/>
  <c r="Z309" i="49"/>
  <c r="AT311" i="49"/>
  <c r="N311" i="49"/>
  <c r="AD311" i="49"/>
  <c r="V297" i="49"/>
  <c r="AP299" i="49"/>
  <c r="J299" i="49"/>
  <c r="Z299" i="49"/>
  <c r="AT301" i="49"/>
  <c r="N301" i="49"/>
  <c r="AD301" i="49"/>
  <c r="T296" i="49"/>
  <c r="AJ296" i="49"/>
  <c r="AN298" i="49"/>
  <c r="H298" i="49"/>
  <c r="X298" i="49"/>
  <c r="AR300" i="49"/>
  <c r="L300" i="49"/>
  <c r="AB300" i="49"/>
  <c r="P302" i="49"/>
  <c r="AF302" i="49"/>
  <c r="T286" i="49"/>
  <c r="AJ286" i="49"/>
  <c r="AN288" i="49"/>
  <c r="H288" i="49"/>
  <c r="X288" i="49"/>
  <c r="AR290" i="49"/>
  <c r="L290" i="49"/>
  <c r="AB290" i="49"/>
  <c r="P292" i="49"/>
  <c r="AF292" i="49"/>
  <c r="V287" i="49"/>
  <c r="AP289" i="49"/>
  <c r="J289" i="49"/>
  <c r="Z289" i="49"/>
  <c r="AT291" i="49"/>
  <c r="N291" i="49"/>
  <c r="AD291" i="49"/>
  <c r="AT281" i="49"/>
  <c r="N281" i="49"/>
  <c r="AD281" i="49"/>
  <c r="L270" i="49"/>
  <c r="AB270" i="49"/>
  <c r="P272" i="49"/>
  <c r="AF272" i="49"/>
  <c r="V267" i="49"/>
  <c r="AP269" i="49"/>
  <c r="J269" i="49"/>
  <c r="Z269" i="49"/>
  <c r="AT271" i="49"/>
  <c r="N271" i="49"/>
  <c r="AD271" i="49"/>
  <c r="T266" i="49"/>
  <c r="AJ266" i="49"/>
  <c r="AN268" i="49"/>
  <c r="S255" i="49"/>
  <c r="AI255" i="49"/>
  <c r="O261" i="49"/>
  <c r="AE261" i="49"/>
  <c r="AN248" i="49"/>
  <c r="H248" i="49"/>
  <c r="X248" i="49"/>
  <c r="AR250" i="49"/>
  <c r="L250" i="49"/>
  <c r="AB250" i="49"/>
  <c r="P252" i="49"/>
  <c r="AF252" i="49"/>
  <c r="V247" i="49"/>
  <c r="AP249" i="49"/>
  <c r="J249" i="49"/>
  <c r="Z249" i="49"/>
  <c r="AT251" i="49"/>
  <c r="AT241" i="49"/>
  <c r="N241" i="49"/>
  <c r="AD241" i="49"/>
  <c r="N231" i="49"/>
  <c r="AD231" i="49"/>
  <c r="H260" i="48"/>
  <c r="H258" i="48"/>
  <c r="H262" i="48"/>
  <c r="H257" i="48"/>
  <c r="H259" i="48"/>
  <c r="H256" i="48"/>
  <c r="I218" i="48"/>
  <c r="H221" i="48"/>
  <c r="H230" i="48"/>
  <c r="AN231" i="48"/>
  <c r="AM231" i="48"/>
  <c r="H238" i="48"/>
  <c r="H226" i="48"/>
  <c r="H242" i="48"/>
  <c r="I242" i="48"/>
  <c r="I217" i="48"/>
  <c r="H220" i="48"/>
  <c r="J246" i="48"/>
  <c r="H352" i="48"/>
  <c r="H216" i="48"/>
  <c r="H237" i="48"/>
  <c r="I219" i="48"/>
  <c r="H222" i="48"/>
  <c r="I229" i="48"/>
  <c r="H232" i="48"/>
  <c r="I215" i="48"/>
  <c r="H218" i="48"/>
  <c r="H307" i="48"/>
  <c r="I278" i="48"/>
  <c r="H282" i="48"/>
  <c r="H235" i="48"/>
  <c r="H229" i="48"/>
  <c r="I319" i="48"/>
  <c r="H329" i="48"/>
  <c r="H279" i="48"/>
  <c r="H339" i="48"/>
  <c r="H295" i="48"/>
  <c r="K329" i="48"/>
  <c r="H335" i="48"/>
  <c r="H345" i="48"/>
  <c r="J316" i="48"/>
  <c r="J319" i="48"/>
  <c r="H236" i="48"/>
  <c r="W365" i="48"/>
  <c r="AM365" i="48"/>
  <c r="N367" i="48"/>
  <c r="AD367" i="48"/>
  <c r="H365" i="48"/>
  <c r="X365" i="48"/>
  <c r="AN365" i="48"/>
  <c r="O367" i="48"/>
  <c r="AE367" i="48"/>
  <c r="AU367" i="48"/>
  <c r="V368" i="48"/>
  <c r="M369" i="48"/>
  <c r="AC369" i="48"/>
  <c r="AS369" i="48"/>
  <c r="T370" i="48"/>
  <c r="AJ370" i="48"/>
  <c r="K372" i="48"/>
  <c r="AA372" i="48"/>
  <c r="AQ372" i="48"/>
  <c r="H277" i="48"/>
  <c r="H308" i="48"/>
  <c r="O365" i="48"/>
  <c r="AE365" i="48"/>
  <c r="AU365" i="48"/>
  <c r="V367" i="48"/>
  <c r="M368" i="48"/>
  <c r="AC368" i="48"/>
  <c r="AS368" i="48"/>
  <c r="T369" i="48"/>
  <c r="AJ369" i="48"/>
  <c r="K370" i="48"/>
  <c r="AA370" i="48"/>
  <c r="AQ370" i="48"/>
  <c r="R372" i="48"/>
  <c r="AH372" i="48"/>
  <c r="R365" i="48"/>
  <c r="AH365" i="48"/>
  <c r="I367" i="48"/>
  <c r="Y367" i="48"/>
  <c r="AO367" i="48"/>
  <c r="P368" i="48"/>
  <c r="AF368" i="48"/>
  <c r="W369" i="48"/>
  <c r="AM369" i="48"/>
  <c r="N370" i="48"/>
  <c r="AD370" i="48"/>
  <c r="AT370" i="48"/>
  <c r="U372" i="48"/>
  <c r="AK372" i="48"/>
  <c r="S365" i="48"/>
  <c r="AI365" i="48"/>
  <c r="J367" i="48"/>
  <c r="Z367" i="48"/>
  <c r="AP367" i="48"/>
  <c r="Q368" i="48"/>
  <c r="AG368" i="48"/>
  <c r="H369" i="48"/>
  <c r="X369" i="48"/>
  <c r="AN369" i="48"/>
  <c r="O370" i="48"/>
  <c r="AE370" i="48"/>
  <c r="AU370" i="48"/>
  <c r="V372" i="48"/>
  <c r="U365" i="48"/>
  <c r="AK365" i="48"/>
  <c r="L367" i="48"/>
  <c r="AB367" i="48"/>
  <c r="AR367" i="48"/>
  <c r="S368" i="48"/>
  <c r="AI368" i="48"/>
  <c r="J369" i="48"/>
  <c r="Z369" i="48"/>
  <c r="AP369" i="48"/>
  <c r="Q370" i="48"/>
  <c r="AG370" i="48"/>
  <c r="H372" i="48"/>
  <c r="X372" i="48"/>
  <c r="AN372" i="48"/>
  <c r="J365" i="48"/>
  <c r="Z365" i="48"/>
  <c r="AP365" i="48"/>
  <c r="Q367" i="48"/>
  <c r="AG367" i="48"/>
  <c r="H368" i="48"/>
  <c r="X368" i="48"/>
  <c r="AN368" i="48"/>
  <c r="O369" i="48"/>
  <c r="AE369" i="48"/>
  <c r="AU369" i="48"/>
  <c r="V370" i="48"/>
  <c r="M372" i="48"/>
  <c r="AC372" i="48"/>
  <c r="AS372" i="48"/>
  <c r="L365" i="48"/>
  <c r="AB365" i="48"/>
  <c r="AR365" i="48"/>
  <c r="S367" i="48"/>
  <c r="AI367" i="48"/>
  <c r="J368" i="48"/>
  <c r="Z368" i="48"/>
  <c r="AP368" i="48"/>
  <c r="Q369" i="48"/>
  <c r="AG369" i="48"/>
  <c r="H370" i="48"/>
  <c r="X370" i="48"/>
  <c r="AN370" i="48"/>
  <c r="O372" i="48"/>
  <c r="AE372" i="48"/>
  <c r="AU372" i="48"/>
  <c r="P365" i="48"/>
  <c r="AF365" i="48"/>
  <c r="W367" i="48"/>
  <c r="AM367" i="48"/>
  <c r="N368" i="48"/>
  <c r="AD368" i="48"/>
  <c r="AT368" i="48"/>
  <c r="U369" i="48"/>
  <c r="AK369" i="48"/>
  <c r="L370" i="48"/>
  <c r="AB370" i="48"/>
  <c r="AR370" i="48"/>
  <c r="S372" i="48"/>
  <c r="AI372" i="48"/>
  <c r="F28" i="46"/>
  <c r="AM366" i="49" l="1"/>
  <c r="AN366" i="49"/>
  <c r="P366" i="49"/>
  <c r="AH357" i="49"/>
  <c r="AG357" i="49"/>
  <c r="AH360" i="49"/>
  <c r="AI360" i="49"/>
  <c r="V360" i="49"/>
  <c r="AK362" i="49"/>
  <c r="I357" i="49"/>
  <c r="T358" i="49"/>
  <c r="S358" i="49"/>
  <c r="AB362" i="49"/>
  <c r="AA362" i="49"/>
  <c r="I360" i="49"/>
  <c r="AD358" i="49"/>
  <c r="AC358" i="49"/>
  <c r="Z362" i="49"/>
  <c r="W360" i="49"/>
  <c r="X360" i="49"/>
  <c r="AJ360" i="49"/>
  <c r="R358" i="49"/>
  <c r="Q358" i="49"/>
  <c r="M362" i="49"/>
  <c r="Z356" i="49"/>
  <c r="N356" i="49"/>
  <c r="AO341" i="49"/>
  <c r="AF328" i="49"/>
  <c r="AE328" i="49"/>
  <c r="AF325" i="49"/>
  <c r="AE325" i="49"/>
  <c r="T328" i="49"/>
  <c r="S328" i="49"/>
  <c r="AI327" i="49"/>
  <c r="L327" i="49"/>
  <c r="AI317" i="49"/>
  <c r="L317" i="49"/>
  <c r="K317" i="49"/>
  <c r="AR318" i="49"/>
  <c r="AQ318" i="49"/>
  <c r="AJ320" i="49"/>
  <c r="AE318" i="49"/>
  <c r="T318" i="49"/>
  <c r="K320" i="49"/>
  <c r="AN312" i="49"/>
  <c r="AM312" i="49"/>
  <c r="AU310" i="49"/>
  <c r="AJ310" i="49"/>
  <c r="AI310" i="49"/>
  <c r="X310" i="49"/>
  <c r="V310" i="49"/>
  <c r="K310" i="49"/>
  <c r="Z312" i="49"/>
  <c r="W310" i="49"/>
  <c r="O312" i="49"/>
  <c r="AB312" i="49"/>
  <c r="AH310" i="49"/>
  <c r="AJ300" i="49"/>
  <c r="AI300" i="49"/>
  <c r="X300" i="49"/>
  <c r="K300" i="49"/>
  <c r="AJ297" i="49"/>
  <c r="AE298" i="49"/>
  <c r="AF298" i="49"/>
  <c r="X297" i="49"/>
  <c r="T298" i="49"/>
  <c r="L297" i="49"/>
  <c r="W297" i="49"/>
  <c r="AB296" i="49"/>
  <c r="AA296" i="49"/>
  <c r="K297" i="49"/>
  <c r="AN302" i="49"/>
  <c r="AM302" i="49"/>
  <c r="P296" i="49"/>
  <c r="AB302" i="49"/>
  <c r="O302" i="49"/>
  <c r="AF288" i="49"/>
  <c r="AJ287" i="49"/>
  <c r="AI287" i="49"/>
  <c r="T288" i="49"/>
  <c r="X287" i="49"/>
  <c r="AM286" i="49"/>
  <c r="L287" i="49"/>
  <c r="AB286" i="49"/>
  <c r="K287" i="49"/>
  <c r="P286" i="49"/>
  <c r="AN286" i="49"/>
  <c r="AQ291" i="49"/>
  <c r="AR291" i="49"/>
  <c r="AF291" i="49"/>
  <c r="T291" i="49"/>
  <c r="AJ290" i="49"/>
  <c r="AN289" i="49"/>
  <c r="AM289" i="49"/>
  <c r="X290" i="49"/>
  <c r="AB289" i="49"/>
  <c r="K290" i="49"/>
  <c r="P289" i="49"/>
  <c r="AL58" i="76"/>
  <c r="AM268" i="76"/>
  <c r="AE268" i="76"/>
  <c r="AE58" i="76"/>
  <c r="W59" i="76"/>
  <c r="W269" i="76"/>
  <c r="X58" i="76"/>
  <c r="X268" i="76"/>
  <c r="Q269" i="76"/>
  <c r="Q59" i="76"/>
  <c r="AS59" i="76"/>
  <c r="J59" i="76"/>
  <c r="J269" i="76"/>
  <c r="K59" i="76"/>
  <c r="K269" i="76"/>
  <c r="AF268" i="76"/>
  <c r="AF58" i="76"/>
  <c r="AG269" i="76" s="1"/>
  <c r="AJ58" i="76"/>
  <c r="AJ268" i="76"/>
  <c r="R60" i="76"/>
  <c r="R270" i="76"/>
  <c r="AG59" i="76"/>
  <c r="AQ268" i="76"/>
  <c r="AQ58" i="76"/>
  <c r="AT59" i="76"/>
  <c r="AT269" i="76"/>
  <c r="AC269" i="76"/>
  <c r="AC59" i="76"/>
  <c r="R269" i="76"/>
  <c r="AG268" i="76"/>
  <c r="AP60" i="76"/>
  <c r="U59" i="76"/>
  <c r="U269" i="76"/>
  <c r="AH59" i="76"/>
  <c r="AH269" i="76"/>
  <c r="AR268" i="76"/>
  <c r="AR58" i="76"/>
  <c r="AS269" i="76" s="1"/>
  <c r="AB269" i="76"/>
  <c r="AB59" i="76"/>
  <c r="M58" i="76"/>
  <c r="M268" i="76"/>
  <c r="N58" i="76"/>
  <c r="O268" i="76"/>
  <c r="N268" i="76"/>
  <c r="AD60" i="76"/>
  <c r="AD270" i="76"/>
  <c r="AN269" i="76"/>
  <c r="AN59" i="76"/>
  <c r="AO269" i="76"/>
  <c r="AO59" i="76"/>
  <c r="AP270" i="76" s="1"/>
  <c r="AD269" i="76"/>
  <c r="O61" i="76"/>
  <c r="V59" i="76"/>
  <c r="V269" i="76"/>
  <c r="AU59" i="76"/>
  <c r="AU269" i="76"/>
  <c r="Y58" i="76"/>
  <c r="Y268" i="76"/>
  <c r="AA61" i="76"/>
  <c r="Z58" i="76"/>
  <c r="AA268" i="76"/>
  <c r="Z268" i="76"/>
  <c r="P269" i="76"/>
  <c r="P59" i="76"/>
  <c r="S268" i="76"/>
  <c r="S58" i="76"/>
  <c r="AM61" i="76"/>
  <c r="L58" i="76"/>
  <c r="L268" i="76"/>
  <c r="AK58" i="76"/>
  <c r="AK268" i="76"/>
  <c r="AI59" i="76"/>
  <c r="AI269" i="76"/>
  <c r="T268" i="76"/>
  <c r="T58" i="76"/>
  <c r="H59" i="76"/>
  <c r="I269" i="76"/>
  <c r="H269" i="76"/>
  <c r="G59" i="76"/>
  <c r="AF281" i="49"/>
  <c r="T281" i="49"/>
  <c r="AB269" i="49"/>
  <c r="T271" i="49"/>
  <c r="AN269" i="49"/>
  <c r="AM269" i="49"/>
  <c r="P269" i="49"/>
  <c r="AJ270" i="49"/>
  <c r="AI270" i="49"/>
  <c r="X270" i="49"/>
  <c r="K270" i="49"/>
  <c r="AR271" i="49"/>
  <c r="AQ271" i="49"/>
  <c r="S271" i="49"/>
  <c r="AF271" i="49"/>
  <c r="AQ255" i="49"/>
  <c r="AE255" i="49"/>
  <c r="T255" i="49"/>
  <c r="AR255" i="49"/>
  <c r="AP255" i="49"/>
  <c r="AQ251" i="49"/>
  <c r="T248" i="49"/>
  <c r="AE248" i="49"/>
  <c r="AF248" i="49"/>
  <c r="AN252" i="49"/>
  <c r="AM252" i="49"/>
  <c r="AB252" i="49"/>
  <c r="AU247" i="49"/>
  <c r="AR248" i="49"/>
  <c r="AJ250" i="49"/>
  <c r="AI250" i="49"/>
  <c r="X250" i="49"/>
  <c r="AF241" i="49"/>
  <c r="T241" i="49"/>
  <c r="J280" i="76"/>
  <c r="K69" i="76"/>
  <c r="I278" i="76"/>
  <c r="J67" i="76"/>
  <c r="H336" i="76"/>
  <c r="I125" i="76"/>
  <c r="I262" i="76"/>
  <c r="J51" i="76"/>
  <c r="I348" i="76"/>
  <c r="J137" i="76"/>
  <c r="J279" i="76"/>
  <c r="K68" i="76"/>
  <c r="J277" i="76"/>
  <c r="K66" i="76"/>
  <c r="J226" i="76"/>
  <c r="K15" i="76"/>
  <c r="I228" i="76"/>
  <c r="J17" i="76"/>
  <c r="I260" i="76"/>
  <c r="J49" i="76"/>
  <c r="H342" i="76"/>
  <c r="I131" i="76"/>
  <c r="I295" i="76"/>
  <c r="J84" i="76"/>
  <c r="H232" i="76"/>
  <c r="I21" i="76"/>
  <c r="J242" i="76"/>
  <c r="K31" i="76"/>
  <c r="N329" i="76"/>
  <c r="O118" i="76"/>
  <c r="I345" i="76"/>
  <c r="J134" i="76"/>
  <c r="J332" i="76"/>
  <c r="K121" i="76"/>
  <c r="K316" i="76"/>
  <c r="K108" i="76"/>
  <c r="K319" i="76" s="1"/>
  <c r="L105" i="76"/>
  <c r="I276" i="76"/>
  <c r="J65" i="76"/>
  <c r="I257" i="76"/>
  <c r="J46" i="76"/>
  <c r="J275" i="76"/>
  <c r="K64" i="76"/>
  <c r="K285" i="76"/>
  <c r="L74" i="76"/>
  <c r="I237" i="76"/>
  <c r="J26" i="76"/>
  <c r="I282" i="76"/>
  <c r="J71" i="76"/>
  <c r="J347" i="76"/>
  <c r="K136" i="76"/>
  <c r="AN14" i="76"/>
  <c r="AP14" i="76" s="1"/>
  <c r="I256" i="76"/>
  <c r="J45" i="76"/>
  <c r="I236" i="76"/>
  <c r="J25" i="76"/>
  <c r="J265" i="76"/>
  <c r="K54" i="76"/>
  <c r="J235" i="76"/>
  <c r="K24" i="76"/>
  <c r="AO14" i="76"/>
  <c r="H337" i="76"/>
  <c r="I126" i="76"/>
  <c r="I239" i="76"/>
  <c r="J28" i="76"/>
  <c r="AO20" i="76"/>
  <c r="I326" i="76"/>
  <c r="J115" i="76"/>
  <c r="I229" i="76"/>
  <c r="J18" i="76"/>
  <c r="H338" i="76"/>
  <c r="I127" i="76"/>
  <c r="I227" i="76"/>
  <c r="J16" i="76"/>
  <c r="J246" i="76"/>
  <c r="K35" i="76"/>
  <c r="J240" i="76"/>
  <c r="K29" i="76"/>
  <c r="I259" i="76"/>
  <c r="J48" i="76"/>
  <c r="I349" i="76"/>
  <c r="J138" i="76"/>
  <c r="H340" i="76"/>
  <c r="I129" i="76"/>
  <c r="I308" i="76"/>
  <c r="J97" i="76"/>
  <c r="J335" i="76"/>
  <c r="K124" i="76"/>
  <c r="I238" i="76"/>
  <c r="J27" i="76"/>
  <c r="L305" i="76"/>
  <c r="M94" i="76"/>
  <c r="I258" i="76"/>
  <c r="J47" i="76"/>
  <c r="I352" i="76"/>
  <c r="J141" i="76"/>
  <c r="H339" i="76"/>
  <c r="I128" i="76"/>
  <c r="J307" i="76"/>
  <c r="K96" i="76"/>
  <c r="AM231" i="76"/>
  <c r="H230" i="76"/>
  <c r="I19" i="76"/>
  <c r="H347" i="48"/>
  <c r="H228" i="48"/>
  <c r="I345" i="48"/>
  <c r="I279" i="48"/>
  <c r="I235" i="48"/>
  <c r="I352" i="48"/>
  <c r="H336" i="48"/>
  <c r="K246" i="48"/>
  <c r="I238" i="48"/>
  <c r="I256" i="48"/>
  <c r="H337" i="48"/>
  <c r="I282" i="48"/>
  <c r="I339" i="48"/>
  <c r="I335" i="48"/>
  <c r="I332" i="48"/>
  <c r="I232" i="48"/>
  <c r="H338" i="48"/>
  <c r="K307" i="48"/>
  <c r="J236" i="48"/>
  <c r="I259" i="48"/>
  <c r="J229" i="48"/>
  <c r="L329" i="48"/>
  <c r="H285" i="48"/>
  <c r="J278" i="48"/>
  <c r="I230" i="48"/>
  <c r="I257" i="48"/>
  <c r="K316" i="48"/>
  <c r="K319" i="48"/>
  <c r="H342" i="48"/>
  <c r="I227" i="48"/>
  <c r="I295" i="48"/>
  <c r="H340" i="48"/>
  <c r="I276" i="48"/>
  <c r="J226" i="48"/>
  <c r="I262" i="48"/>
  <c r="I237" i="48"/>
  <c r="J277" i="48"/>
  <c r="J275" i="48"/>
  <c r="I326" i="48"/>
  <c r="I258" i="48"/>
  <c r="N308" i="48"/>
  <c r="H349" i="48"/>
  <c r="J280" i="48"/>
  <c r="J239" i="48"/>
  <c r="J242" i="48"/>
  <c r="I260" i="48"/>
  <c r="J305" i="48"/>
  <c r="H348" i="48"/>
  <c r="I265" i="48"/>
  <c r="J240" i="48"/>
  <c r="AD61" i="76" l="1"/>
  <c r="S269" i="76"/>
  <c r="S59" i="76"/>
  <c r="AU60" i="76"/>
  <c r="AU270" i="76"/>
  <c r="U60" i="76"/>
  <c r="AG60" i="76"/>
  <c r="AS60" i="76"/>
  <c r="Q270" i="76"/>
  <c r="Q60" i="76"/>
  <c r="T269" i="76"/>
  <c r="T59" i="76"/>
  <c r="U270" i="76" s="1"/>
  <c r="P270" i="76"/>
  <c r="P60" i="76"/>
  <c r="V60" i="76"/>
  <c r="V270" i="76"/>
  <c r="N59" i="76"/>
  <c r="O269" i="76"/>
  <c r="N269" i="76"/>
  <c r="AP61" i="76"/>
  <c r="R271" i="76"/>
  <c r="R61" i="76"/>
  <c r="K60" i="76"/>
  <c r="K270" i="76"/>
  <c r="Z59" i="76"/>
  <c r="AA269" i="76"/>
  <c r="Z269" i="76"/>
  <c r="AT60" i="76"/>
  <c r="AT270" i="76"/>
  <c r="M59" i="76"/>
  <c r="M269" i="76"/>
  <c r="AJ59" i="76"/>
  <c r="AJ269" i="76"/>
  <c r="X59" i="76"/>
  <c r="X269" i="76"/>
  <c r="AI60" i="76"/>
  <c r="AI270" i="76"/>
  <c r="AB270" i="76"/>
  <c r="AB60" i="76"/>
  <c r="AC270" i="76"/>
  <c r="AC60" i="76"/>
  <c r="AD271" i="76" s="1"/>
  <c r="AF269" i="76"/>
  <c r="AF59" i="76"/>
  <c r="AG270" i="76" s="1"/>
  <c r="W60" i="76"/>
  <c r="W270" i="76"/>
  <c r="AK59" i="76"/>
  <c r="AK269" i="76"/>
  <c r="AR269" i="76"/>
  <c r="AR59" i="76"/>
  <c r="AE269" i="76"/>
  <c r="AE59" i="76"/>
  <c r="AO270" i="76"/>
  <c r="AO60" i="76"/>
  <c r="L59" i="76"/>
  <c r="L269" i="76"/>
  <c r="AQ269" i="76"/>
  <c r="AQ59" i="76"/>
  <c r="AN270" i="76"/>
  <c r="AN60" i="76"/>
  <c r="Y59" i="76"/>
  <c r="Y269" i="76"/>
  <c r="AH60" i="76"/>
  <c r="AH270" i="76"/>
  <c r="J60" i="76"/>
  <c r="J270" i="76"/>
  <c r="AL59" i="76"/>
  <c r="AM269" i="76"/>
  <c r="H60" i="76"/>
  <c r="I270" i="76"/>
  <c r="G60" i="76"/>
  <c r="H270" i="76"/>
  <c r="M305" i="76"/>
  <c r="N94" i="76"/>
  <c r="J229" i="76"/>
  <c r="K18" i="76"/>
  <c r="J237" i="76"/>
  <c r="K26" i="76"/>
  <c r="K332" i="76"/>
  <c r="L121" i="76"/>
  <c r="I342" i="76"/>
  <c r="J131" i="76"/>
  <c r="J348" i="76"/>
  <c r="K137" i="76"/>
  <c r="J238" i="76"/>
  <c r="K27" i="76"/>
  <c r="K240" i="76"/>
  <c r="L29" i="76"/>
  <c r="J326" i="76"/>
  <c r="K115" i="76"/>
  <c r="J236" i="76"/>
  <c r="K25" i="76"/>
  <c r="L285" i="76"/>
  <c r="M74" i="76"/>
  <c r="K347" i="76"/>
  <c r="L136" i="76"/>
  <c r="K280" i="76"/>
  <c r="L69" i="76"/>
  <c r="J349" i="76"/>
  <c r="K138" i="76"/>
  <c r="J282" i="76"/>
  <c r="K71" i="76"/>
  <c r="K307" i="76"/>
  <c r="L96" i="76"/>
  <c r="J345" i="76"/>
  <c r="K134" i="76"/>
  <c r="J260" i="76"/>
  <c r="K49" i="76"/>
  <c r="J262" i="76"/>
  <c r="K51" i="76"/>
  <c r="I232" i="76"/>
  <c r="J21" i="76"/>
  <c r="J295" i="76"/>
  <c r="K84" i="76"/>
  <c r="K335" i="76"/>
  <c r="L124" i="76"/>
  <c r="AO231" i="76"/>
  <c r="AP20" i="76"/>
  <c r="AP231" i="76" s="1"/>
  <c r="J256" i="76"/>
  <c r="K45" i="76"/>
  <c r="K275" i="76"/>
  <c r="L64" i="76"/>
  <c r="I339" i="76"/>
  <c r="J128" i="76"/>
  <c r="K246" i="76"/>
  <c r="L35" i="76"/>
  <c r="J239" i="76"/>
  <c r="K28" i="76"/>
  <c r="O329" i="76"/>
  <c r="P118" i="76"/>
  <c r="J228" i="76"/>
  <c r="K17" i="76"/>
  <c r="I336" i="76"/>
  <c r="J125" i="76"/>
  <c r="J276" i="76"/>
  <c r="K65" i="76"/>
  <c r="J258" i="76"/>
  <c r="K47" i="76"/>
  <c r="J308" i="76"/>
  <c r="K97" i="76"/>
  <c r="AQ14" i="76"/>
  <c r="J257" i="76"/>
  <c r="K46" i="76"/>
  <c r="J352" i="76"/>
  <c r="K141" i="76"/>
  <c r="J227" i="76"/>
  <c r="K16" i="76"/>
  <c r="I337" i="76"/>
  <c r="J126" i="76"/>
  <c r="K242" i="76"/>
  <c r="L31" i="76"/>
  <c r="K226" i="76"/>
  <c r="L15" i="76"/>
  <c r="J278" i="76"/>
  <c r="K67" i="76"/>
  <c r="I340" i="76"/>
  <c r="J129" i="76"/>
  <c r="J10" i="76"/>
  <c r="J221" i="76" s="1"/>
  <c r="J8" i="76"/>
  <c r="J219" i="76" s="1"/>
  <c r="J6" i="76"/>
  <c r="J217" i="76" s="1"/>
  <c r="J4" i="76"/>
  <c r="J215" i="76" s="1"/>
  <c r="J11" i="76"/>
  <c r="J222" i="76" s="1"/>
  <c r="J7" i="76"/>
  <c r="J218" i="76" s="1"/>
  <c r="J9" i="76"/>
  <c r="J220" i="76" s="1"/>
  <c r="J5" i="76"/>
  <c r="J216" i="76" s="1"/>
  <c r="I338" i="76"/>
  <c r="J127" i="76"/>
  <c r="K277" i="76"/>
  <c r="L66" i="76"/>
  <c r="K235" i="76"/>
  <c r="L24" i="76"/>
  <c r="L316" i="76"/>
  <c r="M105" i="76"/>
  <c r="L108" i="76"/>
  <c r="L319" i="76" s="1"/>
  <c r="I230" i="76"/>
  <c r="J19" i="76"/>
  <c r="K279" i="76"/>
  <c r="L68" i="76"/>
  <c r="J259" i="76"/>
  <c r="K48" i="76"/>
  <c r="K265" i="76"/>
  <c r="L54" i="76"/>
  <c r="K239" i="48"/>
  <c r="AO231" i="48"/>
  <c r="J335" i="48"/>
  <c r="J352" i="48"/>
  <c r="K280" i="48"/>
  <c r="K229" i="48"/>
  <c r="J339" i="48"/>
  <c r="J235" i="48"/>
  <c r="J262" i="48"/>
  <c r="I342" i="48"/>
  <c r="K240" i="48"/>
  <c r="I349" i="48"/>
  <c r="L316" i="48"/>
  <c r="L319" i="48"/>
  <c r="J259" i="48"/>
  <c r="J282" i="48"/>
  <c r="J279" i="48"/>
  <c r="J265" i="48"/>
  <c r="O308" i="48"/>
  <c r="K226" i="48"/>
  <c r="J257" i="48"/>
  <c r="K236" i="48"/>
  <c r="I337" i="48"/>
  <c r="J345" i="48"/>
  <c r="J222" i="48"/>
  <c r="J219" i="48"/>
  <c r="J216" i="48"/>
  <c r="J220" i="48"/>
  <c r="J217" i="48"/>
  <c r="J221" i="48"/>
  <c r="J218" i="48"/>
  <c r="J215" i="48"/>
  <c r="J237" i="48"/>
  <c r="I348" i="48"/>
  <c r="J258" i="48"/>
  <c r="J276" i="48"/>
  <c r="J230" i="48"/>
  <c r="L307" i="48"/>
  <c r="J256" i="48"/>
  <c r="I228" i="48"/>
  <c r="K305" i="48"/>
  <c r="J326" i="48"/>
  <c r="I340" i="48"/>
  <c r="K278" i="48"/>
  <c r="I338" i="48"/>
  <c r="J238" i="48"/>
  <c r="I347" i="48"/>
  <c r="J260" i="48"/>
  <c r="K275" i="48"/>
  <c r="J295" i="48"/>
  <c r="I285" i="48"/>
  <c r="J232" i="48"/>
  <c r="L246" i="48"/>
  <c r="K242" i="48"/>
  <c r="K277" i="48"/>
  <c r="J227" i="48"/>
  <c r="M329" i="48"/>
  <c r="J332" i="48"/>
  <c r="I336" i="48"/>
  <c r="AS61" i="76" l="1"/>
  <c r="AS271" i="76"/>
  <c r="AE270" i="76"/>
  <c r="AE60" i="76"/>
  <c r="AB61" i="76"/>
  <c r="AB272" i="76" s="1"/>
  <c r="AB271" i="76"/>
  <c r="AH61" i="76"/>
  <c r="AH271" i="76"/>
  <c r="AT61" i="76"/>
  <c r="AT271" i="76"/>
  <c r="N270" i="76"/>
  <c r="N60" i="76"/>
  <c r="O270" i="76"/>
  <c r="AG61" i="76"/>
  <c r="AG271" i="76"/>
  <c r="AR270" i="76"/>
  <c r="AR60" i="76"/>
  <c r="Y270" i="76"/>
  <c r="Y60" i="76"/>
  <c r="AI271" i="76"/>
  <c r="AI61" i="76"/>
  <c r="V61" i="76"/>
  <c r="V272" i="76" s="1"/>
  <c r="V271" i="76"/>
  <c r="U61" i="76"/>
  <c r="U271" i="76"/>
  <c r="AN61" i="76"/>
  <c r="AN272" i="76" s="1"/>
  <c r="AN271" i="76"/>
  <c r="Z270" i="76"/>
  <c r="Z60" i="76"/>
  <c r="AA270" i="76"/>
  <c r="P61" i="76"/>
  <c r="P272" i="76" s="1"/>
  <c r="P271" i="76"/>
  <c r="J61" i="76"/>
  <c r="J272" i="76" s="1"/>
  <c r="J271" i="76"/>
  <c r="AK270" i="76"/>
  <c r="AK60" i="76"/>
  <c r="AU61" i="76"/>
  <c r="AU272" i="76" s="1"/>
  <c r="AU271" i="76"/>
  <c r="AQ60" i="76"/>
  <c r="AQ270" i="76"/>
  <c r="X60" i="76"/>
  <c r="X270" i="76"/>
  <c r="K271" i="76"/>
  <c r="K61" i="76"/>
  <c r="K272" i="76" s="1"/>
  <c r="T60" i="76"/>
  <c r="T270" i="76"/>
  <c r="S270" i="76"/>
  <c r="S60" i="76"/>
  <c r="W271" i="76"/>
  <c r="W61" i="76"/>
  <c r="W272" i="76" s="1"/>
  <c r="R272" i="76"/>
  <c r="AF60" i="76"/>
  <c r="AF270" i="76"/>
  <c r="AJ60" i="76"/>
  <c r="AJ270" i="76"/>
  <c r="Q271" i="76"/>
  <c r="Q61" i="76"/>
  <c r="AL60" i="76"/>
  <c r="AM270" i="76"/>
  <c r="L60" i="76"/>
  <c r="L270" i="76"/>
  <c r="AP272" i="76"/>
  <c r="AO61" i="76"/>
  <c r="AO271" i="76"/>
  <c r="AC271" i="76"/>
  <c r="AC61" i="76"/>
  <c r="AC272" i="76" s="1"/>
  <c r="M270" i="76"/>
  <c r="M60" i="76"/>
  <c r="AP271" i="76"/>
  <c r="AS270" i="76"/>
  <c r="H61" i="76"/>
  <c r="I272" i="76" s="1"/>
  <c r="I271" i="76"/>
  <c r="G61" i="76"/>
  <c r="H272" i="76" s="1"/>
  <c r="H271" i="76"/>
  <c r="K349" i="76"/>
  <c r="L138" i="76"/>
  <c r="K238" i="76"/>
  <c r="L27" i="76"/>
  <c r="K239" i="76"/>
  <c r="L28" i="76"/>
  <c r="K348" i="76"/>
  <c r="L137" i="76"/>
  <c r="M316" i="76"/>
  <c r="M108" i="76"/>
  <c r="M319" i="76" s="1"/>
  <c r="N105" i="76"/>
  <c r="J337" i="76"/>
  <c r="K126" i="76"/>
  <c r="K258" i="76"/>
  <c r="L47" i="76"/>
  <c r="L246" i="76"/>
  <c r="M35" i="76"/>
  <c r="L335" i="76"/>
  <c r="M124" i="76"/>
  <c r="M285" i="76"/>
  <c r="N74" i="76"/>
  <c r="J342" i="76"/>
  <c r="K131" i="76"/>
  <c r="AQ20" i="76"/>
  <c r="L235" i="76"/>
  <c r="M24" i="76"/>
  <c r="L307" i="76"/>
  <c r="M96" i="76"/>
  <c r="N305" i="76"/>
  <c r="O94" i="76"/>
  <c r="L279" i="76"/>
  <c r="M68" i="76"/>
  <c r="K256" i="76"/>
  <c r="L45" i="76"/>
  <c r="K8" i="76"/>
  <c r="K219" i="76" s="1"/>
  <c r="K6" i="76"/>
  <c r="K217" i="76" s="1"/>
  <c r="K4" i="76"/>
  <c r="K215" i="76" s="1"/>
  <c r="K11" i="76"/>
  <c r="K222" i="76" s="1"/>
  <c r="K10" i="76"/>
  <c r="K221" i="76" s="1"/>
  <c r="K7" i="76"/>
  <c r="K218" i="76" s="1"/>
  <c r="K9" i="76"/>
  <c r="K220" i="76" s="1"/>
  <c r="K5" i="76"/>
  <c r="K216" i="76" s="1"/>
  <c r="L280" i="76"/>
  <c r="M69" i="76"/>
  <c r="L347" i="76"/>
  <c r="M136" i="76"/>
  <c r="K345" i="76"/>
  <c r="L134" i="76"/>
  <c r="K227" i="76"/>
  <c r="L16" i="76"/>
  <c r="K276" i="76"/>
  <c r="L65" i="76"/>
  <c r="J339" i="76"/>
  <c r="K128" i="76"/>
  <c r="K295" i="76"/>
  <c r="L84" i="76"/>
  <c r="K236" i="76"/>
  <c r="L25" i="76"/>
  <c r="L332" i="76"/>
  <c r="M121" i="76"/>
  <c r="L277" i="76"/>
  <c r="M66" i="76"/>
  <c r="J340" i="76"/>
  <c r="K129" i="76"/>
  <c r="AR14" i="76"/>
  <c r="AS14" i="76" s="1"/>
  <c r="AT14" i="76" s="1"/>
  <c r="AU14" i="76" s="1"/>
  <c r="K308" i="76"/>
  <c r="L97" i="76"/>
  <c r="L265" i="76"/>
  <c r="M54" i="76"/>
  <c r="K259" i="76"/>
  <c r="L48" i="76"/>
  <c r="K352" i="76"/>
  <c r="L141" i="76"/>
  <c r="J336" i="76"/>
  <c r="K125" i="76"/>
  <c r="L275" i="76"/>
  <c r="M64" i="76"/>
  <c r="K282" i="76"/>
  <c r="L71" i="76"/>
  <c r="K326" i="76"/>
  <c r="L115" i="76"/>
  <c r="K237" i="76"/>
  <c r="L26" i="76"/>
  <c r="K228" i="76"/>
  <c r="L17" i="76"/>
  <c r="J338" i="76"/>
  <c r="K127" i="76"/>
  <c r="K278" i="76"/>
  <c r="L67" i="76"/>
  <c r="J232" i="76"/>
  <c r="K21" i="76"/>
  <c r="K229" i="76"/>
  <c r="L18" i="76"/>
  <c r="L226" i="76"/>
  <c r="M15" i="76"/>
  <c r="K262" i="76"/>
  <c r="L51" i="76"/>
  <c r="L240" i="76"/>
  <c r="M29" i="76"/>
  <c r="P329" i="76"/>
  <c r="Q118" i="76"/>
  <c r="L242" i="76"/>
  <c r="M31" i="76"/>
  <c r="K260" i="76"/>
  <c r="L49" i="76"/>
  <c r="K257" i="76"/>
  <c r="L46" i="76"/>
  <c r="J230" i="76"/>
  <c r="K19" i="76"/>
  <c r="J337" i="48"/>
  <c r="K332" i="48"/>
  <c r="K259" i="48"/>
  <c r="K339" i="48"/>
  <c r="K295" i="48"/>
  <c r="K326" i="48"/>
  <c r="J348" i="48"/>
  <c r="L236" i="48"/>
  <c r="L229" i="48"/>
  <c r="N329" i="48"/>
  <c r="K258" i="48"/>
  <c r="L275" i="48"/>
  <c r="L305" i="48"/>
  <c r="K237" i="48"/>
  <c r="K257" i="48"/>
  <c r="M316" i="48"/>
  <c r="M319" i="48"/>
  <c r="L280" i="48"/>
  <c r="K227" i="48"/>
  <c r="K260" i="48"/>
  <c r="J228" i="48"/>
  <c r="L226" i="48"/>
  <c r="J349" i="48"/>
  <c r="K352" i="48"/>
  <c r="L277" i="48"/>
  <c r="K222" i="48"/>
  <c r="K219" i="48"/>
  <c r="K216" i="48"/>
  <c r="K220" i="48"/>
  <c r="K217" i="48"/>
  <c r="K221" i="48"/>
  <c r="K218" i="48"/>
  <c r="K215" i="48"/>
  <c r="J285" i="48"/>
  <c r="J347" i="48"/>
  <c r="K256" i="48"/>
  <c r="P308" i="48"/>
  <c r="L240" i="48"/>
  <c r="K335" i="48"/>
  <c r="L242" i="48"/>
  <c r="K238" i="48"/>
  <c r="M307" i="48"/>
  <c r="K265" i="48"/>
  <c r="J342" i="48"/>
  <c r="AP231" i="48"/>
  <c r="J340" i="48"/>
  <c r="M246" i="48"/>
  <c r="J338" i="48"/>
  <c r="K230" i="48"/>
  <c r="AQ231" i="48"/>
  <c r="K262" i="48"/>
  <c r="K279" i="48"/>
  <c r="L239" i="48"/>
  <c r="K232" i="48"/>
  <c r="L278" i="48"/>
  <c r="K276" i="48"/>
  <c r="K345" i="48"/>
  <c r="K235" i="48"/>
  <c r="J336" i="48"/>
  <c r="K282" i="48"/>
  <c r="AG272" i="76" l="1"/>
  <c r="L271" i="76"/>
  <c r="L61" i="76"/>
  <c r="L272" i="76" s="1"/>
  <c r="S61" i="76"/>
  <c r="S272" i="76" s="1"/>
  <c r="S271" i="76"/>
  <c r="AK271" i="76"/>
  <c r="AK61" i="76"/>
  <c r="N271" i="76"/>
  <c r="N61" i="76"/>
  <c r="O271" i="76"/>
  <c r="AL61" i="76"/>
  <c r="AM272" i="76" s="1"/>
  <c r="AM271" i="76"/>
  <c r="AD272" i="76"/>
  <c r="M271" i="76"/>
  <c r="M61" i="76"/>
  <c r="M272" i="76" s="1"/>
  <c r="Q272" i="76"/>
  <c r="T61" i="76"/>
  <c r="T272" i="76" s="1"/>
  <c r="T271" i="76"/>
  <c r="AI272" i="76"/>
  <c r="AT272" i="76"/>
  <c r="AH272" i="76"/>
  <c r="X271" i="76"/>
  <c r="X61" i="76"/>
  <c r="X272" i="76" s="1"/>
  <c r="Z271" i="76"/>
  <c r="Z61" i="76"/>
  <c r="AA271" i="76"/>
  <c r="AR61" i="76"/>
  <c r="AR271" i="76"/>
  <c r="Y271" i="76"/>
  <c r="Y61" i="76"/>
  <c r="AJ271" i="76"/>
  <c r="AJ61" i="76"/>
  <c r="AJ272" i="76" s="1"/>
  <c r="AO272" i="76"/>
  <c r="AF61" i="76"/>
  <c r="AF271" i="76"/>
  <c r="AE61" i="76"/>
  <c r="AE272" i="76" s="1"/>
  <c r="AE271" i="76"/>
  <c r="AQ271" i="76"/>
  <c r="AQ61" i="76"/>
  <c r="AQ272" i="76" s="1"/>
  <c r="M226" i="76"/>
  <c r="N15" i="76"/>
  <c r="N316" i="76"/>
  <c r="N108" i="76"/>
  <c r="N319" i="76" s="1"/>
  <c r="O105" i="76"/>
  <c r="M242" i="76"/>
  <c r="N31" i="76"/>
  <c r="K232" i="76"/>
  <c r="L21" i="76"/>
  <c r="L282" i="76"/>
  <c r="M71" i="76"/>
  <c r="L308" i="76"/>
  <c r="M97" i="76"/>
  <c r="L295" i="76"/>
  <c r="M84" i="76"/>
  <c r="N285" i="76"/>
  <c r="O74" i="76"/>
  <c r="M280" i="76"/>
  <c r="N69" i="76"/>
  <c r="M279" i="76"/>
  <c r="N68" i="76"/>
  <c r="L345" i="76"/>
  <c r="M134" i="76"/>
  <c r="L8" i="76"/>
  <c r="L219" i="76" s="1"/>
  <c r="L6" i="76"/>
  <c r="L217" i="76" s="1"/>
  <c r="L4" i="76"/>
  <c r="L215" i="76" s="1"/>
  <c r="L11" i="76"/>
  <c r="L222" i="76" s="1"/>
  <c r="L10" i="76"/>
  <c r="L221" i="76" s="1"/>
  <c r="L7" i="76"/>
  <c r="L218" i="76" s="1"/>
  <c r="L9" i="76"/>
  <c r="L220" i="76" s="1"/>
  <c r="L5" i="76"/>
  <c r="L216" i="76" s="1"/>
  <c r="K339" i="76"/>
  <c r="L128" i="76"/>
  <c r="M335" i="76"/>
  <c r="N124" i="76"/>
  <c r="L348" i="76"/>
  <c r="M137" i="76"/>
  <c r="L237" i="76"/>
  <c r="M26" i="76"/>
  <c r="K337" i="76"/>
  <c r="L126" i="76"/>
  <c r="L256" i="76"/>
  <c r="M45" i="76"/>
  <c r="O305" i="76"/>
  <c r="P94" i="76"/>
  <c r="L259" i="76"/>
  <c r="M48" i="76"/>
  <c r="L349" i="76"/>
  <c r="M138" i="76"/>
  <c r="M347" i="76"/>
  <c r="N136" i="76"/>
  <c r="Q329" i="76"/>
  <c r="R118" i="76"/>
  <c r="L278" i="76"/>
  <c r="M67" i="76"/>
  <c r="M275" i="76"/>
  <c r="N64" i="76"/>
  <c r="M240" i="76"/>
  <c r="N29" i="76"/>
  <c r="K338" i="76"/>
  <c r="L127" i="76"/>
  <c r="K336" i="76"/>
  <c r="L125" i="76"/>
  <c r="K340" i="76"/>
  <c r="L129" i="76"/>
  <c r="L276" i="76"/>
  <c r="M65" i="76"/>
  <c r="M246" i="76"/>
  <c r="N35" i="76"/>
  <c r="L239" i="76"/>
  <c r="M28" i="76"/>
  <c r="M307" i="76"/>
  <c r="N96" i="76"/>
  <c r="K230" i="76"/>
  <c r="L19" i="76"/>
  <c r="L262" i="76"/>
  <c r="M51" i="76"/>
  <c r="L228" i="76"/>
  <c r="M17" i="76"/>
  <c r="L352" i="76"/>
  <c r="M141" i="76"/>
  <c r="M277" i="76"/>
  <c r="N66" i="76"/>
  <c r="L227" i="76"/>
  <c r="M16" i="76"/>
  <c r="L258" i="76"/>
  <c r="M47" i="76"/>
  <c r="L238" i="76"/>
  <c r="M27" i="76"/>
  <c r="M235" i="76"/>
  <c r="N24" i="76"/>
  <c r="L257" i="76"/>
  <c r="M46" i="76"/>
  <c r="M332" i="76"/>
  <c r="N121" i="76"/>
  <c r="AQ231" i="76"/>
  <c r="AR20" i="76"/>
  <c r="L260" i="76"/>
  <c r="M49" i="76"/>
  <c r="L229" i="76"/>
  <c r="M18" i="76"/>
  <c r="L326" i="76"/>
  <c r="M115" i="76"/>
  <c r="M265" i="76"/>
  <c r="N54" i="76"/>
  <c r="L236" i="76"/>
  <c r="M25" i="76"/>
  <c r="K342" i="76"/>
  <c r="L131" i="76"/>
  <c r="K342" i="48"/>
  <c r="L256" i="48"/>
  <c r="L352" i="48"/>
  <c r="K336" i="48"/>
  <c r="L262" i="48"/>
  <c r="L257" i="48"/>
  <c r="K348" i="48"/>
  <c r="L265" i="48"/>
  <c r="K347" i="48"/>
  <c r="K349" i="48"/>
  <c r="L235" i="48"/>
  <c r="L237" i="48"/>
  <c r="L326" i="48"/>
  <c r="L230" i="48"/>
  <c r="N307" i="48"/>
  <c r="K285" i="48"/>
  <c r="M226" i="48"/>
  <c r="L345" i="48"/>
  <c r="L222" i="48"/>
  <c r="L219" i="48"/>
  <c r="L216" i="48"/>
  <c r="L220" i="48"/>
  <c r="L217" i="48"/>
  <c r="L221" i="48"/>
  <c r="L218" i="48"/>
  <c r="L215" i="48"/>
  <c r="M305" i="48"/>
  <c r="L295" i="48"/>
  <c r="K338" i="48"/>
  <c r="L238" i="48"/>
  <c r="K228" i="48"/>
  <c r="L276" i="48"/>
  <c r="M275" i="48"/>
  <c r="L339" i="48"/>
  <c r="N246" i="48"/>
  <c r="M242" i="48"/>
  <c r="L260" i="48"/>
  <c r="M278" i="48"/>
  <c r="L258" i="48"/>
  <c r="L259" i="48"/>
  <c r="K340" i="48"/>
  <c r="L335" i="48"/>
  <c r="L227" i="48"/>
  <c r="L232" i="48"/>
  <c r="O329" i="48"/>
  <c r="L332" i="48"/>
  <c r="M240" i="48"/>
  <c r="M280" i="48"/>
  <c r="M239" i="48"/>
  <c r="M229" i="48"/>
  <c r="K337" i="48"/>
  <c r="Q308" i="48"/>
  <c r="M277" i="48"/>
  <c r="L282" i="48"/>
  <c r="L279" i="48"/>
  <c r="N316" i="48"/>
  <c r="N319" i="48"/>
  <c r="M236" i="48"/>
  <c r="AR231" i="48"/>
  <c r="AR272" i="76" l="1"/>
  <c r="AS272" i="76"/>
  <c r="Z272" i="76"/>
  <c r="AA272" i="76"/>
  <c r="AF272" i="76"/>
  <c r="N272" i="76"/>
  <c r="O272" i="76"/>
  <c r="U272" i="76"/>
  <c r="Y272" i="76"/>
  <c r="AK272" i="76"/>
  <c r="M260" i="76"/>
  <c r="N49" i="76"/>
  <c r="M236" i="76"/>
  <c r="N25" i="76"/>
  <c r="N332" i="76"/>
  <c r="O121" i="76"/>
  <c r="N277" i="76"/>
  <c r="O66" i="76"/>
  <c r="M239" i="76"/>
  <c r="N28" i="76"/>
  <c r="N240" i="76"/>
  <c r="O29" i="76"/>
  <c r="M259" i="76"/>
  <c r="N48" i="76"/>
  <c r="N335" i="76"/>
  <c r="O124" i="76"/>
  <c r="M345" i="76"/>
  <c r="N134" i="76"/>
  <c r="M282" i="76"/>
  <c r="N71" i="76"/>
  <c r="M237" i="76"/>
  <c r="N26" i="76"/>
  <c r="L336" i="76"/>
  <c r="M125" i="76"/>
  <c r="N265" i="76"/>
  <c r="O54" i="76"/>
  <c r="M352" i="76"/>
  <c r="N141" i="76"/>
  <c r="N275" i="76"/>
  <c r="O64" i="76"/>
  <c r="L339" i="76"/>
  <c r="M128" i="76"/>
  <c r="L232" i="76"/>
  <c r="M21" i="76"/>
  <c r="N280" i="76"/>
  <c r="O69" i="76"/>
  <c r="M229" i="76"/>
  <c r="N18" i="76"/>
  <c r="N27" i="76"/>
  <c r="M238" i="76"/>
  <c r="M262" i="76"/>
  <c r="N51" i="76"/>
  <c r="L340" i="76"/>
  <c r="M129" i="76"/>
  <c r="R329" i="76"/>
  <c r="S118" i="76"/>
  <c r="L337" i="76"/>
  <c r="M126" i="76"/>
  <c r="O285" i="76"/>
  <c r="P74" i="76"/>
  <c r="O316" i="76"/>
  <c r="O108" i="76"/>
  <c r="O319" i="76" s="1"/>
  <c r="P105" i="76"/>
  <c r="L230" i="76"/>
  <c r="M19" i="76"/>
  <c r="M295" i="76"/>
  <c r="N84" i="76"/>
  <c r="M257" i="76"/>
  <c r="N46" i="76"/>
  <c r="N246" i="76"/>
  <c r="O35" i="76"/>
  <c r="P305" i="76"/>
  <c r="Q94" i="76"/>
  <c r="N279" i="76"/>
  <c r="O68" i="76"/>
  <c r="M326" i="76"/>
  <c r="N115" i="76"/>
  <c r="N235" i="76"/>
  <c r="O24" i="76"/>
  <c r="M228" i="76"/>
  <c r="N17" i="76"/>
  <c r="M276" i="76"/>
  <c r="N65" i="76"/>
  <c r="M278" i="76"/>
  <c r="N67" i="76"/>
  <c r="M256" i="76"/>
  <c r="N45" i="76"/>
  <c r="N242" i="76"/>
  <c r="O31" i="76"/>
  <c r="M258" i="76"/>
  <c r="N47" i="76"/>
  <c r="N347" i="76"/>
  <c r="O136" i="76"/>
  <c r="L342" i="76"/>
  <c r="M131" i="76"/>
  <c r="N226" i="76"/>
  <c r="O15" i="76"/>
  <c r="AR231" i="76"/>
  <c r="AS20" i="76"/>
  <c r="M227" i="76"/>
  <c r="N16" i="76"/>
  <c r="N307" i="76"/>
  <c r="O96" i="76"/>
  <c r="L338" i="76"/>
  <c r="M127" i="76"/>
  <c r="M349" i="76"/>
  <c r="N138" i="76"/>
  <c r="M348" i="76"/>
  <c r="N137" i="76"/>
  <c r="M308" i="76"/>
  <c r="N97" i="76"/>
  <c r="M11" i="76"/>
  <c r="M222" i="76" s="1"/>
  <c r="M8" i="76"/>
  <c r="M219" i="76" s="1"/>
  <c r="M6" i="76"/>
  <c r="M217" i="76" s="1"/>
  <c r="M4" i="76"/>
  <c r="M215" i="76" s="1"/>
  <c r="M10" i="76"/>
  <c r="M221" i="76" s="1"/>
  <c r="M7" i="76"/>
  <c r="M218" i="76" s="1"/>
  <c r="M9" i="76"/>
  <c r="M220" i="76" s="1"/>
  <c r="M5" i="76"/>
  <c r="M216" i="76" s="1"/>
  <c r="L337" i="48"/>
  <c r="M232" i="48"/>
  <c r="N242" i="48"/>
  <c r="M295" i="48"/>
  <c r="L285" i="48"/>
  <c r="M265" i="48"/>
  <c r="N236" i="48"/>
  <c r="N229" i="48"/>
  <c r="M227" i="48"/>
  <c r="O246" i="48"/>
  <c r="N305" i="48"/>
  <c r="O307" i="48"/>
  <c r="L348" i="48"/>
  <c r="O316" i="48"/>
  <c r="O319" i="48"/>
  <c r="M335" i="48"/>
  <c r="M339" i="48"/>
  <c r="M230" i="48"/>
  <c r="M257" i="48"/>
  <c r="N239" i="48"/>
  <c r="L340" i="48"/>
  <c r="N275" i="48"/>
  <c r="M326" i="48"/>
  <c r="M262" i="48"/>
  <c r="M279" i="48"/>
  <c r="N280" i="48"/>
  <c r="M259" i="48"/>
  <c r="M276" i="48"/>
  <c r="M237" i="48"/>
  <c r="L336" i="48"/>
  <c r="M282" i="48"/>
  <c r="N240" i="48"/>
  <c r="M258" i="48"/>
  <c r="L228" i="48"/>
  <c r="M235" i="48"/>
  <c r="M352" i="48"/>
  <c r="N277" i="48"/>
  <c r="M332" i="48"/>
  <c r="N278" i="48"/>
  <c r="M238" i="48"/>
  <c r="M345" i="48"/>
  <c r="L349" i="48"/>
  <c r="M256" i="48"/>
  <c r="R308" i="48"/>
  <c r="P329" i="48"/>
  <c r="M260" i="48"/>
  <c r="L338" i="48"/>
  <c r="N226" i="48"/>
  <c r="L347" i="48"/>
  <c r="L342" i="48"/>
  <c r="AT231" i="48"/>
  <c r="M219" i="48"/>
  <c r="M216" i="48"/>
  <c r="M220" i="48"/>
  <c r="M217" i="48"/>
  <c r="M221" i="48"/>
  <c r="M218" i="48"/>
  <c r="M215" i="48"/>
  <c r="M222" i="48"/>
  <c r="N352" i="76" l="1"/>
  <c r="O141" i="76"/>
  <c r="N4" i="76"/>
  <c r="N215" i="76" s="1"/>
  <c r="N11" i="76"/>
  <c r="N222" i="76" s="1"/>
  <c r="N10" i="76"/>
  <c r="N221" i="76" s="1"/>
  <c r="N7" i="76"/>
  <c r="N218" i="76" s="1"/>
  <c r="N9" i="76"/>
  <c r="N220" i="76" s="1"/>
  <c r="N5" i="76"/>
  <c r="N216" i="76" s="1"/>
  <c r="N8" i="76"/>
  <c r="N219" i="76" s="1"/>
  <c r="N6" i="76"/>
  <c r="N217" i="76" s="1"/>
  <c r="N260" i="76"/>
  <c r="O49" i="76"/>
  <c r="O246" i="76"/>
  <c r="P35" i="76"/>
  <c r="M337" i="76"/>
  <c r="N126" i="76"/>
  <c r="M338" i="76"/>
  <c r="N127" i="76"/>
  <c r="N228" i="76"/>
  <c r="O17" i="76"/>
  <c r="N257" i="76"/>
  <c r="O46" i="76"/>
  <c r="N308" i="76"/>
  <c r="O97" i="76"/>
  <c r="N278" i="76"/>
  <c r="O67" i="76"/>
  <c r="P285" i="76"/>
  <c r="Q74" i="76"/>
  <c r="M336" i="76"/>
  <c r="N125" i="76"/>
  <c r="O347" i="76"/>
  <c r="P136" i="76"/>
  <c r="S329" i="76"/>
  <c r="T118" i="76"/>
  <c r="M232" i="76"/>
  <c r="N21" i="76"/>
  <c r="N237" i="76"/>
  <c r="O26" i="76"/>
  <c r="N239" i="76"/>
  <c r="O28" i="76"/>
  <c r="AS231" i="76"/>
  <c r="AT20" i="76"/>
  <c r="O226" i="76"/>
  <c r="P15" i="76"/>
  <c r="N259" i="76"/>
  <c r="O48" i="76"/>
  <c r="N276" i="76"/>
  <c r="O65" i="76"/>
  <c r="O240" i="76"/>
  <c r="P29" i="76"/>
  <c r="N258" i="76"/>
  <c r="O47" i="76"/>
  <c r="N295" i="76"/>
  <c r="O84" i="76"/>
  <c r="M340" i="76"/>
  <c r="N129" i="76"/>
  <c r="N282" i="76"/>
  <c r="O71" i="76"/>
  <c r="O277" i="76"/>
  <c r="P66" i="76"/>
  <c r="O335" i="76"/>
  <c r="P124" i="76"/>
  <c r="N348" i="76"/>
  <c r="O137" i="76"/>
  <c r="N238" i="76"/>
  <c r="O27" i="76"/>
  <c r="O265" i="76"/>
  <c r="P54" i="76"/>
  <c r="N349" i="76"/>
  <c r="O138" i="76"/>
  <c r="O307" i="76"/>
  <c r="P96" i="76"/>
  <c r="O235" i="76"/>
  <c r="P24" i="76"/>
  <c r="M339" i="76"/>
  <c r="N128" i="76"/>
  <c r="N227" i="76"/>
  <c r="O16" i="76"/>
  <c r="O242" i="76"/>
  <c r="P31" i="76"/>
  <c r="N326" i="76"/>
  <c r="O115" i="76"/>
  <c r="M230" i="76"/>
  <c r="N19" i="76"/>
  <c r="N256" i="76"/>
  <c r="O45" i="76"/>
  <c r="Q305" i="76"/>
  <c r="R94" i="76"/>
  <c r="N229" i="76"/>
  <c r="O18" i="76"/>
  <c r="M342" i="76"/>
  <c r="N131" i="76"/>
  <c r="O280" i="76"/>
  <c r="P69" i="76"/>
  <c r="N262" i="76"/>
  <c r="O51" i="76"/>
  <c r="O275" i="76"/>
  <c r="P64" i="76"/>
  <c r="N345" i="76"/>
  <c r="O134" i="76"/>
  <c r="O332" i="76"/>
  <c r="P121" i="76"/>
  <c r="O279" i="76"/>
  <c r="P68" i="76"/>
  <c r="P316" i="76"/>
  <c r="P108" i="76"/>
  <c r="P319" i="76" s="1"/>
  <c r="Q105" i="76"/>
  <c r="N236" i="76"/>
  <c r="O25" i="76"/>
  <c r="N335" i="48"/>
  <c r="N216" i="48"/>
  <c r="N220" i="48"/>
  <c r="N217" i="48"/>
  <c r="N221" i="48"/>
  <c r="N218" i="48"/>
  <c r="N215" i="48"/>
  <c r="N222" i="48"/>
  <c r="N219" i="48"/>
  <c r="O229" i="48"/>
  <c r="M338" i="48"/>
  <c r="O278" i="48"/>
  <c r="N282" i="48"/>
  <c r="N326" i="48"/>
  <c r="AS231" i="48"/>
  <c r="AU231" i="48"/>
  <c r="O236" i="48"/>
  <c r="N262" i="48"/>
  <c r="P316" i="48"/>
  <c r="P319" i="48"/>
  <c r="O240" i="48"/>
  <c r="N260" i="48"/>
  <c r="N332" i="48"/>
  <c r="M336" i="48"/>
  <c r="O275" i="48"/>
  <c r="N265" i="48"/>
  <c r="Q329" i="48"/>
  <c r="O277" i="48"/>
  <c r="N237" i="48"/>
  <c r="M340" i="48"/>
  <c r="M348" i="48"/>
  <c r="M285" i="48"/>
  <c r="S308" i="48"/>
  <c r="N352" i="48"/>
  <c r="N276" i="48"/>
  <c r="O239" i="48"/>
  <c r="P307" i="48"/>
  <c r="N295" i="48"/>
  <c r="N256" i="48"/>
  <c r="N235" i="48"/>
  <c r="N259" i="48"/>
  <c r="N257" i="48"/>
  <c r="O305" i="48"/>
  <c r="O242" i="48"/>
  <c r="N238" i="48"/>
  <c r="M342" i="48"/>
  <c r="M349" i="48"/>
  <c r="M228" i="48"/>
  <c r="O280" i="48"/>
  <c r="N230" i="48"/>
  <c r="P246" i="48"/>
  <c r="N232" i="48"/>
  <c r="O226" i="48"/>
  <c r="M347" i="48"/>
  <c r="N345" i="48"/>
  <c r="N258" i="48"/>
  <c r="N279" i="48"/>
  <c r="N339" i="48"/>
  <c r="N227" i="48"/>
  <c r="M337" i="48"/>
  <c r="O238" i="76" l="1"/>
  <c r="P27" i="76"/>
  <c r="O345" i="76"/>
  <c r="P134" i="76"/>
  <c r="O348" i="76"/>
  <c r="P137" i="76"/>
  <c r="O239" i="76"/>
  <c r="P28" i="76"/>
  <c r="Q285" i="76"/>
  <c r="R74" i="76"/>
  <c r="P275" i="76"/>
  <c r="Q64" i="76"/>
  <c r="P235" i="76"/>
  <c r="Q24" i="76"/>
  <c r="P240" i="76"/>
  <c r="Q29" i="76"/>
  <c r="O278" i="76"/>
  <c r="P67" i="76"/>
  <c r="P246" i="76"/>
  <c r="Q35" i="76"/>
  <c r="O236" i="76"/>
  <c r="P25" i="76"/>
  <c r="O262" i="76"/>
  <c r="P51" i="76"/>
  <c r="P307" i="76"/>
  <c r="Q96" i="76"/>
  <c r="O276" i="76"/>
  <c r="P65" i="76"/>
  <c r="O260" i="76"/>
  <c r="P49" i="76"/>
  <c r="Q316" i="76"/>
  <c r="R105" i="76"/>
  <c r="Q108" i="76"/>
  <c r="Q319" i="76" s="1"/>
  <c r="P332" i="76"/>
  <c r="Q121" i="76"/>
  <c r="O295" i="76"/>
  <c r="P84" i="76"/>
  <c r="N339" i="76"/>
  <c r="O128" i="76"/>
  <c r="O258" i="76"/>
  <c r="P47" i="76"/>
  <c r="N337" i="76"/>
  <c r="O126" i="76"/>
  <c r="O256" i="76"/>
  <c r="P45" i="76"/>
  <c r="P335" i="76"/>
  <c r="Q124" i="76"/>
  <c r="O237" i="76"/>
  <c r="P26" i="76"/>
  <c r="O352" i="76"/>
  <c r="P141" i="76"/>
  <c r="N230" i="76"/>
  <c r="O19" i="76"/>
  <c r="P277" i="76"/>
  <c r="Q66" i="76"/>
  <c r="N232" i="76"/>
  <c r="O21" i="76"/>
  <c r="O308" i="76"/>
  <c r="P97" i="76"/>
  <c r="P280" i="76"/>
  <c r="Q69" i="76"/>
  <c r="O326" i="76"/>
  <c r="P115" i="76"/>
  <c r="O349" i="76"/>
  <c r="P138" i="76"/>
  <c r="O282" i="76"/>
  <c r="P71" i="76"/>
  <c r="O259" i="76"/>
  <c r="P48" i="76"/>
  <c r="T329" i="76"/>
  <c r="U118" i="76"/>
  <c r="O257" i="76"/>
  <c r="P46" i="76"/>
  <c r="AT231" i="76"/>
  <c r="AU20" i="76"/>
  <c r="AU231" i="76" s="1"/>
  <c r="P279" i="76"/>
  <c r="Q68" i="76"/>
  <c r="N342" i="76"/>
  <c r="O131" i="76"/>
  <c r="P242" i="76"/>
  <c r="Q31" i="76"/>
  <c r="P265" i="76"/>
  <c r="Q54" i="76"/>
  <c r="N340" i="76"/>
  <c r="O129" i="76"/>
  <c r="P226" i="76"/>
  <c r="Q15" i="76"/>
  <c r="P347" i="76"/>
  <c r="Q136" i="76"/>
  <c r="O228" i="76"/>
  <c r="P17" i="76"/>
  <c r="O227" i="76"/>
  <c r="P16" i="76"/>
  <c r="O11" i="76"/>
  <c r="O222" i="76" s="1"/>
  <c r="O4" i="76"/>
  <c r="O215" i="76" s="1"/>
  <c r="O10" i="76"/>
  <c r="O221" i="76" s="1"/>
  <c r="O7" i="76"/>
  <c r="O218" i="76" s="1"/>
  <c r="O9" i="76"/>
  <c r="O220" i="76" s="1"/>
  <c r="O5" i="76"/>
  <c r="O216" i="76" s="1"/>
  <c r="O8" i="76"/>
  <c r="O219" i="76" s="1"/>
  <c r="O6" i="76"/>
  <c r="O217" i="76" s="1"/>
  <c r="O229" i="76"/>
  <c r="P18" i="76"/>
  <c r="N336" i="76"/>
  <c r="O125" i="76"/>
  <c r="N338" i="76"/>
  <c r="O127" i="76"/>
  <c r="R305" i="76"/>
  <c r="S94" i="76"/>
  <c r="P226" i="48"/>
  <c r="O238" i="48"/>
  <c r="Q307" i="48"/>
  <c r="O237" i="48"/>
  <c r="P240" i="48"/>
  <c r="O220" i="48"/>
  <c r="O217" i="48"/>
  <c r="O221" i="48"/>
  <c r="O218" i="48"/>
  <c r="O215" i="48"/>
  <c r="O222" i="48"/>
  <c r="O219" i="48"/>
  <c r="O216" i="48"/>
  <c r="N338" i="48"/>
  <c r="N337" i="48"/>
  <c r="O232" i="48"/>
  <c r="P242" i="48"/>
  <c r="P239" i="48"/>
  <c r="P277" i="48"/>
  <c r="Q316" i="48"/>
  <c r="Q319" i="48"/>
  <c r="P229" i="48"/>
  <c r="O227" i="48"/>
  <c r="Q246" i="48"/>
  <c r="P305" i="48"/>
  <c r="O276" i="48"/>
  <c r="R329" i="48"/>
  <c r="O262" i="48"/>
  <c r="O339" i="48"/>
  <c r="O230" i="48"/>
  <c r="O257" i="48"/>
  <c r="O352" i="48"/>
  <c r="O265" i="48"/>
  <c r="P236" i="48"/>
  <c r="O279" i="48"/>
  <c r="P280" i="48"/>
  <c r="O259" i="48"/>
  <c r="T308" i="48"/>
  <c r="P275" i="48"/>
  <c r="O258" i="48"/>
  <c r="N228" i="48"/>
  <c r="O235" i="48"/>
  <c r="N285" i="48"/>
  <c r="N336" i="48"/>
  <c r="O326" i="48"/>
  <c r="P278" i="48"/>
  <c r="O345" i="48"/>
  <c r="N349" i="48"/>
  <c r="O256" i="48"/>
  <c r="N348" i="48"/>
  <c r="O332" i="48"/>
  <c r="O282" i="48"/>
  <c r="O335" i="48"/>
  <c r="N347" i="48"/>
  <c r="N342" i="48"/>
  <c r="O295" i="48"/>
  <c r="N340" i="48"/>
  <c r="O260" i="48"/>
  <c r="Q279" i="76" l="1"/>
  <c r="R68" i="76"/>
  <c r="P258" i="76"/>
  <c r="Q47" i="76"/>
  <c r="P345" i="76"/>
  <c r="Q134" i="76"/>
  <c r="P326" i="76"/>
  <c r="Q115" i="76"/>
  <c r="O339" i="76"/>
  <c r="P128" i="76"/>
  <c r="P10" i="76"/>
  <c r="P221" i="76" s="1"/>
  <c r="P11" i="76"/>
  <c r="P222" i="76" s="1"/>
  <c r="P7" i="76"/>
  <c r="P218" i="76" s="1"/>
  <c r="P9" i="76"/>
  <c r="P220" i="76" s="1"/>
  <c r="P5" i="76"/>
  <c r="P216" i="76" s="1"/>
  <c r="P8" i="76"/>
  <c r="P219" i="76" s="1"/>
  <c r="P6" i="76"/>
  <c r="P217" i="76" s="1"/>
  <c r="P4" i="76"/>
  <c r="P215" i="76" s="1"/>
  <c r="Q307" i="76"/>
  <c r="R96" i="76"/>
  <c r="Q235" i="76"/>
  <c r="R24" i="76"/>
  <c r="O340" i="76"/>
  <c r="P129" i="76"/>
  <c r="P257" i="76"/>
  <c r="Q46" i="76"/>
  <c r="P237" i="76"/>
  <c r="Q26" i="76"/>
  <c r="P295" i="76"/>
  <c r="Q84" i="76"/>
  <c r="P262" i="76"/>
  <c r="Q51" i="76"/>
  <c r="Q275" i="76"/>
  <c r="R64" i="76"/>
  <c r="O338" i="76"/>
  <c r="P127" i="76"/>
  <c r="Q265" i="76"/>
  <c r="R54" i="76"/>
  <c r="U329" i="76"/>
  <c r="V118" i="76"/>
  <c r="P308" i="76"/>
  <c r="Q97" i="76"/>
  <c r="Q335" i="76"/>
  <c r="R124" i="76"/>
  <c r="Q332" i="76"/>
  <c r="R121" i="76"/>
  <c r="O230" i="76"/>
  <c r="P19" i="76"/>
  <c r="P276" i="76"/>
  <c r="Q65" i="76"/>
  <c r="Q226" i="76"/>
  <c r="R15" i="76"/>
  <c r="P238" i="76"/>
  <c r="Q27" i="76"/>
  <c r="S305" i="76"/>
  <c r="T94" i="76"/>
  <c r="P236" i="76"/>
  <c r="Q25" i="76"/>
  <c r="R285" i="76"/>
  <c r="S74" i="76"/>
  <c r="O336" i="76"/>
  <c r="P125" i="76"/>
  <c r="Q242" i="76"/>
  <c r="R31" i="76"/>
  <c r="P259" i="76"/>
  <c r="Q48" i="76"/>
  <c r="O232" i="76"/>
  <c r="P21" i="76"/>
  <c r="P256" i="76"/>
  <c r="Q45" i="76"/>
  <c r="R316" i="76"/>
  <c r="S105" i="76"/>
  <c r="R108" i="76"/>
  <c r="R319" i="76" s="1"/>
  <c r="Q246" i="76"/>
  <c r="R35" i="76"/>
  <c r="P239" i="76"/>
  <c r="Q28" i="76"/>
  <c r="P229" i="76"/>
  <c r="Q18" i="76"/>
  <c r="P228" i="76"/>
  <c r="Q17" i="76"/>
  <c r="O342" i="76"/>
  <c r="P131" i="76"/>
  <c r="P282" i="76"/>
  <c r="Q71" i="76"/>
  <c r="Q277" i="76"/>
  <c r="R66" i="76"/>
  <c r="O337" i="76"/>
  <c r="P126" i="76"/>
  <c r="Q347" i="76"/>
  <c r="R136" i="76"/>
  <c r="Q240" i="76"/>
  <c r="R29" i="76"/>
  <c r="P352" i="76"/>
  <c r="Q141" i="76"/>
  <c r="P227" i="76"/>
  <c r="Q16" i="76"/>
  <c r="P260" i="76"/>
  <c r="Q49" i="76"/>
  <c r="P278" i="76"/>
  <c r="Q67" i="76"/>
  <c r="P348" i="76"/>
  <c r="Q137" i="76"/>
  <c r="P349" i="76"/>
  <c r="Q138" i="76"/>
  <c r="Q280" i="76"/>
  <c r="R69" i="76"/>
  <c r="P282" i="48"/>
  <c r="O336" i="48"/>
  <c r="Q280" i="48"/>
  <c r="P262" i="48"/>
  <c r="Q277" i="48"/>
  <c r="P332" i="48"/>
  <c r="O285" i="48"/>
  <c r="P279" i="48"/>
  <c r="S329" i="48"/>
  <c r="Q239" i="48"/>
  <c r="P260" i="48"/>
  <c r="O348" i="48"/>
  <c r="P235" i="48"/>
  <c r="Q236" i="48"/>
  <c r="P276" i="48"/>
  <c r="Q242" i="48"/>
  <c r="Q240" i="48"/>
  <c r="O340" i="48"/>
  <c r="P256" i="48"/>
  <c r="O228" i="48"/>
  <c r="P265" i="48"/>
  <c r="Q305" i="48"/>
  <c r="P232" i="48"/>
  <c r="P237" i="48"/>
  <c r="P295" i="48"/>
  <c r="O349" i="48"/>
  <c r="P258" i="48"/>
  <c r="P352" i="48"/>
  <c r="R246" i="48"/>
  <c r="O337" i="48"/>
  <c r="R307" i="48"/>
  <c r="O342" i="48"/>
  <c r="P345" i="48"/>
  <c r="Q275" i="48"/>
  <c r="P257" i="48"/>
  <c r="P227" i="48"/>
  <c r="O338" i="48"/>
  <c r="P238" i="48"/>
  <c r="O347" i="48"/>
  <c r="Q278" i="48"/>
  <c r="U308" i="48"/>
  <c r="P230" i="48"/>
  <c r="Q229" i="48"/>
  <c r="Q226" i="48"/>
  <c r="P335" i="48"/>
  <c r="P326" i="48"/>
  <c r="P259" i="48"/>
  <c r="P339" i="48"/>
  <c r="R316" i="48"/>
  <c r="R319" i="48"/>
  <c r="P220" i="48"/>
  <c r="P217" i="48"/>
  <c r="P221" i="48"/>
  <c r="P218" i="48"/>
  <c r="P215" i="48"/>
  <c r="P222" i="48"/>
  <c r="P219" i="48"/>
  <c r="P216" i="48"/>
  <c r="Q239" i="76" l="1"/>
  <c r="R28" i="76"/>
  <c r="Q237" i="76"/>
  <c r="R26" i="76"/>
  <c r="Q260" i="76"/>
  <c r="R49" i="76"/>
  <c r="R246" i="76"/>
  <c r="S35" i="76"/>
  <c r="Q9" i="76"/>
  <c r="Q220" i="76" s="1"/>
  <c r="Q10" i="76"/>
  <c r="Q221" i="76" s="1"/>
  <c r="Q11" i="76"/>
  <c r="Q222" i="76" s="1"/>
  <c r="Q7" i="76"/>
  <c r="Q218" i="76" s="1"/>
  <c r="Q5" i="76"/>
  <c r="Q216" i="76" s="1"/>
  <c r="Q8" i="76"/>
  <c r="Q219" i="76" s="1"/>
  <c r="Q6" i="76"/>
  <c r="Q217" i="76" s="1"/>
  <c r="Q4" i="76"/>
  <c r="Q215" i="76" s="1"/>
  <c r="P336" i="76"/>
  <c r="Q125" i="76"/>
  <c r="R265" i="76"/>
  <c r="S54" i="76"/>
  <c r="R279" i="76"/>
  <c r="S68" i="76"/>
  <c r="Q282" i="76"/>
  <c r="R71" i="76"/>
  <c r="S285" i="76"/>
  <c r="T74" i="76"/>
  <c r="P338" i="76"/>
  <c r="Q127" i="76"/>
  <c r="P340" i="76"/>
  <c r="Q129" i="76"/>
  <c r="R280" i="76"/>
  <c r="S69" i="76"/>
  <c r="Q352" i="76"/>
  <c r="R141" i="76"/>
  <c r="P342" i="76"/>
  <c r="Q131" i="76"/>
  <c r="Q295" i="76"/>
  <c r="R84" i="76"/>
  <c r="P337" i="76"/>
  <c r="Q126" i="76"/>
  <c r="R226" i="76"/>
  <c r="S15" i="76"/>
  <c r="Q276" i="76"/>
  <c r="R65" i="76"/>
  <c r="Q227" i="76"/>
  <c r="R16" i="76"/>
  <c r="P230" i="76"/>
  <c r="Q19" i="76"/>
  <c r="Q256" i="76"/>
  <c r="R45" i="76"/>
  <c r="Q236" i="76"/>
  <c r="R25" i="76"/>
  <c r="R332" i="76"/>
  <c r="S121" i="76"/>
  <c r="R275" i="76"/>
  <c r="S64" i="76"/>
  <c r="R235" i="76"/>
  <c r="S24" i="76"/>
  <c r="P339" i="76"/>
  <c r="Q128" i="76"/>
  <c r="Q349" i="76"/>
  <c r="R138" i="76"/>
  <c r="R240" i="76"/>
  <c r="S29" i="76"/>
  <c r="Q228" i="76"/>
  <c r="R17" i="76"/>
  <c r="Q238" i="76"/>
  <c r="R27" i="76"/>
  <c r="V329" i="76"/>
  <c r="W118" i="76"/>
  <c r="Q257" i="76"/>
  <c r="R46" i="76"/>
  <c r="S316" i="76"/>
  <c r="S108" i="76"/>
  <c r="S319" i="76" s="1"/>
  <c r="T105" i="76"/>
  <c r="P232" i="76"/>
  <c r="Q21" i="76"/>
  <c r="T305" i="76"/>
  <c r="U94" i="76"/>
  <c r="R335" i="76"/>
  <c r="S124" i="76"/>
  <c r="Q262" i="76"/>
  <c r="R51" i="76"/>
  <c r="R307" i="76"/>
  <c r="S96" i="76"/>
  <c r="Q326" i="76"/>
  <c r="R115" i="76"/>
  <c r="Q308" i="76"/>
  <c r="R97" i="76"/>
  <c r="Q278" i="76"/>
  <c r="R67" i="76"/>
  <c r="Q348" i="76"/>
  <c r="R137" i="76"/>
  <c r="R347" i="76"/>
  <c r="S136" i="76"/>
  <c r="Q229" i="76"/>
  <c r="R18" i="76"/>
  <c r="Q259" i="76"/>
  <c r="R48" i="76"/>
  <c r="Q345" i="76"/>
  <c r="R134" i="76"/>
  <c r="R242" i="76"/>
  <c r="S31" i="76"/>
  <c r="Q258" i="76"/>
  <c r="R47" i="76"/>
  <c r="R277" i="76"/>
  <c r="S66" i="76"/>
  <c r="Q279" i="48"/>
  <c r="R242" i="48"/>
  <c r="Q259" i="48"/>
  <c r="P347" i="48"/>
  <c r="S307" i="48"/>
  <c r="Q232" i="48"/>
  <c r="Q276" i="48"/>
  <c r="P285" i="48"/>
  <c r="Q237" i="48"/>
  <c r="Q339" i="48"/>
  <c r="Q326" i="48"/>
  <c r="Q238" i="48"/>
  <c r="P337" i="48"/>
  <c r="R305" i="48"/>
  <c r="R236" i="48"/>
  <c r="Q332" i="48"/>
  <c r="P342" i="48"/>
  <c r="R278" i="48"/>
  <c r="Q335" i="48"/>
  <c r="P338" i="48"/>
  <c r="S246" i="48"/>
  <c r="Q265" i="48"/>
  <c r="Q235" i="48"/>
  <c r="R277" i="48"/>
  <c r="R226" i="48"/>
  <c r="Q227" i="48"/>
  <c r="Q352" i="48"/>
  <c r="P228" i="48"/>
  <c r="P348" i="48"/>
  <c r="Q262" i="48"/>
  <c r="Q220" i="48"/>
  <c r="Q217" i="48"/>
  <c r="Q221" i="48"/>
  <c r="Q218" i="48"/>
  <c r="Q215" i="48"/>
  <c r="Q222" i="48"/>
  <c r="Q219" i="48"/>
  <c r="Q216" i="48"/>
  <c r="R229" i="48"/>
  <c r="Q257" i="48"/>
  <c r="Q258" i="48"/>
  <c r="Q256" i="48"/>
  <c r="Q260" i="48"/>
  <c r="R280" i="48"/>
  <c r="Q230" i="48"/>
  <c r="R275" i="48"/>
  <c r="P349" i="48"/>
  <c r="P340" i="48"/>
  <c r="R239" i="48"/>
  <c r="P336" i="48"/>
  <c r="S316" i="48"/>
  <c r="S319" i="48"/>
  <c r="V308" i="48"/>
  <c r="Q345" i="48"/>
  <c r="Q295" i="48"/>
  <c r="R240" i="48"/>
  <c r="T329" i="48"/>
  <c r="Q282" i="48"/>
  <c r="R228" i="76" l="1"/>
  <c r="S17" i="76"/>
  <c r="R345" i="76"/>
  <c r="S134" i="76"/>
  <c r="T316" i="76"/>
  <c r="U105" i="76"/>
  <c r="T108" i="76"/>
  <c r="T319" i="76" s="1"/>
  <c r="R295" i="76"/>
  <c r="S84" i="76"/>
  <c r="R239" i="76"/>
  <c r="S28" i="76"/>
  <c r="S307" i="76"/>
  <c r="T96" i="76"/>
  <c r="R257" i="76"/>
  <c r="S46" i="76"/>
  <c r="Q339" i="76"/>
  <c r="R128" i="76"/>
  <c r="Q230" i="76"/>
  <c r="R19" i="76"/>
  <c r="Q342" i="76"/>
  <c r="R131" i="76"/>
  <c r="R282" i="76"/>
  <c r="S71" i="76"/>
  <c r="S277" i="76"/>
  <c r="T66" i="76"/>
  <c r="S347" i="76"/>
  <c r="T136" i="76"/>
  <c r="R262" i="76"/>
  <c r="S51" i="76"/>
  <c r="S226" i="76"/>
  <c r="T15" i="76"/>
  <c r="Q337" i="76"/>
  <c r="R126" i="76"/>
  <c r="R326" i="76"/>
  <c r="S115" i="76"/>
  <c r="S332" i="76"/>
  <c r="T121" i="76"/>
  <c r="R308" i="76"/>
  <c r="S97" i="76"/>
  <c r="R236" i="76"/>
  <c r="S25" i="76"/>
  <c r="R237" i="76"/>
  <c r="S26" i="76"/>
  <c r="R256" i="76"/>
  <c r="S45" i="76"/>
  <c r="R229" i="76"/>
  <c r="S18" i="76"/>
  <c r="W329" i="76"/>
  <c r="X118" i="76"/>
  <c r="S235" i="76"/>
  <c r="T24" i="76"/>
  <c r="R227" i="76"/>
  <c r="S16" i="76"/>
  <c r="R352" i="76"/>
  <c r="S141" i="76"/>
  <c r="S279" i="76"/>
  <c r="T68" i="76"/>
  <c r="R258" i="76"/>
  <c r="S47" i="76"/>
  <c r="R348" i="76"/>
  <c r="S137" i="76"/>
  <c r="S335" i="76"/>
  <c r="T124" i="76"/>
  <c r="Q232" i="76"/>
  <c r="R21" i="76"/>
  <c r="S240" i="76"/>
  <c r="T29" i="76"/>
  <c r="T285" i="76"/>
  <c r="U74" i="76"/>
  <c r="R238" i="76"/>
  <c r="S27" i="76"/>
  <c r="S275" i="76"/>
  <c r="T64" i="76"/>
  <c r="R276" i="76"/>
  <c r="S65" i="76"/>
  <c r="S280" i="76"/>
  <c r="T69" i="76"/>
  <c r="S265" i="76"/>
  <c r="T54" i="76"/>
  <c r="S246" i="76"/>
  <c r="T35" i="76"/>
  <c r="Q340" i="76"/>
  <c r="R129" i="76"/>
  <c r="S242" i="76"/>
  <c r="T31" i="76"/>
  <c r="R278" i="76"/>
  <c r="S67" i="76"/>
  <c r="U305" i="76"/>
  <c r="V94" i="76"/>
  <c r="Q336" i="76"/>
  <c r="R125" i="76"/>
  <c r="Q338" i="76"/>
  <c r="R127" i="76"/>
  <c r="R349" i="76"/>
  <c r="S138" i="76"/>
  <c r="R260" i="76"/>
  <c r="S49" i="76"/>
  <c r="R11" i="76"/>
  <c r="R222" i="76" s="1"/>
  <c r="R7" i="76"/>
  <c r="R218" i="76" s="1"/>
  <c r="R5" i="76"/>
  <c r="R216" i="76" s="1"/>
  <c r="R9" i="76"/>
  <c r="R220" i="76" s="1"/>
  <c r="R8" i="76"/>
  <c r="R219" i="76" s="1"/>
  <c r="R6" i="76"/>
  <c r="R217" i="76" s="1"/>
  <c r="R4" i="76"/>
  <c r="R215" i="76" s="1"/>
  <c r="R10" i="76"/>
  <c r="R221" i="76" s="1"/>
  <c r="R259" i="76"/>
  <c r="S48" i="76"/>
  <c r="S280" i="48"/>
  <c r="S277" i="48"/>
  <c r="R332" i="48"/>
  <c r="Q285" i="48"/>
  <c r="T316" i="48"/>
  <c r="T319" i="48"/>
  <c r="R260" i="48"/>
  <c r="R235" i="48"/>
  <c r="S236" i="48"/>
  <c r="R276" i="48"/>
  <c r="Q336" i="48"/>
  <c r="R256" i="48"/>
  <c r="R262" i="48"/>
  <c r="R265" i="48"/>
  <c r="S305" i="48"/>
  <c r="R232" i="48"/>
  <c r="R282" i="48"/>
  <c r="S239" i="48"/>
  <c r="R258" i="48"/>
  <c r="Q348" i="48"/>
  <c r="T246" i="48"/>
  <c r="Q337" i="48"/>
  <c r="T307" i="48"/>
  <c r="U329" i="48"/>
  <c r="Q340" i="48"/>
  <c r="R257" i="48"/>
  <c r="Q228" i="48"/>
  <c r="Q338" i="48"/>
  <c r="R238" i="48"/>
  <c r="Q347" i="48"/>
  <c r="S240" i="48"/>
  <c r="Q349" i="48"/>
  <c r="S229" i="48"/>
  <c r="R352" i="48"/>
  <c r="R335" i="48"/>
  <c r="R326" i="48"/>
  <c r="R259" i="48"/>
  <c r="R295" i="48"/>
  <c r="S275" i="48"/>
  <c r="R227" i="48"/>
  <c r="S278" i="48"/>
  <c r="R339" i="48"/>
  <c r="S242" i="48"/>
  <c r="R345" i="48"/>
  <c r="R230" i="48"/>
  <c r="S226" i="48"/>
  <c r="Q342" i="48"/>
  <c r="R237" i="48"/>
  <c r="R279" i="48"/>
  <c r="W308" i="48"/>
  <c r="R220" i="48"/>
  <c r="R217" i="48"/>
  <c r="R221" i="48"/>
  <c r="R218" i="48"/>
  <c r="R215" i="48"/>
  <c r="R222" i="48"/>
  <c r="R219" i="48"/>
  <c r="R216" i="48"/>
  <c r="R232" i="76" l="1"/>
  <c r="S21" i="76"/>
  <c r="R339" i="76"/>
  <c r="S128" i="76"/>
  <c r="T335" i="76"/>
  <c r="U124" i="76"/>
  <c r="T242" i="76"/>
  <c r="U31" i="76"/>
  <c r="S348" i="76"/>
  <c r="T137" i="76"/>
  <c r="T332" i="76"/>
  <c r="U121" i="76"/>
  <c r="S259" i="76"/>
  <c r="T48" i="76"/>
  <c r="S349" i="76"/>
  <c r="T138" i="76"/>
  <c r="R340" i="76"/>
  <c r="S129" i="76"/>
  <c r="S238" i="76"/>
  <c r="T27" i="76"/>
  <c r="S258" i="76"/>
  <c r="T47" i="76"/>
  <c r="S229" i="76"/>
  <c r="T18" i="76"/>
  <c r="S326" i="76"/>
  <c r="T115" i="76"/>
  <c r="S282" i="76"/>
  <c r="T71" i="76"/>
  <c r="S239" i="76"/>
  <c r="T28" i="76"/>
  <c r="S236" i="76"/>
  <c r="T25" i="76"/>
  <c r="S308" i="76"/>
  <c r="T97" i="76"/>
  <c r="T280" i="76"/>
  <c r="U69" i="76"/>
  <c r="S345" i="76"/>
  <c r="T134" i="76"/>
  <c r="S276" i="76"/>
  <c r="T65" i="76"/>
  <c r="T347" i="76"/>
  <c r="U136" i="76"/>
  <c r="S260" i="76"/>
  <c r="T49" i="76"/>
  <c r="T275" i="76"/>
  <c r="U64" i="76"/>
  <c r="X329" i="76"/>
  <c r="Y118" i="76"/>
  <c r="T307" i="76"/>
  <c r="U96" i="76"/>
  <c r="R338" i="76"/>
  <c r="S127" i="76"/>
  <c r="T246" i="76"/>
  <c r="U35" i="76"/>
  <c r="U285" i="76"/>
  <c r="V74" i="76"/>
  <c r="T279" i="76"/>
  <c r="U68" i="76"/>
  <c r="S256" i="76"/>
  <c r="T45" i="76"/>
  <c r="R337" i="76"/>
  <c r="S126" i="76"/>
  <c r="R342" i="76"/>
  <c r="S131" i="76"/>
  <c r="S295" i="76"/>
  <c r="T84" i="76"/>
  <c r="S227" i="76"/>
  <c r="T16" i="76"/>
  <c r="S257" i="76"/>
  <c r="T46" i="76"/>
  <c r="T277" i="76"/>
  <c r="U66" i="76"/>
  <c r="U316" i="76"/>
  <c r="U108" i="76"/>
  <c r="U319" i="76" s="1"/>
  <c r="V105" i="76"/>
  <c r="R336" i="76"/>
  <c r="S125" i="76"/>
  <c r="T265" i="76"/>
  <c r="U54" i="76"/>
  <c r="T240" i="76"/>
  <c r="U29" i="76"/>
  <c r="S352" i="76"/>
  <c r="T141" i="76"/>
  <c r="S237" i="76"/>
  <c r="T26" i="76"/>
  <c r="T226" i="76"/>
  <c r="U15" i="76"/>
  <c r="R230" i="76"/>
  <c r="S19" i="76"/>
  <c r="S11" i="76"/>
  <c r="S222" i="76" s="1"/>
  <c r="S5" i="76"/>
  <c r="S216" i="76" s="1"/>
  <c r="S9" i="76"/>
  <c r="S220" i="76" s="1"/>
  <c r="S8" i="76"/>
  <c r="S219" i="76" s="1"/>
  <c r="S6" i="76"/>
  <c r="S217" i="76" s="1"/>
  <c r="S4" i="76"/>
  <c r="S215" i="76" s="1"/>
  <c r="S10" i="76"/>
  <c r="S221" i="76" s="1"/>
  <c r="S7" i="76"/>
  <c r="S218" i="76" s="1"/>
  <c r="V305" i="76"/>
  <c r="W94" i="76"/>
  <c r="S262" i="76"/>
  <c r="T51" i="76"/>
  <c r="S278" i="76"/>
  <c r="T67" i="76"/>
  <c r="S228" i="76"/>
  <c r="T17" i="76"/>
  <c r="T235" i="76"/>
  <c r="U24" i="76"/>
  <c r="S237" i="48"/>
  <c r="S227" i="48"/>
  <c r="R349" i="48"/>
  <c r="V329" i="48"/>
  <c r="S232" i="48"/>
  <c r="S235" i="48"/>
  <c r="R342" i="48"/>
  <c r="T275" i="48"/>
  <c r="T240" i="48"/>
  <c r="U307" i="48"/>
  <c r="T305" i="48"/>
  <c r="S260" i="48"/>
  <c r="T226" i="48"/>
  <c r="S295" i="48"/>
  <c r="R347" i="48"/>
  <c r="R337" i="48"/>
  <c r="S265" i="48"/>
  <c r="S217" i="48"/>
  <c r="S221" i="48"/>
  <c r="S218" i="48"/>
  <c r="S215" i="48"/>
  <c r="S222" i="48"/>
  <c r="S219" i="48"/>
  <c r="S216" i="48"/>
  <c r="S220" i="48"/>
  <c r="U316" i="48"/>
  <c r="U319" i="48"/>
  <c r="S230" i="48"/>
  <c r="S259" i="48"/>
  <c r="S238" i="48"/>
  <c r="U246" i="48"/>
  <c r="S262" i="48"/>
  <c r="R285" i="48"/>
  <c r="S345" i="48"/>
  <c r="S326" i="48"/>
  <c r="R338" i="48"/>
  <c r="R348" i="48"/>
  <c r="S256" i="48"/>
  <c r="S332" i="48"/>
  <c r="T242" i="48"/>
  <c r="S335" i="48"/>
  <c r="R228" i="48"/>
  <c r="S258" i="48"/>
  <c r="R336" i="48"/>
  <c r="T277" i="48"/>
  <c r="X308" i="48"/>
  <c r="S339" i="48"/>
  <c r="S352" i="48"/>
  <c r="S257" i="48"/>
  <c r="T239" i="48"/>
  <c r="S276" i="48"/>
  <c r="T280" i="48"/>
  <c r="S279" i="48"/>
  <c r="T278" i="48"/>
  <c r="T229" i="48"/>
  <c r="R340" i="48"/>
  <c r="S282" i="48"/>
  <c r="T236" i="48"/>
  <c r="T295" i="76" l="1"/>
  <c r="U84" i="76"/>
  <c r="S340" i="76"/>
  <c r="T129" i="76"/>
  <c r="T262" i="76"/>
  <c r="U51" i="76"/>
  <c r="T276" i="76"/>
  <c r="U65" i="76"/>
  <c r="T349" i="76"/>
  <c r="U138" i="76"/>
  <c r="W305" i="76"/>
  <c r="X94" i="76"/>
  <c r="T10" i="76"/>
  <c r="T221" i="76" s="1"/>
  <c r="T5" i="76"/>
  <c r="T216" i="76" s="1"/>
  <c r="T9" i="76"/>
  <c r="T220" i="76" s="1"/>
  <c r="T8" i="76"/>
  <c r="T219" i="76" s="1"/>
  <c r="T6" i="76"/>
  <c r="T217" i="76" s="1"/>
  <c r="T4" i="76"/>
  <c r="T215" i="76" s="1"/>
  <c r="T7" i="76"/>
  <c r="T218" i="76" s="1"/>
  <c r="T11" i="76"/>
  <c r="T222" i="76" s="1"/>
  <c r="S337" i="76"/>
  <c r="T126" i="76"/>
  <c r="T345" i="76"/>
  <c r="U134" i="76"/>
  <c r="S232" i="76"/>
  <c r="T21" i="76"/>
  <c r="T237" i="76"/>
  <c r="U26" i="76"/>
  <c r="U277" i="76"/>
  <c r="V66" i="76"/>
  <c r="T256" i="76"/>
  <c r="U45" i="76"/>
  <c r="Y329" i="76"/>
  <c r="Z118" i="76"/>
  <c r="U280" i="76"/>
  <c r="V69" i="76"/>
  <c r="T229" i="76"/>
  <c r="U18" i="76"/>
  <c r="U332" i="76"/>
  <c r="V121" i="76"/>
  <c r="U235" i="76"/>
  <c r="V24" i="76"/>
  <c r="T352" i="76"/>
  <c r="U141" i="76"/>
  <c r="U246" i="76"/>
  <c r="V35" i="76"/>
  <c r="T282" i="76"/>
  <c r="U71" i="76"/>
  <c r="T259" i="76"/>
  <c r="U48" i="76"/>
  <c r="T257" i="76"/>
  <c r="U46" i="76"/>
  <c r="U279" i="76"/>
  <c r="V68" i="76"/>
  <c r="U275" i="76"/>
  <c r="V64" i="76"/>
  <c r="T308" i="76"/>
  <c r="U97" i="76"/>
  <c r="T258" i="76"/>
  <c r="U47" i="76"/>
  <c r="T348" i="76"/>
  <c r="U137" i="76"/>
  <c r="U335" i="76"/>
  <c r="V124" i="76"/>
  <c r="S336" i="76"/>
  <c r="T125" i="76"/>
  <c r="S338" i="76"/>
  <c r="T127" i="76"/>
  <c r="S339" i="76"/>
  <c r="T128" i="76"/>
  <c r="V316" i="76"/>
  <c r="W105" i="76"/>
  <c r="V108" i="76"/>
  <c r="V319" i="76" s="1"/>
  <c r="U307" i="76"/>
  <c r="V96" i="76"/>
  <c r="T326" i="76"/>
  <c r="U115" i="76"/>
  <c r="T228" i="76"/>
  <c r="U17" i="76"/>
  <c r="U240" i="76"/>
  <c r="V29" i="76"/>
  <c r="T227" i="76"/>
  <c r="U16" i="76"/>
  <c r="V285" i="76"/>
  <c r="W74" i="76"/>
  <c r="T260" i="76"/>
  <c r="U49" i="76"/>
  <c r="T236" i="76"/>
  <c r="U25" i="76"/>
  <c r="T238" i="76"/>
  <c r="U27" i="76"/>
  <c r="U242" i="76"/>
  <c r="V31" i="76"/>
  <c r="U347" i="76"/>
  <c r="V136" i="76"/>
  <c r="T278" i="76"/>
  <c r="U67" i="76"/>
  <c r="U265" i="76"/>
  <c r="V54" i="76"/>
  <c r="T239" i="76"/>
  <c r="U28" i="76"/>
  <c r="S230" i="76"/>
  <c r="T19" i="76"/>
  <c r="S342" i="76"/>
  <c r="T131" i="76"/>
  <c r="U226" i="76"/>
  <c r="V15" i="76"/>
  <c r="T237" i="48"/>
  <c r="S337" i="48"/>
  <c r="U275" i="48"/>
  <c r="U280" i="48"/>
  <c r="S336" i="48"/>
  <c r="S338" i="48"/>
  <c r="T230" i="48"/>
  <c r="S347" i="48"/>
  <c r="S342" i="48"/>
  <c r="T276" i="48"/>
  <c r="T258" i="48"/>
  <c r="T326" i="48"/>
  <c r="V316" i="48"/>
  <c r="V319" i="48"/>
  <c r="T295" i="48"/>
  <c r="T235" i="48"/>
  <c r="U236" i="48"/>
  <c r="U239" i="48"/>
  <c r="S228" i="48"/>
  <c r="T345" i="48"/>
  <c r="T232" i="48"/>
  <c r="T282" i="48"/>
  <c r="T257" i="48"/>
  <c r="T335" i="48"/>
  <c r="S285" i="48"/>
  <c r="T221" i="48"/>
  <c r="T218" i="48"/>
  <c r="T215" i="48"/>
  <c r="T222" i="48"/>
  <c r="T219" i="48"/>
  <c r="T216" i="48"/>
  <c r="T220" i="48"/>
  <c r="T217" i="48"/>
  <c r="U226" i="48"/>
  <c r="T260" i="48"/>
  <c r="W329" i="48"/>
  <c r="S340" i="48"/>
  <c r="T352" i="48"/>
  <c r="U242" i="48"/>
  <c r="T262" i="48"/>
  <c r="U305" i="48"/>
  <c r="S349" i="48"/>
  <c r="U229" i="48"/>
  <c r="T339" i="48"/>
  <c r="T332" i="48"/>
  <c r="V246" i="48"/>
  <c r="V307" i="48"/>
  <c r="T227" i="48"/>
  <c r="U278" i="48"/>
  <c r="Y308" i="48"/>
  <c r="T256" i="48"/>
  <c r="T238" i="48"/>
  <c r="T265" i="48"/>
  <c r="U240" i="48"/>
  <c r="T279" i="48"/>
  <c r="U277" i="48"/>
  <c r="S348" i="48"/>
  <c r="T259" i="48"/>
  <c r="T340" i="76" l="1"/>
  <c r="U129" i="76"/>
  <c r="U295" i="76"/>
  <c r="V84" i="76"/>
  <c r="U278" i="76"/>
  <c r="V67" i="76"/>
  <c r="W285" i="76"/>
  <c r="X74" i="76"/>
  <c r="W316" i="76"/>
  <c r="X105" i="76"/>
  <c r="W108" i="76"/>
  <c r="W319" i="76" s="1"/>
  <c r="U258" i="76"/>
  <c r="V47" i="76"/>
  <c r="U282" i="76"/>
  <c r="V71" i="76"/>
  <c r="V280" i="76"/>
  <c r="W69" i="76"/>
  <c r="U345" i="76"/>
  <c r="V134" i="76"/>
  <c r="X305" i="76"/>
  <c r="Y94" i="76"/>
  <c r="V226" i="76"/>
  <c r="W15" i="76"/>
  <c r="V347" i="76"/>
  <c r="W136" i="76"/>
  <c r="U227" i="76"/>
  <c r="V16" i="76"/>
  <c r="U236" i="76"/>
  <c r="V25" i="76"/>
  <c r="U257" i="76"/>
  <c r="V46" i="76"/>
  <c r="U237" i="76"/>
  <c r="V26" i="76"/>
  <c r="U260" i="76"/>
  <c r="V49" i="76"/>
  <c r="U21" i="76"/>
  <c r="T232" i="76"/>
  <c r="U9" i="76"/>
  <c r="U220" i="76" s="1"/>
  <c r="U8" i="76"/>
  <c r="U219" i="76" s="1"/>
  <c r="U6" i="76"/>
  <c r="U217" i="76" s="1"/>
  <c r="U4" i="76"/>
  <c r="U215" i="76" s="1"/>
  <c r="U10" i="76"/>
  <c r="U221" i="76" s="1"/>
  <c r="U7" i="76"/>
  <c r="U218" i="76" s="1"/>
  <c r="U11" i="76"/>
  <c r="U222" i="76" s="1"/>
  <c r="U5" i="76"/>
  <c r="U216" i="76" s="1"/>
  <c r="T339" i="76"/>
  <c r="U128" i="76"/>
  <c r="U308" i="76"/>
  <c r="V97" i="76"/>
  <c r="V246" i="76"/>
  <c r="W35" i="76"/>
  <c r="Z329" i="76"/>
  <c r="AA118" i="76"/>
  <c r="T337" i="76"/>
  <c r="U126" i="76"/>
  <c r="U349" i="76"/>
  <c r="V138" i="76"/>
  <c r="T342" i="76"/>
  <c r="U131" i="76"/>
  <c r="V242" i="76"/>
  <c r="W31" i="76"/>
  <c r="V240" i="76"/>
  <c r="W29" i="76"/>
  <c r="T338" i="76"/>
  <c r="U127" i="76"/>
  <c r="V275" i="76"/>
  <c r="W64" i="76"/>
  <c r="U352" i="76"/>
  <c r="V141" i="76"/>
  <c r="U256" i="76"/>
  <c r="V45" i="76"/>
  <c r="U276" i="76"/>
  <c r="V65" i="76"/>
  <c r="U239" i="76"/>
  <c r="V28" i="76"/>
  <c r="V307" i="76"/>
  <c r="W96" i="76"/>
  <c r="U259" i="76"/>
  <c r="V48" i="76"/>
  <c r="U238" i="76"/>
  <c r="V27" i="76"/>
  <c r="V335" i="76"/>
  <c r="W124" i="76"/>
  <c r="U348" i="76"/>
  <c r="V137" i="76"/>
  <c r="T230" i="76"/>
  <c r="U19" i="76"/>
  <c r="U228" i="76"/>
  <c r="V17" i="76"/>
  <c r="T336" i="76"/>
  <c r="U125" i="76"/>
  <c r="V279" i="76"/>
  <c r="W68" i="76"/>
  <c r="V235" i="76"/>
  <c r="W24" i="76"/>
  <c r="V277" i="76"/>
  <c r="W66" i="76"/>
  <c r="U262" i="76"/>
  <c r="V51" i="76"/>
  <c r="U326" i="76"/>
  <c r="V115" i="76"/>
  <c r="V332" i="76"/>
  <c r="W121" i="76"/>
  <c r="V265" i="76"/>
  <c r="W54" i="76"/>
  <c r="U229" i="76"/>
  <c r="V18" i="76"/>
  <c r="T347" i="48"/>
  <c r="U238" i="48"/>
  <c r="U339" i="48"/>
  <c r="X329" i="48"/>
  <c r="U335" i="48"/>
  <c r="U235" i="48"/>
  <c r="U230" i="48"/>
  <c r="W246" i="48"/>
  <c r="U256" i="48"/>
  <c r="V229" i="48"/>
  <c r="U260" i="48"/>
  <c r="U257" i="48"/>
  <c r="U295" i="48"/>
  <c r="U259" i="48"/>
  <c r="Z308" i="48"/>
  <c r="T349" i="48"/>
  <c r="V226" i="48"/>
  <c r="U282" i="48"/>
  <c r="T348" i="48"/>
  <c r="V278" i="48"/>
  <c r="V305" i="48"/>
  <c r="U232" i="48"/>
  <c r="V240" i="48"/>
  <c r="T336" i="48"/>
  <c r="U326" i="48"/>
  <c r="V280" i="48"/>
  <c r="V239" i="48"/>
  <c r="U262" i="48"/>
  <c r="U345" i="48"/>
  <c r="W316" i="48"/>
  <c r="W319" i="48"/>
  <c r="U258" i="48"/>
  <c r="V275" i="48"/>
  <c r="U352" i="48"/>
  <c r="U221" i="48"/>
  <c r="U218" i="48"/>
  <c r="U215" i="48"/>
  <c r="U222" i="48"/>
  <c r="U219" i="48"/>
  <c r="U216" i="48"/>
  <c r="U220" i="48"/>
  <c r="U217" i="48"/>
  <c r="V277" i="48"/>
  <c r="U279" i="48"/>
  <c r="W307" i="48"/>
  <c r="V242" i="48"/>
  <c r="T228" i="48"/>
  <c r="T338" i="48"/>
  <c r="U227" i="48"/>
  <c r="U276" i="48"/>
  <c r="T337" i="48"/>
  <c r="T342" i="48"/>
  <c r="U237" i="48"/>
  <c r="U265" i="48"/>
  <c r="U332" i="48"/>
  <c r="T340" i="48"/>
  <c r="T285" i="48"/>
  <c r="V236" i="48"/>
  <c r="U336" i="76" l="1"/>
  <c r="V125" i="76"/>
  <c r="U337" i="76"/>
  <c r="V126" i="76"/>
  <c r="V257" i="76"/>
  <c r="W46" i="76"/>
  <c r="V278" i="76"/>
  <c r="W67" i="76"/>
  <c r="U338" i="76"/>
  <c r="V127" i="76"/>
  <c r="U230" i="76"/>
  <c r="V19" i="76"/>
  <c r="W246" i="76"/>
  <c r="X35" i="76"/>
  <c r="V227" i="76"/>
  <c r="W16" i="76"/>
  <c r="U340" i="76"/>
  <c r="V129" i="76"/>
  <c r="U232" i="76"/>
  <c r="V21" i="76"/>
  <c r="V229" i="76"/>
  <c r="W18" i="76"/>
  <c r="W235" i="76"/>
  <c r="X24" i="76"/>
  <c r="W335" i="76"/>
  <c r="X124" i="76"/>
  <c r="V256" i="76"/>
  <c r="W45" i="76"/>
  <c r="U342" i="76"/>
  <c r="V131" i="76"/>
  <c r="U339" i="76"/>
  <c r="V128" i="76"/>
  <c r="V260" i="76"/>
  <c r="W49" i="76"/>
  <c r="W226" i="76"/>
  <c r="X15" i="76"/>
  <c r="V228" i="76"/>
  <c r="W17" i="76"/>
  <c r="AA329" i="76"/>
  <c r="AB118" i="76"/>
  <c r="W280" i="76"/>
  <c r="X69" i="76"/>
  <c r="V262" i="76"/>
  <c r="W51" i="76"/>
  <c r="W240" i="76"/>
  <c r="X29" i="76"/>
  <c r="V282" i="76"/>
  <c r="W71" i="76"/>
  <c r="V348" i="76"/>
  <c r="W137" i="76"/>
  <c r="X316" i="76"/>
  <c r="Y105" i="76"/>
  <c r="X108" i="76"/>
  <c r="X319" i="76" s="1"/>
  <c r="W265" i="76"/>
  <c r="X54" i="76"/>
  <c r="V238" i="76"/>
  <c r="W27" i="76"/>
  <c r="V352" i="76"/>
  <c r="W141" i="76"/>
  <c r="V349" i="76"/>
  <c r="W138" i="76"/>
  <c r="V237" i="76"/>
  <c r="W26" i="76"/>
  <c r="Y305" i="76"/>
  <c r="Z94" i="76"/>
  <c r="V259" i="76"/>
  <c r="W48" i="76"/>
  <c r="V239" i="76"/>
  <c r="W28" i="76"/>
  <c r="W277" i="76"/>
  <c r="X66" i="76"/>
  <c r="V10" i="76"/>
  <c r="V221" i="76" s="1"/>
  <c r="V8" i="76"/>
  <c r="V219" i="76" s="1"/>
  <c r="V6" i="76"/>
  <c r="V217" i="76" s="1"/>
  <c r="V4" i="76"/>
  <c r="V215" i="76" s="1"/>
  <c r="V7" i="76"/>
  <c r="V218" i="76" s="1"/>
  <c r="V11" i="76"/>
  <c r="V222" i="76" s="1"/>
  <c r="V5" i="76"/>
  <c r="V216" i="76" s="1"/>
  <c r="V9" i="76"/>
  <c r="V220" i="76" s="1"/>
  <c r="W279" i="76"/>
  <c r="X68" i="76"/>
  <c r="X285" i="76"/>
  <c r="Y74" i="76"/>
  <c r="W332" i="76"/>
  <c r="X121" i="76"/>
  <c r="W275" i="76"/>
  <c r="X64" i="76"/>
  <c r="V345" i="76"/>
  <c r="W134" i="76"/>
  <c r="V326" i="76"/>
  <c r="W115" i="76"/>
  <c r="W307" i="76"/>
  <c r="X96" i="76"/>
  <c r="V236" i="76"/>
  <c r="W25" i="76"/>
  <c r="V295" i="76"/>
  <c r="W84" i="76"/>
  <c r="V276" i="76"/>
  <c r="W65" i="76"/>
  <c r="W242" i="76"/>
  <c r="X31" i="76"/>
  <c r="V308" i="76"/>
  <c r="W97" i="76"/>
  <c r="W347" i="76"/>
  <c r="X136" i="76"/>
  <c r="V258" i="76"/>
  <c r="W47" i="76"/>
  <c r="U336" i="48"/>
  <c r="U349" i="48"/>
  <c r="X246" i="48"/>
  <c r="V258" i="48"/>
  <c r="W240" i="48"/>
  <c r="AA308" i="48"/>
  <c r="V230" i="48"/>
  <c r="V232" i="48"/>
  <c r="V259" i="48"/>
  <c r="V235" i="48"/>
  <c r="U337" i="48"/>
  <c r="W277" i="48"/>
  <c r="V262" i="48"/>
  <c r="W278" i="48"/>
  <c r="V257" i="48"/>
  <c r="Y329" i="48"/>
  <c r="U342" i="48"/>
  <c r="X316" i="48"/>
  <c r="X319" i="48"/>
  <c r="V335" i="48"/>
  <c r="U338" i="48"/>
  <c r="V276" i="48"/>
  <c r="V227" i="48"/>
  <c r="W239" i="48"/>
  <c r="U348" i="48"/>
  <c r="V260" i="48"/>
  <c r="V339" i="48"/>
  <c r="W305" i="48"/>
  <c r="V332" i="48"/>
  <c r="U228" i="48"/>
  <c r="V279" i="48"/>
  <c r="V295" i="48"/>
  <c r="W280" i="48"/>
  <c r="V282" i="48"/>
  <c r="W229" i="48"/>
  <c r="V238" i="48"/>
  <c r="W236" i="48"/>
  <c r="V345" i="48"/>
  <c r="U285" i="48"/>
  <c r="U340" i="48"/>
  <c r="V265" i="48"/>
  <c r="W242" i="48"/>
  <c r="V352" i="48"/>
  <c r="V326" i="48"/>
  <c r="W226" i="48"/>
  <c r="V256" i="48"/>
  <c r="U347" i="48"/>
  <c r="V237" i="48"/>
  <c r="X307" i="48"/>
  <c r="W275" i="48"/>
  <c r="V221" i="48"/>
  <c r="V218" i="48"/>
  <c r="V215" i="48"/>
  <c r="V222" i="48"/>
  <c r="V219" i="48"/>
  <c r="V216" i="48"/>
  <c r="V220" i="48"/>
  <c r="V217" i="48"/>
  <c r="X335" i="76" l="1"/>
  <c r="Y124" i="76"/>
  <c r="W236" i="76"/>
  <c r="X25" i="76"/>
  <c r="X277" i="76"/>
  <c r="Y66" i="76"/>
  <c r="W352" i="76"/>
  <c r="X141" i="76"/>
  <c r="X226" i="76"/>
  <c r="Y15" i="76"/>
  <c r="X235" i="76"/>
  <c r="Y24" i="76"/>
  <c r="W8" i="76"/>
  <c r="W219" i="76" s="1"/>
  <c r="W6" i="76"/>
  <c r="W217" i="76" s="1"/>
  <c r="W4" i="76"/>
  <c r="W215" i="76" s="1"/>
  <c r="W7" i="76"/>
  <c r="W218" i="76" s="1"/>
  <c r="W11" i="76"/>
  <c r="W222" i="76" s="1"/>
  <c r="W10" i="76"/>
  <c r="W221" i="76" s="1"/>
  <c r="W5" i="76"/>
  <c r="W216" i="76" s="1"/>
  <c r="W9" i="76"/>
  <c r="W220" i="76" s="1"/>
  <c r="X347" i="76"/>
  <c r="Y136" i="76"/>
  <c r="X279" i="76"/>
  <c r="Y68" i="76"/>
  <c r="W238" i="76"/>
  <c r="X27" i="76"/>
  <c r="W260" i="76"/>
  <c r="X49" i="76"/>
  <c r="W229" i="76"/>
  <c r="X18" i="76"/>
  <c r="V338" i="76"/>
  <c r="W127" i="76"/>
  <c r="W348" i="76"/>
  <c r="X137" i="76"/>
  <c r="W349" i="76"/>
  <c r="X138" i="76"/>
  <c r="W258" i="76"/>
  <c r="X47" i="76"/>
  <c r="Y285" i="76"/>
  <c r="Z74" i="76"/>
  <c r="V230" i="76"/>
  <c r="W19" i="76"/>
  <c r="X240" i="76"/>
  <c r="Y29" i="76"/>
  <c r="X307" i="76"/>
  <c r="Y96" i="76"/>
  <c r="W239" i="76"/>
  <c r="X28" i="76"/>
  <c r="W262" i="76"/>
  <c r="X51" i="76"/>
  <c r="W295" i="76"/>
  <c r="X84" i="76"/>
  <c r="W228" i="76"/>
  <c r="X17" i="76"/>
  <c r="W308" i="76"/>
  <c r="X97" i="76"/>
  <c r="W326" i="76"/>
  <c r="X115" i="76"/>
  <c r="W259" i="76"/>
  <c r="X48" i="76"/>
  <c r="X265" i="76"/>
  <c r="Y54" i="76"/>
  <c r="V339" i="76"/>
  <c r="W128" i="76"/>
  <c r="V232" i="76"/>
  <c r="W21" i="76"/>
  <c r="W278" i="76"/>
  <c r="X67" i="76"/>
  <c r="X280" i="76"/>
  <c r="Y69" i="76"/>
  <c r="X332" i="76"/>
  <c r="Y121" i="76"/>
  <c r="X246" i="76"/>
  <c r="Y35" i="76"/>
  <c r="X242" i="76"/>
  <c r="Y31" i="76"/>
  <c r="W345" i="76"/>
  <c r="X134" i="76"/>
  <c r="Z305" i="76"/>
  <c r="AA94" i="76"/>
  <c r="V342" i="76"/>
  <c r="W131" i="76"/>
  <c r="V340" i="76"/>
  <c r="W129" i="76"/>
  <c r="W257" i="76"/>
  <c r="X46" i="76"/>
  <c r="Y316" i="76"/>
  <c r="Y108" i="76"/>
  <c r="Y319" i="76" s="1"/>
  <c r="Z105" i="76"/>
  <c r="W276" i="76"/>
  <c r="X65" i="76"/>
  <c r="X275" i="76"/>
  <c r="Y64" i="76"/>
  <c r="W237" i="76"/>
  <c r="X26" i="76"/>
  <c r="AB329" i="76"/>
  <c r="AC118" i="76"/>
  <c r="W256" i="76"/>
  <c r="X45" i="76"/>
  <c r="W227" i="76"/>
  <c r="X16" i="76"/>
  <c r="V337" i="76"/>
  <c r="W126" i="76"/>
  <c r="V336" i="76"/>
  <c r="W125" i="76"/>
  <c r="W282" i="76"/>
  <c r="X71" i="76"/>
  <c r="W237" i="48"/>
  <c r="W257" i="48"/>
  <c r="W230" i="48"/>
  <c r="W279" i="48"/>
  <c r="W227" i="48"/>
  <c r="X278" i="48"/>
  <c r="AB308" i="48"/>
  <c r="V347" i="48"/>
  <c r="W345" i="48"/>
  <c r="W262" i="48"/>
  <c r="W295" i="48"/>
  <c r="W276" i="48"/>
  <c r="X226" i="48"/>
  <c r="W221" i="48"/>
  <c r="W218" i="48"/>
  <c r="W215" i="48"/>
  <c r="W222" i="48"/>
  <c r="W219" i="48"/>
  <c r="W216" i="48"/>
  <c r="W220" i="48"/>
  <c r="W217" i="48"/>
  <c r="X277" i="48"/>
  <c r="X240" i="48"/>
  <c r="X305" i="48"/>
  <c r="W335" i="48"/>
  <c r="W258" i="48"/>
  <c r="V337" i="48"/>
  <c r="W256" i="48"/>
  <c r="V338" i="48"/>
  <c r="W352" i="48"/>
  <c r="X229" i="48"/>
  <c r="W339" i="48"/>
  <c r="Y316" i="48"/>
  <c r="Y319" i="48"/>
  <c r="Y246" i="48"/>
  <c r="W235" i="48"/>
  <c r="V340" i="48"/>
  <c r="X236" i="48"/>
  <c r="W238" i="48"/>
  <c r="X275" i="48"/>
  <c r="X242" i="48"/>
  <c r="W282" i="48"/>
  <c r="W260" i="48"/>
  <c r="V349" i="48"/>
  <c r="V285" i="48"/>
  <c r="V228" i="48"/>
  <c r="W332" i="48"/>
  <c r="W326" i="48"/>
  <c r="V342" i="48"/>
  <c r="W259" i="48"/>
  <c r="X239" i="48"/>
  <c r="Y307" i="48"/>
  <c r="W265" i="48"/>
  <c r="X280" i="48"/>
  <c r="V348" i="48"/>
  <c r="V336" i="48"/>
  <c r="Z329" i="48"/>
  <c r="W232" i="48"/>
  <c r="Y242" i="76" l="1"/>
  <c r="Z31" i="76"/>
  <c r="Z285" i="76"/>
  <c r="AA74" i="76"/>
  <c r="X236" i="76"/>
  <c r="Y25" i="76"/>
  <c r="Y265" i="76"/>
  <c r="Z54" i="76"/>
  <c r="AC329" i="76"/>
  <c r="AD118" i="76"/>
  <c r="X282" i="76"/>
  <c r="Y71" i="76"/>
  <c r="W340" i="76"/>
  <c r="X129" i="76"/>
  <c r="Y332" i="76"/>
  <c r="Z121" i="76"/>
  <c r="X259" i="76"/>
  <c r="Y48" i="76"/>
  <c r="X239" i="76"/>
  <c r="Y28" i="76"/>
  <c r="X349" i="76"/>
  <c r="Y138" i="76"/>
  <c r="Y279" i="76"/>
  <c r="Z68" i="76"/>
  <c r="Y235" i="76"/>
  <c r="Z24" i="76"/>
  <c r="X237" i="76"/>
  <c r="Y26" i="76"/>
  <c r="X295" i="76"/>
  <c r="Y84" i="76"/>
  <c r="X257" i="76"/>
  <c r="Y46" i="76"/>
  <c r="X238" i="76"/>
  <c r="Y27" i="76"/>
  <c r="W342" i="76"/>
  <c r="X131" i="76"/>
  <c r="Y280" i="76"/>
  <c r="Z69" i="76"/>
  <c r="X326" i="76"/>
  <c r="Y115" i="76"/>
  <c r="Y307" i="76"/>
  <c r="Z96" i="76"/>
  <c r="X348" i="76"/>
  <c r="Y137" i="76"/>
  <c r="Y347" i="76"/>
  <c r="Z136" i="76"/>
  <c r="Y226" i="76"/>
  <c r="Z15" i="76"/>
  <c r="X256" i="76"/>
  <c r="Y45" i="76"/>
  <c r="W339" i="76"/>
  <c r="X128" i="76"/>
  <c r="X260" i="76"/>
  <c r="Y49" i="76"/>
  <c r="Y246" i="76"/>
  <c r="Z35" i="76"/>
  <c r="X258" i="76"/>
  <c r="Y47" i="76"/>
  <c r="X8" i="76"/>
  <c r="X219" i="76" s="1"/>
  <c r="X6" i="76"/>
  <c r="X217" i="76" s="1"/>
  <c r="X4" i="76"/>
  <c r="X215" i="76" s="1"/>
  <c r="X7" i="76"/>
  <c r="X218" i="76" s="1"/>
  <c r="X11" i="76"/>
  <c r="X222" i="76" s="1"/>
  <c r="X10" i="76"/>
  <c r="X221" i="76" s="1"/>
  <c r="X5" i="76"/>
  <c r="X216" i="76" s="1"/>
  <c r="X9" i="76"/>
  <c r="X220" i="76" s="1"/>
  <c r="W337" i="76"/>
  <c r="X126" i="76"/>
  <c r="AA305" i="76"/>
  <c r="AB94" i="76"/>
  <c r="X278" i="76"/>
  <c r="Y67" i="76"/>
  <c r="X308" i="76"/>
  <c r="Y97" i="76"/>
  <c r="Y240" i="76"/>
  <c r="Z29" i="76"/>
  <c r="W338" i="76"/>
  <c r="X127" i="76"/>
  <c r="X352" i="76"/>
  <c r="Y141" i="76"/>
  <c r="Z316" i="76"/>
  <c r="Z108" i="76"/>
  <c r="Z319" i="76" s="1"/>
  <c r="AA105" i="76"/>
  <c r="X262" i="76"/>
  <c r="Y51" i="76"/>
  <c r="Y335" i="76"/>
  <c r="Z124" i="76"/>
  <c r="W336" i="76"/>
  <c r="X125" i="76"/>
  <c r="Y275" i="76"/>
  <c r="Z64" i="76"/>
  <c r="X276" i="76"/>
  <c r="Y65" i="76"/>
  <c r="X227" i="76"/>
  <c r="Y16" i="76"/>
  <c r="X345" i="76"/>
  <c r="Y134" i="76"/>
  <c r="W232" i="76"/>
  <c r="X21" i="76"/>
  <c r="X228" i="76"/>
  <c r="Y17" i="76"/>
  <c r="W230" i="76"/>
  <c r="X19" i="76"/>
  <c r="X229" i="76"/>
  <c r="Y18" i="76"/>
  <c r="Y277" i="76"/>
  <c r="Z66" i="76"/>
  <c r="AC308" i="48"/>
  <c r="Y278" i="48"/>
  <c r="Y239" i="48"/>
  <c r="X335" i="48"/>
  <c r="Y226" i="48"/>
  <c r="AA329" i="48"/>
  <c r="X218" i="48"/>
  <c r="X215" i="48"/>
  <c r="X222" i="48"/>
  <c r="X219" i="48"/>
  <c r="X216" i="48"/>
  <c r="X220" i="48"/>
  <c r="X217" i="48"/>
  <c r="X221" i="48"/>
  <c r="X227" i="48"/>
  <c r="X232" i="48"/>
  <c r="Y305" i="48"/>
  <c r="X276" i="48"/>
  <c r="X260" i="48"/>
  <c r="X279" i="48"/>
  <c r="Z307" i="48"/>
  <c r="Y229" i="48"/>
  <c r="Y240" i="48"/>
  <c r="X295" i="48"/>
  <c r="Y242" i="48"/>
  <c r="Y275" i="48"/>
  <c r="X332" i="48"/>
  <c r="X238" i="48"/>
  <c r="X230" i="48"/>
  <c r="W349" i="48"/>
  <c r="Z246" i="48"/>
  <c r="X282" i="48"/>
  <c r="X339" i="48"/>
  <c r="X352" i="48"/>
  <c r="Y277" i="48"/>
  <c r="X262" i="48"/>
  <c r="X259" i="48"/>
  <c r="W336" i="48"/>
  <c r="Y280" i="48"/>
  <c r="Y236" i="48"/>
  <c r="X257" i="48"/>
  <c r="Z316" i="48"/>
  <c r="Z319" i="48"/>
  <c r="W342" i="48"/>
  <c r="X326" i="48"/>
  <c r="W348" i="48"/>
  <c r="W228" i="48"/>
  <c r="W338" i="48"/>
  <c r="X345" i="48"/>
  <c r="W337" i="48"/>
  <c r="X237" i="48"/>
  <c r="X235" i="48"/>
  <c r="X258" i="48"/>
  <c r="X265" i="48"/>
  <c r="W285" i="48"/>
  <c r="W340" i="48"/>
  <c r="X256" i="48"/>
  <c r="W347" i="48"/>
  <c r="G214" i="22"/>
  <c r="H214" i="22"/>
  <c r="I214" i="22"/>
  <c r="J214" i="22"/>
  <c r="K214" i="22"/>
  <c r="L214" i="22"/>
  <c r="M214" i="22"/>
  <c r="N214" i="22"/>
  <c r="O214" i="22"/>
  <c r="P214" i="22"/>
  <c r="Q214" i="22"/>
  <c r="R214" i="22"/>
  <c r="S214" i="22"/>
  <c r="T214" i="22"/>
  <c r="U214" i="22"/>
  <c r="V214" i="22"/>
  <c r="W214" i="22"/>
  <c r="X214" i="22"/>
  <c r="Y214" i="22"/>
  <c r="Z214" i="22"/>
  <c r="AA214" i="22"/>
  <c r="AB214" i="22"/>
  <c r="AC214" i="22"/>
  <c r="AD214" i="22"/>
  <c r="AE214" i="22"/>
  <c r="AF214" i="22"/>
  <c r="AG214" i="22"/>
  <c r="AH214" i="22"/>
  <c r="AI214" i="22"/>
  <c r="AJ214" i="22"/>
  <c r="AK214" i="22"/>
  <c r="C2" i="44"/>
  <c r="D2" i="44"/>
  <c r="E2" i="44"/>
  <c r="F2" i="44"/>
  <c r="G2" i="44"/>
  <c r="H2" i="44"/>
  <c r="I2" i="44"/>
  <c r="J2" i="44"/>
  <c r="K2" i="44"/>
  <c r="L2" i="44"/>
  <c r="M2" i="44"/>
  <c r="N2" i="44"/>
  <c r="O2" i="44"/>
  <c r="P2" i="44"/>
  <c r="Q2" i="44"/>
  <c r="R2" i="44"/>
  <c r="S2" i="44"/>
  <c r="T2" i="44"/>
  <c r="U2" i="44"/>
  <c r="V2" i="44"/>
  <c r="W2" i="44"/>
  <c r="X2" i="44"/>
  <c r="Y2" i="44"/>
  <c r="Z2" i="44"/>
  <c r="AA2" i="44"/>
  <c r="AB2" i="44"/>
  <c r="AC2" i="44"/>
  <c r="AD2" i="44"/>
  <c r="AE2" i="44"/>
  <c r="AF2" i="44"/>
  <c r="AG2" i="44"/>
  <c r="AH2" i="44"/>
  <c r="AI2" i="44"/>
  <c r="AJ2" i="44"/>
  <c r="AK2" i="44"/>
  <c r="AL2" i="44"/>
  <c r="AM2" i="44"/>
  <c r="AN2" i="44"/>
  <c r="AO2" i="44"/>
  <c r="AP2" i="44"/>
  <c r="C3" i="44"/>
  <c r="C4" i="44"/>
  <c r="D4" i="44"/>
  <c r="E4" i="44"/>
  <c r="F4" i="44"/>
  <c r="G4" i="44"/>
  <c r="H4" i="44"/>
  <c r="I4" i="44"/>
  <c r="J4" i="44"/>
  <c r="K4" i="44"/>
  <c r="L4" i="44"/>
  <c r="M4" i="44"/>
  <c r="N4" i="44"/>
  <c r="O4" i="44"/>
  <c r="P4" i="44"/>
  <c r="Q4" i="44"/>
  <c r="R4" i="44"/>
  <c r="S4" i="44"/>
  <c r="T4" i="44"/>
  <c r="U4" i="44"/>
  <c r="V4" i="44"/>
  <c r="W4" i="44"/>
  <c r="X4" i="44"/>
  <c r="Y4" i="44"/>
  <c r="Z4" i="44"/>
  <c r="AA4" i="44"/>
  <c r="AB4" i="44"/>
  <c r="AC4" i="44"/>
  <c r="AD4" i="44"/>
  <c r="AE4" i="44"/>
  <c r="AF4" i="44"/>
  <c r="AG4" i="44"/>
  <c r="AH4" i="44"/>
  <c r="AI4" i="44"/>
  <c r="AJ4" i="44"/>
  <c r="AK4" i="44"/>
  <c r="AL4" i="44"/>
  <c r="AM4" i="44"/>
  <c r="AN4" i="44"/>
  <c r="AO4" i="44"/>
  <c r="AP4" i="44"/>
  <c r="C5" i="44"/>
  <c r="D5" i="44"/>
  <c r="E5" i="44"/>
  <c r="F5" i="44"/>
  <c r="G5" i="44"/>
  <c r="H5" i="44"/>
  <c r="I5" i="44"/>
  <c r="J5" i="44"/>
  <c r="K5" i="44"/>
  <c r="L5" i="44"/>
  <c r="M5" i="44"/>
  <c r="N5" i="44"/>
  <c r="O5" i="44"/>
  <c r="P5" i="44"/>
  <c r="Q5" i="44"/>
  <c r="R5" i="44"/>
  <c r="S5" i="44"/>
  <c r="T5" i="44"/>
  <c r="U5" i="44"/>
  <c r="V5" i="44"/>
  <c r="W5" i="44"/>
  <c r="X5" i="44"/>
  <c r="Y5" i="44"/>
  <c r="Z5" i="44"/>
  <c r="AA5" i="44"/>
  <c r="AB5" i="44"/>
  <c r="AC5" i="44"/>
  <c r="AD5" i="44"/>
  <c r="AE5" i="44"/>
  <c r="AF5" i="44"/>
  <c r="AG5" i="44"/>
  <c r="AH5" i="44"/>
  <c r="AI5" i="44"/>
  <c r="AJ5" i="44"/>
  <c r="AK5" i="44"/>
  <c r="AL5" i="44"/>
  <c r="AM5" i="44"/>
  <c r="AN5" i="44"/>
  <c r="AO5" i="44"/>
  <c r="AP5" i="44"/>
  <c r="C6" i="44"/>
  <c r="D6" i="44"/>
  <c r="E6" i="44"/>
  <c r="F6" i="44"/>
  <c r="G6" i="44"/>
  <c r="H6" i="44"/>
  <c r="I6" i="44"/>
  <c r="J6" i="44"/>
  <c r="K6" i="44"/>
  <c r="L6" i="44"/>
  <c r="M6" i="44"/>
  <c r="N6" i="44"/>
  <c r="O6" i="44"/>
  <c r="P6" i="44"/>
  <c r="Q6" i="44"/>
  <c r="R6" i="44"/>
  <c r="S6" i="44"/>
  <c r="T6" i="44"/>
  <c r="U6" i="44"/>
  <c r="V6" i="44"/>
  <c r="W6" i="44"/>
  <c r="X6" i="44"/>
  <c r="Y6" i="44"/>
  <c r="Z6" i="44"/>
  <c r="AA6" i="44"/>
  <c r="AB6" i="44"/>
  <c r="AC6" i="44"/>
  <c r="AD6" i="44"/>
  <c r="AE6" i="44"/>
  <c r="AF6" i="44"/>
  <c r="AG6" i="44"/>
  <c r="AH6" i="44"/>
  <c r="AI6" i="44"/>
  <c r="AJ6" i="44"/>
  <c r="AK6" i="44"/>
  <c r="AL6" i="44"/>
  <c r="AM6" i="44"/>
  <c r="AN6" i="44"/>
  <c r="AO6" i="44"/>
  <c r="AP6" i="44"/>
  <c r="C7" i="44"/>
  <c r="D7" i="44"/>
  <c r="E7" i="44"/>
  <c r="F7" i="44"/>
  <c r="G7" i="44"/>
  <c r="H7" i="44"/>
  <c r="I7" i="44"/>
  <c r="J7" i="44"/>
  <c r="K7" i="44"/>
  <c r="L7" i="44"/>
  <c r="M7" i="44"/>
  <c r="N7" i="44"/>
  <c r="O7" i="44"/>
  <c r="P7" i="44"/>
  <c r="Q7" i="44"/>
  <c r="R7" i="44"/>
  <c r="S7" i="44"/>
  <c r="T7" i="44"/>
  <c r="U7" i="44"/>
  <c r="V7" i="44"/>
  <c r="W7" i="44"/>
  <c r="X7" i="44"/>
  <c r="Y7" i="44"/>
  <c r="Z7" i="44"/>
  <c r="AA7" i="44"/>
  <c r="AB7" i="44"/>
  <c r="AC7" i="44"/>
  <c r="AD7" i="44"/>
  <c r="AE7" i="44"/>
  <c r="AF7" i="44"/>
  <c r="AG7" i="44"/>
  <c r="AH7" i="44"/>
  <c r="AI7" i="44"/>
  <c r="AJ7" i="44"/>
  <c r="AK7" i="44"/>
  <c r="AL7" i="44"/>
  <c r="AM7" i="44"/>
  <c r="AN7" i="44"/>
  <c r="AO7" i="44"/>
  <c r="AP7" i="44"/>
  <c r="C8" i="44"/>
  <c r="D8" i="44"/>
  <c r="E8" i="44"/>
  <c r="F8" i="44"/>
  <c r="G8" i="44"/>
  <c r="H8" i="44"/>
  <c r="I8" i="44"/>
  <c r="J8" i="44"/>
  <c r="K8" i="44"/>
  <c r="L8" i="44"/>
  <c r="M8" i="44"/>
  <c r="N8" i="44"/>
  <c r="O8" i="44"/>
  <c r="P8" i="44"/>
  <c r="Q8" i="44"/>
  <c r="R8" i="44"/>
  <c r="S8" i="44"/>
  <c r="T8" i="44"/>
  <c r="U8" i="44"/>
  <c r="V8" i="44"/>
  <c r="W8" i="44"/>
  <c r="X8" i="44"/>
  <c r="Y8" i="44"/>
  <c r="Z8" i="44"/>
  <c r="AA8" i="44"/>
  <c r="AB8" i="44"/>
  <c r="AC8" i="44"/>
  <c r="AD8" i="44"/>
  <c r="AE8" i="44"/>
  <c r="AF8" i="44"/>
  <c r="AG8" i="44"/>
  <c r="AH8" i="44"/>
  <c r="AI8" i="44"/>
  <c r="AJ8" i="44"/>
  <c r="AK8" i="44"/>
  <c r="AL8" i="44"/>
  <c r="AM8" i="44"/>
  <c r="AN8" i="44"/>
  <c r="AO8" i="44"/>
  <c r="AP8" i="44"/>
  <c r="C9" i="44"/>
  <c r="D9" i="44"/>
  <c r="E9" i="44"/>
  <c r="F9" i="44"/>
  <c r="G9" i="44"/>
  <c r="H9" i="44"/>
  <c r="I9" i="44"/>
  <c r="J9" i="44"/>
  <c r="K9" i="44"/>
  <c r="L9" i="44"/>
  <c r="M9" i="44"/>
  <c r="N9" i="44"/>
  <c r="O9" i="44"/>
  <c r="P9" i="44"/>
  <c r="Q9" i="44"/>
  <c r="R9" i="44"/>
  <c r="S9" i="44"/>
  <c r="T9" i="44"/>
  <c r="U9" i="44"/>
  <c r="V9" i="44"/>
  <c r="W9" i="44"/>
  <c r="X9" i="44"/>
  <c r="Y9" i="44"/>
  <c r="Z9" i="44"/>
  <c r="AA9" i="44"/>
  <c r="AB9" i="44"/>
  <c r="AC9" i="44"/>
  <c r="AD9" i="44"/>
  <c r="AE9" i="44"/>
  <c r="AF9" i="44"/>
  <c r="AG9" i="44"/>
  <c r="AH9" i="44"/>
  <c r="AI9" i="44"/>
  <c r="AJ9" i="44"/>
  <c r="AK9" i="44"/>
  <c r="AL9" i="44"/>
  <c r="AM9" i="44"/>
  <c r="AN9" i="44"/>
  <c r="AO9" i="44"/>
  <c r="AP9" i="44"/>
  <c r="B3" i="44"/>
  <c r="B4" i="44"/>
  <c r="B5" i="44"/>
  <c r="B6" i="44"/>
  <c r="B7" i="44"/>
  <c r="B8" i="44"/>
  <c r="B9" i="44"/>
  <c r="B2" i="44"/>
  <c r="AI18" i="42"/>
  <c r="AI3" i="42"/>
  <c r="X230" i="76" l="1"/>
  <c r="Y19" i="76"/>
  <c r="Z275" i="76"/>
  <c r="AA64" i="76"/>
  <c r="X337" i="76"/>
  <c r="Y126" i="76"/>
  <c r="Z246" i="76"/>
  <c r="AA35" i="76"/>
  <c r="Y348" i="76"/>
  <c r="Z137" i="76"/>
  <c r="Y257" i="76"/>
  <c r="Z46" i="76"/>
  <c r="Y239" i="76"/>
  <c r="Z28" i="76"/>
  <c r="AD329" i="76"/>
  <c r="AE118" i="76"/>
  <c r="Y258" i="76"/>
  <c r="Z47" i="76"/>
  <c r="Y228" i="76"/>
  <c r="Z17" i="76"/>
  <c r="X336" i="76"/>
  <c r="Y125" i="76"/>
  <c r="Y260" i="76"/>
  <c r="Z49" i="76"/>
  <c r="Z307" i="76"/>
  <c r="AA96" i="76"/>
  <c r="Y295" i="76"/>
  <c r="Z84" i="76"/>
  <c r="Y259" i="76"/>
  <c r="Z48" i="76"/>
  <c r="Z265" i="76"/>
  <c r="AA54" i="76"/>
  <c r="Y238" i="76"/>
  <c r="Z27" i="76"/>
  <c r="Y352" i="76"/>
  <c r="Z141" i="76"/>
  <c r="Z240" i="76"/>
  <c r="AA29" i="76"/>
  <c r="Y229" i="76"/>
  <c r="Z18" i="76"/>
  <c r="Y349" i="76"/>
  <c r="Z138" i="76"/>
  <c r="X338" i="76"/>
  <c r="Y127" i="76"/>
  <c r="X232" i="76"/>
  <c r="Y21" i="76"/>
  <c r="Z335" i="76"/>
  <c r="AA124" i="76"/>
  <c r="X339" i="76"/>
  <c r="Y128" i="76"/>
  <c r="Y326" i="76"/>
  <c r="Z115" i="76"/>
  <c r="Y237" i="76"/>
  <c r="Z26" i="76"/>
  <c r="Z332" i="76"/>
  <c r="AA121" i="76"/>
  <c r="Y236" i="76"/>
  <c r="Z25" i="76"/>
  <c r="Y308" i="76"/>
  <c r="Z97" i="76"/>
  <c r="Y345" i="76"/>
  <c r="Z134" i="76"/>
  <c r="Y262" i="76"/>
  <c r="Z51" i="76"/>
  <c r="Y256" i="76"/>
  <c r="Z45" i="76"/>
  <c r="Z280" i="76"/>
  <c r="AA69" i="76"/>
  <c r="Z235" i="76"/>
  <c r="AA24" i="76"/>
  <c r="X340" i="76"/>
  <c r="Y129" i="76"/>
  <c r="AA285" i="76"/>
  <c r="AB74" i="76"/>
  <c r="Z347" i="76"/>
  <c r="AA136" i="76"/>
  <c r="Y278" i="76"/>
  <c r="Z67" i="76"/>
  <c r="Y276" i="76"/>
  <c r="Z65" i="76"/>
  <c r="Z277" i="76"/>
  <c r="AA66" i="76"/>
  <c r="Y227" i="76"/>
  <c r="Z16" i="76"/>
  <c r="AA316" i="76"/>
  <c r="AB105" i="76"/>
  <c r="AA108" i="76"/>
  <c r="AA319" i="76" s="1"/>
  <c r="Z226" i="76"/>
  <c r="AA15" i="76"/>
  <c r="X342" i="76"/>
  <c r="Y131" i="76"/>
  <c r="Z279" i="76"/>
  <c r="AA68" i="76"/>
  <c r="Y282" i="76"/>
  <c r="Z71" i="76"/>
  <c r="Z242" i="76"/>
  <c r="AA31" i="76"/>
  <c r="AB305" i="76"/>
  <c r="AC94" i="76"/>
  <c r="Y11" i="76"/>
  <c r="Y222" i="76" s="1"/>
  <c r="Y6" i="76"/>
  <c r="Y217" i="76" s="1"/>
  <c r="Y8" i="76"/>
  <c r="Y219" i="76" s="1"/>
  <c r="Y4" i="76"/>
  <c r="Y215" i="76" s="1"/>
  <c r="Y7" i="76"/>
  <c r="Y218" i="76" s="1"/>
  <c r="Y10" i="76"/>
  <c r="Y221" i="76" s="1"/>
  <c r="Y5" i="76"/>
  <c r="Y216" i="76" s="1"/>
  <c r="Y9" i="76"/>
  <c r="Y220" i="76" s="1"/>
  <c r="Y237" i="48"/>
  <c r="AA316" i="48"/>
  <c r="AA319" i="48"/>
  <c r="X347" i="48"/>
  <c r="X337" i="48"/>
  <c r="AB329" i="48"/>
  <c r="Y235" i="48"/>
  <c r="Y257" i="48"/>
  <c r="Y339" i="48"/>
  <c r="Z242" i="48"/>
  <c r="Z305" i="48"/>
  <c r="Y276" i="48"/>
  <c r="Y345" i="48"/>
  <c r="Z226" i="48"/>
  <c r="Y256" i="48"/>
  <c r="Z236" i="48"/>
  <c r="Y282" i="48"/>
  <c r="Y295" i="48"/>
  <c r="Y232" i="48"/>
  <c r="Y215" i="48"/>
  <c r="Y222" i="48"/>
  <c r="Y219" i="48"/>
  <c r="Y216" i="48"/>
  <c r="Y220" i="48"/>
  <c r="Y217" i="48"/>
  <c r="Y221" i="48"/>
  <c r="Y218" i="48"/>
  <c r="X340" i="48"/>
  <c r="Z280" i="48"/>
  <c r="AA246" i="48"/>
  <c r="Z240" i="48"/>
  <c r="Y227" i="48"/>
  <c r="X285" i="48"/>
  <c r="X228" i="48"/>
  <c r="Z239" i="48"/>
  <c r="X336" i="48"/>
  <c r="X349" i="48"/>
  <c r="Z229" i="48"/>
  <c r="Y352" i="48"/>
  <c r="Y265" i="48"/>
  <c r="X348" i="48"/>
  <c r="Z278" i="48"/>
  <c r="Y259" i="48"/>
  <c r="Y230" i="48"/>
  <c r="AA307" i="48"/>
  <c r="Z275" i="48"/>
  <c r="X338" i="48"/>
  <c r="Y258" i="48"/>
  <c r="X342" i="48"/>
  <c r="Y335" i="48"/>
  <c r="Y326" i="48"/>
  <c r="Y262" i="48"/>
  <c r="Y238" i="48"/>
  <c r="Y279" i="48"/>
  <c r="AD308" i="48"/>
  <c r="Z277" i="48"/>
  <c r="Y332" i="48"/>
  <c r="Y260" i="48"/>
  <c r="B4" i="43"/>
  <c r="AI4" i="42"/>
  <c r="AJ4" i="42"/>
  <c r="AK4" i="42"/>
  <c r="AL4" i="42"/>
  <c r="AM4" i="42"/>
  <c r="AI5" i="42"/>
  <c r="AJ5" i="42"/>
  <c r="AK5" i="42"/>
  <c r="AL5" i="42"/>
  <c r="AM5" i="42"/>
  <c r="AI6" i="42"/>
  <c r="AJ6" i="42"/>
  <c r="AK6" i="42"/>
  <c r="AL6" i="42"/>
  <c r="AM6" i="42"/>
  <c r="AI7" i="42"/>
  <c r="AJ7" i="42"/>
  <c r="AK7" i="42"/>
  <c r="AL7" i="42"/>
  <c r="AM7" i="42"/>
  <c r="AI8" i="42"/>
  <c r="AJ8" i="42"/>
  <c r="AK8" i="42"/>
  <c r="AL8" i="42"/>
  <c r="AM8" i="42"/>
  <c r="AI9" i="42"/>
  <c r="AJ9" i="42"/>
  <c r="AK9" i="42"/>
  <c r="AL9" i="42"/>
  <c r="AM9" i="42"/>
  <c r="AI10" i="42"/>
  <c r="AJ10" i="42"/>
  <c r="AK10" i="42"/>
  <c r="AL10" i="42"/>
  <c r="AM10" i="42"/>
  <c r="AJ3" i="42"/>
  <c r="AK3" i="42"/>
  <c r="AL3" i="42"/>
  <c r="AM3" i="42"/>
  <c r="AC8" i="42"/>
  <c r="AD8" i="42"/>
  <c r="AE8" i="42"/>
  <c r="AF8" i="42"/>
  <c r="AC10" i="42"/>
  <c r="AD10" i="42"/>
  <c r="AE10" i="42"/>
  <c r="AF10" i="42"/>
  <c r="AB10" i="42"/>
  <c r="AB8" i="42"/>
  <c r="AF7" i="42"/>
  <c r="AE7" i="42"/>
  <c r="AD7" i="42"/>
  <c r="AC7" i="42"/>
  <c r="AB7" i="42"/>
  <c r="AF6" i="42"/>
  <c r="AE6" i="42"/>
  <c r="AD6" i="42"/>
  <c r="AC6" i="42"/>
  <c r="AB6" i="42"/>
  <c r="AF3" i="42"/>
  <c r="AE3" i="42"/>
  <c r="AD3" i="42"/>
  <c r="AC3" i="42"/>
  <c r="AB3" i="42"/>
  <c r="AF5" i="42"/>
  <c r="AE5" i="42"/>
  <c r="AD5" i="42"/>
  <c r="AB5" i="42"/>
  <c r="AC5" i="42"/>
  <c r="V14" i="42"/>
  <c r="W14" i="42"/>
  <c r="X14" i="42"/>
  <c r="Y14" i="42"/>
  <c r="V15" i="42"/>
  <c r="U15" i="42" s="1"/>
  <c r="W15" i="42"/>
  <c r="X15" i="42"/>
  <c r="Y15" i="42"/>
  <c r="V16" i="42"/>
  <c r="W16" i="42"/>
  <c r="U16" i="42" s="1"/>
  <c r="X16" i="42"/>
  <c r="Y16" i="42"/>
  <c r="V17" i="42"/>
  <c r="W17" i="42"/>
  <c r="X17" i="42"/>
  <c r="Y17" i="42"/>
  <c r="U17" i="42" s="1"/>
  <c r="V18" i="42"/>
  <c r="W18" i="42"/>
  <c r="U18" i="42" s="1"/>
  <c r="X18" i="42"/>
  <c r="Y18" i="42"/>
  <c r="V19" i="42"/>
  <c r="U19" i="42" s="1"/>
  <c r="W19" i="42"/>
  <c r="X19" i="42"/>
  <c r="Y19" i="42"/>
  <c r="W13" i="42"/>
  <c r="X13" i="42"/>
  <c r="Y13" i="42"/>
  <c r="V13" i="42"/>
  <c r="AC32" i="42"/>
  <c r="AD32" i="42"/>
  <c r="AE32" i="42"/>
  <c r="AF32" i="42"/>
  <c r="AC33" i="42"/>
  <c r="AD33" i="42"/>
  <c r="AE33" i="42"/>
  <c r="AF33" i="42"/>
  <c r="AC34" i="42"/>
  <c r="AD34" i="42"/>
  <c r="AE34" i="42"/>
  <c r="AF34" i="42"/>
  <c r="AC35" i="42"/>
  <c r="AD35" i="42"/>
  <c r="AE35" i="42"/>
  <c r="AF35" i="42"/>
  <c r="AC36" i="42"/>
  <c r="AD36" i="42"/>
  <c r="AE36" i="42"/>
  <c r="AF36" i="42"/>
  <c r="AC37" i="42"/>
  <c r="AD37" i="42"/>
  <c r="AE37" i="42"/>
  <c r="AF37" i="42"/>
  <c r="AD31" i="42"/>
  <c r="AE31" i="42"/>
  <c r="AF31" i="42"/>
  <c r="AC31" i="42"/>
  <c r="AF30" i="42"/>
  <c r="AE30" i="42"/>
  <c r="AC30" i="42"/>
  <c r="AA32" i="42"/>
  <c r="Z32" i="42" s="1"/>
  <c r="AA33" i="42"/>
  <c r="AA34" i="42"/>
  <c r="Z34" i="42" s="1"/>
  <c r="AA35" i="42"/>
  <c r="Z35" i="42" s="1"/>
  <c r="AA36" i="42"/>
  <c r="AA37" i="42"/>
  <c r="Z33" i="42"/>
  <c r="Z36" i="42"/>
  <c r="Z37" i="42"/>
  <c r="Z31" i="42"/>
  <c r="AA31" i="42"/>
  <c r="U14" i="42"/>
  <c r="U13" i="42"/>
  <c r="N45" i="42"/>
  <c r="N44" i="42"/>
  <c r="M47" i="42"/>
  <c r="M46" i="42"/>
  <c r="M44" i="42"/>
  <c r="L45" i="42"/>
  <c r="L48" i="42" s="1"/>
  <c r="P44" i="42" s="1"/>
  <c r="L44" i="42"/>
  <c r="K46" i="42"/>
  <c r="M45" i="42"/>
  <c r="K45" i="42"/>
  <c r="K44" i="42"/>
  <c r="U5" i="42"/>
  <c r="U6" i="42"/>
  <c r="U4" i="42"/>
  <c r="H5" i="42"/>
  <c r="H6" i="42"/>
  <c r="H4" i="42"/>
  <c r="O13" i="42"/>
  <c r="H13" i="42"/>
  <c r="H14" i="42"/>
  <c r="R39" i="42"/>
  <c r="H15" i="42"/>
  <c r="O15" i="42"/>
  <c r="O14" i="42"/>
  <c r="O16" i="42"/>
  <c r="O17" i="42"/>
  <c r="O18" i="42"/>
  <c r="O19" i="42"/>
  <c r="H16" i="42"/>
  <c r="H17" i="42"/>
  <c r="H18" i="42"/>
  <c r="H19" i="42"/>
  <c r="P39" i="42"/>
  <c r="Q39" i="42"/>
  <c r="P35" i="42"/>
  <c r="Q35" i="42"/>
  <c r="R35" i="42"/>
  <c r="C36" i="42"/>
  <c r="D36" i="42"/>
  <c r="E36" i="42"/>
  <c r="B36" i="42"/>
  <c r="E35" i="42"/>
  <c r="C35" i="42"/>
  <c r="B35" i="42"/>
  <c r="D35" i="42"/>
  <c r="K40" i="42"/>
  <c r="L40" i="42" s="1"/>
  <c r="K39" i="42"/>
  <c r="K43" i="42" s="1"/>
  <c r="O39" i="42" s="1"/>
  <c r="K35" i="42"/>
  <c r="L35" i="42" s="1"/>
  <c r="M40" i="42"/>
  <c r="M41" i="42"/>
  <c r="M42" i="42"/>
  <c r="M39" i="42"/>
  <c r="M43" i="42" s="1"/>
  <c r="M36" i="42"/>
  <c r="M35" i="42"/>
  <c r="M34" i="42"/>
  <c r="M38" i="42" s="1"/>
  <c r="N40" i="42"/>
  <c r="N39" i="42"/>
  <c r="N43" i="42" s="1"/>
  <c r="N34" i="42"/>
  <c r="N38" i="42" s="1"/>
  <c r="K34" i="42"/>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AG3" i="41"/>
  <c r="AH3" i="41"/>
  <c r="AI3" i="41"/>
  <c r="AJ3" i="41"/>
  <c r="AK3" i="41"/>
  <c r="AL3" i="41"/>
  <c r="AM3" i="41"/>
  <c r="AN3" i="41"/>
  <c r="AO3" i="41"/>
  <c r="AP3"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AG8" i="41"/>
  <c r="AH8" i="41"/>
  <c r="AI8" i="41"/>
  <c r="AJ8" i="41"/>
  <c r="AK8" i="41"/>
  <c r="AL8" i="41"/>
  <c r="AM8" i="41"/>
  <c r="AN8" i="41"/>
  <c r="AO8" i="41"/>
  <c r="AP8" i="41"/>
  <c r="B3" i="41"/>
  <c r="B8" i="41"/>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AG3" i="40"/>
  <c r="AH3" i="40"/>
  <c r="AI3" i="40"/>
  <c r="AJ3" i="40"/>
  <c r="AK3" i="40"/>
  <c r="AL3" i="40"/>
  <c r="AM3" i="40"/>
  <c r="AN3" i="40"/>
  <c r="AO3" i="40"/>
  <c r="AP3"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AG7" i="40"/>
  <c r="AH7" i="40"/>
  <c r="AI7" i="40"/>
  <c r="AJ7" i="40"/>
  <c r="AK7" i="40"/>
  <c r="AL7" i="40"/>
  <c r="AM7" i="40"/>
  <c r="AN7" i="40"/>
  <c r="AO7" i="40"/>
  <c r="AP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AG8" i="40"/>
  <c r="AH8" i="40"/>
  <c r="AI8" i="40"/>
  <c r="AJ8" i="40"/>
  <c r="AK8" i="40"/>
  <c r="AL8" i="40"/>
  <c r="AM8" i="40"/>
  <c r="AN8" i="40"/>
  <c r="AO8" i="40"/>
  <c r="AP8" i="40"/>
  <c r="B3" i="40"/>
  <c r="B7" i="40"/>
  <c r="B8" i="40"/>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AG8" i="39"/>
  <c r="AH8" i="39"/>
  <c r="AI8" i="39"/>
  <c r="AJ8" i="39"/>
  <c r="AK8" i="39"/>
  <c r="AL8" i="39"/>
  <c r="AM8" i="39"/>
  <c r="AN8" i="39"/>
  <c r="AO8" i="39"/>
  <c r="AP8" i="39"/>
  <c r="B8"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AG2" i="38"/>
  <c r="AH2" i="38"/>
  <c r="AI2" i="38"/>
  <c r="AJ2" i="38"/>
  <c r="AK2" i="38"/>
  <c r="AL2" i="38"/>
  <c r="AM2" i="38"/>
  <c r="AN2" i="38"/>
  <c r="AO2" i="38"/>
  <c r="AP2"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AG4" i="38"/>
  <c r="AH4" i="38"/>
  <c r="AI4" i="38"/>
  <c r="AJ4" i="38"/>
  <c r="AK4" i="38"/>
  <c r="AL4" i="38"/>
  <c r="AM4" i="38"/>
  <c r="AN4" i="38"/>
  <c r="AO4" i="38"/>
  <c r="AP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AG5" i="38"/>
  <c r="AH5" i="38"/>
  <c r="AI5" i="38"/>
  <c r="AJ5" i="38"/>
  <c r="AK5" i="38"/>
  <c r="AL5" i="38"/>
  <c r="AM5" i="38"/>
  <c r="AN5" i="38"/>
  <c r="AO5" i="38"/>
  <c r="AP5"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AG7" i="38"/>
  <c r="AH7" i="38"/>
  <c r="AI7" i="38"/>
  <c r="AJ7" i="38"/>
  <c r="AK7" i="38"/>
  <c r="AL7" i="38"/>
  <c r="AM7" i="38"/>
  <c r="AN7" i="38"/>
  <c r="AO7" i="38"/>
  <c r="AP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AG8" i="38"/>
  <c r="AH8" i="38"/>
  <c r="AI8" i="38"/>
  <c r="AJ8" i="38"/>
  <c r="AK8" i="38"/>
  <c r="AL8" i="38"/>
  <c r="AM8" i="38"/>
  <c r="AN8" i="38"/>
  <c r="AO8" i="38"/>
  <c r="AP8" i="38"/>
  <c r="B4" i="38"/>
  <c r="B5" i="38"/>
  <c r="B7" i="38"/>
  <c r="B8"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AG2" i="37"/>
  <c r="AH2" i="37"/>
  <c r="AI2" i="37"/>
  <c r="AJ2" i="37"/>
  <c r="AK2" i="37"/>
  <c r="AL2" i="37"/>
  <c r="AM2" i="37"/>
  <c r="AN2" i="37"/>
  <c r="AO2" i="37"/>
  <c r="AP2"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AG4" i="37"/>
  <c r="AH4" i="37"/>
  <c r="AI4" i="37"/>
  <c r="AJ4" i="37"/>
  <c r="AK4" i="37"/>
  <c r="AL4" i="37"/>
  <c r="AM4" i="37"/>
  <c r="AN4" i="37"/>
  <c r="AO4" i="37"/>
  <c r="AP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AG5" i="37"/>
  <c r="AH5" i="37"/>
  <c r="AI5" i="37"/>
  <c r="AJ5" i="37"/>
  <c r="AK5" i="37"/>
  <c r="AL5" i="37"/>
  <c r="AM5" i="37"/>
  <c r="AN5" i="37"/>
  <c r="AO5" i="37"/>
  <c r="AP5"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AG7" i="37"/>
  <c r="AH7" i="37"/>
  <c r="AI7" i="37"/>
  <c r="AJ7" i="37"/>
  <c r="AK7" i="37"/>
  <c r="AL7" i="37"/>
  <c r="AM7" i="37"/>
  <c r="AN7" i="37"/>
  <c r="AO7" i="37"/>
  <c r="AP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AG8" i="37"/>
  <c r="AH8" i="37"/>
  <c r="AI8" i="37"/>
  <c r="AJ8" i="37"/>
  <c r="AK8" i="37"/>
  <c r="AL8" i="37"/>
  <c r="AM8" i="37"/>
  <c r="AN8" i="37"/>
  <c r="AO8" i="37"/>
  <c r="AP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AG9" i="37"/>
  <c r="AH9" i="37"/>
  <c r="AI9" i="37"/>
  <c r="AJ9" i="37"/>
  <c r="AK9" i="37"/>
  <c r="AL9" i="37"/>
  <c r="AM9" i="37"/>
  <c r="AN9" i="37"/>
  <c r="AO9" i="37"/>
  <c r="AP9" i="37"/>
  <c r="B4" i="37"/>
  <c r="B5" i="37"/>
  <c r="B7" i="37"/>
  <c r="B8" i="37"/>
  <c r="B9" i="37"/>
  <c r="B2" i="37"/>
  <c r="C3" i="36"/>
  <c r="D3" i="36"/>
  <c r="E3" i="36"/>
  <c r="F3" i="36"/>
  <c r="G3" i="36"/>
  <c r="H3" i="36"/>
  <c r="I3" i="36"/>
  <c r="J3" i="36"/>
  <c r="K3" i="36"/>
  <c r="L3" i="36"/>
  <c r="M3" i="36"/>
  <c r="N3" i="36"/>
  <c r="O3" i="36"/>
  <c r="P3" i="36"/>
  <c r="Q3" i="36"/>
  <c r="R3" i="36"/>
  <c r="S3" i="36"/>
  <c r="T3" i="36"/>
  <c r="U3" i="36"/>
  <c r="V3" i="36"/>
  <c r="W3" i="36"/>
  <c r="X3" i="36"/>
  <c r="Y3" i="36"/>
  <c r="Z3" i="36"/>
  <c r="AA3" i="36"/>
  <c r="AB3" i="36"/>
  <c r="AC3" i="36"/>
  <c r="AD3" i="36"/>
  <c r="AE3" i="36"/>
  <c r="AF3" i="36"/>
  <c r="AG3" i="36"/>
  <c r="AH3" i="36"/>
  <c r="AI3" i="36"/>
  <c r="AJ3" i="36"/>
  <c r="AK3" i="36"/>
  <c r="AL3" i="36"/>
  <c r="AM3" i="36"/>
  <c r="AN3" i="36"/>
  <c r="AO3" i="36"/>
  <c r="AP3" i="36"/>
  <c r="C6" i="36"/>
  <c r="D6" i="36"/>
  <c r="E6" i="36"/>
  <c r="F6" i="36"/>
  <c r="G6" i="36"/>
  <c r="H6" i="36"/>
  <c r="I6" i="36"/>
  <c r="J6" i="36"/>
  <c r="K6" i="36"/>
  <c r="L6" i="36"/>
  <c r="M6" i="36"/>
  <c r="N6" i="36"/>
  <c r="O6" i="36"/>
  <c r="P6" i="36"/>
  <c r="Q6" i="36"/>
  <c r="R6" i="36"/>
  <c r="S6" i="36"/>
  <c r="T6" i="36"/>
  <c r="U6" i="36"/>
  <c r="V6" i="36"/>
  <c r="W6" i="36"/>
  <c r="X6" i="36"/>
  <c r="Y6" i="36"/>
  <c r="Z6" i="36"/>
  <c r="AA6" i="36"/>
  <c r="AB6" i="36"/>
  <c r="AC6" i="36"/>
  <c r="AD6" i="36"/>
  <c r="AE6" i="36"/>
  <c r="AF6" i="36"/>
  <c r="AG6" i="36"/>
  <c r="AH6" i="36"/>
  <c r="AI6" i="36"/>
  <c r="AJ6" i="36"/>
  <c r="AK6" i="36"/>
  <c r="AL6" i="36"/>
  <c r="AM6" i="36"/>
  <c r="AN6" i="36"/>
  <c r="AO6" i="36"/>
  <c r="AP6" i="36"/>
  <c r="C7" i="36"/>
  <c r="D7" i="36"/>
  <c r="E7" i="36"/>
  <c r="F7" i="36"/>
  <c r="G7" i="36"/>
  <c r="H7" i="36"/>
  <c r="I7" i="36"/>
  <c r="J7" i="36"/>
  <c r="K7" i="36"/>
  <c r="L7" i="36"/>
  <c r="M7" i="36"/>
  <c r="N7" i="36"/>
  <c r="O7" i="36"/>
  <c r="P7" i="36"/>
  <c r="Q7" i="36"/>
  <c r="R7" i="36"/>
  <c r="S7" i="36"/>
  <c r="T7" i="36"/>
  <c r="U7" i="36"/>
  <c r="V7" i="36"/>
  <c r="W7" i="36"/>
  <c r="X7" i="36"/>
  <c r="Y7" i="36"/>
  <c r="Z7" i="36"/>
  <c r="AA7" i="36"/>
  <c r="AB7" i="36"/>
  <c r="AC7" i="36"/>
  <c r="AD7" i="36"/>
  <c r="AE7" i="36"/>
  <c r="AF7" i="36"/>
  <c r="AG7" i="36"/>
  <c r="AH7" i="36"/>
  <c r="AI7" i="36"/>
  <c r="AJ7" i="36"/>
  <c r="AK7" i="36"/>
  <c r="AL7" i="36"/>
  <c r="AM7" i="36"/>
  <c r="AN7" i="36"/>
  <c r="AO7" i="36"/>
  <c r="AP7" i="36"/>
  <c r="C8" i="36"/>
  <c r="D8" i="36"/>
  <c r="E8" i="36"/>
  <c r="F8" i="36"/>
  <c r="G8" i="36"/>
  <c r="H8" i="36"/>
  <c r="I8" i="36"/>
  <c r="J8" i="36"/>
  <c r="K8" i="36"/>
  <c r="L8" i="36"/>
  <c r="M8" i="36"/>
  <c r="N8" i="36"/>
  <c r="O8" i="36"/>
  <c r="P8" i="36"/>
  <c r="Q8" i="36"/>
  <c r="R8" i="36"/>
  <c r="S8" i="36"/>
  <c r="T8" i="36"/>
  <c r="U8" i="36"/>
  <c r="V8" i="36"/>
  <c r="W8" i="36"/>
  <c r="X8" i="36"/>
  <c r="Y8" i="36"/>
  <c r="Z8" i="36"/>
  <c r="AA8" i="36"/>
  <c r="AB8" i="36"/>
  <c r="AC8" i="36"/>
  <c r="AD8" i="36"/>
  <c r="AE8" i="36"/>
  <c r="AF8" i="36"/>
  <c r="AG8" i="36"/>
  <c r="AH8" i="36"/>
  <c r="AI8" i="36"/>
  <c r="AJ8" i="36"/>
  <c r="AK8" i="36"/>
  <c r="AL8" i="36"/>
  <c r="AM8" i="36"/>
  <c r="AN8" i="36"/>
  <c r="AO8" i="36"/>
  <c r="AP8" i="36"/>
  <c r="C9" i="36"/>
  <c r="D9" i="36"/>
  <c r="E9" i="36"/>
  <c r="F9" i="36"/>
  <c r="G9" i="36"/>
  <c r="H9" i="36"/>
  <c r="I9" i="36"/>
  <c r="J9" i="36"/>
  <c r="K9" i="36"/>
  <c r="L9" i="36"/>
  <c r="M9" i="36"/>
  <c r="N9" i="36"/>
  <c r="O9" i="36"/>
  <c r="P9" i="36"/>
  <c r="Q9" i="36"/>
  <c r="R9" i="36"/>
  <c r="S9" i="36"/>
  <c r="T9" i="36"/>
  <c r="U9" i="36"/>
  <c r="V9" i="36"/>
  <c r="W9" i="36"/>
  <c r="X9" i="36"/>
  <c r="Y9" i="36"/>
  <c r="Z9" i="36"/>
  <c r="AA9" i="36"/>
  <c r="AB9" i="36"/>
  <c r="AC9" i="36"/>
  <c r="AD9" i="36"/>
  <c r="AE9" i="36"/>
  <c r="AF9" i="36"/>
  <c r="AG9" i="36"/>
  <c r="AH9" i="36"/>
  <c r="AI9" i="36"/>
  <c r="AJ9" i="36"/>
  <c r="AK9" i="36"/>
  <c r="AL9" i="36"/>
  <c r="AM9" i="36"/>
  <c r="AN9" i="36"/>
  <c r="AO9" i="36"/>
  <c r="AP9" i="36"/>
  <c r="B3" i="36"/>
  <c r="B6" i="36"/>
  <c r="B7" i="36"/>
  <c r="B8" i="36"/>
  <c r="B9" i="36"/>
  <c r="G3" i="35"/>
  <c r="H3" i="35"/>
  <c r="I3" i="35"/>
  <c r="J3" i="35"/>
  <c r="K3" i="35"/>
  <c r="L3" i="35"/>
  <c r="M3" i="35"/>
  <c r="N3" i="35"/>
  <c r="O3" i="35"/>
  <c r="P3" i="35"/>
  <c r="Q3" i="35"/>
  <c r="R3" i="35"/>
  <c r="S3" i="35"/>
  <c r="T3" i="35"/>
  <c r="U3" i="35"/>
  <c r="V3" i="35"/>
  <c r="W3" i="35"/>
  <c r="X3" i="35"/>
  <c r="Y3" i="35"/>
  <c r="Z3" i="35"/>
  <c r="AA3" i="35"/>
  <c r="AB3" i="35"/>
  <c r="AC3" i="35"/>
  <c r="AD3" i="35"/>
  <c r="AE3" i="35"/>
  <c r="AF3" i="35"/>
  <c r="AG3" i="35"/>
  <c r="AH3" i="35"/>
  <c r="AI3" i="35"/>
  <c r="AJ3" i="35"/>
  <c r="AK3" i="35"/>
  <c r="AL3" i="35"/>
  <c r="AM3" i="35"/>
  <c r="AN3" i="35"/>
  <c r="AO3" i="35"/>
  <c r="AP3" i="35"/>
  <c r="G4" i="35"/>
  <c r="H4" i="35"/>
  <c r="I4" i="35"/>
  <c r="J4" i="35"/>
  <c r="K4" i="35"/>
  <c r="L4" i="35"/>
  <c r="M4" i="35"/>
  <c r="N4" i="35"/>
  <c r="O4" i="35"/>
  <c r="P4" i="35"/>
  <c r="Q4" i="35"/>
  <c r="R4" i="35"/>
  <c r="S4" i="35"/>
  <c r="T4" i="35"/>
  <c r="U4" i="35"/>
  <c r="V4" i="35"/>
  <c r="W4" i="35"/>
  <c r="X4" i="35"/>
  <c r="Y4" i="35"/>
  <c r="Z4" i="35"/>
  <c r="AA4" i="35"/>
  <c r="AB4" i="35"/>
  <c r="AC4" i="35"/>
  <c r="AD4" i="35"/>
  <c r="AE4" i="35"/>
  <c r="AF4" i="35"/>
  <c r="AG4" i="35"/>
  <c r="AH4" i="35"/>
  <c r="AI4" i="35"/>
  <c r="AJ4" i="35"/>
  <c r="AK4" i="35"/>
  <c r="AL4" i="35"/>
  <c r="AM4" i="35"/>
  <c r="AN4" i="35"/>
  <c r="AO4" i="35"/>
  <c r="AP4" i="35"/>
  <c r="G5" i="35"/>
  <c r="H5" i="35"/>
  <c r="I5" i="35"/>
  <c r="J5" i="35"/>
  <c r="K5" i="35"/>
  <c r="L5" i="35"/>
  <c r="M5" i="35"/>
  <c r="N5" i="35"/>
  <c r="O5" i="35"/>
  <c r="P5" i="35"/>
  <c r="Q5" i="35"/>
  <c r="R5" i="35"/>
  <c r="S5" i="35"/>
  <c r="T5" i="35"/>
  <c r="U5" i="35"/>
  <c r="V5" i="35"/>
  <c r="W5" i="35"/>
  <c r="X5" i="35"/>
  <c r="Y5" i="35"/>
  <c r="Z5" i="35"/>
  <c r="AA5" i="35"/>
  <c r="AB5" i="35"/>
  <c r="AC5" i="35"/>
  <c r="AD5" i="35"/>
  <c r="AE5" i="35"/>
  <c r="AF5" i="35"/>
  <c r="AG5" i="35"/>
  <c r="AH5" i="35"/>
  <c r="AI5" i="35"/>
  <c r="AJ5" i="35"/>
  <c r="AK5" i="35"/>
  <c r="AL5" i="35"/>
  <c r="AM5" i="35"/>
  <c r="AN5" i="35"/>
  <c r="AO5" i="35"/>
  <c r="AP5" i="35"/>
  <c r="G6" i="35"/>
  <c r="H6" i="35"/>
  <c r="I6" i="35"/>
  <c r="J6" i="35"/>
  <c r="K6" i="35"/>
  <c r="L6" i="35"/>
  <c r="M6" i="35"/>
  <c r="N6" i="35"/>
  <c r="O6" i="35"/>
  <c r="P6" i="35"/>
  <c r="Q6" i="35"/>
  <c r="R6" i="35"/>
  <c r="S6" i="35"/>
  <c r="T6" i="35"/>
  <c r="U6" i="35"/>
  <c r="V6" i="35"/>
  <c r="W6" i="35"/>
  <c r="X6" i="35"/>
  <c r="Y6" i="35"/>
  <c r="Z6" i="35"/>
  <c r="AA6" i="35"/>
  <c r="AB6" i="35"/>
  <c r="AC6" i="35"/>
  <c r="AD6" i="35"/>
  <c r="AE6" i="35"/>
  <c r="AF6" i="35"/>
  <c r="AG6" i="35"/>
  <c r="AH6" i="35"/>
  <c r="AI6" i="35"/>
  <c r="AJ6" i="35"/>
  <c r="AK6" i="35"/>
  <c r="AL6" i="35"/>
  <c r="AM6" i="35"/>
  <c r="AN6" i="35"/>
  <c r="AO6" i="35"/>
  <c r="AP6" i="35"/>
  <c r="G7" i="35"/>
  <c r="H7" i="35"/>
  <c r="I7" i="35"/>
  <c r="J7" i="35"/>
  <c r="K7" i="35"/>
  <c r="L7" i="35"/>
  <c r="M7" i="35"/>
  <c r="N7" i="35"/>
  <c r="O7" i="35"/>
  <c r="P7" i="35"/>
  <c r="Q7" i="35"/>
  <c r="R7" i="35"/>
  <c r="S7" i="35"/>
  <c r="T7" i="35"/>
  <c r="U7" i="35"/>
  <c r="V7" i="35"/>
  <c r="W7" i="35"/>
  <c r="X7" i="35"/>
  <c r="Y7" i="35"/>
  <c r="Z7" i="35"/>
  <c r="AA7" i="35"/>
  <c r="AB7" i="35"/>
  <c r="AC7" i="35"/>
  <c r="AD7" i="35"/>
  <c r="AE7" i="35"/>
  <c r="AF7" i="35"/>
  <c r="AG7" i="35"/>
  <c r="AH7" i="35"/>
  <c r="AI7" i="35"/>
  <c r="AJ7" i="35"/>
  <c r="AK7" i="35"/>
  <c r="AL7" i="35"/>
  <c r="AM7" i="35"/>
  <c r="AN7" i="35"/>
  <c r="AO7" i="35"/>
  <c r="AP7" i="35"/>
  <c r="G8" i="35"/>
  <c r="H8" i="35"/>
  <c r="I8" i="35"/>
  <c r="J8" i="35"/>
  <c r="K8" i="35"/>
  <c r="L8" i="35"/>
  <c r="M8" i="35"/>
  <c r="N8" i="35"/>
  <c r="O8" i="35"/>
  <c r="P8" i="35"/>
  <c r="Q8" i="35"/>
  <c r="R8" i="35"/>
  <c r="S8" i="35"/>
  <c r="T8" i="35"/>
  <c r="U8" i="35"/>
  <c r="V8" i="35"/>
  <c r="W8" i="35"/>
  <c r="X8" i="35"/>
  <c r="Y8" i="35"/>
  <c r="Z8" i="35"/>
  <c r="AA8" i="35"/>
  <c r="AB8" i="35"/>
  <c r="AC8" i="35"/>
  <c r="AD8" i="35"/>
  <c r="AE8" i="35"/>
  <c r="AF8" i="35"/>
  <c r="AG8" i="35"/>
  <c r="AH8" i="35"/>
  <c r="AI8" i="35"/>
  <c r="AJ8" i="35"/>
  <c r="AK8" i="35"/>
  <c r="AL8" i="35"/>
  <c r="AM8" i="35"/>
  <c r="AN8" i="35"/>
  <c r="AO8" i="35"/>
  <c r="AP8" i="35"/>
  <c r="G9" i="35"/>
  <c r="H9" i="35"/>
  <c r="I9" i="35"/>
  <c r="J9" i="35"/>
  <c r="K9" i="35"/>
  <c r="L9" i="35"/>
  <c r="M9" i="35"/>
  <c r="N9" i="35"/>
  <c r="O9" i="35"/>
  <c r="P9" i="35"/>
  <c r="Q9" i="35"/>
  <c r="R9" i="35"/>
  <c r="S9" i="35"/>
  <c r="T9" i="35"/>
  <c r="U9" i="35"/>
  <c r="V9" i="35"/>
  <c r="W9" i="35"/>
  <c r="X9" i="35"/>
  <c r="Y9" i="35"/>
  <c r="Z9" i="35"/>
  <c r="AA9" i="35"/>
  <c r="AB9" i="35"/>
  <c r="AC9" i="35"/>
  <c r="AD9" i="35"/>
  <c r="AE9" i="35"/>
  <c r="AF9" i="35"/>
  <c r="AG9" i="35"/>
  <c r="AH9" i="35"/>
  <c r="AI9" i="35"/>
  <c r="AJ9" i="35"/>
  <c r="AK9" i="35"/>
  <c r="AL9" i="35"/>
  <c r="AM9" i="35"/>
  <c r="AN9" i="35"/>
  <c r="AO9" i="35"/>
  <c r="AP9" i="35"/>
  <c r="C3" i="35"/>
  <c r="D3" i="35"/>
  <c r="E3" i="35"/>
  <c r="F3" i="35"/>
  <c r="C4" i="35"/>
  <c r="D4" i="35"/>
  <c r="E4" i="35"/>
  <c r="F4" i="35"/>
  <c r="C5" i="35"/>
  <c r="D5" i="35"/>
  <c r="E5" i="35"/>
  <c r="F5" i="35"/>
  <c r="C6" i="35"/>
  <c r="D6" i="35"/>
  <c r="E6" i="35"/>
  <c r="F6" i="35"/>
  <c r="C7" i="35"/>
  <c r="D7" i="35"/>
  <c r="E7" i="35"/>
  <c r="F7" i="35"/>
  <c r="C8" i="35"/>
  <c r="D8" i="35"/>
  <c r="E8" i="35"/>
  <c r="F8" i="35"/>
  <c r="C9" i="35"/>
  <c r="D9" i="35"/>
  <c r="E9" i="35"/>
  <c r="F9" i="35"/>
  <c r="B3" i="35"/>
  <c r="B4" i="35"/>
  <c r="B5" i="35"/>
  <c r="B6" i="35"/>
  <c r="B7" i="35"/>
  <c r="B8" i="35"/>
  <c r="B9" i="35"/>
  <c r="Z236" i="76" l="1"/>
  <c r="AA25" i="76"/>
  <c r="Z257" i="76"/>
  <c r="AA46" i="76"/>
  <c r="Y342" i="76"/>
  <c r="Z131" i="76"/>
  <c r="Z276" i="76"/>
  <c r="AA65" i="76"/>
  <c r="Y232" i="76"/>
  <c r="Z21" i="76"/>
  <c r="Y336" i="76"/>
  <c r="Z125" i="76"/>
  <c r="AA280" i="76"/>
  <c r="AB69" i="76"/>
  <c r="AA332" i="76"/>
  <c r="AB121" i="76"/>
  <c r="Y338" i="76"/>
  <c r="Z127" i="76"/>
  <c r="AA265" i="76"/>
  <c r="AB54" i="76"/>
  <c r="Z228" i="76"/>
  <c r="AA17" i="76"/>
  <c r="Z348" i="76"/>
  <c r="AA137" i="76"/>
  <c r="AA235" i="76"/>
  <c r="AB24" i="76"/>
  <c r="Z238" i="76"/>
  <c r="AA27" i="76"/>
  <c r="AA226" i="76"/>
  <c r="AB15" i="76"/>
  <c r="Z278" i="76"/>
  <c r="AA67" i="76"/>
  <c r="AC305" i="76"/>
  <c r="AD94" i="76"/>
  <c r="Z8" i="76"/>
  <c r="Z219" i="76" s="1"/>
  <c r="Z4" i="76"/>
  <c r="Z215" i="76" s="1"/>
  <c r="Z7" i="76"/>
  <c r="Z218" i="76" s="1"/>
  <c r="Z10" i="76"/>
  <c r="Z221" i="76" s="1"/>
  <c r="Z11" i="76"/>
  <c r="Z222" i="76" s="1"/>
  <c r="Z5" i="76"/>
  <c r="Z216" i="76" s="1"/>
  <c r="Z9" i="76"/>
  <c r="Z220" i="76" s="1"/>
  <c r="Z6" i="76"/>
  <c r="Z217" i="76" s="1"/>
  <c r="Z256" i="76"/>
  <c r="AA45" i="76"/>
  <c r="Z237" i="76"/>
  <c r="AA26" i="76"/>
  <c r="Z349" i="76"/>
  <c r="AA138" i="76"/>
  <c r="Z259" i="76"/>
  <c r="AA48" i="76"/>
  <c r="Z258" i="76"/>
  <c r="AA47" i="76"/>
  <c r="AA246" i="76"/>
  <c r="AB35" i="76"/>
  <c r="Z262" i="76"/>
  <c r="AA51" i="76"/>
  <c r="Z326" i="76"/>
  <c r="AA115" i="76"/>
  <c r="Z229" i="76"/>
  <c r="AA18" i="76"/>
  <c r="Z295" i="76"/>
  <c r="AA84" i="76"/>
  <c r="Y337" i="76"/>
  <c r="Z126" i="76"/>
  <c r="AA242" i="76"/>
  <c r="AB31" i="76"/>
  <c r="AB316" i="76"/>
  <c r="AB108" i="76"/>
  <c r="AB319" i="76" s="1"/>
  <c r="AC105" i="76"/>
  <c r="AB285" i="76"/>
  <c r="AC74" i="76"/>
  <c r="Z345" i="76"/>
  <c r="AA134" i="76"/>
  <c r="Y339" i="76"/>
  <c r="Z128" i="76"/>
  <c r="AA240" i="76"/>
  <c r="AB29" i="76"/>
  <c r="AA307" i="76"/>
  <c r="AB96" i="76"/>
  <c r="AE329" i="76"/>
  <c r="AF118" i="76"/>
  <c r="AA275" i="76"/>
  <c r="AB64" i="76"/>
  <c r="AA347" i="76"/>
  <c r="AB136" i="76"/>
  <c r="Z282" i="76"/>
  <c r="AA71" i="76"/>
  <c r="Z227" i="76"/>
  <c r="AA16" i="76"/>
  <c r="Y340" i="76"/>
  <c r="Z129" i="76"/>
  <c r="Z308" i="76"/>
  <c r="AA97" i="76"/>
  <c r="Z352" i="76"/>
  <c r="AA141" i="76"/>
  <c r="Z260" i="76"/>
  <c r="AA49" i="76"/>
  <c r="Z239" i="76"/>
  <c r="AA28" i="76"/>
  <c r="Y230" i="76"/>
  <c r="Z19" i="76"/>
  <c r="AA335" i="76"/>
  <c r="AB124" i="76"/>
  <c r="AA279" i="76"/>
  <c r="AB68" i="76"/>
  <c r="AA277" i="76"/>
  <c r="AB66" i="76"/>
  <c r="B8" i="43"/>
  <c r="H215" i="22"/>
  <c r="I215" i="49"/>
  <c r="B2" i="43"/>
  <c r="I216" i="49"/>
  <c r="D9" i="43"/>
  <c r="H219" i="22"/>
  <c r="I219" i="49"/>
  <c r="B3" i="43"/>
  <c r="B9" i="43"/>
  <c r="B7" i="43"/>
  <c r="I221" i="22"/>
  <c r="H218" i="22"/>
  <c r="B6" i="43"/>
  <c r="H221" i="49"/>
  <c r="B5" i="43"/>
  <c r="D3" i="43"/>
  <c r="D2" i="43"/>
  <c r="I220" i="22"/>
  <c r="H217" i="22"/>
  <c r="H220" i="49"/>
  <c r="Z259" i="48"/>
  <c r="AA239" i="48"/>
  <c r="Z332" i="48"/>
  <c r="Z335" i="48"/>
  <c r="Z256" i="48"/>
  <c r="Z235" i="48"/>
  <c r="AA278" i="48"/>
  <c r="Y228" i="48"/>
  <c r="AA277" i="48"/>
  <c r="Y342" i="48"/>
  <c r="AA226" i="48"/>
  <c r="AC329" i="48"/>
  <c r="Y348" i="48"/>
  <c r="Y285" i="48"/>
  <c r="Z222" i="48"/>
  <c r="Z219" i="48"/>
  <c r="Z216" i="48"/>
  <c r="Z220" i="48"/>
  <c r="Z217" i="48"/>
  <c r="Z221" i="48"/>
  <c r="Z218" i="48"/>
  <c r="Z215" i="48"/>
  <c r="Z258" i="48"/>
  <c r="Z345" i="48"/>
  <c r="AE308" i="48"/>
  <c r="Z265" i="48"/>
  <c r="Z227" i="48"/>
  <c r="Y337" i="48"/>
  <c r="Y338" i="48"/>
  <c r="Z276" i="48"/>
  <c r="Z352" i="48"/>
  <c r="AA240" i="48"/>
  <c r="Y347" i="48"/>
  <c r="Z279" i="48"/>
  <c r="AA275" i="48"/>
  <c r="Z232" i="48"/>
  <c r="AA305" i="48"/>
  <c r="AA229" i="48"/>
  <c r="Z238" i="48"/>
  <c r="AB307" i="48"/>
  <c r="AB246" i="48"/>
  <c r="Z295" i="48"/>
  <c r="AA242" i="48"/>
  <c r="AB316" i="48"/>
  <c r="AB319" i="48"/>
  <c r="Y349" i="48"/>
  <c r="Z262" i="48"/>
  <c r="AA280" i="48"/>
  <c r="Z282" i="48"/>
  <c r="Z339" i="48"/>
  <c r="Z230" i="48"/>
  <c r="Y336" i="48"/>
  <c r="Z237" i="48"/>
  <c r="Z260" i="48"/>
  <c r="Z326" i="48"/>
  <c r="Y340" i="48"/>
  <c r="AA236" i="48"/>
  <c r="Z257" i="48"/>
  <c r="C7" i="43"/>
  <c r="H220" i="22"/>
  <c r="I215" i="22"/>
  <c r="I216" i="22"/>
  <c r="I219" i="22"/>
  <c r="H216" i="22"/>
  <c r="I218" i="22"/>
  <c r="H221" i="22"/>
  <c r="D5" i="43"/>
  <c r="I217" i="22"/>
  <c r="I222" i="22"/>
  <c r="H222" i="22"/>
  <c r="D7" i="43"/>
  <c r="C9" i="43"/>
  <c r="C5" i="43"/>
  <c r="C3" i="43"/>
  <c r="D8" i="43"/>
  <c r="D6" i="43"/>
  <c r="D4" i="43"/>
  <c r="C8" i="43"/>
  <c r="C6" i="43"/>
  <c r="C4" i="43"/>
  <c r="C2" i="43"/>
  <c r="N48" i="42"/>
  <c r="R44" i="42" s="1"/>
  <c r="M48" i="42"/>
  <c r="Q44" i="42" s="1"/>
  <c r="K48" i="42"/>
  <c r="O44" i="42" s="1"/>
  <c r="L39" i="42"/>
  <c r="K38" i="42"/>
  <c r="O35" i="42" s="1"/>
  <c r="L43" i="42"/>
  <c r="L34" i="42"/>
  <c r="L38" i="42" s="1"/>
  <c r="AF329" i="76" l="1"/>
  <c r="AG118" i="76"/>
  <c r="AA258" i="76"/>
  <c r="AB47" i="76"/>
  <c r="AB265" i="76"/>
  <c r="AC54" i="76"/>
  <c r="Z336" i="76"/>
  <c r="AA125" i="76"/>
  <c r="AA239" i="76"/>
  <c r="AB28" i="76"/>
  <c r="AA282" i="76"/>
  <c r="AB71" i="76"/>
  <c r="AA295" i="76"/>
  <c r="AB84" i="76"/>
  <c r="AB226" i="76"/>
  <c r="AC15" i="76"/>
  <c r="Z232" i="76"/>
  <c r="AA21" i="76"/>
  <c r="Z337" i="76"/>
  <c r="AA126" i="76"/>
  <c r="AB277" i="76"/>
  <c r="AC66" i="76"/>
  <c r="AC285" i="76"/>
  <c r="AD74" i="76"/>
  <c r="AA259" i="76"/>
  <c r="AB48" i="76"/>
  <c r="AA11" i="76"/>
  <c r="AA4" i="76"/>
  <c r="AA7" i="76"/>
  <c r="AA10" i="76"/>
  <c r="AA5" i="76"/>
  <c r="AA9" i="76"/>
  <c r="AA6" i="76"/>
  <c r="AA8" i="76"/>
  <c r="AA260" i="76"/>
  <c r="AB49" i="76"/>
  <c r="AB347" i="76"/>
  <c r="AC136" i="76"/>
  <c r="AB307" i="76"/>
  <c r="AC96" i="76"/>
  <c r="AA229" i="76"/>
  <c r="AB18" i="76"/>
  <c r="AA238" i="76"/>
  <c r="AB27" i="76"/>
  <c r="Z338" i="76"/>
  <c r="AA127" i="76"/>
  <c r="AA276" i="76"/>
  <c r="AB65" i="76"/>
  <c r="Z230" i="76"/>
  <c r="AA19" i="76"/>
  <c r="AC316" i="76"/>
  <c r="AC108" i="76"/>
  <c r="AC319" i="76" s="1"/>
  <c r="AD105" i="76"/>
  <c r="AA326" i="76"/>
  <c r="AB115" i="76"/>
  <c r="AB332" i="76"/>
  <c r="AC121" i="76"/>
  <c r="Z342" i="76"/>
  <c r="AA131" i="76"/>
  <c r="AA349" i="76"/>
  <c r="AB138" i="76"/>
  <c r="AB240" i="76"/>
  <c r="AC29" i="76"/>
  <c r="AA237" i="76"/>
  <c r="AB26" i="76"/>
  <c r="AB235" i="76"/>
  <c r="AC24" i="76"/>
  <c r="AB279" i="76"/>
  <c r="AC68" i="76"/>
  <c r="AA308" i="76"/>
  <c r="AB97" i="76"/>
  <c r="AB275" i="76"/>
  <c r="AC64" i="76"/>
  <c r="AA262" i="76"/>
  <c r="AB51" i="76"/>
  <c r="AA257" i="76"/>
  <c r="AB46" i="76"/>
  <c r="AA227" i="76"/>
  <c r="AB16" i="76"/>
  <c r="AA352" i="76"/>
  <c r="AB141" i="76"/>
  <c r="AB335" i="76"/>
  <c r="AC124" i="76"/>
  <c r="Z339" i="76"/>
  <c r="AA128" i="76"/>
  <c r="AA256" i="76"/>
  <c r="AB45" i="76"/>
  <c r="AD305" i="76"/>
  <c r="AE94" i="76"/>
  <c r="AA348" i="76"/>
  <c r="AB137" i="76"/>
  <c r="AB280" i="76"/>
  <c r="AC69" i="76"/>
  <c r="Z340" i="76"/>
  <c r="AA129" i="76"/>
  <c r="AB242" i="76"/>
  <c r="AC31" i="76"/>
  <c r="AB246" i="76"/>
  <c r="AC35" i="76"/>
  <c r="AA236" i="76"/>
  <c r="AB25" i="76"/>
  <c r="AA345" i="76"/>
  <c r="AB134" i="76"/>
  <c r="AA278" i="76"/>
  <c r="AB67" i="76"/>
  <c r="AA228" i="76"/>
  <c r="AB17" i="76"/>
  <c r="H219" i="49"/>
  <c r="H217" i="49"/>
  <c r="I222" i="49"/>
  <c r="I220" i="49"/>
  <c r="H216" i="49"/>
  <c r="I217" i="49"/>
  <c r="H222" i="49"/>
  <c r="H218" i="49"/>
  <c r="I221" i="49"/>
  <c r="H215" i="49"/>
  <c r="I218" i="49"/>
  <c r="Z348" i="48"/>
  <c r="AB278" i="48"/>
  <c r="AA257" i="48"/>
  <c r="AB305" i="48"/>
  <c r="AA276" i="48"/>
  <c r="AA345" i="48"/>
  <c r="AA235" i="48"/>
  <c r="AB236" i="48"/>
  <c r="AA295" i="48"/>
  <c r="AA232" i="48"/>
  <c r="Z338" i="48"/>
  <c r="AA258" i="48"/>
  <c r="AD329" i="48"/>
  <c r="AA282" i="48"/>
  <c r="AA256" i="48"/>
  <c r="AB275" i="48"/>
  <c r="Z337" i="48"/>
  <c r="AB226" i="48"/>
  <c r="AA335" i="48"/>
  <c r="AA230" i="48"/>
  <c r="AB280" i="48"/>
  <c r="AA326" i="48"/>
  <c r="AA262" i="48"/>
  <c r="AC307" i="48"/>
  <c r="AA279" i="48"/>
  <c r="AA227" i="48"/>
  <c r="Z342" i="48"/>
  <c r="AA332" i="48"/>
  <c r="AA352" i="48"/>
  <c r="AA260" i="48"/>
  <c r="AA265" i="48"/>
  <c r="AB277" i="48"/>
  <c r="Z347" i="48"/>
  <c r="AA237" i="48"/>
  <c r="AA238" i="48"/>
  <c r="AB239" i="48"/>
  <c r="AA339" i="48"/>
  <c r="AC246" i="48"/>
  <c r="AB240" i="48"/>
  <c r="Z285" i="48"/>
  <c r="Z228" i="48"/>
  <c r="AA259" i="48"/>
  <c r="AB242" i="48"/>
  <c r="Z340" i="48"/>
  <c r="Z349" i="48"/>
  <c r="Z336" i="48"/>
  <c r="AC316" i="48"/>
  <c r="AC319" i="48"/>
  <c r="AB229" i="48"/>
  <c r="AF308" i="48"/>
  <c r="C3" i="29"/>
  <c r="D3" i="29"/>
  <c r="E3" i="29"/>
  <c r="F3" i="29"/>
  <c r="G3" i="29"/>
  <c r="H3" i="29"/>
  <c r="I3" i="29"/>
  <c r="J3" i="29"/>
  <c r="K3" i="29"/>
  <c r="L3" i="29"/>
  <c r="M3" i="29"/>
  <c r="N3" i="29"/>
  <c r="O3" i="29"/>
  <c r="P3" i="29"/>
  <c r="Q3" i="29"/>
  <c r="R3" i="29"/>
  <c r="S3" i="29"/>
  <c r="T3" i="29"/>
  <c r="U3" i="29"/>
  <c r="V3" i="29"/>
  <c r="W3" i="29"/>
  <c r="X3" i="29"/>
  <c r="Y3" i="29"/>
  <c r="Z3" i="29"/>
  <c r="AA3" i="29"/>
  <c r="AB3" i="29"/>
  <c r="AC3" i="29"/>
  <c r="AD3" i="29"/>
  <c r="AE3" i="29"/>
  <c r="AF3" i="29"/>
  <c r="AG3" i="29"/>
  <c r="AH3" i="29"/>
  <c r="AI3" i="29"/>
  <c r="AJ3" i="29"/>
  <c r="AK3" i="29"/>
  <c r="AL3" i="29"/>
  <c r="AM3" i="29"/>
  <c r="AN3" i="29"/>
  <c r="AO3" i="29"/>
  <c r="AP3" i="29"/>
  <c r="C4" i="29"/>
  <c r="D4" i="29"/>
  <c r="E4" i="29"/>
  <c r="F4" i="29"/>
  <c r="G4" i="29"/>
  <c r="H4" i="29"/>
  <c r="I4" i="29"/>
  <c r="J4" i="29"/>
  <c r="K4" i="29"/>
  <c r="L4" i="29"/>
  <c r="M4" i="29"/>
  <c r="N4" i="29"/>
  <c r="O4" i="29"/>
  <c r="P4" i="29"/>
  <c r="Q4" i="29"/>
  <c r="R4" i="29"/>
  <c r="S4" i="29"/>
  <c r="T4" i="29"/>
  <c r="U4" i="29"/>
  <c r="V4" i="29"/>
  <c r="W4" i="29"/>
  <c r="X4" i="29"/>
  <c r="Y4" i="29"/>
  <c r="Z4" i="29"/>
  <c r="AA4" i="29"/>
  <c r="AB4" i="29"/>
  <c r="AC4" i="29"/>
  <c r="AD4" i="29"/>
  <c r="AE4" i="29"/>
  <c r="AF4" i="29"/>
  <c r="AG4" i="29"/>
  <c r="AH4" i="29"/>
  <c r="AI4" i="29"/>
  <c r="AJ4" i="29"/>
  <c r="AK4" i="29"/>
  <c r="AL4" i="29"/>
  <c r="AM4" i="29"/>
  <c r="AN4" i="29"/>
  <c r="AO4" i="29"/>
  <c r="AP4" i="29"/>
  <c r="C5" i="29"/>
  <c r="D5" i="29"/>
  <c r="E5" i="29"/>
  <c r="F5" i="29"/>
  <c r="G5" i="29"/>
  <c r="H5" i="29"/>
  <c r="I5" i="29"/>
  <c r="J5" i="29"/>
  <c r="K5" i="29"/>
  <c r="L5" i="29"/>
  <c r="M5" i="29"/>
  <c r="N5" i="29"/>
  <c r="O5" i="29"/>
  <c r="P5" i="29"/>
  <c r="Q5" i="29"/>
  <c r="R5" i="29"/>
  <c r="S5" i="29"/>
  <c r="T5" i="29"/>
  <c r="U5" i="29"/>
  <c r="V5" i="29"/>
  <c r="W5" i="29"/>
  <c r="X5" i="29"/>
  <c r="Y5" i="29"/>
  <c r="Z5" i="29"/>
  <c r="AA5" i="29"/>
  <c r="AB5" i="29"/>
  <c r="AC5" i="29"/>
  <c r="AD5" i="29"/>
  <c r="AE5" i="29"/>
  <c r="AF5" i="29"/>
  <c r="AG5" i="29"/>
  <c r="AH5" i="29"/>
  <c r="AI5" i="29"/>
  <c r="AJ5" i="29"/>
  <c r="AK5" i="29"/>
  <c r="AL5" i="29"/>
  <c r="AM5" i="29"/>
  <c r="AN5" i="29"/>
  <c r="AO5" i="29"/>
  <c r="AP5" i="29"/>
  <c r="C6" i="29"/>
  <c r="D6" i="29"/>
  <c r="E6" i="29"/>
  <c r="F6" i="29"/>
  <c r="G6" i="29"/>
  <c r="H6" i="29"/>
  <c r="I6" i="29"/>
  <c r="J6" i="29"/>
  <c r="K6" i="29"/>
  <c r="L6" i="29"/>
  <c r="M6" i="29"/>
  <c r="N6" i="29"/>
  <c r="O6" i="29"/>
  <c r="P6" i="29"/>
  <c r="Q6" i="29"/>
  <c r="R6" i="29"/>
  <c r="S6" i="29"/>
  <c r="T6" i="29"/>
  <c r="U6" i="29"/>
  <c r="V6" i="29"/>
  <c r="W6" i="29"/>
  <c r="X6" i="29"/>
  <c r="Y6" i="29"/>
  <c r="Z6" i="29"/>
  <c r="AA6" i="29"/>
  <c r="AB6" i="29"/>
  <c r="AC6" i="29"/>
  <c r="AD6" i="29"/>
  <c r="AE6" i="29"/>
  <c r="AF6" i="29"/>
  <c r="AG6" i="29"/>
  <c r="AH6" i="29"/>
  <c r="AI6" i="29"/>
  <c r="AJ6" i="29"/>
  <c r="AK6" i="29"/>
  <c r="AL6" i="29"/>
  <c r="AM6" i="29"/>
  <c r="AN6" i="29"/>
  <c r="AO6" i="29"/>
  <c r="AP6" i="29"/>
  <c r="C7" i="29"/>
  <c r="D7" i="29"/>
  <c r="E7" i="29"/>
  <c r="F7" i="29"/>
  <c r="G7" i="29"/>
  <c r="H7" i="29"/>
  <c r="I7" i="29"/>
  <c r="J7" i="29"/>
  <c r="K7" i="29"/>
  <c r="L7" i="29"/>
  <c r="M7" i="29"/>
  <c r="N7" i="29"/>
  <c r="O7" i="29"/>
  <c r="P7" i="29"/>
  <c r="Q7" i="29"/>
  <c r="R7" i="29"/>
  <c r="S7" i="29"/>
  <c r="T7" i="29"/>
  <c r="U7" i="29"/>
  <c r="V7" i="29"/>
  <c r="W7" i="29"/>
  <c r="X7" i="29"/>
  <c r="Y7" i="29"/>
  <c r="Z7" i="29"/>
  <c r="AA7" i="29"/>
  <c r="AB7" i="29"/>
  <c r="AC7" i="29"/>
  <c r="AD7" i="29"/>
  <c r="AE7" i="29"/>
  <c r="AF7" i="29"/>
  <c r="AG7" i="29"/>
  <c r="AH7" i="29"/>
  <c r="AI7" i="29"/>
  <c r="AJ7" i="29"/>
  <c r="AK7" i="29"/>
  <c r="AL7" i="29"/>
  <c r="AM7" i="29"/>
  <c r="AN7" i="29"/>
  <c r="AO7" i="29"/>
  <c r="AP7" i="29"/>
  <c r="C8" i="29"/>
  <c r="D8" i="29"/>
  <c r="E8" i="29"/>
  <c r="F8" i="29"/>
  <c r="G8" i="29"/>
  <c r="H8" i="29"/>
  <c r="I8" i="29"/>
  <c r="J8" i="29"/>
  <c r="K8" i="29"/>
  <c r="L8" i="29"/>
  <c r="M8" i="29"/>
  <c r="N8" i="29"/>
  <c r="O8" i="29"/>
  <c r="P8" i="29"/>
  <c r="Q8" i="29"/>
  <c r="R8" i="29"/>
  <c r="S8" i="29"/>
  <c r="T8" i="29"/>
  <c r="U8" i="29"/>
  <c r="V8" i="29"/>
  <c r="W8" i="29"/>
  <c r="X8" i="29"/>
  <c r="Y8" i="29"/>
  <c r="Z8" i="29"/>
  <c r="AA8" i="29"/>
  <c r="AB8" i="29"/>
  <c r="AC8" i="29"/>
  <c r="AD8" i="29"/>
  <c r="AE8" i="29"/>
  <c r="AF8" i="29"/>
  <c r="AG8" i="29"/>
  <c r="AH8" i="29"/>
  <c r="AI8" i="29"/>
  <c r="AJ8" i="29"/>
  <c r="AK8" i="29"/>
  <c r="AL8" i="29"/>
  <c r="AM8" i="29"/>
  <c r="AN8" i="29"/>
  <c r="AO8" i="29"/>
  <c r="AP8" i="29"/>
  <c r="C9" i="29"/>
  <c r="D9" i="29"/>
  <c r="E9" i="29"/>
  <c r="F9" i="29"/>
  <c r="G9" i="29"/>
  <c r="H9" i="29"/>
  <c r="I9" i="29"/>
  <c r="J9" i="29"/>
  <c r="K9" i="29"/>
  <c r="L9" i="29"/>
  <c r="M9" i="29"/>
  <c r="N9" i="29"/>
  <c r="O9" i="29"/>
  <c r="P9" i="29"/>
  <c r="Q9" i="29"/>
  <c r="R9" i="29"/>
  <c r="S9" i="29"/>
  <c r="T9" i="29"/>
  <c r="U9" i="29"/>
  <c r="V9" i="29"/>
  <c r="W9" i="29"/>
  <c r="X9" i="29"/>
  <c r="Y9" i="29"/>
  <c r="Z9" i="29"/>
  <c r="AA9" i="29"/>
  <c r="AB9" i="29"/>
  <c r="AC9" i="29"/>
  <c r="AD9" i="29"/>
  <c r="AE9" i="29"/>
  <c r="AF9" i="29"/>
  <c r="AG9" i="29"/>
  <c r="AH9" i="29"/>
  <c r="AI9" i="29"/>
  <c r="AJ9" i="29"/>
  <c r="AK9" i="29"/>
  <c r="AL9" i="29"/>
  <c r="AM9" i="29"/>
  <c r="AN9" i="29"/>
  <c r="AO9" i="29"/>
  <c r="AP9" i="29"/>
  <c r="B3" i="29"/>
  <c r="B4" i="29"/>
  <c r="B5" i="29"/>
  <c r="B6" i="29"/>
  <c r="B7" i="29"/>
  <c r="B8" i="29"/>
  <c r="B9" i="29"/>
  <c r="C8" i="28"/>
  <c r="D8" i="28"/>
  <c r="E8" i="28"/>
  <c r="F8" i="28"/>
  <c r="G8" i="28"/>
  <c r="H8" i="28"/>
  <c r="I8" i="28"/>
  <c r="J8" i="28"/>
  <c r="K8" i="28"/>
  <c r="L8" i="28"/>
  <c r="M8" i="28"/>
  <c r="N8" i="28"/>
  <c r="O8" i="28"/>
  <c r="P8" i="28"/>
  <c r="Q8" i="28"/>
  <c r="R8" i="28"/>
  <c r="S8" i="28"/>
  <c r="T8" i="28"/>
  <c r="U8" i="28"/>
  <c r="V8" i="28"/>
  <c r="W8" i="28"/>
  <c r="X8" i="28"/>
  <c r="Y8" i="28"/>
  <c r="Z8" i="28"/>
  <c r="AA8" i="28"/>
  <c r="AB8" i="28"/>
  <c r="AC8" i="28"/>
  <c r="AD8" i="28"/>
  <c r="AE8" i="28"/>
  <c r="AF8" i="28"/>
  <c r="AG8" i="28"/>
  <c r="AH8" i="28"/>
  <c r="AI8" i="28"/>
  <c r="AJ8" i="28"/>
  <c r="AK8" i="28"/>
  <c r="AL8" i="28"/>
  <c r="AM8" i="28"/>
  <c r="AN8" i="28"/>
  <c r="AO8" i="28"/>
  <c r="AP8" i="28"/>
  <c r="B8" i="28"/>
  <c r="C3" i="27"/>
  <c r="D3" i="27"/>
  <c r="E3" i="27"/>
  <c r="F3" i="27"/>
  <c r="G3" i="27"/>
  <c r="H3" i="27"/>
  <c r="I3" i="27"/>
  <c r="J3" i="27"/>
  <c r="K3" i="27"/>
  <c r="L3" i="27"/>
  <c r="M3" i="27"/>
  <c r="N3" i="27"/>
  <c r="O3" i="27"/>
  <c r="P3" i="27"/>
  <c r="Q3" i="27"/>
  <c r="R3" i="27"/>
  <c r="S3" i="27"/>
  <c r="T3" i="27"/>
  <c r="U3" i="27"/>
  <c r="V3" i="27"/>
  <c r="W3" i="27"/>
  <c r="X3" i="27"/>
  <c r="Y3" i="27"/>
  <c r="Z3" i="27"/>
  <c r="AA3" i="27"/>
  <c r="AB3" i="27"/>
  <c r="AC3" i="27"/>
  <c r="AD3" i="27"/>
  <c r="AE3" i="27"/>
  <c r="AF3" i="27"/>
  <c r="AG3" i="27"/>
  <c r="AH3" i="27"/>
  <c r="AI3" i="27"/>
  <c r="AJ3" i="27"/>
  <c r="AK3" i="27"/>
  <c r="AL3" i="27"/>
  <c r="AM3" i="27"/>
  <c r="AN3" i="27"/>
  <c r="AO3" i="27"/>
  <c r="AP3" i="27"/>
  <c r="C4" i="27"/>
  <c r="D4" i="27"/>
  <c r="E4"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C5" i="27"/>
  <c r="D5" i="27"/>
  <c r="E5"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AH5" i="27"/>
  <c r="AI5" i="27"/>
  <c r="AJ5" i="27"/>
  <c r="AK5" i="27"/>
  <c r="AL5" i="27"/>
  <c r="AM5" i="27"/>
  <c r="AN5" i="27"/>
  <c r="AO5" i="27"/>
  <c r="AP5" i="27"/>
  <c r="C6" i="27"/>
  <c r="D6" i="27"/>
  <c r="E6"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AH6" i="27"/>
  <c r="AI6" i="27"/>
  <c r="AJ6" i="27"/>
  <c r="AK6" i="27"/>
  <c r="AL6" i="27"/>
  <c r="AM6" i="27"/>
  <c r="AN6" i="27"/>
  <c r="AO6" i="27"/>
  <c r="AP6" i="27"/>
  <c r="C7" i="27"/>
  <c r="D7" i="27"/>
  <c r="E7"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AI7" i="27"/>
  <c r="AJ7" i="27"/>
  <c r="AK7" i="27"/>
  <c r="AL7" i="27"/>
  <c r="AM7" i="27"/>
  <c r="AN7" i="27"/>
  <c r="AO7" i="27"/>
  <c r="AP7" i="27"/>
  <c r="C8" i="27"/>
  <c r="D8" i="27"/>
  <c r="E8"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C9" i="27"/>
  <c r="D9" i="27"/>
  <c r="E9"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B3" i="27"/>
  <c r="B4" i="27"/>
  <c r="B5" i="27"/>
  <c r="B6" i="27"/>
  <c r="B7" i="27"/>
  <c r="B8" i="27"/>
  <c r="B9" i="27"/>
  <c r="C2" i="26"/>
  <c r="D2" i="26"/>
  <c r="E2" i="26"/>
  <c r="F2" i="26"/>
  <c r="G2" i="26"/>
  <c r="H2" i="26"/>
  <c r="I2" i="26"/>
  <c r="J2" i="26"/>
  <c r="K2" i="26"/>
  <c r="L2" i="26"/>
  <c r="M2" i="26"/>
  <c r="N2" i="26"/>
  <c r="O2" i="26"/>
  <c r="P2" i="26"/>
  <c r="Q2" i="26"/>
  <c r="R2" i="26"/>
  <c r="S2" i="26"/>
  <c r="T2" i="26"/>
  <c r="U2" i="26"/>
  <c r="V2" i="26"/>
  <c r="W2" i="26"/>
  <c r="X2" i="26"/>
  <c r="Y2" i="26"/>
  <c r="Z2" i="26"/>
  <c r="AA2" i="26"/>
  <c r="AB2" i="26"/>
  <c r="AC2" i="26"/>
  <c r="AD2" i="26"/>
  <c r="AE2" i="26"/>
  <c r="AF2" i="26"/>
  <c r="AG2" i="26"/>
  <c r="AH2" i="26"/>
  <c r="AI2" i="26"/>
  <c r="AJ2" i="26"/>
  <c r="AK2" i="26"/>
  <c r="AL2" i="26"/>
  <c r="AM2" i="26"/>
  <c r="AN2" i="26"/>
  <c r="AO2" i="26"/>
  <c r="AP2" i="26"/>
  <c r="C8" i="26"/>
  <c r="D8" i="26"/>
  <c r="E8" i="26"/>
  <c r="F8" i="26"/>
  <c r="G8" i="26"/>
  <c r="H8" i="26"/>
  <c r="I8" i="26"/>
  <c r="J8" i="26"/>
  <c r="K8" i="26"/>
  <c r="L8" i="26"/>
  <c r="M8" i="26"/>
  <c r="N8" i="26"/>
  <c r="O8" i="26"/>
  <c r="P8" i="26"/>
  <c r="Q8" i="26"/>
  <c r="R8" i="26"/>
  <c r="S8" i="26"/>
  <c r="T8" i="26"/>
  <c r="U8" i="26"/>
  <c r="V8" i="26"/>
  <c r="W8" i="26"/>
  <c r="X8" i="26"/>
  <c r="Y8" i="26"/>
  <c r="Z8" i="26"/>
  <c r="AA8" i="26"/>
  <c r="AB8" i="26"/>
  <c r="AC8" i="26"/>
  <c r="AD8" i="26"/>
  <c r="AE8" i="26"/>
  <c r="AF8" i="26"/>
  <c r="AG8" i="26"/>
  <c r="AH8" i="26"/>
  <c r="AI8" i="26"/>
  <c r="AJ8" i="26"/>
  <c r="AK8" i="26"/>
  <c r="AL8" i="26"/>
  <c r="AM8" i="26"/>
  <c r="AN8" i="26"/>
  <c r="AO8" i="26"/>
  <c r="AP8" i="26"/>
  <c r="B8" i="26"/>
  <c r="B2" i="26"/>
  <c r="C8" i="25"/>
  <c r="D8" i="25"/>
  <c r="E8" i="25"/>
  <c r="F8" i="25"/>
  <c r="G8" i="25"/>
  <c r="H8" i="25"/>
  <c r="I8" i="25"/>
  <c r="J8" i="25"/>
  <c r="K8" i="25"/>
  <c r="L8" i="25"/>
  <c r="M8" i="25"/>
  <c r="N8" i="25"/>
  <c r="O8" i="25"/>
  <c r="P8" i="25"/>
  <c r="Q8" i="25"/>
  <c r="R8" i="25"/>
  <c r="S8" i="25"/>
  <c r="T8" i="25"/>
  <c r="U8" i="25"/>
  <c r="V8" i="25"/>
  <c r="W8" i="25"/>
  <c r="X8" i="25"/>
  <c r="Y8" i="25"/>
  <c r="Z8" i="25"/>
  <c r="AA8" i="25"/>
  <c r="AB8" i="25"/>
  <c r="AC8" i="25"/>
  <c r="AD8" i="25"/>
  <c r="AE8" i="25"/>
  <c r="AF8" i="25"/>
  <c r="AG8" i="25"/>
  <c r="AH8" i="25"/>
  <c r="AI8" i="25"/>
  <c r="AJ8" i="25"/>
  <c r="AK8" i="25"/>
  <c r="AL8" i="25"/>
  <c r="AM8" i="25"/>
  <c r="AN8" i="25"/>
  <c r="AO8" i="25"/>
  <c r="AP8" i="25"/>
  <c r="B8" i="25"/>
  <c r="C2" i="24"/>
  <c r="D2" i="24"/>
  <c r="E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C8" i="24"/>
  <c r="D8" i="24"/>
  <c r="E8" i="24"/>
  <c r="F8" i="24"/>
  <c r="G8" i="24"/>
  <c r="H8" i="24"/>
  <c r="I8" i="24"/>
  <c r="J8" i="24"/>
  <c r="K8" i="24"/>
  <c r="L8" i="24"/>
  <c r="M8" i="24"/>
  <c r="N8" i="24"/>
  <c r="O8" i="24"/>
  <c r="P8" i="24"/>
  <c r="Q8" i="24"/>
  <c r="R8" i="24"/>
  <c r="S8" i="24"/>
  <c r="T8" i="24"/>
  <c r="U8" i="24"/>
  <c r="V8" i="24"/>
  <c r="W8" i="24"/>
  <c r="X8" i="24"/>
  <c r="Y8" i="24"/>
  <c r="Z8" i="24"/>
  <c r="AA8" i="24"/>
  <c r="AB8" i="24"/>
  <c r="AC8" i="24"/>
  <c r="AD8" i="24"/>
  <c r="AE8" i="24"/>
  <c r="AF8" i="24"/>
  <c r="B8" i="24"/>
  <c r="B2" i="24"/>
  <c r="AC235" i="76" l="1"/>
  <c r="AD24" i="76"/>
  <c r="AB229" i="76"/>
  <c r="AC18" i="76"/>
  <c r="AA217" i="76"/>
  <c r="AB295" i="76"/>
  <c r="AC84" i="76"/>
  <c r="AC246" i="76"/>
  <c r="AD35" i="76"/>
  <c r="AA230" i="76"/>
  <c r="AB19" i="76"/>
  <c r="AA220" i="76"/>
  <c r="AB258" i="76"/>
  <c r="AC47" i="76"/>
  <c r="AC332" i="76"/>
  <c r="AD121" i="76"/>
  <c r="AA216" i="76"/>
  <c r="AC277" i="76"/>
  <c r="AD66" i="76"/>
  <c r="AE305" i="76"/>
  <c r="AF94" i="76"/>
  <c r="AB352" i="76"/>
  <c r="AC141" i="76"/>
  <c r="AC275" i="76"/>
  <c r="AD64" i="76"/>
  <c r="AB237" i="76"/>
  <c r="AC26" i="76"/>
  <c r="AB276" i="76"/>
  <c r="AC65" i="76"/>
  <c r="AC307" i="76"/>
  <c r="AD96" i="76"/>
  <c r="AA221" i="76"/>
  <c r="AB282" i="76"/>
  <c r="AC71" i="76"/>
  <c r="AA218" i="76"/>
  <c r="AA337" i="76"/>
  <c r="AB126" i="76"/>
  <c r="AB278" i="76"/>
  <c r="AC67" i="76"/>
  <c r="AB227" i="76"/>
  <c r="AC16" i="76"/>
  <c r="AB326" i="76"/>
  <c r="AC115" i="76"/>
  <c r="AA215" i="76"/>
  <c r="AB345" i="76"/>
  <c r="AC134" i="76"/>
  <c r="AA340" i="76"/>
  <c r="AB129" i="76"/>
  <c r="AB308" i="76"/>
  <c r="AC97" i="76"/>
  <c r="AC240" i="76"/>
  <c r="AD29" i="76"/>
  <c r="AA338" i="76"/>
  <c r="AB127" i="76"/>
  <c r="AC347" i="76"/>
  <c r="AD136" i="76"/>
  <c r="AA222" i="76"/>
  <c r="AA232" i="76"/>
  <c r="AB21" i="76"/>
  <c r="AB239" i="76"/>
  <c r="AC28" i="76"/>
  <c r="AC242" i="76"/>
  <c r="AD31" i="76"/>
  <c r="AB256" i="76"/>
  <c r="AC45" i="76"/>
  <c r="AG329" i="76"/>
  <c r="AH118" i="76"/>
  <c r="AC280" i="76"/>
  <c r="AD69" i="76"/>
  <c r="AC279" i="76"/>
  <c r="AD68" i="76"/>
  <c r="AB238" i="76"/>
  <c r="AC27" i="76"/>
  <c r="AB260" i="76"/>
  <c r="AC49" i="76"/>
  <c r="AB259" i="76"/>
  <c r="AC48" i="76"/>
  <c r="AA336" i="76"/>
  <c r="AB125" i="76"/>
  <c r="AB236" i="76"/>
  <c r="AC25" i="76"/>
  <c r="AA339" i="76"/>
  <c r="AB128" i="76"/>
  <c r="AB257" i="76"/>
  <c r="AC46" i="76"/>
  <c r="AB349" i="76"/>
  <c r="AC138" i="76"/>
  <c r="AD316" i="76"/>
  <c r="AE105" i="76"/>
  <c r="AD108" i="76"/>
  <c r="AD319" i="76" s="1"/>
  <c r="AC226" i="76"/>
  <c r="AD15" i="76"/>
  <c r="AC265" i="76"/>
  <c r="AD54" i="76"/>
  <c r="AB228" i="76"/>
  <c r="AC17" i="76"/>
  <c r="AB7" i="76"/>
  <c r="AB10" i="76"/>
  <c r="AB5" i="76"/>
  <c r="AB11" i="76"/>
  <c r="AB9" i="76"/>
  <c r="AB6" i="76"/>
  <c r="AB8" i="76"/>
  <c r="AB4" i="76"/>
  <c r="AB348" i="76"/>
  <c r="AC137" i="76"/>
  <c r="AC335" i="76"/>
  <c r="AD124" i="76"/>
  <c r="AB262" i="76"/>
  <c r="AC51" i="76"/>
  <c r="AA342" i="76"/>
  <c r="AB131" i="76"/>
  <c r="AA219" i="76"/>
  <c r="AD285" i="76"/>
  <c r="AE74" i="76"/>
  <c r="AA217" i="48"/>
  <c r="AA338" i="48"/>
  <c r="AD316" i="48"/>
  <c r="AD319" i="48"/>
  <c r="AA285" i="48"/>
  <c r="AB238" i="48"/>
  <c r="AD307" i="48"/>
  <c r="AA220" i="48"/>
  <c r="AC275" i="48"/>
  <c r="AB276" i="48"/>
  <c r="AA216" i="48"/>
  <c r="AB232" i="48"/>
  <c r="AA336" i="48"/>
  <c r="AC240" i="48"/>
  <c r="AB352" i="48"/>
  <c r="AA219" i="48"/>
  <c r="AB256" i="48"/>
  <c r="AB237" i="48"/>
  <c r="AA222" i="48"/>
  <c r="AA349" i="48"/>
  <c r="AB332" i="48"/>
  <c r="AB262" i="48"/>
  <c r="AB295" i="48"/>
  <c r="AC305" i="48"/>
  <c r="AB230" i="48"/>
  <c r="AB282" i="48"/>
  <c r="AA340" i="48"/>
  <c r="AA347" i="48"/>
  <c r="AG308" i="48"/>
  <c r="AD246" i="48"/>
  <c r="AA342" i="48"/>
  <c r="AB326" i="48"/>
  <c r="AC236" i="48"/>
  <c r="AB257" i="48"/>
  <c r="AB335" i="48"/>
  <c r="AC242" i="48"/>
  <c r="AC277" i="48"/>
  <c r="AB227" i="48"/>
  <c r="AE329" i="48"/>
  <c r="AC278" i="48"/>
  <c r="AC229" i="48"/>
  <c r="AB339" i="48"/>
  <c r="AC280" i="48"/>
  <c r="AB235" i="48"/>
  <c r="AB259" i="48"/>
  <c r="AB265" i="48"/>
  <c r="AC226" i="48"/>
  <c r="AA215" i="48"/>
  <c r="AB258" i="48"/>
  <c r="AA348" i="48"/>
  <c r="AC239" i="48"/>
  <c r="AB279" i="48"/>
  <c r="AA218" i="48"/>
  <c r="AA337" i="48"/>
  <c r="AA228" i="48"/>
  <c r="AB260" i="48"/>
  <c r="AA221" i="48"/>
  <c r="AB345" i="48"/>
  <c r="L1" i="23"/>
  <c r="M1" i="23"/>
  <c r="K1" i="23"/>
  <c r="J1" i="23"/>
  <c r="F6" i="23"/>
  <c r="D6" i="23"/>
  <c r="A6" i="23"/>
  <c r="E6" i="23"/>
  <c r="H370" i="22"/>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AF9" i="23"/>
  <c r="AG9" i="23"/>
  <c r="AH9" i="23"/>
  <c r="AI9" i="23"/>
  <c r="AJ9" i="23"/>
  <c r="AK9" i="23"/>
  <c r="AL9" i="23"/>
  <c r="AM9" i="23"/>
  <c r="AN9" i="23"/>
  <c r="AO9" i="23"/>
  <c r="AP9" i="23"/>
  <c r="B9" i="23"/>
  <c r="E3" i="23"/>
  <c r="E4" i="23"/>
  <c r="E5" i="23"/>
  <c r="E2" i="23"/>
  <c r="B1" i="23"/>
  <c r="D2" i="23" s="1"/>
  <c r="F2" i="23" s="1"/>
  <c r="A4" i="23"/>
  <c r="D4" i="23" s="1"/>
  <c r="F4" i="23" s="1"/>
  <c r="A5" i="23"/>
  <c r="D5" i="23" s="1"/>
  <c r="F5" i="23" s="1"/>
  <c r="A3" i="23"/>
  <c r="D3" i="23" s="1"/>
  <c r="F3" i="23" s="1"/>
  <c r="AS366" i="22"/>
  <c r="AU346" i="22"/>
  <c r="AS346" i="22"/>
  <c r="AM325" i="22"/>
  <c r="AN315" i="22"/>
  <c r="AM315" i="22"/>
  <c r="AT306" i="22"/>
  <c r="AR306" i="22"/>
  <c r="AO298" i="22"/>
  <c r="AS296" i="22"/>
  <c r="AO288" i="22"/>
  <c r="AS286" i="22"/>
  <c r="AS266" i="22"/>
  <c r="AU286" i="22"/>
  <c r="AK241" i="22"/>
  <c r="AK255" i="22"/>
  <c r="AK273" i="22"/>
  <c r="AK286" i="22"/>
  <c r="AK287" i="22"/>
  <c r="AE299" i="22"/>
  <c r="AK306" i="22"/>
  <c r="AE312" i="22"/>
  <c r="S313" i="22"/>
  <c r="AE315" i="22"/>
  <c r="AK318" i="22"/>
  <c r="W323" i="22"/>
  <c r="O333" i="22"/>
  <c r="N341" i="22"/>
  <c r="K350" i="22"/>
  <c r="L353" i="22"/>
  <c r="K358" i="22"/>
  <c r="L363" i="22"/>
  <c r="K366" i="22"/>
  <c r="J290" i="22"/>
  <c r="J306" i="22"/>
  <c r="J331" i="22"/>
  <c r="H242" i="22"/>
  <c r="H238" i="22"/>
  <c r="X19" i="18"/>
  <c r="W19" i="18"/>
  <c r="V19" i="18"/>
  <c r="X17" i="18"/>
  <c r="W17" i="18"/>
  <c r="V17" i="18"/>
  <c r="X18" i="18"/>
  <c r="V18" i="18"/>
  <c r="G24" i="3"/>
  <c r="G23" i="3"/>
  <c r="H23" i="3"/>
  <c r="I23" i="3" s="1"/>
  <c r="G24" i="14" s="1"/>
  <c r="H308" i="22"/>
  <c r="H277" i="22"/>
  <c r="AU373" i="22"/>
  <c r="AT373" i="22"/>
  <c r="AS373" i="22"/>
  <c r="AR373" i="22"/>
  <c r="AQ373" i="22"/>
  <c r="AP373" i="22"/>
  <c r="AO373" i="22"/>
  <c r="AN373" i="22"/>
  <c r="AM373" i="22"/>
  <c r="AK373" i="22"/>
  <c r="AJ373" i="22"/>
  <c r="AI373" i="22"/>
  <c r="AH373" i="22"/>
  <c r="AG373" i="22"/>
  <c r="AF373" i="22"/>
  <c r="AE373" i="22"/>
  <c r="AD373" i="22"/>
  <c r="AC373" i="22"/>
  <c r="AB373" i="22"/>
  <c r="AA373" i="22"/>
  <c r="Z373" i="22"/>
  <c r="Y373" i="22"/>
  <c r="X373" i="22"/>
  <c r="W373" i="22"/>
  <c r="V373" i="22"/>
  <c r="U373" i="22"/>
  <c r="T373" i="22"/>
  <c r="S373" i="22"/>
  <c r="R373" i="22"/>
  <c r="Q373" i="22"/>
  <c r="P373" i="22"/>
  <c r="O373" i="22"/>
  <c r="N373" i="22"/>
  <c r="M373" i="22"/>
  <c r="L373" i="22"/>
  <c r="K373" i="22"/>
  <c r="J373" i="22"/>
  <c r="I373" i="22"/>
  <c r="H373" i="22"/>
  <c r="H372" i="22"/>
  <c r="I371" i="22"/>
  <c r="H371" i="22"/>
  <c r="I369" i="22"/>
  <c r="AU366" i="22"/>
  <c r="AT366" i="22"/>
  <c r="AQ366" i="22"/>
  <c r="AP366" i="22"/>
  <c r="AO366" i="22"/>
  <c r="AN366" i="22"/>
  <c r="AM366" i="22"/>
  <c r="J366" i="22"/>
  <c r="I366" i="22"/>
  <c r="H366" i="22"/>
  <c r="AK364" i="22"/>
  <c r="AJ364" i="22"/>
  <c r="AI364" i="22"/>
  <c r="AH364" i="22"/>
  <c r="AG364" i="22"/>
  <c r="AF364" i="22"/>
  <c r="AE364" i="22"/>
  <c r="AD364" i="22"/>
  <c r="AC364" i="22"/>
  <c r="AB364" i="22"/>
  <c r="AA364" i="22"/>
  <c r="Z364" i="22"/>
  <c r="Y364" i="22"/>
  <c r="X364" i="22"/>
  <c r="W364" i="22"/>
  <c r="V364" i="22"/>
  <c r="U364" i="22"/>
  <c r="T364" i="22"/>
  <c r="S364" i="22"/>
  <c r="R364" i="22"/>
  <c r="Q364" i="22"/>
  <c r="P364" i="22"/>
  <c r="O364" i="22"/>
  <c r="N364" i="22"/>
  <c r="M364" i="22"/>
  <c r="L364" i="22"/>
  <c r="K364" i="22"/>
  <c r="J364" i="22"/>
  <c r="I364" i="22"/>
  <c r="H364" i="22"/>
  <c r="G364" i="22"/>
  <c r="AU363" i="22"/>
  <c r="AT363" i="22"/>
  <c r="AS363" i="22"/>
  <c r="AR363" i="22"/>
  <c r="AQ363" i="22"/>
  <c r="AP363" i="22"/>
  <c r="AO363" i="22"/>
  <c r="AN363" i="22"/>
  <c r="AM363" i="22"/>
  <c r="K363" i="22"/>
  <c r="J363" i="22"/>
  <c r="I363" i="22"/>
  <c r="H363" i="22"/>
  <c r="I362" i="22"/>
  <c r="H362" i="22"/>
  <c r="I361" i="22"/>
  <c r="H361" i="22"/>
  <c r="K360" i="22"/>
  <c r="I360" i="22"/>
  <c r="H360" i="22"/>
  <c r="I359" i="22"/>
  <c r="H359" i="22"/>
  <c r="J358" i="22"/>
  <c r="I358" i="22"/>
  <c r="H358" i="22"/>
  <c r="J357" i="22"/>
  <c r="I357" i="22"/>
  <c r="H357" i="22"/>
  <c r="I356" i="22"/>
  <c r="H356" i="22"/>
  <c r="I355" i="22"/>
  <c r="H355" i="22"/>
  <c r="AK354" i="22"/>
  <c r="AJ354" i="22"/>
  <c r="AI354" i="22"/>
  <c r="AH354" i="22"/>
  <c r="AG354" i="22"/>
  <c r="AF354" i="22"/>
  <c r="AE354" i="22"/>
  <c r="AD354" i="22"/>
  <c r="AC354" i="22"/>
  <c r="AB354" i="22"/>
  <c r="AA354" i="22"/>
  <c r="Z354" i="22"/>
  <c r="Y354" i="22"/>
  <c r="X354" i="22"/>
  <c r="W354" i="22"/>
  <c r="V354" i="22"/>
  <c r="U354" i="22"/>
  <c r="T354" i="22"/>
  <c r="S354" i="22"/>
  <c r="R354" i="22"/>
  <c r="Q354" i="22"/>
  <c r="P354" i="22"/>
  <c r="O354" i="22"/>
  <c r="N354" i="22"/>
  <c r="M354" i="22"/>
  <c r="L354" i="22"/>
  <c r="K354" i="22"/>
  <c r="J354" i="22"/>
  <c r="I354" i="22"/>
  <c r="H354" i="22"/>
  <c r="G354" i="22"/>
  <c r="AU353" i="22"/>
  <c r="AT353" i="22"/>
  <c r="AS353" i="22"/>
  <c r="AR353" i="22"/>
  <c r="AQ353" i="22"/>
  <c r="AP353" i="22"/>
  <c r="AO353" i="22"/>
  <c r="AN353" i="22"/>
  <c r="AM353" i="22"/>
  <c r="J353" i="22"/>
  <c r="I353" i="22"/>
  <c r="H353" i="22"/>
  <c r="N351" i="22"/>
  <c r="L351" i="22"/>
  <c r="K351" i="22"/>
  <c r="J351" i="22"/>
  <c r="I351" i="22"/>
  <c r="H351" i="22"/>
  <c r="J350" i="22"/>
  <c r="I350" i="22"/>
  <c r="H350" i="22"/>
  <c r="AQ346" i="22"/>
  <c r="AP346" i="22"/>
  <c r="AO346" i="22"/>
  <c r="AN346" i="22"/>
  <c r="AM346" i="22"/>
  <c r="O346" i="22"/>
  <c r="N346" i="22"/>
  <c r="M346" i="22"/>
  <c r="L346" i="22"/>
  <c r="J346" i="22"/>
  <c r="I346" i="22"/>
  <c r="H346" i="22"/>
  <c r="AK344" i="22"/>
  <c r="AJ344" i="22"/>
  <c r="AI344" i="22"/>
  <c r="AH344" i="22"/>
  <c r="AG344" i="22"/>
  <c r="AF344" i="22"/>
  <c r="AE344" i="22"/>
  <c r="AD344" i="22"/>
  <c r="AC344" i="22"/>
  <c r="AB344" i="22"/>
  <c r="AA344" i="22"/>
  <c r="Z344" i="22"/>
  <c r="Y344" i="22"/>
  <c r="X344" i="22"/>
  <c r="W344" i="22"/>
  <c r="V344" i="22"/>
  <c r="U344" i="22"/>
  <c r="T344" i="22"/>
  <c r="S344" i="22"/>
  <c r="R344" i="22"/>
  <c r="Q344" i="22"/>
  <c r="P344" i="22"/>
  <c r="O344" i="22"/>
  <c r="N344" i="22"/>
  <c r="M344" i="22"/>
  <c r="L344" i="22"/>
  <c r="K344" i="22"/>
  <c r="J344" i="22"/>
  <c r="I344" i="22"/>
  <c r="H344" i="22"/>
  <c r="G344" i="22"/>
  <c r="AU343" i="22"/>
  <c r="AT343" i="22"/>
  <c r="AS343" i="22"/>
  <c r="AR343" i="22"/>
  <c r="AQ343" i="22"/>
  <c r="AP343" i="22"/>
  <c r="AO343" i="22"/>
  <c r="AN343" i="22"/>
  <c r="AM343" i="22"/>
  <c r="M343" i="22"/>
  <c r="L343" i="22"/>
  <c r="K343" i="22"/>
  <c r="J343" i="22"/>
  <c r="I343" i="22"/>
  <c r="H343" i="22"/>
  <c r="M341" i="22"/>
  <c r="L341" i="22"/>
  <c r="K341" i="22"/>
  <c r="J341" i="22"/>
  <c r="I341" i="22"/>
  <c r="H341" i="22"/>
  <c r="AK334" i="22"/>
  <c r="AJ334" i="22"/>
  <c r="AI334" i="22"/>
  <c r="AH334" i="22"/>
  <c r="AG334" i="22"/>
  <c r="AF334" i="22"/>
  <c r="AE334" i="22"/>
  <c r="AD334" i="22"/>
  <c r="AC334" i="22"/>
  <c r="AB334" i="22"/>
  <c r="AA334" i="22"/>
  <c r="Z334" i="22"/>
  <c r="Y334" i="22"/>
  <c r="X334" i="22"/>
  <c r="W334" i="22"/>
  <c r="V334" i="22"/>
  <c r="U334" i="22"/>
  <c r="T334" i="22"/>
  <c r="S334" i="22"/>
  <c r="R334" i="22"/>
  <c r="Q334" i="22"/>
  <c r="P334" i="22"/>
  <c r="O334" i="22"/>
  <c r="N334" i="22"/>
  <c r="M334" i="22"/>
  <c r="L334" i="22"/>
  <c r="K334" i="22"/>
  <c r="J334" i="22"/>
  <c r="I334" i="22"/>
  <c r="H334" i="22"/>
  <c r="G334" i="22"/>
  <c r="AU333" i="22"/>
  <c r="AT333" i="22"/>
  <c r="AS333" i="22"/>
  <c r="AR333" i="22"/>
  <c r="AQ333" i="22"/>
  <c r="AP333" i="22"/>
  <c r="AO333" i="22"/>
  <c r="AN333" i="22"/>
  <c r="AM333" i="22"/>
  <c r="N333" i="22"/>
  <c r="M333" i="22"/>
  <c r="L333" i="22"/>
  <c r="K333" i="22"/>
  <c r="J333" i="22"/>
  <c r="I333" i="22"/>
  <c r="H333" i="22"/>
  <c r="N331" i="22"/>
  <c r="K331" i="22"/>
  <c r="H331" i="22"/>
  <c r="AA330" i="22"/>
  <c r="Z330" i="22"/>
  <c r="X330" i="22"/>
  <c r="V330" i="22"/>
  <c r="S330" i="22"/>
  <c r="R330" i="22"/>
  <c r="Q330" i="22"/>
  <c r="P330" i="22"/>
  <c r="O330" i="22"/>
  <c r="N330" i="22"/>
  <c r="M330" i="22"/>
  <c r="L330" i="22"/>
  <c r="K330" i="22"/>
  <c r="J330" i="22"/>
  <c r="I330" i="22"/>
  <c r="H330" i="22"/>
  <c r="P328" i="22"/>
  <c r="N328" i="22"/>
  <c r="M328" i="22"/>
  <c r="L328" i="22"/>
  <c r="K328" i="22"/>
  <c r="J328" i="22"/>
  <c r="I328" i="22"/>
  <c r="H328" i="22"/>
  <c r="AS327" i="22"/>
  <c r="Z327" i="22"/>
  <c r="Y327" i="22"/>
  <c r="W327" i="22"/>
  <c r="R327" i="22"/>
  <c r="Q327" i="22"/>
  <c r="O327" i="22"/>
  <c r="N327" i="22"/>
  <c r="L327" i="22"/>
  <c r="K327" i="22"/>
  <c r="J327" i="22"/>
  <c r="I327" i="22"/>
  <c r="H327" i="22"/>
  <c r="H326" i="22"/>
  <c r="AU325" i="22"/>
  <c r="AT325" i="22"/>
  <c r="AS325" i="22"/>
  <c r="AR325" i="22"/>
  <c r="AQ325" i="22"/>
  <c r="AP325" i="22"/>
  <c r="AO325" i="22"/>
  <c r="AN325" i="22"/>
  <c r="P325" i="22"/>
  <c r="O325" i="22"/>
  <c r="N325" i="22"/>
  <c r="M325" i="22"/>
  <c r="L325" i="22"/>
  <c r="K325" i="22"/>
  <c r="J325" i="22"/>
  <c r="I325" i="22"/>
  <c r="H325" i="22"/>
  <c r="AK324" i="22"/>
  <c r="AJ324" i="22"/>
  <c r="AI324" i="22"/>
  <c r="AH324" i="22"/>
  <c r="AG324" i="22"/>
  <c r="AF324" i="22"/>
  <c r="AE324" i="22"/>
  <c r="AD324" i="22"/>
  <c r="AC324" i="22"/>
  <c r="AB324" i="22"/>
  <c r="AA324" i="22"/>
  <c r="Z324" i="22"/>
  <c r="Y324" i="22"/>
  <c r="X324" i="22"/>
  <c r="W324" i="22"/>
  <c r="V324" i="22"/>
  <c r="U324" i="22"/>
  <c r="T324" i="22"/>
  <c r="S324" i="22"/>
  <c r="R324" i="22"/>
  <c r="Q324" i="22"/>
  <c r="P324" i="22"/>
  <c r="O324" i="22"/>
  <c r="N324" i="22"/>
  <c r="M324" i="22"/>
  <c r="L324" i="22"/>
  <c r="K324" i="22"/>
  <c r="J324" i="22"/>
  <c r="I324" i="22"/>
  <c r="H324" i="22"/>
  <c r="G324" i="22"/>
  <c r="AU323" i="22"/>
  <c r="AT323" i="22"/>
  <c r="AS323" i="22"/>
  <c r="AR323" i="22"/>
  <c r="AQ323" i="22"/>
  <c r="AP323" i="22"/>
  <c r="AO323" i="22"/>
  <c r="AN323" i="22"/>
  <c r="AM323" i="22"/>
  <c r="V323" i="22"/>
  <c r="U323" i="22"/>
  <c r="S323" i="22"/>
  <c r="R323" i="22"/>
  <c r="P323" i="22"/>
  <c r="N323" i="22"/>
  <c r="M323" i="22"/>
  <c r="L323" i="22"/>
  <c r="K323" i="22"/>
  <c r="J323" i="22"/>
  <c r="I323" i="22"/>
  <c r="H323" i="22"/>
  <c r="U322" i="22"/>
  <c r="T322" i="22"/>
  <c r="R322" i="22"/>
  <c r="P322" i="22"/>
  <c r="O322" i="22"/>
  <c r="N322" i="22"/>
  <c r="M322" i="22"/>
  <c r="L322" i="22"/>
  <c r="K322" i="22"/>
  <c r="H322" i="22"/>
  <c r="AB321" i="22"/>
  <c r="Z321" i="22"/>
  <c r="W321" i="22"/>
  <c r="R321" i="22"/>
  <c r="Q321" i="22"/>
  <c r="P321" i="22"/>
  <c r="O321" i="22"/>
  <c r="N321" i="22"/>
  <c r="M321" i="22"/>
  <c r="L321" i="22"/>
  <c r="K321" i="22"/>
  <c r="J321" i="22"/>
  <c r="I321" i="22"/>
  <c r="H321" i="22"/>
  <c r="V320" i="22"/>
  <c r="U320" i="22"/>
  <c r="S320" i="22"/>
  <c r="Q320" i="22"/>
  <c r="P320" i="22"/>
  <c r="N320" i="22"/>
  <c r="M320" i="22"/>
  <c r="L320" i="22"/>
  <c r="K320" i="22"/>
  <c r="J320" i="22"/>
  <c r="I320" i="22"/>
  <c r="H320" i="22"/>
  <c r="AJ318" i="22"/>
  <c r="AI318" i="22"/>
  <c r="AG318" i="22"/>
  <c r="AE318" i="22"/>
  <c r="AD318" i="22"/>
  <c r="AB318" i="22"/>
  <c r="AA318" i="22"/>
  <c r="Z318" i="22"/>
  <c r="Y318" i="22"/>
  <c r="X318" i="22"/>
  <c r="W318" i="22"/>
  <c r="V318" i="22"/>
  <c r="U318" i="22"/>
  <c r="T318" i="22"/>
  <c r="S318" i="22"/>
  <c r="R318" i="22"/>
  <c r="Q318" i="22"/>
  <c r="P318" i="22"/>
  <c r="O318" i="22"/>
  <c r="N318" i="22"/>
  <c r="M318" i="22"/>
  <c r="L318" i="22"/>
  <c r="K318" i="22"/>
  <c r="J318" i="22"/>
  <c r="I318" i="22"/>
  <c r="H318" i="22"/>
  <c r="S317" i="22"/>
  <c r="Q317" i="22"/>
  <c r="P317" i="22"/>
  <c r="O317" i="22"/>
  <c r="N317" i="22"/>
  <c r="M317" i="22"/>
  <c r="L317" i="22"/>
  <c r="K317" i="22"/>
  <c r="J317" i="22"/>
  <c r="I317" i="22"/>
  <c r="H317" i="22"/>
  <c r="AU315" i="22"/>
  <c r="AT315" i="22"/>
  <c r="AS315" i="22"/>
  <c r="AR315" i="22"/>
  <c r="AQ315" i="22"/>
  <c r="AP315" i="22"/>
  <c r="AO315" i="22"/>
  <c r="AB315" i="22"/>
  <c r="AA315" i="22"/>
  <c r="Y315" i="22"/>
  <c r="X315" i="22"/>
  <c r="V315" i="22"/>
  <c r="T315" i="22"/>
  <c r="S315" i="22"/>
  <c r="Q315" i="22"/>
  <c r="P315" i="22"/>
  <c r="O315" i="22"/>
  <c r="N315" i="22"/>
  <c r="M315" i="22"/>
  <c r="L315" i="22"/>
  <c r="K315" i="22"/>
  <c r="J315" i="22"/>
  <c r="I315" i="22"/>
  <c r="H315" i="22"/>
  <c r="AK314" i="22"/>
  <c r="AJ314" i="22"/>
  <c r="AI314" i="22"/>
  <c r="AH314" i="22"/>
  <c r="AG314" i="22"/>
  <c r="AF314" i="22"/>
  <c r="AE314" i="22"/>
  <c r="AD314" i="22"/>
  <c r="AC314" i="22"/>
  <c r="AB314" i="22"/>
  <c r="AA314" i="22"/>
  <c r="Z314" i="22"/>
  <c r="Y314" i="22"/>
  <c r="X314" i="22"/>
  <c r="W314" i="22"/>
  <c r="V314" i="22"/>
  <c r="U314" i="22"/>
  <c r="T314" i="22"/>
  <c r="S314" i="22"/>
  <c r="R314" i="22"/>
  <c r="Q314" i="22"/>
  <c r="P314" i="22"/>
  <c r="O314" i="22"/>
  <c r="N314" i="22"/>
  <c r="M314" i="22"/>
  <c r="L314" i="22"/>
  <c r="K314" i="22"/>
  <c r="J314" i="22"/>
  <c r="I314" i="22"/>
  <c r="H314" i="22"/>
  <c r="G314" i="22"/>
  <c r="AU313" i="22"/>
  <c r="AT313" i="22"/>
  <c r="AS313" i="22"/>
  <c r="AR313" i="22"/>
  <c r="AQ313" i="22"/>
  <c r="AP313" i="22"/>
  <c r="AO313" i="22"/>
  <c r="AN313" i="22"/>
  <c r="AM313" i="22"/>
  <c r="R313" i="22"/>
  <c r="Q313" i="22"/>
  <c r="P313" i="22"/>
  <c r="O313" i="22"/>
  <c r="N313" i="22"/>
  <c r="M313" i="22"/>
  <c r="L313" i="22"/>
  <c r="K313" i="22"/>
  <c r="J313" i="22"/>
  <c r="I313" i="22"/>
  <c r="H313" i="22"/>
  <c r="AD312" i="22"/>
  <c r="AC312" i="22"/>
  <c r="Y312" i="22"/>
  <c r="X312" i="22"/>
  <c r="V312" i="22"/>
  <c r="U312" i="22"/>
  <c r="S312" i="22"/>
  <c r="Q312" i="22"/>
  <c r="P312" i="22"/>
  <c r="N312" i="22"/>
  <c r="M312" i="22"/>
  <c r="L312" i="22"/>
  <c r="K312" i="22"/>
  <c r="J312" i="22"/>
  <c r="I312" i="22"/>
  <c r="H312" i="22"/>
  <c r="U311" i="22"/>
  <c r="Q311" i="22"/>
  <c r="P311" i="22"/>
  <c r="O311" i="22"/>
  <c r="N311" i="22"/>
  <c r="M311" i="22"/>
  <c r="L311" i="22"/>
  <c r="K311" i="22"/>
  <c r="J311" i="22"/>
  <c r="I311" i="22"/>
  <c r="H311" i="22"/>
  <c r="AE310" i="22"/>
  <c r="AD310" i="22"/>
  <c r="AB310" i="22"/>
  <c r="AA310" i="22"/>
  <c r="X310" i="22"/>
  <c r="W310" i="22"/>
  <c r="V310" i="22"/>
  <c r="T310" i="22"/>
  <c r="S310" i="22"/>
  <c r="Q310" i="22"/>
  <c r="O310" i="22"/>
  <c r="N310" i="22"/>
  <c r="L310" i="22"/>
  <c r="K310" i="22"/>
  <c r="I310" i="22"/>
  <c r="H310" i="22"/>
  <c r="V309" i="22"/>
  <c r="U309" i="22"/>
  <c r="T309" i="22"/>
  <c r="S309" i="22"/>
  <c r="R309" i="22"/>
  <c r="Q309" i="22"/>
  <c r="P309" i="22"/>
  <c r="O309" i="22"/>
  <c r="N309" i="22"/>
  <c r="M309" i="22"/>
  <c r="L309" i="22"/>
  <c r="K309" i="22"/>
  <c r="J309" i="22"/>
  <c r="I309" i="22"/>
  <c r="H309" i="22"/>
  <c r="H307" i="22"/>
  <c r="AU306" i="22"/>
  <c r="AQ306" i="22"/>
  <c r="AP306" i="22"/>
  <c r="AO306" i="22"/>
  <c r="AN306" i="22"/>
  <c r="AM306" i="22"/>
  <c r="AI306" i="22"/>
  <c r="AH306" i="22"/>
  <c r="AG306" i="22"/>
  <c r="AF306" i="22"/>
  <c r="AE306" i="22"/>
  <c r="AD306" i="22"/>
  <c r="AB306" i="22"/>
  <c r="AA306" i="22"/>
  <c r="Z306" i="22"/>
  <c r="Y306" i="22"/>
  <c r="W306" i="22"/>
  <c r="V306" i="22"/>
  <c r="T306" i="22"/>
  <c r="S306" i="22"/>
  <c r="R306" i="22"/>
  <c r="Q306" i="22"/>
  <c r="P306" i="22"/>
  <c r="O306" i="22"/>
  <c r="N306" i="22"/>
  <c r="M306" i="22"/>
  <c r="L306" i="22"/>
  <c r="K306" i="22"/>
  <c r="H306" i="22"/>
  <c r="H305" i="22"/>
  <c r="AK304" i="22"/>
  <c r="AJ304" i="22"/>
  <c r="AI304" i="22"/>
  <c r="AH304" i="22"/>
  <c r="AG304" i="22"/>
  <c r="AF304" i="22"/>
  <c r="AE304" i="22"/>
  <c r="AD304" i="22"/>
  <c r="AC304" i="22"/>
  <c r="AB304" i="22"/>
  <c r="AA304" i="22"/>
  <c r="Z304" i="22"/>
  <c r="Y304" i="22"/>
  <c r="X304" i="22"/>
  <c r="W304" i="22"/>
  <c r="V304" i="22"/>
  <c r="U304" i="22"/>
  <c r="T304" i="22"/>
  <c r="S304" i="22"/>
  <c r="R304" i="22"/>
  <c r="Q304" i="22"/>
  <c r="P304" i="22"/>
  <c r="O304" i="22"/>
  <c r="N304" i="22"/>
  <c r="M304" i="22"/>
  <c r="L304" i="22"/>
  <c r="K304" i="22"/>
  <c r="J304" i="22"/>
  <c r="I304" i="22"/>
  <c r="H304" i="22"/>
  <c r="G304" i="22"/>
  <c r="AU303" i="22"/>
  <c r="AT303" i="22"/>
  <c r="AS303" i="22"/>
  <c r="AR303" i="22"/>
  <c r="AQ303" i="22"/>
  <c r="AP303" i="22"/>
  <c r="AO303" i="22"/>
  <c r="AN303" i="22"/>
  <c r="AM303" i="22"/>
  <c r="AK303" i="22"/>
  <c r="AJ303" i="22"/>
  <c r="AH303" i="22"/>
  <c r="AG303" i="22"/>
  <c r="AF303" i="22"/>
  <c r="AE303" i="22"/>
  <c r="AD303" i="22"/>
  <c r="AC303" i="22"/>
  <c r="AB303" i="22"/>
  <c r="AA303" i="22"/>
  <c r="Z303" i="22"/>
  <c r="Y303" i="22"/>
  <c r="X303" i="22"/>
  <c r="W303" i="22"/>
  <c r="V303" i="22"/>
  <c r="U303" i="22"/>
  <c r="T303" i="22"/>
  <c r="S303" i="22"/>
  <c r="R303" i="22"/>
  <c r="Q303" i="22"/>
  <c r="P303" i="22"/>
  <c r="O303" i="22"/>
  <c r="N303" i="22"/>
  <c r="M303" i="22"/>
  <c r="L303" i="22"/>
  <c r="K303" i="22"/>
  <c r="J303" i="22"/>
  <c r="I303" i="22"/>
  <c r="H303" i="22"/>
  <c r="T302" i="22"/>
  <c r="S302" i="22"/>
  <c r="R302" i="22"/>
  <c r="Q302" i="22"/>
  <c r="P302" i="22"/>
  <c r="O302" i="22"/>
  <c r="N302" i="22"/>
  <c r="M302" i="22"/>
  <c r="L302" i="22"/>
  <c r="K302" i="22"/>
  <c r="J302" i="22"/>
  <c r="I302" i="22"/>
  <c r="H302" i="22"/>
  <c r="AA301" i="22"/>
  <c r="Z301" i="22"/>
  <c r="X301" i="22"/>
  <c r="W301" i="22"/>
  <c r="U301" i="22"/>
  <c r="S301" i="22"/>
  <c r="R301" i="22"/>
  <c r="Q301" i="22"/>
  <c r="P301" i="22"/>
  <c r="O301" i="22"/>
  <c r="N301" i="22"/>
  <c r="M301" i="22"/>
  <c r="L301" i="22"/>
  <c r="K301" i="22"/>
  <c r="J301" i="22"/>
  <c r="I301" i="22"/>
  <c r="H301" i="22"/>
  <c r="R300" i="22"/>
  <c r="Q300" i="22"/>
  <c r="P300" i="22"/>
  <c r="O300" i="22"/>
  <c r="N300" i="22"/>
  <c r="L300" i="22"/>
  <c r="K300" i="22"/>
  <c r="J300" i="22"/>
  <c r="I300" i="22"/>
  <c r="H300" i="22"/>
  <c r="AD299" i="22"/>
  <c r="AC299" i="22"/>
  <c r="AA299" i="22"/>
  <c r="Z299" i="22"/>
  <c r="Y299" i="22"/>
  <c r="X299" i="22"/>
  <c r="W299" i="22"/>
  <c r="V299" i="22"/>
  <c r="U299" i="22"/>
  <c r="S299" i="22"/>
  <c r="R299" i="22"/>
  <c r="Q299" i="22"/>
  <c r="P299" i="22"/>
  <c r="O299" i="22"/>
  <c r="N299" i="22"/>
  <c r="M299" i="22"/>
  <c r="L299" i="22"/>
  <c r="K299" i="22"/>
  <c r="J299" i="22"/>
  <c r="I299" i="22"/>
  <c r="H299" i="22"/>
  <c r="AK298" i="22"/>
  <c r="AF298" i="22"/>
  <c r="AE298" i="22"/>
  <c r="AC298" i="22"/>
  <c r="AB298" i="22"/>
  <c r="Z298" i="22"/>
  <c r="Y298" i="22"/>
  <c r="X298" i="22"/>
  <c r="W298" i="22"/>
  <c r="V298" i="22"/>
  <c r="U298" i="22"/>
  <c r="T298" i="22"/>
  <c r="S298" i="22"/>
  <c r="R298" i="22"/>
  <c r="Q298" i="22"/>
  <c r="P298" i="22"/>
  <c r="O298" i="22"/>
  <c r="N298" i="22"/>
  <c r="M298" i="22"/>
  <c r="L298" i="22"/>
  <c r="K298" i="22"/>
  <c r="J298" i="22"/>
  <c r="I298" i="22"/>
  <c r="H298" i="22"/>
  <c r="AK297" i="22"/>
  <c r="AJ297" i="22"/>
  <c r="AI297" i="22"/>
  <c r="AH297" i="22"/>
  <c r="AG297" i="22"/>
  <c r="AF297" i="22"/>
  <c r="AE297" i="22"/>
  <c r="AD297" i="22"/>
  <c r="AC297" i="22"/>
  <c r="AB297" i="22"/>
  <c r="AA297" i="22"/>
  <c r="Z297" i="22"/>
  <c r="Y297" i="22"/>
  <c r="X297" i="22"/>
  <c r="W297" i="22"/>
  <c r="V297" i="22"/>
  <c r="U297" i="22"/>
  <c r="T297" i="22"/>
  <c r="S297" i="22"/>
  <c r="R297" i="22"/>
  <c r="Q297" i="22"/>
  <c r="P297" i="22"/>
  <c r="O297" i="22"/>
  <c r="N297" i="22"/>
  <c r="M297" i="22"/>
  <c r="L297" i="22"/>
  <c r="K297" i="22"/>
  <c r="J297" i="22"/>
  <c r="I297" i="22"/>
  <c r="H297" i="22"/>
  <c r="AU296" i="22"/>
  <c r="AT296" i="22"/>
  <c r="AQ296" i="22"/>
  <c r="AP296" i="22"/>
  <c r="AO296" i="22"/>
  <c r="AN296" i="22"/>
  <c r="AM296" i="22"/>
  <c r="N296" i="22"/>
  <c r="M296" i="22"/>
  <c r="L296" i="22"/>
  <c r="K296" i="22"/>
  <c r="J296" i="22"/>
  <c r="I296" i="22"/>
  <c r="H296" i="22"/>
  <c r="AK294" i="22"/>
  <c r="AJ294" i="22"/>
  <c r="AI294" i="22"/>
  <c r="AH294" i="22"/>
  <c r="AG294" i="22"/>
  <c r="AF294" i="22"/>
  <c r="AE294" i="22"/>
  <c r="AD294" i="22"/>
  <c r="AC294" i="22"/>
  <c r="AB294" i="22"/>
  <c r="AA294" i="22"/>
  <c r="Z294" i="22"/>
  <c r="Y294" i="22"/>
  <c r="X294" i="22"/>
  <c r="W294" i="22"/>
  <c r="V294" i="22"/>
  <c r="U294" i="22"/>
  <c r="T294" i="22"/>
  <c r="S294" i="22"/>
  <c r="R294" i="22"/>
  <c r="Q294" i="22"/>
  <c r="P294" i="22"/>
  <c r="O294" i="22"/>
  <c r="N294" i="22"/>
  <c r="M294" i="22"/>
  <c r="L294" i="22"/>
  <c r="K294" i="22"/>
  <c r="J294" i="22"/>
  <c r="I294" i="22"/>
  <c r="H294" i="22"/>
  <c r="G294" i="22"/>
  <c r="AU293" i="22"/>
  <c r="AT293" i="22"/>
  <c r="AS293" i="22"/>
  <c r="AR293" i="22"/>
  <c r="AQ293" i="22"/>
  <c r="AP293" i="22"/>
  <c r="AO293" i="22"/>
  <c r="AN293" i="22"/>
  <c r="AM293" i="22"/>
  <c r="AB293" i="22"/>
  <c r="AA293" i="22"/>
  <c r="Z293" i="22"/>
  <c r="Y293" i="22"/>
  <c r="X293" i="22"/>
  <c r="W293" i="22"/>
  <c r="U293" i="22"/>
  <c r="T293" i="22"/>
  <c r="S293" i="22"/>
  <c r="R293" i="22"/>
  <c r="Q293" i="22"/>
  <c r="P293" i="22"/>
  <c r="O293" i="22"/>
  <c r="N293" i="22"/>
  <c r="M293" i="22"/>
  <c r="L293" i="22"/>
  <c r="K293" i="22"/>
  <c r="J293" i="22"/>
  <c r="I293" i="22"/>
  <c r="H293" i="22"/>
  <c r="AK292" i="22"/>
  <c r="AJ292" i="22"/>
  <c r="AI292" i="22"/>
  <c r="AH292" i="22"/>
  <c r="AG292" i="22"/>
  <c r="AF292" i="22"/>
  <c r="AE292" i="22"/>
  <c r="AD292" i="22"/>
  <c r="AC292" i="22"/>
  <c r="AB292" i="22"/>
  <c r="AA292" i="22"/>
  <c r="Z292" i="22"/>
  <c r="Y292" i="22"/>
  <c r="X292" i="22"/>
  <c r="W292" i="22"/>
  <c r="V292" i="22"/>
  <c r="U292" i="22"/>
  <c r="T292" i="22"/>
  <c r="S292" i="22"/>
  <c r="R292" i="22"/>
  <c r="Q292" i="22"/>
  <c r="P292" i="22"/>
  <c r="O292" i="22"/>
  <c r="N292" i="22"/>
  <c r="M292" i="22"/>
  <c r="L292" i="22"/>
  <c r="K292" i="22"/>
  <c r="J292" i="22"/>
  <c r="I292" i="22"/>
  <c r="H292" i="22"/>
  <c r="AK291" i="22"/>
  <c r="AI291" i="22"/>
  <c r="AH291" i="22"/>
  <c r="AG291" i="22"/>
  <c r="AF291" i="22"/>
  <c r="AE291" i="22"/>
  <c r="AD291" i="22"/>
  <c r="AC291" i="22"/>
  <c r="AB291" i="22"/>
  <c r="AA291" i="22"/>
  <c r="Z291" i="22"/>
  <c r="Y291" i="22"/>
  <c r="X291" i="22"/>
  <c r="W291" i="22"/>
  <c r="V291" i="22"/>
  <c r="U291" i="22"/>
  <c r="T291" i="22"/>
  <c r="S291" i="22"/>
  <c r="R291" i="22"/>
  <c r="Q291" i="22"/>
  <c r="P291" i="22"/>
  <c r="O291" i="22"/>
  <c r="N291" i="22"/>
  <c r="M291" i="22"/>
  <c r="L291" i="22"/>
  <c r="K291" i="22"/>
  <c r="J291" i="22"/>
  <c r="I291" i="22"/>
  <c r="H291" i="22"/>
  <c r="S290" i="22"/>
  <c r="R290" i="22"/>
  <c r="Q290" i="22"/>
  <c r="P290" i="22"/>
  <c r="O290" i="22"/>
  <c r="N290" i="22"/>
  <c r="M290" i="22"/>
  <c r="L290" i="22"/>
  <c r="K290" i="22"/>
  <c r="H290" i="22"/>
  <c r="AK289" i="22"/>
  <c r="AJ289" i="22"/>
  <c r="AH289" i="22"/>
  <c r="AG289" i="22"/>
  <c r="AE289" i="22"/>
  <c r="AC289" i="22"/>
  <c r="AB289" i="22"/>
  <c r="Z289" i="22"/>
  <c r="Y289" i="22"/>
  <c r="V289" i="22"/>
  <c r="U289" i="22"/>
  <c r="T289" i="22"/>
  <c r="S289" i="22"/>
  <c r="R289" i="22"/>
  <c r="Q289" i="22"/>
  <c r="P289" i="22"/>
  <c r="O289" i="22"/>
  <c r="N289" i="22"/>
  <c r="M289" i="22"/>
  <c r="L289" i="22"/>
  <c r="K289" i="22"/>
  <c r="J289" i="22"/>
  <c r="I289" i="22"/>
  <c r="H289" i="22"/>
  <c r="AP288" i="22"/>
  <c r="AK288" i="22"/>
  <c r="AJ288" i="22"/>
  <c r="AI288" i="22"/>
  <c r="AH288" i="22"/>
  <c r="AG288" i="22"/>
  <c r="AF288" i="22"/>
  <c r="AE288" i="22"/>
  <c r="AD288" i="22"/>
  <c r="AC288" i="22"/>
  <c r="AB288" i="22"/>
  <c r="AA288" i="22"/>
  <c r="Z288" i="22"/>
  <c r="Y288" i="22"/>
  <c r="X288" i="22"/>
  <c r="W288" i="22"/>
  <c r="V288" i="22"/>
  <c r="U288" i="22"/>
  <c r="T288" i="22"/>
  <c r="S288" i="22"/>
  <c r="R288" i="22"/>
  <c r="Q288" i="22"/>
  <c r="P288" i="22"/>
  <c r="O288" i="22"/>
  <c r="N288" i="22"/>
  <c r="M288" i="22"/>
  <c r="L288" i="22"/>
  <c r="K288" i="22"/>
  <c r="J288" i="22"/>
  <c r="I288" i="22"/>
  <c r="H288" i="22"/>
  <c r="AJ287" i="22"/>
  <c r="AI287" i="22"/>
  <c r="AH287" i="22"/>
  <c r="AG287" i="22"/>
  <c r="AF287" i="22"/>
  <c r="AE287" i="22"/>
  <c r="AC287" i="22"/>
  <c r="AB287" i="22"/>
  <c r="AA287" i="22"/>
  <c r="Z287" i="22"/>
  <c r="Y287" i="22"/>
  <c r="X287" i="22"/>
  <c r="W287" i="22"/>
  <c r="V287" i="22"/>
  <c r="U287" i="22"/>
  <c r="T287" i="22"/>
  <c r="S287" i="22"/>
  <c r="R287" i="22"/>
  <c r="Q287" i="22"/>
  <c r="P287" i="22"/>
  <c r="O287" i="22"/>
  <c r="N287" i="22"/>
  <c r="M287" i="22"/>
  <c r="L287" i="22"/>
  <c r="K287" i="22"/>
  <c r="J287" i="22"/>
  <c r="I287" i="22"/>
  <c r="H287" i="22"/>
  <c r="AQ286" i="22"/>
  <c r="AP286" i="22"/>
  <c r="AO286" i="22"/>
  <c r="AN286" i="22"/>
  <c r="AM286" i="22"/>
  <c r="AJ286" i="22"/>
  <c r="AI286" i="22"/>
  <c r="AH286" i="22"/>
  <c r="AG286" i="22"/>
  <c r="AE286" i="22"/>
  <c r="AD286" i="22"/>
  <c r="AB286" i="22"/>
  <c r="AA286" i="22"/>
  <c r="Z286" i="22"/>
  <c r="Y286" i="22"/>
  <c r="X286" i="22"/>
  <c r="W286" i="22"/>
  <c r="V286" i="22"/>
  <c r="U286" i="22"/>
  <c r="T286" i="22"/>
  <c r="S286" i="22"/>
  <c r="R286" i="22"/>
  <c r="Q286" i="22"/>
  <c r="P286" i="22"/>
  <c r="O286" i="22"/>
  <c r="N286" i="22"/>
  <c r="M286" i="22"/>
  <c r="L286" i="22"/>
  <c r="K286" i="22"/>
  <c r="J286" i="22"/>
  <c r="I286" i="22"/>
  <c r="H286" i="22"/>
  <c r="AK284" i="22"/>
  <c r="AJ284" i="22"/>
  <c r="AI284" i="22"/>
  <c r="AH284" i="22"/>
  <c r="AG284" i="22"/>
  <c r="AF284" i="22"/>
  <c r="AE284" i="22"/>
  <c r="AD284" i="22"/>
  <c r="AC284" i="22"/>
  <c r="AB284" i="22"/>
  <c r="AA284" i="22"/>
  <c r="Z284" i="22"/>
  <c r="Y284" i="22"/>
  <c r="X284" i="22"/>
  <c r="W284" i="22"/>
  <c r="V284" i="22"/>
  <c r="U284" i="22"/>
  <c r="T284" i="22"/>
  <c r="S284" i="22"/>
  <c r="R284" i="22"/>
  <c r="Q284" i="22"/>
  <c r="P284" i="22"/>
  <c r="O284" i="22"/>
  <c r="N284" i="22"/>
  <c r="M284" i="22"/>
  <c r="L284" i="22"/>
  <c r="K284" i="22"/>
  <c r="J284" i="22"/>
  <c r="I284" i="22"/>
  <c r="H284" i="22"/>
  <c r="G284" i="22"/>
  <c r="AU283" i="22"/>
  <c r="AT283" i="22"/>
  <c r="AS283" i="22"/>
  <c r="AR283" i="22"/>
  <c r="AQ283" i="22"/>
  <c r="AP283" i="22"/>
  <c r="AO283" i="22"/>
  <c r="AN283" i="22"/>
  <c r="AM283" i="22"/>
  <c r="AK283" i="22"/>
  <c r="AJ283" i="22"/>
  <c r="AI283" i="22"/>
  <c r="AH283" i="22"/>
  <c r="AG283" i="22"/>
  <c r="AF283" i="22"/>
  <c r="AE283" i="22"/>
  <c r="AD283" i="22"/>
  <c r="AC283" i="22"/>
  <c r="AB283" i="22"/>
  <c r="AA283" i="22"/>
  <c r="Z283" i="22"/>
  <c r="Y283" i="22"/>
  <c r="X283" i="22"/>
  <c r="W283" i="22"/>
  <c r="V283" i="22"/>
  <c r="U283" i="22"/>
  <c r="T283" i="22"/>
  <c r="S283" i="22"/>
  <c r="R283" i="22"/>
  <c r="Q283" i="22"/>
  <c r="P283" i="22"/>
  <c r="O283" i="22"/>
  <c r="N283" i="22"/>
  <c r="M283" i="22"/>
  <c r="L283" i="22"/>
  <c r="K283" i="22"/>
  <c r="J283" i="22"/>
  <c r="I283" i="22"/>
  <c r="H283" i="22"/>
  <c r="AK281" i="22"/>
  <c r="AJ281" i="22"/>
  <c r="AI281" i="22"/>
  <c r="AH281" i="22"/>
  <c r="AG281" i="22"/>
  <c r="AF281" i="22"/>
  <c r="AE281" i="22"/>
  <c r="AC281" i="22"/>
  <c r="AB281" i="22"/>
  <c r="AA281" i="22"/>
  <c r="Z281" i="22"/>
  <c r="X281" i="22"/>
  <c r="W281" i="22"/>
  <c r="V281" i="22"/>
  <c r="U281" i="22"/>
  <c r="T281" i="22"/>
  <c r="S281" i="22"/>
  <c r="R281" i="22"/>
  <c r="Q281" i="22"/>
  <c r="P281" i="22"/>
  <c r="O281" i="22"/>
  <c r="N281" i="22"/>
  <c r="M281" i="22"/>
  <c r="L281" i="22"/>
  <c r="K281" i="22"/>
  <c r="J281" i="22"/>
  <c r="I281" i="22"/>
  <c r="H281" i="22"/>
  <c r="H280" i="22"/>
  <c r="H279" i="22"/>
  <c r="H276" i="22"/>
  <c r="H275" i="22"/>
  <c r="AK274" i="22"/>
  <c r="AJ274" i="22"/>
  <c r="AI274" i="22"/>
  <c r="AH274" i="22"/>
  <c r="AG274" i="22"/>
  <c r="AF274" i="22"/>
  <c r="AE274" i="22"/>
  <c r="AD274" i="22"/>
  <c r="AC274" i="22"/>
  <c r="AB274" i="22"/>
  <c r="AA274" i="22"/>
  <c r="Z274" i="22"/>
  <c r="Y274" i="22"/>
  <c r="X274" i="22"/>
  <c r="W274" i="22"/>
  <c r="V274" i="22"/>
  <c r="U274" i="22"/>
  <c r="T274" i="22"/>
  <c r="S274" i="22"/>
  <c r="R274" i="22"/>
  <c r="Q274" i="22"/>
  <c r="P274" i="22"/>
  <c r="O274" i="22"/>
  <c r="N274" i="22"/>
  <c r="M274" i="22"/>
  <c r="L274" i="22"/>
  <c r="K274" i="22"/>
  <c r="J274" i="22"/>
  <c r="I274" i="22"/>
  <c r="H274" i="22"/>
  <c r="G274" i="22"/>
  <c r="AU273" i="22"/>
  <c r="AT273" i="22"/>
  <c r="AS273" i="22"/>
  <c r="AR273" i="22"/>
  <c r="AQ273" i="22"/>
  <c r="AP273" i="22"/>
  <c r="AO273" i="22"/>
  <c r="AN273" i="22"/>
  <c r="AM273" i="22"/>
  <c r="AJ273" i="22"/>
  <c r="AI273" i="22"/>
  <c r="AH273" i="22"/>
  <c r="AG273" i="22"/>
  <c r="AF273" i="22"/>
  <c r="AE273" i="22"/>
  <c r="AD273" i="22"/>
  <c r="AC273" i="22"/>
  <c r="AB273" i="22"/>
  <c r="AA273" i="22"/>
  <c r="Z273" i="22"/>
  <c r="Y273" i="22"/>
  <c r="X273" i="22"/>
  <c r="W273" i="22"/>
  <c r="V273" i="22"/>
  <c r="U273" i="22"/>
  <c r="T273" i="22"/>
  <c r="S273" i="22"/>
  <c r="R273" i="22"/>
  <c r="Q273" i="22"/>
  <c r="P273" i="22"/>
  <c r="O273" i="22"/>
  <c r="N273" i="22"/>
  <c r="M273" i="22"/>
  <c r="L273" i="22"/>
  <c r="K273" i="22"/>
  <c r="J273" i="22"/>
  <c r="I273" i="22"/>
  <c r="H273" i="22"/>
  <c r="AK272" i="22"/>
  <c r="AI272" i="22"/>
  <c r="AH272" i="22"/>
  <c r="AG272" i="22"/>
  <c r="AF272" i="22"/>
  <c r="AD272" i="22"/>
  <c r="AC272" i="22"/>
  <c r="AA272" i="22"/>
  <c r="Z272" i="22"/>
  <c r="Y272" i="22"/>
  <c r="X272" i="22"/>
  <c r="W272" i="22"/>
  <c r="V272" i="22"/>
  <c r="U272" i="22"/>
  <c r="T272" i="22"/>
  <c r="S272" i="22"/>
  <c r="R272" i="22"/>
  <c r="Q272" i="22"/>
  <c r="P272" i="22"/>
  <c r="O272" i="22"/>
  <c r="N272" i="22"/>
  <c r="M272" i="22"/>
  <c r="L272" i="22"/>
  <c r="K272" i="22"/>
  <c r="J272" i="22"/>
  <c r="I272" i="22"/>
  <c r="H272" i="22"/>
  <c r="AK271" i="22"/>
  <c r="AJ271" i="22"/>
  <c r="AI271" i="22"/>
  <c r="AH271" i="22"/>
  <c r="AG271" i="22"/>
  <c r="AF271" i="22"/>
  <c r="AE271" i="22"/>
  <c r="AD271" i="22"/>
  <c r="AC271" i="22"/>
  <c r="AB271" i="22"/>
  <c r="Z271" i="22"/>
  <c r="Y271" i="22"/>
  <c r="X271" i="22"/>
  <c r="W271" i="22"/>
  <c r="V271" i="22"/>
  <c r="U271" i="22"/>
  <c r="T271" i="22"/>
  <c r="S271" i="22"/>
  <c r="R271" i="22"/>
  <c r="Q271" i="22"/>
  <c r="P271" i="22"/>
  <c r="O271" i="22"/>
  <c r="N271" i="22"/>
  <c r="M271" i="22"/>
  <c r="L271" i="22"/>
  <c r="K271" i="22"/>
  <c r="J271" i="22"/>
  <c r="I271" i="22"/>
  <c r="H271" i="22"/>
  <c r="AK270" i="22"/>
  <c r="AJ270" i="22"/>
  <c r="AI270" i="22"/>
  <c r="AH270" i="22"/>
  <c r="AG270" i="22"/>
  <c r="AF270" i="22"/>
  <c r="AE270" i="22"/>
  <c r="AD270" i="22"/>
  <c r="AC270" i="22"/>
  <c r="AB270" i="22"/>
  <c r="AA270" i="22"/>
  <c r="Z270" i="22"/>
  <c r="Y270" i="22"/>
  <c r="X270" i="22"/>
  <c r="W270" i="22"/>
  <c r="V270" i="22"/>
  <c r="U270" i="22"/>
  <c r="T270" i="22"/>
  <c r="S270" i="22"/>
  <c r="R270" i="22"/>
  <c r="Q270" i="22"/>
  <c r="P270" i="22"/>
  <c r="O270" i="22"/>
  <c r="N270" i="22"/>
  <c r="M270" i="22"/>
  <c r="L270" i="22"/>
  <c r="K270" i="22"/>
  <c r="J270" i="22"/>
  <c r="I270" i="22"/>
  <c r="H270" i="22"/>
  <c r="AK269" i="22"/>
  <c r="AJ269" i="22"/>
  <c r="AI269" i="22"/>
  <c r="AH269" i="22"/>
  <c r="AG269" i="22"/>
  <c r="AF269" i="22"/>
  <c r="AE269" i="22"/>
  <c r="AD269" i="22"/>
  <c r="AC269" i="22"/>
  <c r="AB269" i="22"/>
  <c r="AA269" i="22"/>
  <c r="Z269" i="22"/>
  <c r="Y269" i="22"/>
  <c r="X269" i="22"/>
  <c r="W269" i="22"/>
  <c r="V269" i="22"/>
  <c r="U269" i="22"/>
  <c r="T269" i="22"/>
  <c r="S269" i="22"/>
  <c r="R269" i="22"/>
  <c r="Q269" i="22"/>
  <c r="P269" i="22"/>
  <c r="O269" i="22"/>
  <c r="N269" i="22"/>
  <c r="M269" i="22"/>
  <c r="L269" i="22"/>
  <c r="K269" i="22"/>
  <c r="J269" i="22"/>
  <c r="I269" i="22"/>
  <c r="H269" i="22"/>
  <c r="R268" i="22"/>
  <c r="Q268" i="22"/>
  <c r="P268" i="22"/>
  <c r="O268" i="22"/>
  <c r="N268" i="22"/>
  <c r="M268" i="22"/>
  <c r="L268" i="22"/>
  <c r="K268" i="22"/>
  <c r="J268" i="22"/>
  <c r="I268" i="22"/>
  <c r="H268" i="22"/>
  <c r="AK267" i="22"/>
  <c r="AJ267" i="22"/>
  <c r="AI267" i="22"/>
  <c r="AH267" i="22"/>
  <c r="AG267" i="22"/>
  <c r="AF267" i="22"/>
  <c r="AE267" i="22"/>
  <c r="AD267" i="22"/>
  <c r="AC267" i="22"/>
  <c r="AB267" i="22"/>
  <c r="AA267" i="22"/>
  <c r="Z267" i="22"/>
  <c r="Y267" i="22"/>
  <c r="X267" i="22"/>
  <c r="W267" i="22"/>
  <c r="V267" i="22"/>
  <c r="U267" i="22"/>
  <c r="T267" i="22"/>
  <c r="S267" i="22"/>
  <c r="R267" i="22"/>
  <c r="Q267" i="22"/>
  <c r="P267" i="22"/>
  <c r="O267" i="22"/>
  <c r="N267" i="22"/>
  <c r="M267" i="22"/>
  <c r="L267" i="22"/>
  <c r="K267" i="22"/>
  <c r="J267" i="22"/>
  <c r="I267" i="22"/>
  <c r="H267" i="22"/>
  <c r="AU266" i="22"/>
  <c r="AT266" i="22"/>
  <c r="AQ266" i="22"/>
  <c r="AP266" i="22"/>
  <c r="AO266" i="22"/>
  <c r="AN266" i="22"/>
  <c r="AM266" i="22"/>
  <c r="AK266" i="22"/>
  <c r="AJ266" i="22"/>
  <c r="AI266" i="22"/>
  <c r="AH266" i="22"/>
  <c r="AG266" i="22"/>
  <c r="AF266" i="22"/>
  <c r="AE266" i="22"/>
  <c r="AD266" i="22"/>
  <c r="AC266" i="22"/>
  <c r="AB266" i="22"/>
  <c r="AA266" i="22"/>
  <c r="Z266" i="22"/>
  <c r="Y266" i="22"/>
  <c r="X266" i="22"/>
  <c r="W266" i="22"/>
  <c r="V266" i="22"/>
  <c r="U266" i="22"/>
  <c r="T266" i="22"/>
  <c r="S266" i="22"/>
  <c r="R266" i="22"/>
  <c r="Q266" i="22"/>
  <c r="P266" i="22"/>
  <c r="O266" i="22"/>
  <c r="N266" i="22"/>
  <c r="M266" i="22"/>
  <c r="L266" i="22"/>
  <c r="K266" i="22"/>
  <c r="J266" i="22"/>
  <c r="I266" i="22"/>
  <c r="H266" i="22"/>
  <c r="H265" i="22"/>
  <c r="AK264" i="22"/>
  <c r="AJ264" i="22"/>
  <c r="AI264" i="22"/>
  <c r="AH264" i="22"/>
  <c r="AG264" i="22"/>
  <c r="AF264" i="22"/>
  <c r="AE264" i="22"/>
  <c r="AD264" i="22"/>
  <c r="AC264" i="22"/>
  <c r="AB264" i="22"/>
  <c r="AA264" i="22"/>
  <c r="Z264" i="22"/>
  <c r="Y264" i="22"/>
  <c r="X264" i="22"/>
  <c r="W264" i="22"/>
  <c r="V264" i="22"/>
  <c r="U264" i="22"/>
  <c r="T264" i="22"/>
  <c r="S264" i="22"/>
  <c r="R264" i="22"/>
  <c r="Q264" i="22"/>
  <c r="P264" i="22"/>
  <c r="O264" i="22"/>
  <c r="N264" i="22"/>
  <c r="M264" i="22"/>
  <c r="L264" i="22"/>
  <c r="K264" i="22"/>
  <c r="J264" i="22"/>
  <c r="I264" i="22"/>
  <c r="H264" i="22"/>
  <c r="G264" i="22"/>
  <c r="AU263" i="22"/>
  <c r="AT263" i="22"/>
  <c r="AS263" i="22"/>
  <c r="AR263" i="22"/>
  <c r="AQ263" i="22"/>
  <c r="AP263" i="22"/>
  <c r="AO263" i="22"/>
  <c r="AN263" i="22"/>
  <c r="AM263" i="22"/>
  <c r="AK263" i="22"/>
  <c r="AJ263" i="22"/>
  <c r="AI263" i="22"/>
  <c r="AH263" i="22"/>
  <c r="AG263" i="22"/>
  <c r="AF263" i="22"/>
  <c r="AE263" i="22"/>
  <c r="AD263" i="22"/>
  <c r="AC263" i="22"/>
  <c r="AB263" i="22"/>
  <c r="AA263" i="22"/>
  <c r="Z263" i="22"/>
  <c r="Y263" i="22"/>
  <c r="X263" i="22"/>
  <c r="W263" i="22"/>
  <c r="V263" i="22"/>
  <c r="U263" i="22"/>
  <c r="T263" i="22"/>
  <c r="S263" i="22"/>
  <c r="R263" i="22"/>
  <c r="Q263" i="22"/>
  <c r="P263" i="22"/>
  <c r="O263" i="22"/>
  <c r="N263" i="22"/>
  <c r="M263" i="22"/>
  <c r="L263" i="22"/>
  <c r="K263" i="22"/>
  <c r="J263" i="22"/>
  <c r="I263" i="22"/>
  <c r="H263" i="22"/>
  <c r="I261" i="22"/>
  <c r="H261" i="22"/>
  <c r="AF255" i="22"/>
  <c r="AC255" i="22"/>
  <c r="AB255" i="22"/>
  <c r="U255" i="22"/>
  <c r="T255" i="22"/>
  <c r="S255" i="22"/>
  <c r="R255" i="22"/>
  <c r="Q255" i="22"/>
  <c r="P255" i="22"/>
  <c r="O255" i="22"/>
  <c r="N255" i="22"/>
  <c r="M255" i="22"/>
  <c r="L255" i="22"/>
  <c r="K255" i="22"/>
  <c r="J255" i="22"/>
  <c r="I255" i="22"/>
  <c r="H255" i="22"/>
  <c r="AK254" i="22"/>
  <c r="AJ254" i="22"/>
  <c r="AI254" i="22"/>
  <c r="AH254" i="22"/>
  <c r="AG254" i="22"/>
  <c r="AF254" i="22"/>
  <c r="AE254" i="22"/>
  <c r="AD254" i="22"/>
  <c r="AC254" i="22"/>
  <c r="AB254" i="22"/>
  <c r="AA254" i="22"/>
  <c r="Z254" i="22"/>
  <c r="Y254" i="22"/>
  <c r="X254" i="22"/>
  <c r="W254" i="22"/>
  <c r="V254" i="22"/>
  <c r="U254" i="22"/>
  <c r="T254" i="22"/>
  <c r="S254" i="22"/>
  <c r="R254" i="22"/>
  <c r="Q254" i="22"/>
  <c r="P254" i="22"/>
  <c r="O254" i="22"/>
  <c r="N254" i="22"/>
  <c r="M254" i="22"/>
  <c r="L254" i="22"/>
  <c r="K254" i="22"/>
  <c r="J254" i="22"/>
  <c r="I254" i="22"/>
  <c r="H254" i="22"/>
  <c r="G254" i="22"/>
  <c r="AU253" i="22"/>
  <c r="AT253" i="22"/>
  <c r="AS253" i="22"/>
  <c r="AR253" i="22"/>
  <c r="AQ253" i="22"/>
  <c r="AP253" i="22"/>
  <c r="AO253" i="22"/>
  <c r="AN253" i="22"/>
  <c r="AM253" i="22"/>
  <c r="I253" i="22"/>
  <c r="H253" i="22"/>
  <c r="K252" i="22"/>
  <c r="J252" i="22"/>
  <c r="I252" i="22"/>
  <c r="H252" i="22"/>
  <c r="J251" i="22"/>
  <c r="I251" i="22"/>
  <c r="H251" i="22"/>
  <c r="J250" i="22"/>
  <c r="I250" i="22"/>
  <c r="H250" i="22"/>
  <c r="J249" i="22"/>
  <c r="I249" i="22"/>
  <c r="H249" i="22"/>
  <c r="J248" i="22"/>
  <c r="I248" i="22"/>
  <c r="H248" i="22"/>
  <c r="J247" i="22"/>
  <c r="I247" i="22"/>
  <c r="H247" i="22"/>
  <c r="I246" i="22"/>
  <c r="H246" i="22"/>
  <c r="J245" i="22"/>
  <c r="I245" i="22"/>
  <c r="H245" i="22"/>
  <c r="AK244" i="22"/>
  <c r="AJ244" i="22"/>
  <c r="AI244" i="22"/>
  <c r="AH244" i="22"/>
  <c r="AG244" i="22"/>
  <c r="AF244" i="22"/>
  <c r="AE244" i="22"/>
  <c r="AD244" i="22"/>
  <c r="AC244" i="22"/>
  <c r="AB244" i="22"/>
  <c r="AA244" i="22"/>
  <c r="Z244" i="22"/>
  <c r="Y244" i="22"/>
  <c r="X244" i="22"/>
  <c r="W244" i="22"/>
  <c r="V244" i="22"/>
  <c r="U244" i="22"/>
  <c r="T244" i="22"/>
  <c r="S244" i="22"/>
  <c r="R244" i="22"/>
  <c r="Q244" i="22"/>
  <c r="P244" i="22"/>
  <c r="O244" i="22"/>
  <c r="N244" i="22"/>
  <c r="M244" i="22"/>
  <c r="L244" i="22"/>
  <c r="K244" i="22"/>
  <c r="J244" i="22"/>
  <c r="I244" i="22"/>
  <c r="H244" i="22"/>
  <c r="G244" i="22"/>
  <c r="AU243" i="22"/>
  <c r="AT243" i="22"/>
  <c r="AS243" i="22"/>
  <c r="AR243" i="22"/>
  <c r="AQ243" i="22"/>
  <c r="AP243" i="22"/>
  <c r="AO243" i="22"/>
  <c r="AN243" i="22"/>
  <c r="AM243" i="22"/>
  <c r="I243" i="22"/>
  <c r="H243" i="22"/>
  <c r="AG241" i="22"/>
  <c r="AC241" i="22"/>
  <c r="AB241" i="22"/>
  <c r="AA241" i="22"/>
  <c r="Z241" i="22"/>
  <c r="Y241" i="22"/>
  <c r="X241" i="22"/>
  <c r="W241" i="22"/>
  <c r="V241" i="22"/>
  <c r="U241" i="22"/>
  <c r="T241" i="22"/>
  <c r="S241" i="22"/>
  <c r="R241" i="22"/>
  <c r="Q241" i="22"/>
  <c r="P241" i="22"/>
  <c r="O241" i="22"/>
  <c r="N241" i="22"/>
  <c r="M241" i="22"/>
  <c r="L241" i="22"/>
  <c r="K241" i="22"/>
  <c r="J241" i="22"/>
  <c r="I241" i="22"/>
  <c r="H241" i="22"/>
  <c r="H239" i="22"/>
  <c r="H237" i="22"/>
  <c r="H236" i="22"/>
  <c r="AK234" i="22"/>
  <c r="AJ234" i="22"/>
  <c r="AI234" i="22"/>
  <c r="AH234" i="22"/>
  <c r="AG234" i="22"/>
  <c r="AF234" i="22"/>
  <c r="AE234" i="22"/>
  <c r="AD234" i="22"/>
  <c r="AC234" i="22"/>
  <c r="AB234" i="22"/>
  <c r="AA234" i="22"/>
  <c r="Z234" i="22"/>
  <c r="Y234" i="22"/>
  <c r="X234" i="22"/>
  <c r="W234" i="22"/>
  <c r="V234" i="22"/>
  <c r="U234" i="22"/>
  <c r="T234" i="22"/>
  <c r="S234" i="22"/>
  <c r="R234" i="22"/>
  <c r="Q234" i="22"/>
  <c r="P234" i="22"/>
  <c r="O234" i="22"/>
  <c r="N234" i="22"/>
  <c r="M234" i="22"/>
  <c r="L234" i="22"/>
  <c r="K234" i="22"/>
  <c r="J234" i="22"/>
  <c r="I234" i="22"/>
  <c r="H234" i="22"/>
  <c r="G234" i="22"/>
  <c r="AU233" i="22"/>
  <c r="AT233" i="22"/>
  <c r="AS233" i="22"/>
  <c r="AR233" i="22"/>
  <c r="AQ233" i="22"/>
  <c r="AP233" i="22"/>
  <c r="AO233" i="22"/>
  <c r="AN233" i="22"/>
  <c r="AM233" i="22"/>
  <c r="AK233" i="22"/>
  <c r="AJ233" i="22"/>
  <c r="AI233" i="22"/>
  <c r="AH233" i="22"/>
  <c r="AG233" i="22"/>
  <c r="AF233" i="22"/>
  <c r="AE233" i="22"/>
  <c r="AD233" i="22"/>
  <c r="AC233" i="22"/>
  <c r="AB233" i="22"/>
  <c r="AA233" i="22"/>
  <c r="Z233" i="22"/>
  <c r="Y233" i="22"/>
  <c r="X233" i="22"/>
  <c r="W233" i="22"/>
  <c r="V233" i="22"/>
  <c r="U233" i="22"/>
  <c r="T233" i="22"/>
  <c r="S233" i="22"/>
  <c r="R233" i="22"/>
  <c r="Q233" i="22"/>
  <c r="P233" i="22"/>
  <c r="O233" i="22"/>
  <c r="N233" i="22"/>
  <c r="M233" i="22"/>
  <c r="L233" i="22"/>
  <c r="K233" i="22"/>
  <c r="J233" i="22"/>
  <c r="I233" i="22"/>
  <c r="H233" i="22"/>
  <c r="AK231" i="22"/>
  <c r="AJ231" i="22"/>
  <c r="AI231" i="22"/>
  <c r="AH231" i="22"/>
  <c r="AG231" i="22"/>
  <c r="AF231" i="22"/>
  <c r="AE231" i="22"/>
  <c r="AD231" i="22"/>
  <c r="AC231" i="22"/>
  <c r="AB231" i="22"/>
  <c r="AA231" i="22"/>
  <c r="Z231" i="22"/>
  <c r="Y231" i="22"/>
  <c r="X231" i="22"/>
  <c r="W231" i="22"/>
  <c r="V231" i="22"/>
  <c r="U231" i="22"/>
  <c r="T231" i="22"/>
  <c r="S231" i="22"/>
  <c r="R231" i="22"/>
  <c r="Q231" i="22"/>
  <c r="P231" i="22"/>
  <c r="O231" i="22"/>
  <c r="N231" i="22"/>
  <c r="M231" i="22"/>
  <c r="L231" i="22"/>
  <c r="K231" i="22"/>
  <c r="J231" i="22"/>
  <c r="I231" i="22"/>
  <c r="H231" i="22"/>
  <c r="H229" i="22"/>
  <c r="H227" i="22"/>
  <c r="AK225" i="22"/>
  <c r="AJ225" i="22"/>
  <c r="AI225" i="22"/>
  <c r="AH225" i="22"/>
  <c r="AG225" i="22"/>
  <c r="AF225" i="22"/>
  <c r="AE225" i="22"/>
  <c r="AD225" i="22"/>
  <c r="AC225" i="22"/>
  <c r="AB225" i="22"/>
  <c r="AA225" i="22"/>
  <c r="Z225" i="22"/>
  <c r="Y225" i="22"/>
  <c r="X225" i="22"/>
  <c r="W225" i="22"/>
  <c r="V225" i="22"/>
  <c r="U225" i="22"/>
  <c r="T225" i="22"/>
  <c r="S225" i="22"/>
  <c r="R225" i="22"/>
  <c r="Q225" i="22"/>
  <c r="P225" i="22"/>
  <c r="O225" i="22"/>
  <c r="N225" i="22"/>
  <c r="M225" i="22"/>
  <c r="L225" i="22"/>
  <c r="K225" i="22"/>
  <c r="J225" i="22"/>
  <c r="I225" i="22"/>
  <c r="H225" i="22"/>
  <c r="AK224" i="22"/>
  <c r="AJ224" i="22"/>
  <c r="AI224" i="22"/>
  <c r="AH224" i="22"/>
  <c r="AG224" i="22"/>
  <c r="AF224" i="22"/>
  <c r="AE224" i="22"/>
  <c r="AD224" i="22"/>
  <c r="AC224" i="22"/>
  <c r="AB224" i="22"/>
  <c r="AA224" i="22"/>
  <c r="Z224" i="22"/>
  <c r="Y224" i="22"/>
  <c r="X224" i="22"/>
  <c r="W224" i="22"/>
  <c r="V224" i="22"/>
  <c r="U224" i="22"/>
  <c r="T224" i="22"/>
  <c r="S224" i="22"/>
  <c r="R224" i="22"/>
  <c r="Q224" i="22"/>
  <c r="P224" i="22"/>
  <c r="O224" i="22"/>
  <c r="N224" i="22"/>
  <c r="M224" i="22"/>
  <c r="L224" i="22"/>
  <c r="K224" i="22"/>
  <c r="J224" i="22"/>
  <c r="I224" i="22"/>
  <c r="H224" i="22"/>
  <c r="G224" i="22"/>
  <c r="AP303" i="21"/>
  <c r="AO303" i="21"/>
  <c r="AN303" i="21"/>
  <c r="AM303" i="21"/>
  <c r="AL303" i="21"/>
  <c r="AK303" i="21"/>
  <c r="AJ303" i="21"/>
  <c r="AI303" i="21"/>
  <c r="AH303" i="21"/>
  <c r="AF303" i="21"/>
  <c r="AE303" i="21"/>
  <c r="AD303" i="21"/>
  <c r="AC303" i="21"/>
  <c r="AB303" i="21"/>
  <c r="AA303" i="21"/>
  <c r="Z303" i="21"/>
  <c r="Y303" i="21"/>
  <c r="X303" i="21"/>
  <c r="W303" i="21"/>
  <c r="V303" i="21"/>
  <c r="U303" i="21"/>
  <c r="T303" i="21"/>
  <c r="S303" i="21"/>
  <c r="R303" i="21"/>
  <c r="Q303" i="21"/>
  <c r="P303" i="21"/>
  <c r="O303" i="21"/>
  <c r="N303" i="21"/>
  <c r="M303" i="21"/>
  <c r="L303" i="21"/>
  <c r="K303" i="21"/>
  <c r="J303" i="21"/>
  <c r="I303" i="21"/>
  <c r="H303" i="21"/>
  <c r="G303" i="21"/>
  <c r="F303" i="21"/>
  <c r="E303" i="21"/>
  <c r="D303" i="21"/>
  <c r="C303" i="21"/>
  <c r="AP302" i="21"/>
  <c r="AO302" i="21"/>
  <c r="AN302" i="21"/>
  <c r="AM302" i="21"/>
  <c r="AL302" i="21"/>
  <c r="AK302" i="21"/>
  <c r="AJ302" i="21"/>
  <c r="AI302" i="21"/>
  <c r="AH302" i="21"/>
  <c r="AF302" i="21"/>
  <c r="AE302" i="21"/>
  <c r="AD302" i="21"/>
  <c r="AC302" i="21"/>
  <c r="AB302" i="21"/>
  <c r="AA302" i="21"/>
  <c r="Z302" i="21"/>
  <c r="Y302" i="21"/>
  <c r="X302" i="21"/>
  <c r="W302" i="21"/>
  <c r="V302" i="21"/>
  <c r="U302" i="21"/>
  <c r="T302" i="21"/>
  <c r="S302" i="21"/>
  <c r="R302" i="21"/>
  <c r="Q302" i="21"/>
  <c r="P302" i="21"/>
  <c r="O302" i="21"/>
  <c r="N302" i="21"/>
  <c r="M302" i="21"/>
  <c r="L302" i="21"/>
  <c r="K302" i="21"/>
  <c r="J302" i="21"/>
  <c r="I302" i="21"/>
  <c r="H302" i="21"/>
  <c r="G302" i="21"/>
  <c r="F302" i="21"/>
  <c r="E302" i="21"/>
  <c r="D302" i="21"/>
  <c r="C302" i="21"/>
  <c r="AP301" i="21"/>
  <c r="AO301" i="21"/>
  <c r="AN301" i="21"/>
  <c r="AM301" i="21"/>
  <c r="AL301" i="21"/>
  <c r="AK301" i="21"/>
  <c r="AJ301" i="21"/>
  <c r="AI301" i="21"/>
  <c r="AH301" i="21"/>
  <c r="AF301" i="21"/>
  <c r="AE301" i="21"/>
  <c r="AD301" i="21"/>
  <c r="AC301" i="21"/>
  <c r="AB301" i="21"/>
  <c r="AA301" i="21"/>
  <c r="Z301" i="21"/>
  <c r="Y301" i="21"/>
  <c r="X301" i="21"/>
  <c r="W301" i="21"/>
  <c r="V301" i="21"/>
  <c r="U301" i="21"/>
  <c r="T301" i="21"/>
  <c r="S301" i="21"/>
  <c r="R301" i="21"/>
  <c r="Q301" i="21"/>
  <c r="P301" i="21"/>
  <c r="O301" i="21"/>
  <c r="N301" i="21"/>
  <c r="M301" i="21"/>
  <c r="L301" i="21"/>
  <c r="K301" i="21"/>
  <c r="J301" i="21"/>
  <c r="I301" i="21"/>
  <c r="H301" i="21"/>
  <c r="G301" i="21"/>
  <c r="F301" i="21"/>
  <c r="E301" i="21"/>
  <c r="D301" i="21"/>
  <c r="C301" i="21"/>
  <c r="AP300" i="21"/>
  <c r="AO300" i="21"/>
  <c r="AN300" i="21"/>
  <c r="AM300" i="21"/>
  <c r="AL300" i="21"/>
  <c r="AK300" i="21"/>
  <c r="AJ300" i="21"/>
  <c r="AI300" i="21"/>
  <c r="AH300" i="21"/>
  <c r="AF300" i="21"/>
  <c r="AE300" i="21"/>
  <c r="AD300" i="21"/>
  <c r="AC300" i="21"/>
  <c r="AB300" i="21"/>
  <c r="AA300" i="21"/>
  <c r="Z300" i="21"/>
  <c r="Y300" i="21"/>
  <c r="X300" i="21"/>
  <c r="W300" i="21"/>
  <c r="V300" i="21"/>
  <c r="U300" i="21"/>
  <c r="T300" i="21"/>
  <c r="S300" i="21"/>
  <c r="R300" i="21"/>
  <c r="Q300" i="21"/>
  <c r="P300" i="21"/>
  <c r="O300" i="21"/>
  <c r="N300" i="21"/>
  <c r="M300" i="21"/>
  <c r="L300" i="21"/>
  <c r="K300" i="21"/>
  <c r="J300" i="21"/>
  <c r="I300" i="21"/>
  <c r="H300" i="21"/>
  <c r="G300" i="21"/>
  <c r="F300" i="21"/>
  <c r="E300" i="21"/>
  <c r="D300" i="21"/>
  <c r="C300" i="21"/>
  <c r="AP299" i="21"/>
  <c r="AO299" i="21"/>
  <c r="AN299" i="21"/>
  <c r="AM299" i="21"/>
  <c r="AL299" i="21"/>
  <c r="AK299" i="21"/>
  <c r="AJ299" i="21"/>
  <c r="AI299" i="21"/>
  <c r="AH299" i="21"/>
  <c r="AF299" i="21"/>
  <c r="AE299" i="21"/>
  <c r="AD299" i="21"/>
  <c r="AC299" i="21"/>
  <c r="AB299" i="21"/>
  <c r="AA299" i="21"/>
  <c r="Z299" i="21"/>
  <c r="Y299" i="21"/>
  <c r="X299" i="21"/>
  <c r="W299" i="21"/>
  <c r="V299" i="21"/>
  <c r="U299" i="21"/>
  <c r="T299" i="21"/>
  <c r="S299" i="21"/>
  <c r="R299" i="21"/>
  <c r="Q299" i="21"/>
  <c r="P299" i="21"/>
  <c r="O299" i="21"/>
  <c r="N299" i="21"/>
  <c r="M299" i="21"/>
  <c r="L299" i="21"/>
  <c r="K299" i="21"/>
  <c r="J299" i="21"/>
  <c r="I299" i="21"/>
  <c r="H299" i="21"/>
  <c r="G299" i="21"/>
  <c r="F299" i="21"/>
  <c r="E299" i="21"/>
  <c r="D299" i="21"/>
  <c r="C299" i="21"/>
  <c r="AP298" i="21"/>
  <c r="AO298" i="21"/>
  <c r="AN298" i="21"/>
  <c r="AM298" i="21"/>
  <c r="AL298" i="21"/>
  <c r="AK298" i="21"/>
  <c r="AJ298" i="21"/>
  <c r="AI298" i="21"/>
  <c r="AH298" i="21"/>
  <c r="AF298" i="21"/>
  <c r="AE298" i="21"/>
  <c r="AD298" i="21"/>
  <c r="AC298" i="21"/>
  <c r="AB298" i="21"/>
  <c r="AA298" i="21"/>
  <c r="Z298" i="21"/>
  <c r="Y298" i="21"/>
  <c r="X298" i="21"/>
  <c r="W298" i="21"/>
  <c r="V298" i="21"/>
  <c r="U298" i="21"/>
  <c r="T298" i="21"/>
  <c r="S298" i="21"/>
  <c r="R298" i="21"/>
  <c r="Q298" i="21"/>
  <c r="P298" i="21"/>
  <c r="O298" i="21"/>
  <c r="N298" i="21"/>
  <c r="M298" i="21"/>
  <c r="L298" i="21"/>
  <c r="K298" i="21"/>
  <c r="J298" i="21"/>
  <c r="I298" i="21"/>
  <c r="H298" i="21"/>
  <c r="G298" i="21"/>
  <c r="F298" i="21"/>
  <c r="E298" i="21"/>
  <c r="D298" i="21"/>
  <c r="C298" i="21"/>
  <c r="AP297" i="21"/>
  <c r="AO297" i="21"/>
  <c r="AN297" i="21"/>
  <c r="AM297" i="21"/>
  <c r="AL297" i="21"/>
  <c r="AK297" i="21"/>
  <c r="AJ297" i="21"/>
  <c r="AI297" i="21"/>
  <c r="AH297" i="21"/>
  <c r="AF297" i="21"/>
  <c r="AE297" i="21"/>
  <c r="AD297" i="21"/>
  <c r="AC297" i="21"/>
  <c r="AB297" i="21"/>
  <c r="AA297" i="21"/>
  <c r="Z297" i="21"/>
  <c r="Y297" i="21"/>
  <c r="X297" i="21"/>
  <c r="W297" i="21"/>
  <c r="V297" i="21"/>
  <c r="U297" i="21"/>
  <c r="T297" i="21"/>
  <c r="S297" i="21"/>
  <c r="R297" i="21"/>
  <c r="Q297" i="21"/>
  <c r="P297" i="21"/>
  <c r="O297" i="21"/>
  <c r="N297" i="21"/>
  <c r="M297" i="21"/>
  <c r="L297" i="21"/>
  <c r="K297" i="21"/>
  <c r="J297" i="21"/>
  <c r="I297" i="21"/>
  <c r="H297" i="21"/>
  <c r="G297" i="21"/>
  <c r="F297" i="21"/>
  <c r="E297" i="21"/>
  <c r="D297" i="21"/>
  <c r="C297" i="21"/>
  <c r="AP296" i="21"/>
  <c r="AO296" i="21"/>
  <c r="AN296" i="21"/>
  <c r="AM296" i="21"/>
  <c r="AL296" i="21"/>
  <c r="AK296" i="21"/>
  <c r="AJ296" i="21"/>
  <c r="AI296" i="21"/>
  <c r="AH296" i="21"/>
  <c r="AF296" i="21"/>
  <c r="AE296" i="21"/>
  <c r="AD296" i="21"/>
  <c r="AC296" i="21"/>
  <c r="AB296" i="21"/>
  <c r="AA296" i="21"/>
  <c r="Z296" i="21"/>
  <c r="Y296" i="21"/>
  <c r="X296" i="21"/>
  <c r="W296" i="21"/>
  <c r="V296" i="21"/>
  <c r="U296" i="21"/>
  <c r="T296" i="21"/>
  <c r="S296" i="21"/>
  <c r="R296" i="21"/>
  <c r="Q296" i="21"/>
  <c r="P296" i="21"/>
  <c r="O296" i="21"/>
  <c r="N296" i="21"/>
  <c r="M296" i="21"/>
  <c r="L296" i="21"/>
  <c r="K296" i="21"/>
  <c r="J296" i="21"/>
  <c r="I296" i="21"/>
  <c r="H296" i="21"/>
  <c r="G296" i="21"/>
  <c r="F296" i="21"/>
  <c r="E296" i="21"/>
  <c r="D296" i="21"/>
  <c r="C296" i="21"/>
  <c r="AP295" i="21"/>
  <c r="AO295" i="21"/>
  <c r="AN295" i="21"/>
  <c r="AM295" i="21"/>
  <c r="AL295" i="21"/>
  <c r="AK295" i="21"/>
  <c r="AJ295" i="21"/>
  <c r="AI295" i="21"/>
  <c r="AH295" i="21"/>
  <c r="AF295" i="21"/>
  <c r="AE295" i="21"/>
  <c r="AD295" i="21"/>
  <c r="AC295" i="21"/>
  <c r="AB295" i="21"/>
  <c r="AA295" i="21"/>
  <c r="Z295" i="21"/>
  <c r="Y295" i="21"/>
  <c r="X295" i="21"/>
  <c r="W295" i="21"/>
  <c r="V295" i="21"/>
  <c r="U295" i="21"/>
  <c r="T295" i="21"/>
  <c r="S295" i="21"/>
  <c r="R295" i="21"/>
  <c r="Q295" i="21"/>
  <c r="P295" i="21"/>
  <c r="O295" i="21"/>
  <c r="N295" i="21"/>
  <c r="M295" i="21"/>
  <c r="L295" i="21"/>
  <c r="K295" i="21"/>
  <c r="J295" i="21"/>
  <c r="I295" i="21"/>
  <c r="H295" i="21"/>
  <c r="G295" i="21"/>
  <c r="F295" i="21"/>
  <c r="E295" i="21"/>
  <c r="D295" i="21"/>
  <c r="C295" i="21"/>
  <c r="AF294" i="21"/>
  <c r="AE294" i="21"/>
  <c r="AD294" i="21"/>
  <c r="AC294" i="21"/>
  <c r="AB294" i="21"/>
  <c r="AA294" i="21"/>
  <c r="Z294" i="21"/>
  <c r="Y294" i="21"/>
  <c r="X294" i="21"/>
  <c r="W294" i="21"/>
  <c r="V294" i="21"/>
  <c r="U294" i="21"/>
  <c r="T294" i="21"/>
  <c r="S294" i="21"/>
  <c r="R294" i="21"/>
  <c r="Q294" i="21"/>
  <c r="P294" i="21"/>
  <c r="O294" i="21"/>
  <c r="N294" i="21"/>
  <c r="M294" i="21"/>
  <c r="L294" i="21"/>
  <c r="K294" i="21"/>
  <c r="J294" i="21"/>
  <c r="I294" i="21"/>
  <c r="H294" i="21"/>
  <c r="G294" i="21"/>
  <c r="F294" i="21"/>
  <c r="E294" i="21"/>
  <c r="D294" i="21"/>
  <c r="C294" i="21"/>
  <c r="B294" i="21"/>
  <c r="AP293" i="21"/>
  <c r="AO293" i="21"/>
  <c r="AN293" i="21"/>
  <c r="AM293" i="21"/>
  <c r="AL293" i="21"/>
  <c r="AK293" i="21"/>
  <c r="AJ293" i="21"/>
  <c r="AI293" i="21"/>
  <c r="AH293" i="21"/>
  <c r="AF293" i="21"/>
  <c r="AE293" i="21"/>
  <c r="AD293" i="21"/>
  <c r="AC293" i="21"/>
  <c r="AB293" i="21"/>
  <c r="AA293" i="21"/>
  <c r="Z293" i="21"/>
  <c r="Y293" i="21"/>
  <c r="X293" i="21"/>
  <c r="W293" i="21"/>
  <c r="V293" i="21"/>
  <c r="U293" i="21"/>
  <c r="T293" i="21"/>
  <c r="S293" i="21"/>
  <c r="R293" i="21"/>
  <c r="Q293" i="21"/>
  <c r="P293" i="21"/>
  <c r="O293" i="21"/>
  <c r="N293" i="21"/>
  <c r="M293" i="21"/>
  <c r="L293" i="21"/>
  <c r="K293" i="21"/>
  <c r="J293" i="21"/>
  <c r="I293" i="21"/>
  <c r="H293" i="21"/>
  <c r="G293" i="21"/>
  <c r="F293" i="21"/>
  <c r="E293" i="21"/>
  <c r="D293" i="21"/>
  <c r="C293" i="21"/>
  <c r="AP292" i="21"/>
  <c r="AO292" i="21"/>
  <c r="AN292" i="21"/>
  <c r="AM292" i="21"/>
  <c r="AL292" i="21"/>
  <c r="AK292" i="21"/>
  <c r="AJ292" i="21"/>
  <c r="AI292" i="21"/>
  <c r="AH292" i="21"/>
  <c r="AF292" i="21"/>
  <c r="AE292" i="21"/>
  <c r="AD292" i="21"/>
  <c r="AC292" i="21"/>
  <c r="AB292" i="21"/>
  <c r="AA292" i="21"/>
  <c r="Z292" i="21"/>
  <c r="Y292" i="21"/>
  <c r="X292" i="21"/>
  <c r="W292" i="21"/>
  <c r="V292" i="21"/>
  <c r="U292" i="21"/>
  <c r="T292" i="21"/>
  <c r="S292" i="21"/>
  <c r="R292" i="21"/>
  <c r="Q292" i="21"/>
  <c r="P292" i="21"/>
  <c r="O292" i="21"/>
  <c r="N292" i="21"/>
  <c r="M292" i="21"/>
  <c r="L292" i="21"/>
  <c r="K292" i="21"/>
  <c r="J292" i="21"/>
  <c r="I292" i="21"/>
  <c r="H292" i="21"/>
  <c r="G292" i="21"/>
  <c r="F292" i="21"/>
  <c r="E292" i="21"/>
  <c r="D292" i="21"/>
  <c r="C292" i="21"/>
  <c r="AP291" i="21"/>
  <c r="AO291" i="21"/>
  <c r="AN291" i="21"/>
  <c r="AM291" i="21"/>
  <c r="AL291" i="21"/>
  <c r="AK291" i="21"/>
  <c r="AJ291" i="21"/>
  <c r="AI291" i="21"/>
  <c r="AH291" i="21"/>
  <c r="AF291" i="21"/>
  <c r="AE291" i="21"/>
  <c r="AD291" i="21"/>
  <c r="AC291" i="21"/>
  <c r="AB291" i="21"/>
  <c r="AA291" i="21"/>
  <c r="Z291" i="21"/>
  <c r="Y291" i="21"/>
  <c r="X291" i="21"/>
  <c r="W291" i="21"/>
  <c r="V291" i="21"/>
  <c r="U291" i="21"/>
  <c r="T291" i="21"/>
  <c r="S291" i="21"/>
  <c r="R291" i="21"/>
  <c r="Q291" i="21"/>
  <c r="P291" i="21"/>
  <c r="O291" i="21"/>
  <c r="N291" i="21"/>
  <c r="M291" i="21"/>
  <c r="L291" i="21"/>
  <c r="K291" i="21"/>
  <c r="J291" i="21"/>
  <c r="I291" i="21"/>
  <c r="H291" i="21"/>
  <c r="G291" i="21"/>
  <c r="F291" i="21"/>
  <c r="E291" i="21"/>
  <c r="D291" i="21"/>
  <c r="C291" i="21"/>
  <c r="AP290" i="21"/>
  <c r="AO290" i="21"/>
  <c r="AN290" i="21"/>
  <c r="AM290" i="21"/>
  <c r="AL290" i="21"/>
  <c r="AK290" i="21"/>
  <c r="AJ290" i="21"/>
  <c r="AI290" i="21"/>
  <c r="AH290" i="21"/>
  <c r="AF290" i="21"/>
  <c r="AE290" i="21"/>
  <c r="AD290" i="21"/>
  <c r="AC290" i="21"/>
  <c r="AB290" i="21"/>
  <c r="AA290" i="21"/>
  <c r="Z290" i="21"/>
  <c r="Y290" i="21"/>
  <c r="X290" i="21"/>
  <c r="W290" i="21"/>
  <c r="V290" i="21"/>
  <c r="U290" i="21"/>
  <c r="T290" i="21"/>
  <c r="S290" i="21"/>
  <c r="R290" i="21"/>
  <c r="Q290" i="21"/>
  <c r="P290" i="21"/>
  <c r="O290" i="21"/>
  <c r="N290" i="21"/>
  <c r="M290" i="21"/>
  <c r="L290" i="21"/>
  <c r="K290" i="21"/>
  <c r="J290" i="21"/>
  <c r="I290" i="21"/>
  <c r="H290" i="21"/>
  <c r="G290" i="21"/>
  <c r="F290" i="21"/>
  <c r="E290" i="21"/>
  <c r="D290" i="21"/>
  <c r="C290" i="21"/>
  <c r="AP289" i="21"/>
  <c r="AO289" i="21"/>
  <c r="AN289" i="21"/>
  <c r="AM289" i="21"/>
  <c r="AL289" i="21"/>
  <c r="AK289" i="21"/>
  <c r="AJ289" i="21"/>
  <c r="AI289" i="21"/>
  <c r="AH289" i="21"/>
  <c r="AF289" i="21"/>
  <c r="AE289" i="21"/>
  <c r="AD289" i="21"/>
  <c r="AC289" i="21"/>
  <c r="AB289" i="21"/>
  <c r="AA289" i="21"/>
  <c r="Z289" i="21"/>
  <c r="Y289" i="21"/>
  <c r="X289" i="21"/>
  <c r="W289" i="21"/>
  <c r="V289" i="21"/>
  <c r="U289" i="21"/>
  <c r="T289" i="21"/>
  <c r="S289" i="21"/>
  <c r="R289" i="21"/>
  <c r="Q289" i="21"/>
  <c r="P289" i="21"/>
  <c r="O289" i="21"/>
  <c r="N289" i="21"/>
  <c r="M289" i="21"/>
  <c r="L289" i="21"/>
  <c r="K289" i="21"/>
  <c r="J289" i="21"/>
  <c r="I289" i="21"/>
  <c r="H289" i="21"/>
  <c r="G289" i="21"/>
  <c r="F289" i="21"/>
  <c r="E289" i="21"/>
  <c r="D289" i="21"/>
  <c r="C289" i="21"/>
  <c r="AP288" i="21"/>
  <c r="AO288" i="21"/>
  <c r="AN288" i="21"/>
  <c r="AM288" i="21"/>
  <c r="AL288" i="21"/>
  <c r="AK288" i="21"/>
  <c r="AJ288" i="21"/>
  <c r="AI288" i="21"/>
  <c r="AH288" i="21"/>
  <c r="AF288" i="21"/>
  <c r="AE288" i="21"/>
  <c r="AD288" i="21"/>
  <c r="AC288" i="21"/>
  <c r="AB288" i="21"/>
  <c r="AA288" i="21"/>
  <c r="Z288" i="21"/>
  <c r="Y288" i="21"/>
  <c r="X288" i="21"/>
  <c r="W288" i="21"/>
  <c r="V288" i="21"/>
  <c r="U288" i="21"/>
  <c r="T288" i="21"/>
  <c r="S288" i="21"/>
  <c r="R288" i="21"/>
  <c r="Q288" i="21"/>
  <c r="P288" i="21"/>
  <c r="O288" i="21"/>
  <c r="N288" i="21"/>
  <c r="M288" i="21"/>
  <c r="L288" i="21"/>
  <c r="K288" i="21"/>
  <c r="J288" i="21"/>
  <c r="I288" i="21"/>
  <c r="H288" i="21"/>
  <c r="G288" i="21"/>
  <c r="F288" i="21"/>
  <c r="E288" i="21"/>
  <c r="D288" i="21"/>
  <c r="C288" i="21"/>
  <c r="AP287" i="21"/>
  <c r="AO287" i="21"/>
  <c r="AN287" i="21"/>
  <c r="AM287" i="21"/>
  <c r="AL287" i="21"/>
  <c r="AK287" i="21"/>
  <c r="AJ287" i="21"/>
  <c r="AI287" i="21"/>
  <c r="AH287" i="21"/>
  <c r="AF287" i="21"/>
  <c r="AE287" i="21"/>
  <c r="AD287" i="21"/>
  <c r="AC287" i="21"/>
  <c r="AB287" i="21"/>
  <c r="AA287" i="21"/>
  <c r="Z287" i="21"/>
  <c r="Y287" i="21"/>
  <c r="X287" i="21"/>
  <c r="W287" i="21"/>
  <c r="V287" i="21"/>
  <c r="U287" i="21"/>
  <c r="T287" i="21"/>
  <c r="S287" i="21"/>
  <c r="R287" i="21"/>
  <c r="Q287" i="21"/>
  <c r="P287" i="21"/>
  <c r="O287" i="21"/>
  <c r="N287" i="21"/>
  <c r="M287" i="21"/>
  <c r="L287" i="21"/>
  <c r="K287" i="21"/>
  <c r="J287" i="21"/>
  <c r="I287" i="21"/>
  <c r="H287" i="21"/>
  <c r="G287" i="21"/>
  <c r="F287" i="21"/>
  <c r="E287" i="21"/>
  <c r="D287" i="21"/>
  <c r="C287" i="21"/>
  <c r="AP286" i="21"/>
  <c r="AO286" i="21"/>
  <c r="AN286" i="21"/>
  <c r="AM286" i="21"/>
  <c r="AL286" i="21"/>
  <c r="AK286" i="21"/>
  <c r="AJ286" i="21"/>
  <c r="AI286" i="21"/>
  <c r="AH286" i="21"/>
  <c r="AF286" i="21"/>
  <c r="AE286" i="21"/>
  <c r="AD286" i="21"/>
  <c r="AC286" i="21"/>
  <c r="AB286" i="21"/>
  <c r="AA286" i="21"/>
  <c r="Z286" i="21"/>
  <c r="Y286" i="21"/>
  <c r="X286" i="21"/>
  <c r="W286" i="21"/>
  <c r="V286" i="21"/>
  <c r="U286" i="21"/>
  <c r="T286" i="21"/>
  <c r="S286" i="21"/>
  <c r="R286" i="21"/>
  <c r="Q286" i="21"/>
  <c r="P286" i="21"/>
  <c r="O286" i="21"/>
  <c r="N286" i="21"/>
  <c r="M286" i="21"/>
  <c r="L286" i="21"/>
  <c r="K286" i="21"/>
  <c r="J286" i="21"/>
  <c r="I286" i="21"/>
  <c r="H286" i="21"/>
  <c r="G286" i="21"/>
  <c r="F286" i="21"/>
  <c r="E286" i="21"/>
  <c r="D286" i="21"/>
  <c r="C286" i="21"/>
  <c r="AP285" i="21"/>
  <c r="AO285" i="21"/>
  <c r="AN285" i="21"/>
  <c r="AM285" i="21"/>
  <c r="AL285" i="21"/>
  <c r="AK285" i="21"/>
  <c r="AJ285" i="21"/>
  <c r="AI285" i="21"/>
  <c r="AH285" i="21"/>
  <c r="AF285" i="21"/>
  <c r="AE285" i="21"/>
  <c r="AD285" i="21"/>
  <c r="AC285" i="21"/>
  <c r="AB285" i="21"/>
  <c r="AA285" i="21"/>
  <c r="Z285" i="21"/>
  <c r="Y285" i="21"/>
  <c r="X285" i="21"/>
  <c r="W285" i="21"/>
  <c r="V285" i="21"/>
  <c r="U285" i="21"/>
  <c r="T285" i="21"/>
  <c r="S285" i="21"/>
  <c r="R285" i="21"/>
  <c r="Q285" i="21"/>
  <c r="P285" i="21"/>
  <c r="O285" i="21"/>
  <c r="N285" i="21"/>
  <c r="M285" i="21"/>
  <c r="L285" i="21"/>
  <c r="K285" i="21"/>
  <c r="J285" i="21"/>
  <c r="I285" i="21"/>
  <c r="H285" i="21"/>
  <c r="G285" i="21"/>
  <c r="F285" i="21"/>
  <c r="E285" i="21"/>
  <c r="D285" i="21"/>
  <c r="C285" i="21"/>
  <c r="AF284" i="21"/>
  <c r="AE284" i="21"/>
  <c r="AD284" i="21"/>
  <c r="AC284" i="21"/>
  <c r="AB284" i="21"/>
  <c r="AA284" i="21"/>
  <c r="Z284" i="21"/>
  <c r="Y284" i="21"/>
  <c r="X284" i="21"/>
  <c r="W284" i="21"/>
  <c r="V284" i="21"/>
  <c r="U284" i="21"/>
  <c r="T284" i="21"/>
  <c r="S284" i="21"/>
  <c r="R284" i="21"/>
  <c r="Q284" i="21"/>
  <c r="P284" i="21"/>
  <c r="O284" i="21"/>
  <c r="N284" i="21"/>
  <c r="M284" i="21"/>
  <c r="L284" i="21"/>
  <c r="K284" i="21"/>
  <c r="J284" i="21"/>
  <c r="I284" i="21"/>
  <c r="H284" i="21"/>
  <c r="G284" i="21"/>
  <c r="F284" i="21"/>
  <c r="E284" i="21"/>
  <c r="D284" i="21"/>
  <c r="C284" i="21"/>
  <c r="B284" i="21"/>
  <c r="AP283" i="21"/>
  <c r="AO283" i="21"/>
  <c r="AN283" i="21"/>
  <c r="AM283" i="21"/>
  <c r="AL283" i="21"/>
  <c r="AK283" i="21"/>
  <c r="AJ283" i="21"/>
  <c r="AI283" i="21"/>
  <c r="AH283" i="21"/>
  <c r="AF283" i="21"/>
  <c r="AE283" i="21"/>
  <c r="AD283" i="21"/>
  <c r="AC283" i="21"/>
  <c r="AB283" i="21"/>
  <c r="AA283" i="21"/>
  <c r="Z283" i="21"/>
  <c r="Y283" i="21"/>
  <c r="X283" i="21"/>
  <c r="W283" i="21"/>
  <c r="V283" i="21"/>
  <c r="U283" i="21"/>
  <c r="T283" i="21"/>
  <c r="S283" i="21"/>
  <c r="R283" i="21"/>
  <c r="Q283" i="21"/>
  <c r="P283" i="21"/>
  <c r="O283" i="21"/>
  <c r="N283" i="21"/>
  <c r="M283" i="21"/>
  <c r="L283" i="21"/>
  <c r="K283" i="21"/>
  <c r="J283" i="21"/>
  <c r="I283" i="21"/>
  <c r="H283" i="21"/>
  <c r="G283" i="21"/>
  <c r="F283" i="21"/>
  <c r="E283" i="21"/>
  <c r="D283" i="21"/>
  <c r="C283" i="21"/>
  <c r="AP282" i="21"/>
  <c r="AO282" i="21"/>
  <c r="AN282" i="21"/>
  <c r="AM282" i="21"/>
  <c r="AL282" i="21"/>
  <c r="AK282" i="21"/>
  <c r="AJ282" i="21"/>
  <c r="AI282" i="21"/>
  <c r="AH282" i="21"/>
  <c r="AF282" i="21"/>
  <c r="AE282" i="21"/>
  <c r="AD282" i="21"/>
  <c r="AC282" i="21"/>
  <c r="AB282" i="21"/>
  <c r="AA282" i="21"/>
  <c r="Z282" i="21"/>
  <c r="Y282" i="21"/>
  <c r="X282" i="21"/>
  <c r="W282" i="21"/>
  <c r="V282" i="21"/>
  <c r="U282" i="21"/>
  <c r="T282" i="21"/>
  <c r="S282" i="21"/>
  <c r="R282" i="21"/>
  <c r="Q282" i="21"/>
  <c r="P282" i="21"/>
  <c r="O282" i="21"/>
  <c r="N282" i="21"/>
  <c r="M282" i="21"/>
  <c r="L282" i="21"/>
  <c r="K282" i="21"/>
  <c r="J282" i="21"/>
  <c r="I282" i="21"/>
  <c r="H282" i="21"/>
  <c r="G282" i="21"/>
  <c r="F282" i="21"/>
  <c r="E282" i="21"/>
  <c r="D282" i="21"/>
  <c r="C282" i="21"/>
  <c r="AP281" i="21"/>
  <c r="AO281" i="21"/>
  <c r="AN281" i="21"/>
  <c r="AM281" i="21"/>
  <c r="AL281" i="21"/>
  <c r="AK281" i="21"/>
  <c r="AJ281" i="21"/>
  <c r="AI281" i="21"/>
  <c r="AH281" i="21"/>
  <c r="AF281" i="21"/>
  <c r="AE281" i="21"/>
  <c r="AD281" i="21"/>
  <c r="AC281" i="21"/>
  <c r="AB281" i="21"/>
  <c r="AA281" i="21"/>
  <c r="Z281" i="21"/>
  <c r="Y281" i="21"/>
  <c r="X281" i="21"/>
  <c r="W281" i="21"/>
  <c r="V281" i="21"/>
  <c r="U281" i="21"/>
  <c r="T281" i="21"/>
  <c r="S281" i="21"/>
  <c r="R281" i="21"/>
  <c r="Q281" i="21"/>
  <c r="P281" i="21"/>
  <c r="O281" i="21"/>
  <c r="N281" i="21"/>
  <c r="M281" i="21"/>
  <c r="L281" i="21"/>
  <c r="K281" i="21"/>
  <c r="J281" i="21"/>
  <c r="I281" i="21"/>
  <c r="H281" i="21"/>
  <c r="G281" i="21"/>
  <c r="F281" i="21"/>
  <c r="E281" i="21"/>
  <c r="D281" i="21"/>
  <c r="C281" i="21"/>
  <c r="AP280" i="21"/>
  <c r="AO280" i="21"/>
  <c r="AN280" i="21"/>
  <c r="AM280" i="21"/>
  <c r="AL280" i="21"/>
  <c r="AK280" i="21"/>
  <c r="AJ280" i="21"/>
  <c r="AI280" i="21"/>
  <c r="AH280" i="21"/>
  <c r="AF280" i="21"/>
  <c r="AE280" i="21"/>
  <c r="AD280" i="21"/>
  <c r="AC280" i="21"/>
  <c r="AB280" i="21"/>
  <c r="AA280" i="21"/>
  <c r="Z280" i="21"/>
  <c r="Y280" i="21"/>
  <c r="X280" i="21"/>
  <c r="W280" i="21"/>
  <c r="V280" i="21"/>
  <c r="U280" i="21"/>
  <c r="T280" i="21"/>
  <c r="S280" i="21"/>
  <c r="R280" i="21"/>
  <c r="Q280" i="21"/>
  <c r="P280" i="21"/>
  <c r="O280" i="21"/>
  <c r="N280" i="21"/>
  <c r="M280" i="21"/>
  <c r="L280" i="21"/>
  <c r="K280" i="21"/>
  <c r="J280" i="21"/>
  <c r="I280" i="21"/>
  <c r="H280" i="21"/>
  <c r="G280" i="21"/>
  <c r="F280" i="21"/>
  <c r="E280" i="21"/>
  <c r="D280" i="21"/>
  <c r="C280" i="21"/>
  <c r="AP279" i="21"/>
  <c r="AO279" i="21"/>
  <c r="AN279" i="21"/>
  <c r="AM279" i="21"/>
  <c r="AL279" i="21"/>
  <c r="AK279" i="21"/>
  <c r="AJ279" i="21"/>
  <c r="AI279" i="21"/>
  <c r="AH279" i="21"/>
  <c r="AF279" i="21"/>
  <c r="AE279" i="21"/>
  <c r="AD279" i="21"/>
  <c r="AC279" i="21"/>
  <c r="AB279" i="21"/>
  <c r="AA279" i="21"/>
  <c r="Z279" i="21"/>
  <c r="Y279" i="21"/>
  <c r="X279" i="21"/>
  <c r="W279" i="21"/>
  <c r="V279" i="21"/>
  <c r="U279" i="21"/>
  <c r="T279" i="21"/>
  <c r="S279" i="21"/>
  <c r="R279" i="21"/>
  <c r="Q279" i="21"/>
  <c r="P279" i="21"/>
  <c r="O279" i="21"/>
  <c r="N279" i="21"/>
  <c r="M279" i="21"/>
  <c r="L279" i="21"/>
  <c r="K279" i="21"/>
  <c r="J279" i="21"/>
  <c r="I279" i="21"/>
  <c r="H279" i="21"/>
  <c r="G279" i="21"/>
  <c r="F279" i="21"/>
  <c r="E279" i="21"/>
  <c r="D279" i="21"/>
  <c r="C279" i="21"/>
  <c r="AP278" i="21"/>
  <c r="AO278" i="21"/>
  <c r="AN278" i="21"/>
  <c r="AM278" i="21"/>
  <c r="AL278" i="21"/>
  <c r="AK278" i="21"/>
  <c r="AJ278" i="21"/>
  <c r="AI278" i="21"/>
  <c r="AH278" i="21"/>
  <c r="AF278" i="21"/>
  <c r="AE278" i="21"/>
  <c r="AD278" i="21"/>
  <c r="AC278" i="21"/>
  <c r="AB278" i="21"/>
  <c r="AA278" i="21"/>
  <c r="Z278" i="21"/>
  <c r="Y278" i="21"/>
  <c r="X278" i="21"/>
  <c r="W278" i="21"/>
  <c r="V278" i="21"/>
  <c r="U278" i="21"/>
  <c r="T278" i="21"/>
  <c r="S278" i="21"/>
  <c r="R278" i="21"/>
  <c r="Q278" i="21"/>
  <c r="P278" i="21"/>
  <c r="O278" i="21"/>
  <c r="N278" i="21"/>
  <c r="M278" i="21"/>
  <c r="L278" i="21"/>
  <c r="K278" i="21"/>
  <c r="J278" i="21"/>
  <c r="I278" i="21"/>
  <c r="H278" i="21"/>
  <c r="G278" i="21"/>
  <c r="F278" i="21"/>
  <c r="E278" i="21"/>
  <c r="D278" i="21"/>
  <c r="C278" i="21"/>
  <c r="AP277" i="21"/>
  <c r="AO277" i="21"/>
  <c r="AN277" i="21"/>
  <c r="AM277" i="21"/>
  <c r="AL277" i="21"/>
  <c r="AK277" i="21"/>
  <c r="AJ277" i="21"/>
  <c r="AI277" i="21"/>
  <c r="AH277" i="21"/>
  <c r="AF277" i="21"/>
  <c r="AE277" i="21"/>
  <c r="AD277" i="21"/>
  <c r="AC277" i="21"/>
  <c r="AB277" i="21"/>
  <c r="AA277" i="21"/>
  <c r="Z277" i="21"/>
  <c r="Y277" i="21"/>
  <c r="X277" i="21"/>
  <c r="W277" i="21"/>
  <c r="V277" i="21"/>
  <c r="U277" i="21"/>
  <c r="T277" i="21"/>
  <c r="S277" i="21"/>
  <c r="R277" i="21"/>
  <c r="Q277" i="21"/>
  <c r="P277" i="21"/>
  <c r="O277" i="21"/>
  <c r="N277" i="21"/>
  <c r="M277" i="21"/>
  <c r="L277" i="21"/>
  <c r="K277" i="21"/>
  <c r="J277" i="21"/>
  <c r="I277" i="21"/>
  <c r="H277" i="21"/>
  <c r="G277" i="21"/>
  <c r="F277" i="21"/>
  <c r="E277" i="21"/>
  <c r="D277" i="21"/>
  <c r="C277" i="21"/>
  <c r="AP276" i="21"/>
  <c r="AO276" i="21"/>
  <c r="AN276" i="21"/>
  <c r="AM276" i="21"/>
  <c r="AL276" i="21"/>
  <c r="AK276" i="21"/>
  <c r="AJ276" i="21"/>
  <c r="AI276" i="21"/>
  <c r="AH276" i="21"/>
  <c r="AF276" i="21"/>
  <c r="AE276" i="21"/>
  <c r="AD276" i="21"/>
  <c r="AC276" i="21"/>
  <c r="AB276" i="21"/>
  <c r="AA276" i="21"/>
  <c r="Z276" i="21"/>
  <c r="Y276" i="21"/>
  <c r="X276" i="21"/>
  <c r="W276" i="21"/>
  <c r="V276" i="21"/>
  <c r="U276" i="21"/>
  <c r="T276" i="21"/>
  <c r="S276" i="21"/>
  <c r="R276" i="21"/>
  <c r="Q276" i="21"/>
  <c r="P276" i="21"/>
  <c r="O276" i="21"/>
  <c r="N276" i="21"/>
  <c r="M276" i="21"/>
  <c r="L276" i="21"/>
  <c r="K276" i="21"/>
  <c r="J276" i="21"/>
  <c r="I276" i="21"/>
  <c r="H276" i="21"/>
  <c r="G276" i="21"/>
  <c r="F276" i="21"/>
  <c r="E276" i="21"/>
  <c r="D276" i="21"/>
  <c r="C276" i="21"/>
  <c r="AP275" i="21"/>
  <c r="AO275" i="21"/>
  <c r="AN275" i="21"/>
  <c r="AM275" i="21"/>
  <c r="AL275" i="21"/>
  <c r="AK275" i="21"/>
  <c r="AJ275" i="21"/>
  <c r="AI275" i="21"/>
  <c r="AH275" i="21"/>
  <c r="AF275" i="21"/>
  <c r="AE275" i="21"/>
  <c r="AD275" i="21"/>
  <c r="AC275" i="21"/>
  <c r="AB275" i="21"/>
  <c r="AA275" i="21"/>
  <c r="Z275" i="21"/>
  <c r="Y275" i="21"/>
  <c r="X275" i="21"/>
  <c r="W275" i="21"/>
  <c r="V275" i="21"/>
  <c r="U275" i="21"/>
  <c r="T275" i="21"/>
  <c r="S275" i="21"/>
  <c r="R275" i="21"/>
  <c r="Q275" i="21"/>
  <c r="P275" i="21"/>
  <c r="O275" i="21"/>
  <c r="N275" i="21"/>
  <c r="M275" i="21"/>
  <c r="L275" i="21"/>
  <c r="K275" i="21"/>
  <c r="J275" i="21"/>
  <c r="I275" i="21"/>
  <c r="H275" i="21"/>
  <c r="G275" i="21"/>
  <c r="F275" i="21"/>
  <c r="E275" i="21"/>
  <c r="D275" i="21"/>
  <c r="C275" i="21"/>
  <c r="AF274" i="21"/>
  <c r="AE274" i="21"/>
  <c r="AD274" i="21"/>
  <c r="AC274" i="21"/>
  <c r="AB274" i="21"/>
  <c r="AA274" i="21"/>
  <c r="Z274" i="21"/>
  <c r="Y274" i="21"/>
  <c r="X274" i="21"/>
  <c r="W274" i="21"/>
  <c r="V274" i="21"/>
  <c r="U274" i="21"/>
  <c r="T274" i="21"/>
  <c r="S274" i="21"/>
  <c r="R274" i="21"/>
  <c r="Q274" i="21"/>
  <c r="P274" i="21"/>
  <c r="O274" i="21"/>
  <c r="N274" i="21"/>
  <c r="M274" i="21"/>
  <c r="L274" i="21"/>
  <c r="K274" i="21"/>
  <c r="J274" i="21"/>
  <c r="I274" i="21"/>
  <c r="H274" i="21"/>
  <c r="G274" i="21"/>
  <c r="F274" i="21"/>
  <c r="E274" i="21"/>
  <c r="D274" i="21"/>
  <c r="C274" i="21"/>
  <c r="B274" i="21"/>
  <c r="AP273" i="21"/>
  <c r="AO273" i="21"/>
  <c r="AN273" i="21"/>
  <c r="AM273" i="21"/>
  <c r="AL273" i="21"/>
  <c r="AK273" i="21"/>
  <c r="AJ273" i="21"/>
  <c r="AI273" i="21"/>
  <c r="AH273" i="21"/>
  <c r="AF273" i="21"/>
  <c r="AE273" i="21"/>
  <c r="AD273" i="21"/>
  <c r="AC273" i="21"/>
  <c r="AB273" i="21"/>
  <c r="AA273" i="21"/>
  <c r="Z273" i="21"/>
  <c r="Y273" i="21"/>
  <c r="X273" i="21"/>
  <c r="W273" i="21"/>
  <c r="V273" i="21"/>
  <c r="U273" i="21"/>
  <c r="T273" i="21"/>
  <c r="S273" i="21"/>
  <c r="R273" i="21"/>
  <c r="Q273" i="21"/>
  <c r="P273" i="21"/>
  <c r="O273" i="21"/>
  <c r="N273" i="21"/>
  <c r="M273" i="21"/>
  <c r="L273" i="21"/>
  <c r="K273" i="21"/>
  <c r="J273" i="21"/>
  <c r="I273" i="21"/>
  <c r="H273" i="21"/>
  <c r="G273" i="21"/>
  <c r="F273" i="21"/>
  <c r="E273" i="21"/>
  <c r="D273" i="21"/>
  <c r="C273" i="21"/>
  <c r="AP272" i="21"/>
  <c r="AO272" i="21"/>
  <c r="AN272" i="21"/>
  <c r="AM272" i="21"/>
  <c r="AL272" i="21"/>
  <c r="AK272" i="21"/>
  <c r="AJ272" i="21"/>
  <c r="AI272" i="21"/>
  <c r="AH272" i="21"/>
  <c r="AF272" i="21"/>
  <c r="AE272" i="21"/>
  <c r="AD272" i="21"/>
  <c r="AC272" i="21"/>
  <c r="AB272" i="21"/>
  <c r="AA272" i="21"/>
  <c r="Z272" i="21"/>
  <c r="Y272" i="21"/>
  <c r="X272" i="21"/>
  <c r="W272" i="21"/>
  <c r="V272" i="21"/>
  <c r="U272" i="21"/>
  <c r="T272" i="21"/>
  <c r="S272" i="21"/>
  <c r="R272" i="21"/>
  <c r="Q272" i="21"/>
  <c r="P272" i="21"/>
  <c r="O272" i="21"/>
  <c r="N272" i="21"/>
  <c r="M272" i="21"/>
  <c r="L272" i="21"/>
  <c r="K272" i="21"/>
  <c r="J272" i="21"/>
  <c r="I272" i="21"/>
  <c r="H272" i="21"/>
  <c r="G272" i="21"/>
  <c r="F272" i="21"/>
  <c r="E272" i="21"/>
  <c r="D272" i="21"/>
  <c r="C272" i="21"/>
  <c r="AP271" i="21"/>
  <c r="AO271" i="21"/>
  <c r="AN271" i="21"/>
  <c r="AM271" i="21"/>
  <c r="AL271" i="21"/>
  <c r="AK271" i="21"/>
  <c r="AJ271" i="21"/>
  <c r="AI271" i="21"/>
  <c r="AH271" i="21"/>
  <c r="AF271" i="21"/>
  <c r="AE271" i="21"/>
  <c r="AD271" i="21"/>
  <c r="AC271" i="21"/>
  <c r="AB271" i="21"/>
  <c r="AA271" i="21"/>
  <c r="Z271" i="21"/>
  <c r="Y271" i="21"/>
  <c r="X271" i="21"/>
  <c r="W271" i="21"/>
  <c r="V271" i="21"/>
  <c r="U271" i="21"/>
  <c r="T271" i="21"/>
  <c r="S271" i="21"/>
  <c r="R271" i="21"/>
  <c r="Q271" i="21"/>
  <c r="P271" i="21"/>
  <c r="O271" i="21"/>
  <c r="N271" i="21"/>
  <c r="M271" i="21"/>
  <c r="L271" i="21"/>
  <c r="K271" i="21"/>
  <c r="J271" i="21"/>
  <c r="I271" i="21"/>
  <c r="H271" i="21"/>
  <c r="G271" i="21"/>
  <c r="F271" i="21"/>
  <c r="E271" i="21"/>
  <c r="D271" i="21"/>
  <c r="C271" i="21"/>
  <c r="AP270" i="21"/>
  <c r="AO270" i="21"/>
  <c r="AN270" i="21"/>
  <c r="AM270" i="21"/>
  <c r="AL270" i="21"/>
  <c r="AK270" i="21"/>
  <c r="AJ270" i="21"/>
  <c r="AI270" i="21"/>
  <c r="AH270" i="21"/>
  <c r="AF270" i="21"/>
  <c r="AE270" i="21"/>
  <c r="AD270" i="21"/>
  <c r="AC270" i="21"/>
  <c r="AB270" i="21"/>
  <c r="AA270" i="21"/>
  <c r="Z270" i="21"/>
  <c r="Y270" i="21"/>
  <c r="X270" i="21"/>
  <c r="W270" i="21"/>
  <c r="V270" i="21"/>
  <c r="U270" i="21"/>
  <c r="T270" i="21"/>
  <c r="S270" i="21"/>
  <c r="R270" i="21"/>
  <c r="Q270" i="21"/>
  <c r="P270" i="21"/>
  <c r="O270" i="21"/>
  <c r="N270" i="21"/>
  <c r="M270" i="21"/>
  <c r="L270" i="21"/>
  <c r="K270" i="21"/>
  <c r="J270" i="21"/>
  <c r="I270" i="21"/>
  <c r="H270" i="21"/>
  <c r="G270" i="21"/>
  <c r="F270" i="21"/>
  <c r="E270" i="21"/>
  <c r="D270" i="21"/>
  <c r="C270" i="21"/>
  <c r="AP269" i="21"/>
  <c r="AO269" i="21"/>
  <c r="AN269" i="21"/>
  <c r="AM269" i="21"/>
  <c r="AL269" i="21"/>
  <c r="AK269" i="21"/>
  <c r="AJ269" i="21"/>
  <c r="AI269" i="21"/>
  <c r="AH269" i="21"/>
  <c r="AF269" i="21"/>
  <c r="AE269" i="21"/>
  <c r="AD269" i="21"/>
  <c r="AC269" i="21"/>
  <c r="AB269" i="21"/>
  <c r="AA269" i="21"/>
  <c r="Z269" i="21"/>
  <c r="Y269" i="21"/>
  <c r="X269" i="21"/>
  <c r="W269" i="21"/>
  <c r="V269" i="21"/>
  <c r="U269" i="21"/>
  <c r="T269" i="21"/>
  <c r="S269" i="21"/>
  <c r="R269" i="21"/>
  <c r="Q269" i="21"/>
  <c r="P269" i="21"/>
  <c r="O269" i="21"/>
  <c r="N269" i="21"/>
  <c r="M269" i="21"/>
  <c r="L269" i="21"/>
  <c r="K269" i="21"/>
  <c r="J269" i="21"/>
  <c r="I269" i="21"/>
  <c r="H269" i="21"/>
  <c r="G269" i="21"/>
  <c r="F269" i="21"/>
  <c r="E269" i="21"/>
  <c r="D269" i="21"/>
  <c r="C269" i="21"/>
  <c r="AP268" i="21"/>
  <c r="AO268" i="21"/>
  <c r="AN268" i="21"/>
  <c r="AM268" i="21"/>
  <c r="AL268" i="21"/>
  <c r="AK268" i="21"/>
  <c r="AJ268" i="21"/>
  <c r="AI268" i="21"/>
  <c r="AH268" i="21"/>
  <c r="AF268" i="21"/>
  <c r="AE268" i="21"/>
  <c r="AD268" i="21"/>
  <c r="AC268" i="21"/>
  <c r="AB268" i="21"/>
  <c r="AA268" i="21"/>
  <c r="Z268" i="21"/>
  <c r="Y268" i="21"/>
  <c r="X268" i="21"/>
  <c r="W268" i="21"/>
  <c r="V268" i="21"/>
  <c r="U268" i="21"/>
  <c r="T268" i="21"/>
  <c r="S268" i="21"/>
  <c r="R268" i="21"/>
  <c r="Q268" i="21"/>
  <c r="P268" i="21"/>
  <c r="O268" i="21"/>
  <c r="N268" i="21"/>
  <c r="M268" i="21"/>
  <c r="L268" i="21"/>
  <c r="K268" i="21"/>
  <c r="J268" i="21"/>
  <c r="I268" i="21"/>
  <c r="H268" i="21"/>
  <c r="G268" i="21"/>
  <c r="F268" i="21"/>
  <c r="E268" i="21"/>
  <c r="D268" i="21"/>
  <c r="C268" i="21"/>
  <c r="AP267" i="21"/>
  <c r="AO267" i="21"/>
  <c r="AN267" i="21"/>
  <c r="AM267" i="21"/>
  <c r="AL267" i="21"/>
  <c r="AK267" i="21"/>
  <c r="AJ267" i="21"/>
  <c r="AI267" i="21"/>
  <c r="AH267" i="21"/>
  <c r="AF267" i="21"/>
  <c r="AE267" i="21"/>
  <c r="AD267" i="21"/>
  <c r="AC267" i="21"/>
  <c r="AB267" i="21"/>
  <c r="AA267" i="21"/>
  <c r="Z267" i="21"/>
  <c r="Y267" i="21"/>
  <c r="X267" i="21"/>
  <c r="W267" i="21"/>
  <c r="V267" i="21"/>
  <c r="U267" i="21"/>
  <c r="T267" i="21"/>
  <c r="S267" i="21"/>
  <c r="R267" i="21"/>
  <c r="Q267" i="21"/>
  <c r="P267" i="21"/>
  <c r="O267" i="21"/>
  <c r="N267" i="21"/>
  <c r="M267" i="21"/>
  <c r="L267" i="21"/>
  <c r="K267" i="21"/>
  <c r="J267" i="21"/>
  <c r="I267" i="21"/>
  <c r="H267" i="21"/>
  <c r="G267" i="21"/>
  <c r="F267" i="21"/>
  <c r="E267" i="21"/>
  <c r="D267" i="21"/>
  <c r="C267" i="21"/>
  <c r="AP266" i="21"/>
  <c r="AO266" i="21"/>
  <c r="AN266" i="21"/>
  <c r="AM266" i="21"/>
  <c r="AL266" i="21"/>
  <c r="AK266" i="21"/>
  <c r="AJ266" i="21"/>
  <c r="AI266" i="21"/>
  <c r="AH266" i="21"/>
  <c r="AF266" i="21"/>
  <c r="AE266" i="21"/>
  <c r="AD266" i="21"/>
  <c r="AC266" i="21"/>
  <c r="AB266" i="21"/>
  <c r="AA266" i="21"/>
  <c r="Z266" i="21"/>
  <c r="Y266" i="21"/>
  <c r="X266" i="21"/>
  <c r="W266" i="21"/>
  <c r="V266" i="21"/>
  <c r="U266" i="21"/>
  <c r="T266" i="21"/>
  <c r="S266" i="21"/>
  <c r="R266" i="21"/>
  <c r="Q266" i="21"/>
  <c r="P266" i="21"/>
  <c r="O266" i="21"/>
  <c r="N266" i="21"/>
  <c r="M266" i="21"/>
  <c r="L266" i="21"/>
  <c r="K266" i="21"/>
  <c r="J266" i="21"/>
  <c r="I266" i="21"/>
  <c r="H266" i="21"/>
  <c r="G266" i="21"/>
  <c r="F266" i="21"/>
  <c r="E266" i="21"/>
  <c r="D266" i="21"/>
  <c r="C266" i="21"/>
  <c r="AP265" i="21"/>
  <c r="AO265" i="21"/>
  <c r="AN265" i="21"/>
  <c r="AM265" i="21"/>
  <c r="AL265" i="21"/>
  <c r="AK265" i="21"/>
  <c r="AJ265" i="21"/>
  <c r="AI265" i="21"/>
  <c r="AH265" i="21"/>
  <c r="AF265" i="21"/>
  <c r="AE265" i="21"/>
  <c r="AD265" i="21"/>
  <c r="AC265" i="21"/>
  <c r="AB265" i="21"/>
  <c r="AA265" i="21"/>
  <c r="Z265" i="21"/>
  <c r="Y265" i="21"/>
  <c r="X265" i="21"/>
  <c r="W265" i="21"/>
  <c r="V265" i="21"/>
  <c r="U265" i="21"/>
  <c r="T265" i="21"/>
  <c r="S265" i="21"/>
  <c r="R265" i="21"/>
  <c r="Q265" i="21"/>
  <c r="P265" i="21"/>
  <c r="O265" i="21"/>
  <c r="N265" i="21"/>
  <c r="M265" i="21"/>
  <c r="L265" i="21"/>
  <c r="K265" i="21"/>
  <c r="J265" i="21"/>
  <c r="I265" i="21"/>
  <c r="H265" i="21"/>
  <c r="G265" i="21"/>
  <c r="F265" i="21"/>
  <c r="E265" i="21"/>
  <c r="D265" i="21"/>
  <c r="C265" i="21"/>
  <c r="AF264" i="21"/>
  <c r="AE264" i="21"/>
  <c r="AD264" i="21"/>
  <c r="AC264" i="21"/>
  <c r="AB264" i="21"/>
  <c r="AA264" i="21"/>
  <c r="Z264" i="21"/>
  <c r="Y264" i="21"/>
  <c r="X264" i="21"/>
  <c r="W264" i="21"/>
  <c r="V264" i="21"/>
  <c r="U264" i="21"/>
  <c r="T264" i="21"/>
  <c r="S264" i="21"/>
  <c r="R264" i="21"/>
  <c r="Q264" i="21"/>
  <c r="P264" i="21"/>
  <c r="O264" i="21"/>
  <c r="N264" i="21"/>
  <c r="M264" i="21"/>
  <c r="L264" i="21"/>
  <c r="K264" i="21"/>
  <c r="J264" i="21"/>
  <c r="I264" i="21"/>
  <c r="H264" i="21"/>
  <c r="G264" i="21"/>
  <c r="F264" i="21"/>
  <c r="E264" i="21"/>
  <c r="D264" i="21"/>
  <c r="C264" i="21"/>
  <c r="B264" i="21"/>
  <c r="AP263" i="21"/>
  <c r="AO263" i="21"/>
  <c r="AN263" i="21"/>
  <c r="AM263" i="21"/>
  <c r="AL263" i="21"/>
  <c r="AK263" i="21"/>
  <c r="AJ263" i="21"/>
  <c r="AI263" i="21"/>
  <c r="AH263" i="21"/>
  <c r="AF263" i="21"/>
  <c r="AE263" i="21"/>
  <c r="AD263" i="21"/>
  <c r="AC263" i="21"/>
  <c r="AB263" i="21"/>
  <c r="AA263" i="21"/>
  <c r="Z263" i="21"/>
  <c r="Y263" i="21"/>
  <c r="X263" i="21"/>
  <c r="W263" i="21"/>
  <c r="V263" i="21"/>
  <c r="U263" i="21"/>
  <c r="T263" i="21"/>
  <c r="S263" i="21"/>
  <c r="R263" i="21"/>
  <c r="Q263" i="21"/>
  <c r="P263" i="21"/>
  <c r="O263" i="21"/>
  <c r="N263" i="21"/>
  <c r="M263" i="21"/>
  <c r="L263" i="21"/>
  <c r="K263" i="21"/>
  <c r="J263" i="21"/>
  <c r="I263" i="21"/>
  <c r="H263" i="21"/>
  <c r="G263" i="21"/>
  <c r="F263" i="21"/>
  <c r="E263" i="21"/>
  <c r="D263" i="21"/>
  <c r="C263" i="21"/>
  <c r="AP262" i="21"/>
  <c r="AO262" i="21"/>
  <c r="AN262" i="21"/>
  <c r="AM262" i="21"/>
  <c r="AL262" i="21"/>
  <c r="AK262" i="21"/>
  <c r="AJ262" i="21"/>
  <c r="AI262" i="21"/>
  <c r="AH262" i="21"/>
  <c r="AF262" i="21"/>
  <c r="AE262" i="21"/>
  <c r="AD262" i="21"/>
  <c r="AC262" i="21"/>
  <c r="AB262" i="21"/>
  <c r="AA262" i="21"/>
  <c r="Z262" i="21"/>
  <c r="Y262" i="21"/>
  <c r="X262" i="21"/>
  <c r="W262" i="21"/>
  <c r="V262" i="21"/>
  <c r="U262" i="21"/>
  <c r="T262" i="21"/>
  <c r="S262" i="21"/>
  <c r="R262" i="21"/>
  <c r="Q262" i="21"/>
  <c r="P262" i="21"/>
  <c r="O262" i="21"/>
  <c r="N262" i="21"/>
  <c r="M262" i="21"/>
  <c r="L262" i="21"/>
  <c r="K262" i="21"/>
  <c r="J262" i="21"/>
  <c r="I262" i="21"/>
  <c r="H262" i="21"/>
  <c r="G262" i="21"/>
  <c r="F262" i="21"/>
  <c r="E262" i="21"/>
  <c r="D262" i="21"/>
  <c r="C262" i="21"/>
  <c r="AP261" i="21"/>
  <c r="AO261" i="21"/>
  <c r="AN261" i="21"/>
  <c r="AM261" i="21"/>
  <c r="AL261" i="21"/>
  <c r="AK261" i="21"/>
  <c r="AJ261" i="21"/>
  <c r="AI261" i="21"/>
  <c r="AH261" i="21"/>
  <c r="AF261" i="21"/>
  <c r="AE261" i="21"/>
  <c r="AD261" i="21"/>
  <c r="AC261" i="21"/>
  <c r="AB261" i="21"/>
  <c r="AA261" i="21"/>
  <c r="Z261" i="21"/>
  <c r="Y261" i="21"/>
  <c r="X261" i="21"/>
  <c r="W261" i="21"/>
  <c r="V261" i="21"/>
  <c r="U261" i="21"/>
  <c r="T261" i="21"/>
  <c r="S261" i="21"/>
  <c r="R261" i="21"/>
  <c r="Q261" i="21"/>
  <c r="P261" i="21"/>
  <c r="O261" i="21"/>
  <c r="N261" i="21"/>
  <c r="M261" i="21"/>
  <c r="L261" i="21"/>
  <c r="K261" i="21"/>
  <c r="J261" i="21"/>
  <c r="I261" i="21"/>
  <c r="H261" i="21"/>
  <c r="G261" i="21"/>
  <c r="F261" i="21"/>
  <c r="E261" i="21"/>
  <c r="D261" i="21"/>
  <c r="C261" i="21"/>
  <c r="AP260" i="21"/>
  <c r="AO260" i="21"/>
  <c r="AN260" i="21"/>
  <c r="AM260" i="21"/>
  <c r="AL260" i="21"/>
  <c r="AK260" i="21"/>
  <c r="AJ260" i="21"/>
  <c r="AI260" i="21"/>
  <c r="AH260" i="21"/>
  <c r="AF260" i="21"/>
  <c r="AE260" i="21"/>
  <c r="AD260" i="21"/>
  <c r="AC260" i="21"/>
  <c r="AB260" i="21"/>
  <c r="AA260" i="21"/>
  <c r="Z260" i="21"/>
  <c r="Y260" i="21"/>
  <c r="X260" i="21"/>
  <c r="W260" i="21"/>
  <c r="V260" i="21"/>
  <c r="U260" i="21"/>
  <c r="T260" i="21"/>
  <c r="S260" i="21"/>
  <c r="R260" i="21"/>
  <c r="Q260" i="21"/>
  <c r="P260" i="21"/>
  <c r="O260" i="21"/>
  <c r="N260" i="21"/>
  <c r="M260" i="21"/>
  <c r="L260" i="21"/>
  <c r="K260" i="21"/>
  <c r="J260" i="21"/>
  <c r="I260" i="21"/>
  <c r="H260" i="21"/>
  <c r="G260" i="21"/>
  <c r="F260" i="21"/>
  <c r="E260" i="21"/>
  <c r="D260" i="21"/>
  <c r="C260" i="21"/>
  <c r="AP259" i="21"/>
  <c r="AO259" i="21"/>
  <c r="AN259" i="21"/>
  <c r="AM259" i="21"/>
  <c r="AL259" i="21"/>
  <c r="AK259" i="21"/>
  <c r="AJ259" i="21"/>
  <c r="AI259" i="21"/>
  <c r="AH259" i="21"/>
  <c r="AF259" i="21"/>
  <c r="AE259" i="21"/>
  <c r="AD259" i="21"/>
  <c r="AC259" i="21"/>
  <c r="AB259" i="21"/>
  <c r="AA259" i="21"/>
  <c r="Z259" i="21"/>
  <c r="Y259" i="21"/>
  <c r="X259" i="21"/>
  <c r="W259" i="21"/>
  <c r="V259" i="21"/>
  <c r="U259" i="21"/>
  <c r="T259" i="21"/>
  <c r="S259" i="21"/>
  <c r="R259" i="21"/>
  <c r="Q259" i="21"/>
  <c r="P259" i="21"/>
  <c r="O259" i="21"/>
  <c r="N259" i="21"/>
  <c r="M259" i="21"/>
  <c r="L259" i="21"/>
  <c r="K259" i="21"/>
  <c r="J259" i="21"/>
  <c r="I259" i="21"/>
  <c r="H259" i="21"/>
  <c r="G259" i="21"/>
  <c r="F259" i="21"/>
  <c r="E259" i="21"/>
  <c r="D259" i="21"/>
  <c r="C259" i="21"/>
  <c r="AP258" i="21"/>
  <c r="AO258" i="21"/>
  <c r="AN258" i="21"/>
  <c r="AM258" i="21"/>
  <c r="AL258" i="21"/>
  <c r="AK258" i="21"/>
  <c r="AJ258" i="21"/>
  <c r="AI258" i="21"/>
  <c r="AH258" i="21"/>
  <c r="AF258" i="21"/>
  <c r="AE258" i="21"/>
  <c r="AD258" i="21"/>
  <c r="AC258" i="21"/>
  <c r="AB258" i="21"/>
  <c r="AA258" i="21"/>
  <c r="Z258" i="21"/>
  <c r="Y258" i="21"/>
  <c r="X258" i="21"/>
  <c r="W258" i="21"/>
  <c r="V258" i="21"/>
  <c r="U258" i="21"/>
  <c r="T258" i="21"/>
  <c r="S258" i="21"/>
  <c r="R258" i="21"/>
  <c r="Q258" i="21"/>
  <c r="P258" i="21"/>
  <c r="O258" i="21"/>
  <c r="N258" i="21"/>
  <c r="M258" i="21"/>
  <c r="L258" i="21"/>
  <c r="K258" i="21"/>
  <c r="J258" i="21"/>
  <c r="I258" i="21"/>
  <c r="H258" i="21"/>
  <c r="G258" i="21"/>
  <c r="F258" i="21"/>
  <c r="E258" i="21"/>
  <c r="D258" i="21"/>
  <c r="C258" i="21"/>
  <c r="AP257" i="21"/>
  <c r="AO257" i="21"/>
  <c r="AN257" i="21"/>
  <c r="AM257" i="21"/>
  <c r="AL257" i="21"/>
  <c r="AK257" i="21"/>
  <c r="AJ257" i="21"/>
  <c r="AI257" i="21"/>
  <c r="AH257" i="21"/>
  <c r="AF257" i="21"/>
  <c r="AE257" i="21"/>
  <c r="AD257" i="21"/>
  <c r="AC257" i="21"/>
  <c r="AB257" i="21"/>
  <c r="AA257" i="21"/>
  <c r="Z257" i="21"/>
  <c r="Y257" i="21"/>
  <c r="X257" i="21"/>
  <c r="W257" i="21"/>
  <c r="V257" i="21"/>
  <c r="U257" i="21"/>
  <c r="T257" i="21"/>
  <c r="S257" i="21"/>
  <c r="R257" i="21"/>
  <c r="Q257" i="21"/>
  <c r="P257" i="21"/>
  <c r="O257" i="21"/>
  <c r="N257" i="21"/>
  <c r="M257" i="21"/>
  <c r="L257" i="21"/>
  <c r="K257" i="21"/>
  <c r="J257" i="21"/>
  <c r="I257" i="21"/>
  <c r="H257" i="21"/>
  <c r="G257" i="21"/>
  <c r="F257" i="21"/>
  <c r="E257" i="21"/>
  <c r="D257" i="21"/>
  <c r="C257" i="21"/>
  <c r="AP256" i="21"/>
  <c r="AO256" i="21"/>
  <c r="AN256" i="21"/>
  <c r="AM256" i="21"/>
  <c r="AL256" i="21"/>
  <c r="AK256" i="21"/>
  <c r="AJ256" i="21"/>
  <c r="AI256" i="21"/>
  <c r="AH256" i="21"/>
  <c r="AF256" i="21"/>
  <c r="AE256" i="21"/>
  <c r="AD256" i="21"/>
  <c r="AC256" i="21"/>
  <c r="AB256" i="21"/>
  <c r="AA256" i="21"/>
  <c r="Z256" i="21"/>
  <c r="Y256" i="21"/>
  <c r="X256" i="21"/>
  <c r="W256" i="21"/>
  <c r="V256" i="21"/>
  <c r="U256" i="21"/>
  <c r="T256" i="21"/>
  <c r="S256" i="21"/>
  <c r="R256" i="21"/>
  <c r="Q256" i="21"/>
  <c r="P256" i="21"/>
  <c r="O256" i="21"/>
  <c r="N256" i="21"/>
  <c r="M256" i="21"/>
  <c r="L256" i="21"/>
  <c r="K256" i="21"/>
  <c r="J256" i="21"/>
  <c r="I256" i="21"/>
  <c r="H256" i="21"/>
  <c r="G256" i="21"/>
  <c r="F256" i="21"/>
  <c r="E256" i="21"/>
  <c r="D256" i="21"/>
  <c r="C256" i="21"/>
  <c r="AP255" i="21"/>
  <c r="AO255" i="21"/>
  <c r="AN255" i="21"/>
  <c r="AM255" i="21"/>
  <c r="AL255" i="21"/>
  <c r="AK255" i="21"/>
  <c r="AJ255" i="21"/>
  <c r="AI255" i="21"/>
  <c r="AH255" i="21"/>
  <c r="AF255" i="21"/>
  <c r="AE255" i="21"/>
  <c r="AD255" i="21"/>
  <c r="AC255" i="21"/>
  <c r="AB255" i="21"/>
  <c r="AA255" i="21"/>
  <c r="Z255" i="21"/>
  <c r="Y255" i="21"/>
  <c r="X255" i="21"/>
  <c r="W255" i="21"/>
  <c r="V255" i="21"/>
  <c r="U255" i="21"/>
  <c r="T255" i="21"/>
  <c r="S255" i="21"/>
  <c r="R255" i="21"/>
  <c r="Q255" i="21"/>
  <c r="P255" i="21"/>
  <c r="O255" i="21"/>
  <c r="N255" i="21"/>
  <c r="M255" i="21"/>
  <c r="L255" i="21"/>
  <c r="K255" i="21"/>
  <c r="J255" i="21"/>
  <c r="I255" i="21"/>
  <c r="H255" i="21"/>
  <c r="G255" i="21"/>
  <c r="F255" i="21"/>
  <c r="E255" i="21"/>
  <c r="D255" i="21"/>
  <c r="C255" i="21"/>
  <c r="AF254" i="21"/>
  <c r="AE254" i="21"/>
  <c r="AD254" i="21"/>
  <c r="AC254" i="21"/>
  <c r="AB254" i="21"/>
  <c r="AA254" i="21"/>
  <c r="Z254" i="21"/>
  <c r="Y254" i="21"/>
  <c r="X254" i="21"/>
  <c r="W254" i="21"/>
  <c r="V254" i="21"/>
  <c r="U254" i="21"/>
  <c r="T254" i="21"/>
  <c r="S254" i="21"/>
  <c r="R254" i="21"/>
  <c r="Q254" i="21"/>
  <c r="P254" i="21"/>
  <c r="O254" i="21"/>
  <c r="N254" i="21"/>
  <c r="M254" i="21"/>
  <c r="L254" i="21"/>
  <c r="K254" i="21"/>
  <c r="J254" i="21"/>
  <c r="I254" i="21"/>
  <c r="H254" i="21"/>
  <c r="G254" i="21"/>
  <c r="F254" i="21"/>
  <c r="E254" i="21"/>
  <c r="D254" i="21"/>
  <c r="C254" i="21"/>
  <c r="B254" i="21"/>
  <c r="AP253" i="21"/>
  <c r="AO253" i="21"/>
  <c r="AN253" i="21"/>
  <c r="AM253" i="21"/>
  <c r="AL253" i="21"/>
  <c r="AK253" i="21"/>
  <c r="AJ253" i="21"/>
  <c r="AI253" i="21"/>
  <c r="AH253" i="21"/>
  <c r="AF253" i="21"/>
  <c r="AE253" i="21"/>
  <c r="AD253" i="21"/>
  <c r="AC253" i="21"/>
  <c r="AB253" i="21"/>
  <c r="AA253" i="21"/>
  <c r="Z253" i="21"/>
  <c r="Y253" i="21"/>
  <c r="X253" i="21"/>
  <c r="W253" i="21"/>
  <c r="V253" i="21"/>
  <c r="U253" i="21"/>
  <c r="T253" i="21"/>
  <c r="S253" i="21"/>
  <c r="R253" i="21"/>
  <c r="Q253" i="21"/>
  <c r="P253" i="21"/>
  <c r="O253" i="21"/>
  <c r="N253" i="21"/>
  <c r="M253" i="21"/>
  <c r="L253" i="21"/>
  <c r="K253" i="21"/>
  <c r="J253" i="21"/>
  <c r="I253" i="21"/>
  <c r="H253" i="21"/>
  <c r="G253" i="21"/>
  <c r="F253" i="21"/>
  <c r="E253" i="21"/>
  <c r="D253" i="21"/>
  <c r="C253" i="21"/>
  <c r="AP252" i="21"/>
  <c r="AO252" i="21"/>
  <c r="AN252" i="21"/>
  <c r="AM252" i="21"/>
  <c r="AL252" i="21"/>
  <c r="AK252" i="21"/>
  <c r="AJ252" i="21"/>
  <c r="AI252" i="21"/>
  <c r="AH252" i="21"/>
  <c r="AF252" i="21"/>
  <c r="AE252" i="21"/>
  <c r="AD252" i="21"/>
  <c r="AC252" i="21"/>
  <c r="AB252" i="21"/>
  <c r="AA252" i="21"/>
  <c r="Z252" i="21"/>
  <c r="Y252" i="21"/>
  <c r="X252" i="21"/>
  <c r="W252" i="21"/>
  <c r="V252" i="21"/>
  <c r="U252" i="21"/>
  <c r="T252" i="21"/>
  <c r="S252" i="21"/>
  <c r="R252" i="21"/>
  <c r="Q252" i="21"/>
  <c r="P252" i="21"/>
  <c r="O252" i="21"/>
  <c r="N252" i="21"/>
  <c r="M252" i="21"/>
  <c r="L252" i="21"/>
  <c r="K252" i="21"/>
  <c r="J252" i="21"/>
  <c r="I252" i="21"/>
  <c r="H252" i="21"/>
  <c r="G252" i="21"/>
  <c r="F252" i="21"/>
  <c r="E252" i="21"/>
  <c r="D252" i="21"/>
  <c r="C252" i="21"/>
  <c r="AP251" i="21"/>
  <c r="AO251" i="21"/>
  <c r="AN251" i="21"/>
  <c r="AM251" i="21"/>
  <c r="AL251" i="21"/>
  <c r="AK251" i="21"/>
  <c r="AJ251" i="21"/>
  <c r="AI251" i="21"/>
  <c r="AH251" i="21"/>
  <c r="AF251" i="21"/>
  <c r="AE251" i="21"/>
  <c r="AD251" i="21"/>
  <c r="AC251" i="21"/>
  <c r="AB251" i="21"/>
  <c r="AA251" i="21"/>
  <c r="Z251" i="21"/>
  <c r="Y251" i="21"/>
  <c r="X251" i="21"/>
  <c r="W251" i="21"/>
  <c r="V251" i="21"/>
  <c r="U251" i="21"/>
  <c r="T251" i="21"/>
  <c r="S251" i="21"/>
  <c r="R251" i="21"/>
  <c r="Q251" i="21"/>
  <c r="P251" i="21"/>
  <c r="O251" i="21"/>
  <c r="N251" i="21"/>
  <c r="M251" i="21"/>
  <c r="L251" i="21"/>
  <c r="K251" i="21"/>
  <c r="J251" i="21"/>
  <c r="I251" i="21"/>
  <c r="H251" i="21"/>
  <c r="G251" i="21"/>
  <c r="F251" i="21"/>
  <c r="E251" i="21"/>
  <c r="D251" i="21"/>
  <c r="C251" i="21"/>
  <c r="AP250" i="21"/>
  <c r="AO250" i="21"/>
  <c r="AN250" i="21"/>
  <c r="AM250" i="21"/>
  <c r="AL250" i="21"/>
  <c r="AK250" i="21"/>
  <c r="AJ250" i="21"/>
  <c r="AI250" i="21"/>
  <c r="AH250" i="21"/>
  <c r="AF250" i="21"/>
  <c r="AE250" i="21"/>
  <c r="AD250" i="21"/>
  <c r="AC250" i="21"/>
  <c r="AB250" i="21"/>
  <c r="AA250" i="21"/>
  <c r="Z250" i="21"/>
  <c r="Y250" i="21"/>
  <c r="X250" i="21"/>
  <c r="W250" i="21"/>
  <c r="V250" i="21"/>
  <c r="U250" i="21"/>
  <c r="T250" i="21"/>
  <c r="S250" i="21"/>
  <c r="R250" i="21"/>
  <c r="Q250" i="21"/>
  <c r="P250" i="21"/>
  <c r="O250" i="21"/>
  <c r="N250" i="21"/>
  <c r="M250" i="21"/>
  <c r="L250" i="21"/>
  <c r="K250" i="21"/>
  <c r="J250" i="21"/>
  <c r="I250" i="21"/>
  <c r="H250" i="21"/>
  <c r="G250" i="21"/>
  <c r="F250" i="21"/>
  <c r="E250" i="21"/>
  <c r="D250" i="21"/>
  <c r="C250" i="21"/>
  <c r="AP249" i="21"/>
  <c r="AO249" i="21"/>
  <c r="AN249" i="21"/>
  <c r="AM249" i="21"/>
  <c r="AL249" i="21"/>
  <c r="AK249" i="21"/>
  <c r="AJ249" i="21"/>
  <c r="AI249" i="21"/>
  <c r="AH249" i="21"/>
  <c r="AF249" i="21"/>
  <c r="AE249" i="21"/>
  <c r="AD249" i="21"/>
  <c r="AC249" i="21"/>
  <c r="AB249" i="21"/>
  <c r="AA249" i="21"/>
  <c r="Z249" i="21"/>
  <c r="Y249" i="21"/>
  <c r="X249" i="21"/>
  <c r="W249" i="21"/>
  <c r="V249" i="21"/>
  <c r="U249" i="21"/>
  <c r="T249" i="21"/>
  <c r="S249" i="21"/>
  <c r="R249" i="21"/>
  <c r="Q249" i="21"/>
  <c r="P249" i="21"/>
  <c r="O249" i="21"/>
  <c r="N249" i="21"/>
  <c r="M249" i="21"/>
  <c r="L249" i="21"/>
  <c r="K249" i="21"/>
  <c r="J249" i="21"/>
  <c r="I249" i="21"/>
  <c r="H249" i="21"/>
  <c r="G249" i="21"/>
  <c r="F249" i="21"/>
  <c r="E249" i="21"/>
  <c r="D249" i="21"/>
  <c r="C249" i="21"/>
  <c r="AP248" i="21"/>
  <c r="AO248" i="21"/>
  <c r="AN248" i="21"/>
  <c r="AM248" i="21"/>
  <c r="AL248" i="21"/>
  <c r="AK248" i="21"/>
  <c r="AJ248" i="21"/>
  <c r="AI248" i="21"/>
  <c r="AH248" i="21"/>
  <c r="AF248" i="21"/>
  <c r="AE248" i="21"/>
  <c r="AD248" i="21"/>
  <c r="AC248" i="21"/>
  <c r="AB248" i="21"/>
  <c r="AA248" i="21"/>
  <c r="Z248" i="21"/>
  <c r="Y248" i="21"/>
  <c r="X248" i="21"/>
  <c r="W248" i="21"/>
  <c r="V248" i="21"/>
  <c r="U248" i="21"/>
  <c r="T248" i="21"/>
  <c r="S248" i="21"/>
  <c r="R248" i="21"/>
  <c r="Q248" i="21"/>
  <c r="P248" i="21"/>
  <c r="O248" i="21"/>
  <c r="N248" i="21"/>
  <c r="M248" i="21"/>
  <c r="L248" i="21"/>
  <c r="K248" i="21"/>
  <c r="J248" i="21"/>
  <c r="I248" i="21"/>
  <c r="H248" i="21"/>
  <c r="G248" i="21"/>
  <c r="F248" i="21"/>
  <c r="E248" i="21"/>
  <c r="D248" i="21"/>
  <c r="C248" i="21"/>
  <c r="AP247" i="21"/>
  <c r="AO247" i="21"/>
  <c r="AN247" i="21"/>
  <c r="AM247" i="21"/>
  <c r="AL247" i="21"/>
  <c r="AK247" i="21"/>
  <c r="AJ247" i="21"/>
  <c r="AI247" i="21"/>
  <c r="AH247" i="21"/>
  <c r="AF247" i="21"/>
  <c r="AE247" i="21"/>
  <c r="AD247" i="21"/>
  <c r="AC247" i="21"/>
  <c r="AB247" i="21"/>
  <c r="AA247" i="21"/>
  <c r="Z247" i="21"/>
  <c r="Y247" i="21"/>
  <c r="X247" i="21"/>
  <c r="W247" i="21"/>
  <c r="V247" i="21"/>
  <c r="U247" i="21"/>
  <c r="T247" i="21"/>
  <c r="S247" i="21"/>
  <c r="R247" i="21"/>
  <c r="Q247" i="21"/>
  <c r="P247" i="21"/>
  <c r="O247" i="21"/>
  <c r="N247" i="21"/>
  <c r="M247" i="21"/>
  <c r="L247" i="21"/>
  <c r="K247" i="21"/>
  <c r="J247" i="21"/>
  <c r="I247" i="21"/>
  <c r="H247" i="21"/>
  <c r="G247" i="21"/>
  <c r="F247" i="21"/>
  <c r="E247" i="21"/>
  <c r="D247" i="21"/>
  <c r="C247" i="21"/>
  <c r="AP246" i="21"/>
  <c r="AO246" i="21"/>
  <c r="AN246" i="21"/>
  <c r="AM246" i="21"/>
  <c r="AL246" i="21"/>
  <c r="AK246" i="21"/>
  <c r="AJ246" i="21"/>
  <c r="AI246" i="21"/>
  <c r="AH246" i="21"/>
  <c r="AF246" i="21"/>
  <c r="AE246" i="21"/>
  <c r="AD246" i="21"/>
  <c r="AC246" i="21"/>
  <c r="AB246" i="21"/>
  <c r="AA246" i="21"/>
  <c r="Z246" i="21"/>
  <c r="Y246" i="21"/>
  <c r="X246" i="21"/>
  <c r="W246" i="21"/>
  <c r="V246" i="21"/>
  <c r="U246" i="21"/>
  <c r="T246" i="21"/>
  <c r="S246" i="21"/>
  <c r="R246" i="21"/>
  <c r="Q246" i="21"/>
  <c r="P246" i="21"/>
  <c r="O246" i="21"/>
  <c r="N246" i="21"/>
  <c r="M246" i="21"/>
  <c r="L246" i="21"/>
  <c r="K246" i="21"/>
  <c r="J246" i="21"/>
  <c r="I246" i="21"/>
  <c r="H246" i="21"/>
  <c r="G246" i="21"/>
  <c r="F246" i="21"/>
  <c r="E246" i="21"/>
  <c r="D246" i="21"/>
  <c r="C246" i="21"/>
  <c r="AP245" i="21"/>
  <c r="AO245" i="21"/>
  <c r="AN245" i="21"/>
  <c r="AM245" i="21"/>
  <c r="AL245" i="21"/>
  <c r="AK245" i="21"/>
  <c r="AJ245" i="21"/>
  <c r="AI245" i="21"/>
  <c r="AH245" i="21"/>
  <c r="AF245" i="21"/>
  <c r="AE245" i="21"/>
  <c r="AD245" i="21"/>
  <c r="AC245" i="21"/>
  <c r="AB245" i="21"/>
  <c r="AA245" i="21"/>
  <c r="Z245" i="21"/>
  <c r="Y245" i="21"/>
  <c r="X245" i="21"/>
  <c r="W245" i="21"/>
  <c r="V245" i="21"/>
  <c r="U245" i="21"/>
  <c r="T245" i="21"/>
  <c r="S245" i="21"/>
  <c r="R245" i="21"/>
  <c r="Q245" i="21"/>
  <c r="P245" i="21"/>
  <c r="O245" i="21"/>
  <c r="N245" i="21"/>
  <c r="M245" i="21"/>
  <c r="L245" i="21"/>
  <c r="K245" i="21"/>
  <c r="J245" i="21"/>
  <c r="I245" i="21"/>
  <c r="H245" i="21"/>
  <c r="G245" i="21"/>
  <c r="F245" i="21"/>
  <c r="E245" i="21"/>
  <c r="D245" i="21"/>
  <c r="C245" i="21"/>
  <c r="AF244" i="21"/>
  <c r="AE244" i="21"/>
  <c r="AD244" i="21"/>
  <c r="AC244" i="21"/>
  <c r="AB244" i="21"/>
  <c r="AA244" i="21"/>
  <c r="Z244" i="21"/>
  <c r="Y244" i="21"/>
  <c r="X244" i="21"/>
  <c r="W244" i="21"/>
  <c r="V244" i="21"/>
  <c r="U244" i="21"/>
  <c r="T244" i="21"/>
  <c r="S244" i="21"/>
  <c r="R244" i="21"/>
  <c r="Q244" i="21"/>
  <c r="P244" i="21"/>
  <c r="O244" i="21"/>
  <c r="N244" i="21"/>
  <c r="M244" i="21"/>
  <c r="L244" i="21"/>
  <c r="K244" i="21"/>
  <c r="J244" i="21"/>
  <c r="I244" i="21"/>
  <c r="H244" i="21"/>
  <c r="G244" i="21"/>
  <c r="F244" i="21"/>
  <c r="E244" i="21"/>
  <c r="D244" i="21"/>
  <c r="C244" i="21"/>
  <c r="B244" i="21"/>
  <c r="AP243" i="21"/>
  <c r="AO243" i="21"/>
  <c r="AN243" i="21"/>
  <c r="AM243" i="21"/>
  <c r="AL243" i="21"/>
  <c r="AK243" i="21"/>
  <c r="AJ243" i="21"/>
  <c r="AI243" i="21"/>
  <c r="AH243" i="21"/>
  <c r="AF243" i="21"/>
  <c r="AE243" i="21"/>
  <c r="AD243" i="21"/>
  <c r="AC243" i="21"/>
  <c r="AB243" i="21"/>
  <c r="AA243" i="21"/>
  <c r="Z243" i="21"/>
  <c r="Y243" i="21"/>
  <c r="X243" i="21"/>
  <c r="W243" i="21"/>
  <c r="V243" i="21"/>
  <c r="U243" i="21"/>
  <c r="T243" i="21"/>
  <c r="S243" i="21"/>
  <c r="R243" i="21"/>
  <c r="Q243" i="21"/>
  <c r="P243" i="21"/>
  <c r="O243" i="21"/>
  <c r="N243" i="21"/>
  <c r="M243" i="21"/>
  <c r="L243" i="21"/>
  <c r="K243" i="21"/>
  <c r="J243" i="21"/>
  <c r="I243" i="21"/>
  <c r="H243" i="21"/>
  <c r="G243" i="21"/>
  <c r="F243" i="21"/>
  <c r="E243" i="21"/>
  <c r="D243" i="21"/>
  <c r="C243" i="21"/>
  <c r="AP242" i="21"/>
  <c r="AO242" i="21"/>
  <c r="AN242" i="21"/>
  <c r="AM242" i="21"/>
  <c r="AL242" i="21"/>
  <c r="AK242" i="21"/>
  <c r="AJ242" i="21"/>
  <c r="AI242" i="21"/>
  <c r="AH242" i="21"/>
  <c r="AF242" i="21"/>
  <c r="AE242" i="21"/>
  <c r="AD242" i="21"/>
  <c r="AC242" i="21"/>
  <c r="AB242" i="21"/>
  <c r="AA242" i="21"/>
  <c r="Z242" i="21"/>
  <c r="Y242" i="21"/>
  <c r="X242" i="21"/>
  <c r="W242" i="21"/>
  <c r="V242" i="21"/>
  <c r="U242" i="21"/>
  <c r="T242" i="21"/>
  <c r="S242" i="21"/>
  <c r="R242" i="21"/>
  <c r="Q242" i="21"/>
  <c r="P242" i="21"/>
  <c r="O242" i="21"/>
  <c r="N242" i="21"/>
  <c r="M242" i="21"/>
  <c r="L242" i="21"/>
  <c r="K242" i="21"/>
  <c r="J242" i="21"/>
  <c r="I242" i="21"/>
  <c r="H242" i="21"/>
  <c r="G242" i="21"/>
  <c r="F242" i="21"/>
  <c r="E242" i="21"/>
  <c r="D242" i="21"/>
  <c r="C242" i="21"/>
  <c r="AP241" i="21"/>
  <c r="AO241" i="21"/>
  <c r="AN241" i="21"/>
  <c r="AM241" i="21"/>
  <c r="AL241" i="21"/>
  <c r="AK241" i="21"/>
  <c r="AJ241" i="21"/>
  <c r="AI241" i="21"/>
  <c r="AH241" i="21"/>
  <c r="AF241" i="21"/>
  <c r="AE241" i="21"/>
  <c r="AD241" i="21"/>
  <c r="AC241" i="21"/>
  <c r="AB241" i="21"/>
  <c r="AA241" i="21"/>
  <c r="Z241" i="21"/>
  <c r="Y241" i="21"/>
  <c r="X241" i="21"/>
  <c r="W241" i="21"/>
  <c r="V241" i="21"/>
  <c r="U241" i="21"/>
  <c r="T241" i="21"/>
  <c r="S241" i="21"/>
  <c r="R241" i="21"/>
  <c r="Q241" i="21"/>
  <c r="P241" i="21"/>
  <c r="O241" i="21"/>
  <c r="N241" i="21"/>
  <c r="M241" i="21"/>
  <c r="L241" i="21"/>
  <c r="K241" i="21"/>
  <c r="J241" i="21"/>
  <c r="I241" i="21"/>
  <c r="H241" i="21"/>
  <c r="G241" i="21"/>
  <c r="F241" i="21"/>
  <c r="E241" i="21"/>
  <c r="D241" i="21"/>
  <c r="C241" i="21"/>
  <c r="AP240" i="21"/>
  <c r="AO240" i="21"/>
  <c r="AN240" i="21"/>
  <c r="AM240" i="21"/>
  <c r="AL240" i="21"/>
  <c r="AK240" i="21"/>
  <c r="AJ240" i="21"/>
  <c r="AI240" i="21"/>
  <c r="AH240" i="21"/>
  <c r="AF240" i="21"/>
  <c r="AE240" i="21"/>
  <c r="AD240" i="21"/>
  <c r="AC240" i="21"/>
  <c r="AB240" i="21"/>
  <c r="AA240" i="21"/>
  <c r="Z240" i="21"/>
  <c r="Y240" i="21"/>
  <c r="X240" i="21"/>
  <c r="W240" i="21"/>
  <c r="V240" i="21"/>
  <c r="U240" i="21"/>
  <c r="T240" i="21"/>
  <c r="S240" i="21"/>
  <c r="R240" i="21"/>
  <c r="Q240" i="21"/>
  <c r="P240" i="21"/>
  <c r="O240" i="21"/>
  <c r="N240" i="21"/>
  <c r="M240" i="21"/>
  <c r="L240" i="21"/>
  <c r="K240" i="21"/>
  <c r="J240" i="21"/>
  <c r="I240" i="21"/>
  <c r="H240" i="21"/>
  <c r="G240" i="21"/>
  <c r="F240" i="21"/>
  <c r="E240" i="21"/>
  <c r="D240" i="21"/>
  <c r="C240" i="21"/>
  <c r="AP239" i="21"/>
  <c r="AO239" i="21"/>
  <c r="AN239" i="21"/>
  <c r="AM239" i="21"/>
  <c r="AL239" i="21"/>
  <c r="AK239" i="21"/>
  <c r="AJ239" i="21"/>
  <c r="AI239" i="21"/>
  <c r="AH239" i="21"/>
  <c r="AF239" i="21"/>
  <c r="AE239" i="21"/>
  <c r="AD239" i="21"/>
  <c r="AC239" i="21"/>
  <c r="AB239" i="21"/>
  <c r="AA239" i="21"/>
  <c r="Z239" i="21"/>
  <c r="Y239" i="21"/>
  <c r="X239" i="21"/>
  <c r="W239" i="21"/>
  <c r="V239" i="21"/>
  <c r="U239" i="21"/>
  <c r="T239" i="21"/>
  <c r="S239" i="21"/>
  <c r="R239" i="21"/>
  <c r="Q239" i="21"/>
  <c r="P239" i="21"/>
  <c r="O239" i="21"/>
  <c r="N239" i="21"/>
  <c r="M239" i="21"/>
  <c r="L239" i="21"/>
  <c r="K239" i="21"/>
  <c r="J239" i="21"/>
  <c r="I239" i="21"/>
  <c r="H239" i="21"/>
  <c r="G239" i="21"/>
  <c r="F239" i="21"/>
  <c r="E239" i="21"/>
  <c r="D239" i="21"/>
  <c r="C239" i="21"/>
  <c r="AP238" i="21"/>
  <c r="AO238" i="21"/>
  <c r="AN238" i="21"/>
  <c r="AM238" i="21"/>
  <c r="AL238" i="21"/>
  <c r="AK238" i="21"/>
  <c r="AJ238" i="21"/>
  <c r="AI238" i="21"/>
  <c r="AH238" i="21"/>
  <c r="AF238" i="21"/>
  <c r="AE238" i="21"/>
  <c r="AD238" i="21"/>
  <c r="AC238" i="21"/>
  <c r="AB238" i="21"/>
  <c r="AA238" i="21"/>
  <c r="Z238" i="21"/>
  <c r="Y238" i="21"/>
  <c r="X238" i="21"/>
  <c r="W238" i="21"/>
  <c r="V238" i="21"/>
  <c r="U238" i="21"/>
  <c r="T238" i="21"/>
  <c r="S238" i="21"/>
  <c r="R238" i="21"/>
  <c r="Q238" i="21"/>
  <c r="P238" i="21"/>
  <c r="O238" i="21"/>
  <c r="N238" i="21"/>
  <c r="M238" i="21"/>
  <c r="L238" i="21"/>
  <c r="K238" i="21"/>
  <c r="J238" i="21"/>
  <c r="I238" i="21"/>
  <c r="H238" i="21"/>
  <c r="G238" i="21"/>
  <c r="F238" i="21"/>
  <c r="E238" i="21"/>
  <c r="D238" i="21"/>
  <c r="C238" i="21"/>
  <c r="AP237" i="21"/>
  <c r="AO237" i="21"/>
  <c r="AN237" i="21"/>
  <c r="AM237" i="21"/>
  <c r="AL237" i="21"/>
  <c r="AK237" i="21"/>
  <c r="AJ237" i="21"/>
  <c r="AI237" i="21"/>
  <c r="AH237" i="21"/>
  <c r="AF237" i="21"/>
  <c r="AE237" i="21"/>
  <c r="AD237" i="21"/>
  <c r="AC237" i="21"/>
  <c r="AB237" i="21"/>
  <c r="AA237" i="21"/>
  <c r="Z237" i="21"/>
  <c r="Y237" i="21"/>
  <c r="X237" i="21"/>
  <c r="W237" i="21"/>
  <c r="V237" i="21"/>
  <c r="U237" i="21"/>
  <c r="T237" i="21"/>
  <c r="S237" i="21"/>
  <c r="R237" i="21"/>
  <c r="Q237" i="21"/>
  <c r="P237" i="21"/>
  <c r="O237" i="21"/>
  <c r="N237" i="21"/>
  <c r="M237" i="21"/>
  <c r="L237" i="21"/>
  <c r="K237" i="21"/>
  <c r="J237" i="21"/>
  <c r="I237" i="21"/>
  <c r="H237" i="21"/>
  <c r="G237" i="21"/>
  <c r="F237" i="21"/>
  <c r="E237" i="21"/>
  <c r="D237" i="21"/>
  <c r="C237" i="21"/>
  <c r="AP236" i="21"/>
  <c r="AO236" i="21"/>
  <c r="AN236" i="21"/>
  <c r="AM236" i="21"/>
  <c r="AL236" i="21"/>
  <c r="AK236" i="21"/>
  <c r="AJ236" i="21"/>
  <c r="AI236" i="21"/>
  <c r="AH236" i="21"/>
  <c r="AF236" i="21"/>
  <c r="AE236" i="21"/>
  <c r="AD236" i="21"/>
  <c r="AC236" i="21"/>
  <c r="AB236" i="21"/>
  <c r="AA236" i="21"/>
  <c r="Z236" i="21"/>
  <c r="Y236" i="21"/>
  <c r="X236" i="21"/>
  <c r="W236" i="21"/>
  <c r="V236" i="21"/>
  <c r="U236" i="21"/>
  <c r="T236" i="21"/>
  <c r="S236" i="21"/>
  <c r="R236" i="21"/>
  <c r="Q236" i="21"/>
  <c r="P236" i="21"/>
  <c r="O236" i="21"/>
  <c r="N236" i="21"/>
  <c r="M236" i="21"/>
  <c r="L236" i="21"/>
  <c r="K236" i="21"/>
  <c r="J236" i="21"/>
  <c r="I236" i="21"/>
  <c r="H236" i="21"/>
  <c r="G236" i="21"/>
  <c r="F236" i="21"/>
  <c r="E236" i="21"/>
  <c r="D236" i="21"/>
  <c r="C236" i="21"/>
  <c r="AP235" i="21"/>
  <c r="AO235" i="21"/>
  <c r="AN235" i="21"/>
  <c r="AM235" i="21"/>
  <c r="AL235" i="21"/>
  <c r="AK235" i="21"/>
  <c r="AJ235" i="21"/>
  <c r="AI235" i="21"/>
  <c r="AH235" i="21"/>
  <c r="AF235" i="21"/>
  <c r="AE235" i="21"/>
  <c r="AD235" i="21"/>
  <c r="AC235" i="21"/>
  <c r="AB235" i="21"/>
  <c r="AA235" i="21"/>
  <c r="Z235" i="21"/>
  <c r="Y235" i="21"/>
  <c r="X235" i="21"/>
  <c r="W235" i="21"/>
  <c r="V235" i="21"/>
  <c r="U235" i="21"/>
  <c r="T235" i="21"/>
  <c r="S235" i="21"/>
  <c r="R235" i="21"/>
  <c r="Q235" i="21"/>
  <c r="P235" i="21"/>
  <c r="O235" i="21"/>
  <c r="N235" i="21"/>
  <c r="M235" i="21"/>
  <c r="L235" i="21"/>
  <c r="K235" i="21"/>
  <c r="J235" i="21"/>
  <c r="I235" i="21"/>
  <c r="H235" i="21"/>
  <c r="G235" i="21"/>
  <c r="F235" i="21"/>
  <c r="E235" i="21"/>
  <c r="D235" i="21"/>
  <c r="C235" i="21"/>
  <c r="AF234" i="21"/>
  <c r="AE234" i="21"/>
  <c r="AD234" i="21"/>
  <c r="AC234" i="21"/>
  <c r="AB234" i="21"/>
  <c r="AA234" i="21"/>
  <c r="Z234" i="21"/>
  <c r="Y234" i="21"/>
  <c r="X234" i="21"/>
  <c r="W234" i="21"/>
  <c r="V234" i="21"/>
  <c r="U234" i="21"/>
  <c r="T234" i="21"/>
  <c r="S234" i="21"/>
  <c r="R234" i="21"/>
  <c r="Q234" i="21"/>
  <c r="P234" i="21"/>
  <c r="O234" i="21"/>
  <c r="N234" i="21"/>
  <c r="M234" i="21"/>
  <c r="L234" i="21"/>
  <c r="K234" i="21"/>
  <c r="J234" i="21"/>
  <c r="I234" i="21"/>
  <c r="H234" i="21"/>
  <c r="G234" i="21"/>
  <c r="F234" i="21"/>
  <c r="E234" i="21"/>
  <c r="D234" i="21"/>
  <c r="C234" i="21"/>
  <c r="B234" i="21"/>
  <c r="AP233" i="21"/>
  <c r="AO233" i="21"/>
  <c r="AN233" i="21"/>
  <c r="AM233" i="21"/>
  <c r="AL233" i="21"/>
  <c r="AK233" i="21"/>
  <c r="AJ233" i="21"/>
  <c r="AI233" i="21"/>
  <c r="AH233" i="21"/>
  <c r="AF233" i="21"/>
  <c r="AE233" i="21"/>
  <c r="AD233" i="21"/>
  <c r="AC233" i="21"/>
  <c r="AB233" i="21"/>
  <c r="AA233" i="21"/>
  <c r="Z233" i="21"/>
  <c r="Y233" i="21"/>
  <c r="X233" i="21"/>
  <c r="W233" i="21"/>
  <c r="V233" i="21"/>
  <c r="U233" i="21"/>
  <c r="T233" i="21"/>
  <c r="S233" i="21"/>
  <c r="R233" i="21"/>
  <c r="Q233" i="21"/>
  <c r="P233" i="21"/>
  <c r="O233" i="21"/>
  <c r="N233" i="21"/>
  <c r="M233" i="21"/>
  <c r="L233" i="21"/>
  <c r="K233" i="21"/>
  <c r="J233" i="21"/>
  <c r="I233" i="21"/>
  <c r="H233" i="21"/>
  <c r="G233" i="21"/>
  <c r="F233" i="21"/>
  <c r="E233" i="21"/>
  <c r="D233" i="21"/>
  <c r="C233" i="21"/>
  <c r="AP232" i="21"/>
  <c r="AO232" i="21"/>
  <c r="AN232" i="21"/>
  <c r="AM232" i="21"/>
  <c r="AL232" i="21"/>
  <c r="AK232" i="21"/>
  <c r="AJ232" i="21"/>
  <c r="AI232" i="21"/>
  <c r="AH232" i="21"/>
  <c r="AF232" i="21"/>
  <c r="AE232" i="21"/>
  <c r="AD232" i="21"/>
  <c r="AC232" i="21"/>
  <c r="AB232" i="21"/>
  <c r="AA232" i="21"/>
  <c r="Z232" i="21"/>
  <c r="Y232" i="21"/>
  <c r="X232" i="21"/>
  <c r="W232" i="21"/>
  <c r="V232" i="21"/>
  <c r="U232" i="21"/>
  <c r="T232" i="21"/>
  <c r="S232" i="21"/>
  <c r="R232" i="21"/>
  <c r="Q232" i="21"/>
  <c r="P232" i="21"/>
  <c r="O232" i="21"/>
  <c r="N232" i="21"/>
  <c r="M232" i="21"/>
  <c r="L232" i="21"/>
  <c r="K232" i="21"/>
  <c r="J232" i="21"/>
  <c r="I232" i="21"/>
  <c r="H232" i="21"/>
  <c r="G232" i="21"/>
  <c r="F232" i="21"/>
  <c r="E232" i="21"/>
  <c r="D232" i="21"/>
  <c r="C232" i="21"/>
  <c r="AP231" i="21"/>
  <c r="AO231" i="21"/>
  <c r="AN231" i="21"/>
  <c r="AM231" i="21"/>
  <c r="AL231" i="21"/>
  <c r="AK231" i="21"/>
  <c r="AJ231" i="21"/>
  <c r="AI231" i="21"/>
  <c r="AH231" i="21"/>
  <c r="AF231" i="21"/>
  <c r="AE231" i="21"/>
  <c r="AD231" i="21"/>
  <c r="AC231" i="21"/>
  <c r="AB231" i="21"/>
  <c r="AA231" i="21"/>
  <c r="Z231" i="21"/>
  <c r="Y231" i="21"/>
  <c r="X231" i="21"/>
  <c r="W231" i="21"/>
  <c r="V231" i="21"/>
  <c r="U231" i="21"/>
  <c r="T231" i="21"/>
  <c r="S231" i="21"/>
  <c r="R231" i="21"/>
  <c r="Q231" i="21"/>
  <c r="P231" i="21"/>
  <c r="O231" i="21"/>
  <c r="N231" i="21"/>
  <c r="M231" i="21"/>
  <c r="L231" i="21"/>
  <c r="K231" i="21"/>
  <c r="J231" i="21"/>
  <c r="I231" i="21"/>
  <c r="H231" i="21"/>
  <c r="G231" i="21"/>
  <c r="F231" i="21"/>
  <c r="E231" i="21"/>
  <c r="D231" i="21"/>
  <c r="C231" i="21"/>
  <c r="AP230" i="21"/>
  <c r="AO230" i="21"/>
  <c r="AN230" i="21"/>
  <c r="AM230" i="21"/>
  <c r="AL230" i="21"/>
  <c r="AK230" i="21"/>
  <c r="AJ230" i="21"/>
  <c r="AI230" i="21"/>
  <c r="AH230" i="21"/>
  <c r="AF230" i="21"/>
  <c r="AE230" i="21"/>
  <c r="AD230" i="21"/>
  <c r="AC230" i="21"/>
  <c r="AB230" i="21"/>
  <c r="AA230" i="21"/>
  <c r="Z230" i="21"/>
  <c r="Y230" i="21"/>
  <c r="X230" i="21"/>
  <c r="W230" i="21"/>
  <c r="V230" i="21"/>
  <c r="U230" i="21"/>
  <c r="T230" i="21"/>
  <c r="S230" i="21"/>
  <c r="R230" i="21"/>
  <c r="Q230" i="21"/>
  <c r="P230" i="21"/>
  <c r="O230" i="21"/>
  <c r="N230" i="21"/>
  <c r="M230" i="21"/>
  <c r="L230" i="21"/>
  <c r="K230" i="21"/>
  <c r="J230" i="21"/>
  <c r="I230" i="21"/>
  <c r="H230" i="21"/>
  <c r="G230" i="21"/>
  <c r="F230" i="21"/>
  <c r="E230" i="21"/>
  <c r="D230" i="21"/>
  <c r="C230" i="21"/>
  <c r="AP229" i="21"/>
  <c r="AO229" i="21"/>
  <c r="AN229" i="21"/>
  <c r="AM229" i="21"/>
  <c r="AL229" i="21"/>
  <c r="AK229" i="21"/>
  <c r="AJ229" i="21"/>
  <c r="AI229" i="21"/>
  <c r="AH229" i="21"/>
  <c r="AF229" i="21"/>
  <c r="AE229" i="21"/>
  <c r="AD229" i="21"/>
  <c r="AC229" i="21"/>
  <c r="AB229" i="21"/>
  <c r="AA229" i="21"/>
  <c r="Z229" i="21"/>
  <c r="Y229" i="21"/>
  <c r="X229" i="21"/>
  <c r="W229" i="21"/>
  <c r="V229" i="21"/>
  <c r="U229" i="21"/>
  <c r="T229" i="21"/>
  <c r="S229" i="21"/>
  <c r="R229" i="21"/>
  <c r="Q229" i="21"/>
  <c r="P229" i="21"/>
  <c r="O229" i="21"/>
  <c r="N229" i="21"/>
  <c r="M229" i="21"/>
  <c r="L229" i="21"/>
  <c r="K229" i="21"/>
  <c r="J229" i="21"/>
  <c r="I229" i="21"/>
  <c r="H229" i="21"/>
  <c r="G229" i="21"/>
  <c r="F229" i="21"/>
  <c r="E229" i="21"/>
  <c r="D229" i="21"/>
  <c r="C229" i="21"/>
  <c r="AP228" i="21"/>
  <c r="AO228" i="21"/>
  <c r="AN228" i="21"/>
  <c r="AM228" i="21"/>
  <c r="AL228" i="21"/>
  <c r="AK228" i="21"/>
  <c r="AJ228" i="21"/>
  <c r="AI228" i="21"/>
  <c r="AH228" i="21"/>
  <c r="AF228" i="21"/>
  <c r="AE228" i="21"/>
  <c r="AD228" i="21"/>
  <c r="AC228" i="21"/>
  <c r="AB228" i="21"/>
  <c r="AA228" i="21"/>
  <c r="Z228" i="21"/>
  <c r="Y228" i="21"/>
  <c r="X228" i="21"/>
  <c r="W228" i="21"/>
  <c r="V228" i="21"/>
  <c r="U228" i="21"/>
  <c r="T228" i="21"/>
  <c r="S228" i="21"/>
  <c r="R228" i="21"/>
  <c r="Q228" i="21"/>
  <c r="P228" i="21"/>
  <c r="O228" i="21"/>
  <c r="N228" i="21"/>
  <c r="M228" i="21"/>
  <c r="L228" i="21"/>
  <c r="K228" i="21"/>
  <c r="J228" i="21"/>
  <c r="I228" i="21"/>
  <c r="H228" i="21"/>
  <c r="G228" i="21"/>
  <c r="F228" i="21"/>
  <c r="E228" i="21"/>
  <c r="D228" i="21"/>
  <c r="C228" i="21"/>
  <c r="AP227" i="21"/>
  <c r="AO227" i="21"/>
  <c r="AN227" i="21"/>
  <c r="AM227" i="21"/>
  <c r="AL227" i="21"/>
  <c r="AK227" i="21"/>
  <c r="AJ227" i="21"/>
  <c r="AI227" i="21"/>
  <c r="AH227" i="21"/>
  <c r="AF227" i="21"/>
  <c r="AE227" i="21"/>
  <c r="AD227" i="21"/>
  <c r="AC227" i="21"/>
  <c r="AB227" i="21"/>
  <c r="AA227" i="21"/>
  <c r="Z227" i="21"/>
  <c r="Y227" i="21"/>
  <c r="X227" i="21"/>
  <c r="W227" i="21"/>
  <c r="V227" i="21"/>
  <c r="U227" i="21"/>
  <c r="T227" i="21"/>
  <c r="S227" i="21"/>
  <c r="R227" i="21"/>
  <c r="Q227" i="21"/>
  <c r="P227" i="21"/>
  <c r="O227" i="21"/>
  <c r="N227" i="21"/>
  <c r="M227" i="21"/>
  <c r="L227" i="21"/>
  <c r="K227" i="21"/>
  <c r="J227" i="21"/>
  <c r="I227" i="21"/>
  <c r="H227" i="21"/>
  <c r="G227" i="21"/>
  <c r="F227" i="21"/>
  <c r="E227" i="21"/>
  <c r="D227" i="21"/>
  <c r="C227" i="21"/>
  <c r="AP226" i="21"/>
  <c r="AO226" i="21"/>
  <c r="AN226" i="21"/>
  <c r="AM226" i="21"/>
  <c r="AL226" i="21"/>
  <c r="AK226" i="21"/>
  <c r="AJ226" i="21"/>
  <c r="AI226" i="21"/>
  <c r="AH226" i="21"/>
  <c r="AF226" i="21"/>
  <c r="AE226" i="21"/>
  <c r="AD226" i="21"/>
  <c r="AC226" i="21"/>
  <c r="AB226" i="21"/>
  <c r="AA226" i="21"/>
  <c r="Z226" i="21"/>
  <c r="Y226" i="21"/>
  <c r="X226" i="21"/>
  <c r="W226" i="21"/>
  <c r="V226" i="21"/>
  <c r="U226" i="21"/>
  <c r="T226" i="21"/>
  <c r="S226" i="21"/>
  <c r="R226" i="21"/>
  <c r="Q226" i="21"/>
  <c r="P226" i="21"/>
  <c r="O226" i="21"/>
  <c r="N226" i="21"/>
  <c r="M226" i="21"/>
  <c r="L226" i="21"/>
  <c r="K226" i="21"/>
  <c r="J226" i="21"/>
  <c r="I226" i="21"/>
  <c r="H226" i="21"/>
  <c r="G226" i="21"/>
  <c r="F226" i="21"/>
  <c r="E226" i="21"/>
  <c r="D226" i="21"/>
  <c r="C226" i="21"/>
  <c r="AP225" i="21"/>
  <c r="AO225" i="21"/>
  <c r="AN225" i="21"/>
  <c r="AM225" i="21"/>
  <c r="AL225" i="21"/>
  <c r="AK225" i="21"/>
  <c r="AJ225" i="21"/>
  <c r="AI225" i="21"/>
  <c r="AH225" i="21"/>
  <c r="AF225" i="21"/>
  <c r="AE225" i="21"/>
  <c r="AD225" i="21"/>
  <c r="AC225" i="21"/>
  <c r="AB225" i="21"/>
  <c r="AA225" i="21"/>
  <c r="Z225" i="21"/>
  <c r="Y225" i="21"/>
  <c r="X225" i="21"/>
  <c r="W225" i="21"/>
  <c r="V225" i="21"/>
  <c r="U225" i="21"/>
  <c r="T225" i="21"/>
  <c r="S225" i="21"/>
  <c r="R225" i="21"/>
  <c r="Q225" i="21"/>
  <c r="P225" i="21"/>
  <c r="O225" i="21"/>
  <c r="N225" i="21"/>
  <c r="M225" i="21"/>
  <c r="L225" i="21"/>
  <c r="K225" i="21"/>
  <c r="J225" i="21"/>
  <c r="I225" i="21"/>
  <c r="H225" i="21"/>
  <c r="G225" i="21"/>
  <c r="F225" i="21"/>
  <c r="E225" i="21"/>
  <c r="D225" i="21"/>
  <c r="C225" i="21"/>
  <c r="AF224" i="21"/>
  <c r="AE224" i="21"/>
  <c r="AD224" i="21"/>
  <c r="AC224" i="21"/>
  <c r="AB224" i="21"/>
  <c r="AA224" i="21"/>
  <c r="Z224" i="21"/>
  <c r="Y224" i="21"/>
  <c r="X224" i="21"/>
  <c r="W224" i="21"/>
  <c r="V224" i="21"/>
  <c r="U224" i="21"/>
  <c r="T224" i="21"/>
  <c r="S224" i="21"/>
  <c r="R224" i="21"/>
  <c r="Q224" i="21"/>
  <c r="P224" i="21"/>
  <c r="O224" i="21"/>
  <c r="N224" i="21"/>
  <c r="M224" i="21"/>
  <c r="L224" i="21"/>
  <c r="K224" i="21"/>
  <c r="J224" i="21"/>
  <c r="I224" i="21"/>
  <c r="H224" i="21"/>
  <c r="G224" i="21"/>
  <c r="F224" i="21"/>
  <c r="E224" i="21"/>
  <c r="D224" i="21"/>
  <c r="C224" i="21"/>
  <c r="B224" i="21"/>
  <c r="AP223" i="21"/>
  <c r="AO223" i="21"/>
  <c r="AN223" i="21"/>
  <c r="AM223" i="21"/>
  <c r="AL223" i="21"/>
  <c r="AK223" i="21"/>
  <c r="AJ223" i="21"/>
  <c r="AI223" i="21"/>
  <c r="AH223" i="21"/>
  <c r="AF223" i="21"/>
  <c r="AE223" i="21"/>
  <c r="AD223" i="21"/>
  <c r="AC223" i="21"/>
  <c r="AB223" i="21"/>
  <c r="AA223" i="21"/>
  <c r="Z223" i="21"/>
  <c r="Y223" i="21"/>
  <c r="X223" i="21"/>
  <c r="W223" i="21"/>
  <c r="V223" i="21"/>
  <c r="U223" i="21"/>
  <c r="T223" i="21"/>
  <c r="S223" i="21"/>
  <c r="R223" i="21"/>
  <c r="Q223" i="21"/>
  <c r="P223" i="21"/>
  <c r="O223" i="21"/>
  <c r="N223" i="21"/>
  <c r="M223" i="21"/>
  <c r="L223" i="21"/>
  <c r="K223" i="21"/>
  <c r="J223" i="21"/>
  <c r="I223" i="21"/>
  <c r="H223" i="21"/>
  <c r="G223" i="21"/>
  <c r="F223" i="21"/>
  <c r="E223" i="21"/>
  <c r="D223" i="21"/>
  <c r="C223" i="21"/>
  <c r="AP222" i="21"/>
  <c r="AO222" i="21"/>
  <c r="AN222" i="21"/>
  <c r="AM222" i="21"/>
  <c r="AL222" i="21"/>
  <c r="AK222" i="21"/>
  <c r="AJ222" i="21"/>
  <c r="AI222" i="21"/>
  <c r="AH222" i="21"/>
  <c r="AF222" i="21"/>
  <c r="AE222" i="21"/>
  <c r="AD222" i="21"/>
  <c r="AC222" i="21"/>
  <c r="AB222" i="21"/>
  <c r="AA222" i="21"/>
  <c r="Z222" i="21"/>
  <c r="Y222" i="21"/>
  <c r="X222" i="21"/>
  <c r="W222" i="21"/>
  <c r="V222" i="21"/>
  <c r="U222" i="21"/>
  <c r="T222" i="21"/>
  <c r="S222" i="21"/>
  <c r="R222" i="21"/>
  <c r="Q222" i="21"/>
  <c r="P222" i="21"/>
  <c r="O222" i="21"/>
  <c r="N222" i="21"/>
  <c r="M222" i="21"/>
  <c r="L222" i="21"/>
  <c r="K222" i="21"/>
  <c r="J222" i="21"/>
  <c r="I222" i="21"/>
  <c r="H222" i="21"/>
  <c r="G222" i="21"/>
  <c r="F222" i="21"/>
  <c r="E222" i="21"/>
  <c r="D222" i="21"/>
  <c r="C222" i="21"/>
  <c r="AP221" i="21"/>
  <c r="AO221" i="21"/>
  <c r="AN221" i="21"/>
  <c r="AM221" i="21"/>
  <c r="AL221" i="21"/>
  <c r="AK221" i="21"/>
  <c r="AJ221" i="21"/>
  <c r="AI221" i="21"/>
  <c r="AH221" i="21"/>
  <c r="AF221" i="21"/>
  <c r="AE221" i="21"/>
  <c r="AD221" i="21"/>
  <c r="AC221" i="21"/>
  <c r="AB221" i="21"/>
  <c r="AA221" i="21"/>
  <c r="Z221" i="21"/>
  <c r="Y221" i="21"/>
  <c r="X221" i="21"/>
  <c r="W221" i="21"/>
  <c r="V221" i="21"/>
  <c r="U221" i="21"/>
  <c r="T221" i="21"/>
  <c r="S221" i="21"/>
  <c r="R221" i="21"/>
  <c r="Q221" i="21"/>
  <c r="P221" i="21"/>
  <c r="O221" i="21"/>
  <c r="N221" i="21"/>
  <c r="M221" i="21"/>
  <c r="L221" i="21"/>
  <c r="K221" i="21"/>
  <c r="J221" i="21"/>
  <c r="I221" i="21"/>
  <c r="H221" i="21"/>
  <c r="G221" i="21"/>
  <c r="F221" i="21"/>
  <c r="E221" i="21"/>
  <c r="D221" i="21"/>
  <c r="C221" i="21"/>
  <c r="AP220" i="21"/>
  <c r="AO220" i="21"/>
  <c r="AN220" i="21"/>
  <c r="AM220" i="21"/>
  <c r="AL220" i="21"/>
  <c r="AK220" i="21"/>
  <c r="AJ220" i="21"/>
  <c r="AI220" i="21"/>
  <c r="AH220" i="21"/>
  <c r="AF220" i="21"/>
  <c r="AE220" i="21"/>
  <c r="AD220" i="21"/>
  <c r="AC220" i="21"/>
  <c r="AB220" i="21"/>
  <c r="AA220" i="21"/>
  <c r="Z220" i="21"/>
  <c r="Y220" i="21"/>
  <c r="X220" i="21"/>
  <c r="W220" i="21"/>
  <c r="V220" i="21"/>
  <c r="U220" i="21"/>
  <c r="T220" i="21"/>
  <c r="S220" i="21"/>
  <c r="R220" i="21"/>
  <c r="Q220" i="21"/>
  <c r="P220" i="21"/>
  <c r="O220" i="21"/>
  <c r="N220" i="21"/>
  <c r="M220" i="21"/>
  <c r="L220" i="21"/>
  <c r="K220" i="21"/>
  <c r="J220" i="21"/>
  <c r="I220" i="21"/>
  <c r="H220" i="21"/>
  <c r="G220" i="21"/>
  <c r="F220" i="21"/>
  <c r="E220" i="21"/>
  <c r="D220" i="21"/>
  <c r="C220" i="21"/>
  <c r="AP219" i="21"/>
  <c r="AO219" i="21"/>
  <c r="AN219" i="21"/>
  <c r="AM219" i="21"/>
  <c r="AL219" i="21"/>
  <c r="AK219" i="21"/>
  <c r="AJ219" i="21"/>
  <c r="AI219" i="21"/>
  <c r="AH219" i="21"/>
  <c r="AF219" i="21"/>
  <c r="AE219" i="21"/>
  <c r="AD219" i="21"/>
  <c r="AC219" i="21"/>
  <c r="AB219" i="21"/>
  <c r="AA219" i="21"/>
  <c r="Z219" i="21"/>
  <c r="Y219" i="21"/>
  <c r="X219" i="21"/>
  <c r="W219" i="21"/>
  <c r="V219" i="21"/>
  <c r="U219" i="21"/>
  <c r="T219" i="21"/>
  <c r="S219" i="21"/>
  <c r="R219" i="21"/>
  <c r="Q219" i="21"/>
  <c r="P219" i="21"/>
  <c r="O219" i="21"/>
  <c r="N219" i="21"/>
  <c r="M219" i="21"/>
  <c r="L219" i="21"/>
  <c r="K219" i="21"/>
  <c r="J219" i="21"/>
  <c r="I219" i="21"/>
  <c r="H219" i="21"/>
  <c r="G219" i="21"/>
  <c r="F219" i="21"/>
  <c r="E219" i="21"/>
  <c r="D219" i="21"/>
  <c r="C219" i="21"/>
  <c r="AP218" i="21"/>
  <c r="AO218" i="21"/>
  <c r="AN218" i="21"/>
  <c r="AM218" i="21"/>
  <c r="AL218" i="21"/>
  <c r="AK218" i="21"/>
  <c r="AJ218" i="21"/>
  <c r="AI218" i="21"/>
  <c r="AH218" i="21"/>
  <c r="AF218" i="21"/>
  <c r="AE218" i="21"/>
  <c r="AD218" i="21"/>
  <c r="AC218" i="21"/>
  <c r="AB218" i="21"/>
  <c r="AA218" i="21"/>
  <c r="Z218" i="21"/>
  <c r="Y218" i="21"/>
  <c r="X218" i="21"/>
  <c r="W218" i="21"/>
  <c r="V218" i="21"/>
  <c r="U218" i="21"/>
  <c r="T218" i="21"/>
  <c r="S218" i="21"/>
  <c r="R218" i="21"/>
  <c r="Q218" i="21"/>
  <c r="P218" i="21"/>
  <c r="O218" i="21"/>
  <c r="N218" i="21"/>
  <c r="M218" i="21"/>
  <c r="L218" i="21"/>
  <c r="K218" i="21"/>
  <c r="J218" i="21"/>
  <c r="I218" i="21"/>
  <c r="H218" i="21"/>
  <c r="G218" i="21"/>
  <c r="F218" i="21"/>
  <c r="E218" i="21"/>
  <c r="D218" i="21"/>
  <c r="C218" i="21"/>
  <c r="AP217" i="21"/>
  <c r="AO217" i="21"/>
  <c r="AN217" i="21"/>
  <c r="AM217" i="21"/>
  <c r="AL217" i="21"/>
  <c r="AK217" i="21"/>
  <c r="AJ217" i="21"/>
  <c r="AI217" i="21"/>
  <c r="AH217" i="21"/>
  <c r="AF217" i="21"/>
  <c r="AE217" i="21"/>
  <c r="AD217" i="21"/>
  <c r="AC217" i="21"/>
  <c r="AB217" i="21"/>
  <c r="AA217" i="21"/>
  <c r="Z217" i="21"/>
  <c r="Y217" i="21"/>
  <c r="X217" i="21"/>
  <c r="W217" i="21"/>
  <c r="V217" i="21"/>
  <c r="U217" i="21"/>
  <c r="T217" i="21"/>
  <c r="S217" i="21"/>
  <c r="R217" i="21"/>
  <c r="Q217" i="21"/>
  <c r="P217" i="21"/>
  <c r="O217" i="21"/>
  <c r="N217" i="21"/>
  <c r="M217" i="21"/>
  <c r="L217" i="21"/>
  <c r="K217" i="21"/>
  <c r="J217" i="21"/>
  <c r="I217" i="21"/>
  <c r="H217" i="21"/>
  <c r="G217" i="21"/>
  <c r="F217" i="21"/>
  <c r="E217" i="21"/>
  <c r="D217" i="21"/>
  <c r="C217" i="21"/>
  <c r="AP216" i="21"/>
  <c r="AO216" i="21"/>
  <c r="AN216" i="21"/>
  <c r="AM216" i="21"/>
  <c r="AL216" i="21"/>
  <c r="AK216" i="21"/>
  <c r="AJ216" i="21"/>
  <c r="AI216" i="21"/>
  <c r="AH216" i="21"/>
  <c r="AF216" i="21"/>
  <c r="AE216" i="21"/>
  <c r="AD216" i="21"/>
  <c r="AC216" i="21"/>
  <c r="AB216" i="21"/>
  <c r="AA216" i="21"/>
  <c r="Z216" i="21"/>
  <c r="Y216" i="21"/>
  <c r="X216" i="21"/>
  <c r="W216" i="21"/>
  <c r="V216" i="21"/>
  <c r="U216" i="21"/>
  <c r="T216" i="21"/>
  <c r="S216" i="21"/>
  <c r="R216" i="21"/>
  <c r="Q216" i="21"/>
  <c r="P216" i="21"/>
  <c r="O216" i="21"/>
  <c r="N216" i="21"/>
  <c r="M216" i="21"/>
  <c r="L216" i="21"/>
  <c r="K216" i="21"/>
  <c r="J216" i="21"/>
  <c r="I216" i="21"/>
  <c r="H216" i="21"/>
  <c r="G216" i="21"/>
  <c r="F216" i="21"/>
  <c r="E216" i="21"/>
  <c r="D216" i="21"/>
  <c r="C216" i="21"/>
  <c r="AP215" i="21"/>
  <c r="AO215" i="21"/>
  <c r="AN215" i="21"/>
  <c r="AM215" i="21"/>
  <c r="AL215" i="21"/>
  <c r="AK215" i="21"/>
  <c r="AJ215" i="21"/>
  <c r="AI215" i="21"/>
  <c r="AH215" i="21"/>
  <c r="AF215" i="21"/>
  <c r="AE215" i="21"/>
  <c r="AD215" i="21"/>
  <c r="AC215" i="21"/>
  <c r="AB215" i="21"/>
  <c r="AA215" i="21"/>
  <c r="Z215" i="21"/>
  <c r="Y215" i="21"/>
  <c r="X215" i="21"/>
  <c r="W215" i="21"/>
  <c r="V215" i="21"/>
  <c r="U215" i="21"/>
  <c r="T215" i="21"/>
  <c r="S215" i="21"/>
  <c r="R215" i="21"/>
  <c r="Q215" i="21"/>
  <c r="P215" i="21"/>
  <c r="O215" i="21"/>
  <c r="N215" i="21"/>
  <c r="M215" i="21"/>
  <c r="L215" i="21"/>
  <c r="K215" i="21"/>
  <c r="J215" i="21"/>
  <c r="I215" i="21"/>
  <c r="H215" i="21"/>
  <c r="G215" i="21"/>
  <c r="F215" i="21"/>
  <c r="E215" i="21"/>
  <c r="D215" i="21"/>
  <c r="C215" i="21"/>
  <c r="AF214" i="21"/>
  <c r="AE214" i="21"/>
  <c r="AD214" i="21"/>
  <c r="AC214" i="21"/>
  <c r="AB214" i="21"/>
  <c r="AA214" i="21"/>
  <c r="Z214" i="21"/>
  <c r="Y214" i="21"/>
  <c r="X214" i="21"/>
  <c r="W214" i="21"/>
  <c r="V214" i="21"/>
  <c r="U214" i="21"/>
  <c r="T214" i="21"/>
  <c r="S214" i="21"/>
  <c r="R214" i="21"/>
  <c r="Q214" i="21"/>
  <c r="P214" i="21"/>
  <c r="O214" i="21"/>
  <c r="N214" i="21"/>
  <c r="M214" i="21"/>
  <c r="L214" i="21"/>
  <c r="K214" i="21"/>
  <c r="J214" i="21"/>
  <c r="I214" i="21"/>
  <c r="H214" i="21"/>
  <c r="G214" i="21"/>
  <c r="F214" i="21"/>
  <c r="E214" i="21"/>
  <c r="D214" i="21"/>
  <c r="C214" i="21"/>
  <c r="B214" i="21"/>
  <c r="AP213" i="21"/>
  <c r="AO213" i="21"/>
  <c r="AN213" i="21"/>
  <c r="AM213" i="21"/>
  <c r="AL213" i="21"/>
  <c r="AK213" i="21"/>
  <c r="AJ213" i="21"/>
  <c r="AI213" i="21"/>
  <c r="AH213" i="21"/>
  <c r="AF213" i="21"/>
  <c r="AE213" i="21"/>
  <c r="AD213" i="21"/>
  <c r="AC213" i="21"/>
  <c r="AB213" i="21"/>
  <c r="AA213" i="21"/>
  <c r="Z213" i="21"/>
  <c r="Y213" i="21"/>
  <c r="X213" i="21"/>
  <c r="W213" i="21"/>
  <c r="V213" i="21"/>
  <c r="U213" i="21"/>
  <c r="T213" i="21"/>
  <c r="S213" i="21"/>
  <c r="R213" i="21"/>
  <c r="Q213" i="21"/>
  <c r="P213" i="21"/>
  <c r="O213" i="21"/>
  <c r="N213" i="21"/>
  <c r="M213" i="21"/>
  <c r="L213" i="21"/>
  <c r="K213" i="21"/>
  <c r="J213" i="21"/>
  <c r="I213" i="21"/>
  <c r="H213" i="21"/>
  <c r="G213" i="21"/>
  <c r="F213" i="21"/>
  <c r="E213" i="21"/>
  <c r="D213" i="21"/>
  <c r="C213" i="21"/>
  <c r="AP212" i="21"/>
  <c r="AO212" i="21"/>
  <c r="AN212" i="21"/>
  <c r="AM212" i="21"/>
  <c r="AL212" i="21"/>
  <c r="AK212" i="21"/>
  <c r="AJ212" i="21"/>
  <c r="AI212" i="21"/>
  <c r="AH212" i="21"/>
  <c r="AF212" i="21"/>
  <c r="AE212" i="21"/>
  <c r="AD212" i="21"/>
  <c r="AC212" i="21"/>
  <c r="AB212" i="21"/>
  <c r="AA212" i="21"/>
  <c r="Z212" i="21"/>
  <c r="Y212" i="21"/>
  <c r="X212" i="21"/>
  <c r="W212" i="21"/>
  <c r="V212" i="21"/>
  <c r="U212" i="21"/>
  <c r="T212" i="21"/>
  <c r="S212" i="21"/>
  <c r="R212" i="21"/>
  <c r="Q212" i="21"/>
  <c r="P212" i="21"/>
  <c r="O212" i="21"/>
  <c r="N212" i="21"/>
  <c r="M212" i="21"/>
  <c r="L212" i="21"/>
  <c r="K212" i="21"/>
  <c r="J212" i="21"/>
  <c r="I212" i="21"/>
  <c r="H212" i="21"/>
  <c r="G212" i="21"/>
  <c r="F212" i="21"/>
  <c r="E212" i="21"/>
  <c r="D212" i="21"/>
  <c r="C212" i="21"/>
  <c r="AP211" i="21"/>
  <c r="AO211" i="21"/>
  <c r="AN211" i="21"/>
  <c r="AM211" i="21"/>
  <c r="AL211" i="21"/>
  <c r="AK211" i="21"/>
  <c r="AJ211" i="21"/>
  <c r="AI211" i="21"/>
  <c r="AH211" i="21"/>
  <c r="AF211" i="21"/>
  <c r="AE211" i="21"/>
  <c r="AD211" i="21"/>
  <c r="AC211" i="21"/>
  <c r="AB211" i="21"/>
  <c r="AA211" i="21"/>
  <c r="Z211" i="21"/>
  <c r="Y211" i="21"/>
  <c r="X211" i="21"/>
  <c r="W211" i="21"/>
  <c r="V211" i="21"/>
  <c r="U211" i="21"/>
  <c r="T211" i="21"/>
  <c r="S211" i="21"/>
  <c r="R211" i="21"/>
  <c r="Q211" i="21"/>
  <c r="P211" i="21"/>
  <c r="O211" i="21"/>
  <c r="N211" i="21"/>
  <c r="M211" i="21"/>
  <c r="L211" i="21"/>
  <c r="K211" i="21"/>
  <c r="J211" i="21"/>
  <c r="I211" i="21"/>
  <c r="H211" i="21"/>
  <c r="G211" i="21"/>
  <c r="F211" i="21"/>
  <c r="E211" i="21"/>
  <c r="D211" i="21"/>
  <c r="C211" i="21"/>
  <c r="AP210" i="21"/>
  <c r="AO210" i="21"/>
  <c r="AN210" i="21"/>
  <c r="AM210" i="21"/>
  <c r="AL210" i="21"/>
  <c r="AK210" i="21"/>
  <c r="AJ210" i="21"/>
  <c r="AI210" i="21"/>
  <c r="AH210" i="21"/>
  <c r="AF210" i="21"/>
  <c r="AE210" i="21"/>
  <c r="AD210" i="21"/>
  <c r="AC210" i="21"/>
  <c r="AB210" i="21"/>
  <c r="AA210" i="21"/>
  <c r="Z210" i="21"/>
  <c r="Y210" i="21"/>
  <c r="X210" i="21"/>
  <c r="W210" i="21"/>
  <c r="V210" i="21"/>
  <c r="U210" i="21"/>
  <c r="T210" i="21"/>
  <c r="S210" i="21"/>
  <c r="R210" i="21"/>
  <c r="Q210" i="21"/>
  <c r="P210" i="21"/>
  <c r="O210" i="21"/>
  <c r="N210" i="21"/>
  <c r="M210" i="21"/>
  <c r="L210" i="21"/>
  <c r="K210" i="21"/>
  <c r="J210" i="21"/>
  <c r="I210" i="21"/>
  <c r="H210" i="21"/>
  <c r="G210" i="21"/>
  <c r="F210" i="21"/>
  <c r="E210" i="21"/>
  <c r="D210" i="21"/>
  <c r="C210" i="21"/>
  <c r="AP209" i="21"/>
  <c r="AO209" i="21"/>
  <c r="AN209" i="21"/>
  <c r="AM209" i="21"/>
  <c r="AL209" i="21"/>
  <c r="AK209" i="21"/>
  <c r="AJ209" i="21"/>
  <c r="AI209" i="21"/>
  <c r="AH209" i="21"/>
  <c r="AF209" i="21"/>
  <c r="AE209" i="21"/>
  <c r="AD209" i="21"/>
  <c r="AC209" i="21"/>
  <c r="AB209" i="21"/>
  <c r="AA209" i="21"/>
  <c r="Z209" i="21"/>
  <c r="Y209" i="21"/>
  <c r="X209" i="21"/>
  <c r="W209" i="21"/>
  <c r="V209" i="21"/>
  <c r="U209" i="21"/>
  <c r="T209" i="21"/>
  <c r="S209" i="21"/>
  <c r="R209" i="21"/>
  <c r="Q209" i="21"/>
  <c r="P209" i="21"/>
  <c r="O209" i="21"/>
  <c r="N209" i="21"/>
  <c r="M209" i="21"/>
  <c r="L209" i="21"/>
  <c r="K209" i="21"/>
  <c r="J209" i="21"/>
  <c r="I209" i="21"/>
  <c r="H209" i="21"/>
  <c r="G209" i="21"/>
  <c r="F209" i="21"/>
  <c r="E209" i="21"/>
  <c r="D209" i="21"/>
  <c r="C209" i="21"/>
  <c r="AP208" i="21"/>
  <c r="AO208" i="21"/>
  <c r="AN208" i="21"/>
  <c r="AM208" i="21"/>
  <c r="AL208" i="21"/>
  <c r="AK208" i="21"/>
  <c r="AJ208" i="21"/>
  <c r="AI208" i="21"/>
  <c r="AH208" i="21"/>
  <c r="AF208" i="21"/>
  <c r="AE208" i="21"/>
  <c r="AD208" i="21"/>
  <c r="AC208" i="21"/>
  <c r="AB208" i="21"/>
  <c r="AA208" i="21"/>
  <c r="Z208" i="21"/>
  <c r="Y208" i="21"/>
  <c r="X208" i="21"/>
  <c r="W208" i="21"/>
  <c r="V208" i="21"/>
  <c r="U208" i="21"/>
  <c r="T208" i="21"/>
  <c r="S208" i="21"/>
  <c r="R208" i="21"/>
  <c r="Q208" i="21"/>
  <c r="P208" i="21"/>
  <c r="O208" i="21"/>
  <c r="N208" i="21"/>
  <c r="M208" i="21"/>
  <c r="L208" i="21"/>
  <c r="K208" i="21"/>
  <c r="J208" i="21"/>
  <c r="I208" i="21"/>
  <c r="H208" i="21"/>
  <c r="G208" i="21"/>
  <c r="F208" i="21"/>
  <c r="E208" i="21"/>
  <c r="D208" i="21"/>
  <c r="C208" i="21"/>
  <c r="AP207" i="21"/>
  <c r="AO207" i="21"/>
  <c r="AN207" i="21"/>
  <c r="AM207" i="21"/>
  <c r="AL207" i="21"/>
  <c r="AK207" i="21"/>
  <c r="AJ207" i="21"/>
  <c r="AI207" i="21"/>
  <c r="AH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AP206" i="21"/>
  <c r="AO206" i="21"/>
  <c r="AN206" i="21"/>
  <c r="AM206" i="21"/>
  <c r="AL206" i="21"/>
  <c r="AK206" i="21"/>
  <c r="AJ206" i="21"/>
  <c r="AI206" i="21"/>
  <c r="AH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AP205" i="21"/>
  <c r="AO205" i="21"/>
  <c r="AN205" i="21"/>
  <c r="AM205" i="21"/>
  <c r="AL205" i="21"/>
  <c r="AK205" i="21"/>
  <c r="AJ205" i="21"/>
  <c r="AI205" i="21"/>
  <c r="AH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P203" i="21"/>
  <c r="AO203" i="21"/>
  <c r="AN203" i="21"/>
  <c r="AM203" i="21"/>
  <c r="AL203" i="21"/>
  <c r="AK203" i="21"/>
  <c r="AJ203" i="21"/>
  <c r="AI203" i="21"/>
  <c r="AH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AP202" i="21"/>
  <c r="AO202" i="21"/>
  <c r="AN202" i="21"/>
  <c r="AM202" i="21"/>
  <c r="AL202" i="21"/>
  <c r="AK202" i="21"/>
  <c r="AJ202" i="21"/>
  <c r="AI202" i="21"/>
  <c r="AH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AP201" i="21"/>
  <c r="AO201" i="21"/>
  <c r="AN201" i="21"/>
  <c r="AM201" i="21"/>
  <c r="AL201" i="21"/>
  <c r="AK201" i="21"/>
  <c r="AJ201" i="21"/>
  <c r="AI201" i="21"/>
  <c r="AH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AP200" i="21"/>
  <c r="AO200" i="21"/>
  <c r="AN200" i="21"/>
  <c r="AM200" i="21"/>
  <c r="AL200" i="21"/>
  <c r="AK200" i="21"/>
  <c r="AJ200" i="21"/>
  <c r="AI200" i="21"/>
  <c r="AH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AP199" i="21"/>
  <c r="AO199" i="21"/>
  <c r="AN199" i="21"/>
  <c r="AM199" i="21"/>
  <c r="AL199" i="21"/>
  <c r="AK199" i="21"/>
  <c r="AJ199" i="21"/>
  <c r="AI199" i="21"/>
  <c r="AH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AP198" i="21"/>
  <c r="AO198" i="21"/>
  <c r="AN198" i="21"/>
  <c r="AM198" i="21"/>
  <c r="AL198" i="21"/>
  <c r="AK198" i="21"/>
  <c r="AJ198" i="21"/>
  <c r="AI198" i="21"/>
  <c r="AH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AP197" i="21"/>
  <c r="AO197" i="21"/>
  <c r="AN197" i="21"/>
  <c r="AM197" i="21"/>
  <c r="AL197" i="21"/>
  <c r="AK197" i="21"/>
  <c r="AJ197" i="21"/>
  <c r="AI197" i="21"/>
  <c r="AH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AP196" i="21"/>
  <c r="AO196" i="21"/>
  <c r="AN196" i="21"/>
  <c r="AM196" i="21"/>
  <c r="AL196" i="21"/>
  <c r="AK196" i="21"/>
  <c r="AJ196" i="21"/>
  <c r="AI196" i="21"/>
  <c r="AH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AP195" i="21"/>
  <c r="AO195" i="21"/>
  <c r="AN195" i="21"/>
  <c r="AM195" i="21"/>
  <c r="AL195" i="21"/>
  <c r="AK195" i="21"/>
  <c r="AJ195" i="21"/>
  <c r="AI195" i="21"/>
  <c r="AH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P193" i="21"/>
  <c r="AO193" i="21"/>
  <c r="AN193" i="21"/>
  <c r="AM193" i="21"/>
  <c r="AL193" i="21"/>
  <c r="AK193" i="21"/>
  <c r="AJ193" i="21"/>
  <c r="AI193" i="21"/>
  <c r="AH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AP192" i="21"/>
  <c r="AO192" i="21"/>
  <c r="AN192" i="21"/>
  <c r="AM192" i="21"/>
  <c r="AL192" i="21"/>
  <c r="AK192" i="21"/>
  <c r="AJ192" i="21"/>
  <c r="AI192" i="21"/>
  <c r="AH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AP191" i="21"/>
  <c r="AO191" i="21"/>
  <c r="AN191" i="21"/>
  <c r="AM191" i="21"/>
  <c r="AL191" i="21"/>
  <c r="AK191" i="21"/>
  <c r="AJ191" i="21"/>
  <c r="AI191" i="21"/>
  <c r="AH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AP190" i="21"/>
  <c r="AO190" i="21"/>
  <c r="AN190" i="21"/>
  <c r="AM190" i="21"/>
  <c r="AL190" i="21"/>
  <c r="AK190" i="21"/>
  <c r="AJ190" i="21"/>
  <c r="AI190" i="21"/>
  <c r="AH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AP189" i="21"/>
  <c r="AO189" i="21"/>
  <c r="AN189" i="21"/>
  <c r="AM189" i="21"/>
  <c r="AL189" i="21"/>
  <c r="AK189" i="21"/>
  <c r="AJ189" i="21"/>
  <c r="AI189" i="21"/>
  <c r="AH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AP188" i="21"/>
  <c r="AO188" i="21"/>
  <c r="AN188" i="21"/>
  <c r="AM188" i="21"/>
  <c r="AL188" i="21"/>
  <c r="AK188" i="21"/>
  <c r="AJ188" i="21"/>
  <c r="AI188" i="21"/>
  <c r="AH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AP187" i="21"/>
  <c r="AO187" i="21"/>
  <c r="AN187" i="21"/>
  <c r="AM187" i="21"/>
  <c r="AL187" i="21"/>
  <c r="AK187" i="21"/>
  <c r="AJ187" i="21"/>
  <c r="AI187" i="21"/>
  <c r="AH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AP186" i="21"/>
  <c r="AO186" i="21"/>
  <c r="AN186" i="21"/>
  <c r="AM186" i="21"/>
  <c r="AL186" i="21"/>
  <c r="AK186" i="21"/>
  <c r="AJ186" i="21"/>
  <c r="AI186" i="21"/>
  <c r="AH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AP185" i="21"/>
  <c r="AO185" i="21"/>
  <c r="AN185" i="21"/>
  <c r="AM185" i="21"/>
  <c r="AL185" i="21"/>
  <c r="AK185" i="21"/>
  <c r="AJ185" i="21"/>
  <c r="AI185" i="21"/>
  <c r="AH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P183" i="21"/>
  <c r="AO183" i="21"/>
  <c r="AN183" i="21"/>
  <c r="AM183" i="21"/>
  <c r="AL183" i="21"/>
  <c r="AK183" i="21"/>
  <c r="AJ183" i="21"/>
  <c r="AI183" i="21"/>
  <c r="AH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AP182" i="21"/>
  <c r="AO182" i="21"/>
  <c r="AN182" i="21"/>
  <c r="AM182" i="21"/>
  <c r="AL182" i="21"/>
  <c r="AK182" i="21"/>
  <c r="AJ182" i="21"/>
  <c r="AI182" i="21"/>
  <c r="AH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AP181" i="21"/>
  <c r="AO181" i="21"/>
  <c r="AN181" i="21"/>
  <c r="AM181" i="21"/>
  <c r="AL181" i="21"/>
  <c r="AK181" i="21"/>
  <c r="AJ181" i="21"/>
  <c r="AI181" i="21"/>
  <c r="AH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AP180" i="21"/>
  <c r="AO180" i="21"/>
  <c r="AN180" i="21"/>
  <c r="AM180" i="21"/>
  <c r="AL180" i="21"/>
  <c r="AK180" i="21"/>
  <c r="AJ180" i="21"/>
  <c r="AI180" i="21"/>
  <c r="AH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AP179" i="21"/>
  <c r="AO179" i="21"/>
  <c r="AN179" i="21"/>
  <c r="AM179" i="21"/>
  <c r="AL179" i="21"/>
  <c r="AK179" i="21"/>
  <c r="AJ179" i="21"/>
  <c r="AI179" i="21"/>
  <c r="AH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AP178" i="21"/>
  <c r="AO178" i="21"/>
  <c r="AN178" i="21"/>
  <c r="AM178" i="21"/>
  <c r="AL178" i="21"/>
  <c r="AK178" i="21"/>
  <c r="AJ178" i="21"/>
  <c r="AI178" i="21"/>
  <c r="AH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AP177" i="21"/>
  <c r="AO177" i="21"/>
  <c r="AN177" i="21"/>
  <c r="AM177" i="21"/>
  <c r="AL177" i="21"/>
  <c r="AK177" i="21"/>
  <c r="AJ177" i="21"/>
  <c r="AI177" i="21"/>
  <c r="AH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AP176" i="21"/>
  <c r="AO176" i="21"/>
  <c r="AN176" i="21"/>
  <c r="AM176" i="21"/>
  <c r="AL176" i="21"/>
  <c r="AK176" i="21"/>
  <c r="AJ176" i="21"/>
  <c r="AI176" i="21"/>
  <c r="AH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AP175" i="21"/>
  <c r="AO175" i="21"/>
  <c r="AN175" i="21"/>
  <c r="AM175" i="21"/>
  <c r="AL175" i="21"/>
  <c r="AK175" i="21"/>
  <c r="AJ175" i="21"/>
  <c r="AI175" i="21"/>
  <c r="AH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P173" i="21"/>
  <c r="AO173" i="21"/>
  <c r="AN173" i="21"/>
  <c r="AM173" i="21"/>
  <c r="AL173" i="21"/>
  <c r="AK173" i="21"/>
  <c r="AJ173" i="21"/>
  <c r="AI173" i="21"/>
  <c r="AH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AP172" i="21"/>
  <c r="AO172" i="21"/>
  <c r="AN172" i="21"/>
  <c r="AM172" i="21"/>
  <c r="AL172" i="21"/>
  <c r="AK172" i="21"/>
  <c r="AJ172" i="21"/>
  <c r="AI172" i="21"/>
  <c r="AH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AP171" i="21"/>
  <c r="AO171" i="21"/>
  <c r="AN171" i="21"/>
  <c r="AM171" i="21"/>
  <c r="AL171" i="21"/>
  <c r="AK171" i="21"/>
  <c r="AJ171" i="21"/>
  <c r="AI171" i="21"/>
  <c r="AH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AP170" i="21"/>
  <c r="AO170" i="21"/>
  <c r="AN170" i="21"/>
  <c r="AM170" i="21"/>
  <c r="AL170" i="21"/>
  <c r="AK170" i="21"/>
  <c r="AJ170" i="21"/>
  <c r="AI170" i="21"/>
  <c r="AH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AP169" i="21"/>
  <c r="AO169" i="21"/>
  <c r="AN169" i="21"/>
  <c r="AM169" i="21"/>
  <c r="AL169" i="21"/>
  <c r="AK169" i="21"/>
  <c r="AJ169" i="21"/>
  <c r="AI169" i="21"/>
  <c r="AH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AP168" i="21"/>
  <c r="AO168" i="21"/>
  <c r="AN168" i="21"/>
  <c r="AM168" i="21"/>
  <c r="AL168" i="21"/>
  <c r="AK168" i="21"/>
  <c r="AJ168" i="21"/>
  <c r="AI168" i="21"/>
  <c r="AH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AP167" i="21"/>
  <c r="AO167" i="21"/>
  <c r="AN167" i="21"/>
  <c r="AM167" i="21"/>
  <c r="AL167" i="21"/>
  <c r="AK167" i="21"/>
  <c r="AJ167" i="21"/>
  <c r="AI167" i="21"/>
  <c r="AH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AP166" i="21"/>
  <c r="AO166" i="21"/>
  <c r="AN166" i="21"/>
  <c r="AM166" i="21"/>
  <c r="AL166" i="21"/>
  <c r="AK166" i="21"/>
  <c r="AJ166" i="21"/>
  <c r="AI166" i="21"/>
  <c r="AH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AP165" i="21"/>
  <c r="AO165" i="21"/>
  <c r="AN165" i="21"/>
  <c r="AM165" i="21"/>
  <c r="AL165" i="21"/>
  <c r="AK165" i="21"/>
  <c r="AJ165" i="21"/>
  <c r="AI165" i="21"/>
  <c r="AH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P163" i="21"/>
  <c r="AO163" i="21"/>
  <c r="AN163" i="21"/>
  <c r="AM163" i="21"/>
  <c r="AL163" i="21"/>
  <c r="AK163" i="21"/>
  <c r="AJ163" i="21"/>
  <c r="AI163" i="21"/>
  <c r="AH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AP162" i="21"/>
  <c r="AO162" i="21"/>
  <c r="AN162" i="21"/>
  <c r="AM162" i="21"/>
  <c r="AL162" i="21"/>
  <c r="AK162" i="21"/>
  <c r="AJ162" i="21"/>
  <c r="AI162" i="21"/>
  <c r="AH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AP161" i="21"/>
  <c r="AO161" i="21"/>
  <c r="AN161" i="21"/>
  <c r="AM161" i="21"/>
  <c r="AL161" i="21"/>
  <c r="AK161" i="21"/>
  <c r="AJ161" i="21"/>
  <c r="AI161" i="21"/>
  <c r="AH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AP160" i="21"/>
  <c r="AO160" i="21"/>
  <c r="AN160" i="21"/>
  <c r="AM160" i="21"/>
  <c r="AL160" i="21"/>
  <c r="AK160" i="21"/>
  <c r="AJ160" i="21"/>
  <c r="AI160" i="21"/>
  <c r="AH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AP159" i="21"/>
  <c r="AO159" i="21"/>
  <c r="AN159" i="21"/>
  <c r="AM159" i="21"/>
  <c r="AL159" i="21"/>
  <c r="AK159" i="21"/>
  <c r="AJ159" i="21"/>
  <c r="AI159" i="21"/>
  <c r="AH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AP158" i="21"/>
  <c r="AO158" i="21"/>
  <c r="AN158" i="21"/>
  <c r="AM158" i="21"/>
  <c r="AL158" i="21"/>
  <c r="AK158" i="21"/>
  <c r="AJ158" i="21"/>
  <c r="AI158" i="21"/>
  <c r="AH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AP157" i="21"/>
  <c r="AO157" i="21"/>
  <c r="AN157" i="21"/>
  <c r="AM157" i="21"/>
  <c r="AL157" i="21"/>
  <c r="AK157" i="21"/>
  <c r="AJ157" i="21"/>
  <c r="AI157" i="21"/>
  <c r="AH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AP156" i="21"/>
  <c r="AO156" i="21"/>
  <c r="AN156" i="21"/>
  <c r="AM156" i="21"/>
  <c r="AL156" i="21"/>
  <c r="AK156" i="21"/>
  <c r="AJ156" i="21"/>
  <c r="AI156" i="21"/>
  <c r="AH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302" i="19"/>
  <c r="AE302" i="19"/>
  <c r="AD302" i="19"/>
  <c r="AC302" i="19"/>
  <c r="AB302" i="19"/>
  <c r="AA302" i="19"/>
  <c r="Z302" i="19"/>
  <c r="Y302" i="19"/>
  <c r="X302" i="19"/>
  <c r="W302" i="19"/>
  <c r="V302" i="19"/>
  <c r="U302" i="19"/>
  <c r="T302" i="19"/>
  <c r="S302" i="19"/>
  <c r="R302" i="19"/>
  <c r="Q302" i="19"/>
  <c r="P302" i="19"/>
  <c r="O302" i="19"/>
  <c r="N302" i="19"/>
  <c r="M302" i="19"/>
  <c r="L302" i="19"/>
  <c r="K302" i="19"/>
  <c r="J302" i="19"/>
  <c r="I302" i="19"/>
  <c r="H302" i="19"/>
  <c r="G302" i="19"/>
  <c r="F302" i="19"/>
  <c r="E302" i="19"/>
  <c r="D302" i="19"/>
  <c r="C302" i="19"/>
  <c r="AF301" i="19"/>
  <c r="AE301" i="19"/>
  <c r="AD301" i="19"/>
  <c r="AC301" i="19"/>
  <c r="AB301" i="19"/>
  <c r="AA301" i="19"/>
  <c r="Z301" i="19"/>
  <c r="Y301" i="19"/>
  <c r="X301" i="19"/>
  <c r="W301" i="19"/>
  <c r="V301" i="19"/>
  <c r="U301" i="19"/>
  <c r="T301" i="19"/>
  <c r="S301" i="19"/>
  <c r="R301" i="19"/>
  <c r="Q301" i="19"/>
  <c r="P301" i="19"/>
  <c r="O301" i="19"/>
  <c r="N301" i="19"/>
  <c r="M301" i="19"/>
  <c r="L301" i="19"/>
  <c r="K301" i="19"/>
  <c r="J301" i="19"/>
  <c r="I301" i="19"/>
  <c r="H301" i="19"/>
  <c r="G301" i="19"/>
  <c r="F301" i="19"/>
  <c r="E301" i="19"/>
  <c r="D301" i="19"/>
  <c r="C301" i="19"/>
  <c r="AF300" i="19"/>
  <c r="AE300" i="19"/>
  <c r="AD300" i="19"/>
  <c r="AC300" i="19"/>
  <c r="AB300" i="19"/>
  <c r="AA300" i="19"/>
  <c r="Z300" i="19"/>
  <c r="Y300" i="19"/>
  <c r="X300" i="19"/>
  <c r="W300" i="19"/>
  <c r="V300" i="19"/>
  <c r="U300" i="19"/>
  <c r="T300" i="19"/>
  <c r="S300" i="19"/>
  <c r="R300" i="19"/>
  <c r="Q300" i="19"/>
  <c r="P300" i="19"/>
  <c r="O300" i="19"/>
  <c r="N300" i="19"/>
  <c r="M300" i="19"/>
  <c r="L300" i="19"/>
  <c r="K300" i="19"/>
  <c r="J300" i="19"/>
  <c r="I300" i="19"/>
  <c r="H300" i="19"/>
  <c r="G300" i="19"/>
  <c r="F300" i="19"/>
  <c r="E300" i="19"/>
  <c r="D300" i="19"/>
  <c r="C300" i="19"/>
  <c r="AF299" i="19"/>
  <c r="AE299" i="19"/>
  <c r="AD299" i="19"/>
  <c r="AC299" i="19"/>
  <c r="AB299" i="19"/>
  <c r="AA299" i="19"/>
  <c r="Z299" i="19"/>
  <c r="Y299" i="19"/>
  <c r="X299" i="19"/>
  <c r="W299" i="19"/>
  <c r="V299" i="19"/>
  <c r="U299" i="19"/>
  <c r="T299" i="19"/>
  <c r="S299" i="19"/>
  <c r="R299" i="19"/>
  <c r="Q299" i="19"/>
  <c r="P299" i="19"/>
  <c r="O299" i="19"/>
  <c r="N299" i="19"/>
  <c r="M299" i="19"/>
  <c r="L299" i="19"/>
  <c r="K299" i="19"/>
  <c r="J299" i="19"/>
  <c r="I299" i="19"/>
  <c r="H299" i="19"/>
  <c r="G299" i="19"/>
  <c r="F299" i="19"/>
  <c r="E299" i="19"/>
  <c r="D299" i="19"/>
  <c r="C299" i="19"/>
  <c r="AF298" i="19"/>
  <c r="AE298" i="19"/>
  <c r="AD298" i="19"/>
  <c r="AC298" i="19"/>
  <c r="AB298" i="19"/>
  <c r="AA298" i="19"/>
  <c r="Z298" i="19"/>
  <c r="Y298" i="19"/>
  <c r="X298" i="19"/>
  <c r="W298" i="19"/>
  <c r="V298" i="19"/>
  <c r="U298" i="19"/>
  <c r="T298" i="19"/>
  <c r="S298" i="19"/>
  <c r="R298" i="19"/>
  <c r="Q298" i="19"/>
  <c r="P298" i="19"/>
  <c r="O298" i="19"/>
  <c r="N298" i="19"/>
  <c r="M298" i="19"/>
  <c r="L298" i="19"/>
  <c r="K298" i="19"/>
  <c r="J298" i="19"/>
  <c r="I298" i="19"/>
  <c r="H298" i="19"/>
  <c r="G298" i="19"/>
  <c r="F298" i="19"/>
  <c r="E298" i="19"/>
  <c r="D298" i="19"/>
  <c r="C298" i="19"/>
  <c r="AF297" i="19"/>
  <c r="AE297" i="19"/>
  <c r="AD297" i="19"/>
  <c r="AC297" i="19"/>
  <c r="AB297" i="19"/>
  <c r="AA297" i="19"/>
  <c r="Z297" i="19"/>
  <c r="Y297" i="19"/>
  <c r="X297" i="19"/>
  <c r="W297" i="19"/>
  <c r="V297" i="19"/>
  <c r="U297" i="19"/>
  <c r="T297" i="19"/>
  <c r="S297" i="19"/>
  <c r="R297" i="19"/>
  <c r="Q297" i="19"/>
  <c r="P297" i="19"/>
  <c r="O297" i="19"/>
  <c r="N297" i="19"/>
  <c r="M297" i="19"/>
  <c r="L297" i="19"/>
  <c r="K297" i="19"/>
  <c r="J297" i="19"/>
  <c r="I297" i="19"/>
  <c r="H297" i="19"/>
  <c r="G297" i="19"/>
  <c r="F297" i="19"/>
  <c r="E297" i="19"/>
  <c r="D297" i="19"/>
  <c r="C297" i="19"/>
  <c r="AF296" i="19"/>
  <c r="AE296" i="19"/>
  <c r="AD296" i="19"/>
  <c r="AC296" i="19"/>
  <c r="AB296" i="19"/>
  <c r="AA296" i="19"/>
  <c r="Z296" i="19"/>
  <c r="Y296" i="19"/>
  <c r="X296" i="19"/>
  <c r="W296" i="19"/>
  <c r="V296" i="19"/>
  <c r="U296" i="19"/>
  <c r="T296" i="19"/>
  <c r="S296" i="19"/>
  <c r="R296" i="19"/>
  <c r="Q296" i="19"/>
  <c r="P296" i="19"/>
  <c r="O296" i="19"/>
  <c r="N296" i="19"/>
  <c r="M296" i="19"/>
  <c r="L296" i="19"/>
  <c r="K296" i="19"/>
  <c r="J296" i="19"/>
  <c r="I296" i="19"/>
  <c r="H296" i="19"/>
  <c r="G296" i="19"/>
  <c r="F296" i="19"/>
  <c r="E296" i="19"/>
  <c r="D296" i="19"/>
  <c r="C296" i="19"/>
  <c r="AF295" i="19"/>
  <c r="AE295" i="19"/>
  <c r="AD295" i="19"/>
  <c r="AC295" i="19"/>
  <c r="AB295" i="19"/>
  <c r="AA295" i="19"/>
  <c r="Z295" i="19"/>
  <c r="Y295" i="19"/>
  <c r="X295" i="19"/>
  <c r="W295" i="19"/>
  <c r="V295" i="19"/>
  <c r="U295" i="19"/>
  <c r="T295" i="19"/>
  <c r="S295" i="19"/>
  <c r="R295" i="19"/>
  <c r="Q295" i="19"/>
  <c r="P295" i="19"/>
  <c r="O295" i="19"/>
  <c r="N295" i="19"/>
  <c r="M295" i="19"/>
  <c r="L295" i="19"/>
  <c r="K295" i="19"/>
  <c r="J295" i="19"/>
  <c r="I295" i="19"/>
  <c r="H295" i="19"/>
  <c r="G295" i="19"/>
  <c r="F295" i="19"/>
  <c r="E295" i="19"/>
  <c r="D295" i="19"/>
  <c r="C295" i="19"/>
  <c r="AF294" i="19"/>
  <c r="AE294" i="19"/>
  <c r="AD294" i="19"/>
  <c r="AC294" i="19"/>
  <c r="AB294" i="19"/>
  <c r="AA294" i="19"/>
  <c r="Z294" i="19"/>
  <c r="Y294" i="19"/>
  <c r="X294" i="19"/>
  <c r="W294" i="19"/>
  <c r="V294" i="19"/>
  <c r="U294" i="19"/>
  <c r="T294" i="19"/>
  <c r="S294" i="19"/>
  <c r="R294" i="19"/>
  <c r="Q294" i="19"/>
  <c r="P294" i="19"/>
  <c r="O294" i="19"/>
  <c r="N294" i="19"/>
  <c r="M294" i="19"/>
  <c r="L294" i="19"/>
  <c r="K294" i="19"/>
  <c r="J294" i="19"/>
  <c r="I294" i="19"/>
  <c r="H294" i="19"/>
  <c r="G294" i="19"/>
  <c r="F294" i="19"/>
  <c r="E294" i="19"/>
  <c r="D294" i="19"/>
  <c r="C294" i="19"/>
  <c r="B294" i="19"/>
  <c r="AF293" i="19"/>
  <c r="AE293" i="19"/>
  <c r="AD293" i="19"/>
  <c r="AC293" i="19"/>
  <c r="AB293" i="19"/>
  <c r="AA293" i="19"/>
  <c r="Z293" i="19"/>
  <c r="Y293" i="19"/>
  <c r="X293" i="19"/>
  <c r="W293" i="19"/>
  <c r="V293" i="19"/>
  <c r="U293" i="19"/>
  <c r="T293" i="19"/>
  <c r="S293" i="19"/>
  <c r="R293" i="19"/>
  <c r="Q293" i="19"/>
  <c r="P293" i="19"/>
  <c r="O293" i="19"/>
  <c r="N293" i="19"/>
  <c r="M293" i="19"/>
  <c r="L293" i="19"/>
  <c r="K293" i="19"/>
  <c r="J293" i="19"/>
  <c r="I293" i="19"/>
  <c r="H293" i="19"/>
  <c r="G293" i="19"/>
  <c r="F293" i="19"/>
  <c r="E293" i="19"/>
  <c r="D293" i="19"/>
  <c r="C293" i="19"/>
  <c r="AF292" i="19"/>
  <c r="AE292" i="19"/>
  <c r="AD292" i="19"/>
  <c r="AC292" i="19"/>
  <c r="AB292" i="19"/>
  <c r="AA292" i="19"/>
  <c r="Z292" i="19"/>
  <c r="Y292" i="19"/>
  <c r="X292" i="19"/>
  <c r="W292" i="19"/>
  <c r="V292" i="19"/>
  <c r="U292" i="19"/>
  <c r="T292" i="19"/>
  <c r="S292" i="19"/>
  <c r="R292" i="19"/>
  <c r="Q292" i="19"/>
  <c r="P292" i="19"/>
  <c r="O292" i="19"/>
  <c r="N292" i="19"/>
  <c r="M292" i="19"/>
  <c r="L292" i="19"/>
  <c r="K292" i="19"/>
  <c r="J292" i="19"/>
  <c r="I292" i="19"/>
  <c r="H292" i="19"/>
  <c r="G292" i="19"/>
  <c r="F292" i="19"/>
  <c r="E292" i="19"/>
  <c r="D292" i="19"/>
  <c r="C292" i="19"/>
  <c r="AF291" i="19"/>
  <c r="AE291" i="19"/>
  <c r="AD291" i="19"/>
  <c r="AC291" i="19"/>
  <c r="AB291" i="19"/>
  <c r="AA291" i="19"/>
  <c r="Z291" i="19"/>
  <c r="Y291" i="19"/>
  <c r="X291" i="19"/>
  <c r="W291" i="19"/>
  <c r="V291" i="19"/>
  <c r="U291" i="19"/>
  <c r="T291" i="19"/>
  <c r="S291" i="19"/>
  <c r="R291" i="19"/>
  <c r="Q291" i="19"/>
  <c r="P291" i="19"/>
  <c r="O291" i="19"/>
  <c r="N291" i="19"/>
  <c r="M291" i="19"/>
  <c r="L291" i="19"/>
  <c r="K291" i="19"/>
  <c r="J291" i="19"/>
  <c r="I291" i="19"/>
  <c r="H291" i="19"/>
  <c r="G291" i="19"/>
  <c r="F291" i="19"/>
  <c r="E291" i="19"/>
  <c r="D291" i="19"/>
  <c r="C291" i="19"/>
  <c r="AF290" i="19"/>
  <c r="AE290" i="19"/>
  <c r="AD290" i="19"/>
  <c r="AC290" i="19"/>
  <c r="AB290" i="19"/>
  <c r="AA290" i="19"/>
  <c r="Z290" i="19"/>
  <c r="Y290" i="19"/>
  <c r="X290" i="19"/>
  <c r="W290" i="19"/>
  <c r="V290" i="19"/>
  <c r="U290" i="19"/>
  <c r="T290" i="19"/>
  <c r="S290" i="19"/>
  <c r="R290" i="19"/>
  <c r="Q290" i="19"/>
  <c r="P290" i="19"/>
  <c r="O290" i="19"/>
  <c r="N290" i="19"/>
  <c r="M290" i="19"/>
  <c r="L290" i="19"/>
  <c r="K290" i="19"/>
  <c r="J290" i="19"/>
  <c r="I290" i="19"/>
  <c r="H290" i="19"/>
  <c r="G290" i="19"/>
  <c r="F290" i="19"/>
  <c r="E290" i="19"/>
  <c r="D290" i="19"/>
  <c r="C290" i="19"/>
  <c r="AF289" i="19"/>
  <c r="AE289" i="19"/>
  <c r="AD289" i="19"/>
  <c r="AC289" i="19"/>
  <c r="AB289" i="19"/>
  <c r="AA289" i="19"/>
  <c r="Z289" i="19"/>
  <c r="Y289" i="19"/>
  <c r="X289" i="19"/>
  <c r="W289" i="19"/>
  <c r="V289" i="19"/>
  <c r="U289" i="19"/>
  <c r="T289" i="19"/>
  <c r="S289" i="19"/>
  <c r="R289" i="19"/>
  <c r="Q289" i="19"/>
  <c r="P289" i="19"/>
  <c r="O289" i="19"/>
  <c r="N289" i="19"/>
  <c r="M289" i="19"/>
  <c r="L289" i="19"/>
  <c r="K289" i="19"/>
  <c r="J289" i="19"/>
  <c r="I289" i="19"/>
  <c r="H289" i="19"/>
  <c r="G289" i="19"/>
  <c r="F289" i="19"/>
  <c r="E289" i="19"/>
  <c r="D289" i="19"/>
  <c r="C289" i="19"/>
  <c r="AF288" i="19"/>
  <c r="AE288" i="19"/>
  <c r="AD288" i="19"/>
  <c r="AC288" i="19"/>
  <c r="AB288" i="19"/>
  <c r="AA288" i="19"/>
  <c r="Z288" i="19"/>
  <c r="Y288" i="19"/>
  <c r="X288" i="19"/>
  <c r="W288" i="19"/>
  <c r="V288" i="19"/>
  <c r="U288" i="19"/>
  <c r="T288" i="19"/>
  <c r="S288" i="19"/>
  <c r="R288" i="19"/>
  <c r="Q288" i="19"/>
  <c r="P288" i="19"/>
  <c r="O288" i="19"/>
  <c r="N288" i="19"/>
  <c r="M288" i="19"/>
  <c r="L288" i="19"/>
  <c r="K288" i="19"/>
  <c r="J288" i="19"/>
  <c r="I288" i="19"/>
  <c r="H288" i="19"/>
  <c r="G288" i="19"/>
  <c r="F288" i="19"/>
  <c r="E288" i="19"/>
  <c r="D288" i="19"/>
  <c r="C288" i="19"/>
  <c r="AF287" i="19"/>
  <c r="AE287" i="19"/>
  <c r="AD287" i="19"/>
  <c r="AC287" i="19"/>
  <c r="AB287" i="19"/>
  <c r="AA287" i="19"/>
  <c r="Z287" i="19"/>
  <c r="Y287" i="19"/>
  <c r="X287" i="19"/>
  <c r="W287" i="19"/>
  <c r="V287" i="19"/>
  <c r="U287" i="19"/>
  <c r="T287" i="19"/>
  <c r="S287" i="19"/>
  <c r="R287" i="19"/>
  <c r="Q287" i="19"/>
  <c r="P287" i="19"/>
  <c r="O287" i="19"/>
  <c r="N287" i="19"/>
  <c r="M287" i="19"/>
  <c r="L287" i="19"/>
  <c r="K287" i="19"/>
  <c r="J287" i="19"/>
  <c r="I287" i="19"/>
  <c r="H287" i="19"/>
  <c r="G287" i="19"/>
  <c r="F287" i="19"/>
  <c r="E287" i="19"/>
  <c r="D287" i="19"/>
  <c r="C287" i="19"/>
  <c r="AF286" i="19"/>
  <c r="AE286" i="19"/>
  <c r="AD286" i="19"/>
  <c r="AC286" i="19"/>
  <c r="AB286" i="19"/>
  <c r="AA286" i="19"/>
  <c r="Z286" i="19"/>
  <c r="Y286" i="19"/>
  <c r="X286" i="19"/>
  <c r="W286" i="19"/>
  <c r="V286" i="19"/>
  <c r="U286" i="19"/>
  <c r="T286" i="19"/>
  <c r="S286" i="19"/>
  <c r="R286" i="19"/>
  <c r="Q286" i="19"/>
  <c r="P286" i="19"/>
  <c r="O286" i="19"/>
  <c r="N286" i="19"/>
  <c r="M286" i="19"/>
  <c r="L286" i="19"/>
  <c r="K286" i="19"/>
  <c r="J286" i="19"/>
  <c r="I286" i="19"/>
  <c r="H286" i="19"/>
  <c r="G286" i="19"/>
  <c r="F286" i="19"/>
  <c r="E286" i="19"/>
  <c r="D286" i="19"/>
  <c r="C286" i="19"/>
  <c r="AF285" i="19"/>
  <c r="AE285" i="19"/>
  <c r="AD285" i="19"/>
  <c r="AC285" i="19"/>
  <c r="AB285" i="19"/>
  <c r="AA285" i="19"/>
  <c r="Z285" i="19"/>
  <c r="Y285" i="19"/>
  <c r="X285" i="19"/>
  <c r="W285" i="19"/>
  <c r="V285" i="19"/>
  <c r="U285" i="19"/>
  <c r="T285" i="19"/>
  <c r="S285" i="19"/>
  <c r="R285" i="19"/>
  <c r="Q285" i="19"/>
  <c r="P285" i="19"/>
  <c r="O285" i="19"/>
  <c r="N285" i="19"/>
  <c r="M285" i="19"/>
  <c r="L285" i="19"/>
  <c r="K285" i="19"/>
  <c r="J285" i="19"/>
  <c r="I285" i="19"/>
  <c r="H285" i="19"/>
  <c r="G285" i="19"/>
  <c r="F285" i="19"/>
  <c r="E285" i="19"/>
  <c r="D285" i="19"/>
  <c r="C285" i="19"/>
  <c r="AF284" i="19"/>
  <c r="AE284" i="19"/>
  <c r="AD284" i="19"/>
  <c r="AC284" i="19"/>
  <c r="AB284" i="19"/>
  <c r="AA284" i="19"/>
  <c r="Z284" i="19"/>
  <c r="Y284" i="19"/>
  <c r="X284" i="19"/>
  <c r="W284" i="19"/>
  <c r="V284" i="19"/>
  <c r="U284" i="19"/>
  <c r="T284" i="19"/>
  <c r="S284" i="19"/>
  <c r="R284" i="19"/>
  <c r="Q284" i="19"/>
  <c r="P284" i="19"/>
  <c r="O284" i="19"/>
  <c r="N284" i="19"/>
  <c r="M284" i="19"/>
  <c r="L284" i="19"/>
  <c r="K284" i="19"/>
  <c r="J284" i="19"/>
  <c r="I284" i="19"/>
  <c r="H284" i="19"/>
  <c r="G284" i="19"/>
  <c r="F284" i="19"/>
  <c r="E284" i="19"/>
  <c r="D284" i="19"/>
  <c r="C284" i="19"/>
  <c r="B284" i="19"/>
  <c r="AF283" i="19"/>
  <c r="AE283" i="19"/>
  <c r="AD283" i="19"/>
  <c r="AC283" i="19"/>
  <c r="AB283" i="19"/>
  <c r="AA283" i="19"/>
  <c r="Z283" i="19"/>
  <c r="Y283" i="19"/>
  <c r="X283" i="19"/>
  <c r="W283" i="19"/>
  <c r="V283" i="19"/>
  <c r="U283" i="19"/>
  <c r="T283" i="19"/>
  <c r="S283" i="19"/>
  <c r="R283" i="19"/>
  <c r="Q283" i="19"/>
  <c r="P283" i="19"/>
  <c r="O283" i="19"/>
  <c r="N283" i="19"/>
  <c r="M283" i="19"/>
  <c r="L283" i="19"/>
  <c r="K283" i="19"/>
  <c r="J283" i="19"/>
  <c r="I283" i="19"/>
  <c r="H283" i="19"/>
  <c r="G283" i="19"/>
  <c r="F283" i="19"/>
  <c r="E283" i="19"/>
  <c r="D283" i="19"/>
  <c r="C283" i="19"/>
  <c r="AF282" i="19"/>
  <c r="AE282" i="19"/>
  <c r="AD282" i="19"/>
  <c r="AC282" i="19"/>
  <c r="AB282" i="19"/>
  <c r="AA282" i="19"/>
  <c r="Z282" i="19"/>
  <c r="Y282" i="19"/>
  <c r="X282" i="19"/>
  <c r="W282" i="19"/>
  <c r="V282" i="19"/>
  <c r="U282" i="19"/>
  <c r="T282" i="19"/>
  <c r="S282" i="19"/>
  <c r="R282" i="19"/>
  <c r="Q282" i="19"/>
  <c r="P282" i="19"/>
  <c r="O282" i="19"/>
  <c r="N282" i="19"/>
  <c r="M282" i="19"/>
  <c r="L282" i="19"/>
  <c r="K282" i="19"/>
  <c r="J282" i="19"/>
  <c r="I282" i="19"/>
  <c r="H282" i="19"/>
  <c r="G282" i="19"/>
  <c r="F282" i="19"/>
  <c r="E282" i="19"/>
  <c r="D282" i="19"/>
  <c r="C282" i="19"/>
  <c r="AF281" i="19"/>
  <c r="AE281" i="19"/>
  <c r="AD281" i="19"/>
  <c r="AC281" i="19"/>
  <c r="AB281" i="19"/>
  <c r="AA281" i="19"/>
  <c r="Z281" i="19"/>
  <c r="Y281" i="19"/>
  <c r="X281" i="19"/>
  <c r="W281" i="19"/>
  <c r="V281" i="19"/>
  <c r="U281" i="19"/>
  <c r="T281" i="19"/>
  <c r="S281" i="19"/>
  <c r="R281" i="19"/>
  <c r="Q281" i="19"/>
  <c r="P281" i="19"/>
  <c r="O281" i="19"/>
  <c r="N281" i="19"/>
  <c r="M281" i="19"/>
  <c r="L281" i="19"/>
  <c r="K281" i="19"/>
  <c r="J281" i="19"/>
  <c r="I281" i="19"/>
  <c r="H281" i="19"/>
  <c r="G281" i="19"/>
  <c r="F281" i="19"/>
  <c r="E281" i="19"/>
  <c r="D281" i="19"/>
  <c r="C281" i="19"/>
  <c r="AF280" i="19"/>
  <c r="AE280" i="19"/>
  <c r="AD280" i="19"/>
  <c r="AC280" i="19"/>
  <c r="AB280" i="19"/>
  <c r="AA280" i="19"/>
  <c r="Z280" i="19"/>
  <c r="Y280" i="19"/>
  <c r="X280" i="19"/>
  <c r="W280" i="19"/>
  <c r="V280" i="19"/>
  <c r="U280" i="19"/>
  <c r="T280" i="19"/>
  <c r="S280" i="19"/>
  <c r="R280" i="19"/>
  <c r="Q280" i="19"/>
  <c r="P280" i="19"/>
  <c r="O280" i="19"/>
  <c r="N280" i="19"/>
  <c r="M280" i="19"/>
  <c r="L280" i="19"/>
  <c r="K280" i="19"/>
  <c r="J280" i="19"/>
  <c r="I280" i="19"/>
  <c r="H280" i="19"/>
  <c r="G280" i="19"/>
  <c r="F280" i="19"/>
  <c r="E280" i="19"/>
  <c r="D280" i="19"/>
  <c r="C280" i="19"/>
  <c r="AF279" i="19"/>
  <c r="AE279" i="19"/>
  <c r="AD279" i="19"/>
  <c r="AC279" i="19"/>
  <c r="AB279" i="19"/>
  <c r="AA279" i="19"/>
  <c r="Z279" i="19"/>
  <c r="Y279" i="19"/>
  <c r="X279" i="19"/>
  <c r="W279" i="19"/>
  <c r="V279" i="19"/>
  <c r="U279" i="19"/>
  <c r="T279" i="19"/>
  <c r="S279" i="19"/>
  <c r="R279" i="19"/>
  <c r="Q279" i="19"/>
  <c r="P279" i="19"/>
  <c r="O279" i="19"/>
  <c r="N279" i="19"/>
  <c r="M279" i="19"/>
  <c r="L279" i="19"/>
  <c r="K279" i="19"/>
  <c r="J279" i="19"/>
  <c r="I279" i="19"/>
  <c r="H279" i="19"/>
  <c r="G279" i="19"/>
  <c r="F279" i="19"/>
  <c r="E279" i="19"/>
  <c r="D279" i="19"/>
  <c r="C279" i="19"/>
  <c r="AF278" i="19"/>
  <c r="AE278" i="19"/>
  <c r="AD278" i="19"/>
  <c r="AC278" i="19"/>
  <c r="AB278" i="19"/>
  <c r="AA278" i="19"/>
  <c r="Z278" i="19"/>
  <c r="Y278" i="19"/>
  <c r="X278" i="19"/>
  <c r="W278" i="19"/>
  <c r="V278" i="19"/>
  <c r="U278" i="19"/>
  <c r="T278" i="19"/>
  <c r="S278" i="19"/>
  <c r="R278" i="19"/>
  <c r="Q278" i="19"/>
  <c r="P278" i="19"/>
  <c r="O278" i="19"/>
  <c r="N278" i="19"/>
  <c r="M278" i="19"/>
  <c r="L278" i="19"/>
  <c r="K278" i="19"/>
  <c r="J278" i="19"/>
  <c r="I278" i="19"/>
  <c r="H278" i="19"/>
  <c r="G278" i="19"/>
  <c r="F278" i="19"/>
  <c r="E278" i="19"/>
  <c r="D278" i="19"/>
  <c r="C278" i="19"/>
  <c r="AF277" i="19"/>
  <c r="AE277" i="19"/>
  <c r="AD277" i="19"/>
  <c r="AC277" i="19"/>
  <c r="AB277" i="19"/>
  <c r="AA277" i="19"/>
  <c r="Z277" i="19"/>
  <c r="Y277" i="19"/>
  <c r="X277" i="19"/>
  <c r="W277" i="19"/>
  <c r="V277" i="19"/>
  <c r="U277" i="19"/>
  <c r="T277" i="19"/>
  <c r="S277" i="19"/>
  <c r="R277" i="19"/>
  <c r="Q277" i="19"/>
  <c r="P277" i="19"/>
  <c r="O277" i="19"/>
  <c r="N277" i="19"/>
  <c r="M277" i="19"/>
  <c r="L277" i="19"/>
  <c r="K277" i="19"/>
  <c r="J277" i="19"/>
  <c r="I277" i="19"/>
  <c r="H277" i="19"/>
  <c r="G277" i="19"/>
  <c r="F277" i="19"/>
  <c r="E277" i="19"/>
  <c r="D277" i="19"/>
  <c r="C277" i="19"/>
  <c r="AF276" i="19"/>
  <c r="AE276" i="19"/>
  <c r="AD276" i="19"/>
  <c r="AC276" i="19"/>
  <c r="AB276" i="19"/>
  <c r="AA276" i="19"/>
  <c r="Z276" i="19"/>
  <c r="Y276" i="19"/>
  <c r="X276" i="19"/>
  <c r="W276" i="19"/>
  <c r="V276" i="19"/>
  <c r="U276" i="19"/>
  <c r="T276" i="19"/>
  <c r="S276" i="19"/>
  <c r="R276" i="19"/>
  <c r="Q276" i="19"/>
  <c r="P276" i="19"/>
  <c r="O276" i="19"/>
  <c r="N276" i="19"/>
  <c r="M276" i="19"/>
  <c r="L276" i="19"/>
  <c r="K276" i="19"/>
  <c r="J276" i="19"/>
  <c r="I276" i="19"/>
  <c r="H276" i="19"/>
  <c r="G276" i="19"/>
  <c r="F276" i="19"/>
  <c r="E276" i="19"/>
  <c r="D276" i="19"/>
  <c r="C276" i="19"/>
  <c r="AF275" i="19"/>
  <c r="AE275" i="19"/>
  <c r="AD275" i="19"/>
  <c r="AC275" i="19"/>
  <c r="AB275" i="19"/>
  <c r="AA275" i="19"/>
  <c r="Z275" i="19"/>
  <c r="Y275" i="19"/>
  <c r="X275" i="19"/>
  <c r="W275" i="19"/>
  <c r="V275" i="19"/>
  <c r="U275" i="19"/>
  <c r="T275" i="19"/>
  <c r="S275" i="19"/>
  <c r="R275" i="19"/>
  <c r="Q275" i="19"/>
  <c r="P275" i="19"/>
  <c r="O275" i="19"/>
  <c r="N275" i="19"/>
  <c r="M275" i="19"/>
  <c r="L275" i="19"/>
  <c r="K275" i="19"/>
  <c r="J275" i="19"/>
  <c r="I275" i="19"/>
  <c r="H275" i="19"/>
  <c r="G275" i="19"/>
  <c r="F275" i="19"/>
  <c r="E275" i="19"/>
  <c r="D275" i="19"/>
  <c r="C275" i="19"/>
  <c r="AF274" i="19"/>
  <c r="AE274" i="19"/>
  <c r="AD274" i="19"/>
  <c r="AC274" i="19"/>
  <c r="AB274" i="19"/>
  <c r="AA274" i="19"/>
  <c r="Z274" i="19"/>
  <c r="Y274" i="19"/>
  <c r="X274" i="19"/>
  <c r="W274" i="19"/>
  <c r="V274" i="19"/>
  <c r="U274" i="19"/>
  <c r="T274" i="19"/>
  <c r="S274" i="19"/>
  <c r="R274" i="19"/>
  <c r="Q274" i="19"/>
  <c r="P274" i="19"/>
  <c r="O274" i="19"/>
  <c r="N274" i="19"/>
  <c r="M274" i="19"/>
  <c r="L274" i="19"/>
  <c r="K274" i="19"/>
  <c r="J274" i="19"/>
  <c r="I274" i="19"/>
  <c r="H274" i="19"/>
  <c r="G274" i="19"/>
  <c r="F274" i="19"/>
  <c r="E274" i="19"/>
  <c r="D274" i="19"/>
  <c r="C274" i="19"/>
  <c r="B274" i="19"/>
  <c r="AF273" i="19"/>
  <c r="AE273" i="19"/>
  <c r="AD273" i="19"/>
  <c r="AC273" i="19"/>
  <c r="AB273" i="19"/>
  <c r="AA273" i="19"/>
  <c r="Z273" i="19"/>
  <c r="Y273" i="19"/>
  <c r="X273" i="19"/>
  <c r="W273" i="19"/>
  <c r="V273" i="19"/>
  <c r="U273" i="19"/>
  <c r="T273" i="19"/>
  <c r="S273" i="19"/>
  <c r="R273" i="19"/>
  <c r="Q273" i="19"/>
  <c r="P273" i="19"/>
  <c r="O273" i="19"/>
  <c r="N273" i="19"/>
  <c r="M273" i="19"/>
  <c r="L273" i="19"/>
  <c r="K273" i="19"/>
  <c r="J273" i="19"/>
  <c r="I273" i="19"/>
  <c r="H273" i="19"/>
  <c r="G273" i="19"/>
  <c r="F273" i="19"/>
  <c r="E273" i="19"/>
  <c r="D273" i="19"/>
  <c r="C273" i="19"/>
  <c r="AF272" i="19"/>
  <c r="AE272" i="19"/>
  <c r="AD272" i="19"/>
  <c r="AC272" i="19"/>
  <c r="AB272" i="19"/>
  <c r="AA272" i="19"/>
  <c r="Z272" i="19"/>
  <c r="Y272" i="19"/>
  <c r="X272" i="19"/>
  <c r="W272" i="19"/>
  <c r="V272" i="19"/>
  <c r="U272" i="19"/>
  <c r="T272" i="19"/>
  <c r="S272" i="19"/>
  <c r="R272" i="19"/>
  <c r="Q272" i="19"/>
  <c r="P272" i="19"/>
  <c r="O272" i="19"/>
  <c r="N272" i="19"/>
  <c r="M272" i="19"/>
  <c r="L272" i="19"/>
  <c r="K272" i="19"/>
  <c r="J272" i="19"/>
  <c r="I272" i="19"/>
  <c r="H272" i="19"/>
  <c r="G272" i="19"/>
  <c r="F272" i="19"/>
  <c r="E272" i="19"/>
  <c r="D272" i="19"/>
  <c r="C272" i="19"/>
  <c r="AF271" i="19"/>
  <c r="AE271" i="19"/>
  <c r="AD271" i="19"/>
  <c r="AC271" i="19"/>
  <c r="AB271" i="19"/>
  <c r="AA271" i="19"/>
  <c r="Z271" i="19"/>
  <c r="Y271" i="19"/>
  <c r="X271" i="19"/>
  <c r="W271" i="19"/>
  <c r="V271" i="19"/>
  <c r="U271" i="19"/>
  <c r="T271" i="19"/>
  <c r="S271" i="19"/>
  <c r="R271" i="19"/>
  <c r="Q271" i="19"/>
  <c r="P271" i="19"/>
  <c r="O271" i="19"/>
  <c r="N271" i="19"/>
  <c r="M271" i="19"/>
  <c r="L271" i="19"/>
  <c r="K271" i="19"/>
  <c r="J271" i="19"/>
  <c r="I271" i="19"/>
  <c r="H271" i="19"/>
  <c r="G271" i="19"/>
  <c r="F271" i="19"/>
  <c r="E271" i="19"/>
  <c r="D271" i="19"/>
  <c r="C271" i="19"/>
  <c r="AF270" i="19"/>
  <c r="AE270" i="19"/>
  <c r="AD270" i="19"/>
  <c r="AC270" i="19"/>
  <c r="AB270" i="19"/>
  <c r="AA270" i="19"/>
  <c r="Z270" i="19"/>
  <c r="Y270" i="19"/>
  <c r="X270" i="19"/>
  <c r="W270" i="19"/>
  <c r="V270" i="19"/>
  <c r="U270" i="19"/>
  <c r="T270" i="19"/>
  <c r="S270" i="19"/>
  <c r="R270" i="19"/>
  <c r="Q270" i="19"/>
  <c r="P270" i="19"/>
  <c r="O270" i="19"/>
  <c r="N270" i="19"/>
  <c r="M270" i="19"/>
  <c r="L270" i="19"/>
  <c r="K270" i="19"/>
  <c r="J270" i="19"/>
  <c r="I270" i="19"/>
  <c r="H270" i="19"/>
  <c r="G270" i="19"/>
  <c r="F270" i="19"/>
  <c r="E270" i="19"/>
  <c r="D270" i="19"/>
  <c r="C270" i="19"/>
  <c r="AF269" i="19"/>
  <c r="AE269" i="19"/>
  <c r="AD269" i="19"/>
  <c r="AC269" i="19"/>
  <c r="AB269" i="19"/>
  <c r="AA269" i="19"/>
  <c r="Z269" i="19"/>
  <c r="Y269" i="19"/>
  <c r="X269" i="19"/>
  <c r="W269" i="19"/>
  <c r="V269" i="19"/>
  <c r="U269" i="19"/>
  <c r="T269" i="19"/>
  <c r="S269" i="19"/>
  <c r="R269" i="19"/>
  <c r="Q269" i="19"/>
  <c r="P269" i="19"/>
  <c r="O269" i="19"/>
  <c r="N269" i="19"/>
  <c r="M269" i="19"/>
  <c r="L269" i="19"/>
  <c r="K269" i="19"/>
  <c r="J269" i="19"/>
  <c r="I269" i="19"/>
  <c r="H269" i="19"/>
  <c r="G269" i="19"/>
  <c r="F269" i="19"/>
  <c r="E269" i="19"/>
  <c r="D269" i="19"/>
  <c r="C269" i="19"/>
  <c r="AF268" i="19"/>
  <c r="AE268" i="19"/>
  <c r="AD268" i="19"/>
  <c r="AC268" i="19"/>
  <c r="AB268" i="19"/>
  <c r="AA268" i="19"/>
  <c r="Z268" i="19"/>
  <c r="Y268" i="19"/>
  <c r="X268" i="19"/>
  <c r="W268" i="19"/>
  <c r="V268" i="19"/>
  <c r="U268" i="19"/>
  <c r="T268" i="19"/>
  <c r="S268" i="19"/>
  <c r="R268" i="19"/>
  <c r="Q268" i="19"/>
  <c r="P268" i="19"/>
  <c r="O268" i="19"/>
  <c r="N268" i="19"/>
  <c r="M268" i="19"/>
  <c r="L268" i="19"/>
  <c r="K268" i="19"/>
  <c r="J268" i="19"/>
  <c r="I268" i="19"/>
  <c r="H268" i="19"/>
  <c r="G268" i="19"/>
  <c r="F268" i="19"/>
  <c r="E268" i="19"/>
  <c r="D268" i="19"/>
  <c r="C268" i="19"/>
  <c r="AF267" i="19"/>
  <c r="AE267" i="19"/>
  <c r="AD267" i="19"/>
  <c r="AC267" i="19"/>
  <c r="AB267" i="19"/>
  <c r="AA267" i="19"/>
  <c r="Z267" i="19"/>
  <c r="Y267" i="19"/>
  <c r="X267" i="19"/>
  <c r="W267" i="19"/>
  <c r="V267" i="19"/>
  <c r="U267" i="19"/>
  <c r="T267" i="19"/>
  <c r="S267" i="19"/>
  <c r="R267" i="19"/>
  <c r="Q267" i="19"/>
  <c r="P267" i="19"/>
  <c r="O267" i="19"/>
  <c r="N267" i="19"/>
  <c r="M267" i="19"/>
  <c r="L267" i="19"/>
  <c r="K267" i="19"/>
  <c r="J267" i="19"/>
  <c r="I267" i="19"/>
  <c r="H267" i="19"/>
  <c r="G267" i="19"/>
  <c r="F267" i="19"/>
  <c r="E267" i="19"/>
  <c r="D267" i="19"/>
  <c r="C267" i="19"/>
  <c r="AF266" i="19"/>
  <c r="AE266" i="19"/>
  <c r="AD266" i="19"/>
  <c r="AC266" i="19"/>
  <c r="AB266" i="19"/>
  <c r="AA266" i="19"/>
  <c r="Z266" i="19"/>
  <c r="Y266" i="19"/>
  <c r="X266" i="19"/>
  <c r="W266" i="19"/>
  <c r="V266" i="19"/>
  <c r="U266" i="19"/>
  <c r="T266" i="19"/>
  <c r="S266" i="19"/>
  <c r="R266" i="19"/>
  <c r="Q266" i="19"/>
  <c r="P266" i="19"/>
  <c r="O266" i="19"/>
  <c r="N266" i="19"/>
  <c r="M266" i="19"/>
  <c r="L266" i="19"/>
  <c r="K266" i="19"/>
  <c r="J266" i="19"/>
  <c r="I266" i="19"/>
  <c r="H266" i="19"/>
  <c r="G266" i="19"/>
  <c r="F266" i="19"/>
  <c r="E266" i="19"/>
  <c r="D266" i="19"/>
  <c r="C266" i="19"/>
  <c r="AF265" i="19"/>
  <c r="AE265" i="19"/>
  <c r="AD265" i="19"/>
  <c r="AC265" i="19"/>
  <c r="AB265" i="19"/>
  <c r="AA265" i="19"/>
  <c r="Z265" i="19"/>
  <c r="Y265" i="19"/>
  <c r="X265" i="19"/>
  <c r="W265" i="19"/>
  <c r="V265" i="19"/>
  <c r="U265" i="19"/>
  <c r="T265" i="19"/>
  <c r="S265" i="19"/>
  <c r="R265" i="19"/>
  <c r="Q265" i="19"/>
  <c r="P265" i="19"/>
  <c r="O265" i="19"/>
  <c r="N265" i="19"/>
  <c r="M265" i="19"/>
  <c r="L265" i="19"/>
  <c r="K265" i="19"/>
  <c r="J265" i="19"/>
  <c r="I265" i="19"/>
  <c r="H265" i="19"/>
  <c r="G265" i="19"/>
  <c r="F265" i="19"/>
  <c r="E265" i="19"/>
  <c r="D265" i="19"/>
  <c r="C265" i="19"/>
  <c r="AF264" i="19"/>
  <c r="AE264" i="19"/>
  <c r="AD264" i="19"/>
  <c r="AC264" i="19"/>
  <c r="AB264" i="19"/>
  <c r="AA264" i="19"/>
  <c r="Z264" i="19"/>
  <c r="Y264" i="19"/>
  <c r="X264" i="19"/>
  <c r="W264" i="19"/>
  <c r="V264" i="19"/>
  <c r="U264" i="19"/>
  <c r="T264" i="19"/>
  <c r="S264" i="19"/>
  <c r="R264" i="19"/>
  <c r="Q264" i="19"/>
  <c r="P264" i="19"/>
  <c r="O264" i="19"/>
  <c r="N264" i="19"/>
  <c r="M264" i="19"/>
  <c r="L264" i="19"/>
  <c r="K264" i="19"/>
  <c r="J264" i="19"/>
  <c r="I264" i="19"/>
  <c r="H264" i="19"/>
  <c r="G264" i="19"/>
  <c r="F264" i="19"/>
  <c r="E264" i="19"/>
  <c r="D264" i="19"/>
  <c r="C264" i="19"/>
  <c r="B264" i="19"/>
  <c r="AF263" i="19"/>
  <c r="AE263" i="19"/>
  <c r="AD263" i="19"/>
  <c r="AC263" i="19"/>
  <c r="AB263" i="19"/>
  <c r="AA263" i="19"/>
  <c r="Z263" i="19"/>
  <c r="Y263" i="19"/>
  <c r="X263" i="19"/>
  <c r="W263" i="19"/>
  <c r="V263" i="19"/>
  <c r="U263" i="19"/>
  <c r="T263" i="19"/>
  <c r="S263" i="19"/>
  <c r="R263" i="19"/>
  <c r="Q263" i="19"/>
  <c r="P263" i="19"/>
  <c r="O263" i="19"/>
  <c r="N263" i="19"/>
  <c r="M263" i="19"/>
  <c r="L263" i="19"/>
  <c r="K263" i="19"/>
  <c r="J263" i="19"/>
  <c r="I263" i="19"/>
  <c r="H263" i="19"/>
  <c r="G263" i="19"/>
  <c r="F263" i="19"/>
  <c r="E263" i="19"/>
  <c r="D263" i="19"/>
  <c r="C263" i="19"/>
  <c r="AF262" i="19"/>
  <c r="AE262" i="19"/>
  <c r="AD262" i="19"/>
  <c r="AC262" i="19"/>
  <c r="AB262" i="19"/>
  <c r="AA262" i="19"/>
  <c r="Z262" i="19"/>
  <c r="Y262" i="19"/>
  <c r="X262" i="19"/>
  <c r="W262" i="19"/>
  <c r="V262" i="19"/>
  <c r="U262" i="19"/>
  <c r="T262" i="19"/>
  <c r="S262" i="19"/>
  <c r="R262" i="19"/>
  <c r="Q262" i="19"/>
  <c r="P262" i="19"/>
  <c r="O262" i="19"/>
  <c r="N262" i="19"/>
  <c r="M262" i="19"/>
  <c r="L262" i="19"/>
  <c r="K262" i="19"/>
  <c r="J262" i="19"/>
  <c r="I262" i="19"/>
  <c r="H262" i="19"/>
  <c r="G262" i="19"/>
  <c r="F262" i="19"/>
  <c r="E262" i="19"/>
  <c r="D262" i="19"/>
  <c r="C262" i="19"/>
  <c r="AF261" i="19"/>
  <c r="AE261" i="19"/>
  <c r="AD261" i="19"/>
  <c r="AC261" i="19"/>
  <c r="AB261" i="19"/>
  <c r="AA261" i="19"/>
  <c r="Z261" i="19"/>
  <c r="Y261" i="19"/>
  <c r="X261" i="19"/>
  <c r="W261" i="19"/>
  <c r="V261" i="19"/>
  <c r="U261" i="19"/>
  <c r="T261" i="19"/>
  <c r="S261" i="19"/>
  <c r="R261" i="19"/>
  <c r="Q261" i="19"/>
  <c r="P261" i="19"/>
  <c r="O261" i="19"/>
  <c r="N261" i="19"/>
  <c r="M261" i="19"/>
  <c r="L261" i="19"/>
  <c r="K261" i="19"/>
  <c r="J261" i="19"/>
  <c r="I261" i="19"/>
  <c r="H261" i="19"/>
  <c r="G261" i="19"/>
  <c r="F261" i="19"/>
  <c r="E261" i="19"/>
  <c r="D261" i="19"/>
  <c r="C261" i="19"/>
  <c r="AF260" i="19"/>
  <c r="AE260" i="19"/>
  <c r="AD260" i="19"/>
  <c r="AC260" i="19"/>
  <c r="AB260" i="19"/>
  <c r="AA260" i="19"/>
  <c r="Z260" i="19"/>
  <c r="Y260" i="19"/>
  <c r="X260" i="19"/>
  <c r="W260" i="19"/>
  <c r="V260" i="19"/>
  <c r="U260" i="19"/>
  <c r="T260" i="19"/>
  <c r="S260" i="19"/>
  <c r="R260" i="19"/>
  <c r="Q260" i="19"/>
  <c r="P260" i="19"/>
  <c r="O260" i="19"/>
  <c r="N260" i="19"/>
  <c r="M260" i="19"/>
  <c r="L260" i="19"/>
  <c r="K260" i="19"/>
  <c r="J260" i="19"/>
  <c r="I260" i="19"/>
  <c r="H260" i="19"/>
  <c r="G260" i="19"/>
  <c r="F260" i="19"/>
  <c r="E260" i="19"/>
  <c r="D260" i="19"/>
  <c r="C260" i="19"/>
  <c r="AF259" i="19"/>
  <c r="AE259" i="19"/>
  <c r="AD259" i="19"/>
  <c r="AC259" i="19"/>
  <c r="AB259" i="19"/>
  <c r="AA259" i="19"/>
  <c r="Z259" i="19"/>
  <c r="Y259" i="19"/>
  <c r="X259" i="19"/>
  <c r="W259" i="19"/>
  <c r="V259" i="19"/>
  <c r="U259" i="19"/>
  <c r="T259" i="19"/>
  <c r="S259" i="19"/>
  <c r="R259" i="19"/>
  <c r="Q259" i="19"/>
  <c r="P259" i="19"/>
  <c r="O259" i="19"/>
  <c r="N259" i="19"/>
  <c r="M259" i="19"/>
  <c r="L259" i="19"/>
  <c r="K259" i="19"/>
  <c r="J259" i="19"/>
  <c r="I259" i="19"/>
  <c r="H259" i="19"/>
  <c r="G259" i="19"/>
  <c r="F259" i="19"/>
  <c r="E259" i="19"/>
  <c r="D259" i="19"/>
  <c r="C259" i="19"/>
  <c r="AF258" i="19"/>
  <c r="AE258" i="19"/>
  <c r="AD258" i="19"/>
  <c r="AC258" i="19"/>
  <c r="AB258" i="19"/>
  <c r="AA258" i="19"/>
  <c r="Z258" i="19"/>
  <c r="Y258" i="19"/>
  <c r="X258" i="19"/>
  <c r="W258" i="19"/>
  <c r="V258" i="19"/>
  <c r="U258" i="19"/>
  <c r="T258" i="19"/>
  <c r="S258" i="19"/>
  <c r="R258" i="19"/>
  <c r="Q258" i="19"/>
  <c r="P258" i="19"/>
  <c r="O258" i="19"/>
  <c r="N258" i="19"/>
  <c r="M258" i="19"/>
  <c r="L258" i="19"/>
  <c r="K258" i="19"/>
  <c r="J258" i="19"/>
  <c r="I258" i="19"/>
  <c r="H258" i="19"/>
  <c r="G258" i="19"/>
  <c r="F258" i="19"/>
  <c r="E258" i="19"/>
  <c r="D258" i="19"/>
  <c r="C258" i="19"/>
  <c r="AF257" i="19"/>
  <c r="AE257" i="19"/>
  <c r="AD257" i="19"/>
  <c r="AC257" i="19"/>
  <c r="AB257" i="19"/>
  <c r="AA257" i="19"/>
  <c r="Z257" i="19"/>
  <c r="Y257" i="19"/>
  <c r="X257" i="19"/>
  <c r="W257" i="19"/>
  <c r="V257" i="19"/>
  <c r="U257" i="19"/>
  <c r="T257" i="19"/>
  <c r="S257" i="19"/>
  <c r="R257" i="19"/>
  <c r="Q257" i="19"/>
  <c r="P257" i="19"/>
  <c r="O257" i="19"/>
  <c r="N257" i="19"/>
  <c r="M257" i="19"/>
  <c r="L257" i="19"/>
  <c r="K257" i="19"/>
  <c r="J257" i="19"/>
  <c r="I257" i="19"/>
  <c r="H257" i="19"/>
  <c r="G257" i="19"/>
  <c r="F257" i="19"/>
  <c r="E257" i="19"/>
  <c r="D257" i="19"/>
  <c r="C257" i="19"/>
  <c r="AF256" i="19"/>
  <c r="AE256" i="19"/>
  <c r="AD256" i="19"/>
  <c r="AC256" i="19"/>
  <c r="AB256" i="19"/>
  <c r="AA256" i="19"/>
  <c r="Z256" i="19"/>
  <c r="Y256" i="19"/>
  <c r="X256" i="19"/>
  <c r="W256" i="19"/>
  <c r="V256" i="19"/>
  <c r="U256" i="19"/>
  <c r="T256" i="19"/>
  <c r="S256" i="19"/>
  <c r="R256" i="19"/>
  <c r="Q256" i="19"/>
  <c r="P256" i="19"/>
  <c r="O256" i="19"/>
  <c r="N256" i="19"/>
  <c r="M256" i="19"/>
  <c r="L256" i="19"/>
  <c r="K256" i="19"/>
  <c r="J256" i="19"/>
  <c r="I256" i="19"/>
  <c r="H256" i="19"/>
  <c r="G256" i="19"/>
  <c r="F256" i="19"/>
  <c r="E256" i="19"/>
  <c r="D256" i="19"/>
  <c r="C256" i="19"/>
  <c r="AF255" i="19"/>
  <c r="AE255" i="19"/>
  <c r="AD255" i="19"/>
  <c r="AC255" i="19"/>
  <c r="AB255" i="19"/>
  <c r="AA255" i="19"/>
  <c r="Z255" i="19"/>
  <c r="Y255" i="19"/>
  <c r="X255" i="19"/>
  <c r="W255" i="19"/>
  <c r="V255" i="19"/>
  <c r="U255" i="19"/>
  <c r="T255" i="19"/>
  <c r="S255" i="19"/>
  <c r="R255" i="19"/>
  <c r="Q255" i="19"/>
  <c r="P255" i="19"/>
  <c r="O255" i="19"/>
  <c r="N255" i="19"/>
  <c r="M255" i="19"/>
  <c r="L255" i="19"/>
  <c r="K255" i="19"/>
  <c r="J255" i="19"/>
  <c r="I255" i="19"/>
  <c r="H255" i="19"/>
  <c r="G255" i="19"/>
  <c r="F255" i="19"/>
  <c r="E255" i="19"/>
  <c r="D255" i="19"/>
  <c r="C255" i="19"/>
  <c r="AF254" i="19"/>
  <c r="AE254" i="19"/>
  <c r="AD254" i="19"/>
  <c r="AC254" i="19"/>
  <c r="AB254" i="19"/>
  <c r="AA254" i="19"/>
  <c r="Z254" i="19"/>
  <c r="Y254" i="19"/>
  <c r="X254" i="19"/>
  <c r="W254" i="19"/>
  <c r="V254" i="19"/>
  <c r="U254" i="19"/>
  <c r="T254" i="19"/>
  <c r="S254" i="19"/>
  <c r="R254" i="19"/>
  <c r="Q254" i="19"/>
  <c r="P254" i="19"/>
  <c r="O254" i="19"/>
  <c r="N254" i="19"/>
  <c r="M254" i="19"/>
  <c r="L254" i="19"/>
  <c r="K254" i="19"/>
  <c r="J254" i="19"/>
  <c r="I254" i="19"/>
  <c r="H254" i="19"/>
  <c r="G254" i="19"/>
  <c r="F254" i="19"/>
  <c r="E254" i="19"/>
  <c r="D254" i="19"/>
  <c r="C254" i="19"/>
  <c r="B254" i="19"/>
  <c r="AF253" i="19"/>
  <c r="AE253" i="19"/>
  <c r="AD253" i="19"/>
  <c r="AC253" i="19"/>
  <c r="AB253" i="19"/>
  <c r="AA253" i="19"/>
  <c r="Z253" i="19"/>
  <c r="Y253" i="19"/>
  <c r="X253" i="19"/>
  <c r="W253" i="19"/>
  <c r="V253" i="19"/>
  <c r="U253" i="19"/>
  <c r="T253" i="19"/>
  <c r="S253" i="19"/>
  <c r="R253" i="19"/>
  <c r="Q253" i="19"/>
  <c r="P253" i="19"/>
  <c r="O253" i="19"/>
  <c r="N253" i="19"/>
  <c r="M253" i="19"/>
  <c r="L253" i="19"/>
  <c r="K253" i="19"/>
  <c r="J253" i="19"/>
  <c r="I253" i="19"/>
  <c r="H253" i="19"/>
  <c r="G253" i="19"/>
  <c r="F253" i="19"/>
  <c r="E253" i="19"/>
  <c r="D253" i="19"/>
  <c r="C253" i="19"/>
  <c r="AF252" i="19"/>
  <c r="AE252" i="19"/>
  <c r="AD252" i="19"/>
  <c r="AC252" i="19"/>
  <c r="AB252" i="19"/>
  <c r="AA252" i="19"/>
  <c r="Z252" i="19"/>
  <c r="Y252" i="19"/>
  <c r="X252" i="19"/>
  <c r="W252" i="19"/>
  <c r="V252" i="19"/>
  <c r="U252" i="19"/>
  <c r="T252" i="19"/>
  <c r="S252" i="19"/>
  <c r="R252" i="19"/>
  <c r="Q252" i="19"/>
  <c r="P252" i="19"/>
  <c r="O252" i="19"/>
  <c r="N252" i="19"/>
  <c r="M252" i="19"/>
  <c r="L252" i="19"/>
  <c r="K252" i="19"/>
  <c r="J252" i="19"/>
  <c r="I252" i="19"/>
  <c r="H252" i="19"/>
  <c r="G252" i="19"/>
  <c r="F252" i="19"/>
  <c r="E252" i="19"/>
  <c r="D252" i="19"/>
  <c r="C252" i="19"/>
  <c r="AF251" i="19"/>
  <c r="AE251" i="19"/>
  <c r="AD251" i="19"/>
  <c r="AC251" i="19"/>
  <c r="AB251" i="19"/>
  <c r="AA251" i="19"/>
  <c r="Z251" i="19"/>
  <c r="Y251" i="19"/>
  <c r="X251" i="19"/>
  <c r="W251" i="19"/>
  <c r="V251" i="19"/>
  <c r="U251" i="19"/>
  <c r="T251" i="19"/>
  <c r="S251" i="19"/>
  <c r="R251" i="19"/>
  <c r="Q251" i="19"/>
  <c r="P251" i="19"/>
  <c r="O251" i="19"/>
  <c r="N251" i="19"/>
  <c r="M251" i="19"/>
  <c r="L251" i="19"/>
  <c r="K251" i="19"/>
  <c r="J251" i="19"/>
  <c r="I251" i="19"/>
  <c r="H251" i="19"/>
  <c r="G251" i="19"/>
  <c r="F251" i="19"/>
  <c r="E251" i="19"/>
  <c r="D251" i="19"/>
  <c r="C251" i="19"/>
  <c r="AF250" i="19"/>
  <c r="AE250" i="19"/>
  <c r="AD250" i="19"/>
  <c r="AC250" i="19"/>
  <c r="AB250" i="19"/>
  <c r="AA250" i="19"/>
  <c r="Z250" i="19"/>
  <c r="Y250" i="19"/>
  <c r="X250" i="19"/>
  <c r="W250" i="19"/>
  <c r="V250" i="19"/>
  <c r="U250" i="19"/>
  <c r="T250" i="19"/>
  <c r="S250" i="19"/>
  <c r="R250" i="19"/>
  <c r="Q250" i="19"/>
  <c r="P250" i="19"/>
  <c r="O250" i="19"/>
  <c r="N250" i="19"/>
  <c r="M250" i="19"/>
  <c r="L250" i="19"/>
  <c r="K250" i="19"/>
  <c r="J250" i="19"/>
  <c r="I250" i="19"/>
  <c r="H250" i="19"/>
  <c r="G250" i="19"/>
  <c r="F250" i="19"/>
  <c r="E250" i="19"/>
  <c r="D250" i="19"/>
  <c r="C250" i="19"/>
  <c r="AF249" i="19"/>
  <c r="AE249" i="19"/>
  <c r="AD249" i="19"/>
  <c r="AC249" i="19"/>
  <c r="AB249" i="19"/>
  <c r="AA249" i="19"/>
  <c r="Z249" i="19"/>
  <c r="Y249" i="19"/>
  <c r="X249" i="19"/>
  <c r="W249" i="19"/>
  <c r="V249" i="19"/>
  <c r="U249" i="19"/>
  <c r="T249" i="19"/>
  <c r="S249" i="19"/>
  <c r="R249" i="19"/>
  <c r="Q249" i="19"/>
  <c r="P249" i="19"/>
  <c r="O249" i="19"/>
  <c r="N249" i="19"/>
  <c r="M249" i="19"/>
  <c r="L249" i="19"/>
  <c r="K249" i="19"/>
  <c r="J249" i="19"/>
  <c r="I249" i="19"/>
  <c r="H249" i="19"/>
  <c r="G249" i="19"/>
  <c r="F249" i="19"/>
  <c r="E249" i="19"/>
  <c r="D249" i="19"/>
  <c r="C249" i="19"/>
  <c r="AF248" i="19"/>
  <c r="AE248" i="19"/>
  <c r="AD248" i="19"/>
  <c r="AC248" i="19"/>
  <c r="AB248" i="19"/>
  <c r="AA248" i="19"/>
  <c r="Z248" i="19"/>
  <c r="Y248" i="19"/>
  <c r="X248" i="19"/>
  <c r="W248" i="19"/>
  <c r="V248" i="19"/>
  <c r="U248" i="19"/>
  <c r="T248" i="19"/>
  <c r="S248" i="19"/>
  <c r="R248" i="19"/>
  <c r="Q248" i="19"/>
  <c r="P248" i="19"/>
  <c r="O248" i="19"/>
  <c r="N248" i="19"/>
  <c r="M248" i="19"/>
  <c r="L248" i="19"/>
  <c r="K248" i="19"/>
  <c r="J248" i="19"/>
  <c r="I248" i="19"/>
  <c r="H248" i="19"/>
  <c r="G248" i="19"/>
  <c r="F248" i="19"/>
  <c r="E248" i="19"/>
  <c r="D248" i="19"/>
  <c r="C248" i="19"/>
  <c r="AF247" i="19"/>
  <c r="AE247" i="19"/>
  <c r="AD247" i="19"/>
  <c r="AC247" i="19"/>
  <c r="AB247" i="19"/>
  <c r="AA247" i="19"/>
  <c r="Z247" i="19"/>
  <c r="Y247" i="19"/>
  <c r="X247" i="19"/>
  <c r="W247" i="19"/>
  <c r="V247" i="19"/>
  <c r="U247" i="19"/>
  <c r="T247" i="19"/>
  <c r="S247" i="19"/>
  <c r="R247" i="19"/>
  <c r="Q247" i="19"/>
  <c r="P247" i="19"/>
  <c r="O247" i="19"/>
  <c r="N247" i="19"/>
  <c r="M247" i="19"/>
  <c r="L247" i="19"/>
  <c r="K247" i="19"/>
  <c r="J247" i="19"/>
  <c r="I247" i="19"/>
  <c r="H247" i="19"/>
  <c r="G247" i="19"/>
  <c r="F247" i="19"/>
  <c r="E247" i="19"/>
  <c r="D247" i="19"/>
  <c r="C247" i="19"/>
  <c r="AF246" i="19"/>
  <c r="AE246" i="19"/>
  <c r="AD246" i="19"/>
  <c r="AC246" i="19"/>
  <c r="AB246" i="19"/>
  <c r="AA246" i="19"/>
  <c r="Z246" i="19"/>
  <c r="Y246" i="19"/>
  <c r="X246" i="19"/>
  <c r="W246" i="19"/>
  <c r="V246" i="19"/>
  <c r="U246" i="19"/>
  <c r="T246" i="19"/>
  <c r="S246" i="19"/>
  <c r="R246" i="19"/>
  <c r="Q246" i="19"/>
  <c r="P246" i="19"/>
  <c r="O246" i="19"/>
  <c r="N246" i="19"/>
  <c r="M246" i="19"/>
  <c r="L246" i="19"/>
  <c r="K246" i="19"/>
  <c r="J246" i="19"/>
  <c r="I246" i="19"/>
  <c r="H246" i="19"/>
  <c r="G246" i="19"/>
  <c r="F246" i="19"/>
  <c r="E246" i="19"/>
  <c r="D246" i="19"/>
  <c r="C246" i="19"/>
  <c r="AF245" i="19"/>
  <c r="AE245" i="19"/>
  <c r="AD245" i="19"/>
  <c r="AC245" i="19"/>
  <c r="AB245" i="19"/>
  <c r="AA245" i="19"/>
  <c r="Z245" i="19"/>
  <c r="Y245" i="19"/>
  <c r="X245" i="19"/>
  <c r="W245" i="19"/>
  <c r="V245" i="19"/>
  <c r="U245" i="19"/>
  <c r="T245" i="19"/>
  <c r="S245" i="19"/>
  <c r="R245" i="19"/>
  <c r="Q245" i="19"/>
  <c r="P245" i="19"/>
  <c r="O245" i="19"/>
  <c r="N245" i="19"/>
  <c r="M245" i="19"/>
  <c r="L245" i="19"/>
  <c r="K245" i="19"/>
  <c r="J245" i="19"/>
  <c r="I245" i="19"/>
  <c r="H245" i="19"/>
  <c r="G245" i="19"/>
  <c r="F245" i="19"/>
  <c r="E245" i="19"/>
  <c r="D245" i="19"/>
  <c r="C245" i="19"/>
  <c r="AF244" i="19"/>
  <c r="AE244" i="19"/>
  <c r="AD244" i="19"/>
  <c r="AC244" i="19"/>
  <c r="AB244" i="19"/>
  <c r="AA244" i="19"/>
  <c r="Z244" i="19"/>
  <c r="Y244" i="19"/>
  <c r="X244" i="19"/>
  <c r="W244" i="19"/>
  <c r="V244" i="19"/>
  <c r="U244" i="19"/>
  <c r="T244" i="19"/>
  <c r="S244" i="19"/>
  <c r="R244" i="19"/>
  <c r="Q244" i="19"/>
  <c r="P244" i="19"/>
  <c r="O244" i="19"/>
  <c r="N244" i="19"/>
  <c r="M244" i="19"/>
  <c r="L244" i="19"/>
  <c r="K244" i="19"/>
  <c r="J244" i="19"/>
  <c r="I244" i="19"/>
  <c r="H244" i="19"/>
  <c r="G244" i="19"/>
  <c r="F244" i="19"/>
  <c r="E244" i="19"/>
  <c r="D244" i="19"/>
  <c r="C244" i="19"/>
  <c r="B244" i="19"/>
  <c r="AF243" i="19"/>
  <c r="AE243" i="19"/>
  <c r="AD243" i="19"/>
  <c r="AC243" i="19"/>
  <c r="AB243" i="19"/>
  <c r="AA243" i="19"/>
  <c r="Z243" i="19"/>
  <c r="Y243" i="19"/>
  <c r="X243" i="19"/>
  <c r="W243" i="19"/>
  <c r="V243" i="19"/>
  <c r="U243" i="19"/>
  <c r="T243" i="19"/>
  <c r="S243" i="19"/>
  <c r="R243" i="19"/>
  <c r="Q243" i="19"/>
  <c r="P243" i="19"/>
  <c r="O243" i="19"/>
  <c r="N243" i="19"/>
  <c r="M243" i="19"/>
  <c r="L243" i="19"/>
  <c r="K243" i="19"/>
  <c r="J243" i="19"/>
  <c r="I243" i="19"/>
  <c r="H243" i="19"/>
  <c r="G243" i="19"/>
  <c r="F243" i="19"/>
  <c r="E243" i="19"/>
  <c r="D243" i="19"/>
  <c r="C243" i="19"/>
  <c r="AF242" i="19"/>
  <c r="AE242" i="19"/>
  <c r="AD242" i="19"/>
  <c r="AC242" i="19"/>
  <c r="AB242" i="19"/>
  <c r="AA242" i="19"/>
  <c r="Z242" i="19"/>
  <c r="Y242" i="19"/>
  <c r="X242" i="19"/>
  <c r="W242" i="19"/>
  <c r="V242" i="19"/>
  <c r="U242" i="19"/>
  <c r="T242" i="19"/>
  <c r="S242" i="19"/>
  <c r="R242" i="19"/>
  <c r="Q242" i="19"/>
  <c r="P242" i="19"/>
  <c r="O242" i="19"/>
  <c r="N242" i="19"/>
  <c r="M242" i="19"/>
  <c r="L242" i="19"/>
  <c r="K242" i="19"/>
  <c r="J242" i="19"/>
  <c r="I242" i="19"/>
  <c r="H242" i="19"/>
  <c r="G242" i="19"/>
  <c r="F242" i="19"/>
  <c r="E242" i="19"/>
  <c r="D242" i="19"/>
  <c r="C242" i="19"/>
  <c r="AF241" i="19"/>
  <c r="AE241" i="19"/>
  <c r="AD241" i="19"/>
  <c r="AC241" i="19"/>
  <c r="AB241" i="19"/>
  <c r="AA241" i="19"/>
  <c r="Z241" i="19"/>
  <c r="Y241" i="19"/>
  <c r="X241" i="19"/>
  <c r="W241" i="19"/>
  <c r="V241" i="19"/>
  <c r="U241" i="19"/>
  <c r="T241" i="19"/>
  <c r="S241" i="19"/>
  <c r="R241" i="19"/>
  <c r="Q241" i="19"/>
  <c r="P241" i="19"/>
  <c r="O241" i="19"/>
  <c r="N241" i="19"/>
  <c r="M241" i="19"/>
  <c r="L241" i="19"/>
  <c r="K241" i="19"/>
  <c r="J241" i="19"/>
  <c r="I241" i="19"/>
  <c r="H241" i="19"/>
  <c r="G241" i="19"/>
  <c r="F241" i="19"/>
  <c r="E241" i="19"/>
  <c r="D241" i="19"/>
  <c r="C241" i="19"/>
  <c r="AF240" i="19"/>
  <c r="AE240" i="19"/>
  <c r="AD240" i="19"/>
  <c r="AC240" i="19"/>
  <c r="AB240" i="19"/>
  <c r="AA240" i="19"/>
  <c r="Z240" i="19"/>
  <c r="Y240" i="19"/>
  <c r="X240" i="19"/>
  <c r="W240" i="19"/>
  <c r="V240" i="19"/>
  <c r="U240" i="19"/>
  <c r="T240" i="19"/>
  <c r="S240" i="19"/>
  <c r="R240" i="19"/>
  <c r="Q240" i="19"/>
  <c r="P240" i="19"/>
  <c r="O240" i="19"/>
  <c r="N240" i="19"/>
  <c r="M240" i="19"/>
  <c r="L240" i="19"/>
  <c r="K240" i="19"/>
  <c r="J240" i="19"/>
  <c r="I240" i="19"/>
  <c r="H240" i="19"/>
  <c r="G240" i="19"/>
  <c r="F240" i="19"/>
  <c r="E240" i="19"/>
  <c r="D240" i="19"/>
  <c r="C240" i="19"/>
  <c r="AF239" i="19"/>
  <c r="AE239" i="19"/>
  <c r="AD239" i="19"/>
  <c r="AC239" i="19"/>
  <c r="AB239" i="19"/>
  <c r="AA239" i="19"/>
  <c r="Z239" i="19"/>
  <c r="Y239" i="19"/>
  <c r="X239" i="19"/>
  <c r="W239" i="19"/>
  <c r="V239" i="19"/>
  <c r="U239" i="19"/>
  <c r="T239" i="19"/>
  <c r="S239" i="19"/>
  <c r="R239" i="19"/>
  <c r="Q239" i="19"/>
  <c r="P239" i="19"/>
  <c r="O239" i="19"/>
  <c r="N239" i="19"/>
  <c r="M239" i="19"/>
  <c r="L239" i="19"/>
  <c r="K239" i="19"/>
  <c r="J239" i="19"/>
  <c r="I239" i="19"/>
  <c r="H239" i="19"/>
  <c r="G239" i="19"/>
  <c r="F239" i="19"/>
  <c r="E239" i="19"/>
  <c r="D239" i="19"/>
  <c r="C239" i="19"/>
  <c r="AF238" i="19"/>
  <c r="AE238" i="19"/>
  <c r="AD238" i="19"/>
  <c r="AC238" i="19"/>
  <c r="AB238" i="19"/>
  <c r="AA238" i="19"/>
  <c r="Z238" i="19"/>
  <c r="Y238" i="19"/>
  <c r="X238" i="19"/>
  <c r="W238" i="19"/>
  <c r="V238" i="19"/>
  <c r="U238" i="19"/>
  <c r="T238" i="19"/>
  <c r="S238" i="19"/>
  <c r="R238" i="19"/>
  <c r="Q238" i="19"/>
  <c r="P238" i="19"/>
  <c r="O238" i="19"/>
  <c r="N238" i="19"/>
  <c r="M238" i="19"/>
  <c r="L238" i="19"/>
  <c r="K238" i="19"/>
  <c r="J238" i="19"/>
  <c r="I238" i="19"/>
  <c r="H238" i="19"/>
  <c r="G238" i="19"/>
  <c r="F238" i="19"/>
  <c r="E238" i="19"/>
  <c r="D238" i="19"/>
  <c r="C238" i="19"/>
  <c r="AF237" i="19"/>
  <c r="AE237" i="19"/>
  <c r="AD237" i="19"/>
  <c r="AC237" i="19"/>
  <c r="AB237" i="19"/>
  <c r="AA237" i="19"/>
  <c r="Z237" i="19"/>
  <c r="Y237" i="19"/>
  <c r="X237" i="19"/>
  <c r="W237" i="19"/>
  <c r="V237" i="19"/>
  <c r="U237" i="19"/>
  <c r="T237" i="19"/>
  <c r="S237" i="19"/>
  <c r="R237" i="19"/>
  <c r="Q237" i="19"/>
  <c r="P237" i="19"/>
  <c r="O237" i="19"/>
  <c r="N237" i="19"/>
  <c r="M237" i="19"/>
  <c r="L237" i="19"/>
  <c r="K237" i="19"/>
  <c r="J237" i="19"/>
  <c r="I237" i="19"/>
  <c r="H237" i="19"/>
  <c r="G237" i="19"/>
  <c r="F237" i="19"/>
  <c r="E237" i="19"/>
  <c r="D237" i="19"/>
  <c r="C237" i="19"/>
  <c r="AF236" i="19"/>
  <c r="AE236" i="19"/>
  <c r="AD236" i="19"/>
  <c r="AC236" i="19"/>
  <c r="AB236" i="19"/>
  <c r="AA236" i="19"/>
  <c r="Z236" i="19"/>
  <c r="Y236" i="19"/>
  <c r="X236" i="19"/>
  <c r="W236" i="19"/>
  <c r="V236" i="19"/>
  <c r="U236" i="19"/>
  <c r="T236" i="19"/>
  <c r="S236" i="19"/>
  <c r="R236" i="19"/>
  <c r="Q236" i="19"/>
  <c r="P236" i="19"/>
  <c r="O236" i="19"/>
  <c r="N236" i="19"/>
  <c r="M236" i="19"/>
  <c r="L236" i="19"/>
  <c r="K236" i="19"/>
  <c r="J236" i="19"/>
  <c r="I236" i="19"/>
  <c r="H236" i="19"/>
  <c r="G236" i="19"/>
  <c r="F236" i="19"/>
  <c r="E236" i="19"/>
  <c r="D236" i="19"/>
  <c r="C236" i="19"/>
  <c r="AF235" i="19"/>
  <c r="AE235" i="19"/>
  <c r="AD235" i="19"/>
  <c r="AC235" i="19"/>
  <c r="AB235" i="19"/>
  <c r="AA235" i="19"/>
  <c r="Z235" i="19"/>
  <c r="Y235" i="19"/>
  <c r="X235" i="19"/>
  <c r="W235" i="19"/>
  <c r="V235" i="19"/>
  <c r="U235" i="19"/>
  <c r="T235" i="19"/>
  <c r="S235" i="19"/>
  <c r="R235" i="19"/>
  <c r="Q235" i="19"/>
  <c r="P235" i="19"/>
  <c r="O235" i="19"/>
  <c r="N235" i="19"/>
  <c r="M235" i="19"/>
  <c r="L235" i="19"/>
  <c r="K235" i="19"/>
  <c r="J235" i="19"/>
  <c r="I235" i="19"/>
  <c r="H235" i="19"/>
  <c r="G235" i="19"/>
  <c r="F235" i="19"/>
  <c r="E235" i="19"/>
  <c r="D235" i="19"/>
  <c r="C235" i="19"/>
  <c r="AF234" i="19"/>
  <c r="AE234" i="19"/>
  <c r="AD234" i="19"/>
  <c r="AC234" i="19"/>
  <c r="AB234" i="19"/>
  <c r="AA234" i="19"/>
  <c r="Z234" i="19"/>
  <c r="Y234" i="19"/>
  <c r="X234" i="19"/>
  <c r="W234" i="19"/>
  <c r="V234" i="19"/>
  <c r="U234" i="19"/>
  <c r="T234" i="19"/>
  <c r="S234" i="19"/>
  <c r="R234" i="19"/>
  <c r="Q234" i="19"/>
  <c r="P234" i="19"/>
  <c r="O234" i="19"/>
  <c r="N234" i="19"/>
  <c r="M234" i="19"/>
  <c r="L234" i="19"/>
  <c r="K234" i="19"/>
  <c r="J234" i="19"/>
  <c r="I234" i="19"/>
  <c r="H234" i="19"/>
  <c r="G234" i="19"/>
  <c r="F234" i="19"/>
  <c r="E234" i="19"/>
  <c r="D234" i="19"/>
  <c r="C234" i="19"/>
  <c r="B234" i="19"/>
  <c r="AF233" i="19"/>
  <c r="AE233" i="19"/>
  <c r="AD233" i="19"/>
  <c r="AC233" i="19"/>
  <c r="AB233" i="19"/>
  <c r="AA233" i="19"/>
  <c r="Z233" i="19"/>
  <c r="Y233" i="19"/>
  <c r="X233" i="19"/>
  <c r="W233" i="19"/>
  <c r="V233" i="19"/>
  <c r="U233" i="19"/>
  <c r="T233" i="19"/>
  <c r="S233" i="19"/>
  <c r="R233" i="19"/>
  <c r="Q233" i="19"/>
  <c r="P233" i="19"/>
  <c r="O233" i="19"/>
  <c r="N233" i="19"/>
  <c r="M233" i="19"/>
  <c r="L233" i="19"/>
  <c r="K233" i="19"/>
  <c r="J233" i="19"/>
  <c r="I233" i="19"/>
  <c r="H233" i="19"/>
  <c r="G233" i="19"/>
  <c r="F233" i="19"/>
  <c r="E233" i="19"/>
  <c r="D233" i="19"/>
  <c r="C233" i="19"/>
  <c r="AF232" i="19"/>
  <c r="AE232" i="19"/>
  <c r="AD232" i="19"/>
  <c r="AC232" i="19"/>
  <c r="AB232" i="19"/>
  <c r="AA232" i="19"/>
  <c r="Z232" i="19"/>
  <c r="Y232" i="19"/>
  <c r="X232" i="19"/>
  <c r="W232" i="19"/>
  <c r="V232" i="19"/>
  <c r="U232" i="19"/>
  <c r="T232" i="19"/>
  <c r="S232" i="19"/>
  <c r="R232" i="19"/>
  <c r="Q232" i="19"/>
  <c r="P232" i="19"/>
  <c r="O232" i="19"/>
  <c r="N232" i="19"/>
  <c r="M232" i="19"/>
  <c r="L232" i="19"/>
  <c r="K232" i="19"/>
  <c r="J232" i="19"/>
  <c r="I232" i="19"/>
  <c r="H232" i="19"/>
  <c r="G232" i="19"/>
  <c r="F232" i="19"/>
  <c r="E232" i="19"/>
  <c r="D232" i="19"/>
  <c r="C232" i="19"/>
  <c r="AF231" i="19"/>
  <c r="AE231" i="19"/>
  <c r="AD231" i="19"/>
  <c r="AC231" i="19"/>
  <c r="AB231" i="19"/>
  <c r="AA231" i="19"/>
  <c r="Z231" i="19"/>
  <c r="Y231" i="19"/>
  <c r="X231" i="19"/>
  <c r="W231" i="19"/>
  <c r="V231" i="19"/>
  <c r="U231" i="19"/>
  <c r="T231" i="19"/>
  <c r="S231" i="19"/>
  <c r="R231" i="19"/>
  <c r="Q231" i="19"/>
  <c r="P231" i="19"/>
  <c r="O231" i="19"/>
  <c r="N231" i="19"/>
  <c r="M231" i="19"/>
  <c r="L231" i="19"/>
  <c r="K231" i="19"/>
  <c r="J231" i="19"/>
  <c r="I231" i="19"/>
  <c r="H231" i="19"/>
  <c r="G231" i="19"/>
  <c r="F231" i="19"/>
  <c r="E231" i="19"/>
  <c r="D231" i="19"/>
  <c r="C231" i="19"/>
  <c r="AF230" i="19"/>
  <c r="AE230" i="19"/>
  <c r="AD230" i="19"/>
  <c r="AC230" i="19"/>
  <c r="AB230" i="19"/>
  <c r="AA230" i="19"/>
  <c r="Z230" i="19"/>
  <c r="Y230" i="19"/>
  <c r="X230" i="19"/>
  <c r="W230" i="19"/>
  <c r="V230" i="19"/>
  <c r="U230" i="19"/>
  <c r="T230" i="19"/>
  <c r="S230" i="19"/>
  <c r="R230" i="19"/>
  <c r="Q230" i="19"/>
  <c r="P230" i="19"/>
  <c r="O230" i="19"/>
  <c r="N230" i="19"/>
  <c r="M230" i="19"/>
  <c r="L230" i="19"/>
  <c r="K230" i="19"/>
  <c r="J230" i="19"/>
  <c r="I230" i="19"/>
  <c r="H230" i="19"/>
  <c r="G230" i="19"/>
  <c r="F230" i="19"/>
  <c r="E230" i="19"/>
  <c r="D230" i="19"/>
  <c r="C230" i="19"/>
  <c r="AF229" i="19"/>
  <c r="AE229" i="19"/>
  <c r="AD229" i="19"/>
  <c r="AC229" i="19"/>
  <c r="AB229" i="19"/>
  <c r="AA229" i="19"/>
  <c r="Z229" i="19"/>
  <c r="Y229" i="19"/>
  <c r="X229" i="19"/>
  <c r="W229" i="19"/>
  <c r="V229" i="19"/>
  <c r="U229" i="19"/>
  <c r="T229" i="19"/>
  <c r="S229" i="19"/>
  <c r="R229" i="19"/>
  <c r="Q229" i="19"/>
  <c r="P229" i="19"/>
  <c r="O229" i="19"/>
  <c r="N229" i="19"/>
  <c r="M229" i="19"/>
  <c r="L229" i="19"/>
  <c r="K229" i="19"/>
  <c r="J229" i="19"/>
  <c r="I229" i="19"/>
  <c r="H229" i="19"/>
  <c r="G229" i="19"/>
  <c r="F229" i="19"/>
  <c r="E229" i="19"/>
  <c r="D229" i="19"/>
  <c r="C229" i="19"/>
  <c r="AF228" i="19"/>
  <c r="AE228" i="19"/>
  <c r="AD228" i="19"/>
  <c r="AC228" i="19"/>
  <c r="AB228" i="19"/>
  <c r="AA228" i="19"/>
  <c r="Z228" i="19"/>
  <c r="Y228" i="19"/>
  <c r="X228" i="19"/>
  <c r="W228" i="19"/>
  <c r="V228" i="19"/>
  <c r="U228" i="19"/>
  <c r="T228" i="19"/>
  <c r="S228" i="19"/>
  <c r="R228" i="19"/>
  <c r="Q228" i="19"/>
  <c r="P228" i="19"/>
  <c r="O228" i="19"/>
  <c r="N228" i="19"/>
  <c r="M228" i="19"/>
  <c r="L228" i="19"/>
  <c r="K228" i="19"/>
  <c r="J228" i="19"/>
  <c r="I228" i="19"/>
  <c r="H228" i="19"/>
  <c r="G228" i="19"/>
  <c r="F228" i="19"/>
  <c r="E228" i="19"/>
  <c r="D228" i="19"/>
  <c r="C228" i="19"/>
  <c r="AF227" i="19"/>
  <c r="AE227" i="19"/>
  <c r="AD227" i="19"/>
  <c r="AC227" i="19"/>
  <c r="AB227" i="19"/>
  <c r="AA227" i="19"/>
  <c r="Z227" i="19"/>
  <c r="Y227" i="19"/>
  <c r="X227" i="19"/>
  <c r="W227" i="19"/>
  <c r="V227" i="19"/>
  <c r="U227" i="19"/>
  <c r="T227" i="19"/>
  <c r="S227" i="19"/>
  <c r="R227" i="19"/>
  <c r="Q227" i="19"/>
  <c r="P227" i="19"/>
  <c r="O227" i="19"/>
  <c r="N227" i="19"/>
  <c r="M227" i="19"/>
  <c r="L227" i="19"/>
  <c r="K227" i="19"/>
  <c r="J227" i="19"/>
  <c r="I227" i="19"/>
  <c r="H227" i="19"/>
  <c r="G227" i="19"/>
  <c r="F227" i="19"/>
  <c r="E227" i="19"/>
  <c r="D227" i="19"/>
  <c r="C227" i="19"/>
  <c r="AF226" i="19"/>
  <c r="AE226" i="19"/>
  <c r="AD226" i="19"/>
  <c r="AC226" i="19"/>
  <c r="AB226" i="19"/>
  <c r="AA226" i="19"/>
  <c r="Z226" i="19"/>
  <c r="Y226" i="19"/>
  <c r="X226" i="19"/>
  <c r="W226" i="19"/>
  <c r="V226" i="19"/>
  <c r="U226" i="19"/>
  <c r="T226" i="19"/>
  <c r="S226" i="19"/>
  <c r="R226" i="19"/>
  <c r="Q226" i="19"/>
  <c r="P226" i="19"/>
  <c r="O226" i="19"/>
  <c r="N226" i="19"/>
  <c r="M226" i="19"/>
  <c r="L226" i="19"/>
  <c r="K226" i="19"/>
  <c r="J226" i="19"/>
  <c r="I226" i="19"/>
  <c r="H226" i="19"/>
  <c r="G226" i="19"/>
  <c r="F226" i="19"/>
  <c r="E226" i="19"/>
  <c r="D226" i="19"/>
  <c r="C226" i="19"/>
  <c r="AF225" i="19"/>
  <c r="AE225" i="19"/>
  <c r="AD225" i="19"/>
  <c r="AC225" i="19"/>
  <c r="AB225" i="19"/>
  <c r="AA225" i="19"/>
  <c r="Z225" i="19"/>
  <c r="Y225" i="19"/>
  <c r="X225" i="19"/>
  <c r="W225" i="19"/>
  <c r="V225" i="19"/>
  <c r="U225" i="19"/>
  <c r="T225" i="19"/>
  <c r="S225" i="19"/>
  <c r="R225" i="19"/>
  <c r="Q225" i="19"/>
  <c r="P225" i="19"/>
  <c r="O225" i="19"/>
  <c r="N225" i="19"/>
  <c r="M225" i="19"/>
  <c r="L225" i="19"/>
  <c r="K225" i="19"/>
  <c r="J225" i="19"/>
  <c r="I225" i="19"/>
  <c r="H225" i="19"/>
  <c r="G225" i="19"/>
  <c r="F225" i="19"/>
  <c r="E225" i="19"/>
  <c r="D225" i="19"/>
  <c r="C225" i="19"/>
  <c r="AF224" i="19"/>
  <c r="AE224" i="19"/>
  <c r="AD224" i="19"/>
  <c r="AC224" i="19"/>
  <c r="AB224" i="19"/>
  <c r="AA224" i="19"/>
  <c r="Z224" i="19"/>
  <c r="Y224" i="19"/>
  <c r="X224" i="19"/>
  <c r="W224" i="19"/>
  <c r="V224" i="19"/>
  <c r="U224" i="19"/>
  <c r="T224" i="19"/>
  <c r="S224" i="19"/>
  <c r="R224" i="19"/>
  <c r="Q224" i="19"/>
  <c r="P224" i="19"/>
  <c r="O224" i="19"/>
  <c r="N224" i="19"/>
  <c r="M224" i="19"/>
  <c r="L224" i="19"/>
  <c r="K224" i="19"/>
  <c r="J224" i="19"/>
  <c r="I224" i="19"/>
  <c r="H224" i="19"/>
  <c r="G224" i="19"/>
  <c r="F224" i="19"/>
  <c r="E224" i="19"/>
  <c r="D224" i="19"/>
  <c r="C224" i="19"/>
  <c r="B224" i="19"/>
  <c r="AF223" i="19"/>
  <c r="AE223" i="19"/>
  <c r="AD223" i="19"/>
  <c r="AC223" i="19"/>
  <c r="AB223" i="19"/>
  <c r="AA223" i="19"/>
  <c r="Z223" i="19"/>
  <c r="Y223" i="19"/>
  <c r="X223" i="19"/>
  <c r="W223" i="19"/>
  <c r="V223" i="19"/>
  <c r="U223" i="19"/>
  <c r="T223" i="19"/>
  <c r="S223" i="19"/>
  <c r="R223" i="19"/>
  <c r="Q223" i="19"/>
  <c r="P223" i="19"/>
  <c r="O223" i="19"/>
  <c r="N223" i="19"/>
  <c r="M223" i="19"/>
  <c r="L223" i="19"/>
  <c r="K223" i="19"/>
  <c r="J223" i="19"/>
  <c r="I223" i="19"/>
  <c r="H223" i="19"/>
  <c r="G223" i="19"/>
  <c r="F223" i="19"/>
  <c r="E223" i="19"/>
  <c r="D223" i="19"/>
  <c r="C223" i="19"/>
  <c r="AF222" i="19"/>
  <c r="AE222" i="19"/>
  <c r="AD222" i="19"/>
  <c r="AC222" i="19"/>
  <c r="AB222" i="19"/>
  <c r="AA222" i="19"/>
  <c r="Z222" i="19"/>
  <c r="Y222" i="19"/>
  <c r="X222" i="19"/>
  <c r="W222" i="19"/>
  <c r="V222" i="19"/>
  <c r="U222" i="19"/>
  <c r="T222" i="19"/>
  <c r="S222" i="19"/>
  <c r="R222" i="19"/>
  <c r="Q222" i="19"/>
  <c r="P222" i="19"/>
  <c r="O222" i="19"/>
  <c r="N222" i="19"/>
  <c r="M222" i="19"/>
  <c r="L222" i="19"/>
  <c r="K222" i="19"/>
  <c r="J222" i="19"/>
  <c r="I222" i="19"/>
  <c r="H222" i="19"/>
  <c r="G222" i="19"/>
  <c r="F222" i="19"/>
  <c r="E222" i="19"/>
  <c r="D222" i="19"/>
  <c r="C222" i="19"/>
  <c r="AF221" i="19"/>
  <c r="AE221" i="19"/>
  <c r="AD221" i="19"/>
  <c r="AC221" i="19"/>
  <c r="AB221" i="19"/>
  <c r="AA221" i="19"/>
  <c r="Z221" i="19"/>
  <c r="Y221" i="19"/>
  <c r="X221" i="19"/>
  <c r="W221" i="19"/>
  <c r="V221" i="19"/>
  <c r="U221" i="19"/>
  <c r="T221" i="19"/>
  <c r="S221" i="19"/>
  <c r="R221" i="19"/>
  <c r="Q221" i="19"/>
  <c r="P221" i="19"/>
  <c r="O221" i="19"/>
  <c r="N221" i="19"/>
  <c r="M221" i="19"/>
  <c r="L221" i="19"/>
  <c r="K221" i="19"/>
  <c r="J221" i="19"/>
  <c r="I221" i="19"/>
  <c r="H221" i="19"/>
  <c r="G221" i="19"/>
  <c r="F221" i="19"/>
  <c r="E221" i="19"/>
  <c r="D221" i="19"/>
  <c r="C221" i="19"/>
  <c r="AF220" i="19"/>
  <c r="AE220" i="19"/>
  <c r="AD220" i="19"/>
  <c r="AC220" i="19"/>
  <c r="AB220" i="19"/>
  <c r="AA220" i="19"/>
  <c r="Z220" i="19"/>
  <c r="Y220" i="19"/>
  <c r="X220" i="19"/>
  <c r="W220" i="19"/>
  <c r="V220" i="19"/>
  <c r="U220" i="19"/>
  <c r="T220" i="19"/>
  <c r="S220" i="19"/>
  <c r="R220" i="19"/>
  <c r="Q220" i="19"/>
  <c r="P220" i="19"/>
  <c r="O220" i="19"/>
  <c r="N220" i="19"/>
  <c r="M220" i="19"/>
  <c r="L220" i="19"/>
  <c r="K220" i="19"/>
  <c r="J220" i="19"/>
  <c r="I220" i="19"/>
  <c r="H220" i="19"/>
  <c r="G220" i="19"/>
  <c r="F220" i="19"/>
  <c r="E220" i="19"/>
  <c r="D220" i="19"/>
  <c r="C220" i="19"/>
  <c r="AF219" i="19"/>
  <c r="AE219" i="19"/>
  <c r="AD219" i="19"/>
  <c r="AC219" i="19"/>
  <c r="AB219" i="19"/>
  <c r="AA219" i="19"/>
  <c r="Z219" i="19"/>
  <c r="Y219" i="19"/>
  <c r="X219" i="19"/>
  <c r="W219" i="19"/>
  <c r="V219" i="19"/>
  <c r="U219" i="19"/>
  <c r="T219" i="19"/>
  <c r="S219" i="19"/>
  <c r="R219" i="19"/>
  <c r="Q219" i="19"/>
  <c r="P219" i="19"/>
  <c r="O219" i="19"/>
  <c r="N219" i="19"/>
  <c r="M219" i="19"/>
  <c r="L219" i="19"/>
  <c r="K219" i="19"/>
  <c r="J219" i="19"/>
  <c r="I219" i="19"/>
  <c r="H219" i="19"/>
  <c r="G219" i="19"/>
  <c r="F219" i="19"/>
  <c r="E219" i="19"/>
  <c r="D219" i="19"/>
  <c r="C219" i="19"/>
  <c r="AF218" i="19"/>
  <c r="AE218" i="19"/>
  <c r="AD218" i="19"/>
  <c r="AC218" i="19"/>
  <c r="AB218" i="19"/>
  <c r="AA218" i="19"/>
  <c r="Z218" i="19"/>
  <c r="Y218" i="19"/>
  <c r="X218" i="19"/>
  <c r="W218" i="19"/>
  <c r="V218" i="19"/>
  <c r="U218" i="19"/>
  <c r="T218" i="19"/>
  <c r="S218" i="19"/>
  <c r="R218" i="19"/>
  <c r="Q218" i="19"/>
  <c r="P218" i="19"/>
  <c r="O218" i="19"/>
  <c r="N218" i="19"/>
  <c r="M218" i="19"/>
  <c r="L218" i="19"/>
  <c r="K218" i="19"/>
  <c r="J218" i="19"/>
  <c r="I218" i="19"/>
  <c r="H218" i="19"/>
  <c r="G218" i="19"/>
  <c r="F218" i="19"/>
  <c r="E218" i="19"/>
  <c r="D218" i="19"/>
  <c r="C218" i="19"/>
  <c r="AF217" i="19"/>
  <c r="AE217" i="19"/>
  <c r="AD217" i="19"/>
  <c r="AC217" i="19"/>
  <c r="AB217" i="19"/>
  <c r="AA217" i="19"/>
  <c r="Z217" i="19"/>
  <c r="Y217" i="19"/>
  <c r="X217" i="19"/>
  <c r="W217" i="19"/>
  <c r="V217" i="19"/>
  <c r="U217" i="19"/>
  <c r="T217" i="19"/>
  <c r="S217" i="19"/>
  <c r="R217" i="19"/>
  <c r="Q217" i="19"/>
  <c r="P217" i="19"/>
  <c r="O217" i="19"/>
  <c r="N217" i="19"/>
  <c r="M217" i="19"/>
  <c r="L217" i="19"/>
  <c r="K217" i="19"/>
  <c r="J217" i="19"/>
  <c r="I217" i="19"/>
  <c r="H217" i="19"/>
  <c r="G217" i="19"/>
  <c r="F217" i="19"/>
  <c r="E217" i="19"/>
  <c r="D217" i="19"/>
  <c r="C217" i="19"/>
  <c r="AF216" i="19"/>
  <c r="AE216" i="19"/>
  <c r="AD216" i="19"/>
  <c r="AC216" i="19"/>
  <c r="AB216" i="19"/>
  <c r="AA216" i="19"/>
  <c r="Z216" i="19"/>
  <c r="Y216" i="19"/>
  <c r="X216" i="19"/>
  <c r="W216" i="19"/>
  <c r="V216" i="19"/>
  <c r="U216" i="19"/>
  <c r="T216" i="19"/>
  <c r="S216" i="19"/>
  <c r="R216" i="19"/>
  <c r="Q216" i="19"/>
  <c r="P216" i="19"/>
  <c r="O216" i="19"/>
  <c r="N216" i="19"/>
  <c r="M216" i="19"/>
  <c r="L216" i="19"/>
  <c r="K216" i="19"/>
  <c r="J216" i="19"/>
  <c r="I216" i="19"/>
  <c r="H216" i="19"/>
  <c r="G216" i="19"/>
  <c r="F216" i="19"/>
  <c r="E216" i="19"/>
  <c r="D216" i="19"/>
  <c r="C216" i="19"/>
  <c r="AF215" i="19"/>
  <c r="AE215" i="19"/>
  <c r="AD215" i="19"/>
  <c r="AC215" i="19"/>
  <c r="AB215" i="19"/>
  <c r="AA215" i="19"/>
  <c r="Z215" i="19"/>
  <c r="Y215" i="19"/>
  <c r="X215" i="19"/>
  <c r="W215" i="19"/>
  <c r="V215" i="19"/>
  <c r="U215" i="19"/>
  <c r="T215" i="19"/>
  <c r="S215" i="19"/>
  <c r="R215" i="19"/>
  <c r="Q215" i="19"/>
  <c r="P215" i="19"/>
  <c r="O215" i="19"/>
  <c r="N215" i="19"/>
  <c r="M215" i="19"/>
  <c r="L215" i="19"/>
  <c r="K215" i="19"/>
  <c r="J215" i="19"/>
  <c r="I215" i="19"/>
  <c r="H215" i="19"/>
  <c r="G215" i="19"/>
  <c r="F215" i="19"/>
  <c r="E215" i="19"/>
  <c r="D215" i="19"/>
  <c r="C215" i="19"/>
  <c r="AF214" i="19"/>
  <c r="AE214" i="19"/>
  <c r="AD214" i="19"/>
  <c r="AC214" i="19"/>
  <c r="AB214" i="19"/>
  <c r="AA214" i="19"/>
  <c r="Z214" i="19"/>
  <c r="Y214" i="19"/>
  <c r="X214" i="19"/>
  <c r="W214" i="19"/>
  <c r="V214" i="19"/>
  <c r="U214" i="19"/>
  <c r="T214" i="19"/>
  <c r="S214" i="19"/>
  <c r="R214" i="19"/>
  <c r="Q214" i="19"/>
  <c r="P214" i="19"/>
  <c r="O214" i="19"/>
  <c r="N214" i="19"/>
  <c r="M214" i="19"/>
  <c r="L214" i="19"/>
  <c r="K214" i="19"/>
  <c r="J214" i="19"/>
  <c r="I214" i="19"/>
  <c r="H214" i="19"/>
  <c r="G214" i="19"/>
  <c r="F214" i="19"/>
  <c r="E214" i="19"/>
  <c r="D214" i="19"/>
  <c r="C214" i="19"/>
  <c r="B214" i="19"/>
  <c r="AF213" i="19"/>
  <c r="AE213" i="19"/>
  <c r="AD213" i="19"/>
  <c r="AC213" i="19"/>
  <c r="AB213" i="19"/>
  <c r="AA213" i="19"/>
  <c r="Z213" i="19"/>
  <c r="Y213" i="19"/>
  <c r="X213" i="19"/>
  <c r="W213" i="19"/>
  <c r="V213" i="19"/>
  <c r="U213" i="19"/>
  <c r="T213" i="19"/>
  <c r="S213" i="19"/>
  <c r="R213" i="19"/>
  <c r="Q213" i="19"/>
  <c r="P213" i="19"/>
  <c r="O213" i="19"/>
  <c r="N213" i="19"/>
  <c r="M213" i="19"/>
  <c r="L213" i="19"/>
  <c r="K213" i="19"/>
  <c r="J213" i="19"/>
  <c r="I213" i="19"/>
  <c r="H213" i="19"/>
  <c r="G213" i="19"/>
  <c r="F213" i="19"/>
  <c r="E213" i="19"/>
  <c r="D213" i="19"/>
  <c r="C213" i="19"/>
  <c r="AF212" i="19"/>
  <c r="AE212" i="19"/>
  <c r="AD212" i="19"/>
  <c r="AC212" i="19"/>
  <c r="AB212" i="19"/>
  <c r="AA212" i="19"/>
  <c r="Z212" i="19"/>
  <c r="Y212" i="19"/>
  <c r="X212" i="19"/>
  <c r="W212" i="19"/>
  <c r="V212" i="19"/>
  <c r="U212" i="19"/>
  <c r="T212" i="19"/>
  <c r="S212" i="19"/>
  <c r="R212" i="19"/>
  <c r="Q212" i="19"/>
  <c r="P212" i="19"/>
  <c r="O212" i="19"/>
  <c r="N212" i="19"/>
  <c r="M212" i="19"/>
  <c r="L212" i="19"/>
  <c r="K212" i="19"/>
  <c r="J212" i="19"/>
  <c r="I212" i="19"/>
  <c r="H212" i="19"/>
  <c r="G212" i="19"/>
  <c r="F212" i="19"/>
  <c r="E212" i="19"/>
  <c r="D212" i="19"/>
  <c r="C212" i="19"/>
  <c r="AF211" i="19"/>
  <c r="AE211" i="19"/>
  <c r="AD211" i="19"/>
  <c r="AC211" i="19"/>
  <c r="AB211" i="19"/>
  <c r="AA211" i="19"/>
  <c r="Z211" i="19"/>
  <c r="Y211" i="19"/>
  <c r="X211" i="19"/>
  <c r="W211" i="19"/>
  <c r="V211" i="19"/>
  <c r="U211" i="19"/>
  <c r="T211" i="19"/>
  <c r="S211" i="19"/>
  <c r="R211" i="19"/>
  <c r="Q211" i="19"/>
  <c r="P211" i="19"/>
  <c r="O211" i="19"/>
  <c r="N211" i="19"/>
  <c r="M211" i="19"/>
  <c r="L211" i="19"/>
  <c r="K211" i="19"/>
  <c r="J211" i="19"/>
  <c r="I211" i="19"/>
  <c r="H211" i="19"/>
  <c r="G211" i="19"/>
  <c r="F211" i="19"/>
  <c r="E211" i="19"/>
  <c r="D211" i="19"/>
  <c r="C211" i="19"/>
  <c r="AF210" i="19"/>
  <c r="AE210" i="19"/>
  <c r="AD210" i="19"/>
  <c r="AC210" i="19"/>
  <c r="AB210" i="19"/>
  <c r="AA210" i="19"/>
  <c r="Z210" i="19"/>
  <c r="Y210" i="19"/>
  <c r="X210" i="19"/>
  <c r="W210" i="19"/>
  <c r="V210" i="19"/>
  <c r="U210" i="19"/>
  <c r="T210" i="19"/>
  <c r="S210" i="19"/>
  <c r="R210" i="19"/>
  <c r="Q210" i="19"/>
  <c r="P210" i="19"/>
  <c r="O210" i="19"/>
  <c r="N210" i="19"/>
  <c r="M210" i="19"/>
  <c r="L210" i="19"/>
  <c r="K210" i="19"/>
  <c r="J210" i="19"/>
  <c r="I210" i="19"/>
  <c r="H210" i="19"/>
  <c r="G210" i="19"/>
  <c r="F210" i="19"/>
  <c r="E210" i="19"/>
  <c r="D210" i="19"/>
  <c r="C210" i="19"/>
  <c r="AF209" i="19"/>
  <c r="AE209" i="19"/>
  <c r="AD209" i="19"/>
  <c r="AC209" i="19"/>
  <c r="AB209" i="19"/>
  <c r="AA209" i="19"/>
  <c r="Z209" i="19"/>
  <c r="Y209" i="19"/>
  <c r="X209" i="19"/>
  <c r="W209" i="19"/>
  <c r="V209" i="19"/>
  <c r="U209" i="19"/>
  <c r="T209" i="19"/>
  <c r="S209" i="19"/>
  <c r="R209" i="19"/>
  <c r="Q209" i="19"/>
  <c r="P209" i="19"/>
  <c r="O209" i="19"/>
  <c r="N209" i="19"/>
  <c r="M209" i="19"/>
  <c r="L209" i="19"/>
  <c r="K209" i="19"/>
  <c r="J209" i="19"/>
  <c r="I209" i="19"/>
  <c r="H209" i="19"/>
  <c r="G209" i="19"/>
  <c r="F209" i="19"/>
  <c r="E209" i="19"/>
  <c r="D209" i="19"/>
  <c r="C209" i="19"/>
  <c r="AF208" i="19"/>
  <c r="AE208" i="19"/>
  <c r="AD208" i="19"/>
  <c r="AC208" i="19"/>
  <c r="AB208" i="19"/>
  <c r="AA208" i="19"/>
  <c r="Z208" i="19"/>
  <c r="Y208" i="19"/>
  <c r="X208" i="19"/>
  <c r="W208" i="19"/>
  <c r="V208" i="19"/>
  <c r="U208" i="19"/>
  <c r="T208" i="19"/>
  <c r="S208" i="19"/>
  <c r="R208" i="19"/>
  <c r="Q208" i="19"/>
  <c r="P208" i="19"/>
  <c r="O208" i="19"/>
  <c r="N208" i="19"/>
  <c r="M208" i="19"/>
  <c r="L208" i="19"/>
  <c r="K208" i="19"/>
  <c r="J208" i="19"/>
  <c r="I208" i="19"/>
  <c r="H208" i="19"/>
  <c r="G208" i="19"/>
  <c r="F208" i="19"/>
  <c r="E208" i="19"/>
  <c r="D208" i="19"/>
  <c r="C208" i="19"/>
  <c r="AF207" i="19"/>
  <c r="AE207" i="19"/>
  <c r="AD207" i="19"/>
  <c r="AC207" i="19"/>
  <c r="AB207" i="19"/>
  <c r="AA207" i="19"/>
  <c r="Z207" i="19"/>
  <c r="Y207" i="19"/>
  <c r="X207" i="19"/>
  <c r="W207" i="19"/>
  <c r="V207" i="19"/>
  <c r="U207" i="19"/>
  <c r="T207" i="19"/>
  <c r="S207" i="19"/>
  <c r="R207" i="19"/>
  <c r="Q207" i="19"/>
  <c r="P207" i="19"/>
  <c r="O207" i="19"/>
  <c r="N207" i="19"/>
  <c r="M207" i="19"/>
  <c r="L207" i="19"/>
  <c r="K207" i="19"/>
  <c r="J207" i="19"/>
  <c r="I207" i="19"/>
  <c r="H207" i="19"/>
  <c r="G207" i="19"/>
  <c r="F207" i="19"/>
  <c r="E207" i="19"/>
  <c r="D207" i="19"/>
  <c r="C207" i="19"/>
  <c r="AF206" i="19"/>
  <c r="AE206" i="19"/>
  <c r="AD206" i="19"/>
  <c r="AC206" i="19"/>
  <c r="AB206" i="19"/>
  <c r="AA206" i="19"/>
  <c r="Z206" i="19"/>
  <c r="Y206" i="19"/>
  <c r="X206" i="19"/>
  <c r="W206" i="19"/>
  <c r="V206" i="19"/>
  <c r="U206" i="19"/>
  <c r="T206" i="19"/>
  <c r="S206" i="19"/>
  <c r="R206" i="19"/>
  <c r="Q206" i="19"/>
  <c r="P206" i="19"/>
  <c r="O206" i="19"/>
  <c r="N206" i="19"/>
  <c r="M206" i="19"/>
  <c r="L206" i="19"/>
  <c r="K206" i="19"/>
  <c r="J206" i="19"/>
  <c r="I206" i="19"/>
  <c r="H206" i="19"/>
  <c r="G206" i="19"/>
  <c r="F206" i="19"/>
  <c r="E206" i="19"/>
  <c r="D206" i="19"/>
  <c r="C206" i="19"/>
  <c r="AF205" i="19"/>
  <c r="AE205" i="19"/>
  <c r="AD205" i="19"/>
  <c r="AC205" i="19"/>
  <c r="AB205" i="19"/>
  <c r="AA205" i="19"/>
  <c r="Z205" i="19"/>
  <c r="Y205" i="19"/>
  <c r="X205" i="19"/>
  <c r="W205" i="19"/>
  <c r="V205" i="19"/>
  <c r="U205" i="19"/>
  <c r="T205" i="19"/>
  <c r="S205" i="19"/>
  <c r="R205" i="19"/>
  <c r="Q205" i="19"/>
  <c r="P205" i="19"/>
  <c r="O205" i="19"/>
  <c r="N205" i="19"/>
  <c r="M205" i="19"/>
  <c r="L205" i="19"/>
  <c r="K205" i="19"/>
  <c r="J205" i="19"/>
  <c r="I205" i="19"/>
  <c r="H205" i="19"/>
  <c r="G205" i="19"/>
  <c r="F205" i="19"/>
  <c r="E205" i="19"/>
  <c r="D205" i="19"/>
  <c r="C205" i="19"/>
  <c r="AF204" i="19"/>
  <c r="AE204" i="19"/>
  <c r="AD204" i="19"/>
  <c r="AC204" i="19"/>
  <c r="AB204" i="19"/>
  <c r="AA204" i="19"/>
  <c r="Z204" i="19"/>
  <c r="Y204" i="19"/>
  <c r="X204" i="19"/>
  <c r="W204" i="19"/>
  <c r="V204" i="19"/>
  <c r="U204" i="19"/>
  <c r="T204" i="19"/>
  <c r="S204" i="19"/>
  <c r="R204" i="19"/>
  <c r="Q204" i="19"/>
  <c r="P204" i="19"/>
  <c r="O204" i="19"/>
  <c r="N204" i="19"/>
  <c r="M204" i="19"/>
  <c r="L204" i="19"/>
  <c r="K204" i="19"/>
  <c r="J204" i="19"/>
  <c r="I204" i="19"/>
  <c r="H204" i="19"/>
  <c r="G204" i="19"/>
  <c r="F204" i="19"/>
  <c r="E204" i="19"/>
  <c r="D204" i="19"/>
  <c r="C204" i="19"/>
  <c r="B204" i="19"/>
  <c r="AF203" i="19"/>
  <c r="AE203" i="19"/>
  <c r="AD203" i="19"/>
  <c r="AC203" i="19"/>
  <c r="AB203" i="19"/>
  <c r="AA203" i="19"/>
  <c r="Z203" i="19"/>
  <c r="Y203" i="19"/>
  <c r="X203" i="19"/>
  <c r="W203" i="19"/>
  <c r="V203" i="19"/>
  <c r="U203" i="19"/>
  <c r="T203" i="19"/>
  <c r="S203" i="19"/>
  <c r="R203" i="19"/>
  <c r="Q203" i="19"/>
  <c r="P203" i="19"/>
  <c r="O203" i="19"/>
  <c r="N203" i="19"/>
  <c r="M203" i="19"/>
  <c r="L203" i="19"/>
  <c r="K203" i="19"/>
  <c r="J203" i="19"/>
  <c r="I203" i="19"/>
  <c r="H203" i="19"/>
  <c r="G203" i="19"/>
  <c r="F203" i="19"/>
  <c r="E203" i="19"/>
  <c r="D203" i="19"/>
  <c r="C203" i="19"/>
  <c r="AF202" i="19"/>
  <c r="AE202" i="19"/>
  <c r="AD202" i="19"/>
  <c r="AC202" i="19"/>
  <c r="AB202" i="19"/>
  <c r="AA202" i="19"/>
  <c r="Z202" i="19"/>
  <c r="Y202" i="19"/>
  <c r="X202" i="19"/>
  <c r="W202" i="19"/>
  <c r="V202" i="19"/>
  <c r="U202" i="19"/>
  <c r="T202" i="19"/>
  <c r="S202" i="19"/>
  <c r="R202" i="19"/>
  <c r="Q202" i="19"/>
  <c r="P202" i="19"/>
  <c r="O202" i="19"/>
  <c r="N202" i="19"/>
  <c r="M202" i="19"/>
  <c r="L202" i="19"/>
  <c r="K202" i="19"/>
  <c r="J202" i="19"/>
  <c r="I202" i="19"/>
  <c r="H202" i="19"/>
  <c r="G202" i="19"/>
  <c r="F202" i="19"/>
  <c r="E202" i="19"/>
  <c r="D202" i="19"/>
  <c r="C202" i="19"/>
  <c r="AF201" i="19"/>
  <c r="AE201" i="19"/>
  <c r="AD201" i="19"/>
  <c r="AC201" i="19"/>
  <c r="AB201" i="19"/>
  <c r="AA201" i="19"/>
  <c r="Z201" i="19"/>
  <c r="Y201" i="19"/>
  <c r="X201" i="19"/>
  <c r="W201" i="19"/>
  <c r="V201" i="19"/>
  <c r="U201" i="19"/>
  <c r="T201" i="19"/>
  <c r="S201" i="19"/>
  <c r="R201" i="19"/>
  <c r="Q201" i="19"/>
  <c r="P201" i="19"/>
  <c r="O201" i="19"/>
  <c r="N201" i="19"/>
  <c r="M201" i="19"/>
  <c r="L201" i="19"/>
  <c r="K201" i="19"/>
  <c r="J201" i="19"/>
  <c r="I201" i="19"/>
  <c r="H201" i="19"/>
  <c r="G201" i="19"/>
  <c r="F201" i="19"/>
  <c r="E201" i="19"/>
  <c r="D201" i="19"/>
  <c r="C201" i="19"/>
  <c r="AF200" i="19"/>
  <c r="AE200" i="19"/>
  <c r="AD200" i="19"/>
  <c r="AC200" i="19"/>
  <c r="AB200" i="19"/>
  <c r="AA200" i="19"/>
  <c r="Z200" i="19"/>
  <c r="Y200" i="19"/>
  <c r="X200" i="19"/>
  <c r="W200" i="19"/>
  <c r="V200" i="19"/>
  <c r="U200" i="19"/>
  <c r="T200" i="19"/>
  <c r="S200" i="19"/>
  <c r="R200" i="19"/>
  <c r="Q200" i="19"/>
  <c r="P200" i="19"/>
  <c r="O200" i="19"/>
  <c r="N200" i="19"/>
  <c r="M200" i="19"/>
  <c r="L200" i="19"/>
  <c r="K200" i="19"/>
  <c r="J200" i="19"/>
  <c r="I200" i="19"/>
  <c r="H200" i="19"/>
  <c r="G200" i="19"/>
  <c r="F200" i="19"/>
  <c r="E200" i="19"/>
  <c r="D200" i="19"/>
  <c r="C200" i="19"/>
  <c r="AF199" i="19"/>
  <c r="AE199" i="19"/>
  <c r="AD199" i="19"/>
  <c r="AC199" i="19"/>
  <c r="AB199" i="19"/>
  <c r="AA199" i="19"/>
  <c r="Z199" i="19"/>
  <c r="Y199" i="19"/>
  <c r="X199" i="19"/>
  <c r="W199" i="19"/>
  <c r="V199" i="19"/>
  <c r="U199" i="19"/>
  <c r="T199" i="19"/>
  <c r="S199" i="19"/>
  <c r="R199" i="19"/>
  <c r="Q199" i="19"/>
  <c r="P199" i="19"/>
  <c r="O199" i="19"/>
  <c r="N199" i="19"/>
  <c r="M199" i="19"/>
  <c r="L199" i="19"/>
  <c r="K199" i="19"/>
  <c r="J199" i="19"/>
  <c r="I199" i="19"/>
  <c r="H199" i="19"/>
  <c r="G199" i="19"/>
  <c r="F199" i="19"/>
  <c r="E199" i="19"/>
  <c r="D199" i="19"/>
  <c r="C199" i="19"/>
  <c r="AF198" i="19"/>
  <c r="AE198" i="19"/>
  <c r="AD198" i="19"/>
  <c r="AC198" i="19"/>
  <c r="AB198" i="19"/>
  <c r="AA198" i="19"/>
  <c r="Z198" i="19"/>
  <c r="Y198" i="19"/>
  <c r="X198" i="19"/>
  <c r="W198" i="19"/>
  <c r="V198" i="19"/>
  <c r="U198" i="19"/>
  <c r="T198" i="19"/>
  <c r="S198" i="19"/>
  <c r="R198" i="19"/>
  <c r="Q198" i="19"/>
  <c r="P198" i="19"/>
  <c r="O198" i="19"/>
  <c r="N198" i="19"/>
  <c r="M198" i="19"/>
  <c r="L198" i="19"/>
  <c r="K198" i="19"/>
  <c r="J198" i="19"/>
  <c r="I198" i="19"/>
  <c r="H198" i="19"/>
  <c r="G198" i="19"/>
  <c r="F198" i="19"/>
  <c r="E198" i="19"/>
  <c r="D198" i="19"/>
  <c r="C198" i="19"/>
  <c r="AF197" i="19"/>
  <c r="AE197" i="19"/>
  <c r="AD197" i="19"/>
  <c r="AC197" i="19"/>
  <c r="AB197" i="19"/>
  <c r="AA197" i="19"/>
  <c r="Z197" i="19"/>
  <c r="Y197" i="19"/>
  <c r="X197" i="19"/>
  <c r="W197" i="19"/>
  <c r="V197" i="19"/>
  <c r="U197" i="19"/>
  <c r="T197" i="19"/>
  <c r="S197" i="19"/>
  <c r="R197" i="19"/>
  <c r="Q197" i="19"/>
  <c r="P197" i="19"/>
  <c r="O197" i="19"/>
  <c r="N197" i="19"/>
  <c r="M197" i="19"/>
  <c r="L197" i="19"/>
  <c r="K197" i="19"/>
  <c r="J197" i="19"/>
  <c r="I197" i="19"/>
  <c r="H197" i="19"/>
  <c r="G197" i="19"/>
  <c r="F197" i="19"/>
  <c r="E197" i="19"/>
  <c r="D197" i="19"/>
  <c r="C197" i="19"/>
  <c r="AF196" i="19"/>
  <c r="AE196" i="19"/>
  <c r="AD196" i="19"/>
  <c r="AC196" i="19"/>
  <c r="AB196" i="19"/>
  <c r="AA196" i="19"/>
  <c r="Z196" i="19"/>
  <c r="Y196" i="19"/>
  <c r="X196" i="19"/>
  <c r="W196" i="19"/>
  <c r="V196" i="19"/>
  <c r="U196" i="19"/>
  <c r="T196" i="19"/>
  <c r="S196" i="19"/>
  <c r="R196" i="19"/>
  <c r="Q196" i="19"/>
  <c r="P196" i="19"/>
  <c r="O196" i="19"/>
  <c r="N196" i="19"/>
  <c r="M196" i="19"/>
  <c r="L196" i="19"/>
  <c r="K196" i="19"/>
  <c r="J196" i="19"/>
  <c r="I196" i="19"/>
  <c r="H196" i="19"/>
  <c r="G196" i="19"/>
  <c r="F196" i="19"/>
  <c r="E196" i="19"/>
  <c r="D196" i="19"/>
  <c r="C196" i="19"/>
  <c r="AF195" i="19"/>
  <c r="AE195" i="19"/>
  <c r="AD195" i="19"/>
  <c r="AC195" i="19"/>
  <c r="AB195" i="19"/>
  <c r="AA195" i="19"/>
  <c r="Z195" i="19"/>
  <c r="Y195" i="19"/>
  <c r="X195" i="19"/>
  <c r="W195" i="19"/>
  <c r="V195" i="19"/>
  <c r="U195" i="19"/>
  <c r="T195" i="19"/>
  <c r="S195" i="19"/>
  <c r="R195" i="19"/>
  <c r="Q195" i="19"/>
  <c r="P195" i="19"/>
  <c r="O195" i="19"/>
  <c r="N195" i="19"/>
  <c r="M195" i="19"/>
  <c r="L195" i="19"/>
  <c r="K195" i="19"/>
  <c r="J195" i="19"/>
  <c r="I195" i="19"/>
  <c r="H195" i="19"/>
  <c r="G195" i="19"/>
  <c r="F195" i="19"/>
  <c r="E195" i="19"/>
  <c r="D195" i="19"/>
  <c r="C195" i="19"/>
  <c r="AF194" i="19"/>
  <c r="AE194" i="19"/>
  <c r="AD194" i="19"/>
  <c r="AC194" i="19"/>
  <c r="AB194" i="19"/>
  <c r="AA194" i="19"/>
  <c r="Z194" i="19"/>
  <c r="Y194" i="19"/>
  <c r="X194" i="19"/>
  <c r="W194" i="19"/>
  <c r="V194" i="19"/>
  <c r="U194" i="19"/>
  <c r="T194" i="19"/>
  <c r="S194" i="19"/>
  <c r="R194" i="19"/>
  <c r="Q194" i="19"/>
  <c r="P194" i="19"/>
  <c r="O194" i="19"/>
  <c r="N194" i="19"/>
  <c r="M194" i="19"/>
  <c r="L194" i="19"/>
  <c r="K194" i="19"/>
  <c r="J194" i="19"/>
  <c r="I194" i="19"/>
  <c r="H194" i="19"/>
  <c r="G194" i="19"/>
  <c r="F194" i="19"/>
  <c r="E194" i="19"/>
  <c r="D194" i="19"/>
  <c r="C194" i="19"/>
  <c r="B194" i="19"/>
  <c r="AF193" i="19"/>
  <c r="AE193" i="19"/>
  <c r="AD193" i="19"/>
  <c r="AC193" i="19"/>
  <c r="AB193" i="19"/>
  <c r="AA193" i="19"/>
  <c r="Z193" i="19"/>
  <c r="Y193" i="19"/>
  <c r="X193" i="19"/>
  <c r="W193" i="19"/>
  <c r="V193" i="19"/>
  <c r="U193" i="19"/>
  <c r="T193" i="19"/>
  <c r="S193" i="19"/>
  <c r="R193" i="19"/>
  <c r="Q193" i="19"/>
  <c r="P193" i="19"/>
  <c r="O193" i="19"/>
  <c r="N193" i="19"/>
  <c r="M193" i="19"/>
  <c r="L193" i="19"/>
  <c r="K193" i="19"/>
  <c r="J193" i="19"/>
  <c r="I193" i="19"/>
  <c r="H193" i="19"/>
  <c r="G193" i="19"/>
  <c r="F193" i="19"/>
  <c r="E193" i="19"/>
  <c r="D193" i="19"/>
  <c r="C193" i="19"/>
  <c r="AF192" i="19"/>
  <c r="AE192" i="19"/>
  <c r="AD192" i="19"/>
  <c r="AC192" i="19"/>
  <c r="AB192" i="19"/>
  <c r="AA192" i="19"/>
  <c r="Z192" i="19"/>
  <c r="Y192" i="19"/>
  <c r="X192" i="19"/>
  <c r="W192" i="19"/>
  <c r="V192" i="19"/>
  <c r="U192" i="19"/>
  <c r="T192" i="19"/>
  <c r="S192" i="19"/>
  <c r="R192" i="19"/>
  <c r="Q192" i="19"/>
  <c r="P192" i="19"/>
  <c r="O192" i="19"/>
  <c r="N192" i="19"/>
  <c r="M192" i="19"/>
  <c r="L192" i="19"/>
  <c r="K192" i="19"/>
  <c r="J192" i="19"/>
  <c r="I192" i="19"/>
  <c r="H192" i="19"/>
  <c r="G192" i="19"/>
  <c r="F192" i="19"/>
  <c r="E192" i="19"/>
  <c r="D192" i="19"/>
  <c r="C192" i="19"/>
  <c r="AF191" i="19"/>
  <c r="AE191" i="19"/>
  <c r="AD191" i="19"/>
  <c r="AC191" i="19"/>
  <c r="AB191" i="19"/>
  <c r="AA191" i="19"/>
  <c r="Z191" i="19"/>
  <c r="Y191" i="19"/>
  <c r="X191" i="19"/>
  <c r="W191" i="19"/>
  <c r="V191" i="19"/>
  <c r="U191" i="19"/>
  <c r="T191" i="19"/>
  <c r="S191" i="19"/>
  <c r="R191" i="19"/>
  <c r="Q191" i="19"/>
  <c r="P191" i="19"/>
  <c r="O191" i="19"/>
  <c r="N191" i="19"/>
  <c r="M191" i="19"/>
  <c r="L191" i="19"/>
  <c r="K191" i="19"/>
  <c r="J191" i="19"/>
  <c r="I191" i="19"/>
  <c r="H191" i="19"/>
  <c r="G191" i="19"/>
  <c r="F191" i="19"/>
  <c r="E191" i="19"/>
  <c r="D191" i="19"/>
  <c r="C191" i="19"/>
  <c r="AF190" i="19"/>
  <c r="AE190" i="19"/>
  <c r="AD190" i="19"/>
  <c r="AC190" i="19"/>
  <c r="AB190" i="19"/>
  <c r="AA190" i="19"/>
  <c r="Z190" i="19"/>
  <c r="Y190" i="19"/>
  <c r="X190" i="19"/>
  <c r="W190" i="19"/>
  <c r="V190" i="19"/>
  <c r="U190" i="19"/>
  <c r="T190" i="19"/>
  <c r="S190" i="19"/>
  <c r="R190" i="19"/>
  <c r="Q190" i="19"/>
  <c r="P190" i="19"/>
  <c r="O190" i="19"/>
  <c r="N190" i="19"/>
  <c r="M190" i="19"/>
  <c r="L190" i="19"/>
  <c r="K190" i="19"/>
  <c r="J190" i="19"/>
  <c r="I190" i="19"/>
  <c r="H190" i="19"/>
  <c r="G190" i="19"/>
  <c r="F190" i="19"/>
  <c r="E190" i="19"/>
  <c r="D190" i="19"/>
  <c r="C190" i="19"/>
  <c r="AF189" i="19"/>
  <c r="AE189" i="19"/>
  <c r="AD189" i="19"/>
  <c r="AC189" i="19"/>
  <c r="AB189" i="19"/>
  <c r="AA189" i="19"/>
  <c r="Z189" i="19"/>
  <c r="Y189" i="19"/>
  <c r="X189" i="19"/>
  <c r="W189" i="19"/>
  <c r="V189" i="19"/>
  <c r="U189" i="19"/>
  <c r="T189" i="19"/>
  <c r="S189" i="19"/>
  <c r="R189" i="19"/>
  <c r="Q189" i="19"/>
  <c r="P189" i="19"/>
  <c r="O189" i="19"/>
  <c r="N189" i="19"/>
  <c r="M189" i="19"/>
  <c r="L189" i="19"/>
  <c r="K189" i="19"/>
  <c r="J189" i="19"/>
  <c r="I189" i="19"/>
  <c r="H189" i="19"/>
  <c r="G189" i="19"/>
  <c r="F189" i="19"/>
  <c r="E189" i="19"/>
  <c r="D189" i="19"/>
  <c r="C189" i="19"/>
  <c r="AF188" i="19"/>
  <c r="AE188" i="19"/>
  <c r="AD188" i="19"/>
  <c r="AC188" i="19"/>
  <c r="AB188" i="19"/>
  <c r="AA188" i="19"/>
  <c r="Z188" i="19"/>
  <c r="Y188" i="19"/>
  <c r="X188" i="19"/>
  <c r="W188" i="19"/>
  <c r="V188" i="19"/>
  <c r="U188" i="19"/>
  <c r="T188" i="19"/>
  <c r="S188" i="19"/>
  <c r="R188" i="19"/>
  <c r="Q188" i="19"/>
  <c r="P188" i="19"/>
  <c r="O188" i="19"/>
  <c r="N188" i="19"/>
  <c r="M188" i="19"/>
  <c r="L188" i="19"/>
  <c r="K188" i="19"/>
  <c r="J188" i="19"/>
  <c r="I188" i="19"/>
  <c r="H188" i="19"/>
  <c r="G188" i="19"/>
  <c r="F188" i="19"/>
  <c r="E188" i="19"/>
  <c r="D188" i="19"/>
  <c r="C188" i="19"/>
  <c r="AF187" i="19"/>
  <c r="AE187" i="19"/>
  <c r="AD187" i="19"/>
  <c r="AC187" i="19"/>
  <c r="AB187" i="19"/>
  <c r="AA187" i="19"/>
  <c r="Z187" i="19"/>
  <c r="Y187" i="19"/>
  <c r="X187" i="19"/>
  <c r="W187" i="19"/>
  <c r="V187" i="19"/>
  <c r="U187" i="19"/>
  <c r="T187" i="19"/>
  <c r="S187" i="19"/>
  <c r="R187" i="19"/>
  <c r="Q187" i="19"/>
  <c r="P187" i="19"/>
  <c r="O187" i="19"/>
  <c r="N187" i="19"/>
  <c r="M187" i="19"/>
  <c r="L187" i="19"/>
  <c r="K187" i="19"/>
  <c r="J187" i="19"/>
  <c r="I187" i="19"/>
  <c r="H187" i="19"/>
  <c r="G187" i="19"/>
  <c r="F187" i="19"/>
  <c r="E187" i="19"/>
  <c r="D187" i="19"/>
  <c r="C187" i="19"/>
  <c r="AF186" i="19"/>
  <c r="AE186" i="19"/>
  <c r="AD186" i="19"/>
  <c r="AC186" i="19"/>
  <c r="AB186" i="19"/>
  <c r="AA186" i="19"/>
  <c r="Z186" i="19"/>
  <c r="Y186" i="19"/>
  <c r="X186" i="19"/>
  <c r="W186" i="19"/>
  <c r="V186" i="19"/>
  <c r="U186" i="19"/>
  <c r="T186" i="19"/>
  <c r="S186" i="19"/>
  <c r="R186" i="19"/>
  <c r="Q186" i="19"/>
  <c r="P186" i="19"/>
  <c r="O186" i="19"/>
  <c r="N186" i="19"/>
  <c r="M186" i="19"/>
  <c r="L186" i="19"/>
  <c r="K186" i="19"/>
  <c r="J186" i="19"/>
  <c r="I186" i="19"/>
  <c r="H186" i="19"/>
  <c r="G186" i="19"/>
  <c r="F186" i="19"/>
  <c r="E186" i="19"/>
  <c r="D186" i="19"/>
  <c r="C186" i="19"/>
  <c r="AF185" i="19"/>
  <c r="AE185" i="19"/>
  <c r="AD185" i="19"/>
  <c r="AC185" i="19"/>
  <c r="AB185" i="19"/>
  <c r="AA185" i="19"/>
  <c r="Z185" i="19"/>
  <c r="Y185" i="19"/>
  <c r="X185" i="19"/>
  <c r="W185" i="19"/>
  <c r="V185" i="19"/>
  <c r="U185" i="19"/>
  <c r="T185" i="19"/>
  <c r="S185" i="19"/>
  <c r="R185" i="19"/>
  <c r="Q185" i="19"/>
  <c r="P185" i="19"/>
  <c r="O185" i="19"/>
  <c r="N185" i="19"/>
  <c r="M185" i="19"/>
  <c r="L185" i="19"/>
  <c r="K185" i="19"/>
  <c r="J185" i="19"/>
  <c r="I185" i="19"/>
  <c r="H185" i="19"/>
  <c r="G185" i="19"/>
  <c r="F185" i="19"/>
  <c r="E185" i="19"/>
  <c r="D185" i="19"/>
  <c r="C185" i="19"/>
  <c r="AF184" i="19"/>
  <c r="AE184" i="19"/>
  <c r="AD184" i="19"/>
  <c r="AC184" i="19"/>
  <c r="AB184" i="19"/>
  <c r="AA184" i="19"/>
  <c r="Z184" i="19"/>
  <c r="Y184" i="19"/>
  <c r="X184" i="19"/>
  <c r="W184" i="19"/>
  <c r="V184" i="19"/>
  <c r="U184" i="19"/>
  <c r="T184" i="19"/>
  <c r="S184" i="19"/>
  <c r="R184" i="19"/>
  <c r="Q184" i="19"/>
  <c r="P184" i="19"/>
  <c r="O184" i="19"/>
  <c r="N184" i="19"/>
  <c r="M184" i="19"/>
  <c r="L184" i="19"/>
  <c r="K184" i="19"/>
  <c r="J184" i="19"/>
  <c r="I184" i="19"/>
  <c r="H184" i="19"/>
  <c r="G184" i="19"/>
  <c r="F184" i="19"/>
  <c r="E184" i="19"/>
  <c r="D184" i="19"/>
  <c r="C184" i="19"/>
  <c r="B184" i="19"/>
  <c r="AF183" i="19"/>
  <c r="AE183" i="19"/>
  <c r="AD183" i="19"/>
  <c r="AC183" i="19"/>
  <c r="AB183" i="19"/>
  <c r="AA183" i="19"/>
  <c r="Z183" i="19"/>
  <c r="Y183" i="19"/>
  <c r="X183" i="19"/>
  <c r="W183" i="19"/>
  <c r="V183" i="19"/>
  <c r="U183" i="19"/>
  <c r="T183" i="19"/>
  <c r="S183" i="19"/>
  <c r="R183" i="19"/>
  <c r="Q183" i="19"/>
  <c r="P183" i="19"/>
  <c r="O183" i="19"/>
  <c r="N183" i="19"/>
  <c r="M183" i="19"/>
  <c r="L183" i="19"/>
  <c r="K183" i="19"/>
  <c r="J183" i="19"/>
  <c r="I183" i="19"/>
  <c r="H183" i="19"/>
  <c r="G183" i="19"/>
  <c r="F183" i="19"/>
  <c r="E183" i="19"/>
  <c r="D183" i="19"/>
  <c r="C183" i="19"/>
  <c r="AF182" i="19"/>
  <c r="AE182" i="19"/>
  <c r="AD182" i="19"/>
  <c r="AC182" i="19"/>
  <c r="AB182" i="19"/>
  <c r="AA182" i="19"/>
  <c r="Z182" i="19"/>
  <c r="Y182" i="19"/>
  <c r="X182" i="19"/>
  <c r="W182" i="19"/>
  <c r="V182" i="19"/>
  <c r="U182" i="19"/>
  <c r="T182" i="19"/>
  <c r="S182" i="19"/>
  <c r="R182" i="19"/>
  <c r="Q182" i="19"/>
  <c r="P182" i="19"/>
  <c r="O182" i="19"/>
  <c r="N182" i="19"/>
  <c r="M182" i="19"/>
  <c r="L182" i="19"/>
  <c r="K182" i="19"/>
  <c r="J182" i="19"/>
  <c r="I182" i="19"/>
  <c r="H182" i="19"/>
  <c r="G182" i="19"/>
  <c r="F182" i="19"/>
  <c r="E182" i="19"/>
  <c r="D182" i="19"/>
  <c r="C182" i="19"/>
  <c r="AF181" i="19"/>
  <c r="AE181" i="19"/>
  <c r="AD181" i="19"/>
  <c r="AC181" i="19"/>
  <c r="AB181" i="19"/>
  <c r="AA181" i="19"/>
  <c r="Z181" i="19"/>
  <c r="Y181" i="19"/>
  <c r="X181" i="19"/>
  <c r="W181" i="19"/>
  <c r="V181" i="19"/>
  <c r="U181" i="19"/>
  <c r="T181" i="19"/>
  <c r="S181" i="19"/>
  <c r="R181" i="19"/>
  <c r="Q181" i="19"/>
  <c r="P181" i="19"/>
  <c r="O181" i="19"/>
  <c r="N181" i="19"/>
  <c r="M181" i="19"/>
  <c r="L181" i="19"/>
  <c r="K181" i="19"/>
  <c r="J181" i="19"/>
  <c r="I181" i="19"/>
  <c r="H181" i="19"/>
  <c r="G181" i="19"/>
  <c r="F181" i="19"/>
  <c r="E181" i="19"/>
  <c r="D181" i="19"/>
  <c r="C181" i="19"/>
  <c r="AF180" i="19"/>
  <c r="AE180" i="19"/>
  <c r="AD180" i="19"/>
  <c r="AC180" i="19"/>
  <c r="AB180" i="19"/>
  <c r="AA180" i="19"/>
  <c r="Z180" i="19"/>
  <c r="Y180" i="19"/>
  <c r="X180" i="19"/>
  <c r="W180" i="19"/>
  <c r="V180" i="19"/>
  <c r="U180" i="19"/>
  <c r="T180" i="19"/>
  <c r="S180" i="19"/>
  <c r="R180" i="19"/>
  <c r="Q180" i="19"/>
  <c r="P180" i="19"/>
  <c r="O180" i="19"/>
  <c r="N180" i="19"/>
  <c r="M180" i="19"/>
  <c r="L180" i="19"/>
  <c r="K180" i="19"/>
  <c r="J180" i="19"/>
  <c r="I180" i="19"/>
  <c r="H180" i="19"/>
  <c r="G180" i="19"/>
  <c r="F180" i="19"/>
  <c r="E180" i="19"/>
  <c r="D180" i="19"/>
  <c r="C180" i="19"/>
  <c r="AF179" i="19"/>
  <c r="AE179" i="19"/>
  <c r="AD179" i="19"/>
  <c r="AC179" i="19"/>
  <c r="AB179" i="19"/>
  <c r="AA179" i="19"/>
  <c r="Z179" i="19"/>
  <c r="Y179" i="19"/>
  <c r="X179" i="19"/>
  <c r="W179" i="19"/>
  <c r="V179" i="19"/>
  <c r="U179" i="19"/>
  <c r="T179" i="19"/>
  <c r="S179" i="19"/>
  <c r="R179" i="19"/>
  <c r="Q179" i="19"/>
  <c r="P179" i="19"/>
  <c r="O179" i="19"/>
  <c r="N179" i="19"/>
  <c r="M179" i="19"/>
  <c r="L179" i="19"/>
  <c r="K179" i="19"/>
  <c r="J179" i="19"/>
  <c r="I179" i="19"/>
  <c r="H179" i="19"/>
  <c r="G179" i="19"/>
  <c r="F179" i="19"/>
  <c r="E179" i="19"/>
  <c r="D179" i="19"/>
  <c r="C179" i="19"/>
  <c r="AF178" i="19"/>
  <c r="AE178" i="19"/>
  <c r="AD178" i="19"/>
  <c r="AC178" i="19"/>
  <c r="AB178" i="19"/>
  <c r="AA178" i="19"/>
  <c r="Z178" i="19"/>
  <c r="Y178" i="19"/>
  <c r="X178" i="19"/>
  <c r="W178" i="19"/>
  <c r="V178" i="19"/>
  <c r="U178" i="19"/>
  <c r="T178" i="19"/>
  <c r="S178" i="19"/>
  <c r="R178" i="19"/>
  <c r="Q178" i="19"/>
  <c r="P178" i="19"/>
  <c r="O178" i="19"/>
  <c r="N178" i="19"/>
  <c r="M178" i="19"/>
  <c r="L178" i="19"/>
  <c r="K178" i="19"/>
  <c r="J178" i="19"/>
  <c r="I178" i="19"/>
  <c r="H178" i="19"/>
  <c r="G178" i="19"/>
  <c r="F178" i="19"/>
  <c r="E178" i="19"/>
  <c r="D178" i="19"/>
  <c r="C178" i="19"/>
  <c r="AF177" i="19"/>
  <c r="AE177" i="19"/>
  <c r="AD177" i="19"/>
  <c r="AC177" i="19"/>
  <c r="AB177" i="19"/>
  <c r="AA177" i="19"/>
  <c r="Z177" i="19"/>
  <c r="Y177" i="19"/>
  <c r="X177" i="19"/>
  <c r="W177" i="19"/>
  <c r="V177" i="19"/>
  <c r="U177" i="19"/>
  <c r="T177" i="19"/>
  <c r="S177" i="19"/>
  <c r="R177" i="19"/>
  <c r="Q177" i="19"/>
  <c r="P177" i="19"/>
  <c r="O177" i="19"/>
  <c r="N177" i="19"/>
  <c r="M177" i="19"/>
  <c r="L177" i="19"/>
  <c r="K177" i="19"/>
  <c r="J177" i="19"/>
  <c r="I177" i="19"/>
  <c r="H177" i="19"/>
  <c r="G177" i="19"/>
  <c r="F177" i="19"/>
  <c r="E177" i="19"/>
  <c r="D177" i="19"/>
  <c r="C177" i="19"/>
  <c r="AF176" i="19"/>
  <c r="AE176" i="19"/>
  <c r="AD176" i="19"/>
  <c r="AC176" i="19"/>
  <c r="AB176" i="19"/>
  <c r="AA176" i="19"/>
  <c r="Z176" i="19"/>
  <c r="Y176" i="19"/>
  <c r="X176" i="19"/>
  <c r="W176" i="19"/>
  <c r="V176" i="19"/>
  <c r="U176" i="19"/>
  <c r="T176" i="19"/>
  <c r="S176" i="19"/>
  <c r="R176" i="19"/>
  <c r="Q176" i="19"/>
  <c r="P176" i="19"/>
  <c r="O176" i="19"/>
  <c r="N176" i="19"/>
  <c r="M176" i="19"/>
  <c r="L176" i="19"/>
  <c r="K176" i="19"/>
  <c r="J176" i="19"/>
  <c r="I176" i="19"/>
  <c r="H176" i="19"/>
  <c r="G176" i="19"/>
  <c r="F176" i="19"/>
  <c r="E176" i="19"/>
  <c r="D176" i="19"/>
  <c r="C176" i="19"/>
  <c r="AF175" i="19"/>
  <c r="AE175" i="19"/>
  <c r="AD175" i="19"/>
  <c r="AC175" i="19"/>
  <c r="AB175" i="19"/>
  <c r="AA175" i="19"/>
  <c r="Z175" i="19"/>
  <c r="Y175" i="19"/>
  <c r="X175" i="19"/>
  <c r="W175" i="19"/>
  <c r="V175" i="19"/>
  <c r="U175" i="19"/>
  <c r="T175" i="19"/>
  <c r="S175" i="19"/>
  <c r="R175" i="19"/>
  <c r="Q175" i="19"/>
  <c r="P175" i="19"/>
  <c r="O175" i="19"/>
  <c r="N175" i="19"/>
  <c r="M175" i="19"/>
  <c r="L175" i="19"/>
  <c r="K175" i="19"/>
  <c r="J175" i="19"/>
  <c r="I175" i="19"/>
  <c r="H175" i="19"/>
  <c r="G175" i="19"/>
  <c r="F175" i="19"/>
  <c r="E175" i="19"/>
  <c r="D175" i="19"/>
  <c r="C175" i="19"/>
  <c r="AF174" i="19"/>
  <c r="AE174" i="19"/>
  <c r="AD174" i="19"/>
  <c r="AC174" i="19"/>
  <c r="AB174" i="19"/>
  <c r="AA174" i="19"/>
  <c r="Z174" i="19"/>
  <c r="Y174" i="19"/>
  <c r="X174" i="19"/>
  <c r="W174" i="19"/>
  <c r="V174" i="19"/>
  <c r="U174" i="19"/>
  <c r="T174" i="19"/>
  <c r="S174" i="19"/>
  <c r="R174" i="19"/>
  <c r="Q174" i="19"/>
  <c r="P174" i="19"/>
  <c r="O174" i="19"/>
  <c r="N174" i="19"/>
  <c r="M174" i="19"/>
  <c r="L174" i="19"/>
  <c r="K174" i="19"/>
  <c r="J174" i="19"/>
  <c r="I174" i="19"/>
  <c r="H174" i="19"/>
  <c r="G174" i="19"/>
  <c r="F174" i="19"/>
  <c r="E174" i="19"/>
  <c r="D174" i="19"/>
  <c r="C174" i="19"/>
  <c r="B174" i="19"/>
  <c r="AF173" i="19"/>
  <c r="AE173" i="19"/>
  <c r="AD173" i="19"/>
  <c r="AC173" i="19"/>
  <c r="AB173" i="19"/>
  <c r="AA173" i="19"/>
  <c r="Z173" i="19"/>
  <c r="Y173" i="19"/>
  <c r="X173" i="19"/>
  <c r="W173" i="19"/>
  <c r="V173" i="19"/>
  <c r="U173" i="19"/>
  <c r="T173" i="19"/>
  <c r="S173" i="19"/>
  <c r="R173" i="19"/>
  <c r="Q173" i="19"/>
  <c r="P173" i="19"/>
  <c r="O173" i="19"/>
  <c r="N173" i="19"/>
  <c r="M173" i="19"/>
  <c r="L173" i="19"/>
  <c r="K173" i="19"/>
  <c r="J173" i="19"/>
  <c r="I173" i="19"/>
  <c r="H173" i="19"/>
  <c r="G173" i="19"/>
  <c r="F173" i="19"/>
  <c r="E173" i="19"/>
  <c r="D173" i="19"/>
  <c r="C173" i="19"/>
  <c r="AF172" i="19"/>
  <c r="AE172" i="19"/>
  <c r="AD172" i="19"/>
  <c r="AC172" i="19"/>
  <c r="AB172" i="19"/>
  <c r="AA172" i="19"/>
  <c r="Z172" i="19"/>
  <c r="Y172" i="19"/>
  <c r="X172" i="19"/>
  <c r="W172" i="19"/>
  <c r="V172" i="19"/>
  <c r="U172" i="19"/>
  <c r="T172" i="19"/>
  <c r="S172" i="19"/>
  <c r="R172" i="19"/>
  <c r="Q172" i="19"/>
  <c r="P172" i="19"/>
  <c r="O172" i="19"/>
  <c r="N172" i="19"/>
  <c r="M172" i="19"/>
  <c r="L172" i="19"/>
  <c r="K172" i="19"/>
  <c r="J172" i="19"/>
  <c r="I172" i="19"/>
  <c r="H172" i="19"/>
  <c r="G172" i="19"/>
  <c r="F172" i="19"/>
  <c r="E172" i="19"/>
  <c r="D172" i="19"/>
  <c r="C172" i="19"/>
  <c r="AF171" i="19"/>
  <c r="AE171" i="19"/>
  <c r="AD171" i="19"/>
  <c r="AC171" i="19"/>
  <c r="AB171" i="19"/>
  <c r="AA171" i="19"/>
  <c r="Z171" i="19"/>
  <c r="Y171" i="19"/>
  <c r="X171" i="19"/>
  <c r="W171" i="19"/>
  <c r="V171" i="19"/>
  <c r="U171" i="19"/>
  <c r="T171" i="19"/>
  <c r="S171" i="19"/>
  <c r="R171" i="19"/>
  <c r="Q171" i="19"/>
  <c r="P171" i="19"/>
  <c r="O171" i="19"/>
  <c r="N171" i="19"/>
  <c r="M171" i="19"/>
  <c r="L171" i="19"/>
  <c r="K171" i="19"/>
  <c r="J171" i="19"/>
  <c r="I171" i="19"/>
  <c r="H171" i="19"/>
  <c r="G171" i="19"/>
  <c r="F171" i="19"/>
  <c r="E171" i="19"/>
  <c r="D171" i="19"/>
  <c r="C171" i="19"/>
  <c r="AF170" i="19"/>
  <c r="AE170" i="19"/>
  <c r="AD170" i="19"/>
  <c r="AC170" i="19"/>
  <c r="AB170" i="19"/>
  <c r="AA170" i="19"/>
  <c r="Z170" i="19"/>
  <c r="Y170" i="19"/>
  <c r="X170" i="19"/>
  <c r="W170" i="19"/>
  <c r="V170" i="19"/>
  <c r="U170" i="19"/>
  <c r="T170" i="19"/>
  <c r="S170" i="19"/>
  <c r="R170" i="19"/>
  <c r="Q170" i="19"/>
  <c r="P170" i="19"/>
  <c r="O170" i="19"/>
  <c r="N170" i="19"/>
  <c r="M170" i="19"/>
  <c r="L170" i="19"/>
  <c r="K170" i="19"/>
  <c r="J170" i="19"/>
  <c r="I170" i="19"/>
  <c r="H170" i="19"/>
  <c r="G170" i="19"/>
  <c r="F170" i="19"/>
  <c r="E170" i="19"/>
  <c r="D170" i="19"/>
  <c r="C170" i="19"/>
  <c r="AF169" i="19"/>
  <c r="AE169" i="19"/>
  <c r="AD169" i="19"/>
  <c r="AC169" i="19"/>
  <c r="AB169" i="19"/>
  <c r="AA169" i="19"/>
  <c r="Z169" i="19"/>
  <c r="Y169" i="19"/>
  <c r="X169" i="19"/>
  <c r="W169" i="19"/>
  <c r="V169" i="19"/>
  <c r="U169" i="19"/>
  <c r="T169" i="19"/>
  <c r="S169" i="19"/>
  <c r="R169" i="19"/>
  <c r="Q169" i="19"/>
  <c r="P169" i="19"/>
  <c r="O169" i="19"/>
  <c r="N169" i="19"/>
  <c r="M169" i="19"/>
  <c r="L169" i="19"/>
  <c r="K169" i="19"/>
  <c r="J169" i="19"/>
  <c r="I169" i="19"/>
  <c r="H169" i="19"/>
  <c r="G169" i="19"/>
  <c r="F169" i="19"/>
  <c r="E169" i="19"/>
  <c r="D169" i="19"/>
  <c r="C169" i="19"/>
  <c r="AF168" i="19"/>
  <c r="AE168" i="19"/>
  <c r="AD168" i="19"/>
  <c r="AC168" i="19"/>
  <c r="AB168" i="19"/>
  <c r="AA168" i="19"/>
  <c r="Z168" i="19"/>
  <c r="Y168" i="19"/>
  <c r="X168" i="19"/>
  <c r="W168" i="19"/>
  <c r="V168" i="19"/>
  <c r="U168" i="19"/>
  <c r="T168" i="19"/>
  <c r="S168" i="19"/>
  <c r="R168" i="19"/>
  <c r="Q168" i="19"/>
  <c r="P168" i="19"/>
  <c r="O168" i="19"/>
  <c r="N168" i="19"/>
  <c r="M168" i="19"/>
  <c r="L168" i="19"/>
  <c r="K168" i="19"/>
  <c r="J168" i="19"/>
  <c r="I168" i="19"/>
  <c r="H168" i="19"/>
  <c r="G168" i="19"/>
  <c r="F168" i="19"/>
  <c r="E168" i="19"/>
  <c r="D168" i="19"/>
  <c r="C168" i="19"/>
  <c r="AF167" i="19"/>
  <c r="AE167" i="19"/>
  <c r="AD167" i="19"/>
  <c r="AC167" i="19"/>
  <c r="AB167" i="19"/>
  <c r="AA167" i="19"/>
  <c r="Z167" i="19"/>
  <c r="Y167" i="19"/>
  <c r="X167" i="19"/>
  <c r="W167" i="19"/>
  <c r="V167" i="19"/>
  <c r="U167" i="19"/>
  <c r="T167" i="19"/>
  <c r="S167" i="19"/>
  <c r="R167" i="19"/>
  <c r="Q167" i="19"/>
  <c r="P167" i="19"/>
  <c r="O167" i="19"/>
  <c r="N167" i="19"/>
  <c r="M167" i="19"/>
  <c r="L167" i="19"/>
  <c r="K167" i="19"/>
  <c r="J167" i="19"/>
  <c r="I167" i="19"/>
  <c r="H167" i="19"/>
  <c r="G167" i="19"/>
  <c r="F167" i="19"/>
  <c r="E167" i="19"/>
  <c r="D167" i="19"/>
  <c r="C167" i="19"/>
  <c r="AF166" i="19"/>
  <c r="AE166" i="19"/>
  <c r="AD166" i="19"/>
  <c r="AC166" i="19"/>
  <c r="AB166" i="19"/>
  <c r="AA166" i="19"/>
  <c r="Z166" i="19"/>
  <c r="Y166" i="19"/>
  <c r="X166" i="19"/>
  <c r="W166" i="19"/>
  <c r="V166" i="19"/>
  <c r="U166" i="19"/>
  <c r="T166" i="19"/>
  <c r="S166" i="19"/>
  <c r="R166" i="19"/>
  <c r="Q166" i="19"/>
  <c r="P166" i="19"/>
  <c r="O166" i="19"/>
  <c r="N166" i="19"/>
  <c r="M166" i="19"/>
  <c r="L166" i="19"/>
  <c r="K166" i="19"/>
  <c r="J166" i="19"/>
  <c r="I166" i="19"/>
  <c r="H166" i="19"/>
  <c r="G166" i="19"/>
  <c r="F166" i="19"/>
  <c r="E166" i="19"/>
  <c r="D166" i="19"/>
  <c r="C166" i="19"/>
  <c r="AF165" i="19"/>
  <c r="AE165" i="19"/>
  <c r="AD165" i="19"/>
  <c r="AC165" i="19"/>
  <c r="AB165" i="19"/>
  <c r="AA165" i="19"/>
  <c r="Z165" i="19"/>
  <c r="Y165" i="19"/>
  <c r="X165" i="19"/>
  <c r="W165" i="19"/>
  <c r="V165" i="19"/>
  <c r="U165" i="19"/>
  <c r="T165" i="19"/>
  <c r="S165" i="19"/>
  <c r="R165" i="19"/>
  <c r="Q165" i="19"/>
  <c r="P165" i="19"/>
  <c r="O165" i="19"/>
  <c r="N165" i="19"/>
  <c r="M165" i="19"/>
  <c r="L165" i="19"/>
  <c r="K165" i="19"/>
  <c r="J165" i="19"/>
  <c r="I165" i="19"/>
  <c r="H165" i="19"/>
  <c r="G165" i="19"/>
  <c r="F165" i="19"/>
  <c r="E165" i="19"/>
  <c r="D165" i="19"/>
  <c r="C165" i="19"/>
  <c r="AF164" i="19"/>
  <c r="AE164" i="19"/>
  <c r="AD164" i="19"/>
  <c r="AC164" i="19"/>
  <c r="AB164" i="19"/>
  <c r="AA164" i="19"/>
  <c r="Z164" i="19"/>
  <c r="Y164" i="19"/>
  <c r="X164" i="19"/>
  <c r="W164" i="19"/>
  <c r="V164" i="19"/>
  <c r="U164" i="19"/>
  <c r="T164" i="19"/>
  <c r="S164" i="19"/>
  <c r="R164" i="19"/>
  <c r="Q164" i="19"/>
  <c r="P164" i="19"/>
  <c r="O164" i="19"/>
  <c r="N164" i="19"/>
  <c r="M164" i="19"/>
  <c r="L164" i="19"/>
  <c r="K164" i="19"/>
  <c r="J164" i="19"/>
  <c r="I164" i="19"/>
  <c r="H164" i="19"/>
  <c r="G164" i="19"/>
  <c r="F164" i="19"/>
  <c r="E164" i="19"/>
  <c r="D164" i="19"/>
  <c r="C164" i="19"/>
  <c r="B164" i="19"/>
  <c r="AF163" i="19"/>
  <c r="AE163" i="19"/>
  <c r="AD163" i="19"/>
  <c r="AC163" i="19"/>
  <c r="AB163" i="19"/>
  <c r="AA163" i="19"/>
  <c r="Z163" i="19"/>
  <c r="Y163" i="19"/>
  <c r="X163" i="19"/>
  <c r="W163" i="19"/>
  <c r="V163" i="19"/>
  <c r="U163" i="19"/>
  <c r="T163" i="19"/>
  <c r="S163" i="19"/>
  <c r="R163" i="19"/>
  <c r="Q163" i="19"/>
  <c r="P163" i="19"/>
  <c r="O163" i="19"/>
  <c r="N163" i="19"/>
  <c r="M163" i="19"/>
  <c r="L163" i="19"/>
  <c r="K163" i="19"/>
  <c r="J163" i="19"/>
  <c r="I163" i="19"/>
  <c r="H163" i="19"/>
  <c r="G163" i="19"/>
  <c r="F163" i="19"/>
  <c r="E163" i="19"/>
  <c r="D163" i="19"/>
  <c r="C163" i="19"/>
  <c r="AF162" i="19"/>
  <c r="AE162" i="19"/>
  <c r="AD162" i="19"/>
  <c r="AC162" i="19"/>
  <c r="AB162" i="19"/>
  <c r="AA162" i="19"/>
  <c r="Z162" i="19"/>
  <c r="Y162" i="19"/>
  <c r="X162" i="19"/>
  <c r="W162" i="19"/>
  <c r="V162" i="19"/>
  <c r="U162" i="19"/>
  <c r="T162" i="19"/>
  <c r="S162" i="19"/>
  <c r="R162" i="19"/>
  <c r="Q162" i="19"/>
  <c r="P162" i="19"/>
  <c r="O162" i="19"/>
  <c r="N162" i="19"/>
  <c r="M162" i="19"/>
  <c r="L162" i="19"/>
  <c r="K162" i="19"/>
  <c r="J162" i="19"/>
  <c r="I162" i="19"/>
  <c r="H162" i="19"/>
  <c r="G162" i="19"/>
  <c r="F162" i="19"/>
  <c r="E162" i="19"/>
  <c r="D162" i="19"/>
  <c r="C162" i="19"/>
  <c r="AF161" i="19"/>
  <c r="AE161" i="19"/>
  <c r="AD161" i="19"/>
  <c r="AC161" i="19"/>
  <c r="AB161" i="19"/>
  <c r="AA161" i="19"/>
  <c r="Z161" i="19"/>
  <c r="Y161" i="19"/>
  <c r="X161" i="19"/>
  <c r="W161" i="19"/>
  <c r="V161" i="19"/>
  <c r="U161" i="19"/>
  <c r="T161" i="19"/>
  <c r="S161" i="19"/>
  <c r="R161" i="19"/>
  <c r="Q161" i="19"/>
  <c r="P161" i="19"/>
  <c r="O161" i="19"/>
  <c r="N161" i="19"/>
  <c r="M161" i="19"/>
  <c r="L161" i="19"/>
  <c r="K161" i="19"/>
  <c r="J161" i="19"/>
  <c r="I161" i="19"/>
  <c r="H161" i="19"/>
  <c r="G161" i="19"/>
  <c r="F161" i="19"/>
  <c r="E161" i="19"/>
  <c r="D161" i="19"/>
  <c r="C161" i="19"/>
  <c r="AF160" i="19"/>
  <c r="AE160" i="19"/>
  <c r="AD160" i="19"/>
  <c r="AC160" i="19"/>
  <c r="AB160" i="19"/>
  <c r="AA160" i="19"/>
  <c r="Z160" i="19"/>
  <c r="Y160" i="19"/>
  <c r="X160" i="19"/>
  <c r="W160" i="19"/>
  <c r="V160" i="19"/>
  <c r="U160" i="19"/>
  <c r="T160" i="19"/>
  <c r="S160" i="19"/>
  <c r="R160" i="19"/>
  <c r="Q160" i="19"/>
  <c r="P160" i="19"/>
  <c r="O160" i="19"/>
  <c r="N160" i="19"/>
  <c r="M160" i="19"/>
  <c r="L160" i="19"/>
  <c r="K160" i="19"/>
  <c r="J160" i="19"/>
  <c r="I160" i="19"/>
  <c r="H160" i="19"/>
  <c r="G160" i="19"/>
  <c r="F160" i="19"/>
  <c r="E160" i="19"/>
  <c r="D160" i="19"/>
  <c r="C160" i="19"/>
  <c r="AF159" i="19"/>
  <c r="AE159" i="19"/>
  <c r="AD159" i="19"/>
  <c r="AC159" i="19"/>
  <c r="AB159" i="19"/>
  <c r="AA159" i="19"/>
  <c r="Z159" i="19"/>
  <c r="Y159" i="19"/>
  <c r="X159" i="19"/>
  <c r="W159" i="19"/>
  <c r="V159" i="19"/>
  <c r="U159" i="19"/>
  <c r="T159" i="19"/>
  <c r="S159" i="19"/>
  <c r="R159" i="19"/>
  <c r="Q159" i="19"/>
  <c r="P159" i="19"/>
  <c r="O159" i="19"/>
  <c r="N159" i="19"/>
  <c r="M159" i="19"/>
  <c r="L159" i="19"/>
  <c r="K159" i="19"/>
  <c r="J159" i="19"/>
  <c r="I159" i="19"/>
  <c r="H159" i="19"/>
  <c r="G159" i="19"/>
  <c r="F159" i="19"/>
  <c r="E159" i="19"/>
  <c r="D159" i="19"/>
  <c r="C159" i="19"/>
  <c r="AF158" i="19"/>
  <c r="AE158" i="19"/>
  <c r="AD158" i="19"/>
  <c r="AC158" i="19"/>
  <c r="AB158" i="19"/>
  <c r="AA158" i="19"/>
  <c r="Z158" i="19"/>
  <c r="Y158" i="19"/>
  <c r="X158" i="19"/>
  <c r="W158" i="19"/>
  <c r="V158" i="19"/>
  <c r="U158" i="19"/>
  <c r="T158" i="19"/>
  <c r="S158" i="19"/>
  <c r="R158" i="19"/>
  <c r="Q158" i="19"/>
  <c r="P158" i="19"/>
  <c r="O158" i="19"/>
  <c r="N158" i="19"/>
  <c r="M158" i="19"/>
  <c r="L158" i="19"/>
  <c r="K158" i="19"/>
  <c r="J158" i="19"/>
  <c r="I158" i="19"/>
  <c r="H158" i="19"/>
  <c r="G158" i="19"/>
  <c r="F158" i="19"/>
  <c r="E158" i="19"/>
  <c r="D158" i="19"/>
  <c r="C158" i="19"/>
  <c r="AF157" i="19"/>
  <c r="AE157" i="19"/>
  <c r="AD157" i="19"/>
  <c r="AC157" i="19"/>
  <c r="AB157" i="19"/>
  <c r="AA157" i="19"/>
  <c r="Z157" i="19"/>
  <c r="Y157" i="19"/>
  <c r="X157" i="19"/>
  <c r="W157" i="19"/>
  <c r="V157" i="19"/>
  <c r="U157" i="19"/>
  <c r="T157" i="19"/>
  <c r="S157" i="19"/>
  <c r="R157" i="19"/>
  <c r="Q157" i="19"/>
  <c r="P157" i="19"/>
  <c r="O157" i="19"/>
  <c r="N157" i="19"/>
  <c r="M157" i="19"/>
  <c r="L157" i="19"/>
  <c r="K157" i="19"/>
  <c r="J157" i="19"/>
  <c r="I157" i="19"/>
  <c r="H157" i="19"/>
  <c r="G157" i="19"/>
  <c r="F157" i="19"/>
  <c r="E157" i="19"/>
  <c r="D157" i="19"/>
  <c r="C157" i="19"/>
  <c r="AF156" i="19"/>
  <c r="AE156" i="19"/>
  <c r="AD156" i="19"/>
  <c r="AC156" i="19"/>
  <c r="AB156" i="19"/>
  <c r="AA156" i="19"/>
  <c r="Z156" i="19"/>
  <c r="Y156" i="19"/>
  <c r="X156" i="19"/>
  <c r="W156" i="19"/>
  <c r="V156" i="19"/>
  <c r="U156" i="19"/>
  <c r="T156" i="19"/>
  <c r="S156" i="19"/>
  <c r="R156" i="19"/>
  <c r="Q156" i="19"/>
  <c r="P156" i="19"/>
  <c r="O156" i="19"/>
  <c r="N156" i="19"/>
  <c r="M156" i="19"/>
  <c r="L156" i="19"/>
  <c r="K156" i="19"/>
  <c r="J156" i="19"/>
  <c r="I156" i="19"/>
  <c r="H156" i="19"/>
  <c r="G156" i="19"/>
  <c r="F156" i="19"/>
  <c r="E156" i="19"/>
  <c r="D156" i="19"/>
  <c r="C156" i="19"/>
  <c r="AF155" i="19"/>
  <c r="AE155" i="19"/>
  <c r="AD155" i="19"/>
  <c r="AC155" i="19"/>
  <c r="AB155" i="19"/>
  <c r="AA155" i="19"/>
  <c r="Z155" i="19"/>
  <c r="Y155" i="19"/>
  <c r="X155" i="19"/>
  <c r="W155" i="19"/>
  <c r="V155" i="19"/>
  <c r="U155" i="19"/>
  <c r="T155" i="19"/>
  <c r="S155" i="19"/>
  <c r="R155" i="19"/>
  <c r="Q155" i="19"/>
  <c r="P155" i="19"/>
  <c r="O155" i="19"/>
  <c r="N155" i="19"/>
  <c r="M155" i="19"/>
  <c r="L155" i="19"/>
  <c r="K155" i="19"/>
  <c r="J155" i="19"/>
  <c r="I155" i="19"/>
  <c r="H155" i="19"/>
  <c r="G155" i="19"/>
  <c r="F155" i="19"/>
  <c r="E155" i="19"/>
  <c r="D155" i="19"/>
  <c r="C155" i="19"/>
  <c r="AF154" i="19"/>
  <c r="AE154" i="19"/>
  <c r="AD154" i="19"/>
  <c r="AC154" i="19"/>
  <c r="AB154" i="19"/>
  <c r="AA154" i="19"/>
  <c r="Z154" i="19"/>
  <c r="Y154" i="19"/>
  <c r="X154" i="19"/>
  <c r="W154" i="19"/>
  <c r="V154" i="19"/>
  <c r="U154" i="19"/>
  <c r="T154" i="19"/>
  <c r="S154" i="19"/>
  <c r="R154" i="19"/>
  <c r="Q154" i="19"/>
  <c r="P154" i="19"/>
  <c r="O154" i="19"/>
  <c r="N154" i="19"/>
  <c r="M154" i="19"/>
  <c r="L154" i="19"/>
  <c r="K154" i="19"/>
  <c r="J154" i="19"/>
  <c r="I154" i="19"/>
  <c r="H154" i="19"/>
  <c r="G154" i="19"/>
  <c r="F154" i="19"/>
  <c r="E154" i="19"/>
  <c r="D154" i="19"/>
  <c r="C154" i="19"/>
  <c r="B154" i="19"/>
  <c r="I246" i="49" l="1"/>
  <c r="AE285" i="76"/>
  <c r="AF74" i="76"/>
  <c r="AB222" i="76"/>
  <c r="AB336" i="76"/>
  <c r="AC125" i="76"/>
  <c r="AD335" i="76"/>
  <c r="AE124" i="76"/>
  <c r="AB216" i="76"/>
  <c r="AC256" i="76"/>
  <c r="AD45" i="76"/>
  <c r="AC308" i="76"/>
  <c r="AD97" i="76"/>
  <c r="AC326" i="76"/>
  <c r="AD115" i="76"/>
  <c r="AC352" i="76"/>
  <c r="AD141" i="76"/>
  <c r="AD235" i="76"/>
  <c r="AE24" i="76"/>
  <c r="AD279" i="76"/>
  <c r="AE68" i="76"/>
  <c r="AB221" i="76"/>
  <c r="AD226" i="76"/>
  <c r="AE15" i="76"/>
  <c r="AC257" i="76"/>
  <c r="AD46" i="76"/>
  <c r="AC276" i="76"/>
  <c r="AD65" i="76"/>
  <c r="AD246" i="76"/>
  <c r="AE35" i="76"/>
  <c r="AB218" i="76"/>
  <c r="AC9" i="76"/>
  <c r="AC7" i="76"/>
  <c r="AC10" i="76"/>
  <c r="AC5" i="76"/>
  <c r="AC11" i="76"/>
  <c r="AC6" i="76"/>
  <c r="AC8" i="76"/>
  <c r="AC4" i="76"/>
  <c r="AC259" i="76"/>
  <c r="AD48" i="76"/>
  <c r="AD280" i="76"/>
  <c r="AE69" i="76"/>
  <c r="AD332" i="76"/>
  <c r="AE121" i="76"/>
  <c r="AC348" i="76"/>
  <c r="AD137" i="76"/>
  <c r="AC228" i="76"/>
  <c r="AD17" i="76"/>
  <c r="AB339" i="76"/>
  <c r="AC128" i="76"/>
  <c r="AD242" i="76"/>
  <c r="AE31" i="76"/>
  <c r="AD347" i="76"/>
  <c r="AE136" i="76"/>
  <c r="AC227" i="76"/>
  <c r="AD16" i="76"/>
  <c r="AC260" i="76"/>
  <c r="AD49" i="76"/>
  <c r="AF305" i="76"/>
  <c r="AG94" i="76"/>
  <c r="AB342" i="76"/>
  <c r="AC131" i="76"/>
  <c r="AB340" i="76"/>
  <c r="AC129" i="76"/>
  <c r="AC282" i="76"/>
  <c r="AD71" i="76"/>
  <c r="AC237" i="76"/>
  <c r="AD26" i="76"/>
  <c r="AC295" i="76"/>
  <c r="AD84" i="76"/>
  <c r="AE316" i="76"/>
  <c r="AF105" i="76"/>
  <c r="AE108" i="76"/>
  <c r="AE319" i="76" s="1"/>
  <c r="AC239" i="76"/>
  <c r="AD28" i="76"/>
  <c r="AB338" i="76"/>
  <c r="AC127" i="76"/>
  <c r="AC258" i="76"/>
  <c r="AD47" i="76"/>
  <c r="AB215" i="76"/>
  <c r="AC236" i="76"/>
  <c r="AD25" i="76"/>
  <c r="AC238" i="76"/>
  <c r="AD27" i="76"/>
  <c r="AH329" i="76"/>
  <c r="AI118" i="76"/>
  <c r="AC278" i="76"/>
  <c r="AD67" i="76"/>
  <c r="AB219" i="76"/>
  <c r="AD265" i="76"/>
  <c r="AE54" i="76"/>
  <c r="AC345" i="76"/>
  <c r="AD134" i="76"/>
  <c r="AD275" i="76"/>
  <c r="AE64" i="76"/>
  <c r="AD277" i="76"/>
  <c r="AE66" i="76"/>
  <c r="AC262" i="76"/>
  <c r="AD51" i="76"/>
  <c r="AB217" i="76"/>
  <c r="AC349" i="76"/>
  <c r="AD138" i="76"/>
  <c r="AB232" i="76"/>
  <c r="AC21" i="76"/>
  <c r="AB337" i="76"/>
  <c r="AC126" i="76"/>
  <c r="AC229" i="76"/>
  <c r="AD18" i="76"/>
  <c r="AB220" i="76"/>
  <c r="AD240" i="76"/>
  <c r="AE29" i="76"/>
  <c r="AD307" i="76"/>
  <c r="AE96" i="76"/>
  <c r="AB230" i="76"/>
  <c r="AC19" i="76"/>
  <c r="B2" i="28"/>
  <c r="C6" i="28"/>
  <c r="C9" i="25"/>
  <c r="AE7" i="41"/>
  <c r="O7" i="41"/>
  <c r="B9" i="41"/>
  <c r="AP7" i="41"/>
  <c r="AF6" i="41"/>
  <c r="K5" i="41"/>
  <c r="F2" i="41"/>
  <c r="C2" i="28"/>
  <c r="B6" i="28"/>
  <c r="B2" i="36"/>
  <c r="B2" i="40"/>
  <c r="B4" i="24"/>
  <c r="AD7" i="41"/>
  <c r="N7" i="41"/>
  <c r="C9" i="41"/>
  <c r="AO7" i="41"/>
  <c r="AB6" i="41"/>
  <c r="H5" i="41"/>
  <c r="E2" i="41"/>
  <c r="C3" i="37"/>
  <c r="C9" i="28"/>
  <c r="C2" i="36"/>
  <c r="C2" i="40"/>
  <c r="C4" i="24"/>
  <c r="AC5" i="41"/>
  <c r="M5" i="41"/>
  <c r="C7" i="41"/>
  <c r="AN7" i="41"/>
  <c r="T6" i="41"/>
  <c r="G5" i="41"/>
  <c r="D2" i="41"/>
  <c r="B4" i="28"/>
  <c r="B4" i="25"/>
  <c r="AB7" i="41"/>
  <c r="L7" i="41"/>
  <c r="C6" i="41"/>
  <c r="AK7" i="41"/>
  <c r="Q6" i="41"/>
  <c r="F5" i="41"/>
  <c r="S5" i="41"/>
  <c r="H316" i="22"/>
  <c r="C4" i="25"/>
  <c r="AA7" i="41"/>
  <c r="K7" i="41"/>
  <c r="C5" i="41"/>
  <c r="AC7" i="41"/>
  <c r="P6" i="41"/>
  <c r="AE4" i="41"/>
  <c r="C3" i="28"/>
  <c r="C5" i="36"/>
  <c r="B3" i="38"/>
  <c r="B5" i="25"/>
  <c r="AP5" i="41"/>
  <c r="AU368" i="49"/>
  <c r="Z5" i="41"/>
  <c r="J5" i="41"/>
  <c r="AL9" i="41"/>
  <c r="Z7" i="41"/>
  <c r="L6" i="41"/>
  <c r="AO2" i="41"/>
  <c r="AF4" i="41"/>
  <c r="B3" i="28"/>
  <c r="B5" i="36"/>
  <c r="B9" i="38"/>
  <c r="C5" i="25"/>
  <c r="AO5" i="41"/>
  <c r="Y5" i="41"/>
  <c r="I5" i="41"/>
  <c r="AI9" i="41"/>
  <c r="Y7" i="41"/>
  <c r="D6" i="41"/>
  <c r="AL2" i="41"/>
  <c r="B9" i="25"/>
  <c r="P4" i="41"/>
  <c r="C9" i="38"/>
  <c r="B6" i="25"/>
  <c r="AN2" i="41"/>
  <c r="X2" i="41"/>
  <c r="H2" i="41"/>
  <c r="AG9" i="41"/>
  <c r="X7" i="41"/>
  <c r="AN5" i="41"/>
  <c r="AK2" i="41"/>
  <c r="B5" i="28"/>
  <c r="B6" i="24"/>
  <c r="C6" i="25"/>
  <c r="AM2" i="41"/>
  <c r="W2" i="41"/>
  <c r="G2" i="41"/>
  <c r="AF9" i="41"/>
  <c r="U7" i="41"/>
  <c r="AM5" i="41"/>
  <c r="AJ2" i="41"/>
  <c r="F9" i="41"/>
  <c r="B2" i="27"/>
  <c r="C7" i="28"/>
  <c r="B4" i="36"/>
  <c r="C3" i="38"/>
  <c r="C6" i="24"/>
  <c r="B3" i="25"/>
  <c r="AG8" i="24"/>
  <c r="AL6" i="41"/>
  <c r="V6" i="41"/>
  <c r="F6" i="41"/>
  <c r="AD9" i="41"/>
  <c r="M7" i="41"/>
  <c r="AL5" i="41"/>
  <c r="AG2" i="41"/>
  <c r="AG6" i="41"/>
  <c r="C2" i="27"/>
  <c r="B7" i="28"/>
  <c r="B2" i="39"/>
  <c r="B3" i="24"/>
  <c r="C3" i="25"/>
  <c r="AK9" i="41"/>
  <c r="U9" i="41"/>
  <c r="E9" i="41"/>
  <c r="V9" i="41"/>
  <c r="J7" i="41"/>
  <c r="AI5" i="41"/>
  <c r="Y2" i="41"/>
  <c r="B7" i="41"/>
  <c r="C2" i="39"/>
  <c r="C3" i="24"/>
  <c r="B2" i="25"/>
  <c r="AJ9" i="41"/>
  <c r="T9" i="41"/>
  <c r="I372" i="49"/>
  <c r="S9" i="41"/>
  <c r="I7" i="41"/>
  <c r="AA5" i="41"/>
  <c r="V2" i="41"/>
  <c r="I2" i="41"/>
  <c r="B2" i="29"/>
  <c r="C2" i="25"/>
  <c r="AI6" i="41"/>
  <c r="S6" i="41"/>
  <c r="Q9" i="41"/>
  <c r="H7" i="41"/>
  <c r="X5" i="41"/>
  <c r="U2" i="41"/>
  <c r="B2" i="35"/>
  <c r="B7" i="25"/>
  <c r="AH6" i="41"/>
  <c r="R6" i="41"/>
  <c r="B2" i="41"/>
  <c r="P9" i="41"/>
  <c r="E7" i="41"/>
  <c r="W5" i="41"/>
  <c r="T2" i="41"/>
  <c r="B6" i="38"/>
  <c r="C4" i="28"/>
  <c r="C2" i="35"/>
  <c r="B3" i="37"/>
  <c r="C7" i="25"/>
  <c r="AG4" i="41"/>
  <c r="Q4" i="41"/>
  <c r="N9" i="41"/>
  <c r="AJ6" i="41"/>
  <c r="V5" i="41"/>
  <c r="Q2" i="41"/>
  <c r="AB228" i="48"/>
  <c r="AF329" i="48"/>
  <c r="AC230" i="48"/>
  <c r="AB348" i="48"/>
  <c r="AD280" i="48"/>
  <c r="AC257" i="48"/>
  <c r="AB349" i="48"/>
  <c r="AE316" i="48"/>
  <c r="AE319" i="48"/>
  <c r="AD275" i="48"/>
  <c r="AB337" i="48"/>
  <c r="AC258" i="48"/>
  <c r="AD226" i="48"/>
  <c r="AC339" i="48"/>
  <c r="AC227" i="48"/>
  <c r="AD236" i="48"/>
  <c r="AD240" i="48"/>
  <c r="AH308" i="48"/>
  <c r="AD305" i="48"/>
  <c r="AB338" i="48"/>
  <c r="AC265" i="48"/>
  <c r="AD277" i="48"/>
  <c r="AC237" i="48"/>
  <c r="AB336" i="48"/>
  <c r="AB215" i="48"/>
  <c r="AD229" i="48"/>
  <c r="AC326" i="48"/>
  <c r="AC295" i="48"/>
  <c r="AB218" i="48"/>
  <c r="AB347" i="48"/>
  <c r="AE307" i="48"/>
  <c r="AC345" i="48"/>
  <c r="AB221" i="48"/>
  <c r="AC279" i="48"/>
  <c r="AB217" i="48"/>
  <c r="AC259" i="48"/>
  <c r="AC256" i="48"/>
  <c r="AC232" i="48"/>
  <c r="AB220" i="48"/>
  <c r="AD278" i="48"/>
  <c r="AD242" i="48"/>
  <c r="AB342" i="48"/>
  <c r="AB340" i="48"/>
  <c r="AC262" i="48"/>
  <c r="AB216" i="48"/>
  <c r="AC235" i="48"/>
  <c r="AC238" i="48"/>
  <c r="AC260" i="48"/>
  <c r="AD239" i="48"/>
  <c r="AB219" i="48"/>
  <c r="AC335" i="48"/>
  <c r="AC332" i="48"/>
  <c r="AB222" i="48"/>
  <c r="AE246" i="48"/>
  <c r="AC282" i="48"/>
  <c r="AC276" i="48"/>
  <c r="AC352" i="48"/>
  <c r="AB285" i="48"/>
  <c r="H235" i="22"/>
  <c r="H295" i="22"/>
  <c r="H226" i="22"/>
  <c r="H332" i="22"/>
  <c r="H335" i="22"/>
  <c r="D3" i="44"/>
  <c r="H345" i="22"/>
  <c r="B6" i="26"/>
  <c r="C6" i="26"/>
  <c r="C3" i="26"/>
  <c r="B7" i="26"/>
  <c r="B4" i="26"/>
  <c r="C7" i="26"/>
  <c r="C4" i="26"/>
  <c r="B9" i="26"/>
  <c r="B5" i="26"/>
  <c r="C9" i="26"/>
  <c r="C5" i="26"/>
  <c r="B3" i="26"/>
  <c r="H368" i="22"/>
  <c r="B5" i="41"/>
  <c r="H282" i="22"/>
  <c r="B9" i="28"/>
  <c r="AG2" i="24"/>
  <c r="H278" i="22"/>
  <c r="C5" i="28"/>
  <c r="H329" i="22"/>
  <c r="C6" i="38"/>
  <c r="I372" i="22"/>
  <c r="D9" i="41"/>
  <c r="H365" i="22"/>
  <c r="C2" i="41"/>
  <c r="H369" i="22"/>
  <c r="B6" i="41"/>
  <c r="C4" i="36"/>
  <c r="AB10" i="23"/>
  <c r="D10" i="23"/>
  <c r="M10" i="23"/>
  <c r="O10" i="23"/>
  <c r="J372" i="22"/>
  <c r="C10" i="23"/>
  <c r="AA10" i="23"/>
  <c r="AP10" i="23"/>
  <c r="Z10" i="23"/>
  <c r="AO10" i="23"/>
  <c r="Y10" i="23"/>
  <c r="AN10" i="23"/>
  <c r="X10" i="23"/>
  <c r="AM10" i="23"/>
  <c r="W10" i="23"/>
  <c r="AL10" i="23"/>
  <c r="V10" i="23"/>
  <c r="B10" i="23"/>
  <c r="AK10" i="23"/>
  <c r="U10" i="23"/>
  <c r="L10" i="23"/>
  <c r="AJ10" i="23"/>
  <c r="T10" i="23"/>
  <c r="K10" i="23"/>
  <c r="AI10" i="23"/>
  <c r="S10" i="23"/>
  <c r="J10" i="23"/>
  <c r="AH10" i="23"/>
  <c r="R10" i="23"/>
  <c r="I10" i="23"/>
  <c r="AG10" i="23"/>
  <c r="Q10" i="23"/>
  <c r="H10" i="23"/>
  <c r="AF10" i="23"/>
  <c r="P10" i="23"/>
  <c r="G10" i="23"/>
  <c r="AE10" i="23"/>
  <c r="F10" i="23"/>
  <c r="AD10" i="23"/>
  <c r="N10" i="23"/>
  <c r="E10" i="23"/>
  <c r="AC10" i="23"/>
  <c r="I365" i="22"/>
  <c r="L360" i="22"/>
  <c r="J361" i="22"/>
  <c r="N261" i="22"/>
  <c r="J261" i="22"/>
  <c r="K261" i="22"/>
  <c r="L261" i="22"/>
  <c r="M261" i="22"/>
  <c r="AT255" i="22"/>
  <c r="AD255" i="22"/>
  <c r="AU255" i="22"/>
  <c r="AE255" i="22"/>
  <c r="AG255" i="22"/>
  <c r="AH255" i="22"/>
  <c r="AI255" i="22"/>
  <c r="AJ255" i="22"/>
  <c r="AM255" i="22"/>
  <c r="V255" i="22"/>
  <c r="W255" i="22"/>
  <c r="AN255" i="22"/>
  <c r="X255" i="22"/>
  <c r="AO255" i="22"/>
  <c r="Y255" i="22"/>
  <c r="Z255" i="22"/>
  <c r="AQ255" i="22"/>
  <c r="AA255" i="22"/>
  <c r="L252" i="22"/>
  <c r="L251" i="22"/>
  <c r="K249" i="22"/>
  <c r="K248" i="22"/>
  <c r="K247" i="22"/>
  <c r="K245" i="22"/>
  <c r="K251" i="22"/>
  <c r="K250" i="22"/>
  <c r="AD241" i="22"/>
  <c r="AE241" i="22"/>
  <c r="AF241" i="22"/>
  <c r="AH241" i="22"/>
  <c r="AI241" i="22"/>
  <c r="AJ241" i="22"/>
  <c r="AT346" i="22"/>
  <c r="AS306" i="22"/>
  <c r="AR366" i="22"/>
  <c r="AR346" i="22"/>
  <c r="AN327" i="22"/>
  <c r="AO327" i="22"/>
  <c r="AP327" i="22"/>
  <c r="AQ327" i="22"/>
  <c r="AR327" i="22"/>
  <c r="AT327" i="22"/>
  <c r="AU327" i="22"/>
  <c r="AN317" i="22"/>
  <c r="AO317" i="22"/>
  <c r="AP317" i="22"/>
  <c r="AQ317" i="22"/>
  <c r="AR317" i="22"/>
  <c r="AS317" i="22"/>
  <c r="AU317" i="22"/>
  <c r="AT317" i="22"/>
  <c r="AM318" i="22"/>
  <c r="AM298" i="22"/>
  <c r="AP298" i="22"/>
  <c r="AQ298" i="22"/>
  <c r="AT298" i="22"/>
  <c r="AU298" i="22"/>
  <c r="AS298" i="22"/>
  <c r="AO300" i="22"/>
  <c r="AR296" i="22"/>
  <c r="AN298" i="22"/>
  <c r="AM288" i="22"/>
  <c r="AQ288" i="22"/>
  <c r="AP292" i="22"/>
  <c r="AP290" i="22"/>
  <c r="AS288" i="22"/>
  <c r="AO290" i="22"/>
  <c r="AR286" i="22"/>
  <c r="AU288" i="22"/>
  <c r="AT286" i="22"/>
  <c r="AN288" i="22"/>
  <c r="AM268" i="22"/>
  <c r="AN268" i="22"/>
  <c r="AO268" i="22"/>
  <c r="AQ268" i="22"/>
  <c r="AP268" i="22"/>
  <c r="AT268" i="22"/>
  <c r="AU268" i="22"/>
  <c r="AN270" i="22"/>
  <c r="AQ270" i="22"/>
  <c r="AS268" i="22"/>
  <c r="AR266" i="22"/>
  <c r="J253" i="22"/>
  <c r="J243" i="22"/>
  <c r="L366" i="22"/>
  <c r="U302" i="22"/>
  <c r="M360" i="22"/>
  <c r="AA327" i="22"/>
  <c r="K357" i="22"/>
  <c r="P346" i="22"/>
  <c r="P331" i="22"/>
  <c r="O296" i="22"/>
  <c r="AB330" i="22"/>
  <c r="V322" i="22"/>
  <c r="T317" i="22"/>
  <c r="J371" i="22"/>
  <c r="J356" i="22"/>
  <c r="AC321" i="22"/>
  <c r="AB301" i="22"/>
  <c r="O341" i="22"/>
  <c r="V311" i="22"/>
  <c r="L350" i="22"/>
  <c r="L370" i="22"/>
  <c r="Q325" i="22"/>
  <c r="S300" i="22"/>
  <c r="T290" i="22"/>
  <c r="J355" i="22"/>
  <c r="AF310" i="22"/>
  <c r="O351" i="22"/>
  <c r="W320" i="22"/>
  <c r="W309" i="22"/>
  <c r="S268" i="22"/>
  <c r="R328" i="22"/>
  <c r="AC293" i="22"/>
  <c r="AA271" i="22"/>
  <c r="AJ272" i="22"/>
  <c r="AD281" i="22"/>
  <c r="AD287" i="22"/>
  <c r="AF289" i="22"/>
  <c r="AJ291" i="22"/>
  <c r="V293" i="22"/>
  <c r="AA298" i="22"/>
  <c r="T299" i="22"/>
  <c r="M300" i="22"/>
  <c r="V301" i="22"/>
  <c r="AC306" i="22"/>
  <c r="R310" i="22"/>
  <c r="T312" i="22"/>
  <c r="W315" i="22"/>
  <c r="AH318" i="22"/>
  <c r="T320" i="22"/>
  <c r="Q323" i="22"/>
  <c r="M327" i="22"/>
  <c r="Y330" i="22"/>
  <c r="J360" i="22"/>
  <c r="P343" i="22"/>
  <c r="AI289" i="22"/>
  <c r="AD298" i="22"/>
  <c r="Y301" i="22"/>
  <c r="U310" i="22"/>
  <c r="W312" i="22"/>
  <c r="Z315" i="22"/>
  <c r="T323" i="22"/>
  <c r="P327" i="22"/>
  <c r="AG298" i="22"/>
  <c r="Z312" i="22"/>
  <c r="AC315" i="22"/>
  <c r="S321" i="22"/>
  <c r="S327" i="22"/>
  <c r="N343" i="22"/>
  <c r="W289" i="22"/>
  <c r="AH298" i="22"/>
  <c r="AJ306" i="22"/>
  <c r="Y310" i="22"/>
  <c r="R311" i="22"/>
  <c r="AA312" i="22"/>
  <c r="AD315" i="22"/>
  <c r="T321" i="22"/>
  <c r="T327" i="22"/>
  <c r="O343" i="22"/>
  <c r="K353" i="22"/>
  <c r="AB272" i="22"/>
  <c r="AC286" i="22"/>
  <c r="X289" i="22"/>
  <c r="AI298" i="22"/>
  <c r="AB299" i="22"/>
  <c r="U306" i="22"/>
  <c r="J310" i="22"/>
  <c r="Z310" i="22"/>
  <c r="S311" i="22"/>
  <c r="AB312" i="22"/>
  <c r="U321" i="22"/>
  <c r="U327" i="22"/>
  <c r="L331" i="22"/>
  <c r="M351" i="22"/>
  <c r="AJ298" i="22"/>
  <c r="T311" i="22"/>
  <c r="R317" i="22"/>
  <c r="V321" i="22"/>
  <c r="Q322" i="22"/>
  <c r="V327" i="22"/>
  <c r="O328" i="22"/>
  <c r="M331" i="22"/>
  <c r="K361" i="22"/>
  <c r="AE272" i="22"/>
  <c r="Y281" i="22"/>
  <c r="AF286" i="22"/>
  <c r="AA289" i="22"/>
  <c r="AI303" i="22"/>
  <c r="X306" i="22"/>
  <c r="M310" i="22"/>
  <c r="AC310" i="22"/>
  <c r="O312" i="22"/>
  <c r="R315" i="22"/>
  <c r="AC318" i="22"/>
  <c r="O320" i="22"/>
  <c r="X321" i="22"/>
  <c r="S322" i="22"/>
  <c r="X327" i="22"/>
  <c r="Q328" i="22"/>
  <c r="T330" i="22"/>
  <c r="O331" i="22"/>
  <c r="Y321" i="22"/>
  <c r="U330" i="22"/>
  <c r="J368" i="22"/>
  <c r="J362" i="22"/>
  <c r="M363" i="22"/>
  <c r="AD289" i="22"/>
  <c r="T301" i="22"/>
  <c r="P310" i="22"/>
  <c r="R312" i="22"/>
  <c r="U315" i="22"/>
  <c r="AF318" i="22"/>
  <c r="R320" i="22"/>
  <c r="AA321" i="22"/>
  <c r="O323" i="22"/>
  <c r="W330" i="22"/>
  <c r="K346" i="22"/>
  <c r="J359" i="22"/>
  <c r="J370" i="22"/>
  <c r="J322" i="22"/>
  <c r="I242" i="22"/>
  <c r="I322" i="22"/>
  <c r="I331" i="22"/>
  <c r="I347" i="22"/>
  <c r="I370" i="22"/>
  <c r="I290" i="22"/>
  <c r="I306" i="22"/>
  <c r="H240" i="22"/>
  <c r="H24" i="3"/>
  <c r="I24" i="3" s="1"/>
  <c r="G25" i="14" s="1"/>
  <c r="I262" i="22"/>
  <c r="H262" i="22"/>
  <c r="I260" i="22"/>
  <c r="H260" i="22"/>
  <c r="I259" i="22"/>
  <c r="H259" i="22"/>
  <c r="I258" i="22"/>
  <c r="H258" i="22"/>
  <c r="H257" i="22"/>
  <c r="I257" i="22"/>
  <c r="I256" i="22"/>
  <c r="H256" i="22"/>
  <c r="AD365" i="49" l="1"/>
  <c r="AG370" i="49"/>
  <c r="AO372" i="49"/>
  <c r="W369" i="49"/>
  <c r="AF368" i="49"/>
  <c r="AM369" i="49"/>
  <c r="AT368" i="49"/>
  <c r="T370" i="49"/>
  <c r="J372" i="49"/>
  <c r="K370" i="49"/>
  <c r="H369" i="49"/>
  <c r="I365" i="49"/>
  <c r="J365" i="49"/>
  <c r="L365" i="49"/>
  <c r="L369" i="49"/>
  <c r="M368" i="49"/>
  <c r="H365" i="49"/>
  <c r="I349" i="49"/>
  <c r="I345" i="49"/>
  <c r="I335" i="49"/>
  <c r="I326" i="49"/>
  <c r="I332" i="49"/>
  <c r="I329" i="49"/>
  <c r="H332" i="49"/>
  <c r="H329" i="49"/>
  <c r="H326" i="49"/>
  <c r="I308" i="49"/>
  <c r="I305" i="49"/>
  <c r="I307" i="49"/>
  <c r="H307" i="49"/>
  <c r="I295" i="49"/>
  <c r="H285" i="49"/>
  <c r="I275" i="49"/>
  <c r="I277" i="49"/>
  <c r="I278" i="49"/>
  <c r="I282" i="49"/>
  <c r="H277" i="49"/>
  <c r="H282" i="49"/>
  <c r="I276" i="49"/>
  <c r="I279" i="49"/>
  <c r="I280" i="49"/>
  <c r="H278" i="49"/>
  <c r="I265" i="49"/>
  <c r="I262" i="49"/>
  <c r="I260" i="49"/>
  <c r="H256" i="49"/>
  <c r="I258" i="49"/>
  <c r="I256" i="49"/>
  <c r="I257" i="49"/>
  <c r="H259" i="49"/>
  <c r="I242" i="49"/>
  <c r="I240" i="49"/>
  <c r="I236" i="49"/>
  <c r="H235" i="49"/>
  <c r="I235" i="49"/>
  <c r="I237" i="49"/>
  <c r="I239" i="49"/>
  <c r="I227" i="49"/>
  <c r="I226" i="49"/>
  <c r="AD262" i="76"/>
  <c r="AE51" i="76"/>
  <c r="AD278" i="76"/>
  <c r="AE67" i="76"/>
  <c r="AD348" i="76"/>
  <c r="AE137" i="76"/>
  <c r="AC215" i="76"/>
  <c r="AE246" i="76"/>
  <c r="AF35" i="76"/>
  <c r="AE226" i="76"/>
  <c r="AF15" i="76"/>
  <c r="AD256" i="76"/>
  <c r="AE45" i="76"/>
  <c r="AC337" i="76"/>
  <c r="AD126" i="76"/>
  <c r="AD7" i="76"/>
  <c r="AD10" i="76"/>
  <c r="AD5" i="76"/>
  <c r="AD11" i="76"/>
  <c r="AD9" i="76"/>
  <c r="AD6" i="76"/>
  <c r="AD8" i="76"/>
  <c r="AD4" i="76"/>
  <c r="AD352" i="76"/>
  <c r="AE141" i="76"/>
  <c r="AD238" i="76"/>
  <c r="AE27" i="76"/>
  <c r="AC219" i="76"/>
  <c r="AC232" i="76"/>
  <c r="AD21" i="76"/>
  <c r="AC340" i="76"/>
  <c r="AD129" i="76"/>
  <c r="AD260" i="76"/>
  <c r="AE49" i="76"/>
  <c r="AE242" i="76"/>
  <c r="AF31" i="76"/>
  <c r="AC217" i="76"/>
  <c r="AE332" i="76"/>
  <c r="AF121" i="76"/>
  <c r="AC222" i="76"/>
  <c r="AF285" i="76"/>
  <c r="AG74" i="76"/>
  <c r="AF316" i="76"/>
  <c r="AG105" i="76"/>
  <c r="AF108" i="76"/>
  <c r="AF319" i="76" s="1"/>
  <c r="AC230" i="76"/>
  <c r="AD19" i="76"/>
  <c r="AC338" i="76"/>
  <c r="AD127" i="76"/>
  <c r="AE277" i="76"/>
  <c r="AF66" i="76"/>
  <c r="AD236" i="76"/>
  <c r="AE25" i="76"/>
  <c r="AC216" i="76"/>
  <c r="AD276" i="76"/>
  <c r="AE65" i="76"/>
  <c r="AE347" i="76"/>
  <c r="AF136" i="76"/>
  <c r="AE307" i="76"/>
  <c r="AF96" i="76"/>
  <c r="AD349" i="76"/>
  <c r="AE138" i="76"/>
  <c r="AE265" i="76"/>
  <c r="AF54" i="76"/>
  <c r="AD239" i="76"/>
  <c r="AE28" i="76"/>
  <c r="AD295" i="76"/>
  <c r="AE84" i="76"/>
  <c r="AC342" i="76"/>
  <c r="AD131" i="76"/>
  <c r="AC339" i="76"/>
  <c r="AD128" i="76"/>
  <c r="AC221" i="76"/>
  <c r="AE279" i="76"/>
  <c r="AF68" i="76"/>
  <c r="AD326" i="76"/>
  <c r="AE115" i="76"/>
  <c r="AD227" i="76"/>
  <c r="AE16" i="76"/>
  <c r="AE280" i="76"/>
  <c r="AF69" i="76"/>
  <c r="AC218" i="76"/>
  <c r="AD229" i="76"/>
  <c r="AE18" i="76"/>
  <c r="AI329" i="76"/>
  <c r="AJ118" i="76"/>
  <c r="AC220" i="76"/>
  <c r="AE335" i="76"/>
  <c r="AF124" i="76"/>
  <c r="AD345" i="76"/>
  <c r="AE134" i="76"/>
  <c r="AE275" i="76"/>
  <c r="AF64" i="76"/>
  <c r="AD228" i="76"/>
  <c r="AE17" i="76"/>
  <c r="AD257" i="76"/>
  <c r="AE46" i="76"/>
  <c r="AE235" i="76"/>
  <c r="AF24" i="76"/>
  <c r="AD308" i="76"/>
  <c r="AE97" i="76"/>
  <c r="AG305" i="76"/>
  <c r="AH94" i="76"/>
  <c r="AD237" i="76"/>
  <c r="AE26" i="76"/>
  <c r="AD259" i="76"/>
  <c r="AE48" i="76"/>
  <c r="AD282" i="76"/>
  <c r="AE71" i="76"/>
  <c r="AE240" i="76"/>
  <c r="AF29" i="76"/>
  <c r="AD258" i="76"/>
  <c r="AE47" i="76"/>
  <c r="AC336" i="76"/>
  <c r="AD125" i="76"/>
  <c r="H257" i="49"/>
  <c r="N370" i="49"/>
  <c r="AJ370" i="49"/>
  <c r="I369" i="49"/>
  <c r="N365" i="49"/>
  <c r="AM368" i="22"/>
  <c r="AN369" i="49"/>
  <c r="AA372" i="49"/>
  <c r="H265" i="49"/>
  <c r="I316" i="49"/>
  <c r="H240" i="49"/>
  <c r="R370" i="49"/>
  <c r="AC365" i="49"/>
  <c r="Y372" i="49"/>
  <c r="H295" i="49"/>
  <c r="H226" i="49"/>
  <c r="AR365" i="49"/>
  <c r="AD368" i="49"/>
  <c r="AB368" i="49"/>
  <c r="H236" i="49"/>
  <c r="H227" i="49"/>
  <c r="AT370" i="49"/>
  <c r="AE370" i="49"/>
  <c r="O368" i="49"/>
  <c r="H276" i="49"/>
  <c r="I338" i="22"/>
  <c r="H9" i="41"/>
  <c r="AO4" i="41"/>
  <c r="H229" i="49"/>
  <c r="AB5" i="41"/>
  <c r="X9" i="41"/>
  <c r="AF7" i="41"/>
  <c r="AN6" i="41"/>
  <c r="I6" i="41"/>
  <c r="AG5" i="41"/>
  <c r="R5" i="41"/>
  <c r="AC4" i="41"/>
  <c r="B9" i="39"/>
  <c r="AH2" i="24"/>
  <c r="M365" i="49"/>
  <c r="H370" i="49"/>
  <c r="AI8" i="24"/>
  <c r="K369" i="49"/>
  <c r="J369" i="49"/>
  <c r="AN9" i="41"/>
  <c r="I9" i="41"/>
  <c r="Q7" i="41"/>
  <c r="Y6" i="41"/>
  <c r="J6" i="41"/>
  <c r="AH5" i="41"/>
  <c r="R2" i="41"/>
  <c r="S2" i="41"/>
  <c r="O6" i="41"/>
  <c r="AR368" i="49"/>
  <c r="AK367" i="49"/>
  <c r="U369" i="49"/>
  <c r="Q5" i="41"/>
  <c r="AJ2" i="24"/>
  <c r="B4" i="41"/>
  <c r="U6" i="41"/>
  <c r="Y9" i="41"/>
  <c r="AG7" i="41"/>
  <c r="AO6" i="41"/>
  <c r="Z6" i="41"/>
  <c r="K6" i="41"/>
  <c r="AH2" i="41"/>
  <c r="AI2" i="41"/>
  <c r="AE6" i="41"/>
  <c r="B7" i="39"/>
  <c r="I259" i="49"/>
  <c r="AK6" i="41"/>
  <c r="AO9" i="41"/>
  <c r="J9" i="41"/>
  <c r="R7" i="41"/>
  <c r="AP6" i="41"/>
  <c r="AA6" i="41"/>
  <c r="K4" i="41"/>
  <c r="L4" i="41"/>
  <c r="B6" i="40"/>
  <c r="I238" i="49"/>
  <c r="H238" i="49"/>
  <c r="AT365" i="49"/>
  <c r="AH370" i="49"/>
  <c r="X6" i="41"/>
  <c r="G9" i="41"/>
  <c r="Z9" i="41"/>
  <c r="AH7" i="41"/>
  <c r="S7" i="41"/>
  <c r="D7" i="41"/>
  <c r="AA4" i="41"/>
  <c r="AB4" i="41"/>
  <c r="B7" i="24"/>
  <c r="Z365" i="49"/>
  <c r="AS365" i="49"/>
  <c r="H260" i="49"/>
  <c r="R4" i="41"/>
  <c r="W9" i="41"/>
  <c r="L2" i="41"/>
  <c r="AP9" i="41"/>
  <c r="K9" i="41"/>
  <c r="AI7" i="41"/>
  <c r="T7" i="41"/>
  <c r="E5" i="41"/>
  <c r="N4" i="41"/>
  <c r="B9" i="40"/>
  <c r="O370" i="49"/>
  <c r="AQ365" i="49"/>
  <c r="I368" i="49"/>
  <c r="H368" i="49"/>
  <c r="AH4" i="41"/>
  <c r="AM9" i="41"/>
  <c r="AR372" i="49"/>
  <c r="AB2" i="41"/>
  <c r="AA9" i="41"/>
  <c r="L9" i="41"/>
  <c r="AJ7" i="41"/>
  <c r="T5" i="41"/>
  <c r="U5" i="41"/>
  <c r="AD4" i="41"/>
  <c r="C5" i="39"/>
  <c r="AC368" i="49"/>
  <c r="H275" i="49"/>
  <c r="H242" i="49"/>
  <c r="L5" i="41"/>
  <c r="AF5" i="41"/>
  <c r="E4" i="41"/>
  <c r="M2" i="41"/>
  <c r="AB9" i="41"/>
  <c r="M9" i="41"/>
  <c r="AJ5" i="41"/>
  <c r="AK5" i="41"/>
  <c r="R9" i="41"/>
  <c r="I229" i="49"/>
  <c r="B6" i="37"/>
  <c r="B9" i="24"/>
  <c r="P370" i="49"/>
  <c r="P7" i="41"/>
  <c r="U4" i="41"/>
  <c r="AC2" i="41"/>
  <c r="C4" i="41"/>
  <c r="AC9" i="41"/>
  <c r="M6" i="41"/>
  <c r="N6" i="41"/>
  <c r="AH9" i="41"/>
  <c r="AH8" i="24"/>
  <c r="B4" i="39"/>
  <c r="AO369" i="49"/>
  <c r="AP365" i="49"/>
  <c r="V369" i="49"/>
  <c r="H345" i="49"/>
  <c r="H372" i="49"/>
  <c r="K365" i="49"/>
  <c r="B6" i="39"/>
  <c r="AK4" i="41"/>
  <c r="F4" i="41"/>
  <c r="N2" i="41"/>
  <c r="O4" i="41"/>
  <c r="AC6" i="41"/>
  <c r="AD6" i="41"/>
  <c r="C3" i="39"/>
  <c r="H280" i="49"/>
  <c r="AB365" i="49"/>
  <c r="AD370" i="49"/>
  <c r="AQ372" i="49"/>
  <c r="H308" i="49"/>
  <c r="AF370" i="49"/>
  <c r="J2" i="41"/>
  <c r="K2" i="41"/>
  <c r="N5" i="41"/>
  <c r="V4" i="41"/>
  <c r="AD2" i="41"/>
  <c r="O2" i="41"/>
  <c r="G7" i="41"/>
  <c r="E3" i="44"/>
  <c r="V372" i="49"/>
  <c r="AS368" i="49"/>
  <c r="L368" i="49"/>
  <c r="H305" i="49"/>
  <c r="S370" i="49"/>
  <c r="P368" i="49"/>
  <c r="B5" i="40"/>
  <c r="Z2" i="41"/>
  <c r="AA2" i="41"/>
  <c r="AD5" i="41"/>
  <c r="AL4" i="41"/>
  <c r="G4" i="41"/>
  <c r="AE2" i="41"/>
  <c r="P2" i="41"/>
  <c r="V7" i="41"/>
  <c r="W7" i="41"/>
  <c r="Z372" i="49"/>
  <c r="H237" i="49"/>
  <c r="H258" i="49"/>
  <c r="M4" i="41"/>
  <c r="AP2" i="41"/>
  <c r="AU365" i="49"/>
  <c r="O5" i="41"/>
  <c r="W4" i="41"/>
  <c r="H4" i="41"/>
  <c r="AF2" i="41"/>
  <c r="J4" i="41"/>
  <c r="AL7" i="41"/>
  <c r="AQ370" i="49"/>
  <c r="AM7" i="41"/>
  <c r="AS370" i="49"/>
  <c r="B5" i="24"/>
  <c r="AI2" i="24"/>
  <c r="V367" i="49"/>
  <c r="AA365" i="49"/>
  <c r="Y369" i="49"/>
  <c r="AI370" i="49"/>
  <c r="S4" i="41"/>
  <c r="T4" i="41"/>
  <c r="W6" i="41"/>
  <c r="AE5" i="41"/>
  <c r="AM4" i="41"/>
  <c r="X4" i="41"/>
  <c r="I4" i="41"/>
  <c r="Z4" i="41"/>
  <c r="O9" i="41"/>
  <c r="X369" i="49"/>
  <c r="H335" i="49"/>
  <c r="AP372" i="49"/>
  <c r="K372" i="49"/>
  <c r="H239" i="49"/>
  <c r="N368" i="49"/>
  <c r="AE368" i="49"/>
  <c r="H279" i="49"/>
  <c r="H262" i="49"/>
  <c r="AI4" i="41"/>
  <c r="AJ4" i="41"/>
  <c r="AM6" i="41"/>
  <c r="AR369" i="49"/>
  <c r="H6" i="41"/>
  <c r="P5" i="41"/>
  <c r="AN4" i="41"/>
  <c r="Y4" i="41"/>
  <c r="AP4" i="41"/>
  <c r="AU367" i="49"/>
  <c r="AE9" i="41"/>
  <c r="H232" i="49"/>
  <c r="C4" i="40"/>
  <c r="Y365" i="49"/>
  <c r="Q370" i="49"/>
  <c r="H316" i="49"/>
  <c r="AU370" i="49"/>
  <c r="AD335" i="48"/>
  <c r="AC342" i="48"/>
  <c r="AC221" i="48"/>
  <c r="AD227" i="48"/>
  <c r="AC336" i="48"/>
  <c r="AC338" i="48"/>
  <c r="AC217" i="48"/>
  <c r="AC220" i="48"/>
  <c r="AD339" i="48"/>
  <c r="AE275" i="48"/>
  <c r="AE280" i="48"/>
  <c r="AD235" i="48"/>
  <c r="AD256" i="48"/>
  <c r="AD345" i="48"/>
  <c r="AC216" i="48"/>
  <c r="AC219" i="48"/>
  <c r="AC348" i="48"/>
  <c r="AD237" i="48"/>
  <c r="AE305" i="48"/>
  <c r="AE239" i="48"/>
  <c r="AD295" i="48"/>
  <c r="AD276" i="48"/>
  <c r="AE226" i="48"/>
  <c r="AF316" i="48"/>
  <c r="AF319" i="48"/>
  <c r="AD230" i="48"/>
  <c r="AE278" i="48"/>
  <c r="AD259" i="48"/>
  <c r="AE240" i="48"/>
  <c r="AF307" i="48"/>
  <c r="AC349" i="48"/>
  <c r="AF246" i="48"/>
  <c r="AD326" i="48"/>
  <c r="AE277" i="48"/>
  <c r="AI308" i="48"/>
  <c r="AD258" i="48"/>
  <c r="AE242" i="48"/>
  <c r="AD260" i="48"/>
  <c r="AC347" i="48"/>
  <c r="AE236" i="48"/>
  <c r="AG329" i="48"/>
  <c r="AD282" i="48"/>
  <c r="AC340" i="48"/>
  <c r="AD279" i="48"/>
  <c r="AE229" i="48"/>
  <c r="AD265" i="48"/>
  <c r="AC222" i="48"/>
  <c r="AD262" i="48"/>
  <c r="AD332" i="48"/>
  <c r="AC215" i="48"/>
  <c r="AC337" i="48"/>
  <c r="AC285" i="48"/>
  <c r="AD352" i="48"/>
  <c r="AD238" i="48"/>
  <c r="AD232" i="48"/>
  <c r="AC218" i="48"/>
  <c r="AD257" i="48"/>
  <c r="AC228" i="48"/>
  <c r="D3" i="24"/>
  <c r="I226" i="22"/>
  <c r="J246" i="22"/>
  <c r="C6" i="40"/>
  <c r="H349" i="22"/>
  <c r="B4" i="40"/>
  <c r="H347" i="22"/>
  <c r="K370" i="22"/>
  <c r="F7" i="41"/>
  <c r="D3" i="25"/>
  <c r="I236" i="22"/>
  <c r="D4" i="24"/>
  <c r="I227" i="22"/>
  <c r="D4" i="28"/>
  <c r="I277" i="22"/>
  <c r="D9" i="26"/>
  <c r="I367" i="22"/>
  <c r="D4" i="41"/>
  <c r="L369" i="22"/>
  <c r="G6" i="41"/>
  <c r="D2" i="28"/>
  <c r="I275" i="22"/>
  <c r="D9" i="38"/>
  <c r="I332" i="22"/>
  <c r="D5" i="25"/>
  <c r="I238" i="22"/>
  <c r="D6" i="38"/>
  <c r="I329" i="22"/>
  <c r="C7" i="24"/>
  <c r="H230" i="22"/>
  <c r="D6" i="28"/>
  <c r="I279" i="22"/>
  <c r="D4" i="36"/>
  <c r="D3" i="39"/>
  <c r="I336" i="22"/>
  <c r="C9" i="40"/>
  <c r="H352" i="22"/>
  <c r="D6" i="25"/>
  <c r="I239" i="22"/>
  <c r="D4" i="26"/>
  <c r="D5" i="36"/>
  <c r="I308" i="22"/>
  <c r="B5" i="39"/>
  <c r="H338" i="22"/>
  <c r="C6" i="37"/>
  <c r="H319" i="22"/>
  <c r="D7" i="28"/>
  <c r="I280" i="22"/>
  <c r="D9" i="25"/>
  <c r="D4" i="40"/>
  <c r="J369" i="22"/>
  <c r="E6" i="41"/>
  <c r="D6" i="40"/>
  <c r="I349" i="22"/>
  <c r="C2" i="29"/>
  <c r="C9" i="24"/>
  <c r="H232" i="22"/>
  <c r="D7" i="26"/>
  <c r="C5" i="40"/>
  <c r="H348" i="22"/>
  <c r="C5" i="24"/>
  <c r="H228" i="22"/>
  <c r="D3" i="37"/>
  <c r="I316" i="22"/>
  <c r="D4" i="25"/>
  <c r="I237" i="22"/>
  <c r="C7" i="39"/>
  <c r="H340" i="22"/>
  <c r="D2" i="27"/>
  <c r="I265" i="22"/>
  <c r="D2" i="25"/>
  <c r="I235" i="22"/>
  <c r="D5" i="28"/>
  <c r="I278" i="22"/>
  <c r="D7" i="25"/>
  <c r="I240" i="22"/>
  <c r="I368" i="22"/>
  <c r="D5" i="41"/>
  <c r="D3" i="38"/>
  <c r="I326" i="22"/>
  <c r="D3" i="28"/>
  <c r="I276" i="22"/>
  <c r="D2" i="39"/>
  <c r="I335" i="22"/>
  <c r="D9" i="28"/>
  <c r="I282" i="22"/>
  <c r="C6" i="39"/>
  <c r="H339" i="22"/>
  <c r="D3" i="26"/>
  <c r="D5" i="39"/>
  <c r="B3" i="39"/>
  <c r="H336" i="22"/>
  <c r="I307" i="22"/>
  <c r="C9" i="39"/>
  <c r="H342" i="22"/>
  <c r="D2" i="35"/>
  <c r="I295" i="22"/>
  <c r="D6" i="26"/>
  <c r="C4" i="39"/>
  <c r="H337" i="22"/>
  <c r="D2" i="36"/>
  <c r="I305" i="22"/>
  <c r="H285" i="22"/>
  <c r="D6" i="24"/>
  <c r="I229" i="22"/>
  <c r="D2" i="40"/>
  <c r="I345" i="22"/>
  <c r="D5" i="26"/>
  <c r="J367" i="22"/>
  <c r="H367" i="22"/>
  <c r="K369" i="22"/>
  <c r="J365" i="22"/>
  <c r="L358" i="22"/>
  <c r="O261" i="22"/>
  <c r="AR255" i="22"/>
  <c r="AP255" i="22"/>
  <c r="AS255" i="22"/>
  <c r="L245" i="22"/>
  <c r="L247" i="22"/>
  <c r="L248" i="22"/>
  <c r="L249" i="22"/>
  <c r="M251" i="22"/>
  <c r="M252" i="22"/>
  <c r="N251" i="22"/>
  <c r="L250" i="22"/>
  <c r="AN368" i="22"/>
  <c r="AS350" i="22"/>
  <c r="AO350" i="22"/>
  <c r="AM327" i="22"/>
  <c r="AT321" i="22"/>
  <c r="AM317" i="22"/>
  <c r="AR321" i="22"/>
  <c r="AQ321" i="22"/>
  <c r="AM322" i="22"/>
  <c r="AM320" i="22"/>
  <c r="AN321" i="22"/>
  <c r="AM310" i="22"/>
  <c r="AM312" i="22"/>
  <c r="AU302" i="22"/>
  <c r="AU300" i="22"/>
  <c r="AT302" i="22"/>
  <c r="AT300" i="22"/>
  <c r="AQ300" i="22"/>
  <c r="AN300" i="22"/>
  <c r="AO302" i="22"/>
  <c r="AR298" i="22"/>
  <c r="AS300" i="22"/>
  <c r="AP300" i="22"/>
  <c r="AP302" i="22"/>
  <c r="AM300" i="22"/>
  <c r="AM302" i="22"/>
  <c r="AT288" i="22"/>
  <c r="AU290" i="22"/>
  <c r="AQ292" i="22"/>
  <c r="AQ290" i="22"/>
  <c r="AN292" i="22"/>
  <c r="AN290" i="22"/>
  <c r="AM292" i="22"/>
  <c r="AM290" i="22"/>
  <c r="AS290" i="22"/>
  <c r="AR288" i="22"/>
  <c r="AU272" i="22"/>
  <c r="AU270" i="22"/>
  <c r="AT270" i="22"/>
  <c r="AR268" i="22"/>
  <c r="AP272" i="22"/>
  <c r="AP270" i="22"/>
  <c r="AO270" i="22"/>
  <c r="AO272" i="22"/>
  <c r="AM270" i="22"/>
  <c r="AM272" i="22"/>
  <c r="K253" i="22"/>
  <c r="K243" i="22"/>
  <c r="T268" i="22"/>
  <c r="L357" i="22"/>
  <c r="AG310" i="22"/>
  <c r="AD321" i="22"/>
  <c r="W311" i="22"/>
  <c r="K355" i="22"/>
  <c r="K356" i="22"/>
  <c r="AB327" i="22"/>
  <c r="K359" i="22"/>
  <c r="N363" i="22"/>
  <c r="AF312" i="22"/>
  <c r="P351" i="22"/>
  <c r="U290" i="22"/>
  <c r="P341" i="22"/>
  <c r="P296" i="22"/>
  <c r="M369" i="22"/>
  <c r="Q343" i="22"/>
  <c r="N360" i="22"/>
  <c r="AF315" i="22"/>
  <c r="T300" i="22"/>
  <c r="K371" i="22"/>
  <c r="K372" i="22"/>
  <c r="T313" i="22"/>
  <c r="AF299" i="22"/>
  <c r="P333" i="22"/>
  <c r="R325" i="22"/>
  <c r="U317" i="22"/>
  <c r="Q331" i="22"/>
  <c r="M353" i="22"/>
  <c r="AD293" i="22"/>
  <c r="AC301" i="22"/>
  <c r="L361" i="22"/>
  <c r="X309" i="22"/>
  <c r="M370" i="22"/>
  <c r="W322" i="22"/>
  <c r="V302" i="22"/>
  <c r="K362" i="22"/>
  <c r="S328" i="22"/>
  <c r="X323" i="22"/>
  <c r="X320" i="22"/>
  <c r="M350" i="22"/>
  <c r="AC330" i="22"/>
  <c r="Q346" i="22"/>
  <c r="K368" i="22"/>
  <c r="K367" i="22"/>
  <c r="M366" i="22"/>
  <c r="AA370" i="49" l="1"/>
  <c r="AA368" i="49"/>
  <c r="J368" i="49"/>
  <c r="AB372" i="49"/>
  <c r="AM372" i="49"/>
  <c r="AQ368" i="49"/>
  <c r="I370" i="49"/>
  <c r="U368" i="49"/>
  <c r="I367" i="49"/>
  <c r="V365" i="49"/>
  <c r="AE365" i="49"/>
  <c r="Y368" i="49"/>
  <c r="AM367" i="49"/>
  <c r="W367" i="49"/>
  <c r="AK369" i="49"/>
  <c r="L370" i="49"/>
  <c r="O365" i="49"/>
  <c r="AH369" i="49"/>
  <c r="U370" i="49"/>
  <c r="AO368" i="49"/>
  <c r="Q368" i="49"/>
  <c r="M369" i="49"/>
  <c r="O367" i="49"/>
  <c r="AB369" i="49"/>
  <c r="R367" i="49"/>
  <c r="U367" i="49"/>
  <c r="R369" i="49"/>
  <c r="AJ372" i="49"/>
  <c r="AM365" i="49"/>
  <c r="AI372" i="49"/>
  <c r="Q367" i="49"/>
  <c r="N372" i="49"/>
  <c r="AK370" i="49"/>
  <c r="T372" i="49"/>
  <c r="R365" i="49"/>
  <c r="L372" i="49"/>
  <c r="W365" i="49"/>
  <c r="AD367" i="49"/>
  <c r="AI368" i="49"/>
  <c r="AP370" i="49"/>
  <c r="AI367" i="49"/>
  <c r="AC370" i="49"/>
  <c r="S368" i="49"/>
  <c r="W372" i="49"/>
  <c r="J367" i="49"/>
  <c r="AG369" i="49"/>
  <c r="AN368" i="49"/>
  <c r="X368" i="49"/>
  <c r="AG368" i="49"/>
  <c r="I352" i="49"/>
  <c r="H347" i="49"/>
  <c r="J349" i="49"/>
  <c r="I348" i="49"/>
  <c r="J345" i="49"/>
  <c r="J347" i="49"/>
  <c r="H349" i="49"/>
  <c r="H348" i="49"/>
  <c r="H352" i="49"/>
  <c r="I337" i="49"/>
  <c r="I340" i="49"/>
  <c r="H336" i="49"/>
  <c r="J338" i="49"/>
  <c r="J336" i="49"/>
  <c r="I342" i="49"/>
  <c r="J335" i="49"/>
  <c r="I339" i="49"/>
  <c r="H338" i="49"/>
  <c r="H342" i="49"/>
  <c r="H337" i="49"/>
  <c r="H340" i="49"/>
  <c r="H339" i="49"/>
  <c r="J329" i="49"/>
  <c r="J326" i="49"/>
  <c r="J332" i="49"/>
  <c r="J316" i="49"/>
  <c r="I319" i="49"/>
  <c r="H319" i="49"/>
  <c r="J308" i="49"/>
  <c r="J307" i="49"/>
  <c r="J305" i="49"/>
  <c r="J295" i="49"/>
  <c r="I285" i="49"/>
  <c r="J278" i="49"/>
  <c r="J276" i="49"/>
  <c r="J279" i="49"/>
  <c r="J277" i="49"/>
  <c r="J280" i="49"/>
  <c r="J282" i="49"/>
  <c r="J275" i="49"/>
  <c r="J265" i="49"/>
  <c r="J259" i="49"/>
  <c r="J256" i="49"/>
  <c r="J260" i="49"/>
  <c r="J257" i="49"/>
  <c r="J262" i="49"/>
  <c r="J258" i="49"/>
  <c r="J246" i="49"/>
  <c r="J236" i="49"/>
  <c r="J237" i="49"/>
  <c r="J238" i="49"/>
  <c r="J242" i="49"/>
  <c r="J235" i="49"/>
  <c r="J239" i="49"/>
  <c r="J240" i="49"/>
  <c r="I228" i="49"/>
  <c r="I230" i="49"/>
  <c r="J226" i="49"/>
  <c r="AM231" i="49"/>
  <c r="J227" i="49"/>
  <c r="J229" i="49"/>
  <c r="I232" i="49"/>
  <c r="H228" i="49"/>
  <c r="H230" i="49"/>
  <c r="AE228" i="76"/>
  <c r="AF17" i="76"/>
  <c r="AE326" i="76"/>
  <c r="AF115" i="76"/>
  <c r="AE239" i="76"/>
  <c r="AF28" i="76"/>
  <c r="AF307" i="76"/>
  <c r="AG96" i="76"/>
  <c r="AE276" i="76"/>
  <c r="AF65" i="76"/>
  <c r="AF332" i="76"/>
  <c r="AG121" i="76"/>
  <c r="AE260" i="76"/>
  <c r="AF49" i="76"/>
  <c r="AD222" i="76"/>
  <c r="AF226" i="76"/>
  <c r="AG15" i="76"/>
  <c r="AD336" i="76"/>
  <c r="AE125" i="76"/>
  <c r="AD220" i="76"/>
  <c r="AE348" i="76"/>
  <c r="AF137" i="76"/>
  <c r="AE345" i="76"/>
  <c r="AF134" i="76"/>
  <c r="AE238" i="76"/>
  <c r="AF27" i="76"/>
  <c r="AD216" i="76"/>
  <c r="AE278" i="76"/>
  <c r="AF67" i="76"/>
  <c r="AF277" i="76"/>
  <c r="AG66" i="76"/>
  <c r="AG316" i="76"/>
  <c r="AG108" i="76"/>
  <c r="AG319" i="76" s="1"/>
  <c r="AH105" i="76"/>
  <c r="AD221" i="76"/>
  <c r="AE11" i="76"/>
  <c r="AE10" i="76"/>
  <c r="AE5" i="76"/>
  <c r="AE9" i="76"/>
  <c r="AE6" i="76"/>
  <c r="AE8" i="76"/>
  <c r="AE4" i="76"/>
  <c r="AE7" i="76"/>
  <c r="AF240" i="76"/>
  <c r="AG29" i="76"/>
  <c r="AE259" i="76"/>
  <c r="AF48" i="76"/>
  <c r="AD342" i="76"/>
  <c r="AE131" i="76"/>
  <c r="AF265" i="76"/>
  <c r="AG54" i="76"/>
  <c r="AD340" i="76"/>
  <c r="AE129" i="76"/>
  <c r="AD218" i="76"/>
  <c r="AD337" i="76"/>
  <c r="AE126" i="76"/>
  <c r="AF235" i="76"/>
  <c r="AG24" i="76"/>
  <c r="AF279" i="76"/>
  <c r="AG68" i="76"/>
  <c r="AH305" i="76"/>
  <c r="AI94" i="76"/>
  <c r="AF347" i="76"/>
  <c r="AG136" i="76"/>
  <c r="AG285" i="76"/>
  <c r="AH74" i="76"/>
  <c r="AF246" i="76"/>
  <c r="AG35" i="76"/>
  <c r="AE262" i="76"/>
  <c r="AF51" i="76"/>
  <c r="AJ329" i="76"/>
  <c r="AK118" i="76"/>
  <c r="AE349" i="76"/>
  <c r="AF138" i="76"/>
  <c r="AD338" i="76"/>
  <c r="AE127" i="76"/>
  <c r="AE352" i="76"/>
  <c r="AF141" i="76"/>
  <c r="AF280" i="76"/>
  <c r="AG69" i="76"/>
  <c r="AE258" i="76"/>
  <c r="AF47" i="76"/>
  <c r="AF242" i="76"/>
  <c r="AG31" i="76"/>
  <c r="AD232" i="76"/>
  <c r="AE21" i="76"/>
  <c r="AE257" i="76"/>
  <c r="AF46" i="76"/>
  <c r="AF275" i="76"/>
  <c r="AG64" i="76"/>
  <c r="AE229" i="76"/>
  <c r="AF18" i="76"/>
  <c r="AE295" i="76"/>
  <c r="AF84" i="76"/>
  <c r="AE236" i="76"/>
  <c r="AF25" i="76"/>
  <c r="AD215" i="76"/>
  <c r="AE256" i="76"/>
  <c r="AF45" i="76"/>
  <c r="AE237" i="76"/>
  <c r="AF26" i="76"/>
  <c r="AF335" i="76"/>
  <c r="AG124" i="76"/>
  <c r="AE227" i="76"/>
  <c r="AF16" i="76"/>
  <c r="AD219" i="76"/>
  <c r="AE282" i="76"/>
  <c r="AF71" i="76"/>
  <c r="AE308" i="76"/>
  <c r="AF97" i="76"/>
  <c r="AD339" i="76"/>
  <c r="AE128" i="76"/>
  <c r="AD230" i="76"/>
  <c r="AE19" i="76"/>
  <c r="AD217" i="76"/>
  <c r="AM370" i="49"/>
  <c r="AE372" i="49"/>
  <c r="AN367" i="49"/>
  <c r="R372" i="49"/>
  <c r="AG367" i="49"/>
  <c r="AN372" i="49"/>
  <c r="S369" i="49"/>
  <c r="AB367" i="49"/>
  <c r="AN365" i="49"/>
  <c r="S365" i="49"/>
  <c r="K367" i="49"/>
  <c r="AQ367" i="49"/>
  <c r="AS367" i="49"/>
  <c r="S372" i="49"/>
  <c r="Z368" i="49"/>
  <c r="AE369" i="49"/>
  <c r="R368" i="49"/>
  <c r="J370" i="49"/>
  <c r="X365" i="49"/>
  <c r="AH368" i="49"/>
  <c r="S367" i="49"/>
  <c r="AG365" i="49"/>
  <c r="AU369" i="49"/>
  <c r="AK365" i="49"/>
  <c r="AS369" i="49"/>
  <c r="AE367" i="49"/>
  <c r="AM368" i="49"/>
  <c r="M367" i="49"/>
  <c r="O372" i="49"/>
  <c r="O369" i="49"/>
  <c r="AI365" i="49"/>
  <c r="AO370" i="49"/>
  <c r="AC372" i="49"/>
  <c r="AC367" i="49"/>
  <c r="AT372" i="49"/>
  <c r="AD369" i="49"/>
  <c r="T368" i="49"/>
  <c r="AA367" i="49"/>
  <c r="AP368" i="49"/>
  <c r="X370" i="49"/>
  <c r="P369" i="49"/>
  <c r="AK2" i="24"/>
  <c r="E3" i="24"/>
  <c r="N367" i="49"/>
  <c r="AF365" i="49"/>
  <c r="AP367" i="49"/>
  <c r="AQ369" i="49"/>
  <c r="AP369" i="49"/>
  <c r="Y370" i="49"/>
  <c r="AJ8" i="24"/>
  <c r="AB370" i="49"/>
  <c r="T365" i="49"/>
  <c r="V368" i="49"/>
  <c r="AO365" i="49"/>
  <c r="AN370" i="49"/>
  <c r="AR367" i="49"/>
  <c r="U372" i="49"/>
  <c r="P367" i="49"/>
  <c r="V370" i="49"/>
  <c r="AH372" i="49"/>
  <c r="AK368" i="49"/>
  <c r="Q369" i="49"/>
  <c r="Q372" i="49"/>
  <c r="P372" i="49"/>
  <c r="X372" i="49"/>
  <c r="AH367" i="49"/>
  <c r="AJ367" i="49"/>
  <c r="U365" i="49"/>
  <c r="AI369" i="49"/>
  <c r="AC369" i="49"/>
  <c r="AF369" i="49"/>
  <c r="AT369" i="49"/>
  <c r="J226" i="22"/>
  <c r="I336" i="49"/>
  <c r="H367" i="49"/>
  <c r="AK372" i="49"/>
  <c r="AU372" i="49"/>
  <c r="W368" i="49"/>
  <c r="AT367" i="49"/>
  <c r="AJ365" i="49"/>
  <c r="T369" i="49"/>
  <c r="AS372" i="49"/>
  <c r="M370" i="49"/>
  <c r="AH365" i="49"/>
  <c r="Q365" i="49"/>
  <c r="M372" i="49"/>
  <c r="I347" i="49"/>
  <c r="Y367" i="49"/>
  <c r="AR370" i="49"/>
  <c r="L367" i="49"/>
  <c r="P365" i="49"/>
  <c r="T367" i="49"/>
  <c r="AF367" i="49"/>
  <c r="W370" i="49"/>
  <c r="AD372" i="49"/>
  <c r="AJ368" i="49"/>
  <c r="Z367" i="49"/>
  <c r="K368" i="49"/>
  <c r="AG372" i="49"/>
  <c r="AF372" i="49"/>
  <c r="N369" i="49"/>
  <c r="K246" i="49"/>
  <c r="AO367" i="49"/>
  <c r="X367" i="49"/>
  <c r="Z370" i="49"/>
  <c r="AJ369" i="49"/>
  <c r="AA369" i="49"/>
  <c r="Z369" i="49"/>
  <c r="AN231" i="49"/>
  <c r="I338" i="49"/>
  <c r="AG246" i="48"/>
  <c r="AD217" i="48"/>
  <c r="AE276" i="48"/>
  <c r="AF275" i="48"/>
  <c r="AD336" i="48"/>
  <c r="AE279" i="48"/>
  <c r="AH329" i="48"/>
  <c r="AF242" i="48"/>
  <c r="AD220" i="48"/>
  <c r="AE237" i="48"/>
  <c r="AE262" i="48"/>
  <c r="AJ308" i="48"/>
  <c r="AD216" i="48"/>
  <c r="AE230" i="48"/>
  <c r="AE256" i="48"/>
  <c r="AE295" i="48"/>
  <c r="AE339" i="48"/>
  <c r="AD285" i="48"/>
  <c r="AD349" i="48"/>
  <c r="AD348" i="48"/>
  <c r="AE232" i="48"/>
  <c r="AF236" i="48"/>
  <c r="AE227" i="48"/>
  <c r="AF277" i="48"/>
  <c r="AF240" i="48"/>
  <c r="AD228" i="48"/>
  <c r="AD337" i="48"/>
  <c r="AD340" i="48"/>
  <c r="AG307" i="48"/>
  <c r="AF239" i="48"/>
  <c r="AE235" i="48"/>
  <c r="AE257" i="48"/>
  <c r="AE238" i="48"/>
  <c r="AD347" i="48"/>
  <c r="AE326" i="48"/>
  <c r="AE259" i="48"/>
  <c r="AE282" i="48"/>
  <c r="AE258" i="48"/>
  <c r="AG316" i="48"/>
  <c r="AG319" i="48"/>
  <c r="AF280" i="48"/>
  <c r="AD342" i="48"/>
  <c r="AE265" i="48"/>
  <c r="AD219" i="48"/>
  <c r="AF305" i="48"/>
  <c r="AE260" i="48"/>
  <c r="AD222" i="48"/>
  <c r="AF278" i="48"/>
  <c r="AD338" i="48"/>
  <c r="AD215" i="48"/>
  <c r="AE335" i="48"/>
  <c r="AE352" i="48"/>
  <c r="AE332" i="48"/>
  <c r="AF229" i="48"/>
  <c r="AD218" i="48"/>
  <c r="AF226" i="48"/>
  <c r="AE345" i="48"/>
  <c r="AD221" i="48"/>
  <c r="F3" i="44"/>
  <c r="K246" i="22"/>
  <c r="D4" i="39"/>
  <c r="I337" i="22"/>
  <c r="E3" i="26"/>
  <c r="J256" i="22"/>
  <c r="E4" i="40"/>
  <c r="E4" i="26"/>
  <c r="J257" i="22"/>
  <c r="D7" i="39"/>
  <c r="I340" i="22"/>
  <c r="D5" i="40"/>
  <c r="D7" i="24"/>
  <c r="I230" i="22"/>
  <c r="D6" i="39"/>
  <c r="I339" i="22"/>
  <c r="J347" i="22"/>
  <c r="E6" i="25"/>
  <c r="J239" i="22"/>
  <c r="E5" i="26"/>
  <c r="E6" i="26"/>
  <c r="J259" i="22"/>
  <c r="I348" i="22"/>
  <c r="E9" i="25"/>
  <c r="E6" i="38"/>
  <c r="J329" i="22"/>
  <c r="E9" i="26"/>
  <c r="J262" i="22"/>
  <c r="E7" i="26"/>
  <c r="J260" i="22"/>
  <c r="J258" i="22"/>
  <c r="E7" i="25"/>
  <c r="J240" i="22"/>
  <c r="J242" i="22"/>
  <c r="D9" i="40"/>
  <c r="I352" i="22"/>
  <c r="E2" i="35"/>
  <c r="J295" i="22"/>
  <c r="E9" i="28"/>
  <c r="J282" i="22"/>
  <c r="E4" i="25"/>
  <c r="J237" i="22"/>
  <c r="E5" i="25"/>
  <c r="J238" i="22"/>
  <c r="E4" i="28"/>
  <c r="J277" i="22"/>
  <c r="E2" i="40"/>
  <c r="J345" i="22"/>
  <c r="E5" i="28"/>
  <c r="J278" i="22"/>
  <c r="D9" i="24"/>
  <c r="I232" i="22"/>
  <c r="E7" i="28"/>
  <c r="J280" i="22"/>
  <c r="D9" i="39"/>
  <c r="I342" i="22"/>
  <c r="E2" i="39"/>
  <c r="J335" i="22"/>
  <c r="E3" i="39"/>
  <c r="J336" i="22"/>
  <c r="E4" i="24"/>
  <c r="J227" i="22"/>
  <c r="E3" i="37"/>
  <c r="J316" i="22"/>
  <c r="D2" i="29"/>
  <c r="I285" i="22"/>
  <c r="E6" i="24"/>
  <c r="J229" i="22"/>
  <c r="E9" i="38"/>
  <c r="J332" i="22"/>
  <c r="E2" i="25"/>
  <c r="J235" i="22"/>
  <c r="D6" i="37"/>
  <c r="I319" i="22"/>
  <c r="E4" i="36"/>
  <c r="J307" i="22"/>
  <c r="E3" i="25"/>
  <c r="J236" i="22"/>
  <c r="E3" i="28"/>
  <c r="J276" i="22"/>
  <c r="E6" i="40"/>
  <c r="J349" i="22"/>
  <c r="E2" i="28"/>
  <c r="J275" i="22"/>
  <c r="E2" i="36"/>
  <c r="J305" i="22"/>
  <c r="D5" i="24"/>
  <c r="I228" i="22"/>
  <c r="E5" i="36"/>
  <c r="J308" i="22"/>
  <c r="E6" i="28"/>
  <c r="J279" i="22"/>
  <c r="E5" i="39"/>
  <c r="J338" i="22"/>
  <c r="E3" i="38"/>
  <c r="J326" i="22"/>
  <c r="E2" i="27"/>
  <c r="J265" i="22"/>
  <c r="K365" i="22"/>
  <c r="M358" i="22"/>
  <c r="P261" i="22"/>
  <c r="N252" i="22"/>
  <c r="M249" i="22"/>
  <c r="M248" i="22"/>
  <c r="M247" i="22"/>
  <c r="M245" i="22"/>
  <c r="O251" i="22"/>
  <c r="M250" i="22"/>
  <c r="AP368" i="22"/>
  <c r="AO368" i="22"/>
  <c r="AM372" i="22"/>
  <c r="AM370" i="22"/>
  <c r="AO370" i="22"/>
  <c r="AQ370" i="22"/>
  <c r="AP370" i="22"/>
  <c r="AN367" i="22"/>
  <c r="AN372" i="22"/>
  <c r="AN370" i="22"/>
  <c r="AM367" i="22"/>
  <c r="AQ350" i="22"/>
  <c r="AT350" i="22"/>
  <c r="AR350" i="22"/>
  <c r="AU350" i="22"/>
  <c r="AN350" i="22"/>
  <c r="AP350" i="22"/>
  <c r="AM350" i="22"/>
  <c r="AM328" i="22"/>
  <c r="AP331" i="22"/>
  <c r="AN328" i="22"/>
  <c r="AT331" i="22"/>
  <c r="AR331" i="22"/>
  <c r="AM331" i="22"/>
  <c r="AO328" i="22"/>
  <c r="AN331" i="22"/>
  <c r="AM321" i="22"/>
  <c r="AO321" i="22"/>
  <c r="AN318" i="22"/>
  <c r="AS321" i="22"/>
  <c r="AP321" i="22"/>
  <c r="AO318" i="22"/>
  <c r="AU321" i="22"/>
  <c r="AP318" i="22"/>
  <c r="AT310" i="22"/>
  <c r="AR310" i="22"/>
  <c r="AR312" i="22"/>
  <c r="AU312" i="22"/>
  <c r="AU310" i="22"/>
  <c r="AN310" i="22"/>
  <c r="AN312" i="22"/>
  <c r="AS310" i="22"/>
  <c r="AQ310" i="22"/>
  <c r="AO310" i="22"/>
  <c r="AP310" i="22"/>
  <c r="AP312" i="22"/>
  <c r="AQ302" i="22"/>
  <c r="AR300" i="22"/>
  <c r="AR302" i="22"/>
  <c r="AN302" i="22"/>
  <c r="AM297" i="22"/>
  <c r="AN287" i="22"/>
  <c r="AR292" i="22"/>
  <c r="AR290" i="22"/>
  <c r="AP287" i="22"/>
  <c r="AT292" i="22"/>
  <c r="AT290" i="22"/>
  <c r="AO292" i="22"/>
  <c r="AM287" i="22"/>
  <c r="AO287" i="22"/>
  <c r="AR272" i="22"/>
  <c r="AR270" i="22"/>
  <c r="AS270" i="22"/>
  <c r="AN272" i="22"/>
  <c r="AQ272" i="22"/>
  <c r="AM267" i="22"/>
  <c r="AT272" i="22"/>
  <c r="AN267" i="22"/>
  <c r="AO267" i="22"/>
  <c r="L253" i="22"/>
  <c r="L243" i="22"/>
  <c r="N350" i="22"/>
  <c r="X322" i="22"/>
  <c r="O360" i="22"/>
  <c r="Q341" i="22"/>
  <c r="Y320" i="22"/>
  <c r="N370" i="22"/>
  <c r="V290" i="22"/>
  <c r="L356" i="22"/>
  <c r="R331" i="22"/>
  <c r="L372" i="22"/>
  <c r="U313" i="22"/>
  <c r="N366" i="22"/>
  <c r="Y323" i="22"/>
  <c r="Y309" i="22"/>
  <c r="V317" i="22"/>
  <c r="R343" i="22"/>
  <c r="Q351" i="22"/>
  <c r="M361" i="22"/>
  <c r="S325" i="22"/>
  <c r="L355" i="22"/>
  <c r="AH310" i="22"/>
  <c r="L367" i="22"/>
  <c r="T328" i="22"/>
  <c r="AD301" i="22"/>
  <c r="Q333" i="22"/>
  <c r="L371" i="22"/>
  <c r="N369" i="22"/>
  <c r="AG312" i="22"/>
  <c r="O363" i="22"/>
  <c r="L368" i="22"/>
  <c r="L362" i="22"/>
  <c r="AE293" i="22"/>
  <c r="AG299" i="22"/>
  <c r="X311" i="22"/>
  <c r="M357" i="22"/>
  <c r="U300" i="22"/>
  <c r="R346" i="22"/>
  <c r="W302" i="22"/>
  <c r="N353" i="22"/>
  <c r="Q296" i="22"/>
  <c r="L359" i="22"/>
  <c r="U268" i="22"/>
  <c r="AD330" i="22"/>
  <c r="AG315" i="22"/>
  <c r="AC327" i="22"/>
  <c r="AE321" i="22"/>
  <c r="K349" i="49" l="1"/>
  <c r="J352" i="49"/>
  <c r="K345" i="49"/>
  <c r="K347" i="49"/>
  <c r="J348" i="49"/>
  <c r="J342" i="49"/>
  <c r="J339" i="49"/>
  <c r="K338" i="49"/>
  <c r="K336" i="49"/>
  <c r="J337" i="49"/>
  <c r="J340" i="49"/>
  <c r="K335" i="49"/>
  <c r="K326" i="49"/>
  <c r="K332" i="49"/>
  <c r="K329" i="49"/>
  <c r="J319" i="49"/>
  <c r="K316" i="49"/>
  <c r="K308" i="49"/>
  <c r="K305" i="49"/>
  <c r="K307" i="49"/>
  <c r="K295" i="49"/>
  <c r="J285" i="49"/>
  <c r="K276" i="49"/>
  <c r="K280" i="49"/>
  <c r="K277" i="49"/>
  <c r="K279" i="49"/>
  <c r="K282" i="49"/>
  <c r="K275" i="49"/>
  <c r="K278" i="49"/>
  <c r="K265" i="49"/>
  <c r="K257" i="49"/>
  <c r="K260" i="49"/>
  <c r="K259" i="49"/>
  <c r="K258" i="49"/>
  <c r="K256" i="49"/>
  <c r="K262" i="49"/>
  <c r="L246" i="49"/>
  <c r="K238" i="49"/>
  <c r="K239" i="49"/>
  <c r="K237" i="49"/>
  <c r="K242" i="49"/>
  <c r="K240" i="49"/>
  <c r="K235" i="49"/>
  <c r="K236" i="49"/>
  <c r="K227" i="49"/>
  <c r="J232" i="49"/>
  <c r="K226" i="49"/>
  <c r="J230" i="49"/>
  <c r="AO231" i="49"/>
  <c r="K229" i="49"/>
  <c r="J228" i="49"/>
  <c r="AF227" i="76"/>
  <c r="AG16" i="76"/>
  <c r="AF236" i="76"/>
  <c r="AG25" i="76"/>
  <c r="AE220" i="76"/>
  <c r="AF238" i="76"/>
  <c r="AG27" i="76"/>
  <c r="AF10" i="76"/>
  <c r="AF5" i="76"/>
  <c r="AF11" i="76"/>
  <c r="AF9" i="76"/>
  <c r="AF6" i="76"/>
  <c r="AF8" i="76"/>
  <c r="AF4" i="76"/>
  <c r="AF7" i="76"/>
  <c r="AF276" i="76"/>
  <c r="AG65" i="76"/>
  <c r="AH285" i="76"/>
  <c r="AI74" i="76"/>
  <c r="AF239" i="76"/>
  <c r="AG28" i="76"/>
  <c r="AF308" i="76"/>
  <c r="AG97" i="76"/>
  <c r="AE216" i="76"/>
  <c r="AF348" i="76"/>
  <c r="AG137" i="76"/>
  <c r="AG275" i="76"/>
  <c r="AH64" i="76"/>
  <c r="AF352" i="76"/>
  <c r="AG141" i="76"/>
  <c r="AF256" i="76"/>
  <c r="AG45" i="76"/>
  <c r="AG347" i="76"/>
  <c r="AH136" i="76"/>
  <c r="AG279" i="76"/>
  <c r="AH68" i="76"/>
  <c r="AE221" i="76"/>
  <c r="AG277" i="76"/>
  <c r="AH66" i="76"/>
  <c r="AF349" i="76"/>
  <c r="AG138" i="76"/>
  <c r="AE232" i="76"/>
  <c r="AF21" i="76"/>
  <c r="AF258" i="76"/>
  <c r="AG47" i="76"/>
  <c r="AE222" i="76"/>
  <c r="AF326" i="76"/>
  <c r="AG115" i="76"/>
  <c r="AE230" i="76"/>
  <c r="AF19" i="76"/>
  <c r="AG335" i="76"/>
  <c r="AH124" i="76"/>
  <c r="AF295" i="76"/>
  <c r="AG84" i="76"/>
  <c r="AG265" i="76"/>
  <c r="AH54" i="76"/>
  <c r="AG240" i="76"/>
  <c r="AH29" i="76"/>
  <c r="AE337" i="76"/>
  <c r="AF126" i="76"/>
  <c r="AE338" i="76"/>
  <c r="AF127" i="76"/>
  <c r="AG246" i="76"/>
  <c r="AH35" i="76"/>
  <c r="AF345" i="76"/>
  <c r="AG134" i="76"/>
  <c r="AF260" i="76"/>
  <c r="AG49" i="76"/>
  <c r="AG307" i="76"/>
  <c r="AH96" i="76"/>
  <c r="AF282" i="76"/>
  <c r="AG71" i="76"/>
  <c r="AG235" i="76"/>
  <c r="AH24" i="76"/>
  <c r="AF278" i="76"/>
  <c r="AG67" i="76"/>
  <c r="AE336" i="76"/>
  <c r="AF125" i="76"/>
  <c r="AG332" i="76"/>
  <c r="AH121" i="76"/>
  <c r="AF262" i="76"/>
  <c r="AG51" i="76"/>
  <c r="AE217" i="76"/>
  <c r="AE339" i="76"/>
  <c r="AF128" i="76"/>
  <c r="AF237" i="76"/>
  <c r="AG26" i="76"/>
  <c r="AF257" i="76"/>
  <c r="AG46" i="76"/>
  <c r="AG280" i="76"/>
  <c r="AH69" i="76"/>
  <c r="AK329" i="76"/>
  <c r="AL118" i="76"/>
  <c r="AE342" i="76"/>
  <c r="AF131" i="76"/>
  <c r="AE218" i="76"/>
  <c r="AF259" i="76"/>
  <c r="AG48" i="76"/>
  <c r="AG242" i="76"/>
  <c r="AH31" i="76"/>
  <c r="AF229" i="76"/>
  <c r="AG18" i="76"/>
  <c r="AI305" i="76"/>
  <c r="AJ94" i="76"/>
  <c r="AE340" i="76"/>
  <c r="AF129" i="76"/>
  <c r="AE215" i="76"/>
  <c r="AH316" i="76"/>
  <c r="AI105" i="76"/>
  <c r="AH108" i="76"/>
  <c r="AH319" i="76" s="1"/>
  <c r="AF228" i="76"/>
  <c r="AG17" i="76"/>
  <c r="AE219" i="76"/>
  <c r="AG226" i="76"/>
  <c r="AH15" i="76"/>
  <c r="K226" i="22"/>
  <c r="F3" i="24"/>
  <c r="J220" i="22"/>
  <c r="J218" i="22"/>
  <c r="J217" i="22"/>
  <c r="J216" i="22"/>
  <c r="J222" i="49"/>
  <c r="AK8" i="24"/>
  <c r="AL2" i="24"/>
  <c r="J221" i="22"/>
  <c r="J219" i="22"/>
  <c r="AH316" i="48"/>
  <c r="AH319" i="48"/>
  <c r="AE337" i="48"/>
  <c r="AG277" i="48"/>
  <c r="AF232" i="48"/>
  <c r="AF262" i="48"/>
  <c r="AE338" i="48"/>
  <c r="AI329" i="48"/>
  <c r="AF265" i="48"/>
  <c r="AF238" i="48"/>
  <c r="AG239" i="48"/>
  <c r="AF339" i="48"/>
  <c r="AF276" i="48"/>
  <c r="AG226" i="48"/>
  <c r="AF352" i="48"/>
  <c r="AF237" i="48"/>
  <c r="AF260" i="48"/>
  <c r="AF259" i="48"/>
  <c r="AE228" i="48"/>
  <c r="AF227" i="48"/>
  <c r="AE348" i="48"/>
  <c r="AF279" i="48"/>
  <c r="AE342" i="48"/>
  <c r="AF258" i="48"/>
  <c r="AF257" i="48"/>
  <c r="AH307" i="48"/>
  <c r="AF335" i="48"/>
  <c r="AH246" i="48"/>
  <c r="AE219" i="48"/>
  <c r="AG278" i="48"/>
  <c r="AG305" i="48"/>
  <c r="AF326" i="48"/>
  <c r="AF295" i="48"/>
  <c r="AK308" i="48"/>
  <c r="AG242" i="48"/>
  <c r="AE336" i="48"/>
  <c r="AE222" i="48"/>
  <c r="AF345" i="48"/>
  <c r="AG280" i="48"/>
  <c r="AF282" i="48"/>
  <c r="AG240" i="48"/>
  <c r="AE349" i="48"/>
  <c r="AE216" i="48"/>
  <c r="AE215" i="48"/>
  <c r="AG229" i="48"/>
  <c r="AE218" i="48"/>
  <c r="AE340" i="48"/>
  <c r="AG236" i="48"/>
  <c r="AF256" i="48"/>
  <c r="AE221" i="48"/>
  <c r="AE347" i="48"/>
  <c r="AE217" i="48"/>
  <c r="AF235" i="48"/>
  <c r="AE285" i="48"/>
  <c r="AE220" i="48"/>
  <c r="AF332" i="48"/>
  <c r="AF230" i="48"/>
  <c r="AG275" i="48"/>
  <c r="E8" i="43"/>
  <c r="E7" i="43"/>
  <c r="E6" i="43"/>
  <c r="E5" i="43"/>
  <c r="E4" i="43"/>
  <c r="E3" i="43"/>
  <c r="G3" i="44"/>
  <c r="L246" i="22"/>
  <c r="F2" i="36"/>
  <c r="K305" i="22"/>
  <c r="F7" i="28"/>
  <c r="K280" i="22"/>
  <c r="E5" i="40"/>
  <c r="J348" i="22"/>
  <c r="F3" i="37"/>
  <c r="K316" i="22"/>
  <c r="F2" i="28"/>
  <c r="K275" i="22"/>
  <c r="E9" i="24"/>
  <c r="J232" i="22"/>
  <c r="F4" i="25"/>
  <c r="K237" i="22"/>
  <c r="F7" i="25"/>
  <c r="K240" i="22"/>
  <c r="F6" i="26"/>
  <c r="K259" i="22"/>
  <c r="E7" i="39"/>
  <c r="J340" i="22"/>
  <c r="F5" i="39"/>
  <c r="K338" i="22"/>
  <c r="F2" i="25"/>
  <c r="K235" i="22"/>
  <c r="F4" i="24"/>
  <c r="K227" i="22"/>
  <c r="F5" i="26"/>
  <c r="K258" i="22"/>
  <c r="F6" i="28"/>
  <c r="K279" i="22"/>
  <c r="F6" i="40"/>
  <c r="K349" i="22"/>
  <c r="F3" i="39"/>
  <c r="K336" i="22"/>
  <c r="F9" i="28"/>
  <c r="K282" i="22"/>
  <c r="F9" i="38"/>
  <c r="K332" i="22"/>
  <c r="F5" i="28"/>
  <c r="K278" i="22"/>
  <c r="F7" i="26"/>
  <c r="K260" i="22"/>
  <c r="F4" i="26"/>
  <c r="K257" i="22"/>
  <c r="F6" i="24"/>
  <c r="K229" i="22"/>
  <c r="F2" i="39"/>
  <c r="K335" i="22"/>
  <c r="F2" i="40"/>
  <c r="K345" i="22"/>
  <c r="F2" i="35"/>
  <c r="K295" i="22"/>
  <c r="F6" i="25"/>
  <c r="K239" i="22"/>
  <c r="F3" i="28"/>
  <c r="K276" i="22"/>
  <c r="AR231" i="49"/>
  <c r="AL8" i="24"/>
  <c r="F9" i="26"/>
  <c r="K262" i="22"/>
  <c r="F4" i="40"/>
  <c r="K347" i="22"/>
  <c r="F5" i="36"/>
  <c r="K308" i="22"/>
  <c r="E5" i="24"/>
  <c r="J228" i="22"/>
  <c r="E2" i="29"/>
  <c r="J285" i="22"/>
  <c r="E9" i="39"/>
  <c r="J342" i="22"/>
  <c r="E9" i="40"/>
  <c r="J352" i="22"/>
  <c r="E6" i="39"/>
  <c r="J339" i="22"/>
  <c r="F2" i="27"/>
  <c r="K265" i="22"/>
  <c r="F3" i="25"/>
  <c r="K236" i="22"/>
  <c r="F4" i="28"/>
  <c r="K277" i="22"/>
  <c r="F3" i="26"/>
  <c r="K256" i="22"/>
  <c r="F4" i="36"/>
  <c r="K307" i="22"/>
  <c r="F5" i="25"/>
  <c r="K238" i="22"/>
  <c r="F6" i="38"/>
  <c r="K329" i="22"/>
  <c r="E4" i="39"/>
  <c r="J337" i="22"/>
  <c r="F9" i="25"/>
  <c r="K242" i="22"/>
  <c r="E7" i="24"/>
  <c r="J230" i="22"/>
  <c r="F3" i="38"/>
  <c r="K326" i="22"/>
  <c r="E6" i="37"/>
  <c r="J319" i="22"/>
  <c r="G3" i="24"/>
  <c r="L226" i="22"/>
  <c r="L365" i="22"/>
  <c r="N358" i="22"/>
  <c r="Q261" i="22"/>
  <c r="N245" i="22"/>
  <c r="N247" i="22"/>
  <c r="N248" i="22"/>
  <c r="N249" i="22"/>
  <c r="O252" i="22"/>
  <c r="P251" i="22"/>
  <c r="N250" i="22"/>
  <c r="AR370" i="22"/>
  <c r="AP372" i="22"/>
  <c r="AS370" i="22"/>
  <c r="AR368" i="22"/>
  <c r="AT370" i="22"/>
  <c r="AN371" i="22"/>
  <c r="AN369" i="22"/>
  <c r="AM371" i="22"/>
  <c r="AM369" i="22"/>
  <c r="AO367" i="22"/>
  <c r="AQ372" i="22"/>
  <c r="AO372" i="22"/>
  <c r="AM351" i="22"/>
  <c r="AM341" i="22"/>
  <c r="AP328" i="22"/>
  <c r="AO330" i="22"/>
  <c r="AQ331" i="22"/>
  <c r="AN330" i="22"/>
  <c r="AS331" i="22"/>
  <c r="AM330" i="22"/>
  <c r="AU331" i="22"/>
  <c r="AO331" i="22"/>
  <c r="AQ318" i="22"/>
  <c r="AO320" i="22"/>
  <c r="AN322" i="22"/>
  <c r="AN320" i="22"/>
  <c r="AR318" i="22"/>
  <c r="AP322" i="22"/>
  <c r="AP320" i="22"/>
  <c r="AS312" i="22"/>
  <c r="AM311" i="22"/>
  <c r="AM309" i="22"/>
  <c r="AO312" i="22"/>
  <c r="AT312" i="22"/>
  <c r="AQ312" i="22"/>
  <c r="AM301" i="22"/>
  <c r="AM299" i="22"/>
  <c r="AN297" i="22"/>
  <c r="AS302" i="22"/>
  <c r="AU292" i="22"/>
  <c r="AP289" i="22"/>
  <c r="AP291" i="22"/>
  <c r="AR287" i="22"/>
  <c r="AS292" i="22"/>
  <c r="AQ287" i="22"/>
  <c r="AO289" i="22"/>
  <c r="AN289" i="22"/>
  <c r="AM289" i="22"/>
  <c r="AM291" i="22"/>
  <c r="AS287" i="22"/>
  <c r="AN281" i="22"/>
  <c r="AM281" i="22"/>
  <c r="AS272" i="22"/>
  <c r="AM271" i="22"/>
  <c r="AM269" i="22"/>
  <c r="AO269" i="22"/>
  <c r="AN271" i="22"/>
  <c r="AN269" i="22"/>
  <c r="AP267" i="22"/>
  <c r="AM241" i="22"/>
  <c r="AN231" i="22"/>
  <c r="M253" i="22"/>
  <c r="M243" i="22"/>
  <c r="R296" i="22"/>
  <c r="Y311" i="22"/>
  <c r="AI310" i="22"/>
  <c r="N361" i="22"/>
  <c r="V313" i="22"/>
  <c r="Z320" i="22"/>
  <c r="M372" i="22"/>
  <c r="M355" i="22"/>
  <c r="AH312" i="22"/>
  <c r="AE330" i="22"/>
  <c r="AH299" i="22"/>
  <c r="O369" i="22"/>
  <c r="R351" i="22"/>
  <c r="S331" i="22"/>
  <c r="R341" i="22"/>
  <c r="M371" i="22"/>
  <c r="AF293" i="22"/>
  <c r="P360" i="22"/>
  <c r="O353" i="22"/>
  <c r="S343" i="22"/>
  <c r="AF321" i="22"/>
  <c r="X302" i="22"/>
  <c r="M362" i="22"/>
  <c r="R333" i="22"/>
  <c r="W317" i="22"/>
  <c r="M356" i="22"/>
  <c r="M368" i="22"/>
  <c r="AD327" i="22"/>
  <c r="S346" i="22"/>
  <c r="Z309" i="22"/>
  <c r="Y322" i="22"/>
  <c r="P363" i="22"/>
  <c r="V268" i="22"/>
  <c r="AE301" i="22"/>
  <c r="T325" i="22"/>
  <c r="W290" i="22"/>
  <c r="AH315" i="22"/>
  <c r="V300" i="22"/>
  <c r="U328" i="22"/>
  <c r="Z323" i="22"/>
  <c r="O350" i="22"/>
  <c r="M359" i="22"/>
  <c r="M367" i="22"/>
  <c r="O366" i="22"/>
  <c r="N357" i="22"/>
  <c r="O370" i="22"/>
  <c r="J215" i="22" l="1"/>
  <c r="L349" i="49"/>
  <c r="K352" i="49"/>
  <c r="L347" i="49"/>
  <c r="K348" i="49"/>
  <c r="L345" i="49"/>
  <c r="K340" i="49"/>
  <c r="K339" i="49"/>
  <c r="L335" i="49"/>
  <c r="L338" i="49"/>
  <c r="L336" i="49"/>
  <c r="K337" i="49"/>
  <c r="K342" i="49"/>
  <c r="L326" i="49"/>
  <c r="L329" i="49"/>
  <c r="L332" i="49"/>
  <c r="K319" i="49"/>
  <c r="L316" i="49"/>
  <c r="L308" i="49"/>
  <c r="L307" i="49"/>
  <c r="L305" i="49"/>
  <c r="L295" i="49"/>
  <c r="K285" i="49"/>
  <c r="L277" i="49"/>
  <c r="L278" i="49"/>
  <c r="L279" i="49"/>
  <c r="L280" i="49"/>
  <c r="L282" i="49"/>
  <c r="L275" i="49"/>
  <c r="L276" i="49"/>
  <c r="L265" i="49"/>
  <c r="L259" i="49"/>
  <c r="L256" i="49"/>
  <c r="L260" i="49"/>
  <c r="L262" i="49"/>
  <c r="L257" i="49"/>
  <c r="L258" i="49"/>
  <c r="M246" i="49"/>
  <c r="L235" i="49"/>
  <c r="L240" i="49"/>
  <c r="L238" i="49"/>
  <c r="L239" i="49"/>
  <c r="L237" i="49"/>
  <c r="L236" i="49"/>
  <c r="L242" i="49"/>
  <c r="M226" i="49"/>
  <c r="L226" i="49"/>
  <c r="K232" i="49"/>
  <c r="L227" i="49"/>
  <c r="AP231" i="49"/>
  <c r="K228" i="49"/>
  <c r="L229" i="49"/>
  <c r="K230" i="49"/>
  <c r="AH246" i="76"/>
  <c r="AI35" i="76"/>
  <c r="AH279" i="76"/>
  <c r="AI68" i="76"/>
  <c r="AG348" i="76"/>
  <c r="AH137" i="76"/>
  <c r="AG308" i="76"/>
  <c r="AH97" i="76"/>
  <c r="AF221" i="76"/>
  <c r="AG282" i="76"/>
  <c r="AH71" i="76"/>
  <c r="AG260" i="76"/>
  <c r="AH49" i="76"/>
  <c r="AF230" i="76"/>
  <c r="AG19" i="76"/>
  <c r="AG352" i="76"/>
  <c r="AH141" i="76"/>
  <c r="AG258" i="76"/>
  <c r="AH47" i="76"/>
  <c r="AH226" i="76"/>
  <c r="AI15" i="76"/>
  <c r="AG11" i="76"/>
  <c r="AG9" i="76"/>
  <c r="AG6" i="76"/>
  <c r="AG8" i="76"/>
  <c r="AG4" i="76"/>
  <c r="AG7" i="76"/>
  <c r="AG10" i="76"/>
  <c r="AG5" i="76"/>
  <c r="AF342" i="76"/>
  <c r="AG131" i="76"/>
  <c r="AG257" i="76"/>
  <c r="AH46" i="76"/>
  <c r="AG276" i="76"/>
  <c r="AH65" i="76"/>
  <c r="AG236" i="76"/>
  <c r="AH25" i="76"/>
  <c r="AI316" i="76"/>
  <c r="AJ105" i="76"/>
  <c r="AI108" i="76"/>
  <c r="AI319" i="76" s="1"/>
  <c r="AG229" i="76"/>
  <c r="AH18" i="76"/>
  <c r="AG259" i="76"/>
  <c r="AH48" i="76"/>
  <c r="AH332" i="76"/>
  <c r="AI121" i="76"/>
  <c r="AF338" i="76"/>
  <c r="AG127" i="76"/>
  <c r="AH240" i="76"/>
  <c r="AI29" i="76"/>
  <c r="AG295" i="76"/>
  <c r="AH84" i="76"/>
  <c r="AG278" i="76"/>
  <c r="AH67" i="76"/>
  <c r="AH277" i="76"/>
  <c r="AI66" i="76"/>
  <c r="AG239" i="76"/>
  <c r="AH28" i="76"/>
  <c r="AF218" i="76"/>
  <c r="AG238" i="76"/>
  <c r="AH27" i="76"/>
  <c r="AM118" i="76"/>
  <c r="AG345" i="76"/>
  <c r="AH134" i="76"/>
  <c r="AG326" i="76"/>
  <c r="AH115" i="76"/>
  <c r="AF232" i="76"/>
  <c r="AG21" i="76"/>
  <c r="AF215" i="76"/>
  <c r="AG227" i="76"/>
  <c r="AH16" i="76"/>
  <c r="AG228" i="76"/>
  <c r="AH17" i="76"/>
  <c r="AJ305" i="76"/>
  <c r="AK94" i="76"/>
  <c r="AG237" i="76"/>
  <c r="AH26" i="76"/>
  <c r="AH235" i="76"/>
  <c r="AI24" i="76"/>
  <c r="AH307" i="76"/>
  <c r="AI96" i="76"/>
  <c r="AH265" i="76"/>
  <c r="AI54" i="76"/>
  <c r="AG256" i="76"/>
  <c r="AH45" i="76"/>
  <c r="AI285" i="76"/>
  <c r="AJ74" i="76"/>
  <c r="AF219" i="76"/>
  <c r="AG262" i="76"/>
  <c r="AH51" i="76"/>
  <c r="AF217" i="76"/>
  <c r="AF339" i="76"/>
  <c r="AG128" i="76"/>
  <c r="AF340" i="76"/>
  <c r="AG129" i="76"/>
  <c r="AH242" i="76"/>
  <c r="AI31" i="76"/>
  <c r="AH347" i="76"/>
  <c r="AI136" i="76"/>
  <c r="AH275" i="76"/>
  <c r="AI64" i="76"/>
  <c r="AF220" i="76"/>
  <c r="AF336" i="76"/>
  <c r="AG125" i="76"/>
  <c r="AH335" i="76"/>
  <c r="AI124" i="76"/>
  <c r="AG349" i="76"/>
  <c r="AH138" i="76"/>
  <c r="AF222" i="76"/>
  <c r="AH280" i="76"/>
  <c r="AI69" i="76"/>
  <c r="AF337" i="76"/>
  <c r="AG126" i="76"/>
  <c r="AF216" i="76"/>
  <c r="E9" i="43"/>
  <c r="J222" i="22"/>
  <c r="E2" i="43"/>
  <c r="K217" i="22"/>
  <c r="AM2" i="24"/>
  <c r="K219" i="22"/>
  <c r="J218" i="49"/>
  <c r="K220" i="22"/>
  <c r="K218" i="22"/>
  <c r="J219" i="49"/>
  <c r="J215" i="49"/>
  <c r="K216" i="22"/>
  <c r="J220" i="49"/>
  <c r="K215" i="22"/>
  <c r="K222" i="49"/>
  <c r="J221" i="49"/>
  <c r="K221" i="22"/>
  <c r="AQ231" i="49"/>
  <c r="AG230" i="48"/>
  <c r="AH242" i="48"/>
  <c r="AG276" i="48"/>
  <c r="AF217" i="48"/>
  <c r="AG227" i="48"/>
  <c r="AF220" i="48"/>
  <c r="AG232" i="48"/>
  <c r="AH229" i="48"/>
  <c r="AH305" i="48"/>
  <c r="AI246" i="48"/>
  <c r="AG237" i="48"/>
  <c r="AJ329" i="48"/>
  <c r="AG238" i="48"/>
  <c r="AF340" i="48"/>
  <c r="AH240" i="48"/>
  <c r="AG257" i="48"/>
  <c r="AI316" i="48"/>
  <c r="AI319" i="48"/>
  <c r="AG345" i="48"/>
  <c r="AH277" i="48"/>
  <c r="AG279" i="48"/>
  <c r="AF228" i="48"/>
  <c r="AG265" i="48"/>
  <c r="AG335" i="48"/>
  <c r="AF285" i="48"/>
  <c r="AH278" i="48"/>
  <c r="AG339" i="48"/>
  <c r="AF338" i="48"/>
  <c r="AG256" i="48"/>
  <c r="AG295" i="48"/>
  <c r="AG352" i="48"/>
  <c r="AH275" i="48"/>
  <c r="AG332" i="48"/>
  <c r="AG282" i="48"/>
  <c r="AG258" i="48"/>
  <c r="AF348" i="48"/>
  <c r="AG259" i="48"/>
  <c r="AF216" i="48"/>
  <c r="AF219" i="48"/>
  <c r="AG262" i="48"/>
  <c r="AF337" i="48"/>
  <c r="AF347" i="48"/>
  <c r="AH226" i="48"/>
  <c r="AF222" i="48"/>
  <c r="AF336" i="48"/>
  <c r="AF215" i="48"/>
  <c r="AG235" i="48"/>
  <c r="AH236" i="48"/>
  <c r="AF349" i="48"/>
  <c r="AH280" i="48"/>
  <c r="AG326" i="48"/>
  <c r="AI307" i="48"/>
  <c r="AH239" i="48"/>
  <c r="AF218" i="48"/>
  <c r="AF342" i="48"/>
  <c r="AG260" i="48"/>
  <c r="AF221" i="48"/>
  <c r="H3" i="44"/>
  <c r="M246" i="22"/>
  <c r="F6" i="43"/>
  <c r="F7" i="43"/>
  <c r="F4" i="43"/>
  <c r="F3" i="43"/>
  <c r="F2" i="43"/>
  <c r="K222" i="22"/>
  <c r="F9" i="43"/>
  <c r="F8" i="43"/>
  <c r="G2" i="27"/>
  <c r="L265" i="22"/>
  <c r="G5" i="36"/>
  <c r="L308" i="22"/>
  <c r="G6" i="25"/>
  <c r="L239" i="22"/>
  <c r="G6" i="40"/>
  <c r="L349" i="22"/>
  <c r="G3" i="38"/>
  <c r="L326" i="22"/>
  <c r="F6" i="39"/>
  <c r="K339" i="22"/>
  <c r="G7" i="26"/>
  <c r="L260" i="22"/>
  <c r="G2" i="28"/>
  <c r="L275" i="22"/>
  <c r="G2" i="35"/>
  <c r="L295" i="22"/>
  <c r="F7" i="39"/>
  <c r="K340" i="22"/>
  <c r="G4" i="36"/>
  <c r="L307" i="22"/>
  <c r="F9" i="40"/>
  <c r="K352" i="22"/>
  <c r="G6" i="28"/>
  <c r="L279" i="22"/>
  <c r="F6" i="37"/>
  <c r="K319" i="22"/>
  <c r="F7" i="24"/>
  <c r="K230" i="22"/>
  <c r="G4" i="40"/>
  <c r="L347" i="22"/>
  <c r="G2" i="40"/>
  <c r="L345" i="22"/>
  <c r="G5" i="28"/>
  <c r="L278" i="22"/>
  <c r="G9" i="25"/>
  <c r="L242" i="22"/>
  <c r="G6" i="26"/>
  <c r="L259" i="22"/>
  <c r="G3" i="37"/>
  <c r="L316" i="22"/>
  <c r="G3" i="26"/>
  <c r="L256" i="22"/>
  <c r="F9" i="39"/>
  <c r="K342" i="22"/>
  <c r="G9" i="26"/>
  <c r="L262" i="22"/>
  <c r="G5" i="26"/>
  <c r="L258" i="22"/>
  <c r="G9" i="38"/>
  <c r="L332" i="22"/>
  <c r="G2" i="39"/>
  <c r="L335" i="22"/>
  <c r="G4" i="24"/>
  <c r="L227" i="22"/>
  <c r="G7" i="25"/>
  <c r="L240" i="22"/>
  <c r="F5" i="40"/>
  <c r="K348" i="22"/>
  <c r="F4" i="39"/>
  <c r="K337" i="22"/>
  <c r="G4" i="28"/>
  <c r="L277" i="22"/>
  <c r="F2" i="29"/>
  <c r="K285" i="22"/>
  <c r="AM8" i="24"/>
  <c r="AS231" i="49"/>
  <c r="G6" i="24"/>
  <c r="L229" i="22"/>
  <c r="G9" i="28"/>
  <c r="L282" i="22"/>
  <c r="H3" i="24"/>
  <c r="M226" i="22"/>
  <c r="G3" i="28"/>
  <c r="L276" i="22"/>
  <c r="G3" i="39"/>
  <c r="L336" i="22"/>
  <c r="G4" i="25"/>
  <c r="L237" i="22"/>
  <c r="G7" i="28"/>
  <c r="L280" i="22"/>
  <c r="G3" i="25"/>
  <c r="L236" i="22"/>
  <c r="G2" i="25"/>
  <c r="L235" i="22"/>
  <c r="G6" i="38"/>
  <c r="L329" i="22"/>
  <c r="G5" i="39"/>
  <c r="L338" i="22"/>
  <c r="F9" i="24"/>
  <c r="K232" i="22"/>
  <c r="G5" i="25"/>
  <c r="L238" i="22"/>
  <c r="F5" i="24"/>
  <c r="K228" i="22"/>
  <c r="G4" i="26"/>
  <c r="L257" i="22"/>
  <c r="G2" i="36"/>
  <c r="L305" i="22"/>
  <c r="M365" i="22"/>
  <c r="O358" i="22"/>
  <c r="R261" i="22"/>
  <c r="P252" i="22"/>
  <c r="O249" i="22"/>
  <c r="O248" i="22"/>
  <c r="O247" i="22"/>
  <c r="O245" i="22"/>
  <c r="Q251" i="22"/>
  <c r="O250" i="22"/>
  <c r="AR372" i="22"/>
  <c r="AS372" i="22"/>
  <c r="AU370" i="22"/>
  <c r="AQ368" i="22"/>
  <c r="AP367" i="22"/>
  <c r="AO371" i="22"/>
  <c r="AO369" i="22"/>
  <c r="AN351" i="22"/>
  <c r="AP341" i="22"/>
  <c r="AN341" i="22"/>
  <c r="AQ328" i="22"/>
  <c r="AP330" i="22"/>
  <c r="AR320" i="22"/>
  <c r="AS318" i="22"/>
  <c r="AO322" i="22"/>
  <c r="AQ322" i="22"/>
  <c r="AQ320" i="22"/>
  <c r="AN311" i="22"/>
  <c r="AN309" i="22"/>
  <c r="AN301" i="22"/>
  <c r="AN299" i="22"/>
  <c r="AO297" i="22"/>
  <c r="AT287" i="22"/>
  <c r="AN291" i="22"/>
  <c r="AO291" i="22"/>
  <c r="AQ289" i="22"/>
  <c r="AQ291" i="22"/>
  <c r="AR289" i="22"/>
  <c r="AR291" i="22"/>
  <c r="AS289" i="22"/>
  <c r="AS291" i="22"/>
  <c r="AU287" i="22"/>
  <c r="AO281" i="22"/>
  <c r="AP269" i="22"/>
  <c r="AP271" i="22"/>
  <c r="AO271" i="22"/>
  <c r="AQ267" i="22"/>
  <c r="AR267" i="22"/>
  <c r="AN241" i="22"/>
  <c r="AO231" i="22"/>
  <c r="AP231" i="22"/>
  <c r="AM231" i="22"/>
  <c r="N253" i="22"/>
  <c r="N243" i="22"/>
  <c r="T343" i="22"/>
  <c r="W268" i="22"/>
  <c r="N356" i="22"/>
  <c r="S341" i="22"/>
  <c r="V328" i="22"/>
  <c r="T331" i="22"/>
  <c r="Q360" i="22"/>
  <c r="S351" i="22"/>
  <c r="P353" i="22"/>
  <c r="AA320" i="22"/>
  <c r="P366" i="22"/>
  <c r="W300" i="22"/>
  <c r="Z322" i="22"/>
  <c r="W313" i="22"/>
  <c r="X317" i="22"/>
  <c r="N367" i="22"/>
  <c r="AA309" i="22"/>
  <c r="S333" i="22"/>
  <c r="O361" i="22"/>
  <c r="N359" i="22"/>
  <c r="P370" i="22"/>
  <c r="AI315" i="22"/>
  <c r="T346" i="22"/>
  <c r="N362" i="22"/>
  <c r="P369" i="22"/>
  <c r="AK310" i="22"/>
  <c r="AJ310" i="22"/>
  <c r="Q363" i="22"/>
  <c r="P350" i="22"/>
  <c r="AE327" i="22"/>
  <c r="AG293" i="22"/>
  <c r="Z311" i="22"/>
  <c r="N368" i="22"/>
  <c r="X290" i="22"/>
  <c r="Y302" i="22"/>
  <c r="AI299" i="22"/>
  <c r="N355" i="22"/>
  <c r="U325" i="22"/>
  <c r="AF330" i="22"/>
  <c r="S296" i="22"/>
  <c r="N371" i="22"/>
  <c r="N372" i="22"/>
  <c r="O357" i="22"/>
  <c r="AA323" i="22"/>
  <c r="AF301" i="22"/>
  <c r="AG321" i="22"/>
  <c r="AI312" i="22"/>
  <c r="F5" i="43" l="1"/>
  <c r="M349" i="49"/>
  <c r="L352" i="49"/>
  <c r="M347" i="49"/>
  <c r="M345" i="49"/>
  <c r="L348" i="49"/>
  <c r="L339" i="49"/>
  <c r="M335" i="49"/>
  <c r="L337" i="49"/>
  <c r="M338" i="49"/>
  <c r="L342" i="49"/>
  <c r="M336" i="49"/>
  <c r="L340" i="49"/>
  <c r="M326" i="49"/>
  <c r="M329" i="49"/>
  <c r="M332" i="49"/>
  <c r="L319" i="49"/>
  <c r="M316" i="49"/>
  <c r="M307" i="49"/>
  <c r="M308" i="49"/>
  <c r="M305" i="49"/>
  <c r="M295" i="49"/>
  <c r="L285" i="49"/>
  <c r="M276" i="49"/>
  <c r="M280" i="49"/>
  <c r="M277" i="49"/>
  <c r="M275" i="49"/>
  <c r="M278" i="49"/>
  <c r="M279" i="49"/>
  <c r="M282" i="49"/>
  <c r="M265" i="49"/>
  <c r="M256" i="49"/>
  <c r="M258" i="49"/>
  <c r="M257" i="49"/>
  <c r="M262" i="49"/>
  <c r="M259" i="49"/>
  <c r="M260" i="49"/>
  <c r="N246" i="49"/>
  <c r="M236" i="49"/>
  <c r="M240" i="49"/>
  <c r="M238" i="49"/>
  <c r="M242" i="49"/>
  <c r="M237" i="49"/>
  <c r="M239" i="49"/>
  <c r="M235" i="49"/>
  <c r="L230" i="49"/>
  <c r="M229" i="49"/>
  <c r="L232" i="49"/>
  <c r="M227" i="49"/>
  <c r="N226" i="49"/>
  <c r="L228" i="49"/>
  <c r="AG219" i="76"/>
  <c r="AI277" i="76"/>
  <c r="AJ66" i="76"/>
  <c r="AH229" i="76"/>
  <c r="AI18" i="76"/>
  <c r="AH257" i="76"/>
  <c r="AI46" i="76"/>
  <c r="AG217" i="76"/>
  <c r="AG339" i="76"/>
  <c r="AH128" i="76"/>
  <c r="AH262" i="76"/>
  <c r="AI51" i="76"/>
  <c r="AH238" i="76"/>
  <c r="AI27" i="76"/>
  <c r="AG338" i="76"/>
  <c r="AH127" i="76"/>
  <c r="AH236" i="76"/>
  <c r="AI25" i="76"/>
  <c r="AG220" i="76"/>
  <c r="AH260" i="76"/>
  <c r="AI49" i="76"/>
  <c r="AJ285" i="76"/>
  <c r="AK74" i="76"/>
  <c r="AH237" i="76"/>
  <c r="AI26" i="76"/>
  <c r="AH228" i="76"/>
  <c r="AI17" i="76"/>
  <c r="AG222" i="76"/>
  <c r="AI279" i="76"/>
  <c r="AJ68" i="76"/>
  <c r="AI265" i="76"/>
  <c r="AJ54" i="76"/>
  <c r="AH256" i="76"/>
  <c r="AI45" i="76"/>
  <c r="AI332" i="76"/>
  <c r="AJ121" i="76"/>
  <c r="AI335" i="76"/>
  <c r="AJ124" i="76"/>
  <c r="AI275" i="76"/>
  <c r="AJ64" i="76"/>
  <c r="AH345" i="76"/>
  <c r="AI134" i="76"/>
  <c r="AH295" i="76"/>
  <c r="AI84" i="76"/>
  <c r="AH352" i="76"/>
  <c r="AI141" i="76"/>
  <c r="AH258" i="76"/>
  <c r="AI47" i="76"/>
  <c r="AI242" i="76"/>
  <c r="AJ31" i="76"/>
  <c r="AI307" i="76"/>
  <c r="AJ96" i="76"/>
  <c r="AG336" i="76"/>
  <c r="AH125" i="76"/>
  <c r="AG232" i="76"/>
  <c r="AH21" i="76"/>
  <c r="AJ316" i="76"/>
  <c r="AK105" i="76"/>
  <c r="AJ108" i="76"/>
  <c r="AJ319" i="76" s="1"/>
  <c r="AG342" i="76"/>
  <c r="AH131" i="76"/>
  <c r="AI226" i="76"/>
  <c r="AJ15" i="76"/>
  <c r="AH282" i="76"/>
  <c r="AI71" i="76"/>
  <c r="AH308" i="76"/>
  <c r="AI97" i="76"/>
  <c r="AG337" i="76"/>
  <c r="AH126" i="76"/>
  <c r="AH239" i="76"/>
  <c r="AI28" i="76"/>
  <c r="AH259" i="76"/>
  <c r="AI48" i="76"/>
  <c r="AH276" i="76"/>
  <c r="AI65" i="76"/>
  <c r="AH10" i="76"/>
  <c r="AH11" i="76"/>
  <c r="AH9" i="76"/>
  <c r="AH6" i="76"/>
  <c r="AH8" i="76"/>
  <c r="AH4" i="76"/>
  <c r="AH7" i="76"/>
  <c r="AH5" i="76"/>
  <c r="AI235" i="76"/>
  <c r="AJ24" i="76"/>
  <c r="AG215" i="76"/>
  <c r="AH349" i="76"/>
  <c r="AI138" i="76"/>
  <c r="AH227" i="76"/>
  <c r="AI16" i="76"/>
  <c r="AH326" i="76"/>
  <c r="AI115" i="76"/>
  <c r="AG216" i="76"/>
  <c r="AG230" i="76"/>
  <c r="AH19" i="76"/>
  <c r="AI246" i="76"/>
  <c r="AJ35" i="76"/>
  <c r="AK305" i="76"/>
  <c r="AL94" i="76"/>
  <c r="AM94" i="76" s="1"/>
  <c r="AM305" i="76" s="1"/>
  <c r="AG221" i="76"/>
  <c r="AI280" i="76"/>
  <c r="AJ69" i="76"/>
  <c r="AI347" i="76"/>
  <c r="AJ136" i="76"/>
  <c r="AG340" i="76"/>
  <c r="AH129" i="76"/>
  <c r="AM329" i="76"/>
  <c r="AN118" i="76"/>
  <c r="AH278" i="76"/>
  <c r="AI67" i="76"/>
  <c r="AI240" i="76"/>
  <c r="AJ29" i="76"/>
  <c r="AG218" i="76"/>
  <c r="AH348" i="76"/>
  <c r="AI137" i="76"/>
  <c r="J217" i="49"/>
  <c r="J216" i="49"/>
  <c r="L221" i="22"/>
  <c r="L216" i="22"/>
  <c r="L215" i="22"/>
  <c r="M220" i="22"/>
  <c r="L220" i="22"/>
  <c r="L222" i="49"/>
  <c r="K216" i="49"/>
  <c r="L217" i="22"/>
  <c r="K221" i="49"/>
  <c r="L218" i="22"/>
  <c r="K219" i="49"/>
  <c r="K215" i="49"/>
  <c r="L219" i="22"/>
  <c r="K218" i="49"/>
  <c r="K220" i="49"/>
  <c r="AH235" i="48"/>
  <c r="AG220" i="48"/>
  <c r="AI226" i="48"/>
  <c r="AH335" i="48"/>
  <c r="AJ316" i="48"/>
  <c r="AJ319" i="48"/>
  <c r="AK329" i="48"/>
  <c r="AI280" i="48"/>
  <c r="AI240" i="48"/>
  <c r="AI305" i="48"/>
  <c r="AH258" i="48"/>
  <c r="AH295" i="48"/>
  <c r="AH339" i="48"/>
  <c r="AH227" i="48"/>
  <c r="AI277" i="48"/>
  <c r="AI242" i="48"/>
  <c r="AG347" i="48"/>
  <c r="AJ307" i="48"/>
  <c r="AG349" i="48"/>
  <c r="AH265" i="48"/>
  <c r="AH257" i="48"/>
  <c r="AG340" i="48"/>
  <c r="AI275" i="48"/>
  <c r="AH237" i="48"/>
  <c r="AI229" i="48"/>
  <c r="AG336" i="48"/>
  <c r="AG337" i="48"/>
  <c r="AH259" i="48"/>
  <c r="AH282" i="48"/>
  <c r="AI278" i="48"/>
  <c r="AG228" i="48"/>
  <c r="AG216" i="48"/>
  <c r="AH256" i="48"/>
  <c r="AH230" i="48"/>
  <c r="AH260" i="48"/>
  <c r="AH326" i="48"/>
  <c r="AG219" i="48"/>
  <c r="AH345" i="48"/>
  <c r="AH232" i="48"/>
  <c r="AG222" i="48"/>
  <c r="AM308" i="48"/>
  <c r="AI236" i="48"/>
  <c r="AG215" i="48"/>
  <c r="AH262" i="48"/>
  <c r="AH352" i="48"/>
  <c r="AH279" i="48"/>
  <c r="AH238" i="48"/>
  <c r="AJ246" i="48"/>
  <c r="AG218" i="48"/>
  <c r="AH332" i="48"/>
  <c r="AG338" i="48"/>
  <c r="AG285" i="48"/>
  <c r="AH276" i="48"/>
  <c r="AI239" i="48"/>
  <c r="AG221" i="48"/>
  <c r="AG348" i="48"/>
  <c r="AG342" i="48"/>
  <c r="AG217" i="48"/>
  <c r="G4" i="43"/>
  <c r="G5" i="43"/>
  <c r="G8" i="43"/>
  <c r="H7" i="43"/>
  <c r="G6" i="43"/>
  <c r="L222" i="22"/>
  <c r="G9" i="43"/>
  <c r="I3" i="44"/>
  <c r="N246" i="22"/>
  <c r="G3" i="43"/>
  <c r="G2" i="43"/>
  <c r="G7" i="43"/>
  <c r="H4" i="26"/>
  <c r="M257" i="22"/>
  <c r="H3" i="26"/>
  <c r="M256" i="22"/>
  <c r="H2" i="40"/>
  <c r="M345" i="22"/>
  <c r="G6" i="39"/>
  <c r="L339" i="22"/>
  <c r="G5" i="24"/>
  <c r="L228" i="22"/>
  <c r="H2" i="25"/>
  <c r="M235" i="22"/>
  <c r="H3" i="28"/>
  <c r="M276" i="22"/>
  <c r="H2" i="39"/>
  <c r="M335" i="22"/>
  <c r="H3" i="37"/>
  <c r="M316" i="22"/>
  <c r="H4" i="36"/>
  <c r="M307" i="22"/>
  <c r="I3" i="24"/>
  <c r="N226" i="22"/>
  <c r="H4" i="28"/>
  <c r="M277" i="22"/>
  <c r="G6" i="37"/>
  <c r="L319" i="22"/>
  <c r="G7" i="39"/>
  <c r="L340" i="22"/>
  <c r="H4" i="40"/>
  <c r="M347" i="22"/>
  <c r="H3" i="38"/>
  <c r="M326" i="22"/>
  <c r="H9" i="38"/>
  <c r="M332" i="22"/>
  <c r="G7" i="24"/>
  <c r="L230" i="22"/>
  <c r="H3" i="25"/>
  <c r="M236" i="22"/>
  <c r="G4" i="39"/>
  <c r="L337" i="22"/>
  <c r="H2" i="35"/>
  <c r="M295" i="22"/>
  <c r="H5" i="25"/>
  <c r="M238" i="22"/>
  <c r="H6" i="26"/>
  <c r="M259" i="22"/>
  <c r="H6" i="40"/>
  <c r="M349" i="22"/>
  <c r="H9" i="28"/>
  <c r="M282" i="22"/>
  <c r="H5" i="26"/>
  <c r="M258" i="22"/>
  <c r="H6" i="25"/>
  <c r="M239" i="22"/>
  <c r="H7" i="28"/>
  <c r="M280" i="22"/>
  <c r="G5" i="40"/>
  <c r="L348" i="22"/>
  <c r="AN2" i="24"/>
  <c r="G9" i="24"/>
  <c r="L232" i="22"/>
  <c r="M338" i="22"/>
  <c r="H5" i="39"/>
  <c r="H6" i="24"/>
  <c r="M229" i="22"/>
  <c r="H9" i="26"/>
  <c r="M262" i="22"/>
  <c r="H9" i="25"/>
  <c r="M242" i="22"/>
  <c r="H2" i="28"/>
  <c r="M275" i="22"/>
  <c r="H4" i="25"/>
  <c r="M237" i="22"/>
  <c r="AN8" i="24"/>
  <c r="H7" i="25"/>
  <c r="M240" i="22"/>
  <c r="H6" i="28"/>
  <c r="M279" i="22"/>
  <c r="H5" i="36"/>
  <c r="M308" i="22"/>
  <c r="H2" i="36"/>
  <c r="M305" i="22"/>
  <c r="H4" i="24"/>
  <c r="M227" i="22"/>
  <c r="G9" i="39"/>
  <c r="L342" i="22"/>
  <c r="H5" i="28"/>
  <c r="M278" i="22"/>
  <c r="G9" i="40"/>
  <c r="L352" i="22"/>
  <c r="H7" i="26"/>
  <c r="M260" i="22"/>
  <c r="H3" i="39"/>
  <c r="M336" i="22"/>
  <c r="H6" i="38"/>
  <c r="M329" i="22"/>
  <c r="G2" i="29"/>
  <c r="L285" i="22"/>
  <c r="H2" i="27"/>
  <c r="M265" i="22"/>
  <c r="N365" i="22"/>
  <c r="P358" i="22"/>
  <c r="S261" i="22"/>
  <c r="P245" i="22"/>
  <c r="P247" i="22"/>
  <c r="P248" i="22"/>
  <c r="P249" i="22"/>
  <c r="Q252" i="22"/>
  <c r="R251" i="22"/>
  <c r="P250" i="22"/>
  <c r="AS368" i="22"/>
  <c r="AQ367" i="22"/>
  <c r="AP369" i="22"/>
  <c r="AP371" i="22"/>
  <c r="AO351" i="22"/>
  <c r="AQ341" i="22"/>
  <c r="AO341" i="22"/>
  <c r="AR328" i="22"/>
  <c r="AQ330" i="22"/>
  <c r="AS322" i="22"/>
  <c r="AS320" i="22"/>
  <c r="AT318" i="22"/>
  <c r="AR322" i="22"/>
  <c r="AO311" i="22"/>
  <c r="AO309" i="22"/>
  <c r="AP297" i="22"/>
  <c r="AO301" i="22"/>
  <c r="AO299" i="22"/>
  <c r="AU289" i="22"/>
  <c r="AU291" i="22"/>
  <c r="AT289" i="22"/>
  <c r="AT291" i="22"/>
  <c r="AP281" i="22"/>
  <c r="AQ281" i="22"/>
  <c r="AR269" i="22"/>
  <c r="AT267" i="22"/>
  <c r="AQ269" i="22"/>
  <c r="AQ271" i="22"/>
  <c r="AS267" i="22"/>
  <c r="AU267" i="22"/>
  <c r="AO241" i="22"/>
  <c r="AQ231" i="22"/>
  <c r="O253" i="22"/>
  <c r="O243" i="22"/>
  <c r="AB323" i="22"/>
  <c r="O368" i="22"/>
  <c r="R363" i="22"/>
  <c r="P357" i="22"/>
  <c r="AB320" i="22"/>
  <c r="Q366" i="22"/>
  <c r="O367" i="22"/>
  <c r="O359" i="22"/>
  <c r="V325" i="22"/>
  <c r="AA311" i="22"/>
  <c r="Q369" i="22"/>
  <c r="Y317" i="22"/>
  <c r="Q353" i="22"/>
  <c r="P361" i="22"/>
  <c r="O372" i="22"/>
  <c r="AH293" i="22"/>
  <c r="X313" i="22"/>
  <c r="T351" i="22"/>
  <c r="O371" i="22"/>
  <c r="O355" i="22"/>
  <c r="AF327" i="22"/>
  <c r="AK312" i="22"/>
  <c r="AJ312" i="22"/>
  <c r="O362" i="22"/>
  <c r="R360" i="22"/>
  <c r="T341" i="22"/>
  <c r="U346" i="22"/>
  <c r="AH321" i="22"/>
  <c r="T296" i="22"/>
  <c r="AK299" i="22"/>
  <c r="AJ299" i="22"/>
  <c r="O356" i="22"/>
  <c r="T333" i="22"/>
  <c r="Z302" i="22"/>
  <c r="Q350" i="22"/>
  <c r="AK315" i="22"/>
  <c r="AJ315" i="22"/>
  <c r="AA322" i="22"/>
  <c r="U331" i="22"/>
  <c r="X268" i="22"/>
  <c r="Q370" i="22"/>
  <c r="AG301" i="22"/>
  <c r="AG330" i="22"/>
  <c r="Y290" i="22"/>
  <c r="AB309" i="22"/>
  <c r="X300" i="22"/>
  <c r="W328" i="22"/>
  <c r="U343" i="22"/>
  <c r="N345" i="49" l="1"/>
  <c r="N347" i="49"/>
  <c r="M348" i="49"/>
  <c r="M352" i="49"/>
  <c r="N349" i="49"/>
  <c r="M337" i="49"/>
  <c r="N336" i="49"/>
  <c r="M340" i="49"/>
  <c r="N338" i="49"/>
  <c r="M339" i="49"/>
  <c r="N335" i="49"/>
  <c r="M342" i="49"/>
  <c r="N332" i="49"/>
  <c r="N326" i="49"/>
  <c r="N329" i="49"/>
  <c r="M319" i="49"/>
  <c r="N316" i="49"/>
  <c r="N307" i="49"/>
  <c r="N305" i="49"/>
  <c r="N308" i="49"/>
  <c r="N295" i="49"/>
  <c r="M285" i="49"/>
  <c r="N282" i="49"/>
  <c r="N277" i="49"/>
  <c r="N280" i="49"/>
  <c r="N275" i="49"/>
  <c r="N278" i="49"/>
  <c r="N279" i="49"/>
  <c r="N276" i="49"/>
  <c r="N265" i="49"/>
  <c r="N259" i="49"/>
  <c r="N260" i="49"/>
  <c r="N258" i="49"/>
  <c r="N262" i="49"/>
  <c r="N256" i="49"/>
  <c r="N257" i="49"/>
  <c r="O246" i="49"/>
  <c r="N239" i="49"/>
  <c r="N236" i="49"/>
  <c r="N240" i="49"/>
  <c r="N238" i="49"/>
  <c r="N235" i="49"/>
  <c r="N242" i="49"/>
  <c r="N237" i="49"/>
  <c r="O226" i="49"/>
  <c r="N229" i="49"/>
  <c r="M232" i="49"/>
  <c r="N227" i="49"/>
  <c r="M230" i="49"/>
  <c r="M228" i="49"/>
  <c r="K217" i="49"/>
  <c r="AH339" i="76"/>
  <c r="AI128" i="76"/>
  <c r="AI278" i="76"/>
  <c r="AJ67" i="76"/>
  <c r="AH222" i="76"/>
  <c r="AH342" i="76"/>
  <c r="AI131" i="76"/>
  <c r="AH221" i="76"/>
  <c r="AJ307" i="76"/>
  <c r="AK96" i="76"/>
  <c r="AI258" i="76"/>
  <c r="AJ47" i="76"/>
  <c r="AI238" i="76"/>
  <c r="AJ27" i="76"/>
  <c r="AH220" i="76"/>
  <c r="AH230" i="76"/>
  <c r="AI19" i="76"/>
  <c r="AI282" i="76"/>
  <c r="AJ71" i="76"/>
  <c r="AH232" i="76"/>
  <c r="AI21" i="76"/>
  <c r="AI236" i="76"/>
  <c r="AJ25" i="76"/>
  <c r="AN329" i="76"/>
  <c r="AO118" i="76"/>
  <c r="AJ235" i="76"/>
  <c r="AK24" i="76"/>
  <c r="AI295" i="76"/>
  <c r="AJ84" i="76"/>
  <c r="AJ332" i="76"/>
  <c r="AK121" i="76"/>
  <c r="AJ265" i="76"/>
  <c r="AK54" i="76"/>
  <c r="AI260" i="76"/>
  <c r="AJ49" i="76"/>
  <c r="AI237" i="76"/>
  <c r="AJ26" i="76"/>
  <c r="AI348" i="76"/>
  <c r="AJ137" i="76"/>
  <c r="AI326" i="76"/>
  <c r="AJ115" i="76"/>
  <c r="AH337" i="76"/>
  <c r="AI126" i="76"/>
  <c r="AH336" i="76"/>
  <c r="AI125" i="76"/>
  <c r="AI229" i="76"/>
  <c r="AJ18" i="76"/>
  <c r="AJ335" i="76"/>
  <c r="AK124" i="76"/>
  <c r="AI257" i="76"/>
  <c r="AJ46" i="76"/>
  <c r="AI349" i="76"/>
  <c r="AJ138" i="76"/>
  <c r="AJ347" i="76"/>
  <c r="AK136" i="76"/>
  <c r="AN94" i="76"/>
  <c r="AH216" i="76"/>
  <c r="AI276" i="76"/>
  <c r="AJ65" i="76"/>
  <c r="AJ226" i="76"/>
  <c r="AK15" i="76"/>
  <c r="AK316" i="76"/>
  <c r="AK108" i="76"/>
  <c r="AK319" i="76" s="1"/>
  <c r="AL105" i="76"/>
  <c r="AJ275" i="76"/>
  <c r="AK64" i="76"/>
  <c r="AI228" i="76"/>
  <c r="AJ17" i="76"/>
  <c r="AK285" i="76"/>
  <c r="AL74" i="76"/>
  <c r="AH218" i="76"/>
  <c r="AH338" i="76"/>
  <c r="AI127" i="76"/>
  <c r="AJ280" i="76"/>
  <c r="AK69" i="76"/>
  <c r="AI259" i="76"/>
  <c r="AJ48" i="76"/>
  <c r="AJ240" i="76"/>
  <c r="AK29" i="76"/>
  <c r="AH340" i="76"/>
  <c r="AI129" i="76"/>
  <c r="AJ246" i="76"/>
  <c r="AK35" i="76"/>
  <c r="AI227" i="76"/>
  <c r="AJ16" i="76"/>
  <c r="AH215" i="76"/>
  <c r="AI239" i="76"/>
  <c r="AJ28" i="76"/>
  <c r="AI308" i="76"/>
  <c r="AJ97" i="76"/>
  <c r="AI6" i="76"/>
  <c r="AI8" i="76"/>
  <c r="AI4" i="76"/>
  <c r="AI7" i="76"/>
  <c r="AI5" i="76"/>
  <c r="AI10" i="76"/>
  <c r="AI11" i="76"/>
  <c r="AI9" i="76"/>
  <c r="AJ279" i="76"/>
  <c r="AK68" i="76"/>
  <c r="AI262" i="76"/>
  <c r="AJ51" i="76"/>
  <c r="AH219" i="76"/>
  <c r="AJ242" i="76"/>
  <c r="AK31" i="76"/>
  <c r="AI352" i="76"/>
  <c r="AJ141" i="76"/>
  <c r="AI345" i="76"/>
  <c r="AJ134" i="76"/>
  <c r="AI256" i="76"/>
  <c r="AJ45" i="76"/>
  <c r="AJ277" i="76"/>
  <c r="AK66" i="76"/>
  <c r="AH217" i="76"/>
  <c r="M215" i="22"/>
  <c r="M217" i="22"/>
  <c r="M218" i="22"/>
  <c r="M216" i="22"/>
  <c r="AO8" i="24"/>
  <c r="AT231" i="49"/>
  <c r="L217" i="49"/>
  <c r="M222" i="49"/>
  <c r="L219" i="49"/>
  <c r="L215" i="49"/>
  <c r="M219" i="22"/>
  <c r="L216" i="49"/>
  <c r="L220" i="49"/>
  <c r="L218" i="49"/>
  <c r="L221" i="49"/>
  <c r="N220" i="22"/>
  <c r="M221" i="22"/>
  <c r="M220" i="49"/>
  <c r="AI262" i="48"/>
  <c r="AI258" i="48"/>
  <c r="AI326" i="48"/>
  <c r="AN308" i="48"/>
  <c r="AI345" i="48"/>
  <c r="AH216" i="48"/>
  <c r="AI279" i="48"/>
  <c r="AI257" i="48"/>
  <c r="AK307" i="48"/>
  <c r="AH219" i="48"/>
  <c r="AJ239" i="48"/>
  <c r="AH338" i="48"/>
  <c r="AJ278" i="48"/>
  <c r="AI237" i="48"/>
  <c r="AI339" i="48"/>
  <c r="AH222" i="48"/>
  <c r="AM329" i="48"/>
  <c r="AI235" i="48"/>
  <c r="AH337" i="48"/>
  <c r="AH215" i="48"/>
  <c r="AH218" i="48"/>
  <c r="AI260" i="48"/>
  <c r="AJ277" i="48"/>
  <c r="AJ305" i="48"/>
  <c r="AH221" i="48"/>
  <c r="AJ275" i="48"/>
  <c r="AI265" i="48"/>
  <c r="AH217" i="48"/>
  <c r="AH348" i="48"/>
  <c r="AI332" i="48"/>
  <c r="AK246" i="48"/>
  <c r="AI352" i="48"/>
  <c r="AI282" i="48"/>
  <c r="AH336" i="48"/>
  <c r="AI295" i="48"/>
  <c r="AH220" i="48"/>
  <c r="AI276" i="48"/>
  <c r="AI230" i="48"/>
  <c r="AJ226" i="48"/>
  <c r="AH347" i="48"/>
  <c r="AK316" i="48"/>
  <c r="AK319" i="48"/>
  <c r="AJ236" i="48"/>
  <c r="AH228" i="48"/>
  <c r="AI259" i="48"/>
  <c r="AJ280" i="48"/>
  <c r="AH342" i="48"/>
  <c r="AI238" i="48"/>
  <c r="AI232" i="48"/>
  <c r="AH285" i="48"/>
  <c r="AI256" i="48"/>
  <c r="AJ229" i="48"/>
  <c r="AH340" i="48"/>
  <c r="AH349" i="48"/>
  <c r="AJ242" i="48"/>
  <c r="AI227" i="48"/>
  <c r="AJ240" i="48"/>
  <c r="AI335" i="48"/>
  <c r="I7" i="43"/>
  <c r="M222" i="22"/>
  <c r="H9" i="43"/>
  <c r="H6" i="43"/>
  <c r="H2" i="43"/>
  <c r="H8" i="43"/>
  <c r="H3" i="43"/>
  <c r="J3" i="44"/>
  <c r="O246" i="22"/>
  <c r="H5" i="43"/>
  <c r="H4" i="43"/>
  <c r="I6" i="38"/>
  <c r="N329" i="22"/>
  <c r="I4" i="24"/>
  <c r="N227" i="22"/>
  <c r="I5" i="25"/>
  <c r="N238" i="22"/>
  <c r="I3" i="38"/>
  <c r="N326" i="22"/>
  <c r="I2" i="25"/>
  <c r="N235" i="22"/>
  <c r="I5" i="39"/>
  <c r="N338" i="22"/>
  <c r="I6" i="25"/>
  <c r="N239" i="22"/>
  <c r="H5" i="24"/>
  <c r="M228" i="22"/>
  <c r="I3" i="39"/>
  <c r="N336" i="22"/>
  <c r="I2" i="35"/>
  <c r="N295" i="22"/>
  <c r="I4" i="36"/>
  <c r="N307" i="22"/>
  <c r="I4" i="25"/>
  <c r="N237" i="22"/>
  <c r="I5" i="26"/>
  <c r="N258" i="22"/>
  <c r="I3" i="37"/>
  <c r="N316" i="22"/>
  <c r="I7" i="26"/>
  <c r="N260" i="22"/>
  <c r="I2" i="36"/>
  <c r="N305" i="22"/>
  <c r="H9" i="24"/>
  <c r="M232" i="22"/>
  <c r="N347" i="22"/>
  <c r="I4" i="40"/>
  <c r="H6" i="37"/>
  <c r="M319" i="22"/>
  <c r="H6" i="39"/>
  <c r="M339" i="22"/>
  <c r="I2" i="28"/>
  <c r="N275" i="22"/>
  <c r="H4" i="39"/>
  <c r="M337" i="22"/>
  <c r="I5" i="36"/>
  <c r="N308" i="22"/>
  <c r="I9" i="28"/>
  <c r="N282" i="22"/>
  <c r="H9" i="40"/>
  <c r="M352" i="22"/>
  <c r="AO2" i="24"/>
  <c r="H7" i="39"/>
  <c r="M340" i="22"/>
  <c r="I2" i="40"/>
  <c r="N345" i="22"/>
  <c r="I6" i="28"/>
  <c r="N279" i="22"/>
  <c r="I3" i="25"/>
  <c r="N236" i="22"/>
  <c r="I9" i="25"/>
  <c r="N242" i="22"/>
  <c r="I6" i="40"/>
  <c r="N349" i="22"/>
  <c r="H7" i="24"/>
  <c r="M230" i="22"/>
  <c r="I2" i="39"/>
  <c r="N335" i="22"/>
  <c r="H2" i="29"/>
  <c r="M285" i="22"/>
  <c r="M348" i="22"/>
  <c r="H5" i="40"/>
  <c r="I5" i="28"/>
  <c r="N278" i="22"/>
  <c r="I9" i="26"/>
  <c r="N262" i="22"/>
  <c r="I3" i="26"/>
  <c r="N256" i="22"/>
  <c r="I2" i="27"/>
  <c r="N265" i="22"/>
  <c r="I7" i="25"/>
  <c r="N240" i="22"/>
  <c r="I6" i="26"/>
  <c r="N259" i="22"/>
  <c r="I4" i="28"/>
  <c r="N277" i="22"/>
  <c r="I3" i="28"/>
  <c r="N276" i="22"/>
  <c r="I4" i="26"/>
  <c r="N257" i="22"/>
  <c r="H9" i="39"/>
  <c r="M342" i="22"/>
  <c r="I7" i="28"/>
  <c r="N280" i="22"/>
  <c r="J3" i="24"/>
  <c r="O226" i="22"/>
  <c r="I6" i="24"/>
  <c r="N229" i="22"/>
  <c r="I9" i="38"/>
  <c r="N332" i="22"/>
  <c r="O365" i="22"/>
  <c r="Q358" i="22"/>
  <c r="T261" i="22"/>
  <c r="R252" i="22"/>
  <c r="Q249" i="22"/>
  <c r="Q248" i="22"/>
  <c r="Q247" i="22"/>
  <c r="Q245" i="22"/>
  <c r="S251" i="22"/>
  <c r="Q250" i="22"/>
  <c r="AU372" i="22"/>
  <c r="AT372" i="22"/>
  <c r="AT368" i="22"/>
  <c r="AU368" i="22"/>
  <c r="AR367" i="22"/>
  <c r="AQ369" i="22"/>
  <c r="AQ371" i="22"/>
  <c r="AP351" i="22"/>
  <c r="AR341" i="22"/>
  <c r="AR330" i="22"/>
  <c r="AS328" i="22"/>
  <c r="AT322" i="22"/>
  <c r="AT320" i="22"/>
  <c r="AU318" i="22"/>
  <c r="AP309" i="22"/>
  <c r="AP311" i="22"/>
  <c r="AQ297" i="22"/>
  <c r="AP299" i="22"/>
  <c r="AP301" i="22"/>
  <c r="AT281" i="22"/>
  <c r="AS281" i="22"/>
  <c r="AR281" i="22"/>
  <c r="AU269" i="22"/>
  <c r="AS269" i="22"/>
  <c r="AS271" i="22"/>
  <c r="AT269" i="22"/>
  <c r="AT271" i="22"/>
  <c r="AR271" i="22"/>
  <c r="AQ241" i="22"/>
  <c r="AP241" i="22"/>
  <c r="AR231" i="22"/>
  <c r="P253" i="22"/>
  <c r="P243" i="22"/>
  <c r="Y300" i="22"/>
  <c r="V331" i="22"/>
  <c r="U341" i="22"/>
  <c r="S360" i="22"/>
  <c r="P359" i="22"/>
  <c r="AC309" i="22"/>
  <c r="AB322" i="22"/>
  <c r="Q357" i="22"/>
  <c r="P371" i="22"/>
  <c r="U351" i="22"/>
  <c r="R350" i="22"/>
  <c r="R353" i="22"/>
  <c r="P367" i="22"/>
  <c r="Z290" i="22"/>
  <c r="Y313" i="22"/>
  <c r="AH330" i="22"/>
  <c r="P362" i="22"/>
  <c r="AA302" i="22"/>
  <c r="Z317" i="22"/>
  <c r="S363" i="22"/>
  <c r="AH301" i="22"/>
  <c r="U296" i="22"/>
  <c r="AI293" i="22"/>
  <c r="R369" i="22"/>
  <c r="P368" i="22"/>
  <c r="R370" i="22"/>
  <c r="R366" i="22"/>
  <c r="V343" i="22"/>
  <c r="U333" i="22"/>
  <c r="AI321" i="22"/>
  <c r="AG327" i="22"/>
  <c r="P372" i="22"/>
  <c r="AB311" i="22"/>
  <c r="P356" i="22"/>
  <c r="Q361" i="22"/>
  <c r="X328" i="22"/>
  <c r="Y268" i="22"/>
  <c r="V346" i="22"/>
  <c r="P355" i="22"/>
  <c r="W325" i="22"/>
  <c r="AC320" i="22"/>
  <c r="AC323" i="22"/>
  <c r="N348" i="49" l="1"/>
  <c r="O349" i="49"/>
  <c r="O345" i="49"/>
  <c r="O347" i="49"/>
  <c r="N352" i="49"/>
  <c r="N340" i="49"/>
  <c r="N337" i="49"/>
  <c r="N342" i="49"/>
  <c r="O335" i="49"/>
  <c r="O338" i="49"/>
  <c r="O336" i="49"/>
  <c r="N339" i="49"/>
  <c r="O326" i="49"/>
  <c r="O332" i="49"/>
  <c r="O329" i="49"/>
  <c r="O316" i="49"/>
  <c r="N319" i="49"/>
  <c r="O308" i="49"/>
  <c r="O307" i="49"/>
  <c r="O305" i="49"/>
  <c r="O295" i="49"/>
  <c r="N285" i="49"/>
  <c r="O280" i="49"/>
  <c r="O277" i="49"/>
  <c r="O279" i="49"/>
  <c r="O278" i="49"/>
  <c r="O282" i="49"/>
  <c r="O275" i="49"/>
  <c r="O276" i="49"/>
  <c r="O265" i="49"/>
  <c r="O260" i="49"/>
  <c r="O256" i="49"/>
  <c r="O262" i="49"/>
  <c r="O259" i="49"/>
  <c r="O258" i="49"/>
  <c r="O257" i="49"/>
  <c r="P246" i="49"/>
  <c r="O240" i="49"/>
  <c r="O237" i="49"/>
  <c r="O238" i="49"/>
  <c r="O235" i="49"/>
  <c r="O239" i="49"/>
  <c r="O242" i="49"/>
  <c r="O236" i="49"/>
  <c r="N228" i="49"/>
  <c r="N230" i="49"/>
  <c r="O229" i="49"/>
  <c r="P226" i="49"/>
  <c r="O227" i="49"/>
  <c r="N232" i="49"/>
  <c r="AJ345" i="76"/>
  <c r="AK134" i="76"/>
  <c r="AI340" i="76"/>
  <c r="AJ129" i="76"/>
  <c r="AK277" i="76"/>
  <c r="AL66" i="76"/>
  <c r="AI219" i="76"/>
  <c r="AJ239" i="76"/>
  <c r="AK28" i="76"/>
  <c r="AK265" i="76"/>
  <c r="AL54" i="76"/>
  <c r="AI342" i="76"/>
  <c r="AJ131" i="76"/>
  <c r="AM74" i="76"/>
  <c r="AJ8" i="76"/>
  <c r="AJ6" i="76"/>
  <c r="AJ4" i="76"/>
  <c r="AJ7" i="76"/>
  <c r="AJ5" i="76"/>
  <c r="AJ10" i="76"/>
  <c r="AJ11" i="76"/>
  <c r="AJ9" i="76"/>
  <c r="AJ237" i="76"/>
  <c r="AK26" i="76"/>
  <c r="AI215" i="76"/>
  <c r="AK275" i="76"/>
  <c r="AL64" i="76"/>
  <c r="AM64" i="76" s="1"/>
  <c r="AM275" i="76" s="1"/>
  <c r="AK347" i="76"/>
  <c r="AL136" i="76"/>
  <c r="AJ257" i="76"/>
  <c r="AK46" i="76"/>
  <c r="AJ326" i="76"/>
  <c r="AK115" i="76"/>
  <c r="AK235" i="76"/>
  <c r="AL24" i="76"/>
  <c r="AI232" i="76"/>
  <c r="AJ21" i="76"/>
  <c r="AJ238" i="76"/>
  <c r="AK27" i="76"/>
  <c r="AJ236" i="76"/>
  <c r="AK25" i="76"/>
  <c r="AI217" i="76"/>
  <c r="AJ352" i="76"/>
  <c r="AK141" i="76"/>
  <c r="AK279" i="76"/>
  <c r="AL68" i="76"/>
  <c r="AK280" i="76"/>
  <c r="AL69" i="76"/>
  <c r="AK332" i="76"/>
  <c r="AL121" i="76"/>
  <c r="AJ228" i="76"/>
  <c r="AK17" i="76"/>
  <c r="AJ229" i="76"/>
  <c r="AK18" i="76"/>
  <c r="AI230" i="76"/>
  <c r="AJ19" i="76"/>
  <c r="AI339" i="76"/>
  <c r="AJ128" i="76"/>
  <c r="AK307" i="76"/>
  <c r="AL96" i="76"/>
  <c r="AM96" i="76" s="1"/>
  <c r="AJ276" i="76"/>
  <c r="AK65" i="76"/>
  <c r="AI336" i="76"/>
  <c r="AJ125" i="76"/>
  <c r="AK226" i="76"/>
  <c r="AL15" i="76"/>
  <c r="AM15" i="76" s="1"/>
  <c r="AI220" i="76"/>
  <c r="AK246" i="76"/>
  <c r="AL35" i="76"/>
  <c r="AK240" i="76"/>
  <c r="AL29" i="76"/>
  <c r="AL108" i="76"/>
  <c r="AM105" i="76"/>
  <c r="AO329" i="76"/>
  <c r="AP118" i="76"/>
  <c r="AJ258" i="76"/>
  <c r="AK47" i="76"/>
  <c r="AJ256" i="76"/>
  <c r="AK45" i="76"/>
  <c r="AJ262" i="76"/>
  <c r="AK51" i="76"/>
  <c r="AI222" i="76"/>
  <c r="AJ348" i="76"/>
  <c r="AK137" i="76"/>
  <c r="AN305" i="76"/>
  <c r="AP94" i="76"/>
  <c r="AO94" i="76"/>
  <c r="AO305" i="76" s="1"/>
  <c r="AK242" i="76"/>
  <c r="AL31" i="76"/>
  <c r="AI221" i="76"/>
  <c r="AI338" i="76"/>
  <c r="AJ127" i="76"/>
  <c r="AJ349" i="76"/>
  <c r="AK138" i="76"/>
  <c r="AK335" i="76"/>
  <c r="AL124" i="76"/>
  <c r="AJ282" i="76"/>
  <c r="AK71" i="76"/>
  <c r="AI216" i="76"/>
  <c r="AI337" i="76"/>
  <c r="AJ126" i="76"/>
  <c r="AJ260" i="76"/>
  <c r="AK49" i="76"/>
  <c r="AI218" i="76"/>
  <c r="AJ308" i="76"/>
  <c r="AK97" i="76"/>
  <c r="AJ227" i="76"/>
  <c r="AK16" i="76"/>
  <c r="AJ259" i="76"/>
  <c r="AK48" i="76"/>
  <c r="AJ295" i="76"/>
  <c r="AK84" i="76"/>
  <c r="AJ278" i="76"/>
  <c r="AK67" i="76"/>
  <c r="N221" i="22"/>
  <c r="N215" i="22"/>
  <c r="N219" i="22"/>
  <c r="M219" i="49"/>
  <c r="AP8" i="24"/>
  <c r="AU231" i="49"/>
  <c r="M221" i="49"/>
  <c r="M216" i="49"/>
  <c r="N217" i="22"/>
  <c r="N222" i="49"/>
  <c r="O220" i="22"/>
  <c r="N220" i="49"/>
  <c r="M218" i="49"/>
  <c r="N218" i="22"/>
  <c r="AP2" i="24"/>
  <c r="M217" i="49"/>
  <c r="M215" i="49"/>
  <c r="N216" i="22"/>
  <c r="AJ256" i="48"/>
  <c r="AK305" i="48"/>
  <c r="AJ262" i="48"/>
  <c r="AN329" i="48"/>
  <c r="AK278" i="48"/>
  <c r="AI349" i="48"/>
  <c r="AK280" i="48"/>
  <c r="AI336" i="48"/>
  <c r="AK236" i="48"/>
  <c r="AJ335" i="48"/>
  <c r="AJ276" i="48"/>
  <c r="AJ257" i="48"/>
  <c r="AI340" i="48"/>
  <c r="AI338" i="48"/>
  <c r="AJ326" i="48"/>
  <c r="AJ265" i="48"/>
  <c r="AK277" i="48"/>
  <c r="AM277" i="48"/>
  <c r="AJ339" i="48"/>
  <c r="AJ345" i="48"/>
  <c r="AK240" i="48"/>
  <c r="AJ232" i="48"/>
  <c r="AI347" i="48"/>
  <c r="AJ282" i="48"/>
  <c r="AI220" i="48"/>
  <c r="AJ332" i="48"/>
  <c r="AK275" i="48"/>
  <c r="AK229" i="48"/>
  <c r="AJ259" i="48"/>
  <c r="AI216" i="48"/>
  <c r="AJ230" i="48"/>
  <c r="AK239" i="48"/>
  <c r="AJ279" i="48"/>
  <c r="AO308" i="48"/>
  <c r="AJ238" i="48"/>
  <c r="AI219" i="48"/>
  <c r="AJ295" i="48"/>
  <c r="AI285" i="48"/>
  <c r="AI222" i="48"/>
  <c r="AJ260" i="48"/>
  <c r="AI337" i="48"/>
  <c r="AJ237" i="48"/>
  <c r="AI215" i="48"/>
  <c r="AI218" i="48"/>
  <c r="AK226" i="48"/>
  <c r="AI348" i="48"/>
  <c r="AJ258" i="48"/>
  <c r="AK242" i="48"/>
  <c r="AI342" i="48"/>
  <c r="AI221" i="48"/>
  <c r="AJ352" i="48"/>
  <c r="AJ227" i="48"/>
  <c r="AI228" i="48"/>
  <c r="AI217" i="48"/>
  <c r="AJ235" i="48"/>
  <c r="J7" i="43"/>
  <c r="I3" i="43"/>
  <c r="I8" i="43"/>
  <c r="I2" i="43"/>
  <c r="I4" i="43"/>
  <c r="I6" i="43"/>
  <c r="I5" i="43"/>
  <c r="K3" i="44"/>
  <c r="P246" i="22"/>
  <c r="N222" i="22"/>
  <c r="I9" i="43"/>
  <c r="J5" i="39"/>
  <c r="O338" i="22"/>
  <c r="J9" i="26"/>
  <c r="O262" i="22"/>
  <c r="I7" i="39"/>
  <c r="N340" i="22"/>
  <c r="J2" i="36"/>
  <c r="O305" i="22"/>
  <c r="J4" i="36"/>
  <c r="O307" i="22"/>
  <c r="K3" i="24"/>
  <c r="P226" i="22"/>
  <c r="J4" i="28"/>
  <c r="O277" i="22"/>
  <c r="O349" i="22"/>
  <c r="J6" i="40"/>
  <c r="J2" i="28"/>
  <c r="O275" i="22"/>
  <c r="J2" i="25"/>
  <c r="O235" i="22"/>
  <c r="I6" i="39"/>
  <c r="N339" i="22"/>
  <c r="J7" i="26"/>
  <c r="O260" i="22"/>
  <c r="J2" i="35"/>
  <c r="O295" i="22"/>
  <c r="J6" i="26"/>
  <c r="O259" i="22"/>
  <c r="I5" i="40"/>
  <c r="N348" i="22"/>
  <c r="I9" i="40"/>
  <c r="N352" i="22"/>
  <c r="J7" i="28"/>
  <c r="O280" i="22"/>
  <c r="J9" i="25"/>
  <c r="O242" i="22"/>
  <c r="J3" i="37"/>
  <c r="O316" i="22"/>
  <c r="J3" i="38"/>
  <c r="O326" i="22"/>
  <c r="I6" i="37"/>
  <c r="N319" i="22"/>
  <c r="J3" i="39"/>
  <c r="O336" i="22"/>
  <c r="J5" i="28"/>
  <c r="O278" i="22"/>
  <c r="I9" i="39"/>
  <c r="N342" i="22"/>
  <c r="J7" i="25"/>
  <c r="O240" i="22"/>
  <c r="I2" i="29"/>
  <c r="N285" i="22"/>
  <c r="I5" i="24"/>
  <c r="N228" i="22"/>
  <c r="J3" i="25"/>
  <c r="O236" i="22"/>
  <c r="J4" i="40"/>
  <c r="O347" i="22"/>
  <c r="J5" i="25"/>
  <c r="O238" i="22"/>
  <c r="J9" i="28"/>
  <c r="O282" i="22"/>
  <c r="J4" i="24"/>
  <c r="O227" i="22"/>
  <c r="J9" i="38"/>
  <c r="O332" i="22"/>
  <c r="J2" i="27"/>
  <c r="O265" i="22"/>
  <c r="J5" i="26"/>
  <c r="O258" i="22"/>
  <c r="J4" i="26"/>
  <c r="O257" i="22"/>
  <c r="J2" i="39"/>
  <c r="O335" i="22"/>
  <c r="J6" i="28"/>
  <c r="O279" i="22"/>
  <c r="J3" i="28"/>
  <c r="O276" i="22"/>
  <c r="J5" i="36"/>
  <c r="O308" i="22"/>
  <c r="I9" i="24"/>
  <c r="N232" i="22"/>
  <c r="J6" i="25"/>
  <c r="O239" i="22"/>
  <c r="J6" i="38"/>
  <c r="O329" i="22"/>
  <c r="J6" i="24"/>
  <c r="O229" i="22"/>
  <c r="J3" i="26"/>
  <c r="O256" i="22"/>
  <c r="I7" i="24"/>
  <c r="N230" i="22"/>
  <c r="J4" i="25"/>
  <c r="O237" i="22"/>
  <c r="J2" i="40"/>
  <c r="O345" i="22"/>
  <c r="I4" i="39"/>
  <c r="N337" i="22"/>
  <c r="P365" i="22"/>
  <c r="R358" i="22"/>
  <c r="U261" i="22"/>
  <c r="R245" i="22"/>
  <c r="R247" i="22"/>
  <c r="R249" i="22"/>
  <c r="R248" i="22"/>
  <c r="S252" i="22"/>
  <c r="T251" i="22"/>
  <c r="R250" i="22"/>
  <c r="AR369" i="22"/>
  <c r="AR371" i="22"/>
  <c r="AS367" i="22"/>
  <c r="AQ351" i="22"/>
  <c r="AR351" i="22"/>
  <c r="AT341" i="22"/>
  <c r="AS341" i="22"/>
  <c r="AT328" i="22"/>
  <c r="AS330" i="22"/>
  <c r="AU322" i="22"/>
  <c r="AU320" i="22"/>
  <c r="AQ309" i="22"/>
  <c r="AQ311" i="22"/>
  <c r="AR309" i="22"/>
  <c r="AQ299" i="22"/>
  <c r="AQ301" i="22"/>
  <c r="AR297" i="22"/>
  <c r="AU281" i="22"/>
  <c r="AU271" i="22"/>
  <c r="AR241" i="22"/>
  <c r="AS231" i="22"/>
  <c r="Q253" i="22"/>
  <c r="Q243" i="22"/>
  <c r="AI330" i="22"/>
  <c r="S350" i="22"/>
  <c r="R361" i="22"/>
  <c r="Q371" i="22"/>
  <c r="T360" i="22"/>
  <c r="W343" i="22"/>
  <c r="S370" i="22"/>
  <c r="V341" i="22"/>
  <c r="S366" i="22"/>
  <c r="T363" i="22"/>
  <c r="Z313" i="22"/>
  <c r="R357" i="22"/>
  <c r="V351" i="22"/>
  <c r="AD320" i="22"/>
  <c r="AI301" i="22"/>
  <c r="X325" i="22"/>
  <c r="AC311" i="22"/>
  <c r="Q368" i="22"/>
  <c r="AA317" i="22"/>
  <c r="Q355" i="22"/>
  <c r="Q372" i="22"/>
  <c r="AC322" i="22"/>
  <c r="AD323" i="22"/>
  <c r="AH327" i="22"/>
  <c r="AB302" i="22"/>
  <c r="AA290" i="22"/>
  <c r="AD309" i="22"/>
  <c r="Q356" i="22"/>
  <c r="W346" i="22"/>
  <c r="S369" i="22"/>
  <c r="Z268" i="22"/>
  <c r="AK321" i="22"/>
  <c r="AJ321" i="22"/>
  <c r="AK293" i="22"/>
  <c r="AJ293" i="22"/>
  <c r="Q367" i="22"/>
  <c r="Q359" i="22"/>
  <c r="W331" i="22"/>
  <c r="Y328" i="22"/>
  <c r="V333" i="22"/>
  <c r="V296" i="22"/>
  <c r="Q362" i="22"/>
  <c r="S353" i="22"/>
  <c r="Z300" i="22"/>
  <c r="P347" i="49" l="1"/>
  <c r="P349" i="49"/>
  <c r="O348" i="49"/>
  <c r="O352" i="49"/>
  <c r="P345" i="49"/>
  <c r="O342" i="49"/>
  <c r="O339" i="49"/>
  <c r="P336" i="49"/>
  <c r="O340" i="49"/>
  <c r="O337" i="49"/>
  <c r="P335" i="49"/>
  <c r="P338" i="49"/>
  <c r="P332" i="49"/>
  <c r="P326" i="49"/>
  <c r="P329" i="49"/>
  <c r="P316" i="49"/>
  <c r="O319" i="49"/>
  <c r="P308" i="49"/>
  <c r="P307" i="49"/>
  <c r="P305" i="49"/>
  <c r="P295" i="49"/>
  <c r="O285" i="49"/>
  <c r="P275" i="49"/>
  <c r="P276" i="49"/>
  <c r="P277" i="49"/>
  <c r="P282" i="49"/>
  <c r="P280" i="49"/>
  <c r="P279" i="49"/>
  <c r="P278" i="49"/>
  <c r="P265" i="49"/>
  <c r="P262" i="49"/>
  <c r="P256" i="49"/>
  <c r="P257" i="49"/>
  <c r="P260" i="49"/>
  <c r="P258" i="49"/>
  <c r="P259" i="49"/>
  <c r="Q246" i="49"/>
  <c r="P239" i="49"/>
  <c r="P242" i="49"/>
  <c r="P240" i="49"/>
  <c r="P235" i="49"/>
  <c r="P238" i="49"/>
  <c r="P236" i="49"/>
  <c r="P237" i="49"/>
  <c r="O230" i="49"/>
  <c r="O232" i="49"/>
  <c r="P227" i="49"/>
  <c r="P229" i="49"/>
  <c r="Q226" i="49"/>
  <c r="O228" i="49"/>
  <c r="AJ217" i="76"/>
  <c r="AM66" i="76"/>
  <c r="AK11" i="76"/>
  <c r="AK6" i="76"/>
  <c r="AK8" i="76"/>
  <c r="AK4" i="76"/>
  <c r="AK7" i="76"/>
  <c r="AK5" i="76"/>
  <c r="AK10" i="76"/>
  <c r="AK9" i="76"/>
  <c r="AK238" i="76"/>
  <c r="AL27" i="76"/>
  <c r="AJ219" i="76"/>
  <c r="AM29" i="76"/>
  <c r="AK276" i="76"/>
  <c r="AL65" i="76"/>
  <c r="AK352" i="76"/>
  <c r="AL141" i="76"/>
  <c r="AM141" i="76" s="1"/>
  <c r="AK262" i="76"/>
  <c r="AL51" i="76"/>
  <c r="AK258" i="76"/>
  <c r="AL47" i="76"/>
  <c r="AK229" i="76"/>
  <c r="AL18" i="76"/>
  <c r="AM24" i="76"/>
  <c r="AN64" i="76"/>
  <c r="AK308" i="76"/>
  <c r="AL97" i="76"/>
  <c r="AJ337" i="76"/>
  <c r="AK126" i="76"/>
  <c r="AM124" i="76"/>
  <c r="AK237" i="76"/>
  <c r="AL26" i="76"/>
  <c r="AM35" i="76"/>
  <c r="AK259" i="76"/>
  <c r="AL48" i="76"/>
  <c r="AK349" i="76"/>
  <c r="AL138" i="76"/>
  <c r="AJ220" i="76"/>
  <c r="AM285" i="76"/>
  <c r="AN74" i="76"/>
  <c r="AK239" i="76"/>
  <c r="AL28" i="76"/>
  <c r="AK227" i="76"/>
  <c r="AL16" i="76"/>
  <c r="AM16" i="76" s="1"/>
  <c r="AM227" i="76" s="1"/>
  <c r="AM31" i="76"/>
  <c r="AP329" i="76"/>
  <c r="AQ118" i="76"/>
  <c r="AJ336" i="76"/>
  <c r="AK125" i="76"/>
  <c r="AJ230" i="76"/>
  <c r="AK19" i="76"/>
  <c r="AK236" i="76"/>
  <c r="AL25" i="76"/>
  <c r="AJ232" i="76"/>
  <c r="AK21" i="76"/>
  <c r="AM136" i="76"/>
  <c r="AJ222" i="76"/>
  <c r="AM54" i="76"/>
  <c r="AJ340" i="76"/>
  <c r="AK129" i="76"/>
  <c r="AK282" i="76"/>
  <c r="AL71" i="76"/>
  <c r="AM71" i="76" s="1"/>
  <c r="AK348" i="76"/>
  <c r="AL137" i="76"/>
  <c r="AM137" i="76" s="1"/>
  <c r="AK256" i="76"/>
  <c r="AL45" i="76"/>
  <c r="AM121" i="76"/>
  <c r="AM68" i="76"/>
  <c r="AK326" i="76"/>
  <c r="AL115" i="76"/>
  <c r="AJ221" i="76"/>
  <c r="AK295" i="76"/>
  <c r="AL84" i="76"/>
  <c r="AM307" i="76"/>
  <c r="AN96" i="76"/>
  <c r="AK228" i="76"/>
  <c r="AL17" i="76"/>
  <c r="AJ216" i="76"/>
  <c r="AK278" i="76"/>
  <c r="AL67" i="76"/>
  <c r="AM67" i="76" s="1"/>
  <c r="AJ338" i="76"/>
  <c r="AK127" i="76"/>
  <c r="AP305" i="76"/>
  <c r="AQ94" i="76"/>
  <c r="AM226" i="76"/>
  <c r="AN15" i="76"/>
  <c r="AJ218" i="76"/>
  <c r="AK345" i="76"/>
  <c r="AL134" i="76"/>
  <c r="AK260" i="76"/>
  <c r="AL49" i="76"/>
  <c r="AM316" i="76"/>
  <c r="AM108" i="76"/>
  <c r="AM319" i="76" s="1"/>
  <c r="AN105" i="76"/>
  <c r="AJ339" i="76"/>
  <c r="AK128" i="76"/>
  <c r="AM69" i="76"/>
  <c r="AK257" i="76"/>
  <c r="AL46" i="76"/>
  <c r="AJ215" i="76"/>
  <c r="AJ342" i="76"/>
  <c r="AK131" i="76"/>
  <c r="P220" i="22"/>
  <c r="O215" i="22"/>
  <c r="O221" i="22"/>
  <c r="O216" i="22"/>
  <c r="O222" i="49"/>
  <c r="N216" i="49"/>
  <c r="O218" i="22"/>
  <c r="N219" i="49"/>
  <c r="N217" i="49"/>
  <c r="O219" i="22"/>
  <c r="N218" i="49"/>
  <c r="N215" i="49"/>
  <c r="O220" i="49"/>
  <c r="O217" i="22"/>
  <c r="N221" i="49"/>
  <c r="AJ222" i="48"/>
  <c r="AK227" i="48"/>
  <c r="AK332" i="48"/>
  <c r="AJ215" i="48"/>
  <c r="AK345" i="48"/>
  <c r="AK256" i="48"/>
  <c r="AJ218" i="48"/>
  <c r="AK237" i="48"/>
  <c r="AK238" i="48"/>
  <c r="AK230" i="48"/>
  <c r="AM246" i="48"/>
  <c r="AK262" i="48"/>
  <c r="AJ221" i="48"/>
  <c r="AJ347" i="48"/>
  <c r="AK339" i="48"/>
  <c r="AK326" i="48"/>
  <c r="AK335" i="48"/>
  <c r="AJ348" i="48"/>
  <c r="AJ342" i="48"/>
  <c r="AK295" i="48"/>
  <c r="AP308" i="48"/>
  <c r="AJ336" i="48"/>
  <c r="AO329" i="48"/>
  <c r="AK235" i="48"/>
  <c r="AK232" i="48"/>
  <c r="AJ338" i="48"/>
  <c r="AK257" i="48"/>
  <c r="AM307" i="48"/>
  <c r="AK279" i="48"/>
  <c r="AJ337" i="48"/>
  <c r="AJ217" i="48"/>
  <c r="AK352" i="48"/>
  <c r="AK258" i="48"/>
  <c r="AJ228" i="48"/>
  <c r="AJ220" i="48"/>
  <c r="AK259" i="48"/>
  <c r="AK282" i="48"/>
  <c r="AK276" i="48"/>
  <c r="AJ216" i="48"/>
  <c r="AJ285" i="48"/>
  <c r="AK265" i="48"/>
  <c r="AJ349" i="48"/>
  <c r="AM316" i="48"/>
  <c r="AM319" i="48"/>
  <c r="AJ219" i="48"/>
  <c r="AK260" i="48"/>
  <c r="AJ340" i="48"/>
  <c r="K7" i="43"/>
  <c r="J6" i="43"/>
  <c r="J4" i="43"/>
  <c r="J2" i="43"/>
  <c r="O222" i="22"/>
  <c r="J9" i="43"/>
  <c r="L3" i="44"/>
  <c r="Q246" i="22"/>
  <c r="J8" i="43"/>
  <c r="J3" i="43"/>
  <c r="J5" i="43"/>
  <c r="K4" i="24"/>
  <c r="P227" i="22"/>
  <c r="J5" i="24"/>
  <c r="O228" i="22"/>
  <c r="K3" i="39"/>
  <c r="P336" i="22"/>
  <c r="J9" i="40"/>
  <c r="O352" i="22"/>
  <c r="J6" i="39"/>
  <c r="O339" i="22"/>
  <c r="K6" i="38"/>
  <c r="P329" i="22"/>
  <c r="K2" i="40"/>
  <c r="P345" i="22"/>
  <c r="P335" i="22"/>
  <c r="K2" i="39"/>
  <c r="J2" i="29"/>
  <c r="O285" i="22"/>
  <c r="K4" i="36"/>
  <c r="P307" i="22"/>
  <c r="K6" i="25"/>
  <c r="P239" i="22"/>
  <c r="K2" i="25"/>
  <c r="P235" i="22"/>
  <c r="K4" i="25"/>
  <c r="P237" i="22"/>
  <c r="K9" i="28"/>
  <c r="P282" i="22"/>
  <c r="K3" i="38"/>
  <c r="P326" i="22"/>
  <c r="J5" i="40"/>
  <c r="O348" i="22"/>
  <c r="J7" i="24"/>
  <c r="O230" i="22"/>
  <c r="J9" i="24"/>
  <c r="O232" i="22"/>
  <c r="K4" i="26"/>
  <c r="P257" i="22"/>
  <c r="K3" i="37"/>
  <c r="P316" i="22"/>
  <c r="K2" i="36"/>
  <c r="P305" i="22"/>
  <c r="K7" i="25"/>
  <c r="P240" i="22"/>
  <c r="K2" i="28"/>
  <c r="P275" i="22"/>
  <c r="K5" i="25"/>
  <c r="P238" i="22"/>
  <c r="J6" i="37"/>
  <c r="O319" i="22"/>
  <c r="K6" i="26"/>
  <c r="P259" i="22"/>
  <c r="K6" i="40"/>
  <c r="P349" i="22"/>
  <c r="J7" i="39"/>
  <c r="O340" i="22"/>
  <c r="K5" i="26"/>
  <c r="P258" i="22"/>
  <c r="J9" i="39"/>
  <c r="O342" i="22"/>
  <c r="K5" i="36"/>
  <c r="P308" i="22"/>
  <c r="K4" i="40"/>
  <c r="P347" i="22"/>
  <c r="K3" i="26"/>
  <c r="P256" i="22"/>
  <c r="K3" i="28"/>
  <c r="P276" i="22"/>
  <c r="K2" i="35"/>
  <c r="P295" i="22"/>
  <c r="K2" i="27"/>
  <c r="P265" i="22"/>
  <c r="K9" i="25"/>
  <c r="P242" i="22"/>
  <c r="K4" i="28"/>
  <c r="P277" i="22"/>
  <c r="K9" i="26"/>
  <c r="P262" i="22"/>
  <c r="K6" i="24"/>
  <c r="P229" i="22"/>
  <c r="K5" i="28"/>
  <c r="P278" i="22"/>
  <c r="J4" i="39"/>
  <c r="O337" i="22"/>
  <c r="K3" i="25"/>
  <c r="P236" i="22"/>
  <c r="K7" i="26"/>
  <c r="P260" i="22"/>
  <c r="K6" i="28"/>
  <c r="P279" i="22"/>
  <c r="K9" i="38"/>
  <c r="P332" i="22"/>
  <c r="K7" i="28"/>
  <c r="P280" i="22"/>
  <c r="L3" i="24"/>
  <c r="Q226" i="22"/>
  <c r="K5" i="39"/>
  <c r="P338" i="22"/>
  <c r="Q365" i="22"/>
  <c r="S358" i="22"/>
  <c r="V261" i="22"/>
  <c r="T252" i="22"/>
  <c r="S248" i="22"/>
  <c r="S249" i="22"/>
  <c r="S247" i="22"/>
  <c r="S245" i="22"/>
  <c r="U251" i="22"/>
  <c r="S250" i="22"/>
  <c r="AU367" i="22"/>
  <c r="AS369" i="22"/>
  <c r="AS371" i="22"/>
  <c r="AT367" i="22"/>
  <c r="AS351" i="22"/>
  <c r="AU341" i="22"/>
  <c r="AU328" i="22"/>
  <c r="AT330" i="22"/>
  <c r="AR311" i="22"/>
  <c r="AS309" i="22"/>
  <c r="AS311" i="22"/>
  <c r="AR299" i="22"/>
  <c r="AR301" i="22"/>
  <c r="AS297" i="22"/>
  <c r="AS241" i="22"/>
  <c r="AT231" i="22"/>
  <c r="R253" i="22"/>
  <c r="R243" i="22"/>
  <c r="AA268" i="22"/>
  <c r="AI327" i="22"/>
  <c r="AB317" i="22"/>
  <c r="W351" i="22"/>
  <c r="T370" i="22"/>
  <c r="Z328" i="22"/>
  <c r="X331" i="22"/>
  <c r="T369" i="22"/>
  <c r="R368" i="22"/>
  <c r="S357" i="22"/>
  <c r="AA300" i="22"/>
  <c r="R359" i="22"/>
  <c r="X346" i="22"/>
  <c r="AE323" i="22"/>
  <c r="R372" i="22"/>
  <c r="AD311" i="22"/>
  <c r="X343" i="22"/>
  <c r="R356" i="22"/>
  <c r="R355" i="22"/>
  <c r="Y325" i="22"/>
  <c r="AA313" i="22"/>
  <c r="U360" i="22"/>
  <c r="T353" i="22"/>
  <c r="R367" i="22"/>
  <c r="AE309" i="22"/>
  <c r="U363" i="22"/>
  <c r="R371" i="22"/>
  <c r="R362" i="22"/>
  <c r="AD322" i="22"/>
  <c r="AK301" i="22"/>
  <c r="AJ301" i="22"/>
  <c r="S361" i="22"/>
  <c r="T366" i="22"/>
  <c r="W296" i="22"/>
  <c r="AB290" i="22"/>
  <c r="T350" i="22"/>
  <c r="W333" i="22"/>
  <c r="AC302" i="22"/>
  <c r="AE320" i="22"/>
  <c r="W341" i="22"/>
  <c r="AK330" i="22"/>
  <c r="AJ330" i="22"/>
  <c r="P352" i="49" l="1"/>
  <c r="Q347" i="49"/>
  <c r="P348" i="49"/>
  <c r="Q349" i="49"/>
  <c r="Q345" i="49"/>
  <c r="Q335" i="49"/>
  <c r="P340" i="49"/>
  <c r="P342" i="49"/>
  <c r="P337" i="49"/>
  <c r="Q336" i="49"/>
  <c r="P339" i="49"/>
  <c r="Q338" i="49"/>
  <c r="Q326" i="49"/>
  <c r="Q332" i="49"/>
  <c r="Q329" i="49"/>
  <c r="Q316" i="49"/>
  <c r="P319" i="49"/>
  <c r="Q305" i="49"/>
  <c r="Q307" i="49"/>
  <c r="Q308" i="49"/>
  <c r="Q295" i="49"/>
  <c r="P285" i="49"/>
  <c r="Q280" i="49"/>
  <c r="Q275" i="49"/>
  <c r="Q282" i="49"/>
  <c r="Q277" i="49"/>
  <c r="Q276" i="49"/>
  <c r="Q279" i="49"/>
  <c r="Q278" i="49"/>
  <c r="Q265" i="49"/>
  <c r="Q256" i="49"/>
  <c r="Q260" i="49"/>
  <c r="Q262" i="49"/>
  <c r="Q257" i="49"/>
  <c r="Q259" i="49"/>
  <c r="Q258" i="49"/>
  <c r="R246" i="49"/>
  <c r="Q242" i="49"/>
  <c r="Q237" i="49"/>
  <c r="Q235" i="49"/>
  <c r="Q238" i="49"/>
  <c r="Q236" i="49"/>
  <c r="Q239" i="49"/>
  <c r="Q240" i="49"/>
  <c r="P232" i="49"/>
  <c r="P228" i="49"/>
  <c r="Q229" i="49"/>
  <c r="R226" i="49"/>
  <c r="Q227" i="49"/>
  <c r="P230" i="49"/>
  <c r="AK338" i="76"/>
  <c r="AL127" i="76"/>
  <c r="AM127" i="76" s="1"/>
  <c r="AM332" i="76"/>
  <c r="AN121" i="76"/>
  <c r="AM246" i="76"/>
  <c r="AN35" i="76"/>
  <c r="AM18" i="76"/>
  <c r="AM352" i="76"/>
  <c r="AN141" i="76"/>
  <c r="AM240" i="76"/>
  <c r="AN29" i="76"/>
  <c r="AM27" i="76"/>
  <c r="AM280" i="76"/>
  <c r="AN69" i="76"/>
  <c r="AM17" i="76"/>
  <c r="AM45" i="76"/>
  <c r="AQ329" i="76"/>
  <c r="AR118" i="76"/>
  <c r="AM28" i="76"/>
  <c r="AM97" i="76"/>
  <c r="AN226" i="76"/>
  <c r="AO15" i="76"/>
  <c r="AM138" i="76"/>
  <c r="AM26" i="76"/>
  <c r="AK220" i="76"/>
  <c r="AL9" i="76"/>
  <c r="AK336" i="76"/>
  <c r="AL125" i="76"/>
  <c r="AM125" i="76" s="1"/>
  <c r="AM46" i="76"/>
  <c r="AM49" i="76"/>
  <c r="AN307" i="76"/>
  <c r="AO96" i="76"/>
  <c r="AM84" i="76"/>
  <c r="AM115" i="76"/>
  <c r="AM282" i="76"/>
  <c r="AN71" i="76"/>
  <c r="AK230" i="76"/>
  <c r="AL19" i="76"/>
  <c r="AN285" i="76"/>
  <c r="AO74" i="76"/>
  <c r="AK221" i="76"/>
  <c r="AL10" i="76"/>
  <c r="AM277" i="76"/>
  <c r="AN66" i="76"/>
  <c r="AQ305" i="76"/>
  <c r="AR94" i="76"/>
  <c r="AM278" i="76"/>
  <c r="AN67" i="76"/>
  <c r="AK216" i="76"/>
  <c r="AL5" i="76"/>
  <c r="AM25" i="76"/>
  <c r="AK339" i="76"/>
  <c r="AL128" i="76"/>
  <c r="AM347" i="76"/>
  <c r="AN136" i="76"/>
  <c r="AM47" i="76"/>
  <c r="AK218" i="76"/>
  <c r="AL7" i="76"/>
  <c r="AN316" i="76"/>
  <c r="AN108" i="76"/>
  <c r="AN319" i="76" s="1"/>
  <c r="AO105" i="76"/>
  <c r="AM134" i="76"/>
  <c r="AM242" i="76"/>
  <c r="AN31" i="76"/>
  <c r="AK215" i="76"/>
  <c r="AL4" i="76"/>
  <c r="AM348" i="76"/>
  <c r="AN137" i="76"/>
  <c r="AK340" i="76"/>
  <c r="AL129" i="76"/>
  <c r="AN16" i="76"/>
  <c r="AM48" i="76"/>
  <c r="AN275" i="76"/>
  <c r="AO64" i="76"/>
  <c r="AK219" i="76"/>
  <c r="AL8" i="76"/>
  <c r="AK337" i="76"/>
  <c r="AL126" i="76"/>
  <c r="AM126" i="76" s="1"/>
  <c r="AM265" i="76"/>
  <c r="AN54" i="76"/>
  <c r="AK232" i="76"/>
  <c r="AL21" i="76"/>
  <c r="AM335" i="76"/>
  <c r="AN124" i="76"/>
  <c r="AK217" i="76"/>
  <c r="AL6" i="76"/>
  <c r="AK342" i="76"/>
  <c r="AL131" i="76"/>
  <c r="AM131" i="76" s="1"/>
  <c r="AM279" i="76"/>
  <c r="AN68" i="76"/>
  <c r="AM235" i="76"/>
  <c r="AN24" i="76"/>
  <c r="AM51" i="76"/>
  <c r="AM65" i="76"/>
  <c r="AK222" i="76"/>
  <c r="AL11" i="76"/>
  <c r="O219" i="49"/>
  <c r="P222" i="49"/>
  <c r="O217" i="49"/>
  <c r="O218" i="49"/>
  <c r="P215" i="22"/>
  <c r="P217" i="22"/>
  <c r="Q220" i="22"/>
  <c r="O216" i="49"/>
  <c r="P218" i="22"/>
  <c r="P219" i="22"/>
  <c r="O221" i="49"/>
  <c r="P216" i="22"/>
  <c r="O215" i="49"/>
  <c r="P221" i="22"/>
  <c r="P220" i="49"/>
  <c r="AM335" i="48"/>
  <c r="AM332" i="48"/>
  <c r="AM236" i="48"/>
  <c r="AK337" i="48"/>
  <c r="AN277" i="48"/>
  <c r="AN316" i="48"/>
  <c r="AN319" i="48"/>
  <c r="AN307" i="48"/>
  <c r="AK338" i="48"/>
  <c r="AK340" i="48"/>
  <c r="AK285" i="48"/>
  <c r="AQ308" i="48"/>
  <c r="AM226" i="48"/>
  <c r="AM229" i="48"/>
  <c r="AK217" i="48"/>
  <c r="AK220" i="48"/>
  <c r="AK349" i="48"/>
  <c r="AK216" i="48"/>
  <c r="AM295" i="48"/>
  <c r="AM227" i="48"/>
  <c r="AK219" i="48"/>
  <c r="AM230" i="48"/>
  <c r="AK222" i="48"/>
  <c r="AM240" i="48"/>
  <c r="AP329" i="48"/>
  <c r="AK348" i="48"/>
  <c r="AM339" i="48"/>
  <c r="AK228" i="48"/>
  <c r="AK215" i="48"/>
  <c r="AM305" i="48"/>
  <c r="AM242" i="48"/>
  <c r="AK218" i="48"/>
  <c r="AM238" i="48"/>
  <c r="AK221" i="48"/>
  <c r="AM275" i="48"/>
  <c r="AM239" i="48"/>
  <c r="AM280" i="48"/>
  <c r="AK342" i="48"/>
  <c r="AK347" i="48"/>
  <c r="AN246" i="48"/>
  <c r="AK336" i="48"/>
  <c r="AM278" i="48"/>
  <c r="L7" i="43"/>
  <c r="P222" i="22"/>
  <c r="K9" i="43"/>
  <c r="K2" i="43"/>
  <c r="K5" i="43"/>
  <c r="K4" i="43"/>
  <c r="K3" i="43"/>
  <c r="K6" i="43"/>
  <c r="K8" i="43"/>
  <c r="M3" i="44"/>
  <c r="R246" i="22"/>
  <c r="L4" i="28"/>
  <c r="Q277" i="22"/>
  <c r="L6" i="40"/>
  <c r="Q349" i="22"/>
  <c r="L6" i="38"/>
  <c r="Q329" i="22"/>
  <c r="M3" i="24"/>
  <c r="R226" i="22"/>
  <c r="L3" i="25"/>
  <c r="Q236" i="22"/>
  <c r="L6" i="25"/>
  <c r="Q239" i="22"/>
  <c r="K6" i="39"/>
  <c r="P339" i="22"/>
  <c r="L4" i="40"/>
  <c r="Q347" i="22"/>
  <c r="L2" i="36"/>
  <c r="Q305" i="22"/>
  <c r="P348" i="22"/>
  <c r="K5" i="40"/>
  <c r="L9" i="25"/>
  <c r="Q242" i="22"/>
  <c r="K4" i="39"/>
  <c r="P337" i="22"/>
  <c r="L6" i="26"/>
  <c r="Q259" i="22"/>
  <c r="L3" i="37"/>
  <c r="Q316" i="22"/>
  <c r="L4" i="36"/>
  <c r="Q307" i="22"/>
  <c r="L7" i="28"/>
  <c r="Q280" i="22"/>
  <c r="L5" i="36"/>
  <c r="Q308" i="22"/>
  <c r="K6" i="37"/>
  <c r="P319" i="22"/>
  <c r="L3" i="38"/>
  <c r="Q326" i="22"/>
  <c r="K9" i="40"/>
  <c r="P352" i="22"/>
  <c r="L2" i="27"/>
  <c r="Q265" i="22"/>
  <c r="K9" i="39"/>
  <c r="P342" i="22"/>
  <c r="L9" i="28"/>
  <c r="Q282" i="22"/>
  <c r="L5" i="28"/>
  <c r="Q278" i="22"/>
  <c r="K2" i="29"/>
  <c r="P285" i="22"/>
  <c r="L9" i="38"/>
  <c r="Q332" i="22"/>
  <c r="L6" i="24"/>
  <c r="Q229" i="22"/>
  <c r="L2" i="39"/>
  <c r="Q335" i="22"/>
  <c r="L2" i="35"/>
  <c r="Q295" i="22"/>
  <c r="L5" i="25"/>
  <c r="Q238" i="22"/>
  <c r="L4" i="26"/>
  <c r="Q257" i="22"/>
  <c r="L3" i="39"/>
  <c r="Q336" i="22"/>
  <c r="L6" i="28"/>
  <c r="Q279" i="22"/>
  <c r="L5" i="26"/>
  <c r="Q258" i="22"/>
  <c r="K9" i="24"/>
  <c r="P232" i="22"/>
  <c r="L4" i="25"/>
  <c r="Q237" i="22"/>
  <c r="K5" i="24"/>
  <c r="P228" i="22"/>
  <c r="L3" i="28"/>
  <c r="Q276" i="22"/>
  <c r="L2" i="28"/>
  <c r="Q275" i="22"/>
  <c r="L9" i="26"/>
  <c r="Q262" i="22"/>
  <c r="K7" i="39"/>
  <c r="P340" i="22"/>
  <c r="K7" i="24"/>
  <c r="P230" i="22"/>
  <c r="L2" i="40"/>
  <c r="Q345" i="22"/>
  <c r="L4" i="24"/>
  <c r="Q227" i="22"/>
  <c r="L5" i="39"/>
  <c r="Q338" i="22"/>
  <c r="L7" i="26"/>
  <c r="Q260" i="22"/>
  <c r="L2" i="25"/>
  <c r="Q235" i="22"/>
  <c r="L3" i="26"/>
  <c r="Q256" i="22"/>
  <c r="L7" i="25"/>
  <c r="Q240" i="22"/>
  <c r="R365" i="22"/>
  <c r="T358" i="22"/>
  <c r="W261" i="22"/>
  <c r="T245" i="22"/>
  <c r="T247" i="22"/>
  <c r="T249" i="22"/>
  <c r="T248" i="22"/>
  <c r="U252" i="22"/>
  <c r="V251" i="22"/>
  <c r="T250" i="22"/>
  <c r="AT369" i="22"/>
  <c r="AT371" i="22"/>
  <c r="AT351" i="22"/>
  <c r="AU330" i="22"/>
  <c r="AT309" i="22"/>
  <c r="AT311" i="22"/>
  <c r="AS299" i="22"/>
  <c r="AS301" i="22"/>
  <c r="AT297" i="22"/>
  <c r="AT241" i="22"/>
  <c r="AU231" i="22"/>
  <c r="S253" i="22"/>
  <c r="S243" i="22"/>
  <c r="S362" i="22"/>
  <c r="AD302" i="22"/>
  <c r="Y331" i="22"/>
  <c r="Y343" i="22"/>
  <c r="T361" i="22"/>
  <c r="S371" i="22"/>
  <c r="V360" i="22"/>
  <c r="AA328" i="22"/>
  <c r="X333" i="22"/>
  <c r="U350" i="22"/>
  <c r="V363" i="22"/>
  <c r="U370" i="22"/>
  <c r="AB313" i="22"/>
  <c r="AB300" i="22"/>
  <c r="Z325" i="22"/>
  <c r="AE311" i="22"/>
  <c r="X351" i="22"/>
  <c r="X341" i="22"/>
  <c r="AF309" i="22"/>
  <c r="S355" i="22"/>
  <c r="S372" i="22"/>
  <c r="T357" i="22"/>
  <c r="AC317" i="22"/>
  <c r="S367" i="22"/>
  <c r="S368" i="22"/>
  <c r="AF320" i="22"/>
  <c r="AC290" i="22"/>
  <c r="AE322" i="22"/>
  <c r="AF323" i="22"/>
  <c r="X296" i="22"/>
  <c r="U353" i="22"/>
  <c r="S356" i="22"/>
  <c r="Y346" i="22"/>
  <c r="AK327" i="22"/>
  <c r="AJ327" i="22"/>
  <c r="S359" i="22"/>
  <c r="U369" i="22"/>
  <c r="U366" i="22"/>
  <c r="AB268" i="22"/>
  <c r="Q352" i="49" l="1"/>
  <c r="Q348" i="49"/>
  <c r="R347" i="49"/>
  <c r="R349" i="49"/>
  <c r="R345" i="49"/>
  <c r="Q339" i="49"/>
  <c r="Q342" i="49"/>
  <c r="R335" i="49"/>
  <c r="R336" i="49"/>
  <c r="Q337" i="49"/>
  <c r="R338" i="49"/>
  <c r="Q340" i="49"/>
  <c r="R326" i="49"/>
  <c r="R329" i="49"/>
  <c r="R332" i="49"/>
  <c r="Q319" i="49"/>
  <c r="R316" i="49"/>
  <c r="R308" i="49"/>
  <c r="R305" i="49"/>
  <c r="R307" i="49"/>
  <c r="R295" i="49"/>
  <c r="Q285" i="49"/>
  <c r="R280" i="49"/>
  <c r="R275" i="49"/>
  <c r="R282" i="49"/>
  <c r="R276" i="49"/>
  <c r="R277" i="49"/>
  <c r="R279" i="49"/>
  <c r="R278" i="49"/>
  <c r="R265" i="49"/>
  <c r="R256" i="49"/>
  <c r="R262" i="49"/>
  <c r="R259" i="49"/>
  <c r="R257" i="49"/>
  <c r="R260" i="49"/>
  <c r="R258" i="49"/>
  <c r="S246" i="49"/>
  <c r="R238" i="49"/>
  <c r="R236" i="49"/>
  <c r="R240" i="49"/>
  <c r="R239" i="49"/>
  <c r="R237" i="49"/>
  <c r="R235" i="49"/>
  <c r="R242" i="49"/>
  <c r="S226" i="49"/>
  <c r="R227" i="49"/>
  <c r="Q228" i="49"/>
  <c r="Q232" i="49"/>
  <c r="Q230" i="49"/>
  <c r="R229" i="49"/>
  <c r="AN347" i="76"/>
  <c r="AO136" i="76"/>
  <c r="AN246" i="76"/>
  <c r="AO35" i="76"/>
  <c r="AM11" i="76"/>
  <c r="AM8" i="76"/>
  <c r="AN242" i="76"/>
  <c r="AO31" i="76"/>
  <c r="AM19" i="76"/>
  <c r="AM257" i="76"/>
  <c r="AN46" i="76"/>
  <c r="AN348" i="76"/>
  <c r="AO137" i="76"/>
  <c r="AM236" i="76"/>
  <c r="AN25" i="76"/>
  <c r="AM10" i="76"/>
  <c r="AM228" i="76"/>
  <c r="AN17" i="76"/>
  <c r="AN332" i="76"/>
  <c r="AO121" i="76"/>
  <c r="AM6" i="76"/>
  <c r="AN335" i="76"/>
  <c r="AO124" i="76"/>
  <c r="AM276" i="76"/>
  <c r="AN65" i="76"/>
  <c r="AN279" i="76"/>
  <c r="AO68" i="76"/>
  <c r="AN278" i="76"/>
  <c r="AO67" i="76"/>
  <c r="AO307" i="76"/>
  <c r="AP96" i="76"/>
  <c r="AM336" i="76"/>
  <c r="AN125" i="76"/>
  <c r="AM237" i="76"/>
  <c r="AN26" i="76"/>
  <c r="AM238" i="76"/>
  <c r="AN27" i="76"/>
  <c r="AM129" i="76"/>
  <c r="AN282" i="76"/>
  <c r="AO71" i="76"/>
  <c r="AN240" i="76"/>
  <c r="AO29" i="76"/>
  <c r="AM338" i="76"/>
  <c r="AN127" i="76"/>
  <c r="AM308" i="76"/>
  <c r="AN97" i="76"/>
  <c r="AM262" i="76"/>
  <c r="AN51" i="76"/>
  <c r="AM21" i="76"/>
  <c r="AO275" i="76"/>
  <c r="AP64" i="76"/>
  <c r="AM7" i="76"/>
  <c r="AR305" i="76"/>
  <c r="AS94" i="76"/>
  <c r="AM349" i="76"/>
  <c r="AN138" i="76"/>
  <c r="AM239" i="76"/>
  <c r="AN28" i="76"/>
  <c r="AN265" i="76"/>
  <c r="AO54" i="76"/>
  <c r="AM337" i="76"/>
  <c r="AN126" i="76"/>
  <c r="AM345" i="76"/>
  <c r="AN134" i="76"/>
  <c r="AM5" i="76"/>
  <c r="AR329" i="76"/>
  <c r="AS118" i="76"/>
  <c r="AN352" i="76"/>
  <c r="AO141" i="76"/>
  <c r="AM326" i="76"/>
  <c r="AN115" i="76"/>
  <c r="AM260" i="76"/>
  <c r="AN49" i="76"/>
  <c r="AO226" i="76"/>
  <c r="AP15" i="76"/>
  <c r="AM259" i="76"/>
  <c r="AN48" i="76"/>
  <c r="AM4" i="76"/>
  <c r="AM128" i="76"/>
  <c r="AN277" i="76"/>
  <c r="AO66" i="76"/>
  <c r="AO285" i="76"/>
  <c r="AP74" i="76"/>
  <c r="AM9" i="76"/>
  <c r="AN235" i="76"/>
  <c r="AO24" i="76"/>
  <c r="AM342" i="76"/>
  <c r="AN131" i="76"/>
  <c r="AN227" i="76"/>
  <c r="AO16" i="76"/>
  <c r="AO316" i="76"/>
  <c r="AO108" i="76"/>
  <c r="AO319" i="76" s="1"/>
  <c r="AP105" i="76"/>
  <c r="AM258" i="76"/>
  <c r="AN47" i="76"/>
  <c r="AM295" i="76"/>
  <c r="AN84" i="76"/>
  <c r="AN280" i="76"/>
  <c r="AO69" i="76"/>
  <c r="AM256" i="76"/>
  <c r="AN45" i="76"/>
  <c r="AM229" i="76"/>
  <c r="AN18" i="76"/>
  <c r="Q219" i="22"/>
  <c r="P221" i="49"/>
  <c r="R220" i="22"/>
  <c r="Q216" i="22"/>
  <c r="Q217" i="22"/>
  <c r="Q220" i="49"/>
  <c r="Q218" i="22"/>
  <c r="P217" i="49"/>
  <c r="P219" i="49"/>
  <c r="Q215" i="22"/>
  <c r="P215" i="49"/>
  <c r="P218" i="49"/>
  <c r="Q222" i="49"/>
  <c r="Q221" i="22"/>
  <c r="P216" i="49"/>
  <c r="AN240" i="48"/>
  <c r="AM258" i="48"/>
  <c r="AM282" i="48"/>
  <c r="AN239" i="48"/>
  <c r="AN238" i="48"/>
  <c r="AN242" i="48"/>
  <c r="AN236" i="48"/>
  <c r="AN295" i="48"/>
  <c r="AM345" i="48"/>
  <c r="AM262" i="48"/>
  <c r="AN339" i="48"/>
  <c r="AR308" i="48"/>
  <c r="AM279" i="48"/>
  <c r="AN230" i="48"/>
  <c r="AM256" i="48"/>
  <c r="AM326" i="48"/>
  <c r="AO316" i="48"/>
  <c r="AO319" i="48"/>
  <c r="AN332" i="48"/>
  <c r="AN275" i="48"/>
  <c r="AN229" i="48"/>
  <c r="AN305" i="48"/>
  <c r="AM232" i="48"/>
  <c r="AM348" i="48"/>
  <c r="AN335" i="48"/>
  <c r="AM237" i="48"/>
  <c r="AM257" i="48"/>
  <c r="AM265" i="48"/>
  <c r="AM259" i="48"/>
  <c r="AO277" i="48"/>
  <c r="AO246" i="48"/>
  <c r="AN280" i="48"/>
  <c r="AQ329" i="48"/>
  <c r="AN226" i="48"/>
  <c r="AO307" i="48"/>
  <c r="AM260" i="48"/>
  <c r="AM349" i="48"/>
  <c r="AN278" i="48"/>
  <c r="AM235" i="48"/>
  <c r="AM352" i="48"/>
  <c r="AM276" i="48"/>
  <c r="AN227" i="48"/>
  <c r="AM340" i="48"/>
  <c r="M7" i="43"/>
  <c r="L3" i="43"/>
  <c r="L4" i="43"/>
  <c r="N3" i="44"/>
  <c r="S246" i="22"/>
  <c r="L5" i="43"/>
  <c r="L2" i="43"/>
  <c r="L8" i="43"/>
  <c r="Q222" i="22"/>
  <c r="L9" i="43"/>
  <c r="L6" i="43"/>
  <c r="M3" i="28"/>
  <c r="R276" i="22"/>
  <c r="M6" i="25"/>
  <c r="R239" i="22"/>
  <c r="M2" i="40"/>
  <c r="R345" i="22"/>
  <c r="L5" i="24"/>
  <c r="Q228" i="22"/>
  <c r="M7" i="28"/>
  <c r="R280" i="22"/>
  <c r="M9" i="25"/>
  <c r="R242" i="22"/>
  <c r="M3" i="26"/>
  <c r="R256" i="22"/>
  <c r="M3" i="39"/>
  <c r="R336" i="22"/>
  <c r="L5" i="40"/>
  <c r="Q348" i="22"/>
  <c r="L7" i="24"/>
  <c r="Q230" i="22"/>
  <c r="M2" i="27"/>
  <c r="R265" i="22"/>
  <c r="M3" i="25"/>
  <c r="R236" i="22"/>
  <c r="M9" i="38"/>
  <c r="R332" i="22"/>
  <c r="L9" i="40"/>
  <c r="Q352" i="22"/>
  <c r="M4" i="36"/>
  <c r="R307" i="22"/>
  <c r="N3" i="24"/>
  <c r="S226" i="22"/>
  <c r="M2" i="25"/>
  <c r="R235" i="22"/>
  <c r="L7" i="39"/>
  <c r="Q340" i="22"/>
  <c r="M4" i="26"/>
  <c r="R257" i="22"/>
  <c r="M3" i="37"/>
  <c r="R316" i="22"/>
  <c r="M4" i="25"/>
  <c r="R237" i="22"/>
  <c r="L9" i="24"/>
  <c r="Q232" i="22"/>
  <c r="L2" i="29"/>
  <c r="Q285" i="22"/>
  <c r="L6" i="37"/>
  <c r="Q319" i="22"/>
  <c r="M2" i="36"/>
  <c r="R305" i="22"/>
  <c r="M7" i="26"/>
  <c r="R260" i="22"/>
  <c r="M5" i="25"/>
  <c r="R238" i="22"/>
  <c r="M5" i="39"/>
  <c r="R338" i="22"/>
  <c r="M3" i="38"/>
  <c r="R326" i="22"/>
  <c r="M6" i="38"/>
  <c r="R329" i="22"/>
  <c r="M9" i="26"/>
  <c r="R262" i="22"/>
  <c r="M2" i="35"/>
  <c r="R295" i="22"/>
  <c r="M5" i="28"/>
  <c r="R278" i="22"/>
  <c r="M4" i="40"/>
  <c r="R347" i="22"/>
  <c r="M6" i="40"/>
  <c r="R349" i="22"/>
  <c r="M6" i="26"/>
  <c r="R259" i="22"/>
  <c r="M5" i="26"/>
  <c r="R258" i="22"/>
  <c r="L6" i="39"/>
  <c r="Q339" i="22"/>
  <c r="M4" i="24"/>
  <c r="R227" i="22"/>
  <c r="M2" i="28"/>
  <c r="R275" i="22"/>
  <c r="M9" i="28"/>
  <c r="R282" i="22"/>
  <c r="M5" i="36"/>
  <c r="R308" i="22"/>
  <c r="M4" i="28"/>
  <c r="R277" i="22"/>
  <c r="M6" i="28"/>
  <c r="R279" i="22"/>
  <c r="M2" i="39"/>
  <c r="R335" i="22"/>
  <c r="L9" i="39"/>
  <c r="Q342" i="22"/>
  <c r="L4" i="39"/>
  <c r="Q337" i="22"/>
  <c r="M7" i="25"/>
  <c r="R240" i="22"/>
  <c r="M6" i="24"/>
  <c r="R229" i="22"/>
  <c r="S365" i="22"/>
  <c r="U358" i="22"/>
  <c r="X261" i="22"/>
  <c r="V252" i="22"/>
  <c r="U248" i="22"/>
  <c r="U249" i="22"/>
  <c r="U247" i="22"/>
  <c r="U245" i="22"/>
  <c r="W251" i="22"/>
  <c r="U250" i="22"/>
  <c r="AU369" i="22"/>
  <c r="AU371" i="22"/>
  <c r="AU351" i="22"/>
  <c r="AU309" i="22"/>
  <c r="AU311" i="22"/>
  <c r="AT299" i="22"/>
  <c r="AT301" i="22"/>
  <c r="AU297" i="22"/>
  <c r="AU241" i="22"/>
  <c r="T253" i="22"/>
  <c r="T243" i="22"/>
  <c r="AF322" i="22"/>
  <c r="T355" i="22"/>
  <c r="U361" i="22"/>
  <c r="AD290" i="22"/>
  <c r="AG309" i="22"/>
  <c r="W363" i="22"/>
  <c r="Z343" i="22"/>
  <c r="V350" i="22"/>
  <c r="V366" i="22"/>
  <c r="AG320" i="22"/>
  <c r="Z331" i="22"/>
  <c r="V353" i="22"/>
  <c r="V369" i="22"/>
  <c r="T368" i="22"/>
  <c r="V370" i="22"/>
  <c r="Y296" i="22"/>
  <c r="AA325" i="22"/>
  <c r="Y333" i="22"/>
  <c r="T367" i="22"/>
  <c r="Y341" i="22"/>
  <c r="AC300" i="22"/>
  <c r="AB328" i="22"/>
  <c r="Y351" i="22"/>
  <c r="AC268" i="22"/>
  <c r="AD317" i="22"/>
  <c r="AE302" i="22"/>
  <c r="T356" i="22"/>
  <c r="AG323" i="22"/>
  <c r="U357" i="22"/>
  <c r="AC313" i="22"/>
  <c r="T372" i="22"/>
  <c r="T362" i="22"/>
  <c r="T359" i="22"/>
  <c r="W360" i="22"/>
  <c r="Z346" i="22"/>
  <c r="AF311" i="22"/>
  <c r="T371" i="22"/>
  <c r="S347" i="49" l="1"/>
  <c r="R348" i="49"/>
  <c r="S345" i="49"/>
  <c r="S349" i="49"/>
  <c r="R352" i="49"/>
  <c r="S335" i="49"/>
  <c r="S338" i="49"/>
  <c r="R337" i="49"/>
  <c r="S336" i="49"/>
  <c r="R339" i="49"/>
  <c r="R340" i="49"/>
  <c r="R342" i="49"/>
  <c r="S326" i="49"/>
  <c r="S329" i="49"/>
  <c r="S332" i="49"/>
  <c r="R319" i="49"/>
  <c r="S316" i="49"/>
  <c r="S307" i="49"/>
  <c r="S308" i="49"/>
  <c r="S305" i="49"/>
  <c r="S295" i="49"/>
  <c r="R285" i="49"/>
  <c r="S282" i="49"/>
  <c r="S278" i="49"/>
  <c r="S280" i="49"/>
  <c r="S276" i="49"/>
  <c r="S277" i="49"/>
  <c r="S275" i="49"/>
  <c r="S279" i="49"/>
  <c r="S265" i="49"/>
  <c r="S260" i="49"/>
  <c r="S258" i="49"/>
  <c r="S259" i="49"/>
  <c r="S262" i="49"/>
  <c r="S257" i="49"/>
  <c r="S256" i="49"/>
  <c r="T246" i="49"/>
  <c r="S242" i="49"/>
  <c r="S239" i="49"/>
  <c r="S237" i="49"/>
  <c r="S235" i="49"/>
  <c r="S238" i="49"/>
  <c r="S240" i="49"/>
  <c r="S236" i="49"/>
  <c r="S227" i="49"/>
  <c r="R230" i="49"/>
  <c r="S229" i="49"/>
  <c r="R232" i="49"/>
  <c r="T226" i="49"/>
  <c r="R228" i="49"/>
  <c r="AN260" i="76"/>
  <c r="AO49" i="76"/>
  <c r="AO265" i="76"/>
  <c r="AP54" i="76"/>
  <c r="AS305" i="76"/>
  <c r="AT94" i="76"/>
  <c r="AO279" i="76"/>
  <c r="AP68" i="76"/>
  <c r="AM217" i="76"/>
  <c r="AN6" i="76"/>
  <c r="AO348" i="76"/>
  <c r="AP137" i="76"/>
  <c r="AO347" i="76"/>
  <c r="AP136" i="76"/>
  <c r="AN237" i="76"/>
  <c r="AO26" i="76"/>
  <c r="AO227" i="76"/>
  <c r="AP16" i="76"/>
  <c r="AM339" i="76"/>
  <c r="AN128" i="76"/>
  <c r="AS329" i="76"/>
  <c r="AT118" i="76"/>
  <c r="AN338" i="76"/>
  <c r="AO127" i="76"/>
  <c r="AN336" i="76"/>
  <c r="AO125" i="76"/>
  <c r="AN308" i="76"/>
  <c r="AO97" i="76"/>
  <c r="AN229" i="76"/>
  <c r="AO18" i="76"/>
  <c r="AP285" i="76"/>
  <c r="AQ74" i="76"/>
  <c r="AN276" i="76"/>
  <c r="AO65" i="76"/>
  <c r="AN295" i="76"/>
  <c r="AO84" i="76"/>
  <c r="AN342" i="76"/>
  <c r="AO131" i="76"/>
  <c r="AN4" i="76"/>
  <c r="AO4" i="76" s="1"/>
  <c r="AP4" i="76" s="1"/>
  <c r="AQ4" i="76" s="1"/>
  <c r="AP307" i="76"/>
  <c r="AQ96" i="76"/>
  <c r="AO332" i="76"/>
  <c r="AP121" i="76"/>
  <c r="AN257" i="76"/>
  <c r="AO46" i="76"/>
  <c r="AM219" i="76"/>
  <c r="AN8" i="76"/>
  <c r="AO235" i="76"/>
  <c r="AP24" i="76"/>
  <c r="AN259" i="76"/>
  <c r="AO48" i="76"/>
  <c r="AN326" i="76"/>
  <c r="AO115" i="76"/>
  <c r="AN228" i="76"/>
  <c r="AO17" i="76"/>
  <c r="AM216" i="76"/>
  <c r="AN5" i="76"/>
  <c r="AN258" i="76"/>
  <c r="AO47" i="76"/>
  <c r="AN345" i="76"/>
  <c r="AO134" i="76"/>
  <c r="AN239" i="76"/>
  <c r="AO28" i="76"/>
  <c r="AM218" i="76"/>
  <c r="AN7" i="76"/>
  <c r="AM232" i="76"/>
  <c r="AN21" i="76"/>
  <c r="AO240" i="76"/>
  <c r="AP29" i="76"/>
  <c r="AM222" i="76"/>
  <c r="AN11" i="76"/>
  <c r="AO335" i="76"/>
  <c r="AP124" i="76"/>
  <c r="AM220" i="76"/>
  <c r="AN9" i="76"/>
  <c r="AM340" i="76"/>
  <c r="AN129" i="76"/>
  <c r="AP316" i="76"/>
  <c r="AP108" i="76"/>
  <c r="AP319" i="76" s="1"/>
  <c r="AQ105" i="76"/>
  <c r="AO277" i="76"/>
  <c r="AP66" i="76"/>
  <c r="AN337" i="76"/>
  <c r="AO126" i="76"/>
  <c r="AP275" i="76"/>
  <c r="AQ64" i="76"/>
  <c r="AN262" i="76"/>
  <c r="AO51" i="76"/>
  <c r="AN238" i="76"/>
  <c r="AO27" i="76"/>
  <c r="AO278" i="76"/>
  <c r="AP67" i="76"/>
  <c r="AM221" i="76"/>
  <c r="AN10" i="76"/>
  <c r="AM230" i="76"/>
  <c r="AN19" i="76"/>
  <c r="AN256" i="76"/>
  <c r="AO45" i="76"/>
  <c r="AP226" i="76"/>
  <c r="AQ15" i="76"/>
  <c r="AN349" i="76"/>
  <c r="AO138" i="76"/>
  <c r="AO282" i="76"/>
  <c r="AP71" i="76"/>
  <c r="AN236" i="76"/>
  <c r="AO25" i="76"/>
  <c r="AO242" i="76"/>
  <c r="AP31" i="76"/>
  <c r="AO352" i="76"/>
  <c r="AP141" i="76"/>
  <c r="AO280" i="76"/>
  <c r="AP69" i="76"/>
  <c r="AO246" i="76"/>
  <c r="AP35" i="76"/>
  <c r="Q216" i="49"/>
  <c r="R221" i="22"/>
  <c r="Q221" i="49"/>
  <c r="R220" i="49"/>
  <c r="R215" i="22"/>
  <c r="Q218" i="49"/>
  <c r="R222" i="49"/>
  <c r="R218" i="22"/>
  <c r="Q215" i="49"/>
  <c r="R217" i="22"/>
  <c r="S220" i="22"/>
  <c r="R219" i="22"/>
  <c r="R216" i="22"/>
  <c r="Q219" i="49"/>
  <c r="Q217" i="49"/>
  <c r="AN349" i="48"/>
  <c r="AM228" i="48"/>
  <c r="AN259" i="48"/>
  <c r="AO295" i="48"/>
  <c r="AN352" i="48"/>
  <c r="AO280" i="48"/>
  <c r="AO305" i="48"/>
  <c r="AO332" i="48"/>
  <c r="AM219" i="48"/>
  <c r="AP246" i="48"/>
  <c r="AN237" i="48"/>
  <c r="AN348" i="48"/>
  <c r="AN279" i="48"/>
  <c r="AN262" i="48"/>
  <c r="AO238" i="48"/>
  <c r="AM347" i="48"/>
  <c r="AN265" i="48"/>
  <c r="AN260" i="48"/>
  <c r="AP316" i="48"/>
  <c r="AP319" i="48"/>
  <c r="AO236" i="48"/>
  <c r="AN235" i="48"/>
  <c r="AO229" i="48"/>
  <c r="AO239" i="48"/>
  <c r="AP307" i="48"/>
  <c r="AO335" i="48"/>
  <c r="AN276" i="48"/>
  <c r="AP277" i="48"/>
  <c r="AM221" i="48"/>
  <c r="AN326" i="48"/>
  <c r="AM218" i="48"/>
  <c r="AO226" i="48"/>
  <c r="AM222" i="48"/>
  <c r="AO278" i="48"/>
  <c r="AS308" i="48"/>
  <c r="AM342" i="48"/>
  <c r="AM336" i="48"/>
  <c r="AR329" i="48"/>
  <c r="AM216" i="48"/>
  <c r="AM220" i="48"/>
  <c r="AN256" i="48"/>
  <c r="AN282" i="48"/>
  <c r="AN340" i="48"/>
  <c r="AM338" i="48"/>
  <c r="AM217" i="48"/>
  <c r="AN232" i="48"/>
  <c r="AO275" i="48"/>
  <c r="AO242" i="48"/>
  <c r="AM285" i="48"/>
  <c r="AO230" i="48"/>
  <c r="AN258" i="48"/>
  <c r="AO339" i="48"/>
  <c r="AN345" i="48"/>
  <c r="AO227" i="48"/>
  <c r="AM337" i="48"/>
  <c r="AN257" i="48"/>
  <c r="AO240" i="48"/>
  <c r="N7" i="43"/>
  <c r="M2" i="43"/>
  <c r="M5" i="43"/>
  <c r="O3" i="44"/>
  <c r="T246" i="22"/>
  <c r="M6" i="43"/>
  <c r="M4" i="43"/>
  <c r="R222" i="22"/>
  <c r="M9" i="43"/>
  <c r="M3" i="43"/>
  <c r="M8" i="43"/>
  <c r="O3" i="24"/>
  <c r="T226" i="22"/>
  <c r="N9" i="25"/>
  <c r="S242" i="22"/>
  <c r="N2" i="35"/>
  <c r="S295" i="22"/>
  <c r="N5" i="25"/>
  <c r="S238" i="22"/>
  <c r="N2" i="27"/>
  <c r="S265" i="22"/>
  <c r="N7" i="25"/>
  <c r="S240" i="22"/>
  <c r="N4" i="25"/>
  <c r="S237" i="22"/>
  <c r="N5" i="26"/>
  <c r="S258" i="22"/>
  <c r="M7" i="24"/>
  <c r="R230" i="22"/>
  <c r="N7" i="28"/>
  <c r="S280" i="22"/>
  <c r="N5" i="36"/>
  <c r="S308" i="22"/>
  <c r="N7" i="26"/>
  <c r="S260" i="22"/>
  <c r="N3" i="37"/>
  <c r="S316" i="22"/>
  <c r="M4" i="39"/>
  <c r="R337" i="22"/>
  <c r="N9" i="26"/>
  <c r="S262" i="22"/>
  <c r="M6" i="37"/>
  <c r="R319" i="22"/>
  <c r="N4" i="36"/>
  <c r="S307" i="22"/>
  <c r="M5" i="24"/>
  <c r="R228" i="22"/>
  <c r="N6" i="26"/>
  <c r="S259" i="22"/>
  <c r="M9" i="40"/>
  <c r="R352" i="22"/>
  <c r="M5" i="40"/>
  <c r="R348" i="22"/>
  <c r="M9" i="39"/>
  <c r="R342" i="22"/>
  <c r="N9" i="28"/>
  <c r="S282" i="22"/>
  <c r="N2" i="36"/>
  <c r="S305" i="22"/>
  <c r="N6" i="40"/>
  <c r="S349" i="22"/>
  <c r="N6" i="38"/>
  <c r="S329" i="22"/>
  <c r="N2" i="40"/>
  <c r="S345" i="22"/>
  <c r="N4" i="26"/>
  <c r="S257" i="22"/>
  <c r="N3" i="39"/>
  <c r="S336" i="22"/>
  <c r="N2" i="28"/>
  <c r="S275" i="22"/>
  <c r="N3" i="38"/>
  <c r="S326" i="22"/>
  <c r="M7" i="39"/>
  <c r="R340" i="22"/>
  <c r="N2" i="39"/>
  <c r="S335" i="22"/>
  <c r="N4" i="24"/>
  <c r="S227" i="22"/>
  <c r="N9" i="38"/>
  <c r="S332" i="22"/>
  <c r="N4" i="40"/>
  <c r="S347" i="22"/>
  <c r="M2" i="29"/>
  <c r="R285" i="22"/>
  <c r="N6" i="25"/>
  <c r="S239" i="22"/>
  <c r="N6" i="24"/>
  <c r="S229" i="22"/>
  <c r="N5" i="39"/>
  <c r="S338" i="22"/>
  <c r="M9" i="24"/>
  <c r="R232" i="22"/>
  <c r="N3" i="26"/>
  <c r="S256" i="22"/>
  <c r="N6" i="28"/>
  <c r="S279" i="22"/>
  <c r="M6" i="39"/>
  <c r="R339" i="22"/>
  <c r="N3" i="25"/>
  <c r="S236" i="22"/>
  <c r="N4" i="28"/>
  <c r="S277" i="22"/>
  <c r="N5" i="28"/>
  <c r="S278" i="22"/>
  <c r="N2" i="25"/>
  <c r="S235" i="22"/>
  <c r="N3" i="28"/>
  <c r="S276" i="22"/>
  <c r="T365" i="22"/>
  <c r="V358" i="22"/>
  <c r="Y261" i="22"/>
  <c r="V247" i="22"/>
  <c r="V245" i="22"/>
  <c r="V249" i="22"/>
  <c r="V248" i="22"/>
  <c r="W252" i="22"/>
  <c r="X251" i="22"/>
  <c r="V250" i="22"/>
  <c r="AU299" i="22"/>
  <c r="AU301" i="22"/>
  <c r="U253" i="22"/>
  <c r="U243" i="22"/>
  <c r="AF302" i="22"/>
  <c r="AC328" i="22"/>
  <c r="AA331" i="22"/>
  <c r="AG311" i="22"/>
  <c r="AD300" i="22"/>
  <c r="Z296" i="22"/>
  <c r="AD313" i="22"/>
  <c r="AA346" i="22"/>
  <c r="W370" i="22"/>
  <c r="AH309" i="22"/>
  <c r="Z341" i="22"/>
  <c r="U367" i="22"/>
  <c r="V357" i="22"/>
  <c r="AE317" i="22"/>
  <c r="U368" i="22"/>
  <c r="AH320" i="22"/>
  <c r="AE290" i="22"/>
  <c r="AH323" i="22"/>
  <c r="W366" i="22"/>
  <c r="V361" i="22"/>
  <c r="X360" i="22"/>
  <c r="U359" i="22"/>
  <c r="W369" i="22"/>
  <c r="AD268" i="22"/>
  <c r="W350" i="22"/>
  <c r="U362" i="22"/>
  <c r="Z351" i="22"/>
  <c r="Z333" i="22"/>
  <c r="U355" i="22"/>
  <c r="U371" i="22"/>
  <c r="W353" i="22"/>
  <c r="X363" i="22"/>
  <c r="U372" i="22"/>
  <c r="U356" i="22"/>
  <c r="AB325" i="22"/>
  <c r="AA343" i="22"/>
  <c r="AG322" i="22"/>
  <c r="T345" i="49" l="1"/>
  <c r="T349" i="49"/>
  <c r="S348" i="49"/>
  <c r="T347" i="49"/>
  <c r="S352" i="49"/>
  <c r="T335" i="49"/>
  <c r="S339" i="49"/>
  <c r="T338" i="49"/>
  <c r="S340" i="49"/>
  <c r="S342" i="49"/>
  <c r="S337" i="49"/>
  <c r="T336" i="49"/>
  <c r="T329" i="49"/>
  <c r="T332" i="49"/>
  <c r="T326" i="49"/>
  <c r="S319" i="49"/>
  <c r="T316" i="49"/>
  <c r="T307" i="49"/>
  <c r="T305" i="49"/>
  <c r="T308" i="49"/>
  <c r="T295" i="49"/>
  <c r="S285" i="49"/>
  <c r="T282" i="49"/>
  <c r="T278" i="49"/>
  <c r="T279" i="49"/>
  <c r="T277" i="49"/>
  <c r="T275" i="49"/>
  <c r="T280" i="49"/>
  <c r="T276" i="49"/>
  <c r="T265" i="49"/>
  <c r="T256" i="49"/>
  <c r="T257" i="49"/>
  <c r="T260" i="49"/>
  <c r="T258" i="49"/>
  <c r="T262" i="49"/>
  <c r="T259" i="49"/>
  <c r="U246" i="49"/>
  <c r="T239" i="49"/>
  <c r="T240" i="49"/>
  <c r="T242" i="49"/>
  <c r="T236" i="49"/>
  <c r="T235" i="49"/>
  <c r="T238" i="49"/>
  <c r="T237" i="49"/>
  <c r="S228" i="49"/>
  <c r="S230" i="49"/>
  <c r="S232" i="49"/>
  <c r="U226" i="49"/>
  <c r="T227" i="49"/>
  <c r="T229" i="49"/>
  <c r="AP265" i="76"/>
  <c r="AQ54" i="76"/>
  <c r="AP246" i="76"/>
  <c r="AQ35" i="76"/>
  <c r="AQ226" i="76"/>
  <c r="AR15" i="76"/>
  <c r="AQ275" i="76"/>
  <c r="AR64" i="76"/>
  <c r="AO345" i="76"/>
  <c r="AP134" i="76"/>
  <c r="AO257" i="76"/>
  <c r="AP46" i="76"/>
  <c r="AO342" i="76"/>
  <c r="AP131" i="76"/>
  <c r="AO336" i="76"/>
  <c r="AP125" i="76"/>
  <c r="AN339" i="76"/>
  <c r="AO128" i="76"/>
  <c r="AP348" i="76"/>
  <c r="AQ137" i="76"/>
  <c r="AO260" i="76"/>
  <c r="AP49" i="76"/>
  <c r="AO326" i="76"/>
  <c r="AP115" i="76"/>
  <c r="AQ285" i="76"/>
  <c r="AR74" i="76"/>
  <c r="AN219" i="76"/>
  <c r="AO8" i="76"/>
  <c r="AP242" i="76"/>
  <c r="AQ31" i="76"/>
  <c r="AP278" i="76"/>
  <c r="AQ67" i="76"/>
  <c r="AN217" i="76"/>
  <c r="AO6" i="76"/>
  <c r="AO228" i="76"/>
  <c r="AP17" i="76"/>
  <c r="AO236" i="76"/>
  <c r="AP25" i="76"/>
  <c r="AN218" i="76"/>
  <c r="AO7" i="76"/>
  <c r="AO229" i="76"/>
  <c r="AP18" i="76"/>
  <c r="AN340" i="76"/>
  <c r="AO129" i="76"/>
  <c r="AO259" i="76"/>
  <c r="AP48" i="76"/>
  <c r="AO258" i="76"/>
  <c r="AP47" i="76"/>
  <c r="AP227" i="76"/>
  <c r="AQ16" i="76"/>
  <c r="AN232" i="76"/>
  <c r="AO21" i="76"/>
  <c r="AN221" i="76"/>
  <c r="AO10" i="76"/>
  <c r="AO337" i="76"/>
  <c r="AP126" i="76"/>
  <c r="AP332" i="76"/>
  <c r="AQ121" i="76"/>
  <c r="AO295" i="76"/>
  <c r="AP84" i="76"/>
  <c r="AP279" i="76"/>
  <c r="AQ68" i="76"/>
  <c r="AN222" i="76"/>
  <c r="AO11" i="76"/>
  <c r="AP280" i="76"/>
  <c r="AQ69" i="76"/>
  <c r="AO238" i="76"/>
  <c r="AP27" i="76"/>
  <c r="AP277" i="76"/>
  <c r="AQ66" i="76"/>
  <c r="AO239" i="76"/>
  <c r="AP28" i="76"/>
  <c r="AQ307" i="76"/>
  <c r="AR96" i="76"/>
  <c r="AO308" i="76"/>
  <c r="AP97" i="76"/>
  <c r="AO349" i="76"/>
  <c r="AP138" i="76"/>
  <c r="AO256" i="76"/>
  <c r="AP45" i="76"/>
  <c r="AP282" i="76"/>
  <c r="AQ71" i="76"/>
  <c r="AQ282" i="76" s="1"/>
  <c r="AR71" i="76"/>
  <c r="AN230" i="76"/>
  <c r="AO19" i="76"/>
  <c r="AN220" i="76"/>
  <c r="AO9" i="76"/>
  <c r="AP240" i="76"/>
  <c r="AQ29" i="76"/>
  <c r="AP235" i="76"/>
  <c r="AQ24" i="76"/>
  <c r="AO338" i="76"/>
  <c r="AP127" i="76"/>
  <c r="AO237" i="76"/>
  <c r="AP26" i="76"/>
  <c r="AT305" i="76"/>
  <c r="AU94" i="76"/>
  <c r="AU305" i="76" s="1"/>
  <c r="AP352" i="76"/>
  <c r="AQ141" i="76"/>
  <c r="AO262" i="76"/>
  <c r="AP51" i="76"/>
  <c r="AN216" i="76"/>
  <c r="AO5" i="76"/>
  <c r="AQ316" i="76"/>
  <c r="AQ108" i="76"/>
  <c r="AQ319" i="76" s="1"/>
  <c r="AR105" i="76"/>
  <c r="AP335" i="76"/>
  <c r="AQ124" i="76"/>
  <c r="AR4" i="76"/>
  <c r="AS4" i="76" s="1"/>
  <c r="AT4" i="76" s="1"/>
  <c r="AO276" i="76"/>
  <c r="AP65" i="76"/>
  <c r="AT329" i="76"/>
  <c r="AU118" i="76"/>
  <c r="AU329" i="76" s="1"/>
  <c r="AP347" i="76"/>
  <c r="AQ136" i="76"/>
  <c r="R215" i="49"/>
  <c r="S220" i="49"/>
  <c r="T220" i="22"/>
  <c r="R217" i="49"/>
  <c r="S218" i="22"/>
  <c r="R221" i="49"/>
  <c r="S221" i="22"/>
  <c r="S215" i="22"/>
  <c r="S216" i="22"/>
  <c r="S222" i="49"/>
  <c r="R216" i="49"/>
  <c r="S217" i="22"/>
  <c r="R218" i="49"/>
  <c r="R219" i="49"/>
  <c r="S219" i="22"/>
  <c r="AO345" i="48"/>
  <c r="AO232" i="48"/>
  <c r="AN342" i="48"/>
  <c r="AO282" i="48"/>
  <c r="AN218" i="48"/>
  <c r="AP335" i="48"/>
  <c r="AP236" i="48"/>
  <c r="AO262" i="48"/>
  <c r="AO259" i="48"/>
  <c r="AP339" i="48"/>
  <c r="AT308" i="48"/>
  <c r="AU308" i="48"/>
  <c r="AN285" i="48"/>
  <c r="AP332" i="48"/>
  <c r="AO256" i="48"/>
  <c r="AQ307" i="48"/>
  <c r="AQ316" i="48"/>
  <c r="AQ319" i="48"/>
  <c r="AO279" i="48"/>
  <c r="AN228" i="48"/>
  <c r="AO257" i="48"/>
  <c r="AP278" i="48"/>
  <c r="AP305" i="48"/>
  <c r="AN220" i="48"/>
  <c r="AO326" i="48"/>
  <c r="AO348" i="48"/>
  <c r="AP280" i="48"/>
  <c r="AN217" i="48"/>
  <c r="AN222" i="48"/>
  <c r="AP239" i="48"/>
  <c r="AO260" i="48"/>
  <c r="AO237" i="48"/>
  <c r="AO349" i="48"/>
  <c r="AP242" i="48"/>
  <c r="AN221" i="48"/>
  <c r="AN338" i="48"/>
  <c r="AN216" i="48"/>
  <c r="AQ277" i="48"/>
  <c r="AO265" i="48"/>
  <c r="AQ246" i="48"/>
  <c r="AN337" i="48"/>
  <c r="AP240" i="48"/>
  <c r="AS329" i="48"/>
  <c r="AO276" i="48"/>
  <c r="AP229" i="48"/>
  <c r="AO352" i="48"/>
  <c r="AP227" i="48"/>
  <c r="AO258" i="48"/>
  <c r="AP275" i="48"/>
  <c r="AN347" i="48"/>
  <c r="AN219" i="48"/>
  <c r="AO340" i="48"/>
  <c r="AN336" i="48"/>
  <c r="AP295" i="48"/>
  <c r="AP230" i="48"/>
  <c r="AP226" i="48"/>
  <c r="AO235" i="48"/>
  <c r="AP238" i="48"/>
  <c r="O7" i="43"/>
  <c r="N4" i="43"/>
  <c r="N6" i="43"/>
  <c r="P3" i="44"/>
  <c r="U246" i="22"/>
  <c r="N8" i="43"/>
  <c r="N5" i="43"/>
  <c r="N3" i="43"/>
  <c r="N2" i="43"/>
  <c r="S222" i="22"/>
  <c r="N9" i="43"/>
  <c r="O6" i="25"/>
  <c r="T239" i="22"/>
  <c r="O2" i="40"/>
  <c r="T345" i="22"/>
  <c r="O7" i="25"/>
  <c r="T240" i="22"/>
  <c r="O6" i="28"/>
  <c r="T279" i="22"/>
  <c r="N7" i="39"/>
  <c r="S340" i="22"/>
  <c r="N5" i="40"/>
  <c r="S348" i="22"/>
  <c r="O5" i="36"/>
  <c r="T308" i="22"/>
  <c r="O2" i="25"/>
  <c r="T235" i="22"/>
  <c r="N2" i="29"/>
  <c r="S285" i="22"/>
  <c r="O2" i="27"/>
  <c r="T265" i="22"/>
  <c r="O3" i="26"/>
  <c r="T256" i="22"/>
  <c r="O4" i="40"/>
  <c r="T347" i="22"/>
  <c r="O3" i="38"/>
  <c r="T326" i="22"/>
  <c r="O6" i="38"/>
  <c r="T329" i="22"/>
  <c r="N9" i="40"/>
  <c r="S352" i="22"/>
  <c r="O9" i="26"/>
  <c r="T262" i="22"/>
  <c r="O7" i="28"/>
  <c r="T280" i="22"/>
  <c r="O5" i="28"/>
  <c r="T278" i="22"/>
  <c r="O6" i="40"/>
  <c r="T349" i="22"/>
  <c r="N7" i="24"/>
  <c r="S230" i="22"/>
  <c r="N9" i="24"/>
  <c r="S232" i="22"/>
  <c r="O5" i="25"/>
  <c r="T238" i="22"/>
  <c r="O9" i="38"/>
  <c r="T332" i="22"/>
  <c r="N4" i="39"/>
  <c r="S337" i="22"/>
  <c r="O4" i="28"/>
  <c r="T277" i="22"/>
  <c r="O2" i="28"/>
  <c r="T275" i="22"/>
  <c r="O5" i="39"/>
  <c r="T338" i="22"/>
  <c r="O3" i="39"/>
  <c r="T336" i="22"/>
  <c r="O6" i="26"/>
  <c r="T259" i="22"/>
  <c r="O3" i="37"/>
  <c r="T316" i="22"/>
  <c r="O2" i="35"/>
  <c r="T295" i="22"/>
  <c r="O2" i="36"/>
  <c r="T305" i="22"/>
  <c r="N6" i="37"/>
  <c r="S319" i="22"/>
  <c r="O5" i="26"/>
  <c r="T258" i="22"/>
  <c r="O3" i="25"/>
  <c r="T236" i="22"/>
  <c r="O6" i="24"/>
  <c r="T229" i="22"/>
  <c r="O4" i="24"/>
  <c r="T227" i="22"/>
  <c r="N5" i="24"/>
  <c r="S228" i="22"/>
  <c r="O9" i="28"/>
  <c r="T282" i="22"/>
  <c r="O9" i="25"/>
  <c r="T242" i="22"/>
  <c r="N6" i="39"/>
  <c r="S339" i="22"/>
  <c r="O4" i="25"/>
  <c r="T237" i="22"/>
  <c r="O2" i="39"/>
  <c r="T335" i="22"/>
  <c r="O4" i="26"/>
  <c r="T257" i="22"/>
  <c r="O4" i="36"/>
  <c r="T307" i="22"/>
  <c r="O7" i="26"/>
  <c r="T260" i="22"/>
  <c r="P3" i="24"/>
  <c r="U226" i="22"/>
  <c r="O3" i="28"/>
  <c r="T276" i="22"/>
  <c r="N9" i="39"/>
  <c r="S342" i="22"/>
  <c r="U365" i="22"/>
  <c r="W358" i="22"/>
  <c r="Z261" i="22"/>
  <c r="X252" i="22"/>
  <c r="W248" i="22"/>
  <c r="W249" i="22"/>
  <c r="W245" i="22"/>
  <c r="W247" i="22"/>
  <c r="Y251" i="22"/>
  <c r="W250" i="22"/>
  <c r="V253" i="22"/>
  <c r="V243" i="22"/>
  <c r="AC325" i="22"/>
  <c r="V355" i="22"/>
  <c r="X350" i="22"/>
  <c r="AF317" i="22"/>
  <c r="AE300" i="22"/>
  <c r="W361" i="22"/>
  <c r="X366" i="22"/>
  <c r="W357" i="22"/>
  <c r="X370" i="22"/>
  <c r="V367" i="22"/>
  <c r="AB346" i="22"/>
  <c r="V356" i="22"/>
  <c r="AH311" i="22"/>
  <c r="V372" i="22"/>
  <c r="AA333" i="22"/>
  <c r="AE268" i="22"/>
  <c r="AA351" i="22"/>
  <c r="AI323" i="22"/>
  <c r="AA341" i="22"/>
  <c r="AE313" i="22"/>
  <c r="AB331" i="22"/>
  <c r="Y363" i="22"/>
  <c r="X369" i="22"/>
  <c r="AF290" i="22"/>
  <c r="V362" i="22"/>
  <c r="X353" i="22"/>
  <c r="V359" i="22"/>
  <c r="AI320" i="22"/>
  <c r="AD328" i="22"/>
  <c r="AH322" i="22"/>
  <c r="Y360" i="22"/>
  <c r="AB343" i="22"/>
  <c r="V371" i="22"/>
  <c r="V368" i="22"/>
  <c r="AI309" i="22"/>
  <c r="AA296" i="22"/>
  <c r="AG302" i="22"/>
  <c r="U347" i="49" l="1"/>
  <c r="U349" i="49"/>
  <c r="T352" i="49"/>
  <c r="T348" i="49"/>
  <c r="U345" i="49"/>
  <c r="U336" i="49"/>
  <c r="T337" i="49"/>
  <c r="U335" i="49"/>
  <c r="U338" i="49"/>
  <c r="T342" i="49"/>
  <c r="T339" i="49"/>
  <c r="T340" i="49"/>
  <c r="U326" i="49"/>
  <c r="U329" i="49"/>
  <c r="U332" i="49"/>
  <c r="U316" i="49"/>
  <c r="T319" i="49"/>
  <c r="U305" i="49"/>
  <c r="U308" i="49"/>
  <c r="U307" i="49"/>
  <c r="U295" i="49"/>
  <c r="T285" i="49"/>
  <c r="U276" i="49"/>
  <c r="U279" i="49"/>
  <c r="U278" i="49"/>
  <c r="U282" i="49"/>
  <c r="U275" i="49"/>
  <c r="U280" i="49"/>
  <c r="U277" i="49"/>
  <c r="U265" i="49"/>
  <c r="U259" i="49"/>
  <c r="U258" i="49"/>
  <c r="U262" i="49"/>
  <c r="U260" i="49"/>
  <c r="U257" i="49"/>
  <c r="U256" i="49"/>
  <c r="V246" i="49"/>
  <c r="U239" i="49"/>
  <c r="U237" i="49"/>
  <c r="U242" i="49"/>
  <c r="U235" i="49"/>
  <c r="U238" i="49"/>
  <c r="U240" i="49"/>
  <c r="U236" i="49"/>
  <c r="T228" i="49"/>
  <c r="T232" i="49"/>
  <c r="U229" i="49"/>
  <c r="T230" i="49"/>
  <c r="U227" i="49"/>
  <c r="V226" i="49"/>
  <c r="AP336" i="76"/>
  <c r="AQ125" i="76"/>
  <c r="AQ336" i="76" s="1"/>
  <c r="AR125" i="76"/>
  <c r="AR336" i="76" s="1"/>
  <c r="AR275" i="76"/>
  <c r="AS64" i="76"/>
  <c r="AQ352" i="76"/>
  <c r="AR141" i="76"/>
  <c r="AP239" i="76"/>
  <c r="AQ28" i="76"/>
  <c r="AO219" i="76"/>
  <c r="AP8" i="76"/>
  <c r="AP259" i="76"/>
  <c r="AQ48" i="76"/>
  <c r="AP260" i="76"/>
  <c r="AQ49" i="76"/>
  <c r="AP342" i="76"/>
  <c r="AQ131" i="76"/>
  <c r="AR226" i="76"/>
  <c r="AS15" i="76"/>
  <c r="AR316" i="76"/>
  <c r="AR108" i="76"/>
  <c r="AR319" i="76" s="1"/>
  <c r="AS105" i="76"/>
  <c r="AP256" i="76"/>
  <c r="AQ45" i="76"/>
  <c r="AP295" i="76"/>
  <c r="AQ84" i="76"/>
  <c r="AP228" i="76"/>
  <c r="AQ17" i="76"/>
  <c r="AR285" i="76"/>
  <c r="AS74" i="76"/>
  <c r="AQ240" i="76"/>
  <c r="AR29" i="76"/>
  <c r="AQ277" i="76"/>
  <c r="AR66" i="76"/>
  <c r="AO340" i="76"/>
  <c r="AP129" i="76"/>
  <c r="AQ246" i="76"/>
  <c r="AR35" i="76"/>
  <c r="AR282" i="76"/>
  <c r="AS71" i="76"/>
  <c r="AS282" i="76" s="1"/>
  <c r="AQ348" i="76"/>
  <c r="AR137" i="76"/>
  <c r="AO232" i="76"/>
  <c r="AP21" i="76"/>
  <c r="AP237" i="76"/>
  <c r="AQ26" i="76"/>
  <c r="AO220" i="76"/>
  <c r="AP9" i="76"/>
  <c r="AP238" i="76"/>
  <c r="AQ27" i="76"/>
  <c r="AQ332" i="76"/>
  <c r="AR121" i="76"/>
  <c r="AP229" i="76"/>
  <c r="AQ18" i="76"/>
  <c r="AO217" i="76"/>
  <c r="AP6" i="76"/>
  <c r="AQ279" i="76"/>
  <c r="AR68" i="76"/>
  <c r="AQ347" i="76"/>
  <c r="AR136" i="76"/>
  <c r="AP349" i="76"/>
  <c r="AQ138" i="76"/>
  <c r="AP308" i="76"/>
  <c r="AQ97" i="76"/>
  <c r="AQ227" i="76"/>
  <c r="AR16" i="76"/>
  <c r="AP257" i="76"/>
  <c r="AQ46" i="76"/>
  <c r="AQ265" i="76"/>
  <c r="AR54" i="76"/>
  <c r="AP338" i="76"/>
  <c r="AQ127" i="76"/>
  <c r="AO230" i="76"/>
  <c r="AP19" i="76"/>
  <c r="AQ280" i="76"/>
  <c r="AR69" i="76"/>
  <c r="AQ278" i="76"/>
  <c r="AR67" i="76"/>
  <c r="AP326" i="76"/>
  <c r="AQ115" i="76"/>
  <c r="AP276" i="76"/>
  <c r="AQ65" i="76"/>
  <c r="AO216" i="76"/>
  <c r="AP5" i="76"/>
  <c r="AR307" i="76"/>
  <c r="AS96" i="76"/>
  <c r="AP337" i="76"/>
  <c r="AQ126" i="76"/>
  <c r="AO218" i="76"/>
  <c r="AP7" i="76"/>
  <c r="AP345" i="76"/>
  <c r="AQ134" i="76"/>
  <c r="AQ335" i="76"/>
  <c r="AR124" i="76"/>
  <c r="AO222" i="76"/>
  <c r="AP11" i="76"/>
  <c r="AP258" i="76"/>
  <c r="AQ47" i="76"/>
  <c r="AO339" i="76"/>
  <c r="AP128" i="76"/>
  <c r="AP262" i="76"/>
  <c r="AQ51" i="76"/>
  <c r="AQ235" i="76"/>
  <c r="AR24" i="76"/>
  <c r="AO221" i="76"/>
  <c r="AP10" i="76"/>
  <c r="AP236" i="76"/>
  <c r="AQ25" i="76"/>
  <c r="AQ242" i="76"/>
  <c r="AR31" i="76"/>
  <c r="AU4" i="76"/>
  <c r="S218" i="49"/>
  <c r="S216" i="49"/>
  <c r="T219" i="22"/>
  <c r="S215" i="49"/>
  <c r="T217" i="22"/>
  <c r="T222" i="49"/>
  <c r="S221" i="49"/>
  <c r="T215" i="22"/>
  <c r="T216" i="22"/>
  <c r="S219" i="49"/>
  <c r="T218" i="22"/>
  <c r="T220" i="49"/>
  <c r="U220" i="22"/>
  <c r="T221" i="22"/>
  <c r="S217" i="49"/>
  <c r="AQ295" i="48"/>
  <c r="AP232" i="48"/>
  <c r="AQ240" i="48"/>
  <c r="AO338" i="48"/>
  <c r="AO222" i="48"/>
  <c r="AQ236" i="48"/>
  <c r="AP258" i="48"/>
  <c r="AQ305" i="48"/>
  <c r="AP256" i="48"/>
  <c r="AO336" i="48"/>
  <c r="AO221" i="48"/>
  <c r="AQ335" i="48"/>
  <c r="AO337" i="48"/>
  <c r="AO217" i="48"/>
  <c r="AQ278" i="48"/>
  <c r="AQ332" i="48"/>
  <c r="AP345" i="48"/>
  <c r="AP340" i="48"/>
  <c r="AQ227" i="48"/>
  <c r="AQ242" i="48"/>
  <c r="AQ280" i="48"/>
  <c r="AP257" i="48"/>
  <c r="AO285" i="48"/>
  <c r="AO218" i="48"/>
  <c r="AQ238" i="48"/>
  <c r="AP352" i="48"/>
  <c r="AR246" i="48"/>
  <c r="AP349" i="48"/>
  <c r="AO228" i="48"/>
  <c r="AQ229" i="48"/>
  <c r="AP265" i="48"/>
  <c r="AP237" i="48"/>
  <c r="AP348" i="48"/>
  <c r="AO219" i="48"/>
  <c r="AP235" i="48"/>
  <c r="AP279" i="48"/>
  <c r="AQ339" i="48"/>
  <c r="AP276" i="48"/>
  <c r="AR277" i="48"/>
  <c r="AP326" i="48"/>
  <c r="AP282" i="48"/>
  <c r="AQ226" i="48"/>
  <c r="AP260" i="48"/>
  <c r="AR316" i="48"/>
  <c r="AR319" i="48"/>
  <c r="AO347" i="48"/>
  <c r="AT329" i="48"/>
  <c r="AU329" i="48"/>
  <c r="AO216" i="48"/>
  <c r="AP259" i="48"/>
  <c r="AQ230" i="48"/>
  <c r="AQ239" i="48"/>
  <c r="AO342" i="48"/>
  <c r="AQ275" i="48"/>
  <c r="AO220" i="48"/>
  <c r="AR307" i="48"/>
  <c r="AP262" i="48"/>
  <c r="P7" i="43"/>
  <c r="O5" i="43"/>
  <c r="O8" i="43"/>
  <c r="Q3" i="44"/>
  <c r="V246" i="22"/>
  <c r="T222" i="22"/>
  <c r="O9" i="43"/>
  <c r="O6" i="43"/>
  <c r="O2" i="43"/>
  <c r="O4" i="43"/>
  <c r="O3" i="43"/>
  <c r="P5" i="39"/>
  <c r="U338" i="22"/>
  <c r="P5" i="25"/>
  <c r="U238" i="22"/>
  <c r="P4" i="24"/>
  <c r="U227" i="22"/>
  <c r="P2" i="36"/>
  <c r="U305" i="22"/>
  <c r="P3" i="26"/>
  <c r="U256" i="22"/>
  <c r="P3" i="28"/>
  <c r="U276" i="22"/>
  <c r="O9" i="24"/>
  <c r="T232" i="22"/>
  <c r="P9" i="26"/>
  <c r="U262" i="22"/>
  <c r="O7" i="39"/>
  <c r="T340" i="22"/>
  <c r="Q3" i="24"/>
  <c r="V226" i="22"/>
  <c r="O9" i="40"/>
  <c r="T352" i="22"/>
  <c r="P4" i="25"/>
  <c r="U237" i="22"/>
  <c r="P2" i="35"/>
  <c r="U295" i="22"/>
  <c r="P2" i="28"/>
  <c r="U275" i="22"/>
  <c r="P2" i="27"/>
  <c r="U265" i="22"/>
  <c r="P6" i="24"/>
  <c r="U229" i="22"/>
  <c r="O7" i="24"/>
  <c r="T230" i="22"/>
  <c r="O6" i="39"/>
  <c r="T339" i="22"/>
  <c r="P3" i="37"/>
  <c r="U316" i="22"/>
  <c r="P6" i="28"/>
  <c r="U279" i="22"/>
  <c r="O6" i="37"/>
  <c r="T319" i="22"/>
  <c r="P4" i="28"/>
  <c r="U277" i="22"/>
  <c r="P6" i="40"/>
  <c r="U349" i="22"/>
  <c r="O2" i="29"/>
  <c r="T285" i="22"/>
  <c r="P2" i="39"/>
  <c r="U335" i="22"/>
  <c r="P7" i="26"/>
  <c r="U260" i="22"/>
  <c r="P6" i="38"/>
  <c r="U329" i="22"/>
  <c r="P3" i="25"/>
  <c r="U236" i="22"/>
  <c r="P7" i="25"/>
  <c r="U240" i="22"/>
  <c r="P9" i="25"/>
  <c r="U242" i="22"/>
  <c r="O4" i="39"/>
  <c r="T337" i="22"/>
  <c r="P3" i="38"/>
  <c r="U326" i="22"/>
  <c r="P2" i="25"/>
  <c r="U235" i="22"/>
  <c r="P4" i="36"/>
  <c r="U307" i="22"/>
  <c r="P6" i="26"/>
  <c r="U259" i="22"/>
  <c r="P2" i="40"/>
  <c r="U345" i="22"/>
  <c r="P5" i="26"/>
  <c r="U258" i="22"/>
  <c r="P9" i="38"/>
  <c r="U332" i="22"/>
  <c r="P5" i="28"/>
  <c r="U278" i="22"/>
  <c r="O9" i="39"/>
  <c r="T342" i="22"/>
  <c r="P9" i="28"/>
  <c r="U282" i="22"/>
  <c r="P3" i="39"/>
  <c r="U336" i="22"/>
  <c r="P4" i="40"/>
  <c r="U347" i="22"/>
  <c r="P5" i="36"/>
  <c r="U308" i="22"/>
  <c r="P4" i="26"/>
  <c r="U257" i="22"/>
  <c r="O5" i="40"/>
  <c r="T348" i="22"/>
  <c r="O5" i="24"/>
  <c r="T228" i="22"/>
  <c r="P7" i="28"/>
  <c r="U280" i="22"/>
  <c r="P6" i="25"/>
  <c r="U239" i="22"/>
  <c r="V365" i="22"/>
  <c r="X358" i="22"/>
  <c r="AA261" i="22"/>
  <c r="X247" i="22"/>
  <c r="X245" i="22"/>
  <c r="X249" i="22"/>
  <c r="X248" i="22"/>
  <c r="Y252" i="22"/>
  <c r="Z251" i="22"/>
  <c r="X250" i="22"/>
  <c r="W253" i="22"/>
  <c r="W243" i="22"/>
  <c r="AK323" i="22"/>
  <c r="AJ323" i="22"/>
  <c r="AB333" i="22"/>
  <c r="AC346" i="22"/>
  <c r="W368" i="22"/>
  <c r="W367" i="22"/>
  <c r="AG290" i="22"/>
  <c r="W372" i="22"/>
  <c r="X361" i="22"/>
  <c r="AK309" i="22"/>
  <c r="AJ309" i="22"/>
  <c r="AK320" i="22"/>
  <c r="AJ320" i="22"/>
  <c r="Y369" i="22"/>
  <c r="AB351" i="22"/>
  <c r="Y370" i="22"/>
  <c r="W371" i="22"/>
  <c r="W359" i="22"/>
  <c r="AI311" i="22"/>
  <c r="AF300" i="22"/>
  <c r="AC343" i="22"/>
  <c r="Y353" i="22"/>
  <c r="AG317" i="22"/>
  <c r="Z363" i="22"/>
  <c r="Y350" i="22"/>
  <c r="Z360" i="22"/>
  <c r="W362" i="22"/>
  <c r="AC331" i="22"/>
  <c r="X357" i="22"/>
  <c r="AH302" i="22"/>
  <c r="AI322" i="22"/>
  <c r="AF313" i="22"/>
  <c r="W355" i="22"/>
  <c r="AE328" i="22"/>
  <c r="AB341" i="22"/>
  <c r="Y366" i="22"/>
  <c r="AB296" i="22"/>
  <c r="AF268" i="22"/>
  <c r="W356" i="22"/>
  <c r="AD325" i="22"/>
  <c r="V349" i="49" l="1"/>
  <c r="U352" i="49"/>
  <c r="U348" i="49"/>
  <c r="V345" i="49"/>
  <c r="V347" i="49"/>
  <c r="U339" i="49"/>
  <c r="V338" i="49"/>
  <c r="U342" i="49"/>
  <c r="V335" i="49"/>
  <c r="U340" i="49"/>
  <c r="U337" i="49"/>
  <c r="V336" i="49"/>
  <c r="V332" i="49"/>
  <c r="V326" i="49"/>
  <c r="V329" i="49"/>
  <c r="V316" i="49"/>
  <c r="U319" i="49"/>
  <c r="V305" i="49"/>
  <c r="V308" i="49"/>
  <c r="V307" i="49"/>
  <c r="V295" i="49"/>
  <c r="U285" i="49"/>
  <c r="V282" i="49"/>
  <c r="V277" i="49"/>
  <c r="V275" i="49"/>
  <c r="V276" i="49"/>
  <c r="V279" i="49"/>
  <c r="V280" i="49"/>
  <c r="V278" i="49"/>
  <c r="V265" i="49"/>
  <c r="V259" i="49"/>
  <c r="V260" i="49"/>
  <c r="V257" i="49"/>
  <c r="V258" i="49"/>
  <c r="V256" i="49"/>
  <c r="V262" i="49"/>
  <c r="W246" i="49"/>
  <c r="V236" i="49"/>
  <c r="V242" i="49"/>
  <c r="V238" i="49"/>
  <c r="V239" i="49"/>
  <c r="V235" i="49"/>
  <c r="V240" i="49"/>
  <c r="V237" i="49"/>
  <c r="V227" i="49"/>
  <c r="U228" i="49"/>
  <c r="U232" i="49"/>
  <c r="W226" i="49"/>
  <c r="U230" i="49"/>
  <c r="V229" i="49"/>
  <c r="AR235" i="76"/>
  <c r="AS24" i="76"/>
  <c r="AT71" i="76"/>
  <c r="AR332" i="76"/>
  <c r="AS121" i="76"/>
  <c r="AR348" i="76"/>
  <c r="AS137" i="76"/>
  <c r="AS285" i="76"/>
  <c r="AT74" i="76"/>
  <c r="AS125" i="76"/>
  <c r="AS336" i="76" s="1"/>
  <c r="AQ262" i="76"/>
  <c r="AR51" i="76"/>
  <c r="AR335" i="76"/>
  <c r="AS124" i="76"/>
  <c r="AP216" i="76"/>
  <c r="AQ5" i="76"/>
  <c r="AQ338" i="76"/>
  <c r="AR127" i="76"/>
  <c r="AQ349" i="76"/>
  <c r="AR138" i="76"/>
  <c r="AS226" i="76"/>
  <c r="AT15" i="76"/>
  <c r="AQ238" i="76"/>
  <c r="AR27" i="76"/>
  <c r="AQ228" i="76"/>
  <c r="AR17" i="76"/>
  <c r="AQ239" i="76"/>
  <c r="AR28" i="76"/>
  <c r="AP219" i="76"/>
  <c r="AQ8" i="76"/>
  <c r="AR242" i="76"/>
  <c r="AS31" i="76"/>
  <c r="AQ276" i="76"/>
  <c r="AR65" i="76"/>
  <c r="AR265" i="76"/>
  <c r="AS54" i="76"/>
  <c r="AR347" i="76"/>
  <c r="AS136" i="76"/>
  <c r="AR246" i="76"/>
  <c r="AS35" i="76"/>
  <c r="AR352" i="76"/>
  <c r="AS141" i="76"/>
  <c r="AP230" i="76"/>
  <c r="AQ19" i="76"/>
  <c r="AP339" i="76"/>
  <c r="AQ128" i="76"/>
  <c r="AQ236" i="76"/>
  <c r="AR25" i="76"/>
  <c r="AQ326" i="76"/>
  <c r="AR115" i="76"/>
  <c r="AQ257" i="76"/>
  <c r="AR46" i="76"/>
  <c r="AR279" i="76"/>
  <c r="AS68" i="76"/>
  <c r="AQ342" i="76"/>
  <c r="AR131" i="76"/>
  <c r="AQ345" i="76"/>
  <c r="AR134" i="76"/>
  <c r="AP218" i="76"/>
  <c r="AQ7" i="76"/>
  <c r="AP220" i="76"/>
  <c r="AQ9" i="76"/>
  <c r="AP340" i="76"/>
  <c r="AQ129" i="76"/>
  <c r="AQ295" i="76"/>
  <c r="AR84" i="76"/>
  <c r="AQ308" i="76"/>
  <c r="AR97" i="76"/>
  <c r="AQ258" i="76"/>
  <c r="AR47" i="76"/>
  <c r="AR278" i="76"/>
  <c r="AS67" i="76"/>
  <c r="AQ260" i="76"/>
  <c r="AR49" i="76"/>
  <c r="AS275" i="76"/>
  <c r="AT64" i="76"/>
  <c r="AP221" i="76"/>
  <c r="AQ10" i="76"/>
  <c r="AP217" i="76"/>
  <c r="AQ6" i="76"/>
  <c r="AQ237" i="76"/>
  <c r="AR26" i="76"/>
  <c r="AR277" i="76"/>
  <c r="AS66" i="76"/>
  <c r="AQ256" i="76"/>
  <c r="AR45" i="76"/>
  <c r="AQ337" i="76"/>
  <c r="AR126" i="76"/>
  <c r="AR280" i="76"/>
  <c r="AS69" i="76"/>
  <c r="AR227" i="76"/>
  <c r="AS16" i="76"/>
  <c r="AQ259" i="76"/>
  <c r="AR48" i="76"/>
  <c r="AS307" i="76"/>
  <c r="AT96" i="76"/>
  <c r="AP222" i="76"/>
  <c r="AQ11" i="76"/>
  <c r="AQ229" i="76"/>
  <c r="AR18" i="76"/>
  <c r="AP232" i="76"/>
  <c r="AQ21" i="76"/>
  <c r="AR240" i="76"/>
  <c r="AS29" i="76"/>
  <c r="AS316" i="76"/>
  <c r="AS108" i="76"/>
  <c r="AS319" i="76" s="1"/>
  <c r="AT105" i="76"/>
  <c r="T217" i="49"/>
  <c r="U221" i="22"/>
  <c r="T221" i="49"/>
  <c r="U216" i="22"/>
  <c r="U218" i="22"/>
  <c r="U220" i="49"/>
  <c r="V220" i="22"/>
  <c r="U217" i="22"/>
  <c r="T218" i="49"/>
  <c r="U215" i="22"/>
  <c r="U219" i="22"/>
  <c r="T216" i="49"/>
  <c r="T219" i="49"/>
  <c r="T215" i="49"/>
  <c r="U222" i="49"/>
  <c r="AP342" i="48"/>
  <c r="AP285" i="48"/>
  <c r="AQ345" i="48"/>
  <c r="AQ279" i="48"/>
  <c r="AP336" i="48"/>
  <c r="AR240" i="48"/>
  <c r="AR239" i="48"/>
  <c r="AQ260" i="48"/>
  <c r="AR332" i="48"/>
  <c r="AQ235" i="48"/>
  <c r="AP228" i="48"/>
  <c r="AQ232" i="48"/>
  <c r="AR230" i="48"/>
  <c r="AR226" i="48"/>
  <c r="AQ257" i="48"/>
  <c r="AQ256" i="48"/>
  <c r="AQ349" i="48"/>
  <c r="AR278" i="48"/>
  <c r="AR295" i="48"/>
  <c r="AQ262" i="48"/>
  <c r="AQ282" i="48"/>
  <c r="AP219" i="48"/>
  <c r="AR280" i="48"/>
  <c r="AQ259" i="48"/>
  <c r="AS246" i="48"/>
  <c r="AP217" i="48"/>
  <c r="AR305" i="48"/>
  <c r="AS307" i="48"/>
  <c r="AR242" i="48"/>
  <c r="AP216" i="48"/>
  <c r="AQ348" i="48"/>
  <c r="AQ352" i="48"/>
  <c r="AP337" i="48"/>
  <c r="AQ258" i="48"/>
  <c r="AQ326" i="48"/>
  <c r="AP220" i="48"/>
  <c r="AS277" i="48"/>
  <c r="AR238" i="48"/>
  <c r="AR227" i="48"/>
  <c r="AR335" i="48"/>
  <c r="AR236" i="48"/>
  <c r="AQ237" i="48"/>
  <c r="AP347" i="48"/>
  <c r="AQ276" i="48"/>
  <c r="AQ265" i="48"/>
  <c r="AP218" i="48"/>
  <c r="AP222" i="48"/>
  <c r="AR275" i="48"/>
  <c r="AQ340" i="48"/>
  <c r="AP221" i="48"/>
  <c r="AS316" i="48"/>
  <c r="AS319" i="48"/>
  <c r="AR339" i="48"/>
  <c r="AR229" i="48"/>
  <c r="AP338" i="48"/>
  <c r="Q7" i="43"/>
  <c r="P6" i="43"/>
  <c r="U222" i="22"/>
  <c r="P9" i="43"/>
  <c r="R3" i="44"/>
  <c r="W246" i="22"/>
  <c r="P3" i="43"/>
  <c r="P8" i="43"/>
  <c r="P4" i="43"/>
  <c r="P5" i="43"/>
  <c r="P2" i="43"/>
  <c r="Q4" i="28"/>
  <c r="V277" i="22"/>
  <c r="Q6" i="24"/>
  <c r="V229" i="22"/>
  <c r="P9" i="40"/>
  <c r="U352" i="22"/>
  <c r="Q3" i="28"/>
  <c r="V276" i="22"/>
  <c r="Q3" i="38"/>
  <c r="V326" i="22"/>
  <c r="Q6" i="38"/>
  <c r="V329" i="22"/>
  <c r="Q3" i="26"/>
  <c r="V256" i="22"/>
  <c r="Q3" i="39"/>
  <c r="V336" i="22"/>
  <c r="R3" i="24"/>
  <c r="W226" i="22"/>
  <c r="P5" i="24"/>
  <c r="U228" i="22"/>
  <c r="Q5" i="26"/>
  <c r="V258" i="22"/>
  <c r="Q7" i="26"/>
  <c r="V260" i="22"/>
  <c r="Q2" i="40"/>
  <c r="V345" i="22"/>
  <c r="P4" i="39"/>
  <c r="U337" i="22"/>
  <c r="Q6" i="28"/>
  <c r="V279" i="22"/>
  <c r="Q2" i="27"/>
  <c r="V265" i="22"/>
  <c r="P5" i="40"/>
  <c r="U348" i="22"/>
  <c r="Q2" i="39"/>
  <c r="V335" i="22"/>
  <c r="P7" i="39"/>
  <c r="U340" i="22"/>
  <c r="Q2" i="36"/>
  <c r="V305" i="22"/>
  <c r="Q9" i="28"/>
  <c r="V282" i="22"/>
  <c r="Q3" i="37"/>
  <c r="V316" i="22"/>
  <c r="Q7" i="28"/>
  <c r="V280" i="22"/>
  <c r="P9" i="39"/>
  <c r="U342" i="22"/>
  <c r="Q9" i="25"/>
  <c r="V242" i="22"/>
  <c r="P6" i="37"/>
  <c r="U319" i="22"/>
  <c r="Q2" i="28"/>
  <c r="V275" i="22"/>
  <c r="Q4" i="24"/>
  <c r="V227" i="22"/>
  <c r="Q6" i="26"/>
  <c r="V259" i="22"/>
  <c r="Q4" i="36"/>
  <c r="V307" i="22"/>
  <c r="P2" i="29"/>
  <c r="U285" i="22"/>
  <c r="Q9" i="26"/>
  <c r="V262" i="22"/>
  <c r="Q4" i="26"/>
  <c r="V257" i="22"/>
  <c r="Q7" i="25"/>
  <c r="V240" i="22"/>
  <c r="Q6" i="40"/>
  <c r="V349" i="22"/>
  <c r="P6" i="39"/>
  <c r="U339" i="22"/>
  <c r="Q2" i="35"/>
  <c r="V295" i="22"/>
  <c r="P9" i="24"/>
  <c r="U232" i="22"/>
  <c r="Q5" i="25"/>
  <c r="V238" i="22"/>
  <c r="Q5" i="28"/>
  <c r="V278" i="22"/>
  <c r="Q5" i="36"/>
  <c r="V308" i="22"/>
  <c r="Q3" i="25"/>
  <c r="V236" i="22"/>
  <c r="P7" i="24"/>
  <c r="U230" i="22"/>
  <c r="Q4" i="25"/>
  <c r="V237" i="22"/>
  <c r="Q5" i="39"/>
  <c r="V338" i="22"/>
  <c r="Q6" i="25"/>
  <c r="V239" i="22"/>
  <c r="Q4" i="40"/>
  <c r="V347" i="22"/>
  <c r="Q9" i="38"/>
  <c r="V332" i="22"/>
  <c r="Q2" i="25"/>
  <c r="V235" i="22"/>
  <c r="W365" i="22"/>
  <c r="Y358" i="22"/>
  <c r="AM261" i="22"/>
  <c r="AB261" i="22"/>
  <c r="Z252" i="22"/>
  <c r="Y248" i="22"/>
  <c r="Y249" i="22"/>
  <c r="Y245" i="22"/>
  <c r="Y247" i="22"/>
  <c r="AA251" i="22"/>
  <c r="Y250" i="22"/>
  <c r="X253" i="22"/>
  <c r="X243" i="22"/>
  <c r="X356" i="22"/>
  <c r="AD331" i="22"/>
  <c r="Z369" i="22"/>
  <c r="AH290" i="22"/>
  <c r="X362" i="22"/>
  <c r="X359" i="22"/>
  <c r="X367" i="22"/>
  <c r="AG313" i="22"/>
  <c r="AM360" i="22"/>
  <c r="AA360" i="22"/>
  <c r="X371" i="22"/>
  <c r="Z353" i="22"/>
  <c r="AG268" i="22"/>
  <c r="AC296" i="22"/>
  <c r="Z350" i="22"/>
  <c r="AD343" i="22"/>
  <c r="X368" i="22"/>
  <c r="AK322" i="22"/>
  <c r="AJ322" i="22"/>
  <c r="AG300" i="22"/>
  <c r="Z366" i="22"/>
  <c r="AC341" i="22"/>
  <c r="AI302" i="22"/>
  <c r="AA363" i="22"/>
  <c r="Z370" i="22"/>
  <c r="Y361" i="22"/>
  <c r="AD346" i="22"/>
  <c r="Y357" i="22"/>
  <c r="AF328" i="22"/>
  <c r="AH317" i="22"/>
  <c r="AK311" i="22"/>
  <c r="AJ311" i="22"/>
  <c r="X372" i="22"/>
  <c r="AC333" i="22"/>
  <c r="AE325" i="22"/>
  <c r="X355" i="22"/>
  <c r="AC351" i="22"/>
  <c r="W345" i="49" l="1"/>
  <c r="V352" i="49"/>
  <c r="W347" i="49"/>
  <c r="W349" i="49"/>
  <c r="V348" i="49"/>
  <c r="V342" i="49"/>
  <c r="V339" i="49"/>
  <c r="V340" i="49"/>
  <c r="V337" i="49"/>
  <c r="W336" i="49"/>
  <c r="W335" i="49"/>
  <c r="W338" i="49"/>
  <c r="W332" i="49"/>
  <c r="W329" i="49"/>
  <c r="W326" i="49"/>
  <c r="W316" i="49"/>
  <c r="V319" i="49"/>
  <c r="W305" i="49"/>
  <c r="W307" i="49"/>
  <c r="W308" i="49"/>
  <c r="W295" i="49"/>
  <c r="V285" i="49"/>
  <c r="W280" i="49"/>
  <c r="W275" i="49"/>
  <c r="W277" i="49"/>
  <c r="W279" i="49"/>
  <c r="W282" i="49"/>
  <c r="W278" i="49"/>
  <c r="W276" i="49"/>
  <c r="W265" i="49"/>
  <c r="W262" i="49"/>
  <c r="W260" i="49"/>
  <c r="W258" i="49"/>
  <c r="W259" i="49"/>
  <c r="W256" i="49"/>
  <c r="W257" i="49"/>
  <c r="X246" i="49"/>
  <c r="W235" i="49"/>
  <c r="W237" i="49"/>
  <c r="W238" i="49"/>
  <c r="W242" i="49"/>
  <c r="W239" i="49"/>
  <c r="W236" i="49"/>
  <c r="W240" i="49"/>
  <c r="W229" i="49"/>
  <c r="V232" i="49"/>
  <c r="X226" i="49"/>
  <c r="W227" i="49"/>
  <c r="V230" i="49"/>
  <c r="V228" i="49"/>
  <c r="AT316" i="76"/>
  <c r="AT108" i="76"/>
  <c r="AT319" i="76" s="1"/>
  <c r="AU105" i="76"/>
  <c r="AR237" i="76"/>
  <c r="AS26" i="76"/>
  <c r="AS240" i="76"/>
  <c r="AT29" i="76"/>
  <c r="AQ218" i="76"/>
  <c r="AR7" i="76"/>
  <c r="AR326" i="76"/>
  <c r="AS115" i="76"/>
  <c r="AS246" i="76"/>
  <c r="AT35" i="76"/>
  <c r="AR338" i="76"/>
  <c r="AS127" i="76"/>
  <c r="AS348" i="76"/>
  <c r="AT137" i="76"/>
  <c r="AR259" i="76"/>
  <c r="AS48" i="76"/>
  <c r="AS278" i="76"/>
  <c r="AT67" i="76"/>
  <c r="AQ219" i="76"/>
  <c r="AR8" i="76"/>
  <c r="AS227" i="76"/>
  <c r="AT16" i="76"/>
  <c r="AR258" i="76"/>
  <c r="AS47" i="76"/>
  <c r="AS332" i="76"/>
  <c r="AT121" i="76"/>
  <c r="AS277" i="76"/>
  <c r="AT66" i="76"/>
  <c r="AS280" i="76"/>
  <c r="AT69" i="76"/>
  <c r="AR308" i="76"/>
  <c r="AS97" i="76"/>
  <c r="AR236" i="76"/>
  <c r="AS25" i="76"/>
  <c r="AQ216" i="76"/>
  <c r="AR5" i="76"/>
  <c r="AQ232" i="76"/>
  <c r="AR21" i="76"/>
  <c r="AR229" i="76"/>
  <c r="AS18" i="76"/>
  <c r="AT282" i="76"/>
  <c r="AU71" i="76"/>
  <c r="AU282" i="76" s="1"/>
  <c r="AR239" i="76"/>
  <c r="AS28" i="76"/>
  <c r="AR228" i="76"/>
  <c r="AS17" i="76"/>
  <c r="AR337" i="76"/>
  <c r="AS126" i="76"/>
  <c r="AR295" i="76"/>
  <c r="AS84" i="76"/>
  <c r="AQ339" i="76"/>
  <c r="AR128" i="76"/>
  <c r="AS335" i="76"/>
  <c r="AT124" i="76"/>
  <c r="AS235" i="76"/>
  <c r="AT24" i="76"/>
  <c r="AQ217" i="76"/>
  <c r="AR6" i="76"/>
  <c r="AS265" i="76"/>
  <c r="AT54" i="76"/>
  <c r="AQ222" i="76"/>
  <c r="AR11" i="76"/>
  <c r="AT275" i="76"/>
  <c r="AU64" i="76"/>
  <c r="AU275" i="76" s="1"/>
  <c r="AS279" i="76"/>
  <c r="AT68" i="76"/>
  <c r="AR276" i="76"/>
  <c r="AS65" i="76"/>
  <c r="AR238" i="76"/>
  <c r="AS27" i="76"/>
  <c r="AR345" i="76"/>
  <c r="AS134" i="76"/>
  <c r="AQ221" i="76"/>
  <c r="AR10" i="76"/>
  <c r="AR256" i="76"/>
  <c r="AS45" i="76"/>
  <c r="AQ340" i="76"/>
  <c r="AR129" i="76"/>
  <c r="AR262" i="76"/>
  <c r="AS51" i="76"/>
  <c r="AS347" i="76"/>
  <c r="AT136" i="76"/>
  <c r="AR342" i="76"/>
  <c r="AS131" i="76"/>
  <c r="AS342" i="76" s="1"/>
  <c r="AT131" i="76"/>
  <c r="AT125" i="76"/>
  <c r="AT307" i="76"/>
  <c r="AU96" i="76"/>
  <c r="AU307" i="76" s="1"/>
  <c r="AR260" i="76"/>
  <c r="AS49" i="76"/>
  <c r="AR257" i="76"/>
  <c r="AS46" i="76"/>
  <c r="AQ230" i="76"/>
  <c r="AR19" i="76"/>
  <c r="AS242" i="76"/>
  <c r="AT31" i="76"/>
  <c r="AT226" i="76"/>
  <c r="AU15" i="76"/>
  <c r="AU226" i="76" s="1"/>
  <c r="AQ220" i="76"/>
  <c r="AR9" i="76"/>
  <c r="AS352" i="76"/>
  <c r="AT141" i="76"/>
  <c r="AR349" i="76"/>
  <c r="AS138" i="76"/>
  <c r="AT285" i="76"/>
  <c r="AU74" i="76"/>
  <c r="AU285" i="76" s="1"/>
  <c r="V216" i="22"/>
  <c r="U215" i="49"/>
  <c r="U221" i="49"/>
  <c r="V222" i="49"/>
  <c r="V215" i="22"/>
  <c r="V219" i="22"/>
  <c r="U218" i="49"/>
  <c r="V218" i="22"/>
  <c r="U216" i="49"/>
  <c r="U217" i="49"/>
  <c r="W220" i="22"/>
  <c r="V217" i="22"/>
  <c r="V220" i="49"/>
  <c r="V221" i="22"/>
  <c r="U219" i="49"/>
  <c r="AQ338" i="48"/>
  <c r="AS227" i="48"/>
  <c r="AR348" i="48"/>
  <c r="AS280" i="48"/>
  <c r="AR257" i="48"/>
  <c r="AS239" i="48"/>
  <c r="AQ218" i="48"/>
  <c r="AS229" i="48"/>
  <c r="AS238" i="48"/>
  <c r="AQ216" i="48"/>
  <c r="AQ219" i="48"/>
  <c r="AS226" i="48"/>
  <c r="AS240" i="48"/>
  <c r="AS339" i="48"/>
  <c r="AT277" i="48"/>
  <c r="AU277" i="48"/>
  <c r="AS242" i="48"/>
  <c r="AR282" i="48"/>
  <c r="AS230" i="48"/>
  <c r="AQ336" i="48"/>
  <c r="AR276" i="48"/>
  <c r="AT316" i="48"/>
  <c r="AT319" i="48"/>
  <c r="AQ220" i="48"/>
  <c r="AQ347" i="48"/>
  <c r="AR262" i="48"/>
  <c r="AR232" i="48"/>
  <c r="AR279" i="48"/>
  <c r="AT307" i="48"/>
  <c r="AU307" i="48"/>
  <c r="AR326" i="48"/>
  <c r="AR237" i="48"/>
  <c r="AS295" i="48"/>
  <c r="AQ228" i="48"/>
  <c r="AR345" i="48"/>
  <c r="AQ221" i="48"/>
  <c r="AS305" i="48"/>
  <c r="AR340" i="48"/>
  <c r="AR258" i="48"/>
  <c r="AS278" i="48"/>
  <c r="AR235" i="48"/>
  <c r="AQ285" i="48"/>
  <c r="AR265" i="48"/>
  <c r="AS236" i="48"/>
  <c r="AQ217" i="48"/>
  <c r="AS275" i="48"/>
  <c r="AQ337" i="48"/>
  <c r="AR349" i="48"/>
  <c r="AS332" i="48"/>
  <c r="AQ342" i="48"/>
  <c r="AS335" i="48"/>
  <c r="AT246" i="48"/>
  <c r="AU246" i="48"/>
  <c r="AQ222" i="48"/>
  <c r="AR352" i="48"/>
  <c r="AR259" i="48"/>
  <c r="AR256" i="48"/>
  <c r="AR260" i="48"/>
  <c r="R7" i="43"/>
  <c r="Q8" i="43"/>
  <c r="Q3" i="43"/>
  <c r="S3" i="44"/>
  <c r="X246" i="22"/>
  <c r="Q2" i="43"/>
  <c r="V222" i="22"/>
  <c r="Q9" i="43"/>
  <c r="Q5" i="43"/>
  <c r="Q6" i="43"/>
  <c r="Q4" i="43"/>
  <c r="R9" i="38"/>
  <c r="W332" i="22"/>
  <c r="Q7" i="24"/>
  <c r="V230" i="22"/>
  <c r="R6" i="38"/>
  <c r="W329" i="22"/>
  <c r="R2" i="28"/>
  <c r="W275" i="22"/>
  <c r="R2" i="27"/>
  <c r="W265" i="22"/>
  <c r="R5" i="26"/>
  <c r="W258" i="22"/>
  <c r="R9" i="26"/>
  <c r="W262" i="22"/>
  <c r="Q5" i="24"/>
  <c r="V228" i="22"/>
  <c r="R3" i="38"/>
  <c r="W326" i="22"/>
  <c r="R2" i="35"/>
  <c r="W295" i="22"/>
  <c r="Q2" i="29"/>
  <c r="V285" i="22"/>
  <c r="R9" i="28"/>
  <c r="W282" i="22"/>
  <c r="R4" i="40"/>
  <c r="W347" i="22"/>
  <c r="R3" i="25"/>
  <c r="W236" i="22"/>
  <c r="Q6" i="39"/>
  <c r="V339" i="22"/>
  <c r="R6" i="28"/>
  <c r="W279" i="22"/>
  <c r="R9" i="25"/>
  <c r="W242" i="22"/>
  <c r="R2" i="36"/>
  <c r="W305" i="22"/>
  <c r="S3" i="24"/>
  <c r="X226" i="22"/>
  <c r="R3" i="28"/>
  <c r="W276" i="22"/>
  <c r="W308" i="22"/>
  <c r="R5" i="36"/>
  <c r="Q4" i="39"/>
  <c r="V337" i="22"/>
  <c r="Q9" i="40"/>
  <c r="V352" i="22"/>
  <c r="R6" i="25"/>
  <c r="W239" i="22"/>
  <c r="R6" i="40"/>
  <c r="W349" i="22"/>
  <c r="R4" i="36"/>
  <c r="W307" i="22"/>
  <c r="Q9" i="39"/>
  <c r="V342" i="22"/>
  <c r="Q7" i="39"/>
  <c r="V340" i="22"/>
  <c r="R3" i="39"/>
  <c r="W336" i="22"/>
  <c r="R5" i="39"/>
  <c r="W338" i="22"/>
  <c r="R5" i="28"/>
  <c r="W278" i="22"/>
  <c r="R2" i="39"/>
  <c r="W335" i="22"/>
  <c r="R2" i="40"/>
  <c r="W345" i="22"/>
  <c r="R6" i="24"/>
  <c r="W229" i="22"/>
  <c r="R6" i="26"/>
  <c r="W259" i="22"/>
  <c r="R7" i="25"/>
  <c r="W240" i="22"/>
  <c r="R4" i="24"/>
  <c r="W227" i="22"/>
  <c r="R7" i="28"/>
  <c r="W280" i="22"/>
  <c r="R5" i="25"/>
  <c r="W238" i="22"/>
  <c r="R3" i="37"/>
  <c r="W316" i="22"/>
  <c r="R3" i="26"/>
  <c r="W256" i="22"/>
  <c r="R4" i="28"/>
  <c r="W277" i="22"/>
  <c r="R4" i="25"/>
  <c r="W237" i="22"/>
  <c r="Q5" i="40"/>
  <c r="V348" i="22"/>
  <c r="R7" i="26"/>
  <c r="W260" i="22"/>
  <c r="R2" i="25"/>
  <c r="W235" i="22"/>
  <c r="Q9" i="24"/>
  <c r="V232" i="22"/>
  <c r="R4" i="26"/>
  <c r="W257" i="22"/>
  <c r="Q6" i="37"/>
  <c r="V319" i="22"/>
  <c r="X365" i="22"/>
  <c r="Z358" i="22"/>
  <c r="AN261" i="22"/>
  <c r="AC261" i="22"/>
  <c r="Z247" i="22"/>
  <c r="Z245" i="22"/>
  <c r="Z249" i="22"/>
  <c r="Z248" i="22"/>
  <c r="AA252" i="22"/>
  <c r="AM251" i="22"/>
  <c r="AB251" i="22"/>
  <c r="Z250" i="22"/>
  <c r="Y253" i="22"/>
  <c r="Y243" i="22"/>
  <c r="AG328" i="22"/>
  <c r="AD341" i="22"/>
  <c r="Y368" i="22"/>
  <c r="AA353" i="22"/>
  <c r="Y362" i="22"/>
  <c r="Y371" i="22"/>
  <c r="AA366" i="22"/>
  <c r="AI290" i="22"/>
  <c r="AA369" i="22"/>
  <c r="AE346" i="22"/>
  <c r="AN360" i="22"/>
  <c r="AB360" i="22"/>
  <c r="Z357" i="22"/>
  <c r="AF325" i="22"/>
  <c r="Z361" i="22"/>
  <c r="AE343" i="22"/>
  <c r="AH313" i="22"/>
  <c r="Y355" i="22"/>
  <c r="AD333" i="22"/>
  <c r="AA370" i="22"/>
  <c r="Y367" i="22"/>
  <c r="AD351" i="22"/>
  <c r="Y372" i="22"/>
  <c r="AA350" i="22"/>
  <c r="AH300" i="22"/>
  <c r="AD296" i="22"/>
  <c r="AE331" i="22"/>
  <c r="AB363" i="22"/>
  <c r="AH268" i="22"/>
  <c r="Y359" i="22"/>
  <c r="AI317" i="22"/>
  <c r="AK302" i="22"/>
  <c r="AJ302" i="22"/>
  <c r="Y356" i="22"/>
  <c r="W352" i="49" l="1"/>
  <c r="X347" i="49"/>
  <c r="X349" i="49"/>
  <c r="W348" i="49"/>
  <c r="X345" i="49"/>
  <c r="X338" i="49"/>
  <c r="W337" i="49"/>
  <c r="X336" i="49"/>
  <c r="X335" i="49"/>
  <c r="W340" i="49"/>
  <c r="W342" i="49"/>
  <c r="W339" i="49"/>
  <c r="X329" i="49"/>
  <c r="X332" i="49"/>
  <c r="X326" i="49"/>
  <c r="X316" i="49"/>
  <c r="W319" i="49"/>
  <c r="X305" i="49"/>
  <c r="X308" i="49"/>
  <c r="X307" i="49"/>
  <c r="X295" i="49"/>
  <c r="W285" i="49"/>
  <c r="X282" i="49"/>
  <c r="X275" i="49"/>
  <c r="X278" i="49"/>
  <c r="X276" i="49"/>
  <c r="X279" i="49"/>
  <c r="X280" i="49"/>
  <c r="X277" i="49"/>
  <c r="X265" i="49"/>
  <c r="X259" i="49"/>
  <c r="X262" i="49"/>
  <c r="X258" i="49"/>
  <c r="X260" i="49"/>
  <c r="X256" i="49"/>
  <c r="X257" i="49"/>
  <c r="Y246" i="49"/>
  <c r="X238" i="49"/>
  <c r="X240" i="49"/>
  <c r="X237" i="49"/>
  <c r="X235" i="49"/>
  <c r="X236" i="49"/>
  <c r="X239" i="49"/>
  <c r="X242" i="49"/>
  <c r="Y226" i="49"/>
  <c r="W232" i="49"/>
  <c r="W228" i="49"/>
  <c r="W230" i="49"/>
  <c r="X229" i="49"/>
  <c r="X227" i="49"/>
  <c r="AR219" i="76"/>
  <c r="AS8" i="76"/>
  <c r="AT352" i="76"/>
  <c r="AU141" i="76"/>
  <c r="AU352" i="76" s="1"/>
  <c r="AS260" i="76"/>
  <c r="AT49" i="76"/>
  <c r="AR340" i="76"/>
  <c r="AS129" i="76"/>
  <c r="AT279" i="76"/>
  <c r="AU68" i="76"/>
  <c r="AU279" i="76" s="1"/>
  <c r="AT335" i="76"/>
  <c r="AU124" i="76"/>
  <c r="AU335" i="76" s="1"/>
  <c r="AS349" i="76"/>
  <c r="AT138" i="76"/>
  <c r="AS239" i="76"/>
  <c r="AT28" i="76"/>
  <c r="AS326" i="76"/>
  <c r="AT115" i="76"/>
  <c r="AT280" i="76"/>
  <c r="AU69" i="76"/>
  <c r="AU280" i="76" s="1"/>
  <c r="AT278" i="76"/>
  <c r="AU67" i="76"/>
  <c r="AU278" i="76" s="1"/>
  <c r="AR218" i="76"/>
  <c r="AS7" i="76"/>
  <c r="AS308" i="76"/>
  <c r="AT97" i="76"/>
  <c r="AR220" i="76"/>
  <c r="AS9" i="76"/>
  <c r="AS256" i="76"/>
  <c r="AT45" i="76"/>
  <c r="AR339" i="76"/>
  <c r="AS128" i="76"/>
  <c r="AS229" i="76"/>
  <c r="AT18" i="76"/>
  <c r="AT277" i="76"/>
  <c r="AU66" i="76"/>
  <c r="AU277" i="76" s="1"/>
  <c r="AS259" i="76"/>
  <c r="AT48" i="76"/>
  <c r="AT240" i="76"/>
  <c r="AU29" i="76"/>
  <c r="AU240" i="76" s="1"/>
  <c r="AR221" i="76"/>
  <c r="AS10" i="76"/>
  <c r="AS262" i="76"/>
  <c r="AT51" i="76"/>
  <c r="AT342" i="76"/>
  <c r="AU131" i="76"/>
  <c r="AU342" i="76" s="1"/>
  <c r="AS295" i="76"/>
  <c r="AT84" i="76"/>
  <c r="AR232" i="76"/>
  <c r="AS21" i="76"/>
  <c r="AT332" i="76"/>
  <c r="AU121" i="76"/>
  <c r="AU332" i="76" s="1"/>
  <c r="AT348" i="76"/>
  <c r="AU137" i="76"/>
  <c r="AU348" i="76" s="1"/>
  <c r="AS237" i="76"/>
  <c r="AT26" i="76"/>
  <c r="AR222" i="76"/>
  <c r="AS11" i="76"/>
  <c r="AT242" i="76"/>
  <c r="AU31" i="76"/>
  <c r="AU242" i="76" s="1"/>
  <c r="AS345" i="76"/>
  <c r="AT134" i="76"/>
  <c r="AT265" i="76"/>
  <c r="AU54" i="76"/>
  <c r="AU265" i="76" s="1"/>
  <c r="AS257" i="76"/>
  <c r="AT46" i="76"/>
  <c r="AS337" i="76"/>
  <c r="AT126" i="76"/>
  <c r="AR216" i="76"/>
  <c r="AS5" i="76"/>
  <c r="AS258" i="76"/>
  <c r="AT47" i="76"/>
  <c r="AS338" i="76"/>
  <c r="AT127" i="76"/>
  <c r="AU316" i="76"/>
  <c r="AU108" i="76"/>
  <c r="AU319" i="76" s="1"/>
  <c r="AT336" i="76"/>
  <c r="AU125" i="76"/>
  <c r="AU336" i="76" s="1"/>
  <c r="AR230" i="76"/>
  <c r="AS19" i="76"/>
  <c r="AT347" i="76"/>
  <c r="AU136" i="76"/>
  <c r="AU347" i="76" s="1"/>
  <c r="AS238" i="76"/>
  <c r="AT27" i="76"/>
  <c r="AR217" i="76"/>
  <c r="AS6" i="76"/>
  <c r="AS228" i="76"/>
  <c r="AT17" i="76"/>
  <c r="AS236" i="76"/>
  <c r="AT25" i="76"/>
  <c r="AT227" i="76"/>
  <c r="AU16" i="76"/>
  <c r="AU227" i="76" s="1"/>
  <c r="AT246" i="76"/>
  <c r="AU35" i="76"/>
  <c r="AU246" i="76" s="1"/>
  <c r="AS276" i="76"/>
  <c r="AT65" i="76"/>
  <c r="AT235" i="76"/>
  <c r="AU24" i="76"/>
  <c r="AU235" i="76" s="1"/>
  <c r="W217" i="22"/>
  <c r="W221" i="22"/>
  <c r="V215" i="49"/>
  <c r="W219" i="22"/>
  <c r="V221" i="49"/>
  <c r="V218" i="49"/>
  <c r="W218" i="22"/>
  <c r="W220" i="49"/>
  <c r="X220" i="22"/>
  <c r="W222" i="49"/>
  <c r="W215" i="22"/>
  <c r="V217" i="49"/>
  <c r="V216" i="49"/>
  <c r="W216" i="22"/>
  <c r="V219" i="49"/>
  <c r="AR342" i="48"/>
  <c r="AR285" i="48"/>
  <c r="AR228" i="48"/>
  <c r="AR347" i="48"/>
  <c r="AR218" i="48"/>
  <c r="AT332" i="48"/>
  <c r="AU332" i="48"/>
  <c r="AS235" i="48"/>
  <c r="AT295" i="48"/>
  <c r="AU295" i="48"/>
  <c r="AR220" i="48"/>
  <c r="AS260" i="48"/>
  <c r="AT339" i="48"/>
  <c r="AU339" i="48"/>
  <c r="AT239" i="48"/>
  <c r="AU239" i="48"/>
  <c r="AS349" i="48"/>
  <c r="AT278" i="48"/>
  <c r="AU278" i="48"/>
  <c r="AS237" i="48"/>
  <c r="AU316" i="48"/>
  <c r="AU319" i="48"/>
  <c r="AS256" i="48"/>
  <c r="AT240" i="48"/>
  <c r="AU240" i="48"/>
  <c r="AR337" i="48"/>
  <c r="AS258" i="48"/>
  <c r="AS326" i="48"/>
  <c r="AS257" i="48"/>
  <c r="AS259" i="48"/>
  <c r="AS276" i="48"/>
  <c r="AT226" i="48"/>
  <c r="AU226" i="48"/>
  <c r="AS352" i="48"/>
  <c r="AS340" i="48"/>
  <c r="AT280" i="48"/>
  <c r="AU280" i="48"/>
  <c r="AT275" i="48"/>
  <c r="AU275" i="48"/>
  <c r="AR336" i="48"/>
  <c r="AR219" i="48"/>
  <c r="AR217" i="48"/>
  <c r="AT305" i="48"/>
  <c r="AU305" i="48"/>
  <c r="AS279" i="48"/>
  <c r="AS348" i="48"/>
  <c r="AR222" i="48"/>
  <c r="AT230" i="48"/>
  <c r="AU230" i="48"/>
  <c r="AR216" i="48"/>
  <c r="AT236" i="48"/>
  <c r="AU236" i="48"/>
  <c r="AR221" i="48"/>
  <c r="AS232" i="48"/>
  <c r="AT227" i="48"/>
  <c r="AU227" i="48"/>
  <c r="AS282" i="48"/>
  <c r="AT238" i="48"/>
  <c r="AU238" i="48"/>
  <c r="AS265" i="48"/>
  <c r="AS345" i="48"/>
  <c r="AS262" i="48"/>
  <c r="AR338" i="48"/>
  <c r="AT335" i="48"/>
  <c r="AU335" i="48"/>
  <c r="AT242" i="48"/>
  <c r="AU242" i="48"/>
  <c r="AT229" i="48"/>
  <c r="AU229" i="48"/>
  <c r="S7" i="43"/>
  <c r="W222" i="22"/>
  <c r="R9" i="43"/>
  <c r="R2" i="43"/>
  <c r="T3" i="44"/>
  <c r="Y246" i="22"/>
  <c r="R4" i="43"/>
  <c r="R3" i="43"/>
  <c r="R6" i="43"/>
  <c r="R8" i="43"/>
  <c r="R5" i="43"/>
  <c r="S4" i="25"/>
  <c r="X237" i="22"/>
  <c r="S7" i="28"/>
  <c r="X280" i="22"/>
  <c r="S5" i="26"/>
  <c r="X258" i="22"/>
  <c r="S4" i="26"/>
  <c r="X257" i="22"/>
  <c r="S2" i="39"/>
  <c r="X335" i="22"/>
  <c r="S5" i="36"/>
  <c r="X308" i="22"/>
  <c r="R2" i="29"/>
  <c r="W285" i="22"/>
  <c r="S4" i="24"/>
  <c r="X227" i="22"/>
  <c r="S6" i="28"/>
  <c r="X279" i="22"/>
  <c r="R9" i="24"/>
  <c r="W232" i="22"/>
  <c r="S4" i="28"/>
  <c r="X277" i="22"/>
  <c r="S5" i="28"/>
  <c r="X278" i="22"/>
  <c r="S4" i="36"/>
  <c r="X307" i="22"/>
  <c r="S2" i="27"/>
  <c r="X265" i="22"/>
  <c r="R6" i="39"/>
  <c r="W339" i="22"/>
  <c r="S2" i="35"/>
  <c r="X295" i="22"/>
  <c r="S3" i="38"/>
  <c r="X326" i="22"/>
  <c r="S3" i="26"/>
  <c r="X256" i="22"/>
  <c r="S7" i="25"/>
  <c r="X240" i="22"/>
  <c r="S6" i="40"/>
  <c r="X349" i="22"/>
  <c r="S3" i="28"/>
  <c r="X276" i="22"/>
  <c r="S2" i="28"/>
  <c r="X275" i="22"/>
  <c r="S2" i="25"/>
  <c r="X235" i="22"/>
  <c r="S5" i="39"/>
  <c r="X338" i="22"/>
  <c r="T3" i="24"/>
  <c r="Y226" i="22"/>
  <c r="S3" i="37"/>
  <c r="X316" i="22"/>
  <c r="S3" i="25"/>
  <c r="X236" i="22"/>
  <c r="R5" i="24"/>
  <c r="W228" i="22"/>
  <c r="R6" i="37"/>
  <c r="W319" i="22"/>
  <c r="S6" i="26"/>
  <c r="X259" i="22"/>
  <c r="S4" i="40"/>
  <c r="X347" i="22"/>
  <c r="S6" i="38"/>
  <c r="X329" i="22"/>
  <c r="S7" i="26"/>
  <c r="X260" i="22"/>
  <c r="S3" i="39"/>
  <c r="X336" i="22"/>
  <c r="S6" i="25"/>
  <c r="X239" i="22"/>
  <c r="S6" i="24"/>
  <c r="X229" i="22"/>
  <c r="R7" i="24"/>
  <c r="W230" i="22"/>
  <c r="R5" i="40"/>
  <c r="W348" i="22"/>
  <c r="R9" i="40"/>
  <c r="W352" i="22"/>
  <c r="S2" i="36"/>
  <c r="X305" i="22"/>
  <c r="S5" i="25"/>
  <c r="X238" i="22"/>
  <c r="S2" i="40"/>
  <c r="X345" i="22"/>
  <c r="R7" i="39"/>
  <c r="W340" i="22"/>
  <c r="S9" i="26"/>
  <c r="X262" i="22"/>
  <c r="S9" i="28"/>
  <c r="X282" i="22"/>
  <c r="S9" i="38"/>
  <c r="X332" i="22"/>
  <c r="R9" i="39"/>
  <c r="W342" i="22"/>
  <c r="R4" i="39"/>
  <c r="W337" i="22"/>
  <c r="S9" i="25"/>
  <c r="X242" i="22"/>
  <c r="Y365" i="22"/>
  <c r="AA358" i="22"/>
  <c r="AO261" i="22"/>
  <c r="AD261" i="22"/>
  <c r="AB252" i="22"/>
  <c r="AM252" i="22"/>
  <c r="AA248" i="22"/>
  <c r="AA249" i="22"/>
  <c r="AA245" i="22"/>
  <c r="AA247" i="22"/>
  <c r="AN251" i="22"/>
  <c r="AC251" i="22"/>
  <c r="AA250" i="22"/>
  <c r="Z253" i="22"/>
  <c r="Z243" i="22"/>
  <c r="AM357" i="22"/>
  <c r="AA357" i="22"/>
  <c r="AB366" i="22"/>
  <c r="AC363" i="22"/>
  <c r="Z355" i="22"/>
  <c r="AF331" i="22"/>
  <c r="AE351" i="22"/>
  <c r="AC360" i="22"/>
  <c r="AO360" i="22"/>
  <c r="Z371" i="22"/>
  <c r="Z362" i="22"/>
  <c r="AI313" i="22"/>
  <c r="AB350" i="22"/>
  <c r="Z367" i="22"/>
  <c r="AE296" i="22"/>
  <c r="AF343" i="22"/>
  <c r="AF346" i="22"/>
  <c r="AB353" i="22"/>
  <c r="Z359" i="22"/>
  <c r="AB369" i="22"/>
  <c r="Z368" i="22"/>
  <c r="AI300" i="22"/>
  <c r="AE341" i="22"/>
  <c r="Z356" i="22"/>
  <c r="AI268" i="22"/>
  <c r="AA361" i="22"/>
  <c r="AM361" i="22"/>
  <c r="Z372" i="22"/>
  <c r="AB370" i="22"/>
  <c r="AK317" i="22"/>
  <c r="AJ317" i="22"/>
  <c r="AE333" i="22"/>
  <c r="AG325" i="22"/>
  <c r="AK290" i="22"/>
  <c r="AJ290" i="22"/>
  <c r="AH328" i="22"/>
  <c r="Y345" i="49" l="1"/>
  <c r="X348" i="49"/>
  <c r="X352" i="49"/>
  <c r="Y349" i="49"/>
  <c r="Y347" i="49"/>
  <c r="Y335" i="49"/>
  <c r="X337" i="49"/>
  <c r="X342" i="49"/>
  <c r="X340" i="49"/>
  <c r="Y336" i="49"/>
  <c r="X339" i="49"/>
  <c r="Y338" i="49"/>
  <c r="Y332" i="49"/>
  <c r="Y326" i="49"/>
  <c r="Y329" i="49"/>
  <c r="Y316" i="49"/>
  <c r="X319" i="49"/>
  <c r="Y307" i="49"/>
  <c r="Y308" i="49"/>
  <c r="Y305" i="49"/>
  <c r="Y295" i="49"/>
  <c r="X285" i="49"/>
  <c r="Y275" i="49"/>
  <c r="Y280" i="49"/>
  <c r="Y282" i="49"/>
  <c r="Y279" i="49"/>
  <c r="Y278" i="49"/>
  <c r="Y276" i="49"/>
  <c r="Y277" i="49"/>
  <c r="Y265" i="49"/>
  <c r="Y258" i="49"/>
  <c r="Y259" i="49"/>
  <c r="Y256" i="49"/>
  <c r="Y260" i="49"/>
  <c r="Y257" i="49"/>
  <c r="Y262" i="49"/>
  <c r="Z246" i="49"/>
  <c r="Y236" i="49"/>
  <c r="Y239" i="49"/>
  <c r="Y235" i="49"/>
  <c r="Y240" i="49"/>
  <c r="Y237" i="49"/>
  <c r="Y242" i="49"/>
  <c r="Y238" i="49"/>
  <c r="Y227" i="49"/>
  <c r="Y229" i="49"/>
  <c r="X228" i="49"/>
  <c r="X232" i="49"/>
  <c r="Z226" i="49"/>
  <c r="X230" i="49"/>
  <c r="AS216" i="76"/>
  <c r="AT5" i="76"/>
  <c r="AS222" i="76"/>
  <c r="AT11" i="76"/>
  <c r="AT229" i="76"/>
  <c r="AU18" i="76"/>
  <c r="AU229" i="76" s="1"/>
  <c r="AT276" i="76"/>
  <c r="AU65" i="76"/>
  <c r="AU276" i="76" s="1"/>
  <c r="AS230" i="76"/>
  <c r="AT19" i="76"/>
  <c r="AT337" i="76"/>
  <c r="AU126" i="76"/>
  <c r="AU337" i="76" s="1"/>
  <c r="AT237" i="76"/>
  <c r="AU26" i="76"/>
  <c r="AU237" i="76" s="1"/>
  <c r="AT262" i="76"/>
  <c r="AU51" i="76"/>
  <c r="AU262" i="76" s="1"/>
  <c r="AS339" i="76"/>
  <c r="AT128" i="76"/>
  <c r="AS340" i="76"/>
  <c r="AT129" i="76"/>
  <c r="AT258" i="76"/>
  <c r="AU47" i="76"/>
  <c r="AU258" i="76" s="1"/>
  <c r="AT257" i="76"/>
  <c r="AU46" i="76"/>
  <c r="AU257" i="76" s="1"/>
  <c r="AS221" i="76"/>
  <c r="AT10" i="76"/>
  <c r="AT326" i="76"/>
  <c r="AU115" i="76"/>
  <c r="AU326" i="76" s="1"/>
  <c r="AT260" i="76"/>
  <c r="AU49" i="76"/>
  <c r="AU260" i="76" s="1"/>
  <c r="AT228" i="76"/>
  <c r="AU17" i="76"/>
  <c r="AU228" i="76" s="1"/>
  <c r="AS220" i="76"/>
  <c r="AT9" i="76"/>
  <c r="AS218" i="76"/>
  <c r="AT7" i="76"/>
  <c r="AT256" i="76"/>
  <c r="AU45" i="76"/>
  <c r="AU256" i="76" s="1"/>
  <c r="AT239" i="76"/>
  <c r="AU28" i="76"/>
  <c r="AU239" i="76" s="1"/>
  <c r="AT295" i="76"/>
  <c r="AU84" i="76"/>
  <c r="AU295" i="76" s="1"/>
  <c r="AT236" i="76"/>
  <c r="AU25" i="76"/>
  <c r="AU236" i="76" s="1"/>
  <c r="AS217" i="76"/>
  <c r="AT6" i="76"/>
  <c r="AT345" i="76"/>
  <c r="AU134" i="76"/>
  <c r="AU345" i="76" s="1"/>
  <c r="AS232" i="76"/>
  <c r="AT21" i="76"/>
  <c r="AT259" i="76"/>
  <c r="AU48" i="76"/>
  <c r="AU259" i="76" s="1"/>
  <c r="AT308" i="76"/>
  <c r="AU97" i="76"/>
  <c r="AU308" i="76" s="1"/>
  <c r="AT238" i="76"/>
  <c r="AU27" i="76"/>
  <c r="AU238" i="76" s="1"/>
  <c r="AT338" i="76"/>
  <c r="AU127" i="76"/>
  <c r="AU338" i="76" s="1"/>
  <c r="AT349" i="76"/>
  <c r="AU138" i="76"/>
  <c r="AU349" i="76" s="1"/>
  <c r="AS219" i="76"/>
  <c r="AT8" i="76"/>
  <c r="X220" i="49"/>
  <c r="X215" i="22"/>
  <c r="X218" i="22"/>
  <c r="X222" i="49"/>
  <c r="W216" i="49"/>
  <c r="X221" i="22"/>
  <c r="W219" i="49"/>
  <c r="X219" i="22"/>
  <c r="W215" i="49"/>
  <c r="Y220" i="22"/>
  <c r="X216" i="22"/>
  <c r="X217" i="22"/>
  <c r="W221" i="49"/>
  <c r="W218" i="49"/>
  <c r="W217" i="49"/>
  <c r="AS221" i="48"/>
  <c r="AT276" i="48"/>
  <c r="AU276" i="48"/>
  <c r="AS338" i="48"/>
  <c r="AS217" i="48"/>
  <c r="AT262" i="48"/>
  <c r="AU262" i="48"/>
  <c r="AS219" i="48"/>
  <c r="AT237" i="48"/>
  <c r="AU237" i="48"/>
  <c r="AT235" i="48"/>
  <c r="AU235" i="48"/>
  <c r="AT259" i="48"/>
  <c r="AU259" i="48"/>
  <c r="AS336" i="48"/>
  <c r="AT257" i="48"/>
  <c r="AU257" i="48"/>
  <c r="AT265" i="48"/>
  <c r="AU265" i="48"/>
  <c r="AT349" i="48"/>
  <c r="AU349" i="48"/>
  <c r="AS218" i="48"/>
  <c r="AT345" i="48"/>
  <c r="AU345" i="48"/>
  <c r="AT326" i="48"/>
  <c r="AU326" i="48"/>
  <c r="AS347" i="48"/>
  <c r="AS216" i="48"/>
  <c r="AS222" i="48"/>
  <c r="AT258" i="48"/>
  <c r="AU258" i="48"/>
  <c r="AT348" i="48"/>
  <c r="AU348" i="48"/>
  <c r="AT340" i="48"/>
  <c r="AU340" i="48"/>
  <c r="AS228" i="48"/>
  <c r="AT282" i="48"/>
  <c r="AU282" i="48"/>
  <c r="AS337" i="48"/>
  <c r="AT279" i="48"/>
  <c r="AU279" i="48"/>
  <c r="AT352" i="48"/>
  <c r="AU352" i="48"/>
  <c r="AT260" i="48"/>
  <c r="AU260" i="48"/>
  <c r="AS285" i="48"/>
  <c r="AT256" i="48"/>
  <c r="AU256" i="48"/>
  <c r="AS220" i="48"/>
  <c r="AS342" i="48"/>
  <c r="AT232" i="48"/>
  <c r="AU232" i="48"/>
  <c r="T7" i="43"/>
  <c r="S3" i="43"/>
  <c r="S4" i="43"/>
  <c r="U3" i="44"/>
  <c r="Z246" i="22"/>
  <c r="S5" i="43"/>
  <c r="S2" i="43"/>
  <c r="S8" i="43"/>
  <c r="X222" i="22"/>
  <c r="S9" i="43"/>
  <c r="S6" i="43"/>
  <c r="T3" i="25"/>
  <c r="Y236" i="22"/>
  <c r="T2" i="28"/>
  <c r="Y275" i="22"/>
  <c r="T3" i="37"/>
  <c r="Y316" i="22"/>
  <c r="T4" i="28"/>
  <c r="Y277" i="22"/>
  <c r="T2" i="40"/>
  <c r="Y345" i="22"/>
  <c r="S7" i="24"/>
  <c r="X230" i="22"/>
  <c r="T6" i="38"/>
  <c r="Y329" i="22"/>
  <c r="T2" i="35"/>
  <c r="Y295" i="22"/>
  <c r="T2" i="39"/>
  <c r="Y335" i="22"/>
  <c r="S9" i="39"/>
  <c r="X342" i="22"/>
  <c r="T4" i="40"/>
  <c r="Y347" i="22"/>
  <c r="S6" i="37"/>
  <c r="X319" i="22"/>
  <c r="T3" i="28"/>
  <c r="Y276" i="22"/>
  <c r="S9" i="24"/>
  <c r="X232" i="22"/>
  <c r="T6" i="24"/>
  <c r="Y229" i="22"/>
  <c r="S6" i="39"/>
  <c r="X339" i="22"/>
  <c r="U3" i="24"/>
  <c r="Z226" i="22"/>
  <c r="T6" i="40"/>
  <c r="Y349" i="22"/>
  <c r="T9" i="38"/>
  <c r="Y332" i="22"/>
  <c r="T4" i="26"/>
  <c r="Y257" i="22"/>
  <c r="T5" i="25"/>
  <c r="Y238" i="22"/>
  <c r="T6" i="28"/>
  <c r="Y279" i="22"/>
  <c r="T6" i="26"/>
  <c r="Y259" i="22"/>
  <c r="T2" i="27"/>
  <c r="Y265" i="22"/>
  <c r="T4" i="24"/>
  <c r="Y227" i="22"/>
  <c r="T6" i="25"/>
  <c r="Y239" i="22"/>
  <c r="T5" i="39"/>
  <c r="Y338" i="22"/>
  <c r="T7" i="25"/>
  <c r="Y240" i="22"/>
  <c r="T5" i="26"/>
  <c r="Y258" i="22"/>
  <c r="T2" i="36"/>
  <c r="Y305" i="22"/>
  <c r="T4" i="36"/>
  <c r="Y307" i="22"/>
  <c r="T9" i="28"/>
  <c r="Y282" i="22"/>
  <c r="T3" i="39"/>
  <c r="Y336" i="22"/>
  <c r="S9" i="40"/>
  <c r="X352" i="22"/>
  <c r="S5" i="24"/>
  <c r="X228" i="22"/>
  <c r="T3" i="26"/>
  <c r="Y256" i="22"/>
  <c r="T7" i="28"/>
  <c r="Y280" i="22"/>
  <c r="T2" i="25"/>
  <c r="Y235" i="22"/>
  <c r="S2" i="29"/>
  <c r="X285" i="22"/>
  <c r="T9" i="25"/>
  <c r="Y242" i="22"/>
  <c r="T9" i="26"/>
  <c r="Y262" i="22"/>
  <c r="S5" i="40"/>
  <c r="X348" i="22"/>
  <c r="T3" i="38"/>
  <c r="Y326" i="22"/>
  <c r="T5" i="28"/>
  <c r="Y278" i="22"/>
  <c r="S4" i="39"/>
  <c r="X337" i="22"/>
  <c r="S7" i="39"/>
  <c r="X340" i="22"/>
  <c r="T7" i="26"/>
  <c r="Y260" i="22"/>
  <c r="T5" i="36"/>
  <c r="Y308" i="22"/>
  <c r="T4" i="25"/>
  <c r="Y237" i="22"/>
  <c r="Z365" i="22"/>
  <c r="AM358" i="22"/>
  <c r="AB358" i="22"/>
  <c r="AP261" i="22"/>
  <c r="AE261" i="22"/>
  <c r="AB245" i="22"/>
  <c r="AM245" i="22"/>
  <c r="AB249" i="22"/>
  <c r="AM248" i="22"/>
  <c r="AB248" i="22"/>
  <c r="AN252" i="22"/>
  <c r="AC252" i="22"/>
  <c r="AB247" i="22"/>
  <c r="AM247" i="22"/>
  <c r="AO251" i="22"/>
  <c r="AD251" i="22"/>
  <c r="AM250" i="22"/>
  <c r="AB250" i="22"/>
  <c r="AA253" i="22"/>
  <c r="AA243" i="22"/>
  <c r="AG346" i="22"/>
  <c r="AD363" i="22"/>
  <c r="AG343" i="22"/>
  <c r="AM362" i="22"/>
  <c r="AA362" i="22"/>
  <c r="AH325" i="22"/>
  <c r="AA371" i="22"/>
  <c r="AC366" i="22"/>
  <c r="AP360" i="22"/>
  <c r="AD360" i="22"/>
  <c r="AF296" i="22"/>
  <c r="AN357" i="22"/>
  <c r="AB357" i="22"/>
  <c r="AK268" i="22"/>
  <c r="AJ268" i="22"/>
  <c r="AA367" i="22"/>
  <c r="AA368" i="22"/>
  <c r="AI328" i="22"/>
  <c r="AB361" i="22"/>
  <c r="AN361" i="22"/>
  <c r="AC350" i="22"/>
  <c r="AC369" i="22"/>
  <c r="AF351" i="22"/>
  <c r="AC370" i="22"/>
  <c r="AA372" i="22"/>
  <c r="AF333" i="22"/>
  <c r="AK313" i="22"/>
  <c r="AJ313" i="22"/>
  <c r="AA356" i="22"/>
  <c r="AM356" i="22"/>
  <c r="AK300" i="22"/>
  <c r="AJ300" i="22"/>
  <c r="AM359" i="22"/>
  <c r="AA359" i="22"/>
  <c r="AG331" i="22"/>
  <c r="AF341" i="22"/>
  <c r="AC353" i="22"/>
  <c r="AM355" i="22"/>
  <c r="AA355" i="22"/>
  <c r="Z347" i="49" l="1"/>
  <c r="Y348" i="49"/>
  <c r="Y352" i="49"/>
  <c r="Z349" i="49"/>
  <c r="Z345" i="49"/>
  <c r="Z338" i="49"/>
  <c r="Y339" i="49"/>
  <c r="Y342" i="49"/>
  <c r="Y340" i="49"/>
  <c r="Z335" i="49"/>
  <c r="Y337" i="49"/>
  <c r="Z336" i="49"/>
  <c r="Z326" i="49"/>
  <c r="Z332" i="49"/>
  <c r="Z329" i="49"/>
  <c r="Z316" i="49"/>
  <c r="Y319" i="49"/>
  <c r="Z308" i="49"/>
  <c r="Z307" i="49"/>
  <c r="Z305" i="49"/>
  <c r="Z295" i="49"/>
  <c r="Y285" i="49"/>
  <c r="Z277" i="49"/>
  <c r="Z279" i="49"/>
  <c r="Z275" i="49"/>
  <c r="Z280" i="49"/>
  <c r="Z276" i="49"/>
  <c r="Z278" i="49"/>
  <c r="Z282" i="49"/>
  <c r="Z265" i="49"/>
  <c r="Z257" i="49"/>
  <c r="Z258" i="49"/>
  <c r="Z260" i="49"/>
  <c r="Z259" i="49"/>
  <c r="Z256" i="49"/>
  <c r="Z262" i="49"/>
  <c r="AA246" i="49"/>
  <c r="Z237" i="49"/>
  <c r="Z236" i="49"/>
  <c r="Z239" i="49"/>
  <c r="Z240" i="49"/>
  <c r="Z242" i="49"/>
  <c r="Z238" i="49"/>
  <c r="Z235" i="49"/>
  <c r="AA226" i="49"/>
  <c r="Z227" i="49"/>
  <c r="Y232" i="49"/>
  <c r="Y228" i="49"/>
  <c r="Z229" i="49"/>
  <c r="Y230" i="49"/>
  <c r="AT220" i="76"/>
  <c r="AU9" i="76"/>
  <c r="AU220" i="76" s="1"/>
  <c r="AT230" i="76"/>
  <c r="AU19" i="76"/>
  <c r="AU230" i="76" s="1"/>
  <c r="AT217" i="76"/>
  <c r="AU6" i="76"/>
  <c r="AU217" i="76" s="1"/>
  <c r="AT340" i="76"/>
  <c r="AU129" i="76"/>
  <c r="AU340" i="76" s="1"/>
  <c r="AT218" i="76"/>
  <c r="AU7" i="76"/>
  <c r="AU218" i="76" s="1"/>
  <c r="AT339" i="76"/>
  <c r="AU128" i="76"/>
  <c r="AU339" i="76" s="1"/>
  <c r="AT222" i="76"/>
  <c r="AU11" i="76"/>
  <c r="AU222" i="76" s="1"/>
  <c r="AT219" i="76"/>
  <c r="AU8" i="76"/>
  <c r="AU219" i="76" s="1"/>
  <c r="AT221" i="76"/>
  <c r="AU10" i="76"/>
  <c r="AU221" i="76" s="1"/>
  <c r="AT216" i="76"/>
  <c r="AU5" i="76"/>
  <c r="AU216" i="76" s="1"/>
  <c r="AT232" i="76"/>
  <c r="AU21" i="76"/>
  <c r="AU232" i="76" s="1"/>
  <c r="Y217" i="22"/>
  <c r="Y219" i="22"/>
  <c r="Y216" i="22"/>
  <c r="X218" i="49"/>
  <c r="X219" i="49"/>
  <c r="Y222" i="49"/>
  <c r="X217" i="49"/>
  <c r="X215" i="49"/>
  <c r="Y221" i="22"/>
  <c r="X216" i="49"/>
  <c r="Y215" i="22"/>
  <c r="Y220" i="49"/>
  <c r="Y218" i="22"/>
  <c r="Z220" i="22"/>
  <c r="X221" i="49"/>
  <c r="AT342" i="48"/>
  <c r="AU342" i="48"/>
  <c r="AT220" i="48"/>
  <c r="AU220" i="48"/>
  <c r="AT228" i="48"/>
  <c r="AU228" i="48"/>
  <c r="AT219" i="48"/>
  <c r="AU219" i="48"/>
  <c r="AT218" i="48"/>
  <c r="AU218" i="48"/>
  <c r="AT285" i="48"/>
  <c r="AU285" i="48"/>
  <c r="AT217" i="48"/>
  <c r="AU217" i="48"/>
  <c r="AT338" i="48"/>
  <c r="AU338" i="48"/>
  <c r="AT222" i="48"/>
  <c r="AU222" i="48"/>
  <c r="AT336" i="48"/>
  <c r="AU336" i="48"/>
  <c r="AT216" i="48"/>
  <c r="AU216" i="48"/>
  <c r="AT347" i="48"/>
  <c r="AU347" i="48"/>
  <c r="AT221" i="48"/>
  <c r="AU221" i="48"/>
  <c r="AT337" i="48"/>
  <c r="AU337" i="48"/>
  <c r="U7" i="43"/>
  <c r="T2" i="43"/>
  <c r="T5" i="43"/>
  <c r="V3" i="44"/>
  <c r="AA246" i="22"/>
  <c r="T6" i="43"/>
  <c r="T4" i="43"/>
  <c r="Y222" i="22"/>
  <c r="T9" i="43"/>
  <c r="T3" i="43"/>
  <c r="T8" i="43"/>
  <c r="U3" i="38"/>
  <c r="Z326" i="22"/>
  <c r="U2" i="25"/>
  <c r="Z235" i="22"/>
  <c r="U6" i="28"/>
  <c r="Z279" i="22"/>
  <c r="U5" i="36"/>
  <c r="Z308" i="22"/>
  <c r="T6" i="39"/>
  <c r="Y339" i="22"/>
  <c r="T9" i="39"/>
  <c r="Y342" i="22"/>
  <c r="U2" i="40"/>
  <c r="Z345" i="22"/>
  <c r="T5" i="40"/>
  <c r="Y348" i="22"/>
  <c r="U9" i="28"/>
  <c r="Z282" i="22"/>
  <c r="U7" i="28"/>
  <c r="Z280" i="22"/>
  <c r="U4" i="36"/>
  <c r="Z307" i="22"/>
  <c r="U5" i="25"/>
  <c r="Z238" i="22"/>
  <c r="U6" i="25"/>
  <c r="Z239" i="22"/>
  <c r="U6" i="24"/>
  <c r="Z229" i="22"/>
  <c r="U2" i="39"/>
  <c r="Z335" i="22"/>
  <c r="U7" i="26"/>
  <c r="Z260" i="22"/>
  <c r="U3" i="26"/>
  <c r="Z256" i="22"/>
  <c r="U4" i="28"/>
  <c r="Z277" i="22"/>
  <c r="U4" i="24"/>
  <c r="Z227" i="22"/>
  <c r="U4" i="26"/>
  <c r="Z257" i="22"/>
  <c r="T7" i="39"/>
  <c r="Y340" i="22"/>
  <c r="U9" i="26"/>
  <c r="Z262" i="22"/>
  <c r="T5" i="24"/>
  <c r="Y228" i="22"/>
  <c r="T9" i="24"/>
  <c r="Y232" i="22"/>
  <c r="U3" i="37"/>
  <c r="Z316" i="22"/>
  <c r="U2" i="36"/>
  <c r="Z305" i="22"/>
  <c r="U9" i="38"/>
  <c r="Z332" i="22"/>
  <c r="T6" i="37"/>
  <c r="Y319" i="22"/>
  <c r="U2" i="35"/>
  <c r="Z295" i="22"/>
  <c r="T4" i="39"/>
  <c r="Y337" i="22"/>
  <c r="U9" i="25"/>
  <c r="Z242" i="22"/>
  <c r="U2" i="27"/>
  <c r="Z265" i="22"/>
  <c r="T9" i="40"/>
  <c r="Y352" i="22"/>
  <c r="U5" i="26"/>
  <c r="Z258" i="22"/>
  <c r="U6" i="40"/>
  <c r="Z349" i="22"/>
  <c r="U3" i="28"/>
  <c r="Z276" i="22"/>
  <c r="U6" i="38"/>
  <c r="Z329" i="22"/>
  <c r="U2" i="28"/>
  <c r="Z275" i="22"/>
  <c r="T2" i="29"/>
  <c r="Y285" i="22"/>
  <c r="U6" i="26"/>
  <c r="Z259" i="22"/>
  <c r="V3" i="24"/>
  <c r="AA226" i="22"/>
  <c r="U5" i="28"/>
  <c r="Z278" i="22"/>
  <c r="U3" i="39"/>
  <c r="Z336" i="22"/>
  <c r="U7" i="25"/>
  <c r="Z240" i="22"/>
  <c r="U4" i="40"/>
  <c r="Z347" i="22"/>
  <c r="T7" i="24"/>
  <c r="Y230" i="22"/>
  <c r="U4" i="25"/>
  <c r="Z237" i="22"/>
  <c r="U5" i="39"/>
  <c r="Z338" i="22"/>
  <c r="U3" i="25"/>
  <c r="Z236" i="22"/>
  <c r="AA365" i="22"/>
  <c r="AN358" i="22"/>
  <c r="AC358" i="22"/>
  <c r="AF261" i="22"/>
  <c r="AQ261" i="22"/>
  <c r="AC247" i="22"/>
  <c r="AN247" i="22"/>
  <c r="AD252" i="22"/>
  <c r="AO252" i="22"/>
  <c r="AC248" i="22"/>
  <c r="AN248" i="22"/>
  <c r="AM249" i="22"/>
  <c r="AC249" i="22"/>
  <c r="AN249" i="22"/>
  <c r="AC245" i="22"/>
  <c r="AN245" i="22"/>
  <c r="AP251" i="22"/>
  <c r="AE251" i="22"/>
  <c r="AN250" i="22"/>
  <c r="AC250" i="22"/>
  <c r="AB253" i="22"/>
  <c r="AB243" i="22"/>
  <c r="AB371" i="22"/>
  <c r="AB367" i="22"/>
  <c r="AI325" i="22"/>
  <c r="AG333" i="22"/>
  <c r="AN362" i="22"/>
  <c r="AB362" i="22"/>
  <c r="AB368" i="22"/>
  <c r="AD350" i="22"/>
  <c r="AB372" i="22"/>
  <c r="AN356" i="22"/>
  <c r="AB356" i="22"/>
  <c r="AO357" i="22"/>
  <c r="AC357" i="22"/>
  <c r="AH343" i="22"/>
  <c r="AG341" i="22"/>
  <c r="AE363" i="22"/>
  <c r="AH331" i="22"/>
  <c r="AD370" i="22"/>
  <c r="AC361" i="22"/>
  <c r="AO361" i="22"/>
  <c r="AD353" i="22"/>
  <c r="AG296" i="22"/>
  <c r="AG351" i="22"/>
  <c r="AN359" i="22"/>
  <c r="AB359" i="22"/>
  <c r="AD369" i="22"/>
  <c r="AK328" i="22"/>
  <c r="AJ328" i="22"/>
  <c r="AQ360" i="22"/>
  <c r="AE360" i="22"/>
  <c r="AN355" i="22"/>
  <c r="AB355" i="22"/>
  <c r="AD366" i="22"/>
  <c r="AH346" i="22"/>
  <c r="Z352" i="49" l="1"/>
  <c r="Z348" i="49"/>
  <c r="AA347" i="49"/>
  <c r="AA349" i="49"/>
  <c r="AA345" i="49"/>
  <c r="AA338" i="49"/>
  <c r="Z339" i="49"/>
  <c r="Z340" i="49"/>
  <c r="AA336" i="49"/>
  <c r="AA335" i="49"/>
  <c r="Z337" i="49"/>
  <c r="Z342" i="49"/>
  <c r="AA329" i="49"/>
  <c r="AA326" i="49"/>
  <c r="AA332" i="49"/>
  <c r="AA316" i="49"/>
  <c r="Z319" i="49"/>
  <c r="AA308" i="49"/>
  <c r="AA305" i="49"/>
  <c r="AA307" i="49"/>
  <c r="AA295" i="49"/>
  <c r="Z285" i="49"/>
  <c r="AA282" i="49"/>
  <c r="AA280" i="49"/>
  <c r="AA276" i="49"/>
  <c r="AA277" i="49"/>
  <c r="AA279" i="49"/>
  <c r="AA275" i="49"/>
  <c r="AA278" i="49"/>
  <c r="AA265" i="49"/>
  <c r="AA256" i="49"/>
  <c r="AA258" i="49"/>
  <c r="AA259" i="49"/>
  <c r="AA257" i="49"/>
  <c r="AA260" i="49"/>
  <c r="AA262" i="49"/>
  <c r="AB246" i="49"/>
  <c r="AA235" i="49"/>
  <c r="AA239" i="49"/>
  <c r="AA236" i="49"/>
  <c r="AA242" i="49"/>
  <c r="AA238" i="49"/>
  <c r="AA237" i="49"/>
  <c r="AA240" i="49"/>
  <c r="Z230" i="49"/>
  <c r="AA229" i="49"/>
  <c r="AB226" i="49"/>
  <c r="AA227" i="49"/>
  <c r="Z232" i="49"/>
  <c r="Z228" i="49"/>
  <c r="AA220" i="22"/>
  <c r="Y215" i="49"/>
  <c r="Z222" i="49"/>
  <c r="Z217" i="22"/>
  <c r="Z220" i="49"/>
  <c r="Z219" i="22"/>
  <c r="Y218" i="49"/>
  <c r="Z218" i="22"/>
  <c r="Y216" i="49"/>
  <c r="Y221" i="49"/>
  <c r="Z221" i="22"/>
  <c r="Z215" i="22"/>
  <c r="Y219" i="49"/>
  <c r="Z216" i="22"/>
  <c r="Y217" i="49"/>
  <c r="V7" i="43"/>
  <c r="U4" i="43"/>
  <c r="U6" i="43"/>
  <c r="W3" i="44"/>
  <c r="AB246" i="22"/>
  <c r="U8" i="43"/>
  <c r="U5" i="43"/>
  <c r="U3" i="43"/>
  <c r="U2" i="43"/>
  <c r="Z222" i="22"/>
  <c r="U9" i="43"/>
  <c r="V2" i="28"/>
  <c r="AA275" i="22"/>
  <c r="V4" i="36"/>
  <c r="AA307" i="22"/>
  <c r="V6" i="38"/>
  <c r="AA329" i="22"/>
  <c r="U7" i="39"/>
  <c r="Z340" i="22"/>
  <c r="V2" i="27"/>
  <c r="AA265" i="22"/>
  <c r="V7" i="26"/>
  <c r="AA260" i="22"/>
  <c r="U6" i="39"/>
  <c r="Z339" i="22"/>
  <c r="V5" i="28"/>
  <c r="AA278" i="22"/>
  <c r="V2" i="36"/>
  <c r="AA305" i="22"/>
  <c r="V2" i="39"/>
  <c r="AA335" i="22"/>
  <c r="V4" i="25"/>
  <c r="AA237" i="22"/>
  <c r="V7" i="28"/>
  <c r="AA280" i="22"/>
  <c r="V5" i="36"/>
  <c r="AA308" i="22"/>
  <c r="W3" i="24"/>
  <c r="AB226" i="22"/>
  <c r="V9" i="25"/>
  <c r="AA242" i="22"/>
  <c r="V3" i="37"/>
  <c r="AA316" i="22"/>
  <c r="V3" i="28"/>
  <c r="AA276" i="22"/>
  <c r="U4" i="39"/>
  <c r="Z337" i="22"/>
  <c r="U6" i="37"/>
  <c r="Z319" i="22"/>
  <c r="V4" i="26"/>
  <c r="AA257" i="22"/>
  <c r="V6" i="24"/>
  <c r="AA229" i="22"/>
  <c r="V9" i="28"/>
  <c r="AA282" i="22"/>
  <c r="U7" i="24"/>
  <c r="Z230" i="22"/>
  <c r="V6" i="40"/>
  <c r="AA349" i="22"/>
  <c r="V4" i="24"/>
  <c r="AA227" i="22"/>
  <c r="U5" i="40"/>
  <c r="Z348" i="22"/>
  <c r="V4" i="40"/>
  <c r="AA347" i="22"/>
  <c r="V2" i="35"/>
  <c r="AA295" i="22"/>
  <c r="U9" i="24"/>
  <c r="Z232" i="22"/>
  <c r="V6" i="28"/>
  <c r="AA279" i="22"/>
  <c r="V6" i="26"/>
  <c r="AA259" i="22"/>
  <c r="V5" i="26"/>
  <c r="AA258" i="22"/>
  <c r="U5" i="24"/>
  <c r="Z228" i="22"/>
  <c r="V6" i="25"/>
  <c r="AA239" i="22"/>
  <c r="V4" i="28"/>
  <c r="AA277" i="22"/>
  <c r="V2" i="40"/>
  <c r="AA345" i="22"/>
  <c r="V2" i="25"/>
  <c r="AA235" i="22"/>
  <c r="V7" i="25"/>
  <c r="AA240" i="22"/>
  <c r="U2" i="29"/>
  <c r="Z285" i="22"/>
  <c r="V3" i="25"/>
  <c r="AA236" i="22"/>
  <c r="V3" i="39"/>
  <c r="AA336" i="22"/>
  <c r="U9" i="40"/>
  <c r="Z352" i="22"/>
  <c r="V9" i="38"/>
  <c r="AA332" i="22"/>
  <c r="V5" i="25"/>
  <c r="AA238" i="22"/>
  <c r="U9" i="39"/>
  <c r="Z342" i="22"/>
  <c r="V3" i="38"/>
  <c r="AA326" i="22"/>
  <c r="V5" i="39"/>
  <c r="AA338" i="22"/>
  <c r="V9" i="26"/>
  <c r="AA262" i="22"/>
  <c r="V3" i="26"/>
  <c r="AA256" i="22"/>
  <c r="AB365" i="22"/>
  <c r="AO358" i="22"/>
  <c r="AD358" i="22"/>
  <c r="AR261" i="22"/>
  <c r="AG261" i="22"/>
  <c r="AD249" i="22"/>
  <c r="AO249" i="22"/>
  <c r="AD248" i="22"/>
  <c r="AO248" i="22"/>
  <c r="AP252" i="22"/>
  <c r="AE252" i="22"/>
  <c r="AD245" i="22"/>
  <c r="AO245" i="22"/>
  <c r="AD247" i="22"/>
  <c r="AO247" i="22"/>
  <c r="AQ251" i="22"/>
  <c r="AF251" i="22"/>
  <c r="AO250" i="22"/>
  <c r="AD250" i="22"/>
  <c r="AC253" i="22"/>
  <c r="AC243" i="22"/>
  <c r="AF363" i="22"/>
  <c r="AC368" i="22"/>
  <c r="AO362" i="22"/>
  <c r="AC362" i="22"/>
  <c r="AI343" i="22"/>
  <c r="AH333" i="22"/>
  <c r="AD357" i="22"/>
  <c r="AP357" i="22"/>
  <c r="AK325" i="22"/>
  <c r="AJ325" i="22"/>
  <c r="AF360" i="22"/>
  <c r="AR360" i="22"/>
  <c r="AC367" i="22"/>
  <c r="AI346" i="22"/>
  <c r="AO359" i="22"/>
  <c r="AC359" i="22"/>
  <c r="AD361" i="22"/>
  <c r="AP361" i="22"/>
  <c r="AE366" i="22"/>
  <c r="AH351" i="22"/>
  <c r="AC356" i="22"/>
  <c r="AO356" i="22"/>
  <c r="AH341" i="22"/>
  <c r="AE369" i="22"/>
  <c r="AE370" i="22"/>
  <c r="AC371" i="22"/>
  <c r="AC372" i="22"/>
  <c r="AE350" i="22"/>
  <c r="AE353" i="22"/>
  <c r="AO355" i="22"/>
  <c r="AC355" i="22"/>
  <c r="AH296" i="22"/>
  <c r="AI331" i="22"/>
  <c r="AA352" i="49" l="1"/>
  <c r="AA348" i="49"/>
  <c r="AB349" i="49"/>
  <c r="AB345" i="49"/>
  <c r="AB347" i="49"/>
  <c r="AA342" i="49"/>
  <c r="AB336" i="49"/>
  <c r="AA340" i="49"/>
  <c r="AB335" i="49"/>
  <c r="AA339" i="49"/>
  <c r="AB338" i="49"/>
  <c r="AA337" i="49"/>
  <c r="AB326" i="49"/>
  <c r="AB329" i="49"/>
  <c r="AB332" i="49"/>
  <c r="AA319" i="49"/>
  <c r="AB316" i="49"/>
  <c r="AB305" i="49"/>
  <c r="AB307" i="49"/>
  <c r="AB308" i="49"/>
  <c r="AB295" i="49"/>
  <c r="AA285" i="49"/>
  <c r="AB276" i="49"/>
  <c r="AB275" i="49"/>
  <c r="AB280" i="49"/>
  <c r="AB278" i="49"/>
  <c r="AB277" i="49"/>
  <c r="AB279" i="49"/>
  <c r="AB282" i="49"/>
  <c r="AB265" i="49"/>
  <c r="AB259" i="49"/>
  <c r="AB256" i="49"/>
  <c r="AB260" i="49"/>
  <c r="AB262" i="49"/>
  <c r="AB258" i="49"/>
  <c r="AB257" i="49"/>
  <c r="AC246" i="49"/>
  <c r="AB236" i="49"/>
  <c r="AB237" i="49"/>
  <c r="AB239" i="49"/>
  <c r="AB240" i="49"/>
  <c r="AB242" i="49"/>
  <c r="AB238" i="49"/>
  <c r="AB235" i="49"/>
  <c r="AA230" i="49"/>
  <c r="AC226" i="49"/>
  <c r="AA228" i="49"/>
  <c r="AA232" i="49"/>
  <c r="AB227" i="49"/>
  <c r="AB229" i="49"/>
  <c r="Z221" i="49"/>
  <c r="AA221" i="22"/>
  <c r="Z216" i="49"/>
  <c r="Z218" i="49"/>
  <c r="AA219" i="22"/>
  <c r="AA217" i="22"/>
  <c r="AA222" i="49"/>
  <c r="Z217" i="49"/>
  <c r="AA215" i="22"/>
  <c r="AA216" i="22"/>
  <c r="Z215" i="49"/>
  <c r="AA220" i="49"/>
  <c r="AA218" i="22"/>
  <c r="Z219" i="49"/>
  <c r="V8" i="43"/>
  <c r="X3" i="44"/>
  <c r="AC246" i="22"/>
  <c r="AA222" i="22"/>
  <c r="V9" i="43"/>
  <c r="V6" i="43"/>
  <c r="V2" i="43"/>
  <c r="V4" i="43"/>
  <c r="V3" i="43"/>
  <c r="V5" i="43"/>
  <c r="W3" i="28"/>
  <c r="AB276" i="22"/>
  <c r="W2" i="27"/>
  <c r="AB265" i="22"/>
  <c r="W6" i="24"/>
  <c r="AB229" i="22"/>
  <c r="W2" i="36"/>
  <c r="AB305" i="22"/>
  <c r="V9" i="40"/>
  <c r="AA352" i="22"/>
  <c r="W6" i="28"/>
  <c r="AB279" i="22"/>
  <c r="W4" i="24"/>
  <c r="AB227" i="22"/>
  <c r="W3" i="37"/>
  <c r="AB316" i="22"/>
  <c r="V7" i="39"/>
  <c r="AA340" i="22"/>
  <c r="W7" i="25"/>
  <c r="AB240" i="22"/>
  <c r="W6" i="25"/>
  <c r="AB239" i="22"/>
  <c r="V6" i="37"/>
  <c r="AA319" i="22"/>
  <c r="V5" i="24"/>
  <c r="AA228" i="22"/>
  <c r="V9" i="24"/>
  <c r="AA232" i="22"/>
  <c r="W6" i="40"/>
  <c r="AB349" i="22"/>
  <c r="W7" i="28"/>
  <c r="AB280" i="22"/>
  <c r="W5" i="28"/>
  <c r="AB278" i="22"/>
  <c r="W3" i="39"/>
  <c r="AB336" i="22"/>
  <c r="V6" i="39"/>
  <c r="AA339" i="22"/>
  <c r="W2" i="35"/>
  <c r="AB295" i="22"/>
  <c r="W4" i="26"/>
  <c r="AB257" i="22"/>
  <c r="W6" i="38"/>
  <c r="AB329" i="22"/>
  <c r="V9" i="39"/>
  <c r="AA342" i="22"/>
  <c r="W2" i="25"/>
  <c r="AB235" i="22"/>
  <c r="W2" i="40"/>
  <c r="AB345" i="22"/>
  <c r="W9" i="25"/>
  <c r="AB242" i="22"/>
  <c r="W4" i="25"/>
  <c r="AB237" i="22"/>
  <c r="W4" i="36"/>
  <c r="AB307" i="22"/>
  <c r="W3" i="38"/>
  <c r="AB326" i="22"/>
  <c r="W3" i="26"/>
  <c r="AB256" i="22"/>
  <c r="W5" i="26"/>
  <c r="AB258" i="22"/>
  <c r="V7" i="24"/>
  <c r="AA230" i="22"/>
  <c r="V4" i="39"/>
  <c r="AA337" i="22"/>
  <c r="W4" i="40"/>
  <c r="AB347" i="22"/>
  <c r="X3" i="24"/>
  <c r="AC226" i="22"/>
  <c r="W2" i="39"/>
  <c r="AB335" i="22"/>
  <c r="W5" i="39"/>
  <c r="AB338" i="22"/>
  <c r="W7" i="26"/>
  <c r="AB260" i="22"/>
  <c r="W5" i="25"/>
  <c r="AB238" i="22"/>
  <c r="W3" i="25"/>
  <c r="AB236" i="22"/>
  <c r="W9" i="26"/>
  <c r="AB262" i="22"/>
  <c r="W5" i="36"/>
  <c r="AB308" i="22"/>
  <c r="W6" i="26"/>
  <c r="AB259" i="22"/>
  <c r="W9" i="38"/>
  <c r="AB332" i="22"/>
  <c r="V2" i="29"/>
  <c r="AA285" i="22"/>
  <c r="W4" i="28"/>
  <c r="AB277" i="22"/>
  <c r="V5" i="40"/>
  <c r="AA348" i="22"/>
  <c r="W9" i="28"/>
  <c r="AB282" i="22"/>
  <c r="W2" i="28"/>
  <c r="AB275" i="22"/>
  <c r="AC365" i="22"/>
  <c r="AP358" i="22"/>
  <c r="AE358" i="22"/>
  <c r="AH261" i="22"/>
  <c r="AS261" i="22"/>
  <c r="AE245" i="22"/>
  <c r="AP245" i="22"/>
  <c r="AQ252" i="22"/>
  <c r="AF252" i="22"/>
  <c r="AE247" i="22"/>
  <c r="AP247" i="22"/>
  <c r="AE248" i="22"/>
  <c r="AP248" i="22"/>
  <c r="AE249" i="22"/>
  <c r="AP249" i="22"/>
  <c r="AR251" i="22"/>
  <c r="AG251" i="22"/>
  <c r="AE250" i="22"/>
  <c r="AP250" i="22"/>
  <c r="AD253" i="22"/>
  <c r="AD243" i="22"/>
  <c r="AI333" i="22"/>
  <c r="AK346" i="22"/>
  <c r="AJ346" i="22"/>
  <c r="AJ343" i="22"/>
  <c r="AK343" i="22"/>
  <c r="AI351" i="22"/>
  <c r="AD367" i="22"/>
  <c r="AD362" i="22"/>
  <c r="AP362" i="22"/>
  <c r="AF350" i="22"/>
  <c r="AD368" i="22"/>
  <c r="AK331" i="22"/>
  <c r="AJ331" i="22"/>
  <c r="AF366" i="22"/>
  <c r="AE361" i="22"/>
  <c r="AQ361" i="22"/>
  <c r="AG360" i="22"/>
  <c r="AS360" i="22"/>
  <c r="AI296" i="22"/>
  <c r="AF369" i="22"/>
  <c r="AP356" i="22"/>
  <c r="AD356" i="22"/>
  <c r="AD355" i="22"/>
  <c r="AP355" i="22"/>
  <c r="AD371" i="22"/>
  <c r="AF370" i="22"/>
  <c r="AE357" i="22"/>
  <c r="AQ357" i="22"/>
  <c r="AD372" i="22"/>
  <c r="AF353" i="22"/>
  <c r="AI341" i="22"/>
  <c r="AP359" i="22"/>
  <c r="AD359" i="22"/>
  <c r="AG363" i="22"/>
  <c r="AC349" i="49" l="1"/>
  <c r="AB348" i="49"/>
  <c r="AC345" i="49"/>
  <c r="AB352" i="49"/>
  <c r="AC347" i="49"/>
  <c r="AC338" i="49"/>
  <c r="AC336" i="49"/>
  <c r="AB340" i="49"/>
  <c r="AB337" i="49"/>
  <c r="AB339" i="49"/>
  <c r="AB342" i="49"/>
  <c r="AC335" i="49"/>
  <c r="AC329" i="49"/>
  <c r="AC326" i="49"/>
  <c r="AC332" i="49"/>
  <c r="AC316" i="49"/>
  <c r="AB319" i="49"/>
  <c r="AC308" i="49"/>
  <c r="AC307" i="49"/>
  <c r="AC305" i="49"/>
  <c r="AC295" i="49"/>
  <c r="AB285" i="49"/>
  <c r="AC277" i="49"/>
  <c r="AC279" i="49"/>
  <c r="AC278" i="49"/>
  <c r="AC276" i="49"/>
  <c r="AC275" i="49"/>
  <c r="AC282" i="49"/>
  <c r="AC280" i="49"/>
  <c r="AC265" i="49"/>
  <c r="AC259" i="49"/>
  <c r="AC258" i="49"/>
  <c r="AC260" i="49"/>
  <c r="AC262" i="49"/>
  <c r="AC257" i="49"/>
  <c r="AC256" i="49"/>
  <c r="AD246" i="49"/>
  <c r="AC235" i="49"/>
  <c r="AC239" i="49"/>
  <c r="AC236" i="49"/>
  <c r="AC238" i="49"/>
  <c r="AC240" i="49"/>
  <c r="AC242" i="49"/>
  <c r="AC237" i="49"/>
  <c r="AB230" i="49"/>
  <c r="AC227" i="49"/>
  <c r="AC229" i="49"/>
  <c r="AD226" i="49"/>
  <c r="AB232" i="49"/>
  <c r="AB228" i="49"/>
  <c r="AB215" i="22"/>
  <c r="AB221" i="22"/>
  <c r="AA219" i="49"/>
  <c r="AB219" i="22"/>
  <c r="AA218" i="49"/>
  <c r="AA221" i="49"/>
  <c r="AB222" i="49"/>
  <c r="AB220" i="22"/>
  <c r="AA216" i="49"/>
  <c r="AB218" i="22"/>
  <c r="AA215" i="49"/>
  <c r="AB216" i="22"/>
  <c r="AB217" i="22"/>
  <c r="AA217" i="49"/>
  <c r="W7" i="43"/>
  <c r="W5" i="43"/>
  <c r="W6" i="43"/>
  <c r="W3" i="43"/>
  <c r="AB222" i="22"/>
  <c r="W9" i="43"/>
  <c r="Y3" i="44"/>
  <c r="AD246" i="22"/>
  <c r="W4" i="43"/>
  <c r="W2" i="43"/>
  <c r="W8" i="43"/>
  <c r="W9" i="39"/>
  <c r="AB342" i="22"/>
  <c r="W6" i="39"/>
  <c r="AB339" i="22"/>
  <c r="X6" i="26"/>
  <c r="AC259" i="22"/>
  <c r="X5" i="26"/>
  <c r="AC258" i="22"/>
  <c r="X4" i="25"/>
  <c r="AC237" i="22"/>
  <c r="W9" i="24"/>
  <c r="AB232" i="22"/>
  <c r="X3" i="25"/>
  <c r="AC236" i="22"/>
  <c r="X5" i="25"/>
  <c r="AC238" i="22"/>
  <c r="X4" i="40"/>
  <c r="AC347" i="22"/>
  <c r="X3" i="39"/>
  <c r="AC336" i="22"/>
  <c r="X7" i="25"/>
  <c r="AC240" i="22"/>
  <c r="X2" i="27"/>
  <c r="AC265" i="22"/>
  <c r="W7" i="39"/>
  <c r="AB340" i="22"/>
  <c r="X6" i="28"/>
  <c r="AC279" i="22"/>
  <c r="X5" i="36"/>
  <c r="AC308" i="22"/>
  <c r="X4" i="28"/>
  <c r="AC277" i="22"/>
  <c r="X3" i="26"/>
  <c r="AC256" i="22"/>
  <c r="X9" i="25"/>
  <c r="AC242" i="22"/>
  <c r="X6" i="38"/>
  <c r="AC329" i="22"/>
  <c r="W5" i="24"/>
  <c r="AB228" i="22"/>
  <c r="W9" i="40"/>
  <c r="AB352" i="22"/>
  <c r="X7" i="26"/>
  <c r="AC260" i="22"/>
  <c r="W4" i="39"/>
  <c r="AB337" i="22"/>
  <c r="X3" i="38"/>
  <c r="AC326" i="22"/>
  <c r="X3" i="28"/>
  <c r="AC276" i="22"/>
  <c r="X2" i="40"/>
  <c r="AC345" i="22"/>
  <c r="X5" i="39"/>
  <c r="AC338" i="22"/>
  <c r="X5" i="28"/>
  <c r="AC278" i="22"/>
  <c r="X3" i="37"/>
  <c r="AC316" i="22"/>
  <c r="X2" i="28"/>
  <c r="AC275" i="22"/>
  <c r="W2" i="29"/>
  <c r="AB285" i="22"/>
  <c r="X4" i="26"/>
  <c r="AC257" i="22"/>
  <c r="W6" i="37"/>
  <c r="AB319" i="22"/>
  <c r="W7" i="24"/>
  <c r="AB230" i="22"/>
  <c r="Y3" i="24"/>
  <c r="AD226" i="22"/>
  <c r="X9" i="38"/>
  <c r="AC332" i="22"/>
  <c r="X9" i="26"/>
  <c r="AC262" i="22"/>
  <c r="X2" i="39"/>
  <c r="AC335" i="22"/>
  <c r="X4" i="36"/>
  <c r="AC307" i="22"/>
  <c r="X2" i="36"/>
  <c r="AC305" i="22"/>
  <c r="X7" i="28"/>
  <c r="AC280" i="22"/>
  <c r="W5" i="40"/>
  <c r="AB348" i="22"/>
  <c r="X9" i="28"/>
  <c r="AC282" i="22"/>
  <c r="X2" i="25"/>
  <c r="AC235" i="22"/>
  <c r="X2" i="35"/>
  <c r="AC295" i="22"/>
  <c r="X6" i="40"/>
  <c r="AC349" i="22"/>
  <c r="X4" i="24"/>
  <c r="AC227" i="22"/>
  <c r="X6" i="24"/>
  <c r="AC229" i="22"/>
  <c r="X6" i="25"/>
  <c r="AC239" i="22"/>
  <c r="AD365" i="22"/>
  <c r="AQ358" i="22"/>
  <c r="AF358" i="22"/>
  <c r="AT261" i="22"/>
  <c r="AI261" i="22"/>
  <c r="AF248" i="22"/>
  <c r="AQ248" i="22"/>
  <c r="AF247" i="22"/>
  <c r="AQ247" i="22"/>
  <c r="AF249" i="22"/>
  <c r="AQ249" i="22"/>
  <c r="AR252" i="22"/>
  <c r="AG252" i="22"/>
  <c r="AF245" i="22"/>
  <c r="AQ245" i="22"/>
  <c r="AS251" i="22"/>
  <c r="AH251" i="22"/>
  <c r="AF250" i="22"/>
  <c r="AQ250" i="22"/>
  <c r="AE253" i="22"/>
  <c r="AE243" i="22"/>
  <c r="AG353" i="22"/>
  <c r="AE356" i="22"/>
  <c r="AQ356" i="22"/>
  <c r="AE367" i="22"/>
  <c r="AE372" i="22"/>
  <c r="AG366" i="22"/>
  <c r="AJ351" i="22"/>
  <c r="AK351" i="22"/>
  <c r="AF357" i="22"/>
  <c r="AR357" i="22"/>
  <c r="AG370" i="22"/>
  <c r="AF361" i="22"/>
  <c r="AR361" i="22"/>
  <c r="AE371" i="22"/>
  <c r="AK341" i="22"/>
  <c r="AJ341" i="22"/>
  <c r="AH363" i="22"/>
  <c r="AK296" i="22"/>
  <c r="AJ296" i="22"/>
  <c r="AE368" i="22"/>
  <c r="AK333" i="22"/>
  <c r="AJ333" i="22"/>
  <c r="AE362" i="22"/>
  <c r="AQ362" i="22"/>
  <c r="AG369" i="22"/>
  <c r="AE355" i="22"/>
  <c r="AQ355" i="22"/>
  <c r="AH360" i="22"/>
  <c r="AT360" i="22"/>
  <c r="AE359" i="22"/>
  <c r="AQ359" i="22"/>
  <c r="AG350" i="22"/>
  <c r="AC348" i="49" l="1"/>
  <c r="AD349" i="49"/>
  <c r="AC352" i="49"/>
  <c r="AD345" i="49"/>
  <c r="AD347" i="49"/>
  <c r="AD335" i="49"/>
  <c r="AC339" i="49"/>
  <c r="AC340" i="49"/>
  <c r="AC342" i="49"/>
  <c r="AD336" i="49"/>
  <c r="AD338" i="49"/>
  <c r="AC337" i="49"/>
  <c r="AD329" i="49"/>
  <c r="AD332" i="49"/>
  <c r="AD326" i="49"/>
  <c r="AC319" i="49"/>
  <c r="AD316" i="49"/>
  <c r="AD305" i="49"/>
  <c r="AD307" i="49"/>
  <c r="AD308" i="49"/>
  <c r="AD295" i="49"/>
  <c r="AC285" i="49"/>
  <c r="AD282" i="49"/>
  <c r="AD279" i="49"/>
  <c r="AD280" i="49"/>
  <c r="AD276" i="49"/>
  <c r="AD278" i="49"/>
  <c r="AD277" i="49"/>
  <c r="AD275" i="49"/>
  <c r="AD265" i="49"/>
  <c r="AD258" i="49"/>
  <c r="AD262" i="49"/>
  <c r="AD256" i="49"/>
  <c r="AD260" i="49"/>
  <c r="AD259" i="49"/>
  <c r="AD257" i="49"/>
  <c r="AE246" i="49"/>
  <c r="AD236" i="49"/>
  <c r="AD238" i="49"/>
  <c r="AD242" i="49"/>
  <c r="AD235" i="49"/>
  <c r="AD240" i="49"/>
  <c r="AD237" i="49"/>
  <c r="AD239" i="49"/>
  <c r="AC228" i="49"/>
  <c r="AE226" i="49"/>
  <c r="AD227" i="49"/>
  <c r="AD229" i="49"/>
  <c r="AC232" i="49"/>
  <c r="AC230" i="49"/>
  <c r="AC221" i="22"/>
  <c r="AC218" i="22"/>
  <c r="AB219" i="49"/>
  <c r="AC215" i="22"/>
  <c r="AC220" i="22"/>
  <c r="AC217" i="22"/>
  <c r="AB220" i="49"/>
  <c r="AB218" i="49"/>
  <c r="AC222" i="49"/>
  <c r="AC216" i="22"/>
  <c r="AB217" i="49"/>
  <c r="AB221" i="49"/>
  <c r="AC219" i="22"/>
  <c r="AB216" i="49"/>
  <c r="AB215" i="49"/>
  <c r="X3" i="43"/>
  <c r="X2" i="43"/>
  <c r="X6" i="43"/>
  <c r="X4" i="43"/>
  <c r="Z3" i="44"/>
  <c r="AE246" i="22"/>
  <c r="X5" i="43"/>
  <c r="AC222" i="22"/>
  <c r="X9" i="43"/>
  <c r="X8" i="43"/>
  <c r="X7" i="43"/>
  <c r="Y2" i="39"/>
  <c r="AD335" i="22"/>
  <c r="X2" i="29"/>
  <c r="AC285" i="22"/>
  <c r="Y3" i="39"/>
  <c r="AD336" i="22"/>
  <c r="Y5" i="39"/>
  <c r="AD338" i="22"/>
  <c r="Y3" i="38"/>
  <c r="AD326" i="22"/>
  <c r="X5" i="24"/>
  <c r="AC228" i="22"/>
  <c r="Y3" i="26"/>
  <c r="AD256" i="22"/>
  <c r="Y6" i="28"/>
  <c r="AD279" i="22"/>
  <c r="X9" i="24"/>
  <c r="AC232" i="22"/>
  <c r="Y6" i="26"/>
  <c r="AD259" i="22"/>
  <c r="Y7" i="28"/>
  <c r="AD280" i="22"/>
  <c r="Y2" i="25"/>
  <c r="AD235" i="22"/>
  <c r="X7" i="39"/>
  <c r="AC340" i="22"/>
  <c r="Y4" i="40"/>
  <c r="AD347" i="22"/>
  <c r="X7" i="24"/>
  <c r="AC230" i="22"/>
  <c r="Y2" i="28"/>
  <c r="AD275" i="22"/>
  <c r="X4" i="39"/>
  <c r="AC337" i="22"/>
  <c r="X6" i="39"/>
  <c r="AC339" i="22"/>
  <c r="Y4" i="28"/>
  <c r="AD277" i="22"/>
  <c r="Y9" i="26"/>
  <c r="AD262" i="22"/>
  <c r="Y3" i="37"/>
  <c r="AD316" i="22"/>
  <c r="Y9" i="28"/>
  <c r="AD282" i="22"/>
  <c r="Y2" i="36"/>
  <c r="AD305" i="22"/>
  <c r="Y6" i="38"/>
  <c r="AD329" i="22"/>
  <c r="Y4" i="25"/>
  <c r="AD237" i="22"/>
  <c r="Y6" i="25"/>
  <c r="AD239" i="22"/>
  <c r="Y6" i="40"/>
  <c r="AD349" i="22"/>
  <c r="X6" i="37"/>
  <c r="AC319" i="22"/>
  <c r="Y2" i="40"/>
  <c r="AD345" i="22"/>
  <c r="Y5" i="36"/>
  <c r="AD308" i="22"/>
  <c r="Y2" i="27"/>
  <c r="AD265" i="22"/>
  <c r="X9" i="39"/>
  <c r="AC342" i="22"/>
  <c r="X5" i="40"/>
  <c r="AC348" i="22"/>
  <c r="Y9" i="38"/>
  <c r="AD332" i="22"/>
  <c r="Y4" i="36"/>
  <c r="AD307" i="22"/>
  <c r="Y7" i="26"/>
  <c r="AD260" i="22"/>
  <c r="Y5" i="25"/>
  <c r="AD238" i="22"/>
  <c r="Y4" i="26"/>
  <c r="AD257" i="22"/>
  <c r="X9" i="40"/>
  <c r="AC352" i="22"/>
  <c r="Z3" i="24"/>
  <c r="AE226" i="22"/>
  <c r="Y9" i="25"/>
  <c r="AD242" i="22"/>
  <c r="Y7" i="25"/>
  <c r="AD240" i="22"/>
  <c r="Y5" i="26"/>
  <c r="AD258" i="22"/>
  <c r="Y4" i="24"/>
  <c r="AD227" i="22"/>
  <c r="Y6" i="24"/>
  <c r="AD229" i="22"/>
  <c r="Y2" i="35"/>
  <c r="AD295" i="22"/>
  <c r="Y5" i="28"/>
  <c r="AD278" i="22"/>
  <c r="Y3" i="28"/>
  <c r="AD276" i="22"/>
  <c r="Y3" i="25"/>
  <c r="AD236" i="22"/>
  <c r="AE365" i="22"/>
  <c r="AR358" i="22"/>
  <c r="AG358" i="22"/>
  <c r="AK261" i="22"/>
  <c r="AU261" i="22"/>
  <c r="AJ261" i="22"/>
  <c r="AS252" i="22"/>
  <c r="AH252" i="22"/>
  <c r="AG249" i="22"/>
  <c r="AR249" i="22"/>
  <c r="AG245" i="22"/>
  <c r="AR245" i="22"/>
  <c r="AG247" i="22"/>
  <c r="AR247" i="22"/>
  <c r="AG248" i="22"/>
  <c r="AT251" i="22"/>
  <c r="AI251" i="22"/>
  <c r="AG250" i="22"/>
  <c r="AR250" i="22"/>
  <c r="AF253" i="22"/>
  <c r="AF243" i="22"/>
  <c r="AS361" i="22"/>
  <c r="AG361" i="22"/>
  <c r="AH366" i="22"/>
  <c r="AF372" i="22"/>
  <c r="AH370" i="22"/>
  <c r="AF367" i="22"/>
  <c r="AH369" i="22"/>
  <c r="AH350" i="22"/>
  <c r="AF368" i="22"/>
  <c r="AF362" i="22"/>
  <c r="AR362" i="22"/>
  <c r="AF356" i="22"/>
  <c r="AF371" i="22"/>
  <c r="AS357" i="22"/>
  <c r="AG357" i="22"/>
  <c r="AR355" i="22"/>
  <c r="AF355" i="22"/>
  <c r="AI363" i="22"/>
  <c r="AI360" i="22"/>
  <c r="AU360" i="22"/>
  <c r="AR359" i="22"/>
  <c r="AF359" i="22"/>
  <c r="AH353" i="22"/>
  <c r="AE347" i="49" l="1"/>
  <c r="AD352" i="49"/>
  <c r="AD348" i="49"/>
  <c r="AE345" i="49"/>
  <c r="AE349" i="49"/>
  <c r="AE335" i="49"/>
  <c r="AD340" i="49"/>
  <c r="AE336" i="49"/>
  <c r="AD342" i="49"/>
  <c r="AE338" i="49"/>
  <c r="AD337" i="49"/>
  <c r="AD339" i="49"/>
  <c r="AE332" i="49"/>
  <c r="AE326" i="49"/>
  <c r="AE329" i="49"/>
  <c r="AE316" i="49"/>
  <c r="AD319" i="49"/>
  <c r="AE307" i="49"/>
  <c r="AE305" i="49"/>
  <c r="AE308" i="49"/>
  <c r="AE295" i="49"/>
  <c r="AD285" i="49"/>
  <c r="AE282" i="49"/>
  <c r="AE276" i="49"/>
  <c r="AE275" i="49"/>
  <c r="AE279" i="49"/>
  <c r="AE277" i="49"/>
  <c r="AE278" i="49"/>
  <c r="AE280" i="49"/>
  <c r="AE265" i="49"/>
  <c r="AE256" i="49"/>
  <c r="AE257" i="49"/>
  <c r="AE259" i="49"/>
  <c r="AE262" i="49"/>
  <c r="AE258" i="49"/>
  <c r="AE260" i="49"/>
  <c r="AF246" i="49"/>
  <c r="AE239" i="49"/>
  <c r="AE240" i="49"/>
  <c r="AE237" i="49"/>
  <c r="AE236" i="49"/>
  <c r="AE242" i="49"/>
  <c r="AE238" i="49"/>
  <c r="AE235" i="49"/>
  <c r="AD230" i="49"/>
  <c r="AD228" i="49"/>
  <c r="AE229" i="49"/>
  <c r="AD232" i="49"/>
  <c r="AE227" i="49"/>
  <c r="AF226" i="49"/>
  <c r="AC216" i="49"/>
  <c r="AC215" i="49"/>
  <c r="AD217" i="22"/>
  <c r="AD219" i="22"/>
  <c r="AD220" i="22"/>
  <c r="AD215" i="22"/>
  <c r="AD221" i="22"/>
  <c r="AD216" i="22"/>
  <c r="AD222" i="49"/>
  <c r="AC219" i="49"/>
  <c r="AC218" i="49"/>
  <c r="AC217" i="49"/>
  <c r="AD218" i="22"/>
  <c r="AC221" i="49"/>
  <c r="AC220" i="49"/>
  <c r="Y8" i="43"/>
  <c r="Y4" i="43"/>
  <c r="AD222" i="22"/>
  <c r="Y9" i="43"/>
  <c r="Y6" i="43"/>
  <c r="Y7" i="43"/>
  <c r="Y5" i="43"/>
  <c r="Y2" i="43"/>
  <c r="AA3" i="44"/>
  <c r="AF246" i="22"/>
  <c r="Y3" i="43"/>
  <c r="Z5" i="28"/>
  <c r="AE278" i="22"/>
  <c r="Y4" i="39"/>
  <c r="AD337" i="22"/>
  <c r="Y7" i="39"/>
  <c r="AD340" i="22"/>
  <c r="Z4" i="26"/>
  <c r="AE257" i="22"/>
  <c r="Z2" i="27"/>
  <c r="AE265" i="22"/>
  <c r="Y2" i="29"/>
  <c r="AD285" i="22"/>
  <c r="Z9" i="25"/>
  <c r="AE242" i="22"/>
  <c r="Z9" i="38"/>
  <c r="AE332" i="22"/>
  <c r="Z5" i="36"/>
  <c r="AE308" i="22"/>
  <c r="Y9" i="24"/>
  <c r="AD232" i="22"/>
  <c r="Z3" i="38"/>
  <c r="AE326" i="22"/>
  <c r="Z2" i="39"/>
  <c r="AE335" i="22"/>
  <c r="Z9" i="26"/>
  <c r="AE262" i="22"/>
  <c r="AA3" i="24"/>
  <c r="AF226" i="22"/>
  <c r="Z6" i="25"/>
  <c r="AE239" i="22"/>
  <c r="Z2" i="36"/>
  <c r="AE305" i="22"/>
  <c r="Z3" i="25"/>
  <c r="AE236" i="22"/>
  <c r="Z2" i="35"/>
  <c r="AE295" i="22"/>
  <c r="Z5" i="25"/>
  <c r="AE238" i="22"/>
  <c r="Y5" i="40"/>
  <c r="AD348" i="22"/>
  <c r="Z2" i="25"/>
  <c r="AE235" i="22"/>
  <c r="Z5" i="39"/>
  <c r="AE338" i="22"/>
  <c r="Z6" i="24"/>
  <c r="AE229" i="22"/>
  <c r="Z2" i="40"/>
  <c r="AE345" i="22"/>
  <c r="Z2" i="28"/>
  <c r="AE275" i="22"/>
  <c r="Z5" i="26"/>
  <c r="AE258" i="22"/>
  <c r="Y7" i="24"/>
  <c r="AD230" i="22"/>
  <c r="Z6" i="28"/>
  <c r="AE279" i="22"/>
  <c r="Y9" i="39"/>
  <c r="AD342" i="22"/>
  <c r="Z4" i="28"/>
  <c r="AE277" i="22"/>
  <c r="Z4" i="25"/>
  <c r="AE237" i="22"/>
  <c r="Z9" i="28"/>
  <c r="AE282" i="22"/>
  <c r="Y9" i="40"/>
  <c r="AD352" i="22"/>
  <c r="Y6" i="39"/>
  <c r="AD339" i="22"/>
  <c r="Z7" i="28"/>
  <c r="AE280" i="22"/>
  <c r="Z3" i="39"/>
  <c r="AE336" i="22"/>
  <c r="Z7" i="25"/>
  <c r="AE240" i="22"/>
  <c r="Z7" i="26"/>
  <c r="AE260" i="22"/>
  <c r="Z4" i="40"/>
  <c r="AE347" i="22"/>
  <c r="Z3" i="26"/>
  <c r="AE256" i="22"/>
  <c r="Z3" i="28"/>
  <c r="AE276" i="22"/>
  <c r="Z4" i="24"/>
  <c r="AE227" i="22"/>
  <c r="Z3" i="37"/>
  <c r="AE316" i="22"/>
  <c r="Y5" i="24"/>
  <c r="AD228" i="22"/>
  <c r="Z4" i="36"/>
  <c r="AE307" i="22"/>
  <c r="Z6" i="40"/>
  <c r="AE349" i="22"/>
  <c r="Z6" i="38"/>
  <c r="AE329" i="22"/>
  <c r="Y6" i="37"/>
  <c r="AD319" i="22"/>
  <c r="Z6" i="26"/>
  <c r="AE259" i="22"/>
  <c r="AF365" i="22"/>
  <c r="AR356" i="22"/>
  <c r="AS358" i="22"/>
  <c r="AH358" i="22"/>
  <c r="AH245" i="22"/>
  <c r="AS245" i="22"/>
  <c r="AH247" i="22"/>
  <c r="AS247" i="22"/>
  <c r="AH249" i="22"/>
  <c r="AS249" i="22"/>
  <c r="AT252" i="22"/>
  <c r="AI252" i="22"/>
  <c r="AH248" i="22"/>
  <c r="AS248" i="22"/>
  <c r="AR248" i="22"/>
  <c r="AK251" i="22"/>
  <c r="AU251" i="22"/>
  <c r="AJ251" i="22"/>
  <c r="AS250" i="22"/>
  <c r="AH250" i="22"/>
  <c r="AG253" i="22"/>
  <c r="AG243" i="22"/>
  <c r="AT357" i="22"/>
  <c r="AH357" i="22"/>
  <c r="AG356" i="22"/>
  <c r="AS356" i="22"/>
  <c r="AI366" i="22"/>
  <c r="AG371" i="22"/>
  <c r="AI353" i="22"/>
  <c r="AK363" i="22"/>
  <c r="AJ363" i="22"/>
  <c r="AG368" i="22"/>
  <c r="AK360" i="22"/>
  <c r="AJ360" i="22"/>
  <c r="AG367" i="22"/>
  <c r="AI370" i="22"/>
  <c r="AG372" i="22"/>
  <c r="AI350" i="22"/>
  <c r="AT361" i="22"/>
  <c r="AH361" i="22"/>
  <c r="AS359" i="22"/>
  <c r="AG359" i="22"/>
  <c r="AG362" i="22"/>
  <c r="AS362" i="22"/>
  <c r="AS355" i="22"/>
  <c r="AG355" i="22"/>
  <c r="AI369" i="22"/>
  <c r="AF349" i="49" l="1"/>
  <c r="AE352" i="49"/>
  <c r="AE348" i="49"/>
  <c r="AF345" i="49"/>
  <c r="AF347" i="49"/>
  <c r="AF336" i="49"/>
  <c r="AF335" i="49"/>
  <c r="AE342" i="49"/>
  <c r="AE340" i="49"/>
  <c r="AE339" i="49"/>
  <c r="AF338" i="49"/>
  <c r="AE337" i="49"/>
  <c r="AF332" i="49"/>
  <c r="AF329" i="49"/>
  <c r="AF326" i="49"/>
  <c r="AF316" i="49"/>
  <c r="AE319" i="49"/>
  <c r="AF308" i="49"/>
  <c r="AF307" i="49"/>
  <c r="AF305" i="49"/>
  <c r="AF295" i="49"/>
  <c r="AE285" i="49"/>
  <c r="AF275" i="49"/>
  <c r="AF276" i="49"/>
  <c r="AF280" i="49"/>
  <c r="AF278" i="49"/>
  <c r="AF279" i="49"/>
  <c r="AF277" i="49"/>
  <c r="AF282" i="49"/>
  <c r="AF265" i="49"/>
  <c r="AF260" i="49"/>
  <c r="AF256" i="49"/>
  <c r="AF257" i="49"/>
  <c r="AF258" i="49"/>
  <c r="AF262" i="49"/>
  <c r="AF259" i="49"/>
  <c r="AG246" i="49"/>
  <c r="AF242" i="49"/>
  <c r="AF237" i="49"/>
  <c r="AF239" i="49"/>
  <c r="AF236" i="49"/>
  <c r="AF238" i="49"/>
  <c r="AF240" i="49"/>
  <c r="AF235" i="49"/>
  <c r="AE230" i="49"/>
  <c r="AG226" i="49"/>
  <c r="AE232" i="49"/>
  <c r="AF227" i="49"/>
  <c r="AF229" i="49"/>
  <c r="AE228" i="49"/>
  <c r="AE220" i="22"/>
  <c r="AE219" i="22"/>
  <c r="AD216" i="49"/>
  <c r="AD221" i="49"/>
  <c r="AE222" i="49"/>
  <c r="AD215" i="49"/>
  <c r="AE216" i="22"/>
  <c r="AE217" i="22"/>
  <c r="AD220" i="49"/>
  <c r="AE221" i="22"/>
  <c r="AD219" i="49"/>
  <c r="AE215" i="22"/>
  <c r="AD218" i="49"/>
  <c r="AD217" i="49"/>
  <c r="AE218" i="22"/>
  <c r="AB3" i="44"/>
  <c r="AG246" i="22"/>
  <c r="Z6" i="43"/>
  <c r="Z2" i="43"/>
  <c r="AE222" i="22"/>
  <c r="Z9" i="43"/>
  <c r="Z5" i="43"/>
  <c r="Z4" i="43"/>
  <c r="Z3" i="43"/>
  <c r="Z7" i="43"/>
  <c r="Z8" i="43"/>
  <c r="Z6" i="37"/>
  <c r="AE319" i="22"/>
  <c r="AA3" i="26"/>
  <c r="AF256" i="22"/>
  <c r="AA5" i="26"/>
  <c r="AF258" i="22"/>
  <c r="AA6" i="24"/>
  <c r="AF229" i="22"/>
  <c r="AA9" i="38"/>
  <c r="AF332" i="22"/>
  <c r="AA2" i="27"/>
  <c r="AF265" i="22"/>
  <c r="AA7" i="25"/>
  <c r="AF240" i="22"/>
  <c r="AA4" i="25"/>
  <c r="AF237" i="22"/>
  <c r="AA6" i="28"/>
  <c r="AF279" i="22"/>
  <c r="AA3" i="38"/>
  <c r="AF326" i="22"/>
  <c r="AA3" i="25"/>
  <c r="AF236" i="22"/>
  <c r="Z9" i="40"/>
  <c r="AE352" i="22"/>
  <c r="AA4" i="24"/>
  <c r="AF227" i="22"/>
  <c r="AA4" i="40"/>
  <c r="AF347" i="22"/>
  <c r="AA3" i="39"/>
  <c r="AF336" i="22"/>
  <c r="Z7" i="24"/>
  <c r="AE230" i="22"/>
  <c r="AA4" i="26"/>
  <c r="AF257" i="22"/>
  <c r="AA2" i="28"/>
  <c r="AF275" i="22"/>
  <c r="AA5" i="28"/>
  <c r="AF278" i="22"/>
  <c r="AA6" i="40"/>
  <c r="AF349" i="22"/>
  <c r="Z5" i="24"/>
  <c r="AE228" i="22"/>
  <c r="AA5" i="39"/>
  <c r="AF338" i="22"/>
  <c r="AA5" i="25"/>
  <c r="AF238" i="22"/>
  <c r="AA6" i="26"/>
  <c r="AF259" i="22"/>
  <c r="AA4" i="28"/>
  <c r="AF277" i="22"/>
  <c r="AF305" i="22"/>
  <c r="AA2" i="36"/>
  <c r="Z9" i="24"/>
  <c r="AE232" i="22"/>
  <c r="AA9" i="25"/>
  <c r="AF242" i="22"/>
  <c r="AA9" i="26"/>
  <c r="AF262" i="22"/>
  <c r="Z7" i="39"/>
  <c r="AE340" i="22"/>
  <c r="AA2" i="40"/>
  <c r="AF345" i="22"/>
  <c r="AA3" i="28"/>
  <c r="AF276" i="22"/>
  <c r="AA7" i="28"/>
  <c r="AF280" i="22"/>
  <c r="AA7" i="26"/>
  <c r="AF260" i="22"/>
  <c r="AA9" i="28"/>
  <c r="AF282" i="22"/>
  <c r="Z9" i="39"/>
  <c r="AE342" i="22"/>
  <c r="Z2" i="29"/>
  <c r="AE285" i="22"/>
  <c r="AA2" i="25"/>
  <c r="AF235" i="22"/>
  <c r="AA2" i="35"/>
  <c r="AF295" i="22"/>
  <c r="AA5" i="36"/>
  <c r="AF308" i="22"/>
  <c r="AA4" i="36"/>
  <c r="AF307" i="22"/>
  <c r="Z5" i="40"/>
  <c r="AE348" i="22"/>
  <c r="AA6" i="25"/>
  <c r="AF239" i="22"/>
  <c r="AA2" i="39"/>
  <c r="AF335" i="22"/>
  <c r="Z4" i="39"/>
  <c r="AE337" i="22"/>
  <c r="AA3" i="37"/>
  <c r="AF316" i="22"/>
  <c r="Z6" i="39"/>
  <c r="AE339" i="22"/>
  <c r="AB3" i="24"/>
  <c r="AG226" i="22"/>
  <c r="AA6" i="38"/>
  <c r="AF329" i="22"/>
  <c r="AG365" i="22"/>
  <c r="AT358" i="22"/>
  <c r="AI358" i="22"/>
  <c r="AI248" i="22"/>
  <c r="AI249" i="22"/>
  <c r="AT249" i="22"/>
  <c r="AI247" i="22"/>
  <c r="AT247" i="22"/>
  <c r="AK252" i="22"/>
  <c r="AU252" i="22"/>
  <c r="AJ252" i="22"/>
  <c r="AI245" i="22"/>
  <c r="AT245" i="22"/>
  <c r="AT250" i="22"/>
  <c r="AI250" i="22"/>
  <c r="AH253" i="22"/>
  <c r="AH243" i="22"/>
  <c r="AH368" i="22"/>
  <c r="AK369" i="22"/>
  <c r="AJ369" i="22"/>
  <c r="AH371" i="22"/>
  <c r="AK350" i="22"/>
  <c r="AJ350" i="22"/>
  <c r="AJ366" i="22"/>
  <c r="AK366" i="22"/>
  <c r="AK353" i="22"/>
  <c r="AJ353" i="22"/>
  <c r="AJ370" i="22"/>
  <c r="AK370" i="22"/>
  <c r="AH355" i="22"/>
  <c r="AT355" i="22"/>
  <c r="AH367" i="22"/>
  <c r="AT356" i="22"/>
  <c r="AH356" i="22"/>
  <c r="AH359" i="22"/>
  <c r="AT359" i="22"/>
  <c r="AT362" i="22"/>
  <c r="AH362" i="22"/>
  <c r="AH372" i="22"/>
  <c r="AU361" i="22"/>
  <c r="AI361" i="22"/>
  <c r="AU357" i="22"/>
  <c r="AI357" i="22"/>
  <c r="AF348" i="49" l="1"/>
  <c r="AG347" i="49"/>
  <c r="AG349" i="49"/>
  <c r="AF352" i="49"/>
  <c r="AG345" i="49"/>
  <c r="AF340" i="49"/>
  <c r="AF337" i="49"/>
  <c r="AG338" i="49"/>
  <c r="AG335" i="49"/>
  <c r="AF342" i="49"/>
  <c r="AG336" i="49"/>
  <c r="AF339" i="49"/>
  <c r="AG326" i="49"/>
  <c r="AG332" i="49"/>
  <c r="AG329" i="49"/>
  <c r="AG316" i="49"/>
  <c r="AF319" i="49"/>
  <c r="AG307" i="49"/>
  <c r="AG308" i="49"/>
  <c r="AG305" i="49"/>
  <c r="AG295" i="49"/>
  <c r="AF285" i="49"/>
  <c r="AG275" i="49"/>
  <c r="AG277" i="49"/>
  <c r="AG280" i="49"/>
  <c r="AG282" i="49"/>
  <c r="AG278" i="49"/>
  <c r="AG279" i="49"/>
  <c r="AG276" i="49"/>
  <c r="AG265" i="49"/>
  <c r="AG260" i="49"/>
  <c r="AG257" i="49"/>
  <c r="AG256" i="49"/>
  <c r="AG262" i="49"/>
  <c r="AG258" i="49"/>
  <c r="AG259" i="49"/>
  <c r="AH246" i="49"/>
  <c r="AG237" i="49"/>
  <c r="AG240" i="49"/>
  <c r="AG236" i="49"/>
  <c r="AG239" i="49"/>
  <c r="AG235" i="49"/>
  <c r="AG238" i="49"/>
  <c r="AG242" i="49"/>
  <c r="AF232" i="49"/>
  <c r="AF228" i="49"/>
  <c r="AG227" i="49"/>
  <c r="AG229" i="49"/>
  <c r="AH226" i="49"/>
  <c r="AF230" i="49"/>
  <c r="AF222" i="49"/>
  <c r="AF215" i="22"/>
  <c r="AE217" i="49"/>
  <c r="AF219" i="22"/>
  <c r="AE216" i="49"/>
  <c r="AF221" i="22"/>
  <c r="AF220" i="22"/>
  <c r="AE221" i="49"/>
  <c r="AE218" i="49"/>
  <c r="AF216" i="22"/>
  <c r="AE219" i="49"/>
  <c r="AF217" i="22"/>
  <c r="AE215" i="49"/>
  <c r="AE220" i="49"/>
  <c r="AF218" i="22"/>
  <c r="AF222" i="22"/>
  <c r="AA9" i="43"/>
  <c r="AA3" i="43"/>
  <c r="AA2" i="43"/>
  <c r="AA4" i="43"/>
  <c r="AA8" i="43"/>
  <c r="AA6" i="43"/>
  <c r="AA5" i="43"/>
  <c r="AC3" i="44"/>
  <c r="AH246" i="22"/>
  <c r="AA7" i="43"/>
  <c r="AA6" i="39"/>
  <c r="AF339" i="22"/>
  <c r="AB5" i="36"/>
  <c r="AG308" i="22"/>
  <c r="AB7" i="28"/>
  <c r="AG280" i="22"/>
  <c r="AA7" i="39"/>
  <c r="AF340" i="22"/>
  <c r="AB2" i="36"/>
  <c r="AG305" i="22"/>
  <c r="AB6" i="40"/>
  <c r="AG349" i="22"/>
  <c r="AB6" i="28"/>
  <c r="AG279" i="22"/>
  <c r="AB9" i="28"/>
  <c r="AG282" i="22"/>
  <c r="AB4" i="26"/>
  <c r="AG257" i="22"/>
  <c r="AA5" i="40"/>
  <c r="AF348" i="22"/>
  <c r="AB3" i="25"/>
  <c r="AG236" i="22"/>
  <c r="AB5" i="25"/>
  <c r="AG238" i="22"/>
  <c r="AA7" i="24"/>
  <c r="AF230" i="22"/>
  <c r="AB6" i="38"/>
  <c r="AG329" i="22"/>
  <c r="AB4" i="24"/>
  <c r="AG227" i="22"/>
  <c r="AB6" i="24"/>
  <c r="AG229" i="22"/>
  <c r="AA2" i="29"/>
  <c r="AF285" i="22"/>
  <c r="AB7" i="26"/>
  <c r="AG260" i="22"/>
  <c r="AB3" i="28"/>
  <c r="AG276" i="22"/>
  <c r="AB5" i="39"/>
  <c r="AG338" i="22"/>
  <c r="AB2" i="39"/>
  <c r="AG335" i="22"/>
  <c r="AB9" i="26"/>
  <c r="AG262" i="22"/>
  <c r="AB5" i="28"/>
  <c r="AG278" i="22"/>
  <c r="AB3" i="38"/>
  <c r="AG326" i="22"/>
  <c r="AB4" i="25"/>
  <c r="AG237" i="22"/>
  <c r="AB2" i="35"/>
  <c r="AG295" i="22"/>
  <c r="AB4" i="28"/>
  <c r="AG277" i="22"/>
  <c r="AC3" i="24"/>
  <c r="AH226" i="22"/>
  <c r="AA6" i="37"/>
  <c r="AF319" i="22"/>
  <c r="AA9" i="39"/>
  <c r="AF342" i="22"/>
  <c r="AB9" i="25"/>
  <c r="AG242" i="22"/>
  <c r="AB3" i="39"/>
  <c r="AG336" i="22"/>
  <c r="AB3" i="37"/>
  <c r="AG316" i="22"/>
  <c r="AB2" i="40"/>
  <c r="AG345" i="22"/>
  <c r="AB7" i="25"/>
  <c r="AG240" i="22"/>
  <c r="AB5" i="26"/>
  <c r="AG258" i="22"/>
  <c r="AB4" i="36"/>
  <c r="AG307" i="22"/>
  <c r="AA9" i="24"/>
  <c r="AF232" i="22"/>
  <c r="AA5" i="24"/>
  <c r="AF228" i="22"/>
  <c r="AB2" i="28"/>
  <c r="AG275" i="22"/>
  <c r="AA9" i="40"/>
  <c r="AF352" i="22"/>
  <c r="AB6" i="25"/>
  <c r="AG239" i="22"/>
  <c r="AB2" i="25"/>
  <c r="AG235" i="22"/>
  <c r="AB6" i="26"/>
  <c r="AG259" i="22"/>
  <c r="AB4" i="40"/>
  <c r="AG347" i="22"/>
  <c r="AB2" i="27"/>
  <c r="AG265" i="22"/>
  <c r="AB3" i="26"/>
  <c r="AG256" i="22"/>
  <c r="AA4" i="39"/>
  <c r="AF337" i="22"/>
  <c r="AB9" i="38"/>
  <c r="AG332" i="22"/>
  <c r="AH365" i="22"/>
  <c r="AU358" i="22"/>
  <c r="AJ358" i="22"/>
  <c r="AK358" i="22"/>
  <c r="AK247" i="22"/>
  <c r="AJ247" i="22"/>
  <c r="AU247" i="22"/>
  <c r="AK245" i="22"/>
  <c r="AJ245" i="22"/>
  <c r="AU245" i="22"/>
  <c r="AK249" i="22"/>
  <c r="AJ249" i="22"/>
  <c r="AU249" i="22"/>
  <c r="AU248" i="22"/>
  <c r="AT248" i="22"/>
  <c r="AK248" i="22"/>
  <c r="AJ248" i="22"/>
  <c r="AK250" i="22"/>
  <c r="AU250" i="22"/>
  <c r="AJ250" i="22"/>
  <c r="AI253" i="22"/>
  <c r="AI243" i="22"/>
  <c r="AI371" i="22"/>
  <c r="AU356" i="22"/>
  <c r="AI356" i="22"/>
  <c r="AI372" i="22"/>
  <c r="AU359" i="22"/>
  <c r="AI359" i="22"/>
  <c r="AK357" i="22"/>
  <c r="AJ357" i="22"/>
  <c r="AI367" i="22"/>
  <c r="AI362" i="22"/>
  <c r="AU362" i="22"/>
  <c r="AU355" i="22"/>
  <c r="AI355" i="22"/>
  <c r="AI368" i="22"/>
  <c r="AK361" i="22"/>
  <c r="AJ361" i="22"/>
  <c r="AH349" i="49" l="1"/>
  <c r="AG348" i="49"/>
  <c r="AG352" i="49"/>
  <c r="AH345" i="49"/>
  <c r="AH347" i="49"/>
  <c r="AG339" i="49"/>
  <c r="AH335" i="49"/>
  <c r="AG340" i="49"/>
  <c r="AG337" i="49"/>
  <c r="AH336" i="49"/>
  <c r="AH338" i="49"/>
  <c r="AG342" i="49"/>
  <c r="AH329" i="49"/>
  <c r="AH332" i="49"/>
  <c r="AH326" i="49"/>
  <c r="AG319" i="49"/>
  <c r="AH316" i="49"/>
  <c r="AH307" i="49"/>
  <c r="AH305" i="49"/>
  <c r="AH308" i="49"/>
  <c r="AH295" i="49"/>
  <c r="AG285" i="49"/>
  <c r="AH275" i="49"/>
  <c r="AH282" i="49"/>
  <c r="AH277" i="49"/>
  <c r="AH278" i="49"/>
  <c r="AH276" i="49"/>
  <c r="AH279" i="49"/>
  <c r="AH280" i="49"/>
  <c r="AH265" i="49"/>
  <c r="AH256" i="49"/>
  <c r="AH262" i="49"/>
  <c r="AH260" i="49"/>
  <c r="AH258" i="49"/>
  <c r="AH257" i="49"/>
  <c r="AH259" i="49"/>
  <c r="AI246" i="49"/>
  <c r="AH236" i="49"/>
  <c r="AH238" i="49"/>
  <c r="AH242" i="49"/>
  <c r="AH240" i="49"/>
  <c r="AH237" i="49"/>
  <c r="AH235" i="49"/>
  <c r="AH239" i="49"/>
  <c r="AG228" i="49"/>
  <c r="AH227" i="49"/>
  <c r="AH229" i="49"/>
  <c r="AG232" i="49"/>
  <c r="AG230" i="49"/>
  <c r="AI226" i="49"/>
  <c r="AG221" i="22"/>
  <c r="AG217" i="22"/>
  <c r="AG215" i="22"/>
  <c r="AF215" i="49"/>
  <c r="AG216" i="22"/>
  <c r="AG220" i="22"/>
  <c r="AG222" i="49"/>
  <c r="AF216" i="49"/>
  <c r="AF218" i="49"/>
  <c r="AF219" i="49"/>
  <c r="AG218" i="22"/>
  <c r="AF220" i="49"/>
  <c r="AG219" i="22"/>
  <c r="AF217" i="49"/>
  <c r="AF221" i="49"/>
  <c r="AB5" i="43"/>
  <c r="AB4" i="43"/>
  <c r="AB6" i="43"/>
  <c r="AB2" i="43"/>
  <c r="AB3" i="43"/>
  <c r="AB7" i="43"/>
  <c r="AD3" i="44"/>
  <c r="AI246" i="22"/>
  <c r="AB8" i="43"/>
  <c r="AG222" i="22"/>
  <c r="AB9" i="43"/>
  <c r="AB9" i="40"/>
  <c r="AG352" i="22"/>
  <c r="AB7" i="39"/>
  <c r="AG340" i="22"/>
  <c r="AB9" i="24"/>
  <c r="AG232" i="22"/>
  <c r="AC2" i="40"/>
  <c r="AH345" i="22"/>
  <c r="AC4" i="28"/>
  <c r="AH277" i="22"/>
  <c r="AC4" i="24"/>
  <c r="AH227" i="22"/>
  <c r="AC2" i="25"/>
  <c r="AH235" i="22"/>
  <c r="AC4" i="36"/>
  <c r="AH307" i="22"/>
  <c r="AC7" i="26"/>
  <c r="AH260" i="22"/>
  <c r="AC5" i="39"/>
  <c r="AH338" i="22"/>
  <c r="AC6" i="40"/>
  <c r="AH349" i="22"/>
  <c r="AC5" i="28"/>
  <c r="AH278" i="22"/>
  <c r="AC6" i="26"/>
  <c r="AH259" i="22"/>
  <c r="AC3" i="37"/>
  <c r="AH316" i="22"/>
  <c r="AC5" i="25"/>
  <c r="AH238" i="22"/>
  <c r="AC4" i="26"/>
  <c r="AH257" i="22"/>
  <c r="AC7" i="28"/>
  <c r="AH280" i="22"/>
  <c r="AC2" i="28"/>
  <c r="AH275" i="22"/>
  <c r="AC9" i="25"/>
  <c r="AH242" i="22"/>
  <c r="AC2" i="35"/>
  <c r="AH295" i="22"/>
  <c r="AC2" i="27"/>
  <c r="AH265" i="22"/>
  <c r="AB6" i="37"/>
  <c r="AG319" i="22"/>
  <c r="AD3" i="24"/>
  <c r="AI226" i="22"/>
  <c r="AC6" i="25"/>
  <c r="AH239" i="22"/>
  <c r="AC9" i="26"/>
  <c r="AH262" i="22"/>
  <c r="AC5" i="36"/>
  <c r="AH308" i="22"/>
  <c r="AB4" i="39"/>
  <c r="AG337" i="22"/>
  <c r="AB2" i="29"/>
  <c r="AG285" i="22"/>
  <c r="AC6" i="38"/>
  <c r="AH329" i="22"/>
  <c r="AC5" i="26"/>
  <c r="AH258" i="22"/>
  <c r="AC4" i="25"/>
  <c r="AH237" i="22"/>
  <c r="AC3" i="25"/>
  <c r="AH236" i="22"/>
  <c r="AC9" i="28"/>
  <c r="AH282" i="22"/>
  <c r="AC2" i="36"/>
  <c r="AH305" i="22"/>
  <c r="AB5" i="24"/>
  <c r="AG228" i="22"/>
  <c r="AC3" i="39"/>
  <c r="AH336" i="22"/>
  <c r="AB9" i="39"/>
  <c r="AG342" i="22"/>
  <c r="AC3" i="38"/>
  <c r="AH326" i="22"/>
  <c r="AC2" i="39"/>
  <c r="AH335" i="22"/>
  <c r="AC3" i="28"/>
  <c r="AH276" i="22"/>
  <c r="AB5" i="40"/>
  <c r="AG348" i="22"/>
  <c r="AC4" i="40"/>
  <c r="AH347" i="22"/>
  <c r="AC6" i="24"/>
  <c r="AH229" i="22"/>
  <c r="AC9" i="38"/>
  <c r="AH332" i="22"/>
  <c r="AC7" i="25"/>
  <c r="AH240" i="22"/>
  <c r="AB7" i="24"/>
  <c r="AG230" i="22"/>
  <c r="AB6" i="39"/>
  <c r="AG339" i="22"/>
  <c r="AC3" i="26"/>
  <c r="AH256" i="22"/>
  <c r="AC6" i="28"/>
  <c r="AH279" i="22"/>
  <c r="AI365" i="22"/>
  <c r="AK253" i="22"/>
  <c r="AJ253" i="22"/>
  <c r="AK243" i="22"/>
  <c r="AJ243" i="22"/>
  <c r="AJ367" i="22"/>
  <c r="AK367" i="22"/>
  <c r="AK356" i="22"/>
  <c r="AJ356" i="22"/>
  <c r="AJ362" i="22"/>
  <c r="AK362" i="22"/>
  <c r="AJ371" i="22"/>
  <c r="AK371" i="22"/>
  <c r="AK372" i="22"/>
  <c r="AJ372" i="22"/>
  <c r="AK368" i="22"/>
  <c r="AJ368" i="22"/>
  <c r="AJ359" i="22"/>
  <c r="AK359" i="22"/>
  <c r="AK355" i="22"/>
  <c r="AJ355" i="22"/>
  <c r="AH348" i="49" l="1"/>
  <c r="AH352" i="49"/>
  <c r="AI347" i="49"/>
  <c r="AI345" i="49"/>
  <c r="AI349" i="49"/>
  <c r="AH342" i="49"/>
  <c r="AI336" i="49"/>
  <c r="AI335" i="49"/>
  <c r="AH339" i="49"/>
  <c r="AH337" i="49"/>
  <c r="AH340" i="49"/>
  <c r="AI338" i="49"/>
  <c r="AI326" i="49"/>
  <c r="AI329" i="49"/>
  <c r="AI332" i="49"/>
  <c r="AI316" i="49"/>
  <c r="AH319" i="49"/>
  <c r="AI307" i="49"/>
  <c r="AI305" i="49"/>
  <c r="AI308" i="49"/>
  <c r="AI295" i="49"/>
  <c r="AH285" i="49"/>
  <c r="AI275" i="49"/>
  <c r="AI280" i="49"/>
  <c r="AI282" i="49"/>
  <c r="AI277" i="49"/>
  <c r="AI279" i="49"/>
  <c r="AI276" i="49"/>
  <c r="AI278" i="49"/>
  <c r="AI265" i="49"/>
  <c r="AI258" i="49"/>
  <c r="AI260" i="49"/>
  <c r="AI257" i="49"/>
  <c r="AI262" i="49"/>
  <c r="AI256" i="49"/>
  <c r="AI259" i="49"/>
  <c r="AJ246" i="49"/>
  <c r="AI235" i="49"/>
  <c r="AI239" i="49"/>
  <c r="AI238" i="49"/>
  <c r="AI237" i="49"/>
  <c r="AI240" i="49"/>
  <c r="AI236" i="49"/>
  <c r="AI242" i="49"/>
  <c r="AI229" i="49"/>
  <c r="AJ226" i="49"/>
  <c r="AI227" i="49"/>
  <c r="AH232" i="49"/>
  <c r="AH228" i="49"/>
  <c r="AH230" i="49"/>
  <c r="AH216" i="22"/>
  <c r="AH215" i="22"/>
  <c r="AH219" i="22"/>
  <c r="AH217" i="22"/>
  <c r="AG218" i="49"/>
  <c r="AH222" i="49"/>
  <c r="AH218" i="22"/>
  <c r="AH221" i="22"/>
  <c r="AG215" i="49"/>
  <c r="AG219" i="49"/>
  <c r="AG217" i="49"/>
  <c r="AG220" i="49"/>
  <c r="AG221" i="49"/>
  <c r="AH220" i="22"/>
  <c r="AG216" i="49"/>
  <c r="AC8" i="43"/>
  <c r="AE3" i="44"/>
  <c r="AJ246" i="22"/>
  <c r="AC2" i="43"/>
  <c r="AC6" i="43"/>
  <c r="AC7" i="43"/>
  <c r="AC4" i="43"/>
  <c r="AH222" i="22"/>
  <c r="AC9" i="43"/>
  <c r="AC3" i="43"/>
  <c r="AC5" i="43"/>
  <c r="AC9" i="39"/>
  <c r="AH342" i="22"/>
  <c r="AD7" i="26"/>
  <c r="AI260" i="22"/>
  <c r="AD2" i="36"/>
  <c r="AI305" i="22"/>
  <c r="AC2" i="29"/>
  <c r="AH285" i="22"/>
  <c r="AD5" i="25"/>
  <c r="AI238" i="22"/>
  <c r="AD5" i="28"/>
  <c r="AI278" i="22"/>
  <c r="AD5" i="26"/>
  <c r="AI258" i="22"/>
  <c r="AC9" i="24"/>
  <c r="AH232" i="22"/>
  <c r="AD9" i="38"/>
  <c r="AI332" i="22"/>
  <c r="AC7" i="24"/>
  <c r="AH230" i="22"/>
  <c r="AD2" i="39"/>
  <c r="AI335" i="22"/>
  <c r="AD3" i="37"/>
  <c r="AI316" i="22"/>
  <c r="AD4" i="40"/>
  <c r="AI347" i="22"/>
  <c r="AD9" i="26"/>
  <c r="AI262" i="22"/>
  <c r="AD2" i="28"/>
  <c r="AI275" i="22"/>
  <c r="AC6" i="37"/>
  <c r="AH319" i="22"/>
  <c r="AD4" i="36"/>
  <c r="AI307" i="22"/>
  <c r="AD2" i="27"/>
  <c r="AI265" i="22"/>
  <c r="AD6" i="40"/>
  <c r="AI349" i="22"/>
  <c r="AD3" i="39"/>
  <c r="AI336" i="22"/>
  <c r="AD9" i="28"/>
  <c r="AI282" i="22"/>
  <c r="AD4" i="28"/>
  <c r="AI277" i="22"/>
  <c r="AC7" i="39"/>
  <c r="AH340" i="22"/>
  <c r="AC5" i="40"/>
  <c r="AH348" i="22"/>
  <c r="AD4" i="25"/>
  <c r="AI237" i="22"/>
  <c r="AC4" i="39"/>
  <c r="AH337" i="22"/>
  <c r="AD6" i="25"/>
  <c r="AI239" i="22"/>
  <c r="AD5" i="39"/>
  <c r="AI338" i="22"/>
  <c r="AD6" i="24"/>
  <c r="AI229" i="22"/>
  <c r="AD6" i="38"/>
  <c r="AI329" i="22"/>
  <c r="AD2" i="25"/>
  <c r="AI235" i="22"/>
  <c r="AD3" i="38"/>
  <c r="AI326" i="22"/>
  <c r="AD3" i="26"/>
  <c r="AI256" i="22"/>
  <c r="AC5" i="24"/>
  <c r="AH228" i="22"/>
  <c r="AE3" i="24"/>
  <c r="AJ226" i="22"/>
  <c r="AD2" i="35"/>
  <c r="AI295" i="22"/>
  <c r="AD7" i="28"/>
  <c r="AI280" i="22"/>
  <c r="AD6" i="26"/>
  <c r="AI259" i="22"/>
  <c r="AD3" i="25"/>
  <c r="AI236" i="22"/>
  <c r="AD5" i="36"/>
  <c r="AI308" i="22"/>
  <c r="AD3" i="28"/>
  <c r="AI276" i="22"/>
  <c r="AD4" i="26"/>
  <c r="AI257" i="22"/>
  <c r="AD4" i="24"/>
  <c r="AI227" i="22"/>
  <c r="AD2" i="40"/>
  <c r="AI345" i="22"/>
  <c r="AC9" i="40"/>
  <c r="AH352" i="22"/>
  <c r="AD6" i="28"/>
  <c r="AI279" i="22"/>
  <c r="AC6" i="39"/>
  <c r="AH339" i="22"/>
  <c r="AD7" i="25"/>
  <c r="AI240" i="22"/>
  <c r="AD9" i="25"/>
  <c r="AI242" i="22"/>
  <c r="AJ365" i="22"/>
  <c r="AJ347" i="49" l="1"/>
  <c r="AI352" i="49"/>
  <c r="AJ349" i="49"/>
  <c r="AI348" i="49"/>
  <c r="AJ345" i="49"/>
  <c r="AI342" i="49"/>
  <c r="AJ336" i="49"/>
  <c r="AJ335" i="49"/>
  <c r="AJ338" i="49"/>
  <c r="AI339" i="49"/>
  <c r="AI340" i="49"/>
  <c r="AI337" i="49"/>
  <c r="AJ329" i="49"/>
  <c r="AJ326" i="49"/>
  <c r="AJ332" i="49"/>
  <c r="AI319" i="49"/>
  <c r="AJ316" i="49"/>
  <c r="AJ308" i="49"/>
  <c r="AJ305" i="49"/>
  <c r="AJ307" i="49"/>
  <c r="AJ295" i="49"/>
  <c r="AI285" i="49"/>
  <c r="AJ277" i="49"/>
  <c r="AJ280" i="49"/>
  <c r="AJ276" i="49"/>
  <c r="AJ275" i="49"/>
  <c r="AJ279" i="49"/>
  <c r="AJ278" i="49"/>
  <c r="AJ282" i="49"/>
  <c r="AJ265" i="49"/>
  <c r="AJ262" i="49"/>
  <c r="AJ257" i="49"/>
  <c r="AJ256" i="49"/>
  <c r="AJ260" i="49"/>
  <c r="AJ258" i="49"/>
  <c r="AJ259" i="49"/>
  <c r="AK246" i="49"/>
  <c r="AJ240" i="49"/>
  <c r="AJ239" i="49"/>
  <c r="AJ236" i="49"/>
  <c r="AJ237" i="49"/>
  <c r="AJ238" i="49"/>
  <c r="AJ235" i="49"/>
  <c r="AJ242" i="49"/>
  <c r="AJ227" i="49"/>
  <c r="AI230" i="49"/>
  <c r="AI228" i="49"/>
  <c r="AK226" i="49"/>
  <c r="AJ229" i="49"/>
  <c r="AI232" i="49"/>
  <c r="AI220" i="22"/>
  <c r="AI219" i="22"/>
  <c r="AH221" i="49"/>
  <c r="AH220" i="49"/>
  <c r="AI215" i="22"/>
  <c r="AH218" i="49"/>
  <c r="AI218" i="22"/>
  <c r="AH217" i="49"/>
  <c r="AI216" i="22"/>
  <c r="AI221" i="22"/>
  <c r="AH219" i="49"/>
  <c r="AI222" i="49"/>
  <c r="AH215" i="49"/>
  <c r="AI217" i="22"/>
  <c r="AH216" i="49"/>
  <c r="AD5" i="43"/>
  <c r="AD4" i="43"/>
  <c r="AD2" i="43"/>
  <c r="AF3" i="44"/>
  <c r="AK246" i="22"/>
  <c r="AD3" i="43"/>
  <c r="AD7" i="43"/>
  <c r="AI222" i="22"/>
  <c r="AD9" i="43"/>
  <c r="AD6" i="43"/>
  <c r="AD8" i="43"/>
  <c r="AE2" i="25"/>
  <c r="AJ235" i="22"/>
  <c r="AE7" i="25"/>
  <c r="AJ240" i="22"/>
  <c r="AE3" i="28"/>
  <c r="AJ276" i="22"/>
  <c r="AE3" i="25"/>
  <c r="AJ236" i="22"/>
  <c r="AE7" i="28"/>
  <c r="AJ280" i="22"/>
  <c r="AD5" i="24"/>
  <c r="AI228" i="22"/>
  <c r="AD9" i="24"/>
  <c r="AI232" i="22"/>
  <c r="AE6" i="28"/>
  <c r="AJ279" i="22"/>
  <c r="AE5" i="39"/>
  <c r="AJ338" i="22"/>
  <c r="AD4" i="39"/>
  <c r="AI337" i="22"/>
  <c r="AE2" i="28"/>
  <c r="AJ275" i="22"/>
  <c r="AD6" i="37"/>
  <c r="AI319" i="22"/>
  <c r="AD7" i="39"/>
  <c r="AI340" i="22"/>
  <c r="AE6" i="40"/>
  <c r="AJ349" i="22"/>
  <c r="AE9" i="28"/>
  <c r="AJ282" i="22"/>
  <c r="AE2" i="39"/>
  <c r="AJ335" i="22"/>
  <c r="AD9" i="40"/>
  <c r="AI352" i="22"/>
  <c r="AE6" i="38"/>
  <c r="AJ329" i="22"/>
  <c r="AE3" i="39"/>
  <c r="AJ336" i="22"/>
  <c r="AD6" i="39"/>
  <c r="AI339" i="22"/>
  <c r="AE2" i="35"/>
  <c r="AJ295" i="22"/>
  <c r="AE3" i="26"/>
  <c r="AJ256" i="22"/>
  <c r="AE9" i="26"/>
  <c r="AJ262" i="22"/>
  <c r="AE5" i="25"/>
  <c r="AJ238" i="22"/>
  <c r="AE2" i="36"/>
  <c r="AJ305" i="22"/>
  <c r="AE4" i="26"/>
  <c r="AJ257" i="22"/>
  <c r="AE5" i="36"/>
  <c r="AJ308" i="22"/>
  <c r="AE4" i="25"/>
  <c r="AJ237" i="22"/>
  <c r="AE6" i="26"/>
  <c r="AJ259" i="22"/>
  <c r="AE3" i="38"/>
  <c r="AJ326" i="22"/>
  <c r="AE4" i="28"/>
  <c r="AJ277" i="22"/>
  <c r="AE2" i="27"/>
  <c r="AJ265" i="22"/>
  <c r="AE9" i="25"/>
  <c r="AJ242" i="22"/>
  <c r="AE2" i="40"/>
  <c r="AJ345" i="22"/>
  <c r="AE4" i="40"/>
  <c r="AJ347" i="22"/>
  <c r="AD7" i="24"/>
  <c r="AI230" i="22"/>
  <c r="AE5" i="26"/>
  <c r="AJ258" i="22"/>
  <c r="AF3" i="24"/>
  <c r="AK226" i="22"/>
  <c r="AE4" i="36"/>
  <c r="AJ307" i="22"/>
  <c r="AE7" i="26"/>
  <c r="AJ260" i="22"/>
  <c r="AE6" i="24"/>
  <c r="AJ229" i="22"/>
  <c r="AE6" i="25"/>
  <c r="AJ239" i="22"/>
  <c r="AE4" i="24"/>
  <c r="AJ227" i="22"/>
  <c r="AD5" i="40"/>
  <c r="AI348" i="22"/>
  <c r="AD9" i="39"/>
  <c r="AI342" i="22"/>
  <c r="AE3" i="37"/>
  <c r="AJ316" i="22"/>
  <c r="AE9" i="38"/>
  <c r="AJ332" i="22"/>
  <c r="AE5" i="28"/>
  <c r="AJ278" i="22"/>
  <c r="AD2" i="29"/>
  <c r="AI285" i="22"/>
  <c r="AK365" i="22"/>
  <c r="AK345" i="49" l="1"/>
  <c r="AK349" i="49"/>
  <c r="AJ352" i="49"/>
  <c r="AJ348" i="49"/>
  <c r="AK347" i="49"/>
  <c r="AK338" i="49"/>
  <c r="AJ340" i="49"/>
  <c r="AJ342" i="49"/>
  <c r="AK335" i="49"/>
  <c r="AJ339" i="49"/>
  <c r="AK336" i="49"/>
  <c r="AJ337" i="49"/>
  <c r="AK329" i="49"/>
  <c r="AK326" i="49"/>
  <c r="AK332" i="49"/>
  <c r="AK316" i="49"/>
  <c r="AJ319" i="49"/>
  <c r="AK305" i="49"/>
  <c r="AK308" i="49"/>
  <c r="AK307" i="49"/>
  <c r="AK295" i="49"/>
  <c r="AJ285" i="49"/>
  <c r="AK280" i="49"/>
  <c r="AK278" i="49"/>
  <c r="AK279" i="49"/>
  <c r="AK275" i="49"/>
  <c r="AK277" i="49"/>
  <c r="AK282" i="49"/>
  <c r="AK276" i="49"/>
  <c r="AK265" i="49"/>
  <c r="AK257" i="49"/>
  <c r="AK258" i="49"/>
  <c r="AK260" i="49"/>
  <c r="AK262" i="49"/>
  <c r="AK256" i="49"/>
  <c r="AK259" i="49"/>
  <c r="AK240" i="49"/>
  <c r="AK239" i="49"/>
  <c r="AK235" i="49"/>
  <c r="AK242" i="49"/>
  <c r="AK236" i="49"/>
  <c r="AK237" i="49"/>
  <c r="AK238" i="49"/>
  <c r="AJ232" i="49"/>
  <c r="AJ228" i="49"/>
  <c r="AK229" i="49"/>
  <c r="AK227" i="49"/>
  <c r="AJ230" i="49"/>
  <c r="AJ216" i="22"/>
  <c r="AI221" i="49"/>
  <c r="AI216" i="49"/>
  <c r="AI217" i="49"/>
  <c r="AJ215" i="22"/>
  <c r="AJ221" i="22"/>
  <c r="AJ217" i="22"/>
  <c r="AI215" i="49"/>
  <c r="AJ219" i="22"/>
  <c r="AJ218" i="22"/>
  <c r="AJ222" i="49"/>
  <c r="AI219" i="49"/>
  <c r="AI218" i="49"/>
  <c r="AJ220" i="22"/>
  <c r="AI220" i="49"/>
  <c r="AE6" i="43"/>
  <c r="AG3" i="44"/>
  <c r="AJ222" i="22"/>
  <c r="AE9" i="43"/>
  <c r="AE2" i="43"/>
  <c r="AE7" i="43"/>
  <c r="AE8" i="43"/>
  <c r="AE4" i="43"/>
  <c r="AE3" i="43"/>
  <c r="AE5" i="43"/>
  <c r="AK335" i="22"/>
  <c r="AF2" i="39"/>
  <c r="AF4" i="24"/>
  <c r="AK227" i="22"/>
  <c r="AF5" i="25"/>
  <c r="AK238" i="22"/>
  <c r="AF6" i="28"/>
  <c r="AK279" i="22"/>
  <c r="AK280" i="22"/>
  <c r="AF7" i="28"/>
  <c r="AF7" i="25"/>
  <c r="AK240" i="22"/>
  <c r="AF5" i="26"/>
  <c r="AK258" i="22"/>
  <c r="AK308" i="22"/>
  <c r="AF5" i="36"/>
  <c r="AK329" i="22"/>
  <c r="AF6" i="38"/>
  <c r="AK345" i="22"/>
  <c r="AF2" i="40"/>
  <c r="AF6" i="26"/>
  <c r="AK259" i="22"/>
  <c r="AF2" i="35"/>
  <c r="AK295" i="22"/>
  <c r="AF7" i="26"/>
  <c r="AK260" i="22"/>
  <c r="AE7" i="24"/>
  <c r="AJ230" i="22"/>
  <c r="AE9" i="39"/>
  <c r="AJ342" i="22"/>
  <c r="AF9" i="26"/>
  <c r="AK262" i="22"/>
  <c r="AF2" i="28"/>
  <c r="AK275" i="22"/>
  <c r="AF4" i="28"/>
  <c r="AK277" i="22"/>
  <c r="AE6" i="39"/>
  <c r="AJ339" i="22"/>
  <c r="AF9" i="28"/>
  <c r="AK282" i="22"/>
  <c r="AE9" i="24"/>
  <c r="AJ232" i="22"/>
  <c r="AK307" i="22"/>
  <c r="AF4" i="36"/>
  <c r="AF3" i="25"/>
  <c r="AK236" i="22"/>
  <c r="AF2" i="25"/>
  <c r="AK235" i="22"/>
  <c r="AF9" i="25"/>
  <c r="AK242" i="22"/>
  <c r="AE4" i="39"/>
  <c r="AJ337" i="22"/>
  <c r="AK316" i="22"/>
  <c r="AF3" i="37"/>
  <c r="AF6" i="25"/>
  <c r="AK239" i="22"/>
  <c r="AK326" i="22"/>
  <c r="AF3" i="38"/>
  <c r="AF4" i="26"/>
  <c r="AK257" i="22"/>
  <c r="AE9" i="40"/>
  <c r="AJ352" i="22"/>
  <c r="AK349" i="22"/>
  <c r="AF6" i="40"/>
  <c r="AE5" i="24"/>
  <c r="AJ228" i="22"/>
  <c r="AF3" i="28"/>
  <c r="AK276" i="22"/>
  <c r="AE5" i="40"/>
  <c r="AJ348" i="22"/>
  <c r="AG3" i="24"/>
  <c r="AK347" i="22"/>
  <c r="AF4" i="40"/>
  <c r="AK336" i="22"/>
  <c r="AF3" i="39"/>
  <c r="AK338" i="22"/>
  <c r="AF5" i="39"/>
  <c r="AK332" i="22"/>
  <c r="AF9" i="38"/>
  <c r="AF6" i="24"/>
  <c r="AK229" i="22"/>
  <c r="AK305" i="22"/>
  <c r="AF2" i="36"/>
  <c r="AE6" i="37"/>
  <c r="AJ319" i="22"/>
  <c r="AE2" i="29"/>
  <c r="AJ285" i="22"/>
  <c r="AF3" i="26"/>
  <c r="AK256" i="22"/>
  <c r="AE7" i="39"/>
  <c r="AJ340" i="22"/>
  <c r="AF5" i="28"/>
  <c r="AK278" i="22"/>
  <c r="AF2" i="27"/>
  <c r="AK265" i="22"/>
  <c r="AF4" i="25"/>
  <c r="AK237" i="22"/>
  <c r="AK352" i="49" l="1"/>
  <c r="AK348" i="49"/>
  <c r="AK342" i="49"/>
  <c r="AK339" i="49"/>
  <c r="AK337" i="49"/>
  <c r="AK340" i="49"/>
  <c r="AK319" i="49"/>
  <c r="AK285" i="49"/>
  <c r="AM226" i="49"/>
  <c r="AK230" i="49"/>
  <c r="AK228" i="49"/>
  <c r="AK232" i="49"/>
  <c r="AK220" i="22"/>
  <c r="AJ218" i="49"/>
  <c r="AJ215" i="49"/>
  <c r="AK215" i="22"/>
  <c r="AJ219" i="49"/>
  <c r="AJ220" i="49"/>
  <c r="AK222" i="49"/>
  <c r="AK218" i="22"/>
  <c r="AK219" i="22"/>
  <c r="AK216" i="22"/>
  <c r="AK217" i="22"/>
  <c r="AJ217" i="49"/>
  <c r="AK221" i="22"/>
  <c r="AJ216" i="49"/>
  <c r="AJ221" i="49"/>
  <c r="AN246" i="22"/>
  <c r="AI3" i="44"/>
  <c r="AF2" i="43"/>
  <c r="AF8" i="43"/>
  <c r="AF5" i="43"/>
  <c r="AK222" i="22"/>
  <c r="AF9" i="43"/>
  <c r="AF3" i="43"/>
  <c r="AM246" i="22"/>
  <c r="AH3" i="44"/>
  <c r="AF7" i="43"/>
  <c r="AF4" i="43"/>
  <c r="AF6" i="43"/>
  <c r="AG5" i="39"/>
  <c r="AG6" i="25"/>
  <c r="AG9" i="25"/>
  <c r="AK339" i="22"/>
  <c r="AF6" i="39"/>
  <c r="AF7" i="24"/>
  <c r="AK230" i="22"/>
  <c r="AG5" i="25"/>
  <c r="AK340" i="22"/>
  <c r="AF7" i="39"/>
  <c r="AK352" i="22"/>
  <c r="AF9" i="40"/>
  <c r="AF9" i="24"/>
  <c r="AK232" i="22"/>
  <c r="AG2" i="27"/>
  <c r="AF2" i="29"/>
  <c r="AK285" i="22"/>
  <c r="AG2" i="25"/>
  <c r="AG4" i="28"/>
  <c r="AG2" i="40"/>
  <c r="AG3" i="39"/>
  <c r="AK348" i="22"/>
  <c r="AF5" i="40"/>
  <c r="AG5" i="26"/>
  <c r="AG3" i="26"/>
  <c r="AG3" i="37"/>
  <c r="AG3" i="25"/>
  <c r="AK342" i="22"/>
  <c r="AF9" i="39"/>
  <c r="AG7" i="26"/>
  <c r="AG3" i="28"/>
  <c r="AF6" i="37"/>
  <c r="AK319" i="22"/>
  <c r="AG9" i="28"/>
  <c r="AG7" i="25"/>
  <c r="AG9" i="38"/>
  <c r="AG4" i="40"/>
  <c r="AG4" i="26"/>
  <c r="AG2" i="28"/>
  <c r="AG6" i="38"/>
  <c r="AG4" i="24"/>
  <c r="AG2" i="35"/>
  <c r="AG7" i="28"/>
  <c r="AF5" i="24"/>
  <c r="AK228" i="22"/>
  <c r="AG4" i="25"/>
  <c r="AG3" i="38"/>
  <c r="AG4" i="36"/>
  <c r="AG2" i="39"/>
  <c r="AG6" i="24"/>
  <c r="AG5" i="28"/>
  <c r="AG6" i="40"/>
  <c r="AK337" i="22"/>
  <c r="AF4" i="39"/>
  <c r="AG9" i="26"/>
  <c r="AG5" i="36"/>
  <c r="AG6" i="28"/>
  <c r="AH3" i="24"/>
  <c r="AM226" i="22"/>
  <c r="AG2" i="36"/>
  <c r="AG6" i="26"/>
  <c r="AM365" i="22"/>
  <c r="AM347" i="49" l="1"/>
  <c r="AM345" i="49"/>
  <c r="AM349" i="49"/>
  <c r="AM335" i="49"/>
  <c r="AM338" i="49"/>
  <c r="AM336" i="49"/>
  <c r="AM332" i="49"/>
  <c r="AM326" i="49"/>
  <c r="AM329" i="49"/>
  <c r="AM316" i="49"/>
  <c r="AM308" i="49"/>
  <c r="AM307" i="49"/>
  <c r="AM305" i="49"/>
  <c r="AM295" i="49"/>
  <c r="AM276" i="49"/>
  <c r="AM279" i="49"/>
  <c r="AM277" i="49"/>
  <c r="AM280" i="49"/>
  <c r="AM275" i="49"/>
  <c r="AM278" i="49"/>
  <c r="AM282" i="49"/>
  <c r="AM265" i="49"/>
  <c r="AM258" i="49"/>
  <c r="AM257" i="49"/>
  <c r="AM262" i="49"/>
  <c r="AM256" i="49"/>
  <c r="AM260" i="49"/>
  <c r="AM259" i="49"/>
  <c r="AM246" i="49"/>
  <c r="AO246" i="49"/>
  <c r="AM236" i="49"/>
  <c r="AM237" i="49"/>
  <c r="AM235" i="49"/>
  <c r="AM239" i="49"/>
  <c r="AM242" i="49"/>
  <c r="AM240" i="49"/>
  <c r="AM238" i="49"/>
  <c r="AN226" i="49"/>
  <c r="AM229" i="49"/>
  <c r="AM227" i="49"/>
  <c r="AN246" i="49"/>
  <c r="AG6" i="37"/>
  <c r="AK217" i="49"/>
  <c r="AK216" i="49"/>
  <c r="AK219" i="49"/>
  <c r="AK221" i="49"/>
  <c r="AK215" i="49"/>
  <c r="AK218" i="49"/>
  <c r="AK220" i="49"/>
  <c r="AG5" i="43"/>
  <c r="AG7" i="43"/>
  <c r="AO246" i="22"/>
  <c r="AJ3" i="44"/>
  <c r="AG8" i="43"/>
  <c r="AG6" i="43"/>
  <c r="AG3" i="43"/>
  <c r="AG2" i="43"/>
  <c r="AG4" i="43"/>
  <c r="AG9" i="43"/>
  <c r="AI3" i="24"/>
  <c r="AN226" i="22"/>
  <c r="AH7" i="26"/>
  <c r="AM260" i="22"/>
  <c r="AH4" i="36"/>
  <c r="AM307" i="22"/>
  <c r="AG9" i="39"/>
  <c r="AH3" i="26"/>
  <c r="AM256" i="22"/>
  <c r="AH2" i="40"/>
  <c r="AM345" i="22"/>
  <c r="AG2" i="29"/>
  <c r="AG6" i="39"/>
  <c r="AH7" i="25"/>
  <c r="AM240" i="22"/>
  <c r="AH7" i="28"/>
  <c r="AM280" i="22"/>
  <c r="AH2" i="28"/>
  <c r="AM275" i="22"/>
  <c r="AG9" i="40"/>
  <c r="AH6" i="40"/>
  <c r="AM349" i="22"/>
  <c r="AH3" i="38"/>
  <c r="AM326" i="22"/>
  <c r="AH6" i="26"/>
  <c r="AM259" i="22"/>
  <c r="AH2" i="35"/>
  <c r="AM295" i="22"/>
  <c r="AH9" i="25"/>
  <c r="AM242" i="22"/>
  <c r="AH4" i="26"/>
  <c r="AM257" i="22"/>
  <c r="AH5" i="26"/>
  <c r="AM258" i="22"/>
  <c r="AH2" i="27"/>
  <c r="AM265" i="22"/>
  <c r="AH4" i="25"/>
  <c r="AM237" i="22"/>
  <c r="AH6" i="25"/>
  <c r="AM239" i="22"/>
  <c r="AH4" i="40"/>
  <c r="AM347" i="22"/>
  <c r="AH9" i="28"/>
  <c r="AM282" i="22"/>
  <c r="AH4" i="28"/>
  <c r="AM277" i="22"/>
  <c r="AG7" i="39"/>
  <c r="AH5" i="36"/>
  <c r="AM308" i="22"/>
  <c r="AG5" i="40"/>
  <c r="AH5" i="28"/>
  <c r="AM278" i="22"/>
  <c r="AH9" i="26"/>
  <c r="AM262" i="22"/>
  <c r="AH3" i="25"/>
  <c r="AM236" i="22"/>
  <c r="AH5" i="39"/>
  <c r="AM338" i="22"/>
  <c r="AH2" i="36"/>
  <c r="AM305" i="22"/>
  <c r="AH6" i="24"/>
  <c r="AM229" i="22"/>
  <c r="AH2" i="25"/>
  <c r="AM235" i="22"/>
  <c r="AG9" i="24"/>
  <c r="AH6" i="28"/>
  <c r="AM279" i="22"/>
  <c r="AH4" i="24"/>
  <c r="AM227" i="22"/>
  <c r="AH9" i="38"/>
  <c r="AM332" i="22"/>
  <c r="AH3" i="37"/>
  <c r="AM316" i="22"/>
  <c r="AH3" i="39"/>
  <c r="AM336" i="22"/>
  <c r="AH5" i="25"/>
  <c r="AM238" i="22"/>
  <c r="AG4" i="39"/>
  <c r="AH2" i="39"/>
  <c r="AM335" i="22"/>
  <c r="AG5" i="24"/>
  <c r="AH3" i="28"/>
  <c r="AM276" i="22"/>
  <c r="AH6" i="38"/>
  <c r="AM329" i="22"/>
  <c r="AG7" i="24"/>
  <c r="AN365" i="22"/>
  <c r="AM352" i="49" l="1"/>
  <c r="AN347" i="49"/>
  <c r="AM348" i="49"/>
  <c r="AN345" i="49"/>
  <c r="AN349" i="49"/>
  <c r="AM337" i="49"/>
  <c r="AM340" i="49"/>
  <c r="AM342" i="49"/>
  <c r="AM339" i="49"/>
  <c r="AN336" i="49"/>
  <c r="AN335" i="49"/>
  <c r="AN338" i="49"/>
  <c r="AN332" i="49"/>
  <c r="AN326" i="49"/>
  <c r="AN329" i="49"/>
  <c r="AM319" i="49"/>
  <c r="AN316" i="49"/>
  <c r="AN308" i="49"/>
  <c r="AN305" i="49"/>
  <c r="AN307" i="49"/>
  <c r="AN295" i="49"/>
  <c r="AM285" i="49"/>
  <c r="AN276" i="49"/>
  <c r="AN282" i="49"/>
  <c r="AN277" i="49"/>
  <c r="AN278" i="49"/>
  <c r="AN275" i="49"/>
  <c r="AN279" i="49"/>
  <c r="AN280" i="49"/>
  <c r="AN265" i="49"/>
  <c r="AN257" i="49"/>
  <c r="AN262" i="49"/>
  <c r="AN256" i="49"/>
  <c r="AN260" i="49"/>
  <c r="AN258" i="49"/>
  <c r="AN259" i="49"/>
  <c r="AP246" i="49"/>
  <c r="AN239" i="49"/>
  <c r="AN242" i="49"/>
  <c r="AN236" i="49"/>
  <c r="AN235" i="49"/>
  <c r="AN240" i="49"/>
  <c r="AN238" i="49"/>
  <c r="AN237" i="49"/>
  <c r="AM232" i="49"/>
  <c r="AM230" i="49"/>
  <c r="AN227" i="49"/>
  <c r="AO226" i="49"/>
  <c r="AN229" i="49"/>
  <c r="AM228" i="49"/>
  <c r="AM216" i="22"/>
  <c r="AM219" i="22"/>
  <c r="AM221" i="22"/>
  <c r="AM220" i="22"/>
  <c r="AM222" i="49"/>
  <c r="AM218" i="22"/>
  <c r="AM217" i="22"/>
  <c r="AH8" i="43"/>
  <c r="AH4" i="43"/>
  <c r="AP246" i="22"/>
  <c r="AK3" i="44"/>
  <c r="AQ246" i="49"/>
  <c r="AH2" i="43"/>
  <c r="AH3" i="43"/>
  <c r="AH7" i="43"/>
  <c r="AH6" i="43"/>
  <c r="AH5" i="43"/>
  <c r="AM222" i="22"/>
  <c r="AH9" i="43"/>
  <c r="AI9" i="38"/>
  <c r="AN332" i="22"/>
  <c r="AI5" i="36"/>
  <c r="AN308" i="22"/>
  <c r="AI6" i="25"/>
  <c r="AN239" i="22"/>
  <c r="AI6" i="38"/>
  <c r="AN329" i="22"/>
  <c r="AI2" i="40"/>
  <c r="AN345" i="22"/>
  <c r="AI3" i="25"/>
  <c r="AN236" i="22"/>
  <c r="AI2" i="28"/>
  <c r="AN275" i="22"/>
  <c r="AH7" i="39"/>
  <c r="AM340" i="22"/>
  <c r="AI6" i="26"/>
  <c r="AN259" i="22"/>
  <c r="AI7" i="28"/>
  <c r="AN280" i="22"/>
  <c r="AI7" i="26"/>
  <c r="AN260" i="22"/>
  <c r="AI4" i="24"/>
  <c r="AN227" i="22"/>
  <c r="AI9" i="26"/>
  <c r="AN262" i="22"/>
  <c r="AI4" i="25"/>
  <c r="AN237" i="22"/>
  <c r="AI4" i="26"/>
  <c r="AN257" i="22"/>
  <c r="AI6" i="28"/>
  <c r="AN279" i="22"/>
  <c r="AI4" i="28"/>
  <c r="AN277" i="22"/>
  <c r="AI3" i="26"/>
  <c r="AN256" i="22"/>
  <c r="AI2" i="36"/>
  <c r="AN305" i="22"/>
  <c r="AI3" i="28"/>
  <c r="AN276" i="22"/>
  <c r="AI5" i="28"/>
  <c r="AN278" i="22"/>
  <c r="AI3" i="39"/>
  <c r="AN336" i="22"/>
  <c r="AI9" i="28"/>
  <c r="AN282" i="22"/>
  <c r="AH5" i="24"/>
  <c r="AM228" i="22"/>
  <c r="AI2" i="27"/>
  <c r="AN265" i="22"/>
  <c r="AI3" i="38"/>
  <c r="AN326" i="22"/>
  <c r="AI7" i="25"/>
  <c r="AN240" i="22"/>
  <c r="AJ3" i="24"/>
  <c r="AO226" i="22"/>
  <c r="AI3" i="37"/>
  <c r="AN316" i="22"/>
  <c r="AH9" i="24"/>
  <c r="AM232" i="22"/>
  <c r="AI6" i="40"/>
  <c r="AN349" i="22"/>
  <c r="AH9" i="39"/>
  <c r="AM342" i="22"/>
  <c r="AH7" i="24"/>
  <c r="AM230" i="22"/>
  <c r="AI9" i="25"/>
  <c r="AN242" i="22"/>
  <c r="AI5" i="25"/>
  <c r="AN238" i="22"/>
  <c r="AH5" i="40"/>
  <c r="AM348" i="22"/>
  <c r="AI2" i="35"/>
  <c r="AN295" i="22"/>
  <c r="AH6" i="39"/>
  <c r="AM339" i="22"/>
  <c r="AI2" i="25"/>
  <c r="AN235" i="22"/>
  <c r="AI4" i="40"/>
  <c r="AN347" i="22"/>
  <c r="AH9" i="40"/>
  <c r="AM352" i="22"/>
  <c r="AI4" i="36"/>
  <c r="AN307" i="22"/>
  <c r="AI2" i="39"/>
  <c r="AN335" i="22"/>
  <c r="AH6" i="37"/>
  <c r="AM319" i="22"/>
  <c r="AI5" i="39"/>
  <c r="AN338" i="22"/>
  <c r="AH4" i="39"/>
  <c r="AM337" i="22"/>
  <c r="AI6" i="24"/>
  <c r="AN229" i="22"/>
  <c r="AI5" i="26"/>
  <c r="AN258" i="22"/>
  <c r="AH2" i="29"/>
  <c r="AM285" i="22"/>
  <c r="AO365" i="22"/>
  <c r="AP365" i="22"/>
  <c r="AN348" i="49" l="1"/>
  <c r="AO349" i="49"/>
  <c r="AN352" i="49"/>
  <c r="AO345" i="49"/>
  <c r="AO347" i="49"/>
  <c r="AN339" i="49"/>
  <c r="AN337" i="49"/>
  <c r="AO336" i="49"/>
  <c r="AN342" i="49"/>
  <c r="AN340" i="49"/>
  <c r="AO338" i="49"/>
  <c r="AO335" i="49"/>
  <c r="AO332" i="49"/>
  <c r="AO326" i="49"/>
  <c r="AO329" i="49"/>
  <c r="AN319" i="49"/>
  <c r="AO316" i="49"/>
  <c r="AO308" i="49"/>
  <c r="AO307" i="49"/>
  <c r="AO305" i="49"/>
  <c r="AO295" i="49"/>
  <c r="AN285" i="49"/>
  <c r="AO277" i="49"/>
  <c r="AO278" i="49"/>
  <c r="AO279" i="49"/>
  <c r="AO276" i="49"/>
  <c r="AO282" i="49"/>
  <c r="AO275" i="49"/>
  <c r="AO280" i="49"/>
  <c r="AO265" i="49"/>
  <c r="AO256" i="49"/>
  <c r="AO259" i="49"/>
  <c r="AO257" i="49"/>
  <c r="AO262" i="49"/>
  <c r="AO260" i="49"/>
  <c r="AO258" i="49"/>
  <c r="AO235" i="49"/>
  <c r="AO242" i="49"/>
  <c r="AO236" i="49"/>
  <c r="AO238" i="49"/>
  <c r="AO237" i="49"/>
  <c r="AO239" i="49"/>
  <c r="AO240" i="49"/>
  <c r="AO227" i="49"/>
  <c r="AP226" i="49"/>
  <c r="AN230" i="49"/>
  <c r="AN228" i="49"/>
  <c r="AO229" i="49"/>
  <c r="AN232" i="49"/>
  <c r="AN217" i="22"/>
  <c r="AM220" i="49"/>
  <c r="AN221" i="22"/>
  <c r="AN218" i="22"/>
  <c r="AM221" i="49"/>
  <c r="AM217" i="49"/>
  <c r="AM219" i="49"/>
  <c r="AN219" i="22"/>
  <c r="AM218" i="49"/>
  <c r="AM216" i="49"/>
  <c r="AN220" i="22"/>
  <c r="AN216" i="22"/>
  <c r="AN222" i="49"/>
  <c r="AI5" i="43"/>
  <c r="AI2" i="43"/>
  <c r="AL3" i="44"/>
  <c r="AQ246" i="22"/>
  <c r="AI6" i="43"/>
  <c r="AI4" i="43"/>
  <c r="AI8" i="43"/>
  <c r="AI7" i="43"/>
  <c r="AI3" i="43"/>
  <c r="AN222" i="22"/>
  <c r="AI9" i="43"/>
  <c r="AJ7" i="25"/>
  <c r="AO240" i="22"/>
  <c r="AJ4" i="25"/>
  <c r="AO237" i="22"/>
  <c r="AJ6" i="26"/>
  <c r="AO259" i="22"/>
  <c r="AO305" i="22"/>
  <c r="AJ2" i="36"/>
  <c r="AI6" i="39"/>
  <c r="AN339" i="22"/>
  <c r="AJ9" i="25"/>
  <c r="AO242" i="22"/>
  <c r="AJ4" i="36"/>
  <c r="AO307" i="22"/>
  <c r="AJ3" i="38"/>
  <c r="AO326" i="22"/>
  <c r="AJ3" i="39"/>
  <c r="AO336" i="22"/>
  <c r="AI7" i="39"/>
  <c r="AN340" i="22"/>
  <c r="AJ9" i="26"/>
  <c r="AO262" i="22"/>
  <c r="AJ6" i="38"/>
  <c r="AO329" i="22"/>
  <c r="AJ3" i="37"/>
  <c r="AO316" i="22"/>
  <c r="AJ3" i="26"/>
  <c r="AO256" i="22"/>
  <c r="AJ2" i="35"/>
  <c r="AO295" i="22"/>
  <c r="AJ4" i="28"/>
  <c r="AO277" i="22"/>
  <c r="AJ4" i="24"/>
  <c r="AO227" i="22"/>
  <c r="AI9" i="40"/>
  <c r="AN352" i="22"/>
  <c r="AJ2" i="27"/>
  <c r="AO265" i="22"/>
  <c r="AI6" i="37"/>
  <c r="AN319" i="22"/>
  <c r="AJ5" i="28"/>
  <c r="AO278" i="22"/>
  <c r="AJ2" i="28"/>
  <c r="AO275" i="22"/>
  <c r="AJ6" i="25"/>
  <c r="AO239" i="22"/>
  <c r="AI9" i="24"/>
  <c r="AN232" i="22"/>
  <c r="AJ4" i="40"/>
  <c r="AO347" i="22"/>
  <c r="AJ7" i="26"/>
  <c r="AO260" i="22"/>
  <c r="AI9" i="39"/>
  <c r="AN342" i="22"/>
  <c r="AI5" i="24"/>
  <c r="AN228" i="22"/>
  <c r="AJ6" i="28"/>
  <c r="AO279" i="22"/>
  <c r="AI4" i="39"/>
  <c r="AN337" i="22"/>
  <c r="AJ5" i="39"/>
  <c r="AO338" i="22"/>
  <c r="AI5" i="40"/>
  <c r="AN348" i="22"/>
  <c r="AK3" i="24"/>
  <c r="AP226" i="22"/>
  <c r="AJ5" i="36"/>
  <c r="AO308" i="22"/>
  <c r="AJ5" i="26"/>
  <c r="AO258" i="22"/>
  <c r="AJ3" i="25"/>
  <c r="AO236" i="22"/>
  <c r="AI7" i="24"/>
  <c r="AN230" i="22"/>
  <c r="AJ6" i="24"/>
  <c r="AO229" i="22"/>
  <c r="AQ226" i="49"/>
  <c r="AJ3" i="28"/>
  <c r="AO276" i="22"/>
  <c r="AJ7" i="28"/>
  <c r="AO280" i="22"/>
  <c r="AI2" i="29"/>
  <c r="AN285" i="22"/>
  <c r="AJ2" i="39"/>
  <c r="AO335" i="22"/>
  <c r="AJ2" i="25"/>
  <c r="AO235" i="22"/>
  <c r="AJ6" i="40"/>
  <c r="AO349" i="22"/>
  <c r="AJ9" i="28"/>
  <c r="AO282" i="22"/>
  <c r="AJ9" i="38"/>
  <c r="AO332" i="22"/>
  <c r="AJ5" i="25"/>
  <c r="AO238" i="22"/>
  <c r="AJ4" i="26"/>
  <c r="AO257" i="22"/>
  <c r="AJ2" i="40"/>
  <c r="AO345" i="22"/>
  <c r="AO352" i="49" l="1"/>
  <c r="AP347" i="49"/>
  <c r="AP345" i="49"/>
  <c r="AP349" i="49"/>
  <c r="AO348" i="49"/>
  <c r="AO340" i="49"/>
  <c r="AP335" i="49"/>
  <c r="AP336" i="49"/>
  <c r="AO339" i="49"/>
  <c r="AP338" i="49"/>
  <c r="AO337" i="49"/>
  <c r="AO342" i="49"/>
  <c r="AP326" i="49"/>
  <c r="AP332" i="49"/>
  <c r="AP316" i="49"/>
  <c r="AO319" i="49"/>
  <c r="AP307" i="49"/>
  <c r="AP308" i="49"/>
  <c r="AP305" i="49"/>
  <c r="AP295" i="49"/>
  <c r="AO285" i="49"/>
  <c r="AP276" i="49"/>
  <c r="AP277" i="49"/>
  <c r="AP279" i="49"/>
  <c r="AP275" i="49"/>
  <c r="AP278" i="49"/>
  <c r="AP282" i="49"/>
  <c r="AP280" i="49"/>
  <c r="AP265" i="49"/>
  <c r="AP259" i="49"/>
  <c r="AP262" i="49"/>
  <c r="AP258" i="49"/>
  <c r="AP256" i="49"/>
  <c r="AP260" i="49"/>
  <c r="AP257" i="49"/>
  <c r="AP235" i="49"/>
  <c r="AP236" i="49"/>
  <c r="AP238" i="49"/>
  <c r="AP237" i="49"/>
  <c r="AP240" i="49"/>
  <c r="AP239" i="49"/>
  <c r="AP242" i="49"/>
  <c r="AO232" i="49"/>
  <c r="AP229" i="49"/>
  <c r="AO228" i="49"/>
  <c r="AO230" i="49"/>
  <c r="AP227" i="49"/>
  <c r="AN220" i="49"/>
  <c r="AO221" i="22"/>
  <c r="AN218" i="49"/>
  <c r="AO217" i="22"/>
  <c r="AN221" i="49"/>
  <c r="AN219" i="49"/>
  <c r="AO219" i="22"/>
  <c r="AR246" i="49"/>
  <c r="AO222" i="49"/>
  <c r="AO218" i="22"/>
  <c r="AO216" i="22"/>
  <c r="AN216" i="49"/>
  <c r="AN217" i="49"/>
  <c r="AO220" i="22"/>
  <c r="AJ4" i="43"/>
  <c r="AJ6" i="43"/>
  <c r="AJ3" i="43"/>
  <c r="AM3" i="44"/>
  <c r="AR246" i="22"/>
  <c r="AJ7" i="43"/>
  <c r="AJ2" i="43"/>
  <c r="AJ8" i="43"/>
  <c r="AJ5" i="43"/>
  <c r="AO222" i="22"/>
  <c r="AJ9" i="43"/>
  <c r="AO348" i="22"/>
  <c r="AJ5" i="40"/>
  <c r="AK4" i="24"/>
  <c r="AQ227" i="49"/>
  <c r="AP227" i="22"/>
  <c r="AK4" i="36"/>
  <c r="AP307" i="22"/>
  <c r="AQ307" i="49"/>
  <c r="AK2" i="28"/>
  <c r="AP275" i="22"/>
  <c r="AQ275" i="49"/>
  <c r="AQ277" i="49"/>
  <c r="AK4" i="28"/>
  <c r="AP277" i="22"/>
  <c r="AJ7" i="24"/>
  <c r="AO230" i="22"/>
  <c r="AQ329" i="22"/>
  <c r="AK4" i="25"/>
  <c r="AP237" i="22"/>
  <c r="AQ237" i="49"/>
  <c r="AK2" i="39"/>
  <c r="AP335" i="22"/>
  <c r="AQ335" i="49"/>
  <c r="AQ338" i="49"/>
  <c r="AK5" i="39"/>
  <c r="AP338" i="22"/>
  <c r="AQ262" i="49"/>
  <c r="AK9" i="26"/>
  <c r="AP262" i="22"/>
  <c r="AK7" i="26"/>
  <c r="AP260" i="22"/>
  <c r="AQ260" i="49"/>
  <c r="AK5" i="28"/>
  <c r="AP278" i="22"/>
  <c r="AQ278" i="49"/>
  <c r="AK2" i="35"/>
  <c r="AP295" i="22"/>
  <c r="AQ295" i="49"/>
  <c r="AQ242" i="49"/>
  <c r="AK9" i="25"/>
  <c r="AP242" i="22"/>
  <c r="AO285" i="22"/>
  <c r="AJ2" i="29"/>
  <c r="AK4" i="40"/>
  <c r="AP347" i="22"/>
  <c r="AQ347" i="49"/>
  <c r="AK7" i="25"/>
  <c r="AP240" i="22"/>
  <c r="AQ240" i="49"/>
  <c r="AK9" i="38"/>
  <c r="AP332" i="22"/>
  <c r="AQ332" i="49"/>
  <c r="AQ236" i="49"/>
  <c r="AK3" i="25"/>
  <c r="AP236" i="22"/>
  <c r="AJ4" i="39"/>
  <c r="AO337" i="22"/>
  <c r="AK2" i="27"/>
  <c r="AP265" i="22"/>
  <c r="AQ265" i="49"/>
  <c r="AK3" i="26"/>
  <c r="AP256" i="22"/>
  <c r="AQ256" i="49"/>
  <c r="AJ7" i="39"/>
  <c r="AO340" i="22"/>
  <c r="AJ6" i="39"/>
  <c r="AO339" i="22"/>
  <c r="AK7" i="28"/>
  <c r="AP280" i="22"/>
  <c r="AQ280" i="49"/>
  <c r="AK5" i="26"/>
  <c r="AP258" i="22"/>
  <c r="AQ258" i="49"/>
  <c r="AJ9" i="24"/>
  <c r="AO232" i="22"/>
  <c r="AK9" i="28"/>
  <c r="AP282" i="22"/>
  <c r="AQ282" i="49"/>
  <c r="AK3" i="37"/>
  <c r="AP316" i="22"/>
  <c r="AK3" i="39"/>
  <c r="AP336" i="22"/>
  <c r="AQ336" i="49"/>
  <c r="AK2" i="40"/>
  <c r="AP345" i="22"/>
  <c r="AQ345" i="49"/>
  <c r="AK6" i="28"/>
  <c r="AP279" i="22"/>
  <c r="AQ279" i="49"/>
  <c r="AJ9" i="40"/>
  <c r="AO352" i="22"/>
  <c r="AP305" i="22"/>
  <c r="AK2" i="36"/>
  <c r="AQ305" i="49"/>
  <c r="AK5" i="25"/>
  <c r="AP238" i="22"/>
  <c r="AQ238" i="49"/>
  <c r="AK5" i="36"/>
  <c r="AP308" i="22"/>
  <c r="AQ308" i="49"/>
  <c r="AQ239" i="49"/>
  <c r="AK6" i="25"/>
  <c r="AP239" i="22"/>
  <c r="AJ6" i="37"/>
  <c r="AO319" i="22"/>
  <c r="AK6" i="40"/>
  <c r="AP349" i="22"/>
  <c r="AQ349" i="49"/>
  <c r="AK3" i="28"/>
  <c r="AP276" i="22"/>
  <c r="AQ276" i="49"/>
  <c r="AK3" i="38"/>
  <c r="AP326" i="22"/>
  <c r="AQ326" i="49"/>
  <c r="AK2" i="25"/>
  <c r="AP235" i="22"/>
  <c r="AQ235" i="49"/>
  <c r="AL3" i="24"/>
  <c r="AQ226" i="22"/>
  <c r="AR226" i="49"/>
  <c r="AJ5" i="24"/>
  <c r="AO228" i="22"/>
  <c r="AQ257" i="49"/>
  <c r="AK4" i="26"/>
  <c r="AP257" i="22"/>
  <c r="AQ229" i="49"/>
  <c r="AK6" i="24"/>
  <c r="AP229" i="22"/>
  <c r="AJ9" i="39"/>
  <c r="AO342" i="22"/>
  <c r="AP329" i="22"/>
  <c r="AK6" i="38"/>
  <c r="AK6" i="26"/>
  <c r="AP259" i="22"/>
  <c r="AQ259" i="49"/>
  <c r="AQ365" i="22"/>
  <c r="AP352" i="49" l="1"/>
  <c r="AP348" i="49"/>
  <c r="AP339" i="49"/>
  <c r="AP337" i="49"/>
  <c r="AP342" i="49"/>
  <c r="AP340" i="49"/>
  <c r="AP329" i="49"/>
  <c r="AQ329" i="49"/>
  <c r="AR329" i="49"/>
  <c r="AP319" i="49"/>
  <c r="AP285" i="49"/>
  <c r="AP232" i="49"/>
  <c r="AP230" i="49"/>
  <c r="AP228" i="49"/>
  <c r="AS246" i="49"/>
  <c r="AS246" i="22"/>
  <c r="AP216" i="22"/>
  <c r="AP219" i="22"/>
  <c r="AO219" i="49"/>
  <c r="AP222" i="49"/>
  <c r="AO221" i="49"/>
  <c r="AP217" i="22"/>
  <c r="AP218" i="22"/>
  <c r="AQ316" i="49"/>
  <c r="AN3" i="44"/>
  <c r="AP221" i="22"/>
  <c r="AO220" i="49"/>
  <c r="AO217" i="49"/>
  <c r="AP220" i="22"/>
  <c r="AO216" i="49"/>
  <c r="AT246" i="49"/>
  <c r="AL6" i="38"/>
  <c r="AO218" i="49"/>
  <c r="AQ222" i="49"/>
  <c r="AP222" i="22"/>
  <c r="AK9" i="43"/>
  <c r="AK3" i="43"/>
  <c r="AK5" i="43"/>
  <c r="AK6" i="43"/>
  <c r="AK8" i="43"/>
  <c r="AK4" i="43"/>
  <c r="AK2" i="43"/>
  <c r="AK7" i="43"/>
  <c r="AL3" i="25"/>
  <c r="AQ236" i="22"/>
  <c r="AR236" i="49"/>
  <c r="AL9" i="25"/>
  <c r="AQ242" i="22"/>
  <c r="AR242" i="49"/>
  <c r="AL2" i="39"/>
  <c r="AQ335" i="22"/>
  <c r="AR335" i="49"/>
  <c r="AR282" i="49"/>
  <c r="AL9" i="28"/>
  <c r="AQ282" i="22"/>
  <c r="AL9" i="38"/>
  <c r="AQ332" i="22"/>
  <c r="AR332" i="49"/>
  <c r="AR295" i="49"/>
  <c r="AL2" i="35"/>
  <c r="AQ295" i="22"/>
  <c r="AL6" i="28"/>
  <c r="AQ279" i="22"/>
  <c r="AR279" i="49"/>
  <c r="AQ340" i="49"/>
  <c r="AK7" i="39"/>
  <c r="AP340" i="22"/>
  <c r="AL4" i="36"/>
  <c r="AQ307" i="22"/>
  <c r="AR307" i="49"/>
  <c r="AM3" i="37"/>
  <c r="AR316" i="22"/>
  <c r="AK9" i="39"/>
  <c r="AP342" i="22"/>
  <c r="AQ342" i="49"/>
  <c r="AR237" i="49"/>
  <c r="AL4" i="25"/>
  <c r="AQ237" i="22"/>
  <c r="AL7" i="25"/>
  <c r="AQ240" i="22"/>
  <c r="AR278" i="49"/>
  <c r="AL5" i="28"/>
  <c r="AQ278" i="22"/>
  <c r="AR345" i="49"/>
  <c r="AL2" i="40"/>
  <c r="AQ345" i="22"/>
  <c r="AQ232" i="49"/>
  <c r="AK9" i="24"/>
  <c r="AP232" i="22"/>
  <c r="AR256" i="49"/>
  <c r="AL3" i="26"/>
  <c r="AQ256" i="22"/>
  <c r="AQ308" i="22"/>
  <c r="AL5" i="36"/>
  <c r="AR308" i="49"/>
  <c r="AR329" i="22"/>
  <c r="AM6" i="38"/>
  <c r="AS329" i="49"/>
  <c r="AL2" i="25"/>
  <c r="AQ235" i="22"/>
  <c r="AR240" i="49"/>
  <c r="AL7" i="26"/>
  <c r="AQ260" i="22"/>
  <c r="AR260" i="49"/>
  <c r="AL4" i="24"/>
  <c r="AR227" i="49"/>
  <c r="AQ227" i="22"/>
  <c r="AR235" i="49"/>
  <c r="AL5" i="26"/>
  <c r="AQ258" i="22"/>
  <c r="AR258" i="49"/>
  <c r="AL2" i="27"/>
  <c r="AQ265" i="22"/>
  <c r="AR265" i="49"/>
  <c r="AL4" i="40"/>
  <c r="AQ347" i="22"/>
  <c r="AR347" i="49"/>
  <c r="AL6" i="24"/>
  <c r="AR229" i="49"/>
  <c r="AQ229" i="22"/>
  <c r="AL5" i="25"/>
  <c r="AQ238" i="22"/>
  <c r="AR238" i="49"/>
  <c r="AQ230" i="49"/>
  <c r="AK7" i="24"/>
  <c r="AP230" i="22"/>
  <c r="AL3" i="39"/>
  <c r="AQ336" i="22"/>
  <c r="AR336" i="49"/>
  <c r="AL3" i="28"/>
  <c r="AQ276" i="22"/>
  <c r="AR276" i="49"/>
  <c r="AK5" i="40"/>
  <c r="AP348" i="22"/>
  <c r="AQ348" i="49"/>
  <c r="AL4" i="26"/>
  <c r="AQ257" i="22"/>
  <c r="AR257" i="49"/>
  <c r="AL7" i="28"/>
  <c r="AQ280" i="22"/>
  <c r="AR280" i="49"/>
  <c r="AK4" i="39"/>
  <c r="AP337" i="22"/>
  <c r="AQ337" i="49"/>
  <c r="AK2" i="29"/>
  <c r="AP285" i="22"/>
  <c r="AQ285" i="49"/>
  <c r="AL3" i="38"/>
  <c r="AQ326" i="22"/>
  <c r="AR326" i="49"/>
  <c r="AQ228" i="49"/>
  <c r="AK5" i="24"/>
  <c r="AP228" i="22"/>
  <c r="AS316" i="49"/>
  <c r="AL3" i="37"/>
  <c r="AQ319" i="49"/>
  <c r="AQ316" i="22"/>
  <c r="AL9" i="26"/>
  <c r="AQ262" i="22"/>
  <c r="AR262" i="49"/>
  <c r="AQ305" i="22"/>
  <c r="AL2" i="36"/>
  <c r="AR305" i="49"/>
  <c r="AL6" i="40"/>
  <c r="AQ349" i="22"/>
  <c r="AR349" i="49"/>
  <c r="AL6" i="25"/>
  <c r="AQ239" i="22"/>
  <c r="AR239" i="49"/>
  <c r="AL6" i="26"/>
  <c r="AQ259" i="22"/>
  <c r="AR259" i="49"/>
  <c r="AK6" i="37"/>
  <c r="AP319" i="22"/>
  <c r="AL4" i="28"/>
  <c r="AQ277" i="22"/>
  <c r="AR277" i="49"/>
  <c r="AS226" i="49"/>
  <c r="AM3" i="24"/>
  <c r="AR226" i="22"/>
  <c r="AP352" i="22"/>
  <c r="AK9" i="40"/>
  <c r="AQ352" i="49"/>
  <c r="AK6" i="39"/>
  <c r="AP339" i="22"/>
  <c r="AQ339" i="49"/>
  <c r="AL5" i="39"/>
  <c r="AQ338" i="22"/>
  <c r="AR338" i="49"/>
  <c r="AL2" i="28"/>
  <c r="AQ275" i="22"/>
  <c r="AR275" i="49"/>
  <c r="AR365" i="22"/>
  <c r="AX43" i="10"/>
  <c r="X16" i="18"/>
  <c r="X14" i="18"/>
  <c r="W16" i="18"/>
  <c r="V16"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V14" i="18"/>
  <c r="L14" i="18"/>
  <c r="L13" i="18"/>
  <c r="S12" i="18"/>
  <c r="S13" i="18" s="1"/>
  <c r="R12" i="18"/>
  <c r="R13" i="18" s="1"/>
  <c r="Q12" i="18"/>
  <c r="Q13" i="18" s="1"/>
  <c r="L12" i="18"/>
  <c r="L11" i="18"/>
  <c r="L10" i="18"/>
  <c r="L9" i="18"/>
  <c r="L8" i="18"/>
  <c r="L7" i="18"/>
  <c r="L6" i="18"/>
  <c r="L5" i="18"/>
  <c r="L4" i="18"/>
  <c r="L3" i="18"/>
  <c r="L2" i="18"/>
  <c r="G2" i="16"/>
  <c r="G942" i="16"/>
  <c r="G516" i="16"/>
  <c r="G290" i="16"/>
  <c r="G774" i="16"/>
  <c r="G500" i="16"/>
  <c r="G617" i="16"/>
  <c r="G775" i="16"/>
  <c r="G900" i="16"/>
  <c r="G1073" i="16"/>
  <c r="G730" i="16"/>
  <c r="G408" i="16"/>
  <c r="G242" i="16"/>
  <c r="G243" i="16"/>
  <c r="G334" i="16"/>
  <c r="G1074" i="16"/>
  <c r="G928" i="16"/>
  <c r="G826" i="16"/>
  <c r="G31" i="16"/>
  <c r="G266" i="16"/>
  <c r="G280" i="16"/>
  <c r="G441" i="16"/>
  <c r="G405" i="16"/>
  <c r="G442" i="16"/>
  <c r="G549" i="16"/>
  <c r="G1037" i="16"/>
  <c r="G443" i="16"/>
  <c r="G457" i="16"/>
  <c r="G409" i="16"/>
  <c r="G314" i="16"/>
  <c r="G335" i="16"/>
  <c r="G149" i="16"/>
  <c r="G562" i="16"/>
  <c r="G410" i="16"/>
  <c r="G336" i="16"/>
  <c r="G716" i="16"/>
  <c r="G458" i="16"/>
  <c r="G790" i="16"/>
  <c r="G411" i="16"/>
  <c r="G1028" i="16"/>
  <c r="G446" i="16"/>
  <c r="G384" i="16"/>
  <c r="G644" i="16"/>
  <c r="G567" i="16"/>
  <c r="G568" i="16"/>
  <c r="G558" i="16"/>
  <c r="G337" i="16"/>
  <c r="G1132" i="16"/>
  <c r="G412" i="16"/>
  <c r="G504" i="16"/>
  <c r="G315" i="16"/>
  <c r="G417" i="16"/>
  <c r="G467" i="16"/>
  <c r="G444" i="16"/>
  <c r="G338" i="16"/>
  <c r="G550" i="16"/>
  <c r="G551" i="16"/>
  <c r="G851" i="16"/>
  <c r="G364" i="16"/>
  <c r="G649" i="16"/>
  <c r="G731" i="16"/>
  <c r="G566" i="16"/>
  <c r="G339" i="16"/>
  <c r="G239" i="16"/>
  <c r="G481" i="16"/>
  <c r="G340" i="16"/>
  <c r="G404" i="16"/>
  <c r="G852" i="16"/>
  <c r="G789" i="16"/>
  <c r="G498" i="16"/>
  <c r="G739" i="16"/>
  <c r="G960" i="16"/>
  <c r="G341" i="16"/>
  <c r="G342" i="16"/>
  <c r="G273" i="16"/>
  <c r="G284" i="16"/>
  <c r="G646" i="16"/>
  <c r="G492" i="16"/>
  <c r="G320" i="16"/>
  <c r="G482" i="16"/>
  <c r="G459" i="16"/>
  <c r="G154" i="16"/>
  <c r="G392" i="16"/>
  <c r="G563" i="16"/>
  <c r="G365" i="16"/>
  <c r="G366" i="16"/>
  <c r="G343" i="16"/>
  <c r="G540" i="16"/>
  <c r="G367" i="16"/>
  <c r="G406" i="16"/>
  <c r="G393" i="16"/>
  <c r="G545" i="16"/>
  <c r="G221" i="16"/>
  <c r="G368" i="16"/>
  <c r="G413" i="16"/>
  <c r="G414" i="16"/>
  <c r="G156" i="16"/>
  <c r="G546" i="16"/>
  <c r="G267" i="16"/>
  <c r="G536" i="16"/>
  <c r="G578" i="16"/>
  <c r="G468" i="16"/>
  <c r="G32" i="16"/>
  <c r="G316" i="16"/>
  <c r="G602" i="16"/>
  <c r="G344" i="16"/>
  <c r="G559" i="16"/>
  <c r="G717" i="16"/>
  <c r="G351" i="16"/>
  <c r="G738" i="16"/>
  <c r="G140" i="16"/>
  <c r="G317" i="16"/>
  <c r="G285" i="16"/>
  <c r="G222" i="16"/>
  <c r="G752" i="16"/>
  <c r="G753" i="16"/>
  <c r="G152" i="16"/>
  <c r="G161" i="16"/>
  <c r="G627" i="16"/>
  <c r="G732" i="16"/>
  <c r="G385" i="16"/>
  <c r="G552" i="16"/>
  <c r="G415" i="16"/>
  <c r="G810" i="16"/>
  <c r="G811" i="16"/>
  <c r="G647" i="16"/>
  <c r="G369" i="16"/>
  <c r="G585" i="16"/>
  <c r="G901" i="16"/>
  <c r="G150" i="16"/>
  <c r="G762" i="16"/>
  <c r="G287" i="16"/>
  <c r="G141" i="16"/>
  <c r="G603" i="16"/>
  <c r="G733" i="16"/>
  <c r="G553" i="16"/>
  <c r="G628" i="16"/>
  <c r="G968" i="16"/>
  <c r="G398" i="16"/>
  <c r="G767" i="16"/>
  <c r="G471" i="16"/>
  <c r="G897" i="16"/>
  <c r="G881" i="16"/>
  <c r="G370" i="16"/>
  <c r="G345" i="16"/>
  <c r="G346" i="16"/>
  <c r="G227" i="16"/>
  <c r="G386" i="16"/>
  <c r="G321" i="16"/>
  <c r="G445" i="16"/>
  <c r="G604" i="16"/>
  <c r="G220" i="16"/>
  <c r="G1116" i="16"/>
  <c r="G547" i="16"/>
  <c r="G277" i="16"/>
  <c r="G371" i="16"/>
  <c r="G714" i="16"/>
  <c r="G347" i="16"/>
  <c r="G517" i="16"/>
  <c r="G348" i="16"/>
  <c r="G710" i="16"/>
  <c r="G618" i="16"/>
  <c r="G318" i="16"/>
  <c r="G349" i="16"/>
  <c r="G323" i="16"/>
  <c r="G330" i="16"/>
  <c r="G151" i="16"/>
  <c r="G472" i="16"/>
  <c r="G376" i="16"/>
  <c r="G902" i="16"/>
  <c r="G331" i="16"/>
  <c r="G554" i="16"/>
  <c r="G350" i="16"/>
  <c r="G50" i="16"/>
  <c r="G483" i="16"/>
  <c r="G819" i="16"/>
  <c r="G372" i="16"/>
  <c r="G564" i="16"/>
  <c r="G579" i="16"/>
  <c r="G399" i="16"/>
  <c r="G400" i="16"/>
  <c r="G1103" i="16"/>
  <c r="G142" i="16"/>
  <c r="G143" i="16"/>
  <c r="G9" i="16"/>
  <c r="G812" i="16"/>
  <c r="G570" i="16"/>
  <c r="G571" i="16"/>
  <c r="G160" i="16"/>
  <c r="G1000" i="16"/>
  <c r="G629" i="16"/>
  <c r="G580" i="16"/>
  <c r="G261" i="16"/>
  <c r="G555" i="16"/>
  <c r="G518" i="16"/>
  <c r="G691" i="16"/>
  <c r="G33" i="16"/>
  <c r="G272" i="16"/>
  <c r="G463" i="16"/>
  <c r="G450" i="16"/>
  <c r="G745" i="16"/>
  <c r="G630" i="16"/>
  <c r="G711" i="16"/>
  <c r="G556" i="16"/>
  <c r="G548" i="16"/>
  <c r="G718" i="16"/>
  <c r="G1069" i="16"/>
  <c r="G882" i="16"/>
  <c r="G557" i="16"/>
  <c r="G1120" i="16"/>
  <c r="G719" i="16"/>
  <c r="G740" i="16"/>
  <c r="G423" i="16"/>
  <c r="G943" i="16"/>
  <c r="G473" i="16"/>
  <c r="G715" i="16"/>
  <c r="G1026" i="16"/>
  <c r="G501" i="16"/>
  <c r="G157" i="16"/>
  <c r="G155" i="16"/>
  <c r="G309" i="16"/>
  <c r="G100" i="16"/>
  <c r="G519" i="16"/>
  <c r="G961" i="16"/>
  <c r="G286" i="16"/>
  <c r="G935" i="16"/>
  <c r="G1124" i="16"/>
  <c r="G387" i="16"/>
  <c r="G814" i="16"/>
  <c r="G474" i="16"/>
  <c r="G265" i="16"/>
  <c r="G146" i="16"/>
  <c r="G763" i="16"/>
  <c r="G818" i="16"/>
  <c r="G569" i="16"/>
  <c r="G786" i="16"/>
  <c r="G10" i="16"/>
  <c r="G319" i="16"/>
  <c r="G244" i="16"/>
  <c r="G425" i="16"/>
  <c r="G692" i="16"/>
  <c r="G631" i="16"/>
  <c r="G34" i="16"/>
  <c r="G531" i="16"/>
  <c r="G981" i="16"/>
  <c r="G356" i="16"/>
  <c r="G910" i="16"/>
  <c r="G416" i="16"/>
  <c r="G989" i="16"/>
  <c r="G751" i="16"/>
  <c r="G929" i="16"/>
  <c r="G1054" i="16"/>
  <c r="G1004" i="16"/>
  <c r="G126" i="16"/>
  <c r="G652" i="16"/>
  <c r="G820" i="16"/>
  <c r="G937" i="16"/>
  <c r="G938" i="16"/>
  <c r="G382" i="16"/>
  <c r="G682" i="16"/>
  <c r="G1092" i="16"/>
  <c r="G827" i="16"/>
  <c r="G768" i="16"/>
  <c r="G953" i="16"/>
  <c r="G231" i="16"/>
  <c r="G1093" i="16"/>
  <c r="G788" i="16"/>
  <c r="G396" i="16"/>
  <c r="G781" i="16"/>
  <c r="G35" i="16"/>
  <c r="G98" i="16"/>
  <c r="G193" i="16"/>
  <c r="G853" i="16"/>
  <c r="G105" i="16"/>
  <c r="G325" i="16"/>
  <c r="G435" i="16"/>
  <c r="G164" i="16"/>
  <c r="G985" i="16"/>
  <c r="G36" i="16"/>
  <c r="G218" i="16"/>
  <c r="G63" i="16"/>
  <c r="G1021" i="16"/>
  <c r="G418" i="16"/>
  <c r="G648" i="16"/>
  <c r="G326" i="16"/>
  <c r="G837" i="16"/>
  <c r="G707" i="16"/>
  <c r="G883" i="16"/>
  <c r="G436" i="16"/>
  <c r="G45" i="16"/>
  <c r="G509" i="16"/>
  <c r="G167" i="16"/>
  <c r="G773" i="16"/>
  <c r="G275" i="16"/>
  <c r="G800" i="16"/>
  <c r="G969" i="16"/>
  <c r="G699" i="16"/>
  <c r="G782" i="16"/>
  <c r="G639" i="16"/>
  <c r="G769" i="16"/>
  <c r="G754" i="16"/>
  <c r="G690" i="16"/>
  <c r="G1005" i="16"/>
  <c r="G698" i="16"/>
  <c r="G377" i="16"/>
  <c r="G854" i="16"/>
  <c r="G1117" i="16"/>
  <c r="G497" i="16"/>
  <c r="G129" i="16"/>
  <c r="G332" i="16"/>
  <c r="G357" i="16"/>
  <c r="G37" i="16"/>
  <c r="G838" i="16"/>
  <c r="G1127" i="16"/>
  <c r="G586" i="16"/>
  <c r="G358" i="16"/>
  <c r="G419" i="16"/>
  <c r="G1104" i="16"/>
  <c r="G683" i="16"/>
  <c r="G144" i="16"/>
  <c r="G1125" i="16"/>
  <c r="G395" i="16"/>
  <c r="G278" i="16"/>
  <c r="G484" i="16"/>
  <c r="G475" i="16"/>
  <c r="G951" i="16"/>
  <c r="G268" i="16"/>
  <c r="G74" i="16"/>
  <c r="G587" i="16"/>
  <c r="G954" i="16"/>
  <c r="G240" i="16"/>
  <c r="G713" i="16"/>
  <c r="G212" i="16"/>
  <c r="G911" i="16"/>
  <c r="G257" i="16"/>
  <c r="G693" i="16"/>
  <c r="G223" i="16"/>
  <c r="G381" i="16"/>
  <c r="G66" i="16"/>
  <c r="G1105" i="16"/>
  <c r="G279" i="16"/>
  <c r="G944" i="16"/>
  <c r="G770" i="16"/>
  <c r="G1126" i="16"/>
  <c r="G583" i="16"/>
  <c r="G821" i="16"/>
  <c r="G955" i="16"/>
  <c r="G898" i="16"/>
  <c r="G843" i="16"/>
  <c r="G378" i="16"/>
  <c r="G99" i="16"/>
  <c r="G449" i="16"/>
  <c r="G112" i="16"/>
  <c r="G1060" i="16"/>
  <c r="G855" i="16"/>
  <c r="G232" i="16"/>
  <c r="G653" i="16"/>
  <c r="G178" i="16"/>
  <c r="G39" i="16"/>
  <c r="G856" i="16"/>
  <c r="G420" i="16"/>
  <c r="G130" i="16"/>
  <c r="G844" i="16"/>
  <c r="G437" i="16"/>
  <c r="G228" i="16"/>
  <c r="G815" i="16"/>
  <c r="G38" i="16"/>
  <c r="G455" i="16"/>
  <c r="G757" i="16"/>
  <c r="G806" i="16"/>
  <c r="G1039" i="16"/>
  <c r="G75" i="16"/>
  <c r="G594" i="16"/>
  <c r="G470" i="16"/>
  <c r="G123" i="16"/>
  <c r="G764" i="16"/>
  <c r="G992" i="16"/>
  <c r="G986" i="16"/>
  <c r="G175" i="16"/>
  <c r="G451" i="16"/>
  <c r="G1001" i="16"/>
  <c r="G696" i="16"/>
  <c r="G1066" i="16"/>
  <c r="G3" i="16"/>
  <c r="G373" i="16"/>
  <c r="G939" i="16"/>
  <c r="G636" i="16"/>
  <c r="G675" i="16"/>
  <c r="G170" i="16"/>
  <c r="G505" i="16"/>
  <c r="G1043" i="16"/>
  <c r="G499" i="16"/>
  <c r="G245" i="16"/>
  <c r="G460" i="16"/>
  <c r="G310" i="16"/>
  <c r="G595" i="16"/>
  <c r="G1030" i="16"/>
  <c r="G1031" i="16"/>
  <c r="G533" i="16"/>
  <c r="G797" i="16"/>
  <c r="G113" i="16"/>
  <c r="G311" i="16"/>
  <c r="G807" i="16"/>
  <c r="G11" i="16"/>
  <c r="G291" i="16"/>
  <c r="G292" i="16"/>
  <c r="G857" i="16"/>
  <c r="G355" i="16"/>
  <c r="G86" i="16"/>
  <c r="G742" i="16"/>
  <c r="G461" i="16"/>
  <c r="G956" i="16"/>
  <c r="G92" i="16"/>
  <c r="G936" i="16"/>
  <c r="G1027" i="16"/>
  <c r="G189" i="16"/>
  <c r="G359" i="16"/>
  <c r="G574" i="16"/>
  <c r="G312" i="16"/>
  <c r="G70" i="16"/>
  <c r="G53" i="16"/>
  <c r="G224" i="16"/>
  <c r="G791" i="16"/>
  <c r="G677" i="16"/>
  <c r="G822" i="16"/>
  <c r="G294" i="16"/>
  <c r="G233" i="16"/>
  <c r="G4" i="16"/>
  <c r="G813" i="16"/>
  <c r="G225" i="16"/>
  <c r="G13" i="16"/>
  <c r="G194" i="16"/>
  <c r="G783" i="16"/>
  <c r="G327" i="16"/>
  <c r="G670" i="16"/>
  <c r="G183" i="16"/>
  <c r="G1009" i="16"/>
  <c r="G884" i="16"/>
  <c r="G19" i="16"/>
  <c r="G1006" i="16"/>
  <c r="G201" i="16"/>
  <c r="G912" i="16"/>
  <c r="G269" i="16"/>
  <c r="G885" i="16"/>
  <c r="G702" i="16"/>
  <c r="G726" i="16"/>
  <c r="G886" i="16"/>
  <c r="G990" i="16"/>
  <c r="G76" i="16"/>
  <c r="G708" i="16"/>
  <c r="G808" i="16"/>
  <c r="G5" i="16"/>
  <c r="G1029" i="16"/>
  <c r="G374" i="16"/>
  <c r="G274" i="16"/>
  <c r="G640" i="16"/>
  <c r="G486" i="16"/>
  <c r="G1057" i="16"/>
  <c r="G295" i="16"/>
  <c r="G1065" i="16"/>
  <c r="G703" i="16"/>
  <c r="G887" i="16"/>
  <c r="G1106" i="16"/>
  <c r="G1035" i="16"/>
  <c r="G905" i="16"/>
  <c r="G776" i="16"/>
  <c r="G982" i="16"/>
  <c r="G792" i="16"/>
  <c r="G913" i="16"/>
  <c r="G755" i="16"/>
  <c r="G706" i="16"/>
  <c r="G839" i="16"/>
  <c r="G700" i="16"/>
  <c r="G252" i="16"/>
  <c r="G394" i="16"/>
  <c r="G95" i="16"/>
  <c r="G281" i="16"/>
  <c r="G64" i="16"/>
  <c r="G645" i="16"/>
  <c r="G162" i="16"/>
  <c r="G438" i="16"/>
  <c r="G1032" i="16"/>
  <c r="G197" i="16"/>
  <c r="G588" i="16"/>
  <c r="G650" i="16"/>
  <c r="G464" i="16"/>
  <c r="G1089" i="16"/>
  <c r="G589" i="16"/>
  <c r="G534" i="16"/>
  <c r="G1034" i="16"/>
  <c r="G456" i="16"/>
  <c r="G784" i="16"/>
  <c r="G324" i="16"/>
  <c r="G46" i="16"/>
  <c r="G663" i="16"/>
  <c r="G777" i="16"/>
  <c r="G195" i="16"/>
  <c r="G270" i="16"/>
  <c r="G131" i="16"/>
  <c r="G20" i="16"/>
  <c r="G828" i="16"/>
  <c r="G688" i="16"/>
  <c r="G787" i="16"/>
  <c r="G727" i="16"/>
  <c r="G192" i="16"/>
  <c r="G842" i="16"/>
  <c r="G188" i="16"/>
  <c r="G590" i="16"/>
  <c r="G67" i="16"/>
  <c r="G465" i="16"/>
  <c r="G360" i="16"/>
  <c r="G996" i="16"/>
  <c r="G997" i="16"/>
  <c r="G778" i="16"/>
  <c r="G793" i="16"/>
  <c r="G219" i="16"/>
  <c r="G914" i="16"/>
  <c r="G361" i="16"/>
  <c r="G888" i="16"/>
  <c r="G1012" i="16"/>
  <c r="G253" i="16"/>
  <c r="G795" i="16"/>
  <c r="G127" i="16"/>
  <c r="G1040" i="16"/>
  <c r="G1002" i="16"/>
  <c r="G401" i="16"/>
  <c r="G1044" i="16"/>
  <c r="G109" i="16"/>
  <c r="G651" i="16"/>
  <c r="G1107" i="16"/>
  <c r="G299" i="16"/>
  <c r="G421" i="16"/>
  <c r="G422" i="16"/>
  <c r="G125" i="16"/>
  <c r="G987" i="16"/>
  <c r="G211" i="16"/>
  <c r="G18" i="16"/>
  <c r="G575" i="16"/>
  <c r="G207" i="16"/>
  <c r="G1007" i="16"/>
  <c r="G204" i="16"/>
  <c r="G684" i="16"/>
  <c r="G313" i="16"/>
  <c r="G1108" i="16"/>
  <c r="G1109" i="16"/>
  <c r="G171" i="16"/>
  <c r="G991" i="16"/>
  <c r="G671" i="16"/>
  <c r="G168" i="16"/>
  <c r="G841" i="16"/>
  <c r="G1130" i="16"/>
  <c r="G1131" i="16"/>
  <c r="G494" i="16"/>
  <c r="G560" i="16"/>
  <c r="G1033" i="16"/>
  <c r="G906" i="16"/>
  <c r="G993" i="16"/>
  <c r="G15" i="16"/>
  <c r="G1020" i="16"/>
  <c r="G1100" i="16"/>
  <c r="G462" i="16"/>
  <c r="G957" i="16"/>
  <c r="G958" i="16"/>
  <c r="G959" i="16"/>
  <c r="G889" i="16"/>
  <c r="G665" i="16"/>
  <c r="G1072" i="16"/>
  <c r="G73" i="16"/>
  <c r="G132" i="16"/>
  <c r="G804" i="16"/>
  <c r="G858" i="16"/>
  <c r="G198" i="16"/>
  <c r="G502" i="16"/>
  <c r="G271" i="16"/>
  <c r="G930" i="16"/>
  <c r="G258" i="16"/>
  <c r="G234" i="16"/>
  <c r="G77" i="16"/>
  <c r="G1094" i="16"/>
  <c r="G21" i="16"/>
  <c r="G402" i="16"/>
  <c r="G403" i="16"/>
  <c r="G12" i="16"/>
  <c r="G90" i="16"/>
  <c r="G246" i="16"/>
  <c r="G605" i="16"/>
  <c r="G520" i="16"/>
  <c r="G352" i="16"/>
  <c r="G658" i="16"/>
  <c r="G1101" i="16"/>
  <c r="G609" i="16"/>
  <c r="G1087" i="16"/>
  <c r="G452" i="16"/>
  <c r="G1019" i="16"/>
  <c r="G254" i="16"/>
  <c r="G591" i="16"/>
  <c r="G756" i="16"/>
  <c r="G527" i="16"/>
  <c r="G124" i="16"/>
  <c r="G226" i="16"/>
  <c r="G823" i="16"/>
  <c r="G592" i="16"/>
  <c r="G528" i="16"/>
  <c r="G62" i="16"/>
  <c r="G829" i="16"/>
  <c r="G686" i="16"/>
  <c r="G1058" i="16"/>
  <c r="G40" i="16"/>
  <c r="G915" i="16"/>
  <c r="G916" i="16"/>
  <c r="G931" i="16"/>
  <c r="G202" i="16"/>
  <c r="G805" i="16"/>
  <c r="G288" i="16"/>
  <c r="G121" i="16"/>
  <c r="G632" i="16"/>
  <c r="G704" i="16"/>
  <c r="G932" i="16"/>
  <c r="G728" i="16"/>
  <c r="G489" i="16"/>
  <c r="G87" i="16"/>
  <c r="G1041" i="16"/>
  <c r="G1045" i="16"/>
  <c r="G1076" i="16"/>
  <c r="G229" i="16"/>
  <c r="G952" i="16"/>
  <c r="G68" i="16"/>
  <c r="G453" i="16"/>
  <c r="G1118" i="16"/>
  <c r="G596" i="16"/>
  <c r="G172" i="16"/>
  <c r="G597" i="16"/>
  <c r="G6" i="16"/>
  <c r="G576" i="16"/>
  <c r="G962" i="16"/>
  <c r="G122" i="16"/>
  <c r="G1059" i="16"/>
  <c r="G262" i="16"/>
  <c r="G263" i="16"/>
  <c r="G85" i="16"/>
  <c r="G1046" i="16"/>
  <c r="G779" i="16"/>
  <c r="G765" i="16"/>
  <c r="G353" i="16"/>
  <c r="G94" i="16"/>
  <c r="G988" i="16"/>
  <c r="G1003" i="16"/>
  <c r="G859" i="16"/>
  <c r="G42" i="16"/>
  <c r="G669" i="16"/>
  <c r="G276" i="16"/>
  <c r="G102" i="16"/>
  <c r="G1119" i="16"/>
  <c r="G476" i="16"/>
  <c r="G1049" i="16"/>
  <c r="G619" i="16"/>
  <c r="G241" i="16"/>
  <c r="G994" i="16"/>
  <c r="G300" i="16"/>
  <c r="G83" i="16"/>
  <c r="G1095" i="16"/>
  <c r="G510" i="16"/>
  <c r="G511" i="16"/>
  <c r="G506" i="16"/>
  <c r="G137" i="16"/>
  <c r="G543" i="16"/>
  <c r="G735" i="16"/>
  <c r="G176" i="16"/>
  <c r="G447" i="16"/>
  <c r="G860" i="16"/>
  <c r="G530" i="16"/>
  <c r="G296" i="16"/>
  <c r="G397" i="16"/>
  <c r="G147" i="16"/>
  <c r="G749" i="16"/>
  <c r="G58" i="16"/>
  <c r="G16" i="16"/>
  <c r="G65" i="16"/>
  <c r="G577" i="16"/>
  <c r="G780" i="16"/>
  <c r="G22" i="16"/>
  <c r="G108" i="16"/>
  <c r="G1022" i="16"/>
  <c r="G963" i="16"/>
  <c r="G1110" i="16"/>
  <c r="G389" i="16"/>
  <c r="G1055" i="16"/>
  <c r="G809" i="16"/>
  <c r="G861" i="16"/>
  <c r="G47" i="16"/>
  <c r="G59" i="16"/>
  <c r="G114" i="16"/>
  <c r="G72" i="16"/>
  <c r="G383" i="16"/>
  <c r="G134" i="16"/>
  <c r="G830" i="16"/>
  <c r="G7" i="16"/>
  <c r="G217" i="16"/>
  <c r="G685" i="16"/>
  <c r="G758" i="16"/>
  <c r="G8" i="16"/>
  <c r="G1047" i="16"/>
  <c r="G967" i="16"/>
  <c r="G687" i="16"/>
  <c r="G184" i="16"/>
  <c r="G970" i="16"/>
  <c r="G52" i="16"/>
  <c r="G610" i="16"/>
  <c r="G78" i="16"/>
  <c r="G179" i="16"/>
  <c r="G251" i="16"/>
  <c r="G490" i="16"/>
  <c r="G606" i="16"/>
  <c r="G322" i="16"/>
  <c r="G995" i="16"/>
  <c r="G249" i="16"/>
  <c r="G250" i="16"/>
  <c r="G177" i="16"/>
  <c r="G1098" i="16"/>
  <c r="G542" i="16"/>
  <c r="G538" i="16"/>
  <c r="G43" i="16"/>
  <c r="G205" i="16"/>
  <c r="G512" i="16"/>
  <c r="G607" i="16"/>
  <c r="G535" i="16"/>
  <c r="G333" i="16"/>
  <c r="G513" i="16"/>
  <c r="G1017" i="16"/>
  <c r="G1018" i="16"/>
  <c r="G521" i="16"/>
  <c r="G426" i="16"/>
  <c r="G1077" i="16"/>
  <c r="G103" i="16"/>
  <c r="G427" i="16"/>
  <c r="G964" i="16"/>
  <c r="G1013" i="16"/>
  <c r="G88" i="16"/>
  <c r="G375" i="16"/>
  <c r="G89" i="16"/>
  <c r="G1038" i="16"/>
  <c r="G1080" i="16"/>
  <c r="G1061" i="16"/>
  <c r="G128" i="16"/>
  <c r="G1014" i="16"/>
  <c r="G637" i="16"/>
  <c r="G203" i="16"/>
  <c r="G493" i="16"/>
  <c r="G190" i="16"/>
  <c r="G965" i="16"/>
  <c r="G180" i="16"/>
  <c r="G181" i="16"/>
  <c r="G999" i="16"/>
  <c r="G917" i="16"/>
  <c r="G477" i="16"/>
  <c r="G899" i="16"/>
  <c r="G1114" i="16"/>
  <c r="G247" i="16"/>
  <c r="G1067" i="16"/>
  <c r="G17" i="16"/>
  <c r="G701" i="16"/>
  <c r="G185" i="16"/>
  <c r="G199" i="16"/>
  <c r="G186" i="16"/>
  <c r="G971" i="16"/>
  <c r="G918" i="16"/>
  <c r="G196" i="16"/>
  <c r="G115" i="16"/>
  <c r="G91" i="16"/>
  <c r="G705" i="16"/>
  <c r="G803" i="16"/>
  <c r="G529" i="16"/>
  <c r="G23" i="16"/>
  <c r="G54" i="16"/>
  <c r="G720" i="16"/>
  <c r="G213" i="16"/>
  <c r="G60" i="16"/>
  <c r="G919" i="16"/>
  <c r="G620" i="16"/>
  <c r="G1023" i="16"/>
  <c r="G621" i="16"/>
  <c r="G116" i="16"/>
  <c r="G169" i="16"/>
  <c r="G208" i="16"/>
  <c r="G301" i="16"/>
  <c r="G101" i="16"/>
  <c r="G1129" i="16"/>
  <c r="G485" i="16"/>
  <c r="G303" i="16"/>
  <c r="G466" i="16"/>
  <c r="G1050" i="16"/>
  <c r="G1133" i="16"/>
  <c r="G903" i="16"/>
  <c r="G84" i="16"/>
  <c r="G48" i="16"/>
  <c r="G622" i="16"/>
  <c r="G672" i="16"/>
  <c r="G298" i="16"/>
  <c r="G582" i="16"/>
  <c r="G304" i="16"/>
  <c r="G1091" i="16"/>
  <c r="G106" i="16"/>
  <c r="G526" i="16"/>
  <c r="G785" i="16"/>
  <c r="G173" i="16"/>
  <c r="G689" i="16"/>
  <c r="G729" i="16"/>
  <c r="G1051" i="16"/>
  <c r="G979" i="16"/>
  <c r="G439" i="16"/>
  <c r="G362" i="16"/>
  <c r="G478" i="16"/>
  <c r="G24" i="16"/>
  <c r="G174" i="16"/>
  <c r="G117" i="16"/>
  <c r="G135" i="16"/>
  <c r="G136" i="16"/>
  <c r="G845" i="16"/>
  <c r="G1036" i="16"/>
  <c r="G1025" i="16"/>
  <c r="G584" i="16"/>
  <c r="G1062" i="16"/>
  <c r="G328" i="16"/>
  <c r="G743" i="16"/>
  <c r="G440" i="16"/>
  <c r="G593" i="16"/>
  <c r="G750" i="16"/>
  <c r="G454" i="16"/>
  <c r="G846" i="16"/>
  <c r="G525" i="16"/>
  <c r="G741" i="16"/>
  <c r="G1115" i="16"/>
  <c r="G712" i="16"/>
  <c r="G448" i="16"/>
  <c r="G79" i="16"/>
  <c r="G1052" i="16"/>
  <c r="G354" i="16"/>
  <c r="G984" i="16"/>
  <c r="G941" i="16"/>
  <c r="G1102" i="16"/>
  <c r="G572" i="16"/>
  <c r="G55" i="16"/>
  <c r="G148" i="16"/>
  <c r="G840" i="16"/>
  <c r="G145" i="16"/>
  <c r="G407" i="16"/>
  <c r="G25" i="16"/>
  <c r="G890" i="16"/>
  <c r="G1010" i="16"/>
  <c r="G61" i="16"/>
  <c r="G862" i="16"/>
  <c r="G891" i="16"/>
  <c r="G191" i="16"/>
  <c r="G633" i="16"/>
  <c r="G654" i="16"/>
  <c r="G1081" i="16"/>
  <c r="G847" i="16"/>
  <c r="G1134" i="16"/>
  <c r="G428" i="16"/>
  <c r="G723" i="16"/>
  <c r="G390" i="16"/>
  <c r="G933" i="16"/>
  <c r="G1111" i="16"/>
  <c r="G80" i="16"/>
  <c r="G598" i="16"/>
  <c r="G831" i="16"/>
  <c r="G832" i="16"/>
  <c r="G507" i="16"/>
  <c r="G766" i="16"/>
  <c r="G824" i="16"/>
  <c r="G165" i="16"/>
  <c r="G26" i="16"/>
  <c r="G581" i="16"/>
  <c r="G697" i="16"/>
  <c r="G429" i="16"/>
  <c r="G182" i="16"/>
  <c r="G892" i="16"/>
  <c r="G1015" i="16"/>
  <c r="G133" i="16"/>
  <c r="G1048" i="16"/>
  <c r="G945" i="16"/>
  <c r="G863" i="16"/>
  <c r="G612" i="16"/>
  <c r="G678" i="16"/>
  <c r="G864" i="16"/>
  <c r="G865" i="16"/>
  <c r="G69" i="16"/>
  <c r="G893" i="16"/>
  <c r="G235" i="16"/>
  <c r="G1064" i="16"/>
  <c r="G1090" i="16"/>
  <c r="G51" i="16"/>
  <c r="G816" i="16"/>
  <c r="G1086" i="16"/>
  <c r="G736" i="16"/>
  <c r="G479" i="16"/>
  <c r="G866" i="16"/>
  <c r="G867" i="16"/>
  <c r="G1121" i="16"/>
  <c r="G721" i="16"/>
  <c r="G214" i="16"/>
  <c r="G1083" i="16"/>
  <c r="G734" i="16"/>
  <c r="G641" i="16"/>
  <c r="G487" i="16"/>
  <c r="G660" i="16"/>
  <c r="G894" i="16"/>
  <c r="G27" i="16"/>
  <c r="G28" i="16"/>
  <c r="G1075" i="16"/>
  <c r="G613" i="16"/>
  <c r="G391" i="16"/>
  <c r="G934" i="16"/>
  <c r="G491" i="16"/>
  <c r="G1056" i="16"/>
  <c r="G1079" i="16"/>
  <c r="G849" i="16"/>
  <c r="G907" i="16"/>
  <c r="G801" i="16"/>
  <c r="G430" i="16"/>
  <c r="G118" i="16"/>
  <c r="G187" i="16"/>
  <c r="G746" i="16"/>
  <c r="G329" i="16"/>
  <c r="G107" i="16"/>
  <c r="G623" i="16"/>
  <c r="G624" i="16"/>
  <c r="G709" i="16"/>
  <c r="G209" i="16"/>
  <c r="G635" i="16"/>
  <c r="G868" i="16"/>
  <c r="G1053" i="16"/>
  <c r="G166" i="16"/>
  <c r="G1088" i="16"/>
  <c r="G29" i="16"/>
  <c r="G679" i="16"/>
  <c r="G431" i="16"/>
  <c r="G259" i="16"/>
  <c r="G833" i="16"/>
  <c r="G920" i="16"/>
  <c r="G573" i="16"/>
  <c r="G96" i="16"/>
  <c r="G97" i="16"/>
  <c r="G363" i="16"/>
  <c r="G1016" i="16"/>
  <c r="G81" i="16"/>
  <c r="G895" i="16"/>
  <c r="G921" i="16"/>
  <c r="G1085" i="16"/>
  <c r="G163" i="16"/>
  <c r="G834" i="16"/>
  <c r="G1112" i="16"/>
  <c r="G56" i="16"/>
  <c r="G694" i="16"/>
  <c r="G206" i="16"/>
  <c r="G1024" i="16"/>
  <c r="G508" i="16"/>
  <c r="G680" i="16"/>
  <c r="G614" i="16"/>
  <c r="G869" i="16"/>
  <c r="G230" i="16"/>
  <c r="G1128" i="16"/>
  <c r="G661" i="16"/>
  <c r="G664" i="16"/>
  <c r="G615" i="16"/>
  <c r="G153" i="16"/>
  <c r="G1135" i="16"/>
  <c r="G305" i="16"/>
  <c r="G104" i="16"/>
  <c r="G946" i="16"/>
  <c r="G248" i="16"/>
  <c r="G1099" i="16"/>
  <c r="G972" i="16"/>
  <c r="G565" i="16"/>
  <c r="G110" i="16"/>
  <c r="G973" i="16"/>
  <c r="G49" i="16"/>
  <c r="G599" i="16"/>
  <c r="G1042" i="16"/>
  <c r="G158" i="16"/>
  <c r="G215" i="16"/>
  <c r="G561" i="16"/>
  <c r="G111" i="16"/>
  <c r="G908" i="16"/>
  <c r="G119" i="16"/>
  <c r="G922" i="16"/>
  <c r="G503" i="16"/>
  <c r="G1011" i="16"/>
  <c r="G159" i="16"/>
  <c r="G522" i="16"/>
  <c r="G870" i="16"/>
  <c r="G210" i="16"/>
  <c r="G514" i="16"/>
  <c r="G424" i="16"/>
  <c r="G293" i="16"/>
  <c r="G947" i="16"/>
  <c r="G379" i="16"/>
  <c r="G771" i="16"/>
  <c r="G666" i="16"/>
  <c r="G871" i="16"/>
  <c r="G802" i="16"/>
  <c r="G872" i="16"/>
  <c r="G796" i="16"/>
  <c r="G904" i="16"/>
  <c r="G948" i="16"/>
  <c r="G673" i="16"/>
  <c r="G120" i="16"/>
  <c r="G432" i="16"/>
  <c r="G923" i="16"/>
  <c r="G255" i="16"/>
  <c r="G625" i="16"/>
  <c r="G949" i="16"/>
  <c r="G496" i="16"/>
  <c r="G544" i="16"/>
  <c r="G772" i="16"/>
  <c r="G256" i="16"/>
  <c r="G236" i="16"/>
  <c r="G848" i="16"/>
  <c r="G896" i="16"/>
  <c r="G850" i="16"/>
  <c r="G260" i="16"/>
  <c r="G532" i="16"/>
  <c r="G634" i="16"/>
  <c r="G488" i="16"/>
  <c r="G600" i="16"/>
  <c r="G759" i="16"/>
  <c r="G1078" i="16"/>
  <c r="G695" i="16"/>
  <c r="G82" i="16"/>
  <c r="G1084" i="16"/>
  <c r="G264" i="16"/>
  <c r="G608" i="16"/>
  <c r="G656" i="16"/>
  <c r="G940" i="16"/>
  <c r="G638" i="16"/>
  <c r="G306" i="16"/>
  <c r="G873" i="16"/>
  <c r="G433" i="16"/>
  <c r="G139" i="16"/>
  <c r="G93" i="16"/>
  <c r="G924" i="16"/>
  <c r="G667" i="16"/>
  <c r="G874" i="16"/>
  <c r="G875" i="16"/>
  <c r="G642" i="16"/>
  <c r="G657" i="16"/>
  <c r="G523" i="16"/>
  <c r="G14" i="16"/>
  <c r="G925" i="16"/>
  <c r="G289" i="16"/>
  <c r="G541" i="16"/>
  <c r="G926" i="16"/>
  <c r="G974" i="16"/>
  <c r="G744" i="16"/>
  <c r="G44" i="16"/>
  <c r="G927" i="16"/>
  <c r="G626" i="16"/>
  <c r="G817" i="16"/>
  <c r="G216" i="16"/>
  <c r="G643" i="16"/>
  <c r="G1068" i="16"/>
  <c r="G480" i="16"/>
  <c r="G794" i="16"/>
  <c r="G388" i="16"/>
  <c r="G835" i="16"/>
  <c r="G836" i="16"/>
  <c r="G237" i="16"/>
  <c r="G238" i="16"/>
  <c r="G524" i="16"/>
  <c r="G1063" i="16"/>
  <c r="G515" i="16"/>
  <c r="G307" i="16"/>
  <c r="G681" i="16"/>
  <c r="G975" i="16"/>
  <c r="G282" i="16"/>
  <c r="G200" i="16"/>
  <c r="G662" i="16"/>
  <c r="G1113" i="16"/>
  <c r="G676" i="16"/>
  <c r="G724" i="16"/>
  <c r="G876" i="16"/>
  <c r="G877" i="16"/>
  <c r="G878" i="16"/>
  <c r="G283" i="16"/>
  <c r="G1096" i="16"/>
  <c r="G71" i="16"/>
  <c r="G825" i="16"/>
  <c r="G30" i="16"/>
  <c r="G1122" i="16"/>
  <c r="G998" i="16"/>
  <c r="G674" i="16"/>
  <c r="G983" i="16"/>
  <c r="G976" i="16"/>
  <c r="G41" i="16"/>
  <c r="G380" i="16"/>
  <c r="G748" i="16"/>
  <c r="G1097" i="16"/>
  <c r="G1008" i="16"/>
  <c r="G725" i="16"/>
  <c r="G57" i="16"/>
  <c r="G616" i="16"/>
  <c r="G434" i="16"/>
  <c r="G1123" i="16"/>
  <c r="G966" i="16"/>
  <c r="G879" i="16"/>
  <c r="G1082" i="16"/>
  <c r="G302" i="16"/>
  <c r="G601" i="16"/>
  <c r="G798" i="16"/>
  <c r="G799" i="16"/>
  <c r="G659" i="16"/>
  <c r="G950" i="16"/>
  <c r="G1071" i="16"/>
  <c r="G611" i="16"/>
  <c r="G980" i="16"/>
  <c r="G668" i="16"/>
  <c r="G909" i="16"/>
  <c r="G297" i="16"/>
  <c r="G138" i="16"/>
  <c r="G722" i="16"/>
  <c r="G977" i="16"/>
  <c r="G539" i="16"/>
  <c r="G737" i="16"/>
  <c r="G978" i="16"/>
  <c r="G880" i="16"/>
  <c r="G747" i="16"/>
  <c r="G308" i="16"/>
  <c r="G537" i="16"/>
  <c r="G469" i="16"/>
  <c r="G1070" i="16"/>
  <c r="G655" i="16"/>
  <c r="G495" i="16"/>
  <c r="G760" i="16"/>
  <c r="G761" i="16"/>
  <c r="AX35" i="10"/>
  <c r="AX29" i="10"/>
  <c r="AX30" i="10"/>
  <c r="AR316" i="49" l="1"/>
  <c r="AQ218" i="22"/>
  <c r="AQ218" i="49"/>
  <c r="AQ216" i="22"/>
  <c r="AQ216" i="49"/>
  <c r="AQ220" i="22"/>
  <c r="AQ220" i="49"/>
  <c r="AU246" i="49"/>
  <c r="AT246" i="22"/>
  <c r="AR319" i="49"/>
  <c r="AO3" i="44"/>
  <c r="AP221" i="49"/>
  <c r="AQ217" i="22"/>
  <c r="AQ217" i="49"/>
  <c r="AQ221" i="22"/>
  <c r="AQ221" i="49"/>
  <c r="AP220" i="49"/>
  <c r="AP219" i="49"/>
  <c r="AQ219" i="22"/>
  <c r="AQ219" i="49"/>
  <c r="AP218" i="49"/>
  <c r="AP216" i="49"/>
  <c r="AP217" i="49"/>
  <c r="AL6" i="43"/>
  <c r="AL7" i="43"/>
  <c r="AL5" i="43"/>
  <c r="AU246" i="22"/>
  <c r="AP3" i="44"/>
  <c r="AL2" i="43"/>
  <c r="AL3" i="43"/>
  <c r="AR222" i="49"/>
  <c r="AQ222" i="22"/>
  <c r="AL9" i="43"/>
  <c r="AL4" i="43"/>
  <c r="AL8" i="43"/>
  <c r="AM6" i="40"/>
  <c r="AR349" i="22"/>
  <c r="AS349" i="49"/>
  <c r="AM3" i="38"/>
  <c r="AR326" i="22"/>
  <c r="AS326" i="49"/>
  <c r="AM9" i="38"/>
  <c r="AR332" i="22"/>
  <c r="AS332" i="49"/>
  <c r="AM4" i="40"/>
  <c r="AR347" i="22"/>
  <c r="AS347" i="49"/>
  <c r="AM7" i="25"/>
  <c r="AR240" i="22"/>
  <c r="AS240" i="49"/>
  <c r="AM6" i="37"/>
  <c r="AR319" i="22"/>
  <c r="AS276" i="49"/>
  <c r="AM3" i="28"/>
  <c r="AR276" i="22"/>
  <c r="AM2" i="40"/>
  <c r="AR345" i="22"/>
  <c r="AS345" i="49"/>
  <c r="AM2" i="36"/>
  <c r="AR305" i="22"/>
  <c r="AS305" i="49"/>
  <c r="AQ285" i="22"/>
  <c r="AL2" i="29"/>
  <c r="AR285" i="49"/>
  <c r="AM4" i="36"/>
  <c r="AR307" i="22"/>
  <c r="AS307" i="49"/>
  <c r="AN3" i="24"/>
  <c r="AT226" i="49"/>
  <c r="AS226" i="22"/>
  <c r="AS265" i="49"/>
  <c r="AM2" i="27"/>
  <c r="AR265" i="22"/>
  <c r="AS329" i="22"/>
  <c r="AN6" i="38"/>
  <c r="AT329" i="49"/>
  <c r="AM4" i="28"/>
  <c r="AR277" i="22"/>
  <c r="AS277" i="49"/>
  <c r="AS336" i="49"/>
  <c r="AM3" i="39"/>
  <c r="AR336" i="22"/>
  <c r="AM5" i="28"/>
  <c r="AR278" i="22"/>
  <c r="AS278" i="49"/>
  <c r="AM9" i="28"/>
  <c r="AR282" i="22"/>
  <c r="AR275" i="22"/>
  <c r="AM2" i="28"/>
  <c r="AS275" i="49"/>
  <c r="AS262" i="49"/>
  <c r="AM9" i="26"/>
  <c r="AR262" i="22"/>
  <c r="AL4" i="39"/>
  <c r="AQ337" i="22"/>
  <c r="AR337" i="49"/>
  <c r="AM2" i="39"/>
  <c r="AR335" i="22"/>
  <c r="AM5" i="26"/>
  <c r="AR258" i="22"/>
  <c r="AS258" i="49"/>
  <c r="AR308" i="22"/>
  <c r="AM5" i="36"/>
  <c r="AS308" i="49"/>
  <c r="AS282" i="49"/>
  <c r="AL7" i="39"/>
  <c r="AQ340" i="22"/>
  <c r="AR340" i="49"/>
  <c r="AS338" i="49"/>
  <c r="AM5" i="39"/>
  <c r="AR338" i="22"/>
  <c r="AM7" i="28"/>
  <c r="AR280" i="22"/>
  <c r="AS280" i="49"/>
  <c r="AM6" i="28"/>
  <c r="AR279" i="22"/>
  <c r="AS335" i="49"/>
  <c r="AM6" i="26"/>
  <c r="AR259" i="22"/>
  <c r="AS259" i="49"/>
  <c r="AL6" i="37"/>
  <c r="AQ319" i="22"/>
  <c r="AL7" i="24"/>
  <c r="AR230" i="49"/>
  <c r="AQ230" i="22"/>
  <c r="AM2" i="25"/>
  <c r="AR235" i="22"/>
  <c r="AS235" i="49"/>
  <c r="AM9" i="25"/>
  <c r="AR242" i="22"/>
  <c r="AS242" i="49"/>
  <c r="AS238" i="49"/>
  <c r="AM5" i="25"/>
  <c r="AR238" i="22"/>
  <c r="AM4" i="25"/>
  <c r="AR237" i="22"/>
  <c r="AS237" i="49"/>
  <c r="AN3" i="37"/>
  <c r="AS319" i="49"/>
  <c r="AS316" i="22"/>
  <c r="AT316" i="49"/>
  <c r="AS257" i="49"/>
  <c r="AM4" i="26"/>
  <c r="AR257" i="22"/>
  <c r="AM4" i="24"/>
  <c r="AR227" i="22"/>
  <c r="AS227" i="49"/>
  <c r="AM3" i="26"/>
  <c r="AR256" i="22"/>
  <c r="AS256" i="49"/>
  <c r="AL9" i="39"/>
  <c r="AQ342" i="22"/>
  <c r="AS279" i="49"/>
  <c r="AR339" i="49"/>
  <c r="AL6" i="39"/>
  <c r="AQ339" i="22"/>
  <c r="AS239" i="49"/>
  <c r="AM6" i="25"/>
  <c r="AR239" i="22"/>
  <c r="AM3" i="25"/>
  <c r="AR236" i="22"/>
  <c r="AS236" i="49"/>
  <c r="AM7" i="26"/>
  <c r="AR260" i="22"/>
  <c r="AS260" i="49"/>
  <c r="AR352" i="49"/>
  <c r="AL9" i="40"/>
  <c r="AQ352" i="22"/>
  <c r="AR228" i="49"/>
  <c r="AL5" i="24"/>
  <c r="AQ228" i="22"/>
  <c r="AR348" i="49"/>
  <c r="AL5" i="40"/>
  <c r="AQ348" i="22"/>
  <c r="AM6" i="24"/>
  <c r="AR229" i="22"/>
  <c r="AS229" i="49"/>
  <c r="AL9" i="24"/>
  <c r="AQ232" i="22"/>
  <c r="AR232" i="49"/>
  <c r="AR342" i="49"/>
  <c r="AM2" i="35"/>
  <c r="AR295" i="22"/>
  <c r="AS295" i="49"/>
  <c r="AS365" i="22"/>
  <c r="W18" i="18"/>
  <c r="AX32" i="10"/>
  <c r="G4" i="14"/>
  <c r="G5" i="14"/>
  <c r="G6" i="14"/>
  <c r="G7" i="14"/>
  <c r="G8" i="14"/>
  <c r="G9" i="14"/>
  <c r="G10" i="14"/>
  <c r="G11" i="14"/>
  <c r="G12" i="14"/>
  <c r="G13" i="14"/>
  <c r="G14" i="14"/>
  <c r="G15" i="14"/>
  <c r="G16" i="14"/>
  <c r="G17" i="14"/>
  <c r="G18" i="14"/>
  <c r="G19" i="14"/>
  <c r="G20" i="14"/>
  <c r="G21" i="14"/>
  <c r="G22" i="14"/>
  <c r="G23" i="14"/>
  <c r="G3" i="14"/>
  <c r="H15" i="3"/>
  <c r="H16" i="3" s="1"/>
  <c r="I14" i="3"/>
  <c r="H13" i="3"/>
  <c r="I13" i="3" s="1"/>
  <c r="H12" i="3"/>
  <c r="I12" i="3" s="1"/>
  <c r="E14" i="13"/>
  <c r="E2" i="13"/>
  <c r="AX28" i="10" s="1"/>
  <c r="E10" i="5"/>
  <c r="AR221" i="22" l="1"/>
  <c r="AR221" i="49"/>
  <c r="AR220" i="22"/>
  <c r="AR220" i="49"/>
  <c r="AR219" i="22"/>
  <c r="AR219" i="49"/>
  <c r="AR217" i="22"/>
  <c r="AR217" i="49"/>
  <c r="AR218" i="22"/>
  <c r="AR218" i="49"/>
  <c r="AR216" i="22"/>
  <c r="AR216" i="49"/>
  <c r="AM3" i="43"/>
  <c r="AM2" i="43"/>
  <c r="AM8" i="43"/>
  <c r="AM5" i="43"/>
  <c r="AM4" i="43"/>
  <c r="AM7" i="43"/>
  <c r="AR222" i="22"/>
  <c r="AM9" i="43"/>
  <c r="AS222" i="49"/>
  <c r="AM6" i="43"/>
  <c r="AT229" i="49"/>
  <c r="AN6" i="24"/>
  <c r="AS229" i="22"/>
  <c r="AN2" i="25"/>
  <c r="AS235" i="22"/>
  <c r="AT235" i="49"/>
  <c r="AN7" i="25"/>
  <c r="AS240" i="22"/>
  <c r="AT240" i="49"/>
  <c r="AM4" i="39"/>
  <c r="AR337" i="22"/>
  <c r="AS337" i="49"/>
  <c r="AN3" i="39"/>
  <c r="AS336" i="22"/>
  <c r="AT336" i="49"/>
  <c r="AR285" i="22"/>
  <c r="AM2" i="29"/>
  <c r="AS285" i="49"/>
  <c r="AN4" i="26"/>
  <c r="AS257" i="22"/>
  <c r="AT257" i="49"/>
  <c r="AN4" i="28"/>
  <c r="AS277" i="22"/>
  <c r="AT277" i="49"/>
  <c r="AO3" i="37"/>
  <c r="AT319" i="49"/>
  <c r="AT316" i="22"/>
  <c r="AU316" i="49"/>
  <c r="AN5" i="39"/>
  <c r="AS338" i="22"/>
  <c r="AT338" i="49"/>
  <c r="AT347" i="49"/>
  <c r="AN4" i="40"/>
  <c r="AS347" i="22"/>
  <c r="AM5" i="40"/>
  <c r="AR348" i="22"/>
  <c r="AS348" i="49"/>
  <c r="AM7" i="39"/>
  <c r="AR340" i="22"/>
  <c r="AS340" i="49"/>
  <c r="AN2" i="36"/>
  <c r="AS305" i="22"/>
  <c r="AT305" i="49"/>
  <c r="AM7" i="24"/>
  <c r="AR230" i="22"/>
  <c r="AS230" i="49"/>
  <c r="AN6" i="37"/>
  <c r="AS319" i="22"/>
  <c r="AT329" i="22"/>
  <c r="AO6" i="38"/>
  <c r="AU329" i="49"/>
  <c r="AM6" i="39"/>
  <c r="AR339" i="22"/>
  <c r="AS339" i="49"/>
  <c r="AN9" i="26"/>
  <c r="AS262" i="22"/>
  <c r="AT262" i="49"/>
  <c r="AT332" i="49"/>
  <c r="AN9" i="38"/>
  <c r="AS332" i="22"/>
  <c r="AN6" i="28"/>
  <c r="AS279" i="22"/>
  <c r="AT279" i="49"/>
  <c r="AT282" i="49"/>
  <c r="AN9" i="28"/>
  <c r="AS282" i="22"/>
  <c r="AT275" i="49"/>
  <c r="AN2" i="28"/>
  <c r="AS275" i="22"/>
  <c r="AT345" i="49"/>
  <c r="AN2" i="40"/>
  <c r="AS345" i="22"/>
  <c r="AN4" i="25"/>
  <c r="AS237" i="22"/>
  <c r="AT237" i="49"/>
  <c r="AS259" i="22"/>
  <c r="AN6" i="26"/>
  <c r="AT259" i="49"/>
  <c r="AS308" i="22"/>
  <c r="AN5" i="36"/>
  <c r="AT308" i="49"/>
  <c r="AM5" i="24"/>
  <c r="AS228" i="49"/>
  <c r="AR228" i="22"/>
  <c r="AT295" i="49"/>
  <c r="AN2" i="35"/>
  <c r="AS295" i="22"/>
  <c r="AT326" i="49"/>
  <c r="AN3" i="38"/>
  <c r="AS326" i="22"/>
  <c r="AR352" i="22"/>
  <c r="AM9" i="40"/>
  <c r="AS352" i="49"/>
  <c r="AN3" i="26"/>
  <c r="AS256" i="22"/>
  <c r="AT256" i="49"/>
  <c r="AT265" i="49"/>
  <c r="AN2" i="27"/>
  <c r="AS265" i="22"/>
  <c r="AT260" i="49"/>
  <c r="AN7" i="26"/>
  <c r="AS260" i="22"/>
  <c r="AN2" i="39"/>
  <c r="AS335" i="22"/>
  <c r="AT335" i="49"/>
  <c r="AN5" i="26"/>
  <c r="AS258" i="22"/>
  <c r="AT239" i="49"/>
  <c r="AN6" i="25"/>
  <c r="AS239" i="22"/>
  <c r="AT238" i="49"/>
  <c r="AN5" i="25"/>
  <c r="AS238" i="22"/>
  <c r="AT278" i="49"/>
  <c r="AN5" i="28"/>
  <c r="AS278" i="22"/>
  <c r="AO3" i="24"/>
  <c r="AU226" i="49"/>
  <c r="AT226" i="22"/>
  <c r="AT349" i="49"/>
  <c r="AN6" i="40"/>
  <c r="AS349" i="22"/>
  <c r="AM9" i="24"/>
  <c r="AR232" i="22"/>
  <c r="AS232" i="49"/>
  <c r="AN4" i="24"/>
  <c r="AT227" i="49"/>
  <c r="AS227" i="22"/>
  <c r="AT242" i="49"/>
  <c r="AN9" i="25"/>
  <c r="AS242" i="22"/>
  <c r="AT276" i="49"/>
  <c r="AN3" i="28"/>
  <c r="AS276" i="22"/>
  <c r="AM9" i="39"/>
  <c r="AR342" i="22"/>
  <c r="AS342" i="49"/>
  <c r="AN3" i="25"/>
  <c r="AS236" i="22"/>
  <c r="AT236" i="49"/>
  <c r="AT280" i="49"/>
  <c r="AN7" i="28"/>
  <c r="AS280" i="22"/>
  <c r="AT258" i="49"/>
  <c r="AN4" i="36"/>
  <c r="AS307" i="22"/>
  <c r="AT307" i="49"/>
  <c r="AU365" i="22"/>
  <c r="AT365" i="22"/>
  <c r="H11" i="3"/>
  <c r="H17" i="3"/>
  <c r="I16" i="3"/>
  <c r="I15" i="3"/>
  <c r="P3" i="12"/>
  <c r="P4" i="12"/>
  <c r="P5" i="12"/>
  <c r="P6" i="12"/>
  <c r="AX40" i="10" s="1"/>
  <c r="AY40" i="10" s="1"/>
  <c r="P7" i="12"/>
  <c r="P8" i="12"/>
  <c r="Q2" i="12"/>
  <c r="P2" i="12"/>
  <c r="O12" i="12"/>
  <c r="E41" i="5"/>
  <c r="N3" i="12"/>
  <c r="O3" i="12"/>
  <c r="N4" i="12"/>
  <c r="O4" i="12"/>
  <c r="N5" i="12"/>
  <c r="O5" i="12"/>
  <c r="N6" i="12"/>
  <c r="O6" i="12"/>
  <c r="N7" i="12"/>
  <c r="O7" i="12"/>
  <c r="N8" i="12"/>
  <c r="O8" i="12"/>
  <c r="O2" i="12"/>
  <c r="N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49"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2" i="12"/>
  <c r="AX44" i="10"/>
  <c r="AX39" i="10"/>
  <c r="AY39" i="10" s="1"/>
  <c r="Q3" i="6"/>
  <c r="P3" i="6"/>
  <c r="O3" i="6"/>
  <c r="N3" i="6"/>
  <c r="M3" i="6"/>
  <c r="N2" i="6"/>
  <c r="O2" i="6"/>
  <c r="P2" i="6"/>
  <c r="Q2" i="6"/>
  <c r="M2" i="6"/>
  <c r="S2" i="9"/>
  <c r="AY28" i="10"/>
  <c r="AY29" i="10"/>
  <c r="AY30" i="10"/>
  <c r="AY32" i="10"/>
  <c r="AY33" i="10"/>
  <c r="AY34" i="10"/>
  <c r="AY35" i="10"/>
  <c r="AY37" i="10"/>
  <c r="AY38" i="10"/>
  <c r="AY42" i="10"/>
  <c r="AY43" i="10"/>
  <c r="AY44" i="10"/>
  <c r="AY47" i="10"/>
  <c r="AY48" i="10"/>
  <c r="AW48" i="10"/>
  <c r="AV48" i="10"/>
  <c r="AU48" i="10"/>
  <c r="AT48" i="10"/>
  <c r="AS48" i="10"/>
  <c r="AR48" i="10"/>
  <c r="AQ48" i="10"/>
  <c r="AP48" i="10"/>
  <c r="AO48" i="10"/>
  <c r="AN48" i="10"/>
  <c r="AM48" i="10"/>
  <c r="AL48" i="10"/>
  <c r="AK48" i="10"/>
  <c r="AJ48" i="10"/>
  <c r="AI48" i="10"/>
  <c r="AH48" i="10"/>
  <c r="AG48" i="10"/>
  <c r="AF48" i="10"/>
  <c r="AE48" i="10"/>
  <c r="AD48" i="10"/>
  <c r="AC48" i="10"/>
  <c r="AB48" i="10"/>
  <c r="AA48" i="10"/>
  <c r="Z48" i="10"/>
  <c r="X48" i="10"/>
  <c r="W48" i="10"/>
  <c r="V48" i="10"/>
  <c r="U48" i="10"/>
  <c r="T48" i="10"/>
  <c r="S48" i="10"/>
  <c r="R48" i="10"/>
  <c r="Q48" i="10"/>
  <c r="P48" i="10"/>
  <c r="O48" i="10"/>
  <c r="N48" i="10"/>
  <c r="M48" i="10"/>
  <c r="L48" i="10"/>
  <c r="K48" i="10"/>
  <c r="J48" i="10"/>
  <c r="I48" i="10"/>
  <c r="H48" i="10"/>
  <c r="G48" i="10"/>
  <c r="F48" i="10"/>
  <c r="E48" i="10"/>
  <c r="D48" i="10"/>
  <c r="C48" i="10"/>
  <c r="B48" i="10"/>
  <c r="A48" i="10"/>
  <c r="AW47" i="10"/>
  <c r="AV47" i="10"/>
  <c r="AU47" i="10"/>
  <c r="AT47" i="10"/>
  <c r="AS47" i="10"/>
  <c r="AR47" i="10"/>
  <c r="AQ47" i="10"/>
  <c r="AP47" i="10"/>
  <c r="AO47" i="10"/>
  <c r="AN47" i="10"/>
  <c r="AM47" i="10"/>
  <c r="AL47" i="10"/>
  <c r="AK47" i="10"/>
  <c r="AJ47" i="10"/>
  <c r="AI47" i="10"/>
  <c r="AH47" i="10"/>
  <c r="AG47" i="10"/>
  <c r="AF47" i="10"/>
  <c r="AE47" i="10"/>
  <c r="AD47" i="10"/>
  <c r="AC47" i="10"/>
  <c r="AB47" i="10"/>
  <c r="AA47" i="10"/>
  <c r="Z47" i="10"/>
  <c r="X47" i="10"/>
  <c r="W47" i="10"/>
  <c r="V47" i="10"/>
  <c r="U47" i="10"/>
  <c r="T47" i="10"/>
  <c r="S47" i="10"/>
  <c r="R47" i="10"/>
  <c r="Q47" i="10"/>
  <c r="P47" i="10"/>
  <c r="O47" i="10"/>
  <c r="N47" i="10"/>
  <c r="M47" i="10"/>
  <c r="L47" i="10"/>
  <c r="K47" i="10"/>
  <c r="J47" i="10"/>
  <c r="I47" i="10"/>
  <c r="H47" i="10"/>
  <c r="G47" i="10"/>
  <c r="F47" i="10"/>
  <c r="E47" i="10"/>
  <c r="D47" i="10"/>
  <c r="C47" i="10"/>
  <c r="B47" i="10"/>
  <c r="A47" i="10"/>
  <c r="AW46" i="10"/>
  <c r="AV46" i="10"/>
  <c r="AU46" i="10"/>
  <c r="AT46" i="10"/>
  <c r="AS46" i="10"/>
  <c r="AR46" i="10"/>
  <c r="AQ46" i="10"/>
  <c r="AP46" i="10"/>
  <c r="AO46" i="10"/>
  <c r="AN46" i="10"/>
  <c r="AM46" i="10"/>
  <c r="AL46" i="10"/>
  <c r="AK46" i="10"/>
  <c r="AJ46" i="10"/>
  <c r="AI46" i="10"/>
  <c r="AH46" i="10"/>
  <c r="AG46" i="10"/>
  <c r="AF46" i="10"/>
  <c r="AE46" i="10"/>
  <c r="AD46" i="10"/>
  <c r="AC46" i="10"/>
  <c r="AB46" i="10"/>
  <c r="AA46" i="10"/>
  <c r="Z46" i="10"/>
  <c r="X46" i="10"/>
  <c r="W46" i="10"/>
  <c r="V46" i="10"/>
  <c r="U46" i="10"/>
  <c r="T46" i="10"/>
  <c r="S46" i="10"/>
  <c r="R46" i="10"/>
  <c r="Q46" i="10"/>
  <c r="P46" i="10"/>
  <c r="O46" i="10"/>
  <c r="N46" i="10"/>
  <c r="M46" i="10"/>
  <c r="L46" i="10"/>
  <c r="K46" i="10"/>
  <c r="J46" i="10"/>
  <c r="I46" i="10"/>
  <c r="H46" i="10"/>
  <c r="G46" i="10"/>
  <c r="F46" i="10"/>
  <c r="E46" i="10"/>
  <c r="D46" i="10"/>
  <c r="C46" i="10"/>
  <c r="B46" i="10"/>
  <c r="A46" i="10"/>
  <c r="AW45" i="10"/>
  <c r="AV45" i="10"/>
  <c r="AU45" i="10"/>
  <c r="AT45" i="10"/>
  <c r="AS45" i="10"/>
  <c r="AR45" i="10"/>
  <c r="AQ45" i="10"/>
  <c r="AP45" i="10"/>
  <c r="AO45" i="10"/>
  <c r="AN45" i="10"/>
  <c r="AM45" i="10"/>
  <c r="AL45" i="10"/>
  <c r="AK45" i="10"/>
  <c r="AJ45" i="10"/>
  <c r="AI45" i="10"/>
  <c r="AH45" i="10"/>
  <c r="AG45" i="10"/>
  <c r="AF45" i="10"/>
  <c r="AE45" i="10"/>
  <c r="AD45" i="10"/>
  <c r="AC45" i="10"/>
  <c r="AB45" i="10"/>
  <c r="AA45" i="10"/>
  <c r="Z45" i="10"/>
  <c r="X45" i="10"/>
  <c r="W45" i="10"/>
  <c r="V45" i="10"/>
  <c r="U45" i="10"/>
  <c r="T45" i="10"/>
  <c r="S45" i="10"/>
  <c r="R45" i="10"/>
  <c r="Q45" i="10"/>
  <c r="P45" i="10"/>
  <c r="O45" i="10"/>
  <c r="N45" i="10"/>
  <c r="M45" i="10"/>
  <c r="L45" i="10"/>
  <c r="K45" i="10"/>
  <c r="J45" i="10"/>
  <c r="I45" i="10"/>
  <c r="H45" i="10"/>
  <c r="G45" i="10"/>
  <c r="F45" i="10"/>
  <c r="E45" i="10"/>
  <c r="D45" i="10"/>
  <c r="C45" i="10"/>
  <c r="B45" i="10"/>
  <c r="A45" i="10"/>
  <c r="AW44" i="10"/>
  <c r="AV44" i="10"/>
  <c r="AU44" i="10"/>
  <c r="AT44" i="10"/>
  <c r="AS44" i="10"/>
  <c r="AR44" i="10"/>
  <c r="AQ44" i="10"/>
  <c r="AP44" i="10"/>
  <c r="AO44" i="10"/>
  <c r="AN44" i="10"/>
  <c r="AM44" i="10"/>
  <c r="AL44" i="10"/>
  <c r="AK44" i="10"/>
  <c r="AJ44" i="10"/>
  <c r="AI44" i="10"/>
  <c r="AH44" i="10"/>
  <c r="AG44" i="10"/>
  <c r="AF44" i="10"/>
  <c r="AE44" i="10"/>
  <c r="AD44" i="10"/>
  <c r="AC44" i="10"/>
  <c r="AB44" i="10"/>
  <c r="AA44" i="10"/>
  <c r="Z44" i="10"/>
  <c r="X44" i="10"/>
  <c r="W44" i="10"/>
  <c r="V44" i="10"/>
  <c r="U44" i="10"/>
  <c r="T44" i="10"/>
  <c r="S44" i="10"/>
  <c r="R44" i="10"/>
  <c r="Q44" i="10"/>
  <c r="P44" i="10"/>
  <c r="O44" i="10"/>
  <c r="N44" i="10"/>
  <c r="M44" i="10"/>
  <c r="L44" i="10"/>
  <c r="K44" i="10"/>
  <c r="J44" i="10"/>
  <c r="I44" i="10"/>
  <c r="H44" i="10"/>
  <c r="G44" i="10"/>
  <c r="F44" i="10"/>
  <c r="E44" i="10"/>
  <c r="D44" i="10"/>
  <c r="C44" i="10"/>
  <c r="B44" i="10"/>
  <c r="A44" i="10"/>
  <c r="AW43" i="10"/>
  <c r="AV43" i="10"/>
  <c r="AU43" i="10"/>
  <c r="AT43" i="10"/>
  <c r="AS43" i="10"/>
  <c r="AR43" i="10"/>
  <c r="AQ43" i="10"/>
  <c r="AP43" i="10"/>
  <c r="AO43" i="10"/>
  <c r="AN43" i="10"/>
  <c r="AM43" i="10"/>
  <c r="AL43" i="10"/>
  <c r="AK43" i="10"/>
  <c r="AJ43" i="10"/>
  <c r="AI43" i="10"/>
  <c r="AH43" i="10"/>
  <c r="AG43" i="10"/>
  <c r="AF43" i="10"/>
  <c r="AE43" i="10"/>
  <c r="AD43" i="10"/>
  <c r="AC43" i="10"/>
  <c r="AB43" i="10"/>
  <c r="AA43" i="10"/>
  <c r="Z43" i="10"/>
  <c r="X43" i="10"/>
  <c r="W43" i="10"/>
  <c r="V43" i="10"/>
  <c r="U43" i="10"/>
  <c r="T43" i="10"/>
  <c r="S43" i="10"/>
  <c r="R43" i="10"/>
  <c r="Q43" i="10"/>
  <c r="P43" i="10"/>
  <c r="O43" i="10"/>
  <c r="N43" i="10"/>
  <c r="M43" i="10"/>
  <c r="L43" i="10"/>
  <c r="K43" i="10"/>
  <c r="J43" i="10"/>
  <c r="I43" i="10"/>
  <c r="H43" i="10"/>
  <c r="G43" i="10"/>
  <c r="F43" i="10"/>
  <c r="E43" i="10"/>
  <c r="D43" i="10"/>
  <c r="C43" i="10"/>
  <c r="B43" i="10"/>
  <c r="A43" i="10"/>
  <c r="AW42" i="10"/>
  <c r="AV42" i="10"/>
  <c r="AU42" i="10"/>
  <c r="AT42" i="10"/>
  <c r="AS42" i="10"/>
  <c r="AR42" i="10"/>
  <c r="AQ42" i="10"/>
  <c r="AP42" i="10"/>
  <c r="AO42" i="10"/>
  <c r="AN42" i="10"/>
  <c r="AM42" i="10"/>
  <c r="AL42" i="10"/>
  <c r="AK42" i="10"/>
  <c r="AJ42" i="10"/>
  <c r="AI42" i="10"/>
  <c r="AH42" i="10"/>
  <c r="AG42" i="10"/>
  <c r="AF42" i="10"/>
  <c r="AE42" i="10"/>
  <c r="AD42" i="10"/>
  <c r="AC42" i="10"/>
  <c r="AB42" i="10"/>
  <c r="AA42" i="10"/>
  <c r="Z42" i="10"/>
  <c r="X42" i="10"/>
  <c r="W42" i="10"/>
  <c r="V42" i="10"/>
  <c r="U42" i="10"/>
  <c r="T42" i="10"/>
  <c r="S42" i="10"/>
  <c r="R42" i="10"/>
  <c r="Q42" i="10"/>
  <c r="P42" i="10"/>
  <c r="O42" i="10"/>
  <c r="N42" i="10"/>
  <c r="M42" i="10"/>
  <c r="L42" i="10"/>
  <c r="K42" i="10"/>
  <c r="J42" i="10"/>
  <c r="I42" i="10"/>
  <c r="H42" i="10"/>
  <c r="G42" i="10"/>
  <c r="F42" i="10"/>
  <c r="E42" i="10"/>
  <c r="D42" i="10"/>
  <c r="C42" i="10"/>
  <c r="B42" i="10"/>
  <c r="A42" i="10"/>
  <c r="AW41" i="10"/>
  <c r="AV41" i="10"/>
  <c r="AU41" i="10"/>
  <c r="AT41" i="10"/>
  <c r="AS41" i="10"/>
  <c r="AR41" i="10"/>
  <c r="AQ41" i="10"/>
  <c r="AP41" i="10"/>
  <c r="AO41" i="10"/>
  <c r="AN41" i="10"/>
  <c r="AM41" i="10"/>
  <c r="AL41" i="10"/>
  <c r="AK41" i="10"/>
  <c r="AJ41" i="10"/>
  <c r="AI41" i="10"/>
  <c r="AH41" i="10"/>
  <c r="AG41" i="10"/>
  <c r="AF41" i="10"/>
  <c r="AE41" i="10"/>
  <c r="AD41" i="10"/>
  <c r="AC41" i="10"/>
  <c r="AB41" i="10"/>
  <c r="AA41" i="10"/>
  <c r="Z41" i="10"/>
  <c r="X41" i="10"/>
  <c r="W41" i="10"/>
  <c r="V41" i="10"/>
  <c r="U41" i="10"/>
  <c r="T41" i="10"/>
  <c r="S41" i="10"/>
  <c r="R41" i="10"/>
  <c r="Q41" i="10"/>
  <c r="P41" i="10"/>
  <c r="O41" i="10"/>
  <c r="N41" i="10"/>
  <c r="M41" i="10"/>
  <c r="L41" i="10"/>
  <c r="K41" i="10"/>
  <c r="J41" i="10"/>
  <c r="I41" i="10"/>
  <c r="H41" i="10"/>
  <c r="G41" i="10"/>
  <c r="F41" i="10"/>
  <c r="E41" i="10"/>
  <c r="D41" i="10"/>
  <c r="C41" i="10"/>
  <c r="B41" i="10"/>
  <c r="A41" i="10"/>
  <c r="AW40" i="10"/>
  <c r="AV40" i="10"/>
  <c r="AU40" i="10"/>
  <c r="AT40" i="10"/>
  <c r="AS40" i="10"/>
  <c r="AR40" i="10"/>
  <c r="AQ40" i="10"/>
  <c r="AP40" i="10"/>
  <c r="AO40" i="10"/>
  <c r="AN40" i="10"/>
  <c r="AM40" i="10"/>
  <c r="AL40" i="10"/>
  <c r="AK40" i="10"/>
  <c r="AJ40" i="10"/>
  <c r="AI40" i="10"/>
  <c r="AH40" i="10"/>
  <c r="AG40" i="10"/>
  <c r="AF40" i="10"/>
  <c r="AE40" i="10"/>
  <c r="AD40" i="10"/>
  <c r="AC40" i="10"/>
  <c r="AB40" i="10"/>
  <c r="AA40" i="10"/>
  <c r="Z40" i="10"/>
  <c r="X40" i="10"/>
  <c r="W40" i="10"/>
  <c r="V40" i="10"/>
  <c r="U40" i="10"/>
  <c r="T40" i="10"/>
  <c r="S40" i="10"/>
  <c r="R40" i="10"/>
  <c r="Q40" i="10"/>
  <c r="P40" i="10"/>
  <c r="O40" i="10"/>
  <c r="N40" i="10"/>
  <c r="M40" i="10"/>
  <c r="L40" i="10"/>
  <c r="K40" i="10"/>
  <c r="J40" i="10"/>
  <c r="I40" i="10"/>
  <c r="H40" i="10"/>
  <c r="G40" i="10"/>
  <c r="F40" i="10"/>
  <c r="E40" i="10"/>
  <c r="D40" i="10"/>
  <c r="C40" i="10"/>
  <c r="B40" i="10"/>
  <c r="A40" i="10"/>
  <c r="AW39" i="10"/>
  <c r="AV39" i="10"/>
  <c r="AU39" i="10"/>
  <c r="AT39" i="10"/>
  <c r="AS39" i="10"/>
  <c r="AR39" i="10"/>
  <c r="AQ39" i="10"/>
  <c r="AP39" i="10"/>
  <c r="AO39" i="10"/>
  <c r="AN39" i="10"/>
  <c r="AM39" i="10"/>
  <c r="AL39" i="10"/>
  <c r="AK39" i="10"/>
  <c r="AJ39" i="10"/>
  <c r="AI39" i="10"/>
  <c r="AH39" i="10"/>
  <c r="AG39" i="10"/>
  <c r="AF39" i="10"/>
  <c r="AE39" i="10"/>
  <c r="AD39" i="10"/>
  <c r="AC39" i="10"/>
  <c r="AB39" i="10"/>
  <c r="AA39" i="10"/>
  <c r="Z39" i="10"/>
  <c r="X39" i="10"/>
  <c r="W39" i="10"/>
  <c r="V39" i="10"/>
  <c r="U39" i="10"/>
  <c r="T39" i="10"/>
  <c r="S39" i="10"/>
  <c r="R39" i="10"/>
  <c r="Q39" i="10"/>
  <c r="P39" i="10"/>
  <c r="O39" i="10"/>
  <c r="N39" i="10"/>
  <c r="M39" i="10"/>
  <c r="L39" i="10"/>
  <c r="K39" i="10"/>
  <c r="J39" i="10"/>
  <c r="I39" i="10"/>
  <c r="H39" i="10"/>
  <c r="G39" i="10"/>
  <c r="F39" i="10"/>
  <c r="E39" i="10"/>
  <c r="D39" i="10"/>
  <c r="C39" i="10"/>
  <c r="B39" i="10"/>
  <c r="A39" i="10"/>
  <c r="AW38" i="10"/>
  <c r="AV38" i="10"/>
  <c r="AU38" i="10"/>
  <c r="AT38" i="10"/>
  <c r="AS38" i="10"/>
  <c r="AR38" i="10"/>
  <c r="AQ38" i="10"/>
  <c r="AP38" i="10"/>
  <c r="AO38" i="10"/>
  <c r="AN38" i="10"/>
  <c r="AM38" i="10"/>
  <c r="AL38" i="10"/>
  <c r="AK38" i="10"/>
  <c r="AJ38" i="10"/>
  <c r="AI38" i="10"/>
  <c r="AH38" i="10"/>
  <c r="AG38" i="10"/>
  <c r="AF38" i="10"/>
  <c r="AE38" i="10"/>
  <c r="AD38" i="10"/>
  <c r="AC38" i="10"/>
  <c r="AB38" i="10"/>
  <c r="AA38" i="10"/>
  <c r="Z38" i="10"/>
  <c r="X38" i="10"/>
  <c r="W38" i="10"/>
  <c r="V38" i="10"/>
  <c r="U38" i="10"/>
  <c r="T38" i="10"/>
  <c r="S38" i="10"/>
  <c r="R38" i="10"/>
  <c r="Q38" i="10"/>
  <c r="P38" i="10"/>
  <c r="O38" i="10"/>
  <c r="N38" i="10"/>
  <c r="M38" i="10"/>
  <c r="L38" i="10"/>
  <c r="K38" i="10"/>
  <c r="J38" i="10"/>
  <c r="I38" i="10"/>
  <c r="H38" i="10"/>
  <c r="G38" i="10"/>
  <c r="F38" i="10"/>
  <c r="E38" i="10"/>
  <c r="D38" i="10"/>
  <c r="C38" i="10"/>
  <c r="B38" i="10"/>
  <c r="A38" i="10"/>
  <c r="AW37" i="10"/>
  <c r="AV37" i="10"/>
  <c r="AU37" i="10"/>
  <c r="AT37" i="10"/>
  <c r="AS37" i="10"/>
  <c r="AR37" i="10"/>
  <c r="AQ37" i="10"/>
  <c r="AP37" i="10"/>
  <c r="AO37" i="10"/>
  <c r="AN37" i="10"/>
  <c r="AM37" i="10"/>
  <c r="AL37" i="10"/>
  <c r="AK37" i="10"/>
  <c r="AJ37" i="10"/>
  <c r="AI37" i="10"/>
  <c r="AH37" i="10"/>
  <c r="AG37" i="10"/>
  <c r="AF37" i="10"/>
  <c r="AE37" i="10"/>
  <c r="AD37" i="10"/>
  <c r="AC37" i="10"/>
  <c r="AB37" i="10"/>
  <c r="AA37" i="10"/>
  <c r="Z37" i="10"/>
  <c r="X37" i="10"/>
  <c r="W37" i="10"/>
  <c r="V37" i="10"/>
  <c r="U37" i="10"/>
  <c r="T37" i="10"/>
  <c r="S37" i="10"/>
  <c r="R37" i="10"/>
  <c r="Q37" i="10"/>
  <c r="P37" i="10"/>
  <c r="O37" i="10"/>
  <c r="N37" i="10"/>
  <c r="M37" i="10"/>
  <c r="L37" i="10"/>
  <c r="K37" i="10"/>
  <c r="J37" i="10"/>
  <c r="I37" i="10"/>
  <c r="H37" i="10"/>
  <c r="G37" i="10"/>
  <c r="F37" i="10"/>
  <c r="E37" i="10"/>
  <c r="D37" i="10"/>
  <c r="C37" i="10"/>
  <c r="B37" i="10"/>
  <c r="A37" i="10"/>
  <c r="AW36" i="10"/>
  <c r="AV36" i="10"/>
  <c r="AU36" i="10"/>
  <c r="AT36" i="10"/>
  <c r="AS36" i="10"/>
  <c r="AR36" i="10"/>
  <c r="AQ36" i="10"/>
  <c r="AP36" i="10"/>
  <c r="AO36" i="10"/>
  <c r="AN36" i="10"/>
  <c r="AM36" i="10"/>
  <c r="AL36" i="10"/>
  <c r="AK36" i="10"/>
  <c r="AJ36" i="10"/>
  <c r="AI36" i="10"/>
  <c r="AH36" i="10"/>
  <c r="AG36" i="10"/>
  <c r="AF36" i="10"/>
  <c r="AE36" i="10"/>
  <c r="AD36" i="10"/>
  <c r="AC36" i="10"/>
  <c r="AB36" i="10"/>
  <c r="AA36" i="10"/>
  <c r="Z36" i="10"/>
  <c r="X36" i="10"/>
  <c r="W36" i="10"/>
  <c r="V36" i="10"/>
  <c r="U36" i="10"/>
  <c r="T36" i="10"/>
  <c r="S36" i="10"/>
  <c r="R36" i="10"/>
  <c r="Q36" i="10"/>
  <c r="P36" i="10"/>
  <c r="O36" i="10"/>
  <c r="N36" i="10"/>
  <c r="M36" i="10"/>
  <c r="L36" i="10"/>
  <c r="K36" i="10"/>
  <c r="J36" i="10"/>
  <c r="I36" i="10"/>
  <c r="H36" i="10"/>
  <c r="G36" i="10"/>
  <c r="F36" i="10"/>
  <c r="E36" i="10"/>
  <c r="D36" i="10"/>
  <c r="C36" i="10"/>
  <c r="B36" i="10"/>
  <c r="A36" i="10"/>
  <c r="AW35" i="10"/>
  <c r="AV35" i="10"/>
  <c r="AU35" i="10"/>
  <c r="AT35" i="10"/>
  <c r="AS35" i="10"/>
  <c r="AR35" i="10"/>
  <c r="AQ35" i="10"/>
  <c r="AP35" i="10"/>
  <c r="AO35" i="10"/>
  <c r="AN35" i="10"/>
  <c r="AM35" i="10"/>
  <c r="AL35" i="10"/>
  <c r="AK35" i="10"/>
  <c r="AJ35" i="10"/>
  <c r="AI35" i="10"/>
  <c r="AH35" i="10"/>
  <c r="AG35" i="10"/>
  <c r="AF35" i="10"/>
  <c r="AE35" i="10"/>
  <c r="AD35" i="10"/>
  <c r="AC35" i="10"/>
  <c r="AB35" i="10"/>
  <c r="AA35" i="10"/>
  <c r="Z35" i="10"/>
  <c r="X35" i="10"/>
  <c r="W35" i="10"/>
  <c r="V35" i="10"/>
  <c r="U35" i="10"/>
  <c r="T35" i="10"/>
  <c r="S35" i="10"/>
  <c r="R35" i="10"/>
  <c r="Q35" i="10"/>
  <c r="P35" i="10"/>
  <c r="O35" i="10"/>
  <c r="N35" i="10"/>
  <c r="M35" i="10"/>
  <c r="L35" i="10"/>
  <c r="K35" i="10"/>
  <c r="J35" i="10"/>
  <c r="I35" i="10"/>
  <c r="H35" i="10"/>
  <c r="G35" i="10"/>
  <c r="F35" i="10"/>
  <c r="E35" i="10"/>
  <c r="D35" i="10"/>
  <c r="C35" i="10"/>
  <c r="B35" i="10"/>
  <c r="A35" i="10"/>
  <c r="AW34" i="10"/>
  <c r="AV34" i="10"/>
  <c r="AU34" i="10"/>
  <c r="AT34" i="10"/>
  <c r="AS34" i="10"/>
  <c r="AR34" i="10"/>
  <c r="AQ34" i="10"/>
  <c r="AP34" i="10"/>
  <c r="AO34" i="10"/>
  <c r="AN34" i="10"/>
  <c r="AM34" i="10"/>
  <c r="AL34" i="10"/>
  <c r="AK34" i="10"/>
  <c r="AJ34" i="10"/>
  <c r="AI34" i="10"/>
  <c r="AH34" i="10"/>
  <c r="AG34" i="10"/>
  <c r="AF34" i="10"/>
  <c r="AE34" i="10"/>
  <c r="AD34" i="10"/>
  <c r="AC34" i="10"/>
  <c r="AB34" i="10"/>
  <c r="AA34" i="10"/>
  <c r="Z34" i="10"/>
  <c r="X34" i="10"/>
  <c r="W34" i="10"/>
  <c r="V34" i="10"/>
  <c r="U34" i="10"/>
  <c r="T34" i="10"/>
  <c r="S34" i="10"/>
  <c r="R34" i="10"/>
  <c r="Q34" i="10"/>
  <c r="P34" i="10"/>
  <c r="O34" i="10"/>
  <c r="N34" i="10"/>
  <c r="M34" i="10"/>
  <c r="L34" i="10"/>
  <c r="K34" i="10"/>
  <c r="J34" i="10"/>
  <c r="I34" i="10"/>
  <c r="H34" i="10"/>
  <c r="G34" i="10"/>
  <c r="F34" i="10"/>
  <c r="E34" i="10"/>
  <c r="D34" i="10"/>
  <c r="C34" i="10"/>
  <c r="B34" i="10"/>
  <c r="A34" i="10"/>
  <c r="AW33" i="10"/>
  <c r="AV33" i="10"/>
  <c r="AU33" i="10"/>
  <c r="AT33" i="10"/>
  <c r="AS33" i="10"/>
  <c r="AR33" i="10"/>
  <c r="AQ33" i="10"/>
  <c r="AP33" i="10"/>
  <c r="AO33" i="10"/>
  <c r="AN33" i="10"/>
  <c r="AM33" i="10"/>
  <c r="AL33" i="10"/>
  <c r="AK33" i="10"/>
  <c r="AJ33" i="10"/>
  <c r="AI33" i="10"/>
  <c r="AH33" i="10"/>
  <c r="AG33" i="10"/>
  <c r="AF33" i="10"/>
  <c r="AE33" i="10"/>
  <c r="AD33" i="10"/>
  <c r="AC33" i="10"/>
  <c r="AB33" i="10"/>
  <c r="AA33" i="10"/>
  <c r="Z33" i="10"/>
  <c r="X33" i="10"/>
  <c r="W33" i="10"/>
  <c r="V33" i="10"/>
  <c r="U33" i="10"/>
  <c r="T33" i="10"/>
  <c r="S33" i="10"/>
  <c r="R33" i="10"/>
  <c r="Q33" i="10"/>
  <c r="P33" i="10"/>
  <c r="O33" i="10"/>
  <c r="N33" i="10"/>
  <c r="M33" i="10"/>
  <c r="L33" i="10"/>
  <c r="K33" i="10"/>
  <c r="J33" i="10"/>
  <c r="I33" i="10"/>
  <c r="H33" i="10"/>
  <c r="G33" i="10"/>
  <c r="F33" i="10"/>
  <c r="E33" i="10"/>
  <c r="D33" i="10"/>
  <c r="C33" i="10"/>
  <c r="B33" i="10"/>
  <c r="A33" i="10"/>
  <c r="AW32" i="10"/>
  <c r="AV32" i="10"/>
  <c r="AU32" i="10"/>
  <c r="AT32" i="10"/>
  <c r="AS32" i="10"/>
  <c r="AR32" i="10"/>
  <c r="AQ32" i="10"/>
  <c r="AP32" i="10"/>
  <c r="AO32" i="10"/>
  <c r="AN32" i="10"/>
  <c r="AM32" i="10"/>
  <c r="AL32" i="10"/>
  <c r="AK32" i="10"/>
  <c r="AJ32" i="10"/>
  <c r="AI32" i="10"/>
  <c r="AH32" i="10"/>
  <c r="AG32" i="10"/>
  <c r="AF32" i="10"/>
  <c r="AE32" i="10"/>
  <c r="AD32" i="10"/>
  <c r="AC32" i="10"/>
  <c r="AB32" i="10"/>
  <c r="AA32" i="10"/>
  <c r="Z32" i="10"/>
  <c r="X32" i="10"/>
  <c r="W32" i="10"/>
  <c r="V32" i="10"/>
  <c r="U32" i="10"/>
  <c r="T32" i="10"/>
  <c r="S32" i="10"/>
  <c r="R32" i="10"/>
  <c r="Q32" i="10"/>
  <c r="P32" i="10"/>
  <c r="O32" i="10"/>
  <c r="N32" i="10"/>
  <c r="M32" i="10"/>
  <c r="L32" i="10"/>
  <c r="K32" i="10"/>
  <c r="J32" i="10"/>
  <c r="I32" i="10"/>
  <c r="H32" i="10"/>
  <c r="G32" i="10"/>
  <c r="F32" i="10"/>
  <c r="E32" i="10"/>
  <c r="D32" i="10"/>
  <c r="C32" i="10"/>
  <c r="B32" i="10"/>
  <c r="A32" i="10"/>
  <c r="AW31" i="10"/>
  <c r="AV31" i="10"/>
  <c r="AU31" i="10"/>
  <c r="AT31" i="10"/>
  <c r="AS31" i="10"/>
  <c r="AR31" i="10"/>
  <c r="AQ31" i="10"/>
  <c r="AP31" i="10"/>
  <c r="AO31" i="10"/>
  <c r="AN31" i="10"/>
  <c r="AM31" i="10"/>
  <c r="AL31" i="10"/>
  <c r="AK31" i="10"/>
  <c r="AJ31" i="10"/>
  <c r="AI31" i="10"/>
  <c r="AH31" i="10"/>
  <c r="AG31" i="10"/>
  <c r="AF31" i="10"/>
  <c r="AE31" i="10"/>
  <c r="AD31" i="10"/>
  <c r="AC31" i="10"/>
  <c r="AB31" i="10"/>
  <c r="AA31" i="10"/>
  <c r="Z31" i="10"/>
  <c r="X31" i="10"/>
  <c r="W31" i="10"/>
  <c r="V31" i="10"/>
  <c r="U31" i="10"/>
  <c r="T31" i="10"/>
  <c r="S31" i="10"/>
  <c r="R31" i="10"/>
  <c r="Q31" i="10"/>
  <c r="P31" i="10"/>
  <c r="O31" i="10"/>
  <c r="N31" i="10"/>
  <c r="M31" i="10"/>
  <c r="L31" i="10"/>
  <c r="K31" i="10"/>
  <c r="J31" i="10"/>
  <c r="I31" i="10"/>
  <c r="H31" i="10"/>
  <c r="G31" i="10"/>
  <c r="F31" i="10"/>
  <c r="E31" i="10"/>
  <c r="D31" i="10"/>
  <c r="C31" i="10"/>
  <c r="B31" i="10"/>
  <c r="A31" i="10"/>
  <c r="AW30" i="10"/>
  <c r="AV30" i="10"/>
  <c r="AU30" i="10"/>
  <c r="AT30" i="10"/>
  <c r="AS30" i="10"/>
  <c r="AR30" i="10"/>
  <c r="AQ30" i="10"/>
  <c r="AP30" i="10"/>
  <c r="AO30" i="10"/>
  <c r="AN30" i="10"/>
  <c r="AM30" i="10"/>
  <c r="AL30" i="10"/>
  <c r="AK30" i="10"/>
  <c r="AJ30" i="10"/>
  <c r="AI30" i="10"/>
  <c r="AH30" i="10"/>
  <c r="AG30" i="10"/>
  <c r="AF30" i="10"/>
  <c r="AE30" i="10"/>
  <c r="AD30" i="10"/>
  <c r="AC30" i="10"/>
  <c r="AB30" i="10"/>
  <c r="AA30" i="10"/>
  <c r="Z30" i="10"/>
  <c r="X30" i="10"/>
  <c r="W30" i="10"/>
  <c r="V30" i="10"/>
  <c r="U30" i="10"/>
  <c r="T30" i="10"/>
  <c r="S30" i="10"/>
  <c r="R30" i="10"/>
  <c r="Q30" i="10"/>
  <c r="P30" i="10"/>
  <c r="O30" i="10"/>
  <c r="N30" i="10"/>
  <c r="M30" i="10"/>
  <c r="L30" i="10"/>
  <c r="K30" i="10"/>
  <c r="J30" i="10"/>
  <c r="I30" i="10"/>
  <c r="H30" i="10"/>
  <c r="G30" i="10"/>
  <c r="F30" i="10"/>
  <c r="E30" i="10"/>
  <c r="D30" i="10"/>
  <c r="C30" i="10"/>
  <c r="B30" i="10"/>
  <c r="A30"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X29" i="10"/>
  <c r="W29" i="10"/>
  <c r="V29" i="10"/>
  <c r="U29" i="10"/>
  <c r="T29" i="10"/>
  <c r="S29" i="10"/>
  <c r="R29" i="10"/>
  <c r="Q29" i="10"/>
  <c r="P29" i="10"/>
  <c r="O29" i="10"/>
  <c r="N29" i="10"/>
  <c r="M29" i="10"/>
  <c r="L29" i="10"/>
  <c r="K29" i="10"/>
  <c r="J29" i="10"/>
  <c r="I29" i="10"/>
  <c r="H29" i="10"/>
  <c r="G29" i="10"/>
  <c r="F29" i="10"/>
  <c r="E29" i="10"/>
  <c r="D29" i="10"/>
  <c r="C29" i="10"/>
  <c r="B29" i="10"/>
  <c r="A29" i="10"/>
  <c r="AW28" i="10"/>
  <c r="AV28" i="10"/>
  <c r="AU28" i="10"/>
  <c r="AT28" i="10"/>
  <c r="AS28" i="10"/>
  <c r="AR28" i="10"/>
  <c r="AQ28" i="10"/>
  <c r="AP28" i="10"/>
  <c r="AO28" i="10"/>
  <c r="AN28" i="10"/>
  <c r="AM28" i="10"/>
  <c r="AL28" i="10"/>
  <c r="AK28" i="10"/>
  <c r="AJ28" i="10"/>
  <c r="AI28" i="10"/>
  <c r="AH28" i="10"/>
  <c r="AG28" i="10"/>
  <c r="AF28" i="10"/>
  <c r="AE28" i="10"/>
  <c r="AD28" i="10"/>
  <c r="AC28" i="10"/>
  <c r="AB28" i="10"/>
  <c r="AA28" i="10"/>
  <c r="Z28" i="10"/>
  <c r="X28" i="10"/>
  <c r="W28" i="10"/>
  <c r="V28" i="10"/>
  <c r="U28" i="10"/>
  <c r="T28" i="10"/>
  <c r="S28" i="10"/>
  <c r="R28" i="10"/>
  <c r="Q28" i="10"/>
  <c r="P28" i="10"/>
  <c r="O28" i="10"/>
  <c r="N28" i="10"/>
  <c r="M28" i="10"/>
  <c r="L28" i="10"/>
  <c r="K28" i="10"/>
  <c r="J28" i="10"/>
  <c r="I28" i="10"/>
  <c r="H28" i="10"/>
  <c r="G28" i="10"/>
  <c r="F28" i="10"/>
  <c r="E28" i="10"/>
  <c r="D28" i="10"/>
  <c r="C28" i="10"/>
  <c r="B28" i="10"/>
  <c r="A28" i="10"/>
  <c r="J2" i="6"/>
  <c r="B2" i="9"/>
  <c r="C2" i="9"/>
  <c r="D2" i="9"/>
  <c r="B3" i="9"/>
  <c r="C3" i="9"/>
  <c r="D3" i="9"/>
  <c r="B4" i="9"/>
  <c r="C4" i="9"/>
  <c r="D4" i="9"/>
  <c r="B5" i="9"/>
  <c r="C5" i="9"/>
  <c r="D5" i="9"/>
  <c r="B6" i="9"/>
  <c r="C6" i="9"/>
  <c r="D6" i="9"/>
  <c r="B7" i="9"/>
  <c r="J2" i="8" s="1"/>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25" i="9"/>
  <c r="C25" i="9"/>
  <c r="D25" i="9"/>
  <c r="B26" i="9"/>
  <c r="C26" i="9"/>
  <c r="D26" i="9"/>
  <c r="B27" i="9"/>
  <c r="C27" i="9"/>
  <c r="D27" i="9"/>
  <c r="B28" i="9"/>
  <c r="C28" i="9"/>
  <c r="D28" i="9"/>
  <c r="B29" i="9"/>
  <c r="C29" i="9"/>
  <c r="D29" i="9"/>
  <c r="B30" i="9"/>
  <c r="C30" i="9"/>
  <c r="D30" i="9"/>
  <c r="B31" i="9"/>
  <c r="C31" i="9"/>
  <c r="D31" i="9"/>
  <c r="B32" i="9"/>
  <c r="C32" i="9"/>
  <c r="D32" i="9"/>
  <c r="B33" i="9"/>
  <c r="C33" i="9"/>
  <c r="D33" i="9"/>
  <c r="B34" i="9"/>
  <c r="C34" i="9"/>
  <c r="D34" i="9"/>
  <c r="B35" i="9"/>
  <c r="C35" i="9"/>
  <c r="D35" i="9"/>
  <c r="B36" i="9"/>
  <c r="C36" i="9"/>
  <c r="D36" i="9"/>
  <c r="B37" i="9"/>
  <c r="C37" i="9"/>
  <c r="D37" i="9"/>
  <c r="B38" i="9"/>
  <c r="C38" i="9"/>
  <c r="D38" i="9"/>
  <c r="B39" i="9"/>
  <c r="C39" i="9"/>
  <c r="D39" i="9"/>
  <c r="B40" i="9"/>
  <c r="C40" i="9"/>
  <c r="D40" i="9"/>
  <c r="B41" i="9"/>
  <c r="C41" i="9"/>
  <c r="D41" i="9"/>
  <c r="B42" i="9"/>
  <c r="C42" i="9"/>
  <c r="D42" i="9"/>
  <c r="B43" i="9"/>
  <c r="C43" i="9"/>
  <c r="D43" i="9"/>
  <c r="B44" i="9"/>
  <c r="C44" i="9"/>
  <c r="D44" i="9"/>
  <c r="B45" i="9"/>
  <c r="C45" i="9"/>
  <c r="D45" i="9"/>
  <c r="B46" i="9"/>
  <c r="C46" i="9"/>
  <c r="D46" i="9"/>
  <c r="B47" i="9"/>
  <c r="C47" i="9"/>
  <c r="D47" i="9"/>
  <c r="B48" i="9"/>
  <c r="C48" i="9"/>
  <c r="D48" i="9"/>
  <c r="B49" i="9"/>
  <c r="C49" i="9"/>
  <c r="D49" i="9"/>
  <c r="B50" i="9"/>
  <c r="C50" i="9"/>
  <c r="D50" i="9"/>
  <c r="B51" i="9"/>
  <c r="C51" i="9"/>
  <c r="D51" i="9"/>
  <c r="B52" i="9"/>
  <c r="C52" i="9"/>
  <c r="D52" i="9"/>
  <c r="B53" i="9"/>
  <c r="C53" i="9"/>
  <c r="D53" i="9"/>
  <c r="B54" i="9"/>
  <c r="C54" i="9"/>
  <c r="D54" i="9"/>
  <c r="B55" i="9"/>
  <c r="C55" i="9"/>
  <c r="D55" i="9"/>
  <c r="B56" i="9"/>
  <c r="C56" i="9"/>
  <c r="D56" i="9"/>
  <c r="B57" i="9"/>
  <c r="C57" i="9"/>
  <c r="D57" i="9"/>
  <c r="B58" i="9"/>
  <c r="C58" i="9"/>
  <c r="D58" i="9"/>
  <c r="B59" i="9"/>
  <c r="C59" i="9"/>
  <c r="D59" i="9"/>
  <c r="B60" i="9"/>
  <c r="C60" i="9"/>
  <c r="D60" i="9"/>
  <c r="B61" i="9"/>
  <c r="C61" i="9"/>
  <c r="D61" i="9"/>
  <c r="B62" i="9"/>
  <c r="C62" i="9"/>
  <c r="D62" i="9"/>
  <c r="B63" i="9"/>
  <c r="C63" i="9"/>
  <c r="D63" i="9"/>
  <c r="B64" i="9"/>
  <c r="C64" i="9"/>
  <c r="D64" i="9"/>
  <c r="B65" i="9"/>
  <c r="C65" i="9"/>
  <c r="D65" i="9"/>
  <c r="B66" i="9"/>
  <c r="C66" i="9"/>
  <c r="D66" i="9"/>
  <c r="B67" i="9"/>
  <c r="C67" i="9"/>
  <c r="D67" i="9"/>
  <c r="B68" i="9"/>
  <c r="C68" i="9"/>
  <c r="D68" i="9"/>
  <c r="B69" i="9"/>
  <c r="C69" i="9"/>
  <c r="D69" i="9"/>
  <c r="B70" i="9"/>
  <c r="C70" i="9"/>
  <c r="D70" i="9"/>
  <c r="B71" i="9"/>
  <c r="C71" i="9"/>
  <c r="D71" i="9"/>
  <c r="B72" i="9"/>
  <c r="C72" i="9"/>
  <c r="D72" i="9"/>
  <c r="B73" i="9"/>
  <c r="C73" i="9"/>
  <c r="D73" i="9"/>
  <c r="B74" i="9"/>
  <c r="C74" i="9"/>
  <c r="D74" i="9"/>
  <c r="B75" i="9"/>
  <c r="C75" i="9"/>
  <c r="D75" i="9"/>
  <c r="B76" i="9"/>
  <c r="C76" i="9"/>
  <c r="D76" i="9"/>
  <c r="B77" i="9"/>
  <c r="C77" i="9"/>
  <c r="D77" i="9"/>
  <c r="B78" i="9"/>
  <c r="C78" i="9"/>
  <c r="D78" i="9"/>
  <c r="B79" i="9"/>
  <c r="C79" i="9"/>
  <c r="D79" i="9"/>
  <c r="B80" i="9"/>
  <c r="C80" i="9"/>
  <c r="D80" i="9"/>
  <c r="B81" i="9"/>
  <c r="C81" i="9"/>
  <c r="D81" i="9"/>
  <c r="B82" i="9"/>
  <c r="C82" i="9"/>
  <c r="D82" i="9"/>
  <c r="B83" i="9"/>
  <c r="C83" i="9"/>
  <c r="D83" i="9"/>
  <c r="B84" i="9"/>
  <c r="C84" i="9"/>
  <c r="D84" i="9"/>
  <c r="B85" i="9"/>
  <c r="C85" i="9"/>
  <c r="D85" i="9"/>
  <c r="B86" i="9"/>
  <c r="C86" i="9"/>
  <c r="D86" i="9"/>
  <c r="B87" i="9"/>
  <c r="C87" i="9"/>
  <c r="D87" i="9"/>
  <c r="B88" i="9"/>
  <c r="C88" i="9"/>
  <c r="D88" i="9"/>
  <c r="B89" i="9"/>
  <c r="C89" i="9"/>
  <c r="D89" i="9"/>
  <c r="B90" i="9"/>
  <c r="C90" i="9"/>
  <c r="D90" i="9"/>
  <c r="B91" i="9"/>
  <c r="C91" i="9"/>
  <c r="D91" i="9"/>
  <c r="B92" i="9"/>
  <c r="C92" i="9"/>
  <c r="D92" i="9"/>
  <c r="B93" i="9"/>
  <c r="C93" i="9"/>
  <c r="D93" i="9"/>
  <c r="B94" i="9"/>
  <c r="C94" i="9"/>
  <c r="D94" i="9"/>
  <c r="B95" i="9"/>
  <c r="C95" i="9"/>
  <c r="D95" i="9"/>
  <c r="B96" i="9"/>
  <c r="C96" i="9"/>
  <c r="D96" i="9"/>
  <c r="B97" i="9"/>
  <c r="C97" i="9"/>
  <c r="D97" i="9"/>
  <c r="B98" i="9"/>
  <c r="C98" i="9"/>
  <c r="D98" i="9"/>
  <c r="B99" i="9"/>
  <c r="C99" i="9"/>
  <c r="D99" i="9"/>
  <c r="B100" i="9"/>
  <c r="C100" i="9"/>
  <c r="D100" i="9"/>
  <c r="B101" i="9"/>
  <c r="C101" i="9"/>
  <c r="D101" i="9"/>
  <c r="B102" i="9"/>
  <c r="C102" i="9"/>
  <c r="D102" i="9"/>
  <c r="B103" i="9"/>
  <c r="C103" i="9"/>
  <c r="D103" i="9"/>
  <c r="B104" i="9"/>
  <c r="C104" i="9"/>
  <c r="D104" i="9"/>
  <c r="B105" i="9"/>
  <c r="C105" i="9"/>
  <c r="D105" i="9"/>
  <c r="B106" i="9"/>
  <c r="C106" i="9"/>
  <c r="D106" i="9"/>
  <c r="B107" i="9"/>
  <c r="C107" i="9"/>
  <c r="D107" i="9"/>
  <c r="B108" i="9"/>
  <c r="C108" i="9"/>
  <c r="D108" i="9"/>
  <c r="B109" i="9"/>
  <c r="C109" i="9"/>
  <c r="D109" i="9"/>
  <c r="B110" i="9"/>
  <c r="C110" i="9"/>
  <c r="D110" i="9"/>
  <c r="B111" i="9"/>
  <c r="C111" i="9"/>
  <c r="D111" i="9"/>
  <c r="B112" i="9"/>
  <c r="C112" i="9"/>
  <c r="D112" i="9"/>
  <c r="B113" i="9"/>
  <c r="C113" i="9"/>
  <c r="D113" i="9"/>
  <c r="B114" i="9"/>
  <c r="C114" i="9"/>
  <c r="D114" i="9"/>
  <c r="B115" i="9"/>
  <c r="C115" i="9"/>
  <c r="D115" i="9"/>
  <c r="B116" i="9"/>
  <c r="C116" i="9"/>
  <c r="D116" i="9"/>
  <c r="B117" i="9"/>
  <c r="C117" i="9"/>
  <c r="D117" i="9"/>
  <c r="B118" i="9"/>
  <c r="C118" i="9"/>
  <c r="D118" i="9"/>
  <c r="B119" i="9"/>
  <c r="C119" i="9"/>
  <c r="D119" i="9"/>
  <c r="B120" i="9"/>
  <c r="C120" i="9"/>
  <c r="D120" i="9"/>
  <c r="B121" i="9"/>
  <c r="C121" i="9"/>
  <c r="D121" i="9"/>
  <c r="B122" i="9"/>
  <c r="C122" i="9"/>
  <c r="D122" i="9"/>
  <c r="B123" i="9"/>
  <c r="C123" i="9"/>
  <c r="D123" i="9"/>
  <c r="B124" i="9"/>
  <c r="C124" i="9"/>
  <c r="D124" i="9"/>
  <c r="B125" i="9"/>
  <c r="C125" i="9"/>
  <c r="D125" i="9"/>
  <c r="B126" i="9"/>
  <c r="C126" i="9"/>
  <c r="D126" i="9"/>
  <c r="B127" i="9"/>
  <c r="C127" i="9"/>
  <c r="D127" i="9"/>
  <c r="B128" i="9"/>
  <c r="C128" i="9"/>
  <c r="D128" i="9"/>
  <c r="B129" i="9"/>
  <c r="C129" i="9"/>
  <c r="D129" i="9"/>
  <c r="B130" i="9"/>
  <c r="C130" i="9"/>
  <c r="D130" i="9"/>
  <c r="B131" i="9"/>
  <c r="C131" i="9"/>
  <c r="D131" i="9"/>
  <c r="B132" i="9"/>
  <c r="C132" i="9"/>
  <c r="D132" i="9"/>
  <c r="B133" i="9"/>
  <c r="C133" i="9"/>
  <c r="D133" i="9"/>
  <c r="B134" i="9"/>
  <c r="C134" i="9"/>
  <c r="D134" i="9"/>
  <c r="B135" i="9"/>
  <c r="C135" i="9"/>
  <c r="D135" i="9"/>
  <c r="B136" i="9"/>
  <c r="C136" i="9"/>
  <c r="D136" i="9"/>
  <c r="B137" i="9"/>
  <c r="C137" i="9"/>
  <c r="D137" i="9"/>
  <c r="B138" i="9"/>
  <c r="C138" i="9"/>
  <c r="D138" i="9"/>
  <c r="B139" i="9"/>
  <c r="C139" i="9"/>
  <c r="D139" i="9"/>
  <c r="B140" i="9"/>
  <c r="C140" i="9"/>
  <c r="D140" i="9"/>
  <c r="B141" i="9"/>
  <c r="C141" i="9"/>
  <c r="D141" i="9"/>
  <c r="B142" i="9"/>
  <c r="C142" i="9"/>
  <c r="D142" i="9"/>
  <c r="B143" i="9"/>
  <c r="C143" i="9"/>
  <c r="D143" i="9"/>
  <c r="B144" i="9"/>
  <c r="C144" i="9"/>
  <c r="D144" i="9"/>
  <c r="B145" i="9"/>
  <c r="C145" i="9"/>
  <c r="D145" i="9"/>
  <c r="B146" i="9"/>
  <c r="C146" i="9"/>
  <c r="D146" i="9"/>
  <c r="B147" i="9"/>
  <c r="C147" i="9"/>
  <c r="D147" i="9"/>
  <c r="B148" i="9"/>
  <c r="C148" i="9"/>
  <c r="D148" i="9"/>
  <c r="B149" i="9"/>
  <c r="C149" i="9"/>
  <c r="D149" i="9"/>
  <c r="B150" i="9"/>
  <c r="C150" i="9"/>
  <c r="D150" i="9"/>
  <c r="B151" i="9"/>
  <c r="C151" i="9"/>
  <c r="D151" i="9"/>
  <c r="B152" i="9"/>
  <c r="C152" i="9"/>
  <c r="D152" i="9"/>
  <c r="B153" i="9"/>
  <c r="C153" i="9"/>
  <c r="D153" i="9"/>
  <c r="B154" i="9"/>
  <c r="C154" i="9"/>
  <c r="D154" i="9"/>
  <c r="B155" i="9"/>
  <c r="C155" i="9"/>
  <c r="D155" i="9"/>
  <c r="B156" i="9"/>
  <c r="C156" i="9"/>
  <c r="D156" i="9"/>
  <c r="B157" i="9"/>
  <c r="C157" i="9"/>
  <c r="D157" i="9"/>
  <c r="B158" i="9"/>
  <c r="C158" i="9"/>
  <c r="D158" i="9"/>
  <c r="B159" i="9"/>
  <c r="C159" i="9"/>
  <c r="D159" i="9"/>
  <c r="B160" i="9"/>
  <c r="C160" i="9"/>
  <c r="D160" i="9"/>
  <c r="B161" i="9"/>
  <c r="C161" i="9"/>
  <c r="D161" i="9"/>
  <c r="B162" i="9"/>
  <c r="C162" i="9"/>
  <c r="D162" i="9"/>
  <c r="B163" i="9"/>
  <c r="C163" i="9"/>
  <c r="D163" i="9"/>
  <c r="B164" i="9"/>
  <c r="C164" i="9"/>
  <c r="D164" i="9"/>
  <c r="B165" i="9"/>
  <c r="C165" i="9"/>
  <c r="D165" i="9"/>
  <c r="B166" i="9"/>
  <c r="C166" i="9"/>
  <c r="D166" i="9"/>
  <c r="B167" i="9"/>
  <c r="Q2" i="8" s="1"/>
  <c r="C167" i="9"/>
  <c r="D167" i="9"/>
  <c r="B168" i="9"/>
  <c r="C168" i="9"/>
  <c r="D168" i="9"/>
  <c r="B169" i="9"/>
  <c r="C169" i="9"/>
  <c r="D169" i="9"/>
  <c r="B170" i="9"/>
  <c r="C170" i="9"/>
  <c r="D170" i="9"/>
  <c r="B171" i="9"/>
  <c r="C171" i="9"/>
  <c r="D171" i="9"/>
  <c r="B172" i="9"/>
  <c r="C172" i="9"/>
  <c r="D172" i="9"/>
  <c r="B173" i="9"/>
  <c r="C173" i="9"/>
  <c r="D173" i="9"/>
  <c r="B174" i="9"/>
  <c r="C174" i="9"/>
  <c r="D174" i="9"/>
  <c r="B175" i="9"/>
  <c r="C175" i="9"/>
  <c r="D175" i="9"/>
  <c r="B176" i="9"/>
  <c r="C176" i="9"/>
  <c r="D176" i="9"/>
  <c r="B177" i="9"/>
  <c r="C177" i="9"/>
  <c r="D177" i="9"/>
  <c r="B178" i="9"/>
  <c r="C178" i="9"/>
  <c r="D178" i="9"/>
  <c r="B179" i="9"/>
  <c r="C179" i="9"/>
  <c r="D179" i="9"/>
  <c r="B180" i="9"/>
  <c r="C180" i="9"/>
  <c r="D180" i="9"/>
  <c r="B181" i="9"/>
  <c r="C181" i="9"/>
  <c r="D181" i="9"/>
  <c r="B182" i="9"/>
  <c r="C182" i="9"/>
  <c r="D182" i="9"/>
  <c r="B183" i="9"/>
  <c r="C183" i="9"/>
  <c r="D183" i="9"/>
  <c r="B184" i="9"/>
  <c r="C184" i="9"/>
  <c r="D184" i="9"/>
  <c r="B185" i="9"/>
  <c r="C185" i="9"/>
  <c r="D185" i="9"/>
  <c r="B186" i="9"/>
  <c r="C186" i="9"/>
  <c r="D186" i="9"/>
  <c r="B187" i="9"/>
  <c r="C187" i="9"/>
  <c r="D187" i="9"/>
  <c r="B188" i="9"/>
  <c r="C188" i="9"/>
  <c r="D188" i="9"/>
  <c r="B189" i="9"/>
  <c r="C189" i="9"/>
  <c r="D189" i="9"/>
  <c r="B190" i="9"/>
  <c r="C190" i="9"/>
  <c r="D190" i="9"/>
  <c r="B191" i="9"/>
  <c r="C191" i="9"/>
  <c r="D191" i="9"/>
  <c r="B192" i="9"/>
  <c r="C192" i="9"/>
  <c r="D192" i="9"/>
  <c r="B193" i="9"/>
  <c r="C193" i="9"/>
  <c r="D193" i="9"/>
  <c r="B194" i="9"/>
  <c r="C194" i="9"/>
  <c r="D194" i="9"/>
  <c r="B195" i="9"/>
  <c r="C195" i="9"/>
  <c r="D195" i="9"/>
  <c r="B196" i="9"/>
  <c r="C196" i="9"/>
  <c r="D196" i="9"/>
  <c r="B197" i="9"/>
  <c r="C197" i="9"/>
  <c r="D197" i="9"/>
  <c r="B198" i="9"/>
  <c r="C198" i="9"/>
  <c r="D198" i="9"/>
  <c r="B199" i="9"/>
  <c r="C199" i="9"/>
  <c r="D199" i="9"/>
  <c r="B200" i="9"/>
  <c r="C200" i="9"/>
  <c r="D200" i="9"/>
  <c r="B201" i="9"/>
  <c r="C201" i="9"/>
  <c r="D201" i="9"/>
  <c r="B202" i="9"/>
  <c r="C202" i="9"/>
  <c r="D202" i="9"/>
  <c r="B203" i="9"/>
  <c r="C203" i="9"/>
  <c r="D203" i="9"/>
  <c r="B204" i="9"/>
  <c r="C204" i="9"/>
  <c r="D204" i="9"/>
  <c r="B205" i="9"/>
  <c r="C205" i="9"/>
  <c r="D205" i="9"/>
  <c r="B206" i="9"/>
  <c r="C206" i="9"/>
  <c r="D206" i="9"/>
  <c r="B207" i="9"/>
  <c r="C207" i="9"/>
  <c r="D207" i="9"/>
  <c r="B208" i="9"/>
  <c r="C208" i="9"/>
  <c r="D208" i="9"/>
  <c r="B209" i="9"/>
  <c r="C209" i="9"/>
  <c r="D209" i="9"/>
  <c r="B210" i="9"/>
  <c r="C210" i="9"/>
  <c r="D210" i="9"/>
  <c r="B211" i="9"/>
  <c r="C211" i="9"/>
  <c r="D211" i="9"/>
  <c r="B212" i="9"/>
  <c r="C212" i="9"/>
  <c r="D212" i="9"/>
  <c r="B213" i="9"/>
  <c r="C213" i="9"/>
  <c r="D213" i="9"/>
  <c r="B214" i="9"/>
  <c r="C214" i="9"/>
  <c r="D214" i="9"/>
  <c r="B215" i="9"/>
  <c r="C215" i="9"/>
  <c r="D215" i="9"/>
  <c r="B216" i="9"/>
  <c r="C216" i="9"/>
  <c r="D216" i="9"/>
  <c r="B217" i="9"/>
  <c r="C217" i="9"/>
  <c r="D217" i="9"/>
  <c r="B218" i="9"/>
  <c r="C218" i="9"/>
  <c r="D218" i="9"/>
  <c r="B219" i="9"/>
  <c r="C219" i="9"/>
  <c r="D219" i="9"/>
  <c r="B220" i="9"/>
  <c r="C220" i="9"/>
  <c r="D220" i="9"/>
  <c r="B221" i="9"/>
  <c r="C221" i="9"/>
  <c r="D221" i="9"/>
  <c r="B222" i="9"/>
  <c r="C222" i="9"/>
  <c r="D222" i="9"/>
  <c r="B223" i="9"/>
  <c r="C223" i="9"/>
  <c r="D223" i="9"/>
  <c r="B224" i="9"/>
  <c r="C224" i="9"/>
  <c r="D224" i="9"/>
  <c r="B225" i="9"/>
  <c r="C225" i="9"/>
  <c r="D225" i="9"/>
  <c r="B226" i="9"/>
  <c r="C226" i="9"/>
  <c r="D226" i="9"/>
  <c r="B227" i="9"/>
  <c r="C227" i="9"/>
  <c r="D227" i="9"/>
  <c r="B228" i="9"/>
  <c r="C228" i="9"/>
  <c r="D228" i="9"/>
  <c r="B229" i="9"/>
  <c r="C229" i="9"/>
  <c r="D229" i="9"/>
  <c r="B230" i="9"/>
  <c r="C230" i="9"/>
  <c r="D230" i="9"/>
  <c r="B231" i="9"/>
  <c r="C231" i="9"/>
  <c r="D231" i="9"/>
  <c r="B232" i="9"/>
  <c r="C232" i="9"/>
  <c r="D232" i="9"/>
  <c r="B233" i="9"/>
  <c r="C233" i="9"/>
  <c r="D233" i="9"/>
  <c r="B234" i="9"/>
  <c r="C234" i="9"/>
  <c r="D234" i="9"/>
  <c r="B235" i="9"/>
  <c r="C235" i="9"/>
  <c r="D235" i="9"/>
  <c r="B236" i="9"/>
  <c r="C236" i="9"/>
  <c r="D236" i="9"/>
  <c r="B237" i="9"/>
  <c r="C237" i="9"/>
  <c r="D237" i="9"/>
  <c r="B238" i="9"/>
  <c r="C238" i="9"/>
  <c r="D238" i="9"/>
  <c r="B239" i="9"/>
  <c r="C239" i="9"/>
  <c r="D239" i="9"/>
  <c r="B240" i="9"/>
  <c r="C240" i="9"/>
  <c r="D240" i="9"/>
  <c r="B241" i="9"/>
  <c r="C241" i="9"/>
  <c r="D241" i="9"/>
  <c r="B242" i="9"/>
  <c r="C242" i="9"/>
  <c r="D242" i="9"/>
  <c r="B243" i="9"/>
  <c r="C243" i="9"/>
  <c r="D243" i="9"/>
  <c r="B244" i="9"/>
  <c r="C244" i="9"/>
  <c r="D244" i="9"/>
  <c r="B245" i="9"/>
  <c r="C245" i="9"/>
  <c r="D245" i="9"/>
  <c r="B246" i="9"/>
  <c r="C246" i="9"/>
  <c r="D246" i="9"/>
  <c r="B247" i="9"/>
  <c r="C247" i="9"/>
  <c r="D247" i="9"/>
  <c r="B248" i="9"/>
  <c r="C248" i="9"/>
  <c r="D248" i="9"/>
  <c r="B249" i="9"/>
  <c r="C249" i="9"/>
  <c r="D249" i="9"/>
  <c r="B250" i="9"/>
  <c r="C250" i="9"/>
  <c r="D250" i="9"/>
  <c r="B251" i="9"/>
  <c r="C251" i="9"/>
  <c r="D251" i="9"/>
  <c r="B252" i="9"/>
  <c r="C252" i="9"/>
  <c r="D252" i="9"/>
  <c r="B253" i="9"/>
  <c r="C253" i="9"/>
  <c r="D253" i="9"/>
  <c r="B254" i="9"/>
  <c r="C254" i="9"/>
  <c r="D254" i="9"/>
  <c r="B255" i="9"/>
  <c r="C255" i="9"/>
  <c r="D255" i="9"/>
  <c r="B256" i="9"/>
  <c r="C256" i="9"/>
  <c r="D256" i="9"/>
  <c r="B257" i="9"/>
  <c r="C257" i="9"/>
  <c r="D257" i="9"/>
  <c r="B258" i="9"/>
  <c r="C258" i="9"/>
  <c r="D258" i="9"/>
  <c r="B259" i="9"/>
  <c r="C259" i="9"/>
  <c r="D259" i="9"/>
  <c r="B260" i="9"/>
  <c r="C260" i="9"/>
  <c r="D260" i="9"/>
  <c r="B261" i="9"/>
  <c r="C261" i="9"/>
  <c r="D261" i="9"/>
  <c r="B262" i="9"/>
  <c r="C262" i="9"/>
  <c r="D262" i="9"/>
  <c r="B263" i="9"/>
  <c r="C263" i="9"/>
  <c r="D263" i="9"/>
  <c r="B264" i="9"/>
  <c r="C264" i="9"/>
  <c r="D264" i="9"/>
  <c r="B265" i="9"/>
  <c r="C265" i="9"/>
  <c r="D265" i="9"/>
  <c r="B266" i="9"/>
  <c r="C266" i="9"/>
  <c r="D266" i="9"/>
  <c r="B267" i="9"/>
  <c r="C267" i="9"/>
  <c r="D267" i="9"/>
  <c r="B268" i="9"/>
  <c r="C268" i="9"/>
  <c r="D268" i="9"/>
  <c r="B269" i="9"/>
  <c r="C269" i="9"/>
  <c r="D269" i="9"/>
  <c r="B270" i="9"/>
  <c r="C270" i="9"/>
  <c r="D270" i="9"/>
  <c r="B271" i="9"/>
  <c r="C271" i="9"/>
  <c r="D271" i="9"/>
  <c r="B272" i="9"/>
  <c r="C272" i="9"/>
  <c r="D272" i="9"/>
  <c r="B273" i="9"/>
  <c r="C273" i="9"/>
  <c r="D273" i="9"/>
  <c r="B274" i="9"/>
  <c r="C274" i="9"/>
  <c r="D274" i="9"/>
  <c r="B275" i="9"/>
  <c r="C275" i="9"/>
  <c r="D275" i="9"/>
  <c r="B276" i="9"/>
  <c r="C276" i="9"/>
  <c r="D276" i="9"/>
  <c r="B277" i="9"/>
  <c r="C277" i="9"/>
  <c r="D277" i="9"/>
  <c r="B278" i="9"/>
  <c r="C278" i="9"/>
  <c r="D278" i="9"/>
  <c r="B279" i="9"/>
  <c r="C279" i="9"/>
  <c r="D279" i="9"/>
  <c r="B280" i="9"/>
  <c r="C280" i="9"/>
  <c r="D280" i="9"/>
  <c r="B281" i="9"/>
  <c r="C281" i="9"/>
  <c r="D281" i="9"/>
  <c r="B282" i="9"/>
  <c r="C282" i="9"/>
  <c r="D282" i="9"/>
  <c r="B283" i="9"/>
  <c r="C283" i="9"/>
  <c r="D283" i="9"/>
  <c r="B284" i="9"/>
  <c r="C284" i="9"/>
  <c r="D284" i="9"/>
  <c r="B285" i="9"/>
  <c r="C285" i="9"/>
  <c r="D285" i="9"/>
  <c r="B286" i="9"/>
  <c r="C286" i="9"/>
  <c r="D286" i="9"/>
  <c r="B287" i="9"/>
  <c r="C287" i="9"/>
  <c r="D287" i="9"/>
  <c r="B288" i="9"/>
  <c r="C288" i="9"/>
  <c r="D288" i="9"/>
  <c r="B289" i="9"/>
  <c r="C289" i="9"/>
  <c r="D289" i="9"/>
  <c r="B290" i="9"/>
  <c r="C290" i="9"/>
  <c r="D290" i="9"/>
  <c r="B291" i="9"/>
  <c r="C291" i="9"/>
  <c r="D291" i="9"/>
  <c r="B292" i="9"/>
  <c r="C292" i="9"/>
  <c r="D292" i="9"/>
  <c r="B293" i="9"/>
  <c r="C293" i="9"/>
  <c r="D293" i="9"/>
  <c r="B294" i="9"/>
  <c r="C294" i="9"/>
  <c r="D294" i="9"/>
  <c r="B295" i="9"/>
  <c r="C295" i="9"/>
  <c r="D295" i="9"/>
  <c r="B296" i="9"/>
  <c r="C296" i="9"/>
  <c r="D296" i="9"/>
  <c r="B297" i="9"/>
  <c r="C297" i="9"/>
  <c r="D297" i="9"/>
  <c r="B298" i="9"/>
  <c r="C298" i="9"/>
  <c r="D298" i="9"/>
  <c r="B299" i="9"/>
  <c r="C299" i="9"/>
  <c r="D299" i="9"/>
  <c r="B300" i="9"/>
  <c r="C300" i="9"/>
  <c r="D300" i="9"/>
  <c r="B301" i="9"/>
  <c r="C301" i="9"/>
  <c r="D301" i="9"/>
  <c r="B302" i="9"/>
  <c r="C302" i="9"/>
  <c r="D302" i="9"/>
  <c r="B303" i="9"/>
  <c r="C303" i="9"/>
  <c r="D303" i="9"/>
  <c r="B304" i="9"/>
  <c r="C304" i="9"/>
  <c r="D304" i="9"/>
  <c r="B305" i="9"/>
  <c r="C305" i="9"/>
  <c r="D305" i="9"/>
  <c r="B306" i="9"/>
  <c r="C306" i="9"/>
  <c r="D306" i="9"/>
  <c r="B307" i="9"/>
  <c r="C307" i="9"/>
  <c r="D307" i="9"/>
  <c r="B308" i="9"/>
  <c r="C308" i="9"/>
  <c r="D308" i="9"/>
  <c r="B309" i="9"/>
  <c r="C309" i="9"/>
  <c r="D309" i="9"/>
  <c r="B310" i="9"/>
  <c r="C310" i="9"/>
  <c r="D310" i="9"/>
  <c r="B311" i="9"/>
  <c r="C311" i="9"/>
  <c r="D311" i="9"/>
  <c r="B312" i="9"/>
  <c r="C312" i="9"/>
  <c r="D312" i="9"/>
  <c r="B313" i="9"/>
  <c r="C313" i="9"/>
  <c r="D313" i="9"/>
  <c r="B314" i="9"/>
  <c r="C314" i="9"/>
  <c r="D314" i="9"/>
  <c r="B315" i="9"/>
  <c r="C315" i="9"/>
  <c r="D315" i="9"/>
  <c r="B316" i="9"/>
  <c r="C316" i="9"/>
  <c r="D316" i="9"/>
  <c r="B317" i="9"/>
  <c r="C317" i="9"/>
  <c r="D317" i="9"/>
  <c r="B318" i="9"/>
  <c r="C318" i="9"/>
  <c r="D318" i="9"/>
  <c r="B319" i="9"/>
  <c r="C319" i="9"/>
  <c r="D319" i="9"/>
  <c r="B320" i="9"/>
  <c r="C320" i="9"/>
  <c r="D320" i="9"/>
  <c r="B321" i="9"/>
  <c r="C321" i="9"/>
  <c r="D321" i="9"/>
  <c r="B322" i="9"/>
  <c r="C322" i="9"/>
  <c r="D322" i="9"/>
  <c r="B323" i="9"/>
  <c r="C323" i="9"/>
  <c r="D323" i="9"/>
  <c r="B324" i="9"/>
  <c r="C324" i="9"/>
  <c r="D324" i="9"/>
  <c r="B325" i="9"/>
  <c r="C325" i="9"/>
  <c r="D325" i="9"/>
  <c r="B326" i="9"/>
  <c r="C326" i="9"/>
  <c r="D326" i="9"/>
  <c r="B327" i="9"/>
  <c r="O2" i="8" s="1"/>
  <c r="C327" i="9"/>
  <c r="D327" i="9"/>
  <c r="B328" i="9"/>
  <c r="C328" i="9"/>
  <c r="D328" i="9"/>
  <c r="B329" i="9"/>
  <c r="C329" i="9"/>
  <c r="D329" i="9"/>
  <c r="B330" i="9"/>
  <c r="C330" i="9"/>
  <c r="D330" i="9"/>
  <c r="B331" i="9"/>
  <c r="C331" i="9"/>
  <c r="D331" i="9"/>
  <c r="B332" i="9"/>
  <c r="C332" i="9"/>
  <c r="D332" i="9"/>
  <c r="B333" i="9"/>
  <c r="C333" i="9"/>
  <c r="D333" i="9"/>
  <c r="B334" i="9"/>
  <c r="C334" i="9"/>
  <c r="D334" i="9"/>
  <c r="B335" i="9"/>
  <c r="C335" i="9"/>
  <c r="D335" i="9"/>
  <c r="B336" i="9"/>
  <c r="C336" i="9"/>
  <c r="D336" i="9"/>
  <c r="B337" i="9"/>
  <c r="C337" i="9"/>
  <c r="D337" i="9"/>
  <c r="B338" i="9"/>
  <c r="C338" i="9"/>
  <c r="D338" i="9"/>
  <c r="B339" i="9"/>
  <c r="C339" i="9"/>
  <c r="D339" i="9"/>
  <c r="B340" i="9"/>
  <c r="C340" i="9"/>
  <c r="D340" i="9"/>
  <c r="B341" i="9"/>
  <c r="C341" i="9"/>
  <c r="D341" i="9"/>
  <c r="B342" i="9"/>
  <c r="C342" i="9"/>
  <c r="D342" i="9"/>
  <c r="B343" i="9"/>
  <c r="C343" i="9"/>
  <c r="D343" i="9"/>
  <c r="B344" i="9"/>
  <c r="C344" i="9"/>
  <c r="D344" i="9"/>
  <c r="B345" i="9"/>
  <c r="C345" i="9"/>
  <c r="D345" i="9"/>
  <c r="B346" i="9"/>
  <c r="C346" i="9"/>
  <c r="D346" i="9"/>
  <c r="B347" i="9"/>
  <c r="C347" i="9"/>
  <c r="D347" i="9"/>
  <c r="B348" i="9"/>
  <c r="C348" i="9"/>
  <c r="D348" i="9"/>
  <c r="B349" i="9"/>
  <c r="C349" i="9"/>
  <c r="D349" i="9"/>
  <c r="B350" i="9"/>
  <c r="C350" i="9"/>
  <c r="D350" i="9"/>
  <c r="B351" i="9"/>
  <c r="C351" i="9"/>
  <c r="D351" i="9"/>
  <c r="B352" i="9"/>
  <c r="C352" i="9"/>
  <c r="D352" i="9"/>
  <c r="B353" i="9"/>
  <c r="C353" i="9"/>
  <c r="D353" i="9"/>
  <c r="B354" i="9"/>
  <c r="C354" i="9"/>
  <c r="D354" i="9"/>
  <c r="B355" i="9"/>
  <c r="C355" i="9"/>
  <c r="D355" i="9"/>
  <c r="B356" i="9"/>
  <c r="C356" i="9"/>
  <c r="D356" i="9"/>
  <c r="B357" i="9"/>
  <c r="C357" i="9"/>
  <c r="D357" i="9"/>
  <c r="B358" i="9"/>
  <c r="C358" i="9"/>
  <c r="D358" i="9"/>
  <c r="B359" i="9"/>
  <c r="C359" i="9"/>
  <c r="D359" i="9"/>
  <c r="B360" i="9"/>
  <c r="C360" i="9"/>
  <c r="D360" i="9"/>
  <c r="B361" i="9"/>
  <c r="C361" i="9"/>
  <c r="D361" i="9"/>
  <c r="B362" i="9"/>
  <c r="C362" i="9"/>
  <c r="D362" i="9"/>
  <c r="B363" i="9"/>
  <c r="C363" i="9"/>
  <c r="D363" i="9"/>
  <c r="B364" i="9"/>
  <c r="C364" i="9"/>
  <c r="D364" i="9"/>
  <c r="B365" i="9"/>
  <c r="C365" i="9"/>
  <c r="D365" i="9"/>
  <c r="B366" i="9"/>
  <c r="C366" i="9"/>
  <c r="D366" i="9"/>
  <c r="B367" i="9"/>
  <c r="C367" i="9"/>
  <c r="D367" i="9"/>
  <c r="B368" i="9"/>
  <c r="C368" i="9"/>
  <c r="D368" i="9"/>
  <c r="B369" i="9"/>
  <c r="C369" i="9"/>
  <c r="D369" i="9"/>
  <c r="B370" i="9"/>
  <c r="C370" i="9"/>
  <c r="D370" i="9"/>
  <c r="B371" i="9"/>
  <c r="C371" i="9"/>
  <c r="D371" i="9"/>
  <c r="B372" i="9"/>
  <c r="C372" i="9"/>
  <c r="D372" i="9"/>
  <c r="B373" i="9"/>
  <c r="C373" i="9"/>
  <c r="D373" i="9"/>
  <c r="B374" i="9"/>
  <c r="C374" i="9"/>
  <c r="D374" i="9"/>
  <c r="B375" i="9"/>
  <c r="C375" i="9"/>
  <c r="D375" i="9"/>
  <c r="B376" i="9"/>
  <c r="C376" i="9"/>
  <c r="D376" i="9"/>
  <c r="B377" i="9"/>
  <c r="C377" i="9"/>
  <c r="D377" i="9"/>
  <c r="B378" i="9"/>
  <c r="C378" i="9"/>
  <c r="D378" i="9"/>
  <c r="B379" i="9"/>
  <c r="C379" i="9"/>
  <c r="D379" i="9"/>
  <c r="B380" i="9"/>
  <c r="C380" i="9"/>
  <c r="D380" i="9"/>
  <c r="B381" i="9"/>
  <c r="C381" i="9"/>
  <c r="D381" i="9"/>
  <c r="B382" i="9"/>
  <c r="C382" i="9"/>
  <c r="D382" i="9"/>
  <c r="B383" i="9"/>
  <c r="C383" i="9"/>
  <c r="D383" i="9"/>
  <c r="B384" i="9"/>
  <c r="C384" i="9"/>
  <c r="D384" i="9"/>
  <c r="B385" i="9"/>
  <c r="C385" i="9"/>
  <c r="D385" i="9"/>
  <c r="B386" i="9"/>
  <c r="C386" i="9"/>
  <c r="D386" i="9"/>
  <c r="B387" i="9"/>
  <c r="C387" i="9"/>
  <c r="D387" i="9"/>
  <c r="B388" i="9"/>
  <c r="C388" i="9"/>
  <c r="D388" i="9"/>
  <c r="B389" i="9"/>
  <c r="C389" i="9"/>
  <c r="D389" i="9"/>
  <c r="B390" i="9"/>
  <c r="C390" i="9"/>
  <c r="D390" i="9"/>
  <c r="B391" i="9"/>
  <c r="C391" i="9"/>
  <c r="D391" i="9"/>
  <c r="B392" i="9"/>
  <c r="C392" i="9"/>
  <c r="D392" i="9"/>
  <c r="B393" i="9"/>
  <c r="C393" i="9"/>
  <c r="D393" i="9"/>
  <c r="B394" i="9"/>
  <c r="C394" i="9"/>
  <c r="D394" i="9"/>
  <c r="B395" i="9"/>
  <c r="C395" i="9"/>
  <c r="D395" i="9"/>
  <c r="B396" i="9"/>
  <c r="C396" i="9"/>
  <c r="D396" i="9"/>
  <c r="B397" i="9"/>
  <c r="C397" i="9"/>
  <c r="D397" i="9"/>
  <c r="B398" i="9"/>
  <c r="C398" i="9"/>
  <c r="D398" i="9"/>
  <c r="B399" i="9"/>
  <c r="C399" i="9"/>
  <c r="D399" i="9"/>
  <c r="B400" i="9"/>
  <c r="C400" i="9"/>
  <c r="D400" i="9"/>
  <c r="B401" i="9"/>
  <c r="C401" i="9"/>
  <c r="D401" i="9"/>
  <c r="B402" i="9"/>
  <c r="C402" i="9"/>
  <c r="D402" i="9"/>
  <c r="B403" i="9"/>
  <c r="C403" i="9"/>
  <c r="D403" i="9"/>
  <c r="B404" i="9"/>
  <c r="C404" i="9"/>
  <c r="D404" i="9"/>
  <c r="B405" i="9"/>
  <c r="C405" i="9"/>
  <c r="D405" i="9"/>
  <c r="B406" i="9"/>
  <c r="C406" i="9"/>
  <c r="D406" i="9"/>
  <c r="B407" i="9"/>
  <c r="C407" i="9"/>
  <c r="D407" i="9"/>
  <c r="B408" i="9"/>
  <c r="C408" i="9"/>
  <c r="D408" i="9"/>
  <c r="B409" i="9"/>
  <c r="C409" i="9"/>
  <c r="D409" i="9"/>
  <c r="B410" i="9"/>
  <c r="C410" i="9"/>
  <c r="D410" i="9"/>
  <c r="B411" i="9"/>
  <c r="C411" i="9"/>
  <c r="D411" i="9"/>
  <c r="B412" i="9"/>
  <c r="C412" i="9"/>
  <c r="D412" i="9"/>
  <c r="B413" i="9"/>
  <c r="C413" i="9"/>
  <c r="D413" i="9"/>
  <c r="B414" i="9"/>
  <c r="C414" i="9"/>
  <c r="D414" i="9"/>
  <c r="B415" i="9"/>
  <c r="C415" i="9"/>
  <c r="D415" i="9"/>
  <c r="B416" i="9"/>
  <c r="C416" i="9"/>
  <c r="D416" i="9"/>
  <c r="B417" i="9"/>
  <c r="C417" i="9"/>
  <c r="D417" i="9"/>
  <c r="B418" i="9"/>
  <c r="C418" i="9"/>
  <c r="D418" i="9"/>
  <c r="B419" i="9"/>
  <c r="C419" i="9"/>
  <c r="D419" i="9"/>
  <c r="B420" i="9"/>
  <c r="C420" i="9"/>
  <c r="D420" i="9"/>
  <c r="B421" i="9"/>
  <c r="C421" i="9"/>
  <c r="D421" i="9"/>
  <c r="B422" i="9"/>
  <c r="C422" i="9"/>
  <c r="D422" i="9"/>
  <c r="B423" i="9"/>
  <c r="C423" i="9"/>
  <c r="D423" i="9"/>
  <c r="B424" i="9"/>
  <c r="C424" i="9"/>
  <c r="D424" i="9"/>
  <c r="B425" i="9"/>
  <c r="C425" i="9"/>
  <c r="D425" i="9"/>
  <c r="B426" i="9"/>
  <c r="C426" i="9"/>
  <c r="D426" i="9"/>
  <c r="B427" i="9"/>
  <c r="C427" i="9"/>
  <c r="D427" i="9"/>
  <c r="B428" i="9"/>
  <c r="C428" i="9"/>
  <c r="D428" i="9"/>
  <c r="B429" i="9"/>
  <c r="C429" i="9"/>
  <c r="D429" i="9"/>
  <c r="B430" i="9"/>
  <c r="C430" i="9"/>
  <c r="D430" i="9"/>
  <c r="B431" i="9"/>
  <c r="C431" i="9"/>
  <c r="D431" i="9"/>
  <c r="B432" i="9"/>
  <c r="C432" i="9"/>
  <c r="D432" i="9"/>
  <c r="B433" i="9"/>
  <c r="C433" i="9"/>
  <c r="D433" i="9"/>
  <c r="B434" i="9"/>
  <c r="C434" i="9"/>
  <c r="D434" i="9"/>
  <c r="B435" i="9"/>
  <c r="C435" i="9"/>
  <c r="D435" i="9"/>
  <c r="B436" i="9"/>
  <c r="C436" i="9"/>
  <c r="D436" i="9"/>
  <c r="B437" i="9"/>
  <c r="C437" i="9"/>
  <c r="D437" i="9"/>
  <c r="B438" i="9"/>
  <c r="C438" i="9"/>
  <c r="D438" i="9"/>
  <c r="B439" i="9"/>
  <c r="C439" i="9"/>
  <c r="D439" i="9"/>
  <c r="B440" i="9"/>
  <c r="C440" i="9"/>
  <c r="D440" i="9"/>
  <c r="B441" i="9"/>
  <c r="C441" i="9"/>
  <c r="D441" i="9"/>
  <c r="B442" i="9"/>
  <c r="C442" i="9"/>
  <c r="D442" i="9"/>
  <c r="B443" i="9"/>
  <c r="C443" i="9"/>
  <c r="D443" i="9"/>
  <c r="B444" i="9"/>
  <c r="C444" i="9"/>
  <c r="D444" i="9"/>
  <c r="B445" i="9"/>
  <c r="C445" i="9"/>
  <c r="D445" i="9"/>
  <c r="B446" i="9"/>
  <c r="C446" i="9"/>
  <c r="D446" i="9"/>
  <c r="B447" i="9"/>
  <c r="C447" i="9"/>
  <c r="D447" i="9"/>
  <c r="B448" i="9"/>
  <c r="C448" i="9"/>
  <c r="D448" i="9"/>
  <c r="B449" i="9"/>
  <c r="C449" i="9"/>
  <c r="D449" i="9"/>
  <c r="B450" i="9"/>
  <c r="C450" i="9"/>
  <c r="D450" i="9"/>
  <c r="B451" i="9"/>
  <c r="C451" i="9"/>
  <c r="D451" i="9"/>
  <c r="B452" i="9"/>
  <c r="C452" i="9"/>
  <c r="D452" i="9"/>
  <c r="B453" i="9"/>
  <c r="C453" i="9"/>
  <c r="D453" i="9"/>
  <c r="B454" i="9"/>
  <c r="C454" i="9"/>
  <c r="D454" i="9"/>
  <c r="B455" i="9"/>
  <c r="C455" i="9"/>
  <c r="D455" i="9"/>
  <c r="B456" i="9"/>
  <c r="C456" i="9"/>
  <c r="D456" i="9"/>
  <c r="B457" i="9"/>
  <c r="C457" i="9"/>
  <c r="D457" i="9"/>
  <c r="B458" i="9"/>
  <c r="C458" i="9"/>
  <c r="D458" i="9"/>
  <c r="B459" i="9"/>
  <c r="C459" i="9"/>
  <c r="D459" i="9"/>
  <c r="B460" i="9"/>
  <c r="C460" i="9"/>
  <c r="D460" i="9"/>
  <c r="B461" i="9"/>
  <c r="C461" i="9"/>
  <c r="D461" i="9"/>
  <c r="B462" i="9"/>
  <c r="C462" i="9"/>
  <c r="D462" i="9"/>
  <c r="B463" i="9"/>
  <c r="C463" i="9"/>
  <c r="D463" i="9"/>
  <c r="B464" i="9"/>
  <c r="C464" i="9"/>
  <c r="D464" i="9"/>
  <c r="B465" i="9"/>
  <c r="C465" i="9"/>
  <c r="D465" i="9"/>
  <c r="B466" i="9"/>
  <c r="C466" i="9"/>
  <c r="D466" i="9"/>
  <c r="B467" i="9"/>
  <c r="C467" i="9"/>
  <c r="D467" i="9"/>
  <c r="B468" i="9"/>
  <c r="C468" i="9"/>
  <c r="D468" i="9"/>
  <c r="B469" i="9"/>
  <c r="C469" i="9"/>
  <c r="D469" i="9"/>
  <c r="B470" i="9"/>
  <c r="C470" i="9"/>
  <c r="D470" i="9"/>
  <c r="B471" i="9"/>
  <c r="C471" i="9"/>
  <c r="D471" i="9"/>
  <c r="B472" i="9"/>
  <c r="C472" i="9"/>
  <c r="D472" i="9"/>
  <c r="B473" i="9"/>
  <c r="C473" i="9"/>
  <c r="D473" i="9"/>
  <c r="B474" i="9"/>
  <c r="C474" i="9"/>
  <c r="D474" i="9"/>
  <c r="B475" i="9"/>
  <c r="C475" i="9"/>
  <c r="D475" i="9"/>
  <c r="B476" i="9"/>
  <c r="C476" i="9"/>
  <c r="D476" i="9"/>
  <c r="B477" i="9"/>
  <c r="C477" i="9"/>
  <c r="D477" i="9"/>
  <c r="B478" i="9"/>
  <c r="C478" i="9"/>
  <c r="D478" i="9"/>
  <c r="B479" i="9"/>
  <c r="C479" i="9"/>
  <c r="D479" i="9"/>
  <c r="B480" i="9"/>
  <c r="C480" i="9"/>
  <c r="D480" i="9"/>
  <c r="B481" i="9"/>
  <c r="C481" i="9"/>
  <c r="D481" i="9"/>
  <c r="B482" i="9"/>
  <c r="C482" i="9"/>
  <c r="D482" i="9"/>
  <c r="B483" i="9"/>
  <c r="C483" i="9"/>
  <c r="D483" i="9"/>
  <c r="B484" i="9"/>
  <c r="C484" i="9"/>
  <c r="D484" i="9"/>
  <c r="B485" i="9"/>
  <c r="C485" i="9"/>
  <c r="D485" i="9"/>
  <c r="B486" i="9"/>
  <c r="C486" i="9"/>
  <c r="D486" i="9"/>
  <c r="B487" i="9"/>
  <c r="C487" i="9"/>
  <c r="D487" i="9"/>
  <c r="B488" i="9"/>
  <c r="C488" i="9"/>
  <c r="D488" i="9"/>
  <c r="B489" i="9"/>
  <c r="C489" i="9"/>
  <c r="D489" i="9"/>
  <c r="B490" i="9"/>
  <c r="C490" i="9"/>
  <c r="D490" i="9"/>
  <c r="B491" i="9"/>
  <c r="C491" i="9"/>
  <c r="D491" i="9"/>
  <c r="B492" i="9"/>
  <c r="C492" i="9"/>
  <c r="D492" i="9"/>
  <c r="B493" i="9"/>
  <c r="C493" i="9"/>
  <c r="D493" i="9"/>
  <c r="B494" i="9"/>
  <c r="C494" i="9"/>
  <c r="D494" i="9"/>
  <c r="B495" i="9"/>
  <c r="C495" i="9"/>
  <c r="D495" i="9"/>
  <c r="B496" i="9"/>
  <c r="C496" i="9"/>
  <c r="D496" i="9"/>
  <c r="B497" i="9"/>
  <c r="C497" i="9"/>
  <c r="D497" i="9"/>
  <c r="B498" i="9"/>
  <c r="C498" i="9"/>
  <c r="D498" i="9"/>
  <c r="B499" i="9"/>
  <c r="C499" i="9"/>
  <c r="D499" i="9"/>
  <c r="B500" i="9"/>
  <c r="C500" i="9"/>
  <c r="D500" i="9"/>
  <c r="B501" i="9"/>
  <c r="C501" i="9"/>
  <c r="D501" i="9"/>
  <c r="B502" i="9"/>
  <c r="C502" i="9"/>
  <c r="D502" i="9"/>
  <c r="B503" i="9"/>
  <c r="C503" i="9"/>
  <c r="D503" i="9"/>
  <c r="B504" i="9"/>
  <c r="C504" i="9"/>
  <c r="D504" i="9"/>
  <c r="B505" i="9"/>
  <c r="C505" i="9"/>
  <c r="D505" i="9"/>
  <c r="B506" i="9"/>
  <c r="C506" i="9"/>
  <c r="D506" i="9"/>
  <c r="B507" i="9"/>
  <c r="C507" i="9"/>
  <c r="D507" i="9"/>
  <c r="B508" i="9"/>
  <c r="C508" i="9"/>
  <c r="D508" i="9"/>
  <c r="B509" i="9"/>
  <c r="C509" i="9"/>
  <c r="D509" i="9"/>
  <c r="B510" i="9"/>
  <c r="C510" i="9"/>
  <c r="D510" i="9"/>
  <c r="B511" i="9"/>
  <c r="C511" i="9"/>
  <c r="D511" i="9"/>
  <c r="B512" i="9"/>
  <c r="C512" i="9"/>
  <c r="D512" i="9"/>
  <c r="B513" i="9"/>
  <c r="C513" i="9"/>
  <c r="D513" i="9"/>
  <c r="B514" i="9"/>
  <c r="C514" i="9"/>
  <c r="D514" i="9"/>
  <c r="B515" i="9"/>
  <c r="C515" i="9"/>
  <c r="D515" i="9"/>
  <c r="B516" i="9"/>
  <c r="C516" i="9"/>
  <c r="D516" i="9"/>
  <c r="B517" i="9"/>
  <c r="C517" i="9"/>
  <c r="D517" i="9"/>
  <c r="B518" i="9"/>
  <c r="C518" i="9"/>
  <c r="D518" i="9"/>
  <c r="B519" i="9"/>
  <c r="C519" i="9"/>
  <c r="D519" i="9"/>
  <c r="B520" i="9"/>
  <c r="C520" i="9"/>
  <c r="D520" i="9"/>
  <c r="B521" i="9"/>
  <c r="C521" i="9"/>
  <c r="D521" i="9"/>
  <c r="B522" i="9"/>
  <c r="C522" i="9"/>
  <c r="D522" i="9"/>
  <c r="B523" i="9"/>
  <c r="C523" i="9"/>
  <c r="D523" i="9"/>
  <c r="B524" i="9"/>
  <c r="C524" i="9"/>
  <c r="D524" i="9"/>
  <c r="B525" i="9"/>
  <c r="C525" i="9"/>
  <c r="D525" i="9"/>
  <c r="B526" i="9"/>
  <c r="C526" i="9"/>
  <c r="D526" i="9"/>
  <c r="B527" i="9"/>
  <c r="C527" i="9"/>
  <c r="D527" i="9"/>
  <c r="B528" i="9"/>
  <c r="C528" i="9"/>
  <c r="D528" i="9"/>
  <c r="B529" i="9"/>
  <c r="C529" i="9"/>
  <c r="D529" i="9"/>
  <c r="B530" i="9"/>
  <c r="C530" i="9"/>
  <c r="D530" i="9"/>
  <c r="B531" i="9"/>
  <c r="C531" i="9"/>
  <c r="D531" i="9"/>
  <c r="B532" i="9"/>
  <c r="C532" i="9"/>
  <c r="D532" i="9"/>
  <c r="B533" i="9"/>
  <c r="C533" i="9"/>
  <c r="D533" i="9"/>
  <c r="B534" i="9"/>
  <c r="C534" i="9"/>
  <c r="D534" i="9"/>
  <c r="B535" i="9"/>
  <c r="C535" i="9"/>
  <c r="D535" i="9"/>
  <c r="B536" i="9"/>
  <c r="C536" i="9"/>
  <c r="D536" i="9"/>
  <c r="B537" i="9"/>
  <c r="C537" i="9"/>
  <c r="D537" i="9"/>
  <c r="B538" i="9"/>
  <c r="C538" i="9"/>
  <c r="D538" i="9"/>
  <c r="B539" i="9"/>
  <c r="C539" i="9"/>
  <c r="D539" i="9"/>
  <c r="B540" i="9"/>
  <c r="C540" i="9"/>
  <c r="D540" i="9"/>
  <c r="B541" i="9"/>
  <c r="C541" i="9"/>
  <c r="D541" i="9"/>
  <c r="B542" i="9"/>
  <c r="C542" i="9"/>
  <c r="D542" i="9"/>
  <c r="B543" i="9"/>
  <c r="C543" i="9"/>
  <c r="D543" i="9"/>
  <c r="B544" i="9"/>
  <c r="C544" i="9"/>
  <c r="D544" i="9"/>
  <c r="B545" i="9"/>
  <c r="C545" i="9"/>
  <c r="D545" i="9"/>
  <c r="B546" i="9"/>
  <c r="C546" i="9"/>
  <c r="D546" i="9"/>
  <c r="B547" i="9"/>
  <c r="C547" i="9"/>
  <c r="D547" i="9"/>
  <c r="B548" i="9"/>
  <c r="C548" i="9"/>
  <c r="D548" i="9"/>
  <c r="B549" i="9"/>
  <c r="C549" i="9"/>
  <c r="D549" i="9"/>
  <c r="B550" i="9"/>
  <c r="C550" i="9"/>
  <c r="D550" i="9"/>
  <c r="B551" i="9"/>
  <c r="C551" i="9"/>
  <c r="D551" i="9"/>
  <c r="B552" i="9"/>
  <c r="C552" i="9"/>
  <c r="D552" i="9"/>
  <c r="B553" i="9"/>
  <c r="C553" i="9"/>
  <c r="D553" i="9"/>
  <c r="B554" i="9"/>
  <c r="C554" i="9"/>
  <c r="D554" i="9"/>
  <c r="B555" i="9"/>
  <c r="C555" i="9"/>
  <c r="D555" i="9"/>
  <c r="B556" i="9"/>
  <c r="C556" i="9"/>
  <c r="D556" i="9"/>
  <c r="B557" i="9"/>
  <c r="C557" i="9"/>
  <c r="D557" i="9"/>
  <c r="B558" i="9"/>
  <c r="C558" i="9"/>
  <c r="D558" i="9"/>
  <c r="B559" i="9"/>
  <c r="C559" i="9"/>
  <c r="D559" i="9"/>
  <c r="B560" i="9"/>
  <c r="C560" i="9"/>
  <c r="D560" i="9"/>
  <c r="B561" i="9"/>
  <c r="C561" i="9"/>
  <c r="D561" i="9"/>
  <c r="B562" i="9"/>
  <c r="C562" i="9"/>
  <c r="D562" i="9"/>
  <c r="B563" i="9"/>
  <c r="C563" i="9"/>
  <c r="D563" i="9"/>
  <c r="B564" i="9"/>
  <c r="C564" i="9"/>
  <c r="D564" i="9"/>
  <c r="B565" i="9"/>
  <c r="C565" i="9"/>
  <c r="D565" i="9"/>
  <c r="B566" i="9"/>
  <c r="C566" i="9"/>
  <c r="D566" i="9"/>
  <c r="B567" i="9"/>
  <c r="C567" i="9"/>
  <c r="D567" i="9"/>
  <c r="B568" i="9"/>
  <c r="C568" i="9"/>
  <c r="D568" i="9"/>
  <c r="B569" i="9"/>
  <c r="C569" i="9"/>
  <c r="D569" i="9"/>
  <c r="B570" i="9"/>
  <c r="C570" i="9"/>
  <c r="D570" i="9"/>
  <c r="B571" i="9"/>
  <c r="C571" i="9"/>
  <c r="D571" i="9"/>
  <c r="B572" i="9"/>
  <c r="C572" i="9"/>
  <c r="D572" i="9"/>
  <c r="B573" i="9"/>
  <c r="C573" i="9"/>
  <c r="D573" i="9"/>
  <c r="B574" i="9"/>
  <c r="C574" i="9"/>
  <c r="D574" i="9"/>
  <c r="B575" i="9"/>
  <c r="C575" i="9"/>
  <c r="D575" i="9"/>
  <c r="B576" i="9"/>
  <c r="C576" i="9"/>
  <c r="D576" i="9"/>
  <c r="B577" i="9"/>
  <c r="C577" i="9"/>
  <c r="D577" i="9"/>
  <c r="B578" i="9"/>
  <c r="C578" i="9"/>
  <c r="D578" i="9"/>
  <c r="B579" i="9"/>
  <c r="C579" i="9"/>
  <c r="D579" i="9"/>
  <c r="B580" i="9"/>
  <c r="C580" i="9"/>
  <c r="D580" i="9"/>
  <c r="B581" i="9"/>
  <c r="C581" i="9"/>
  <c r="D581" i="9"/>
  <c r="B582" i="9"/>
  <c r="C582" i="9"/>
  <c r="D582" i="9"/>
  <c r="B583" i="9"/>
  <c r="C583" i="9"/>
  <c r="D583" i="9"/>
  <c r="B584" i="9"/>
  <c r="C584" i="9"/>
  <c r="D584" i="9"/>
  <c r="B585" i="9"/>
  <c r="C585" i="9"/>
  <c r="D585" i="9"/>
  <c r="B586" i="9"/>
  <c r="C586" i="9"/>
  <c r="D586" i="9"/>
  <c r="B587" i="9"/>
  <c r="C587" i="9"/>
  <c r="D587" i="9"/>
  <c r="B588" i="9"/>
  <c r="C588" i="9"/>
  <c r="D588" i="9"/>
  <c r="B589" i="9"/>
  <c r="C589" i="9"/>
  <c r="D589" i="9"/>
  <c r="B590" i="9"/>
  <c r="C590" i="9"/>
  <c r="D590" i="9"/>
  <c r="B591" i="9"/>
  <c r="C591" i="9"/>
  <c r="D591" i="9"/>
  <c r="B592" i="9"/>
  <c r="C592" i="9"/>
  <c r="D592" i="9"/>
  <c r="B593" i="9"/>
  <c r="C593" i="9"/>
  <c r="D593" i="9"/>
  <c r="B594" i="9"/>
  <c r="C594" i="9"/>
  <c r="D594" i="9"/>
  <c r="B595" i="9"/>
  <c r="C595" i="9"/>
  <c r="D595" i="9"/>
  <c r="B596" i="9"/>
  <c r="C596" i="9"/>
  <c r="D596" i="9"/>
  <c r="B597" i="9"/>
  <c r="C597" i="9"/>
  <c r="D597" i="9"/>
  <c r="B598" i="9"/>
  <c r="C598" i="9"/>
  <c r="D598" i="9"/>
  <c r="B599" i="9"/>
  <c r="C599" i="9"/>
  <c r="D599" i="9"/>
  <c r="B600" i="9"/>
  <c r="C600" i="9"/>
  <c r="D600" i="9"/>
  <c r="B601" i="9"/>
  <c r="C601" i="9"/>
  <c r="D601" i="9"/>
  <c r="B602" i="9"/>
  <c r="C602" i="9"/>
  <c r="D602" i="9"/>
  <c r="B603" i="9"/>
  <c r="C603" i="9"/>
  <c r="D603" i="9"/>
  <c r="B604" i="9"/>
  <c r="C604" i="9"/>
  <c r="D604" i="9"/>
  <c r="B605" i="9"/>
  <c r="C605" i="9"/>
  <c r="D605" i="9"/>
  <c r="B606" i="9"/>
  <c r="C606" i="9"/>
  <c r="D606" i="9"/>
  <c r="B607" i="9"/>
  <c r="C607" i="9"/>
  <c r="D607" i="9"/>
  <c r="B608" i="9"/>
  <c r="C608" i="9"/>
  <c r="D608" i="9"/>
  <c r="B609" i="9"/>
  <c r="C609" i="9"/>
  <c r="D609" i="9"/>
  <c r="B610" i="9"/>
  <c r="C610" i="9"/>
  <c r="D610" i="9"/>
  <c r="B611" i="9"/>
  <c r="C611" i="9"/>
  <c r="D611" i="9"/>
  <c r="B612" i="9"/>
  <c r="C612" i="9"/>
  <c r="D612" i="9"/>
  <c r="B613" i="9"/>
  <c r="C613" i="9"/>
  <c r="D613" i="9"/>
  <c r="B614" i="9"/>
  <c r="C614" i="9"/>
  <c r="D614" i="9"/>
  <c r="B615" i="9"/>
  <c r="C615" i="9"/>
  <c r="D615" i="9"/>
  <c r="B616" i="9"/>
  <c r="C616" i="9"/>
  <c r="D616" i="9"/>
  <c r="B617" i="9"/>
  <c r="C617" i="9"/>
  <c r="D617" i="9"/>
  <c r="B618" i="9"/>
  <c r="C618" i="9"/>
  <c r="D618" i="9"/>
  <c r="B619" i="9"/>
  <c r="C619" i="9"/>
  <c r="D619" i="9"/>
  <c r="B620" i="9"/>
  <c r="C620" i="9"/>
  <c r="D620" i="9"/>
  <c r="B621" i="9"/>
  <c r="C621" i="9"/>
  <c r="D621" i="9"/>
  <c r="B622" i="9"/>
  <c r="C622" i="9"/>
  <c r="D622" i="9"/>
  <c r="B623" i="9"/>
  <c r="C623" i="9"/>
  <c r="D623" i="9"/>
  <c r="B624" i="9"/>
  <c r="C624" i="9"/>
  <c r="D624" i="9"/>
  <c r="B625" i="9"/>
  <c r="C625" i="9"/>
  <c r="D625" i="9"/>
  <c r="B626" i="9"/>
  <c r="C626" i="9"/>
  <c r="D626" i="9"/>
  <c r="B627" i="9"/>
  <c r="C627" i="9"/>
  <c r="D627" i="9"/>
  <c r="B628" i="9"/>
  <c r="C628" i="9"/>
  <c r="D628" i="9"/>
  <c r="B629" i="9"/>
  <c r="C629" i="9"/>
  <c r="D629" i="9"/>
  <c r="B630" i="9"/>
  <c r="C630" i="9"/>
  <c r="D630" i="9"/>
  <c r="B631" i="9"/>
  <c r="C631" i="9"/>
  <c r="D631" i="9"/>
  <c r="B632" i="9"/>
  <c r="C632" i="9"/>
  <c r="D632" i="9"/>
  <c r="B633" i="9"/>
  <c r="C633" i="9"/>
  <c r="D633" i="9"/>
  <c r="B634" i="9"/>
  <c r="C634" i="9"/>
  <c r="D634" i="9"/>
  <c r="B635" i="9"/>
  <c r="C635" i="9"/>
  <c r="D635" i="9"/>
  <c r="B636" i="9"/>
  <c r="C636" i="9"/>
  <c r="D636" i="9"/>
  <c r="B637" i="9"/>
  <c r="C637" i="9"/>
  <c r="D637" i="9"/>
  <c r="B638" i="9"/>
  <c r="C638" i="9"/>
  <c r="D638" i="9"/>
  <c r="B639" i="9"/>
  <c r="C639" i="9"/>
  <c r="D639" i="9"/>
  <c r="B640" i="9"/>
  <c r="C640" i="9"/>
  <c r="D640" i="9"/>
  <c r="B641" i="9"/>
  <c r="C641" i="9"/>
  <c r="D641" i="9"/>
  <c r="B642" i="9"/>
  <c r="C642" i="9"/>
  <c r="D642" i="9"/>
  <c r="B643" i="9"/>
  <c r="C643" i="9"/>
  <c r="D643" i="9"/>
  <c r="B644" i="9"/>
  <c r="C644" i="9"/>
  <c r="D644" i="9"/>
  <c r="B645" i="9"/>
  <c r="C645" i="9"/>
  <c r="D645" i="9"/>
  <c r="B646" i="9"/>
  <c r="C646" i="9"/>
  <c r="D646" i="9"/>
  <c r="B647" i="9"/>
  <c r="C647" i="9"/>
  <c r="D647" i="9"/>
  <c r="B648" i="9"/>
  <c r="C648" i="9"/>
  <c r="D648" i="9"/>
  <c r="B649" i="9"/>
  <c r="C649" i="9"/>
  <c r="D649" i="9"/>
  <c r="B650" i="9"/>
  <c r="C650" i="9"/>
  <c r="D650" i="9"/>
  <c r="B651" i="9"/>
  <c r="C651" i="9"/>
  <c r="D651" i="9"/>
  <c r="B652" i="9"/>
  <c r="C652" i="9"/>
  <c r="D652" i="9"/>
  <c r="B653" i="9"/>
  <c r="C653" i="9"/>
  <c r="D653" i="9"/>
  <c r="B654" i="9"/>
  <c r="C654" i="9"/>
  <c r="D654" i="9"/>
  <c r="B655" i="9"/>
  <c r="C655" i="9"/>
  <c r="D655" i="9"/>
  <c r="B656" i="9"/>
  <c r="C656" i="9"/>
  <c r="D656" i="9"/>
  <c r="B657" i="9"/>
  <c r="C657" i="9"/>
  <c r="D657" i="9"/>
  <c r="B658" i="9"/>
  <c r="C658" i="9"/>
  <c r="D658" i="9"/>
  <c r="B659" i="9"/>
  <c r="C659" i="9"/>
  <c r="D659" i="9"/>
  <c r="B660" i="9"/>
  <c r="C660" i="9"/>
  <c r="D660" i="9"/>
  <c r="B661" i="9"/>
  <c r="C661" i="9"/>
  <c r="D661" i="9"/>
  <c r="B662" i="9"/>
  <c r="C662" i="9"/>
  <c r="D662" i="9"/>
  <c r="B663" i="9"/>
  <c r="C663" i="9"/>
  <c r="D663" i="9"/>
  <c r="B664" i="9"/>
  <c r="C664" i="9"/>
  <c r="D664" i="9"/>
  <c r="B665" i="9"/>
  <c r="C665" i="9"/>
  <c r="D665" i="9"/>
  <c r="B666" i="9"/>
  <c r="C666" i="9"/>
  <c r="D666" i="9"/>
  <c r="B667" i="9"/>
  <c r="C667" i="9"/>
  <c r="D667" i="9"/>
  <c r="B668" i="9"/>
  <c r="C668" i="9"/>
  <c r="D668" i="9"/>
  <c r="B669" i="9"/>
  <c r="C669" i="9"/>
  <c r="D669" i="9"/>
  <c r="B670" i="9"/>
  <c r="C670" i="9"/>
  <c r="D670" i="9"/>
  <c r="B671" i="9"/>
  <c r="C671" i="9"/>
  <c r="D671" i="9"/>
  <c r="B672" i="9"/>
  <c r="C672" i="9"/>
  <c r="D672" i="9"/>
  <c r="B673" i="9"/>
  <c r="C673" i="9"/>
  <c r="D673" i="9"/>
  <c r="B674" i="9"/>
  <c r="C674" i="9"/>
  <c r="D674" i="9"/>
  <c r="B675" i="9"/>
  <c r="C675" i="9"/>
  <c r="D675" i="9"/>
  <c r="B676" i="9"/>
  <c r="C676" i="9"/>
  <c r="D676" i="9"/>
  <c r="B677" i="9"/>
  <c r="C677" i="9"/>
  <c r="D677" i="9"/>
  <c r="B678" i="9"/>
  <c r="C678" i="9"/>
  <c r="D678" i="9"/>
  <c r="B679" i="9"/>
  <c r="C679" i="9"/>
  <c r="D679" i="9"/>
  <c r="B680" i="9"/>
  <c r="C680" i="9"/>
  <c r="D680" i="9"/>
  <c r="B681" i="9"/>
  <c r="C681" i="9"/>
  <c r="D681" i="9"/>
  <c r="B682" i="9"/>
  <c r="C682" i="9"/>
  <c r="D682" i="9"/>
  <c r="B683" i="9"/>
  <c r="C683" i="9"/>
  <c r="D683" i="9"/>
  <c r="B684" i="9"/>
  <c r="C684" i="9"/>
  <c r="D684" i="9"/>
  <c r="B685" i="9"/>
  <c r="C685" i="9"/>
  <c r="D685" i="9"/>
  <c r="B686" i="9"/>
  <c r="C686" i="9"/>
  <c r="D686" i="9"/>
  <c r="B687" i="9"/>
  <c r="C687" i="9"/>
  <c r="D687" i="9"/>
  <c r="B688" i="9"/>
  <c r="C688" i="9"/>
  <c r="D688" i="9"/>
  <c r="B689" i="9"/>
  <c r="C689" i="9"/>
  <c r="D689" i="9"/>
  <c r="B690" i="9"/>
  <c r="C690" i="9"/>
  <c r="D690" i="9"/>
  <c r="B691" i="9"/>
  <c r="C691" i="9"/>
  <c r="D691" i="9"/>
  <c r="B692" i="9"/>
  <c r="C692" i="9"/>
  <c r="D692" i="9"/>
  <c r="B693" i="9"/>
  <c r="C693" i="9"/>
  <c r="D693" i="9"/>
  <c r="B694" i="9"/>
  <c r="C694" i="9"/>
  <c r="D694" i="9"/>
  <c r="B695" i="9"/>
  <c r="C695" i="9"/>
  <c r="D695" i="9"/>
  <c r="B696" i="9"/>
  <c r="C696" i="9"/>
  <c r="D696" i="9"/>
  <c r="B697" i="9"/>
  <c r="C697" i="9"/>
  <c r="D697" i="9"/>
  <c r="B698" i="9"/>
  <c r="C698" i="9"/>
  <c r="D698" i="9"/>
  <c r="B699" i="9"/>
  <c r="C699" i="9"/>
  <c r="D699" i="9"/>
  <c r="B700" i="9"/>
  <c r="C700" i="9"/>
  <c r="D700" i="9"/>
  <c r="B701" i="9"/>
  <c r="C701" i="9"/>
  <c r="D701" i="9"/>
  <c r="B702" i="9"/>
  <c r="C702" i="9"/>
  <c r="D702" i="9"/>
  <c r="B703" i="9"/>
  <c r="C703" i="9"/>
  <c r="D703" i="9"/>
  <c r="B704" i="9"/>
  <c r="C704" i="9"/>
  <c r="D704" i="9"/>
  <c r="B705" i="9"/>
  <c r="C705" i="9"/>
  <c r="D705" i="9"/>
  <c r="B706" i="9"/>
  <c r="C706" i="9"/>
  <c r="D706" i="9"/>
  <c r="B707" i="9"/>
  <c r="C707" i="9"/>
  <c r="D707" i="9"/>
  <c r="B708" i="9"/>
  <c r="C708" i="9"/>
  <c r="D708" i="9"/>
  <c r="B709" i="9"/>
  <c r="C709" i="9"/>
  <c r="D709" i="9"/>
  <c r="B710" i="9"/>
  <c r="C710" i="9"/>
  <c r="D710" i="9"/>
  <c r="B711" i="9"/>
  <c r="C711" i="9"/>
  <c r="D711" i="9"/>
  <c r="B712" i="9"/>
  <c r="C712" i="9"/>
  <c r="D712" i="9"/>
  <c r="B713" i="9"/>
  <c r="C713" i="9"/>
  <c r="D713" i="9"/>
  <c r="B714" i="9"/>
  <c r="C714" i="9"/>
  <c r="D714" i="9"/>
  <c r="B715" i="9"/>
  <c r="C715" i="9"/>
  <c r="D715" i="9"/>
  <c r="B716" i="9"/>
  <c r="C716" i="9"/>
  <c r="D716" i="9"/>
  <c r="B717" i="9"/>
  <c r="C717" i="9"/>
  <c r="D717" i="9"/>
  <c r="B718" i="9"/>
  <c r="C718" i="9"/>
  <c r="D718" i="9"/>
  <c r="B719" i="9"/>
  <c r="C719" i="9"/>
  <c r="D719" i="9"/>
  <c r="B720" i="9"/>
  <c r="C720" i="9"/>
  <c r="D720" i="9"/>
  <c r="B721" i="9"/>
  <c r="C721" i="9"/>
  <c r="D721" i="9"/>
  <c r="B722" i="9"/>
  <c r="C722" i="9"/>
  <c r="D722" i="9"/>
  <c r="B723" i="9"/>
  <c r="C723" i="9"/>
  <c r="D723" i="9"/>
  <c r="B724" i="9"/>
  <c r="C724" i="9"/>
  <c r="D724" i="9"/>
  <c r="B725" i="9"/>
  <c r="C725" i="9"/>
  <c r="D725" i="9"/>
  <c r="B726" i="9"/>
  <c r="C726" i="9"/>
  <c r="D726" i="9"/>
  <c r="B727" i="9"/>
  <c r="C727" i="9"/>
  <c r="D727" i="9"/>
  <c r="B728" i="9"/>
  <c r="C728" i="9"/>
  <c r="D728" i="9"/>
  <c r="B729" i="9"/>
  <c r="C729" i="9"/>
  <c r="D729" i="9"/>
  <c r="B730" i="9"/>
  <c r="C730" i="9"/>
  <c r="D730" i="9"/>
  <c r="B731" i="9"/>
  <c r="C731" i="9"/>
  <c r="D731" i="9"/>
  <c r="B732" i="9"/>
  <c r="C732" i="9"/>
  <c r="D732" i="9"/>
  <c r="B733" i="9"/>
  <c r="C733" i="9"/>
  <c r="D733" i="9"/>
  <c r="B734" i="9"/>
  <c r="C734" i="9"/>
  <c r="D734" i="9"/>
  <c r="B735" i="9"/>
  <c r="C735" i="9"/>
  <c r="D735" i="9"/>
  <c r="B736" i="9"/>
  <c r="C736" i="9"/>
  <c r="D736" i="9"/>
  <c r="B737" i="9"/>
  <c r="C737" i="9"/>
  <c r="D737" i="9"/>
  <c r="B738" i="9"/>
  <c r="C738" i="9"/>
  <c r="D738" i="9"/>
  <c r="B739" i="9"/>
  <c r="C739" i="9"/>
  <c r="D739" i="9"/>
  <c r="B740" i="9"/>
  <c r="C740" i="9"/>
  <c r="D740" i="9"/>
  <c r="B741" i="9"/>
  <c r="C741" i="9"/>
  <c r="D741" i="9"/>
  <c r="B742" i="9"/>
  <c r="C742" i="9"/>
  <c r="D742" i="9"/>
  <c r="B743" i="9"/>
  <c r="C743" i="9"/>
  <c r="D743" i="9"/>
  <c r="B744" i="9"/>
  <c r="C744" i="9"/>
  <c r="D744" i="9"/>
  <c r="B745" i="9"/>
  <c r="C745" i="9"/>
  <c r="D745" i="9"/>
  <c r="B746" i="9"/>
  <c r="C746" i="9"/>
  <c r="D746" i="9"/>
  <c r="B747" i="9"/>
  <c r="C747" i="9"/>
  <c r="D747" i="9"/>
  <c r="B748" i="9"/>
  <c r="C748" i="9"/>
  <c r="D748" i="9"/>
  <c r="B749" i="9"/>
  <c r="C749" i="9"/>
  <c r="D749" i="9"/>
  <c r="B750" i="9"/>
  <c r="C750" i="9"/>
  <c r="D750" i="9"/>
  <c r="B751" i="9"/>
  <c r="C751" i="9"/>
  <c r="D751" i="9"/>
  <c r="B752" i="9"/>
  <c r="C752" i="9"/>
  <c r="D752" i="9"/>
  <c r="B753" i="9"/>
  <c r="C753" i="9"/>
  <c r="D753" i="9"/>
  <c r="B754" i="9"/>
  <c r="C754" i="9"/>
  <c r="D754" i="9"/>
  <c r="B755" i="9"/>
  <c r="C755" i="9"/>
  <c r="D755" i="9"/>
  <c r="B756" i="9"/>
  <c r="C756" i="9"/>
  <c r="D756" i="9"/>
  <c r="B757" i="9"/>
  <c r="C757" i="9"/>
  <c r="D757" i="9"/>
  <c r="B758" i="9"/>
  <c r="C758" i="9"/>
  <c r="D758" i="9"/>
  <c r="B759" i="9"/>
  <c r="C759" i="9"/>
  <c r="D759" i="9"/>
  <c r="B760" i="9"/>
  <c r="C760" i="9"/>
  <c r="D760" i="9"/>
  <c r="B761" i="9"/>
  <c r="C761" i="9"/>
  <c r="D761" i="9"/>
  <c r="B762" i="9"/>
  <c r="C762" i="9"/>
  <c r="D762" i="9"/>
  <c r="B763" i="9"/>
  <c r="C763" i="9"/>
  <c r="D763" i="9"/>
  <c r="B764" i="9"/>
  <c r="C764" i="9"/>
  <c r="D764" i="9"/>
  <c r="B765" i="9"/>
  <c r="C765" i="9"/>
  <c r="D765" i="9"/>
  <c r="B766" i="9"/>
  <c r="C766" i="9"/>
  <c r="D766" i="9"/>
  <c r="B767" i="9"/>
  <c r="C767" i="9"/>
  <c r="D767" i="9"/>
  <c r="B768" i="9"/>
  <c r="C768" i="9"/>
  <c r="D768" i="9"/>
  <c r="B769" i="9"/>
  <c r="C769" i="9"/>
  <c r="D769" i="9"/>
  <c r="B770" i="9"/>
  <c r="C770" i="9"/>
  <c r="D770" i="9"/>
  <c r="B771" i="9"/>
  <c r="C771" i="9"/>
  <c r="D771" i="9"/>
  <c r="B772" i="9"/>
  <c r="C772" i="9"/>
  <c r="D772" i="9"/>
  <c r="B773" i="9"/>
  <c r="C773" i="9"/>
  <c r="D773" i="9"/>
  <c r="B774" i="9"/>
  <c r="C774" i="9"/>
  <c r="D774" i="9"/>
  <c r="B775" i="9"/>
  <c r="C775" i="9"/>
  <c r="D775" i="9"/>
  <c r="B776" i="9"/>
  <c r="C776" i="9"/>
  <c r="D776" i="9"/>
  <c r="B777" i="9"/>
  <c r="C777" i="9"/>
  <c r="D777" i="9"/>
  <c r="B778" i="9"/>
  <c r="C778" i="9"/>
  <c r="D778" i="9"/>
  <c r="B779" i="9"/>
  <c r="C779" i="9"/>
  <c r="D779" i="9"/>
  <c r="B780" i="9"/>
  <c r="C780" i="9"/>
  <c r="D780" i="9"/>
  <c r="B781" i="9"/>
  <c r="C781" i="9"/>
  <c r="D781" i="9"/>
  <c r="B782" i="9"/>
  <c r="C782" i="9"/>
  <c r="D782" i="9"/>
  <c r="B783" i="9"/>
  <c r="C783" i="9"/>
  <c r="D783" i="9"/>
  <c r="B784" i="9"/>
  <c r="C784" i="9"/>
  <c r="D784" i="9"/>
  <c r="B785" i="9"/>
  <c r="C785" i="9"/>
  <c r="D785" i="9"/>
  <c r="B786" i="9"/>
  <c r="C786" i="9"/>
  <c r="D786" i="9"/>
  <c r="B787" i="9"/>
  <c r="C787" i="9"/>
  <c r="D787" i="9"/>
  <c r="B788" i="9"/>
  <c r="C788" i="9"/>
  <c r="D788" i="9"/>
  <c r="B789" i="9"/>
  <c r="C789" i="9"/>
  <c r="D789" i="9"/>
  <c r="B790" i="9"/>
  <c r="C790" i="9"/>
  <c r="D790" i="9"/>
  <c r="B791" i="9"/>
  <c r="C791" i="9"/>
  <c r="D791" i="9"/>
  <c r="B792" i="9"/>
  <c r="C792" i="9"/>
  <c r="D792" i="9"/>
  <c r="B793" i="9"/>
  <c r="C793" i="9"/>
  <c r="D793" i="9"/>
  <c r="B794" i="9"/>
  <c r="C794" i="9"/>
  <c r="D794" i="9"/>
  <c r="B795" i="9"/>
  <c r="C795" i="9"/>
  <c r="D795" i="9"/>
  <c r="B796" i="9"/>
  <c r="C796" i="9"/>
  <c r="D796" i="9"/>
  <c r="B797" i="9"/>
  <c r="C797" i="9"/>
  <c r="D797" i="9"/>
  <c r="B798" i="9"/>
  <c r="C798" i="9"/>
  <c r="D798" i="9"/>
  <c r="B799" i="9"/>
  <c r="C799" i="9"/>
  <c r="D799" i="9"/>
  <c r="B800" i="9"/>
  <c r="C800" i="9"/>
  <c r="D800" i="9"/>
  <c r="B801" i="9"/>
  <c r="C801" i="9"/>
  <c r="D801" i="9"/>
  <c r="B802" i="9"/>
  <c r="C802" i="9"/>
  <c r="D802" i="9"/>
  <c r="B803" i="9"/>
  <c r="C803" i="9"/>
  <c r="D803" i="9"/>
  <c r="B804" i="9"/>
  <c r="C804" i="9"/>
  <c r="D804" i="9"/>
  <c r="B805" i="9"/>
  <c r="C805" i="9"/>
  <c r="D805" i="9"/>
  <c r="B806" i="9"/>
  <c r="C806" i="9"/>
  <c r="D806" i="9"/>
  <c r="B807" i="9"/>
  <c r="C807" i="9"/>
  <c r="D807" i="9"/>
  <c r="B808" i="9"/>
  <c r="C808" i="9"/>
  <c r="D808" i="9"/>
  <c r="B809" i="9"/>
  <c r="C809" i="9"/>
  <c r="D809" i="9"/>
  <c r="B810" i="9"/>
  <c r="C810" i="9"/>
  <c r="D810" i="9"/>
  <c r="B811" i="9"/>
  <c r="C811" i="9"/>
  <c r="D811" i="9"/>
  <c r="B812" i="9"/>
  <c r="C812" i="9"/>
  <c r="D812" i="9"/>
  <c r="B813" i="9"/>
  <c r="C813" i="9"/>
  <c r="D813" i="9"/>
  <c r="B814" i="9"/>
  <c r="C814" i="9"/>
  <c r="D814" i="9"/>
  <c r="B815" i="9"/>
  <c r="C815" i="9"/>
  <c r="D815" i="9"/>
  <c r="B816" i="9"/>
  <c r="C816" i="9"/>
  <c r="D816" i="9"/>
  <c r="B817" i="9"/>
  <c r="C817" i="9"/>
  <c r="D817" i="9"/>
  <c r="B818" i="9"/>
  <c r="C818" i="9"/>
  <c r="D818" i="9"/>
  <c r="B819" i="9"/>
  <c r="C819" i="9"/>
  <c r="D819" i="9"/>
  <c r="B820" i="9"/>
  <c r="C820" i="9"/>
  <c r="D820" i="9"/>
  <c r="B821" i="9"/>
  <c r="C821" i="9"/>
  <c r="D821" i="9"/>
  <c r="B822" i="9"/>
  <c r="C822" i="9"/>
  <c r="D822" i="9"/>
  <c r="B823" i="9"/>
  <c r="C823" i="9"/>
  <c r="D823" i="9"/>
  <c r="B824" i="9"/>
  <c r="C824" i="9"/>
  <c r="D824" i="9"/>
  <c r="B825" i="9"/>
  <c r="C825" i="9"/>
  <c r="D825" i="9"/>
  <c r="B826" i="9"/>
  <c r="C826" i="9"/>
  <c r="D826" i="9"/>
  <c r="B827" i="9"/>
  <c r="C827" i="9"/>
  <c r="D827" i="9"/>
  <c r="B828" i="9"/>
  <c r="C828" i="9"/>
  <c r="D828" i="9"/>
  <c r="B829" i="9"/>
  <c r="C829" i="9"/>
  <c r="D829" i="9"/>
  <c r="B830" i="9"/>
  <c r="C830" i="9"/>
  <c r="D830" i="9"/>
  <c r="B831" i="9"/>
  <c r="C831" i="9"/>
  <c r="D831" i="9"/>
  <c r="B832" i="9"/>
  <c r="C832" i="9"/>
  <c r="D832" i="9"/>
  <c r="B833" i="9"/>
  <c r="C833" i="9"/>
  <c r="D833" i="9"/>
  <c r="B834" i="9"/>
  <c r="C834" i="9"/>
  <c r="D834" i="9"/>
  <c r="B835" i="9"/>
  <c r="C835" i="9"/>
  <c r="D835" i="9"/>
  <c r="B836" i="9"/>
  <c r="C836" i="9"/>
  <c r="D836" i="9"/>
  <c r="B837" i="9"/>
  <c r="C837" i="9"/>
  <c r="D837" i="9"/>
  <c r="B838" i="9"/>
  <c r="C838" i="9"/>
  <c r="D838" i="9"/>
  <c r="B839" i="9"/>
  <c r="C839" i="9"/>
  <c r="D839" i="9"/>
  <c r="B840" i="9"/>
  <c r="C840" i="9"/>
  <c r="D840" i="9"/>
  <c r="B841" i="9"/>
  <c r="C841" i="9"/>
  <c r="D841" i="9"/>
  <c r="B842" i="9"/>
  <c r="C842" i="9"/>
  <c r="D842" i="9"/>
  <c r="B843" i="9"/>
  <c r="C843" i="9"/>
  <c r="D843" i="9"/>
  <c r="B844" i="9"/>
  <c r="C844" i="9"/>
  <c r="D844" i="9"/>
  <c r="B845" i="9"/>
  <c r="C845" i="9"/>
  <c r="D845" i="9"/>
  <c r="B846" i="9"/>
  <c r="C846" i="9"/>
  <c r="D846" i="9"/>
  <c r="B847" i="9"/>
  <c r="C847" i="9"/>
  <c r="D847" i="9"/>
  <c r="B848" i="9"/>
  <c r="C848" i="9"/>
  <c r="D848" i="9"/>
  <c r="B849" i="9"/>
  <c r="C849" i="9"/>
  <c r="D849" i="9"/>
  <c r="B850" i="9"/>
  <c r="C850" i="9"/>
  <c r="D850" i="9"/>
  <c r="B851" i="9"/>
  <c r="C851" i="9"/>
  <c r="D851" i="9"/>
  <c r="B852" i="9"/>
  <c r="C852" i="9"/>
  <c r="D852" i="9"/>
  <c r="I2" i="8"/>
  <c r="P2" i="8"/>
  <c r="S2" i="8"/>
  <c r="T2" i="8"/>
  <c r="U2" i="8"/>
  <c r="V2" i="8"/>
  <c r="W2" i="8"/>
  <c r="X2" i="8"/>
  <c r="Y2" i="8"/>
  <c r="Z2" i="8"/>
  <c r="C3" i="8"/>
  <c r="D3" i="8"/>
  <c r="E3" i="8"/>
  <c r="F3" i="8"/>
  <c r="G3" i="8"/>
  <c r="H3" i="8"/>
  <c r="I3" i="8"/>
  <c r="J3" i="8"/>
  <c r="K3" i="8"/>
  <c r="L3" i="8"/>
  <c r="AJ3" i="8" s="1"/>
  <c r="M3" i="8"/>
  <c r="N3" i="8"/>
  <c r="O3" i="8"/>
  <c r="P3" i="8"/>
  <c r="Q3" i="8"/>
  <c r="R3" i="8"/>
  <c r="S3" i="8"/>
  <c r="AE3" i="8" s="1"/>
  <c r="T3" i="8"/>
  <c r="AF3" i="8" s="1"/>
  <c r="U3" i="8"/>
  <c r="AG3" i="8" s="1"/>
  <c r="V3" i="8"/>
  <c r="W3" i="8"/>
  <c r="AI3" i="8" s="1"/>
  <c r="X3" i="8"/>
  <c r="Y3" i="8"/>
  <c r="Z3" i="8"/>
  <c r="C4" i="8"/>
  <c r="D4" i="8"/>
  <c r="E4" i="8"/>
  <c r="F4" i="8"/>
  <c r="AD4" i="8" s="1"/>
  <c r="G4" i="8"/>
  <c r="AE4" i="8" s="1"/>
  <c r="H4" i="8"/>
  <c r="I4" i="8"/>
  <c r="J4" i="8"/>
  <c r="K4" i="8"/>
  <c r="L4" i="8"/>
  <c r="M4" i="8"/>
  <c r="N4" i="8"/>
  <c r="O4" i="8"/>
  <c r="P4" i="8"/>
  <c r="Q4" i="8"/>
  <c r="R4" i="8"/>
  <c r="S4" i="8"/>
  <c r="T4" i="8"/>
  <c r="U4" i="8"/>
  <c r="AG4" i="8" s="1"/>
  <c r="V4" i="8"/>
  <c r="W4" i="8"/>
  <c r="AI4" i="8" s="1"/>
  <c r="X4" i="8"/>
  <c r="Y4" i="8"/>
  <c r="Z4" i="8"/>
  <c r="C5" i="8"/>
  <c r="D5" i="8"/>
  <c r="E5" i="8"/>
  <c r="AC5" i="8" s="1"/>
  <c r="F5" i="8"/>
  <c r="G5" i="8"/>
  <c r="H5" i="8"/>
  <c r="I5" i="8"/>
  <c r="J5" i="8"/>
  <c r="K5" i="8"/>
  <c r="AI5" i="8" s="1"/>
  <c r="L5" i="8"/>
  <c r="AJ5" i="8" s="1"/>
  <c r="M5" i="8"/>
  <c r="N5" i="8"/>
  <c r="O5" i="8"/>
  <c r="P5" i="8"/>
  <c r="Q5" i="8"/>
  <c r="R5" i="8"/>
  <c r="AD5" i="8" s="1"/>
  <c r="S5" i="8"/>
  <c r="T5" i="8"/>
  <c r="U5" i="8"/>
  <c r="V5" i="8"/>
  <c r="W5" i="8"/>
  <c r="X5" i="8"/>
  <c r="Y5" i="8"/>
  <c r="Z5" i="8"/>
  <c r="AH5" i="8"/>
  <c r="C6" i="8"/>
  <c r="D6" i="8"/>
  <c r="E6" i="8"/>
  <c r="F6" i="8"/>
  <c r="G6" i="8"/>
  <c r="H6" i="8"/>
  <c r="I6" i="8"/>
  <c r="J6" i="8"/>
  <c r="K6" i="8"/>
  <c r="L6" i="8"/>
  <c r="M6" i="8"/>
  <c r="N6" i="8"/>
  <c r="O6" i="8"/>
  <c r="P6" i="8"/>
  <c r="Q6" i="8"/>
  <c r="AC6" i="8" s="1"/>
  <c r="R6" i="8"/>
  <c r="S6" i="8"/>
  <c r="T6" i="8"/>
  <c r="U6" i="8"/>
  <c r="V6" i="8"/>
  <c r="W6" i="8"/>
  <c r="AI6" i="8" s="1"/>
  <c r="X6" i="8"/>
  <c r="AJ6" i="8" s="1"/>
  <c r="Y6" i="8"/>
  <c r="Z6" i="8"/>
  <c r="C7" i="8"/>
  <c r="D7" i="8"/>
  <c r="E7" i="8"/>
  <c r="F7" i="8"/>
  <c r="G7" i="8"/>
  <c r="H7" i="8"/>
  <c r="I7" i="8"/>
  <c r="J7" i="8"/>
  <c r="K7" i="8"/>
  <c r="L7" i="8"/>
  <c r="M7" i="8"/>
  <c r="N7" i="8"/>
  <c r="O7" i="8"/>
  <c r="P7" i="8"/>
  <c r="Q7" i="8"/>
  <c r="AC7" i="8" s="1"/>
  <c r="R7" i="8"/>
  <c r="S7" i="8"/>
  <c r="AE7" i="8" s="1"/>
  <c r="T7" i="8"/>
  <c r="U7" i="8"/>
  <c r="V7" i="8"/>
  <c r="W7" i="8"/>
  <c r="X7" i="8"/>
  <c r="Y7" i="8"/>
  <c r="AK7" i="8" s="1"/>
  <c r="Z7" i="8"/>
  <c r="C8" i="8"/>
  <c r="D8" i="8"/>
  <c r="E8" i="8"/>
  <c r="F8" i="8"/>
  <c r="G8" i="8"/>
  <c r="H8" i="8"/>
  <c r="I8" i="8"/>
  <c r="J8" i="8"/>
  <c r="AH8" i="8" s="1"/>
  <c r="K8" i="8"/>
  <c r="L8" i="8"/>
  <c r="M8" i="8"/>
  <c r="N8" i="8"/>
  <c r="O8" i="8"/>
  <c r="AA8" i="8" s="1"/>
  <c r="P8" i="8"/>
  <c r="Q8" i="8"/>
  <c r="R8" i="8"/>
  <c r="S8" i="8"/>
  <c r="T8" i="8"/>
  <c r="AF8" i="8" s="1"/>
  <c r="U8" i="8"/>
  <c r="V8" i="8"/>
  <c r="W8" i="8"/>
  <c r="X8" i="8"/>
  <c r="Y8" i="8"/>
  <c r="Z8" i="8"/>
  <c r="C9" i="8"/>
  <c r="D9" i="8"/>
  <c r="E9" i="8"/>
  <c r="F9" i="8"/>
  <c r="G9" i="8"/>
  <c r="H9" i="8"/>
  <c r="I9" i="8"/>
  <c r="J9" i="8"/>
  <c r="K9" i="8"/>
  <c r="L9" i="8"/>
  <c r="M9" i="8"/>
  <c r="N9" i="8"/>
  <c r="O9" i="8"/>
  <c r="P9" i="8"/>
  <c r="Q9" i="8"/>
  <c r="R9" i="8"/>
  <c r="S9" i="8"/>
  <c r="T9" i="8"/>
  <c r="AF9" i="8" s="1"/>
  <c r="U9" i="8"/>
  <c r="V9" i="8"/>
  <c r="W9" i="8"/>
  <c r="AI9" i="8" s="1"/>
  <c r="X9" i="8"/>
  <c r="Y9" i="8"/>
  <c r="Z9" i="8"/>
  <c r="AL9" i="8" s="1"/>
  <c r="C10" i="8"/>
  <c r="AA10" i="8" s="1"/>
  <c r="D10" i="8"/>
  <c r="E10" i="8"/>
  <c r="F10" i="8"/>
  <c r="G10" i="8"/>
  <c r="H10" i="8"/>
  <c r="I10" i="8"/>
  <c r="J10" i="8"/>
  <c r="AH10" i="8" s="1"/>
  <c r="K10" i="8"/>
  <c r="L10" i="8"/>
  <c r="M10" i="8"/>
  <c r="N10" i="8"/>
  <c r="O10" i="8"/>
  <c r="P10" i="8"/>
  <c r="Q10" i="8"/>
  <c r="R10" i="8"/>
  <c r="AD10" i="8" s="1"/>
  <c r="S10" i="8"/>
  <c r="AE10" i="8" s="1"/>
  <c r="T10" i="8"/>
  <c r="AF10" i="8" s="1"/>
  <c r="U10" i="8"/>
  <c r="V10" i="8"/>
  <c r="W10" i="8"/>
  <c r="X10" i="8"/>
  <c r="Y10" i="8"/>
  <c r="Z10" i="8"/>
  <c r="C11" i="8"/>
  <c r="D11" i="8"/>
  <c r="E11" i="8"/>
  <c r="F11" i="8"/>
  <c r="G11" i="8"/>
  <c r="H11" i="8"/>
  <c r="I11" i="8"/>
  <c r="J11" i="8"/>
  <c r="K11" i="8"/>
  <c r="L11" i="8"/>
  <c r="M11" i="8"/>
  <c r="N11" i="8"/>
  <c r="O11" i="8"/>
  <c r="AA11" i="8" s="1"/>
  <c r="P11" i="8"/>
  <c r="Q11" i="8"/>
  <c r="R11" i="8"/>
  <c r="S11" i="8"/>
  <c r="AE11" i="8" s="1"/>
  <c r="T11" i="8"/>
  <c r="U11" i="8"/>
  <c r="V11" i="8"/>
  <c r="W11" i="8"/>
  <c r="X11" i="8"/>
  <c r="AJ11" i="8" s="1"/>
  <c r="Y11" i="8"/>
  <c r="Z11" i="8"/>
  <c r="C12" i="8"/>
  <c r="D12" i="8"/>
  <c r="E12" i="8"/>
  <c r="F12" i="8"/>
  <c r="G12" i="8"/>
  <c r="H12" i="8"/>
  <c r="I12" i="8"/>
  <c r="J12" i="8"/>
  <c r="K12" i="8"/>
  <c r="L12" i="8"/>
  <c r="M12" i="8"/>
  <c r="N12" i="8"/>
  <c r="O12" i="8"/>
  <c r="P12" i="8"/>
  <c r="Q12" i="8"/>
  <c r="R12" i="8"/>
  <c r="S12" i="8"/>
  <c r="T12" i="8"/>
  <c r="U12" i="8"/>
  <c r="V12" i="8"/>
  <c r="W12" i="8"/>
  <c r="X12" i="8"/>
  <c r="AJ12" i="8" s="1"/>
  <c r="Y12" i="8"/>
  <c r="Z12" i="8"/>
  <c r="C13" i="8"/>
  <c r="D13" i="8"/>
  <c r="E13" i="8"/>
  <c r="F13" i="8"/>
  <c r="G13" i="8"/>
  <c r="H13" i="8"/>
  <c r="I13" i="8"/>
  <c r="J13" i="8"/>
  <c r="AH13" i="8" s="1"/>
  <c r="K13" i="8"/>
  <c r="AI13" i="8" s="1"/>
  <c r="L13" i="8"/>
  <c r="M13" i="8"/>
  <c r="N13" i="8"/>
  <c r="O13" i="8"/>
  <c r="AA13" i="8" s="1"/>
  <c r="P13" i="8"/>
  <c r="Q13" i="8"/>
  <c r="R13" i="8"/>
  <c r="S13" i="8"/>
  <c r="T13" i="8"/>
  <c r="U13" i="8"/>
  <c r="V13" i="8"/>
  <c r="W13" i="8"/>
  <c r="X13" i="8"/>
  <c r="Y13" i="8"/>
  <c r="Z13" i="8"/>
  <c r="C14" i="8"/>
  <c r="D14" i="8"/>
  <c r="E14" i="8"/>
  <c r="F14" i="8"/>
  <c r="G14" i="8"/>
  <c r="H14" i="8"/>
  <c r="I14" i="8"/>
  <c r="J14" i="8"/>
  <c r="K14" i="8"/>
  <c r="L14" i="8"/>
  <c r="M14" i="8"/>
  <c r="AK14" i="8" s="1"/>
  <c r="N14" i="8"/>
  <c r="O14" i="8"/>
  <c r="P14" i="8"/>
  <c r="Q14" i="8"/>
  <c r="R14" i="8"/>
  <c r="S14" i="8"/>
  <c r="T14" i="8"/>
  <c r="U14" i="8"/>
  <c r="AG14" i="8" s="1"/>
  <c r="V14" i="8"/>
  <c r="W14" i="8"/>
  <c r="AI14" i="8" s="1"/>
  <c r="X14" i="8"/>
  <c r="Y14" i="8"/>
  <c r="Z14" i="8"/>
  <c r="C15" i="8"/>
  <c r="D15" i="8"/>
  <c r="E15" i="8"/>
  <c r="F15" i="8"/>
  <c r="G15" i="8"/>
  <c r="H15" i="8"/>
  <c r="AF15" i="8" s="1"/>
  <c r="I15" i="8"/>
  <c r="J15" i="8"/>
  <c r="K15" i="8"/>
  <c r="L15" i="8"/>
  <c r="M15" i="8"/>
  <c r="AK15" i="8" s="1"/>
  <c r="N15" i="8"/>
  <c r="O15" i="8"/>
  <c r="AA15" i="8" s="1"/>
  <c r="P15" i="8"/>
  <c r="Q15" i="8"/>
  <c r="R15" i="8"/>
  <c r="S15" i="8"/>
  <c r="T15" i="8"/>
  <c r="U15" i="8"/>
  <c r="V15" i="8"/>
  <c r="W15" i="8"/>
  <c r="X15" i="8"/>
  <c r="Y15" i="8"/>
  <c r="Z15" i="8"/>
  <c r="C16" i="8"/>
  <c r="D16" i="8"/>
  <c r="E16" i="8"/>
  <c r="AC16" i="8" s="1"/>
  <c r="F16" i="8"/>
  <c r="G16" i="8"/>
  <c r="H16" i="8"/>
  <c r="I16" i="8"/>
  <c r="J16" i="8"/>
  <c r="K16" i="8"/>
  <c r="L16" i="8"/>
  <c r="M16" i="8"/>
  <c r="N16" i="8"/>
  <c r="O16" i="8"/>
  <c r="P16" i="8"/>
  <c r="Q16" i="8"/>
  <c r="R16" i="8"/>
  <c r="S16" i="8"/>
  <c r="T16" i="8"/>
  <c r="U16" i="8"/>
  <c r="V16" i="8"/>
  <c r="W16" i="8"/>
  <c r="X16" i="8"/>
  <c r="Y16" i="8"/>
  <c r="Z16" i="8"/>
  <c r="C17" i="8"/>
  <c r="D17" i="8"/>
  <c r="E17" i="8"/>
  <c r="F17" i="8"/>
  <c r="G17" i="8"/>
  <c r="H17" i="8"/>
  <c r="I17" i="8"/>
  <c r="J17" i="8"/>
  <c r="K17" i="8"/>
  <c r="L17" i="8"/>
  <c r="M17" i="8"/>
  <c r="N17" i="8"/>
  <c r="O17" i="8"/>
  <c r="P17" i="8"/>
  <c r="Q17" i="8"/>
  <c r="R17" i="8"/>
  <c r="S17" i="8"/>
  <c r="T17" i="8"/>
  <c r="U17" i="8"/>
  <c r="AG17" i="8" s="1"/>
  <c r="V17" i="8"/>
  <c r="W17" i="8"/>
  <c r="X17" i="8"/>
  <c r="Y17" i="8"/>
  <c r="Z17" i="8"/>
  <c r="C18" i="8"/>
  <c r="D18" i="8"/>
  <c r="E18" i="8"/>
  <c r="F18" i="8"/>
  <c r="AD18" i="8" s="1"/>
  <c r="G18" i="8"/>
  <c r="H18" i="8"/>
  <c r="I18" i="8"/>
  <c r="AG18" i="8" s="1"/>
  <c r="J18" i="8"/>
  <c r="K18" i="8"/>
  <c r="L18" i="8"/>
  <c r="M18" i="8"/>
  <c r="N18" i="8"/>
  <c r="O18" i="8"/>
  <c r="P18" i="8"/>
  <c r="Q18" i="8"/>
  <c r="R18" i="8"/>
  <c r="S18" i="8"/>
  <c r="T18" i="8"/>
  <c r="U18" i="8"/>
  <c r="V18" i="8"/>
  <c r="W18" i="8"/>
  <c r="X18" i="8"/>
  <c r="Y18" i="8"/>
  <c r="Z18" i="8"/>
  <c r="C19" i="8"/>
  <c r="D19" i="8"/>
  <c r="E19" i="8"/>
  <c r="AC19" i="8" s="1"/>
  <c r="F19" i="8"/>
  <c r="G19" i="8"/>
  <c r="H19" i="8"/>
  <c r="I19" i="8"/>
  <c r="J19" i="8"/>
  <c r="K19" i="8"/>
  <c r="L19" i="8"/>
  <c r="M19" i="8"/>
  <c r="N19" i="8"/>
  <c r="O19" i="8"/>
  <c r="P19" i="8"/>
  <c r="Q19" i="8"/>
  <c r="R19" i="8"/>
  <c r="S19" i="8"/>
  <c r="T19" i="8"/>
  <c r="U19" i="8"/>
  <c r="V19" i="8"/>
  <c r="W19" i="8"/>
  <c r="X19" i="8"/>
  <c r="Y19" i="8"/>
  <c r="Z19" i="8"/>
  <c r="C20" i="8"/>
  <c r="D20" i="8"/>
  <c r="AB20" i="8" s="1"/>
  <c r="E20" i="8"/>
  <c r="F20" i="8"/>
  <c r="AD20" i="8" s="1"/>
  <c r="G20" i="8"/>
  <c r="H20" i="8"/>
  <c r="I20" i="8"/>
  <c r="J20" i="8"/>
  <c r="K20" i="8"/>
  <c r="L20" i="8"/>
  <c r="M20" i="8"/>
  <c r="N20" i="8"/>
  <c r="AL20" i="8" s="1"/>
  <c r="O20" i="8"/>
  <c r="P20" i="8"/>
  <c r="Q20" i="8"/>
  <c r="R20" i="8"/>
  <c r="S20" i="8"/>
  <c r="T20" i="8"/>
  <c r="U20" i="8"/>
  <c r="V20" i="8"/>
  <c r="W20" i="8"/>
  <c r="X20" i="8"/>
  <c r="Y20" i="8"/>
  <c r="Z20" i="8"/>
  <c r="C21" i="8"/>
  <c r="D21" i="8"/>
  <c r="AB21" i="8" s="1"/>
  <c r="E21" i="8"/>
  <c r="F21" i="8"/>
  <c r="G21" i="8"/>
  <c r="H21" i="8"/>
  <c r="I21" i="8"/>
  <c r="J21" i="8"/>
  <c r="K21" i="8"/>
  <c r="L21" i="8"/>
  <c r="M21" i="8"/>
  <c r="N21" i="8"/>
  <c r="O21" i="8"/>
  <c r="P21" i="8"/>
  <c r="Q21" i="8"/>
  <c r="R21" i="8"/>
  <c r="S21" i="8"/>
  <c r="T21" i="8"/>
  <c r="U21" i="8"/>
  <c r="V21" i="8"/>
  <c r="W21" i="8"/>
  <c r="X21" i="8"/>
  <c r="Y21" i="8"/>
  <c r="Z21" i="8"/>
  <c r="AI21" i="8"/>
  <c r="C22" i="8"/>
  <c r="D22" i="8"/>
  <c r="AB22" i="8" s="1"/>
  <c r="E22" i="8"/>
  <c r="F22" i="8"/>
  <c r="AD22" i="8" s="1"/>
  <c r="G22" i="8"/>
  <c r="H22" i="8"/>
  <c r="I22" i="8"/>
  <c r="J22" i="8"/>
  <c r="K22" i="8"/>
  <c r="L22" i="8"/>
  <c r="M22" i="8"/>
  <c r="N22" i="8"/>
  <c r="O22" i="8"/>
  <c r="P22" i="8"/>
  <c r="Q22" i="8"/>
  <c r="R22" i="8"/>
  <c r="S22" i="8"/>
  <c r="T22" i="8"/>
  <c r="U22" i="8"/>
  <c r="V22" i="8"/>
  <c r="W22" i="8"/>
  <c r="X22" i="8"/>
  <c r="Y22" i="8"/>
  <c r="Z22" i="8"/>
  <c r="C23" i="8"/>
  <c r="D23" i="8"/>
  <c r="E23" i="8"/>
  <c r="F23" i="8"/>
  <c r="G23" i="8"/>
  <c r="H23" i="8"/>
  <c r="I23" i="8"/>
  <c r="AG23" i="8" s="1"/>
  <c r="J23" i="8"/>
  <c r="K23" i="8"/>
  <c r="L23" i="8"/>
  <c r="M23" i="8"/>
  <c r="AK23" i="8" s="1"/>
  <c r="N23" i="8"/>
  <c r="O23" i="8"/>
  <c r="P23" i="8"/>
  <c r="Q23" i="8"/>
  <c r="R23" i="8"/>
  <c r="S23" i="8"/>
  <c r="AE23" i="8" s="1"/>
  <c r="T23" i="8"/>
  <c r="U23" i="8"/>
  <c r="V23" i="8"/>
  <c r="W23" i="8"/>
  <c r="X23" i="8"/>
  <c r="Y23" i="8"/>
  <c r="Z23" i="8"/>
  <c r="AC23" i="8"/>
  <c r="C24" i="8"/>
  <c r="AA24" i="8" s="1"/>
  <c r="D24" i="8"/>
  <c r="E24" i="8"/>
  <c r="F24" i="8"/>
  <c r="G24" i="8"/>
  <c r="H24" i="8"/>
  <c r="I24" i="8"/>
  <c r="J24" i="8"/>
  <c r="K24" i="8"/>
  <c r="L24" i="8"/>
  <c r="M24" i="8"/>
  <c r="N24" i="8"/>
  <c r="O24" i="8"/>
  <c r="P24" i="8"/>
  <c r="Q24" i="8"/>
  <c r="R24" i="8"/>
  <c r="AD24" i="8" s="1"/>
  <c r="S24" i="8"/>
  <c r="T24" i="8"/>
  <c r="U24" i="8"/>
  <c r="V24" i="8"/>
  <c r="W24" i="8"/>
  <c r="AI24" i="8" s="1"/>
  <c r="X24" i="8"/>
  <c r="Y24" i="8"/>
  <c r="Z24" i="8"/>
  <c r="C25" i="8"/>
  <c r="D25" i="8"/>
  <c r="E25" i="8"/>
  <c r="F25" i="8"/>
  <c r="G25" i="8"/>
  <c r="H25" i="8"/>
  <c r="AF25" i="8" s="1"/>
  <c r="I25" i="8"/>
  <c r="J25" i="8"/>
  <c r="K25" i="8"/>
  <c r="AI25" i="8" s="1"/>
  <c r="L25" i="8"/>
  <c r="M25" i="8"/>
  <c r="N25" i="8"/>
  <c r="O25" i="8"/>
  <c r="P25" i="8"/>
  <c r="Q25" i="8"/>
  <c r="R25" i="8"/>
  <c r="S25" i="8"/>
  <c r="T25" i="8"/>
  <c r="U25" i="8"/>
  <c r="V25" i="8"/>
  <c r="W25" i="8"/>
  <c r="X25" i="8"/>
  <c r="Y25" i="8"/>
  <c r="AK25" i="8" s="1"/>
  <c r="Z25" i="8"/>
  <c r="AD25" i="8"/>
  <c r="C26" i="8"/>
  <c r="D26" i="8"/>
  <c r="E26" i="8"/>
  <c r="F26" i="8"/>
  <c r="G26" i="8"/>
  <c r="AE26" i="8" s="1"/>
  <c r="H26" i="8"/>
  <c r="I26" i="8"/>
  <c r="J26" i="8"/>
  <c r="K26" i="8"/>
  <c r="L26" i="8"/>
  <c r="M26" i="8"/>
  <c r="N26" i="8"/>
  <c r="O26" i="8"/>
  <c r="AA26" i="8" s="1"/>
  <c r="P26" i="8"/>
  <c r="Q26" i="8"/>
  <c r="R26" i="8"/>
  <c r="S26" i="8"/>
  <c r="T26" i="8"/>
  <c r="U26" i="8"/>
  <c r="V26" i="8"/>
  <c r="W26" i="8"/>
  <c r="X26" i="8"/>
  <c r="Y26" i="8"/>
  <c r="Z26" i="8"/>
  <c r="C27" i="8"/>
  <c r="AA27" i="8" s="1"/>
  <c r="D27" i="8"/>
  <c r="E27" i="8"/>
  <c r="F27" i="8"/>
  <c r="G27" i="8"/>
  <c r="H27" i="8"/>
  <c r="I27" i="8"/>
  <c r="J27" i="8"/>
  <c r="K27" i="8"/>
  <c r="L27" i="8"/>
  <c r="M27" i="8"/>
  <c r="AK27" i="8" s="1"/>
  <c r="N27" i="8"/>
  <c r="AL27" i="8" s="1"/>
  <c r="O27" i="8"/>
  <c r="P27" i="8"/>
  <c r="Q27" i="8"/>
  <c r="R27" i="8"/>
  <c r="S27" i="8"/>
  <c r="T27" i="8"/>
  <c r="U27" i="8"/>
  <c r="V27" i="8"/>
  <c r="W27" i="8"/>
  <c r="X27" i="8"/>
  <c r="Y27" i="8"/>
  <c r="Z27" i="8"/>
  <c r="C28" i="8"/>
  <c r="D28" i="8"/>
  <c r="E28" i="8"/>
  <c r="F28" i="8"/>
  <c r="G28" i="8"/>
  <c r="H28" i="8"/>
  <c r="I28" i="8"/>
  <c r="J28" i="8"/>
  <c r="K28" i="8"/>
  <c r="L28" i="8"/>
  <c r="AJ28" i="8" s="1"/>
  <c r="M28" i="8"/>
  <c r="N28" i="8"/>
  <c r="O28" i="8"/>
  <c r="P28" i="8"/>
  <c r="Q28" i="8"/>
  <c r="R28" i="8"/>
  <c r="S28" i="8"/>
  <c r="T28" i="8"/>
  <c r="U28" i="8"/>
  <c r="V28" i="8"/>
  <c r="W28" i="8"/>
  <c r="X28" i="8"/>
  <c r="Y28" i="8"/>
  <c r="Z28" i="8"/>
  <c r="C29" i="8"/>
  <c r="AA29" i="8" s="1"/>
  <c r="D29" i="8"/>
  <c r="AB29" i="8" s="1"/>
  <c r="E29" i="8"/>
  <c r="F29" i="8"/>
  <c r="G29" i="8"/>
  <c r="H29" i="8"/>
  <c r="I29" i="8"/>
  <c r="J29" i="8"/>
  <c r="K29" i="8"/>
  <c r="L29" i="8"/>
  <c r="M29" i="8"/>
  <c r="N29" i="8"/>
  <c r="O29" i="8"/>
  <c r="P29" i="8"/>
  <c r="Q29" i="8"/>
  <c r="R29" i="8"/>
  <c r="S29" i="8"/>
  <c r="T29" i="8"/>
  <c r="U29" i="8"/>
  <c r="AG29" i="8" s="1"/>
  <c r="V29" i="8"/>
  <c r="W29" i="8"/>
  <c r="X29" i="8"/>
  <c r="Y29" i="8"/>
  <c r="Z29" i="8"/>
  <c r="C30" i="8"/>
  <c r="D30" i="8"/>
  <c r="AB30" i="8" s="1"/>
  <c r="E30" i="8"/>
  <c r="F30" i="8"/>
  <c r="AD30" i="8" s="1"/>
  <c r="G30" i="8"/>
  <c r="H30" i="8"/>
  <c r="I30" i="8"/>
  <c r="J30" i="8"/>
  <c r="AH30" i="8" s="1"/>
  <c r="K30" i="8"/>
  <c r="L30" i="8"/>
  <c r="M30" i="8"/>
  <c r="N30" i="8"/>
  <c r="O30" i="8"/>
  <c r="P30" i="8"/>
  <c r="Q30" i="8"/>
  <c r="R30" i="8"/>
  <c r="S30" i="8"/>
  <c r="T30" i="8"/>
  <c r="U30" i="8"/>
  <c r="V30" i="8"/>
  <c r="W30" i="8"/>
  <c r="X30" i="8"/>
  <c r="Y30" i="8"/>
  <c r="Z30" i="8"/>
  <c r="AL30" i="8" s="1"/>
  <c r="C31" i="8"/>
  <c r="D31" i="8"/>
  <c r="E31" i="8"/>
  <c r="F31" i="8"/>
  <c r="G31" i="8"/>
  <c r="H31" i="8"/>
  <c r="I31" i="8"/>
  <c r="J31" i="8"/>
  <c r="K31" i="8"/>
  <c r="AI31" i="8" s="1"/>
  <c r="L31" i="8"/>
  <c r="AJ31" i="8" s="1"/>
  <c r="M31" i="8"/>
  <c r="AK31" i="8" s="1"/>
  <c r="N31" i="8"/>
  <c r="O31" i="8"/>
  <c r="P31" i="8"/>
  <c r="Q31" i="8"/>
  <c r="R31" i="8"/>
  <c r="S31" i="8"/>
  <c r="T31" i="8"/>
  <c r="AF31" i="8" s="1"/>
  <c r="U31" i="8"/>
  <c r="V31" i="8"/>
  <c r="AH31" i="8" s="1"/>
  <c r="W31" i="8"/>
  <c r="X31" i="8"/>
  <c r="Y31" i="8"/>
  <c r="Z31" i="8"/>
  <c r="C32" i="8"/>
  <c r="AA32" i="8" s="1"/>
  <c r="D32" i="8"/>
  <c r="AB32" i="8" s="1"/>
  <c r="E32" i="8"/>
  <c r="F32" i="8"/>
  <c r="G32" i="8"/>
  <c r="H32" i="8"/>
  <c r="I32" i="8"/>
  <c r="J32" i="8"/>
  <c r="K32" i="8"/>
  <c r="L32" i="8"/>
  <c r="M32" i="8"/>
  <c r="AK32" i="8" s="1"/>
  <c r="N32" i="8"/>
  <c r="O32" i="8"/>
  <c r="P32" i="8"/>
  <c r="Q32" i="8"/>
  <c r="R32" i="8"/>
  <c r="S32" i="8"/>
  <c r="T32" i="8"/>
  <c r="U32" i="8"/>
  <c r="V32" i="8"/>
  <c r="W32" i="8"/>
  <c r="X32" i="8"/>
  <c r="Y32" i="8"/>
  <c r="Z32" i="8"/>
  <c r="AL32" i="8" s="1"/>
  <c r="C33" i="8"/>
  <c r="AA33" i="8" s="1"/>
  <c r="D33" i="8"/>
  <c r="E33" i="8"/>
  <c r="AC33" i="8" s="1"/>
  <c r="F33" i="8"/>
  <c r="G33" i="8"/>
  <c r="H33" i="8"/>
  <c r="I33" i="8"/>
  <c r="J33" i="8"/>
  <c r="K33" i="8"/>
  <c r="L33" i="8"/>
  <c r="M33" i="8"/>
  <c r="N33" i="8"/>
  <c r="AL33" i="8" s="1"/>
  <c r="O33" i="8"/>
  <c r="P33" i="8"/>
  <c r="Q33" i="8"/>
  <c r="R33" i="8"/>
  <c r="S33" i="8"/>
  <c r="T33" i="8"/>
  <c r="U33" i="8"/>
  <c r="AG33" i="8" s="1"/>
  <c r="V33" i="8"/>
  <c r="W33" i="8"/>
  <c r="X33" i="8"/>
  <c r="Y33" i="8"/>
  <c r="Z33" i="8"/>
  <c r="C34" i="8"/>
  <c r="D34" i="8"/>
  <c r="E34" i="8"/>
  <c r="F34" i="8"/>
  <c r="G34" i="8"/>
  <c r="H34" i="8"/>
  <c r="I34" i="8"/>
  <c r="J34" i="8"/>
  <c r="AH34" i="8" s="1"/>
  <c r="K34" i="8"/>
  <c r="L34" i="8"/>
  <c r="M34" i="8"/>
  <c r="N34" i="8"/>
  <c r="O34" i="8"/>
  <c r="P34" i="8"/>
  <c r="Q34" i="8"/>
  <c r="R34" i="8"/>
  <c r="S34" i="8"/>
  <c r="T34" i="8"/>
  <c r="U34" i="8"/>
  <c r="V34" i="8"/>
  <c r="W34" i="8"/>
  <c r="X34" i="8"/>
  <c r="Y34" i="8"/>
  <c r="Z34" i="8"/>
  <c r="AL34" i="8" s="1"/>
  <c r="C35" i="8"/>
  <c r="D35" i="8"/>
  <c r="E35" i="8"/>
  <c r="F35" i="8"/>
  <c r="G35" i="8"/>
  <c r="H35" i="8"/>
  <c r="I35" i="8"/>
  <c r="AG35" i="8" s="1"/>
  <c r="J35" i="8"/>
  <c r="K35" i="8"/>
  <c r="AI35" i="8" s="1"/>
  <c r="L35" i="8"/>
  <c r="AJ35" i="8" s="1"/>
  <c r="M35" i="8"/>
  <c r="N35" i="8"/>
  <c r="O35" i="8"/>
  <c r="P35" i="8"/>
  <c r="AB35" i="8" s="1"/>
  <c r="Q35" i="8"/>
  <c r="R35" i="8"/>
  <c r="S35" i="8"/>
  <c r="T35" i="8"/>
  <c r="U35" i="8"/>
  <c r="V35" i="8"/>
  <c r="W35" i="8"/>
  <c r="X35" i="8"/>
  <c r="Y35" i="8"/>
  <c r="Z35" i="8"/>
  <c r="C36" i="8"/>
  <c r="D36" i="8"/>
  <c r="E36" i="8"/>
  <c r="F36" i="8"/>
  <c r="G36" i="8"/>
  <c r="H36" i="8"/>
  <c r="I36" i="8"/>
  <c r="J36" i="8"/>
  <c r="K36" i="8"/>
  <c r="L36" i="8"/>
  <c r="M36" i="8"/>
  <c r="N36" i="8"/>
  <c r="O36" i="8"/>
  <c r="P36" i="8"/>
  <c r="Q36" i="8"/>
  <c r="R36" i="8"/>
  <c r="S36" i="8"/>
  <c r="T36" i="8"/>
  <c r="U36" i="8"/>
  <c r="V36" i="8"/>
  <c r="W36" i="8"/>
  <c r="X36" i="8"/>
  <c r="Y36" i="8"/>
  <c r="AK36" i="8" s="1"/>
  <c r="Z36" i="8"/>
  <c r="C37" i="8"/>
  <c r="D37" i="8"/>
  <c r="E37" i="8"/>
  <c r="F37" i="8"/>
  <c r="G37" i="8"/>
  <c r="H37" i="8"/>
  <c r="I37" i="8"/>
  <c r="J37" i="8"/>
  <c r="K37" i="8"/>
  <c r="L37" i="8"/>
  <c r="M37" i="8"/>
  <c r="N37" i="8"/>
  <c r="O37" i="8"/>
  <c r="P37" i="8"/>
  <c r="Q37" i="8"/>
  <c r="R37" i="8"/>
  <c r="S37" i="8"/>
  <c r="T37" i="8"/>
  <c r="U37" i="8"/>
  <c r="V37" i="8"/>
  <c r="W37" i="8"/>
  <c r="X37" i="8"/>
  <c r="Y37" i="8"/>
  <c r="Z37" i="8"/>
  <c r="C38" i="8"/>
  <c r="D38" i="8"/>
  <c r="E38" i="8"/>
  <c r="F38" i="8"/>
  <c r="G38" i="8"/>
  <c r="H38" i="8"/>
  <c r="I38" i="8"/>
  <c r="J38" i="8"/>
  <c r="K38" i="8"/>
  <c r="L38" i="8"/>
  <c r="M38" i="8"/>
  <c r="N38" i="8"/>
  <c r="O38" i="8"/>
  <c r="AA38" i="8" s="1"/>
  <c r="P38" i="8"/>
  <c r="Q38" i="8"/>
  <c r="R38" i="8"/>
  <c r="S38" i="8"/>
  <c r="T38" i="8"/>
  <c r="U38" i="8"/>
  <c r="V38" i="8"/>
  <c r="W38" i="8"/>
  <c r="X38" i="8"/>
  <c r="AJ38" i="8" s="1"/>
  <c r="Y38" i="8"/>
  <c r="Z38" i="8"/>
  <c r="C39" i="8"/>
  <c r="D39" i="8"/>
  <c r="E39" i="8"/>
  <c r="F39" i="8"/>
  <c r="G39" i="8"/>
  <c r="H39" i="8"/>
  <c r="I39" i="8"/>
  <c r="AG39" i="8" s="1"/>
  <c r="J39" i="8"/>
  <c r="K39" i="8"/>
  <c r="L39" i="8"/>
  <c r="M39" i="8"/>
  <c r="N39" i="8"/>
  <c r="O39" i="8"/>
  <c r="P39" i="8"/>
  <c r="Q39" i="8"/>
  <c r="R39" i="8"/>
  <c r="AD39" i="8" s="1"/>
  <c r="S39" i="8"/>
  <c r="T39" i="8"/>
  <c r="U39" i="8"/>
  <c r="V39" i="8"/>
  <c r="W39" i="8"/>
  <c r="X39" i="8"/>
  <c r="Y39" i="8"/>
  <c r="Z39" i="8"/>
  <c r="C40" i="8"/>
  <c r="D40" i="8"/>
  <c r="E40" i="8"/>
  <c r="AC40" i="8" s="1"/>
  <c r="F40" i="8"/>
  <c r="G40" i="8"/>
  <c r="H40" i="8"/>
  <c r="I40" i="8"/>
  <c r="J40" i="8"/>
  <c r="K40" i="8"/>
  <c r="L40" i="8"/>
  <c r="M40" i="8"/>
  <c r="N40" i="8"/>
  <c r="O40" i="8"/>
  <c r="P40" i="8"/>
  <c r="Q40" i="8"/>
  <c r="R40" i="8"/>
  <c r="S40" i="8"/>
  <c r="T40" i="8"/>
  <c r="U40" i="8"/>
  <c r="V40" i="8"/>
  <c r="W40" i="8"/>
  <c r="X40" i="8"/>
  <c r="Y40" i="8"/>
  <c r="AK40" i="8" s="1"/>
  <c r="Z40" i="8"/>
  <c r="C41" i="8"/>
  <c r="D41" i="8"/>
  <c r="E41" i="8"/>
  <c r="F41" i="8"/>
  <c r="G41" i="8"/>
  <c r="H41" i="8"/>
  <c r="AF41" i="8" s="1"/>
  <c r="I41" i="8"/>
  <c r="J41" i="8"/>
  <c r="K41" i="8"/>
  <c r="L41" i="8"/>
  <c r="M41" i="8"/>
  <c r="AK41" i="8" s="1"/>
  <c r="N41" i="8"/>
  <c r="O41" i="8"/>
  <c r="P41" i="8"/>
  <c r="Q41" i="8"/>
  <c r="R41" i="8"/>
  <c r="S41" i="8"/>
  <c r="T41" i="8"/>
  <c r="U41" i="8"/>
  <c r="V41" i="8"/>
  <c r="W41" i="8"/>
  <c r="X41" i="8"/>
  <c r="Y41" i="8"/>
  <c r="Z41" i="8"/>
  <c r="C42" i="8"/>
  <c r="D42" i="8"/>
  <c r="E42" i="8"/>
  <c r="F42" i="8"/>
  <c r="AD42" i="8" s="1"/>
  <c r="G42" i="8"/>
  <c r="H42" i="8"/>
  <c r="AF42" i="8" s="1"/>
  <c r="I42" i="8"/>
  <c r="J42" i="8"/>
  <c r="AH42" i="8" s="1"/>
  <c r="K42" i="8"/>
  <c r="L42" i="8"/>
  <c r="M42" i="8"/>
  <c r="N42" i="8"/>
  <c r="O42" i="8"/>
  <c r="P42" i="8"/>
  <c r="Q42" i="8"/>
  <c r="R42" i="8"/>
  <c r="S42" i="8"/>
  <c r="T42" i="8"/>
  <c r="U42" i="8"/>
  <c r="V42" i="8"/>
  <c r="W42" i="8"/>
  <c r="X42" i="8"/>
  <c r="Y42" i="8"/>
  <c r="Z42" i="8"/>
  <c r="C43" i="8"/>
  <c r="D43" i="8"/>
  <c r="E43" i="8"/>
  <c r="F43" i="8"/>
  <c r="G43" i="8"/>
  <c r="H43" i="8"/>
  <c r="I43" i="8"/>
  <c r="J43" i="8"/>
  <c r="K43" i="8"/>
  <c r="L43" i="8"/>
  <c r="M43" i="8"/>
  <c r="N43" i="8"/>
  <c r="AL43" i="8" s="1"/>
  <c r="O43" i="8"/>
  <c r="P43" i="8"/>
  <c r="Q43" i="8"/>
  <c r="R43" i="8"/>
  <c r="S43" i="8"/>
  <c r="T43" i="8"/>
  <c r="U43" i="8"/>
  <c r="V43" i="8"/>
  <c r="W43" i="8"/>
  <c r="X43" i="8"/>
  <c r="Y43" i="8"/>
  <c r="Z43" i="8"/>
  <c r="C44" i="8"/>
  <c r="D44" i="8"/>
  <c r="AB44" i="8" s="1"/>
  <c r="E44" i="8"/>
  <c r="F44" i="8"/>
  <c r="AD44" i="8" s="1"/>
  <c r="G44" i="8"/>
  <c r="AE44" i="8" s="1"/>
  <c r="H44" i="8"/>
  <c r="I44" i="8"/>
  <c r="J44" i="8"/>
  <c r="K44" i="8"/>
  <c r="L44" i="8"/>
  <c r="M44" i="8"/>
  <c r="N44" i="8"/>
  <c r="AL44" i="8" s="1"/>
  <c r="O44" i="8"/>
  <c r="P44" i="8"/>
  <c r="Q44" i="8"/>
  <c r="R44" i="8"/>
  <c r="S44" i="8"/>
  <c r="T44" i="8"/>
  <c r="U44" i="8"/>
  <c r="V44" i="8"/>
  <c r="W44" i="8"/>
  <c r="X44" i="8"/>
  <c r="Y44" i="8"/>
  <c r="AK44" i="8" s="1"/>
  <c r="Z44" i="8"/>
  <c r="C45" i="8"/>
  <c r="D45" i="8"/>
  <c r="E45" i="8"/>
  <c r="F45" i="8"/>
  <c r="G45" i="8"/>
  <c r="H45" i="8"/>
  <c r="AF45" i="8" s="1"/>
  <c r="I45" i="8"/>
  <c r="J45" i="8"/>
  <c r="AH45" i="8" s="1"/>
  <c r="K45" i="8"/>
  <c r="L45" i="8"/>
  <c r="M45" i="8"/>
  <c r="N45" i="8"/>
  <c r="O45" i="8"/>
  <c r="P45" i="8"/>
  <c r="Q45" i="8"/>
  <c r="R45" i="8"/>
  <c r="S45" i="8"/>
  <c r="T45" i="8"/>
  <c r="U45" i="8"/>
  <c r="V45" i="8"/>
  <c r="W45" i="8"/>
  <c r="X45" i="8"/>
  <c r="Y45" i="8"/>
  <c r="Z45" i="8"/>
  <c r="AB45" i="8"/>
  <c r="C46" i="8"/>
  <c r="D46" i="8"/>
  <c r="AB46" i="8" s="1"/>
  <c r="E46" i="8"/>
  <c r="AC46" i="8" s="1"/>
  <c r="F46" i="8"/>
  <c r="G46" i="8"/>
  <c r="H46" i="8"/>
  <c r="I46" i="8"/>
  <c r="J46" i="8"/>
  <c r="K46" i="8"/>
  <c r="L46" i="8"/>
  <c r="M46" i="8"/>
  <c r="N46" i="8"/>
  <c r="AL46" i="8" s="1"/>
  <c r="O46" i="8"/>
  <c r="P46" i="8"/>
  <c r="Q46" i="8"/>
  <c r="R46" i="8"/>
  <c r="S46" i="8"/>
  <c r="T46" i="8"/>
  <c r="U46" i="8"/>
  <c r="V46" i="8"/>
  <c r="AH46" i="8" s="1"/>
  <c r="W46" i="8"/>
  <c r="X46" i="8"/>
  <c r="Y46" i="8"/>
  <c r="Z46" i="8"/>
  <c r="C47" i="8"/>
  <c r="D47" i="8"/>
  <c r="E47" i="8"/>
  <c r="F47" i="8"/>
  <c r="G47" i="8"/>
  <c r="H47" i="8"/>
  <c r="AF47" i="8" s="1"/>
  <c r="I47" i="8"/>
  <c r="J47" i="8"/>
  <c r="K47" i="8"/>
  <c r="L47" i="8"/>
  <c r="M47" i="8"/>
  <c r="AK47" i="8" s="1"/>
  <c r="N47" i="8"/>
  <c r="O47" i="8"/>
  <c r="P47" i="8"/>
  <c r="Q47" i="8"/>
  <c r="R47" i="8"/>
  <c r="S47" i="8"/>
  <c r="T47" i="8"/>
  <c r="U47" i="8"/>
  <c r="V47" i="8"/>
  <c r="W47" i="8"/>
  <c r="X47" i="8"/>
  <c r="Y47" i="8"/>
  <c r="Z47" i="8"/>
  <c r="C48" i="8"/>
  <c r="AA48" i="8" s="1"/>
  <c r="D48" i="8"/>
  <c r="AB48" i="8" s="1"/>
  <c r="E48" i="8"/>
  <c r="F48" i="8"/>
  <c r="G48" i="8"/>
  <c r="H48" i="8"/>
  <c r="I48" i="8"/>
  <c r="J48" i="8"/>
  <c r="K48" i="8"/>
  <c r="L48" i="8"/>
  <c r="M48" i="8"/>
  <c r="N48" i="8"/>
  <c r="O48" i="8"/>
  <c r="P48" i="8"/>
  <c r="Q48" i="8"/>
  <c r="R48" i="8"/>
  <c r="S48" i="8"/>
  <c r="T48" i="8"/>
  <c r="U48" i="8"/>
  <c r="V48" i="8"/>
  <c r="W48" i="8"/>
  <c r="X48" i="8"/>
  <c r="Y48" i="8"/>
  <c r="Z48" i="8"/>
  <c r="C49" i="8"/>
  <c r="D49" i="8"/>
  <c r="E49" i="8"/>
  <c r="F49" i="8"/>
  <c r="AD49" i="8" s="1"/>
  <c r="G49" i="8"/>
  <c r="H49" i="8"/>
  <c r="I49" i="8"/>
  <c r="J49" i="8"/>
  <c r="K49" i="8"/>
  <c r="L49" i="8"/>
  <c r="M49" i="8"/>
  <c r="N49" i="8"/>
  <c r="O49" i="8"/>
  <c r="P49" i="8"/>
  <c r="Q49" i="8"/>
  <c r="R49" i="8"/>
  <c r="S49" i="8"/>
  <c r="T49" i="8"/>
  <c r="U49" i="8"/>
  <c r="V49" i="8"/>
  <c r="W49" i="8"/>
  <c r="X49" i="8"/>
  <c r="Y49" i="8"/>
  <c r="Z49" i="8"/>
  <c r="C2" i="7"/>
  <c r="D2" i="7"/>
  <c r="E2" i="7"/>
  <c r="F2" i="7"/>
  <c r="G2" i="7"/>
  <c r="H2" i="7"/>
  <c r="I2" i="7"/>
  <c r="J2" i="7"/>
  <c r="K2" i="7"/>
  <c r="L2" i="7"/>
  <c r="M2" i="7"/>
  <c r="N2" i="7"/>
  <c r="O2" i="7"/>
  <c r="P2" i="7"/>
  <c r="Q2" i="7"/>
  <c r="R2" i="7"/>
  <c r="AD2" i="7" s="1"/>
  <c r="S2" i="7"/>
  <c r="T2" i="7"/>
  <c r="U2" i="7"/>
  <c r="AG2" i="7" s="1"/>
  <c r="V2" i="7"/>
  <c r="W2" i="7"/>
  <c r="AI2" i="7" s="1"/>
  <c r="X2" i="7"/>
  <c r="Y2" i="7"/>
  <c r="Z2" i="7"/>
  <c r="C3" i="7"/>
  <c r="AA3" i="7" s="1"/>
  <c r="D3" i="7"/>
  <c r="AB3" i="7" s="1"/>
  <c r="E3" i="7"/>
  <c r="F3" i="7"/>
  <c r="G3" i="7"/>
  <c r="H3" i="7"/>
  <c r="I3" i="7"/>
  <c r="J3" i="7"/>
  <c r="AH3" i="7" s="1"/>
  <c r="K3" i="7"/>
  <c r="L3" i="7"/>
  <c r="M3" i="7"/>
  <c r="N3" i="7"/>
  <c r="O3" i="7"/>
  <c r="P3" i="7"/>
  <c r="Q3" i="7"/>
  <c r="R3" i="7"/>
  <c r="S3" i="7"/>
  <c r="T3" i="7"/>
  <c r="U3" i="7"/>
  <c r="AG3" i="7" s="1"/>
  <c r="V3" i="7"/>
  <c r="W3" i="7"/>
  <c r="X3" i="7"/>
  <c r="Y3" i="7"/>
  <c r="Z3" i="7"/>
  <c r="AL3" i="7" s="1"/>
  <c r="C4" i="7"/>
  <c r="D4" i="7"/>
  <c r="E4" i="7"/>
  <c r="F4" i="7"/>
  <c r="G4" i="7"/>
  <c r="H4" i="7"/>
  <c r="I4" i="7"/>
  <c r="J4" i="7"/>
  <c r="K4" i="7"/>
  <c r="L4" i="7"/>
  <c r="M4" i="7"/>
  <c r="AK4" i="7" s="1"/>
  <c r="N4" i="7"/>
  <c r="O4" i="7"/>
  <c r="P4" i="7"/>
  <c r="Q4" i="7"/>
  <c r="R4" i="7"/>
  <c r="S4" i="7"/>
  <c r="T4" i="7"/>
  <c r="U4" i="7"/>
  <c r="V4" i="7"/>
  <c r="W4" i="7"/>
  <c r="X4" i="7"/>
  <c r="Y4" i="7"/>
  <c r="Z4" i="7"/>
  <c r="AA4" i="7"/>
  <c r="C5" i="7"/>
  <c r="D5" i="7"/>
  <c r="E5" i="7"/>
  <c r="F5" i="7"/>
  <c r="G5" i="7"/>
  <c r="H5" i="7"/>
  <c r="AF5" i="7" s="1"/>
  <c r="I5" i="7"/>
  <c r="J5" i="7"/>
  <c r="K5" i="7"/>
  <c r="L5" i="7"/>
  <c r="M5" i="7"/>
  <c r="AK5" i="7" s="1"/>
  <c r="N5" i="7"/>
  <c r="O5" i="7"/>
  <c r="P5" i="7"/>
  <c r="Q5" i="7"/>
  <c r="R5" i="7"/>
  <c r="S5" i="7"/>
  <c r="AE5" i="7" s="1"/>
  <c r="T5" i="7"/>
  <c r="U5" i="7"/>
  <c r="V5" i="7"/>
  <c r="W5" i="7"/>
  <c r="X5" i="7"/>
  <c r="Y5" i="7"/>
  <c r="Z5" i="7"/>
  <c r="C6" i="7"/>
  <c r="AA6" i="7" s="1"/>
  <c r="D6" i="7"/>
  <c r="E6" i="7"/>
  <c r="F6" i="7"/>
  <c r="G6" i="7"/>
  <c r="H6" i="7"/>
  <c r="I6" i="7"/>
  <c r="AG6" i="7" s="1"/>
  <c r="J6" i="7"/>
  <c r="K6" i="7"/>
  <c r="L6" i="7"/>
  <c r="M6" i="7"/>
  <c r="N6" i="7"/>
  <c r="AL6" i="7" s="1"/>
  <c r="O6" i="7"/>
  <c r="P6" i="7"/>
  <c r="Q6" i="7"/>
  <c r="R6" i="7"/>
  <c r="S6" i="7"/>
  <c r="T6" i="7"/>
  <c r="U6" i="7"/>
  <c r="V6" i="7"/>
  <c r="W6" i="7"/>
  <c r="X6" i="7"/>
  <c r="Y6" i="7"/>
  <c r="AK6" i="7" s="1"/>
  <c r="Z6" i="7"/>
  <c r="C7" i="7"/>
  <c r="D7" i="7"/>
  <c r="E7" i="7"/>
  <c r="F7" i="7"/>
  <c r="G7" i="7"/>
  <c r="H7" i="7"/>
  <c r="I7" i="7"/>
  <c r="J7" i="7"/>
  <c r="K7" i="7"/>
  <c r="L7" i="7"/>
  <c r="M7" i="7"/>
  <c r="N7" i="7"/>
  <c r="O7" i="7"/>
  <c r="P7" i="7"/>
  <c r="AB7" i="7" s="1"/>
  <c r="Q7" i="7"/>
  <c r="R7" i="7"/>
  <c r="S7" i="7"/>
  <c r="T7" i="7"/>
  <c r="U7" i="7"/>
  <c r="V7" i="7"/>
  <c r="W7" i="7"/>
  <c r="X7" i="7"/>
  <c r="Y7" i="7"/>
  <c r="Z7" i="7"/>
  <c r="C8" i="7"/>
  <c r="AA8" i="7" s="1"/>
  <c r="D8" i="7"/>
  <c r="AB8" i="7" s="1"/>
  <c r="E8" i="7"/>
  <c r="F8" i="7"/>
  <c r="G8" i="7"/>
  <c r="H8" i="7"/>
  <c r="I8" i="7"/>
  <c r="J8" i="7"/>
  <c r="K8" i="7"/>
  <c r="L8" i="7"/>
  <c r="M8" i="7"/>
  <c r="AK8" i="7" s="1"/>
  <c r="N8" i="7"/>
  <c r="O8" i="7"/>
  <c r="P8" i="7"/>
  <c r="Q8" i="7"/>
  <c r="R8" i="7"/>
  <c r="S8" i="7"/>
  <c r="T8" i="7"/>
  <c r="U8" i="7"/>
  <c r="V8" i="7"/>
  <c r="W8" i="7"/>
  <c r="X8" i="7"/>
  <c r="Y8" i="7"/>
  <c r="Z8" i="7"/>
  <c r="AL8" i="7" s="1"/>
  <c r="C9" i="7"/>
  <c r="D9" i="7"/>
  <c r="E9" i="7"/>
  <c r="F9" i="7"/>
  <c r="G9" i="7"/>
  <c r="H9" i="7"/>
  <c r="I9" i="7"/>
  <c r="J9" i="7"/>
  <c r="AH9" i="7" s="1"/>
  <c r="K9" i="7"/>
  <c r="L9" i="7"/>
  <c r="M9" i="7"/>
  <c r="N9" i="7"/>
  <c r="O9" i="7"/>
  <c r="P9" i="7"/>
  <c r="Q9" i="7"/>
  <c r="R9" i="7"/>
  <c r="S9" i="7"/>
  <c r="T9" i="7"/>
  <c r="U9" i="7"/>
  <c r="V9" i="7"/>
  <c r="W9" i="7"/>
  <c r="X9" i="7"/>
  <c r="Y9" i="7"/>
  <c r="Z9" i="7"/>
  <c r="AC9" i="7"/>
  <c r="AJ9" i="7"/>
  <c r="C10" i="7"/>
  <c r="D10" i="7"/>
  <c r="E10" i="7"/>
  <c r="F10" i="7"/>
  <c r="G10" i="7"/>
  <c r="AE10" i="7" s="1"/>
  <c r="H10" i="7"/>
  <c r="I10" i="7"/>
  <c r="J10" i="7"/>
  <c r="K10" i="7"/>
  <c r="L10" i="7"/>
  <c r="M10" i="7"/>
  <c r="N10" i="7"/>
  <c r="O10" i="7"/>
  <c r="AA10" i="7" s="1"/>
  <c r="P10" i="7"/>
  <c r="AB10" i="7" s="1"/>
  <c r="Q10" i="7"/>
  <c r="AC10" i="7" s="1"/>
  <c r="R10" i="7"/>
  <c r="S10" i="7"/>
  <c r="T10" i="7"/>
  <c r="U10" i="7"/>
  <c r="V10" i="7"/>
  <c r="W10" i="7"/>
  <c r="X10" i="7"/>
  <c r="Y10" i="7"/>
  <c r="Z10" i="7"/>
  <c r="C11" i="7"/>
  <c r="D11" i="7"/>
  <c r="E11" i="7"/>
  <c r="F11" i="7"/>
  <c r="G11" i="7"/>
  <c r="H11" i="7"/>
  <c r="I11" i="7"/>
  <c r="J11" i="7"/>
  <c r="K11" i="7"/>
  <c r="L11" i="7"/>
  <c r="M11" i="7"/>
  <c r="N11" i="7"/>
  <c r="O11" i="7"/>
  <c r="P11" i="7"/>
  <c r="AB11" i="7" s="1"/>
  <c r="Q11" i="7"/>
  <c r="R11" i="7"/>
  <c r="S11" i="7"/>
  <c r="T11" i="7"/>
  <c r="U11" i="7"/>
  <c r="V11" i="7"/>
  <c r="W11" i="7"/>
  <c r="AI11" i="7" s="1"/>
  <c r="X11" i="7"/>
  <c r="Y11" i="7"/>
  <c r="AK11" i="7" s="1"/>
  <c r="Z11" i="7"/>
  <c r="C12" i="7"/>
  <c r="D12" i="7"/>
  <c r="E12" i="7"/>
  <c r="F12" i="7"/>
  <c r="AD12" i="7" s="1"/>
  <c r="G12" i="7"/>
  <c r="H12" i="7"/>
  <c r="I12" i="7"/>
  <c r="J12" i="7"/>
  <c r="K12" i="7"/>
  <c r="AI12" i="7" s="1"/>
  <c r="L12" i="7"/>
  <c r="M12" i="7"/>
  <c r="N12" i="7"/>
  <c r="O12" i="7"/>
  <c r="P12" i="7"/>
  <c r="Q12" i="7"/>
  <c r="R12" i="7"/>
  <c r="S12" i="7"/>
  <c r="T12" i="7"/>
  <c r="AF12" i="7" s="1"/>
  <c r="U12" i="7"/>
  <c r="V12" i="7"/>
  <c r="AH12" i="7" s="1"/>
  <c r="W12" i="7"/>
  <c r="X12" i="7"/>
  <c r="Y12" i="7"/>
  <c r="Z12" i="7"/>
  <c r="C13" i="7"/>
  <c r="AA13" i="7" s="1"/>
  <c r="D13" i="7"/>
  <c r="E13" i="7"/>
  <c r="AC13" i="7" s="1"/>
  <c r="F13" i="7"/>
  <c r="G13" i="7"/>
  <c r="H13" i="7"/>
  <c r="AF13" i="7" s="1"/>
  <c r="I13" i="7"/>
  <c r="J13" i="7"/>
  <c r="K13" i="7"/>
  <c r="L13" i="7"/>
  <c r="M13" i="7"/>
  <c r="N13" i="7"/>
  <c r="O13" i="7"/>
  <c r="P13" i="7"/>
  <c r="AB13" i="7" s="1"/>
  <c r="Q13" i="7"/>
  <c r="R13" i="7"/>
  <c r="S13" i="7"/>
  <c r="T13" i="7"/>
  <c r="U13" i="7"/>
  <c r="V13" i="7"/>
  <c r="W13" i="7"/>
  <c r="X13" i="7"/>
  <c r="AJ13" i="7" s="1"/>
  <c r="Y13" i="7"/>
  <c r="AK13" i="7" s="1"/>
  <c r="Z13" i="7"/>
  <c r="C14" i="7"/>
  <c r="D14" i="7"/>
  <c r="E14" i="7"/>
  <c r="AC14" i="7" s="1"/>
  <c r="F14" i="7"/>
  <c r="G14" i="7"/>
  <c r="H14" i="7"/>
  <c r="I14" i="7"/>
  <c r="J14" i="7"/>
  <c r="K14" i="7"/>
  <c r="L14" i="7"/>
  <c r="AJ14" i="7" s="1"/>
  <c r="M14" i="7"/>
  <c r="N14" i="7"/>
  <c r="AL14" i="7" s="1"/>
  <c r="O14" i="7"/>
  <c r="P14" i="7"/>
  <c r="Q14" i="7"/>
  <c r="R14" i="7"/>
  <c r="S14" i="7"/>
  <c r="T14" i="7"/>
  <c r="U14" i="7"/>
  <c r="V14" i="7"/>
  <c r="W14" i="7"/>
  <c r="AI14" i="7" s="1"/>
  <c r="X14" i="7"/>
  <c r="Y14" i="7"/>
  <c r="Z14" i="7"/>
  <c r="C15" i="7"/>
  <c r="D15" i="7"/>
  <c r="AB15" i="7" s="1"/>
  <c r="E15" i="7"/>
  <c r="F15" i="7"/>
  <c r="G15" i="7"/>
  <c r="H15" i="7"/>
  <c r="I15" i="7"/>
  <c r="J15" i="7"/>
  <c r="K15" i="7"/>
  <c r="L15" i="7"/>
  <c r="M15" i="7"/>
  <c r="N15" i="7"/>
  <c r="O15" i="7"/>
  <c r="P15" i="7"/>
  <c r="Q15" i="7"/>
  <c r="R15" i="7"/>
  <c r="S15" i="7"/>
  <c r="T15" i="7"/>
  <c r="AF15" i="7" s="1"/>
  <c r="U15" i="7"/>
  <c r="V15" i="7"/>
  <c r="AH15" i="7" s="1"/>
  <c r="W15" i="7"/>
  <c r="X15" i="7"/>
  <c r="AJ15" i="7" s="1"/>
  <c r="Y15" i="7"/>
  <c r="Z15" i="7"/>
  <c r="C16" i="7"/>
  <c r="D16" i="7"/>
  <c r="E16" i="7"/>
  <c r="AC16" i="7" s="1"/>
  <c r="F16" i="7"/>
  <c r="G16" i="7"/>
  <c r="AE16" i="7" s="1"/>
  <c r="H16" i="7"/>
  <c r="I16" i="7"/>
  <c r="J16" i="7"/>
  <c r="K16" i="7"/>
  <c r="L16" i="7"/>
  <c r="AJ16" i="7" s="1"/>
  <c r="M16" i="7"/>
  <c r="N16" i="7"/>
  <c r="O16" i="7"/>
  <c r="P16" i="7"/>
  <c r="Q16" i="7"/>
  <c r="R16" i="7"/>
  <c r="S16" i="7"/>
  <c r="T16" i="7"/>
  <c r="U16" i="7"/>
  <c r="V16" i="7"/>
  <c r="W16" i="7"/>
  <c r="X16" i="7"/>
  <c r="Y16" i="7"/>
  <c r="Z16" i="7"/>
  <c r="C17" i="7"/>
  <c r="D17" i="7"/>
  <c r="E17" i="7"/>
  <c r="F17" i="7"/>
  <c r="G17" i="7"/>
  <c r="H17" i="7"/>
  <c r="I17" i="7"/>
  <c r="J17" i="7"/>
  <c r="K17" i="7"/>
  <c r="L17" i="7"/>
  <c r="AJ17" i="7" s="1"/>
  <c r="M17" i="7"/>
  <c r="N17" i="7"/>
  <c r="O17" i="7"/>
  <c r="P17" i="7"/>
  <c r="Q17" i="7"/>
  <c r="R17" i="7"/>
  <c r="S17" i="7"/>
  <c r="T17" i="7"/>
  <c r="U17" i="7"/>
  <c r="V17" i="7"/>
  <c r="W17" i="7"/>
  <c r="X17" i="7"/>
  <c r="Y17" i="7"/>
  <c r="Z17" i="7"/>
  <c r="AL17" i="7" s="1"/>
  <c r="C18" i="7"/>
  <c r="D18" i="7"/>
  <c r="E18" i="7"/>
  <c r="F18" i="7"/>
  <c r="G18" i="7"/>
  <c r="H18" i="7"/>
  <c r="AF18" i="7" s="1"/>
  <c r="I18" i="7"/>
  <c r="J18" i="7"/>
  <c r="K18" i="7"/>
  <c r="L18" i="7"/>
  <c r="AJ18" i="7" s="1"/>
  <c r="M18" i="7"/>
  <c r="N18" i="7"/>
  <c r="O18" i="7"/>
  <c r="P18" i="7"/>
  <c r="Q18" i="7"/>
  <c r="R18" i="7"/>
  <c r="S18" i="7"/>
  <c r="T18" i="7"/>
  <c r="U18" i="7"/>
  <c r="V18" i="7"/>
  <c r="W18" i="7"/>
  <c r="X18" i="7"/>
  <c r="Y18" i="7"/>
  <c r="Z18" i="7"/>
  <c r="C19" i="7"/>
  <c r="D19" i="7"/>
  <c r="E19" i="7"/>
  <c r="F19" i="7"/>
  <c r="G19" i="7"/>
  <c r="H19" i="7"/>
  <c r="I19" i="7"/>
  <c r="J19" i="7"/>
  <c r="K19" i="7"/>
  <c r="L19" i="7"/>
  <c r="M19" i="7"/>
  <c r="N19" i="7"/>
  <c r="O19" i="7"/>
  <c r="P19" i="7"/>
  <c r="Q19" i="7"/>
  <c r="R19" i="7"/>
  <c r="S19" i="7"/>
  <c r="AE19" i="7" s="1"/>
  <c r="T19" i="7"/>
  <c r="U19" i="7"/>
  <c r="V19" i="7"/>
  <c r="AH19" i="7" s="1"/>
  <c r="W19" i="7"/>
  <c r="X19" i="7"/>
  <c r="Y19" i="7"/>
  <c r="Z19" i="7"/>
  <c r="C20" i="7"/>
  <c r="AA20" i="7" s="1"/>
  <c r="D20" i="7"/>
  <c r="E20" i="7"/>
  <c r="F20" i="7"/>
  <c r="AD20" i="7" s="1"/>
  <c r="G20" i="7"/>
  <c r="H20" i="7"/>
  <c r="AF20" i="7" s="1"/>
  <c r="I20" i="7"/>
  <c r="J20" i="7"/>
  <c r="K20" i="7"/>
  <c r="L20" i="7"/>
  <c r="M20" i="7"/>
  <c r="N20" i="7"/>
  <c r="O20" i="7"/>
  <c r="P20" i="7"/>
  <c r="Q20" i="7"/>
  <c r="R20" i="7"/>
  <c r="S20" i="7"/>
  <c r="T20" i="7"/>
  <c r="U20" i="7"/>
  <c r="AG20" i="7" s="1"/>
  <c r="V20" i="7"/>
  <c r="W20" i="7"/>
  <c r="X20" i="7"/>
  <c r="Y20" i="7"/>
  <c r="Z20" i="7"/>
  <c r="C21" i="7"/>
  <c r="D21" i="7"/>
  <c r="E21" i="7"/>
  <c r="F21" i="7"/>
  <c r="G21" i="7"/>
  <c r="H21" i="7"/>
  <c r="I21" i="7"/>
  <c r="J21" i="7"/>
  <c r="K21" i="7"/>
  <c r="L21" i="7"/>
  <c r="M21" i="7"/>
  <c r="AK21" i="7" s="1"/>
  <c r="N21" i="7"/>
  <c r="O21" i="7"/>
  <c r="P21" i="7"/>
  <c r="Q21" i="7"/>
  <c r="R21" i="7"/>
  <c r="S21" i="7"/>
  <c r="T21" i="7"/>
  <c r="AF21" i="7" s="1"/>
  <c r="U21" i="7"/>
  <c r="AG21" i="7" s="1"/>
  <c r="V21" i="7"/>
  <c r="W21" i="7"/>
  <c r="X21" i="7"/>
  <c r="Y21" i="7"/>
  <c r="Z21" i="7"/>
  <c r="AI21" i="7"/>
  <c r="C22" i="7"/>
  <c r="AA22" i="7" s="1"/>
  <c r="D22" i="7"/>
  <c r="E22" i="7"/>
  <c r="F22" i="7"/>
  <c r="G22" i="7"/>
  <c r="H22" i="7"/>
  <c r="I22" i="7"/>
  <c r="J22" i="7"/>
  <c r="K22" i="7"/>
  <c r="L22" i="7"/>
  <c r="M22" i="7"/>
  <c r="N22" i="7"/>
  <c r="O22" i="7"/>
  <c r="P22" i="7"/>
  <c r="Q22" i="7"/>
  <c r="R22" i="7"/>
  <c r="S22" i="7"/>
  <c r="T22" i="7"/>
  <c r="AF22" i="7" s="1"/>
  <c r="U22" i="7"/>
  <c r="V22" i="7"/>
  <c r="W22" i="7"/>
  <c r="AI22" i="7" s="1"/>
  <c r="X22" i="7"/>
  <c r="Y22" i="7"/>
  <c r="Z22" i="7"/>
  <c r="C23" i="7"/>
  <c r="D23" i="7"/>
  <c r="E23" i="7"/>
  <c r="F23" i="7"/>
  <c r="G23" i="7"/>
  <c r="H23" i="7"/>
  <c r="AF23" i="7" s="1"/>
  <c r="I23" i="7"/>
  <c r="J23" i="7"/>
  <c r="K23" i="7"/>
  <c r="L23" i="7"/>
  <c r="M23" i="7"/>
  <c r="N23" i="7"/>
  <c r="O23" i="7"/>
  <c r="P23" i="7"/>
  <c r="Q23" i="7"/>
  <c r="R23" i="7"/>
  <c r="S23" i="7"/>
  <c r="T23" i="7"/>
  <c r="U23" i="7"/>
  <c r="V23" i="7"/>
  <c r="W23" i="7"/>
  <c r="AI23" i="7" s="1"/>
  <c r="X23" i="7"/>
  <c r="Y23" i="7"/>
  <c r="Z23" i="7"/>
  <c r="C24" i="7"/>
  <c r="D24" i="7"/>
  <c r="E24" i="7"/>
  <c r="F24" i="7"/>
  <c r="G24" i="7"/>
  <c r="H24" i="7"/>
  <c r="I24" i="7"/>
  <c r="J24" i="7"/>
  <c r="K24" i="7"/>
  <c r="L24" i="7"/>
  <c r="M24" i="7"/>
  <c r="N24" i="7"/>
  <c r="O24" i="7"/>
  <c r="P24" i="7"/>
  <c r="Q24" i="7"/>
  <c r="R24" i="7"/>
  <c r="S24" i="7"/>
  <c r="T24" i="7"/>
  <c r="U24" i="7"/>
  <c r="V24" i="7"/>
  <c r="W24" i="7"/>
  <c r="X24" i="7"/>
  <c r="Y24" i="7"/>
  <c r="Z24" i="7"/>
  <c r="C25" i="7"/>
  <c r="D25" i="7"/>
  <c r="E25" i="7"/>
  <c r="AC25" i="7" s="1"/>
  <c r="F25" i="7"/>
  <c r="G25" i="7"/>
  <c r="AE25" i="7" s="1"/>
  <c r="H25" i="7"/>
  <c r="I25" i="7"/>
  <c r="J25" i="7"/>
  <c r="K25" i="7"/>
  <c r="L25" i="7"/>
  <c r="M25" i="7"/>
  <c r="N25" i="7"/>
  <c r="O25" i="7"/>
  <c r="P25" i="7"/>
  <c r="Q25" i="7"/>
  <c r="R25" i="7"/>
  <c r="S25" i="7"/>
  <c r="T25" i="7"/>
  <c r="U25" i="7"/>
  <c r="V25" i="7"/>
  <c r="W25" i="7"/>
  <c r="X25" i="7"/>
  <c r="Y25" i="7"/>
  <c r="Z25" i="7"/>
  <c r="C26" i="7"/>
  <c r="D26" i="7"/>
  <c r="E26" i="7"/>
  <c r="F26" i="7"/>
  <c r="G26" i="7"/>
  <c r="H26" i="7"/>
  <c r="I26" i="7"/>
  <c r="J26" i="7"/>
  <c r="AH26" i="7" s="1"/>
  <c r="K26" i="7"/>
  <c r="L26" i="7"/>
  <c r="M26" i="7"/>
  <c r="N26" i="7"/>
  <c r="O26" i="7"/>
  <c r="P26" i="7"/>
  <c r="Q26" i="7"/>
  <c r="R26" i="7"/>
  <c r="S26" i="7"/>
  <c r="T26" i="7"/>
  <c r="U26" i="7"/>
  <c r="V26" i="7"/>
  <c r="W26" i="7"/>
  <c r="X26" i="7"/>
  <c r="Y26" i="7"/>
  <c r="Z26" i="7"/>
  <c r="C27" i="7"/>
  <c r="D27" i="7"/>
  <c r="E27" i="7"/>
  <c r="F27" i="7"/>
  <c r="AD27" i="7" s="1"/>
  <c r="G27" i="7"/>
  <c r="H27" i="7"/>
  <c r="I27" i="7"/>
  <c r="J27" i="7"/>
  <c r="K27" i="7"/>
  <c r="L27" i="7"/>
  <c r="M27" i="7"/>
  <c r="N27" i="7"/>
  <c r="O27" i="7"/>
  <c r="P27" i="7"/>
  <c r="Q27" i="7"/>
  <c r="R27" i="7"/>
  <c r="S27" i="7"/>
  <c r="T27" i="7"/>
  <c r="U27" i="7"/>
  <c r="V27" i="7"/>
  <c r="AH27" i="7" s="1"/>
  <c r="W27" i="7"/>
  <c r="X27" i="7"/>
  <c r="Y27" i="7"/>
  <c r="Z27" i="7"/>
  <c r="AL27" i="7" s="1"/>
  <c r="C28" i="7"/>
  <c r="D28" i="7"/>
  <c r="E28" i="7"/>
  <c r="F28" i="7"/>
  <c r="G28" i="7"/>
  <c r="H28" i="7"/>
  <c r="AF28" i="7" s="1"/>
  <c r="I28" i="7"/>
  <c r="J28" i="7"/>
  <c r="K28" i="7"/>
  <c r="L28" i="7"/>
  <c r="M28" i="7"/>
  <c r="N28" i="7"/>
  <c r="O28" i="7"/>
  <c r="P28" i="7"/>
  <c r="AB28" i="7" s="1"/>
  <c r="Q28" i="7"/>
  <c r="R28" i="7"/>
  <c r="AD28" i="7" s="1"/>
  <c r="S28" i="7"/>
  <c r="T28" i="7"/>
  <c r="U28" i="7"/>
  <c r="V28" i="7"/>
  <c r="W28" i="7"/>
  <c r="AI28" i="7" s="1"/>
  <c r="X28" i="7"/>
  <c r="Y28" i="7"/>
  <c r="Z28" i="7"/>
  <c r="C29" i="7"/>
  <c r="D29" i="7"/>
  <c r="E29" i="7"/>
  <c r="F29" i="7"/>
  <c r="AD29" i="7" s="1"/>
  <c r="G29" i="7"/>
  <c r="H29" i="7"/>
  <c r="I29" i="7"/>
  <c r="J29" i="7"/>
  <c r="K29" i="7"/>
  <c r="L29" i="7"/>
  <c r="M29" i="7"/>
  <c r="N29" i="7"/>
  <c r="AL29" i="7" s="1"/>
  <c r="O29" i="7"/>
  <c r="P29" i="7"/>
  <c r="Q29" i="7"/>
  <c r="R29" i="7"/>
  <c r="S29" i="7"/>
  <c r="T29" i="7"/>
  <c r="U29" i="7"/>
  <c r="V29" i="7"/>
  <c r="W29" i="7"/>
  <c r="X29" i="7"/>
  <c r="Y29" i="7"/>
  <c r="Z29" i="7"/>
  <c r="C30" i="7"/>
  <c r="D30" i="7"/>
  <c r="E30" i="7"/>
  <c r="F30" i="7"/>
  <c r="AD30" i="7" s="1"/>
  <c r="G30" i="7"/>
  <c r="H30" i="7"/>
  <c r="I30" i="7"/>
  <c r="AG30" i="7" s="1"/>
  <c r="J30" i="7"/>
  <c r="K30" i="7"/>
  <c r="L30" i="7"/>
  <c r="M30" i="7"/>
  <c r="N30" i="7"/>
  <c r="O30" i="7"/>
  <c r="P30" i="7"/>
  <c r="Q30" i="7"/>
  <c r="R30" i="7"/>
  <c r="S30" i="7"/>
  <c r="T30" i="7"/>
  <c r="U30" i="7"/>
  <c r="V30" i="7"/>
  <c r="W30" i="7"/>
  <c r="X30" i="7"/>
  <c r="AJ30" i="7" s="1"/>
  <c r="Y30" i="7"/>
  <c r="Z30" i="7"/>
  <c r="C31" i="7"/>
  <c r="D31" i="7"/>
  <c r="E31" i="7"/>
  <c r="F31" i="7"/>
  <c r="G31" i="7"/>
  <c r="H31" i="7"/>
  <c r="I31" i="7"/>
  <c r="J31" i="7"/>
  <c r="K31" i="7"/>
  <c r="L31" i="7"/>
  <c r="M31" i="7"/>
  <c r="N31" i="7"/>
  <c r="AL31" i="7" s="1"/>
  <c r="O31" i="7"/>
  <c r="P31" i="7"/>
  <c r="Q31" i="7"/>
  <c r="R31" i="7"/>
  <c r="S31" i="7"/>
  <c r="T31" i="7"/>
  <c r="U31" i="7"/>
  <c r="V31" i="7"/>
  <c r="W31" i="7"/>
  <c r="X31" i="7"/>
  <c r="Y31" i="7"/>
  <c r="Z31" i="7"/>
  <c r="C32" i="7"/>
  <c r="D32" i="7"/>
  <c r="E32" i="7"/>
  <c r="F32" i="7"/>
  <c r="G32" i="7"/>
  <c r="H32" i="7"/>
  <c r="I32" i="7"/>
  <c r="J32" i="7"/>
  <c r="K32" i="7"/>
  <c r="L32" i="7"/>
  <c r="M32" i="7"/>
  <c r="N32" i="7"/>
  <c r="O32" i="7"/>
  <c r="P32" i="7"/>
  <c r="Q32" i="7"/>
  <c r="R32" i="7"/>
  <c r="S32" i="7"/>
  <c r="T32" i="7"/>
  <c r="U32" i="7"/>
  <c r="V32" i="7"/>
  <c r="W32" i="7"/>
  <c r="X32" i="7"/>
  <c r="Y32" i="7"/>
  <c r="Z32" i="7"/>
  <c r="AL32" i="7" s="1"/>
  <c r="C33" i="7"/>
  <c r="D33" i="7"/>
  <c r="E33" i="7"/>
  <c r="F33" i="7"/>
  <c r="G33" i="7"/>
  <c r="H33" i="7"/>
  <c r="I33" i="7"/>
  <c r="J33" i="7"/>
  <c r="K33" i="7"/>
  <c r="L33" i="7"/>
  <c r="M33" i="7"/>
  <c r="N33" i="7"/>
  <c r="O33" i="7"/>
  <c r="P33" i="7"/>
  <c r="Q33" i="7"/>
  <c r="R33" i="7"/>
  <c r="S33" i="7"/>
  <c r="T33" i="7"/>
  <c r="U33" i="7"/>
  <c r="V33" i="7"/>
  <c r="W33" i="7"/>
  <c r="X33" i="7"/>
  <c r="Y33" i="7"/>
  <c r="Z33" i="7"/>
  <c r="C34" i="7"/>
  <c r="D34" i="7"/>
  <c r="E34" i="7"/>
  <c r="F34" i="7"/>
  <c r="G34" i="7"/>
  <c r="H34" i="7"/>
  <c r="I34" i="7"/>
  <c r="J34" i="7"/>
  <c r="K34" i="7"/>
  <c r="L34" i="7"/>
  <c r="M34" i="7"/>
  <c r="N34" i="7"/>
  <c r="O34" i="7"/>
  <c r="P34" i="7"/>
  <c r="Q34" i="7"/>
  <c r="R34" i="7"/>
  <c r="S34" i="7"/>
  <c r="T34" i="7"/>
  <c r="U34" i="7"/>
  <c r="V34" i="7"/>
  <c r="W34" i="7"/>
  <c r="AI34" i="7" s="1"/>
  <c r="X34" i="7"/>
  <c r="Y34" i="7"/>
  <c r="Z34" i="7"/>
  <c r="AL34" i="7" s="1"/>
  <c r="C35" i="7"/>
  <c r="D35" i="7"/>
  <c r="E35" i="7"/>
  <c r="F35" i="7"/>
  <c r="G35" i="7"/>
  <c r="H35" i="7"/>
  <c r="I35" i="7"/>
  <c r="J35" i="7"/>
  <c r="K35" i="7"/>
  <c r="AI35" i="7" s="1"/>
  <c r="L35" i="7"/>
  <c r="M35" i="7"/>
  <c r="AK35" i="7" s="1"/>
  <c r="N35" i="7"/>
  <c r="O35" i="7"/>
  <c r="AA35" i="7" s="1"/>
  <c r="P35" i="7"/>
  <c r="Q35" i="7"/>
  <c r="R35" i="7"/>
  <c r="AD35" i="7" s="1"/>
  <c r="S35" i="7"/>
  <c r="T35" i="7"/>
  <c r="U35" i="7"/>
  <c r="V35" i="7"/>
  <c r="W35" i="7"/>
  <c r="X35" i="7"/>
  <c r="Y35" i="7"/>
  <c r="Z35" i="7"/>
  <c r="C36" i="7"/>
  <c r="D36" i="7"/>
  <c r="AB36" i="7" s="1"/>
  <c r="E36" i="7"/>
  <c r="F36" i="7"/>
  <c r="G36" i="7"/>
  <c r="H36" i="7"/>
  <c r="I36" i="7"/>
  <c r="J36" i="7"/>
  <c r="K36" i="7"/>
  <c r="L36" i="7"/>
  <c r="M36" i="7"/>
  <c r="N36" i="7"/>
  <c r="AL36" i="7" s="1"/>
  <c r="O36" i="7"/>
  <c r="P36" i="7"/>
  <c r="Q36" i="7"/>
  <c r="R36" i="7"/>
  <c r="S36" i="7"/>
  <c r="T36" i="7"/>
  <c r="U36" i="7"/>
  <c r="V36" i="7"/>
  <c r="AH36" i="7" s="1"/>
  <c r="W36" i="7"/>
  <c r="X36" i="7"/>
  <c r="Y36" i="7"/>
  <c r="AK36" i="7" s="1"/>
  <c r="Z36" i="7"/>
  <c r="C37" i="7"/>
  <c r="D37" i="7"/>
  <c r="E37" i="7"/>
  <c r="F37" i="7"/>
  <c r="AD37" i="7" s="1"/>
  <c r="G37" i="7"/>
  <c r="H37" i="7"/>
  <c r="AF37" i="7" s="1"/>
  <c r="I37" i="7"/>
  <c r="J37" i="7"/>
  <c r="K37" i="7"/>
  <c r="L37" i="7"/>
  <c r="M37" i="7"/>
  <c r="N37" i="7"/>
  <c r="O37" i="7"/>
  <c r="P37" i="7"/>
  <c r="Q37" i="7"/>
  <c r="R37" i="7"/>
  <c r="S37" i="7"/>
  <c r="T37" i="7"/>
  <c r="U37" i="7"/>
  <c r="V37" i="7"/>
  <c r="W37" i="7"/>
  <c r="X37" i="7"/>
  <c r="Y37" i="7"/>
  <c r="Z37" i="7"/>
  <c r="C38" i="7"/>
  <c r="D38" i="7"/>
  <c r="E38" i="7"/>
  <c r="F38" i="7"/>
  <c r="G38" i="7"/>
  <c r="H38" i="7"/>
  <c r="I38" i="7"/>
  <c r="J38" i="7"/>
  <c r="K38" i="7"/>
  <c r="L38" i="7"/>
  <c r="AJ38" i="7" s="1"/>
  <c r="M38" i="7"/>
  <c r="N38" i="7"/>
  <c r="O38" i="7"/>
  <c r="P38" i="7"/>
  <c r="Q38" i="7"/>
  <c r="R38" i="7"/>
  <c r="S38" i="7"/>
  <c r="T38" i="7"/>
  <c r="AF38" i="7" s="1"/>
  <c r="U38" i="7"/>
  <c r="V38" i="7"/>
  <c r="W38" i="7"/>
  <c r="X38" i="7"/>
  <c r="Y38" i="7"/>
  <c r="Z38" i="7"/>
  <c r="C39" i="7"/>
  <c r="D39" i="7"/>
  <c r="AB39" i="7" s="1"/>
  <c r="E39" i="7"/>
  <c r="F39" i="7"/>
  <c r="AD39" i="7" s="1"/>
  <c r="G39" i="7"/>
  <c r="H39" i="7"/>
  <c r="AF39" i="7" s="1"/>
  <c r="I39" i="7"/>
  <c r="J39" i="7"/>
  <c r="K39" i="7"/>
  <c r="L39" i="7"/>
  <c r="M39" i="7"/>
  <c r="N39" i="7"/>
  <c r="O39" i="7"/>
  <c r="P39" i="7"/>
  <c r="Q39" i="7"/>
  <c r="R39" i="7"/>
  <c r="S39" i="7"/>
  <c r="T39" i="7"/>
  <c r="U39" i="7"/>
  <c r="V39" i="7"/>
  <c r="W39" i="7"/>
  <c r="AI39" i="7" s="1"/>
  <c r="X39" i="7"/>
  <c r="Y39" i="7"/>
  <c r="Z39" i="7"/>
  <c r="C40" i="7"/>
  <c r="D40" i="7"/>
  <c r="AB40" i="7" s="1"/>
  <c r="E40" i="7"/>
  <c r="F40" i="7"/>
  <c r="G40" i="7"/>
  <c r="H40" i="7"/>
  <c r="I40" i="7"/>
  <c r="AG40" i="7" s="1"/>
  <c r="J40" i="7"/>
  <c r="K40" i="7"/>
  <c r="L40" i="7"/>
  <c r="AJ40" i="7" s="1"/>
  <c r="M40" i="7"/>
  <c r="N40" i="7"/>
  <c r="O40" i="7"/>
  <c r="P40" i="7"/>
  <c r="Q40" i="7"/>
  <c r="R40" i="7"/>
  <c r="AD40" i="7" s="1"/>
  <c r="S40" i="7"/>
  <c r="T40" i="7"/>
  <c r="AF40" i="7" s="1"/>
  <c r="U40" i="7"/>
  <c r="V40" i="7"/>
  <c r="AH40" i="7" s="1"/>
  <c r="W40" i="7"/>
  <c r="X40" i="7"/>
  <c r="Y40" i="7"/>
  <c r="Z40" i="7"/>
  <c r="C41" i="7"/>
  <c r="D41" i="7"/>
  <c r="AB41" i="7" s="1"/>
  <c r="E41" i="7"/>
  <c r="F41" i="7"/>
  <c r="G41" i="7"/>
  <c r="H41" i="7"/>
  <c r="I41" i="7"/>
  <c r="J41" i="7"/>
  <c r="K41" i="7"/>
  <c r="L41" i="7"/>
  <c r="M41" i="7"/>
  <c r="N41" i="7"/>
  <c r="O41" i="7"/>
  <c r="P41" i="7"/>
  <c r="Q41" i="7"/>
  <c r="R41" i="7"/>
  <c r="S41" i="7"/>
  <c r="T41" i="7"/>
  <c r="U41" i="7"/>
  <c r="V41" i="7"/>
  <c r="W41" i="7"/>
  <c r="X41" i="7"/>
  <c r="AJ41" i="7" s="1"/>
  <c r="Y41" i="7"/>
  <c r="Z41" i="7"/>
  <c r="C42" i="7"/>
  <c r="D42" i="7"/>
  <c r="E42" i="7"/>
  <c r="F42" i="7"/>
  <c r="G42" i="7"/>
  <c r="AE42" i="7" s="1"/>
  <c r="H42" i="7"/>
  <c r="I42" i="7"/>
  <c r="AG42" i="7" s="1"/>
  <c r="J42" i="7"/>
  <c r="K42" i="7"/>
  <c r="L42" i="7"/>
  <c r="M42" i="7"/>
  <c r="N42" i="7"/>
  <c r="O42" i="7"/>
  <c r="P42" i="7"/>
  <c r="Q42" i="7"/>
  <c r="R42" i="7"/>
  <c r="S42" i="7"/>
  <c r="T42" i="7"/>
  <c r="U42" i="7"/>
  <c r="V42" i="7"/>
  <c r="W42" i="7"/>
  <c r="X42" i="7"/>
  <c r="Y42" i="7"/>
  <c r="Z42" i="7"/>
  <c r="C43" i="7"/>
  <c r="D43" i="7"/>
  <c r="E43" i="7"/>
  <c r="F43" i="7"/>
  <c r="G43" i="7"/>
  <c r="H43" i="7"/>
  <c r="I43" i="7"/>
  <c r="J43" i="7"/>
  <c r="K43" i="7"/>
  <c r="L43" i="7"/>
  <c r="M43" i="7"/>
  <c r="N43" i="7"/>
  <c r="O43" i="7"/>
  <c r="P43" i="7"/>
  <c r="Q43" i="7"/>
  <c r="R43" i="7"/>
  <c r="S43" i="7"/>
  <c r="T43" i="7"/>
  <c r="U43" i="7"/>
  <c r="V43" i="7"/>
  <c r="W43" i="7"/>
  <c r="AI43" i="7" s="1"/>
  <c r="X43" i="7"/>
  <c r="Y43" i="7"/>
  <c r="AK43" i="7" s="1"/>
  <c r="Z43" i="7"/>
  <c r="C44" i="7"/>
  <c r="D44" i="7"/>
  <c r="E44" i="7"/>
  <c r="F44" i="7"/>
  <c r="G44" i="7"/>
  <c r="H44" i="7"/>
  <c r="I44" i="7"/>
  <c r="J44" i="7"/>
  <c r="K44" i="7"/>
  <c r="L44" i="7"/>
  <c r="M44" i="7"/>
  <c r="N44" i="7"/>
  <c r="O44" i="7"/>
  <c r="P44" i="7"/>
  <c r="Q44" i="7"/>
  <c r="R44" i="7"/>
  <c r="S44" i="7"/>
  <c r="T44" i="7"/>
  <c r="U44" i="7"/>
  <c r="V44" i="7"/>
  <c r="W44" i="7"/>
  <c r="X44" i="7"/>
  <c r="Y44" i="7"/>
  <c r="Z44" i="7"/>
  <c r="C45" i="7"/>
  <c r="D45" i="7"/>
  <c r="E45" i="7"/>
  <c r="F45" i="7"/>
  <c r="G45" i="7"/>
  <c r="H45" i="7"/>
  <c r="I45" i="7"/>
  <c r="J45" i="7"/>
  <c r="K45" i="7"/>
  <c r="L45" i="7"/>
  <c r="M45" i="7"/>
  <c r="N45" i="7"/>
  <c r="O45" i="7"/>
  <c r="P45" i="7"/>
  <c r="Q45" i="7"/>
  <c r="R45" i="7"/>
  <c r="S45" i="7"/>
  <c r="T45" i="7"/>
  <c r="U45" i="7"/>
  <c r="V45" i="7"/>
  <c r="W45" i="7"/>
  <c r="X45" i="7"/>
  <c r="Y45" i="7"/>
  <c r="Z45" i="7"/>
  <c r="C46" i="7"/>
  <c r="D46" i="7"/>
  <c r="E46" i="7"/>
  <c r="F46" i="7"/>
  <c r="G46" i="7"/>
  <c r="H46" i="7"/>
  <c r="I46" i="7"/>
  <c r="AG46" i="7" s="1"/>
  <c r="J46" i="7"/>
  <c r="K46" i="7"/>
  <c r="L46" i="7"/>
  <c r="M46" i="7"/>
  <c r="N46" i="7"/>
  <c r="O46" i="7"/>
  <c r="AA46" i="7" s="1"/>
  <c r="P46" i="7"/>
  <c r="Q46" i="7"/>
  <c r="R46" i="7"/>
  <c r="S46" i="7"/>
  <c r="T46" i="7"/>
  <c r="U46" i="7"/>
  <c r="V46" i="7"/>
  <c r="W46" i="7"/>
  <c r="X46" i="7"/>
  <c r="AJ46" i="7" s="1"/>
  <c r="Y46" i="7"/>
  <c r="Z46" i="7"/>
  <c r="AL46" i="7" s="1"/>
  <c r="C47" i="7"/>
  <c r="D47" i="7"/>
  <c r="E47" i="7"/>
  <c r="F47" i="7"/>
  <c r="G47" i="7"/>
  <c r="H47" i="7"/>
  <c r="I47" i="7"/>
  <c r="AG47" i="7" s="1"/>
  <c r="J47" i="7"/>
  <c r="K47" i="7"/>
  <c r="L47" i="7"/>
  <c r="AJ47" i="7" s="1"/>
  <c r="M47" i="7"/>
  <c r="N47" i="7"/>
  <c r="O47" i="7"/>
  <c r="P47" i="7"/>
  <c r="Q47" i="7"/>
  <c r="R47" i="7"/>
  <c r="S47" i="7"/>
  <c r="T47" i="7"/>
  <c r="AF47" i="7" s="1"/>
  <c r="U47" i="7"/>
  <c r="V47" i="7"/>
  <c r="W47" i="7"/>
  <c r="X47" i="7"/>
  <c r="Y47" i="7"/>
  <c r="Z47" i="7"/>
  <c r="C48" i="7"/>
  <c r="D48" i="7"/>
  <c r="AB48" i="7" s="1"/>
  <c r="E48" i="7"/>
  <c r="F48" i="7"/>
  <c r="G48" i="7"/>
  <c r="H48" i="7"/>
  <c r="I48" i="7"/>
  <c r="J48" i="7"/>
  <c r="K48" i="7"/>
  <c r="L48" i="7"/>
  <c r="M48" i="7"/>
  <c r="N48" i="7"/>
  <c r="O48" i="7"/>
  <c r="P48" i="7"/>
  <c r="Q48" i="7"/>
  <c r="R48" i="7"/>
  <c r="S48" i="7"/>
  <c r="T48" i="7"/>
  <c r="U48" i="7"/>
  <c r="V48" i="7"/>
  <c r="W48" i="7"/>
  <c r="X48" i="7"/>
  <c r="Y48" i="7"/>
  <c r="Z48" i="7"/>
  <c r="C49" i="7"/>
  <c r="D49" i="7"/>
  <c r="E49" i="7"/>
  <c r="F49" i="7"/>
  <c r="G49" i="7"/>
  <c r="H49" i="7"/>
  <c r="I49" i="7"/>
  <c r="J49" i="7"/>
  <c r="K49" i="7"/>
  <c r="L49" i="7"/>
  <c r="AJ49" i="7" s="1"/>
  <c r="M49" i="7"/>
  <c r="N49" i="7"/>
  <c r="O49" i="7"/>
  <c r="P49" i="7"/>
  <c r="Q49" i="7"/>
  <c r="R49" i="7"/>
  <c r="S49" i="7"/>
  <c r="T49" i="7"/>
  <c r="AF49" i="7" s="1"/>
  <c r="U49" i="7"/>
  <c r="V49" i="7"/>
  <c r="W49" i="7"/>
  <c r="X49" i="7"/>
  <c r="Y49" i="7"/>
  <c r="Z49" i="7"/>
  <c r="C50" i="7"/>
  <c r="D50" i="7"/>
  <c r="E50" i="7"/>
  <c r="F50" i="7"/>
  <c r="G50" i="7"/>
  <c r="H50" i="7"/>
  <c r="AF50" i="7" s="1"/>
  <c r="I50" i="7"/>
  <c r="J50" i="7"/>
  <c r="K50" i="7"/>
  <c r="L50" i="7"/>
  <c r="M50" i="7"/>
  <c r="N50" i="7"/>
  <c r="O50" i="7"/>
  <c r="P50" i="7"/>
  <c r="Q50" i="7"/>
  <c r="R50" i="7"/>
  <c r="S50" i="7"/>
  <c r="AE50" i="7" s="1"/>
  <c r="T50" i="7"/>
  <c r="U50" i="7"/>
  <c r="V50" i="7"/>
  <c r="W50" i="7"/>
  <c r="X50" i="7"/>
  <c r="Y50" i="7"/>
  <c r="Z50" i="7"/>
  <c r="C51" i="7"/>
  <c r="D51" i="7"/>
  <c r="E51" i="7"/>
  <c r="F51" i="7"/>
  <c r="G51" i="7"/>
  <c r="H51" i="7"/>
  <c r="AF51" i="7" s="1"/>
  <c r="I51" i="7"/>
  <c r="J51" i="7"/>
  <c r="AH51" i="7" s="1"/>
  <c r="K51" i="7"/>
  <c r="L51" i="7"/>
  <c r="AJ51" i="7" s="1"/>
  <c r="M51" i="7"/>
  <c r="N51" i="7"/>
  <c r="O51" i="7"/>
  <c r="P51" i="7"/>
  <c r="AB51" i="7" s="1"/>
  <c r="Q51" i="7"/>
  <c r="R51" i="7"/>
  <c r="AD51" i="7" s="1"/>
  <c r="S51" i="7"/>
  <c r="T51" i="7"/>
  <c r="U51" i="7"/>
  <c r="V51" i="7"/>
  <c r="W51" i="7"/>
  <c r="X51" i="7"/>
  <c r="Y51" i="7"/>
  <c r="Z51" i="7"/>
  <c r="C52" i="7"/>
  <c r="D52" i="7"/>
  <c r="E52" i="7"/>
  <c r="F52" i="7"/>
  <c r="G52" i="7"/>
  <c r="H52" i="7"/>
  <c r="I52" i="7"/>
  <c r="J52" i="7"/>
  <c r="K52" i="7"/>
  <c r="L52" i="7"/>
  <c r="M52" i="7"/>
  <c r="N52" i="7"/>
  <c r="AL52" i="7" s="1"/>
  <c r="O52" i="7"/>
  <c r="P52" i="7"/>
  <c r="Q52" i="7"/>
  <c r="R52" i="7"/>
  <c r="S52" i="7"/>
  <c r="T52" i="7"/>
  <c r="U52" i="7"/>
  <c r="V52" i="7"/>
  <c r="W52" i="7"/>
  <c r="X52" i="7"/>
  <c r="Y52" i="7"/>
  <c r="Z52" i="7"/>
  <c r="C53" i="7"/>
  <c r="D53" i="7"/>
  <c r="E53" i="7"/>
  <c r="F53" i="7"/>
  <c r="AD53" i="7" s="1"/>
  <c r="G53" i="7"/>
  <c r="H53" i="7"/>
  <c r="AF53" i="7" s="1"/>
  <c r="I53" i="7"/>
  <c r="AG53" i="7" s="1"/>
  <c r="J53" i="7"/>
  <c r="K53" i="7"/>
  <c r="L53" i="7"/>
  <c r="M53" i="7"/>
  <c r="N53" i="7"/>
  <c r="O53" i="7"/>
  <c r="P53" i="7"/>
  <c r="Q53" i="7"/>
  <c r="R53" i="7"/>
  <c r="S53" i="7"/>
  <c r="T53" i="7"/>
  <c r="U53" i="7"/>
  <c r="V53" i="7"/>
  <c r="W53" i="7"/>
  <c r="X53" i="7"/>
  <c r="AJ53" i="7" s="1"/>
  <c r="Y53" i="7"/>
  <c r="AK53" i="7" s="1"/>
  <c r="Z53" i="7"/>
  <c r="C54" i="7"/>
  <c r="D54" i="7"/>
  <c r="E54" i="7"/>
  <c r="F54" i="7"/>
  <c r="G54" i="7"/>
  <c r="H54" i="7"/>
  <c r="I54" i="7"/>
  <c r="J54" i="7"/>
  <c r="K54" i="7"/>
  <c r="L54" i="7"/>
  <c r="AJ54" i="7" s="1"/>
  <c r="M54" i="7"/>
  <c r="N54" i="7"/>
  <c r="O54" i="7"/>
  <c r="P54" i="7"/>
  <c r="Q54" i="7"/>
  <c r="R54" i="7"/>
  <c r="S54" i="7"/>
  <c r="T54" i="7"/>
  <c r="U54" i="7"/>
  <c r="V54" i="7"/>
  <c r="W54" i="7"/>
  <c r="X54" i="7"/>
  <c r="Y54" i="7"/>
  <c r="Z54" i="7"/>
  <c r="C55" i="7"/>
  <c r="D55" i="7"/>
  <c r="AB55" i="7" s="1"/>
  <c r="E55" i="7"/>
  <c r="F55" i="7"/>
  <c r="G55" i="7"/>
  <c r="H55" i="7"/>
  <c r="I55" i="7"/>
  <c r="J55" i="7"/>
  <c r="K55" i="7"/>
  <c r="L55" i="7"/>
  <c r="M55" i="7"/>
  <c r="N55" i="7"/>
  <c r="O55" i="7"/>
  <c r="P55" i="7"/>
  <c r="Q55" i="7"/>
  <c r="R55" i="7"/>
  <c r="S55" i="7"/>
  <c r="T55" i="7"/>
  <c r="U55" i="7"/>
  <c r="V55" i="7"/>
  <c r="W55" i="7"/>
  <c r="X55" i="7"/>
  <c r="Y55" i="7"/>
  <c r="Z55" i="7"/>
  <c r="AD55" i="7"/>
  <c r="C56" i="7"/>
  <c r="D56" i="7"/>
  <c r="E56" i="7"/>
  <c r="F56" i="7"/>
  <c r="G56" i="7"/>
  <c r="H56" i="7"/>
  <c r="I56" i="7"/>
  <c r="J56" i="7"/>
  <c r="K56" i="7"/>
  <c r="L56" i="7"/>
  <c r="M56" i="7"/>
  <c r="N56" i="7"/>
  <c r="O56" i="7"/>
  <c r="P56" i="7"/>
  <c r="Q56" i="7"/>
  <c r="R56" i="7"/>
  <c r="S56" i="7"/>
  <c r="T56" i="7"/>
  <c r="U56" i="7"/>
  <c r="V56" i="7"/>
  <c r="W56" i="7"/>
  <c r="X56" i="7"/>
  <c r="Y56" i="7"/>
  <c r="Z56" i="7"/>
  <c r="C57" i="7"/>
  <c r="D57" i="7"/>
  <c r="E57" i="7"/>
  <c r="AC57" i="7" s="1"/>
  <c r="F57" i="7"/>
  <c r="G57" i="7"/>
  <c r="AE57" i="7" s="1"/>
  <c r="H57" i="7"/>
  <c r="I57" i="7"/>
  <c r="J57" i="7"/>
  <c r="K57" i="7"/>
  <c r="L57" i="7"/>
  <c r="M57" i="7"/>
  <c r="N57" i="7"/>
  <c r="O57" i="7"/>
  <c r="P57" i="7"/>
  <c r="Q57" i="7"/>
  <c r="R57" i="7"/>
  <c r="S57" i="7"/>
  <c r="T57" i="7"/>
  <c r="U57" i="7"/>
  <c r="V57" i="7"/>
  <c r="W57" i="7"/>
  <c r="X57" i="7"/>
  <c r="AJ57" i="7" s="1"/>
  <c r="Y57" i="7"/>
  <c r="Z57" i="7"/>
  <c r="C58" i="7"/>
  <c r="D58" i="7"/>
  <c r="E58" i="7"/>
  <c r="F58" i="7"/>
  <c r="G58" i="7"/>
  <c r="H58" i="7"/>
  <c r="I58" i="7"/>
  <c r="AG58" i="7" s="1"/>
  <c r="J58" i="7"/>
  <c r="K58" i="7"/>
  <c r="AI58" i="7" s="1"/>
  <c r="L58" i="7"/>
  <c r="M58" i="7"/>
  <c r="N58" i="7"/>
  <c r="O58" i="7"/>
  <c r="AA58" i="7" s="1"/>
  <c r="P58" i="7"/>
  <c r="AB58" i="7" s="1"/>
  <c r="Q58" i="7"/>
  <c r="R58" i="7"/>
  <c r="S58" i="7"/>
  <c r="T58" i="7"/>
  <c r="U58" i="7"/>
  <c r="V58" i="7"/>
  <c r="W58" i="7"/>
  <c r="X58" i="7"/>
  <c r="Y58" i="7"/>
  <c r="Z58" i="7"/>
  <c r="AL58" i="7" s="1"/>
  <c r="AC58" i="7"/>
  <c r="AE58" i="7"/>
  <c r="C59" i="7"/>
  <c r="D59" i="7"/>
  <c r="E59" i="7"/>
  <c r="F59" i="7"/>
  <c r="G59" i="7"/>
  <c r="H59" i="7"/>
  <c r="I59" i="7"/>
  <c r="J59" i="7"/>
  <c r="K59" i="7"/>
  <c r="L59" i="7"/>
  <c r="M59" i="7"/>
  <c r="AK59" i="7" s="1"/>
  <c r="N59" i="7"/>
  <c r="O59" i="7"/>
  <c r="P59" i="7"/>
  <c r="Q59" i="7"/>
  <c r="R59" i="7"/>
  <c r="S59" i="7"/>
  <c r="AE59" i="7" s="1"/>
  <c r="T59" i="7"/>
  <c r="U59" i="7"/>
  <c r="AG59" i="7" s="1"/>
  <c r="V59" i="7"/>
  <c r="AH59" i="7" s="1"/>
  <c r="W59" i="7"/>
  <c r="X59" i="7"/>
  <c r="Y59" i="7"/>
  <c r="Z59" i="7"/>
  <c r="C60" i="7"/>
  <c r="D60" i="7"/>
  <c r="E60" i="7"/>
  <c r="AC60" i="7" s="1"/>
  <c r="F60" i="7"/>
  <c r="G60" i="7"/>
  <c r="H60" i="7"/>
  <c r="I60" i="7"/>
  <c r="J60" i="7"/>
  <c r="K60" i="7"/>
  <c r="L60" i="7"/>
  <c r="M60" i="7"/>
  <c r="AK60" i="7" s="1"/>
  <c r="N60" i="7"/>
  <c r="AL60" i="7" s="1"/>
  <c r="O60" i="7"/>
  <c r="P60" i="7"/>
  <c r="Q60" i="7"/>
  <c r="R60" i="7"/>
  <c r="S60" i="7"/>
  <c r="T60" i="7"/>
  <c r="U60" i="7"/>
  <c r="V60" i="7"/>
  <c r="AH60" i="7" s="1"/>
  <c r="W60" i="7"/>
  <c r="X60" i="7"/>
  <c r="AJ60" i="7" s="1"/>
  <c r="Y60" i="7"/>
  <c r="Z60" i="7"/>
  <c r="C61" i="7"/>
  <c r="D61" i="7"/>
  <c r="E61" i="7"/>
  <c r="F61" i="7"/>
  <c r="G61" i="7"/>
  <c r="H61" i="7"/>
  <c r="I61" i="7"/>
  <c r="J61" i="7"/>
  <c r="K61" i="7"/>
  <c r="L61" i="7"/>
  <c r="M61" i="7"/>
  <c r="N61" i="7"/>
  <c r="O61" i="7"/>
  <c r="P61" i="7"/>
  <c r="Q61" i="7"/>
  <c r="R61" i="7"/>
  <c r="S61" i="7"/>
  <c r="T61" i="7"/>
  <c r="AF61" i="7" s="1"/>
  <c r="U61" i="7"/>
  <c r="V61" i="7"/>
  <c r="W61" i="7"/>
  <c r="X61" i="7"/>
  <c r="Y61" i="7"/>
  <c r="Z61" i="7"/>
  <c r="C62" i="7"/>
  <c r="D62" i="7"/>
  <c r="E62" i="7"/>
  <c r="F62" i="7"/>
  <c r="G62" i="7"/>
  <c r="H62" i="7"/>
  <c r="I62" i="7"/>
  <c r="J62" i="7"/>
  <c r="K62" i="7"/>
  <c r="L62" i="7"/>
  <c r="M62" i="7"/>
  <c r="N62" i="7"/>
  <c r="O62" i="7"/>
  <c r="P62" i="7"/>
  <c r="Q62" i="7"/>
  <c r="R62" i="7"/>
  <c r="S62" i="7"/>
  <c r="T62" i="7"/>
  <c r="AF62" i="7" s="1"/>
  <c r="U62" i="7"/>
  <c r="V62" i="7"/>
  <c r="AH62" i="7" s="1"/>
  <c r="W62" i="7"/>
  <c r="X62" i="7"/>
  <c r="Y62" i="7"/>
  <c r="Z62" i="7"/>
  <c r="C63" i="7"/>
  <c r="D63" i="7"/>
  <c r="E63" i="7"/>
  <c r="F63" i="7"/>
  <c r="G63" i="7"/>
  <c r="AE63" i="7" s="1"/>
  <c r="H63" i="7"/>
  <c r="I63" i="7"/>
  <c r="J63" i="7"/>
  <c r="K63" i="7"/>
  <c r="L63" i="7"/>
  <c r="AJ63" i="7" s="1"/>
  <c r="M63" i="7"/>
  <c r="N63" i="7"/>
  <c r="AL63" i="7" s="1"/>
  <c r="O63" i="7"/>
  <c r="P63" i="7"/>
  <c r="Q63" i="7"/>
  <c r="R63" i="7"/>
  <c r="S63" i="7"/>
  <c r="T63" i="7"/>
  <c r="U63" i="7"/>
  <c r="AG63" i="7" s="1"/>
  <c r="V63" i="7"/>
  <c r="W63" i="7"/>
  <c r="X63" i="7"/>
  <c r="Y63" i="7"/>
  <c r="Z63" i="7"/>
  <c r="C64" i="7"/>
  <c r="D64" i="7"/>
  <c r="E64" i="7"/>
  <c r="F64" i="7"/>
  <c r="G64" i="7"/>
  <c r="H64" i="7"/>
  <c r="I64" i="7"/>
  <c r="J64" i="7"/>
  <c r="K64" i="7"/>
  <c r="L64" i="7"/>
  <c r="M64" i="7"/>
  <c r="N64" i="7"/>
  <c r="O64" i="7"/>
  <c r="P64" i="7"/>
  <c r="Q64" i="7"/>
  <c r="R64" i="7"/>
  <c r="S64" i="7"/>
  <c r="T64" i="7"/>
  <c r="U64" i="7"/>
  <c r="V64" i="7"/>
  <c r="W64" i="7"/>
  <c r="X64" i="7"/>
  <c r="Y64" i="7"/>
  <c r="Z64" i="7"/>
  <c r="C65" i="7"/>
  <c r="D65" i="7"/>
  <c r="E65" i="7"/>
  <c r="F65" i="7"/>
  <c r="G65" i="7"/>
  <c r="H65" i="7"/>
  <c r="I65" i="7"/>
  <c r="J65" i="7"/>
  <c r="K65" i="7"/>
  <c r="L65" i="7"/>
  <c r="M65" i="7"/>
  <c r="N65" i="7"/>
  <c r="O65" i="7"/>
  <c r="P65" i="7"/>
  <c r="Q65" i="7"/>
  <c r="R65" i="7"/>
  <c r="S65" i="7"/>
  <c r="T65" i="7"/>
  <c r="U65" i="7"/>
  <c r="V65" i="7"/>
  <c r="W65" i="7"/>
  <c r="AI65" i="7" s="1"/>
  <c r="X65" i="7"/>
  <c r="Y65" i="7"/>
  <c r="Z65" i="7"/>
  <c r="C66" i="7"/>
  <c r="D66" i="7"/>
  <c r="E66" i="7"/>
  <c r="F66" i="7"/>
  <c r="G66" i="7"/>
  <c r="H66" i="7"/>
  <c r="AF66" i="7" s="1"/>
  <c r="I66" i="7"/>
  <c r="J66" i="7"/>
  <c r="AH66" i="7" s="1"/>
  <c r="K66" i="7"/>
  <c r="L66" i="7"/>
  <c r="M66" i="7"/>
  <c r="AK66" i="7" s="1"/>
  <c r="N66" i="7"/>
  <c r="O66" i="7"/>
  <c r="P66" i="7"/>
  <c r="Q66" i="7"/>
  <c r="R66" i="7"/>
  <c r="S66" i="7"/>
  <c r="T66" i="7"/>
  <c r="U66" i="7"/>
  <c r="AG66" i="7" s="1"/>
  <c r="V66" i="7"/>
  <c r="W66" i="7"/>
  <c r="X66" i="7"/>
  <c r="Y66" i="7"/>
  <c r="Z66" i="7"/>
  <c r="C67" i="7"/>
  <c r="D67" i="7"/>
  <c r="E67" i="7"/>
  <c r="AC67" i="7" s="1"/>
  <c r="F67" i="7"/>
  <c r="G67" i="7"/>
  <c r="H67" i="7"/>
  <c r="I67" i="7"/>
  <c r="J67" i="7"/>
  <c r="AH67" i="7" s="1"/>
  <c r="K67" i="7"/>
  <c r="L67" i="7"/>
  <c r="M67" i="7"/>
  <c r="N67" i="7"/>
  <c r="O67" i="7"/>
  <c r="P67" i="7"/>
  <c r="Q67" i="7"/>
  <c r="R67" i="7"/>
  <c r="S67" i="7"/>
  <c r="T67" i="7"/>
  <c r="U67" i="7"/>
  <c r="V67" i="7"/>
  <c r="W67" i="7"/>
  <c r="X67" i="7"/>
  <c r="Y67" i="7"/>
  <c r="Z67" i="7"/>
  <c r="C68" i="7"/>
  <c r="D68" i="7"/>
  <c r="E68" i="7"/>
  <c r="F68" i="7"/>
  <c r="AD68" i="7" s="1"/>
  <c r="G68" i="7"/>
  <c r="H68" i="7"/>
  <c r="I68" i="7"/>
  <c r="J68" i="7"/>
  <c r="K68" i="7"/>
  <c r="AI68" i="7" s="1"/>
  <c r="L68" i="7"/>
  <c r="M68" i="7"/>
  <c r="AK68" i="7" s="1"/>
  <c r="N68" i="7"/>
  <c r="O68" i="7"/>
  <c r="P68" i="7"/>
  <c r="Q68" i="7"/>
  <c r="R68" i="7"/>
  <c r="S68" i="7"/>
  <c r="T68" i="7"/>
  <c r="U68" i="7"/>
  <c r="V68" i="7"/>
  <c r="W68" i="7"/>
  <c r="X68" i="7"/>
  <c r="Y68" i="7"/>
  <c r="Z68" i="7"/>
  <c r="AL68" i="7" s="1"/>
  <c r="AC68" i="7"/>
  <c r="C69" i="7"/>
  <c r="D69" i="7"/>
  <c r="E69" i="7"/>
  <c r="F69" i="7"/>
  <c r="G69" i="7"/>
  <c r="H69" i="7"/>
  <c r="I69" i="7"/>
  <c r="J69" i="7"/>
  <c r="K69" i="7"/>
  <c r="L69" i="7"/>
  <c r="M69" i="7"/>
  <c r="AK69" i="7" s="1"/>
  <c r="N69" i="7"/>
  <c r="O69" i="7"/>
  <c r="P69" i="7"/>
  <c r="Q69" i="7"/>
  <c r="R69" i="7"/>
  <c r="S69" i="7"/>
  <c r="T69" i="7"/>
  <c r="U69" i="7"/>
  <c r="V69" i="7"/>
  <c r="W69" i="7"/>
  <c r="X69" i="7"/>
  <c r="Y69" i="7"/>
  <c r="Z69" i="7"/>
  <c r="C70" i="7"/>
  <c r="D70" i="7"/>
  <c r="AB70" i="7" s="1"/>
  <c r="E70" i="7"/>
  <c r="F70" i="7"/>
  <c r="G70" i="7"/>
  <c r="H70" i="7"/>
  <c r="I70" i="7"/>
  <c r="J70" i="7"/>
  <c r="K70" i="7"/>
  <c r="L70" i="7"/>
  <c r="M70" i="7"/>
  <c r="N70" i="7"/>
  <c r="O70" i="7"/>
  <c r="P70" i="7"/>
  <c r="Q70" i="7"/>
  <c r="R70" i="7"/>
  <c r="S70" i="7"/>
  <c r="T70" i="7"/>
  <c r="U70" i="7"/>
  <c r="V70" i="7"/>
  <c r="W70" i="7"/>
  <c r="X70" i="7"/>
  <c r="Y70" i="7"/>
  <c r="Z70" i="7"/>
  <c r="C71" i="7"/>
  <c r="D71" i="7"/>
  <c r="E71" i="7"/>
  <c r="F71" i="7"/>
  <c r="G71" i="7"/>
  <c r="H71" i="7"/>
  <c r="I71" i="7"/>
  <c r="J71" i="7"/>
  <c r="K71" i="7"/>
  <c r="L71" i="7"/>
  <c r="M71" i="7"/>
  <c r="N71" i="7"/>
  <c r="AL71" i="7" s="1"/>
  <c r="O71" i="7"/>
  <c r="P71" i="7"/>
  <c r="Q71" i="7"/>
  <c r="R71" i="7"/>
  <c r="S71" i="7"/>
  <c r="T71" i="7"/>
  <c r="U71" i="7"/>
  <c r="V71" i="7"/>
  <c r="W71" i="7"/>
  <c r="X71" i="7"/>
  <c r="Y71" i="7"/>
  <c r="Z71" i="7"/>
  <c r="C72" i="7"/>
  <c r="D72" i="7"/>
  <c r="E72" i="7"/>
  <c r="AC72" i="7" s="1"/>
  <c r="F72" i="7"/>
  <c r="G72" i="7"/>
  <c r="H72" i="7"/>
  <c r="I72" i="7"/>
  <c r="J72" i="7"/>
  <c r="K72" i="7"/>
  <c r="L72" i="7"/>
  <c r="M72" i="7"/>
  <c r="N72" i="7"/>
  <c r="O72" i="7"/>
  <c r="P72" i="7"/>
  <c r="Q72" i="7"/>
  <c r="R72" i="7"/>
  <c r="S72" i="7"/>
  <c r="T72" i="7"/>
  <c r="U72" i="7"/>
  <c r="V72" i="7"/>
  <c r="AH72" i="7" s="1"/>
  <c r="W72" i="7"/>
  <c r="X72" i="7"/>
  <c r="AJ72" i="7" s="1"/>
  <c r="Y72" i="7"/>
  <c r="AK72" i="7" s="1"/>
  <c r="Z72" i="7"/>
  <c r="AL72" i="7" s="1"/>
  <c r="C73" i="7"/>
  <c r="D73" i="7"/>
  <c r="E73" i="7"/>
  <c r="F73" i="7"/>
  <c r="G73" i="7"/>
  <c r="AE73" i="7" s="1"/>
  <c r="H73" i="7"/>
  <c r="I73" i="7"/>
  <c r="J73" i="7"/>
  <c r="K73" i="7"/>
  <c r="L73" i="7"/>
  <c r="M73" i="7"/>
  <c r="N73" i="7"/>
  <c r="O73" i="7"/>
  <c r="AA73" i="7" s="1"/>
  <c r="P73" i="7"/>
  <c r="Q73" i="7"/>
  <c r="R73" i="7"/>
  <c r="S73" i="7"/>
  <c r="T73" i="7"/>
  <c r="U73" i="7"/>
  <c r="V73" i="7"/>
  <c r="W73" i="7"/>
  <c r="X73" i="7"/>
  <c r="Y73" i="7"/>
  <c r="Z73" i="7"/>
  <c r="C74" i="7"/>
  <c r="D74" i="7"/>
  <c r="E74" i="7"/>
  <c r="AC74" i="7" s="1"/>
  <c r="F74" i="7"/>
  <c r="G74" i="7"/>
  <c r="H74" i="7"/>
  <c r="AF74" i="7" s="1"/>
  <c r="I74" i="7"/>
  <c r="J74" i="7"/>
  <c r="K74" i="7"/>
  <c r="L74" i="7"/>
  <c r="M74" i="7"/>
  <c r="N74" i="7"/>
  <c r="O74" i="7"/>
  <c r="P74" i="7"/>
  <c r="Q74" i="7"/>
  <c r="R74" i="7"/>
  <c r="S74" i="7"/>
  <c r="T74" i="7"/>
  <c r="U74" i="7"/>
  <c r="V74" i="7"/>
  <c r="W74" i="7"/>
  <c r="X74" i="7"/>
  <c r="Y74" i="7"/>
  <c r="Z74" i="7"/>
  <c r="C75" i="7"/>
  <c r="D75" i="7"/>
  <c r="E75" i="7"/>
  <c r="F75" i="7"/>
  <c r="G75" i="7"/>
  <c r="H75" i="7"/>
  <c r="I75" i="7"/>
  <c r="J75" i="7"/>
  <c r="K75" i="7"/>
  <c r="L75" i="7"/>
  <c r="M75" i="7"/>
  <c r="N75" i="7"/>
  <c r="O75" i="7"/>
  <c r="P75" i="7"/>
  <c r="Q75" i="7"/>
  <c r="R75" i="7"/>
  <c r="S75" i="7"/>
  <c r="T75" i="7"/>
  <c r="U75" i="7"/>
  <c r="V75" i="7"/>
  <c r="W75" i="7"/>
  <c r="X75" i="7"/>
  <c r="Y75" i="7"/>
  <c r="Z75" i="7"/>
  <c r="C76" i="7"/>
  <c r="D76" i="7"/>
  <c r="E76" i="7"/>
  <c r="F76" i="7"/>
  <c r="G76" i="7"/>
  <c r="H76" i="7"/>
  <c r="I76" i="7"/>
  <c r="J76" i="7"/>
  <c r="K76" i="7"/>
  <c r="L76" i="7"/>
  <c r="M76" i="7"/>
  <c r="N76" i="7"/>
  <c r="AL76" i="7" s="1"/>
  <c r="O76" i="7"/>
  <c r="P76" i="7"/>
  <c r="Q76" i="7"/>
  <c r="R76" i="7"/>
  <c r="S76" i="7"/>
  <c r="T76" i="7"/>
  <c r="U76" i="7"/>
  <c r="V76" i="7"/>
  <c r="W76" i="7"/>
  <c r="X76" i="7"/>
  <c r="Y76" i="7"/>
  <c r="Z76" i="7"/>
  <c r="C77" i="7"/>
  <c r="D77" i="7"/>
  <c r="E77" i="7"/>
  <c r="F77" i="7"/>
  <c r="G77" i="7"/>
  <c r="H77" i="7"/>
  <c r="I77" i="7"/>
  <c r="J77" i="7"/>
  <c r="K77" i="7"/>
  <c r="L77" i="7"/>
  <c r="M77" i="7"/>
  <c r="N77" i="7"/>
  <c r="O77" i="7"/>
  <c r="AA77" i="7" s="1"/>
  <c r="P77" i="7"/>
  <c r="Q77" i="7"/>
  <c r="R77" i="7"/>
  <c r="S77" i="7"/>
  <c r="T77" i="7"/>
  <c r="U77" i="7"/>
  <c r="V77" i="7"/>
  <c r="W77" i="7"/>
  <c r="X77" i="7"/>
  <c r="Y77" i="7"/>
  <c r="Z77" i="7"/>
  <c r="C78" i="7"/>
  <c r="D78" i="7"/>
  <c r="E78" i="7"/>
  <c r="F78" i="7"/>
  <c r="G78" i="7"/>
  <c r="H78" i="7"/>
  <c r="I78" i="7"/>
  <c r="AG78" i="7" s="1"/>
  <c r="J78" i="7"/>
  <c r="K78" i="7"/>
  <c r="L78" i="7"/>
  <c r="M78" i="7"/>
  <c r="N78" i="7"/>
  <c r="O78" i="7"/>
  <c r="P78" i="7"/>
  <c r="Q78" i="7"/>
  <c r="R78" i="7"/>
  <c r="S78" i="7"/>
  <c r="T78" i="7"/>
  <c r="U78" i="7"/>
  <c r="V78" i="7"/>
  <c r="W78" i="7"/>
  <c r="AI78" i="7" s="1"/>
  <c r="X78" i="7"/>
  <c r="Y78" i="7"/>
  <c r="Z78" i="7"/>
  <c r="C79" i="7"/>
  <c r="D79" i="7"/>
  <c r="AB79" i="7" s="1"/>
  <c r="E79" i="7"/>
  <c r="F79" i="7"/>
  <c r="G79" i="7"/>
  <c r="H79" i="7"/>
  <c r="I79" i="7"/>
  <c r="J79" i="7"/>
  <c r="K79" i="7"/>
  <c r="L79" i="7"/>
  <c r="M79" i="7"/>
  <c r="N79" i="7"/>
  <c r="O79" i="7"/>
  <c r="P79" i="7"/>
  <c r="Q79" i="7"/>
  <c r="R79" i="7"/>
  <c r="S79" i="7"/>
  <c r="AE79" i="7" s="1"/>
  <c r="T79" i="7"/>
  <c r="AF79" i="7" s="1"/>
  <c r="U79" i="7"/>
  <c r="V79" i="7"/>
  <c r="W79" i="7"/>
  <c r="X79" i="7"/>
  <c r="AJ79" i="7" s="1"/>
  <c r="Y79" i="7"/>
  <c r="Z79" i="7"/>
  <c r="C80" i="7"/>
  <c r="D80" i="7"/>
  <c r="E80" i="7"/>
  <c r="F80" i="7"/>
  <c r="G80" i="7"/>
  <c r="H80" i="7"/>
  <c r="I80" i="7"/>
  <c r="J80" i="7"/>
  <c r="K80" i="7"/>
  <c r="L80" i="7"/>
  <c r="M80" i="7"/>
  <c r="N80" i="7"/>
  <c r="O80" i="7"/>
  <c r="P80" i="7"/>
  <c r="Q80" i="7"/>
  <c r="R80" i="7"/>
  <c r="S80" i="7"/>
  <c r="T80" i="7"/>
  <c r="U80" i="7"/>
  <c r="V80" i="7"/>
  <c r="W80" i="7"/>
  <c r="X80" i="7"/>
  <c r="Y80" i="7"/>
  <c r="Z80" i="7"/>
  <c r="C81" i="7"/>
  <c r="D81" i="7"/>
  <c r="AB81" i="7" s="1"/>
  <c r="E81" i="7"/>
  <c r="F81" i="7"/>
  <c r="G81" i="7"/>
  <c r="H81" i="7"/>
  <c r="I81" i="7"/>
  <c r="J81" i="7"/>
  <c r="K81" i="7"/>
  <c r="L81" i="7"/>
  <c r="M81" i="7"/>
  <c r="N81" i="7"/>
  <c r="O81" i="7"/>
  <c r="P81" i="7"/>
  <c r="Q81" i="7"/>
  <c r="R81" i="7"/>
  <c r="S81" i="7"/>
  <c r="T81" i="7"/>
  <c r="U81" i="7"/>
  <c r="V81" i="7"/>
  <c r="W81" i="7"/>
  <c r="X81" i="7"/>
  <c r="AJ81" i="7" s="1"/>
  <c r="Y81" i="7"/>
  <c r="Z81" i="7"/>
  <c r="C82" i="7"/>
  <c r="D82" i="7"/>
  <c r="E82" i="7"/>
  <c r="F82" i="7"/>
  <c r="G82" i="7"/>
  <c r="H82" i="7"/>
  <c r="I82" i="7"/>
  <c r="J82" i="7"/>
  <c r="K82" i="7"/>
  <c r="L82" i="7"/>
  <c r="M82" i="7"/>
  <c r="N82" i="7"/>
  <c r="O82" i="7"/>
  <c r="P82" i="7"/>
  <c r="Q82" i="7"/>
  <c r="R82" i="7"/>
  <c r="S82" i="7"/>
  <c r="T82" i="7"/>
  <c r="U82" i="7"/>
  <c r="V82" i="7"/>
  <c r="W82" i="7"/>
  <c r="X82" i="7"/>
  <c r="Y82" i="7"/>
  <c r="Z82" i="7"/>
  <c r="C83" i="7"/>
  <c r="D83" i="7"/>
  <c r="E83" i="7"/>
  <c r="AC83" i="7" s="1"/>
  <c r="F83" i="7"/>
  <c r="G83" i="7"/>
  <c r="H83" i="7"/>
  <c r="I83" i="7"/>
  <c r="J83" i="7"/>
  <c r="AH83" i="7" s="1"/>
  <c r="K83" i="7"/>
  <c r="L83" i="7"/>
  <c r="M83" i="7"/>
  <c r="AK83" i="7" s="1"/>
  <c r="N83" i="7"/>
  <c r="O83" i="7"/>
  <c r="P83" i="7"/>
  <c r="Q83" i="7"/>
  <c r="R83" i="7"/>
  <c r="AD83" i="7" s="1"/>
  <c r="S83" i="7"/>
  <c r="T83" i="7"/>
  <c r="AF83" i="7" s="1"/>
  <c r="U83" i="7"/>
  <c r="V83" i="7"/>
  <c r="W83" i="7"/>
  <c r="X83" i="7"/>
  <c r="Y83" i="7"/>
  <c r="Z83" i="7"/>
  <c r="C84" i="7"/>
  <c r="AA84" i="7" s="1"/>
  <c r="D84" i="7"/>
  <c r="E84" i="7"/>
  <c r="AC84" i="7" s="1"/>
  <c r="F84" i="7"/>
  <c r="AD84" i="7" s="1"/>
  <c r="G84" i="7"/>
  <c r="H84" i="7"/>
  <c r="I84" i="7"/>
  <c r="J84" i="7"/>
  <c r="K84" i="7"/>
  <c r="L84" i="7"/>
  <c r="M84" i="7"/>
  <c r="N84" i="7"/>
  <c r="O84" i="7"/>
  <c r="P84" i="7"/>
  <c r="Q84" i="7"/>
  <c r="R84" i="7"/>
  <c r="S84" i="7"/>
  <c r="T84" i="7"/>
  <c r="U84" i="7"/>
  <c r="V84" i="7"/>
  <c r="AH84" i="7" s="1"/>
  <c r="W84" i="7"/>
  <c r="X84" i="7"/>
  <c r="Y84" i="7"/>
  <c r="Z84" i="7"/>
  <c r="AL84" i="7" s="1"/>
  <c r="C85" i="7"/>
  <c r="D85" i="7"/>
  <c r="E85" i="7"/>
  <c r="F85" i="7"/>
  <c r="G85" i="7"/>
  <c r="H85" i="7"/>
  <c r="I85" i="7"/>
  <c r="AG85" i="7" s="1"/>
  <c r="J85" i="7"/>
  <c r="K85" i="7"/>
  <c r="L85" i="7"/>
  <c r="M85" i="7"/>
  <c r="AK85" i="7" s="1"/>
  <c r="N85" i="7"/>
  <c r="O85" i="7"/>
  <c r="P85" i="7"/>
  <c r="Q85" i="7"/>
  <c r="R85" i="7"/>
  <c r="S85" i="7"/>
  <c r="T85" i="7"/>
  <c r="U85" i="7"/>
  <c r="V85" i="7"/>
  <c r="W85" i="7"/>
  <c r="X85" i="7"/>
  <c r="Y85" i="7"/>
  <c r="Z85" i="7"/>
  <c r="AF85" i="7"/>
  <c r="AI85" i="7"/>
  <c r="AL85" i="7"/>
  <c r="C86" i="7"/>
  <c r="D86" i="7"/>
  <c r="E86" i="7"/>
  <c r="F86" i="7"/>
  <c r="G86" i="7"/>
  <c r="H86" i="7"/>
  <c r="I86" i="7"/>
  <c r="AG86" i="7" s="1"/>
  <c r="J86" i="7"/>
  <c r="K86" i="7"/>
  <c r="AI86" i="7" s="1"/>
  <c r="L86" i="7"/>
  <c r="M86" i="7"/>
  <c r="AK86" i="7" s="1"/>
  <c r="N86" i="7"/>
  <c r="O86" i="7"/>
  <c r="AA86" i="7" s="1"/>
  <c r="P86" i="7"/>
  <c r="AB86" i="7" s="1"/>
  <c r="Q86" i="7"/>
  <c r="AC86" i="7" s="1"/>
  <c r="R86" i="7"/>
  <c r="AD86" i="7" s="1"/>
  <c r="S86" i="7"/>
  <c r="T86" i="7"/>
  <c r="U86" i="7"/>
  <c r="V86" i="7"/>
  <c r="W86" i="7"/>
  <c r="X86" i="7"/>
  <c r="Y86" i="7"/>
  <c r="Z86" i="7"/>
  <c r="C87" i="7"/>
  <c r="D87" i="7"/>
  <c r="AB87" i="7" s="1"/>
  <c r="E87" i="7"/>
  <c r="F87" i="7"/>
  <c r="G87" i="7"/>
  <c r="H87" i="7"/>
  <c r="I87" i="7"/>
  <c r="J87" i="7"/>
  <c r="K87" i="7"/>
  <c r="L87" i="7"/>
  <c r="M87" i="7"/>
  <c r="N87" i="7"/>
  <c r="O87" i="7"/>
  <c r="P87" i="7"/>
  <c r="Q87" i="7"/>
  <c r="R87" i="7"/>
  <c r="S87" i="7"/>
  <c r="T87" i="7"/>
  <c r="U87" i="7"/>
  <c r="V87" i="7"/>
  <c r="W87" i="7"/>
  <c r="X87" i="7"/>
  <c r="Y87" i="7"/>
  <c r="Z87" i="7"/>
  <c r="C88" i="7"/>
  <c r="D88" i="7"/>
  <c r="E88" i="7"/>
  <c r="F88" i="7"/>
  <c r="G88" i="7"/>
  <c r="H88" i="7"/>
  <c r="I88" i="7"/>
  <c r="J88" i="7"/>
  <c r="K88" i="7"/>
  <c r="L88" i="7"/>
  <c r="AJ88" i="7" s="1"/>
  <c r="M88" i="7"/>
  <c r="N88" i="7"/>
  <c r="O88" i="7"/>
  <c r="P88" i="7"/>
  <c r="Q88" i="7"/>
  <c r="R88" i="7"/>
  <c r="S88" i="7"/>
  <c r="T88" i="7"/>
  <c r="U88" i="7"/>
  <c r="V88" i="7"/>
  <c r="AH88" i="7" s="1"/>
  <c r="W88" i="7"/>
  <c r="X88" i="7"/>
  <c r="Y88" i="7"/>
  <c r="Z88" i="7"/>
  <c r="C89" i="7"/>
  <c r="D89" i="7"/>
  <c r="AB89" i="7" s="1"/>
  <c r="E89" i="7"/>
  <c r="AC89" i="7" s="1"/>
  <c r="F89" i="7"/>
  <c r="G89" i="7"/>
  <c r="H89" i="7"/>
  <c r="I89" i="7"/>
  <c r="J89" i="7"/>
  <c r="K89" i="7"/>
  <c r="L89" i="7"/>
  <c r="M89" i="7"/>
  <c r="N89" i="7"/>
  <c r="O89" i="7"/>
  <c r="P89" i="7"/>
  <c r="Q89" i="7"/>
  <c r="R89" i="7"/>
  <c r="S89" i="7"/>
  <c r="T89" i="7"/>
  <c r="U89" i="7"/>
  <c r="V89" i="7"/>
  <c r="W89" i="7"/>
  <c r="X89" i="7"/>
  <c r="Y89" i="7"/>
  <c r="Z89" i="7"/>
  <c r="C90" i="7"/>
  <c r="D90" i="7"/>
  <c r="E90" i="7"/>
  <c r="AC90" i="7" s="1"/>
  <c r="F90" i="7"/>
  <c r="G90" i="7"/>
  <c r="AE90" i="7" s="1"/>
  <c r="H90" i="7"/>
  <c r="I90" i="7"/>
  <c r="J90" i="7"/>
  <c r="K90" i="7"/>
  <c r="L90" i="7"/>
  <c r="M90" i="7"/>
  <c r="AK90" i="7" s="1"/>
  <c r="N90" i="7"/>
  <c r="O90" i="7"/>
  <c r="P90" i="7"/>
  <c r="Q90" i="7"/>
  <c r="R90" i="7"/>
  <c r="S90" i="7"/>
  <c r="T90" i="7"/>
  <c r="U90" i="7"/>
  <c r="AG90" i="7" s="1"/>
  <c r="V90" i="7"/>
  <c r="W90" i="7"/>
  <c r="X90" i="7"/>
  <c r="Y90" i="7"/>
  <c r="Z90" i="7"/>
  <c r="C91" i="7"/>
  <c r="AA91" i="7" s="1"/>
  <c r="D91" i="7"/>
  <c r="E91" i="7"/>
  <c r="F91" i="7"/>
  <c r="G91" i="7"/>
  <c r="H91" i="7"/>
  <c r="I91" i="7"/>
  <c r="J91" i="7"/>
  <c r="K91" i="7"/>
  <c r="L91" i="7"/>
  <c r="M91" i="7"/>
  <c r="N91" i="7"/>
  <c r="O91" i="7"/>
  <c r="P91" i="7"/>
  <c r="Q91" i="7"/>
  <c r="R91" i="7"/>
  <c r="S91" i="7"/>
  <c r="T91" i="7"/>
  <c r="U91" i="7"/>
  <c r="V91" i="7"/>
  <c r="W91" i="7"/>
  <c r="AI91" i="7" s="1"/>
  <c r="X91" i="7"/>
  <c r="Y91" i="7"/>
  <c r="Z91" i="7"/>
  <c r="C92" i="7"/>
  <c r="D92" i="7"/>
  <c r="E92" i="7"/>
  <c r="F92" i="7"/>
  <c r="AD92" i="7" s="1"/>
  <c r="G92" i="7"/>
  <c r="H92" i="7"/>
  <c r="I92" i="7"/>
  <c r="J92" i="7"/>
  <c r="K92" i="7"/>
  <c r="L92" i="7"/>
  <c r="M92" i="7"/>
  <c r="N92" i="7"/>
  <c r="O92" i="7"/>
  <c r="P92" i="7"/>
  <c r="AB92" i="7" s="1"/>
  <c r="Q92" i="7"/>
  <c r="R92" i="7"/>
  <c r="S92" i="7"/>
  <c r="T92" i="7"/>
  <c r="U92" i="7"/>
  <c r="V92" i="7"/>
  <c r="W92" i="7"/>
  <c r="X92" i="7"/>
  <c r="Y92" i="7"/>
  <c r="Z92" i="7"/>
  <c r="C93" i="7"/>
  <c r="D93" i="7"/>
  <c r="E93" i="7"/>
  <c r="F93" i="7"/>
  <c r="AD93" i="7" s="1"/>
  <c r="G93" i="7"/>
  <c r="H93" i="7"/>
  <c r="I93" i="7"/>
  <c r="J93" i="7"/>
  <c r="K93" i="7"/>
  <c r="L93" i="7"/>
  <c r="M93" i="7"/>
  <c r="N93" i="7"/>
  <c r="O93" i="7"/>
  <c r="P93" i="7"/>
  <c r="Q93" i="7"/>
  <c r="R93" i="7"/>
  <c r="S93" i="7"/>
  <c r="T93" i="7"/>
  <c r="AF93" i="7" s="1"/>
  <c r="U93" i="7"/>
  <c r="V93" i="7"/>
  <c r="W93" i="7"/>
  <c r="X93" i="7"/>
  <c r="Y93" i="7"/>
  <c r="Z93" i="7"/>
  <c r="C94" i="7"/>
  <c r="D94" i="7"/>
  <c r="E94" i="7"/>
  <c r="F94" i="7"/>
  <c r="G94" i="7"/>
  <c r="H94" i="7"/>
  <c r="I94" i="7"/>
  <c r="J94" i="7"/>
  <c r="K94" i="7"/>
  <c r="L94" i="7"/>
  <c r="AJ94" i="7" s="1"/>
  <c r="M94" i="7"/>
  <c r="N94" i="7"/>
  <c r="AL94" i="7" s="1"/>
  <c r="O94" i="7"/>
  <c r="P94" i="7"/>
  <c r="Q94" i="7"/>
  <c r="R94" i="7"/>
  <c r="S94" i="7"/>
  <c r="AE94" i="7" s="1"/>
  <c r="T94" i="7"/>
  <c r="AF94" i="7" s="1"/>
  <c r="U94" i="7"/>
  <c r="V94" i="7"/>
  <c r="W94" i="7"/>
  <c r="X94" i="7"/>
  <c r="Y94" i="7"/>
  <c r="Z94" i="7"/>
  <c r="AI94" i="7"/>
  <c r="C95" i="7"/>
  <c r="D95" i="7"/>
  <c r="E95" i="7"/>
  <c r="F95" i="7"/>
  <c r="G95" i="7"/>
  <c r="H95" i="7"/>
  <c r="I95" i="7"/>
  <c r="J95" i="7"/>
  <c r="K95" i="7"/>
  <c r="L95" i="7"/>
  <c r="M95" i="7"/>
  <c r="N95" i="7"/>
  <c r="O95" i="7"/>
  <c r="P95" i="7"/>
  <c r="Q95" i="7"/>
  <c r="R95" i="7"/>
  <c r="S95" i="7"/>
  <c r="AE95" i="7" s="1"/>
  <c r="T95" i="7"/>
  <c r="U95" i="7"/>
  <c r="V95" i="7"/>
  <c r="W95" i="7"/>
  <c r="X95" i="7"/>
  <c r="Y95" i="7"/>
  <c r="Z95" i="7"/>
  <c r="C96" i="7"/>
  <c r="D96" i="7"/>
  <c r="AB96" i="7" s="1"/>
  <c r="E96" i="7"/>
  <c r="F96" i="7"/>
  <c r="G96" i="7"/>
  <c r="H96" i="7"/>
  <c r="I96" i="7"/>
  <c r="J96" i="7"/>
  <c r="K96" i="7"/>
  <c r="L96" i="7"/>
  <c r="M96" i="7"/>
  <c r="N96" i="7"/>
  <c r="O96" i="7"/>
  <c r="P96" i="7"/>
  <c r="Q96" i="7"/>
  <c r="R96" i="7"/>
  <c r="S96" i="7"/>
  <c r="T96" i="7"/>
  <c r="U96" i="7"/>
  <c r="V96" i="7"/>
  <c r="W96" i="7"/>
  <c r="X96" i="7"/>
  <c r="Y96" i="7"/>
  <c r="Z96" i="7"/>
  <c r="AL96" i="7" s="1"/>
  <c r="C97" i="7"/>
  <c r="D97" i="7"/>
  <c r="AB97" i="7" s="1"/>
  <c r="E97" i="7"/>
  <c r="F97" i="7"/>
  <c r="G97" i="7"/>
  <c r="H97" i="7"/>
  <c r="I97" i="7"/>
  <c r="J97" i="7"/>
  <c r="K97" i="7"/>
  <c r="L97" i="7"/>
  <c r="M97" i="7"/>
  <c r="N97" i="7"/>
  <c r="O97" i="7"/>
  <c r="P97" i="7"/>
  <c r="Q97" i="7"/>
  <c r="R97" i="7"/>
  <c r="S97" i="7"/>
  <c r="T97" i="7"/>
  <c r="U97" i="7"/>
  <c r="V97" i="7"/>
  <c r="W97" i="7"/>
  <c r="X97" i="7"/>
  <c r="Y97" i="7"/>
  <c r="AK97" i="7" s="1"/>
  <c r="Z97" i="7"/>
  <c r="AL97" i="7" s="1"/>
  <c r="C98" i="7"/>
  <c r="D98" i="7"/>
  <c r="E98" i="7"/>
  <c r="F98" i="7"/>
  <c r="G98" i="7"/>
  <c r="H98" i="7"/>
  <c r="I98" i="7"/>
  <c r="J98" i="7"/>
  <c r="K98" i="7"/>
  <c r="L98" i="7"/>
  <c r="M98" i="7"/>
  <c r="N98" i="7"/>
  <c r="O98" i="7"/>
  <c r="P98" i="7"/>
  <c r="Q98" i="7"/>
  <c r="R98" i="7"/>
  <c r="S98" i="7"/>
  <c r="T98" i="7"/>
  <c r="U98" i="7"/>
  <c r="V98" i="7"/>
  <c r="W98" i="7"/>
  <c r="X98" i="7"/>
  <c r="Y98" i="7"/>
  <c r="Z98" i="7"/>
  <c r="AF98" i="7"/>
  <c r="C99" i="7"/>
  <c r="AA99" i="7" s="1"/>
  <c r="D99" i="7"/>
  <c r="E99" i="7"/>
  <c r="F99" i="7"/>
  <c r="G99" i="7"/>
  <c r="H99" i="7"/>
  <c r="I99" i="7"/>
  <c r="J99" i="7"/>
  <c r="K99" i="7"/>
  <c r="L99" i="7"/>
  <c r="M99" i="7"/>
  <c r="N99" i="7"/>
  <c r="O99" i="7"/>
  <c r="P99" i="7"/>
  <c r="Q99" i="7"/>
  <c r="R99" i="7"/>
  <c r="S99" i="7"/>
  <c r="AE99" i="7" s="1"/>
  <c r="T99" i="7"/>
  <c r="U99" i="7"/>
  <c r="V99" i="7"/>
  <c r="W99" i="7"/>
  <c r="X99" i="7"/>
  <c r="Y99" i="7"/>
  <c r="Z99" i="7"/>
  <c r="C100" i="7"/>
  <c r="D100" i="7"/>
  <c r="E100" i="7"/>
  <c r="F100" i="7"/>
  <c r="G100" i="7"/>
  <c r="H100" i="7"/>
  <c r="I100" i="7"/>
  <c r="J100" i="7"/>
  <c r="K100" i="7"/>
  <c r="AI100" i="7" s="1"/>
  <c r="L100" i="7"/>
  <c r="M100" i="7"/>
  <c r="N100" i="7"/>
  <c r="O100" i="7"/>
  <c r="P100" i="7"/>
  <c r="Q100" i="7"/>
  <c r="R100" i="7"/>
  <c r="S100" i="7"/>
  <c r="T100" i="7"/>
  <c r="U100" i="7"/>
  <c r="V100" i="7"/>
  <c r="W100" i="7"/>
  <c r="X100" i="7"/>
  <c r="Y100" i="7"/>
  <c r="Z100" i="7"/>
  <c r="C101" i="7"/>
  <c r="D101" i="7"/>
  <c r="E101" i="7"/>
  <c r="F101" i="7"/>
  <c r="G101" i="7"/>
  <c r="H101" i="7"/>
  <c r="I101" i="7"/>
  <c r="J101" i="7"/>
  <c r="K101" i="7"/>
  <c r="L101" i="7"/>
  <c r="M101" i="7"/>
  <c r="N101" i="7"/>
  <c r="O101" i="7"/>
  <c r="P101" i="7"/>
  <c r="Q101" i="7"/>
  <c r="R101" i="7"/>
  <c r="S101" i="7"/>
  <c r="T101" i="7"/>
  <c r="AF101" i="7" s="1"/>
  <c r="U101" i="7"/>
  <c r="V101" i="7"/>
  <c r="W101" i="7"/>
  <c r="X101" i="7"/>
  <c r="Y101" i="7"/>
  <c r="Z101" i="7"/>
  <c r="C102" i="7"/>
  <c r="D102" i="7"/>
  <c r="E102" i="7"/>
  <c r="F102" i="7"/>
  <c r="G102" i="7"/>
  <c r="H102" i="7"/>
  <c r="I102" i="7"/>
  <c r="J102" i="7"/>
  <c r="K102" i="7"/>
  <c r="AI102" i="7" s="1"/>
  <c r="L102" i="7"/>
  <c r="M102" i="7"/>
  <c r="N102" i="7"/>
  <c r="O102" i="7"/>
  <c r="P102" i="7"/>
  <c r="Q102" i="7"/>
  <c r="AC102" i="7" s="1"/>
  <c r="R102" i="7"/>
  <c r="S102" i="7"/>
  <c r="T102" i="7"/>
  <c r="U102" i="7"/>
  <c r="V102" i="7"/>
  <c r="W102" i="7"/>
  <c r="X102" i="7"/>
  <c r="Y102" i="7"/>
  <c r="Z102" i="7"/>
  <c r="AB102" i="7"/>
  <c r="C103" i="7"/>
  <c r="D103" i="7"/>
  <c r="E103" i="7"/>
  <c r="F103" i="7"/>
  <c r="G103" i="7"/>
  <c r="H103" i="7"/>
  <c r="I103" i="7"/>
  <c r="J103" i="7"/>
  <c r="K103" i="7"/>
  <c r="L103" i="7"/>
  <c r="M103" i="7"/>
  <c r="N103" i="7"/>
  <c r="O103" i="7"/>
  <c r="P103" i="7"/>
  <c r="Q103" i="7"/>
  <c r="AC103" i="7" s="1"/>
  <c r="R103" i="7"/>
  <c r="S103" i="7"/>
  <c r="T103" i="7"/>
  <c r="U103" i="7"/>
  <c r="V103" i="7"/>
  <c r="AH103" i="7" s="1"/>
  <c r="W103" i="7"/>
  <c r="X103" i="7"/>
  <c r="Y103" i="7"/>
  <c r="Z103" i="7"/>
  <c r="C104" i="7"/>
  <c r="D104" i="7"/>
  <c r="E104" i="7"/>
  <c r="F104" i="7"/>
  <c r="G104" i="7"/>
  <c r="H104" i="7"/>
  <c r="I104" i="7"/>
  <c r="J104" i="7"/>
  <c r="K104" i="7"/>
  <c r="L104" i="7"/>
  <c r="M104" i="7"/>
  <c r="N104" i="7"/>
  <c r="O104" i="7"/>
  <c r="P104" i="7"/>
  <c r="Q104" i="7"/>
  <c r="R104" i="7"/>
  <c r="S104" i="7"/>
  <c r="T104" i="7"/>
  <c r="U104" i="7"/>
  <c r="V104" i="7"/>
  <c r="W104" i="7"/>
  <c r="X104" i="7"/>
  <c r="Y104" i="7"/>
  <c r="Z104" i="7"/>
  <c r="C105" i="7"/>
  <c r="D105" i="7"/>
  <c r="E105" i="7"/>
  <c r="F105" i="7"/>
  <c r="G105" i="7"/>
  <c r="H105" i="7"/>
  <c r="AF105" i="7" s="1"/>
  <c r="I105" i="7"/>
  <c r="J105" i="7"/>
  <c r="K105" i="7"/>
  <c r="L105" i="7"/>
  <c r="M105" i="7"/>
  <c r="AK105" i="7" s="1"/>
  <c r="N105" i="7"/>
  <c r="O105" i="7"/>
  <c r="P105" i="7"/>
  <c r="Q105" i="7"/>
  <c r="R105" i="7"/>
  <c r="S105" i="7"/>
  <c r="AE105" i="7" s="1"/>
  <c r="T105" i="7"/>
  <c r="U105" i="7"/>
  <c r="V105" i="7"/>
  <c r="W105" i="7"/>
  <c r="X105" i="7"/>
  <c r="Y105" i="7"/>
  <c r="Z105" i="7"/>
  <c r="C106" i="7"/>
  <c r="D106" i="7"/>
  <c r="E106" i="7"/>
  <c r="F106" i="7"/>
  <c r="G106" i="7"/>
  <c r="H106" i="7"/>
  <c r="I106" i="7"/>
  <c r="J106" i="7"/>
  <c r="AH106" i="7" s="1"/>
  <c r="K106" i="7"/>
  <c r="L106" i="7"/>
  <c r="M106" i="7"/>
  <c r="N106" i="7"/>
  <c r="O106" i="7"/>
  <c r="P106" i="7"/>
  <c r="Q106" i="7"/>
  <c r="R106" i="7"/>
  <c r="S106" i="7"/>
  <c r="T106" i="7"/>
  <c r="U106" i="7"/>
  <c r="V106" i="7"/>
  <c r="W106" i="7"/>
  <c r="X106" i="7"/>
  <c r="Y106" i="7"/>
  <c r="Z106" i="7"/>
  <c r="C107" i="7"/>
  <c r="D107" i="7"/>
  <c r="E107" i="7"/>
  <c r="F107" i="7"/>
  <c r="G107" i="7"/>
  <c r="H107" i="7"/>
  <c r="I107" i="7"/>
  <c r="J107" i="7"/>
  <c r="K107" i="7"/>
  <c r="L107" i="7"/>
  <c r="M107" i="7"/>
  <c r="N107" i="7"/>
  <c r="O107" i="7"/>
  <c r="AA107" i="7" s="1"/>
  <c r="P107" i="7"/>
  <c r="Q107" i="7"/>
  <c r="AC107" i="7" s="1"/>
  <c r="R107" i="7"/>
  <c r="S107" i="7"/>
  <c r="T107" i="7"/>
  <c r="U107" i="7"/>
  <c r="V107" i="7"/>
  <c r="W107" i="7"/>
  <c r="X107" i="7"/>
  <c r="Y107" i="7"/>
  <c r="Z107" i="7"/>
  <c r="C108" i="7"/>
  <c r="D108" i="7"/>
  <c r="E108" i="7"/>
  <c r="F108" i="7"/>
  <c r="G108" i="7"/>
  <c r="AE108" i="7" s="1"/>
  <c r="H108" i="7"/>
  <c r="I108" i="7"/>
  <c r="J108" i="7"/>
  <c r="K108" i="7"/>
  <c r="L108" i="7"/>
  <c r="M108" i="7"/>
  <c r="N108" i="7"/>
  <c r="O108" i="7"/>
  <c r="P108" i="7"/>
  <c r="Q108" i="7"/>
  <c r="R108" i="7"/>
  <c r="S108" i="7"/>
  <c r="T108" i="7"/>
  <c r="U108" i="7"/>
  <c r="V108" i="7"/>
  <c r="W108" i="7"/>
  <c r="X108" i="7"/>
  <c r="Y108" i="7"/>
  <c r="Z108" i="7"/>
  <c r="C109" i="7"/>
  <c r="D109" i="7"/>
  <c r="E109" i="7"/>
  <c r="F109" i="7"/>
  <c r="G109" i="7"/>
  <c r="H109" i="7"/>
  <c r="I109" i="7"/>
  <c r="J109" i="7"/>
  <c r="K109" i="7"/>
  <c r="L109" i="7"/>
  <c r="M109" i="7"/>
  <c r="N109" i="7"/>
  <c r="O109" i="7"/>
  <c r="P109" i="7"/>
  <c r="Q109" i="7"/>
  <c r="R109" i="7"/>
  <c r="S109" i="7"/>
  <c r="T109" i="7"/>
  <c r="U109" i="7"/>
  <c r="AG109" i="7" s="1"/>
  <c r="V109" i="7"/>
  <c r="W109" i="7"/>
  <c r="X109" i="7"/>
  <c r="AJ109" i="7" s="1"/>
  <c r="Y109" i="7"/>
  <c r="Z109" i="7"/>
  <c r="C110" i="7"/>
  <c r="D110" i="7"/>
  <c r="E110" i="7"/>
  <c r="AC110" i="7" s="1"/>
  <c r="F110" i="7"/>
  <c r="G110" i="7"/>
  <c r="H110" i="7"/>
  <c r="I110" i="7"/>
  <c r="J110" i="7"/>
  <c r="AH110" i="7" s="1"/>
  <c r="K110" i="7"/>
  <c r="L110" i="7"/>
  <c r="M110" i="7"/>
  <c r="N110" i="7"/>
  <c r="O110" i="7"/>
  <c r="P110" i="7"/>
  <c r="Q110" i="7"/>
  <c r="R110" i="7"/>
  <c r="S110" i="7"/>
  <c r="T110" i="7"/>
  <c r="U110" i="7"/>
  <c r="V110" i="7"/>
  <c r="W110" i="7"/>
  <c r="AI110" i="7" s="1"/>
  <c r="X110" i="7"/>
  <c r="Y110" i="7"/>
  <c r="Z110" i="7"/>
  <c r="C111" i="7"/>
  <c r="D111" i="7"/>
  <c r="E111" i="7"/>
  <c r="F111" i="7"/>
  <c r="G111" i="7"/>
  <c r="H111" i="7"/>
  <c r="I111" i="7"/>
  <c r="J111" i="7"/>
  <c r="K111" i="7"/>
  <c r="AI111" i="7" s="1"/>
  <c r="L111" i="7"/>
  <c r="M111" i="7"/>
  <c r="N111" i="7"/>
  <c r="O111" i="7"/>
  <c r="P111" i="7"/>
  <c r="Q111" i="7"/>
  <c r="R111" i="7"/>
  <c r="AD111" i="7" s="1"/>
  <c r="S111" i="7"/>
  <c r="T111" i="7"/>
  <c r="AF111" i="7" s="1"/>
  <c r="U111" i="7"/>
  <c r="V111" i="7"/>
  <c r="W111" i="7"/>
  <c r="X111" i="7"/>
  <c r="Y111" i="7"/>
  <c r="Z111" i="7"/>
  <c r="C112" i="7"/>
  <c r="D112" i="7"/>
  <c r="E112" i="7"/>
  <c r="F112" i="7"/>
  <c r="AD112" i="7" s="1"/>
  <c r="G112" i="7"/>
  <c r="H112" i="7"/>
  <c r="I112" i="7"/>
  <c r="J112" i="7"/>
  <c r="K112" i="7"/>
  <c r="L112" i="7"/>
  <c r="M112" i="7"/>
  <c r="N112" i="7"/>
  <c r="O112" i="7"/>
  <c r="P112" i="7"/>
  <c r="Q112" i="7"/>
  <c r="R112" i="7"/>
  <c r="S112" i="7"/>
  <c r="T112" i="7"/>
  <c r="U112" i="7"/>
  <c r="V112" i="7"/>
  <c r="W112" i="7"/>
  <c r="X112" i="7"/>
  <c r="Y112" i="7"/>
  <c r="Z112" i="7"/>
  <c r="C113" i="7"/>
  <c r="D113" i="7"/>
  <c r="E113" i="7"/>
  <c r="F113" i="7"/>
  <c r="G113" i="7"/>
  <c r="H113" i="7"/>
  <c r="I113" i="7"/>
  <c r="J113" i="7"/>
  <c r="K113" i="7"/>
  <c r="L113" i="7"/>
  <c r="M113" i="7"/>
  <c r="N113" i="7"/>
  <c r="O113" i="7"/>
  <c r="P113" i="7"/>
  <c r="Q113" i="7"/>
  <c r="R113" i="7"/>
  <c r="S113" i="7"/>
  <c r="AE113" i="7" s="1"/>
  <c r="T113" i="7"/>
  <c r="U113" i="7"/>
  <c r="V113" i="7"/>
  <c r="W113" i="7"/>
  <c r="X113" i="7"/>
  <c r="Y113" i="7"/>
  <c r="Z113" i="7"/>
  <c r="AL113" i="7" s="1"/>
  <c r="C114" i="7"/>
  <c r="D114" i="7"/>
  <c r="E114" i="7"/>
  <c r="F114" i="7"/>
  <c r="G114" i="7"/>
  <c r="AE114" i="7" s="1"/>
  <c r="H114" i="7"/>
  <c r="I114" i="7"/>
  <c r="J114" i="7"/>
  <c r="K114" i="7"/>
  <c r="L114" i="7"/>
  <c r="M114" i="7"/>
  <c r="N114" i="7"/>
  <c r="O114" i="7"/>
  <c r="AA114" i="7" s="1"/>
  <c r="P114" i="7"/>
  <c r="Q114" i="7"/>
  <c r="R114" i="7"/>
  <c r="S114" i="7"/>
  <c r="T114" i="7"/>
  <c r="U114" i="7"/>
  <c r="V114" i="7"/>
  <c r="W114" i="7"/>
  <c r="X114" i="7"/>
  <c r="Y114" i="7"/>
  <c r="Z114" i="7"/>
  <c r="AL114" i="7" s="1"/>
  <c r="AD114" i="7"/>
  <c r="C115" i="7"/>
  <c r="D115" i="7"/>
  <c r="E115" i="7"/>
  <c r="F115" i="7"/>
  <c r="G115" i="7"/>
  <c r="AE115" i="7" s="1"/>
  <c r="H115" i="7"/>
  <c r="I115" i="7"/>
  <c r="J115" i="7"/>
  <c r="K115" i="7"/>
  <c r="L115" i="7"/>
  <c r="M115" i="7"/>
  <c r="N115" i="7"/>
  <c r="O115" i="7"/>
  <c r="P115" i="7"/>
  <c r="Q115" i="7"/>
  <c r="R115" i="7"/>
  <c r="S115" i="7"/>
  <c r="T115" i="7"/>
  <c r="U115" i="7"/>
  <c r="V115" i="7"/>
  <c r="W115" i="7"/>
  <c r="X115" i="7"/>
  <c r="Y115" i="7"/>
  <c r="Z115" i="7"/>
  <c r="C116" i="7"/>
  <c r="D116" i="7"/>
  <c r="E116" i="7"/>
  <c r="F116" i="7"/>
  <c r="G116" i="7"/>
  <c r="H116" i="7"/>
  <c r="I116" i="7"/>
  <c r="J116" i="7"/>
  <c r="K116" i="7"/>
  <c r="L116" i="7"/>
  <c r="M116" i="7"/>
  <c r="N116" i="7"/>
  <c r="O116" i="7"/>
  <c r="P116" i="7"/>
  <c r="Q116" i="7"/>
  <c r="R116" i="7"/>
  <c r="S116" i="7"/>
  <c r="T116" i="7"/>
  <c r="AF116" i="7" s="1"/>
  <c r="U116" i="7"/>
  <c r="AG116" i="7" s="1"/>
  <c r="V116" i="7"/>
  <c r="W116" i="7"/>
  <c r="X116" i="7"/>
  <c r="Y116" i="7"/>
  <c r="Z116" i="7"/>
  <c r="C117" i="7"/>
  <c r="D117" i="7"/>
  <c r="E117" i="7"/>
  <c r="F117" i="7"/>
  <c r="G117" i="7"/>
  <c r="H117" i="7"/>
  <c r="I117" i="7"/>
  <c r="J117" i="7"/>
  <c r="K117" i="7"/>
  <c r="L117" i="7"/>
  <c r="M117" i="7"/>
  <c r="N117" i="7"/>
  <c r="O117" i="7"/>
  <c r="P117" i="7"/>
  <c r="Q117" i="7"/>
  <c r="R117" i="7"/>
  <c r="AD117" i="7" s="1"/>
  <c r="S117" i="7"/>
  <c r="T117" i="7"/>
  <c r="U117" i="7"/>
  <c r="V117" i="7"/>
  <c r="W117" i="7"/>
  <c r="X117" i="7"/>
  <c r="Y117" i="7"/>
  <c r="Z117" i="7"/>
  <c r="AH117" i="7"/>
  <c r="C118" i="7"/>
  <c r="AA118" i="7" s="1"/>
  <c r="D118" i="7"/>
  <c r="E118" i="7"/>
  <c r="F118" i="7"/>
  <c r="G118" i="7"/>
  <c r="H118" i="7"/>
  <c r="I118" i="7"/>
  <c r="J118" i="7"/>
  <c r="K118" i="7"/>
  <c r="L118" i="7"/>
  <c r="M118" i="7"/>
  <c r="N118" i="7"/>
  <c r="O118" i="7"/>
  <c r="P118" i="7"/>
  <c r="Q118" i="7"/>
  <c r="R118" i="7"/>
  <c r="S118" i="7"/>
  <c r="T118" i="7"/>
  <c r="U118" i="7"/>
  <c r="V118" i="7"/>
  <c r="W118" i="7"/>
  <c r="X118" i="7"/>
  <c r="AJ118" i="7" s="1"/>
  <c r="Y118" i="7"/>
  <c r="Z118" i="7"/>
  <c r="C119" i="7"/>
  <c r="D119" i="7"/>
  <c r="E119" i="7"/>
  <c r="F119" i="7"/>
  <c r="G119" i="7"/>
  <c r="H119" i="7"/>
  <c r="AF119" i="7" s="1"/>
  <c r="I119" i="7"/>
  <c r="J119" i="7"/>
  <c r="K119" i="7"/>
  <c r="AI119" i="7" s="1"/>
  <c r="L119" i="7"/>
  <c r="M119" i="7"/>
  <c r="N119" i="7"/>
  <c r="O119" i="7"/>
  <c r="P119" i="7"/>
  <c r="Q119" i="7"/>
  <c r="AC119" i="7" s="1"/>
  <c r="R119" i="7"/>
  <c r="S119" i="7"/>
  <c r="T119" i="7"/>
  <c r="U119" i="7"/>
  <c r="V119" i="7"/>
  <c r="W119" i="7"/>
  <c r="X119" i="7"/>
  <c r="Y119" i="7"/>
  <c r="Z119" i="7"/>
  <c r="AL119" i="7" s="1"/>
  <c r="AA119" i="7"/>
  <c r="C120" i="7"/>
  <c r="D120" i="7"/>
  <c r="E120" i="7"/>
  <c r="F120" i="7"/>
  <c r="G120" i="7"/>
  <c r="H120" i="7"/>
  <c r="I120" i="7"/>
  <c r="J120" i="7"/>
  <c r="K120" i="7"/>
  <c r="L120" i="7"/>
  <c r="M120" i="7"/>
  <c r="N120" i="7"/>
  <c r="O120" i="7"/>
  <c r="P120" i="7"/>
  <c r="Q120" i="7"/>
  <c r="AC120" i="7" s="1"/>
  <c r="R120" i="7"/>
  <c r="S120" i="7"/>
  <c r="T120" i="7"/>
  <c r="U120" i="7"/>
  <c r="V120" i="7"/>
  <c r="W120" i="7"/>
  <c r="AI120" i="7" s="1"/>
  <c r="X120" i="7"/>
  <c r="Y120" i="7"/>
  <c r="Z120" i="7"/>
  <c r="C121" i="7"/>
  <c r="D121" i="7"/>
  <c r="E121" i="7"/>
  <c r="F121" i="7"/>
  <c r="G121" i="7"/>
  <c r="AE121" i="7" s="1"/>
  <c r="H121" i="7"/>
  <c r="I121" i="7"/>
  <c r="J121" i="7"/>
  <c r="K121" i="7"/>
  <c r="L121" i="7"/>
  <c r="M121" i="7"/>
  <c r="N121" i="7"/>
  <c r="O121" i="7"/>
  <c r="P121" i="7"/>
  <c r="Q121" i="7"/>
  <c r="R121" i="7"/>
  <c r="S121" i="7"/>
  <c r="T121" i="7"/>
  <c r="U121" i="7"/>
  <c r="V121" i="7"/>
  <c r="W121" i="7"/>
  <c r="AI121" i="7" s="1"/>
  <c r="X121" i="7"/>
  <c r="Y121" i="7"/>
  <c r="Z121" i="7"/>
  <c r="C122" i="7"/>
  <c r="D122" i="7"/>
  <c r="AB122" i="7" s="1"/>
  <c r="E122" i="7"/>
  <c r="F122" i="7"/>
  <c r="G122" i="7"/>
  <c r="H122" i="7"/>
  <c r="I122" i="7"/>
  <c r="J122" i="7"/>
  <c r="K122" i="7"/>
  <c r="L122" i="7"/>
  <c r="M122" i="7"/>
  <c r="N122" i="7"/>
  <c r="O122" i="7"/>
  <c r="P122" i="7"/>
  <c r="Q122" i="7"/>
  <c r="R122" i="7"/>
  <c r="S122" i="7"/>
  <c r="T122" i="7"/>
  <c r="U122" i="7"/>
  <c r="V122" i="7"/>
  <c r="W122" i="7"/>
  <c r="X122" i="7"/>
  <c r="Y122" i="7"/>
  <c r="Z122" i="7"/>
  <c r="C123" i="7"/>
  <c r="D123" i="7"/>
  <c r="E123" i="7"/>
  <c r="AC123" i="7" s="1"/>
  <c r="F123" i="7"/>
  <c r="G123" i="7"/>
  <c r="H123" i="7"/>
  <c r="I123" i="7"/>
  <c r="J123" i="7"/>
  <c r="K123" i="7"/>
  <c r="L123" i="7"/>
  <c r="AJ123" i="7" s="1"/>
  <c r="M123" i="7"/>
  <c r="N123" i="7"/>
  <c r="O123" i="7"/>
  <c r="P123" i="7"/>
  <c r="Q123" i="7"/>
  <c r="R123" i="7"/>
  <c r="S123" i="7"/>
  <c r="T123" i="7"/>
  <c r="AF123" i="7" s="1"/>
  <c r="U123" i="7"/>
  <c r="V123" i="7"/>
  <c r="W123" i="7"/>
  <c r="AI123" i="7" s="1"/>
  <c r="X123" i="7"/>
  <c r="Y123" i="7"/>
  <c r="Z123" i="7"/>
  <c r="C124" i="7"/>
  <c r="D124" i="7"/>
  <c r="AB124" i="7" s="1"/>
  <c r="E124" i="7"/>
  <c r="F124" i="7"/>
  <c r="G124" i="7"/>
  <c r="H124" i="7"/>
  <c r="I124" i="7"/>
  <c r="AG124" i="7" s="1"/>
  <c r="J124" i="7"/>
  <c r="K124" i="7"/>
  <c r="L124" i="7"/>
  <c r="M124" i="7"/>
  <c r="AK124" i="7" s="1"/>
  <c r="N124" i="7"/>
  <c r="O124" i="7"/>
  <c r="P124" i="7"/>
  <c r="Q124" i="7"/>
  <c r="AC124" i="7" s="1"/>
  <c r="R124" i="7"/>
  <c r="AD124" i="7" s="1"/>
  <c r="S124" i="7"/>
  <c r="T124" i="7"/>
  <c r="U124" i="7"/>
  <c r="V124" i="7"/>
  <c r="W124" i="7"/>
  <c r="X124" i="7"/>
  <c r="Y124" i="7"/>
  <c r="Z124" i="7"/>
  <c r="AL124" i="7" s="1"/>
  <c r="C125" i="7"/>
  <c r="D125" i="7"/>
  <c r="E125" i="7"/>
  <c r="F125" i="7"/>
  <c r="G125" i="7"/>
  <c r="H125" i="7"/>
  <c r="AF125" i="7" s="1"/>
  <c r="I125" i="7"/>
  <c r="J125" i="7"/>
  <c r="K125" i="7"/>
  <c r="L125" i="7"/>
  <c r="M125" i="7"/>
  <c r="N125" i="7"/>
  <c r="O125" i="7"/>
  <c r="P125" i="7"/>
  <c r="Q125" i="7"/>
  <c r="R125" i="7"/>
  <c r="S125" i="7"/>
  <c r="T125" i="7"/>
  <c r="U125" i="7"/>
  <c r="V125" i="7"/>
  <c r="W125" i="7"/>
  <c r="X125" i="7"/>
  <c r="Y125" i="7"/>
  <c r="Z125" i="7"/>
  <c r="C126" i="7"/>
  <c r="D126" i="7"/>
  <c r="E126" i="7"/>
  <c r="F126" i="7"/>
  <c r="AD126" i="7" s="1"/>
  <c r="G126" i="7"/>
  <c r="H126" i="7"/>
  <c r="I126" i="7"/>
  <c r="J126" i="7"/>
  <c r="K126" i="7"/>
  <c r="L126" i="7"/>
  <c r="M126" i="7"/>
  <c r="N126" i="7"/>
  <c r="AL126" i="7" s="1"/>
  <c r="O126" i="7"/>
  <c r="P126" i="7"/>
  <c r="Q126" i="7"/>
  <c r="R126" i="7"/>
  <c r="S126" i="7"/>
  <c r="T126" i="7"/>
  <c r="U126" i="7"/>
  <c r="AG126" i="7" s="1"/>
  <c r="V126" i="7"/>
  <c r="W126" i="7"/>
  <c r="AI126" i="7" s="1"/>
  <c r="X126" i="7"/>
  <c r="Y126" i="7"/>
  <c r="Z126" i="7"/>
  <c r="C127" i="7"/>
  <c r="D127" i="7"/>
  <c r="AB127" i="7" s="1"/>
  <c r="E127" i="7"/>
  <c r="F127" i="7"/>
  <c r="G127" i="7"/>
  <c r="H127" i="7"/>
  <c r="I127" i="7"/>
  <c r="J127" i="7"/>
  <c r="K127" i="7"/>
  <c r="L127" i="7"/>
  <c r="M127" i="7"/>
  <c r="N127" i="7"/>
  <c r="O127" i="7"/>
  <c r="P127" i="7"/>
  <c r="Q127" i="7"/>
  <c r="R127" i="7"/>
  <c r="S127" i="7"/>
  <c r="T127" i="7"/>
  <c r="AF127" i="7" s="1"/>
  <c r="U127" i="7"/>
  <c r="V127" i="7"/>
  <c r="AH127" i="7" s="1"/>
  <c r="W127" i="7"/>
  <c r="X127" i="7"/>
  <c r="Y127" i="7"/>
  <c r="Z127" i="7"/>
  <c r="AC127" i="7"/>
  <c r="C128" i="7"/>
  <c r="D128" i="7"/>
  <c r="E128" i="7"/>
  <c r="AC128" i="7" s="1"/>
  <c r="F128" i="7"/>
  <c r="G128" i="7"/>
  <c r="H128" i="7"/>
  <c r="I128" i="7"/>
  <c r="J128" i="7"/>
  <c r="K128" i="7"/>
  <c r="L128" i="7"/>
  <c r="M128" i="7"/>
  <c r="N128" i="7"/>
  <c r="O128" i="7"/>
  <c r="P128" i="7"/>
  <c r="Q128" i="7"/>
  <c r="R128" i="7"/>
  <c r="AD128" i="7" s="1"/>
  <c r="S128" i="7"/>
  <c r="T128" i="7"/>
  <c r="AF128" i="7" s="1"/>
  <c r="U128" i="7"/>
  <c r="V128" i="7"/>
  <c r="W128" i="7"/>
  <c r="X128" i="7"/>
  <c r="Y128" i="7"/>
  <c r="Z128" i="7"/>
  <c r="C129" i="7"/>
  <c r="D129" i="7"/>
  <c r="E129" i="7"/>
  <c r="F129" i="7"/>
  <c r="G129" i="7"/>
  <c r="H129" i="7"/>
  <c r="I129" i="7"/>
  <c r="J129" i="7"/>
  <c r="K129" i="7"/>
  <c r="L129" i="7"/>
  <c r="M129" i="7"/>
  <c r="N129" i="7"/>
  <c r="O129" i="7"/>
  <c r="P129" i="7"/>
  <c r="Q129" i="7"/>
  <c r="R129" i="7"/>
  <c r="S129" i="7"/>
  <c r="T129" i="7"/>
  <c r="U129" i="7"/>
  <c r="V129" i="7"/>
  <c r="W129" i="7"/>
  <c r="X129" i="7"/>
  <c r="Y129" i="7"/>
  <c r="AK129" i="7" s="1"/>
  <c r="Z129" i="7"/>
  <c r="AL129" i="7" s="1"/>
  <c r="AJ129" i="7"/>
  <c r="C130" i="7"/>
  <c r="D130" i="7"/>
  <c r="E130" i="7"/>
  <c r="F130" i="7"/>
  <c r="G130" i="7"/>
  <c r="AE130" i="7" s="1"/>
  <c r="H130" i="7"/>
  <c r="I130" i="7"/>
  <c r="J130" i="7"/>
  <c r="K130" i="7"/>
  <c r="L130" i="7"/>
  <c r="M130" i="7"/>
  <c r="N130" i="7"/>
  <c r="O130" i="7"/>
  <c r="P130" i="7"/>
  <c r="Q130" i="7"/>
  <c r="R130" i="7"/>
  <c r="S130" i="7"/>
  <c r="T130" i="7"/>
  <c r="U130" i="7"/>
  <c r="V130" i="7"/>
  <c r="W130" i="7"/>
  <c r="X130" i="7"/>
  <c r="Y130" i="7"/>
  <c r="Z130" i="7"/>
  <c r="C131" i="7"/>
  <c r="D131" i="7"/>
  <c r="AB131" i="7" s="1"/>
  <c r="E131" i="7"/>
  <c r="F131" i="7"/>
  <c r="G131" i="7"/>
  <c r="H131" i="7"/>
  <c r="I131" i="7"/>
  <c r="J131" i="7"/>
  <c r="K131" i="7"/>
  <c r="L131" i="7"/>
  <c r="M131" i="7"/>
  <c r="N131" i="7"/>
  <c r="O131" i="7"/>
  <c r="P131" i="7"/>
  <c r="Q131" i="7"/>
  <c r="R131" i="7"/>
  <c r="S131" i="7"/>
  <c r="T131" i="7"/>
  <c r="U131" i="7"/>
  <c r="V131" i="7"/>
  <c r="W131" i="7"/>
  <c r="X131" i="7"/>
  <c r="Y131" i="7"/>
  <c r="Z131" i="7"/>
  <c r="C132" i="7"/>
  <c r="D132" i="7"/>
  <c r="E132" i="7"/>
  <c r="F132" i="7"/>
  <c r="G132" i="7"/>
  <c r="H132" i="7"/>
  <c r="I132" i="7"/>
  <c r="J132" i="7"/>
  <c r="K132" i="7"/>
  <c r="L132" i="7"/>
  <c r="AJ132" i="7" s="1"/>
  <c r="M132" i="7"/>
  <c r="N132" i="7"/>
  <c r="O132" i="7"/>
  <c r="P132" i="7"/>
  <c r="Q132" i="7"/>
  <c r="R132" i="7"/>
  <c r="S132" i="7"/>
  <c r="T132" i="7"/>
  <c r="AF132" i="7" s="1"/>
  <c r="U132" i="7"/>
  <c r="V132" i="7"/>
  <c r="W132" i="7"/>
  <c r="X132" i="7"/>
  <c r="Y132" i="7"/>
  <c r="Z132" i="7"/>
  <c r="C133" i="7"/>
  <c r="D133" i="7"/>
  <c r="E133" i="7"/>
  <c r="F133" i="7"/>
  <c r="AD133" i="7" s="1"/>
  <c r="G133" i="7"/>
  <c r="H133" i="7"/>
  <c r="I133" i="7"/>
  <c r="J133" i="7"/>
  <c r="K133" i="7"/>
  <c r="L133" i="7"/>
  <c r="M133" i="7"/>
  <c r="N133" i="7"/>
  <c r="O133" i="7"/>
  <c r="P133" i="7"/>
  <c r="Q133" i="7"/>
  <c r="R133" i="7"/>
  <c r="S133" i="7"/>
  <c r="T133" i="7"/>
  <c r="U133" i="7"/>
  <c r="V133" i="7"/>
  <c r="AH133" i="7" s="1"/>
  <c r="W133" i="7"/>
  <c r="X133" i="7"/>
  <c r="Y133" i="7"/>
  <c r="Z133" i="7"/>
  <c r="C134" i="7"/>
  <c r="D134" i="7"/>
  <c r="E134" i="7"/>
  <c r="F134" i="7"/>
  <c r="G134" i="7"/>
  <c r="H134" i="7"/>
  <c r="I134" i="7"/>
  <c r="J134" i="7"/>
  <c r="K134" i="7"/>
  <c r="AI134" i="7" s="1"/>
  <c r="L134" i="7"/>
  <c r="M134" i="7"/>
  <c r="N134" i="7"/>
  <c r="O134" i="7"/>
  <c r="P134" i="7"/>
  <c r="Q134" i="7"/>
  <c r="R134" i="7"/>
  <c r="S134" i="7"/>
  <c r="T134" i="7"/>
  <c r="AF134" i="7" s="1"/>
  <c r="U134" i="7"/>
  <c r="V134" i="7"/>
  <c r="W134" i="7"/>
  <c r="X134" i="7"/>
  <c r="Y134" i="7"/>
  <c r="Z134" i="7"/>
  <c r="C135" i="7"/>
  <c r="AA135" i="7" s="1"/>
  <c r="D135" i="7"/>
  <c r="E135" i="7"/>
  <c r="F135" i="7"/>
  <c r="G135" i="7"/>
  <c r="H135" i="7"/>
  <c r="I135" i="7"/>
  <c r="J135" i="7"/>
  <c r="K135" i="7"/>
  <c r="L135" i="7"/>
  <c r="AJ135" i="7" s="1"/>
  <c r="M135" i="7"/>
  <c r="N135" i="7"/>
  <c r="O135" i="7"/>
  <c r="P135" i="7"/>
  <c r="Q135" i="7"/>
  <c r="R135" i="7"/>
  <c r="S135" i="7"/>
  <c r="AE135" i="7" s="1"/>
  <c r="T135" i="7"/>
  <c r="U135" i="7"/>
  <c r="AG135" i="7" s="1"/>
  <c r="V135" i="7"/>
  <c r="AH135" i="7" s="1"/>
  <c r="W135" i="7"/>
  <c r="X135" i="7"/>
  <c r="Y135" i="7"/>
  <c r="Z135" i="7"/>
  <c r="C136" i="7"/>
  <c r="D136" i="7"/>
  <c r="E136" i="7"/>
  <c r="F136" i="7"/>
  <c r="G136" i="7"/>
  <c r="H136" i="7"/>
  <c r="AF136" i="7" s="1"/>
  <c r="I136" i="7"/>
  <c r="J136" i="7"/>
  <c r="K136" i="7"/>
  <c r="L136" i="7"/>
  <c r="M136" i="7"/>
  <c r="N136" i="7"/>
  <c r="O136" i="7"/>
  <c r="P136" i="7"/>
  <c r="Q136" i="7"/>
  <c r="R136" i="7"/>
  <c r="S136" i="7"/>
  <c r="T136" i="7"/>
  <c r="U136" i="7"/>
  <c r="V136" i="7"/>
  <c r="W136" i="7"/>
  <c r="X136" i="7"/>
  <c r="Y136" i="7"/>
  <c r="Z136" i="7"/>
  <c r="C137" i="7"/>
  <c r="AA137" i="7" s="1"/>
  <c r="D137" i="7"/>
  <c r="AB137" i="7" s="1"/>
  <c r="E137" i="7"/>
  <c r="F137" i="7"/>
  <c r="G137" i="7"/>
  <c r="H137" i="7"/>
  <c r="I137" i="7"/>
  <c r="J137" i="7"/>
  <c r="AH137" i="7" s="1"/>
  <c r="K137" i="7"/>
  <c r="L137" i="7"/>
  <c r="M137" i="7"/>
  <c r="N137" i="7"/>
  <c r="O137" i="7"/>
  <c r="P137" i="7"/>
  <c r="Q137" i="7"/>
  <c r="R137" i="7"/>
  <c r="S137" i="7"/>
  <c r="T137" i="7"/>
  <c r="U137" i="7"/>
  <c r="V137" i="7"/>
  <c r="W137" i="7"/>
  <c r="X137" i="7"/>
  <c r="Y137" i="7"/>
  <c r="Z137" i="7"/>
  <c r="C138" i="7"/>
  <c r="D138" i="7"/>
  <c r="E138" i="7"/>
  <c r="F138" i="7"/>
  <c r="G138" i="7"/>
  <c r="H138" i="7"/>
  <c r="I138" i="7"/>
  <c r="J138" i="7"/>
  <c r="K138" i="7"/>
  <c r="L138" i="7"/>
  <c r="M138" i="7"/>
  <c r="N138" i="7"/>
  <c r="O138" i="7"/>
  <c r="P138" i="7"/>
  <c r="Q138" i="7"/>
  <c r="R138" i="7"/>
  <c r="S138" i="7"/>
  <c r="T138" i="7"/>
  <c r="U138" i="7"/>
  <c r="V138" i="7"/>
  <c r="W138" i="7"/>
  <c r="X138" i="7"/>
  <c r="Y138" i="7"/>
  <c r="Z138" i="7"/>
  <c r="C139" i="7"/>
  <c r="D139" i="7"/>
  <c r="E139" i="7"/>
  <c r="F139" i="7"/>
  <c r="G139" i="7"/>
  <c r="H139" i="7"/>
  <c r="I139" i="7"/>
  <c r="J139" i="7"/>
  <c r="K139" i="7"/>
  <c r="L139" i="7"/>
  <c r="M139" i="7"/>
  <c r="N139" i="7"/>
  <c r="O139" i="7"/>
  <c r="P139" i="7"/>
  <c r="Q139" i="7"/>
  <c r="R139" i="7"/>
  <c r="AD139" i="7" s="1"/>
  <c r="S139" i="7"/>
  <c r="T139" i="7"/>
  <c r="U139" i="7"/>
  <c r="V139" i="7"/>
  <c r="W139" i="7"/>
  <c r="AI139" i="7" s="1"/>
  <c r="X139" i="7"/>
  <c r="Y139" i="7"/>
  <c r="Z139" i="7"/>
  <c r="C140" i="7"/>
  <c r="D140" i="7"/>
  <c r="E140" i="7"/>
  <c r="F140" i="7"/>
  <c r="G140" i="7"/>
  <c r="H140" i="7"/>
  <c r="I140" i="7"/>
  <c r="J140" i="7"/>
  <c r="K140" i="7"/>
  <c r="L140" i="7"/>
  <c r="M140" i="7"/>
  <c r="N140" i="7"/>
  <c r="O140" i="7"/>
  <c r="AA140" i="7" s="1"/>
  <c r="P140" i="7"/>
  <c r="Q140" i="7"/>
  <c r="R140" i="7"/>
  <c r="S140" i="7"/>
  <c r="T140" i="7"/>
  <c r="U140" i="7"/>
  <c r="V140" i="7"/>
  <c r="W140" i="7"/>
  <c r="X140" i="7"/>
  <c r="Y140" i="7"/>
  <c r="Z140" i="7"/>
  <c r="AL140" i="7" s="1"/>
  <c r="C141" i="7"/>
  <c r="D141" i="7"/>
  <c r="E141" i="7"/>
  <c r="F141" i="7"/>
  <c r="G141" i="7"/>
  <c r="H141" i="7"/>
  <c r="I141" i="7"/>
  <c r="J141" i="7"/>
  <c r="K141" i="7"/>
  <c r="L141" i="7"/>
  <c r="M141" i="7"/>
  <c r="AK141" i="7" s="1"/>
  <c r="N141" i="7"/>
  <c r="O141" i="7"/>
  <c r="P141" i="7"/>
  <c r="Q141" i="7"/>
  <c r="R141" i="7"/>
  <c r="S141" i="7"/>
  <c r="T141" i="7"/>
  <c r="U141" i="7"/>
  <c r="AG141" i="7" s="1"/>
  <c r="V141" i="7"/>
  <c r="W141" i="7"/>
  <c r="AI141" i="7" s="1"/>
  <c r="X141" i="7"/>
  <c r="Y141" i="7"/>
  <c r="Z141" i="7"/>
  <c r="C142" i="7"/>
  <c r="D142" i="7"/>
  <c r="E142" i="7"/>
  <c r="F142" i="7"/>
  <c r="AD142" i="7" s="1"/>
  <c r="G142" i="7"/>
  <c r="H142" i="7"/>
  <c r="I142" i="7"/>
  <c r="J142" i="7"/>
  <c r="K142" i="7"/>
  <c r="L142" i="7"/>
  <c r="M142" i="7"/>
  <c r="N142" i="7"/>
  <c r="O142" i="7"/>
  <c r="P142" i="7"/>
  <c r="Q142" i="7"/>
  <c r="R142" i="7"/>
  <c r="S142" i="7"/>
  <c r="T142" i="7"/>
  <c r="U142" i="7"/>
  <c r="V142" i="7"/>
  <c r="W142" i="7"/>
  <c r="X142" i="7"/>
  <c r="Y142" i="7"/>
  <c r="Z142" i="7"/>
  <c r="C143" i="7"/>
  <c r="AA143" i="7" s="1"/>
  <c r="D143" i="7"/>
  <c r="E143" i="7"/>
  <c r="AC143" i="7" s="1"/>
  <c r="F143" i="7"/>
  <c r="G143" i="7"/>
  <c r="H143" i="7"/>
  <c r="I143" i="7"/>
  <c r="J143" i="7"/>
  <c r="K143" i="7"/>
  <c r="L143" i="7"/>
  <c r="M143" i="7"/>
  <c r="N143" i="7"/>
  <c r="AL143" i="7" s="1"/>
  <c r="O143" i="7"/>
  <c r="P143" i="7"/>
  <c r="Q143" i="7"/>
  <c r="R143" i="7"/>
  <c r="AD143" i="7" s="1"/>
  <c r="S143" i="7"/>
  <c r="T143" i="7"/>
  <c r="U143" i="7"/>
  <c r="V143" i="7"/>
  <c r="W143" i="7"/>
  <c r="X143" i="7"/>
  <c r="Y143" i="7"/>
  <c r="Z143" i="7"/>
  <c r="AF143" i="7"/>
  <c r="C144" i="7"/>
  <c r="D144" i="7"/>
  <c r="E144" i="7"/>
  <c r="F144" i="7"/>
  <c r="G144" i="7"/>
  <c r="H144" i="7"/>
  <c r="I144" i="7"/>
  <c r="AG144" i="7" s="1"/>
  <c r="J144" i="7"/>
  <c r="K144" i="7"/>
  <c r="L144" i="7"/>
  <c r="M144" i="7"/>
  <c r="N144" i="7"/>
  <c r="O144" i="7"/>
  <c r="P144" i="7"/>
  <c r="Q144" i="7"/>
  <c r="R144" i="7"/>
  <c r="AD144" i="7" s="1"/>
  <c r="S144" i="7"/>
  <c r="T144" i="7"/>
  <c r="U144" i="7"/>
  <c r="V144" i="7"/>
  <c r="W144" i="7"/>
  <c r="X144" i="7"/>
  <c r="Y144" i="7"/>
  <c r="Z144" i="7"/>
  <c r="C145" i="7"/>
  <c r="D145" i="7"/>
  <c r="E145" i="7"/>
  <c r="F145" i="7"/>
  <c r="G145" i="7"/>
  <c r="AE145" i="7" s="1"/>
  <c r="H145" i="7"/>
  <c r="I145" i="7"/>
  <c r="AG145" i="7" s="1"/>
  <c r="J145" i="7"/>
  <c r="K145" i="7"/>
  <c r="AI145" i="7" s="1"/>
  <c r="L145" i="7"/>
  <c r="M145" i="7"/>
  <c r="N145" i="7"/>
  <c r="AL145" i="7" s="1"/>
  <c r="O145" i="7"/>
  <c r="P145" i="7"/>
  <c r="Q145" i="7"/>
  <c r="R145" i="7"/>
  <c r="S145" i="7"/>
  <c r="T145" i="7"/>
  <c r="U145" i="7"/>
  <c r="V145" i="7"/>
  <c r="W145" i="7"/>
  <c r="X145" i="7"/>
  <c r="Y145" i="7"/>
  <c r="Z145" i="7"/>
  <c r="C146" i="7"/>
  <c r="D146" i="7"/>
  <c r="E146" i="7"/>
  <c r="F146" i="7"/>
  <c r="G146" i="7"/>
  <c r="H146" i="7"/>
  <c r="I146" i="7"/>
  <c r="J146" i="7"/>
  <c r="K146" i="7"/>
  <c r="L146" i="7"/>
  <c r="M146" i="7"/>
  <c r="N146" i="7"/>
  <c r="O146" i="7"/>
  <c r="P146" i="7"/>
  <c r="Q146" i="7"/>
  <c r="R146" i="7"/>
  <c r="S146" i="7"/>
  <c r="T146" i="7"/>
  <c r="U146" i="7"/>
  <c r="V146" i="7"/>
  <c r="W146" i="7"/>
  <c r="X146" i="7"/>
  <c r="Y146" i="7"/>
  <c r="Z146" i="7"/>
  <c r="C147" i="7"/>
  <c r="D147" i="7"/>
  <c r="E147" i="7"/>
  <c r="F147" i="7"/>
  <c r="G147" i="7"/>
  <c r="H147" i="7"/>
  <c r="I147" i="7"/>
  <c r="J147" i="7"/>
  <c r="AH147" i="7" s="1"/>
  <c r="K147" i="7"/>
  <c r="L147" i="7"/>
  <c r="AJ147" i="7" s="1"/>
  <c r="M147" i="7"/>
  <c r="N147" i="7"/>
  <c r="O147" i="7"/>
  <c r="P147" i="7"/>
  <c r="Q147" i="7"/>
  <c r="R147" i="7"/>
  <c r="S147" i="7"/>
  <c r="AE147" i="7" s="1"/>
  <c r="T147" i="7"/>
  <c r="U147" i="7"/>
  <c r="V147" i="7"/>
  <c r="W147" i="7"/>
  <c r="X147" i="7"/>
  <c r="Y147" i="7"/>
  <c r="AK147" i="7" s="1"/>
  <c r="Z147" i="7"/>
  <c r="C148" i="7"/>
  <c r="AA148" i="7" s="1"/>
  <c r="D148" i="7"/>
  <c r="E148" i="7"/>
  <c r="F148" i="7"/>
  <c r="G148" i="7"/>
  <c r="H148" i="7"/>
  <c r="AF148" i="7" s="1"/>
  <c r="I148" i="7"/>
  <c r="J148" i="7"/>
  <c r="K148" i="7"/>
  <c r="L148" i="7"/>
  <c r="M148" i="7"/>
  <c r="N148" i="7"/>
  <c r="O148" i="7"/>
  <c r="P148" i="7"/>
  <c r="Q148" i="7"/>
  <c r="R148" i="7"/>
  <c r="S148" i="7"/>
  <c r="T148" i="7"/>
  <c r="U148" i="7"/>
  <c r="V148" i="7"/>
  <c r="W148" i="7"/>
  <c r="X148" i="7"/>
  <c r="Y148" i="7"/>
  <c r="Z148" i="7"/>
  <c r="AC148" i="7"/>
  <c r="C149" i="7"/>
  <c r="D149" i="7"/>
  <c r="E149" i="7"/>
  <c r="F149" i="7"/>
  <c r="G149" i="7"/>
  <c r="H149" i="7"/>
  <c r="AF149" i="7" s="1"/>
  <c r="I149" i="7"/>
  <c r="J149" i="7"/>
  <c r="K149" i="7"/>
  <c r="L149" i="7"/>
  <c r="M149" i="7"/>
  <c r="AK149" i="7" s="1"/>
  <c r="N149" i="7"/>
  <c r="AL149" i="7" s="1"/>
  <c r="O149" i="7"/>
  <c r="P149" i="7"/>
  <c r="AB149" i="7" s="1"/>
  <c r="Q149" i="7"/>
  <c r="R149" i="7"/>
  <c r="S149" i="7"/>
  <c r="T149" i="7"/>
  <c r="U149" i="7"/>
  <c r="V149" i="7"/>
  <c r="W149" i="7"/>
  <c r="X149" i="7"/>
  <c r="AJ149" i="7" s="1"/>
  <c r="Y149" i="7"/>
  <c r="Z149" i="7"/>
  <c r="C150" i="7"/>
  <c r="D150" i="7"/>
  <c r="E150" i="7"/>
  <c r="AC150" i="7" s="1"/>
  <c r="F150" i="7"/>
  <c r="G150" i="7"/>
  <c r="H150" i="7"/>
  <c r="I150" i="7"/>
  <c r="J150" i="7"/>
  <c r="K150" i="7"/>
  <c r="L150" i="7"/>
  <c r="M150" i="7"/>
  <c r="AK150" i="7" s="1"/>
  <c r="N150" i="7"/>
  <c r="O150" i="7"/>
  <c r="P150" i="7"/>
  <c r="Q150" i="7"/>
  <c r="R150" i="7"/>
  <c r="S150" i="7"/>
  <c r="T150" i="7"/>
  <c r="U150" i="7"/>
  <c r="V150" i="7"/>
  <c r="W150" i="7"/>
  <c r="AI150" i="7" s="1"/>
  <c r="X150" i="7"/>
  <c r="Y150" i="7"/>
  <c r="Z150" i="7"/>
  <c r="C151" i="7"/>
  <c r="D151" i="7"/>
  <c r="E151" i="7"/>
  <c r="F151" i="7"/>
  <c r="G151" i="7"/>
  <c r="H151" i="7"/>
  <c r="I151" i="7"/>
  <c r="J151" i="7"/>
  <c r="K151" i="7"/>
  <c r="AI151" i="7" s="1"/>
  <c r="L151" i="7"/>
  <c r="M151" i="7"/>
  <c r="N151" i="7"/>
  <c r="AL151" i="7" s="1"/>
  <c r="O151" i="7"/>
  <c r="P151" i="7"/>
  <c r="Q151" i="7"/>
  <c r="R151" i="7"/>
  <c r="S151" i="7"/>
  <c r="T151" i="7"/>
  <c r="U151" i="7"/>
  <c r="V151" i="7"/>
  <c r="W151" i="7"/>
  <c r="X151" i="7"/>
  <c r="Y151" i="7"/>
  <c r="Z151" i="7"/>
  <c r="C152" i="7"/>
  <c r="D152" i="7"/>
  <c r="E152" i="7"/>
  <c r="F152" i="7"/>
  <c r="G152" i="7"/>
  <c r="H152" i="7"/>
  <c r="I152" i="7"/>
  <c r="J152" i="7"/>
  <c r="K152" i="7"/>
  <c r="L152" i="7"/>
  <c r="M152" i="7"/>
  <c r="N152" i="7"/>
  <c r="O152" i="7"/>
  <c r="P152" i="7"/>
  <c r="Q152" i="7"/>
  <c r="R152" i="7"/>
  <c r="S152" i="7"/>
  <c r="T152" i="7"/>
  <c r="U152" i="7"/>
  <c r="V152" i="7"/>
  <c r="W152" i="7"/>
  <c r="AI152" i="7" s="1"/>
  <c r="X152" i="7"/>
  <c r="Y152" i="7"/>
  <c r="Z152" i="7"/>
  <c r="AL152" i="7" s="1"/>
  <c r="C153" i="7"/>
  <c r="D153" i="7"/>
  <c r="E153" i="7"/>
  <c r="F153" i="7"/>
  <c r="G153" i="7"/>
  <c r="H153" i="7"/>
  <c r="I153" i="7"/>
  <c r="J153" i="7"/>
  <c r="K153" i="7"/>
  <c r="L153" i="7"/>
  <c r="AJ153" i="7" s="1"/>
  <c r="M153" i="7"/>
  <c r="N153" i="7"/>
  <c r="O153" i="7"/>
  <c r="P153" i="7"/>
  <c r="Q153" i="7"/>
  <c r="R153" i="7"/>
  <c r="S153" i="7"/>
  <c r="T153" i="7"/>
  <c r="U153" i="7"/>
  <c r="V153" i="7"/>
  <c r="W153" i="7"/>
  <c r="X153" i="7"/>
  <c r="Y153" i="7"/>
  <c r="Z153" i="7"/>
  <c r="AG153" i="7"/>
  <c r="C154" i="7"/>
  <c r="D154" i="7"/>
  <c r="E154" i="7"/>
  <c r="F154" i="7"/>
  <c r="G154" i="7"/>
  <c r="H154" i="7"/>
  <c r="I154" i="7"/>
  <c r="J154" i="7"/>
  <c r="K154" i="7"/>
  <c r="L154" i="7"/>
  <c r="M154" i="7"/>
  <c r="N154" i="7"/>
  <c r="O154" i="7"/>
  <c r="P154" i="7"/>
  <c r="Q154" i="7"/>
  <c r="R154" i="7"/>
  <c r="S154" i="7"/>
  <c r="T154" i="7"/>
  <c r="U154" i="7"/>
  <c r="V154" i="7"/>
  <c r="W154" i="7"/>
  <c r="AI154" i="7" s="1"/>
  <c r="X154" i="7"/>
  <c r="Y154" i="7"/>
  <c r="Z154" i="7"/>
  <c r="C155" i="7"/>
  <c r="D155" i="7"/>
  <c r="E155" i="7"/>
  <c r="F155" i="7"/>
  <c r="G155" i="7"/>
  <c r="H155" i="7"/>
  <c r="AF155" i="7" s="1"/>
  <c r="I155" i="7"/>
  <c r="J155" i="7"/>
  <c r="AH155" i="7" s="1"/>
  <c r="K155" i="7"/>
  <c r="L155" i="7"/>
  <c r="M155" i="7"/>
  <c r="N155" i="7"/>
  <c r="O155" i="7"/>
  <c r="P155" i="7"/>
  <c r="Q155" i="7"/>
  <c r="R155" i="7"/>
  <c r="S155" i="7"/>
  <c r="T155" i="7"/>
  <c r="U155" i="7"/>
  <c r="V155" i="7"/>
  <c r="W155" i="7"/>
  <c r="X155" i="7"/>
  <c r="Y155" i="7"/>
  <c r="Z155" i="7"/>
  <c r="C156" i="7"/>
  <c r="AA156" i="7" s="1"/>
  <c r="D156" i="7"/>
  <c r="E156" i="7"/>
  <c r="AC156" i="7" s="1"/>
  <c r="F156" i="7"/>
  <c r="G156" i="7"/>
  <c r="H156" i="7"/>
  <c r="I156" i="7"/>
  <c r="J156" i="7"/>
  <c r="AH156" i="7" s="1"/>
  <c r="K156" i="7"/>
  <c r="L156" i="7"/>
  <c r="M156" i="7"/>
  <c r="N156" i="7"/>
  <c r="O156" i="7"/>
  <c r="P156" i="7"/>
  <c r="Q156" i="7"/>
  <c r="R156" i="7"/>
  <c r="S156" i="7"/>
  <c r="T156" i="7"/>
  <c r="U156" i="7"/>
  <c r="V156" i="7"/>
  <c r="W156" i="7"/>
  <c r="X156" i="7"/>
  <c r="Y156" i="7"/>
  <c r="Z156" i="7"/>
  <c r="C157" i="7"/>
  <c r="D157" i="7"/>
  <c r="AB157" i="7" s="1"/>
  <c r="E157" i="7"/>
  <c r="F157" i="7"/>
  <c r="G157" i="7"/>
  <c r="H157" i="7"/>
  <c r="I157" i="7"/>
  <c r="J157" i="7"/>
  <c r="K157" i="7"/>
  <c r="L157" i="7"/>
  <c r="M157" i="7"/>
  <c r="N157" i="7"/>
  <c r="O157" i="7"/>
  <c r="P157" i="7"/>
  <c r="Q157" i="7"/>
  <c r="R157" i="7"/>
  <c r="S157" i="7"/>
  <c r="T157" i="7"/>
  <c r="U157" i="7"/>
  <c r="AG157" i="7" s="1"/>
  <c r="V157" i="7"/>
  <c r="W157" i="7"/>
  <c r="X157" i="7"/>
  <c r="Y157" i="7"/>
  <c r="Z157" i="7"/>
  <c r="C158" i="7"/>
  <c r="D158" i="7"/>
  <c r="E158" i="7"/>
  <c r="AC158" i="7" s="1"/>
  <c r="F158" i="7"/>
  <c r="G158" i="7"/>
  <c r="H158" i="7"/>
  <c r="I158" i="7"/>
  <c r="J158" i="7"/>
  <c r="K158" i="7"/>
  <c r="L158" i="7"/>
  <c r="M158" i="7"/>
  <c r="AK158" i="7" s="1"/>
  <c r="N158" i="7"/>
  <c r="O158" i="7"/>
  <c r="P158" i="7"/>
  <c r="Q158" i="7"/>
  <c r="R158" i="7"/>
  <c r="S158" i="7"/>
  <c r="T158" i="7"/>
  <c r="U158" i="7"/>
  <c r="AG158" i="7" s="1"/>
  <c r="V158" i="7"/>
  <c r="W158" i="7"/>
  <c r="X158" i="7"/>
  <c r="Y158" i="7"/>
  <c r="Z158" i="7"/>
  <c r="C159" i="7"/>
  <c r="D159" i="7"/>
  <c r="AB159" i="7" s="1"/>
  <c r="E159" i="7"/>
  <c r="AC159" i="7" s="1"/>
  <c r="F159" i="7"/>
  <c r="AD159" i="7" s="1"/>
  <c r="G159" i="7"/>
  <c r="H159" i="7"/>
  <c r="I159" i="7"/>
  <c r="J159" i="7"/>
  <c r="K159" i="7"/>
  <c r="L159" i="7"/>
  <c r="M159" i="7"/>
  <c r="N159" i="7"/>
  <c r="O159" i="7"/>
  <c r="P159" i="7"/>
  <c r="Q159" i="7"/>
  <c r="R159" i="7"/>
  <c r="S159" i="7"/>
  <c r="T159" i="7"/>
  <c r="U159" i="7"/>
  <c r="V159" i="7"/>
  <c r="W159" i="7"/>
  <c r="X159" i="7"/>
  <c r="Y159" i="7"/>
  <c r="Z159" i="7"/>
  <c r="AL159" i="7"/>
  <c r="C160" i="7"/>
  <c r="AA160" i="7" s="1"/>
  <c r="D160" i="7"/>
  <c r="E160" i="7"/>
  <c r="F160" i="7"/>
  <c r="AD160" i="7" s="1"/>
  <c r="G160" i="7"/>
  <c r="H160" i="7"/>
  <c r="I160" i="7"/>
  <c r="AG160" i="7" s="1"/>
  <c r="J160" i="7"/>
  <c r="K160" i="7"/>
  <c r="AI160" i="7" s="1"/>
  <c r="L160" i="7"/>
  <c r="AJ160" i="7" s="1"/>
  <c r="M160" i="7"/>
  <c r="N160" i="7"/>
  <c r="O160" i="7"/>
  <c r="P160" i="7"/>
  <c r="Q160" i="7"/>
  <c r="R160" i="7"/>
  <c r="S160" i="7"/>
  <c r="T160" i="7"/>
  <c r="U160" i="7"/>
  <c r="V160" i="7"/>
  <c r="W160" i="7"/>
  <c r="X160" i="7"/>
  <c r="Y160" i="7"/>
  <c r="Z160" i="7"/>
  <c r="C161" i="7"/>
  <c r="D161" i="7"/>
  <c r="E161" i="7"/>
  <c r="F161" i="7"/>
  <c r="G161" i="7"/>
  <c r="H161" i="7"/>
  <c r="I161" i="7"/>
  <c r="J161" i="7"/>
  <c r="K161" i="7"/>
  <c r="L161" i="7"/>
  <c r="M161" i="7"/>
  <c r="N161" i="7"/>
  <c r="O161" i="7"/>
  <c r="P161" i="7"/>
  <c r="Q161" i="7"/>
  <c r="R161" i="7"/>
  <c r="S161" i="7"/>
  <c r="T161" i="7"/>
  <c r="U161" i="7"/>
  <c r="V161" i="7"/>
  <c r="W161" i="7"/>
  <c r="AI161" i="7" s="1"/>
  <c r="X161" i="7"/>
  <c r="AJ161" i="7" s="1"/>
  <c r="Y161" i="7"/>
  <c r="Z161" i="7"/>
  <c r="C162" i="7"/>
  <c r="D162" i="7"/>
  <c r="E162" i="7"/>
  <c r="F162" i="7"/>
  <c r="G162" i="7"/>
  <c r="H162" i="7"/>
  <c r="I162" i="7"/>
  <c r="J162" i="7"/>
  <c r="K162" i="7"/>
  <c r="L162" i="7"/>
  <c r="AJ162" i="7" s="1"/>
  <c r="M162" i="7"/>
  <c r="N162" i="7"/>
  <c r="O162" i="7"/>
  <c r="P162" i="7"/>
  <c r="Q162" i="7"/>
  <c r="R162" i="7"/>
  <c r="S162" i="7"/>
  <c r="T162" i="7"/>
  <c r="U162" i="7"/>
  <c r="V162" i="7"/>
  <c r="W162" i="7"/>
  <c r="X162" i="7"/>
  <c r="Y162" i="7"/>
  <c r="Z162" i="7"/>
  <c r="C163" i="7"/>
  <c r="D163" i="7"/>
  <c r="E163" i="7"/>
  <c r="AC163" i="7" s="1"/>
  <c r="F163" i="7"/>
  <c r="G163" i="7"/>
  <c r="AE163" i="7" s="1"/>
  <c r="H163" i="7"/>
  <c r="I163" i="7"/>
  <c r="J163" i="7"/>
  <c r="K163" i="7"/>
  <c r="L163" i="7"/>
  <c r="M163" i="7"/>
  <c r="N163" i="7"/>
  <c r="O163" i="7"/>
  <c r="P163" i="7"/>
  <c r="Q163" i="7"/>
  <c r="R163" i="7"/>
  <c r="S163" i="7"/>
  <c r="T163" i="7"/>
  <c r="U163" i="7"/>
  <c r="V163" i="7"/>
  <c r="W163" i="7"/>
  <c r="X163" i="7"/>
  <c r="Y163" i="7"/>
  <c r="Z163" i="7"/>
  <c r="C164" i="7"/>
  <c r="D164" i="7"/>
  <c r="E164" i="7"/>
  <c r="F164" i="7"/>
  <c r="G164" i="7"/>
  <c r="H164" i="7"/>
  <c r="I164" i="7"/>
  <c r="J164" i="7"/>
  <c r="AH164" i="7" s="1"/>
  <c r="K164" i="7"/>
  <c r="AI164" i="7" s="1"/>
  <c r="L164" i="7"/>
  <c r="AJ164" i="7" s="1"/>
  <c r="M164" i="7"/>
  <c r="N164" i="7"/>
  <c r="O164" i="7"/>
  <c r="P164" i="7"/>
  <c r="Q164" i="7"/>
  <c r="R164" i="7"/>
  <c r="S164" i="7"/>
  <c r="T164" i="7"/>
  <c r="U164" i="7"/>
  <c r="V164" i="7"/>
  <c r="W164" i="7"/>
  <c r="X164" i="7"/>
  <c r="Y164" i="7"/>
  <c r="Z164" i="7"/>
  <c r="C165" i="7"/>
  <c r="AA165" i="7" s="1"/>
  <c r="D165" i="7"/>
  <c r="E165" i="7"/>
  <c r="F165" i="7"/>
  <c r="AD165" i="7" s="1"/>
  <c r="G165" i="7"/>
  <c r="H165" i="7"/>
  <c r="I165" i="7"/>
  <c r="AG165" i="7" s="1"/>
  <c r="J165" i="7"/>
  <c r="K165" i="7"/>
  <c r="L165" i="7"/>
  <c r="M165" i="7"/>
  <c r="N165" i="7"/>
  <c r="O165" i="7"/>
  <c r="P165" i="7"/>
  <c r="Q165" i="7"/>
  <c r="R165" i="7"/>
  <c r="S165" i="7"/>
  <c r="T165" i="7"/>
  <c r="U165" i="7"/>
  <c r="V165" i="7"/>
  <c r="W165" i="7"/>
  <c r="X165" i="7"/>
  <c r="Y165" i="7"/>
  <c r="Z165" i="7"/>
  <c r="C166" i="7"/>
  <c r="D166" i="7"/>
  <c r="E166" i="7"/>
  <c r="F166" i="7"/>
  <c r="G166" i="7"/>
  <c r="AE166" i="7" s="1"/>
  <c r="H166" i="7"/>
  <c r="AF166" i="7" s="1"/>
  <c r="I166" i="7"/>
  <c r="J166" i="7"/>
  <c r="K166" i="7"/>
  <c r="L166" i="7"/>
  <c r="M166" i="7"/>
  <c r="N166" i="7"/>
  <c r="O166" i="7"/>
  <c r="P166" i="7"/>
  <c r="Q166" i="7"/>
  <c r="R166" i="7"/>
  <c r="S166" i="7"/>
  <c r="T166" i="7"/>
  <c r="U166" i="7"/>
  <c r="V166" i="7"/>
  <c r="W166" i="7"/>
  <c r="X166" i="7"/>
  <c r="AJ166" i="7" s="1"/>
  <c r="Y166" i="7"/>
  <c r="Z166" i="7"/>
  <c r="C167" i="7"/>
  <c r="D167" i="7"/>
  <c r="E167" i="7"/>
  <c r="F167" i="7"/>
  <c r="AD167" i="7" s="1"/>
  <c r="G167" i="7"/>
  <c r="H167" i="7"/>
  <c r="I167" i="7"/>
  <c r="J167" i="7"/>
  <c r="K167" i="7"/>
  <c r="L167" i="7"/>
  <c r="M167" i="7"/>
  <c r="N167" i="7"/>
  <c r="O167" i="7"/>
  <c r="P167" i="7"/>
  <c r="Q167" i="7"/>
  <c r="R167" i="7"/>
  <c r="S167" i="7"/>
  <c r="T167" i="7"/>
  <c r="U167" i="7"/>
  <c r="V167" i="7"/>
  <c r="W167" i="7"/>
  <c r="X167" i="7"/>
  <c r="Y167" i="7"/>
  <c r="Z167" i="7"/>
  <c r="C168" i="7"/>
  <c r="D168" i="7"/>
  <c r="E168" i="7"/>
  <c r="F168" i="7"/>
  <c r="G168" i="7"/>
  <c r="H168" i="7"/>
  <c r="AF168" i="7" s="1"/>
  <c r="I168" i="7"/>
  <c r="AG168" i="7" s="1"/>
  <c r="J168" i="7"/>
  <c r="K168" i="7"/>
  <c r="L168" i="7"/>
  <c r="M168" i="7"/>
  <c r="N168" i="7"/>
  <c r="O168" i="7"/>
  <c r="P168" i="7"/>
  <c r="Q168" i="7"/>
  <c r="R168" i="7"/>
  <c r="S168" i="7"/>
  <c r="T168" i="7"/>
  <c r="U168" i="7"/>
  <c r="V168" i="7"/>
  <c r="W168" i="7"/>
  <c r="X168" i="7"/>
  <c r="Y168" i="7"/>
  <c r="Z168" i="7"/>
  <c r="C169" i="7"/>
  <c r="D169" i="7"/>
  <c r="E169" i="7"/>
  <c r="F169" i="7"/>
  <c r="G169" i="7"/>
  <c r="AE169" i="7" s="1"/>
  <c r="H169" i="7"/>
  <c r="AF169" i="7" s="1"/>
  <c r="I169" i="7"/>
  <c r="J169" i="7"/>
  <c r="K169" i="7"/>
  <c r="L169" i="7"/>
  <c r="M169" i="7"/>
  <c r="N169" i="7"/>
  <c r="O169" i="7"/>
  <c r="P169" i="7"/>
  <c r="Q169" i="7"/>
  <c r="R169" i="7"/>
  <c r="S169" i="7"/>
  <c r="T169" i="7"/>
  <c r="U169" i="7"/>
  <c r="AG169" i="7" s="1"/>
  <c r="V169" i="7"/>
  <c r="W169" i="7"/>
  <c r="AI169" i="7" s="1"/>
  <c r="X169" i="7"/>
  <c r="Y169" i="7"/>
  <c r="Z169" i="7"/>
  <c r="C170" i="7"/>
  <c r="D170" i="7"/>
  <c r="E170" i="7"/>
  <c r="F170" i="7"/>
  <c r="G170" i="7"/>
  <c r="H170" i="7"/>
  <c r="I170" i="7"/>
  <c r="J170" i="7"/>
  <c r="K170" i="7"/>
  <c r="L170" i="7"/>
  <c r="M170" i="7"/>
  <c r="AK170" i="7" s="1"/>
  <c r="N170" i="7"/>
  <c r="O170" i="7"/>
  <c r="P170" i="7"/>
  <c r="Q170" i="7"/>
  <c r="R170" i="7"/>
  <c r="S170" i="7"/>
  <c r="T170" i="7"/>
  <c r="U170" i="7"/>
  <c r="V170" i="7"/>
  <c r="W170" i="7"/>
  <c r="X170" i="7"/>
  <c r="Y170" i="7"/>
  <c r="Z170" i="7"/>
  <c r="C171" i="7"/>
  <c r="D171" i="7"/>
  <c r="E171" i="7"/>
  <c r="F171" i="7"/>
  <c r="G171" i="7"/>
  <c r="H171" i="7"/>
  <c r="I171" i="7"/>
  <c r="J171" i="7"/>
  <c r="K171" i="7"/>
  <c r="L171" i="7"/>
  <c r="M171" i="7"/>
  <c r="AK171" i="7" s="1"/>
  <c r="N171" i="7"/>
  <c r="O171" i="7"/>
  <c r="P171" i="7"/>
  <c r="Q171" i="7"/>
  <c r="R171" i="7"/>
  <c r="S171" i="7"/>
  <c r="T171" i="7"/>
  <c r="U171" i="7"/>
  <c r="V171" i="7"/>
  <c r="AH171" i="7" s="1"/>
  <c r="W171" i="7"/>
  <c r="X171" i="7"/>
  <c r="Y171" i="7"/>
  <c r="Z171" i="7"/>
  <c r="C172" i="7"/>
  <c r="D172" i="7"/>
  <c r="E172" i="7"/>
  <c r="AC172" i="7" s="1"/>
  <c r="F172" i="7"/>
  <c r="G172" i="7"/>
  <c r="H172" i="7"/>
  <c r="I172" i="7"/>
  <c r="J172" i="7"/>
  <c r="AH172" i="7" s="1"/>
  <c r="K172" i="7"/>
  <c r="AI172" i="7" s="1"/>
  <c r="L172" i="7"/>
  <c r="M172" i="7"/>
  <c r="N172" i="7"/>
  <c r="O172" i="7"/>
  <c r="AA172" i="7" s="1"/>
  <c r="P172" i="7"/>
  <c r="Q172" i="7"/>
  <c r="R172" i="7"/>
  <c r="AD172" i="7" s="1"/>
  <c r="S172" i="7"/>
  <c r="T172" i="7"/>
  <c r="U172" i="7"/>
  <c r="V172" i="7"/>
  <c r="W172" i="7"/>
  <c r="X172" i="7"/>
  <c r="Y172" i="7"/>
  <c r="Z172" i="7"/>
  <c r="AE172" i="7"/>
  <c r="C173" i="7"/>
  <c r="D173" i="7"/>
  <c r="E173" i="7"/>
  <c r="F173" i="7"/>
  <c r="G173" i="7"/>
  <c r="H173" i="7"/>
  <c r="I173" i="7"/>
  <c r="J173" i="7"/>
  <c r="K173" i="7"/>
  <c r="AI173" i="7" s="1"/>
  <c r="L173" i="7"/>
  <c r="M173" i="7"/>
  <c r="N173" i="7"/>
  <c r="O173" i="7"/>
  <c r="P173" i="7"/>
  <c r="Q173" i="7"/>
  <c r="R173" i="7"/>
  <c r="S173" i="7"/>
  <c r="AE173" i="7" s="1"/>
  <c r="T173" i="7"/>
  <c r="U173" i="7"/>
  <c r="V173" i="7"/>
  <c r="W173" i="7"/>
  <c r="X173" i="7"/>
  <c r="AJ173" i="7" s="1"/>
  <c r="Y173" i="7"/>
  <c r="Z173" i="7"/>
  <c r="C174" i="7"/>
  <c r="AA174" i="7" s="1"/>
  <c r="D174" i="7"/>
  <c r="E174" i="7"/>
  <c r="F174" i="7"/>
  <c r="G174" i="7"/>
  <c r="H174" i="7"/>
  <c r="I174" i="7"/>
  <c r="AG174" i="7" s="1"/>
  <c r="J174" i="7"/>
  <c r="K174" i="7"/>
  <c r="AI174" i="7" s="1"/>
  <c r="L174" i="7"/>
  <c r="M174" i="7"/>
  <c r="N174" i="7"/>
  <c r="O174" i="7"/>
  <c r="P174" i="7"/>
  <c r="Q174" i="7"/>
  <c r="R174" i="7"/>
  <c r="S174" i="7"/>
  <c r="T174" i="7"/>
  <c r="U174" i="7"/>
  <c r="V174" i="7"/>
  <c r="W174" i="7"/>
  <c r="X174" i="7"/>
  <c r="Y174" i="7"/>
  <c r="Z174" i="7"/>
  <c r="AD174" i="7"/>
  <c r="C175" i="7"/>
  <c r="D175" i="7"/>
  <c r="AB175" i="7" s="1"/>
  <c r="E175" i="7"/>
  <c r="F175" i="7"/>
  <c r="G175" i="7"/>
  <c r="H175" i="7"/>
  <c r="I175" i="7"/>
  <c r="J175" i="7"/>
  <c r="K175" i="7"/>
  <c r="L175" i="7"/>
  <c r="M175" i="7"/>
  <c r="N175" i="7"/>
  <c r="O175" i="7"/>
  <c r="P175" i="7"/>
  <c r="Q175" i="7"/>
  <c r="R175" i="7"/>
  <c r="S175" i="7"/>
  <c r="T175" i="7"/>
  <c r="U175" i="7"/>
  <c r="V175" i="7"/>
  <c r="W175" i="7"/>
  <c r="X175" i="7"/>
  <c r="Y175" i="7"/>
  <c r="Z175" i="7"/>
  <c r="C176" i="7"/>
  <c r="D176" i="7"/>
  <c r="E176" i="7"/>
  <c r="F176" i="7"/>
  <c r="AD176" i="7" s="1"/>
  <c r="G176" i="7"/>
  <c r="H176" i="7"/>
  <c r="I176" i="7"/>
  <c r="J176" i="7"/>
  <c r="K176" i="7"/>
  <c r="L176" i="7"/>
  <c r="M176" i="7"/>
  <c r="N176" i="7"/>
  <c r="O176" i="7"/>
  <c r="AA176" i="7" s="1"/>
  <c r="P176" i="7"/>
  <c r="Q176" i="7"/>
  <c r="R176" i="7"/>
  <c r="S176" i="7"/>
  <c r="T176" i="7"/>
  <c r="U176" i="7"/>
  <c r="V176" i="7"/>
  <c r="W176" i="7"/>
  <c r="X176" i="7"/>
  <c r="Y176" i="7"/>
  <c r="Z176" i="7"/>
  <c r="C177" i="7"/>
  <c r="D177" i="7"/>
  <c r="E177" i="7"/>
  <c r="F177" i="7"/>
  <c r="G177" i="7"/>
  <c r="AE177" i="7" s="1"/>
  <c r="H177" i="7"/>
  <c r="I177" i="7"/>
  <c r="J177" i="7"/>
  <c r="K177" i="7"/>
  <c r="AI177" i="7" s="1"/>
  <c r="L177" i="7"/>
  <c r="AJ177" i="7" s="1"/>
  <c r="M177" i="7"/>
  <c r="N177" i="7"/>
  <c r="O177" i="7"/>
  <c r="P177" i="7"/>
  <c r="Q177" i="7"/>
  <c r="R177" i="7"/>
  <c r="S177" i="7"/>
  <c r="T177" i="7"/>
  <c r="U177" i="7"/>
  <c r="V177" i="7"/>
  <c r="W177" i="7"/>
  <c r="X177" i="7"/>
  <c r="Y177" i="7"/>
  <c r="Z177" i="7"/>
  <c r="AL177" i="7"/>
  <c r="C178" i="7"/>
  <c r="D178" i="7"/>
  <c r="E178" i="7"/>
  <c r="F178" i="7"/>
  <c r="G178" i="7"/>
  <c r="AE178" i="7" s="1"/>
  <c r="H178" i="7"/>
  <c r="AF178" i="7" s="1"/>
  <c r="I178" i="7"/>
  <c r="AG178" i="7" s="1"/>
  <c r="J178" i="7"/>
  <c r="K178" i="7"/>
  <c r="L178" i="7"/>
  <c r="M178" i="7"/>
  <c r="N178" i="7"/>
  <c r="O178" i="7"/>
  <c r="P178" i="7"/>
  <c r="Q178" i="7"/>
  <c r="R178" i="7"/>
  <c r="AD178" i="7" s="1"/>
  <c r="S178" i="7"/>
  <c r="T178" i="7"/>
  <c r="U178" i="7"/>
  <c r="V178" i="7"/>
  <c r="W178" i="7"/>
  <c r="X178" i="7"/>
  <c r="Y178" i="7"/>
  <c r="Z178" i="7"/>
  <c r="C179" i="7"/>
  <c r="D179" i="7"/>
  <c r="E179" i="7"/>
  <c r="F179" i="7"/>
  <c r="G179" i="7"/>
  <c r="H179" i="7"/>
  <c r="I179" i="7"/>
  <c r="J179" i="7"/>
  <c r="K179" i="7"/>
  <c r="L179" i="7"/>
  <c r="M179" i="7"/>
  <c r="N179" i="7"/>
  <c r="O179" i="7"/>
  <c r="P179" i="7"/>
  <c r="Q179" i="7"/>
  <c r="R179" i="7"/>
  <c r="S179" i="7"/>
  <c r="T179" i="7"/>
  <c r="U179" i="7"/>
  <c r="V179" i="7"/>
  <c r="W179" i="7"/>
  <c r="X179" i="7"/>
  <c r="Y179" i="7"/>
  <c r="Z179" i="7"/>
  <c r="AL179" i="7" s="1"/>
  <c r="C180" i="7"/>
  <c r="D180" i="7"/>
  <c r="E180" i="7"/>
  <c r="F180" i="7"/>
  <c r="G180" i="7"/>
  <c r="H180" i="7"/>
  <c r="I180" i="7"/>
  <c r="J180" i="7"/>
  <c r="K180" i="7"/>
  <c r="L180" i="7"/>
  <c r="M180" i="7"/>
  <c r="N180" i="7"/>
  <c r="O180" i="7"/>
  <c r="P180" i="7"/>
  <c r="Q180" i="7"/>
  <c r="R180" i="7"/>
  <c r="S180" i="7"/>
  <c r="T180" i="7"/>
  <c r="U180" i="7"/>
  <c r="V180" i="7"/>
  <c r="W180" i="7"/>
  <c r="X180" i="7"/>
  <c r="Y180" i="7"/>
  <c r="Z180" i="7"/>
  <c r="C181" i="7"/>
  <c r="D181" i="7"/>
  <c r="E181" i="7"/>
  <c r="F181" i="7"/>
  <c r="G181" i="7"/>
  <c r="AE181" i="7" s="1"/>
  <c r="H181" i="7"/>
  <c r="I181" i="7"/>
  <c r="J181" i="7"/>
  <c r="K181" i="7"/>
  <c r="L181" i="7"/>
  <c r="M181" i="7"/>
  <c r="N181" i="7"/>
  <c r="O181" i="7"/>
  <c r="P181" i="7"/>
  <c r="Q181" i="7"/>
  <c r="R181" i="7"/>
  <c r="S181" i="7"/>
  <c r="T181" i="7"/>
  <c r="U181" i="7"/>
  <c r="V181" i="7"/>
  <c r="W181" i="7"/>
  <c r="X181" i="7"/>
  <c r="Y181" i="7"/>
  <c r="Z181" i="7"/>
  <c r="C182" i="7"/>
  <c r="AA182" i="7" s="1"/>
  <c r="D182" i="7"/>
  <c r="E182" i="7"/>
  <c r="F182" i="7"/>
  <c r="G182" i="7"/>
  <c r="H182" i="7"/>
  <c r="I182" i="7"/>
  <c r="AG182" i="7" s="1"/>
  <c r="J182" i="7"/>
  <c r="K182" i="7"/>
  <c r="L182" i="7"/>
  <c r="M182" i="7"/>
  <c r="N182" i="7"/>
  <c r="O182" i="7"/>
  <c r="P182" i="7"/>
  <c r="Q182" i="7"/>
  <c r="R182" i="7"/>
  <c r="S182" i="7"/>
  <c r="T182" i="7"/>
  <c r="U182" i="7"/>
  <c r="V182" i="7"/>
  <c r="W182" i="7"/>
  <c r="X182" i="7"/>
  <c r="Y182" i="7"/>
  <c r="Z182" i="7"/>
  <c r="AL182" i="7" s="1"/>
  <c r="C183" i="7"/>
  <c r="D183" i="7"/>
  <c r="E183" i="7"/>
  <c r="F183" i="7"/>
  <c r="G183" i="7"/>
  <c r="H183" i="7"/>
  <c r="I183" i="7"/>
  <c r="J183" i="7"/>
  <c r="K183" i="7"/>
  <c r="L183" i="7"/>
  <c r="M183" i="7"/>
  <c r="AK183" i="7" s="1"/>
  <c r="N183" i="7"/>
  <c r="O183" i="7"/>
  <c r="P183" i="7"/>
  <c r="Q183" i="7"/>
  <c r="R183" i="7"/>
  <c r="S183" i="7"/>
  <c r="T183" i="7"/>
  <c r="U183" i="7"/>
  <c r="V183" i="7"/>
  <c r="W183" i="7"/>
  <c r="X183" i="7"/>
  <c r="Y183" i="7"/>
  <c r="Z183" i="7"/>
  <c r="C184" i="7"/>
  <c r="AA184" i="7" s="1"/>
  <c r="D184" i="7"/>
  <c r="E184" i="7"/>
  <c r="F184" i="7"/>
  <c r="G184" i="7"/>
  <c r="H184" i="7"/>
  <c r="AF184" i="7" s="1"/>
  <c r="I184" i="7"/>
  <c r="AG184" i="7" s="1"/>
  <c r="J184" i="7"/>
  <c r="K184" i="7"/>
  <c r="L184" i="7"/>
  <c r="M184" i="7"/>
  <c r="N184" i="7"/>
  <c r="O184" i="7"/>
  <c r="P184" i="7"/>
  <c r="Q184" i="7"/>
  <c r="AC184" i="7" s="1"/>
  <c r="R184" i="7"/>
  <c r="S184" i="7"/>
  <c r="T184" i="7"/>
  <c r="U184" i="7"/>
  <c r="V184" i="7"/>
  <c r="W184" i="7"/>
  <c r="X184" i="7"/>
  <c r="Y184" i="7"/>
  <c r="Z184" i="7"/>
  <c r="AB184" i="7"/>
  <c r="C185" i="7"/>
  <c r="D185" i="7"/>
  <c r="E185" i="7"/>
  <c r="F185" i="7"/>
  <c r="AD185" i="7" s="1"/>
  <c r="G185" i="7"/>
  <c r="H185" i="7"/>
  <c r="AF185" i="7" s="1"/>
  <c r="I185" i="7"/>
  <c r="J185" i="7"/>
  <c r="K185" i="7"/>
  <c r="L185" i="7"/>
  <c r="M185" i="7"/>
  <c r="N185" i="7"/>
  <c r="O185" i="7"/>
  <c r="P185" i="7"/>
  <c r="Q185" i="7"/>
  <c r="R185" i="7"/>
  <c r="S185" i="7"/>
  <c r="T185" i="7"/>
  <c r="U185" i="7"/>
  <c r="V185" i="7"/>
  <c r="W185" i="7"/>
  <c r="AI185" i="7" s="1"/>
  <c r="X185" i="7"/>
  <c r="Y185" i="7"/>
  <c r="Z185" i="7"/>
  <c r="C186" i="7"/>
  <c r="D186" i="7"/>
  <c r="AB186" i="7" s="1"/>
  <c r="E186" i="7"/>
  <c r="F186" i="7"/>
  <c r="G186" i="7"/>
  <c r="H186" i="7"/>
  <c r="I186" i="7"/>
  <c r="J186" i="7"/>
  <c r="K186" i="7"/>
  <c r="L186" i="7"/>
  <c r="M186" i="7"/>
  <c r="N186" i="7"/>
  <c r="AL186" i="7" s="1"/>
  <c r="O186" i="7"/>
  <c r="P186" i="7"/>
  <c r="Q186" i="7"/>
  <c r="R186" i="7"/>
  <c r="S186" i="7"/>
  <c r="T186" i="7"/>
  <c r="U186" i="7"/>
  <c r="V186" i="7"/>
  <c r="W186" i="7"/>
  <c r="AI186" i="7" s="1"/>
  <c r="X186" i="7"/>
  <c r="Y186" i="7"/>
  <c r="Z186" i="7"/>
  <c r="C187" i="7"/>
  <c r="D187" i="7"/>
  <c r="AB187" i="7" s="1"/>
  <c r="E187" i="7"/>
  <c r="F187" i="7"/>
  <c r="G187" i="7"/>
  <c r="H187" i="7"/>
  <c r="I187" i="7"/>
  <c r="J187" i="7"/>
  <c r="AH187" i="7" s="1"/>
  <c r="K187" i="7"/>
  <c r="L187" i="7"/>
  <c r="AJ187" i="7" s="1"/>
  <c r="M187" i="7"/>
  <c r="AK187" i="7" s="1"/>
  <c r="N187" i="7"/>
  <c r="O187" i="7"/>
  <c r="P187" i="7"/>
  <c r="Q187" i="7"/>
  <c r="R187" i="7"/>
  <c r="S187" i="7"/>
  <c r="T187" i="7"/>
  <c r="U187" i="7"/>
  <c r="V187" i="7"/>
  <c r="W187" i="7"/>
  <c r="X187" i="7"/>
  <c r="Y187" i="7"/>
  <c r="Z187" i="7"/>
  <c r="C188" i="7"/>
  <c r="D188" i="7"/>
  <c r="E188" i="7"/>
  <c r="AC188" i="7" s="1"/>
  <c r="F188" i="7"/>
  <c r="G188" i="7"/>
  <c r="H188" i="7"/>
  <c r="I188" i="7"/>
  <c r="J188" i="7"/>
  <c r="K188" i="7"/>
  <c r="L188" i="7"/>
  <c r="M188" i="7"/>
  <c r="N188" i="7"/>
  <c r="O188" i="7"/>
  <c r="P188" i="7"/>
  <c r="Q188" i="7"/>
  <c r="R188" i="7"/>
  <c r="S188" i="7"/>
  <c r="T188" i="7"/>
  <c r="U188" i="7"/>
  <c r="V188" i="7"/>
  <c r="W188" i="7"/>
  <c r="X188" i="7"/>
  <c r="Y188" i="7"/>
  <c r="Z188" i="7"/>
  <c r="C189" i="7"/>
  <c r="D189" i="7"/>
  <c r="E189" i="7"/>
  <c r="F189" i="7"/>
  <c r="G189" i="7"/>
  <c r="H189" i="7"/>
  <c r="I189" i="7"/>
  <c r="J189" i="7"/>
  <c r="AH189" i="7" s="1"/>
  <c r="K189" i="7"/>
  <c r="L189" i="7"/>
  <c r="M189" i="7"/>
  <c r="N189" i="7"/>
  <c r="O189" i="7"/>
  <c r="P189" i="7"/>
  <c r="Q189" i="7"/>
  <c r="AC189" i="7" s="1"/>
  <c r="R189" i="7"/>
  <c r="S189" i="7"/>
  <c r="T189" i="7"/>
  <c r="U189" i="7"/>
  <c r="V189" i="7"/>
  <c r="W189" i="7"/>
  <c r="X189" i="7"/>
  <c r="Y189" i="7"/>
  <c r="Z189" i="7"/>
  <c r="C190" i="7"/>
  <c r="D190" i="7"/>
  <c r="E190" i="7"/>
  <c r="F190" i="7"/>
  <c r="G190" i="7"/>
  <c r="H190" i="7"/>
  <c r="I190" i="7"/>
  <c r="J190" i="7"/>
  <c r="K190" i="7"/>
  <c r="AI190" i="7" s="1"/>
  <c r="L190" i="7"/>
  <c r="M190" i="7"/>
  <c r="N190" i="7"/>
  <c r="O190" i="7"/>
  <c r="P190" i="7"/>
  <c r="Q190" i="7"/>
  <c r="R190" i="7"/>
  <c r="S190" i="7"/>
  <c r="AE190" i="7" s="1"/>
  <c r="T190" i="7"/>
  <c r="U190" i="7"/>
  <c r="V190" i="7"/>
  <c r="W190" i="7"/>
  <c r="X190" i="7"/>
  <c r="Y190" i="7"/>
  <c r="Z190" i="7"/>
  <c r="C191" i="7"/>
  <c r="D191" i="7"/>
  <c r="E191" i="7"/>
  <c r="F191" i="7"/>
  <c r="G191" i="7"/>
  <c r="H191" i="7"/>
  <c r="AF191" i="7" s="1"/>
  <c r="I191" i="7"/>
  <c r="J191" i="7"/>
  <c r="K191" i="7"/>
  <c r="L191" i="7"/>
  <c r="M191" i="7"/>
  <c r="N191" i="7"/>
  <c r="O191" i="7"/>
  <c r="P191" i="7"/>
  <c r="Q191" i="7"/>
  <c r="R191" i="7"/>
  <c r="S191" i="7"/>
  <c r="T191" i="7"/>
  <c r="U191" i="7"/>
  <c r="V191" i="7"/>
  <c r="AH191" i="7" s="1"/>
  <c r="W191" i="7"/>
  <c r="X191" i="7"/>
  <c r="Y191" i="7"/>
  <c r="Z191" i="7"/>
  <c r="C192" i="7"/>
  <c r="D192" i="7"/>
  <c r="E192" i="7"/>
  <c r="AC192" i="7" s="1"/>
  <c r="F192" i="7"/>
  <c r="AD192" i="7" s="1"/>
  <c r="G192" i="7"/>
  <c r="H192" i="7"/>
  <c r="I192" i="7"/>
  <c r="J192" i="7"/>
  <c r="K192" i="7"/>
  <c r="L192" i="7"/>
  <c r="M192" i="7"/>
  <c r="N192" i="7"/>
  <c r="O192" i="7"/>
  <c r="P192" i="7"/>
  <c r="Q192" i="7"/>
  <c r="R192" i="7"/>
  <c r="S192" i="7"/>
  <c r="T192" i="7"/>
  <c r="AF192" i="7" s="1"/>
  <c r="U192" i="7"/>
  <c r="V192" i="7"/>
  <c r="AH192" i="7" s="1"/>
  <c r="W192" i="7"/>
  <c r="X192" i="7"/>
  <c r="Y192" i="7"/>
  <c r="Z192" i="7"/>
  <c r="C193" i="7"/>
  <c r="D193" i="7"/>
  <c r="E193" i="7"/>
  <c r="F193" i="7"/>
  <c r="G193" i="7"/>
  <c r="AE193" i="7" s="1"/>
  <c r="H193" i="7"/>
  <c r="I193" i="7"/>
  <c r="J193" i="7"/>
  <c r="K193" i="7"/>
  <c r="L193" i="7"/>
  <c r="AJ193" i="7" s="1"/>
  <c r="M193" i="7"/>
  <c r="N193" i="7"/>
  <c r="O193" i="7"/>
  <c r="P193" i="7"/>
  <c r="Q193" i="7"/>
  <c r="R193" i="7"/>
  <c r="S193" i="7"/>
  <c r="T193" i="7"/>
  <c r="U193" i="7"/>
  <c r="V193" i="7"/>
  <c r="W193" i="7"/>
  <c r="X193" i="7"/>
  <c r="Y193" i="7"/>
  <c r="Z193" i="7"/>
  <c r="C194" i="7"/>
  <c r="D194" i="7"/>
  <c r="E194" i="7"/>
  <c r="F194" i="7"/>
  <c r="G194" i="7"/>
  <c r="H194" i="7"/>
  <c r="I194" i="7"/>
  <c r="J194" i="7"/>
  <c r="K194" i="7"/>
  <c r="L194" i="7"/>
  <c r="M194" i="7"/>
  <c r="N194" i="7"/>
  <c r="O194" i="7"/>
  <c r="P194" i="7"/>
  <c r="Q194" i="7"/>
  <c r="R194" i="7"/>
  <c r="S194" i="7"/>
  <c r="AE194" i="7" s="1"/>
  <c r="T194" i="7"/>
  <c r="U194" i="7"/>
  <c r="V194" i="7"/>
  <c r="W194" i="7"/>
  <c r="X194" i="7"/>
  <c r="Y194" i="7"/>
  <c r="Z194" i="7"/>
  <c r="C195" i="7"/>
  <c r="AA195" i="7" s="1"/>
  <c r="D195" i="7"/>
  <c r="E195" i="7"/>
  <c r="F195" i="7"/>
  <c r="G195" i="7"/>
  <c r="H195" i="7"/>
  <c r="I195" i="7"/>
  <c r="J195" i="7"/>
  <c r="K195" i="7"/>
  <c r="L195" i="7"/>
  <c r="M195" i="7"/>
  <c r="N195" i="7"/>
  <c r="O195" i="7"/>
  <c r="P195" i="7"/>
  <c r="Q195" i="7"/>
  <c r="R195" i="7"/>
  <c r="S195" i="7"/>
  <c r="T195" i="7"/>
  <c r="U195" i="7"/>
  <c r="V195" i="7"/>
  <c r="W195" i="7"/>
  <c r="X195" i="7"/>
  <c r="Y195" i="7"/>
  <c r="Z195" i="7"/>
  <c r="C196" i="7"/>
  <c r="D196" i="7"/>
  <c r="AB196" i="7" s="1"/>
  <c r="E196" i="7"/>
  <c r="F196" i="7"/>
  <c r="G196" i="7"/>
  <c r="H196" i="7"/>
  <c r="I196" i="7"/>
  <c r="J196" i="7"/>
  <c r="K196" i="7"/>
  <c r="L196" i="7"/>
  <c r="M196" i="7"/>
  <c r="N196" i="7"/>
  <c r="O196" i="7"/>
  <c r="P196" i="7"/>
  <c r="Q196" i="7"/>
  <c r="R196" i="7"/>
  <c r="S196" i="7"/>
  <c r="T196" i="7"/>
  <c r="U196" i="7"/>
  <c r="V196" i="7"/>
  <c r="W196" i="7"/>
  <c r="X196" i="7"/>
  <c r="Y196" i="7"/>
  <c r="Z196" i="7"/>
  <c r="C197" i="7"/>
  <c r="AA197" i="7" s="1"/>
  <c r="D197" i="7"/>
  <c r="E197" i="7"/>
  <c r="AC197" i="7" s="1"/>
  <c r="F197" i="7"/>
  <c r="G197" i="7"/>
  <c r="H197" i="7"/>
  <c r="I197" i="7"/>
  <c r="J197" i="7"/>
  <c r="K197" i="7"/>
  <c r="L197" i="7"/>
  <c r="M197" i="7"/>
  <c r="N197" i="7"/>
  <c r="O197" i="7"/>
  <c r="P197" i="7"/>
  <c r="Q197" i="7"/>
  <c r="R197" i="7"/>
  <c r="S197" i="7"/>
  <c r="T197" i="7"/>
  <c r="U197" i="7"/>
  <c r="V197" i="7"/>
  <c r="W197" i="7"/>
  <c r="X197" i="7"/>
  <c r="Y197" i="7"/>
  <c r="Z197" i="7"/>
  <c r="C198" i="7"/>
  <c r="D198" i="7"/>
  <c r="E198" i="7"/>
  <c r="F198" i="7"/>
  <c r="AD198" i="7" s="1"/>
  <c r="G198" i="7"/>
  <c r="H198" i="7"/>
  <c r="I198" i="7"/>
  <c r="J198" i="7"/>
  <c r="K198" i="7"/>
  <c r="L198" i="7"/>
  <c r="M198" i="7"/>
  <c r="N198" i="7"/>
  <c r="O198" i="7"/>
  <c r="P198" i="7"/>
  <c r="Q198" i="7"/>
  <c r="R198" i="7"/>
  <c r="S198" i="7"/>
  <c r="T198" i="7"/>
  <c r="U198" i="7"/>
  <c r="V198" i="7"/>
  <c r="W198" i="7"/>
  <c r="X198" i="7"/>
  <c r="Y198" i="7"/>
  <c r="Z198" i="7"/>
  <c r="C199" i="7"/>
  <c r="D199" i="7"/>
  <c r="E199" i="7"/>
  <c r="F199" i="7"/>
  <c r="AD199" i="7" s="1"/>
  <c r="G199" i="7"/>
  <c r="H199" i="7"/>
  <c r="I199" i="7"/>
  <c r="J199" i="7"/>
  <c r="K199" i="7"/>
  <c r="L199" i="7"/>
  <c r="M199" i="7"/>
  <c r="AK199" i="7" s="1"/>
  <c r="N199" i="7"/>
  <c r="AL199" i="7" s="1"/>
  <c r="O199" i="7"/>
  <c r="P199" i="7"/>
  <c r="Q199" i="7"/>
  <c r="R199" i="7"/>
  <c r="S199" i="7"/>
  <c r="T199" i="7"/>
  <c r="U199" i="7"/>
  <c r="V199" i="7"/>
  <c r="AH199" i="7" s="1"/>
  <c r="W199" i="7"/>
  <c r="X199" i="7"/>
  <c r="Y199" i="7"/>
  <c r="Z199" i="7"/>
  <c r="C200" i="7"/>
  <c r="D200" i="7"/>
  <c r="E200" i="7"/>
  <c r="F200" i="7"/>
  <c r="AD200" i="7" s="1"/>
  <c r="G200" i="7"/>
  <c r="H200" i="7"/>
  <c r="I200" i="7"/>
  <c r="J200" i="7"/>
  <c r="K200" i="7"/>
  <c r="L200" i="7"/>
  <c r="M200" i="7"/>
  <c r="N200" i="7"/>
  <c r="O200" i="7"/>
  <c r="P200" i="7"/>
  <c r="Q200" i="7"/>
  <c r="R200" i="7"/>
  <c r="S200" i="7"/>
  <c r="T200" i="7"/>
  <c r="U200" i="7"/>
  <c r="V200" i="7"/>
  <c r="W200" i="7"/>
  <c r="X200" i="7"/>
  <c r="AJ200" i="7" s="1"/>
  <c r="Y200" i="7"/>
  <c r="Z200" i="7"/>
  <c r="C201" i="7"/>
  <c r="D201" i="7"/>
  <c r="E201" i="7"/>
  <c r="F201" i="7"/>
  <c r="AD201" i="7" s="1"/>
  <c r="G201" i="7"/>
  <c r="H201" i="7"/>
  <c r="I201" i="7"/>
  <c r="J201" i="7"/>
  <c r="K201" i="7"/>
  <c r="L201" i="7"/>
  <c r="AJ201" i="7" s="1"/>
  <c r="M201" i="7"/>
  <c r="AK201" i="7" s="1"/>
  <c r="N201" i="7"/>
  <c r="AL201" i="7" s="1"/>
  <c r="O201" i="7"/>
  <c r="P201" i="7"/>
  <c r="Q201" i="7"/>
  <c r="R201" i="7"/>
  <c r="S201" i="7"/>
  <c r="T201" i="7"/>
  <c r="U201" i="7"/>
  <c r="AG201" i="7" s="1"/>
  <c r="V201" i="7"/>
  <c r="AH201" i="7" s="1"/>
  <c r="W201" i="7"/>
  <c r="X201" i="7"/>
  <c r="Y201" i="7"/>
  <c r="Z201" i="7"/>
  <c r="C202" i="7"/>
  <c r="AA202" i="7" s="1"/>
  <c r="D202" i="7"/>
  <c r="AB202" i="7" s="1"/>
  <c r="E202" i="7"/>
  <c r="F202" i="7"/>
  <c r="AD202" i="7" s="1"/>
  <c r="G202" i="7"/>
  <c r="H202" i="7"/>
  <c r="I202" i="7"/>
  <c r="J202" i="7"/>
  <c r="K202" i="7"/>
  <c r="L202" i="7"/>
  <c r="M202" i="7"/>
  <c r="N202" i="7"/>
  <c r="O202" i="7"/>
  <c r="P202" i="7"/>
  <c r="Q202" i="7"/>
  <c r="R202" i="7"/>
  <c r="S202" i="7"/>
  <c r="T202" i="7"/>
  <c r="AF202" i="7" s="1"/>
  <c r="U202" i="7"/>
  <c r="V202" i="7"/>
  <c r="W202" i="7"/>
  <c r="X202" i="7"/>
  <c r="Y202" i="7"/>
  <c r="Z202" i="7"/>
  <c r="C203" i="7"/>
  <c r="AA203" i="7" s="1"/>
  <c r="D203" i="7"/>
  <c r="E203" i="7"/>
  <c r="AC203" i="7" s="1"/>
  <c r="F203" i="7"/>
  <c r="G203" i="7"/>
  <c r="H203" i="7"/>
  <c r="I203" i="7"/>
  <c r="J203" i="7"/>
  <c r="K203" i="7"/>
  <c r="L203" i="7"/>
  <c r="M203" i="7"/>
  <c r="AK203" i="7" s="1"/>
  <c r="N203" i="7"/>
  <c r="O203" i="7"/>
  <c r="P203" i="7"/>
  <c r="Q203" i="7"/>
  <c r="R203" i="7"/>
  <c r="S203" i="7"/>
  <c r="T203" i="7"/>
  <c r="U203" i="7"/>
  <c r="V203" i="7"/>
  <c r="W203" i="7"/>
  <c r="X203" i="7"/>
  <c r="Y203" i="7"/>
  <c r="Z203" i="7"/>
  <c r="C204" i="7"/>
  <c r="D204" i="7"/>
  <c r="E204" i="7"/>
  <c r="AC204" i="7" s="1"/>
  <c r="F204" i="7"/>
  <c r="G204" i="7"/>
  <c r="H204" i="7"/>
  <c r="I204" i="7"/>
  <c r="J204" i="7"/>
  <c r="K204" i="7"/>
  <c r="L204" i="7"/>
  <c r="M204" i="7"/>
  <c r="AK204" i="7" s="1"/>
  <c r="N204" i="7"/>
  <c r="AL204" i="7" s="1"/>
  <c r="O204" i="7"/>
  <c r="P204" i="7"/>
  <c r="Q204" i="7"/>
  <c r="R204" i="7"/>
  <c r="S204" i="7"/>
  <c r="T204" i="7"/>
  <c r="U204" i="7"/>
  <c r="V204" i="7"/>
  <c r="W204" i="7"/>
  <c r="X204" i="7"/>
  <c r="Y204" i="7"/>
  <c r="Z204" i="7"/>
  <c r="AS216" i="22" l="1"/>
  <c r="AS216" i="49"/>
  <c r="AS219" i="22"/>
  <c r="AS219" i="49"/>
  <c r="AS220" i="22"/>
  <c r="AS220" i="49"/>
  <c r="AS217" i="22"/>
  <c r="AS217" i="49"/>
  <c r="AS218" i="22"/>
  <c r="AS218" i="49"/>
  <c r="AS221" i="22"/>
  <c r="AS221" i="49"/>
  <c r="AN4" i="43"/>
  <c r="AN5" i="43"/>
  <c r="AN8" i="43"/>
  <c r="AN6" i="43"/>
  <c r="AN2" i="43"/>
  <c r="AT222" i="49"/>
  <c r="AS222" i="22"/>
  <c r="AN9" i="43"/>
  <c r="AN7" i="43"/>
  <c r="AN3" i="43"/>
  <c r="AU238" i="49"/>
  <c r="AO5" i="25"/>
  <c r="AT238" i="22"/>
  <c r="AU279" i="49"/>
  <c r="AO6" i="28"/>
  <c r="AT279" i="22"/>
  <c r="AU347" i="49"/>
  <c r="AO4" i="40"/>
  <c r="AT347" i="22"/>
  <c r="AU280" i="49"/>
  <c r="AO7" i="28"/>
  <c r="AT280" i="22"/>
  <c r="AN9" i="24"/>
  <c r="AS232" i="22"/>
  <c r="AO6" i="26"/>
  <c r="AT259" i="22"/>
  <c r="AU259" i="49"/>
  <c r="AN7" i="24"/>
  <c r="AS230" i="22"/>
  <c r="AT230" i="49"/>
  <c r="AU338" i="49"/>
  <c r="AO5" i="39"/>
  <c r="AT338" i="22"/>
  <c r="AU336" i="49"/>
  <c r="AO3" i="39"/>
  <c r="AT336" i="22"/>
  <c r="AU236" i="49"/>
  <c r="AO3" i="25"/>
  <c r="AT236" i="22"/>
  <c r="AS352" i="22"/>
  <c r="AN9" i="40"/>
  <c r="AT352" i="49"/>
  <c r="AU239" i="49"/>
  <c r="AO6" i="25"/>
  <c r="AT239" i="22"/>
  <c r="AT232" i="49"/>
  <c r="AU237" i="49"/>
  <c r="AO4" i="25"/>
  <c r="AT237" i="22"/>
  <c r="AO2" i="36"/>
  <c r="AT305" i="22"/>
  <c r="AU305" i="49"/>
  <c r="AP3" i="37"/>
  <c r="AU319" i="49"/>
  <c r="AU316" i="22"/>
  <c r="AT337" i="49"/>
  <c r="AN4" i="39"/>
  <c r="AS337" i="22"/>
  <c r="AT342" i="49"/>
  <c r="AN9" i="39"/>
  <c r="AS342" i="22"/>
  <c r="AU332" i="49"/>
  <c r="AO9" i="38"/>
  <c r="AT332" i="22"/>
  <c r="AU335" i="49"/>
  <c r="AO2" i="39"/>
  <c r="AT335" i="22"/>
  <c r="AU262" i="49"/>
  <c r="AO9" i="26"/>
  <c r="AT262" i="22"/>
  <c r="AO6" i="37"/>
  <c r="AT319" i="22"/>
  <c r="AU349" i="49"/>
  <c r="AO6" i="40"/>
  <c r="AT349" i="22"/>
  <c r="AU326" i="49"/>
  <c r="AO3" i="38"/>
  <c r="AT326" i="22"/>
  <c r="AN7" i="39"/>
  <c r="AS340" i="22"/>
  <c r="AU240" i="49"/>
  <c r="AO7" i="25"/>
  <c r="AT240" i="22"/>
  <c r="AU277" i="49"/>
  <c r="AO4" i="28"/>
  <c r="AT277" i="22"/>
  <c r="AP3" i="24"/>
  <c r="AU226" i="22"/>
  <c r="AU345" i="49"/>
  <c r="AO2" i="40"/>
  <c r="AT345" i="22"/>
  <c r="AT339" i="49"/>
  <c r="AN6" i="39"/>
  <c r="AS339" i="22"/>
  <c r="AO3" i="28"/>
  <c r="AT276" i="22"/>
  <c r="AU276" i="49"/>
  <c r="AU295" i="49"/>
  <c r="AO2" i="35"/>
  <c r="AT295" i="22"/>
  <c r="AT340" i="49"/>
  <c r="AU235" i="49"/>
  <c r="AO2" i="25"/>
  <c r="AT235" i="22"/>
  <c r="AU307" i="49"/>
  <c r="AO4" i="36"/>
  <c r="AT307" i="22"/>
  <c r="AU260" i="49"/>
  <c r="AO7" i="26"/>
  <c r="AT260" i="22"/>
  <c r="AN5" i="40"/>
  <c r="AS348" i="22"/>
  <c r="AT348" i="49"/>
  <c r="AT257" i="22"/>
  <c r="AO4" i="26"/>
  <c r="AU257" i="49"/>
  <c r="AN5" i="24"/>
  <c r="AS228" i="22"/>
  <c r="AT228" i="49"/>
  <c r="AU275" i="49"/>
  <c r="AO2" i="28"/>
  <c r="AT275" i="22"/>
  <c r="AU329" i="22"/>
  <c r="AP6" i="38"/>
  <c r="AU242" i="49"/>
  <c r="AO9" i="25"/>
  <c r="AT242" i="22"/>
  <c r="AU278" i="49"/>
  <c r="AO5" i="28"/>
  <c r="AT278" i="22"/>
  <c r="AU258" i="49"/>
  <c r="AO5" i="26"/>
  <c r="AT258" i="22"/>
  <c r="AU265" i="49"/>
  <c r="AO2" i="27"/>
  <c r="AT265" i="22"/>
  <c r="AT308" i="22"/>
  <c r="AO5" i="36"/>
  <c r="AU308" i="49"/>
  <c r="AN2" i="29"/>
  <c r="AS285" i="22"/>
  <c r="AT285" i="49"/>
  <c r="AO4" i="24"/>
  <c r="AT227" i="22"/>
  <c r="AU227" i="49"/>
  <c r="AU256" i="49"/>
  <c r="AO3" i="26"/>
  <c r="AT256" i="22"/>
  <c r="AO9" i="28"/>
  <c r="AT282" i="22"/>
  <c r="AU282" i="49"/>
  <c r="AU229" i="49"/>
  <c r="AO6" i="24"/>
  <c r="AT229" i="22"/>
  <c r="I11" i="3"/>
  <c r="H10" i="3"/>
  <c r="H18" i="3"/>
  <c r="I17" i="3"/>
  <c r="AH197" i="7"/>
  <c r="AD196" i="7"/>
  <c r="AL195" i="7"/>
  <c r="AI189" i="7"/>
  <c r="AA188" i="7"/>
  <c r="AL181" i="7"/>
  <c r="AK176" i="7"/>
  <c r="AG176" i="7"/>
  <c r="AH174" i="7"/>
  <c r="AJ170" i="7"/>
  <c r="AB169" i="7"/>
  <c r="AD161" i="7"/>
  <c r="AH153" i="7"/>
  <c r="AB152" i="7"/>
  <c r="AF150" i="7"/>
  <c r="AB150" i="7"/>
  <c r="AG146" i="7"/>
  <c r="AC146" i="7"/>
  <c r="AC139" i="7"/>
  <c r="AK136" i="7"/>
  <c r="AG136" i="7"/>
  <c r="AJ128" i="7"/>
  <c r="AK126" i="7"/>
  <c r="AK119" i="7"/>
  <c r="AG119" i="7"/>
  <c r="AD110" i="7"/>
  <c r="AL109" i="7"/>
  <c r="AH108" i="7"/>
  <c r="AB105" i="7"/>
  <c r="AJ104" i="7"/>
  <c r="AG102" i="7"/>
  <c r="AI96" i="7"/>
  <c r="AJ83" i="7"/>
  <c r="AH76" i="7"/>
  <c r="AD76" i="7"/>
  <c r="AG64" i="7"/>
  <c r="AJ62" i="7"/>
  <c r="AA54" i="7"/>
  <c r="AA38" i="7"/>
  <c r="AI37" i="7"/>
  <c r="AF34" i="7"/>
  <c r="AJ33" i="7"/>
  <c r="AF32" i="7"/>
  <c r="AB32" i="7"/>
  <c r="AI24" i="7"/>
  <c r="AE24" i="7"/>
  <c r="AB17" i="7"/>
  <c r="AD13" i="7"/>
  <c r="AF7" i="7"/>
  <c r="AG5" i="7"/>
  <c r="AF46" i="8"/>
  <c r="AC35" i="8"/>
  <c r="AG34" i="8"/>
  <c r="AH203" i="7"/>
  <c r="AC198" i="7"/>
  <c r="AJ176" i="7"/>
  <c r="AG163" i="7"/>
  <c r="AK153" i="7"/>
  <c r="AJ142" i="7"/>
  <c r="AJ140" i="7"/>
  <c r="AL11" i="8"/>
  <c r="AJ199" i="7"/>
  <c r="AF182" i="7"/>
  <c r="AA158" i="7"/>
  <c r="AE140" i="7"/>
  <c r="AA139" i="7"/>
  <c r="AM139" i="7" s="1"/>
  <c r="AE138" i="7"/>
  <c r="AJ130" i="7"/>
  <c r="AC129" i="7"/>
  <c r="AL120" i="7"/>
  <c r="AK113" i="7"/>
  <c r="AG113" i="7"/>
  <c r="AB106" i="7"/>
  <c r="AL105" i="7"/>
  <c r="AH104" i="7"/>
  <c r="AL103" i="7"/>
  <c r="AE91" i="7"/>
  <c r="AG89" i="7"/>
  <c r="AF76" i="7"/>
  <c r="AG72" i="7"/>
  <c r="AG70" i="7"/>
  <c r="AD61" i="7"/>
  <c r="AC53" i="7"/>
  <c r="AH47" i="7"/>
  <c r="AD47" i="7"/>
  <c r="AK39" i="7"/>
  <c r="AK37" i="7"/>
  <c r="AG37" i="7"/>
  <c r="AL35" i="7"/>
  <c r="AH35" i="7"/>
  <c r="AG24" i="7"/>
  <c r="AD22" i="7"/>
  <c r="AK18" i="7"/>
  <c r="AC2" i="7"/>
  <c r="AG47" i="8"/>
  <c r="AI43" i="8"/>
  <c r="AC38" i="8"/>
  <c r="AK24" i="8"/>
  <c r="AA18" i="8"/>
  <c r="AA16" i="8"/>
  <c r="AB14" i="8"/>
  <c r="AG12" i="8"/>
  <c r="AK11" i="8"/>
  <c r="AH6" i="8"/>
  <c r="AK4" i="8"/>
  <c r="AI201" i="7"/>
  <c r="AA192" i="7"/>
  <c r="AI191" i="7"/>
  <c r="AK168" i="7"/>
  <c r="AL147" i="7"/>
  <c r="AH142" i="7"/>
  <c r="AG123" i="7"/>
  <c r="AG121" i="7"/>
  <c r="AI115" i="7"/>
  <c r="AJ113" i="7"/>
  <c r="AH100" i="7"/>
  <c r="AF87" i="7"/>
  <c r="AK81" i="7"/>
  <c r="AC80" i="7"/>
  <c r="AE74" i="7"/>
  <c r="AF72" i="7"/>
  <c r="AK62" i="7"/>
  <c r="AJ37" i="7"/>
  <c r="AJ20" i="7"/>
  <c r="AB4" i="7"/>
  <c r="AB31" i="8"/>
  <c r="AA22" i="8"/>
  <c r="AL17" i="8"/>
  <c r="AF12" i="8"/>
  <c r="AC10" i="8"/>
  <c r="AC8" i="8"/>
  <c r="AC140" i="7"/>
  <c r="AL133" i="7"/>
  <c r="AB123" i="7"/>
  <c r="AB121" i="7"/>
  <c r="AH107" i="7"/>
  <c r="AC100" i="7"/>
  <c r="AK99" i="7"/>
  <c r="AA97" i="7"/>
  <c r="AH73" i="7"/>
  <c r="AA72" i="7"/>
  <c r="AA70" i="7"/>
  <c r="AC66" i="7"/>
  <c r="AK65" i="7"/>
  <c r="AF60" i="7"/>
  <c r="AH58" i="7"/>
  <c r="AI54" i="7"/>
  <c r="AB49" i="7"/>
  <c r="AJ48" i="7"/>
  <c r="AE39" i="7"/>
  <c r="AF35" i="7"/>
  <c r="AG31" i="7"/>
  <c r="AG29" i="7"/>
  <c r="AE20" i="7"/>
  <c r="AH41" i="8"/>
  <c r="AD40" i="8"/>
  <c r="AK35" i="8"/>
  <c r="AC32" i="8"/>
  <c r="AA31" i="8"/>
  <c r="AF28" i="8"/>
  <c r="AH26" i="8"/>
  <c r="AF19" i="8"/>
  <c r="AK17" i="8"/>
  <c r="AC182" i="7"/>
  <c r="AK179" i="7"/>
  <c r="AI168" i="7"/>
  <c r="AA167" i="7"/>
  <c r="AB165" i="7"/>
  <c r="AC161" i="7"/>
  <c r="AK145" i="7"/>
  <c r="AC132" i="7"/>
  <c r="AJ126" i="7"/>
  <c r="AC125" i="7"/>
  <c r="AG117" i="7"/>
  <c r="AK116" i="7"/>
  <c r="AH113" i="7"/>
  <c r="AG107" i="7"/>
  <c r="AJ92" i="7"/>
  <c r="AF92" i="7"/>
  <c r="AH90" i="7"/>
  <c r="AK75" i="7"/>
  <c r="AA61" i="7"/>
  <c r="AE47" i="7"/>
  <c r="AF41" i="7"/>
  <c r="AK27" i="7"/>
  <c r="AL23" i="7"/>
  <c r="AE22" i="7"/>
  <c r="AH20" i="7"/>
  <c r="AD38" i="8"/>
  <c r="AD36" i="8"/>
  <c r="AF32" i="8"/>
  <c r="AK26" i="8"/>
  <c r="AH21" i="8"/>
  <c r="AB18" i="8"/>
  <c r="AC14" i="8"/>
  <c r="AL13" i="8"/>
  <c r="AJ204" i="7"/>
  <c r="AB203" i="7"/>
  <c r="AF201" i="7"/>
  <c r="AF197" i="7"/>
  <c r="AB195" i="7"/>
  <c r="AJ194" i="7"/>
  <c r="AF193" i="7"/>
  <c r="AJ192" i="7"/>
  <c r="AB191" i="7"/>
  <c r="AC187" i="7"/>
  <c r="AK186" i="7"/>
  <c r="AJ181" i="7"/>
  <c r="AF181" i="7"/>
  <c r="AH170" i="7"/>
  <c r="AL169" i="7"/>
  <c r="AA159" i="7"/>
  <c r="AI158" i="7"/>
  <c r="AH149" i="7"/>
  <c r="AD149" i="7"/>
  <c r="AI143" i="7"/>
  <c r="AA142" i="7"/>
  <c r="AB134" i="7"/>
  <c r="AH124" i="7"/>
  <c r="AI118" i="7"/>
  <c r="AJ116" i="7"/>
  <c r="AF107" i="7"/>
  <c r="AI101" i="7"/>
  <c r="AA100" i="7"/>
  <c r="AA93" i="7"/>
  <c r="AJ77" i="7"/>
  <c r="AF77" i="7"/>
  <c r="AJ73" i="7"/>
  <c r="AD60" i="7"/>
  <c r="AE31" i="7"/>
  <c r="AC20" i="7"/>
  <c r="AI6" i="7"/>
  <c r="AA5" i="7"/>
  <c r="AC3" i="7"/>
  <c r="AK2" i="7"/>
  <c r="AG11" i="8"/>
  <c r="AH7" i="8"/>
  <c r="AF187" i="7"/>
  <c r="AE174" i="7"/>
  <c r="AA161" i="7"/>
  <c r="AD155" i="7"/>
  <c r="AG151" i="7"/>
  <c r="AG128" i="7"/>
  <c r="AH126" i="7"/>
  <c r="AL118" i="7"/>
  <c r="AI109" i="7"/>
  <c r="AA108" i="7"/>
  <c r="AD102" i="7"/>
  <c r="AL101" i="7"/>
  <c r="AH92" i="7"/>
  <c r="AG83" i="7"/>
  <c r="AG79" i="7"/>
  <c r="AI75" i="7"/>
  <c r="AL67" i="7"/>
  <c r="AD66" i="7"/>
  <c r="AD64" i="7"/>
  <c r="AJ52" i="7"/>
  <c r="AK50" i="7"/>
  <c r="AK48" i="7"/>
  <c r="AC47" i="7"/>
  <c r="AK44" i="7"/>
  <c r="AL42" i="7"/>
  <c r="AH31" i="7"/>
  <c r="AA26" i="7"/>
  <c r="AH43" i="8"/>
  <c r="AA42" i="8"/>
  <c r="AI41" i="8"/>
  <c r="AJ24" i="8"/>
  <c r="AF21" i="8"/>
  <c r="AL198" i="7"/>
  <c r="AD195" i="7"/>
  <c r="AH190" i="7"/>
  <c r="AA187" i="7"/>
  <c r="AH181" i="7"/>
  <c r="AD181" i="7"/>
  <c r="AL178" i="7"/>
  <c r="AB172" i="7"/>
  <c r="AF170" i="7"/>
  <c r="AB170" i="7"/>
  <c r="AJ169" i="7"/>
  <c r="AB168" i="7"/>
  <c r="AC164" i="7"/>
  <c r="AL161" i="7"/>
  <c r="AK156" i="7"/>
  <c r="AG156" i="7"/>
  <c r="AG154" i="7"/>
  <c r="AJ152" i="7"/>
  <c r="AK146" i="7"/>
  <c r="AD145" i="7"/>
  <c r="AI129" i="7"/>
  <c r="AB128" i="7"/>
  <c r="AC126" i="7"/>
  <c r="AF120" i="7"/>
  <c r="AE37" i="8"/>
  <c r="AB19" i="8"/>
  <c r="AC17" i="8"/>
  <c r="AA12" i="8"/>
  <c r="AF7" i="8"/>
  <c r="AK190" i="7"/>
  <c r="AG190" i="7"/>
  <c r="AH188" i="7"/>
  <c r="AD187" i="7"/>
  <c r="AH186" i="7"/>
  <c r="AF175" i="7"/>
  <c r="AE170" i="7"/>
  <c r="AB164" i="7"/>
  <c r="AK163" i="7"/>
  <c r="AC162" i="7"/>
  <c r="AE151" i="7"/>
  <c r="AA151" i="7"/>
  <c r="AA149" i="7"/>
  <c r="AJ148" i="7"/>
  <c r="AB147" i="7"/>
  <c r="AJ146" i="7"/>
  <c r="AF139" i="7"/>
  <c r="AB138" i="7"/>
  <c r="AK133" i="7"/>
  <c r="AH129" i="7"/>
  <c r="AA128" i="7"/>
  <c r="AJ127" i="7"/>
  <c r="AH114" i="7"/>
  <c r="AI112" i="7"/>
  <c r="AA111" i="7"/>
  <c r="AK110" i="7"/>
  <c r="AC109" i="7"/>
  <c r="AK108" i="7"/>
  <c r="AK106" i="7"/>
  <c r="AH97" i="7"/>
  <c r="AB94" i="7"/>
  <c r="AI84" i="7"/>
  <c r="AJ78" i="7"/>
  <c r="AF67" i="7"/>
  <c r="AB64" i="7"/>
  <c r="AA62" i="7"/>
  <c r="AI61" i="7"/>
  <c r="AA60" i="7"/>
  <c r="AH52" i="7"/>
  <c r="AE48" i="7"/>
  <c r="AA47" i="7"/>
  <c r="AI44" i="7"/>
  <c r="AF29" i="7"/>
  <c r="AK28" i="7"/>
  <c r="AG27" i="7"/>
  <c r="AC27" i="7"/>
  <c r="AK26" i="7"/>
  <c r="AD23" i="7"/>
  <c r="AF14" i="7"/>
  <c r="AG12" i="7"/>
  <c r="AB5" i="7"/>
  <c r="AJ44" i="8"/>
  <c r="AF43" i="8"/>
  <c r="AB43" i="8"/>
  <c r="AL36" i="8"/>
  <c r="AL29" i="8"/>
  <c r="AH29" i="8"/>
  <c r="AC26" i="8"/>
  <c r="AB17" i="8"/>
  <c r="AJ16" i="8"/>
  <c r="AE9" i="8"/>
  <c r="AI184" i="7"/>
  <c r="AJ180" i="7"/>
  <c r="AA164" i="7"/>
  <c r="AJ163" i="7"/>
  <c r="AI148" i="7"/>
  <c r="AI146" i="7"/>
  <c r="AF133" i="7"/>
  <c r="AF131" i="7"/>
  <c r="AG129" i="7"/>
  <c r="AI127" i="7"/>
  <c r="AL121" i="7"/>
  <c r="AG114" i="7"/>
  <c r="AB109" i="7"/>
  <c r="AD103" i="7"/>
  <c r="AK89" i="7"/>
  <c r="AH82" i="7"/>
  <c r="AB75" i="7"/>
  <c r="AK70" i="7"/>
  <c r="AH61" i="7"/>
  <c r="AL47" i="7"/>
  <c r="AD44" i="7"/>
  <c r="AH34" i="7"/>
  <c r="AB27" i="7"/>
  <c r="AC23" i="7"/>
  <c r="AL22" i="7"/>
  <c r="AH17" i="7"/>
  <c r="AD8" i="7"/>
  <c r="AC47" i="8"/>
  <c r="AA45" i="8"/>
  <c r="AE43" i="8"/>
  <c r="AG31" i="8"/>
  <c r="AJ27" i="8"/>
  <c r="AG24" i="8"/>
  <c r="AI18" i="8"/>
  <c r="AA17" i="8"/>
  <c r="AK12" i="8"/>
  <c r="AF200" i="7"/>
  <c r="AB183" i="7"/>
  <c r="AE192" i="7"/>
  <c r="AB185" i="7"/>
  <c r="AE183" i="7"/>
  <c r="AA183" i="7"/>
  <c r="AH175" i="7"/>
  <c r="AK167" i="7"/>
  <c r="AC166" i="7"/>
  <c r="AH165" i="7"/>
  <c r="AH158" i="7"/>
  <c r="AD158" i="7"/>
  <c r="AD147" i="7"/>
  <c r="AL142" i="7"/>
  <c r="AD137" i="7"/>
  <c r="AE133" i="7"/>
  <c r="AI131" i="7"/>
  <c r="AE131" i="7"/>
  <c r="AA130" i="7"/>
  <c r="AC122" i="7"/>
  <c r="AK121" i="7"/>
  <c r="AI116" i="7"/>
  <c r="AA115" i="7"/>
  <c r="AC111" i="7"/>
  <c r="AG105" i="7"/>
  <c r="AC105" i="7"/>
  <c r="AD101" i="7"/>
  <c r="AH99" i="7"/>
  <c r="AJ97" i="7"/>
  <c r="AJ89" i="7"/>
  <c r="AF88" i="7"/>
  <c r="AB88" i="7"/>
  <c r="AJ87" i="7"/>
  <c r="AK80" i="7"/>
  <c r="AG80" i="7"/>
  <c r="AG69" i="7"/>
  <c r="AC69" i="7"/>
  <c r="AB54" i="7"/>
  <c r="AC46" i="7"/>
  <c r="AK34" i="7"/>
  <c r="AG32" i="7"/>
  <c r="AA27" i="7"/>
  <c r="AJ24" i="7"/>
  <c r="AB23" i="7"/>
  <c r="AB18" i="7"/>
  <c r="AK17" i="7"/>
  <c r="AG8" i="7"/>
  <c r="AC8" i="7"/>
  <c r="AH6" i="7"/>
  <c r="AD6" i="7"/>
  <c r="AF2" i="7"/>
  <c r="AK46" i="8"/>
  <c r="AI42" i="8"/>
  <c r="AA41" i="8"/>
  <c r="AE39" i="8"/>
  <c r="AB37" i="8"/>
  <c r="AJ36" i="8"/>
  <c r="AC28" i="8"/>
  <c r="AE22" i="8"/>
  <c r="AG20" i="8"/>
  <c r="AL18" i="8"/>
  <c r="AH16" i="8"/>
  <c r="AF13" i="8"/>
  <c r="AF11" i="8"/>
  <c r="AB11" i="8"/>
  <c r="AK10" i="8"/>
  <c r="AK6" i="8"/>
  <c r="AD107" i="7"/>
  <c r="AL106" i="7"/>
  <c r="AG101" i="7"/>
  <c r="AG99" i="7"/>
  <c r="AC99" i="7"/>
  <c r="AK91" i="7"/>
  <c r="AJ82" i="7"/>
  <c r="AF82" i="7"/>
  <c r="AC65" i="7"/>
  <c r="AK64" i="7"/>
  <c r="AD56" i="7"/>
  <c r="AE54" i="7"/>
  <c r="AF48" i="7"/>
  <c r="AB35" i="7"/>
  <c r="AK30" i="7"/>
  <c r="AA18" i="7"/>
  <c r="AF8" i="7"/>
  <c r="AD26" i="8"/>
  <c r="AE24" i="8"/>
  <c r="AL14" i="8"/>
  <c r="AE13" i="8"/>
  <c r="AJ8" i="8"/>
  <c r="AB7" i="8"/>
  <c r="AE150" i="7"/>
  <c r="AK132" i="7"/>
  <c r="AC131" i="7"/>
  <c r="AA124" i="7"/>
  <c r="AK115" i="7"/>
  <c r="AK98" i="7"/>
  <c r="AE82" i="7"/>
  <c r="AE80" i="7"/>
  <c r="AG74" i="7"/>
  <c r="AB65" i="7"/>
  <c r="AL39" i="7"/>
  <c r="AE32" i="7"/>
  <c r="AL20" i="7"/>
  <c r="AG13" i="7"/>
  <c r="AF44" i="8"/>
  <c r="AG42" i="8"/>
  <c r="AH38" i="8"/>
  <c r="AF18" i="8"/>
  <c r="AL12" i="8"/>
  <c r="AD11" i="8"/>
  <c r="AI10" i="8"/>
  <c r="AD204" i="7"/>
  <c r="AK197" i="7"/>
  <c r="AK195" i="7"/>
  <c r="AD194" i="7"/>
  <c r="AA193" i="7"/>
  <c r="AB189" i="7"/>
  <c r="AK188" i="7"/>
  <c r="AK185" i="7"/>
  <c r="AG185" i="7"/>
  <c r="AH180" i="7"/>
  <c r="AH177" i="7"/>
  <c r="AB174" i="7"/>
  <c r="AI170" i="7"/>
  <c r="AL168" i="7"/>
  <c r="AL166" i="7"/>
  <c r="AK164" i="7"/>
  <c r="AH163" i="7"/>
  <c r="AK161" i="7"/>
  <c r="AG161" i="7"/>
  <c r="AB153" i="7"/>
  <c r="AH151" i="7"/>
  <c r="AD151" i="7"/>
  <c r="AG149" i="7"/>
  <c r="AD146" i="7"/>
  <c r="AC145" i="7"/>
  <c r="AH143" i="7"/>
  <c r="AJ141" i="7"/>
  <c r="AF141" i="7"/>
  <c r="AG139" i="7"/>
  <c r="AJ137" i="7"/>
  <c r="AB136" i="7"/>
  <c r="AK135" i="7"/>
  <c r="AB133" i="7"/>
  <c r="AC141" i="7"/>
  <c r="AB201" i="7"/>
  <c r="AG197" i="7"/>
  <c r="AI193" i="7"/>
  <c r="AG183" i="7"/>
  <c r="AK181" i="7"/>
  <c r="AD175" i="7"/>
  <c r="AF173" i="7"/>
  <c r="AA170" i="7"/>
  <c r="AL167" i="7"/>
  <c r="AI159" i="7"/>
  <c r="AI157" i="7"/>
  <c r="AE156" i="7"/>
  <c r="AE144" i="7"/>
  <c r="AK140" i="7"/>
  <c r="AF137" i="7"/>
  <c r="AK131" i="7"/>
  <c r="AK202" i="7"/>
  <c r="AG202" i="7"/>
  <c r="AE201" i="7"/>
  <c r="AI200" i="7"/>
  <c r="AG199" i="7"/>
  <c r="AC199" i="7"/>
  <c r="AL193" i="7"/>
  <c r="AD190" i="7"/>
  <c r="AJ188" i="7"/>
  <c r="AF188" i="7"/>
  <c r="AJ183" i="7"/>
  <c r="AC178" i="7"/>
  <c r="AC175" i="7"/>
  <c r="AD170" i="7"/>
  <c r="AF164" i="7"/>
  <c r="AG162" i="7"/>
  <c r="AF161" i="7"/>
  <c r="AB161" i="7"/>
  <c r="AL157" i="7"/>
  <c r="AH157" i="7"/>
  <c r="AH154" i="7"/>
  <c r="AC151" i="7"/>
  <c r="AL150" i="7"/>
  <c r="AJ145" i="7"/>
  <c r="AI142" i="7"/>
  <c r="AB139" i="7"/>
  <c r="AK138" i="7"/>
  <c r="AI137" i="7"/>
  <c r="AF135" i="7"/>
  <c r="AC134" i="7"/>
  <c r="AF130" i="7"/>
  <c r="AL200" i="7"/>
  <c r="AH200" i="7"/>
  <c r="AB199" i="7"/>
  <c r="AE197" i="7"/>
  <c r="AI195" i="7"/>
  <c r="AE195" i="7"/>
  <c r="AK193" i="7"/>
  <c r="AL189" i="7"/>
  <c r="AE188" i="7"/>
  <c r="AA185" i="7"/>
  <c r="AL184" i="7"/>
  <c r="AF180" i="7"/>
  <c r="AB180" i="7"/>
  <c r="AI176" i="7"/>
  <c r="AL174" i="7"/>
  <c r="AJ171" i="7"/>
  <c r="AF171" i="7"/>
  <c r="AH169" i="7"/>
  <c r="AJ167" i="7"/>
  <c r="AL165" i="7"/>
  <c r="AB163" i="7"/>
  <c r="AF162" i="7"/>
  <c r="AE161" i="7"/>
  <c r="AK159" i="7"/>
  <c r="AG159" i="7"/>
  <c r="AK155" i="7"/>
  <c r="AI147" i="7"/>
  <c r="AC144" i="7"/>
  <c r="AB143" i="7"/>
  <c r="AL136" i="7"/>
  <c r="AA132" i="7"/>
  <c r="AI202" i="7"/>
  <c r="AC201" i="7"/>
  <c r="AK200" i="7"/>
  <c r="AG200" i="7"/>
  <c r="AE199" i="7"/>
  <c r="AL196" i="7"/>
  <c r="AA194" i="7"/>
  <c r="AG191" i="7"/>
  <c r="AA180" i="7"/>
  <c r="AA175" i="7"/>
  <c r="AK174" i="7"/>
  <c r="AC173" i="7"/>
  <c r="AI171" i="7"/>
  <c r="AE171" i="7"/>
  <c r="AE168" i="7"/>
  <c r="AA168" i="7"/>
  <c r="AI167" i="7"/>
  <c r="AK165" i="7"/>
  <c r="AF159" i="7"/>
  <c r="AJ157" i="7"/>
  <c r="AF157" i="7"/>
  <c r="AB156" i="7"/>
  <c r="AF154" i="7"/>
  <c r="AB154" i="7"/>
  <c r="AK148" i="7"/>
  <c r="AH145" i="7"/>
  <c r="AK142" i="7"/>
  <c r="AG142" i="7"/>
  <c r="AH140" i="7"/>
  <c r="AG137" i="7"/>
  <c r="AD135" i="7"/>
  <c r="AL131" i="7"/>
  <c r="AH131" i="7"/>
  <c r="AD130" i="7"/>
  <c r="AK196" i="7"/>
  <c r="AJ174" i="7"/>
  <c r="AL172" i="7"/>
  <c r="AH167" i="7"/>
  <c r="AL163" i="7"/>
  <c r="AD162" i="7"/>
  <c r="AI155" i="7"/>
  <c r="AA144" i="7"/>
  <c r="AH138" i="7"/>
  <c r="AL134" i="7"/>
  <c r="AG131" i="7"/>
  <c r="AB197" i="7"/>
  <c r="AJ196" i="7"/>
  <c r="AF196" i="7"/>
  <c r="AG194" i="7"/>
  <c r="AA191" i="7"/>
  <c r="AG187" i="7"/>
  <c r="AE184" i="7"/>
  <c r="AK180" i="7"/>
  <c r="AC179" i="7"/>
  <c r="AK177" i="7"/>
  <c r="AG177" i="7"/>
  <c r="AF176" i="7"/>
  <c r="AB176" i="7"/>
  <c r="AC171" i="7"/>
  <c r="AG167" i="7"/>
  <c r="AK166" i="7"/>
  <c r="AE165" i="7"/>
  <c r="AL154" i="7"/>
  <c r="AI153" i="7"/>
  <c r="AE153" i="7"/>
  <c r="AF145" i="7"/>
  <c r="AB145" i="7"/>
  <c r="AE142" i="7"/>
  <c r="AB140" i="7"/>
  <c r="AJ139" i="7"/>
  <c r="AC138" i="7"/>
  <c r="AI136" i="7"/>
  <c r="AG134" i="7"/>
  <c r="AG203" i="7"/>
  <c r="AJ203" i="7"/>
  <c r="AF198" i="7"/>
  <c r="AI196" i="7"/>
  <c r="AE196" i="7"/>
  <c r="AD191" i="7"/>
  <c r="AD186" i="7"/>
  <c r="AH184" i="7"/>
  <c r="AD184" i="7"/>
  <c r="AA181" i="7"/>
  <c r="AB179" i="7"/>
  <c r="AJ178" i="7"/>
  <c r="AL173" i="7"/>
  <c r="AG170" i="7"/>
  <c r="AD169" i="7"/>
  <c r="AB167" i="7"/>
  <c r="AH160" i="7"/>
  <c r="AC157" i="7"/>
  <c r="AC155" i="7"/>
  <c r="AJ151" i="7"/>
  <c r="AF151" i="7"/>
  <c r="AI149" i="7"/>
  <c r="AF146" i="7"/>
  <c r="AL141" i="7"/>
  <c r="AH141" i="7"/>
  <c r="AI132" i="7"/>
  <c r="AL203" i="7"/>
  <c r="AC202" i="7"/>
  <c r="AE200" i="7"/>
  <c r="AA204" i="7"/>
  <c r="AI203" i="7"/>
  <c r="AE203" i="7"/>
  <c r="AC200" i="7"/>
  <c r="AI199" i="7"/>
  <c r="AA198" i="7"/>
  <c r="AL197" i="7"/>
  <c r="AK192" i="7"/>
  <c r="AC191" i="7"/>
  <c r="AG189" i="7"/>
  <c r="AI187" i="7"/>
  <c r="AH185" i="7"/>
  <c r="AL183" i="7"/>
  <c r="AD182" i="7"/>
  <c r="AI180" i="7"/>
  <c r="AE179" i="7"/>
  <c r="AI178" i="7"/>
  <c r="AI175" i="7"/>
  <c r="AC174" i="7"/>
  <c r="AC169" i="7"/>
  <c r="AE167" i="7"/>
  <c r="AI166" i="7"/>
  <c r="AI163" i="7"/>
  <c r="AH161" i="7"/>
  <c r="AC160" i="7"/>
  <c r="AJ154" i="7"/>
  <c r="AG148" i="7"/>
  <c r="AJ144" i="7"/>
  <c r="AD140" i="7"/>
  <c r="AH139" i="7"/>
  <c r="AK137" i="7"/>
  <c r="AL135" i="7"/>
  <c r="AH2" i="8"/>
  <c r="AJ43" i="8"/>
  <c r="AE42" i="8"/>
  <c r="AJ40" i="8"/>
  <c r="AC39" i="8"/>
  <c r="AG37" i="8"/>
  <c r="AL31" i="8"/>
  <c r="AI30" i="8"/>
  <c r="AE30" i="8"/>
  <c r="AG28" i="8"/>
  <c r="AF27" i="8"/>
  <c r="AE25" i="8"/>
  <c r="AL23" i="8"/>
  <c r="AH23" i="8"/>
  <c r="AJ21" i="8"/>
  <c r="AH20" i="8"/>
  <c r="AG15" i="8"/>
  <c r="AK13" i="8"/>
  <c r="AG13" i="8"/>
  <c r="AK8" i="8"/>
  <c r="AD67" i="7"/>
  <c r="AG65" i="7"/>
  <c r="AA64" i="7"/>
  <c r="AK56" i="7"/>
  <c r="AH53" i="7"/>
  <c r="AH44" i="7"/>
  <c r="AE27" i="7"/>
  <c r="AH23" i="7"/>
  <c r="AB22" i="7"/>
  <c r="AL16" i="7"/>
  <c r="AD15" i="7"/>
  <c r="AG11" i="7"/>
  <c r="AL7" i="7"/>
  <c r="AL45" i="8"/>
  <c r="AI40" i="8"/>
  <c r="AE27" i="8"/>
  <c r="AA14" i="8"/>
  <c r="AK130" i="7"/>
  <c r="AE126" i="7"/>
  <c r="AA126" i="7"/>
  <c r="AJ124" i="7"/>
  <c r="AF124" i="7"/>
  <c r="AE119" i="7"/>
  <c r="AK117" i="7"/>
  <c r="AA116" i="7"/>
  <c r="AJ115" i="7"/>
  <c r="AB111" i="7"/>
  <c r="AL100" i="7"/>
  <c r="AI97" i="7"/>
  <c r="AE97" i="7"/>
  <c r="AJ95" i="7"/>
  <c r="AC92" i="7"/>
  <c r="AD89" i="7"/>
  <c r="AC79" i="7"/>
  <c r="AL78" i="7"/>
  <c r="AI73" i="7"/>
  <c r="AD72" i="7"/>
  <c r="AF65" i="7"/>
  <c r="AK63" i="7"/>
  <c r="AJ56" i="7"/>
  <c r="AL49" i="7"/>
  <c r="AD48" i="7"/>
  <c r="AG44" i="7"/>
  <c r="AH37" i="7"/>
  <c r="AA36" i="7"/>
  <c r="AK33" i="7"/>
  <c r="AH30" i="7"/>
  <c r="AA29" i="7"/>
  <c r="AF25" i="7"/>
  <c r="AL21" i="7"/>
  <c r="AB20" i="7"/>
  <c r="AH18" i="7"/>
  <c r="AK16" i="7"/>
  <c r="AG16" i="7"/>
  <c r="AC15" i="7"/>
  <c r="AI9" i="7"/>
  <c r="AE9" i="7"/>
  <c r="AF6" i="7"/>
  <c r="AB6" i="7"/>
  <c r="AL5" i="7"/>
  <c r="AJ4" i="7"/>
  <c r="AF4" i="7"/>
  <c r="AL48" i="8"/>
  <c r="AH48" i="8"/>
  <c r="AK45" i="8"/>
  <c r="AG45" i="8"/>
  <c r="AB34" i="8"/>
  <c r="AE28" i="8"/>
  <c r="AI26" i="8"/>
  <c r="AC25" i="8"/>
  <c r="AC22" i="8"/>
  <c r="AI8" i="8"/>
  <c r="AK5" i="8"/>
  <c r="AG5" i="8"/>
  <c r="AK127" i="7"/>
  <c r="AG127" i="7"/>
  <c r="AI125" i="7"/>
  <c r="AE124" i="7"/>
  <c r="AL122" i="7"/>
  <c r="AH122" i="7"/>
  <c r="AD121" i="7"/>
  <c r="AJ120" i="7"/>
  <c r="AH119" i="7"/>
  <c r="AD119" i="7"/>
  <c r="AF117" i="7"/>
  <c r="AC114" i="7"/>
  <c r="AH112" i="7"/>
  <c r="AA104" i="7"/>
  <c r="AJ103" i="7"/>
  <c r="AK100" i="7"/>
  <c r="AD97" i="7"/>
  <c r="AI95" i="7"/>
  <c r="AJ90" i="7"/>
  <c r="AF90" i="7"/>
  <c r="AD87" i="7"/>
  <c r="AD70" i="7"/>
  <c r="AH68" i="7"/>
  <c r="AB67" i="7"/>
  <c r="AL66" i="7"/>
  <c r="AI56" i="7"/>
  <c r="AH54" i="7"/>
  <c r="AB50" i="7"/>
  <c r="AK49" i="7"/>
  <c r="AF44" i="7"/>
  <c r="AD32" i="7"/>
  <c r="AJ28" i="7"/>
  <c r="AG18" i="7"/>
  <c r="AA17" i="7"/>
  <c r="AE6" i="7"/>
  <c r="AJ2" i="7"/>
  <c r="AD47" i="8"/>
  <c r="AK43" i="8"/>
  <c r="AG40" i="8"/>
  <c r="AH35" i="8"/>
  <c r="AJ33" i="8"/>
  <c r="AH18" i="8"/>
  <c r="AD15" i="8"/>
  <c r="AG10" i="8"/>
  <c r="AL3" i="8"/>
  <c r="AA133" i="7"/>
  <c r="AI130" i="7"/>
  <c r="AL125" i="7"/>
  <c r="AH125" i="7"/>
  <c r="AK122" i="7"/>
  <c r="AC121" i="7"/>
  <c r="AE117" i="7"/>
  <c r="AL115" i="7"/>
  <c r="AH115" i="7"/>
  <c r="AF114" i="7"/>
  <c r="AB114" i="7"/>
  <c r="AM114" i="7" s="1"/>
  <c r="AL111" i="7"/>
  <c r="AB107" i="7"/>
  <c r="AH105" i="7"/>
  <c r="AJ100" i="7"/>
  <c r="AF100" i="7"/>
  <c r="AB99" i="7"/>
  <c r="AH98" i="7"/>
  <c r="AC97" i="7"/>
  <c r="AH95" i="7"/>
  <c r="AD95" i="7"/>
  <c r="AE92" i="7"/>
  <c r="AA92" i="7"/>
  <c r="AK88" i="7"/>
  <c r="AG88" i="7"/>
  <c r="AJ86" i="7"/>
  <c r="AB84" i="7"/>
  <c r="AD77" i="7"/>
  <c r="AE75" i="7"/>
  <c r="AG73" i="7"/>
  <c r="AC73" i="7"/>
  <c r="AL69" i="7"/>
  <c r="AG68" i="7"/>
  <c r="AA67" i="7"/>
  <c r="AI63" i="7"/>
  <c r="AG61" i="7"/>
  <c r="AL59" i="7"/>
  <c r="AL57" i="7"/>
  <c r="AH56" i="7"/>
  <c r="AA55" i="7"/>
  <c r="AG54" i="7"/>
  <c r="AA53" i="7"/>
  <c r="AC51" i="7"/>
  <c r="AA50" i="7"/>
  <c r="AI45" i="7"/>
  <c r="AD42" i="7"/>
  <c r="AL41" i="7"/>
  <c r="AI38" i="7"/>
  <c r="AB37" i="7"/>
  <c r="AI33" i="7"/>
  <c r="AE33" i="7"/>
  <c r="AJ31" i="7"/>
  <c r="AF30" i="7"/>
  <c r="AB30" i="7"/>
  <c r="AD25" i="7"/>
  <c r="AK22" i="7"/>
  <c r="AD11" i="7"/>
  <c r="AI10" i="7"/>
  <c r="AD4" i="7"/>
  <c r="AE2" i="7"/>
  <c r="AF48" i="8"/>
  <c r="AE45" i="8"/>
  <c r="AB40" i="8"/>
  <c r="AK39" i="8"/>
  <c r="AG38" i="8"/>
  <c r="AA30" i="8"/>
  <c r="AG26" i="8"/>
  <c r="AJ19" i="8"/>
  <c r="AC13" i="8"/>
  <c r="AA7" i="8"/>
  <c r="AB4" i="8"/>
  <c r="AL130" i="7"/>
  <c r="AE127" i="7"/>
  <c r="AB126" i="7"/>
  <c r="AA123" i="7"/>
  <c r="AK118" i="7"/>
  <c r="AI113" i="7"/>
  <c r="AF112" i="7"/>
  <c r="AB112" i="7"/>
  <c r="AK111" i="7"/>
  <c r="AF97" i="7"/>
  <c r="AK96" i="7"/>
  <c r="AG95" i="7"/>
  <c r="AA94" i="7"/>
  <c r="AG93" i="7"/>
  <c r="AD85" i="7"/>
  <c r="AD82" i="7"/>
  <c r="AF80" i="7"/>
  <c r="AB80" i="7"/>
  <c r="AL79" i="7"/>
  <c r="AK76" i="7"/>
  <c r="AB73" i="7"/>
  <c r="AM73" i="7" s="1"/>
  <c r="AE71" i="7"/>
  <c r="AJ66" i="7"/>
  <c r="AD63" i="7"/>
  <c r="AL55" i="7"/>
  <c r="AL50" i="7"/>
  <c r="AI49" i="7"/>
  <c r="AE49" i="7"/>
  <c r="AA48" i="7"/>
  <c r="AC42" i="7"/>
  <c r="AE37" i="7"/>
  <c r="AA37" i="7"/>
  <c r="AC35" i="7"/>
  <c r="AE30" i="7"/>
  <c r="AA30" i="7"/>
  <c r="AE26" i="7"/>
  <c r="AL24" i="7"/>
  <c r="AH24" i="7"/>
  <c r="AJ22" i="7"/>
  <c r="AE18" i="7"/>
  <c r="AL15" i="7"/>
  <c r="AK12" i="7"/>
  <c r="AL10" i="7"/>
  <c r="AH10" i="7"/>
  <c r="AB9" i="7"/>
  <c r="AH7" i="7"/>
  <c r="AD7" i="7"/>
  <c r="AI5" i="7"/>
  <c r="AC4" i="7"/>
  <c r="AH2" i="7"/>
  <c r="AE48" i="8"/>
  <c r="AB47" i="8"/>
  <c r="AJ46" i="8"/>
  <c r="AD45" i="8"/>
  <c r="AE40" i="8"/>
  <c r="AA40" i="8"/>
  <c r="AF38" i="8"/>
  <c r="AH33" i="8"/>
  <c r="AD33" i="8"/>
  <c r="AB28" i="8"/>
  <c r="AJ26" i="8"/>
  <c r="AF26" i="8"/>
  <c r="AI19" i="8"/>
  <c r="AB15" i="8"/>
  <c r="AB13" i="8"/>
  <c r="AK9" i="8"/>
  <c r="AD7" i="8"/>
  <c r="AA4" i="8"/>
  <c r="AG130" i="7"/>
  <c r="AD127" i="7"/>
  <c r="AG120" i="7"/>
  <c r="AC117" i="7"/>
  <c r="AF115" i="7"/>
  <c r="AA112" i="7"/>
  <c r="AJ105" i="7"/>
  <c r="AA102" i="7"/>
  <c r="AD100" i="7"/>
  <c r="AL99" i="7"/>
  <c r="AI88" i="7"/>
  <c r="AE88" i="7"/>
  <c r="AA87" i="7"/>
  <c r="AC85" i="7"/>
  <c r="AJ76" i="7"/>
  <c r="AI74" i="7"/>
  <c r="AD71" i="7"/>
  <c r="AJ69" i="7"/>
  <c r="AF69" i="7"/>
  <c r="AA68" i="7"/>
  <c r="AK67" i="7"/>
  <c r="AE66" i="7"/>
  <c r="AL64" i="7"/>
  <c r="AH64" i="7"/>
  <c r="AC63" i="7"/>
  <c r="AL62" i="7"/>
  <c r="AB60" i="7"/>
  <c r="AJ59" i="7"/>
  <c r="AF59" i="7"/>
  <c r="AF56" i="7"/>
  <c r="AB56" i="7"/>
  <c r="AK52" i="7"/>
  <c r="AE51" i="7"/>
  <c r="AA51" i="7"/>
  <c r="AD49" i="7"/>
  <c r="AK45" i="7"/>
  <c r="AG38" i="7"/>
  <c r="AI36" i="7"/>
  <c r="AG33" i="7"/>
  <c r="AA32" i="7"/>
  <c r="AI29" i="7"/>
  <c r="AC28" i="7"/>
  <c r="AB25" i="7"/>
  <c r="AF19" i="7"/>
  <c r="AC7" i="7"/>
  <c r="AJ3" i="7"/>
  <c r="AD48" i="8"/>
  <c r="AI36" i="8"/>
  <c r="AL87" i="7"/>
  <c r="AB82" i="7"/>
  <c r="AI76" i="7"/>
  <c r="AD73" i="7"/>
  <c r="AC71" i="7"/>
  <c r="AI69" i="7"/>
  <c r="AJ67" i="7"/>
  <c r="AA65" i="7"/>
  <c r="AF63" i="7"/>
  <c r="AB63" i="7"/>
  <c r="AI59" i="7"/>
  <c r="AA56" i="7"/>
  <c r="AJ55" i="7"/>
  <c r="AD54" i="7"/>
  <c r="AC49" i="7"/>
  <c r="AJ45" i="7"/>
  <c r="AF45" i="7"/>
  <c r="AL43" i="7"/>
  <c r="AH43" i="7"/>
  <c r="AA39" i="7"/>
  <c r="AF33" i="7"/>
  <c r="AB33" i="7"/>
  <c r="AK31" i="7"/>
  <c r="AC26" i="7"/>
  <c r="AA25" i="7"/>
  <c r="AH22" i="7"/>
  <c r="AF16" i="7"/>
  <c r="AB16" i="7"/>
  <c r="AF10" i="7"/>
  <c r="AJ8" i="7"/>
  <c r="AC48" i="8"/>
  <c r="AG41" i="8"/>
  <c r="AH36" i="8"/>
  <c r="AD35" i="8"/>
  <c r="AI34" i="8"/>
  <c r="AB33" i="8"/>
  <c r="AK29" i="8"/>
  <c r="AJ22" i="8"/>
  <c r="AG19" i="8"/>
  <c r="AF16" i="8"/>
  <c r="AB16" i="8"/>
  <c r="AL15" i="8"/>
  <c r="AF5" i="8"/>
  <c r="AB5" i="8"/>
  <c r="AH3" i="8"/>
  <c r="AF6" i="8"/>
  <c r="AC3" i="8"/>
  <c r="AJ121" i="7"/>
  <c r="AG111" i="7"/>
  <c r="AC108" i="7"/>
  <c r="AG96" i="7"/>
  <c r="AE64" i="7"/>
  <c r="AL53" i="7"/>
  <c r="AD52" i="7"/>
  <c r="AH50" i="7"/>
  <c r="AA49" i="7"/>
  <c r="AD45" i="7"/>
  <c r="AL44" i="7"/>
  <c r="AD38" i="7"/>
  <c r="AJ32" i="7"/>
  <c r="AI27" i="7"/>
  <c r="AK25" i="7"/>
  <c r="AK20" i="7"/>
  <c r="AC19" i="7"/>
  <c r="AC12" i="7"/>
  <c r="AH8" i="7"/>
  <c r="AE41" i="8"/>
  <c r="AJ37" i="8"/>
  <c r="AB36" i="8"/>
  <c r="AH32" i="8"/>
  <c r="AE29" i="8"/>
  <c r="AH22" i="8"/>
  <c r="AA21" i="8"/>
  <c r="AJ15" i="8"/>
  <c r="AE14" i="8"/>
  <c r="AG9" i="8"/>
  <c r="AB8" i="8"/>
  <c r="AB3" i="8"/>
  <c r="AC130" i="7"/>
  <c r="AB125" i="7"/>
  <c r="AH123" i="7"/>
  <c r="AA122" i="7"/>
  <c r="AF118" i="7"/>
  <c r="AB115" i="7"/>
  <c r="AD113" i="7"/>
  <c r="AB108" i="7"/>
  <c r="AL107" i="7"/>
  <c r="AK92" i="7"/>
  <c r="AH89" i="7"/>
  <c r="AA88" i="7"/>
  <c r="AA83" i="7"/>
  <c r="AK82" i="7"/>
  <c r="AI70" i="7"/>
  <c r="AJ65" i="7"/>
  <c r="AG55" i="7"/>
  <c r="AB47" i="7"/>
  <c r="AC45" i="7"/>
  <c r="AJ39" i="7"/>
  <c r="AL37" i="7"/>
  <c r="AI32" i="7"/>
  <c r="AD31" i="7"/>
  <c r="AL30" i="7"/>
  <c r="AJ25" i="7"/>
  <c r="AC24" i="7"/>
  <c r="AK15" i="7"/>
  <c r="AG15" i="7"/>
  <c r="AE14" i="7"/>
  <c r="AA14" i="7"/>
  <c r="AA9" i="7"/>
  <c r="AF3" i="7"/>
  <c r="AD41" i="8"/>
  <c r="AE38" i="8"/>
  <c r="AI37" i="8"/>
  <c r="AF34" i="8"/>
  <c r="AK30" i="8"/>
  <c r="AD29" i="8"/>
  <c r="AG22" i="8"/>
  <c r="AD21" i="8"/>
  <c r="AJ20" i="8"/>
  <c r="AD19" i="8"/>
  <c r="AJ17" i="8"/>
  <c r="AI15" i="8"/>
  <c r="AH14" i="8"/>
  <c r="AD14" i="8"/>
  <c r="AD6" i="8"/>
  <c r="AH4" i="8"/>
  <c r="AA3" i="8"/>
  <c r="AB130" i="7"/>
  <c r="AE125" i="7"/>
  <c r="AB120" i="7"/>
  <c r="AE118" i="7"/>
  <c r="AK114" i="7"/>
  <c r="AL112" i="7"/>
  <c r="AH109" i="7"/>
  <c r="AE106" i="7"/>
  <c r="AF103" i="7"/>
  <c r="AB103" i="7"/>
  <c r="AL102" i="7"/>
  <c r="AA98" i="7"/>
  <c r="AE96" i="7"/>
  <c r="AK94" i="7"/>
  <c r="AG94" i="7"/>
  <c r="AH91" i="7"/>
  <c r="AB90" i="7"/>
  <c r="AK84" i="7"/>
  <c r="AD81" i="7"/>
  <c r="AI77" i="7"/>
  <c r="AA76" i="7"/>
  <c r="AI60" i="7"/>
  <c r="AA59" i="7"/>
  <c r="AK58" i="7"/>
  <c r="AB52" i="7"/>
  <c r="AG48" i="7"/>
  <c r="AJ44" i="7"/>
  <c r="AE41" i="7"/>
  <c r="AB38" i="7"/>
  <c r="AE34" i="7"/>
  <c r="AH32" i="7"/>
  <c r="AI25" i="7"/>
  <c r="AB24" i="7"/>
  <c r="AA19" i="7"/>
  <c r="AI13" i="7"/>
  <c r="AA12" i="7"/>
  <c r="AL9" i="7"/>
  <c r="AF49" i="8"/>
  <c r="AH47" i="8"/>
  <c r="AG44" i="8"/>
  <c r="AH37" i="8"/>
  <c r="AL35" i="8"/>
  <c r="AC29" i="8"/>
  <c r="AL28" i="8"/>
  <c r="AF22" i="8"/>
  <c r="AE17" i="8"/>
  <c r="AH15" i="8"/>
  <c r="AJ7" i="8"/>
  <c r="AE128" i="7"/>
  <c r="AE120" i="7"/>
  <c r="AA117" i="7"/>
  <c r="AJ114" i="7"/>
  <c r="AD108" i="7"/>
  <c r="AJ107" i="7"/>
  <c r="AL104" i="7"/>
  <c r="AK102" i="7"/>
  <c r="AB100" i="7"/>
  <c r="AF99" i="7"/>
  <c r="AD98" i="7"/>
  <c r="AL95" i="7"/>
  <c r="AI92" i="7"/>
  <c r="AG91" i="7"/>
  <c r="AA90" i="7"/>
  <c r="AK87" i="7"/>
  <c r="AG87" i="7"/>
  <c r="AJ84" i="7"/>
  <c r="AF84" i="7"/>
  <c r="AC81" i="7"/>
  <c r="AK73" i="7"/>
  <c r="AB71" i="7"/>
  <c r="AH57" i="7"/>
  <c r="AC54" i="7"/>
  <c r="AI53" i="7"/>
  <c r="AA52" i="7"/>
  <c r="AK51" i="7"/>
  <c r="AI46" i="7"/>
  <c r="AA45" i="7"/>
  <c r="AH41" i="7"/>
  <c r="AA33" i="7"/>
  <c r="AJ27" i="7"/>
  <c r="AF27" i="7"/>
  <c r="AB26" i="7"/>
  <c r="AH25" i="7"/>
  <c r="AG22" i="7"/>
  <c r="AD19" i="7"/>
  <c r="AD17" i="7"/>
  <c r="AI15" i="7"/>
  <c r="AE15" i="7"/>
  <c r="AH13" i="7"/>
  <c r="AH11" i="7"/>
  <c r="AI8" i="7"/>
  <c r="AE8" i="7"/>
  <c r="AL4" i="7"/>
  <c r="AD31" i="8"/>
  <c r="AH17" i="8"/>
  <c r="AE12" i="8"/>
  <c r="AD9" i="8"/>
  <c r="AI7" i="8"/>
  <c r="AF4" i="8"/>
  <c r="AF126" i="7"/>
  <c r="AE123" i="7"/>
  <c r="AJ119" i="7"/>
  <c r="AC118" i="7"/>
  <c r="AJ112" i="7"/>
  <c r="AC106" i="7"/>
  <c r="AK104" i="7"/>
  <c r="AB91" i="7"/>
  <c r="AE89" i="7"/>
  <c r="AH79" i="7"/>
  <c r="AD79" i="7"/>
  <c r="AA78" i="7"/>
  <c r="AH75" i="7"/>
  <c r="AA71" i="7"/>
  <c r="AB61" i="7"/>
  <c r="AG39" i="7"/>
  <c r="AC34" i="7"/>
  <c r="AE155" i="7"/>
  <c r="AA199" i="7"/>
  <c r="AI197" i="7"/>
  <c r="AK194" i="7"/>
  <c r="AG193" i="7"/>
  <c r="AB192" i="7"/>
  <c r="AL190" i="7"/>
  <c r="AJ186" i="7"/>
  <c r="AE185" i="7"/>
  <c r="AA179" i="7"/>
  <c r="AK173" i="7"/>
  <c r="AG172" i="7"/>
  <c r="AI165" i="7"/>
  <c r="AE159" i="7"/>
  <c r="AM159" i="7" s="1"/>
  <c r="AB158" i="7"/>
  <c r="AI156" i="7"/>
  <c r="AF203" i="7"/>
  <c r="AG196" i="7"/>
  <c r="AC196" i="7"/>
  <c r="AJ189" i="7"/>
  <c r="AF189" i="7"/>
  <c r="AB188" i="7"/>
  <c r="AC183" i="7"/>
  <c r="AK182" i="7"/>
  <c r="AI181" i="7"/>
  <c r="AE180" i="7"/>
  <c r="AD179" i="7"/>
  <c r="AA178" i="7"/>
  <c r="AE176" i="7"/>
  <c r="AJ172" i="7"/>
  <c r="AF172" i="7"/>
  <c r="AB171" i="7"/>
  <c r="AH168" i="7"/>
  <c r="AD168" i="7"/>
  <c r="AE164" i="7"/>
  <c r="AA163" i="7"/>
  <c r="AA162" i="7"/>
  <c r="AK160" i="7"/>
  <c r="AH159" i="7"/>
  <c r="AE158" i="7"/>
  <c r="AK154" i="7"/>
  <c r="AD153" i="7"/>
  <c r="AH176" i="7"/>
  <c r="AE175" i="7"/>
  <c r="AC167" i="7"/>
  <c r="AD163" i="7"/>
  <c r="AI204" i="7"/>
  <c r="AE204" i="7"/>
  <c r="AD203" i="7"/>
  <c r="AL202" i="7"/>
  <c r="AI198" i="7"/>
  <c r="AJ197" i="7"/>
  <c r="AA196" i="7"/>
  <c r="AL194" i="7"/>
  <c r="AH194" i="7"/>
  <c r="AH193" i="7"/>
  <c r="AL191" i="7"/>
  <c r="AD189" i="7"/>
  <c r="AD188" i="7"/>
  <c r="AL187" i="7"/>
  <c r="AG186" i="7"/>
  <c r="AI182" i="7"/>
  <c r="AG181" i="7"/>
  <c r="AG180" i="7"/>
  <c r="AC180" i="7"/>
  <c r="AK178" i="7"/>
  <c r="AC176" i="7"/>
  <c r="AH173" i="7"/>
  <c r="AD171" i="7"/>
  <c r="AL170" i="7"/>
  <c r="AK169" i="7"/>
  <c r="AJ165" i="7"/>
  <c r="AF165" i="7"/>
  <c r="AG164" i="7"/>
  <c r="AK162" i="7"/>
  <c r="AE160" i="7"/>
  <c r="AJ156" i="7"/>
  <c r="AH204" i="7"/>
  <c r="AM196" i="7"/>
  <c r="AB200" i="7"/>
  <c r="AG204" i="7"/>
  <c r="AJ202" i="7"/>
  <c r="AA200" i="7"/>
  <c r="AG198" i="7"/>
  <c r="AF194" i="7"/>
  <c r="AB193" i="7"/>
  <c r="AJ191" i="7"/>
  <c r="AE186" i="7"/>
  <c r="AF204" i="7"/>
  <c r="AB204" i="7"/>
  <c r="AJ198" i="7"/>
  <c r="AI194" i="7"/>
  <c r="AL192" i="7"/>
  <c r="AJ190" i="7"/>
  <c r="AF190" i="7"/>
  <c r="AM190" i="7" s="1"/>
  <c r="AE189" i="7"/>
  <c r="AA189" i="7"/>
  <c r="AC185" i="7"/>
  <c r="AJ182" i="7"/>
  <c r="AD180" i="7"/>
  <c r="AH178" i="7"/>
  <c r="AA171" i="7"/>
  <c r="AC168" i="7"/>
  <c r="AG166" i="7"/>
  <c r="AC165" i="7"/>
  <c r="AD164" i="7"/>
  <c r="AL162" i="7"/>
  <c r="AH162" i="7"/>
  <c r="AF160" i="7"/>
  <c r="AB160" i="7"/>
  <c r="AL158" i="7"/>
  <c r="AH202" i="7"/>
  <c r="AE198" i="7"/>
  <c r="AH195" i="7"/>
  <c r="AL188" i="7"/>
  <c r="AC186" i="7"/>
  <c r="AI183" i="7"/>
  <c r="AE182" i="7"/>
  <c r="AC181" i="7"/>
  <c r="AJ179" i="7"/>
  <c r="AD177" i="7"/>
  <c r="AL175" i="7"/>
  <c r="AD173" i="7"/>
  <c r="AL171" i="7"/>
  <c r="AE154" i="7"/>
  <c r="AH198" i="7"/>
  <c r="AC193" i="7"/>
  <c r="AK191" i="7"/>
  <c r="AF186" i="7"/>
  <c r="AH182" i="7"/>
  <c r="AG173" i="7"/>
  <c r="AK152" i="7"/>
  <c r="AG152" i="7"/>
  <c r="AD197" i="7"/>
  <c r="AF195" i="7"/>
  <c r="AB194" i="7"/>
  <c r="AC190" i="7"/>
  <c r="AA186" i="7"/>
  <c r="AL185" i="7"/>
  <c r="AJ184" i="7"/>
  <c r="AH179" i="7"/>
  <c r="AF177" i="7"/>
  <c r="AB177" i="7"/>
  <c r="AJ175" i="7"/>
  <c r="AB173" i="7"/>
  <c r="AA169" i="7"/>
  <c r="AH166" i="7"/>
  <c r="AD166" i="7"/>
  <c r="AI162" i="7"/>
  <c r="AE162" i="7"/>
  <c r="AD157" i="7"/>
  <c r="AJ155" i="7"/>
  <c r="AL153" i="7"/>
  <c r="AE202" i="7"/>
  <c r="AB198" i="7"/>
  <c r="AE191" i="7"/>
  <c r="AB190" i="7"/>
  <c r="AI188" i="7"/>
  <c r="AE187" i="7"/>
  <c r="AM187" i="7" s="1"/>
  <c r="AF183" i="7"/>
  <c r="AB182" i="7"/>
  <c r="AL180" i="7"/>
  <c r="AG179" i="7"/>
  <c r="AA177" i="7"/>
  <c r="AL176" i="7"/>
  <c r="AF174" i="7"/>
  <c r="AA173" i="7"/>
  <c r="AL164" i="7"/>
  <c r="AA201" i="7"/>
  <c r="AF199" i="7"/>
  <c r="AG192" i="7"/>
  <c r="AA190" i="7"/>
  <c r="AJ185" i="7"/>
  <c r="AF179" i="7"/>
  <c r="AJ168" i="7"/>
  <c r="AF167" i="7"/>
  <c r="AB166" i="7"/>
  <c r="AJ159" i="7"/>
  <c r="AA154" i="7"/>
  <c r="AH196" i="7"/>
  <c r="AG195" i="7"/>
  <c r="AC195" i="7"/>
  <c r="AC194" i="7"/>
  <c r="AK189" i="7"/>
  <c r="AG188" i="7"/>
  <c r="AK184" i="7"/>
  <c r="AH183" i="7"/>
  <c r="AD183" i="7"/>
  <c r="AB181" i="7"/>
  <c r="AI179" i="7"/>
  <c r="AB178" i="7"/>
  <c r="AC177" i="7"/>
  <c r="AK175" i="7"/>
  <c r="AG175" i="7"/>
  <c r="AK172" i="7"/>
  <c r="AG171" i="7"/>
  <c r="AC170" i="7"/>
  <c r="AA166" i="7"/>
  <c r="AF163" i="7"/>
  <c r="AB162" i="7"/>
  <c r="AL160" i="7"/>
  <c r="AJ158" i="7"/>
  <c r="AF158" i="7"/>
  <c r="AE157" i="7"/>
  <c r="AA157" i="7"/>
  <c r="AK151" i="7"/>
  <c r="AL148" i="7"/>
  <c r="AL138" i="7"/>
  <c r="AK123" i="7"/>
  <c r="AG122" i="7"/>
  <c r="AF109" i="7"/>
  <c r="AG155" i="7"/>
  <c r="AC154" i="7"/>
  <c r="AA150" i="7"/>
  <c r="AF147" i="7"/>
  <c r="AB146" i="7"/>
  <c r="AL144" i="7"/>
  <c r="AJ143" i="7"/>
  <c r="AD141" i="7"/>
  <c r="AJ138" i="7"/>
  <c r="AH136" i="7"/>
  <c r="AD136" i="7"/>
  <c r="AB135" i="7"/>
  <c r="AL132" i="7"/>
  <c r="AH132" i="7"/>
  <c r="AD131" i="7"/>
  <c r="AA129" i="7"/>
  <c r="AI128" i="7"/>
  <c r="AI122" i="7"/>
  <c r="AE122" i="7"/>
  <c r="AA121" i="7"/>
  <c r="AG118" i="7"/>
  <c r="AD116" i="7"/>
  <c r="AI114" i="7"/>
  <c r="AD109" i="7"/>
  <c r="AJ106" i="7"/>
  <c r="AI104" i="7"/>
  <c r="AE104" i="7"/>
  <c r="AE100" i="7"/>
  <c r="AB98" i="7"/>
  <c r="AF95" i="7"/>
  <c r="AB95" i="7"/>
  <c r="AI93" i="7"/>
  <c r="AD91" i="7"/>
  <c r="AC88" i="7"/>
  <c r="AL86" i="7"/>
  <c r="AE84" i="7"/>
  <c r="AE83" i="7"/>
  <c r="AA82" i="7"/>
  <c r="AL81" i="7"/>
  <c r="AH81" i="7"/>
  <c r="AK77" i="7"/>
  <c r="AG77" i="7"/>
  <c r="AG76" i="7"/>
  <c r="AC76" i="7"/>
  <c r="AL74" i="7"/>
  <c r="AH74" i="7"/>
  <c r="AJ71" i="7"/>
  <c r="AH69" i="7"/>
  <c r="AD69" i="7"/>
  <c r="AH148" i="7"/>
  <c r="AF142" i="7"/>
  <c r="AB141" i="7"/>
  <c r="AL139" i="7"/>
  <c r="AE137" i="7"/>
  <c r="AI133" i="7"/>
  <c r="AK128" i="7"/>
  <c r="AB116" i="7"/>
  <c r="AG104" i="7"/>
  <c r="AK101" i="7"/>
  <c r="AG100" i="7"/>
  <c r="AD99" i="7"/>
  <c r="AK93" i="7"/>
  <c r="AG92" i="7"/>
  <c r="AM92" i="7" s="1"/>
  <c r="AL90" i="7"/>
  <c r="AI89" i="7"/>
  <c r="AG84" i="7"/>
  <c r="AE76" i="7"/>
  <c r="AJ74" i="7"/>
  <c r="AF73" i="7"/>
  <c r="AB68" i="7"/>
  <c r="AI66" i="7"/>
  <c r="AK157" i="7"/>
  <c r="AL156" i="7"/>
  <c r="AD154" i="7"/>
  <c r="AF152" i="7"/>
  <c r="AB151" i="7"/>
  <c r="AG147" i="7"/>
  <c r="AC147" i="7"/>
  <c r="AA145" i="7"/>
  <c r="AI144" i="7"/>
  <c r="AK143" i="7"/>
  <c r="AG143" i="7"/>
  <c r="AE141" i="7"/>
  <c r="AA141" i="7"/>
  <c r="AK139" i="7"/>
  <c r="AG138" i="7"/>
  <c r="AE136" i="7"/>
  <c r="AA136" i="7"/>
  <c r="AC135" i="7"/>
  <c r="AK134" i="7"/>
  <c r="AE132" i="7"/>
  <c r="AA131" i="7"/>
  <c r="AK125" i="7"/>
  <c r="AI124" i="7"/>
  <c r="AF122" i="7"/>
  <c r="AK120" i="7"/>
  <c r="AH118" i="7"/>
  <c r="AD118" i="7"/>
  <c r="AF113" i="7"/>
  <c r="AB113" i="7"/>
  <c r="AJ111" i="7"/>
  <c r="AJ110" i="7"/>
  <c r="AF110" i="7"/>
  <c r="AE109" i="7"/>
  <c r="AA109" i="7"/>
  <c r="AK107" i="7"/>
  <c r="AG106" i="7"/>
  <c r="AF104" i="7"/>
  <c r="AB104" i="7"/>
  <c r="AA103" i="7"/>
  <c r="AJ102" i="7"/>
  <c r="AJ101" i="7"/>
  <c r="AF96" i="7"/>
  <c r="AC95" i="7"/>
  <c r="AJ93" i="7"/>
  <c r="AD88" i="7"/>
  <c r="AJ85" i="7"/>
  <c r="AB83" i="7"/>
  <c r="AI81" i="7"/>
  <c r="AE81" i="7"/>
  <c r="AD80" i="7"/>
  <c r="AA79" i="7"/>
  <c r="AH77" i="7"/>
  <c r="AK71" i="7"/>
  <c r="AG71" i="7"/>
  <c r="AH70" i="7"/>
  <c r="AE69" i="7"/>
  <c r="AA69" i="7"/>
  <c r="AI67" i="7"/>
  <c r="AI64" i="7"/>
  <c r="AH63" i="7"/>
  <c r="AF156" i="7"/>
  <c r="AB155" i="7"/>
  <c r="AH152" i="7"/>
  <c r="AD152" i="7"/>
  <c r="AE148" i="7"/>
  <c r="AA147" i="7"/>
  <c r="AA146" i="7"/>
  <c r="AK144" i="7"/>
  <c r="AE143" i="7"/>
  <c r="AC142" i="7"/>
  <c r="AI138" i="7"/>
  <c r="AC136" i="7"/>
  <c r="AJ133" i="7"/>
  <c r="AG132" i="7"/>
  <c r="AH128" i="7"/>
  <c r="AA127" i="7"/>
  <c r="AD122" i="7"/>
  <c r="AI106" i="7"/>
  <c r="AI105" i="7"/>
  <c r="AD104" i="7"/>
  <c r="AH101" i="7"/>
  <c r="AD96" i="7"/>
  <c r="AA95" i="7"/>
  <c r="AH93" i="7"/>
  <c r="AI90" i="7"/>
  <c r="AF89" i="7"/>
  <c r="AH85" i="7"/>
  <c r="AL82" i="7"/>
  <c r="AG81" i="7"/>
  <c r="AK78" i="7"/>
  <c r="AB76" i="7"/>
  <c r="AI71" i="7"/>
  <c r="AF70" i="7"/>
  <c r="AB117" i="7"/>
  <c r="AC113" i="7"/>
  <c r="AG110" i="7"/>
  <c r="AC104" i="7"/>
  <c r="AL98" i="7"/>
  <c r="AG97" i="7"/>
  <c r="AM97" i="7" s="1"/>
  <c r="AC96" i="7"/>
  <c r="AF81" i="7"/>
  <c r="AA80" i="7"/>
  <c r="AE77" i="7"/>
  <c r="AL75" i="7"/>
  <c r="AH71" i="7"/>
  <c r="AE70" i="7"/>
  <c r="AB69" i="7"/>
  <c r="AF153" i="7"/>
  <c r="AE152" i="7"/>
  <c r="AA152" i="7"/>
  <c r="AE149" i="7"/>
  <c r="AB148" i="7"/>
  <c r="AH144" i="7"/>
  <c r="AI140" i="7"/>
  <c r="AF138" i="7"/>
  <c r="AC137" i="7"/>
  <c r="AJ134" i="7"/>
  <c r="AG133" i="7"/>
  <c r="AC133" i="7"/>
  <c r="AD132" i="7"/>
  <c r="AJ125" i="7"/>
  <c r="AL117" i="7"/>
  <c r="AL116" i="7"/>
  <c r="AH116" i="7"/>
  <c r="AD115" i="7"/>
  <c r="AA113" i="7"/>
  <c r="AE111" i="7"/>
  <c r="AE110" i="7"/>
  <c r="AA110" i="7"/>
  <c r="AI108" i="7"/>
  <c r="AF106" i="7"/>
  <c r="AE102" i="7"/>
  <c r="AA101" i="7"/>
  <c r="AJ99" i="7"/>
  <c r="AJ98" i="7"/>
  <c r="AA96" i="7"/>
  <c r="AE93" i="7"/>
  <c r="AL91" i="7"/>
  <c r="AH86" i="7"/>
  <c r="AE85" i="7"/>
  <c r="AA85" i="7"/>
  <c r="AI83" i="7"/>
  <c r="AI82" i="7"/>
  <c r="AH78" i="7"/>
  <c r="AD78" i="7"/>
  <c r="AC77" i="7"/>
  <c r="AJ75" i="7"/>
  <c r="AF75" i="7"/>
  <c r="AD74" i="7"/>
  <c r="AL73" i="7"/>
  <c r="AF71" i="7"/>
  <c r="AC70" i="7"/>
  <c r="AD59" i="7"/>
  <c r="AM148" i="7"/>
  <c r="AE139" i="7"/>
  <c r="AA138" i="7"/>
  <c r="AI135" i="7"/>
  <c r="AE134" i="7"/>
  <c r="AH130" i="7"/>
  <c r="AD129" i="7"/>
  <c r="AD123" i="7"/>
  <c r="AH121" i="7"/>
  <c r="AB119" i="7"/>
  <c r="AM119" i="7" s="1"/>
  <c r="AB118" i="7"/>
  <c r="AG115" i="7"/>
  <c r="AC115" i="7"/>
  <c r="AK112" i="7"/>
  <c r="AG112" i="7"/>
  <c r="AH111" i="7"/>
  <c r="AK109" i="7"/>
  <c r="AM109" i="7" s="1"/>
  <c r="AL108" i="7"/>
  <c r="AI107" i="7"/>
  <c r="AE107" i="7"/>
  <c r="AA106" i="7"/>
  <c r="AK103" i="7"/>
  <c r="AG103" i="7"/>
  <c r="AH102" i="7"/>
  <c r="AI99" i="7"/>
  <c r="AM99" i="7" s="1"/>
  <c r="AI98" i="7"/>
  <c r="AE98" i="7"/>
  <c r="AL92" i="7"/>
  <c r="AI87" i="7"/>
  <c r="AE87" i="7"/>
  <c r="AL83" i="7"/>
  <c r="AJ80" i="7"/>
  <c r="AK79" i="7"/>
  <c r="AC78" i="7"/>
  <c r="AB77" i="7"/>
  <c r="AG67" i="7"/>
  <c r="AB66" i="7"/>
  <c r="AL65" i="7"/>
  <c r="AH65" i="7"/>
  <c r="AG62" i="7"/>
  <c r="AA155" i="7"/>
  <c r="AM155" i="7" s="1"/>
  <c r="AC152" i="7"/>
  <c r="AG150" i="7"/>
  <c r="AC149" i="7"/>
  <c r="AM149" i="7" s="1"/>
  <c r="AD148" i="7"/>
  <c r="AL146" i="7"/>
  <c r="AH146" i="7"/>
  <c r="AF144" i="7"/>
  <c r="AB144" i="7"/>
  <c r="AM144" i="7" s="1"/>
  <c r="AB142" i="7"/>
  <c r="AG140" i="7"/>
  <c r="AD138" i="7"/>
  <c r="AJ136" i="7"/>
  <c r="AH134" i="7"/>
  <c r="AD134" i="7"/>
  <c r="AB132" i="7"/>
  <c r="AM132" i="7" s="1"/>
  <c r="AJ131" i="7"/>
  <c r="AM131" i="7" s="1"/>
  <c r="AL127" i="7"/>
  <c r="AD125" i="7"/>
  <c r="AH120" i="7"/>
  <c r="AD120" i="7"/>
  <c r="AJ117" i="7"/>
  <c r="AG108" i="7"/>
  <c r="AD106" i="7"/>
  <c r="AD105" i="7"/>
  <c r="AC101" i="7"/>
  <c r="AH94" i="7"/>
  <c r="AD94" i="7"/>
  <c r="AC93" i="7"/>
  <c r="AJ91" i="7"/>
  <c r="AF91" i="7"/>
  <c r="AD90" i="7"/>
  <c r="AA89" i="7"/>
  <c r="AH87" i="7"/>
  <c r="AF86" i="7"/>
  <c r="AG82" i="7"/>
  <c r="AC82" i="7"/>
  <c r="AI80" i="7"/>
  <c r="AF78" i="7"/>
  <c r="AB78" i="7"/>
  <c r="AD75" i="7"/>
  <c r="AM75" i="7" s="1"/>
  <c r="AB74" i="7"/>
  <c r="AI72" i="7"/>
  <c r="AE72" i="7"/>
  <c r="AJ68" i="7"/>
  <c r="AF68" i="7"/>
  <c r="AA66" i="7"/>
  <c r="AD156" i="7"/>
  <c r="AL155" i="7"/>
  <c r="AC153" i="7"/>
  <c r="AJ150" i="7"/>
  <c r="AF140" i="7"/>
  <c r="AL137" i="7"/>
  <c r="AF129" i="7"/>
  <c r="AB129" i="7"/>
  <c r="AG125" i="7"/>
  <c r="AJ122" i="7"/>
  <c r="AF121" i="7"/>
  <c r="AI117" i="7"/>
  <c r="AE116" i="7"/>
  <c r="AE112" i="7"/>
  <c r="AB110" i="7"/>
  <c r="AJ108" i="7"/>
  <c r="AF108" i="7"/>
  <c r="AI103" i="7"/>
  <c r="AE103" i="7"/>
  <c r="AF102" i="7"/>
  <c r="AB101" i="7"/>
  <c r="AG98" i="7"/>
  <c r="AC98" i="7"/>
  <c r="AJ96" i="7"/>
  <c r="AK95" i="7"/>
  <c r="AC94" i="7"/>
  <c r="AB93" i="7"/>
  <c r="AL89" i="7"/>
  <c r="AL88" i="7"/>
  <c r="AC87" i="7"/>
  <c r="AE86" i="7"/>
  <c r="AB85" i="7"/>
  <c r="AA81" i="7"/>
  <c r="AL80" i="7"/>
  <c r="AH80" i="7"/>
  <c r="AI79" i="7"/>
  <c r="AE78" i="7"/>
  <c r="AL77" i="7"/>
  <c r="AG75" i="7"/>
  <c r="AC75" i="7"/>
  <c r="AA74" i="7"/>
  <c r="AL70" i="7"/>
  <c r="AM70" i="7" s="1"/>
  <c r="AE129" i="7"/>
  <c r="AM123" i="7"/>
  <c r="AA153" i="7"/>
  <c r="AH150" i="7"/>
  <c r="AD150" i="7"/>
  <c r="AE146" i="7"/>
  <c r="AA134" i="7"/>
  <c r="AL128" i="7"/>
  <c r="AA125" i="7"/>
  <c r="AM125" i="7" s="1"/>
  <c r="AL123" i="7"/>
  <c r="AA120" i="7"/>
  <c r="AC116" i="7"/>
  <c r="AC112" i="7"/>
  <c r="AL110" i="7"/>
  <c r="AH96" i="7"/>
  <c r="AL93" i="7"/>
  <c r="AC91" i="7"/>
  <c r="AM91" i="7" s="1"/>
  <c r="AA75" i="7"/>
  <c r="AK74" i="7"/>
  <c r="AB72" i="7"/>
  <c r="AJ70" i="7"/>
  <c r="AD65" i="7"/>
  <c r="AM65" i="7" s="1"/>
  <c r="AC62" i="7"/>
  <c r="AC41" i="7"/>
  <c r="AE65" i="7"/>
  <c r="AA63" i="7"/>
  <c r="AC61" i="7"/>
  <c r="AI55" i="7"/>
  <c r="AE55" i="7"/>
  <c r="AF54" i="7"/>
  <c r="AL48" i="7"/>
  <c r="AH48" i="7"/>
  <c r="AI47" i="7"/>
  <c r="AE46" i="7"/>
  <c r="AL45" i="7"/>
  <c r="AG43" i="7"/>
  <c r="AC43" i="7"/>
  <c r="AA42" i="7"/>
  <c r="AI40" i="7"/>
  <c r="AE40" i="7"/>
  <c r="AE36" i="7"/>
  <c r="AE35" i="7"/>
  <c r="AA34" i="7"/>
  <c r="AL33" i="7"/>
  <c r="AH33" i="7"/>
  <c r="AC32" i="7"/>
  <c r="AM32" i="7" s="1"/>
  <c r="AC31" i="7"/>
  <c r="AE29" i="7"/>
  <c r="AE28" i="7"/>
  <c r="AA28" i="7"/>
  <c r="AJ26" i="7"/>
  <c r="AF26" i="7"/>
  <c r="AG25" i="7"/>
  <c r="AC21" i="7"/>
  <c r="AJ19" i="7"/>
  <c r="AF17" i="7"/>
  <c r="AA16" i="7"/>
  <c r="AE13" i="7"/>
  <c r="AL11" i="7"/>
  <c r="AD9" i="7"/>
  <c r="AI7" i="7"/>
  <c r="AH5" i="7"/>
  <c r="AD5" i="7"/>
  <c r="AB49" i="8"/>
  <c r="AI47" i="8"/>
  <c r="AI46" i="8"/>
  <c r="AE46" i="8"/>
  <c r="AA44" i="8"/>
  <c r="AC42" i="8"/>
  <c r="AI39" i="8"/>
  <c r="AB38" i="8"/>
  <c r="AE35" i="8"/>
  <c r="AE34" i="8"/>
  <c r="AA34" i="8"/>
  <c r="AI32" i="8"/>
  <c r="AE31" i="8"/>
  <c r="AB25" i="8"/>
  <c r="AK21" i="8"/>
  <c r="AI20" i="8"/>
  <c r="AE20" i="8"/>
  <c r="AC18" i="8"/>
  <c r="AL16" i="8"/>
  <c r="AI52" i="7"/>
  <c r="AB43" i="7"/>
  <c r="AI41" i="7"/>
  <c r="AL38" i="7"/>
  <c r="AD36" i="7"/>
  <c r="AI30" i="7"/>
  <c r="AB21" i="7"/>
  <c r="AI19" i="7"/>
  <c r="AL12" i="7"/>
  <c r="AC5" i="7"/>
  <c r="AK3" i="7"/>
  <c r="AA49" i="8"/>
  <c r="AD46" i="8"/>
  <c r="AG43" i="8"/>
  <c r="AB42" i="8"/>
  <c r="AG36" i="8"/>
  <c r="AK33" i="8"/>
  <c r="AI28" i="8"/>
  <c r="AH24" i="8"/>
  <c r="AB23" i="8"/>
  <c r="AA19" i="8"/>
  <c r="AG16" i="8"/>
  <c r="AC15" i="8"/>
  <c r="AI12" i="8"/>
  <c r="AB10" i="8"/>
  <c r="AL8" i="8"/>
  <c r="AE6" i="8"/>
  <c r="AA5" i="8"/>
  <c r="H2" i="8"/>
  <c r="AF2" i="8" s="1"/>
  <c r="AC64" i="7"/>
  <c r="AE61" i="7"/>
  <c r="AA57" i="7"/>
  <c r="AL56" i="7"/>
  <c r="AC55" i="7"/>
  <c r="AD50" i="7"/>
  <c r="AE43" i="7"/>
  <c r="AA43" i="7"/>
  <c r="AK42" i="7"/>
  <c r="AC40" i="7"/>
  <c r="AK38" i="7"/>
  <c r="AG36" i="7"/>
  <c r="AC36" i="7"/>
  <c r="AA31" i="7"/>
  <c r="AC29" i="7"/>
  <c r="AD26" i="7"/>
  <c r="AK23" i="7"/>
  <c r="AG23" i="7"/>
  <c r="AE21" i="7"/>
  <c r="AA21" i="7"/>
  <c r="AL19" i="7"/>
  <c r="AI18" i="7"/>
  <c r="AH14" i="7"/>
  <c r="AD14" i="7"/>
  <c r="AJ11" i="7"/>
  <c r="AF11" i="7"/>
  <c r="AD10" i="7"/>
  <c r="AK7" i="7"/>
  <c r="AG7" i="7"/>
  <c r="AL2" i="7"/>
  <c r="AG46" i="8"/>
  <c r="AB41" i="8"/>
  <c r="AL37" i="8"/>
  <c r="AF36" i="8"/>
  <c r="AC34" i="8"/>
  <c r="AG32" i="8"/>
  <c r="AC31" i="8"/>
  <c r="AH28" i="8"/>
  <c r="AH27" i="8"/>
  <c r="AD27" i="8"/>
  <c r="AL25" i="8"/>
  <c r="AA23" i="8"/>
  <c r="AC20" i="8"/>
  <c r="AI17" i="8"/>
  <c r="AH12" i="8"/>
  <c r="AL4" i="8"/>
  <c r="G2" i="8"/>
  <c r="AE2" i="8" s="1"/>
  <c r="AI3" i="7"/>
  <c r="AK48" i="8"/>
  <c r="AH40" i="8"/>
  <c r="AB39" i="8"/>
  <c r="AK37" i="8"/>
  <c r="AE36" i="8"/>
  <c r="AI33" i="8"/>
  <c r="AJ29" i="8"/>
  <c r="AC27" i="8"/>
  <c r="AF24" i="8"/>
  <c r="AE16" i="8"/>
  <c r="AJ13" i="8"/>
  <c r="AG7" i="8"/>
  <c r="F2" i="8"/>
  <c r="AD62" i="7"/>
  <c r="AK57" i="7"/>
  <c r="AF52" i="7"/>
  <c r="AH45" i="7"/>
  <c r="AI42" i="7"/>
  <c r="AA40" i="7"/>
  <c r="AD33" i="7"/>
  <c r="AE23" i="7"/>
  <c r="AC18" i="7"/>
  <c r="AI16" i="7"/>
  <c r="AB14" i="7"/>
  <c r="AE7" i="7"/>
  <c r="AC6" i="7"/>
  <c r="AJ48" i="8"/>
  <c r="AE47" i="8"/>
  <c r="AA46" i="8"/>
  <c r="AI44" i="8"/>
  <c r="AD43" i="8"/>
  <c r="AM43" i="8" s="1"/>
  <c r="AL41" i="8"/>
  <c r="AA39" i="8"/>
  <c r="AA35" i="8"/>
  <c r="AE32" i="8"/>
  <c r="AI29" i="8"/>
  <c r="AB27" i="8"/>
  <c r="AJ25" i="8"/>
  <c r="AL22" i="8"/>
  <c r="AG21" i="8"/>
  <c r="AA20" i="8"/>
  <c r="AK18" i="8"/>
  <c r="AD16" i="8"/>
  <c r="AC11" i="8"/>
  <c r="AB6" i="8"/>
  <c r="AJ4" i="8"/>
  <c r="AG2" i="8"/>
  <c r="E2" i="8"/>
  <c r="AC2" i="8" s="1"/>
  <c r="AE56" i="7"/>
  <c r="AE52" i="7"/>
  <c r="AH49" i="7"/>
  <c r="AC48" i="7"/>
  <c r="AM48" i="7" s="1"/>
  <c r="AG45" i="7"/>
  <c r="AC44" i="7"/>
  <c r="AH42" i="7"/>
  <c r="AH38" i="7"/>
  <c r="AC33" i="7"/>
  <c r="AL28" i="7"/>
  <c r="AI20" i="7"/>
  <c r="AH16" i="7"/>
  <c r="AL13" i="7"/>
  <c r="AC11" i="7"/>
  <c r="AK9" i="7"/>
  <c r="AI48" i="8"/>
  <c r="AH44" i="8"/>
  <c r="AC43" i="8"/>
  <c r="AF40" i="8"/>
  <c r="AC36" i="8"/>
  <c r="AD32" i="8"/>
  <c r="AL26" i="8"/>
  <c r="AK22" i="8"/>
  <c r="AJ18" i="8"/>
  <c r="AF17" i="8"/>
  <c r="AA6" i="8"/>
  <c r="D2" i="8"/>
  <c r="AB2" i="8" s="1"/>
  <c r="AB62" i="7"/>
  <c r="AC59" i="7"/>
  <c r="AI57" i="7"/>
  <c r="AL54" i="7"/>
  <c r="AI4" i="7"/>
  <c r="AL49" i="8"/>
  <c r="AJ45" i="8"/>
  <c r="AL38" i="8"/>
  <c r="AK34" i="8"/>
  <c r="AF33" i="8"/>
  <c r="AJ30" i="8"/>
  <c r="AD28" i="8"/>
  <c r="AH25" i="8"/>
  <c r="AC24" i="8"/>
  <c r="AE21" i="8"/>
  <c r="AL19" i="8"/>
  <c r="AJ14" i="8"/>
  <c r="AD12" i="8"/>
  <c r="AG8" i="8"/>
  <c r="AL5" i="8"/>
  <c r="AD3" i="8"/>
  <c r="C2" i="8"/>
  <c r="AA2" i="8" s="1"/>
  <c r="AJ64" i="7"/>
  <c r="AE62" i="7"/>
  <c r="AL61" i="7"/>
  <c r="AB59" i="7"/>
  <c r="AG56" i="7"/>
  <c r="AC56" i="7"/>
  <c r="AK54" i="7"/>
  <c r="AG52" i="7"/>
  <c r="AC52" i="7"/>
  <c r="AE45" i="7"/>
  <c r="AE44" i="7"/>
  <c r="AA44" i="7"/>
  <c r="AJ42" i="7"/>
  <c r="AF42" i="7"/>
  <c r="AM42" i="7" s="1"/>
  <c r="AG41" i="7"/>
  <c r="AC37" i="7"/>
  <c r="AM37" i="7" s="1"/>
  <c r="AJ35" i="7"/>
  <c r="AJ34" i="7"/>
  <c r="AC30" i="7"/>
  <c r="AB29" i="7"/>
  <c r="AL25" i="7"/>
  <c r="AK24" i="7"/>
  <c r="AC22" i="7"/>
  <c r="AG19" i="7"/>
  <c r="AD18" i="7"/>
  <c r="AJ12" i="7"/>
  <c r="AE11" i="7"/>
  <c r="AA11" i="7"/>
  <c r="AK10" i="7"/>
  <c r="AH4" i="7"/>
  <c r="AE3" i="7"/>
  <c r="AK49" i="8"/>
  <c r="AG48" i="8"/>
  <c r="AI45" i="8"/>
  <c r="AA43" i="8"/>
  <c r="AL42" i="8"/>
  <c r="AK38" i="8"/>
  <c r="AA36" i="8"/>
  <c r="AM36" i="8" s="1"/>
  <c r="AJ34" i="8"/>
  <c r="AE33" i="8"/>
  <c r="AF29" i="8"/>
  <c r="AM29" i="8" s="1"/>
  <c r="AG25" i="8"/>
  <c r="AB24" i="8"/>
  <c r="AI22" i="8"/>
  <c r="AK19" i="8"/>
  <c r="AD17" i="8"/>
  <c r="AC12" i="8"/>
  <c r="AL10" i="8"/>
  <c r="AM10" i="8" s="1"/>
  <c r="AH9" i="8"/>
  <c r="AM9" i="8" s="1"/>
  <c r="R2" i="8"/>
  <c r="AB12" i="8"/>
  <c r="AD13" i="8"/>
  <c r="AM13" i="8" s="1"/>
  <c r="AJ9" i="8"/>
  <c r="AG49" i="7"/>
  <c r="AM49" i="7" s="1"/>
  <c r="AK46" i="7"/>
  <c r="AB44" i="7"/>
  <c r="AD41" i="7"/>
  <c r="AG34" i="7"/>
  <c r="AI31" i="7"/>
  <c r="AJ41" i="8"/>
  <c r="AL6" i="8"/>
  <c r="N2" i="8"/>
  <c r="AL2" i="8" s="1"/>
  <c r="AK61" i="7"/>
  <c r="AG60" i="7"/>
  <c r="AG57" i="7"/>
  <c r="AJ50" i="7"/>
  <c r="AH39" i="7"/>
  <c r="AE38" i="7"/>
  <c r="AK32" i="7"/>
  <c r="AF24" i="7"/>
  <c r="AA23" i="7"/>
  <c r="AB19" i="7"/>
  <c r="AE12" i="7"/>
  <c r="AJ10" i="7"/>
  <c r="AA7" i="7"/>
  <c r="AG4" i="7"/>
  <c r="AD3" i="7"/>
  <c r="AM3" i="7" s="1"/>
  <c r="AB2" i="7"/>
  <c r="AJ49" i="8"/>
  <c r="AA47" i="8"/>
  <c r="AK42" i="8"/>
  <c r="AF37" i="8"/>
  <c r="AC21" i="8"/>
  <c r="AC9" i="8"/>
  <c r="AE8" i="8"/>
  <c r="M2" i="8"/>
  <c r="AK2" i="8" s="1"/>
  <c r="AJ61" i="7"/>
  <c r="AJ58" i="7"/>
  <c r="AF58" i="7"/>
  <c r="AF57" i="7"/>
  <c r="AB57" i="7"/>
  <c r="AH55" i="7"/>
  <c r="AB53" i="7"/>
  <c r="AM53" i="7" s="1"/>
  <c r="AI51" i="7"/>
  <c r="AI50" i="7"/>
  <c r="AH46" i="7"/>
  <c r="AD46" i="7"/>
  <c r="AJ43" i="7"/>
  <c r="AF43" i="7"/>
  <c r="AA41" i="7"/>
  <c r="AL40" i="7"/>
  <c r="AC39" i="7"/>
  <c r="AM39" i="7" s="1"/>
  <c r="AD34" i="7"/>
  <c r="AF31" i="7"/>
  <c r="AB31" i="7"/>
  <c r="AH29" i="7"/>
  <c r="AH28" i="7"/>
  <c r="AI26" i="7"/>
  <c r="AA24" i="7"/>
  <c r="AJ21" i="7"/>
  <c r="AM21" i="7" s="1"/>
  <c r="AI17" i="7"/>
  <c r="AE17" i="7"/>
  <c r="AD16" i="7"/>
  <c r="AA15" i="7"/>
  <c r="AG9" i="7"/>
  <c r="AJ6" i="7"/>
  <c r="AA2" i="7"/>
  <c r="AI49" i="8"/>
  <c r="AE49" i="8"/>
  <c r="AL47" i="8"/>
  <c r="AC45" i="8"/>
  <c r="AM45" i="8" s="1"/>
  <c r="AJ42" i="8"/>
  <c r="AC41" i="8"/>
  <c r="AL39" i="8"/>
  <c r="AH39" i="8"/>
  <c r="AI38" i="8"/>
  <c r="AM38" i="8" s="1"/>
  <c r="AA37" i="8"/>
  <c r="AD34" i="8"/>
  <c r="AG30" i="8"/>
  <c r="AC30" i="8"/>
  <c r="AA28" i="8"/>
  <c r="AI27" i="8"/>
  <c r="AA25" i="8"/>
  <c r="AL24" i="8"/>
  <c r="AJ23" i="8"/>
  <c r="AF23" i="8"/>
  <c r="AE19" i="8"/>
  <c r="AK16" i="8"/>
  <c r="AJ10" i="8"/>
  <c r="AB9" i="8"/>
  <c r="AD8" i="8"/>
  <c r="AE5" i="8"/>
  <c r="L2" i="8"/>
  <c r="AJ2" i="8" s="1"/>
  <c r="AE60" i="7"/>
  <c r="AM60" i="7" s="1"/>
  <c r="AK55" i="7"/>
  <c r="AE53" i="7"/>
  <c r="AL51" i="7"/>
  <c r="AK47" i="7"/>
  <c r="AB45" i="7"/>
  <c r="AK40" i="7"/>
  <c r="AM40" i="7" s="1"/>
  <c r="AC38" i="7"/>
  <c r="AG35" i="7"/>
  <c r="AK29" i="7"/>
  <c r="AG28" i="7"/>
  <c r="AL26" i="7"/>
  <c r="AD24" i="7"/>
  <c r="AF9" i="7"/>
  <c r="AJ5" i="7"/>
  <c r="AM5" i="7" s="1"/>
  <c r="AE4" i="7"/>
  <c r="AH49" i="8"/>
  <c r="AC44" i="8"/>
  <c r="AD37" i="8"/>
  <c r="AF30" i="8"/>
  <c r="AI23" i="8"/>
  <c r="AK20" i="8"/>
  <c r="AH19" i="8"/>
  <c r="AE18" i="8"/>
  <c r="AF14" i="8"/>
  <c r="AI11" i="8"/>
  <c r="AA9" i="8"/>
  <c r="AL7" i="8"/>
  <c r="K2" i="8"/>
  <c r="AI2" i="8" s="1"/>
  <c r="AE68" i="7"/>
  <c r="AM68" i="7" s="1"/>
  <c r="AE67" i="7"/>
  <c r="AM67" i="7" s="1"/>
  <c r="AF64" i="7"/>
  <c r="AM64" i="7" s="1"/>
  <c r="AI62" i="7"/>
  <c r="AD58" i="7"/>
  <c r="AD57" i="7"/>
  <c r="AF55" i="7"/>
  <c r="AG51" i="7"/>
  <c r="AG50" i="7"/>
  <c r="AC50" i="7"/>
  <c r="AM50" i="7" s="1"/>
  <c r="AI48" i="7"/>
  <c r="AF46" i="7"/>
  <c r="AB46" i="7"/>
  <c r="AM46" i="7" s="1"/>
  <c r="AD43" i="7"/>
  <c r="AB42" i="7"/>
  <c r="AK41" i="7"/>
  <c r="AJ36" i="7"/>
  <c r="AF36" i="7"/>
  <c r="AB34" i="7"/>
  <c r="AM34" i="7" s="1"/>
  <c r="AJ29" i="7"/>
  <c r="AG26" i="7"/>
  <c r="AJ23" i="7"/>
  <c r="AH21" i="7"/>
  <c r="AD21" i="7"/>
  <c r="AK19" i="7"/>
  <c r="AL18" i="7"/>
  <c r="AG17" i="7"/>
  <c r="AC17" i="7"/>
  <c r="AK14" i="7"/>
  <c r="AG14" i="7"/>
  <c r="AB12" i="7"/>
  <c r="AG10" i="7"/>
  <c r="AJ7" i="7"/>
  <c r="AM7" i="7" s="1"/>
  <c r="AG49" i="8"/>
  <c r="AC49" i="8"/>
  <c r="AJ47" i="8"/>
  <c r="AL40" i="8"/>
  <c r="AM40" i="8" s="1"/>
  <c r="AJ39" i="8"/>
  <c r="AF39" i="8"/>
  <c r="AC37" i="8"/>
  <c r="AF35" i="8"/>
  <c r="AJ32" i="8"/>
  <c r="AM32" i="8" s="1"/>
  <c r="AK28" i="8"/>
  <c r="AG27" i="8"/>
  <c r="AB26" i="8"/>
  <c r="AM26" i="8" s="1"/>
  <c r="AD23" i="8"/>
  <c r="AL21" i="8"/>
  <c r="AF20" i="8"/>
  <c r="AI16" i="8"/>
  <c r="AM16" i="8" s="1"/>
  <c r="AE15" i="8"/>
  <c r="AH11" i="8"/>
  <c r="AM11" i="8" s="1"/>
  <c r="AG6" i="8"/>
  <c r="AC4" i="8"/>
  <c r="AK3" i="8"/>
  <c r="AM31" i="8"/>
  <c r="AM18" i="8"/>
  <c r="AM44" i="8"/>
  <c r="AM35" i="8"/>
  <c r="AM20" i="8"/>
  <c r="AM204" i="7"/>
  <c r="AM201" i="7"/>
  <c r="AM202" i="7"/>
  <c r="AM199" i="7"/>
  <c r="AM203" i="7"/>
  <c r="AM189" i="7"/>
  <c r="AM128" i="7"/>
  <c r="AM167" i="7"/>
  <c r="AM152" i="7"/>
  <c r="AM140" i="7"/>
  <c r="AM113" i="7"/>
  <c r="AI192" i="7"/>
  <c r="AM192" i="7" s="1"/>
  <c r="AM186" i="7"/>
  <c r="AM169" i="7"/>
  <c r="AM158" i="7"/>
  <c r="AM143" i="7"/>
  <c r="AM135" i="7"/>
  <c r="AK198" i="7"/>
  <c r="AM188" i="7"/>
  <c r="AM177" i="7"/>
  <c r="AM173" i="7"/>
  <c r="AM165" i="7"/>
  <c r="AM194" i="7"/>
  <c r="AM166" i="7"/>
  <c r="AM111" i="7"/>
  <c r="AM153" i="7"/>
  <c r="AM134" i="7"/>
  <c r="AM133" i="7"/>
  <c r="AM120" i="7"/>
  <c r="AM191" i="7"/>
  <c r="AM170" i="7"/>
  <c r="AM118" i="7"/>
  <c r="AM112" i="7"/>
  <c r="AM174" i="7"/>
  <c r="AM161" i="7"/>
  <c r="AM115" i="7"/>
  <c r="AM179" i="7"/>
  <c r="AM150" i="7"/>
  <c r="AM129" i="7"/>
  <c r="AM121" i="7"/>
  <c r="AM178" i="7"/>
  <c r="AM163" i="7"/>
  <c r="AM162" i="7"/>
  <c r="AM126" i="7"/>
  <c r="AM107" i="7"/>
  <c r="AJ195" i="7"/>
  <c r="AM195" i="7" s="1"/>
  <c r="AD193" i="7"/>
  <c r="AM184" i="7"/>
  <c r="AM175" i="7"/>
  <c r="AM154" i="7"/>
  <c r="AM182" i="7"/>
  <c r="AM145" i="7"/>
  <c r="AM141" i="7"/>
  <c r="AM124" i="7"/>
  <c r="AM176" i="7"/>
  <c r="AM168" i="7"/>
  <c r="AM130" i="7"/>
  <c r="AM180" i="7"/>
  <c r="AM164" i="7"/>
  <c r="AM147" i="7"/>
  <c r="AM146" i="7"/>
  <c r="AM127" i="7"/>
  <c r="AM80" i="7"/>
  <c r="AM61" i="7"/>
  <c r="AM85" i="7"/>
  <c r="AM33" i="7"/>
  <c r="AM27" i="7"/>
  <c r="AM8" i="7"/>
  <c r="AM12" i="7"/>
  <c r="AM89" i="7"/>
  <c r="AM22" i="7"/>
  <c r="AM15" i="7"/>
  <c r="AM102" i="7"/>
  <c r="AM100" i="7"/>
  <c r="AM66" i="7"/>
  <c r="AM84" i="7"/>
  <c r="AM74" i="7"/>
  <c r="AM62" i="7"/>
  <c r="AM90" i="7"/>
  <c r="AM63" i="7"/>
  <c r="AM71" i="7"/>
  <c r="AM30" i="7"/>
  <c r="AM98" i="7"/>
  <c r="AM77" i="7"/>
  <c r="AM72" i="7"/>
  <c r="AM31" i="7"/>
  <c r="AM82" i="7"/>
  <c r="AM87" i="7"/>
  <c r="AM88" i="7"/>
  <c r="AM10" i="7"/>
  <c r="AE101" i="7"/>
  <c r="AM101" i="7" s="1"/>
  <c r="AM86" i="7"/>
  <c r="AM76" i="7"/>
  <c r="AM25" i="7"/>
  <c r="AM78" i="7"/>
  <c r="AM69" i="7"/>
  <c r="AM95" i="7"/>
  <c r="AM94" i="7"/>
  <c r="AM59" i="7"/>
  <c r="AM55" i="7"/>
  <c r="AM47" i="7"/>
  <c r="AM35" i="7"/>
  <c r="AA105" i="7"/>
  <c r="AM56" i="7"/>
  <c r="AT218" i="22" l="1"/>
  <c r="AT218" i="49"/>
  <c r="AT217" i="22"/>
  <c r="AT217" i="49"/>
  <c r="AT216" i="22"/>
  <c r="AT216" i="49"/>
  <c r="AT220" i="22"/>
  <c r="AT220" i="49"/>
  <c r="AT219" i="22"/>
  <c r="AT219" i="49"/>
  <c r="AT221" i="22"/>
  <c r="AT221" i="49"/>
  <c r="AT222" i="22"/>
  <c r="AO9" i="43"/>
  <c r="AU222" i="49"/>
  <c r="AO2" i="43"/>
  <c r="AO6" i="43"/>
  <c r="AO3" i="43"/>
  <c r="AO8" i="43"/>
  <c r="AO5" i="43"/>
  <c r="AO4" i="43"/>
  <c r="AO7" i="43"/>
  <c r="AO9" i="40"/>
  <c r="AT352" i="22"/>
  <c r="AU352" i="49"/>
  <c r="AP6" i="24"/>
  <c r="AU229" i="22"/>
  <c r="AP2" i="28"/>
  <c r="AU275" i="22"/>
  <c r="AP4" i="36"/>
  <c r="AU307" i="22"/>
  <c r="AP2" i="40"/>
  <c r="AU345" i="22"/>
  <c r="AP6" i="40"/>
  <c r="AU349" i="22"/>
  <c r="AP9" i="28"/>
  <c r="AU282" i="22"/>
  <c r="AO5" i="24"/>
  <c r="AT228" i="22"/>
  <c r="AU337" i="49"/>
  <c r="AO4" i="39"/>
  <c r="AT337" i="22"/>
  <c r="AP2" i="27"/>
  <c r="AU265" i="22"/>
  <c r="AP2" i="25"/>
  <c r="AU235" i="22"/>
  <c r="AP6" i="37"/>
  <c r="AU319" i="22"/>
  <c r="AU228" i="49"/>
  <c r="AU340" i="49"/>
  <c r="AO7" i="39"/>
  <c r="AT340" i="22"/>
  <c r="AP3" i="25"/>
  <c r="AU236" i="22"/>
  <c r="AP5" i="26"/>
  <c r="AU258" i="22"/>
  <c r="AU257" i="22"/>
  <c r="AP4" i="26"/>
  <c r="AP4" i="28"/>
  <c r="AU277" i="22"/>
  <c r="AP9" i="26"/>
  <c r="AU262" i="22"/>
  <c r="AU305" i="22"/>
  <c r="AP2" i="36"/>
  <c r="AP7" i="28"/>
  <c r="AU280" i="22"/>
  <c r="AU256" i="22"/>
  <c r="AP3" i="26"/>
  <c r="AP4" i="24"/>
  <c r="AU227" i="22"/>
  <c r="AP2" i="35"/>
  <c r="AU295" i="22"/>
  <c r="AP3" i="39"/>
  <c r="AU336" i="22"/>
  <c r="AP5" i="28"/>
  <c r="AU278" i="22"/>
  <c r="AO5" i="40"/>
  <c r="AT348" i="22"/>
  <c r="AU348" i="49"/>
  <c r="AP3" i="28"/>
  <c r="AU276" i="22"/>
  <c r="AP7" i="25"/>
  <c r="AU240" i="22"/>
  <c r="AP2" i="39"/>
  <c r="AU335" i="22"/>
  <c r="AP4" i="40"/>
  <c r="AU347" i="22"/>
  <c r="AO2" i="29"/>
  <c r="AT285" i="22"/>
  <c r="AU285" i="49"/>
  <c r="AP4" i="25"/>
  <c r="AU237" i="22"/>
  <c r="AP5" i="39"/>
  <c r="AU338" i="22"/>
  <c r="AP9" i="25"/>
  <c r="AU242" i="22"/>
  <c r="AP9" i="38"/>
  <c r="AU332" i="22"/>
  <c r="AO9" i="24"/>
  <c r="AT232" i="22"/>
  <c r="AU232" i="49"/>
  <c r="AO7" i="24"/>
  <c r="AU230" i="49"/>
  <c r="AT230" i="22"/>
  <c r="AP6" i="28"/>
  <c r="AU279" i="22"/>
  <c r="AU308" i="22"/>
  <c r="AP5" i="36"/>
  <c r="AP7" i="26"/>
  <c r="AU260" i="22"/>
  <c r="AU339" i="49"/>
  <c r="AO6" i="39"/>
  <c r="AT339" i="22"/>
  <c r="AP3" i="38"/>
  <c r="AU326" i="22"/>
  <c r="AU342" i="49"/>
  <c r="AO9" i="39"/>
  <c r="AT342" i="22"/>
  <c r="AP6" i="25"/>
  <c r="AU239" i="22"/>
  <c r="AU259" i="22"/>
  <c r="AP6" i="26"/>
  <c r="AP5" i="25"/>
  <c r="AU238" i="22"/>
  <c r="H9" i="3"/>
  <c r="I10" i="3"/>
  <c r="I18" i="3"/>
  <c r="H19" i="3"/>
  <c r="AM48" i="8"/>
  <c r="AM26" i="7"/>
  <c r="AM96" i="7"/>
  <c r="AM93" i="7"/>
  <c r="AM142" i="7"/>
  <c r="AM108" i="7"/>
  <c r="AM197" i="7"/>
  <c r="AM79" i="7"/>
  <c r="AM9" i="7"/>
  <c r="AM4" i="8"/>
  <c r="AM24" i="7"/>
  <c r="AM22" i="8"/>
  <c r="AM11" i="7"/>
  <c r="AM44" i="7"/>
  <c r="AM12" i="8"/>
  <c r="AM13" i="7"/>
  <c r="AM46" i="8"/>
  <c r="AM57" i="7"/>
  <c r="AM16" i="7"/>
  <c r="AM23" i="8"/>
  <c r="AM43" i="7"/>
  <c r="T2" i="9" s="1"/>
  <c r="AM28" i="7"/>
  <c r="AM42" i="8"/>
  <c r="AM20" i="7"/>
  <c r="AM137" i="7"/>
  <c r="AM15" i="8"/>
  <c r="AM17" i="7"/>
  <c r="AM28" i="8"/>
  <c r="AM23" i="7"/>
  <c r="AM14" i="7"/>
  <c r="AM160" i="7"/>
  <c r="AM51" i="7"/>
  <c r="AM41" i="7"/>
  <c r="AM106" i="7"/>
  <c r="AM198" i="7"/>
  <c r="AM45" i="7"/>
  <c r="AM25" i="8"/>
  <c r="AM2" i="7"/>
  <c r="AM8" i="8"/>
  <c r="AM183" i="7"/>
  <c r="AM200" i="7"/>
  <c r="AM151" i="7"/>
  <c r="AM172" i="7"/>
  <c r="AM3" i="8"/>
  <c r="AM30" i="8"/>
  <c r="AM157" i="7"/>
  <c r="AM181" i="7"/>
  <c r="AM185" i="7"/>
  <c r="AM36" i="7"/>
  <c r="AM110" i="7"/>
  <c r="AM116" i="7"/>
  <c r="AM47" i="8"/>
  <c r="AM34" i="8"/>
  <c r="AM104" i="7"/>
  <c r="AM4" i="7"/>
  <c r="AM37" i="8"/>
  <c r="V3" i="9" s="1"/>
  <c r="AM39" i="8"/>
  <c r="AM136" i="7"/>
  <c r="AM83" i="7"/>
  <c r="AM138" i="7"/>
  <c r="AM41" i="8"/>
  <c r="AM122" i="7"/>
  <c r="AM156" i="7"/>
  <c r="AM29" i="7"/>
  <c r="AM5" i="8"/>
  <c r="AM54" i="7"/>
  <c r="AM117" i="7"/>
  <c r="AM7" i="8"/>
  <c r="AM58" i="7"/>
  <c r="AM18" i="7"/>
  <c r="AM52" i="7"/>
  <c r="AM21" i="8"/>
  <c r="AM6" i="8"/>
  <c r="AM17" i="8"/>
  <c r="AM14" i="8"/>
  <c r="AM33" i="8"/>
  <c r="AM19" i="7"/>
  <c r="AM24" i="8"/>
  <c r="U3" i="9" s="1"/>
  <c r="AM6" i="7"/>
  <c r="AM38" i="7"/>
  <c r="AM27" i="8"/>
  <c r="AM49" i="8"/>
  <c r="W3" i="9" s="1"/>
  <c r="AM193" i="7"/>
  <c r="AD2" i="8"/>
  <c r="AM2" i="8" s="1"/>
  <c r="AM19" i="8"/>
  <c r="AM103" i="7"/>
  <c r="U2" i="9" s="1"/>
  <c r="U4" i="9" s="1"/>
  <c r="U5" i="9" s="1"/>
  <c r="AX36" i="10" s="1"/>
  <c r="AY36" i="10" s="1"/>
  <c r="AM171" i="7"/>
  <c r="AM81" i="7"/>
  <c r="AM105" i="7"/>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E40" i="5"/>
  <c r="E3" i="5"/>
  <c r="E4" i="5"/>
  <c r="E5" i="5"/>
  <c r="E6" i="5"/>
  <c r="E7" i="5"/>
  <c r="E8" i="5"/>
  <c r="E9" i="5"/>
  <c r="E11" i="5"/>
  <c r="E12" i="5"/>
  <c r="E13" i="5"/>
  <c r="E14" i="5"/>
  <c r="E15" i="5"/>
  <c r="E16" i="5"/>
  <c r="E17" i="5"/>
  <c r="E18" i="5"/>
  <c r="E19" i="5"/>
  <c r="E20" i="5"/>
  <c r="E21" i="5"/>
  <c r="E22" i="5"/>
  <c r="E23" i="5"/>
  <c r="E24" i="5"/>
  <c r="E25" i="5"/>
  <c r="E26" i="5"/>
  <c r="E27" i="5"/>
  <c r="E28" i="5"/>
  <c r="E29" i="5"/>
  <c r="E30" i="5"/>
  <c r="E31" i="5"/>
  <c r="E32" i="5"/>
  <c r="E35" i="5"/>
  <c r="E36" i="5"/>
  <c r="E37" i="5"/>
  <c r="E38" i="5"/>
  <c r="E39" i="5"/>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5" i="2"/>
  <c r="T5" i="2" s="1"/>
  <c r="T15" i="2" s="1"/>
  <c r="AP2" i="43" l="1"/>
  <c r="AU220" i="22"/>
  <c r="AU220" i="49"/>
  <c r="AU217" i="22"/>
  <c r="AU217" i="49"/>
  <c r="AU218" i="22"/>
  <c r="AU218" i="49"/>
  <c r="AU221" i="22"/>
  <c r="AU221" i="49"/>
  <c r="AU216" i="22"/>
  <c r="AU216" i="49"/>
  <c r="AU219" i="22"/>
  <c r="AU219" i="49"/>
  <c r="AP8" i="43"/>
  <c r="AP3" i="43"/>
  <c r="AP6" i="43"/>
  <c r="AP7" i="43"/>
  <c r="AU222" i="22"/>
  <c r="AP9" i="43"/>
  <c r="AP4" i="43"/>
  <c r="AP5" i="43"/>
  <c r="AP9" i="24"/>
  <c r="AU232" i="22"/>
  <c r="AP9" i="39"/>
  <c r="AU342" i="22"/>
  <c r="AP7" i="39"/>
  <c r="AU340" i="22"/>
  <c r="AP5" i="24"/>
  <c r="AU228" i="22"/>
  <c r="AP6" i="39"/>
  <c r="AU339" i="22"/>
  <c r="AU348" i="22"/>
  <c r="AP5" i="40"/>
  <c r="AU285" i="22"/>
  <c r="AP2" i="29"/>
  <c r="AU352" i="22"/>
  <c r="AP9" i="40"/>
  <c r="AP4" i="39"/>
  <c r="AU337" i="22"/>
  <c r="AP7" i="24"/>
  <c r="AU230" i="22"/>
  <c r="I9" i="3"/>
  <c r="H8" i="3"/>
  <c r="I19" i="3"/>
  <c r="H20" i="3"/>
  <c r="S3" i="9"/>
  <c r="T3" i="9"/>
  <c r="T4" i="9" s="1"/>
  <c r="T5" i="9" s="1"/>
  <c r="V2" i="9"/>
  <c r="V4" i="9" s="1"/>
  <c r="V5" i="9" s="1"/>
  <c r="W2" i="9"/>
  <c r="W4" i="9" s="1"/>
  <c r="W5" i="9" s="1"/>
  <c r="S4" i="9"/>
  <c r="S5" i="9" s="1"/>
  <c r="AB4" i="2"/>
  <c r="AB14" i="2" s="1"/>
  <c r="Q7" i="2"/>
  <c r="Q17" i="2" s="1"/>
  <c r="Q10" i="2"/>
  <c r="Q20" i="2" s="1"/>
  <c r="AB10" i="2"/>
  <c r="AB20" i="2" s="1"/>
  <c r="W9" i="2"/>
  <c r="W19" i="2" s="1"/>
  <c r="R8" i="2"/>
  <c r="R18" i="2" s="1"/>
  <c r="X6" i="2"/>
  <c r="X16" i="2" s="1"/>
  <c r="S5" i="2"/>
  <c r="S15" i="2" s="1"/>
  <c r="Q9" i="2"/>
  <c r="Q19" i="2" s="1"/>
  <c r="AA10" i="2"/>
  <c r="AA20" i="2" s="1"/>
  <c r="V9" i="2"/>
  <c r="V19" i="2" s="1"/>
  <c r="AB7" i="2"/>
  <c r="AB17" i="2" s="1"/>
  <c r="W6" i="2"/>
  <c r="W16" i="2" s="1"/>
  <c r="R5" i="2"/>
  <c r="R15" i="2" s="1"/>
  <c r="Z10" i="2"/>
  <c r="Z20" i="2" s="1"/>
  <c r="Q6" i="2"/>
  <c r="Q16" i="2" s="1"/>
  <c r="X10" i="2"/>
  <c r="X20" i="2" s="1"/>
  <c r="S9" i="2"/>
  <c r="S19" i="2" s="1"/>
  <c r="Y7" i="2"/>
  <c r="Y17" i="2" s="1"/>
  <c r="T6" i="2"/>
  <c r="T16" i="2" s="1"/>
  <c r="Z4" i="2"/>
  <c r="Z14" i="2" s="1"/>
  <c r="Q5" i="2"/>
  <c r="Q15" i="2" s="1"/>
  <c r="W10" i="2"/>
  <c r="W20" i="2" s="1"/>
  <c r="R9" i="2"/>
  <c r="R19" i="2" s="1"/>
  <c r="X7" i="2"/>
  <c r="X17" i="2" s="1"/>
  <c r="S6" i="2"/>
  <c r="S16" i="2" s="1"/>
  <c r="Y4" i="2"/>
  <c r="Y14" i="2" s="1"/>
  <c r="U9" i="2"/>
  <c r="U19" i="2" s="1"/>
  <c r="T9" i="2"/>
  <c r="T19" i="2" s="1"/>
  <c r="AX31" i="10" s="1"/>
  <c r="AY31" i="10" s="1"/>
  <c r="AA11" i="2"/>
  <c r="AA21" i="2" s="1"/>
  <c r="V10" i="2"/>
  <c r="V20" i="2" s="1"/>
  <c r="AB8" i="2"/>
  <c r="AB18" i="2" s="1"/>
  <c r="W7" i="2"/>
  <c r="W17" i="2" s="1"/>
  <c r="R6" i="2"/>
  <c r="R16" i="2" s="1"/>
  <c r="X4" i="2"/>
  <c r="X14" i="2" s="1"/>
  <c r="Q8" i="2"/>
  <c r="Q18" i="2" s="1"/>
  <c r="U6" i="2"/>
  <c r="U16" i="2" s="1"/>
  <c r="Z11" i="2"/>
  <c r="Z21" i="2" s="1"/>
  <c r="U10" i="2"/>
  <c r="U20" i="2" s="1"/>
  <c r="AA8" i="2"/>
  <c r="AA18" i="2" s="1"/>
  <c r="V7" i="2"/>
  <c r="V17" i="2" s="1"/>
  <c r="AB5" i="2"/>
  <c r="AB15" i="2" s="1"/>
  <c r="W4" i="2"/>
  <c r="W14" i="2" s="1"/>
  <c r="Y10" i="2"/>
  <c r="Y20" i="2" s="1"/>
  <c r="Y11" i="2"/>
  <c r="Y21" i="2" s="1"/>
  <c r="T10" i="2"/>
  <c r="T20" i="2" s="1"/>
  <c r="Z8" i="2"/>
  <c r="Z18" i="2" s="1"/>
  <c r="U7" i="2"/>
  <c r="U17" i="2" s="1"/>
  <c r="AA5" i="2"/>
  <c r="AA15" i="2" s="1"/>
  <c r="V4" i="2"/>
  <c r="V14" i="2" s="1"/>
  <c r="V6" i="2"/>
  <c r="V16" i="2" s="1"/>
  <c r="X11" i="2"/>
  <c r="X21" i="2" s="1"/>
  <c r="S10" i="2"/>
  <c r="S20" i="2" s="1"/>
  <c r="Y8" i="2"/>
  <c r="Y18" i="2" s="1"/>
  <c r="T7" i="2"/>
  <c r="T17" i="2" s="1"/>
  <c r="Z5" i="2"/>
  <c r="Z15" i="2" s="1"/>
  <c r="U4" i="2"/>
  <c r="U14" i="2" s="1"/>
  <c r="W11" i="2"/>
  <c r="W21" i="2" s="1"/>
  <c r="R10" i="2"/>
  <c r="R20" i="2" s="1"/>
  <c r="X8" i="2"/>
  <c r="X18" i="2" s="1"/>
  <c r="S7" i="2"/>
  <c r="S17" i="2" s="1"/>
  <c r="Y5" i="2"/>
  <c r="Y15" i="2" s="1"/>
  <c r="T4" i="2"/>
  <c r="T14" i="2" s="1"/>
  <c r="V11" i="2"/>
  <c r="V21" i="2" s="1"/>
  <c r="AB9" i="2"/>
  <c r="AB19" i="2" s="1"/>
  <c r="W8" i="2"/>
  <c r="W18" i="2" s="1"/>
  <c r="R7" i="2"/>
  <c r="R17" i="2" s="1"/>
  <c r="X5" i="2"/>
  <c r="X15" i="2" s="1"/>
  <c r="S4" i="2"/>
  <c r="S14" i="2" s="1"/>
  <c r="U11" i="2"/>
  <c r="U21" i="2" s="1"/>
  <c r="AA9" i="2"/>
  <c r="AA19" i="2" s="1"/>
  <c r="AX41" i="10" s="1"/>
  <c r="AY41" i="10" s="1"/>
  <c r="V8" i="2"/>
  <c r="V18" i="2" s="1"/>
  <c r="AB6" i="2"/>
  <c r="AB16" i="2" s="1"/>
  <c r="W5" i="2"/>
  <c r="W15" i="2" s="1"/>
  <c r="R4" i="2"/>
  <c r="R14" i="2" s="1"/>
  <c r="T11" i="2"/>
  <c r="T21" i="2" s="1"/>
  <c r="Z9" i="2"/>
  <c r="Z19" i="2" s="1"/>
  <c r="AX45" i="10" s="1"/>
  <c r="AY45" i="10" s="1"/>
  <c r="U8" i="2"/>
  <c r="U18" i="2" s="1"/>
  <c r="AA6" i="2"/>
  <c r="AA16" i="2" s="1"/>
  <c r="V5" i="2"/>
  <c r="V15" i="2" s="1"/>
  <c r="Z7" i="2"/>
  <c r="Z17" i="2" s="1"/>
  <c r="Q4" i="2"/>
  <c r="Q14" i="2" s="1"/>
  <c r="S11" i="2"/>
  <c r="S21" i="2" s="1"/>
  <c r="Y9" i="2"/>
  <c r="Y19" i="2" s="1"/>
  <c r="T8" i="2"/>
  <c r="T18" i="2" s="1"/>
  <c r="Z6" i="2"/>
  <c r="Z16" i="2" s="1"/>
  <c r="U5" i="2"/>
  <c r="U15" i="2" s="1"/>
  <c r="AA7" i="2"/>
  <c r="AA17" i="2" s="1"/>
  <c r="AA4" i="2"/>
  <c r="AA14" i="2" s="1"/>
  <c r="Q11" i="2"/>
  <c r="Q21" i="2" s="1"/>
  <c r="R11" i="2"/>
  <c r="R21" i="2" s="1"/>
  <c r="X9" i="2"/>
  <c r="X19" i="2" s="1"/>
  <c r="AX46" i="10" s="1"/>
  <c r="AY46" i="10" s="1"/>
  <c r="S8" i="2"/>
  <c r="S18" i="2" s="1"/>
  <c r="Y6" i="2"/>
  <c r="Y16" i="2" s="1"/>
  <c r="I8" i="3" l="1"/>
  <c r="H7" i="3"/>
  <c r="H21" i="3"/>
  <c r="I20" i="3"/>
  <c r="I7" i="3" l="1"/>
  <c r="H6" i="3"/>
  <c r="H22" i="3"/>
  <c r="I22" i="3" s="1"/>
  <c r="I21" i="3"/>
  <c r="I6" i="3" l="1"/>
  <c r="H5" i="3"/>
  <c r="H4" i="3" l="1"/>
  <c r="I5" i="3"/>
  <c r="H3" i="3" l="1"/>
  <c r="I4" i="3"/>
  <c r="I3" i="3" l="1"/>
  <c r="H2" i="3"/>
  <c r="I2" i="3" s="1"/>
</calcChain>
</file>

<file path=xl/sharedStrings.xml><?xml version="1.0" encoding="utf-8"?>
<sst xmlns="http://schemas.openxmlformats.org/spreadsheetml/2006/main" count="27812" uniqueCount="3927">
  <si>
    <t>指标</t>
  </si>
  <si>
    <t>地区</t>
  </si>
  <si>
    <t>频度</t>
  </si>
  <si>
    <t>单位</t>
  </si>
  <si>
    <t>2015-01-05</t>
  </si>
  <si>
    <t>2015-01-15</t>
  </si>
  <si>
    <t>2015-01-25</t>
  </si>
  <si>
    <t>2015-02-05</t>
  </si>
  <si>
    <t>2015-02-25</t>
  </si>
  <si>
    <t>2015-03-05</t>
  </si>
  <si>
    <t>2015-03-15</t>
  </si>
  <si>
    <t>2015-03-25</t>
  </si>
  <si>
    <t>2015-04-05</t>
  </si>
  <si>
    <t>2015-04-15</t>
  </si>
  <si>
    <t>2015-04-25</t>
  </si>
  <si>
    <t>2015-05-05</t>
  </si>
  <si>
    <t>2015-05-15</t>
  </si>
  <si>
    <t>2015-05-25</t>
  </si>
  <si>
    <t>2015-06-05</t>
  </si>
  <si>
    <t>2015-06-15</t>
  </si>
  <si>
    <t>2015-06-25</t>
  </si>
  <si>
    <t>2015-07-05</t>
  </si>
  <si>
    <t>2015-07-15</t>
  </si>
  <si>
    <t>2015-07-25</t>
  </si>
  <si>
    <t>2015-08-05</t>
  </si>
  <si>
    <t>2015-08-15</t>
  </si>
  <si>
    <t>2015-08-25</t>
  </si>
  <si>
    <t>2015-09-05</t>
  </si>
  <si>
    <t>2015-09-15</t>
  </si>
  <si>
    <t>2015-09-25</t>
  </si>
  <si>
    <t>2015-10-05</t>
  </si>
  <si>
    <t>2015-10-15</t>
  </si>
  <si>
    <t>2015-10-25</t>
  </si>
  <si>
    <t>2015-11-05</t>
  </si>
  <si>
    <t>2015-11-15</t>
  </si>
  <si>
    <t>2015-11-25</t>
  </si>
  <si>
    <t>2015-12-05</t>
  </si>
  <si>
    <t>2015-12-15</t>
  </si>
  <si>
    <t>2015-12-25</t>
  </si>
  <si>
    <t>2016-01-05</t>
  </si>
  <si>
    <t>2016-01-15</t>
  </si>
  <si>
    <t>2016-01-25</t>
  </si>
  <si>
    <t>2016-02-15</t>
  </si>
  <si>
    <t>2016-02-25</t>
  </si>
  <si>
    <t>2016-03-05</t>
  </si>
  <si>
    <t>2016-03-15</t>
  </si>
  <si>
    <t>2016-03-25</t>
  </si>
  <si>
    <t>2016-04-05</t>
  </si>
  <si>
    <t>2016-04-15</t>
  </si>
  <si>
    <t>2016-04-25</t>
  </si>
  <si>
    <t>2016-05-05</t>
  </si>
  <si>
    <t>2016-05-15</t>
  </si>
  <si>
    <t>2016-05-25</t>
  </si>
  <si>
    <t>2016-06-05</t>
  </si>
  <si>
    <t>2016-06-15</t>
  </si>
  <si>
    <t>2016-06-25</t>
  </si>
  <si>
    <t>2016-07-05</t>
  </si>
  <si>
    <t>2016-07-15</t>
  </si>
  <si>
    <t>2016-07-25</t>
  </si>
  <si>
    <t>2016-08-05</t>
  </si>
  <si>
    <t>2016-08-15</t>
  </si>
  <si>
    <t>2016-08-25</t>
  </si>
  <si>
    <t>2016-09-05</t>
  </si>
  <si>
    <t>2016-09-15</t>
  </si>
  <si>
    <t>2016-09-25</t>
  </si>
  <si>
    <t>2016-10-05</t>
  </si>
  <si>
    <t>2016-10-15</t>
  </si>
  <si>
    <t>2016-10-25</t>
  </si>
  <si>
    <t>2016-11-05</t>
  </si>
  <si>
    <t>2016-11-15</t>
  </si>
  <si>
    <t>2016-11-25</t>
  </si>
  <si>
    <t>2016-12-05</t>
  </si>
  <si>
    <t>2016-12-15</t>
  </si>
  <si>
    <t>2016-12-25</t>
  </si>
  <si>
    <t>2017-01-05</t>
  </si>
  <si>
    <t>2017-01-15</t>
  </si>
  <si>
    <t>2017-02-05</t>
  </si>
  <si>
    <t>2017-02-15</t>
  </si>
  <si>
    <t>2017-02-25</t>
  </si>
  <si>
    <t>2017-03-05</t>
  </si>
  <si>
    <t>2017-03-15</t>
  </si>
  <si>
    <t>2017-03-25</t>
  </si>
  <si>
    <t>2017-04-05</t>
  </si>
  <si>
    <t>2017-04-15</t>
  </si>
  <si>
    <t>2017-04-25</t>
  </si>
  <si>
    <t>2017-05-05</t>
  </si>
  <si>
    <t>2017-05-15</t>
  </si>
  <si>
    <t>2017-05-25</t>
  </si>
  <si>
    <t>2017-06-05</t>
  </si>
  <si>
    <t>2017-06-15</t>
  </si>
  <si>
    <t>2017-06-25</t>
  </si>
  <si>
    <t>2017-07-05</t>
  </si>
  <si>
    <t>2017-07-15</t>
  </si>
  <si>
    <t>2017-07-25</t>
  </si>
  <si>
    <t>2017-08-05</t>
  </si>
  <si>
    <t>2017-08-15</t>
  </si>
  <si>
    <t>2017-08-25</t>
  </si>
  <si>
    <t>2017-09-05</t>
  </si>
  <si>
    <t>2017-09-15</t>
  </si>
  <si>
    <t>2017-09-25</t>
  </si>
  <si>
    <t>2017-10-05</t>
  </si>
  <si>
    <t>2017-10-15</t>
  </si>
  <si>
    <t>2017-10-25</t>
  </si>
  <si>
    <t>2017-11-05</t>
  </si>
  <si>
    <t>2017-11-15</t>
  </si>
  <si>
    <t>2017-11-25</t>
  </si>
  <si>
    <t>2017-12-05</t>
  </si>
  <si>
    <t>2017-12-15</t>
  </si>
  <si>
    <t>2017-12-25</t>
  </si>
  <si>
    <t>2018-01-05</t>
  </si>
  <si>
    <t>2018-01-15</t>
  </si>
  <si>
    <t>2018-01-25</t>
  </si>
  <si>
    <t>2018-02-05</t>
  </si>
  <si>
    <t>2018-02-25</t>
  </si>
  <si>
    <t>2018-03-05</t>
  </si>
  <si>
    <t>2018-03-15</t>
  </si>
  <si>
    <t>2018-03-25</t>
  </si>
  <si>
    <t>2018-04-05</t>
  </si>
  <si>
    <t>2018-04-15</t>
  </si>
  <si>
    <t>2018-04-25</t>
  </si>
  <si>
    <t>2018-05-05</t>
  </si>
  <si>
    <t>2018-05-15</t>
  </si>
  <si>
    <t>2018-05-25</t>
  </si>
  <si>
    <t>2018-06-05</t>
  </si>
  <si>
    <t>2018-06-15</t>
  </si>
  <si>
    <t>2018-06-25</t>
  </si>
  <si>
    <t>2018-07-05</t>
  </si>
  <si>
    <t>2018-07-15</t>
  </si>
  <si>
    <t>2018-07-25</t>
  </si>
  <si>
    <t>2018-08-05</t>
  </si>
  <si>
    <t>2018-08-15</t>
  </si>
  <si>
    <t>2018-08-25</t>
  </si>
  <si>
    <t>2018-09-05</t>
  </si>
  <si>
    <t>2018-09-15</t>
  </si>
  <si>
    <t>2018-09-25</t>
  </si>
  <si>
    <t>2018-10-05</t>
  </si>
  <si>
    <t>2018-10-15</t>
  </si>
  <si>
    <t>2018-10-25</t>
  </si>
  <si>
    <t>2018-11-05</t>
  </si>
  <si>
    <t>2018-11-15</t>
  </si>
  <si>
    <t>2018-11-25</t>
  </si>
  <si>
    <t>2018-12-05</t>
  </si>
  <si>
    <t>2018-12-15</t>
  </si>
  <si>
    <t>2018-12-25</t>
  </si>
  <si>
    <t>2019-01-05</t>
  </si>
  <si>
    <t>2019-01-15</t>
  </si>
  <si>
    <t>2019-01-25</t>
  </si>
  <si>
    <t>2019-02-15</t>
  </si>
  <si>
    <t>2019-02-25</t>
  </si>
  <si>
    <t>2019-03-05</t>
  </si>
  <si>
    <t>2019-03-15</t>
  </si>
  <si>
    <t>2019-03-25</t>
  </si>
  <si>
    <t>2019-04-05</t>
  </si>
  <si>
    <t>2019-04-15</t>
  </si>
  <si>
    <t>2019-04-25</t>
  </si>
  <si>
    <t>2019-05-05</t>
  </si>
  <si>
    <t>2019-05-15</t>
  </si>
  <si>
    <t>2019-05-25</t>
  </si>
  <si>
    <t>2019-06-05</t>
  </si>
  <si>
    <t>2019-06-15</t>
  </si>
  <si>
    <t>2019-06-25</t>
  </si>
  <si>
    <t>2019-07-05</t>
  </si>
  <si>
    <t>2019-07-15</t>
  </si>
  <si>
    <t>2019-07-25</t>
  </si>
  <si>
    <t>2019-08-05</t>
  </si>
  <si>
    <t>2019-08-15</t>
  </si>
  <si>
    <t>2019-08-25</t>
  </si>
  <si>
    <t>2019-09-05</t>
  </si>
  <si>
    <t>2019-09-15</t>
  </si>
  <si>
    <t>2019-09-25</t>
  </si>
  <si>
    <t>2019-10-05</t>
  </si>
  <si>
    <t>2019-10-15</t>
  </si>
  <si>
    <t>2019-10-25</t>
  </si>
  <si>
    <t>2019-11-05</t>
  </si>
  <si>
    <t>2019-11-15</t>
  </si>
  <si>
    <t>2019-11-25</t>
  </si>
  <si>
    <t>2019-12-05</t>
  </si>
  <si>
    <t>2019-12-15</t>
  </si>
  <si>
    <t>2019-12-25</t>
  </si>
  <si>
    <t>2020-01-05</t>
  </si>
  <si>
    <t>2020-01-15</t>
  </si>
  <si>
    <t>2020-01-25</t>
  </si>
  <si>
    <t>2020-02-05</t>
  </si>
  <si>
    <t>2020-02-15</t>
  </si>
  <si>
    <t>2020-02-25</t>
  </si>
  <si>
    <t>2020-03-05</t>
  </si>
  <si>
    <t>2020-03-15</t>
  </si>
  <si>
    <t>2020-03-25</t>
  </si>
  <si>
    <t>2020-04-05</t>
  </si>
  <si>
    <t>2020-04-15</t>
  </si>
  <si>
    <t>2020-04-25</t>
  </si>
  <si>
    <t>2020-05-05</t>
  </si>
  <si>
    <t>2020-05-15</t>
  </si>
  <si>
    <t>2020-05-25</t>
  </si>
  <si>
    <t>2020-06-05</t>
  </si>
  <si>
    <t>2020-06-15</t>
  </si>
  <si>
    <t>2020-06-25</t>
  </si>
  <si>
    <t>2020-07-05</t>
  </si>
  <si>
    <t>2020-07-15</t>
  </si>
  <si>
    <t>2020-07-25</t>
  </si>
  <si>
    <t>2020-08-05</t>
  </si>
  <si>
    <t>2020-08-15</t>
  </si>
  <si>
    <t>2020-08-25</t>
  </si>
  <si>
    <t>2020-09-05</t>
  </si>
  <si>
    <t>2020-09-15</t>
  </si>
  <si>
    <t>2020-09-25</t>
  </si>
  <si>
    <t>2020-10-05</t>
  </si>
  <si>
    <t>2020-10-15</t>
  </si>
  <si>
    <t>2020-10-25</t>
  </si>
  <si>
    <t>2020-11-05</t>
  </si>
  <si>
    <t>2020-11-15</t>
  </si>
  <si>
    <t>2020-11-25</t>
  </si>
  <si>
    <t>2020-12-05</t>
  </si>
  <si>
    <t>2020-12-15</t>
  </si>
  <si>
    <t>2020-12-25</t>
  </si>
  <si>
    <t>2021-01-05</t>
  </si>
  <si>
    <t>2021-01-15</t>
  </si>
  <si>
    <t>2021-01-25</t>
  </si>
  <si>
    <t>2021-02-05</t>
  </si>
  <si>
    <t>2021-02-15</t>
  </si>
  <si>
    <t>2021-02-25</t>
  </si>
  <si>
    <t>2021-03-05</t>
  </si>
  <si>
    <t>2021-03-15</t>
  </si>
  <si>
    <t>2021-03-25</t>
  </si>
  <si>
    <t>2021-04-05</t>
  </si>
  <si>
    <t>2021-04-15</t>
  </si>
  <si>
    <t>2021-04-25</t>
  </si>
  <si>
    <t>2021-05-05</t>
  </si>
  <si>
    <t>2021-05-15</t>
  </si>
  <si>
    <t>2021-05-25</t>
  </si>
  <si>
    <t>2021-06-05</t>
  </si>
  <si>
    <t>2021-06-15</t>
  </si>
  <si>
    <t>2021-06-25</t>
  </si>
  <si>
    <t>2021-07-05</t>
  </si>
  <si>
    <t>2021-07-15</t>
  </si>
  <si>
    <t>2021-07-25</t>
  </si>
  <si>
    <t>2021-08-05</t>
  </si>
  <si>
    <t>2021-08-15</t>
  </si>
  <si>
    <t>2021-08-25</t>
  </si>
  <si>
    <t>2021-09-05</t>
  </si>
  <si>
    <t>2021-09-15</t>
  </si>
  <si>
    <t>2021-09-25</t>
  </si>
  <si>
    <t>2021-10-05</t>
  </si>
  <si>
    <t>2021-10-15</t>
  </si>
  <si>
    <t>2021-10-25</t>
  </si>
  <si>
    <t>2021-11-05</t>
  </si>
  <si>
    <t>2021-11-15</t>
  </si>
  <si>
    <t>2021-11-25</t>
  </si>
  <si>
    <t>2021-12-05</t>
  </si>
  <si>
    <t>2021-12-15</t>
  </si>
  <si>
    <t>2021-12-25</t>
  </si>
  <si>
    <t>2022-01-05</t>
  </si>
  <si>
    <t>2022-01-15</t>
  </si>
  <si>
    <t>2022-01-25</t>
  </si>
  <si>
    <t>2022-02-05</t>
  </si>
  <si>
    <t>2022-02-15</t>
  </si>
  <si>
    <t>全国</t>
  </si>
  <si>
    <t>旬</t>
  </si>
  <si>
    <t>元/吨</t>
  </si>
  <si>
    <t/>
  </si>
  <si>
    <t>无烟煤</t>
  </si>
  <si>
    <t>无烟煤</t>
    <phoneticPr fontId="4" type="noConversion"/>
  </si>
  <si>
    <t>焦煤</t>
    <phoneticPr fontId="4" type="noConversion"/>
  </si>
  <si>
    <t>普通混煤（4500 kcal）</t>
    <phoneticPr fontId="4" type="noConversion"/>
  </si>
  <si>
    <t>山西大混（5000 kcal）</t>
    <phoneticPr fontId="4" type="noConversion"/>
  </si>
  <si>
    <t>山西优混（5500 kcal）</t>
    <phoneticPr fontId="4" type="noConversion"/>
  </si>
  <si>
    <t>大同混煤（5800 kcal）</t>
    <phoneticPr fontId="4" type="noConversion"/>
  </si>
  <si>
    <t>液化天然气</t>
  </si>
  <si>
    <t>液化天然气</t>
    <phoneticPr fontId="4" type="noConversion"/>
  </si>
  <si>
    <t>汽油92#</t>
    <phoneticPr fontId="4" type="noConversion"/>
  </si>
  <si>
    <t>汽油95#</t>
    <phoneticPr fontId="4" type="noConversion"/>
  </si>
  <si>
    <t>柴油0#</t>
    <phoneticPr fontId="4" type="noConversion"/>
  </si>
  <si>
    <t>液化石油气</t>
  </si>
  <si>
    <t>液化石油气</t>
    <phoneticPr fontId="4" type="noConversion"/>
  </si>
  <si>
    <t>焦炭</t>
  </si>
  <si>
    <t>焦炭</t>
    <phoneticPr fontId="4" type="noConversion"/>
  </si>
  <si>
    <t>焦炭(二级冶金焦)</t>
    <phoneticPr fontId="4" type="noConversion"/>
  </si>
  <si>
    <t>石油液化气</t>
    <phoneticPr fontId="4" type="noConversion"/>
  </si>
  <si>
    <t>柴油(0#国VI)</t>
    <phoneticPr fontId="4" type="noConversion"/>
  </si>
  <si>
    <t>汽油(95#国VI)</t>
    <phoneticPr fontId="4" type="noConversion"/>
  </si>
  <si>
    <t>汽油(92#国VI)</t>
    <phoneticPr fontId="4" type="noConversion"/>
  </si>
  <si>
    <t>大同混煤(5800大卡)_旬平均</t>
    <phoneticPr fontId="4" type="noConversion"/>
  </si>
  <si>
    <t>山西优混(5500大卡)</t>
    <phoneticPr fontId="4" type="noConversion"/>
  </si>
  <si>
    <t>普通混煤(4500大卡)</t>
    <phoneticPr fontId="4" type="noConversion"/>
  </si>
  <si>
    <t>山西大混(5000大卡)</t>
    <phoneticPr fontId="4" type="noConversion"/>
  </si>
  <si>
    <t>主焦煤</t>
    <phoneticPr fontId="4" type="noConversion"/>
  </si>
  <si>
    <t>无烟煤(洗中块)</t>
    <phoneticPr fontId="4" type="noConversion"/>
  </si>
  <si>
    <t>人民币年份</t>
  </si>
  <si>
    <t>当年人民币相对2012美元</t>
  </si>
  <si>
    <t>2012美元相对当年人民币价格</t>
  </si>
  <si>
    <t>deflator</t>
  </si>
  <si>
    <t>kg</t>
    <phoneticPr fontId="6" type="noConversion"/>
  </si>
  <si>
    <t>datong steam coal</t>
  </si>
  <si>
    <t>大同混煤</t>
  </si>
  <si>
    <t>shanxi youhun steam coal</t>
  </si>
  <si>
    <t>山西优混</t>
  </si>
  <si>
    <t>shanxi dahun steam coal</t>
  </si>
  <si>
    <t>山西大混</t>
  </si>
  <si>
    <t>common steam coal</t>
  </si>
  <si>
    <t>普通混煤</t>
  </si>
  <si>
    <t>anthracite</t>
  </si>
  <si>
    <t>BTU/kg</t>
    <phoneticPr fontId="6" type="noConversion"/>
  </si>
  <si>
    <t>kcal/kg</t>
    <phoneticPr fontId="6" type="noConversion"/>
  </si>
  <si>
    <t>electricity</t>
  </si>
  <si>
    <t>万吨标准煤</t>
  </si>
  <si>
    <t>其他能源</t>
  </si>
  <si>
    <t>亿千瓦时</t>
  </si>
  <si>
    <t>电力</t>
  </si>
  <si>
    <t>万百万千焦</t>
  </si>
  <si>
    <t>热力</t>
  </si>
  <si>
    <t>万吨</t>
  </si>
  <si>
    <t>亿立方米</t>
  </si>
  <si>
    <t>天然气</t>
  </si>
  <si>
    <t>其他石油制品</t>
  </si>
  <si>
    <t>炼厂干气</t>
  </si>
  <si>
    <t>石油焦</t>
  </si>
  <si>
    <t>石油沥青</t>
  </si>
  <si>
    <t>溶剂油</t>
  </si>
  <si>
    <t>石蜡</t>
  </si>
  <si>
    <t>润滑油</t>
  </si>
  <si>
    <t>石脑油</t>
  </si>
  <si>
    <t>燃料油</t>
  </si>
  <si>
    <t>柴油</t>
  </si>
  <si>
    <t>煤油</t>
  </si>
  <si>
    <t>汽油</t>
  </si>
  <si>
    <t>原油</t>
  </si>
  <si>
    <t>其他焦化产品</t>
  </si>
  <si>
    <t>其他煤气</t>
  </si>
  <si>
    <t>转炉煤气</t>
  </si>
  <si>
    <t>高炉煤气</t>
  </si>
  <si>
    <t>焦炉煤气</t>
  </si>
  <si>
    <t>煤矸石</t>
  </si>
  <si>
    <t>型煤</t>
  </si>
  <si>
    <t>其他洗煤</t>
  </si>
  <si>
    <t>洗精煤</t>
  </si>
  <si>
    <t>原煤</t>
  </si>
  <si>
    <t>BTU/单位</t>
    <phoneticPr fontId="6" type="noConversion"/>
  </si>
  <si>
    <t>TJ/单位</t>
  </si>
  <si>
    <t>BTU to kcal</t>
    <phoneticPr fontId="6" type="noConversion"/>
  </si>
  <si>
    <t>BTU to Joule</t>
    <phoneticPr fontId="6" type="noConversion"/>
  </si>
  <si>
    <t>平均低位发热量</t>
  </si>
  <si>
    <t>实物量单位</t>
  </si>
  <si>
    <t>能源名称</t>
  </si>
  <si>
    <t>coking coal</t>
    <phoneticPr fontId="4" type="noConversion"/>
  </si>
  <si>
    <t>kg</t>
    <phoneticPr fontId="4" type="noConversion"/>
  </si>
  <si>
    <t>$/BTU</t>
    <phoneticPr fontId="4" type="noConversion"/>
  </si>
  <si>
    <t>月均价</t>
    <phoneticPr fontId="4" type="noConversion"/>
  </si>
  <si>
    <t>中石油-供军队</t>
    <phoneticPr fontId="4" type="noConversion"/>
  </si>
  <si>
    <t>中石油-炼油企业</t>
    <phoneticPr fontId="4" type="noConversion"/>
  </si>
  <si>
    <t>中石化-供军队</t>
    <phoneticPr fontId="4" type="noConversion"/>
  </si>
  <si>
    <t>中石化-中航油</t>
    <phoneticPr fontId="4" type="noConversion"/>
  </si>
  <si>
    <t>中石化-炼油企业</t>
    <phoneticPr fontId="4" type="noConversion"/>
  </si>
  <si>
    <t>日</t>
    <phoneticPr fontId="4" type="noConversion"/>
  </si>
  <si>
    <t>月</t>
    <phoneticPr fontId="4" type="noConversion"/>
  </si>
  <si>
    <t>年</t>
    <phoneticPr fontId="4" type="noConversion"/>
  </si>
  <si>
    <t>index</t>
    <phoneticPr fontId="4" type="noConversion"/>
  </si>
  <si>
    <t>平均</t>
    <phoneticPr fontId="4" type="noConversion"/>
  </si>
  <si>
    <t>中石化中海广州-广东广州</t>
  </si>
  <si>
    <t>中燃舟山-浙江舟山</t>
  </si>
  <si>
    <t>中燃湛江-广东湛江</t>
  </si>
  <si>
    <t>中燃宁波-浙江宁波</t>
  </si>
  <si>
    <t>中燃广州-广东广州</t>
  </si>
  <si>
    <t>中燃大连-辽宁大连</t>
  </si>
  <si>
    <t>中燃曹妃甸-河北唐山</t>
  </si>
  <si>
    <t>中国船燃-舟山</t>
  </si>
  <si>
    <t>中国船燃-河北秦皇岛</t>
  </si>
  <si>
    <t>上海中燃-上海</t>
  </si>
  <si>
    <t>鹏瀚石化-辽宁盘锦</t>
  </si>
  <si>
    <t>京博石化-山东滨州</t>
  </si>
  <si>
    <t>周</t>
    <phoneticPr fontId="4" type="noConversion"/>
  </si>
  <si>
    <t>发布时间</t>
  </si>
  <si>
    <t>周均</t>
    <phoneticPr fontId="4" type="noConversion"/>
  </si>
  <si>
    <t>月均</t>
    <phoneticPr fontId="4" type="noConversion"/>
  </si>
  <si>
    <t>均值</t>
    <phoneticPr fontId="4" type="noConversion"/>
  </si>
  <si>
    <t>fuel tax</t>
    <phoneticPr fontId="4" type="noConversion"/>
  </si>
  <si>
    <t>pre tax</t>
    <phoneticPr fontId="4" type="noConversion"/>
  </si>
  <si>
    <t>commercial</t>
    <phoneticPr fontId="4" type="noConversion"/>
  </si>
  <si>
    <t>district heating</t>
    <phoneticPr fontId="4" type="noConversion"/>
  </si>
  <si>
    <t>electricity</t>
    <phoneticPr fontId="4" type="noConversion"/>
  </si>
  <si>
    <t>Geoengineering</t>
    <phoneticPr fontId="4" type="noConversion"/>
  </si>
  <si>
    <t>industrial</t>
    <phoneticPr fontId="4" type="noConversion"/>
  </si>
  <si>
    <t>LULLUCF</t>
    <phoneticPr fontId="4" type="noConversion"/>
  </si>
  <si>
    <t>residential</t>
    <phoneticPr fontId="4" type="noConversion"/>
  </si>
  <si>
    <t>transportation</t>
    <phoneticPr fontId="4" type="noConversion"/>
  </si>
  <si>
    <t>biodies</t>
    <phoneticPr fontId="4" type="noConversion"/>
  </si>
  <si>
    <t>biogas</t>
    <phoneticPr fontId="4" type="noConversion"/>
  </si>
  <si>
    <t>biomass</t>
    <phoneticPr fontId="4" type="noConversion"/>
  </si>
  <si>
    <t>coal</t>
    <phoneticPr fontId="4" type="noConversion"/>
  </si>
  <si>
    <t>crude</t>
    <phoneticPr fontId="4" type="noConversion"/>
  </si>
  <si>
    <t>geothermal</t>
    <phoneticPr fontId="4" type="noConversion"/>
  </si>
  <si>
    <t>heat</t>
    <phoneticPr fontId="4" type="noConversion"/>
  </si>
  <si>
    <t>heavyfueloil</t>
    <phoneticPr fontId="4" type="noConversion"/>
  </si>
  <si>
    <t>hydro</t>
    <phoneticPr fontId="4" type="noConversion"/>
  </si>
  <si>
    <t>hydrogen</t>
    <phoneticPr fontId="4" type="noConversion"/>
  </si>
  <si>
    <t>jetkerosene</t>
    <phoneticPr fontId="4" type="noConversion"/>
  </si>
  <si>
    <t>lignite</t>
    <phoneticPr fontId="4" type="noConversion"/>
  </si>
  <si>
    <t>lpgpropbut</t>
    <phoneticPr fontId="4" type="noConversion"/>
  </si>
  <si>
    <t>ms waste</t>
    <phoneticPr fontId="4" type="noConversion"/>
  </si>
  <si>
    <t>nature gas</t>
    <phoneticPr fontId="4" type="noConversion"/>
  </si>
  <si>
    <t>nuclear</t>
    <phoneticPr fontId="4" type="noConversion"/>
  </si>
  <si>
    <t>pet diesel</t>
    <phoneticPr fontId="4" type="noConversion"/>
  </si>
  <si>
    <t>pet gasoline</t>
    <phoneticPr fontId="4" type="noConversion"/>
  </si>
  <si>
    <t>solar</t>
    <phoneticPr fontId="4" type="noConversion"/>
  </si>
  <si>
    <t>wind</t>
    <phoneticPr fontId="4" type="noConversion"/>
  </si>
  <si>
    <t>price sum</t>
    <phoneticPr fontId="4" type="noConversion"/>
  </si>
  <si>
    <t>内蒙古东部褐煤价格指数</t>
  </si>
  <si>
    <t>辽宁沿海褐煤指导价格</t>
    <phoneticPr fontId="4" type="noConversion"/>
  </si>
  <si>
    <t>报告日期</t>
  </si>
  <si>
    <t>汇报价格</t>
  </si>
  <si>
    <t>蒙东指数</t>
  </si>
  <si>
    <t>辽海指数</t>
  </si>
  <si>
    <t>褐煤热值在3000-4000kcal之间</t>
  </si>
  <si>
    <t>kcal</t>
  </si>
  <si>
    <t>褐煤</t>
  </si>
  <si>
    <t>lignite</t>
  </si>
  <si>
    <t>kg</t>
  </si>
  <si>
    <t>BTU</t>
  </si>
  <si>
    <t>https://chinabiodiesel.org/</t>
  </si>
  <si>
    <t>生物柴油密度</t>
  </si>
  <si>
    <t>kg/L</t>
  </si>
  <si>
    <t>生物柴油热值</t>
  </si>
  <si>
    <t>MJ/L</t>
  </si>
  <si>
    <t>世界</t>
  </si>
  <si>
    <t>原油（石油）价格指数，原油的平均现货价格，布伦特原油，西德州中级原油，迪拜原油现货价格（美元/桶）</t>
  </si>
  <si>
    <t>原油（石油），布伦特原油，轻混合重度为38，英国离岸价格（美元/桶）</t>
  </si>
  <si>
    <t>原油（石油），迪拜重度为32原油离岸价格（美元/桶）</t>
  </si>
  <si>
    <t>原油（石油），西德州重度为40中级原油，德克萨斯米德兰（美元/桶）</t>
  </si>
  <si>
    <t>Year</t>
  </si>
  <si>
    <t>Inflation, GDP deflator (annual %)</t>
  </si>
  <si>
    <t>Convert from 2012 USD</t>
  </si>
  <si>
    <t>Convert to 2012 USD</t>
  </si>
  <si>
    <t>1 barrel (42 gallons) of crude oil produced in the United States = 5,691,000 Btu</t>
  </si>
  <si>
    <t>江苏</t>
  </si>
  <si>
    <t>苏州</t>
  </si>
  <si>
    <t>连云港</t>
  </si>
  <si>
    <t>海安</t>
  </si>
  <si>
    <t>南通</t>
  </si>
  <si>
    <t>222 （中压）</t>
  </si>
  <si>
    <t>常熟</t>
  </si>
  <si>
    <t>台州市椒江区</t>
  </si>
  <si>
    <t>浙江</t>
  </si>
  <si>
    <t>山东</t>
  </si>
  <si>
    <t>日照</t>
  </si>
  <si>
    <t>泰开市</t>
  </si>
  <si>
    <t>济宁市</t>
  </si>
  <si>
    <t>工业</t>
  </si>
  <si>
    <t>潍坊</t>
  </si>
  <si>
    <t>潍坊诸城市</t>
  </si>
  <si>
    <t>潍坊滨海经济技术开发区</t>
  </si>
  <si>
    <t>泰安市</t>
  </si>
  <si>
    <t>青岛</t>
  </si>
  <si>
    <t>RMB/GJ</t>
  </si>
  <si>
    <t>原材料</t>
  </si>
  <si>
    <t>材料大类</t>
    <phoneticPr fontId="4" type="noConversion"/>
  </si>
  <si>
    <t>材料小类</t>
    <phoneticPr fontId="4" type="noConversion"/>
  </si>
  <si>
    <t>原产地</t>
  </si>
  <si>
    <t>热值 Kcal/Kg</t>
    <phoneticPr fontId="4" type="noConversion"/>
  </si>
  <si>
    <t>价格（元/吨）</t>
    <phoneticPr fontId="4" type="noConversion"/>
  </si>
  <si>
    <t>税后单价 (元/btu)</t>
    <phoneticPr fontId="4" type="noConversion"/>
  </si>
  <si>
    <t>是否含税</t>
    <phoneticPr fontId="4" type="noConversion"/>
  </si>
  <si>
    <t>供应量（吨）</t>
    <phoneticPr fontId="4" type="noConversion"/>
  </si>
  <si>
    <t>年份</t>
    <phoneticPr fontId="4" type="noConversion"/>
  </si>
  <si>
    <t>省份</t>
    <phoneticPr fontId="4" type="noConversion"/>
  </si>
  <si>
    <t>灰分(A)</t>
  </si>
  <si>
    <t>水分(M)</t>
  </si>
  <si>
    <t>密度(ρ)</t>
  </si>
  <si>
    <t>直径(Φ)</t>
  </si>
  <si>
    <t>平均长度(L)</t>
  </si>
  <si>
    <t>挥发分(V)</t>
  </si>
  <si>
    <t>焦渣特征(CRC)</t>
  </si>
  <si>
    <t>硫分(S)</t>
  </si>
  <si>
    <t>其他参数</t>
  </si>
  <si>
    <t>供货方式</t>
  </si>
  <si>
    <t>供应频率</t>
    <phoneticPr fontId="4" type="noConversion"/>
  </si>
  <si>
    <t>供货地区</t>
  </si>
  <si>
    <t>标题</t>
    <phoneticPr fontId="4" type="noConversion"/>
  </si>
  <si>
    <t>发布日期</t>
    <phoneticPr fontId="4" type="noConversion"/>
  </si>
  <si>
    <t>纯松木</t>
  </si>
  <si>
    <t>木质</t>
  </si>
  <si>
    <t>松柏</t>
  </si>
  <si>
    <t>孝感</t>
  </si>
  <si>
    <t>含税</t>
    <phoneticPr fontId="4" type="noConversion"/>
  </si>
  <si>
    <t>湖北省</t>
  </si>
  <si>
    <t>-</t>
  </si>
  <si>
    <t>1 t/m3</t>
  </si>
  <si>
    <t>8 mm</t>
  </si>
  <si>
    <t>月供</t>
    <phoneticPr fontId="4" type="noConversion"/>
  </si>
  <si>
    <t>湖北省-孝感</t>
  </si>
  <si>
    <t>8mm纯松木生物质颗粒燃料 湖北省 孝感，更新时间：2019-04-02 13:39:11。</t>
  </si>
  <si>
    <t>2019-04-02</t>
  </si>
  <si>
    <t>沙柳</t>
  </si>
  <si>
    <t>其他木</t>
  </si>
  <si>
    <t>不含税</t>
    <phoneticPr fontId="4" type="noConversion"/>
  </si>
  <si>
    <t>内蒙古</t>
  </si>
  <si>
    <t>10 mm</t>
  </si>
  <si>
    <t>几百吨</t>
  </si>
  <si>
    <t>仓库自提</t>
  </si>
  <si>
    <t>单次</t>
    <phoneticPr fontId="4" type="noConversion"/>
  </si>
  <si>
    <t>内蒙古-鄂尔多斯乌审旗</t>
  </si>
  <si>
    <t>10mm沙柳生物质原料 内蒙古 鄂尔多斯乌审旗，更新时间：2018-03-23 10:25:26。</t>
  </si>
  <si>
    <t>2018-03-23</t>
  </si>
  <si>
    <t>樟子松</t>
  </si>
  <si>
    <t>太仓</t>
  </si>
  <si>
    <t>山东省</t>
  </si>
  <si>
    <t>2 cm</t>
  </si>
  <si>
    <t>山东省-临沂市兰陵县</t>
  </si>
  <si>
    <t>8mm樟子松生物质颗粒燃料 山东省 临沂市兰陵县，更新时间：2020-12-10 10:21:30。</t>
  </si>
  <si>
    <t>2020-12-10</t>
  </si>
  <si>
    <t>稻壳</t>
  </si>
  <si>
    <t>作物</t>
  </si>
  <si>
    <t>谷壳</t>
  </si>
  <si>
    <t>益阳</t>
  </si>
  <si>
    <t>湖南省</t>
  </si>
  <si>
    <t>湖南省-益阳市</t>
  </si>
  <si>
    <t>8mm稻壳生物质颗粒燃料 湖南省 益阳市，更新时间：2018-03-18 11:44:01。</t>
  </si>
  <si>
    <t>2018-03-18</t>
  </si>
  <si>
    <t>杨木</t>
  </si>
  <si>
    <t>唐山</t>
  </si>
  <si>
    <t>河北省</t>
  </si>
  <si>
    <t>4 mm</t>
  </si>
  <si>
    <t>送货上门</t>
  </si>
  <si>
    <t>河北省-唐山</t>
  </si>
  <si>
    <t>4mm杨木生物质颗粒燃料 河北省 唐山，更新时间：2021-01-11 08:47:34。</t>
  </si>
  <si>
    <t>2021-01-11</t>
  </si>
  <si>
    <t>柠条</t>
  </si>
  <si>
    <t>0.5 t/m3</t>
  </si>
  <si>
    <t>3 cm</t>
  </si>
  <si>
    <t>内蒙古-乌兰察布市</t>
  </si>
  <si>
    <t>8mm柠条生物质颗粒燃料 内蒙古 乌兰察布市，更新时间：2019-04-24 19:31:49。</t>
  </si>
  <si>
    <t>2019-04-24</t>
  </si>
  <si>
    <t>杉木屑</t>
  </si>
  <si>
    <t>杉木</t>
  </si>
  <si>
    <t>武汉</t>
  </si>
  <si>
    <t>5 mm</t>
  </si>
  <si>
    <t>湖北省-武汉市</t>
  </si>
  <si>
    <t>5mm杉木屑生物质原料 湖北省 武汉市，更新时间：2020-05-06 08:07:27。</t>
  </si>
  <si>
    <t>2020-05-06</t>
  </si>
  <si>
    <t>硬杂木</t>
  </si>
  <si>
    <t>复合木</t>
  </si>
  <si>
    <t>张家港</t>
  </si>
  <si>
    <t>江苏省</t>
  </si>
  <si>
    <t>1 mm</t>
  </si>
  <si>
    <t>江苏省-苏州</t>
  </si>
  <si>
    <t>1mm硬杂木生物质原料 江苏省 苏州，更新时间：2019-05-06 10:17:19。</t>
  </si>
  <si>
    <t>2019-05-06</t>
  </si>
  <si>
    <t>圆木</t>
  </si>
  <si>
    <t>鄂尔多斯市</t>
  </si>
  <si>
    <t>内蒙古-鄂尔多斯市</t>
  </si>
  <si>
    <t>8mm圆木生物质原料 内蒙古 鄂尔多斯市，更新时间：2019-11-06 11:00:01。</t>
  </si>
  <si>
    <t>2019-11-06</t>
  </si>
  <si>
    <t>膏状添加剂</t>
  </si>
  <si>
    <t>其他</t>
  </si>
  <si>
    <t>建材</t>
  </si>
  <si>
    <t>东营</t>
  </si>
  <si>
    <t>1.2 t/m3</t>
  </si>
  <si>
    <t>1 cm</t>
  </si>
  <si>
    <t>山东省-东营市</t>
  </si>
  <si>
    <t>1mm膏状添加剂生物质原料 山东省 东营市，更新时间：2019-07-30 07:42:44。</t>
  </si>
  <si>
    <t>2019-07-30</t>
  </si>
  <si>
    <t>木材</t>
  </si>
  <si>
    <t>昌吉</t>
  </si>
  <si>
    <t>新疆维吾尔自治区</t>
    <phoneticPr fontId="4" type="noConversion"/>
  </si>
  <si>
    <t>新疆-昌吉</t>
  </si>
  <si>
    <t>5mm木材生物质原料 新疆 昌吉，更新时间：2021-11-05 14:05:31。</t>
  </si>
  <si>
    <t>压缩稻谷壳</t>
  </si>
  <si>
    <t>沈阳</t>
  </si>
  <si>
    <t>辽宁省</t>
  </si>
  <si>
    <t>60 mm</t>
  </si>
  <si>
    <t>辽宁省-沈阳</t>
  </si>
  <si>
    <t>60mm压缩稻谷壳生物质块状燃料 辽宁省 沈阳，更新时间：2019-11-25 08:34:08。</t>
  </si>
  <si>
    <t>杂木</t>
  </si>
  <si>
    <t>哈尔滨</t>
  </si>
  <si>
    <t>黑龙江</t>
  </si>
  <si>
    <t>6 mm</t>
  </si>
  <si>
    <t>黑龙江-哈尔滨</t>
  </si>
  <si>
    <t>6mm杂木生物质原料 黑龙江 哈尔滨，更新时间：2018-12-06 15:06:58。</t>
  </si>
  <si>
    <t>2018-12-06</t>
  </si>
  <si>
    <t>棉杆</t>
  </si>
  <si>
    <t>秸秆</t>
  </si>
  <si>
    <t>威县</t>
  </si>
  <si>
    <t>河北省-威县</t>
  </si>
  <si>
    <t>10mm棉杆生物质原料 河北省 威县，更新时间：2018-01-08 14:13:14。</t>
  </si>
  <si>
    <t>2018-01-08</t>
  </si>
  <si>
    <t>花生壳</t>
  </si>
  <si>
    <t>南阳</t>
  </si>
  <si>
    <t>河南省</t>
  </si>
  <si>
    <t>32 mm</t>
  </si>
  <si>
    <t>河南省-南阳市</t>
  </si>
  <si>
    <t>32mm花生壳生物质块状燃料 河南省 南阳市，更新时间：2018-11-26 16:13:24。</t>
  </si>
  <si>
    <t>2018-11-26</t>
  </si>
  <si>
    <t>杨木板皮</t>
  </si>
  <si>
    <t>伊犁</t>
  </si>
  <si>
    <t>新疆-伊犁</t>
  </si>
  <si>
    <t>32mm杨木板皮生物质块状燃料 新疆 伊犁，更新时间：2021-04-19 08:31:26。</t>
  </si>
  <si>
    <t>2021-04-19</t>
  </si>
  <si>
    <t>木屑</t>
  </si>
  <si>
    <t>山东省-泰安</t>
  </si>
  <si>
    <t>8mm木屑生物质颗粒燃料 山东省 泰安，更新时间：2020-07-01 13:00:20。</t>
  </si>
  <si>
    <t>2020-07-01</t>
  </si>
  <si>
    <t>枣庄</t>
  </si>
  <si>
    <t>山东省-枣庄</t>
  </si>
  <si>
    <t>8mm木屑生物质原料 山东省 枣庄，更新时间：2018-03-26 08:05:13。</t>
  </si>
  <si>
    <t>2018-03-26</t>
  </si>
  <si>
    <t>阜阳市</t>
  </si>
  <si>
    <t>安徽省</t>
  </si>
  <si>
    <t>30 mm</t>
  </si>
  <si>
    <t>安徽省-阜阳市</t>
  </si>
  <si>
    <t>30mm花生壳生物质块状燃料 安徽省 阜阳市，更新时间：2018-09-10 07:55:51。</t>
  </si>
  <si>
    <t>2018-09-10</t>
  </si>
  <si>
    <t>石家庄</t>
  </si>
  <si>
    <t>20 mm</t>
  </si>
  <si>
    <t>河北省-石家庄</t>
  </si>
  <si>
    <t>20mm杂木生物质原料 河北省 石家庄，更新时间：2020-06-01 08:07:15。</t>
  </si>
  <si>
    <t>2020-06-01</t>
  </si>
  <si>
    <t>10mm木屑生物质原料 河北省 石家庄，更新时间：2021-12-07 08:02:46。</t>
  </si>
  <si>
    <t>2021-12-07</t>
  </si>
  <si>
    <t>齐齐哈尔</t>
  </si>
  <si>
    <t>4 cm</t>
  </si>
  <si>
    <t>黑龙江-齐齐哈尔</t>
  </si>
  <si>
    <t>8mm稻壳生物质颗粒燃料 黑龙江 齐齐哈尔，更新时间：2019-11-21 15:10:15。</t>
  </si>
  <si>
    <t>2019-11-21</t>
  </si>
  <si>
    <t>玉米秸秆</t>
  </si>
  <si>
    <t>1.1 t/m3</t>
  </si>
  <si>
    <t>8mm玉米秸秆生物质块状燃料 黑龙江 哈尔滨，更新时间：2017-09-12 07:05:39。</t>
  </si>
  <si>
    <t>2017-09-12</t>
  </si>
  <si>
    <t>穆棱市</t>
  </si>
  <si>
    <t>5 cm</t>
  </si>
  <si>
    <t>黑龙江-牡丹江</t>
  </si>
  <si>
    <t>8mm稻壳生物质颗粒燃料 黑龙江 牡丹江，更新时间：2019-01-02 09:13:27。</t>
  </si>
  <si>
    <t>2019-01-02</t>
  </si>
  <si>
    <t>伊通县</t>
  </si>
  <si>
    <t>吉林省</t>
  </si>
  <si>
    <t>0.9 t/m3</t>
  </si>
  <si>
    <t>28 mm</t>
  </si>
  <si>
    <t>吉林省-四平市</t>
  </si>
  <si>
    <t>28mm秸秆生物质块状燃料 吉林省 四平市，更新时间：2017-11-17 10:17:14。</t>
  </si>
  <si>
    <t>2017-11-17</t>
  </si>
  <si>
    <t>铜川</t>
  </si>
  <si>
    <t>陕西省</t>
  </si>
  <si>
    <t>陕西省-铜川市</t>
  </si>
  <si>
    <t>1mm杂木生物质原料 陕西省 铜川市，更新时间：2022-02-28 11:20:01。</t>
  </si>
  <si>
    <t>2022-02-28</t>
  </si>
  <si>
    <t>8.5 t/m3</t>
  </si>
  <si>
    <t>黑龙江-密山市</t>
  </si>
  <si>
    <t>8mm稻壳生物质颗粒燃料 黑龙江 密山市，更新时间：2019-04-24 15:56:53。</t>
  </si>
  <si>
    <t>吉林市</t>
  </si>
  <si>
    <t>0.7 t/m3</t>
  </si>
  <si>
    <t>8mm秸秆生物质颗粒燃料 黑龙江 哈尔滨，更新时间：2020-05-22 11:09:34。</t>
  </si>
  <si>
    <t>2020-05-22</t>
  </si>
  <si>
    <t>绥化</t>
  </si>
  <si>
    <t>黑龙江-绥化</t>
  </si>
  <si>
    <t>8mm稻壳生物质颗粒燃料 黑龙江 绥化，更新时间：2018-12-03 08:13:30。</t>
  </si>
  <si>
    <t>2018-12-03</t>
  </si>
  <si>
    <t>7 cm</t>
  </si>
  <si>
    <t>河南省-南阳</t>
  </si>
  <si>
    <t>30mm花生壳生物质块状燃料 河南省 南阳，更新时间：2017-07-04 18:11:33。</t>
  </si>
  <si>
    <t>2017-07-04</t>
  </si>
  <si>
    <t>河南省-正阳县</t>
  </si>
  <si>
    <t>8mm花生壳生物质块状燃料 河南省 正阳县，更新时间：2018-12-17 08:21:48。</t>
  </si>
  <si>
    <t>2018-12-17</t>
  </si>
  <si>
    <t>东莞</t>
  </si>
  <si>
    <t>广东省</t>
  </si>
  <si>
    <t>1.0 t/m3</t>
  </si>
  <si>
    <t>9.5 mm</t>
  </si>
  <si>
    <t>广东省-东莞</t>
  </si>
  <si>
    <t>9.5mm杂木生物质颗粒燃料 广东省 东莞，更新时间：2020-06-25 16:00:01。</t>
  </si>
  <si>
    <t>吉林</t>
  </si>
  <si>
    <t>9 mm</t>
  </si>
  <si>
    <t>吉林省-吉林市</t>
  </si>
  <si>
    <t>9mm稻壳生物质颗粒燃料 吉林省 吉林市，更新时间：2019-03-11 13:26:19。</t>
  </si>
  <si>
    <t>2019-03-11</t>
  </si>
  <si>
    <t>黑龙江-绥化市</t>
  </si>
  <si>
    <t>8mm稻壳生物质颗粒燃料 黑龙江 绥化市，更新时间：2018-07-17 08:52:15。</t>
  </si>
  <si>
    <t>2018-07-17</t>
  </si>
  <si>
    <t>河南</t>
  </si>
  <si>
    <t>8mm花生壳生物质颗粒燃料 河南省 南阳，更新时间：2018-10-29 08:59:54。</t>
  </si>
  <si>
    <t>2018-10-29</t>
  </si>
  <si>
    <t>鞍山</t>
  </si>
  <si>
    <t>辽宁省-鞍山</t>
  </si>
  <si>
    <t>10mm秸秆生物质块状燃料 辽宁省 鞍山，更新时间：2018-07-02 08:19:05。</t>
  </si>
  <si>
    <t>2018-07-02</t>
  </si>
  <si>
    <t>绥化市</t>
  </si>
  <si>
    <t>32mm玉米秸秆生物质块状燃料 黑龙江 绥化，更新时间：2020-03-05 08:34:15。</t>
  </si>
  <si>
    <t>内蒙古-鄂尔多斯</t>
  </si>
  <si>
    <t>8mm杨木生物质颗粒燃料 内蒙古 鄂尔多斯，更新时间：2020-04-22 14:10:01。</t>
  </si>
  <si>
    <t>2020-04-22</t>
  </si>
  <si>
    <t>佳木斯</t>
  </si>
  <si>
    <t>黑龙江-佳木斯市桦川县桦树村</t>
  </si>
  <si>
    <t>8mm稻壳生物质颗粒燃料 黑龙江 佳木斯市桦川县桦树村，更新时间：2018-06-11 07:57:54。</t>
  </si>
  <si>
    <t>2018-06-11</t>
  </si>
  <si>
    <t>西安</t>
  </si>
  <si>
    <t>40 mm</t>
  </si>
  <si>
    <t>15 cm</t>
  </si>
  <si>
    <t>陕西省-西安周边</t>
  </si>
  <si>
    <t>40mm秸秆生物质块状燃料 陕西省 西安周边，更新时间：2020-03-17 16:26:40。</t>
  </si>
  <si>
    <t>2020-03-17</t>
  </si>
  <si>
    <t>黑龙江-双城市</t>
  </si>
  <si>
    <t>8mm秸秆生物质颗粒燃料 黑龙江 双城市，更新时间：2019-05-24 08:26:15。</t>
  </si>
  <si>
    <t>2019-05-24</t>
  </si>
  <si>
    <t>6mm花生壳生物质颗粒燃料 河南省 南阳，更新时间：2020-10-11 07:16:20。</t>
  </si>
  <si>
    <t>2020-10-11</t>
  </si>
  <si>
    <t>木料</t>
  </si>
  <si>
    <t>盐城大丰</t>
  </si>
  <si>
    <t>42 mm</t>
  </si>
  <si>
    <t>10 cm</t>
  </si>
  <si>
    <t>江苏省-盐城大丰</t>
  </si>
  <si>
    <t>42mm木料生物质块状燃料 江苏省 盐城大丰，更新时间：2020-03-01 17:40:01。</t>
  </si>
  <si>
    <t>2020-03-01</t>
  </si>
  <si>
    <t>乾安县</t>
  </si>
  <si>
    <t>25 mm</t>
  </si>
  <si>
    <t>吉林省-乾安县</t>
  </si>
  <si>
    <t>25mm秸秆生物质块状燃料 吉林省 乾安县，更新时间：2020-01-07 18:30:01。</t>
  </si>
  <si>
    <t>2020-01-07</t>
  </si>
  <si>
    <t>九台市</t>
  </si>
  <si>
    <t>1.5 t/m3</t>
  </si>
  <si>
    <t>吉林省-长春</t>
  </si>
  <si>
    <t>32mm秸秆生物质块状燃料 吉林省 长春，更新时间：2018-03-08 14:25:33。</t>
  </si>
  <si>
    <t>2018-03-08</t>
  </si>
  <si>
    <t>南阳市</t>
  </si>
  <si>
    <t>8mm花生壳生物质颗粒燃料 河南省 南阳市，更新时间：2018-08-07 08:21:22。</t>
  </si>
  <si>
    <t>2018-08-07</t>
  </si>
  <si>
    <t>杂木屑</t>
  </si>
  <si>
    <t>重庆</t>
  </si>
  <si>
    <t>重庆市</t>
  </si>
  <si>
    <t>50 mm</t>
  </si>
  <si>
    <t>重庆市-重庆</t>
  </si>
  <si>
    <t>50mm杂木屑生物质块状燃料 重庆市 重庆，更新时间：2020-09-20 17:50:01。</t>
  </si>
  <si>
    <t>2020-09-20</t>
  </si>
  <si>
    <t>8mm稻壳生物质颗粒燃料 黑龙江 哈尔滨，更新时间：2018-11-12 08:55:20。</t>
  </si>
  <si>
    <t>2018-11-12</t>
  </si>
  <si>
    <t>湖北</t>
  </si>
  <si>
    <t>湖北省-荆州市</t>
  </si>
  <si>
    <t>8mm稻壳生物质颗粒燃料 湖北省 荆州市，更新时间：2022-02-28 11:20:01。</t>
  </si>
  <si>
    <t>河南南阳</t>
  </si>
  <si>
    <t>0.8 t/m3</t>
  </si>
  <si>
    <t>33 mm</t>
  </si>
  <si>
    <t>33mm花生壳生物质块状燃料 河南省 南阳市，更新时间：2017-11-28 10:17:01。</t>
  </si>
  <si>
    <t>2017-11-28</t>
  </si>
  <si>
    <t>芦苇</t>
  </si>
  <si>
    <t>0.3 cm</t>
  </si>
  <si>
    <t>黑龙江-大庆</t>
  </si>
  <si>
    <t>8mm芦苇生物质颗粒燃料 黑龙江 大庆，更新时间：2018-04-02 08:02:03。</t>
  </si>
  <si>
    <t>2018-04-02</t>
  </si>
  <si>
    <t>8mm稻壳生物质颗粒燃料 黑龙江 绥化，更新时间：2021-01-11 08:47:57。</t>
  </si>
  <si>
    <t>8mm稻壳生物质颗粒燃料 黑龙江 绥化市，更新时间：2019-05-14 18:25:01。</t>
  </si>
  <si>
    <t>2019-05-14</t>
  </si>
  <si>
    <t>33mm花生壳生物质块状燃料 河南省 南阳，更新时间：2018-04-29 05:26:18。</t>
  </si>
  <si>
    <t>2018-04-29</t>
  </si>
  <si>
    <t>吉林省-延边龙井市</t>
  </si>
  <si>
    <t>8mm稻壳生物质颗粒燃料 吉林省 延边龙井市，更新时间：2018-01-31 08:57:58。</t>
  </si>
  <si>
    <t>2018-01-31</t>
  </si>
  <si>
    <t>糠醛渣</t>
  </si>
  <si>
    <t>其他作物</t>
  </si>
  <si>
    <t>菏泽</t>
  </si>
  <si>
    <t>山东省-郓城</t>
  </si>
  <si>
    <t>9mm糠醛渣生物质颗粒燃料 山东省 郓城，更新时间：2018-08-27 08:54:26。</t>
  </si>
  <si>
    <t>2018-08-27</t>
  </si>
  <si>
    <t>正阳</t>
  </si>
  <si>
    <t>河南省-驻马店</t>
  </si>
  <si>
    <t>8mm花生壳生物质颗粒燃料 河南省 驻马店，更新时间：2019-04-16 08:00:27。</t>
  </si>
  <si>
    <t>2019-04-16</t>
  </si>
  <si>
    <t>玉米芯</t>
  </si>
  <si>
    <t>南通市</t>
  </si>
  <si>
    <t>江苏省-南通市</t>
  </si>
  <si>
    <t>8mm玉米芯生物质颗粒燃料 江苏省 南通市，更新时间：2020-12-22 14:45:47。</t>
  </si>
  <si>
    <t>2020-12-22</t>
  </si>
  <si>
    <t>阜新</t>
  </si>
  <si>
    <t>1.15 t/m3</t>
  </si>
  <si>
    <t>辽宁省-阜蒙县</t>
  </si>
  <si>
    <t>8mm花生壳生物质颗粒燃料 辽宁省 阜蒙县，更新时间：2019-11-09 17:04:13。</t>
  </si>
  <si>
    <t>2019-11-09</t>
  </si>
  <si>
    <t>松原</t>
  </si>
  <si>
    <t>2.5 cm</t>
  </si>
  <si>
    <t>吉林省-松原市</t>
  </si>
  <si>
    <t>30mm花生壳生物质块状燃料 吉林省 松原市，更新时间：2020-08-26 16:00:56。</t>
  </si>
  <si>
    <t>2020-08-26</t>
  </si>
  <si>
    <t>河南省-南阳市唐河县</t>
  </si>
  <si>
    <t>8mm花生壳生物质颗粒燃料 河南省 南阳市唐河县，更新时间：2018-11-06 16:38:36。</t>
  </si>
  <si>
    <t>2018-11-06</t>
  </si>
  <si>
    <t>邯郸</t>
  </si>
  <si>
    <t>河北省-邯郸</t>
  </si>
  <si>
    <t>32mm花生壳生物质块状燃料 河北省 邯郸，更新时间：2018-04-25 16:33:52。</t>
  </si>
  <si>
    <t>荆州</t>
  </si>
  <si>
    <t>9mm谷壳生物质颗粒燃料 湖北省 荆州市，更新时间：2018-09-06 09:50:00。</t>
  </si>
  <si>
    <t>2018-09-06</t>
  </si>
  <si>
    <t>河南省-开封地区</t>
  </si>
  <si>
    <t>32mm花生壳生物质块状燃料 河南省 开封地区，更新时间：2018-09-20 08:21:12。</t>
  </si>
  <si>
    <t>2018-09-20</t>
  </si>
  <si>
    <t>6 cm</t>
  </si>
  <si>
    <t>6mm稻壳生物质颗粒燃料 黑龙江 哈尔滨，更新时间：2017-12-07 13:27:09。</t>
  </si>
  <si>
    <t>2017-12-07</t>
  </si>
  <si>
    <t>山东省-菏泽</t>
  </si>
  <si>
    <t>30mm糠醛渣生物质块状燃料 山东省 菏泽，更新时间：2018-12-17 10:45:24。</t>
  </si>
  <si>
    <t>包头市</t>
  </si>
  <si>
    <t>内蒙古-包头市</t>
  </si>
  <si>
    <t>8mm秸秆生物质颗粒燃料 内蒙古 包头市，更新时间：2020-10-30 13:24:33。</t>
  </si>
  <si>
    <t>2020-10-30</t>
  </si>
  <si>
    <t>湖北京山</t>
  </si>
  <si>
    <t>8 cm</t>
  </si>
  <si>
    <t>湖北省-京山</t>
  </si>
  <si>
    <t>8mm稻壳生物质颗粒燃料 湖北省 京山，更新时间：2020-08-31 14:02:59。</t>
  </si>
  <si>
    <t>2020-08-31</t>
  </si>
  <si>
    <t>锯沫</t>
  </si>
  <si>
    <t>朝阳</t>
  </si>
  <si>
    <t>辽宁省-朝阳</t>
  </si>
  <si>
    <t>8mm锯沫生物质颗粒燃料 辽宁省 朝阳，更新时间：2020-07-03 19:20:22。</t>
  </si>
  <si>
    <t>2020-07-03</t>
  </si>
  <si>
    <t>临沂市</t>
  </si>
  <si>
    <t>山东省-临沂市临沭县</t>
  </si>
  <si>
    <t>50mm花生壳生物质块状燃料 山东省 临沂市临沭县，更新时间：2021-04-14 11:05:53。</t>
  </si>
  <si>
    <t>2021-04-14</t>
  </si>
  <si>
    <t>8mm花生壳生物质颗粒燃料 河南省 南阳市，更新时间：2018-10-30 10:06:15。</t>
  </si>
  <si>
    <t>2018-10-30</t>
  </si>
  <si>
    <t>河南省-驻马店正阳</t>
  </si>
  <si>
    <t>30mm花生壳生物质块状燃料 河南省 驻马店正阳，更新时间：2018-04-04 10:00:39。</t>
  </si>
  <si>
    <t>2018-04-04</t>
  </si>
  <si>
    <t>拆迁料</t>
  </si>
  <si>
    <t>廊坊</t>
  </si>
  <si>
    <t>河北省-廊坊市</t>
  </si>
  <si>
    <t>8mm拆迁料生物质颗粒燃料 河北省 廊坊市，更新时间：2020-11-04 17:20:01。</t>
  </si>
  <si>
    <t>2020-11-04</t>
  </si>
  <si>
    <t>模板</t>
  </si>
  <si>
    <t>邢台市</t>
  </si>
  <si>
    <t>30 cm</t>
  </si>
  <si>
    <t>河北省-邢台市平乡县</t>
  </si>
  <si>
    <t>8mm模板生物质颗粒燃料 河北省 邢台市平乡县，更新时间：2021-08-13 08:23:57。</t>
  </si>
  <si>
    <t>2021-08-13</t>
  </si>
  <si>
    <t>宿迁市</t>
  </si>
  <si>
    <t>江苏省-宿迁市</t>
  </si>
  <si>
    <t>8mm稻壳生物质颗粒燃料 江苏省 宿迁市，更新时间：2020-05-29 18:35:01。</t>
  </si>
  <si>
    <t>2020-05-29</t>
  </si>
  <si>
    <t>8.5 mm</t>
  </si>
  <si>
    <t>湖北省-荆州</t>
  </si>
  <si>
    <t>8.5mm稻壳生物质颗粒燃料 湖北省 荆州，更新时间：2019-05-05 13:24:27。</t>
  </si>
  <si>
    <t>项城市</t>
  </si>
  <si>
    <t>河南省-项城市</t>
  </si>
  <si>
    <t>8mm秸秆生物质颗粒燃料 河南省 项城市，更新时间：2017-03-03 16:46:41。</t>
  </si>
  <si>
    <t>2017-03-03</t>
  </si>
  <si>
    <t>潜江</t>
  </si>
  <si>
    <t>湖北省-潜江</t>
  </si>
  <si>
    <t>8mm稻壳生物质颗粒燃料 湖北省 潜江，更新时间：2018-12-28 08:14:18。</t>
  </si>
  <si>
    <t>2018-12-28</t>
  </si>
  <si>
    <t>扎兰屯</t>
  </si>
  <si>
    <t>8mm玉米秸秆生物质颗粒燃料 黑龙江 齐齐哈尔，更新时间：2020-11-12 15:55:01。</t>
  </si>
  <si>
    <t>2020-11-12</t>
  </si>
  <si>
    <t>橡木</t>
  </si>
  <si>
    <t>泰国</t>
  </si>
  <si>
    <t>广东省-东莞市</t>
  </si>
  <si>
    <t>8.5mm橡木生物质颗粒燃料 广东省 东莞市，更新时间：2020-06-25 16:00:01。</t>
  </si>
  <si>
    <t>河南商丘</t>
  </si>
  <si>
    <t>河南省-商丘</t>
  </si>
  <si>
    <t>8mm花生壳生物质颗粒燃料 河南省 商丘，更新时间：2021-06-29 09:02:12。</t>
  </si>
  <si>
    <t>2021-06-29</t>
  </si>
  <si>
    <t>吉林省-扶余</t>
  </si>
  <si>
    <t>8mm花生壳生物质颗粒燃料 吉林省 扶余，更新时间：2019-08-25 16:20:01。</t>
  </si>
  <si>
    <t>驻马店</t>
  </si>
  <si>
    <t>河南省-驻马店市</t>
  </si>
  <si>
    <t>8mm花生壳生物质颗粒燃料 河南省 驻马店市，更新时间：2019-08-15 14:34:46。</t>
  </si>
  <si>
    <t>8mm花生壳生物质颗粒燃料 河南省 驻马店市，更新时间：2019-10-24 10:00:58。</t>
  </si>
  <si>
    <t>2019-10-24</t>
  </si>
  <si>
    <t>开封市</t>
  </si>
  <si>
    <t>河南省-开封市</t>
  </si>
  <si>
    <t>8mm花生壳生物质颗粒燃料 河南省 开封市，更新时间：2018-12-13 08:19:42。</t>
  </si>
  <si>
    <t>2018-12-13</t>
  </si>
  <si>
    <t>生活垃圾</t>
  </si>
  <si>
    <t>湖南</t>
  </si>
  <si>
    <t>湖南省-衡山县</t>
  </si>
  <si>
    <t>20mm生活垃圾生物质块状燃料 湖南省 衡山县，更新时间：2021-12-29 15:52:00。</t>
  </si>
  <si>
    <t>2021-12-29</t>
  </si>
  <si>
    <t>信阳</t>
  </si>
  <si>
    <t>河南省-信阳</t>
  </si>
  <si>
    <t>8mm花生壳生物质颗粒燃料 河南省 信阳，更新时间：2019-12-30 07:58:16。</t>
  </si>
  <si>
    <t>2019-12-30</t>
  </si>
  <si>
    <t>落叶松</t>
  </si>
  <si>
    <t>黑龙江-大兴安岭</t>
  </si>
  <si>
    <t>8mm落叶松生物质颗粒燃料 黑龙江 大兴安岭，更新时间：2017-05-31 08:33:59。</t>
  </si>
  <si>
    <t>2017-05-31</t>
  </si>
  <si>
    <t>1.3 t/m3</t>
  </si>
  <si>
    <t>8.5mm花生壳生物质颗粒燃料 河南省 南阳，更新时间：2021-03-31 14:07:51。</t>
  </si>
  <si>
    <t>2021-03-31</t>
  </si>
  <si>
    <t>松原前郭</t>
  </si>
  <si>
    <t>吉林省-松原</t>
  </si>
  <si>
    <t>8mm花生壳生物质颗粒燃料 吉林省 松原，更新时间：2017-03-07 11:06:52。</t>
  </si>
  <si>
    <t>2017-03-07</t>
  </si>
  <si>
    <t>30mm秸秆生物质块状燃料 河北省 邯郸，更新时间：2017-04-27 08:30:52。</t>
  </si>
  <si>
    <t>2017-04-27</t>
  </si>
  <si>
    <t>新乡</t>
  </si>
  <si>
    <t>河南省-新乡辉县市</t>
  </si>
  <si>
    <t>8mm花生壳生物质颗粒燃料 河南省 新乡辉县市，更新时间：2019-01-11 15:14:49。</t>
  </si>
  <si>
    <t>2019-01-11</t>
  </si>
  <si>
    <t>鸡西</t>
  </si>
  <si>
    <t>黑龙江-鸡西</t>
  </si>
  <si>
    <t>10mm稻壳生物质颗粒燃料 黑龙江 鸡西，更新时间：2018-03-23 10:18:17。</t>
  </si>
  <si>
    <t>吴川</t>
  </si>
  <si>
    <t>广东省-吴川</t>
  </si>
  <si>
    <t>8mm杂木生物质颗粒燃料 广东省 吴川，更新时间：2021-06-27 16:15:01。</t>
  </si>
  <si>
    <t>2021-06-27</t>
  </si>
  <si>
    <t>吉林省-吉林</t>
  </si>
  <si>
    <t>8mm稻壳生物质颗粒燃料 吉林省 吉林，更新时间：2017-12-18 16:31:38。</t>
  </si>
  <si>
    <t>2017-12-18</t>
  </si>
  <si>
    <t>河北省-廊坊</t>
  </si>
  <si>
    <t>8mm杂木生物质颗粒燃料 河北省 廊坊，更新时间：2020-07-23 20:07:31。</t>
  </si>
  <si>
    <t>2020-07-23</t>
  </si>
  <si>
    <t>湖南省-益阳南县</t>
  </si>
  <si>
    <t>8mm稻壳生物质颗粒燃料 湖南省 益阳南县，更新时间：2020-05-21 14:05:21。</t>
  </si>
  <si>
    <t>2020-05-21</t>
  </si>
  <si>
    <t>江苏省-淮安市</t>
  </si>
  <si>
    <t>8mm稻壳生物质颗粒燃料 江苏省 淮安市，更新时间：2017-04-21 22:18:23。</t>
  </si>
  <si>
    <t>2017-04-21</t>
  </si>
  <si>
    <t>8mm稻壳生物质颗粒燃料 黑龙江 哈尔滨，更新时间：2021-10-02 22:13:54。</t>
  </si>
  <si>
    <t>2021-10-02</t>
  </si>
  <si>
    <t>滁州</t>
  </si>
  <si>
    <t>8.3 mm</t>
  </si>
  <si>
    <t>安徽省-滁州市</t>
  </si>
  <si>
    <t>8.3mm稻壳生物质颗粒燃料 安徽省 滁州市，更新时间：2018-12-05 14:57:30。</t>
  </si>
  <si>
    <t>河南省-邓州市</t>
  </si>
  <si>
    <t>8mm花生壳生物质颗粒燃料 河南省 邓州市，更新时间：2017-05-31 12:39:04。</t>
  </si>
  <si>
    <t>江苏省-如东县</t>
  </si>
  <si>
    <t>8mm稻壳生物质颗粒燃料 江苏省 如东县，更新时间：2018-10-29 09:00:36。</t>
  </si>
  <si>
    <t>河南省-新乡市</t>
  </si>
  <si>
    <t>8mm花生壳生物质颗粒燃料 河南省 新乡市，更新时间：2018-04-27 20:51:04。</t>
  </si>
  <si>
    <t>2018-04-27</t>
  </si>
  <si>
    <t>舒兰市</t>
  </si>
  <si>
    <t>吉林省-舒兰市</t>
  </si>
  <si>
    <t>8mm秸秆生物质颗粒燃料 吉林省 舒兰市，更新时间：2018-01-05 07:56:03。</t>
  </si>
  <si>
    <t>锦州</t>
  </si>
  <si>
    <t>辽宁省-锦州市黑山县</t>
  </si>
  <si>
    <t>8mm秸秆生物质颗粒燃料 辽宁省 锦州市黑山县，更新时间：2018-11-26 07:48:20。</t>
  </si>
  <si>
    <t>9mm锯沫生物质颗粒燃料 河南省 南阳，更新时间：2018-12-24 08:36:42。</t>
  </si>
  <si>
    <t>2018-12-24</t>
  </si>
  <si>
    <t>辽宁省-锦州</t>
  </si>
  <si>
    <t>8mm花生壳生物质颗粒燃料 辽宁省 锦州，更新时间：2020-12-21 13:15:01。</t>
  </si>
  <si>
    <t>2020-12-21</t>
  </si>
  <si>
    <t>实木</t>
  </si>
  <si>
    <t>佛山</t>
  </si>
  <si>
    <t>广东省-佛山</t>
  </si>
  <si>
    <t>9mm实木生物质颗粒燃料 广东省 佛山，更新时间：2019-11-26 16:46:28。</t>
  </si>
  <si>
    <t>2019-11-26</t>
  </si>
  <si>
    <t>10mm花生壳生物质颗粒燃料 河南省 驻马店，更新时间：2017-05-02 08:28:39。</t>
  </si>
  <si>
    <t>2017-05-02</t>
  </si>
  <si>
    <t>河北省-廊坊市文安县</t>
  </si>
  <si>
    <t>8mm拆迁料生物质颗粒燃料 河北省 廊坊市文安县，更新时间：2021-03-24 08:58:01。</t>
  </si>
  <si>
    <t>2021-03-24</t>
  </si>
  <si>
    <t>锯末</t>
  </si>
  <si>
    <t>邢台</t>
  </si>
  <si>
    <t>河北省-邢台</t>
  </si>
  <si>
    <t>8.3mm锯末生物质颗粒燃料 河北省 邢台，更新时间：2017-03-27 20:41:20。</t>
  </si>
  <si>
    <t>2017-03-27</t>
  </si>
  <si>
    <t>俄罗斯樟子松</t>
  </si>
  <si>
    <t>满洲里</t>
  </si>
  <si>
    <t>内蒙古-满洲里</t>
  </si>
  <si>
    <t>8mm俄罗斯樟子松生物质颗粒燃料 内蒙古 满洲里，更新时间：2017-07-06 11:08:45。</t>
  </si>
  <si>
    <t>2017-07-06</t>
  </si>
  <si>
    <t>俄罗斯</t>
  </si>
  <si>
    <t>8mm樟子松生物质颗粒燃料 内蒙古 满洲里，更新时间：2017-03-25 08:25:59。</t>
  </si>
  <si>
    <t>红木</t>
  </si>
  <si>
    <t>广东省-广州市</t>
  </si>
  <si>
    <t>9mm红木生物质颗粒燃料 广东省 广州市，更新时间：2020-06-25 16:00:01。</t>
  </si>
  <si>
    <t>纯竹</t>
  </si>
  <si>
    <t>竹质</t>
  </si>
  <si>
    <t>竹屑</t>
  </si>
  <si>
    <t>肇庆市</t>
  </si>
  <si>
    <t>广东省-肇庆市</t>
  </si>
  <si>
    <t>8mm纯竹生物质颗粒燃料 广东省 肇庆市，更新时间：2021-06-04 18:30:01。</t>
  </si>
  <si>
    <t>2021-06-04</t>
  </si>
  <si>
    <t>高邮</t>
  </si>
  <si>
    <t>6.5 cm</t>
  </si>
  <si>
    <t>江苏省-高邮市</t>
  </si>
  <si>
    <t>8.5mm稻壳生物质颗粒燃料 江苏省 高邮市，更新时间：2019-07-24 17:10:01。</t>
  </si>
  <si>
    <t>2019-07-24</t>
  </si>
  <si>
    <t>辽宁</t>
  </si>
  <si>
    <t>3.5 cm</t>
  </si>
  <si>
    <t>辽宁省-铁岭市</t>
  </si>
  <si>
    <t>8mm花生壳生物质颗粒燃料 辽宁省 铁岭市，更新时间：2019-03-25 14:04:03。</t>
  </si>
  <si>
    <t>新乡市</t>
  </si>
  <si>
    <t>河南省-新乡市原阳县</t>
  </si>
  <si>
    <t>8mm花生壳生物质颗粒燃料 河南省 新乡市原阳县，更新时间：2020-01-27 14:35:01。</t>
  </si>
  <si>
    <t>2020-01-27</t>
  </si>
  <si>
    <t>吉林省-四平市孤家子</t>
  </si>
  <si>
    <t>6mm稻壳生物质颗粒燃料 吉林省 四平市孤家子，更新时间：2018-04-27 08:29:44。</t>
  </si>
  <si>
    <t>8mm稻壳生物质颗粒燃料 黑龙江 绥化市，更新时间：2018-06-04 09:49:28。</t>
  </si>
  <si>
    <t>2018-06-04</t>
  </si>
  <si>
    <t>70 mm</t>
  </si>
  <si>
    <t>山东省-潍坊</t>
  </si>
  <si>
    <t>70mm花生壳生物质块状燃料 山东省 潍坊，更新时间：2017-03-15 10:32:37。</t>
  </si>
  <si>
    <t>30mm花生壳生物质块状燃料 山东省 潍坊，更新时间：2017-03-18 11:20:34。</t>
  </si>
  <si>
    <t>2017-03-18</t>
  </si>
  <si>
    <t>淮安市</t>
  </si>
  <si>
    <t>8mm稻壳生物质颗粒燃料 江苏省 淮安市，更新时间：2020-05-21 08:41:10。</t>
  </si>
  <si>
    <t>开封</t>
  </si>
  <si>
    <t>河南省-兰考</t>
  </si>
  <si>
    <t>8mm花生壳生物质颗粒燃料 河南省 兰考，更新时间：2019-01-21 13:02:41。</t>
  </si>
  <si>
    <t>2019-01-21</t>
  </si>
  <si>
    <t>松木刨花</t>
  </si>
  <si>
    <t>邳州市</t>
  </si>
  <si>
    <t>江苏省-邳州市</t>
  </si>
  <si>
    <t>6mm松木刨花生物质颗粒燃料 江苏省 邳州市，更新时间：2017-09-06 15:00:13。</t>
  </si>
  <si>
    <t>2017-09-06</t>
  </si>
  <si>
    <t>8mm锯末生物质颗粒燃料 山东省 菏泽，更新时间：2019-05-21 10:33:42。</t>
  </si>
  <si>
    <t>2019-05-21</t>
  </si>
  <si>
    <t>橡木红木</t>
  </si>
  <si>
    <t>广东江门</t>
  </si>
  <si>
    <t>广东省-江门</t>
  </si>
  <si>
    <t>9mm橡木红木生物质颗粒燃料 广东省 江门，更新时间：2020-07-10 13:23:57。</t>
  </si>
  <si>
    <t>2020-07-10</t>
  </si>
  <si>
    <t>内蒙古-兴和</t>
  </si>
  <si>
    <t>8mm柠条生物质颗粒燃料 内蒙古 兴和，更新时间：2018-06-27 17:10:01。</t>
  </si>
  <si>
    <t>2018-06-27</t>
  </si>
  <si>
    <t>廊坊市</t>
  </si>
  <si>
    <t>8mm锯末生物质颗粒燃料 河北省 廊坊市，更新时间：2021-04-25 08:13:03。</t>
  </si>
  <si>
    <t>杂木材</t>
  </si>
  <si>
    <t>4.5 cm</t>
  </si>
  <si>
    <t>8.5mm杂木材生物质颗粒燃料 广东省 佛山，更新时间：2019-07-26 07:44:43。</t>
  </si>
  <si>
    <t>2019-07-26</t>
  </si>
  <si>
    <t>徐州</t>
  </si>
  <si>
    <t>江苏省-徐州</t>
  </si>
  <si>
    <t>8mm稻壳生物质颗粒燃料 江苏省 徐州，更新时间：2018-06-01 17:20:01。</t>
  </si>
  <si>
    <t>2018-06-01</t>
  </si>
  <si>
    <t>锦州市</t>
  </si>
  <si>
    <t>辽宁省-锦州市</t>
  </si>
  <si>
    <t>8mm花生壳生物质颗粒燃料 辽宁省 锦州市，更新时间：2019-03-06 18:58:29。</t>
  </si>
  <si>
    <t>2019-03-06</t>
  </si>
  <si>
    <t>扶余</t>
  </si>
  <si>
    <t>8mm花生壳生物质颗粒燃料 吉林省 扶余，更新时间：2018-10-10 08:24:05。</t>
  </si>
  <si>
    <t>2018-10-10</t>
  </si>
  <si>
    <t>淮安</t>
  </si>
  <si>
    <t>7 mm</t>
  </si>
  <si>
    <t>7mm稻壳生物质颗粒燃料 江苏省 淮安市，更新时间：2019-01-14 08:01:08。</t>
  </si>
  <si>
    <t>2019-01-14</t>
  </si>
  <si>
    <t>山东菏泽</t>
  </si>
  <si>
    <t>20 cm</t>
  </si>
  <si>
    <t>8mm樟子松生物质颗粒燃料 山东省 菏泽，更新时间：2021-06-05 16:54:54。</t>
  </si>
  <si>
    <t>6 t/m3</t>
  </si>
  <si>
    <t>8.5mm花生壳生物质颗粒燃料 河南省 南阳，更新时间：2022-02-16 07:53:17。</t>
  </si>
  <si>
    <t>2022-02-16</t>
  </si>
  <si>
    <t>松木</t>
  </si>
  <si>
    <t>内蒙古-满洲里市</t>
  </si>
  <si>
    <t>8mm松木生物质颗粒燃料 内蒙古 满洲里市，更新时间：2018-05-02 15:09:45。</t>
  </si>
  <si>
    <t>2018-05-02</t>
  </si>
  <si>
    <t>湖北天门</t>
  </si>
  <si>
    <t>湖北省-天门</t>
  </si>
  <si>
    <t>8mm稻壳生物质颗粒燃料 湖北省 天门，更新时间：2017-08-18 14:54:23。</t>
  </si>
  <si>
    <t>2017-08-18</t>
  </si>
  <si>
    <t>平度</t>
  </si>
  <si>
    <t>山东省-青岛平度</t>
  </si>
  <si>
    <t>9mm花生壳生物质颗粒燃料 山东省 青岛平度，更新时间：2019-09-05 08:00:16。</t>
  </si>
  <si>
    <t>山东省-菏泽市</t>
  </si>
  <si>
    <t>8mm木屑生物质颗粒燃料 山东省 菏泽市，更新时间：2019-06-18 14:09:10。</t>
  </si>
  <si>
    <t>2019-06-18</t>
  </si>
  <si>
    <t>周口</t>
  </si>
  <si>
    <t>河南省-周口</t>
  </si>
  <si>
    <t>8mm花生壳生物质颗粒燃料 河南省 周口，更新时间：2019-11-19 18:50:01。</t>
  </si>
  <si>
    <t>2019-11-19</t>
  </si>
  <si>
    <t>8mm花生壳生物质颗粒燃料 河南省 南阳，更新时间：2018-04-10 08:09:49。</t>
  </si>
  <si>
    <t>2018-04-10</t>
  </si>
  <si>
    <t>8mm花生壳生物质颗粒燃料 河南省 南阳，更新时间：2018-04-10 09:01:46。</t>
  </si>
  <si>
    <t>8mm杨木生物质颗粒燃料 河北省 邢台，更新时间：2017-07-10 18:10:01。</t>
  </si>
  <si>
    <t>2017-07-10</t>
  </si>
  <si>
    <t>商丘</t>
  </si>
  <si>
    <t>河南省-商丘市睢阳区</t>
  </si>
  <si>
    <t>8mm锯末生物质颗粒燃料 河南省 商丘市睢阳区，更新时间：2020-05-27 17:20:01。</t>
  </si>
  <si>
    <t>2020-05-27</t>
  </si>
  <si>
    <t>濮阳</t>
  </si>
  <si>
    <t>河南省-濮阳</t>
  </si>
  <si>
    <t>8mm锯末生物质颗粒燃料 河南省 濮阳，更新时间：2017-07-27 16:18:00。</t>
  </si>
  <si>
    <t>2017-07-27</t>
  </si>
  <si>
    <t>黑龙江-佳木斯</t>
  </si>
  <si>
    <t>6mm稻壳生物质颗粒燃料 黑龙江 佳木斯，更新时间：2019-01-04 10:31:21。</t>
  </si>
  <si>
    <t>2019-01-04</t>
  </si>
  <si>
    <t>盐城</t>
  </si>
  <si>
    <t>江苏省-盐城</t>
  </si>
  <si>
    <t>8mm稻壳生物质颗粒燃料 江苏省 盐城，更新时间：2018-11-23 18:53:34。</t>
  </si>
  <si>
    <t>2018-11-23</t>
  </si>
  <si>
    <t>模板锯末</t>
  </si>
  <si>
    <t>9mm模板锯末生物质颗粒燃料 河北省 邢台，更新时间：2017-07-31 11:20:03。</t>
  </si>
  <si>
    <t>2017-07-31</t>
  </si>
  <si>
    <t>宁波</t>
  </si>
  <si>
    <t>浙江省</t>
  </si>
  <si>
    <t>浙江省-宁波</t>
  </si>
  <si>
    <t>8.5mm硬杂木生物质颗粒燃料 浙江省 宁波，更新时间：2020-09-18 10:25:01。</t>
  </si>
  <si>
    <t>2020-09-18</t>
  </si>
  <si>
    <t>8mm花生壳生物质颗粒燃料 吉林省 松原，更新时间：2017-11-17 08:09:13。</t>
  </si>
  <si>
    <t>废弃农作物</t>
  </si>
  <si>
    <t>河北</t>
  </si>
  <si>
    <t>河北省-沧州</t>
  </si>
  <si>
    <t>8mm废弃农作物生物质颗粒燃料 河北省 沧州，更新时间：2020-06-12 07:56:00。</t>
  </si>
  <si>
    <t>2020-06-12</t>
  </si>
  <si>
    <t>河南省-商丘市</t>
  </si>
  <si>
    <t>8mm花生壳生物质颗粒燃料 河南省 商丘市，更新时间：2019-01-03 16:45:01。</t>
  </si>
  <si>
    <t>2019-01-03</t>
  </si>
  <si>
    <t>阜新市</t>
  </si>
  <si>
    <t>1.140 t/m3</t>
  </si>
  <si>
    <t>辽宁省-阜新市</t>
  </si>
  <si>
    <t>8mm花生壳生物质颗粒燃料 辽宁省 阜新市，更新时间：2018-06-05 14:41:24。</t>
  </si>
  <si>
    <t>12 mm</t>
  </si>
  <si>
    <t>12mm花生壳生物质颗粒燃料 河南省 商丘，更新时间：2018-05-24 07:59:25。</t>
  </si>
  <si>
    <t>2018-05-24</t>
  </si>
  <si>
    <t>洞庭湖</t>
  </si>
  <si>
    <t>湖南省-益阳</t>
  </si>
  <si>
    <t>10mm谷壳生物质颗粒燃料 湖南省 益阳，更新时间：2018-10-25 08:06:07。</t>
  </si>
  <si>
    <t>8mm花生壳生物质颗粒燃料 河南省 新乡市原阳县，更新时间：2018-05-03 08:02:29。</t>
  </si>
  <si>
    <t>2018-05-03</t>
  </si>
  <si>
    <t>8mm秸秆生物质颗粒燃料 辽宁省 沈阳，更新时间：2017-11-20 07:56:07。</t>
  </si>
  <si>
    <t>2017-11-20</t>
  </si>
  <si>
    <t>嘉兴</t>
  </si>
  <si>
    <t>江苏省-无锡</t>
  </si>
  <si>
    <t>8mm木质生物质颗粒燃料 江苏省 无锡，更新时间：2019-08-19 08:28:32。</t>
  </si>
  <si>
    <t>2019-08-19</t>
  </si>
  <si>
    <t>8mm花生壳生物质颗粒燃料 河南省 南阳市，更新时间：2017-08-28 07:11:18。</t>
  </si>
  <si>
    <t>2017-08-28</t>
  </si>
  <si>
    <t>8.5mm花生壳生物质颗粒燃料 河南省 南阳市，更新时间：2018-03-19 08:28:14。</t>
  </si>
  <si>
    <t>2018-03-19</t>
  </si>
  <si>
    <t>河南省灵宝市</t>
  </si>
  <si>
    <t>河南省-灵宝市</t>
  </si>
  <si>
    <t>8mm杨木生物质颗粒燃料 河南省 灵宝市，更新时间：2017-08-18 14:57:40。</t>
  </si>
  <si>
    <t>郑州</t>
  </si>
  <si>
    <t>河南省-郑州</t>
  </si>
  <si>
    <t>8mm杂木生物质颗粒燃料 河南省 郑州，更新时间：2018-11-14 13:34:53。</t>
  </si>
  <si>
    <t>2018-11-14</t>
  </si>
  <si>
    <t>8mm实木生物质颗粒燃料 广东省 东莞，更新时间：2020-08-31 10:25:14。</t>
  </si>
  <si>
    <t>石首</t>
  </si>
  <si>
    <t>8mm谷壳生物质颗粒燃料 湖北省 荆州，更新时间：2017-10-17 11:21:58。</t>
  </si>
  <si>
    <t>2017-10-17</t>
  </si>
  <si>
    <t>8mm松木生物质颗粒燃料 河南省 新乡市，更新时间：2019-06-03 09:24:50。</t>
  </si>
  <si>
    <t>2019-06-03</t>
  </si>
  <si>
    <t>临沂</t>
  </si>
  <si>
    <t>山东省-临沂</t>
  </si>
  <si>
    <t>10mm锯末生物质颗粒燃料 山东省 临沂，更新时间：2019-03-20 08:12:28。</t>
  </si>
  <si>
    <t>2019-03-20</t>
  </si>
  <si>
    <t>河南省-许昌</t>
  </si>
  <si>
    <t>8mm杂木生物质颗粒燃料 河南省 许昌，更新时间：2018-06-04 08:25:36。</t>
  </si>
  <si>
    <t>8mm稻壳生物质颗粒燃料 吉林省 吉林市，更新时间：2018-01-02 10:17:50。</t>
  </si>
  <si>
    <t>2018-01-02</t>
  </si>
  <si>
    <t>8mm花生壳生物质颗粒燃料 河南省 新乡市，更新时间：2018-11-09 11:54:00。</t>
  </si>
  <si>
    <t>2018-11-09</t>
  </si>
  <si>
    <t>桐城市</t>
  </si>
  <si>
    <t>6.2 t/m3</t>
  </si>
  <si>
    <t>安徽省-桐城市</t>
  </si>
  <si>
    <t>8.5mm稻壳生物质颗粒燃料 安徽省 桐城市，更新时间：2019-05-21 15:45:01。</t>
  </si>
  <si>
    <t>仙桃</t>
  </si>
  <si>
    <t>湖北省-仙桃市</t>
  </si>
  <si>
    <t>8mm稻壳生物质颗粒燃料 湖北省 仙桃市，更新时间：2018-12-13 13:59:37。</t>
  </si>
  <si>
    <t>东明</t>
  </si>
  <si>
    <t>8mm松木生物质颗粒燃料 山东省 菏泽，更新时间：2017-05-11 13:18:04。</t>
  </si>
  <si>
    <t>2017-05-11</t>
  </si>
  <si>
    <t>1.12 t/m3</t>
  </si>
  <si>
    <t>15 mm</t>
  </si>
  <si>
    <t>15mm花生壳生物质颗粒燃料 河南省 驻马店，更新时间：2019-09-09 18:30:02。</t>
  </si>
  <si>
    <t>2019-09-09</t>
  </si>
  <si>
    <t>吉林省-松原市前郭县</t>
  </si>
  <si>
    <t>8mm稻壳生物质颗粒燃料 吉林省 松原市前郭县，更新时间：2019-01-22 13:07:22。</t>
  </si>
  <si>
    <t>2019-01-22</t>
  </si>
  <si>
    <t>9mm稻壳生物质颗粒燃料 江苏省 盐城，更新时间：2017-07-19 21:45:55。</t>
  </si>
  <si>
    <t>2017-07-19</t>
  </si>
  <si>
    <t>8mm花生壳生物质颗粒燃料 河南省 南阳市，更新时间：2022-01-26 16:35:01。</t>
  </si>
  <si>
    <t>2022-01-26</t>
  </si>
  <si>
    <t>8mm花生壳生物质颗粒燃料 河南省 南阳，更新时间：2022-01-26 16:35:01。</t>
  </si>
  <si>
    <t>9mm杂木生物质颗粒燃料 浙江省 宁波，更新时间：2019-11-12 10:25:10。</t>
  </si>
  <si>
    <t>2019-11-12</t>
  </si>
  <si>
    <t>9mm实木生物质颗粒燃料 广东省 佛山，更新时间：2019-08-27 14:56:42。</t>
  </si>
  <si>
    <t>2019-08-27</t>
  </si>
  <si>
    <t>广州</t>
  </si>
  <si>
    <t>广东省-广州市花都区</t>
  </si>
  <si>
    <t>8.5mm杂木生物质颗粒燃料 广东省 广州市花都区，更新时间：2019-09-11 16:51:40。</t>
  </si>
  <si>
    <t>2019-09-11</t>
  </si>
  <si>
    <t>芜湖</t>
  </si>
  <si>
    <t>安徽省-芜湖市</t>
  </si>
  <si>
    <t>8mm稻壳生物质颗粒燃料 安徽省 芜湖市，更新时间：2017-10-20 07:48:25。</t>
  </si>
  <si>
    <t>2017-10-20</t>
  </si>
  <si>
    <t>山东省新泰市</t>
  </si>
  <si>
    <t>山东省-新泰市</t>
  </si>
  <si>
    <t>30mm花生壳生物质块状燃料 山东省 新泰市，更新时间：2017-03-21 07:43:07。</t>
  </si>
  <si>
    <t>2017-03-21</t>
  </si>
  <si>
    <t>12 cm</t>
  </si>
  <si>
    <t>9mm糠醛渣生物质颗粒燃料 吉林省 乾安县，更新时间：2020-01-07 18:30:01。</t>
  </si>
  <si>
    <t>纯木</t>
  </si>
  <si>
    <t>8mm纯木生物质颗粒燃料 广东省 肇庆市，更新时间：2021-06-04 18:30:01。</t>
  </si>
  <si>
    <t>油松</t>
  </si>
  <si>
    <t>山西</t>
  </si>
  <si>
    <t>山西省</t>
  </si>
  <si>
    <t>山西省-太原</t>
  </si>
  <si>
    <t>8mm油松生物质颗粒燃料 山西省 太原，更新时间：2019-07-29 08:55:22。</t>
  </si>
  <si>
    <t>2019-07-29</t>
  </si>
  <si>
    <t>泰州</t>
  </si>
  <si>
    <t>江苏省-泰州</t>
  </si>
  <si>
    <t>8mm稻壳生物质颗粒燃料 江苏省 泰州，更新时间：2019-12-25 15:20:01。</t>
  </si>
  <si>
    <t>宿迁</t>
  </si>
  <si>
    <t>江苏省-宿迁</t>
  </si>
  <si>
    <t>9mm稻壳生物质颗粒燃料 江苏省 宿迁，更新时间：2017-12-06 13:56:45。</t>
  </si>
  <si>
    <t>2017-12-06</t>
  </si>
  <si>
    <t>定州</t>
  </si>
  <si>
    <t>河北省-定州市</t>
  </si>
  <si>
    <t>8mm锯末生物质颗粒燃料 河北省 定州市，更新时间：2019-12-10 16:25:38。</t>
  </si>
  <si>
    <t>2019-12-10</t>
  </si>
  <si>
    <t>8mm花生壳生物质颗粒燃料 吉林省 扶余，更新时间：2018-12-12 18:55:01。</t>
  </si>
  <si>
    <t>2018-12-12</t>
  </si>
  <si>
    <t>8mm稻壳生物质颗粒燃料 湖南省 益阳，更新时间：2018-11-29 17:46:14。</t>
  </si>
  <si>
    <t>2018-11-29</t>
  </si>
  <si>
    <t>景德镇</t>
  </si>
  <si>
    <t>江西省</t>
  </si>
  <si>
    <t>江西省-浮梁县</t>
  </si>
  <si>
    <t>8mm木屑生物质颗粒燃料 江西省 浮梁县，更新时间：2020-02-04 12:18:52。</t>
  </si>
  <si>
    <t>2020-02-04</t>
  </si>
  <si>
    <t>安徽</t>
  </si>
  <si>
    <t>安徽省-合肥市</t>
  </si>
  <si>
    <t>8mm稻壳生物质颗粒燃料 安徽省 合肥市，更新时间：2018-07-16 08:30:36。</t>
  </si>
  <si>
    <t>2018-07-16</t>
  </si>
  <si>
    <t>酸枣壳</t>
  </si>
  <si>
    <t>河北省-邢台市内丘县柳林镇小</t>
  </si>
  <si>
    <t>5mm酸枣壳生物质原料 河北省 邢台市内丘县柳林镇小，更新时间：2020-12-26 21:54:04。</t>
  </si>
  <si>
    <t>2020-12-26</t>
  </si>
  <si>
    <t>8mm松木生物质颗粒燃料 黑龙江 哈尔滨，更新时间：2020-08-05 16:28:25。</t>
  </si>
  <si>
    <t>8mm松木生物质颗粒燃料 黑龙江 绥化市，更新时间：2019-04-01 08:00:46。</t>
  </si>
  <si>
    <t>2019-04-01</t>
  </si>
  <si>
    <t>辽宁省-沈阳市</t>
  </si>
  <si>
    <t>8mm木屑生物质颗粒燃料 辽宁省 沈阳市，更新时间：2021-05-25 16:45:01。</t>
  </si>
  <si>
    <t>8mm稻壳生物质颗粒燃料 江苏省 宿迁市，更新时间：2019-05-29 16:30:01。</t>
  </si>
  <si>
    <t>2019-05-29</t>
  </si>
  <si>
    <t>8mm秸秆生物质颗粒燃料 辽宁省 沈阳，更新时间：2017-06-01 11:19:40。</t>
  </si>
  <si>
    <t>2017-06-01</t>
  </si>
  <si>
    <t>8mm花生壳生物质颗粒燃料 吉林省 松原市，更新时间：2018-12-12 18:55:01。</t>
  </si>
  <si>
    <t>8mm稻壳生物质颗粒燃料 吉林省 舒兰市，更新时间：2017-07-13 07:58:33。</t>
  </si>
  <si>
    <t>2017-07-13</t>
  </si>
  <si>
    <t>辽宁抚顺</t>
  </si>
  <si>
    <t>22 mm</t>
  </si>
  <si>
    <t>辽宁省-抚顺</t>
  </si>
  <si>
    <t>22mm秸秆生物质块状燃料 辽宁省 抚顺，更新时间：2018-01-02 18:15:02。</t>
  </si>
  <si>
    <t>天津</t>
  </si>
  <si>
    <t>天津市</t>
  </si>
  <si>
    <t>天津市-北辰区</t>
  </si>
  <si>
    <t>10mm杂木生物质颗粒燃料 天津市 北辰区，更新时间：2020-04-10 18:40:01。</t>
  </si>
  <si>
    <t>2020-04-10</t>
  </si>
  <si>
    <t>8mm木屑生物质颗粒燃料 山东省 临沂，更新时间：2019-12-11 15:48:57。</t>
  </si>
  <si>
    <t>2019-12-11</t>
  </si>
  <si>
    <t>吉林省-扶余市三井子</t>
  </si>
  <si>
    <t>8mm花生壳生物质颗粒燃料 吉林省 扶余市三井子，更新时间：2018-12-03 08:15:20。</t>
  </si>
  <si>
    <t>杭州</t>
  </si>
  <si>
    <t>浙江省-杭州市</t>
  </si>
  <si>
    <t>8mm拆迁料生物质颗粒燃料 浙江省 杭州市，更新时间：2020-01-06 13:48:35。</t>
  </si>
  <si>
    <t>2020-01-06</t>
  </si>
  <si>
    <t>辽宁省-朝阳市</t>
  </si>
  <si>
    <t>50mm秸秆生物质块状燃料 辽宁省 朝阳市，更新时间：2018-05-24 10:43:21。</t>
  </si>
  <si>
    <t>辽宁省-沈阳铁岭</t>
  </si>
  <si>
    <t>8mm锯末生物质颗粒燃料 辽宁省 沈阳铁岭，更新时间：2020-06-03 08:20:17。</t>
  </si>
  <si>
    <t>2020-06-03</t>
  </si>
  <si>
    <t>8mm杨木生物质颗粒燃料 黑龙江 齐齐哈尔，更新时间：2018-05-14 08:58:01。</t>
  </si>
  <si>
    <t>2018-05-14</t>
  </si>
  <si>
    <t>8mm松木生物质颗粒燃料 山东省 菏泽市，更新时间：2020-03-17 14:56:35。</t>
  </si>
  <si>
    <t>湖北省-孝感市</t>
  </si>
  <si>
    <t>8.5mm稻壳生物质颗粒燃料 湖北省 孝感市，更新时间：2017-05-02 09:22:12。</t>
  </si>
  <si>
    <t>辽宁省-康平</t>
  </si>
  <si>
    <t>9mm花生壳生物质颗粒燃料 辽宁省 康平，更新时间：2018-12-24 16:09:34。</t>
  </si>
  <si>
    <t>陕西省-西安</t>
  </si>
  <si>
    <t>8mm杂木生物质颗粒燃料 陕西省 西安，更新时间：2020-07-21 00:24:56。</t>
  </si>
  <si>
    <t>2020-07-21</t>
  </si>
  <si>
    <t>襄阳市</t>
  </si>
  <si>
    <t>4 t/m3</t>
  </si>
  <si>
    <t>湖北省-襄阳市</t>
  </si>
  <si>
    <t>8mm松木生物质颗粒燃料 湖北省 襄阳市，更新时间：2020-05-10 17:40:01。</t>
  </si>
  <si>
    <t>2020-05-10</t>
  </si>
  <si>
    <t>广东</t>
  </si>
  <si>
    <t>6mm杂木生物质颗粒燃料 广东省 东莞市，更新时间：2021-06-30 17:24:43。</t>
  </si>
  <si>
    <t>2021-06-30</t>
  </si>
  <si>
    <t>佛山市</t>
  </si>
  <si>
    <t>广东省-佛山市</t>
  </si>
  <si>
    <t>9mm橡木生物质颗粒燃料 广东省 佛山市，更新时间：2020-03-12 07:57:11。</t>
  </si>
  <si>
    <t>2020-03-12</t>
  </si>
  <si>
    <t>8mm木屑生物质颗粒燃料 河南省 项城市，更新时间：2017-03-03 16:48:40。</t>
  </si>
  <si>
    <t>兰州</t>
  </si>
  <si>
    <t>甘肃省</t>
  </si>
  <si>
    <t>甘肃省-兰州</t>
  </si>
  <si>
    <t>8.5mm锯末生物质颗粒燃料 甘肃省 兰州，更新时间：2019-08-09 08:00:59。</t>
  </si>
  <si>
    <t>2019-08-09</t>
  </si>
  <si>
    <t>湖南省-常德市</t>
  </si>
  <si>
    <t>8mm稻壳生物质颗粒燃料 湖南省 常德市，更新时间：2018-05-03 20:09:53。</t>
  </si>
  <si>
    <t>6.28</t>
  </si>
  <si>
    <t>山东省-济宁市</t>
  </si>
  <si>
    <t>8mm花生壳生物质颗粒燃料 山东省 济宁市，更新时间：2021-09-08 16:35:01。</t>
  </si>
  <si>
    <t>2021-09-08</t>
  </si>
  <si>
    <t>河北省-邢台市宁晋县</t>
  </si>
  <si>
    <t>30mm玉米秸秆生物质块状燃料 河北省 邢台市宁晋县，更新时间：2021-12-03 08:04:39。</t>
  </si>
  <si>
    <t>2021-12-03</t>
  </si>
  <si>
    <t>山东省-平度市</t>
  </si>
  <si>
    <t>8mm花生壳生物质颗粒燃料 山东省 平度市，更新时间：2020-03-13 12:53:27。</t>
  </si>
  <si>
    <t>2020-03-13</t>
  </si>
  <si>
    <t>8mm杂木生物质颗粒燃料 浙江省 宁波，更新时间：2022-02-28 11:20:01。</t>
  </si>
  <si>
    <t>松杂木</t>
  </si>
  <si>
    <t>商丘市</t>
  </si>
  <si>
    <t>8.5mm松杂木生物质颗粒燃料 河南省 商丘市睢阳区，更新时间：2020-05-27 17:20:01。</t>
  </si>
  <si>
    <t>杂木刨花</t>
  </si>
  <si>
    <t>8mm杂木刨花生物质颗粒燃料 山东省 潍坊，更新时间：2017-07-30 19:29:51。</t>
  </si>
  <si>
    <t>2017-07-30</t>
  </si>
  <si>
    <t>8mm谷壳生物质颗粒燃料 湖北省 荆州，更新时间：2017-07-18 15:18:20。</t>
  </si>
  <si>
    <t>2017-07-18</t>
  </si>
  <si>
    <t>定州市</t>
  </si>
  <si>
    <t>8mm纯松木生物质颗粒燃料 河北省 定州市，更新时间：2019-12-11 07:52:00。</t>
  </si>
  <si>
    <t>纯木屑</t>
  </si>
  <si>
    <t>广东省-广州</t>
  </si>
  <si>
    <t>9mm纯木屑生物质颗粒燃料 广东省 广州，更新时间：2019-03-10 10:28:03。</t>
  </si>
  <si>
    <t>2019-03-10</t>
  </si>
  <si>
    <t>鄂尔多斯</t>
  </si>
  <si>
    <t>8mm沙柳生物质颗粒燃料 内蒙古 鄂尔多斯，更新时间：2018-05-04 13:02:17。</t>
  </si>
  <si>
    <t>2018-05-04</t>
  </si>
  <si>
    <t>泰安</t>
  </si>
  <si>
    <t>8mm杨木生物质颗粒燃料 山东省 泰安，更新时间：2017-03-27 08:07:21。</t>
  </si>
  <si>
    <t>40mm玉米秸秆生物质块状燃料 吉林省 吉林市，更新时间：2020-09-10 07:46:21。</t>
  </si>
  <si>
    <t>2020-09-10</t>
  </si>
  <si>
    <t>内蒙古赤峰</t>
  </si>
  <si>
    <t>内蒙古-赤峰</t>
  </si>
  <si>
    <t>8mm杂木生物质颗粒燃料 内蒙古 赤峰，更新时间：2020-09-28 15:15:01。</t>
  </si>
  <si>
    <t>2020-09-28</t>
  </si>
  <si>
    <t>安徽省-繁昌</t>
  </si>
  <si>
    <t>8mm稻壳生物质颗粒燃料 安徽省 繁昌，更新时间：2017-08-10 12:57:25。</t>
  </si>
  <si>
    <t>2017-08-10</t>
  </si>
  <si>
    <t>8mm花生壳生物质颗粒燃料 河南省 驻马店，更新时间：2017-11-06 08:06:17。</t>
  </si>
  <si>
    <t>2017-11-06</t>
  </si>
  <si>
    <t>8mm锯末生物质颗粒燃料 河北省 石家庄，更新时间：2018-05-09 08:37:37。</t>
  </si>
  <si>
    <t>2018-05-09</t>
  </si>
  <si>
    <t>七台河</t>
  </si>
  <si>
    <t>黑龙江-七台河市</t>
  </si>
  <si>
    <t>8mm松木生物质颗粒燃料 黑龙江 七台河市，更新时间：2018-05-19 18:05:01。</t>
  </si>
  <si>
    <t>2018-05-19</t>
  </si>
  <si>
    <t>赣州</t>
  </si>
  <si>
    <t>江西省-赣州</t>
  </si>
  <si>
    <t>8mm木屑生物质颗粒燃料 江西省 赣州，更新时间：2020-06-19 07:24:02。</t>
  </si>
  <si>
    <t>2020-06-19</t>
  </si>
  <si>
    <t>宿豫区</t>
  </si>
  <si>
    <t>8mm稻壳生物质颗粒燃料 江苏省 宿迁市，更新时间：2019-10-01 15:25:01。</t>
  </si>
  <si>
    <t>2019-10-01</t>
  </si>
  <si>
    <t>六安</t>
  </si>
  <si>
    <t>安徽省-六安</t>
  </si>
  <si>
    <t>8mm稻壳生物质颗粒燃料 安徽省 六安，更新时间：2018-04-16 08:11:16。</t>
  </si>
  <si>
    <t>2018-04-16</t>
  </si>
  <si>
    <t>永州</t>
  </si>
  <si>
    <t>湖南省-永州</t>
  </si>
  <si>
    <t>8mm杉木生物质颗粒燃料 湖南省 永州，更新时间：2019-06-26 15:40:26。</t>
  </si>
  <si>
    <t>2019-06-26</t>
  </si>
  <si>
    <t>山东省-菏泽曹县</t>
  </si>
  <si>
    <t>8mm松木生物质颗粒燃料 山东省 菏泽曹县，更新时间：2022-01-11 10:59:13。</t>
  </si>
  <si>
    <t>2022-01-11</t>
  </si>
  <si>
    <t>焦作</t>
  </si>
  <si>
    <t>河南省-焦作市</t>
  </si>
  <si>
    <t>8mm杂木生物质颗粒燃料 河南省 焦作市，更新时间：2019-12-03 09:54:48。</t>
  </si>
  <si>
    <t>2019-12-03</t>
  </si>
  <si>
    <t>8mm松木生物质颗粒燃料 山东省 菏泽，更新时间：2019-04-26 11:03:10。</t>
  </si>
  <si>
    <t>2019-04-26</t>
  </si>
  <si>
    <t>黑龙江绥化市</t>
  </si>
  <si>
    <t>8mm稻壳生物质颗粒燃料 黑龙江 绥化市，更新时间：2018-10-11 16:55:02。</t>
  </si>
  <si>
    <t>2018-10-11</t>
  </si>
  <si>
    <t>长治</t>
  </si>
  <si>
    <t>山西省-长治市</t>
  </si>
  <si>
    <t>8mm松木生物质颗粒燃料 山西省 长治市，更新时间：2017-06-17 14:17:36。</t>
  </si>
  <si>
    <t>2017-06-17</t>
  </si>
  <si>
    <t>赤峰宁城县</t>
  </si>
  <si>
    <t>内蒙古-宁城县</t>
  </si>
  <si>
    <t>8mm锯末生物质颗粒燃料 内蒙古 宁城县，更新时间：2017-10-07 21:46:47。</t>
  </si>
  <si>
    <t>2017-10-07</t>
  </si>
  <si>
    <t>山东省-枣庄市</t>
  </si>
  <si>
    <t>9mm杂木生物质颗粒燃料 山东省 枣庄市，更新时间：2020-07-07 14:32:03。</t>
  </si>
  <si>
    <t>2020-07-07</t>
  </si>
  <si>
    <t>眉山市</t>
  </si>
  <si>
    <t>四川省</t>
  </si>
  <si>
    <t>1.4 t/m3</t>
  </si>
  <si>
    <t>无</t>
  </si>
  <si>
    <t>四川省-眉山市</t>
  </si>
  <si>
    <t>8mm木材生物质颗粒燃料 四川省 眉山市，更新时间：2019-08-12 09:43:29。</t>
  </si>
  <si>
    <t>2019-08-12</t>
  </si>
  <si>
    <t>晋中</t>
  </si>
  <si>
    <t>密度小,热量高</t>
  </si>
  <si>
    <t>山西省-晋中市</t>
  </si>
  <si>
    <t>8mm杂木生物质颗粒燃料 山西省 晋中市，更新时间：2020-09-07 15:48:19。</t>
  </si>
  <si>
    <t>2020-09-07</t>
  </si>
  <si>
    <t>甘蔗渣</t>
  </si>
  <si>
    <t>雷州</t>
  </si>
  <si>
    <t>广东省-雷州市</t>
  </si>
  <si>
    <t>6mm甘蔗渣生物质颗粒燃料 广东省 雷州市，更新时间：2017-09-25 16:16:44。</t>
  </si>
  <si>
    <t>木片</t>
  </si>
  <si>
    <t>8mm木片生物质颗粒燃料 江苏省 盐城，更新时间：2021-04-06 08:00:07。</t>
  </si>
  <si>
    <t>2021-04-06</t>
  </si>
  <si>
    <t>曹县</t>
  </si>
  <si>
    <t>山东省-曹县</t>
  </si>
  <si>
    <t>8mm樟子松生物质颗粒燃料 山东省 曹县，更新时间：2017-05-12 11:42:14。</t>
  </si>
  <si>
    <t>2017-05-12</t>
  </si>
  <si>
    <t>锯沬刨花</t>
  </si>
  <si>
    <t>滨州市</t>
  </si>
  <si>
    <t>山东省-滨州市</t>
  </si>
  <si>
    <t>8mm锯沬刨花生物质颗粒燃料 山东省 滨州市，更新时间：2020-03-20 09:25:00。</t>
  </si>
  <si>
    <t>2020-03-20</t>
  </si>
  <si>
    <t>松木锯末</t>
  </si>
  <si>
    <t>8mm松木锯末生物质颗粒燃料 山东省 菏泽，更新时间：2020-09-03 19:40:50。</t>
  </si>
  <si>
    <t>2020-09-03</t>
  </si>
  <si>
    <t>木头</t>
  </si>
  <si>
    <t>安阳</t>
  </si>
  <si>
    <t>河南省-安阳市</t>
  </si>
  <si>
    <t>6mm木头生物质颗粒燃料 河南省 安阳市，更新时间：2020-11-02 08:01:32。</t>
  </si>
  <si>
    <t>2020-11-02</t>
  </si>
  <si>
    <t>8mm木屑生物质颗粒燃料 江西省 赣州，更新时间：2019-06-26 08:11:23。</t>
  </si>
  <si>
    <t>浙江省-宁波市</t>
  </si>
  <si>
    <t>6mm杂木生物质颗粒燃料 浙江省 宁波市，更新时间：2018-10-15 08:17:15。</t>
  </si>
  <si>
    <t>济南</t>
  </si>
  <si>
    <t>山东省-济南</t>
  </si>
  <si>
    <t>8mm杂木生物质原料 山东省 济南，更新时间：2018-05-15 05:16:46。</t>
  </si>
  <si>
    <t>包头</t>
  </si>
  <si>
    <t>8mm松木生物质颗粒燃料 内蒙古 包头市，更新时间：2018-09-20 18:05:01。</t>
  </si>
  <si>
    <t>济南市</t>
  </si>
  <si>
    <t>山东省-济南市</t>
  </si>
  <si>
    <t>8mm木屑生物质颗粒燃料 山东省 济南市，更新时间：2021-01-12 12:35:01。</t>
  </si>
  <si>
    <t>2021-01-12</t>
  </si>
  <si>
    <t>泊头</t>
  </si>
  <si>
    <t>河北省-沧州市</t>
  </si>
  <si>
    <t>8mm杂木生物质颗粒燃料 河北省 沧州市，更新时间：2018-05-21 07:52:31。</t>
  </si>
  <si>
    <t>2018-05-21</t>
  </si>
  <si>
    <t>湖州</t>
  </si>
  <si>
    <t>浙江省-湖州</t>
  </si>
  <si>
    <t>9mm木屑生物质颗粒燃料 浙江省 湖州，更新时间：2018-04-09 18:10:30。</t>
  </si>
  <si>
    <t>2018-04-09</t>
  </si>
  <si>
    <t>瓜子壳</t>
  </si>
  <si>
    <t>赤峰</t>
  </si>
  <si>
    <t>8mm瓜子壳生物质颗粒燃料 内蒙古 赤峰，更新时间：2020-09-28 15:15:01。</t>
  </si>
  <si>
    <t>漯河</t>
  </si>
  <si>
    <t>河南省-漯河</t>
  </si>
  <si>
    <t>8mm松杂木生物质颗粒燃料 河南省 漯河，更新时间：2021-09-23 22:01:55。</t>
  </si>
  <si>
    <t>2021-09-23</t>
  </si>
  <si>
    <t>8mm樟子松生物质颗粒燃料 内蒙古 满洲里，更新时间：2019-04-15 15:52:07。</t>
  </si>
  <si>
    <t>蚌埠市</t>
  </si>
  <si>
    <t>安徽省-蚌埠市</t>
  </si>
  <si>
    <t>8mm稻壳生物质颗粒燃料 安徽省 蚌埠市，更新时间：2018-03-02 11:17:50。</t>
  </si>
  <si>
    <t>2018-03-02</t>
  </si>
  <si>
    <t>甘南州</t>
  </si>
  <si>
    <t>甘肃省-甘南州</t>
  </si>
  <si>
    <t>8mm杂木生物质颗粒燃料 甘肃省 甘南州，更新时间：2019-12-09 08:04:21。</t>
  </si>
  <si>
    <t>2019-12-09</t>
  </si>
  <si>
    <t>杉木糠</t>
  </si>
  <si>
    <t>南宁</t>
  </si>
  <si>
    <t>广西省</t>
  </si>
  <si>
    <t>广西省-南宁市</t>
  </si>
  <si>
    <t>8mm杉木糠生物质颗粒燃料 广西省 南宁市，更新时间：2020-05-25 08:13:27。</t>
  </si>
  <si>
    <t>满州里</t>
  </si>
  <si>
    <t>8mm松木生物质颗粒燃料 山东省 菏泽市，更新时间：2018-04-01 19:59:01。</t>
  </si>
  <si>
    <t>2018-04-01</t>
  </si>
  <si>
    <t>武威市</t>
  </si>
  <si>
    <t>甘肃省-武威市</t>
  </si>
  <si>
    <t>8mm木材生物质颗粒燃料 甘肃省 武威市，更新时间：2020-12-14 15:36:37。</t>
  </si>
  <si>
    <t>2020-12-14</t>
  </si>
  <si>
    <t>河南省-安阳市内黄县</t>
  </si>
  <si>
    <t>8mm松杂木生物质颗粒燃料 河南省 安阳市内黄县，更新时间：2017-07-13 07:55:49。</t>
  </si>
  <si>
    <t>黑龙江-明水县</t>
  </si>
  <si>
    <t>8mm杂木生物质颗粒燃料 黑龙江 明水县，更新时间：2019-07-29 08:55:16。</t>
  </si>
  <si>
    <t>8mm橡木生物质颗粒燃料 广东省 佛山市，更新时间：2022-02-28 11:20:01。</t>
  </si>
  <si>
    <t>运城</t>
  </si>
  <si>
    <t>山西省-运城市</t>
  </si>
  <si>
    <t>8mm杂木生物质颗粒燃料 山西省 运城市，更新时间：2017-07-13 07:55:39。</t>
  </si>
  <si>
    <t>稻谷</t>
  </si>
  <si>
    <t>蚌埠</t>
  </si>
  <si>
    <t>安徽省-蚌埠</t>
  </si>
  <si>
    <t>8mm稻谷生物质颗粒燃料 安徽省 蚌埠，更新时间：2018-12-03 08:15:02。</t>
  </si>
  <si>
    <t>8mm木屑生物质颗粒燃料 河北省 廊坊，更新时间：2017-04-24 09:06:31。</t>
  </si>
  <si>
    <t>2017-04-24</t>
  </si>
  <si>
    <t>界首</t>
  </si>
  <si>
    <t>安徽省-界首</t>
  </si>
  <si>
    <t>4mm木屑生物质颗粒燃料 安徽省 界首，更新时间：2020-03-20 08:12:15。</t>
  </si>
  <si>
    <t>陕西省-西安市</t>
  </si>
  <si>
    <t>8mm杂木生物质颗粒燃料 陕西省 西安市，更新时间：2019-11-29 08:59:51。</t>
  </si>
  <si>
    <t>2019-11-29</t>
  </si>
  <si>
    <t>大庆</t>
  </si>
  <si>
    <t>8mm芦苇生物质颗粒燃料 黑龙江 大庆，更新时间：2018-03-12 08:47:06。</t>
  </si>
  <si>
    <t>2018-03-12</t>
  </si>
  <si>
    <t>10mm纯木屑生物质颗粒燃料 江苏省 徐州，更新时间：2020-04-24 13:08:43。</t>
  </si>
  <si>
    <t>2020-04-24</t>
  </si>
  <si>
    <t>河南安阳</t>
  </si>
  <si>
    <t>河南省-安阳市黄县</t>
  </si>
  <si>
    <t>8mm松木生物质颗粒燃料 河南省 安阳市黄县，更新时间：2017-09-08 23:48:03。</t>
  </si>
  <si>
    <t>2017-09-08</t>
  </si>
  <si>
    <t>山东省-安丘</t>
  </si>
  <si>
    <t>8mm花生壳生物质颗粒燃料 山东省 安丘，更新时间：2018-11-14 15:27:02。</t>
  </si>
  <si>
    <t>辽宁省-沈阳市苏家屯区</t>
  </si>
  <si>
    <t>8mm木质生物质颗粒燃料 辽宁省 沈阳市苏家屯区，更新时间：2017-06-20 08:12:13。</t>
  </si>
  <si>
    <t>2017-06-20</t>
  </si>
  <si>
    <t>山东省-青岛</t>
  </si>
  <si>
    <t>8mm硬杂木生物质颗粒燃料 山东省 青岛，更新时间：2019-04-06 18:00:01。</t>
  </si>
  <si>
    <t>2019-04-06</t>
  </si>
  <si>
    <t>黑龙江-宁安市</t>
  </si>
  <si>
    <t>8mm杂木生物质颗粒燃料 黑龙江 宁安市，更新时间：2019-04-26 20:51:12。</t>
  </si>
  <si>
    <t>安徽宿州</t>
  </si>
  <si>
    <t>安徽省-宿州灵璧</t>
  </si>
  <si>
    <t>8.5mm杂木生物质颗粒燃料 安徽省 宿州灵璧，更新时间：2019-04-15 17:30:06。</t>
  </si>
  <si>
    <t>9mm杂木生物质颗粒燃料 湖南省 益阳市，更新时间：2018-11-02 21:47:20。</t>
  </si>
  <si>
    <t>2018-11-02</t>
  </si>
  <si>
    <t>广西柳州</t>
  </si>
  <si>
    <t>广西省-柳州</t>
  </si>
  <si>
    <t>9mm杂木生物质颗粒燃料 广西省 柳州，更新时间：2017-04-17 16:14:54。</t>
  </si>
  <si>
    <t>2017-04-17</t>
  </si>
  <si>
    <t>巴彦淖尔</t>
  </si>
  <si>
    <t>内蒙古-巴彦淖尔市乌拉特前旗</t>
  </si>
  <si>
    <t>8mm秸秆生物质颗粒燃料 内蒙古 巴彦淖尔市乌拉特前旗，更新时间：2019-09-05 08:00:33。</t>
  </si>
  <si>
    <t>9mm锯末生物质颗粒燃料 河北省 廊坊市，更新时间：2020-06-02 15:46:25。</t>
  </si>
  <si>
    <t>2020-06-02</t>
  </si>
  <si>
    <t>中卫市</t>
  </si>
  <si>
    <t>宁夏回族自治区</t>
    <phoneticPr fontId="4" type="noConversion"/>
  </si>
  <si>
    <t>宁夏-中卫市中宁县</t>
  </si>
  <si>
    <t>8mm杨木生物质颗粒燃料 宁夏 中卫市中宁县，更新时间：2018-09-10 10:04:16。</t>
  </si>
  <si>
    <t>德州平原</t>
  </si>
  <si>
    <t>山东省-德州市</t>
  </si>
  <si>
    <t>8mm松木生物质颗粒燃料 山东省 德州市，更新时间：2021-05-17 16:10:02。</t>
  </si>
  <si>
    <t>2021-05-17</t>
  </si>
  <si>
    <t>江西</t>
  </si>
  <si>
    <t>江西省-景德镇市</t>
  </si>
  <si>
    <t>8mm松杂木生物质颗粒燃料 江西省 景德镇市，更新时间：2020-02-04 12:18:52。</t>
  </si>
  <si>
    <t>8mm樟子松生物质颗粒燃料 内蒙古 满洲里，更新时间：2019-07-19 08:04:33。</t>
  </si>
  <si>
    <t>2019-07-19</t>
  </si>
  <si>
    <t>江苏省-连云港</t>
  </si>
  <si>
    <t>8mm松木生物质颗粒燃料 江苏省 连云港，更新时间：2019-07-09 16:50:01。</t>
  </si>
  <si>
    <t>2019-07-09</t>
  </si>
  <si>
    <t>集宁</t>
  </si>
  <si>
    <t>内蒙古-乌兰察布</t>
  </si>
  <si>
    <t>8mm松木生物质颗粒燃料 内蒙古 乌兰察布，更新时间：2018-02-20 20:28:37。</t>
  </si>
  <si>
    <t>2018-02-20</t>
  </si>
  <si>
    <t>8mm樟子松生物质颗粒燃料 内蒙古 满洲里，更新时间：2017-10-18 09:06:37。</t>
  </si>
  <si>
    <t>2017-10-18</t>
  </si>
  <si>
    <t>竹木屑</t>
  </si>
  <si>
    <t>江西省-抚州</t>
  </si>
  <si>
    <t>8.5mm竹木屑生物质颗粒燃料 江西省 抚州，更新时间：2019-11-29 08:12:22。</t>
  </si>
  <si>
    <t>临汾</t>
  </si>
  <si>
    <t>山西省-临汾</t>
  </si>
  <si>
    <t>8mm杂木生物质颗粒燃料 山西省 临汾，更新时间：2020-05-26 11:04:27。</t>
  </si>
  <si>
    <t>2020-05-26</t>
  </si>
  <si>
    <t>江西吉安</t>
  </si>
  <si>
    <t>江西省-吉安</t>
  </si>
  <si>
    <t>8mm杉木生物质颗粒燃料 江西省 吉安，更新时间：2020-04-20 07:57:10。</t>
  </si>
  <si>
    <t>2020-04-20</t>
  </si>
  <si>
    <t>许昌</t>
  </si>
  <si>
    <t>8mm松木生物质颗粒燃料 河南省 许昌，更新时间：2019-06-28 17:40:01。</t>
  </si>
  <si>
    <t>2019-06-28</t>
  </si>
  <si>
    <t>菏泽市</t>
  </si>
  <si>
    <t>8mm松木生物质颗粒燃料 山东省 菏泽市，更新时间：2018-08-09 10:28:54。</t>
  </si>
  <si>
    <t>2018-08-09</t>
  </si>
  <si>
    <t>木粉</t>
  </si>
  <si>
    <t>诸暨</t>
  </si>
  <si>
    <t>浙江省-诸暨市</t>
  </si>
  <si>
    <t>10mm木粉生物质颗粒燃料 浙江省 诸暨市，更新时间：2020-06-01 08:07:42。</t>
  </si>
  <si>
    <t>废木材</t>
  </si>
  <si>
    <t>8mm废木材生物质颗粒燃料 湖北省 襄阳市，更新时间：2020-05-10 17:40:01。</t>
  </si>
  <si>
    <t>6mm杂木生物质颗粒燃料 广东省 广州，更新时间：2018-01-03 08:20:03。</t>
  </si>
  <si>
    <t>2018-01-03</t>
  </si>
  <si>
    <t>8mm杂木生物质颗粒燃料 河南省 郑州，更新时间：2018-04-16 08:11:06。</t>
  </si>
  <si>
    <t>河南省-尉氏县</t>
  </si>
  <si>
    <t>8mm杂木生物质颗粒燃料 河南省 尉氏县，更新时间：2019-03-18 08:02:56。</t>
  </si>
  <si>
    <t>2019-03-18</t>
  </si>
  <si>
    <t>安徽省-临泉县</t>
  </si>
  <si>
    <t>8mm花生壳生物质颗粒燃料 安徽省 临泉县，更新时间：2018-06-27 17:10:01。</t>
  </si>
  <si>
    <t>8mm花生壳生物质颗粒燃料 山东省 临沂，更新时间：2018-12-25 19:10:21。</t>
  </si>
  <si>
    <t>奉化</t>
  </si>
  <si>
    <t>浙江省-奉化</t>
  </si>
  <si>
    <t>8mm松木生物质颗粒燃料 浙江省 奉化，更新时间：2022-02-28 11:20:01。</t>
  </si>
  <si>
    <t>6mm松木生物质颗粒燃料 江苏省 徐州，更新时间：2017-11-30 12:56:47。</t>
  </si>
  <si>
    <t>2017-11-30</t>
  </si>
  <si>
    <t>河南省-河南濮阳</t>
  </si>
  <si>
    <t>8mm杂木生物质颗粒燃料 河南省 河南濮阳，更新时间：2019-01-09 12:59:16。</t>
  </si>
  <si>
    <t>2019-01-09</t>
  </si>
  <si>
    <t>芦苇草</t>
  </si>
  <si>
    <t>大庆市</t>
  </si>
  <si>
    <t>黑龙江-大庆市</t>
  </si>
  <si>
    <t>8mm芦苇草生物质颗粒燃料 黑龙江 大庆市，更新时间：2018-03-12 08:47:21。</t>
  </si>
  <si>
    <t>湖州市</t>
  </si>
  <si>
    <t>浙江省-湖州市</t>
  </si>
  <si>
    <t>32mm杂木生物质块状燃料 浙江省 湖州市，更新时间：2019-07-04 17:05:01。</t>
  </si>
  <si>
    <t>2019-07-04</t>
  </si>
  <si>
    <t>南昌</t>
  </si>
  <si>
    <t>江西省-南昌市</t>
  </si>
  <si>
    <t>8mm木屑生物质颗粒燃料 江西省 南昌市，更新时间：2019-04-01 08:00:41。</t>
  </si>
  <si>
    <t>8mm实木生物质颗粒燃料 广东省 东莞市，更新时间：2019-11-11 10:44:43。</t>
  </si>
  <si>
    <t>2019-11-11</t>
  </si>
  <si>
    <t>萧山</t>
  </si>
  <si>
    <t>浙江省-杭州</t>
  </si>
  <si>
    <t>8mm杂木生物质颗粒燃料 浙江省 杭州，更新时间：2022-02-28 11:20:01。</t>
  </si>
  <si>
    <t>木耳菌包</t>
  </si>
  <si>
    <t>濮阳县</t>
  </si>
  <si>
    <t>33mm木耳菌包生物质块状燃料 河南省 濮阳，更新时间：2021-01-08 16:49:09。</t>
  </si>
  <si>
    <t>2021-01-08</t>
  </si>
  <si>
    <t>4mm松木生物质颗粒燃料 河北省 廊坊，更新时间：2020-04-07 08:15:44。</t>
  </si>
  <si>
    <t>2020-04-07</t>
  </si>
  <si>
    <t>湖北省-京山县</t>
  </si>
  <si>
    <t>8mm稻壳生物质颗粒燃料 湖北省 京山县，更新时间：2018-05-06 10:03:20。</t>
  </si>
  <si>
    <t>2018-05-06</t>
  </si>
  <si>
    <t>湖北省-十堰市</t>
  </si>
  <si>
    <t>8mm稻壳生物质颗粒燃料 湖北省 十堰市，更新时间：2017-03-06 08:22:16。</t>
  </si>
  <si>
    <t>2017-03-06</t>
  </si>
  <si>
    <t>8.5mm橡木生物质颗粒燃料 山东省 青岛，更新时间：2020-06-25 16:00:01。</t>
  </si>
  <si>
    <t>衡水</t>
  </si>
  <si>
    <t>河北省-衡水</t>
  </si>
  <si>
    <t>8mm杂木生物质颗粒燃料 河北省 衡水，更新时间：2020-12-21 13:14:50。</t>
  </si>
  <si>
    <t>福州</t>
  </si>
  <si>
    <t>福建省</t>
  </si>
  <si>
    <t>福建省-福州市</t>
  </si>
  <si>
    <t>8mm杂木生物质颗粒燃料 福建省 福州市，更新时间：2018-08-09 11:18:10。</t>
  </si>
  <si>
    <t>红松</t>
  </si>
  <si>
    <t>8mm红松生物质颗粒燃料 江苏省 连云港，更新时间：2017-05-11 09:24:14。</t>
  </si>
  <si>
    <t>山东省-临沂市</t>
  </si>
  <si>
    <t>8.5mm杂木生物质颗粒燃料 山东省 临沂市，更新时间：2021-03-22 08:26:15。</t>
  </si>
  <si>
    <t>2021-03-22</t>
  </si>
  <si>
    <t>秦皇岛</t>
  </si>
  <si>
    <t>河北省-秦皇岛市昌黎县</t>
  </si>
  <si>
    <t>30mm花生壳生物质块状燃料 河北省 秦皇岛市昌黎县，更新时间：2018-02-05 07:58:34。</t>
  </si>
  <si>
    <t>安徽省-芜湖</t>
  </si>
  <si>
    <t>8mm木屑生物质颗粒燃料 安徽省 芜湖，更新时间：2017-06-27 16:08:41。</t>
  </si>
  <si>
    <t>2017-06-27</t>
  </si>
  <si>
    <t>8mm木屑生物质颗粒燃料 辽宁省 阜新市，更新时间：2018-04-29 05:23:26。</t>
  </si>
  <si>
    <t>衫木</t>
  </si>
  <si>
    <t>贵州</t>
  </si>
  <si>
    <t>贵州省</t>
  </si>
  <si>
    <t>贵州省-兴义</t>
  </si>
  <si>
    <t>8.5mm衫木生物质颗粒燃料 贵州省 兴义，更新时间：2019-06-18 13:17:33。</t>
  </si>
  <si>
    <t>㲷;0.06</t>
  </si>
  <si>
    <t>8mm樟子松生物质颗粒燃料 山东省 济南，更新时间：2019-01-09 09:00:31。</t>
  </si>
  <si>
    <t>8mm木屑生物质颗粒燃料 河北省 石家庄，更新时间：2019-11-12 18:20:02。</t>
  </si>
  <si>
    <t>8mm硬杂木生物质颗粒燃料 江西省 赣州，更新时间：2020-08-26 18:45:01。</t>
  </si>
  <si>
    <t>刨花</t>
  </si>
  <si>
    <t>30mm刨花生物质颗粒燃料 河北省 廊坊市，更新时间：2017-07-10 17:01:24。</t>
  </si>
  <si>
    <t>8mm橡木生物质颗粒燃料 河南省 许昌，更新时间：2019-06-28 17:40:01。</t>
  </si>
  <si>
    <t>金寨</t>
  </si>
  <si>
    <t>安徽省-六安市</t>
  </si>
  <si>
    <t>9mm竹屑生物质颗粒燃料 安徽省 六安市，更新时间：2020-07-27 18:32:27。</t>
  </si>
  <si>
    <t>2020-07-27</t>
  </si>
  <si>
    <t>15mm木屑生物质颗粒燃料 浙江省 杭州，更新时间：2019-03-27 18:35:01。</t>
  </si>
  <si>
    <t>2019-03-27</t>
  </si>
  <si>
    <t>白松</t>
  </si>
  <si>
    <t>河北省-石家庄市正定县</t>
  </si>
  <si>
    <t>8mm白松生物质颗粒燃料 河北省 石家庄市正定县，更新时间：2020-04-26 07:54:07。</t>
  </si>
  <si>
    <t>2020-04-26</t>
  </si>
  <si>
    <t>8mm松木生物质颗粒燃料 山东省 菏泽市，更新时间：2020-05-19 19:33:57。</t>
  </si>
  <si>
    <t>2020-05-19</t>
  </si>
  <si>
    <t>8mm樟子松生物质颗粒燃料 内蒙古 满洲里市，更新时间：2018-12-29 08:13:02。</t>
  </si>
  <si>
    <t>2018-12-29</t>
  </si>
  <si>
    <t>6mm纯木屑生物质颗粒燃料 浙江省 宁波市，更新时间：2022-02-28 11:20:01。</t>
  </si>
  <si>
    <t>宿迁市沭阳</t>
  </si>
  <si>
    <t>江苏省-宿迁市沭阳</t>
  </si>
  <si>
    <t>8mm纯木生物质颗粒燃料 江苏省 宿迁市沭阳，更新时间：2017-04-21 18:30:01。</t>
  </si>
  <si>
    <t>淄博市</t>
  </si>
  <si>
    <t>山东省-淄博市</t>
  </si>
  <si>
    <t>8mm松木生物质颗粒燃料 山东省 淄博市，更新时间：2017-05-25 08:04:13。</t>
  </si>
  <si>
    <t>山东省-滨州</t>
  </si>
  <si>
    <t>10mm杂木生物质颗粒燃料 山东省 滨州，更新时间：2021-04-01 09:22:03。</t>
  </si>
  <si>
    <t>2021-04-01</t>
  </si>
  <si>
    <t>青岛市</t>
  </si>
  <si>
    <t>山东省-青岛市平度市</t>
  </si>
  <si>
    <t>8mm花生壳生物质颗粒燃料 山东省 青岛市平度市，更新时间：2019-03-04 07:58:09。</t>
  </si>
  <si>
    <t>2019-03-04</t>
  </si>
  <si>
    <t>郯城</t>
  </si>
  <si>
    <t>6mm锯末生物质颗粒燃料 山东省 临沂市，更新时间：2018-06-19 10:05:01。</t>
  </si>
  <si>
    <t>2018-06-19</t>
  </si>
  <si>
    <t>河南省-开封市兰考县</t>
  </si>
  <si>
    <t>8mm松木生物质颗粒燃料 河南省 开封市兰考县，更新时间：2019-01-30 14:07:50。</t>
  </si>
  <si>
    <t>2019-01-30</t>
  </si>
  <si>
    <t>甘肃</t>
  </si>
  <si>
    <t>甘肃省-平凉市</t>
  </si>
  <si>
    <t>6mm木质生物质颗粒燃料 甘肃省 平凉市，更新时间：2019-07-08 08:14:11。</t>
  </si>
  <si>
    <t>2019-07-08</t>
  </si>
  <si>
    <t>亚麻</t>
  </si>
  <si>
    <t>高位4696</t>
  </si>
  <si>
    <t>8mm亚麻生物质颗粒燃料 黑龙江 绥化市，更新时间：2019-09-02 13:41:40。</t>
  </si>
  <si>
    <t>2019-09-02</t>
  </si>
  <si>
    <t>惠州市</t>
  </si>
  <si>
    <t>广东省-惠州市</t>
  </si>
  <si>
    <t>8mm实木生物质颗粒燃料 广东省 惠州市，更新时间：2017-05-03 08:47:16。</t>
  </si>
  <si>
    <t>2017-05-03</t>
  </si>
  <si>
    <t>柏树</t>
  </si>
  <si>
    <t>四川</t>
  </si>
  <si>
    <t>四川省-绵阳市</t>
  </si>
  <si>
    <t>8mm柏树生物质颗粒燃料 四川省 绵阳市，更新时间：2019-11-18 18:20:01。</t>
  </si>
  <si>
    <t>2019-11-18</t>
  </si>
  <si>
    <t>东北</t>
  </si>
  <si>
    <t>8mm纯松木生物质颗粒燃料 山东省 菏泽曹县，更新时间：2018-12-06 09:35:26。</t>
  </si>
  <si>
    <t>9mm杂木生物质颗粒燃料 河北省 石家庄，更新时间：2018-05-15 15:51:17。</t>
  </si>
  <si>
    <t>6mm杂木生物质颗粒燃料 江苏省 泰州，更新时间：2021-06-29 09:03:31。</t>
  </si>
  <si>
    <t>红板边</t>
  </si>
  <si>
    <t>贵港</t>
  </si>
  <si>
    <t>广西省-贵港市港北区</t>
  </si>
  <si>
    <t>8mm红板边生物质颗粒燃料 广西省 贵港市港北区，更新时间：2019-06-13 13:21:04。</t>
  </si>
  <si>
    <t>2019-06-13</t>
  </si>
  <si>
    <t>凤台</t>
  </si>
  <si>
    <t>安徽省-淮南市凤台</t>
  </si>
  <si>
    <t>8mm锯末生物质颗粒燃料 安徽省 淮南市凤台，更新时间：2018-05-23 12:56:24。</t>
  </si>
  <si>
    <t>2018-05-23</t>
  </si>
  <si>
    <t>山东省-郯城</t>
  </si>
  <si>
    <t>8mm松木生物质颗粒燃料 山东省 郯城，更新时间：2018-06-02 17:35:01。</t>
  </si>
  <si>
    <t>2018-06-02</t>
  </si>
  <si>
    <t>12.8 t/m3</t>
  </si>
  <si>
    <t>水份:7.94</t>
  </si>
  <si>
    <t>8mm芦苇生物质颗粒燃料 黑龙江 大庆，更新时间：2018-11-16 09:15:32。</t>
  </si>
  <si>
    <t>2018-11-16</t>
  </si>
  <si>
    <t>8mm木粉生物质颗粒燃料 广东省 广州，更新时间：2018-06-11 07:57:45。</t>
  </si>
  <si>
    <t>德州</t>
  </si>
  <si>
    <t>8mm锯末生物质颗粒燃料 山东省 德州市，更新时间：2018-04-25 08:10:10。</t>
  </si>
  <si>
    <t>黑龙江-绥芬河</t>
  </si>
  <si>
    <t>8mm木质生物质颗粒燃料 黑龙江 绥芬河，更新时间：2019-08-05 14:24:13。</t>
  </si>
  <si>
    <t>8mm松木生物质颗粒燃料 河北省 邢台，更新时间：2017-07-10 18:10:01。</t>
  </si>
  <si>
    <t>8mm刨花生物质颗粒燃料 山东省 临沂市，更新时间：2017-11-24 23:23:59。</t>
  </si>
  <si>
    <t>2017-11-24</t>
  </si>
  <si>
    <t>合肥</t>
  </si>
  <si>
    <t>安徽省-合肥</t>
  </si>
  <si>
    <t>8mm稻壳生物质颗粒燃料 安徽省 合肥，更新时间：2018-10-19 13:04:04。</t>
  </si>
  <si>
    <t>2018-10-19</t>
  </si>
  <si>
    <t>榛材</t>
  </si>
  <si>
    <t>8mm榛材生物质颗粒燃料 黑龙江 齐齐哈尔，更新时间：2020-11-12 15:55:01。</t>
  </si>
  <si>
    <t>乌兰察布</t>
  </si>
  <si>
    <t>8mm杂木生物质颗粒燃料 内蒙古 乌兰察布市，更新时间：2018-03-14 11:11:49。</t>
  </si>
  <si>
    <t>2018-03-14</t>
  </si>
  <si>
    <t>滨州</t>
  </si>
  <si>
    <t>山东省-滨州邹平</t>
  </si>
  <si>
    <t>8mm杂木生物质颗粒燃料 山东省 滨州邹平，更新时间：2017-05-03 12:20:38。</t>
  </si>
  <si>
    <t>德阳</t>
  </si>
  <si>
    <t>四川省-德阳</t>
  </si>
  <si>
    <t>8mm木屑生物质颗粒燃料 四川省 德阳，更新时间：2017-08-01 07:01:22。</t>
  </si>
  <si>
    <t>2017-08-01</t>
  </si>
  <si>
    <t>漳州</t>
  </si>
  <si>
    <t>福建省-漳州</t>
  </si>
  <si>
    <t>8mm木屑生物质颗粒燃料 福建省 漳州，更新时间：2018-03-26 08:05:26。</t>
  </si>
  <si>
    <t>江苏省-淮安市金湖县</t>
  </si>
  <si>
    <t>8mm废木材生物质颗粒燃料 江苏省 淮安市金湖县，更新时间：2018-11-19 08:03:32。</t>
  </si>
  <si>
    <t>2018-11-19</t>
  </si>
  <si>
    <t>天门</t>
  </si>
  <si>
    <t>湖北省-天门市</t>
  </si>
  <si>
    <t>8mm木屑生物质颗粒燃料 湖北省 天门市，更新时间：2017-05-08 08:10:43。</t>
  </si>
  <si>
    <t>2017-05-08</t>
  </si>
  <si>
    <t>6mm刨花生物质颗粒燃料 广东省 东莞市，更新时间：2017-04-12 21:32:17。</t>
  </si>
  <si>
    <t>2017-04-12</t>
  </si>
  <si>
    <t>8mm沙柳生物质颗粒燃料 内蒙古 鄂尔多斯市，更新时间：2018-07-09 18:25:01。</t>
  </si>
  <si>
    <t>2018-07-09</t>
  </si>
  <si>
    <t>果木</t>
  </si>
  <si>
    <t>山西省-临汾市</t>
  </si>
  <si>
    <t>8mm果木生物质颗粒燃料 山西省 临汾市，更新时间：2018-04-29 05:24:53。</t>
  </si>
  <si>
    <t>山楂树</t>
  </si>
  <si>
    <t>闻喜</t>
  </si>
  <si>
    <t>山西省-闻喜</t>
  </si>
  <si>
    <t>8mm山楂树生物质颗粒燃料 山西省 闻喜，更新时间：2017-06-20 08:11:38。</t>
  </si>
  <si>
    <t>贺州</t>
  </si>
  <si>
    <t>广西省-贺州市</t>
  </si>
  <si>
    <t>8mm杉木生物质颗粒燃料 广西省 贺州市，更新时间：2018-05-04 20:24:43。</t>
  </si>
  <si>
    <t>绥芬河</t>
  </si>
  <si>
    <t>港口自提</t>
  </si>
  <si>
    <t>8mm松木生物质颗粒燃料 黑龙江 牡丹江，更新时间：2019-03-12 07:57:48。</t>
  </si>
  <si>
    <t>2019-03-12</t>
  </si>
  <si>
    <t>盂县</t>
  </si>
  <si>
    <t>山西省-阳泉盂县</t>
  </si>
  <si>
    <t>8mm松木生物质颗粒燃料 山西省 阳泉盂县，更新时间：2019-04-25 11:18:09。</t>
  </si>
  <si>
    <t>江西省-赣州市</t>
  </si>
  <si>
    <t>8mm刨花生物质颗粒燃料 江西省 赣州市，更新时间：2020-05-11 07:58:30。</t>
  </si>
  <si>
    <t>2020-05-11</t>
  </si>
  <si>
    <t>天津宝坻</t>
  </si>
  <si>
    <t>1.05 t/m3</t>
  </si>
  <si>
    <t>天津市-新开口镇</t>
  </si>
  <si>
    <t>8mm实木生物质颗粒燃料 天津市 新开口镇，更新时间：2017-04-10 15:24:13。</t>
  </si>
  <si>
    <t>2017-04-10</t>
  </si>
  <si>
    <t>安徽省-宿州市</t>
  </si>
  <si>
    <t>8mm杂木生物质颗粒燃料 安徽省 宿州市，更新时间：2017-03-13 14:15:39。</t>
  </si>
  <si>
    <t>2017-03-13</t>
  </si>
  <si>
    <t>河南省-洛阳市</t>
  </si>
  <si>
    <t>10mm锯末生物质颗粒燃料 河南省 洛阳市，更新时间：2019-03-11 14:35:22。</t>
  </si>
  <si>
    <t>邹平</t>
  </si>
  <si>
    <t>山东省-邹平市</t>
  </si>
  <si>
    <t>8mm刨花生物质颗粒燃料 山东省 邹平市，更新时间：2020-08-31 14:03:08。</t>
  </si>
  <si>
    <t>8mm纯木生物质颗粒燃料 江苏省 徐州，更新时间：2019-01-29 14:45:01。</t>
  </si>
  <si>
    <t>2019-01-29</t>
  </si>
  <si>
    <t>纯木颗粒</t>
  </si>
  <si>
    <t>鹰潭</t>
  </si>
  <si>
    <t>江西省-鹰潭</t>
  </si>
  <si>
    <t>8mm纯木颗粒生物质颗粒燃料 江西省 鹰潭，更新时间：2018-05-29 13:55:06。</t>
  </si>
  <si>
    <t>2018-05-29</t>
  </si>
  <si>
    <t>广西南宁</t>
  </si>
  <si>
    <t>8mm杉木生物质颗粒燃料 广西省 南宁市，更新时间：2017-04-27 08:30:42。</t>
  </si>
  <si>
    <t>湖南省-衡阳</t>
  </si>
  <si>
    <t>7mm杂木生物质颗粒燃料 湖南省 衡阳，更新时间：2017-07-28 17:01:00。</t>
  </si>
  <si>
    <t>2017-07-28</t>
  </si>
  <si>
    <t>夹江县</t>
  </si>
  <si>
    <t>四川省-夹江县</t>
  </si>
  <si>
    <t>10mm木屑生物质颗粒燃料 四川省 夹江县，更新时间：2018-06-25 08:27:36。</t>
  </si>
  <si>
    <t>湖北武汉</t>
  </si>
  <si>
    <t>8mm纯木生物质颗粒燃料 湖北省 武汉市，更新时间：2020-06-12 10:15:25。</t>
  </si>
  <si>
    <t>邢台市南和县</t>
  </si>
  <si>
    <t>河北省-邢台市</t>
  </si>
  <si>
    <t>8mm锯末生物质颗粒燃料 河北省 邢台市，更新时间：2018-12-13 08:20:12。</t>
  </si>
  <si>
    <t>白桦木</t>
  </si>
  <si>
    <t>8mm白桦木生物质颗粒燃料 黑龙江 齐齐哈尔，更新时间：2020-11-12 15:55:01。</t>
  </si>
  <si>
    <t>8mm木屑生物质颗粒燃料 河南省 安阳市，更新时间：2017-10-16 09:36:54。</t>
  </si>
  <si>
    <t>2017-10-16</t>
  </si>
  <si>
    <t>江苏省-南通</t>
  </si>
  <si>
    <t>10mm木质生物质颗粒燃料 江苏省 南通，更新时间：2018-12-13 16:03:15。</t>
  </si>
  <si>
    <t>苹果树</t>
  </si>
  <si>
    <t>咸阳</t>
  </si>
  <si>
    <t>陕西省-咸阳市</t>
  </si>
  <si>
    <t>5mm苹果树生物质颗粒燃料 陕西省 咸阳市，更新时间：2020-04-04 17:02:53。</t>
  </si>
  <si>
    <t>2020-04-04</t>
  </si>
  <si>
    <t>苹果树枝</t>
  </si>
  <si>
    <t>宜川</t>
  </si>
  <si>
    <t>陕西省-延安</t>
  </si>
  <si>
    <t>5mm苹果树枝生物质颗粒燃料 陕西省 延安，更新时间：2020-02-28 09:59:57。</t>
  </si>
  <si>
    <t>2020-02-28</t>
  </si>
  <si>
    <t>湖南益阳</t>
  </si>
  <si>
    <t>10mm竹屑生物质颗粒燃料 湖南省 益阳市，更新时间：2019-09-16 16:35:34。</t>
  </si>
  <si>
    <t>2019-09-16</t>
  </si>
  <si>
    <t>内蒙古-巴彦淖尔市</t>
  </si>
  <si>
    <t>8mm杂木生物质颗粒燃料 内蒙古 巴彦淖尔市，更新时间：2022-02-22 08:11:03。</t>
  </si>
  <si>
    <t>2022-02-22</t>
  </si>
  <si>
    <t>8.5mm杂木生物质颗粒燃料 广东省 东莞市，更新时间：2017-08-28 07:13:42。</t>
  </si>
  <si>
    <t>鹤壁市浚县</t>
  </si>
  <si>
    <t>河南省-鹤壁市</t>
  </si>
  <si>
    <t>8mm杂木生物质颗粒燃料 河南省 鹤壁市，更新时间：2017-07-01 21:42:12。</t>
  </si>
  <si>
    <t>2017-07-01</t>
  </si>
  <si>
    <t>1.25 t/m3</t>
  </si>
  <si>
    <t>6mm木屑生物质颗粒燃料 山东省 济南，更新时间：2017-03-22 08:43:01。</t>
  </si>
  <si>
    <t>2017-03-22</t>
  </si>
  <si>
    <t>8mm稻壳生物质颗粒燃料 安徽省 芜湖，更新时间：2017-07-13 07:55:59。</t>
  </si>
  <si>
    <t>柏松</t>
  </si>
  <si>
    <t>河北省-石家庄市</t>
  </si>
  <si>
    <t>8mm柏松生物质颗粒燃料 河北省 石家庄市，更新时间：2021-05-18 10:47:22。</t>
  </si>
  <si>
    <t>2021-05-18</t>
  </si>
  <si>
    <t>8mm柏松生物质颗粒燃料 河北省 石家庄市，更新时间：2021-12-17 21:05:35。</t>
  </si>
  <si>
    <t>2021-12-17</t>
  </si>
  <si>
    <t>松木屑</t>
  </si>
  <si>
    <t>8mm松木屑生物质颗粒燃料 山东省 菏泽市，更新时间：2018-05-14 16:24:31。</t>
  </si>
  <si>
    <t>8mm松木生物质颗粒燃料 河南省 郑州，更新时间：2018-05-23 16:20:19。</t>
  </si>
  <si>
    <t>厦门</t>
  </si>
  <si>
    <t>福建省-厦门市</t>
  </si>
  <si>
    <t>9mm杂木生物质颗粒燃料 福建省 厦门市，更新时间：2019-05-08 08:20:20。</t>
  </si>
  <si>
    <t>2019-05-08</t>
  </si>
  <si>
    <t>丹东</t>
  </si>
  <si>
    <t>辽宁省-丹东</t>
  </si>
  <si>
    <t>8mm玉米芯生物质颗粒燃料 辽宁省 丹东，更新时间：2020-05-31 09:23:01。</t>
  </si>
  <si>
    <t>2020-05-31</t>
  </si>
  <si>
    <t>木</t>
  </si>
  <si>
    <t>8mm木生物质颗粒燃料 山东省 临沂，更新时间：2021-10-25 18:55:02。</t>
  </si>
  <si>
    <t>福建</t>
  </si>
  <si>
    <t>8 t/m3</t>
  </si>
  <si>
    <t>福建省-龙岩市</t>
  </si>
  <si>
    <t>8mm松木生物质颗粒燃料 福建省 龙岩市，更新时间：2021-06-29 09:01:28。</t>
  </si>
  <si>
    <t>8.5mm红木生物质颗粒燃料 山东省 青岛，更新时间：2020-06-25 16:00:01。</t>
  </si>
  <si>
    <t>8mm杂木生物质颗粒燃料 陕西省 西安市，更新时间：2020-05-06 08:07:11。</t>
  </si>
  <si>
    <t>木糠</t>
  </si>
  <si>
    <t>梧州</t>
  </si>
  <si>
    <t>广西省-梧州</t>
  </si>
  <si>
    <t>8mm木糠生物质颗粒燃料 广西省 梧州，更新时间：2020-08-03 08:35:41。</t>
  </si>
  <si>
    <t>2020-08-03</t>
  </si>
  <si>
    <t>红杂木</t>
  </si>
  <si>
    <t>商丘夏邑</t>
  </si>
  <si>
    <t>河南省-商丘市夏邑县</t>
  </si>
  <si>
    <t>10mm红杂木生物质颗粒燃料 河南省 商丘市夏邑县，更新时间：2019-05-30 16:40:01。</t>
  </si>
  <si>
    <t>2019-05-30</t>
  </si>
  <si>
    <t>江阴</t>
  </si>
  <si>
    <t>江苏省-江阴</t>
  </si>
  <si>
    <t>8mm木屑生物质颗粒燃料 江苏省 江阴，更新时间：2017-03-03 16:40:41。</t>
  </si>
  <si>
    <t>8mm杂木生物质颗粒燃料 河南省 郑州，更新时间：2017-04-27 15:42:48。</t>
  </si>
  <si>
    <t>东至县</t>
  </si>
  <si>
    <t>0.6 t/m3</t>
  </si>
  <si>
    <t>安徽省-池州市</t>
  </si>
  <si>
    <t>8mm锯末生物质颗粒燃料 安徽省 池州市，更新时间：2021-03-22 18:30:01。</t>
  </si>
  <si>
    <t>淮南</t>
  </si>
  <si>
    <t>安徽省-淮南</t>
  </si>
  <si>
    <t>8mm锯末生物质颗粒燃料 安徽省 淮南，更新时间：2019-03-25 08:24:55。</t>
  </si>
  <si>
    <t>30mm锯末生物质块状燃料 河北省 唐山，更新时间：2017-04-25 13:02:56。</t>
  </si>
  <si>
    <t>8mm松杂木生物质颗粒燃料 江西省 吉安，更新时间：2018-11-08 16:40:01。</t>
  </si>
  <si>
    <t>2018-11-08</t>
  </si>
  <si>
    <t>8mm松木生物质颗粒燃料 山东省 潍坊，更新时间：2017-09-30 14:19:02。</t>
  </si>
  <si>
    <t>2017-09-30</t>
  </si>
  <si>
    <t>6mm木屑生物质颗粒燃料 河北省 石家庄，更新时间：2022-02-28 11:20:01。</t>
  </si>
  <si>
    <t>硬木杂木</t>
  </si>
  <si>
    <t>辛集市</t>
  </si>
  <si>
    <t>河北省-辛集市</t>
  </si>
  <si>
    <t>8mm硬木杂木生物质颗粒燃料 河北省 辛集市，更新时间：2018-04-09 13:01:31。</t>
  </si>
  <si>
    <t>8mm木屑生物质颗粒燃料 安徽省 合肥市，更新时间：2017-05-27 08:22:25。</t>
  </si>
  <si>
    <t>2017-05-27</t>
  </si>
  <si>
    <t>淄博</t>
  </si>
  <si>
    <t>7mm红木生物质颗粒燃料 山东省 淄博市，更新时间：2017-05-31 15:23:43。</t>
  </si>
  <si>
    <t>河北省-邢台市临西县</t>
  </si>
  <si>
    <t>8mm刨花生物质颗粒燃料 河北省 邢台市临西县，更新时间：2017-05-09 09:01:12。</t>
  </si>
  <si>
    <t>2017-05-09</t>
  </si>
  <si>
    <t>9mm纯木生物质颗粒燃料 安徽省 滁州市，更新时间：2017-03-20 08:17:13。</t>
  </si>
  <si>
    <t>2017-03-20</t>
  </si>
  <si>
    <t>柳州</t>
  </si>
  <si>
    <t>8.5mm衫木生物质颗粒燃料 广西省 柳州，更新时间：2020-10-12 08:08:05。</t>
  </si>
  <si>
    <t>2020-10-12</t>
  </si>
  <si>
    <t>呼和浩特</t>
  </si>
  <si>
    <t>内蒙古-呼和浩特</t>
  </si>
  <si>
    <t>6mm松木生物质颗粒燃料 内蒙古 呼和浩特，更新时间：2019-09-09 07:48:07。</t>
  </si>
  <si>
    <t>8mm松木生物质颗粒燃料 河南省 郑州，更新时间：2017-06-05 12:10:42。</t>
  </si>
  <si>
    <t>8mm橡木生物质颗粒燃料 江西省 赣州市，更新时间：2017-04-11 18:37:58。</t>
  </si>
  <si>
    <t>2017-04-11</t>
  </si>
  <si>
    <t>纯杉木</t>
  </si>
  <si>
    <t>桂平市</t>
  </si>
  <si>
    <t>广西省-桂平市</t>
  </si>
  <si>
    <t>8mm纯杉木生物质颗粒燃料 广西省 桂平市，更新时间：2019-06-03 08:15:10。</t>
  </si>
  <si>
    <t>山西省-吕梁市交口县康城镇</t>
  </si>
  <si>
    <t>9mm木材生物质颗粒燃料 山西省 吕梁市交口县康城镇，更新时间：2022-02-28 11:20:01。</t>
  </si>
  <si>
    <t>8mm杂木生物质颗粒燃料 山东省 菏泽市，更新时间：2019-01-07 12:41:41。</t>
  </si>
  <si>
    <t>2019-01-07</t>
  </si>
  <si>
    <t>安徽省-桐城</t>
  </si>
  <si>
    <t>9mm木屑生物质颗粒燃料 安徽省 桐城，更新时间：2018-10-08 08:02:33。</t>
  </si>
  <si>
    <t>2018-10-08</t>
  </si>
  <si>
    <t>山西临汾</t>
  </si>
  <si>
    <t>8mm杨木生物质颗粒燃料 山西省 临汾市，更新时间：2020-08-18 08:09:53。</t>
  </si>
  <si>
    <t>2020-08-18</t>
  </si>
  <si>
    <t>广西</t>
  </si>
  <si>
    <t>广西省-罗城县</t>
  </si>
  <si>
    <t>8.5mm纯杉木生物质颗粒燃料 广西省 罗城县，更新时间：2021-05-10 08:12:42。</t>
  </si>
  <si>
    <t>2021-05-10</t>
  </si>
  <si>
    <t>山东省-河泽市</t>
  </si>
  <si>
    <t>8mm松木生物质颗粒燃料 山东省 河泽市，更新时间：2019-08-31 16:55:01。</t>
  </si>
  <si>
    <t>2019-08-31</t>
  </si>
  <si>
    <t>8mm杂木生物质颗粒燃料 河北省 廊坊，更新时间：2020-03-30 08:01:53。</t>
  </si>
  <si>
    <t>2020-03-30</t>
  </si>
  <si>
    <t>山东省-聊城市</t>
  </si>
  <si>
    <t>8mm杂木生物质颗粒燃料 山东省 聊城市，更新时间：2019-03-12 07:57:34。</t>
  </si>
  <si>
    <t>吉安</t>
  </si>
  <si>
    <t>江西省-遂川</t>
  </si>
  <si>
    <t>8mm木屑生物质颗粒燃料 江西省 遂川，更新时间：2021-08-31 16:09:38。</t>
  </si>
  <si>
    <t>2021-08-31</t>
  </si>
  <si>
    <t>8mm木屑生物质颗粒燃料 辽宁省 铁岭市，更新时间：2019-04-01 18:40:01。</t>
  </si>
  <si>
    <t>临沭</t>
  </si>
  <si>
    <t>8mm木屑生物质颗粒燃料 山东省 临沂，更新时间：2019-04-26 08:34:11。</t>
  </si>
  <si>
    <t>山西省-吕梁</t>
  </si>
  <si>
    <t>10mm杂木生物质颗粒燃料 山西省 吕梁，更新时间：2018-07-03 07:05:01。</t>
  </si>
  <si>
    <t>2018-07-03</t>
  </si>
  <si>
    <t>长泰县</t>
  </si>
  <si>
    <t>福建省-长泰县</t>
  </si>
  <si>
    <t>8mm杂木生物质颗粒燃料 福建省 长泰县，更新时间：2018-09-12 10:37:35。</t>
  </si>
  <si>
    <t>2018-09-12</t>
  </si>
  <si>
    <t>6mm杂木生物质颗粒燃料 辽宁省 沈阳，更新时间：2017-04-19 21:50:08。</t>
  </si>
  <si>
    <t>2017-04-19</t>
  </si>
  <si>
    <t>山东临沂</t>
  </si>
  <si>
    <t>8mm木屑生物质颗粒燃料 山东省 临沂，更新时间：2017-09-06 11:59:36。</t>
  </si>
  <si>
    <t>安徽亳州涡阳</t>
  </si>
  <si>
    <t>安徽省-亳州</t>
  </si>
  <si>
    <t>8mm实木生物质颗粒燃料 安徽省 亳州，更新时间：2017-04-28 17:30:01。</t>
  </si>
  <si>
    <t>2017-04-28</t>
  </si>
  <si>
    <t>陕西</t>
  </si>
  <si>
    <t>陕西省-华阴市华山风景区</t>
  </si>
  <si>
    <t>8mm锯末生物质颗粒燃料 陕西省 华阴市华山风景区，更新时间：2020-05-07 07:56:18。</t>
  </si>
  <si>
    <t>2020-05-07</t>
  </si>
  <si>
    <t>梨木</t>
  </si>
  <si>
    <t>8mm梨木生物质颗粒燃料 河南省 商丘市，更新时间：2019-01-03 16:45:01。</t>
  </si>
  <si>
    <t>板材</t>
  </si>
  <si>
    <t>8mm板材生物质颗粒燃料 河北省 廊坊市，更新时间：2020-11-04 17:20:01。</t>
  </si>
  <si>
    <t>江苏省-丹阳</t>
  </si>
  <si>
    <t>8mm松木生物质颗粒燃料 江苏省 丹阳，更新时间：2019-10-16 16:55:02。</t>
  </si>
  <si>
    <t>2019-10-16</t>
  </si>
  <si>
    <t>8.5mm松木生物质颗粒燃料 湖北省 荆州市，更新时间：2018-10-15 08:15:40。</t>
  </si>
  <si>
    <t>广汉市</t>
  </si>
  <si>
    <t>四川省-广汉市</t>
  </si>
  <si>
    <t>10mm锯末生物质颗粒燃料 四川省 广汉市，更新时间：2019-07-26 12:00:01。</t>
  </si>
  <si>
    <t>石家庄市</t>
  </si>
  <si>
    <t>8mm木屑生物质颗粒燃料 河北省 石家庄市，更新时间：2022-02-28 11:20:01。</t>
  </si>
  <si>
    <t>7mm木材生物质颗粒燃料 四川省 眉山市，更新时间：2021-08-24 22:45:30。</t>
  </si>
  <si>
    <t>2021-08-24</t>
  </si>
  <si>
    <t>宁都</t>
  </si>
  <si>
    <t>江西省-宁都县</t>
  </si>
  <si>
    <t>8mm木屑生物质颗粒燃料 江西省 宁都县，更新时间：2021-10-23 17:10:01。</t>
  </si>
  <si>
    <t>2021-10-23</t>
  </si>
  <si>
    <t>150 mm</t>
  </si>
  <si>
    <t>25 cm</t>
  </si>
  <si>
    <t>150mm硬杂木生物质块状燃料 山东省 青岛，更新时间：2019-05-14 16:31:39。</t>
  </si>
  <si>
    <t>8mm实木生物质颗粒燃料 浙江省 湖州，更新时间：2019-10-07 16:40:01。</t>
  </si>
  <si>
    <t>2019-10-07</t>
  </si>
  <si>
    <t>纯苹果木</t>
  </si>
  <si>
    <t>咸阳兴平</t>
  </si>
  <si>
    <t>陕西省-兴平</t>
  </si>
  <si>
    <t>8mm纯苹果木生物质颗粒燃料 陕西省 兴平，更新时间：2021-08-03 07:40:13。</t>
  </si>
  <si>
    <t>2021-08-03</t>
  </si>
  <si>
    <t>桦木</t>
  </si>
  <si>
    <t>8mm桦木生物质颗粒燃料 山东省 滨州，更新时间：2019-05-23 13:12:10。</t>
  </si>
  <si>
    <t>2019-05-23</t>
  </si>
  <si>
    <t>8mm沙柳生物质颗粒燃料 内蒙古 鄂尔多斯市，更新时间：2019-06-11 13:50:20。</t>
  </si>
  <si>
    <t>2019-06-11</t>
  </si>
  <si>
    <t>8mm松木生物质颗粒燃料 山东省 德州市，更新时间：2022-02-28 11:20:01。</t>
  </si>
  <si>
    <t>乌鲁木齐</t>
  </si>
  <si>
    <t>内蒙古-乌鲁木齐</t>
  </si>
  <si>
    <t>8mm松木生物质颗粒燃料 内蒙古 乌鲁木齐，更新时间：2020-12-10 15:39:48。</t>
  </si>
  <si>
    <t>山东省-德州</t>
  </si>
  <si>
    <t>8mm松木生物质颗粒燃料 山东省 德州，更新时间：2019-10-31 09:57:47。</t>
  </si>
  <si>
    <t>2019-10-31</t>
  </si>
  <si>
    <t>8mm落叶松生物质颗粒燃料 内蒙古 赤峰，更新时间：2017-04-09 10:37:21。</t>
  </si>
  <si>
    <t>2017-04-09</t>
  </si>
  <si>
    <t>竹粉</t>
  </si>
  <si>
    <t>萍乡市</t>
  </si>
  <si>
    <t>江西省-萍乡市</t>
  </si>
  <si>
    <t>8.5mm竹粉生物质颗粒燃料 江西省 萍乡市，更新时间：2022-02-28 11:20:01。</t>
  </si>
  <si>
    <t>8mm花生壳生物质颗粒燃料 山东省 青岛，更新时间：2018-11-12 08:55:12。</t>
  </si>
  <si>
    <t>8mm竹屑生物质颗粒燃料 江西省 赣州，更新时间：2020-08-15 18:50:01。</t>
  </si>
  <si>
    <t>容城</t>
  </si>
  <si>
    <t>河北省-保定市</t>
  </si>
  <si>
    <t>8mm樟子松生物质颗粒燃料 河北省 保定市，更新时间：2018-05-14 08:30:53。</t>
  </si>
  <si>
    <t>固定碳26.87%</t>
  </si>
  <si>
    <t>河南省-平顶山</t>
  </si>
  <si>
    <t>8mm花生壳生物质颗粒燃料 河南省 平顶山，更新时间：2021-09-13 08:10:52。</t>
  </si>
  <si>
    <t>2021-09-13</t>
  </si>
  <si>
    <t>酒泉</t>
  </si>
  <si>
    <t>甘肃省-玉门市</t>
  </si>
  <si>
    <t>8mm纯木生物质颗粒燃料 甘肃省 玉门市，更新时间：2018-11-27 09:46:18。</t>
  </si>
  <si>
    <t>2018-11-27</t>
  </si>
  <si>
    <t>8mm杂木生物质颗粒燃料 河北省 廊坊市，更新时间：2021-12-24 01:07:26。</t>
  </si>
  <si>
    <t>2021-12-24</t>
  </si>
  <si>
    <t>淮北濉溪</t>
  </si>
  <si>
    <t>安徽省-濉溪县临涣镇</t>
  </si>
  <si>
    <t>8mm杂木生物质颗粒燃料 安徽省 濉溪县临涣镇，更新时间：2020-06-15 08:26:54。</t>
  </si>
  <si>
    <t>8mm木料生物质颗粒燃料 江苏省 盐城大丰，更新时间：2020-03-01 17:40:01。</t>
  </si>
  <si>
    <t>广东佛山</t>
  </si>
  <si>
    <t>1.07 t/m3</t>
  </si>
  <si>
    <t>广东省-全省</t>
  </si>
  <si>
    <t>9mm杂木生物质颗粒燃料 广东省 全省，更新时间：2022-02-28 11:20:01。</t>
  </si>
  <si>
    <t>10mm杂木生物质颗粒燃料 黑龙江 哈尔滨，更新时间：2019-01-14 00:33:59。</t>
  </si>
  <si>
    <t>苹果木</t>
  </si>
  <si>
    <t>渭南市</t>
  </si>
  <si>
    <t>陕西省-渭南市</t>
  </si>
  <si>
    <t>8mm苹果木生物质颗粒燃料 陕西省 渭南市，更新时间：2020-07-02 13:15:16。</t>
  </si>
  <si>
    <t>2020-07-02</t>
  </si>
  <si>
    <t>8.5mm橡木生物质颗粒燃料 广西省 南宁市，更新时间：2020-06-25 16:00:01。</t>
  </si>
  <si>
    <t>江苏省-海门</t>
  </si>
  <si>
    <t>9mm松木生物质颗粒燃料 江苏省 海门，更新时间：2017-03-27 08:05:47。</t>
  </si>
  <si>
    <t>9mm松木生物质颗粒燃料 江苏省 宿迁，更新时间：2020-01-12 18:05:01。</t>
  </si>
  <si>
    <t>2020-01-12</t>
  </si>
  <si>
    <t>柴河</t>
  </si>
  <si>
    <t>8mm落叶松生物质颗粒燃料 黑龙江 齐齐哈尔，更新时间：2020-11-12 15:55:01。</t>
  </si>
  <si>
    <t>绍兴</t>
  </si>
  <si>
    <t>浙江省-绍兴</t>
  </si>
  <si>
    <t>8mm松木生物质颗粒燃料 浙江省 绍兴，更新时间：2017-03-06 11:12:42。</t>
  </si>
  <si>
    <t>南京六合</t>
  </si>
  <si>
    <t>江苏省-南京市</t>
  </si>
  <si>
    <t>10mm松木生物质颗粒燃料 江苏省 南京市，更新时间：2017-08-30 21:31:26。</t>
  </si>
  <si>
    <t>2017-08-30</t>
  </si>
  <si>
    <t>长沙</t>
  </si>
  <si>
    <t>湖南省-长沙浏阳</t>
  </si>
  <si>
    <t>8mm杂木生物质颗粒燃料 湖南省 长沙浏阳，更新时间：2020-04-22 13:03:20。</t>
  </si>
  <si>
    <t>陕西省-咸阳</t>
  </si>
  <si>
    <t>8mm松木生物质颗粒燃料 陕西省 咸阳，更新时间：2020-05-11 15:15:25。</t>
  </si>
  <si>
    <t>黑龙江-哈尔滨市</t>
  </si>
  <si>
    <t>8mm杂木生物质颗粒燃料 黑龙江 哈尔滨市，更新时间：2020-05-08 15:11:17。</t>
  </si>
  <si>
    <t>2020-05-08</t>
  </si>
  <si>
    <t>8mm樟子松生物质颗粒燃料 内蒙古 满洲里，更新时间：2019-10-21 07:39:51。</t>
  </si>
  <si>
    <t>2019-10-21</t>
  </si>
  <si>
    <t>河南漯河</t>
  </si>
  <si>
    <t>河南省-漯河市</t>
  </si>
  <si>
    <t>8mm杨木生物质颗粒燃料 河南省 漯河市，更新时间：2017-03-30 17:56:09。</t>
  </si>
  <si>
    <t>2017-03-30</t>
  </si>
  <si>
    <t>8mm木质生物质颗粒燃料 安徽省 阜阳市，更新时间：2019-04-15 15:22:43。</t>
  </si>
  <si>
    <t>8mm稻壳生物质颗粒燃料 江苏省 连云港，更新时间：2022-02-17 16:25:22。</t>
  </si>
  <si>
    <t>2022-02-17</t>
  </si>
  <si>
    <t>红柳</t>
  </si>
  <si>
    <t>锡林郭勒盟</t>
  </si>
  <si>
    <t>内蒙古-锡林郭勒盟</t>
  </si>
  <si>
    <t>8mm红柳生物质颗粒燃料 内蒙古 锡林郭勒盟，更新时间：2019-12-20 18:40:01。</t>
  </si>
  <si>
    <t>2019-12-20</t>
  </si>
  <si>
    <t>河池</t>
  </si>
  <si>
    <t>广西省-河池</t>
  </si>
  <si>
    <t>8mm纯杉木生物质颗粒燃料 广西省 河池，更新时间：2020-05-08 13:12:34。</t>
  </si>
  <si>
    <t>文安县</t>
  </si>
  <si>
    <t>河北省-文安县</t>
  </si>
  <si>
    <t>8.5mm杂木生物质颗粒燃料 河北省 文安县，更新时间：2020-11-30 08:34:34。</t>
  </si>
  <si>
    <t>2020-11-30</t>
  </si>
  <si>
    <t>深圳</t>
  </si>
  <si>
    <t>广东省-深圳市</t>
  </si>
  <si>
    <t>8mm木屑生物质颗粒燃料 广东省 深圳市，更新时间：2018-05-29 16:15:13。</t>
  </si>
  <si>
    <t>宿州</t>
  </si>
  <si>
    <t>8mm杂木生物质颗粒燃料 安徽省 宿州市，更新时间：2018-10-08 08:03:16。</t>
  </si>
  <si>
    <t>夏津</t>
  </si>
  <si>
    <t>8mm木屑生物质颗粒燃料 山东省 德州，更新时间：2018-05-30 10:52:25。</t>
  </si>
  <si>
    <t>2018-05-30</t>
  </si>
  <si>
    <t>九江</t>
  </si>
  <si>
    <t>江西省-鄱阳县</t>
  </si>
  <si>
    <t>6mm杉木生物质颗粒燃料 江西省 鄱阳县，更新时间：2019-12-11 07:51:52。</t>
  </si>
  <si>
    <t>8.5mm木头生物质颗粒燃料 内蒙古 巴彦淖尔市，更新时间：2020-03-26 07:48:52。</t>
  </si>
  <si>
    <t>2020-03-26</t>
  </si>
  <si>
    <t>8mm木屑生物质颗粒燃料 辽宁省 沈阳，更新时间：2019-08-25 16:20:01。</t>
  </si>
  <si>
    <t>模板边料</t>
  </si>
  <si>
    <t>广西贵港</t>
  </si>
  <si>
    <t>广西省-贵港市</t>
  </si>
  <si>
    <t>12mm模板边料生物质颗粒燃料 广西省 贵港市，更新时间：2020-10-29 15:10:01。</t>
  </si>
  <si>
    <t>2020-10-29</t>
  </si>
  <si>
    <t>8mm模板生物质颗粒燃料 山东省 潍坊，更新时间：2018-10-31 16:02:51。</t>
  </si>
  <si>
    <t>2018-10-31</t>
  </si>
  <si>
    <t>钦州</t>
  </si>
  <si>
    <t>广西省-钦州市</t>
  </si>
  <si>
    <t>9.5mm松木生物质颗粒燃料 广西省 钦州市，更新时间：2019-06-10 07:47:50。</t>
  </si>
  <si>
    <t>2019-06-10</t>
  </si>
  <si>
    <t>10mm松木生物质颗粒燃料 江苏省 盐城，更新时间：2017-04-26 14:37:08。</t>
  </si>
  <si>
    <t>2017-04-26</t>
  </si>
  <si>
    <t>竹木</t>
  </si>
  <si>
    <t>宁国</t>
  </si>
  <si>
    <t>安徽省-宁国</t>
  </si>
  <si>
    <t>10mm竹木生物质颗粒燃料 安徽省 宁国，更新时间：2020-03-01 17:40:01。</t>
  </si>
  <si>
    <t>呼伦贝尔</t>
  </si>
  <si>
    <t>8mm木屑生物质颗粒燃料 河南省 许昌，更新时间：2019-06-28 17:40:01。</t>
  </si>
  <si>
    <t>垣曲</t>
  </si>
  <si>
    <t>山西省-垣曲县</t>
  </si>
  <si>
    <t>8mm杂木生物质颗粒燃料 山西省 垣曲县，更新时间：2019-03-28 08:22:13。</t>
  </si>
  <si>
    <t>2019-03-28</t>
  </si>
  <si>
    <t>吕梁市</t>
  </si>
  <si>
    <t>山西省-吕梁市</t>
  </si>
  <si>
    <t>9mm硬杂木生物质颗粒燃料 山西省 吕梁市，更新时间：2019-03-18 08:02:47。</t>
  </si>
  <si>
    <t>柳木</t>
  </si>
  <si>
    <t>巴彦淖尔市</t>
  </si>
  <si>
    <t>碳:46.8%</t>
  </si>
  <si>
    <t>8mm柳木生物质颗粒燃料 内蒙古 巴彦淖尔市，更新时间：2019-11-06 11:00:01。</t>
  </si>
  <si>
    <t>8mm松木生物质颗粒燃料 内蒙古 赤峰，更新时间：2020-09-28 15:15:01。</t>
  </si>
  <si>
    <t>8mm红木生物质颗粒燃料 河北省 廊坊市，更新时间：2017-05-10 08:09:10。</t>
  </si>
  <si>
    <t>2017-05-10</t>
  </si>
  <si>
    <t>山东省-青岛市</t>
  </si>
  <si>
    <t>8mm松木生物质颗粒燃料 山东省 青岛市，更新时间：2019-04-06 18:00:01。</t>
  </si>
  <si>
    <t>河南省-永城</t>
  </si>
  <si>
    <t>8mm木屑生物质颗粒燃料 河南省 永城，更新时间：2019-06-24 16:03:17。</t>
  </si>
  <si>
    <t>2019-06-24</t>
  </si>
  <si>
    <t>山东曲阜</t>
  </si>
  <si>
    <t>山东省-曲阜</t>
  </si>
  <si>
    <t>8mm木屑生物质颗粒燃料 山东省 曲阜，更新时间：2019-07-11 18:55:01。</t>
  </si>
  <si>
    <t>2019-07-11</t>
  </si>
  <si>
    <t>硬木</t>
  </si>
  <si>
    <t>汉中</t>
  </si>
  <si>
    <t>陕西省-汉中市</t>
  </si>
  <si>
    <t>8mm硬木生物质颗粒燃料 陕西省 汉中市，更新时间：2018-05-29 08:59:06。</t>
  </si>
  <si>
    <t>围场</t>
  </si>
  <si>
    <t>河北省-围场</t>
  </si>
  <si>
    <t>8mm松木生物质颗粒燃料 河北省 围场，更新时间：2018-06-08 16:45:09。</t>
  </si>
  <si>
    <t>2018-06-08</t>
  </si>
  <si>
    <t>8mm杂木生物质颗粒燃料 内蒙古 包头市，更新时间：2021-07-03 11:17:02。</t>
  </si>
  <si>
    <t>2021-07-03</t>
  </si>
  <si>
    <t>東莞</t>
  </si>
  <si>
    <t>广东省-東莞</t>
  </si>
  <si>
    <t>9mm松木生物质颗粒燃料 广东省 東莞，更新时间：2017-07-26 15:07:51。</t>
  </si>
  <si>
    <t>2017-07-26</t>
  </si>
  <si>
    <t>四川省-资阳市</t>
  </si>
  <si>
    <t>8mm杂木生物质颗粒燃料 四川省 资阳市，更新时间：2017-05-17 11:08:16。</t>
  </si>
  <si>
    <t>2017-05-17</t>
  </si>
  <si>
    <t>8mm松木生物质颗粒燃料 山西省 临汾市，更新时间：2019-12-05 09:42:22。</t>
  </si>
  <si>
    <t>山木</t>
  </si>
  <si>
    <t>河南省-新乡</t>
  </si>
  <si>
    <t>8mm山木生物质颗粒燃料 河南省 新乡，更新时间：2022-02-22 08:11:14。</t>
  </si>
  <si>
    <t>9mm刨花生物质颗粒燃料 四川省 德阳，更新时间：2018-05-31 13:27:38。</t>
  </si>
  <si>
    <t>2018-05-31</t>
  </si>
  <si>
    <t>金昌</t>
  </si>
  <si>
    <t>甘肃省-金昌市</t>
  </si>
  <si>
    <t>8mm果木生物质颗粒燃料 甘肃省 金昌市，更新时间：2021-08-30 10:53:52。</t>
  </si>
  <si>
    <t>2021-08-30</t>
  </si>
  <si>
    <t>沭阳</t>
  </si>
  <si>
    <t>8mm松木生物质颗粒燃料 江苏省 宿迁市，更新时间：2020-10-23 16:55:01。</t>
  </si>
  <si>
    <t>2020-10-23</t>
  </si>
  <si>
    <t>浙江省-温岭市</t>
  </si>
  <si>
    <t>8mm杂木生物质颗粒燃料 浙江省 温岭市，更新时间：2019-04-25 16:44:25。</t>
  </si>
  <si>
    <t>8mm拆迁料生物质颗粒燃料 河北省 廊坊，更新时间：2022-02-28 11:20:01。</t>
  </si>
  <si>
    <t>8mm芦苇生物质颗粒燃料 黑龙江 大庆，更新时间：2018-09-20 09:53:53。</t>
  </si>
  <si>
    <t>8mm芦苇生物质颗粒燃料 黑龙江 大庆，更新时间：2018-04-09 13:01:09。</t>
  </si>
  <si>
    <t>原木</t>
  </si>
  <si>
    <t>8mm原木生物质颗粒燃料 广东省 东莞，更新时间：2017-08-26 00:16:27。</t>
  </si>
  <si>
    <t>2017-08-26</t>
  </si>
  <si>
    <t>山西闻喜县</t>
  </si>
  <si>
    <t>山西省-闻喜县</t>
  </si>
  <si>
    <t>8mm果木生物质颗粒燃料 山西省 闻喜县，更新时间：2017-03-14 00:24:29。</t>
  </si>
  <si>
    <t>2017-03-14</t>
  </si>
  <si>
    <t>贵州省-榕江县</t>
  </si>
  <si>
    <t>8mm杉木生物质颗粒燃料 贵州省 榕江县，更新时间：2018-08-20 08:41:46。</t>
  </si>
  <si>
    <t>2018-08-20</t>
  </si>
  <si>
    <t>安徽省-淮南市</t>
  </si>
  <si>
    <t>8mm竹粉生物质颗粒燃料 安徽省 淮南市，更新时间：2017-07-10 07:49:22。</t>
  </si>
  <si>
    <t>丰县</t>
  </si>
  <si>
    <t>8mm木屑生物质颗粒燃料 江苏省 徐州，更新时间：2017-12-11 08:11:27。</t>
  </si>
  <si>
    <t>2017-12-11</t>
  </si>
  <si>
    <t>广西省-贵港市港北区横寨工业</t>
  </si>
  <si>
    <t>8mm刨花生物质颗粒燃料 广西省 贵港市港北区横寨工业，更新时间：2022-02-28 11:20:01。</t>
  </si>
  <si>
    <t>核桃木</t>
  </si>
  <si>
    <t>山西省-晋中</t>
  </si>
  <si>
    <t>8mm核桃木生物质块状燃料 山西省 晋中，更新时间：2021-05-28 15:57:27。</t>
  </si>
  <si>
    <t>2021-05-28</t>
  </si>
  <si>
    <t>广西省-柳州市</t>
  </si>
  <si>
    <t>8.5mm松木屑生物质颗粒燃料 广西省 柳州市，更新时间：2021-01-22 18:07:14。</t>
  </si>
  <si>
    <t>2021-01-22</t>
  </si>
  <si>
    <t>江西鄱阳</t>
  </si>
  <si>
    <t>8mm杂木生物质颗粒燃料 江西省 鄱阳县，更新时间：2019-04-24 16:13:49。</t>
  </si>
  <si>
    <t>濮阳范县</t>
  </si>
  <si>
    <t>河南省-濮阳市</t>
  </si>
  <si>
    <t>8mm杂木生物质颗粒燃料 河南省 濮阳市，更新时间：2017-03-27 08:06:33。</t>
  </si>
  <si>
    <t>8mm杂木生物质颗粒燃料 浙江省 绍兴，更新时间：2019-05-09 10:08:28。</t>
  </si>
  <si>
    <t>2019-05-09</t>
  </si>
  <si>
    <t>江山</t>
  </si>
  <si>
    <t>浙江省-衢州</t>
  </si>
  <si>
    <t>8.5mm木屑生物质颗粒燃料 浙江省 衢州，更新时间：2019-07-31 17:00:01。</t>
  </si>
  <si>
    <t>2019-07-31</t>
  </si>
  <si>
    <t>桂林</t>
  </si>
  <si>
    <t>广西省-桂林市</t>
  </si>
  <si>
    <t>9mm杂木生物质颗粒燃料 广西省 桂林市，更新时间：2018-10-15 08:15:23。</t>
  </si>
  <si>
    <t>山西省-应县</t>
  </si>
  <si>
    <t>8mm杂木生物质颗粒燃料 山西省 应县，更新时间：2018-12-17 08:27:52。</t>
  </si>
  <si>
    <t>江西省-南昌</t>
  </si>
  <si>
    <t>8mm杂木生物质颗粒燃料 江西省 南昌，更新时间：2018-10-04 18:55:01。</t>
  </si>
  <si>
    <t>2018-10-04</t>
  </si>
  <si>
    <t>广西省-南宁</t>
  </si>
  <si>
    <t>10mm杂木生物质颗粒燃料 广西省 南宁，更新时间：2017-08-21 12:47:32。</t>
  </si>
  <si>
    <t>2017-08-21</t>
  </si>
  <si>
    <t>济宁</t>
  </si>
  <si>
    <t>8mm红木生物质颗粒燃料 山东省 济宁市，更新时间：2018-05-11 07:59:03。</t>
  </si>
  <si>
    <t>2018-05-11</t>
  </si>
  <si>
    <t>永川</t>
  </si>
  <si>
    <t>重庆市-永川区</t>
  </si>
  <si>
    <t>8mm锯末生物质颗粒燃料 重庆市 永川区，更新时间：2020-05-12 08:01:11。</t>
  </si>
  <si>
    <t>2020-05-12</t>
  </si>
  <si>
    <t>重庆市-沙坪坝</t>
  </si>
  <si>
    <t>8mm锯末生物质颗粒燃料 重庆市 沙坪坝，更新时间：2020-05-11 09:29:48。</t>
  </si>
  <si>
    <t>芦竹</t>
  </si>
  <si>
    <t>钟祥市</t>
  </si>
  <si>
    <t>湖北省-钟祥市</t>
  </si>
  <si>
    <t>8mm芦竹生物质颗粒燃料 湖北省 钟祥市，更新时间：2019-08-12 11:10:57。</t>
  </si>
  <si>
    <t>吉林白城</t>
  </si>
  <si>
    <t>5.5 cm</t>
  </si>
  <si>
    <t>燃烧率&gt;=95,热效率&gt;=81%</t>
  </si>
  <si>
    <t>吉林省-白城</t>
  </si>
  <si>
    <t>10mm芦苇生物质颗粒燃料 吉林省 白城，更新时间：2018-04-28 20:00:57。</t>
  </si>
  <si>
    <t>2018-04-28</t>
  </si>
  <si>
    <t>纯果木</t>
  </si>
  <si>
    <t>8mm纯果木生物质颗粒燃料 陕西省 咸阳，更新时间：2020-03-26 22:00:12。</t>
  </si>
  <si>
    <t>榆木</t>
  </si>
  <si>
    <t>临清</t>
  </si>
  <si>
    <t>山东省-临清市</t>
  </si>
  <si>
    <t>8mm榆木生物质颗粒燃料 山东省 临清市，更新时间：2019-08-14 18:30:01。</t>
  </si>
  <si>
    <t>2019-08-14</t>
  </si>
  <si>
    <t>万荣县</t>
  </si>
  <si>
    <t>8mm果木生物质颗粒燃料 山西省 运城市，更新时间：2018-12-26 13:55:20。</t>
  </si>
  <si>
    <t>2018-12-26</t>
  </si>
  <si>
    <t>皖南</t>
  </si>
  <si>
    <t>安徽省-皖南</t>
  </si>
  <si>
    <t>9mm纯松木生物质颗粒燃料 安徽省 皖南，更新时间：2017-11-01 10:57:51。</t>
  </si>
  <si>
    <t>2017-11-01</t>
  </si>
  <si>
    <t>橡木粉</t>
  </si>
  <si>
    <t>汉中市</t>
  </si>
  <si>
    <t>8mm橡木粉生物质颗粒燃料 陕西省 汉中市，更新时间：2018-05-11 09:47:15。</t>
  </si>
  <si>
    <t>桃木</t>
  </si>
  <si>
    <t>8mm桃木生物质颗粒燃料 浙江省 湖州市，更新时间：2018-05-18 16:05:00。</t>
  </si>
  <si>
    <t>2018-05-18</t>
  </si>
  <si>
    <t>汉麻屑</t>
  </si>
  <si>
    <t>牡丹江</t>
  </si>
  <si>
    <t>黑龙江-牡丹江市</t>
  </si>
  <si>
    <t>8mm汉麻屑生物质颗粒燃料 黑龙江 牡丹江市，更新时间：2020-09-09 15:06:29。</t>
  </si>
  <si>
    <t>2020-09-09</t>
  </si>
  <si>
    <t>8mm杂木生物质颗粒燃料 山东省 济宁市，更新时间：2021-11-09 18:05:01。</t>
  </si>
  <si>
    <t>2021-11-09</t>
  </si>
  <si>
    <t>8mm木质生物质颗粒燃料 山东省 滨州，更新时间：2019-06-03 08:15:19。</t>
  </si>
  <si>
    <t>小麦秸秆</t>
  </si>
  <si>
    <t>8mm小麦秸秆生物质颗粒燃料 江苏省 徐州，更新时间：2022-02-28 11:20:01。</t>
  </si>
  <si>
    <t>新疆</t>
  </si>
  <si>
    <t>新疆-呼图壁</t>
  </si>
  <si>
    <t>6mm木屑生物质颗粒燃料 新疆 呼图壁，更新时间：2020-10-22 18:37:30。</t>
  </si>
  <si>
    <t>2020-10-22</t>
  </si>
  <si>
    <t>竹屑木屑</t>
  </si>
  <si>
    <t>龙岩</t>
  </si>
  <si>
    <t>福建省-龙岩市连城县</t>
  </si>
  <si>
    <t>9mm竹屑木屑生物质颗粒燃料 福建省 龙岩市连城县，更新时间：2017-09-06 15:07:36。</t>
  </si>
  <si>
    <t>8mm木材生物质颗粒燃料 广东省 广州，更新时间：2018-04-24 07:54:59。</t>
  </si>
  <si>
    <t>2018-04-24</t>
  </si>
  <si>
    <t>西宁</t>
  </si>
  <si>
    <t>青海省</t>
  </si>
  <si>
    <t>青海省-西宁</t>
  </si>
  <si>
    <t>8mm杂木生物质颗粒燃料 青海省 西宁，更新时间：2020-12-15 14:12:50。</t>
  </si>
  <si>
    <t>8mm松木生物质颗粒燃料 山东省 青岛，更新时间：2018-05-17 08:19:20。</t>
  </si>
  <si>
    <t>2018-05-17</t>
  </si>
  <si>
    <t>8mm实木生物质颗粒燃料 广西省 南宁，更新时间：2021-12-15 07:51:40。</t>
  </si>
  <si>
    <t>宜昌</t>
  </si>
  <si>
    <t>湖北省-宜昌</t>
  </si>
  <si>
    <t>8mm杂木生物质颗粒燃料 湖北省 宜昌，更新时间：2021-05-17 07:58:56。</t>
  </si>
  <si>
    <t>松木杂木</t>
  </si>
  <si>
    <t>8mm松木杂木生物质颗粒燃料 河北省 廊坊市，更新时间：2020-12-21 08:23:39。</t>
  </si>
  <si>
    <t>6mm木屑生物质颗粒燃料 山东省 滨州市，更新时间：2020-01-15 16:10:01。</t>
  </si>
  <si>
    <t>8mm杂木生物质颗粒燃料 河北省 廊坊市，更新时间：2019-05-02 18:00:01。</t>
  </si>
  <si>
    <t>2019-05-02</t>
  </si>
  <si>
    <t>8mm硬杂木生物质颗粒燃料 河北省 廊坊，更新时间：2018-12-10 15:25:56。</t>
  </si>
  <si>
    <t>2018-12-10</t>
  </si>
  <si>
    <t>8mm杂木生物质颗粒燃料 福建省 漳州，更新时间：2018-11-22 10:26:12。</t>
  </si>
  <si>
    <t>2018-11-22</t>
  </si>
  <si>
    <t>8mm杂木生物质颗粒燃料 浙江省 绍兴，更新时间：2018-12-16 13:26:08。</t>
  </si>
  <si>
    <t>2018-12-16</t>
  </si>
  <si>
    <t>8mm杂木生物质颗粒燃料 安徽省 六安市，更新时间：2018-03-20 13:03:58。</t>
  </si>
  <si>
    <t>2018-03-20</t>
  </si>
  <si>
    <t>黑龙江-穆棱市</t>
  </si>
  <si>
    <t>10mm木屑生物质颗粒燃料 黑龙江 穆棱市，更新时间：2017-12-12 18:35:01。</t>
  </si>
  <si>
    <t>2017-12-12</t>
  </si>
  <si>
    <t>黑龙江-齐齐哈尔市</t>
  </si>
  <si>
    <t>6mm木质生物质颗粒燃料 黑龙江 齐齐哈尔市，更新时间：2017-09-10 01:00:03。</t>
  </si>
  <si>
    <t>2017-09-10</t>
  </si>
  <si>
    <t>阜阳</t>
  </si>
  <si>
    <t>安徽省-阜阳</t>
  </si>
  <si>
    <t>9mm花生壳生物质颗粒燃料 安徽省 阜阳，更新时间：2017-11-17 13:00:48。</t>
  </si>
  <si>
    <t>站板</t>
  </si>
  <si>
    <t>福建省-福州</t>
  </si>
  <si>
    <t>6mm站板生物质颗粒燃料 福建省 福州，更新时间：2020-04-14 11:09:23。</t>
  </si>
  <si>
    <t>2020-04-14</t>
  </si>
  <si>
    <t>8mm锯末生物质颗粒燃料 河北省 廊坊市，更新时间：2018-05-08 08:34:12。</t>
  </si>
  <si>
    <t>2018-05-08</t>
  </si>
  <si>
    <t>无锡</t>
  </si>
  <si>
    <t>江苏省-无锡市</t>
  </si>
  <si>
    <t>6mm锯末生物质颗粒燃料 江苏省 无锡市，更新时间：2018-06-06 08:09:17。</t>
  </si>
  <si>
    <t>2018-06-06</t>
  </si>
  <si>
    <t>杂木料</t>
  </si>
  <si>
    <t>湖南省-株洲茶陵县</t>
  </si>
  <si>
    <t>8mm杂木料生物质原料 湖南省 株洲茶陵县，更新时间：2018-10-11 08:02:01。</t>
  </si>
  <si>
    <t>杂木锯末</t>
  </si>
  <si>
    <t>洛阳</t>
  </si>
  <si>
    <t>河南省-洛阳</t>
  </si>
  <si>
    <t>6mm杂木锯末生物质颗粒燃料 河南省 洛阳，更新时间：2018-04-24 07:54:44。</t>
  </si>
  <si>
    <t>纯木质</t>
  </si>
  <si>
    <t>江苏省-徐州市</t>
  </si>
  <si>
    <t>8mm纯木质生物质颗粒燃料 江苏省 徐州市，更新时间：2021-02-08 08:49:55。</t>
  </si>
  <si>
    <t>2021-02-08</t>
  </si>
  <si>
    <t>15mm纯木屑生物质颗粒燃料 浙江省 衢州，更新时间：2018-07-03 07:52:28。</t>
  </si>
  <si>
    <t>南京</t>
  </si>
  <si>
    <t>8.5mm纯木屑生物质颗粒燃料 江苏省 南京市，更新时间：2018-12-28 08:14:11。</t>
  </si>
  <si>
    <t>衢州</t>
  </si>
  <si>
    <t>8mm纯木生物质颗粒燃料 浙江省 衢州，更新时间：2017-03-14 13:14:00。</t>
  </si>
  <si>
    <t>8mm樟子松生物质颗粒燃料 黑龙江 绥化市，更新时间：2019-05-14 18:25:01。</t>
  </si>
  <si>
    <t>陕西省-咸阳市三原县</t>
  </si>
  <si>
    <t>8mm松木生物质颗粒燃料 陕西省 咸阳市三原县，更新时间：2018-06-25 14:44:39。</t>
  </si>
  <si>
    <t>8.5mm松木生物质颗粒燃料 河北省 石家庄，更新时间：2018-05-31 11:00:43。</t>
  </si>
  <si>
    <t>江苏宿迁</t>
  </si>
  <si>
    <t>8mm樟子松生物质颗粒燃料 江苏省 宿迁市，更新时间：2017-08-02 15:35:33。</t>
  </si>
  <si>
    <t>2017-08-02</t>
  </si>
  <si>
    <t>通辽市库伦旗</t>
  </si>
  <si>
    <t>内蒙古-通辽市</t>
  </si>
  <si>
    <t>8mm松木生物质颗粒燃料 内蒙古 通辽市，更新时间：2017-09-22 18:58:50。</t>
  </si>
  <si>
    <t>2017-09-22</t>
  </si>
  <si>
    <t>浏阳</t>
  </si>
  <si>
    <t>湖南省-长沙浏阳市</t>
  </si>
  <si>
    <t>8mm竹木屑生物质颗粒燃料 湖南省 长沙浏阳市，更新时间：2018-08-21 15:41:45。</t>
  </si>
  <si>
    <t>2018-08-21</t>
  </si>
  <si>
    <t>刨花木糠</t>
  </si>
  <si>
    <t>8mm刨花木糠生物质颗粒燃料 广东省 东莞市，更新时间：2017-07-27 18:54:26。</t>
  </si>
  <si>
    <t>8mm锯末生物质颗粒燃料 河北省 石家庄，更新时间：2017-12-13 06:48:37。</t>
  </si>
  <si>
    <t>2017-12-13</t>
  </si>
  <si>
    <t>8mm松木生物质颗粒燃料 山东省 青岛，更新时间：2017-03-03 16:31:56。</t>
  </si>
  <si>
    <t>松木木屑</t>
  </si>
  <si>
    <t>江苏省-沭阳</t>
  </si>
  <si>
    <t>8mm松木木屑生物质颗粒燃料 江苏省 沭阳，更新时间：2017-07-10 09:58:47。</t>
  </si>
  <si>
    <t>湖南省-长沙</t>
  </si>
  <si>
    <t>8mm木材生物质颗粒燃料 湖南省 长沙，更新时间：2019-06-17 18:46:52。</t>
  </si>
  <si>
    <t>2019-06-17</t>
  </si>
  <si>
    <t>黄山</t>
  </si>
  <si>
    <t>安徽省-黄山市</t>
  </si>
  <si>
    <t>8.5mm竹粉生物质颗粒燃料 安徽省 黄山市，更新时间：2019-12-31 10:24:42。</t>
  </si>
  <si>
    <t>2019-12-31</t>
  </si>
  <si>
    <t>8mm杂木生物质颗粒燃料 山东省 临沂市，更新时间：2018-05-21 19:47:03。</t>
  </si>
  <si>
    <t>南康</t>
  </si>
  <si>
    <t>江西省-南康</t>
  </si>
  <si>
    <t>9mm刨花生物质颗粒燃料 江西省 南康，更新时间：2019-07-05 08:13:30。</t>
  </si>
  <si>
    <t>四川省-德阳市</t>
  </si>
  <si>
    <t>8mm刨花生物质颗粒燃料 四川省 德阳市，更新时间：2019-08-05 08:30:48。</t>
  </si>
  <si>
    <t>9mm纯木屑生物质颗粒燃料 安徽省 蚌埠市，更新时间：2018-05-28 08:06:33。</t>
  </si>
  <si>
    <t>2018-05-28</t>
  </si>
  <si>
    <t>山东省-济宁</t>
  </si>
  <si>
    <t>8mm松木生物质颗粒燃料 山东省 济宁，更新时间：2019-07-11 18:55:01。</t>
  </si>
  <si>
    <t>8mm松木生物质颗粒燃料 山东省 青岛，更新时间：2019-12-16 10:26:09。</t>
  </si>
  <si>
    <t>2019-12-16</t>
  </si>
  <si>
    <t>红木松木</t>
  </si>
  <si>
    <t>8mm红木松木生物质颗粒燃料 山东省 菏泽曹县，更新时间：2020-01-03 17:05:01。</t>
  </si>
  <si>
    <t>2020-01-03</t>
  </si>
  <si>
    <t>广西省-河池市</t>
  </si>
  <si>
    <t>8mm杉木生物质颗粒燃料 广西省 河池市，更新时间：2021-12-01 19:43:40。</t>
  </si>
  <si>
    <t>2021-12-01</t>
  </si>
  <si>
    <t>青海</t>
  </si>
  <si>
    <t>青海省-格尔木</t>
  </si>
  <si>
    <t>8mm果木生物质颗粒燃料 青海省 格尔木，更新时间：2021-10-29 18:45:01。</t>
  </si>
  <si>
    <t>2021-10-29</t>
  </si>
  <si>
    <t>刨花板</t>
  </si>
  <si>
    <t>霸州</t>
  </si>
  <si>
    <t>河北省-霸州市</t>
  </si>
  <si>
    <t>7mm刨花板生物质颗粒燃料 河北省 霸州市，更新时间：2021-11-22 08:12:30。</t>
  </si>
  <si>
    <t>2021-11-22</t>
  </si>
  <si>
    <t>红木糠</t>
  </si>
  <si>
    <t>非洲</t>
  </si>
  <si>
    <t>广东省-中山市</t>
  </si>
  <si>
    <t>22mm红木糠生物质块状燃料 广东省 中山市，更新时间：2017-08-21 07:11:31。</t>
  </si>
  <si>
    <t>8mm稻壳生物质颗粒燃料 江苏省 宿迁市，更新时间：2019-05-02 18:00:01。</t>
  </si>
  <si>
    <t>6mm木屑生物质颗粒燃料 江西省 宁都县，更新时间：2021-10-23 17:10:01。</t>
  </si>
  <si>
    <t>山东省-淄博</t>
  </si>
  <si>
    <t>8mm木屑生物质颗粒燃料 山东省 淄博，更新时间：2020-05-06 08:07:54。</t>
  </si>
  <si>
    <t>鞍山市</t>
  </si>
  <si>
    <t>辽宁省-鞍山市</t>
  </si>
  <si>
    <t>8mm杂木生物质颗粒燃料 辽宁省 鞍山市，更新时间：2019-12-05 08:39:32。</t>
  </si>
  <si>
    <t>湖北汉川</t>
  </si>
  <si>
    <t>湖北省-汉川</t>
  </si>
  <si>
    <t>8mm杂木生物质颗粒燃料 湖北省 汉川，更新时间：2019-11-01 07:49:56。</t>
  </si>
  <si>
    <t>2019-11-01</t>
  </si>
  <si>
    <t>8mm木屑生物质颗粒燃料 福建省 漳州，更新时间：2019-08-31 16:55:01。</t>
  </si>
  <si>
    <t>广汉</t>
  </si>
  <si>
    <t>8mm木屑生物质颗粒燃料 四川省 广汉市，更新时间：2017-11-17 14:12:25。</t>
  </si>
  <si>
    <t>四川省-乐山市</t>
  </si>
  <si>
    <t>8mm锯末生物质颗粒燃料 四川省 乐山市，更新时间：2018-12-24 08:36:21。</t>
  </si>
  <si>
    <t>昆明</t>
  </si>
  <si>
    <t>云南省</t>
  </si>
  <si>
    <t>云南省-昆明市</t>
  </si>
  <si>
    <t>10mm纯木生物质颗粒燃料 云南省 昆明市，更新时间：2018-04-29 05:25:32。</t>
  </si>
  <si>
    <t>河北省-衡水市</t>
  </si>
  <si>
    <t>10mm松木生物质颗粒燃料 河北省 衡水市，更新时间：2017-04-24 09:06:45。</t>
  </si>
  <si>
    <t>80 mm</t>
  </si>
  <si>
    <t>80mm竹木生物质颗粒燃料 山东省 临沂，更新时间：2020-03-24 07:55:42。</t>
  </si>
  <si>
    <t>2020-03-24</t>
  </si>
  <si>
    <t>安徽省-潜山</t>
  </si>
  <si>
    <t>10mm竹屑生物质颗粒燃料 安徽省 潜山，更新时间：2020-08-28 16:45:01。</t>
  </si>
  <si>
    <t>2020-08-28</t>
  </si>
  <si>
    <t>黑龙江-牡丹江市绥阳镇</t>
  </si>
  <si>
    <t>8mm松木生物质颗粒燃料 黑龙江 牡丹江市绥阳镇，更新时间：2019-02-27 08:53:31。</t>
  </si>
  <si>
    <t>2019-02-27</t>
  </si>
  <si>
    <t>8.5mm实木生物质颗粒燃料 浙江省 湖州市，更新时间：2020-04-24 13:26:41。</t>
  </si>
  <si>
    <t>8mm木屑生物质颗粒燃料 江苏省 徐州，更新时间：2018-05-04 16:48:10。</t>
  </si>
  <si>
    <t>广西省-桂林</t>
  </si>
  <si>
    <t>8.3mm木屑生物质颗粒燃料 广西省 桂林，更新时间：2018-08-13 08:16:38。</t>
  </si>
  <si>
    <t>2018-08-13</t>
  </si>
  <si>
    <t>8mm木屑生物质颗粒燃料 江苏省 徐州，更新时间：2018-06-01 17:20:01。</t>
  </si>
  <si>
    <t>9mm木屑生物质颗粒燃料 安徽省 六安，更新时间：2017-11-01 13:31:33。</t>
  </si>
  <si>
    <t>江苏省-江阴市</t>
  </si>
  <si>
    <t>8mm硬杂木生物质颗粒燃料 江苏省 江阴市，更新时间：2017-05-04 08:47:33。</t>
  </si>
  <si>
    <t>2017-05-04</t>
  </si>
  <si>
    <t>8mm红木生物质颗粒燃料 山东省 济宁，更新时间：2021-09-08 16:35:01。</t>
  </si>
  <si>
    <t>中山市</t>
  </si>
  <si>
    <t>10mm红木生物质颗粒燃料 广东省 中山市，更新时间：2017-05-16 22:04:24。</t>
  </si>
  <si>
    <t>2017-05-16</t>
  </si>
  <si>
    <t>8mm锯末生物质颗粒燃料 四川省 乐山市，更新时间：2019-07-01 07:56:35。</t>
  </si>
  <si>
    <t>2019-07-01</t>
  </si>
  <si>
    <t>河北省-无极县</t>
  </si>
  <si>
    <t>8mm锯末生物质颗粒燃料 河北省 无极县，更新时间：2019-04-08 18:00:01。</t>
  </si>
  <si>
    <t>2019-04-08</t>
  </si>
  <si>
    <t>8mm锯末生物质颗粒燃料 河北省 定州市，更新时间：2019-05-03 18:55:01。</t>
  </si>
  <si>
    <t>2019-05-03</t>
  </si>
  <si>
    <t>福建省-南平市</t>
  </si>
  <si>
    <t>8mm杂木刨花生物质颗粒燃料 福建省 南平市，更新时间：2018-12-02 08:51:31。</t>
  </si>
  <si>
    <t>2018-12-02</t>
  </si>
  <si>
    <t>锯末刨花</t>
  </si>
  <si>
    <t>成都</t>
  </si>
  <si>
    <t>四川省-成都市新都区</t>
  </si>
  <si>
    <t>8mm锯末刨花生物质颗粒燃料 四川省 成都市新都区，更新时间：2018-12-17 08:28:16。</t>
  </si>
  <si>
    <t>柠条灌木</t>
  </si>
  <si>
    <t>7.5 mm</t>
  </si>
  <si>
    <t>内蒙古-通辽</t>
  </si>
  <si>
    <t>7.5mm柠条灌木生物质颗粒燃料 内蒙古 通辽，更新时间：2019-10-09 17:50:01。</t>
  </si>
  <si>
    <t>2019-10-09</t>
  </si>
  <si>
    <t>8mm纯木生物质颗粒燃料 河南省 郑州，更新时间：2018-04-29 05:25:14。</t>
  </si>
  <si>
    <t>白杨木</t>
  </si>
  <si>
    <t>甘肃酒泉</t>
  </si>
  <si>
    <t>甘肃省-酒泉</t>
  </si>
  <si>
    <t>8mm白杨木生物质颗粒燃料 甘肃省 酒泉，更新时间：2017-03-20 08:17:05。</t>
  </si>
  <si>
    <t>山西五寨</t>
  </si>
  <si>
    <t>山西省-忻州市五寨县</t>
  </si>
  <si>
    <t>8mm柠条生物质颗粒燃料 山西省 忻州市五寨县，更新时间：2017-08-24 07:22:22。</t>
  </si>
  <si>
    <t>2017-08-24</t>
  </si>
  <si>
    <t>8mm松木生物质颗粒燃料 山西省 长治市，更新时间：2019-06-14 08:36:46。</t>
  </si>
  <si>
    <t>2019-06-14</t>
  </si>
  <si>
    <t>8mm松木生物质颗粒燃料 山东省 济宁市，更新时间：2018-07-02 08:20:10。</t>
  </si>
  <si>
    <t>安徽霍山</t>
  </si>
  <si>
    <t>8mm竹粉生物质颗粒燃料 安徽省 六安，更新时间：2018-12-16 13:26:08。</t>
  </si>
  <si>
    <t>南昌市</t>
  </si>
  <si>
    <t>8mm杂木生物质颗粒燃料 江西省 南昌市，更新时间：2017-05-17 15:29:50。</t>
  </si>
  <si>
    <t>生物质</t>
  </si>
  <si>
    <t>800 t/m3</t>
  </si>
  <si>
    <t>8.5mm生物质生物质颗粒燃料 河北省 廊坊市，更新时间：2020-11-04 17:20:01。</t>
  </si>
  <si>
    <t>8mm杨木生物质颗粒燃料 甘肃省 金昌市，更新时间：2019-10-17 10:59:20。</t>
  </si>
  <si>
    <t>2019-10-17</t>
  </si>
  <si>
    <t>纯红木</t>
  </si>
  <si>
    <t>东阳</t>
  </si>
  <si>
    <t>浙江省-东阳</t>
  </si>
  <si>
    <t>8mm纯红木生物质颗粒燃料 浙江省 东阳，更新时间：2020-04-20 07:58:55。</t>
  </si>
  <si>
    <t>湖北省-宜昌市鸦鹊岭镇云台村</t>
  </si>
  <si>
    <t>8mm木质生物质颗粒燃料 湖北省 宜昌市鸦鹊岭镇云台村，更新时间：2018-10-09 10:50:25。</t>
  </si>
  <si>
    <t>2018-10-09</t>
  </si>
  <si>
    <t>柏木</t>
  </si>
  <si>
    <t>成都市</t>
  </si>
  <si>
    <t>四川省-成都市</t>
  </si>
  <si>
    <t>8mm柏木生物质颗粒燃料 四川省 成都市，更新时间：2018-09-11 13:05:59。</t>
  </si>
  <si>
    <t>2018-09-11</t>
  </si>
  <si>
    <t>9mm木屑生物质颗粒燃料 江苏省 无锡市，更新时间：2019-07-08 08:12:08。</t>
  </si>
  <si>
    <t>河北省-唐山市</t>
  </si>
  <si>
    <t>20mm花生壳生物质块状燃料 河北省 唐山市，更新时间：2018-11-05 07:51:17。</t>
  </si>
  <si>
    <t>榆次</t>
  </si>
  <si>
    <t>8mm松木生物质颗粒燃料 山西省 晋中市，更新时间：2018-03-16 14:54:37。</t>
  </si>
  <si>
    <t>2018-03-16</t>
  </si>
  <si>
    <t>大兴安岭</t>
  </si>
  <si>
    <t>8mm锯末生物质颗粒燃料 河北省 沧州市，更新时间：2022-01-09 10:00:20。</t>
  </si>
  <si>
    <t>2022-01-09</t>
  </si>
  <si>
    <t>福建省-莆田市</t>
  </si>
  <si>
    <t>8mm红木生物质颗粒燃料 福建省 莆田市，更新时间：2018-11-05 11:39:47。</t>
  </si>
  <si>
    <t>8mm木屑生物质颗粒燃料 浙江省 湖州市，更新时间：2018-07-10 16:45:08。</t>
  </si>
  <si>
    <t>2018-07-10</t>
  </si>
  <si>
    <t>8mm木屑生物质颗粒燃料 湖南省 永州，更新时间：2018-01-11 10:33:32。</t>
  </si>
  <si>
    <t>2018-01-11</t>
  </si>
  <si>
    <t>湖南永州</t>
  </si>
  <si>
    <t>8mm杂木生物质颗粒燃料 湖南省 永州，更新时间：2017-10-22 19:25:17。</t>
  </si>
  <si>
    <t>2017-10-22</t>
  </si>
  <si>
    <t>江门</t>
  </si>
  <si>
    <t>8.5mm刨花生物质颗粒燃料 广东省 江门，更新时间：2018-10-10 10:40:27。</t>
  </si>
  <si>
    <t>湖南省-浏阳市</t>
  </si>
  <si>
    <t>8mm纯木屑生物质颗粒燃料 湖南省 浏阳市，更新时间：2022-02-28 11:20:01。</t>
  </si>
  <si>
    <t>8mm樟子松生物质颗粒燃料 辽宁省 沈阳，更新时间：2019-10-08 09:37:23。</t>
  </si>
  <si>
    <t>2019-10-08</t>
  </si>
  <si>
    <t>广西省-合浦县</t>
  </si>
  <si>
    <t>9mm松木生物质颗粒燃料 广西省 合浦县，更新时间：2018-10-08 08:02:26。</t>
  </si>
  <si>
    <t>8mm锯末生物质原料 黑龙江 绥芬河，更新时间：2019-08-01 08:00:31。</t>
  </si>
  <si>
    <t>2019-08-01</t>
  </si>
  <si>
    <t>滕州</t>
  </si>
  <si>
    <t>山东省-滕州</t>
  </si>
  <si>
    <t>8mm松木生物质颗粒燃料 山东省 滕州，更新时间：2018-10-17 07:50:22。</t>
  </si>
  <si>
    <t>2018-10-17</t>
  </si>
  <si>
    <t>纯杂木</t>
  </si>
  <si>
    <t>湖南省-娄底市</t>
  </si>
  <si>
    <t>8mm纯杂木生物质颗粒燃料 湖南省 娄底市，更新时间：2019-09-16 08:05:33。</t>
  </si>
  <si>
    <t>8mm杂木生物质颗粒燃料 河北省 邢台市，更新时间：2022-02-28 11:20:01。</t>
  </si>
  <si>
    <t>8.5mm杂木生物质颗粒燃料 河南省 新乡，更新时间：2022-01-06 16:58:04。</t>
  </si>
  <si>
    <t>2022-01-06</t>
  </si>
  <si>
    <t>桉树</t>
  </si>
  <si>
    <t>湛江</t>
  </si>
  <si>
    <t>广东省-湛江</t>
  </si>
  <si>
    <t>6mm桉树生物质颗粒燃料 广东省 湛江，更新时间：2019-01-14 08:01:00。</t>
  </si>
  <si>
    <t>大连</t>
  </si>
  <si>
    <t>高位4677</t>
  </si>
  <si>
    <t>辽宁省-大连</t>
  </si>
  <si>
    <t>8mm松木生物质颗粒燃料 辽宁省 大连，更新时间：2022-02-28 11:20:01。</t>
  </si>
  <si>
    <t>泗县</t>
  </si>
  <si>
    <t>1.11 t/m3</t>
  </si>
  <si>
    <t>安徽省-泗县</t>
  </si>
  <si>
    <t>8mm松木生物质颗粒燃料 安徽省 泗县，更新时间：2019-08-22 18:15:01。</t>
  </si>
  <si>
    <t>2019-08-22</t>
  </si>
  <si>
    <t>8mm松木生物质颗粒燃料 安徽省 芜湖，更新时间：2017-05-15 14:38:33。</t>
  </si>
  <si>
    <t>安徽省-宿州</t>
  </si>
  <si>
    <t>8mm杂木生物质颗粒燃料 安徽省 宿州，更新时间：2020-05-23 17:10:01。</t>
  </si>
  <si>
    <t>2020-05-23</t>
  </si>
  <si>
    <t>10mm木屑生物质颗粒燃料 江苏省 南通，更新时间：2017-05-28 22:00:24。</t>
  </si>
  <si>
    <t>2017-05-28</t>
  </si>
  <si>
    <t>内蒙古-赤峰市</t>
  </si>
  <si>
    <t>8mm纯木生物质颗粒燃料 内蒙古 赤峰市，更新时间：2019-08-12 09:51:07。</t>
  </si>
  <si>
    <t>灵璧县</t>
  </si>
  <si>
    <t>安徽省-灵璧县</t>
  </si>
  <si>
    <t>9mm硬杂木生物质颗粒燃料 安徽省 灵璧县，更新时间：2018-12-27 01:44:10。</t>
  </si>
  <si>
    <t>2018-12-27</t>
  </si>
  <si>
    <t>旧木材</t>
  </si>
  <si>
    <t>陇南市</t>
  </si>
  <si>
    <t>甘肃省-陇南市</t>
  </si>
  <si>
    <t>8mm旧木材生物质颗粒燃料 甘肃省 陇南市，更新时间：2021-04-16 13:54:40。</t>
  </si>
  <si>
    <t>2021-04-16</t>
  </si>
  <si>
    <t>8mm杂木生物质颗粒燃料 陕西省 咸阳，更新时间：2019-12-09 16:29:00。</t>
  </si>
  <si>
    <t>8mm锯末生物质颗粒燃料 山东省 济宁市，更新时间：2021-09-08 16:35:01。</t>
  </si>
  <si>
    <t>8mm木屑生物质颗粒燃料 浙江省 宁波，更新时间：2019-11-07 14:27:36。</t>
  </si>
  <si>
    <t>2019-11-07</t>
  </si>
  <si>
    <t>通许县</t>
  </si>
  <si>
    <t>河南省-通许县</t>
  </si>
  <si>
    <t>8.5mm杂木生物质颗粒燃料 河南省 通许县，更新时间：2021-12-09 16:29:10。</t>
  </si>
  <si>
    <t>2021-12-09</t>
  </si>
  <si>
    <t>资阳市</t>
  </si>
  <si>
    <t>四川省-安岳县</t>
  </si>
  <si>
    <t>6mm木屑生物质颗粒燃料 四川省 安岳县，更新时间：2019-03-11 07:58:58。</t>
  </si>
  <si>
    <t>枣树枝</t>
  </si>
  <si>
    <t>8mm枣树枝生物质颗粒燃料 山东省 滨州市，更新时间：2017-06-17 18:20:01。</t>
  </si>
  <si>
    <t>山东省-单县</t>
  </si>
  <si>
    <t>8mm松木生物质颗粒燃料 山东省 单县，更新时间：2018-12-18 16:29:56。</t>
  </si>
  <si>
    <t>2018-12-18</t>
  </si>
  <si>
    <t>10mm木屑生物质颗粒燃料 安徽省 合肥市，更新时间：2019-05-20 16:06:16。</t>
  </si>
  <si>
    <t>2019-05-20</t>
  </si>
  <si>
    <t>8mm松木生物质颗粒燃料 安徽省 宿州，更新时间：2019-08-22 18:15:01。</t>
  </si>
  <si>
    <t>揭阳</t>
  </si>
  <si>
    <t>广东省-揭阳</t>
  </si>
  <si>
    <t>8mm木屑生物质颗粒燃料 广东省 揭阳，更新时间：2017-05-09 09:01:20。</t>
  </si>
  <si>
    <t>8mm杉木生物质颗粒燃料 福建省 福州，更新时间：2017-05-02 16:13:20。</t>
  </si>
  <si>
    <t>8mm杂木生物质颗粒燃料 河南省 郑州，更新时间：2020-05-21 13:59:23。</t>
  </si>
  <si>
    <t>氮&lt;0.35高位热值4800大卡</t>
  </si>
  <si>
    <t>广东省-新会</t>
  </si>
  <si>
    <t>8mm红木生物质颗粒燃料 广东省 新会，更新时间：2018-09-10 14:50:01。</t>
  </si>
  <si>
    <t>8mm木屑生物质颗粒燃料 山东省 菏泽，更新时间：2018-09-20 08:21:22。</t>
  </si>
  <si>
    <t>12mm木屑生物质颗粒燃料 安徽省 六安市，更新时间：2017-07-09 13:53:30。</t>
  </si>
  <si>
    <t>2017-07-09</t>
  </si>
  <si>
    <t>橡胶木</t>
  </si>
  <si>
    <t>儋州市</t>
  </si>
  <si>
    <t>海南省</t>
  </si>
  <si>
    <t>海南省-儋州市</t>
  </si>
  <si>
    <t>8mm橡胶木生物质颗粒燃料 海南省 儋州市，更新时间：2021-10-18 08:12:16。</t>
  </si>
  <si>
    <t>2021-10-18</t>
  </si>
  <si>
    <t>江西省-宜春</t>
  </si>
  <si>
    <t>8mm木屑生物质颗粒燃料 江西省 宜春，更新时间：2019-02-21 08:42:04。</t>
  </si>
  <si>
    <t>2019-02-21</t>
  </si>
  <si>
    <t>8mm杂木生物质颗粒燃料 内蒙古 巴彦淖尔市，更新时间：2018-12-06 13:01:10。</t>
  </si>
  <si>
    <t>6mm杂木生物质颗粒燃料 安徽省 合肥市，更新时间：2017-11-22 13:02:42。</t>
  </si>
  <si>
    <t>2017-11-22</t>
  </si>
  <si>
    <t>四川省-成都</t>
  </si>
  <si>
    <t>8mm锯末生物质颗粒燃料 四川省 成都，更新时间：2018-12-03 08:08:19。</t>
  </si>
  <si>
    <t>榉木</t>
  </si>
  <si>
    <t>8mm榉木生物质颗粒燃料 山东省 济宁市，更新时间：2021-09-08 16:35:01。</t>
  </si>
  <si>
    <t>8.5mm杂木屑生物质颗粒燃料 江西省 南昌市，更新时间：2019-12-26 16:05:02。</t>
  </si>
  <si>
    <t>2019-12-26</t>
  </si>
  <si>
    <t>8mm杉木生物质颗粒燃料 广西省 河池市，更新时间：2019-09-03 19:50:15。</t>
  </si>
  <si>
    <t>2019-09-03</t>
  </si>
  <si>
    <t>8mm松木生物质颗粒燃料 山东省 济宁，更新时间：2021-09-08 16:35:01。</t>
  </si>
  <si>
    <t>12mm模板生物质颗粒燃料 安徽省 滁州市，更新时间：2019-04-08 08:58:39。</t>
  </si>
  <si>
    <t>木材边角料</t>
  </si>
  <si>
    <t>8mm木材边角料生物质颗粒燃料 江苏省 泰州，更新时间：2018-08-06 08:46:46。</t>
  </si>
  <si>
    <t>2018-08-06</t>
  </si>
  <si>
    <t>9mm木粉生物质颗粒燃料 福建省 福州，更新时间：2018-12-16 13:26:08。</t>
  </si>
  <si>
    <t>桉木</t>
  </si>
  <si>
    <t>8mm桉木生物质颗粒燃料 广西省 钦州市，更新时间：2019-04-17 13:00:45。</t>
  </si>
  <si>
    <t>2019-04-17</t>
  </si>
  <si>
    <t>河北省-衡水市武邑县</t>
  </si>
  <si>
    <t>8mm榆木生物质颗粒燃料 河北省 衡水市武邑县，更新时间：2018-09-20 16:46:58。</t>
  </si>
  <si>
    <t>宜昌当阳</t>
  </si>
  <si>
    <t>湖北省-当阳市</t>
  </si>
  <si>
    <t>8mm杂木生物质颗粒燃料 湖北省 当阳市，更新时间：2019-09-24 12:54:05。</t>
  </si>
  <si>
    <t>2019-09-24</t>
  </si>
  <si>
    <t>江苏省-江苏</t>
  </si>
  <si>
    <t>10mm锯末生物质颗粒燃料 江苏省 江苏，更新时间：2018-11-21 15:37:59。</t>
  </si>
  <si>
    <t>2018-11-21</t>
  </si>
  <si>
    <t>河南濮阳</t>
  </si>
  <si>
    <t>河南省-濮阳范县</t>
  </si>
  <si>
    <t>8mm锯末生物质颗粒燃料 河南省 濮阳范县，更新时间：2017-03-27 08:07:09。</t>
  </si>
  <si>
    <t>长治市</t>
  </si>
  <si>
    <t>7mm红松生物质颗粒燃料 山西省 长治市，更新时间：2018-11-30 08:56:05。</t>
  </si>
  <si>
    <t>2018-11-30</t>
  </si>
  <si>
    <t>炭基</t>
  </si>
  <si>
    <t>任丘市</t>
  </si>
  <si>
    <t>河北省-任丘市</t>
  </si>
  <si>
    <t>6mm炭基生物质颗粒燃料 河北省 任丘市，更新时间：2018-01-23 15:09:51。</t>
  </si>
  <si>
    <t>2018-01-23</t>
  </si>
  <si>
    <t>10mm杂木生物质颗粒燃料 广西省 桂林市，更新时间：2019-09-05 08:00:49。</t>
  </si>
  <si>
    <t>浙江东阳</t>
  </si>
  <si>
    <t>浙江省-东阳市</t>
  </si>
  <si>
    <t>8mm红木生物质颗粒燃料 浙江省 东阳市，更新时间：2018-08-31 12:58:51。</t>
  </si>
  <si>
    <t>2018-08-31</t>
  </si>
  <si>
    <t>永州市</t>
  </si>
  <si>
    <t>湖南省-永州市</t>
  </si>
  <si>
    <t>9mm杉木生物质颗粒燃料 湖南省 永州市，更新时间：2021-01-08 13:12:01。</t>
  </si>
  <si>
    <t>株洲</t>
  </si>
  <si>
    <t>湖南省-株洲</t>
  </si>
  <si>
    <t>8mm木材生物质颗粒燃料 湖南省 株洲，更新时间：2021-12-13 08:11:49。</t>
  </si>
  <si>
    <t>2021-12-13</t>
  </si>
  <si>
    <t>安徽省-广德县</t>
  </si>
  <si>
    <t>8.5mm竹屑生物质颗粒燃料 安徽省 广德县，更新时间：2018-12-17 13:57:40。</t>
  </si>
  <si>
    <t>竹、松木</t>
  </si>
  <si>
    <t>8mm竹、松木生物质颗粒燃料 广西省 南宁，更新时间：2021-05-11 15:30:01。</t>
  </si>
  <si>
    <t>2021-05-11</t>
  </si>
  <si>
    <t>8mm木屑生物质颗粒燃料 湖南省 长沙，更新时间：2018-09-04 08:30:13。</t>
  </si>
  <si>
    <t>2018-09-04</t>
  </si>
  <si>
    <t>拆迁木料</t>
  </si>
  <si>
    <t>江苏省-淮安市盱眙县</t>
  </si>
  <si>
    <t>9mm拆迁木料生物质颗粒燃料 江苏省 淮安市盱眙县，更新时间：2018-09-07 12:57:18。</t>
  </si>
  <si>
    <t>2018-09-07</t>
  </si>
  <si>
    <t>1.08 t/m3</t>
  </si>
  <si>
    <t>8mm实木生物质颗粒燃料 湖南省 永州，更新时间：2020-02-26 13:36:19。</t>
  </si>
  <si>
    <t>2020-02-26</t>
  </si>
  <si>
    <t>河南省-许昌市</t>
  </si>
  <si>
    <t>6mm木屑生物质颗粒燃料 河南省 许昌市，更新时间：2018-04-16 08:11:53。</t>
  </si>
  <si>
    <t>湖南省-长沙市</t>
  </si>
  <si>
    <t>8mm木材生物质颗粒燃料 湖南省 长沙市，更新时间：2018-11-07 13:28:37。</t>
  </si>
  <si>
    <t>2018-11-07</t>
  </si>
  <si>
    <t>4.0 cm</t>
  </si>
  <si>
    <t>10mm锯末生物质颗粒燃料 陕西省 西安市，更新时间：2018-05-21 10:11:29。</t>
  </si>
  <si>
    <t>10mm锯末生物质颗粒燃料 陕西省 西安市，更新时间：2018-05-21 12:56:13。</t>
  </si>
  <si>
    <t>衡阳</t>
  </si>
  <si>
    <t>8mm纯木屑生物质颗粒燃料 湖南省 衡阳，更新时间：2018-08-08 14:17:27。</t>
  </si>
  <si>
    <t>2018-08-08</t>
  </si>
  <si>
    <t>樟树</t>
  </si>
  <si>
    <t>黑龙江-七台河</t>
  </si>
  <si>
    <t>10mm樟树生物质颗粒燃料 黑龙江 七台河，更新时间：2018-06-23 15:33:48。</t>
  </si>
  <si>
    <t>2018-06-23</t>
  </si>
  <si>
    <t>曲靖</t>
  </si>
  <si>
    <t>云南省-师宗</t>
  </si>
  <si>
    <t>10mm松杂木生物质颗粒燃料 云南省 师宗，更新时间：2018-04-22 17:31:50。</t>
  </si>
  <si>
    <t>2018-04-22</t>
  </si>
  <si>
    <t>甘肃省-武威市民勤县</t>
  </si>
  <si>
    <t>8mm杨木生物质颗粒燃料 甘肃省 武威市民勤县，更新时间：2019-07-30 08:19:48。</t>
  </si>
  <si>
    <t>黑龙江七台河</t>
  </si>
  <si>
    <t>8mm松木生物质颗粒燃料 黑龙江 七台河市，更新时间：2018-12-07 16:55:01。</t>
  </si>
  <si>
    <t>2018-12-07</t>
  </si>
  <si>
    <t>6mm松木锯末生物质颗粒燃料 山东省 临沂，更新时间：2021-10-09 08:16:19。</t>
  </si>
  <si>
    <t>2021-10-09</t>
  </si>
  <si>
    <t>韩诚</t>
  </si>
  <si>
    <t>陕西省-韩城市</t>
  </si>
  <si>
    <t>8mm杂木生物质颗粒燃料 陕西省 韩城市，更新时间：2018-05-10 08:09:42。</t>
  </si>
  <si>
    <t>2018-05-10</t>
  </si>
  <si>
    <t>8mm刨花生物质颗粒燃料 福建省 漳州，更新时间：2019-08-31 16:55:01。</t>
  </si>
  <si>
    <t>椿木</t>
  </si>
  <si>
    <t>河南省-漯河市临颖县</t>
  </si>
  <si>
    <t>7mm椿木生物质颗粒燃料 河南省 漯河市临颖县，更新时间：2019-06-19 07:57:59。</t>
  </si>
  <si>
    <t>2019-06-19</t>
  </si>
  <si>
    <t>南安</t>
  </si>
  <si>
    <t>福建省-泉州市</t>
  </si>
  <si>
    <t>8mm纯木屑生物质颗粒燃料 福建省 泉州市，更新时间：2019-07-15 09:11:33。</t>
  </si>
  <si>
    <t>陕西省-汉中</t>
  </si>
  <si>
    <t>8mm松木生物质颗粒燃料 陕西省 汉中，更新时间：2022-02-16 07:53:13。</t>
  </si>
  <si>
    <t>云南省-曲靖</t>
  </si>
  <si>
    <t>8mm松木生物质颗粒燃料 云南省 曲靖，更新时间：2019-06-21 13:10:54。</t>
  </si>
  <si>
    <t>2019-06-21</t>
  </si>
  <si>
    <t>遂宁</t>
  </si>
  <si>
    <t>四川省-遂宁市</t>
  </si>
  <si>
    <t>8mm柏木生物质颗粒燃料 四川省 遂宁市，更新时间：2019-01-27 19:05:36。</t>
  </si>
  <si>
    <t>2019-01-27</t>
  </si>
  <si>
    <t>8mm橡木生物质颗粒燃料 广东省 佛山，更新时间：2017-08-24 07:24:26。</t>
  </si>
  <si>
    <t>陕西省-宝鸡市</t>
  </si>
  <si>
    <t>8mm木屑生物质颗粒燃料 陕西省 宝鸡市，更新时间：2018-12-14 23:40:27。</t>
  </si>
  <si>
    <t>2018-12-14</t>
  </si>
  <si>
    <t>8mm纯木生物质颗粒燃料 江苏省 沭阳，更新时间：2019-11-14 18:30:01。</t>
  </si>
  <si>
    <t>2019-11-14</t>
  </si>
  <si>
    <t>广西省-南宁市武鸣区</t>
  </si>
  <si>
    <t>8mm杉木生物质颗粒燃料 广西省 南宁市武鸣区，更新时间：2021-12-13 08:12:19。</t>
  </si>
  <si>
    <t>巴西</t>
  </si>
  <si>
    <t>湖北省-监利</t>
  </si>
  <si>
    <t>8.5mm红木生物质颗粒燃料 湖北省 监利，更新时间：2019-10-26 17:50:01。</t>
  </si>
  <si>
    <t>2019-10-26</t>
  </si>
  <si>
    <t>8mm杂木生物质颗粒燃料 广西省 桂林，更新时间：2020-08-15 08:33:36。</t>
  </si>
  <si>
    <t>8mm锯末生物质颗粒燃料 山东省 临沂，更新时间：2021-07-12 11:41:02。</t>
  </si>
  <si>
    <t>2021-07-12</t>
  </si>
  <si>
    <t>钦州市</t>
  </si>
  <si>
    <t>广西省-钦州市大番坡</t>
  </si>
  <si>
    <t>8mm桉木生物质颗粒燃料 广西省 钦州市大番坡，更新时间：2019-04-17 08:00:36。</t>
  </si>
  <si>
    <t>按木</t>
  </si>
  <si>
    <t>广西省-贺州</t>
  </si>
  <si>
    <t>8mm按木生物质颗粒燃料 广西省 贺州，更新时间：2019-04-29 07:53:43。</t>
  </si>
  <si>
    <t>2019-04-29</t>
  </si>
  <si>
    <t>永和县</t>
  </si>
  <si>
    <t>山西省-临汾市永和县</t>
  </si>
  <si>
    <t>8mm玉米芯生物质颗粒燃料 山西省 临汾市永和县，更新时间：2019-06-12 16:37:09。</t>
  </si>
  <si>
    <t>2019-06-12</t>
  </si>
  <si>
    <t>8mm松木生物质颗粒燃料 山东省 青岛，更新时间：2019-05-08 08:13:15。</t>
  </si>
  <si>
    <t>汉川</t>
  </si>
  <si>
    <t>6mm木屑生物质颗粒燃料 湖北省 汉川，更新时间：2018-10-08 08:02:10。</t>
  </si>
  <si>
    <t>8mm花生壳生物质颗粒燃料 山东省 青岛，更新时间：2019-03-21 22:18:03。</t>
  </si>
  <si>
    <t>2019-03-21</t>
  </si>
  <si>
    <t>红木刨花</t>
  </si>
  <si>
    <t>浙江东</t>
  </si>
  <si>
    <t>浙江省-金华东阳</t>
  </si>
  <si>
    <t>8mm红木刨花生物质颗粒燃料 浙江省 金华东阳，更新时间：2019-04-10 12:56:17。</t>
  </si>
  <si>
    <t>2019-04-10</t>
  </si>
  <si>
    <t>霸州市</t>
  </si>
  <si>
    <t>8mm刨花生物质颗粒燃料 河北省 霸州市，更新时间：2018-11-06 09:55:22。</t>
  </si>
  <si>
    <t>天津市-滨海新区</t>
  </si>
  <si>
    <t>8mm桦木生物质颗粒燃料 天津市 滨海新区，更新时间：2018-08-06 11:24:50。</t>
  </si>
  <si>
    <t>滁州市施集镇</t>
  </si>
  <si>
    <t>8mm松木生物质颗粒燃料 安徽省 滁州市，更新时间：2017-07-20 14:09:14。</t>
  </si>
  <si>
    <t>2017-07-20</t>
  </si>
  <si>
    <t>安福县</t>
  </si>
  <si>
    <t>江西省-安福县</t>
  </si>
  <si>
    <t>8mm竹粉生物质颗粒燃料 江西省 安福县，更新时间：2020-12-09 16:45:02。</t>
  </si>
  <si>
    <t>2020-12-09</t>
  </si>
  <si>
    <t>8mm杉木生物质颗粒燃料 广西省 河池市，更新时间：2019-11-04 08:09:18。</t>
  </si>
  <si>
    <t>2019-11-04</t>
  </si>
  <si>
    <t>广西省-来宾</t>
  </si>
  <si>
    <t>8mm木屑生物质颗粒燃料 广西省 来宾，更新时间：2021-06-05 16:50:01。</t>
  </si>
  <si>
    <t>8mm杉木生物质颗粒燃料 广西省 河池，更新时间：2019-12-05 08:39:26。</t>
  </si>
  <si>
    <t>20mm樟子松生物质块状燃料 山东省 曹县，更新时间：2021-05-28 15:17:33。</t>
  </si>
  <si>
    <t>山东省-日照</t>
  </si>
  <si>
    <t>8mm松木生物质颗粒燃料 山东省 日照，更新时间：2019-01-21 16:52:07。</t>
  </si>
  <si>
    <t>8.5mm杉木生物质颗粒燃料 广西省 河池市，更新时间：2020-04-01 14:57:24。</t>
  </si>
  <si>
    <t>2020-04-01</t>
  </si>
  <si>
    <t>8mm实木生物质颗粒燃料 广东省 佛山，更新时间：2017-06-05 08:29:20。</t>
  </si>
  <si>
    <t>8mm木屑生物质颗粒燃料 福建省 福州，更新时间：2021-03-15 18:55:01。</t>
  </si>
  <si>
    <t>银川</t>
  </si>
  <si>
    <t>高位发热量4600</t>
  </si>
  <si>
    <t>宁夏-银川市</t>
  </si>
  <si>
    <t>8mm杂木生物质颗粒燃料 宁夏 银川市，更新时间：2019-08-19 16:23:33。</t>
  </si>
  <si>
    <t>岳阳</t>
  </si>
  <si>
    <t>0.75 t/m3</t>
  </si>
  <si>
    <t>湖南省-岳阳市</t>
  </si>
  <si>
    <t>8.5mm木质生物质颗粒燃料 湖南省 岳阳市，更新时间：2019-06-17 14:12:29。</t>
  </si>
  <si>
    <t>8.5mm杂木生物质颗粒燃料 安徽省 黄山市，更新时间：2018-11-11 18:03:53。</t>
  </si>
  <si>
    <t>2018-11-11</t>
  </si>
  <si>
    <t>8mm锯末生物质颗粒燃料 安徽省 淮南市，更新时间：2019-02-21 08:42:37。</t>
  </si>
  <si>
    <t>8.5mm锯末生物质颗粒燃料 辽宁省 锦州，更新时间：2018-09-12 12:55:28。</t>
  </si>
  <si>
    <t>剑河县</t>
  </si>
  <si>
    <t>贵州省-剑河县</t>
  </si>
  <si>
    <t>8mm杉木生物质颗粒燃料 贵州省 剑河县，更新时间：2020-07-21 18:44:43。</t>
  </si>
  <si>
    <t>安徽省-颍上县</t>
  </si>
  <si>
    <t>8mm松木生物质颗粒燃料 安徽省 颍上县，更新时间：2019-04-26 14:07:00。</t>
  </si>
  <si>
    <t>松木粉碎料</t>
  </si>
  <si>
    <t>8mm松木粉碎料生物质颗粒燃料 山东省 青岛市，更新时间：2019-04-24 13:04:40。</t>
  </si>
  <si>
    <t>常州</t>
  </si>
  <si>
    <t>江苏省-常州市</t>
  </si>
  <si>
    <t>8.5mm木屑生物质颗粒燃料 江苏省 常州市，更新时间：2019-05-07 16:20:01。</t>
  </si>
  <si>
    <t>2019-05-07</t>
  </si>
  <si>
    <t>渭南</t>
  </si>
  <si>
    <t>8mm木屑生物质颗粒燃料 陕西省 渭南市，更新时间：2019-05-15 10:40:53。</t>
  </si>
  <si>
    <t>8mm杂木生物质颗粒燃料 江苏省 淮安市，更新时间：2019-02-22 08:17:21。</t>
  </si>
  <si>
    <t>2019-02-22</t>
  </si>
  <si>
    <t>木柴</t>
  </si>
  <si>
    <t>8mm木柴生物质颗粒燃料 广东省 东莞市，更新时间：2017-08-04 15:08:22。</t>
  </si>
  <si>
    <t>2017-08-04</t>
  </si>
  <si>
    <t>9mm木屑生物质颗粒燃料 广西省 南宁市，更新时间：2017-03-27 08:06:48。</t>
  </si>
  <si>
    <t>贵州省-安顺</t>
  </si>
  <si>
    <t>8mm杂木生物质颗粒燃料 贵州省 安顺，更新时间：2017-08-07 13:53:00。</t>
  </si>
  <si>
    <t>2017-08-07</t>
  </si>
  <si>
    <t>河北省-石家庄市高邑县</t>
  </si>
  <si>
    <t>8mm松木锯末生物质颗粒燃料 河北省 石家庄市高邑县，更新时间：2022-02-28 11:20:01。</t>
  </si>
  <si>
    <t>武威</t>
  </si>
  <si>
    <t>8mm锯末刨花生物质颗粒燃料 甘肃省 武威市，更新时间：2019-04-23 14:50:11。</t>
  </si>
  <si>
    <t>2019-04-23</t>
  </si>
  <si>
    <t>重庆市-江津</t>
  </si>
  <si>
    <t>8mm锯末生物质颗粒燃料 重庆市 江津，更新时间：2018-08-20 08:42:16。</t>
  </si>
  <si>
    <t>红安</t>
  </si>
  <si>
    <t>湖北省-黄冈红安</t>
  </si>
  <si>
    <t>6mm纯木生物质颗粒燃料 湖北省 黄冈红安，更新时间：2018-04-29 05:25:36。</t>
  </si>
  <si>
    <t>10mm松木生物质块状燃料 河北省 石家庄，更新时间：2022-02-28 11:20:01。</t>
  </si>
  <si>
    <t>3 mm</t>
  </si>
  <si>
    <t>3mm松木生物质颗粒燃料 黑龙江 牡丹江，更新时间：2020-04-01 08:59:38。</t>
  </si>
  <si>
    <t>广元</t>
  </si>
  <si>
    <t>四川省-广元市苍溪县</t>
  </si>
  <si>
    <t>8mm柏木生物质颗粒燃料 四川省 广元市苍溪县，更新时间：2018-11-12 08:55:40。</t>
  </si>
  <si>
    <t>重庆市-九龙坡区</t>
  </si>
  <si>
    <t>8mm纯木生物质颗粒燃料 重庆市 九龙坡区，更新时间：2021-06-09 18:10:01。</t>
  </si>
  <si>
    <t>2021-06-09</t>
  </si>
  <si>
    <t>8mm锯末生物质颗粒燃料 山东省 菏泽市，更新时间：2019-09-21 21:54:11。</t>
  </si>
  <si>
    <t>2019-09-21</t>
  </si>
  <si>
    <t>福建莆田</t>
  </si>
  <si>
    <t>8mm红木生物质颗粒燃料 福建省 莆田市，更新时间：2018-04-27 12:41:02。</t>
  </si>
  <si>
    <t>黄山市</t>
  </si>
  <si>
    <t>9mm木屑生物质颗粒燃料 安徽省 黄山市，更新时间：2019-04-08 13:03:15。</t>
  </si>
  <si>
    <t>宜兴</t>
  </si>
  <si>
    <t>江苏省-无锡宜兴</t>
  </si>
  <si>
    <t>8mm实木生物质颗粒燃料 江苏省 无锡宜兴，更新时间：2019-04-08 09:00:23。</t>
  </si>
  <si>
    <t>江西省抚州市宜黄县</t>
  </si>
  <si>
    <t>江西省-抚州市宜黄县</t>
  </si>
  <si>
    <t>9mm木屑生物质颗粒燃料 江西省 抚州市宜黄县，更新时间：2018-12-11 00:33:12。</t>
  </si>
  <si>
    <t>2018-12-11</t>
  </si>
  <si>
    <t>沧州</t>
  </si>
  <si>
    <t>8mm红木生物质颗粒燃料 河北省 沧州市，更新时间：2022-02-28 11:20:01。</t>
  </si>
  <si>
    <t>木屑稻壳</t>
  </si>
  <si>
    <t>江苏省-常州</t>
  </si>
  <si>
    <t>8mm木屑稻壳生物质颗粒燃料 江苏省 常州，更新时间：2017-05-23 08:10:14。</t>
  </si>
  <si>
    <t>2017-05-23</t>
  </si>
  <si>
    <t>8mm松杂木生物质颗粒燃料 河北省 沧州市，更新时间：2022-02-28 11:20:01。</t>
  </si>
  <si>
    <t>竹屑木粉</t>
  </si>
  <si>
    <t>安徽广德</t>
  </si>
  <si>
    <t>8mm竹屑木粉生物质颗粒燃料 浙江省 绍兴，更新时间：2017-09-23 12:12:26。</t>
  </si>
  <si>
    <t>2017-09-23</t>
  </si>
  <si>
    <t>辐射松</t>
  </si>
  <si>
    <t>兰州市</t>
  </si>
  <si>
    <t>甘肃省-兰州市</t>
  </si>
  <si>
    <t>6mm辐射松生物质颗粒燃料 甘肃省 兰州市，更新时间：2020-07-09 09:58:07。</t>
  </si>
  <si>
    <t>2020-07-09</t>
  </si>
  <si>
    <t>衡山</t>
  </si>
  <si>
    <t>湖南省-衡阳市</t>
  </si>
  <si>
    <t>8mm松木生物质颗粒燃料 湖南省 衡阳市，更新时间：2018-08-28 08:00:36。</t>
  </si>
  <si>
    <t>2018-08-28</t>
  </si>
  <si>
    <t>20mm樟子松生物质颗粒燃料 内蒙古 满洲里，更新时间：2019-12-02 08:29:03。</t>
  </si>
  <si>
    <t>2019-12-02</t>
  </si>
  <si>
    <t>木槺</t>
  </si>
  <si>
    <t>8mm木槺生物质颗粒燃料 广西省 南宁市，更新时间：2018-05-24 20:09:09。</t>
  </si>
  <si>
    <t>松木粉</t>
  </si>
  <si>
    <t>8.5mm松木粉生物质颗粒燃料 江西省 南昌市，更新时间：2019-05-04 17:45:02。</t>
  </si>
  <si>
    <t>2019-05-04</t>
  </si>
  <si>
    <t>8mm木屑生物质颗粒燃料 辽宁省 沈阳市，更新时间：2019-01-20 20:30:49。</t>
  </si>
  <si>
    <t>2019-01-20</t>
  </si>
  <si>
    <t>9mm柏树生物质颗粒燃料 四川省 成都，更新时间：2018-09-18 08:30:36。</t>
  </si>
  <si>
    <t>2018-09-18</t>
  </si>
  <si>
    <t>山东省-潍坊市</t>
  </si>
  <si>
    <t>8mm杂木生物质颗粒燃料 山东省 潍坊市，更新时间：2022-02-10 08:01:29。</t>
  </si>
  <si>
    <t>2022-02-10</t>
  </si>
  <si>
    <t>鹤岗市</t>
  </si>
  <si>
    <t>黑龙江-鹤岗市</t>
  </si>
  <si>
    <t>6mm杂木生物质颗粒燃料 黑龙江 鹤岗市，更新时间：2019-01-10 13:26:42。</t>
  </si>
  <si>
    <t>2019-01-10</t>
  </si>
  <si>
    <t>8mm杂木生物质颗粒燃料 河南省 商丘市，更新时间：2019-01-03 16:45:01。</t>
  </si>
  <si>
    <t>8mm杂木生物质颗粒燃料 湖北省 襄阳市，更新时间：2018-11-08 13:53:11。</t>
  </si>
  <si>
    <t>8mm木屑生物质颗粒燃料 安徽省 阜阳市，更新时间：2018-09-12 14:53:14。</t>
  </si>
  <si>
    <t>8mm木材生物质颗粒燃料 广西省 桂林，更新时间：2018-09-29 11:03:52。</t>
  </si>
  <si>
    <t>2018-09-29</t>
  </si>
  <si>
    <t>8mm木屑生物质颗粒燃料 广东省 东莞，更新时间：2017-03-14 07:50:49。</t>
  </si>
  <si>
    <t>8mm红木生物质颗粒燃料 广东省 揭阳，更新时间：2018-01-22 08:09:16。</t>
  </si>
  <si>
    <t>2018-01-22</t>
  </si>
  <si>
    <t>8mm锯末生物质颗粒燃料 山东省 菏泽市，更新时间：2018-04-18 08:12:51。</t>
  </si>
  <si>
    <t>2018-04-18</t>
  </si>
  <si>
    <t>兴平市</t>
  </si>
  <si>
    <t>陕西省-兴平市</t>
  </si>
  <si>
    <t>8mm果木生物质颗粒燃料 陕西省 兴平市，更新时间：2021-08-10 13:01:46。</t>
  </si>
  <si>
    <t>2021-08-10</t>
  </si>
  <si>
    <t>8mm苹果木生物质颗粒燃料 陕西省 延安，更新时间：2019-06-05 16:35:01。</t>
  </si>
  <si>
    <t>胡桃木</t>
  </si>
  <si>
    <t>8mm胡桃木生物质颗粒燃料 江苏省 南通市，更新时间：2017-07-05 12:28:56。</t>
  </si>
  <si>
    <t>达州</t>
  </si>
  <si>
    <t>四川省-达州市</t>
  </si>
  <si>
    <t>8mm纯松木生物质颗粒燃料 四川省 达州市，更新时间：2019-03-26 08:01:55。</t>
  </si>
  <si>
    <t>2019-03-26</t>
  </si>
  <si>
    <t>6mm纯松木生物质颗粒燃料 河南省 郑州，更新时间：2017-06-06 21:02:37。</t>
  </si>
  <si>
    <t>2017-06-06</t>
  </si>
  <si>
    <t>樟子松黑料</t>
  </si>
  <si>
    <t>8mm樟子松黑料生物质颗粒燃料 辽宁省 沈阳，更新时间：2020-06-21 16:25:01。</t>
  </si>
  <si>
    <t>2020-06-21</t>
  </si>
  <si>
    <t>8mm杂木生物质颗粒燃料 黑龙江 七台河，更新时间：2019-11-15 08:09:20。</t>
  </si>
  <si>
    <t>8mm松木生物质颗粒燃料 江苏省 常州，更新时间：2017-04-26 09:30:21。</t>
  </si>
  <si>
    <t>高位4707</t>
  </si>
  <si>
    <t>黑龙江-加格达奇</t>
  </si>
  <si>
    <t>9mm松木生物质颗粒燃料 黑龙江 加格达奇，更新时间：2019-08-26 07:46:32。</t>
  </si>
  <si>
    <t>2019-08-26</t>
  </si>
  <si>
    <t>8mm锯末生物质颗粒燃料 山东省 菏泽，更新时间：2018-10-31 16:01:55。</t>
  </si>
  <si>
    <t>8mm杉木生物质颗粒燃料 湖南省 永州，更新时间：2018-08-30 08:34:30。</t>
  </si>
  <si>
    <t>2018-08-30</t>
  </si>
  <si>
    <t>柞木锯末子</t>
  </si>
  <si>
    <t>辽宁辽阳</t>
  </si>
  <si>
    <t>辽宁省-辽阳</t>
  </si>
  <si>
    <t>8mm柞木锯末子生物质颗粒燃料 辽宁省 辽阳，更新时间：2020-10-02 07:04:53。</t>
  </si>
  <si>
    <t>2020-10-02</t>
  </si>
  <si>
    <t>红木边角料</t>
  </si>
  <si>
    <t>8mm红木边角料生物质颗粒燃料 浙江省 东阳市，更新时间：2019-07-24 13:02:24。</t>
  </si>
  <si>
    <t>0.85 t/m3</t>
  </si>
  <si>
    <t>8mm樟子松生物质颗粒燃料 辽宁省 沈阳市，更新时间：2017-07-29 23:43:43。</t>
  </si>
  <si>
    <t>2017-07-29</t>
  </si>
  <si>
    <t>8mm刨花生物质颗粒燃料 黑龙江 哈尔滨，更新时间：2019-02-26 15:31:57。</t>
  </si>
  <si>
    <t>2019-02-26</t>
  </si>
  <si>
    <t>福建南平</t>
  </si>
  <si>
    <t>8mm木头生物质颗粒燃料 福建省 南平市，更新时间：2018-04-11 14:25:40。</t>
  </si>
  <si>
    <t>2018-04-11</t>
  </si>
  <si>
    <t>8mm柏木生物质颗粒燃料 四川省 绵阳市，更新时间：2018-11-19 08:02:30。</t>
  </si>
  <si>
    <t>8mm杨木生物质颗粒燃料 河南省 驻马店，更新时间：2018-11-22 07:53:39。</t>
  </si>
  <si>
    <t>山东省-全省</t>
  </si>
  <si>
    <t>8mm橡木生物质颗粒燃料 山东省 全省，更新时间：2022-02-28 11:20:01。</t>
  </si>
  <si>
    <t>8mm纯木生物质颗粒燃料 山东省 滨州，更新时间：2020-01-19 16:35:01。</t>
  </si>
  <si>
    <t>2020-01-19</t>
  </si>
  <si>
    <t>南浔</t>
  </si>
  <si>
    <t>1.35 t/m3</t>
  </si>
  <si>
    <t>8.56 mm</t>
  </si>
  <si>
    <t>8.56mm纯木屑生物质颗粒燃料 浙江省 湖州市，更新时间：2018-08-22 16:26:04。</t>
  </si>
  <si>
    <t>2018-08-22</t>
  </si>
  <si>
    <t>长春</t>
  </si>
  <si>
    <t>吉林省-长春市</t>
  </si>
  <si>
    <t>8mm松木生物质颗粒燃料 吉林省 长春市，更新时间：2021-12-25 14:40:01。</t>
  </si>
  <si>
    <t>6.8 t/m3</t>
  </si>
  <si>
    <t>8.5mm刨花生物质颗粒燃料 安徽省 桐城市，更新时间：2019-05-21 15:45:01。</t>
  </si>
  <si>
    <t>马六甲</t>
  </si>
  <si>
    <t>菲律宾</t>
  </si>
  <si>
    <t>0.66 t/m3</t>
  </si>
  <si>
    <t>8mm马六甲生物质颗粒燃料 广东省 广州，更新时间：2019-11-28 15:52:48。</t>
  </si>
  <si>
    <t>2019-11-28</t>
  </si>
  <si>
    <t>芡实壳</t>
  </si>
  <si>
    <t>8mm芡实壳生物质颗粒燃料 山东省 济宁市，更新时间：2018-05-16 19:20:42。</t>
  </si>
  <si>
    <t>2018-05-16</t>
  </si>
  <si>
    <t>8mm杂木生物质颗粒燃料 广东省 佛山市，更新时间：2019-07-15 09:11:25。</t>
  </si>
  <si>
    <t>8mm松木生物质颗粒燃料 黑龙江 牡丹江，更新时间：2017-11-25 16:11:08。</t>
  </si>
  <si>
    <t>池州</t>
  </si>
  <si>
    <t>安徽省-安庆</t>
  </si>
  <si>
    <t>8mm木屑生物质颗粒燃料 安徽省 安庆，更新时间：2018-06-20 13:35:47。</t>
  </si>
  <si>
    <t>2018-06-20</t>
  </si>
  <si>
    <t>8mm杂木生物质颗粒燃料 山东省 济南市，更新时间：2019-12-06 13:09:03。</t>
  </si>
  <si>
    <t>2019-12-06</t>
  </si>
  <si>
    <t>陕西安康</t>
  </si>
  <si>
    <t>陕西省-安康</t>
  </si>
  <si>
    <t>6mm木屑生物质颗粒燃料 陕西省 安康，更新时间：2017-08-28 11:02:26。</t>
  </si>
  <si>
    <t>淮北</t>
  </si>
  <si>
    <t>安徽省-淮北</t>
  </si>
  <si>
    <t>8mm松木生物质颗粒燃料 安徽省 淮北，更新时间：2019-06-24 08:01:51。</t>
  </si>
  <si>
    <t>8mm松木生物质颗粒燃料 山东省 青岛市，更新时间：2018-08-20 08:42:46。</t>
  </si>
  <si>
    <t>山东省-菏泽市定陶</t>
  </si>
  <si>
    <t>9mm杂木生物质颗粒燃料 山东省 菏泽市定陶，更新时间：2019-11-22 01:16:06。</t>
  </si>
  <si>
    <t>2019-11-22</t>
  </si>
  <si>
    <t>8mm木屑生物质颗粒燃料 广西省 桂林，更新时间：2020-03-19 10:36:09。</t>
  </si>
  <si>
    <t>2020-03-19</t>
  </si>
  <si>
    <t>8.5mm红木生物质颗粒燃料 江苏省 江阴市，更新时间：2019-04-20 17:25:01。</t>
  </si>
  <si>
    <t>2019-04-20</t>
  </si>
  <si>
    <t>8mm木屑生物质颗粒燃料 江苏省 南通市，更新时间：2021-06-12 15:10:01。</t>
  </si>
  <si>
    <t>2021-06-12</t>
  </si>
  <si>
    <t>云南省-昆明</t>
  </si>
  <si>
    <t>9mm实木生物质颗粒燃料 云南省 昆明，更新时间：2020-05-21 08:26:50。</t>
  </si>
  <si>
    <t>8mm刨花生物质颗粒燃料 山东省 青岛，更新时间：2018-04-16 08:11:42。</t>
  </si>
  <si>
    <t>3.8 cm</t>
  </si>
  <si>
    <t>重庆市-万州区</t>
  </si>
  <si>
    <t>8mm松木生物质颗粒燃料 重庆市 万州区，更新时间：2021-06-25 17:28:30。</t>
  </si>
  <si>
    <t>8mm松木生物质颗粒燃料 黑龙江 七台河，更新时间：2018-04-29 05:24:28。</t>
  </si>
  <si>
    <t>海拉尔</t>
  </si>
  <si>
    <t>8mm樟子松生物质颗粒燃料 辽宁省 沈阳，更新时间：2018-05-02 13:10:27。</t>
  </si>
  <si>
    <t>河南省-开封市通许县</t>
  </si>
  <si>
    <t>8.5mm杂木生物质颗粒燃料 河南省 开封市通许县，更新时间：2021-11-16 10:17:47。</t>
  </si>
  <si>
    <t>2021-11-16</t>
  </si>
  <si>
    <t>橡木松木</t>
  </si>
  <si>
    <t>烟台</t>
  </si>
  <si>
    <t>山东省-烟台</t>
  </si>
  <si>
    <t>8mm橡木松木生物质颗粒燃料 山东省 烟台，更新时间：2020-04-16 14:39:52。</t>
  </si>
  <si>
    <t>2020-04-16</t>
  </si>
  <si>
    <t>浙江省-嘉兴</t>
  </si>
  <si>
    <t>8mm杂木生物质颗粒燃料 浙江省 嘉兴，更新时间：2019-11-28 10:24:50。</t>
  </si>
  <si>
    <t>雜木</t>
  </si>
  <si>
    <t>8mm雜木生物质颗粒燃料 福建省 泉州市，更新时间：2018-12-06 16:30:05。</t>
  </si>
  <si>
    <t>江苏省-如皋市</t>
  </si>
  <si>
    <t>8mm木屑生物质颗粒燃料 江苏省 如皋市，更新时间：2018-03-28 17:26:41。</t>
  </si>
  <si>
    <t>2018-03-28</t>
  </si>
  <si>
    <t>山东省-泰安市</t>
  </si>
  <si>
    <t>8mm木屑生物质颗粒燃料 山东省 泰安市，更新时间：2018-01-10 07:56:10。</t>
  </si>
  <si>
    <t>2018-01-10</t>
  </si>
  <si>
    <t>衡东</t>
  </si>
  <si>
    <t>湖南省-衡东</t>
  </si>
  <si>
    <t>8mm木质生物质颗粒燃料 湖南省 衡东，更新时间：2017-07-10 07:50:56。</t>
  </si>
  <si>
    <t>丰镇市</t>
  </si>
  <si>
    <t>内蒙古-丰镇市</t>
  </si>
  <si>
    <t>8mm柠条生物质颗粒燃料 内蒙古 丰镇市，更新时间：2018-12-24 08:36:33。</t>
  </si>
  <si>
    <t>8mm松木生物质颗粒燃料 山东省 潍坊，更新时间：2017-03-08 09:51:16。</t>
  </si>
  <si>
    <t>2017-03-08</t>
  </si>
  <si>
    <t>9mm橡木生物质颗粒燃料 广东省 佛山，更新时间：2022-02-28 11:20:01。</t>
  </si>
  <si>
    <t>池州市</t>
  </si>
  <si>
    <t>8mm木屑生物质颗粒燃料 安徽省 池州市，更新时间：2018-05-15 08:44:45。</t>
  </si>
  <si>
    <t>海门</t>
  </si>
  <si>
    <t>8mm红木生物质颗粒燃料 江苏省 海门，更新时间：2017-09-06 15:03:07。</t>
  </si>
  <si>
    <t>赣州市</t>
  </si>
  <si>
    <t>2.6 cm</t>
  </si>
  <si>
    <t>江西省-赣州市南康区</t>
  </si>
  <si>
    <t>8mm胡桃木生物质颗粒燃料 江西省 赣州市南康区，更新时间：2020-08-26 18:45:01。</t>
  </si>
  <si>
    <t>虎林市</t>
  </si>
  <si>
    <t>黑龙江-虎林市</t>
  </si>
  <si>
    <t>8mm松木生物质颗粒燃料 黑龙江 虎林市，更新时间：2018-07-30 08:58:35。</t>
  </si>
  <si>
    <t>2018-07-30</t>
  </si>
  <si>
    <t>纯木木糠刨花</t>
  </si>
  <si>
    <t>8mm纯木木糠刨花生物质颗粒燃料 广西省 南宁市，更新时间：2019-04-15 08:00:46。</t>
  </si>
  <si>
    <t>8mm木屑生物质颗粒燃料 山东省 菏泽，更新时间：2019-02-18 14:43:53。</t>
  </si>
  <si>
    <t>2019-02-18</t>
  </si>
  <si>
    <t>陕西省-渭南</t>
  </si>
  <si>
    <t>8mm杂木生物质颗粒燃料 陕西省 渭南，更新时间：2018-05-29 15:16:05。</t>
  </si>
  <si>
    <t>广东省-揭阳市</t>
  </si>
  <si>
    <t>8.5mm杂木生物质颗粒燃料 广东省 揭阳市，更新时间：2018-04-02 07:59:48。</t>
  </si>
  <si>
    <t>德阳广汉市南兴镇</t>
  </si>
  <si>
    <t>四川省-广汉市南兴镇</t>
  </si>
  <si>
    <t>8.5mm锯末刨花生物质颗粒燃料 四川省 广汉市南兴镇，更新时间：2018-04-11 13:04:59。</t>
  </si>
  <si>
    <t>纯樟子松</t>
  </si>
  <si>
    <t>8mm纯樟子松生物质颗粒燃料 山东省 滨州市，更新时间：2020-11-06 13:41:51。</t>
  </si>
  <si>
    <t>2020-11-06</t>
  </si>
  <si>
    <t>8mm松木生物质颗粒燃料 山东省 潍坊，更新时间：2018-05-09 09:46:08。</t>
  </si>
  <si>
    <t>8.5mm松木生物质颗粒燃料 江苏省 宿迁，更新时间：2018-06-13 14:29:46。</t>
  </si>
  <si>
    <t>2018-06-13</t>
  </si>
  <si>
    <t>江西省瑞昌</t>
  </si>
  <si>
    <t>江西省-九江市</t>
  </si>
  <si>
    <t>8mm松木生物质颗粒燃料 江西省 九江市，更新时间：2018-04-27 12:41:59。</t>
  </si>
  <si>
    <t>1.20 t/m3</t>
  </si>
  <si>
    <t>6mm松木生物质颗粒燃料 山东省 曹县，更新时间：2018-01-24 10:08:58。</t>
  </si>
  <si>
    <t>2018-01-24</t>
  </si>
  <si>
    <t>安徽省-泾县</t>
  </si>
  <si>
    <t>8mm竹屑生物质颗粒燃料 安徽省 泾县，更新时间：2020-08-04 17:25:01。</t>
  </si>
  <si>
    <t>2020-08-04</t>
  </si>
  <si>
    <t>8.5mm木屑生物质颗粒燃料 山东省 临沂，更新时间：2019-11-23 16:15:14。</t>
  </si>
  <si>
    <t>2019-11-23</t>
  </si>
  <si>
    <t>河北省-邯郸市</t>
  </si>
  <si>
    <t>8mm杂木生物质颗粒燃料 河北省 邯郸市，更新时间：2018-09-19 14:07:28。</t>
  </si>
  <si>
    <t>2018-09-19</t>
  </si>
  <si>
    <t>四川省-新都</t>
  </si>
  <si>
    <t>8mm柏木生物质颗粒燃料 四川省 新都，更新时间：2020-02-13 09:30:10。</t>
  </si>
  <si>
    <t>2020-02-13</t>
  </si>
  <si>
    <t>8mm松木生物质颗粒燃料 浙江省 杭州，更新时间：2017-05-26 07:47:55。</t>
  </si>
  <si>
    <t>2017-05-26</t>
  </si>
  <si>
    <t>8mm稻壳生物质颗粒燃料 安徽省 滁州市，更新时间：2019-07-22 13:07:23。</t>
  </si>
  <si>
    <t>2019-07-22</t>
  </si>
  <si>
    <t>青岛胶州</t>
  </si>
  <si>
    <t>山东省-青岛胶州</t>
  </si>
  <si>
    <t>8mm锯末生物质颗粒燃料 山东省 青岛胶州，更新时间：2017-04-18 14:14:11。</t>
  </si>
  <si>
    <t>2017-04-18</t>
  </si>
  <si>
    <t>浙江省-温州市苍南县</t>
  </si>
  <si>
    <t>8mm锯末生物质颗粒燃料 浙江省 温州市苍南县，更新时间：2017-04-10 12:39:05。</t>
  </si>
  <si>
    <t>抚顺</t>
  </si>
  <si>
    <t>8mm樟子松生物质颗粒燃料 辽宁省 抚顺，更新时间：2019-01-30 08:35:56。</t>
  </si>
  <si>
    <t>襄阳</t>
  </si>
  <si>
    <t>湖北省-襄阳</t>
  </si>
  <si>
    <t>8mm松木杂木生物质颗粒燃料 湖北省 襄阳，更新时间：2018-04-25 13:32:06。</t>
  </si>
  <si>
    <t>8mm松木生物质颗粒燃料 山东省 曹县，更新时间：2018-11-30 08:10:45。</t>
  </si>
  <si>
    <t>低位4237大卡</t>
  </si>
  <si>
    <t>8mm松木生物质颗粒燃料 山东省 临沂，更新时间：2018-04-17 14:11:15。</t>
  </si>
  <si>
    <t>2018-04-17</t>
  </si>
  <si>
    <t>3 t/m3</t>
  </si>
  <si>
    <t>10mm杂木生物质颗粒燃料 浙江省 杭州市，更新时间：2021-06-29 09:03:40。</t>
  </si>
  <si>
    <t>8mm锯末生物质颗粒燃料 辽宁省 抚顺，更新时间：2018-01-02 18:15:02。</t>
  </si>
  <si>
    <t>三都县</t>
  </si>
  <si>
    <t>贵州省-三都县</t>
  </si>
  <si>
    <t>8mm杂木生物质颗粒燃料 贵州省 三都县，更新时间：2021-09-13 08:11:01。</t>
  </si>
  <si>
    <t>8.5mm木屑生物质颗粒燃料 浙江省 湖州，更新时间：2017-08-30 16:02:25。</t>
  </si>
  <si>
    <t>硬杂木刨花</t>
  </si>
  <si>
    <t>8mm硬杂木刨花生物质颗粒燃料 辽宁省 鞍山市，更新时间：2019-03-20 08:11:59。</t>
  </si>
  <si>
    <t>8mm松木生物质颗粒燃料 江苏省 宿迁市，更新时间：2019-10-21 15:40:01。</t>
  </si>
  <si>
    <t>湖北省-宜昌市</t>
  </si>
  <si>
    <t>8mm松木生物质颗粒燃料 湖北省 宜昌市，更新时间：2018-05-11 16:12:39。</t>
  </si>
  <si>
    <t>8mm杂木生物质颗粒燃料 江苏省 徐州，更新时间：2022-02-28 11:20:01。</t>
  </si>
  <si>
    <t>枣木</t>
  </si>
  <si>
    <t>8mm枣木生物质颗粒燃料 山东省 滨州，更新时间：2019-02-12 14:32:58。</t>
  </si>
  <si>
    <t>2019-02-12</t>
  </si>
  <si>
    <t>铜陵</t>
  </si>
  <si>
    <t>1.13 t/m3</t>
  </si>
  <si>
    <t>安徽省-铜陵市</t>
  </si>
  <si>
    <t>8mm杂木生物质颗粒燃料 安徽省 铜陵市，更新时间：2018-02-05 07:58:18。</t>
  </si>
  <si>
    <t>8mm杂木生物质颗粒燃料 安徽省 安庆，更新时间：2018-09-10 15:54:51。</t>
  </si>
  <si>
    <t>勐海</t>
  </si>
  <si>
    <t>8.15 mm</t>
  </si>
  <si>
    <t>云南省-西双版纳</t>
  </si>
  <si>
    <t>8.15mm杂木生物质颗粒燃料 云南省 西双版纳，更新时间：2018-04-12 00:50:21。</t>
  </si>
  <si>
    <t>2018-04-12</t>
  </si>
  <si>
    <t>8mm松木生物质颗粒燃料 江苏省 连云港，更新时间：2018-08-27 08:55:53。</t>
  </si>
  <si>
    <t>8mm杂木生物质颗粒燃料 河南省 南阳，更新时间：2021-12-06 08:09:46。</t>
  </si>
  <si>
    <t>2021-12-06</t>
  </si>
  <si>
    <t>8mm杂木生物质颗粒燃料 山东省 淄博，更新时间：2020-12-24 16:55:01。</t>
  </si>
  <si>
    <t>2020-12-24</t>
  </si>
  <si>
    <t>仙桃市</t>
  </si>
  <si>
    <t>8mm木屑生物质颗粒燃料 湖北省 仙桃市，更新时间：2019-07-05 19:01:43。</t>
  </si>
  <si>
    <t>邻水县</t>
  </si>
  <si>
    <t>四川省-邻水县</t>
  </si>
  <si>
    <t>8mm实木生物质颗粒燃料 四川省 邻水县，更新时间：2019-01-24 14:09:53。</t>
  </si>
  <si>
    <t>2019-01-24</t>
  </si>
  <si>
    <t>昆明市</t>
  </si>
  <si>
    <t>10mm锯末生物质颗粒燃料 云南省 昆明市，更新时间：2019-04-02 10:27:20。</t>
  </si>
  <si>
    <t>糖醛</t>
  </si>
  <si>
    <t>山东省-聊城</t>
  </si>
  <si>
    <t>8mm糖醛生物质颗粒燃料 山东省 聊城，更新时间：2018-04-17 10:45:37。</t>
  </si>
  <si>
    <t>8mm榉木生物质颗粒燃料 山东省 临沂市，更新时间：2019-05-12 05:37:40。</t>
  </si>
  <si>
    <t>2019-05-12</t>
  </si>
  <si>
    <t>青铜峡市</t>
  </si>
  <si>
    <t>宁夏-青铜峡市</t>
  </si>
  <si>
    <t>8mm杨木生物质颗粒燃料 宁夏 青铜峡市，更新时间：2018-12-10 14:32:55。</t>
  </si>
  <si>
    <t>8mm松木生物质颗粒燃料 黑龙江 大庆，更新时间：2018-03-08 08:02:51。</t>
  </si>
  <si>
    <t>8mm木屑生物质颗粒燃料 广东省 东莞市，更新时间：2017-05-06 19:50:46。</t>
  </si>
  <si>
    <t>2017-05-06</t>
  </si>
  <si>
    <t>10mm杉木生物质颗粒燃料 广西省 南宁，更新时间：2019-06-19 18:25:01。</t>
  </si>
  <si>
    <t>大连市</t>
  </si>
  <si>
    <t>辽宁省-大连市开发区二十里堡</t>
  </si>
  <si>
    <t>8mm木屑生物质颗粒燃料 辽宁省 大连市开发区二十里堡，更新时间：2021-08-31 16:09:27。</t>
  </si>
  <si>
    <t>8mm樟子松生物质颗粒燃料 河南省 郑州，更新时间：2017-06-16 08:35:51。</t>
  </si>
  <si>
    <t>2017-06-16</t>
  </si>
  <si>
    <t>8.5mm辐射松生物质颗粒燃料 甘肃省 兰州，更新时间：2020-07-07 09:24:48。</t>
  </si>
  <si>
    <t>8mm木屑生物质颗粒燃料 江苏省 徐州，更新时间：2019-04-26 18:50:01。</t>
  </si>
  <si>
    <t>9mm硬杂木生物质颗粒燃料 江苏省 无锡，更新时间：2019-05-27 08:08:58。</t>
  </si>
  <si>
    <t>2019-05-27</t>
  </si>
  <si>
    <t>11 t/m3</t>
  </si>
  <si>
    <t>辽宁省-辽南</t>
  </si>
  <si>
    <t>8mm木质生物质颗粒燃料 辽宁省 辽南，更新时间：2017-10-19 16:57:38。</t>
  </si>
  <si>
    <t>2017-10-19</t>
  </si>
  <si>
    <t>安顺</t>
  </si>
  <si>
    <t>贵州省-安顺市</t>
  </si>
  <si>
    <t>8.5mm木屑生物质颗粒燃料 贵州省 安顺市，更新时间：2017-05-09 09:01:32。</t>
  </si>
  <si>
    <t>锯木</t>
  </si>
  <si>
    <t>江苏省-金湖县</t>
  </si>
  <si>
    <t>8mm锯木生物质颗粒燃料 江苏省 金湖县，更新时间：2019-01-11 08:25:11。</t>
  </si>
  <si>
    <t>山东省-寿光</t>
  </si>
  <si>
    <t>8mm松木生物质颗粒燃料 山东省 寿光，更新时间：2018-07-03 07:52:22。</t>
  </si>
  <si>
    <t>四川省-都江堰</t>
  </si>
  <si>
    <t>8mm柏木生物质颗粒燃料 四川省 都江堰，更新时间：2018-04-20 03:51:19。</t>
  </si>
  <si>
    <t>2018-04-20</t>
  </si>
  <si>
    <t>30mm橡木生物质块状燃料 广东省 江门，更新时间：2022-02-18 14:04:55。</t>
  </si>
  <si>
    <t>2022-02-18</t>
  </si>
  <si>
    <t>马来西亚</t>
  </si>
  <si>
    <t>8mm纯木生物质颗粒燃料 浙江省 宁波，更新时间：2017-05-17 13:03:00。</t>
  </si>
  <si>
    <t>安徽省宿州市</t>
  </si>
  <si>
    <t>安徽省-宿州市灵璧县高楼镇</t>
  </si>
  <si>
    <t>10mm杂木生物质颗粒燃料 安徽省 宿州市灵璧县高楼镇，更新时间：2018-12-06 17:00:01。</t>
  </si>
  <si>
    <t>上高</t>
  </si>
  <si>
    <t>江西省-上高</t>
  </si>
  <si>
    <t>8mm松木生物质颗粒燃料 江西省 上高，更新时间：2018-07-05 22:18:30。</t>
  </si>
  <si>
    <t>鸡西市</t>
  </si>
  <si>
    <t>黑龙江-鸡西市</t>
  </si>
  <si>
    <t>8mm松木生物质颗粒燃料 黑龙江 鸡西市，更新时间：2018-04-08 08:53:14。</t>
  </si>
  <si>
    <t>2018-04-08</t>
  </si>
  <si>
    <t>张家口</t>
  </si>
  <si>
    <t>河北省-张家口市沽源县</t>
  </si>
  <si>
    <t>8.5mm木质生物质颗粒燃料 河北省 张家口市沽源县，更新时间：2019-07-08 08:15:22。</t>
  </si>
  <si>
    <t>山东邹平</t>
  </si>
  <si>
    <t>8mm杂木生物质颗粒燃料 山东省 邹平市，更新时间：2018-12-03 08:08:30。</t>
  </si>
  <si>
    <t>8mm樟子松生物质颗粒燃料 山东省 临沂，更新时间：2019-06-22 11:56:05。</t>
  </si>
  <si>
    <t>2019-06-22</t>
  </si>
  <si>
    <t>吉林省-农安县</t>
  </si>
  <si>
    <t>8mm落叶松生物质颗粒燃料 吉林省 农安县，更新时间：2021-12-25 14:40:01。</t>
  </si>
  <si>
    <t>8mm杨木生物质颗粒燃料 甘肃省 酒泉，更新时间：2018-01-15 07:57:20。</t>
  </si>
  <si>
    <t>8mm杂木生物质颗粒燃料 河南省 周口，更新时间：2019-11-19 18:50:01。</t>
  </si>
  <si>
    <t>陕西省-三原县</t>
  </si>
  <si>
    <t>8mm实木生物质颗粒燃料 陕西省 三原县，更新时间：2018-11-03 23:06:27。</t>
  </si>
  <si>
    <t>2018-11-03</t>
  </si>
  <si>
    <t>福建漳州</t>
  </si>
  <si>
    <t>福建省-漳州市</t>
  </si>
  <si>
    <t>8mm木屑生物质颗粒燃料 福建省 漳州市，更新时间：2018-04-13 21:11:33。</t>
  </si>
  <si>
    <t>2018-04-13</t>
  </si>
  <si>
    <t>8mm杂木生物质颗粒燃料 山东省 聊城，更新时间：2019-02-19 14:40:40。</t>
  </si>
  <si>
    <t>2019-02-19</t>
  </si>
  <si>
    <t>8mm松木生物质颗粒燃料 山东省 临沂，更新时间：2019-11-28 14:24:55。</t>
  </si>
  <si>
    <t>棕榈壳</t>
  </si>
  <si>
    <t>8mm棕榈壳生物质颗粒燃料 浙江省 宁波，更新时间：2017-04-27 08:26:10。</t>
  </si>
  <si>
    <t>8mm红木生物质颗粒燃料 广东省 佛山，更新时间：2022-02-28 11:20:01。</t>
  </si>
  <si>
    <t>宁津</t>
  </si>
  <si>
    <t>8mm木屑生物质颗粒燃料 山东省 德州，更新时间：2018-11-12 09:10:16。</t>
  </si>
  <si>
    <t>8mm木屑生物质颗粒燃料 浙江省 宁波，更新时间：2019-02-19 10:46:00。</t>
  </si>
  <si>
    <t>刨花/锯末</t>
  </si>
  <si>
    <t>安庆</t>
  </si>
  <si>
    <t>6mm刨花/锯末生物质颗粒燃料 安徽省 安庆，更新时间：2019-04-24 07:01:30。</t>
  </si>
  <si>
    <t>8mm木材生物质颗粒燃料 江西省 萍乡市，更新时间：2020-09-14 14:30:14。</t>
  </si>
  <si>
    <t>2020-09-14</t>
  </si>
  <si>
    <t>全州</t>
  </si>
  <si>
    <t>广西省-全州</t>
  </si>
  <si>
    <t>8.5mm杂木生物质颗粒燃料 广西省 全州，更新时间：2022-02-28 11:20:01。</t>
  </si>
  <si>
    <t>韩城</t>
  </si>
  <si>
    <t>8mm杂木生物质颗粒燃料 陕西省 渭南市，更新时间：2019-04-22 07:49:07。</t>
  </si>
  <si>
    <t>2019-04-22</t>
  </si>
  <si>
    <t>益阳常德</t>
  </si>
  <si>
    <t>8mm木质生物质颗粒燃料 湖南省 益阳，更新时间：2017-08-30 07:14:39。</t>
  </si>
  <si>
    <t>抚州</t>
  </si>
  <si>
    <t>10mm松木生物质颗粒燃料 江西省 抚州，更新时间：2018-03-28 08:40:03。</t>
  </si>
  <si>
    <t>纯松木木屑</t>
  </si>
  <si>
    <t>淮安洪泽</t>
  </si>
  <si>
    <t>江苏省-淮安洪泽</t>
  </si>
  <si>
    <t>8mm纯松木木屑生物质颗粒燃料 江苏省 淮安洪泽，更新时间：2018-12-10 10:56:34。</t>
  </si>
  <si>
    <t>山东省-菏泽市单县</t>
  </si>
  <si>
    <t>8mm松木生物质颗粒燃料 山东省 菏泽市单县，更新时间：2018-04-17 09:30:17。</t>
  </si>
  <si>
    <t>6mm松木生物质颗粒燃料 河北省 邢台，更新时间：2017-07-10 18:10:01。</t>
  </si>
  <si>
    <t>重庆市-金凤镇</t>
  </si>
  <si>
    <t>8mm锯末生物质颗粒燃料 重庆市 金凤镇，更新时间：2017-12-02 15:32:33。</t>
  </si>
  <si>
    <t>2017-12-02</t>
  </si>
  <si>
    <t>红木杂木</t>
  </si>
  <si>
    <t>如皋</t>
  </si>
  <si>
    <t>8.5mm红木杂木生物质颗粒燃料 江苏省 如皋市，更新时间：2022-02-28 11:20:01。</t>
  </si>
  <si>
    <t>如皋市</t>
  </si>
  <si>
    <t>8.5mm红木生物质颗粒燃料 江苏省 如皋市，更新时间：2022-02-28 11:20:01。</t>
  </si>
  <si>
    <t>8mm松木生物质颗粒燃料 江苏省 宿迁市，更新时间：2018-05-07 08:38:39。</t>
  </si>
  <si>
    <t>2018-05-07</t>
  </si>
  <si>
    <t>广东省-中山</t>
  </si>
  <si>
    <t>4mm红木生物质颗粒燃料 广东省 中山，更新时间：2020-09-02 13:55:34。</t>
  </si>
  <si>
    <t>2020-09-02</t>
  </si>
  <si>
    <t>重庆市-重庆市万州区火车西站</t>
  </si>
  <si>
    <t>8mm松木生物质颗粒燃料 重庆市 重庆市万州区火车西站，更新时间：2022-02-28 11:20:01。</t>
  </si>
  <si>
    <t>8mm樟子松生物质颗粒燃料 河北省 石家庄，更新时间：2022-02-28 11:20:01。</t>
  </si>
  <si>
    <t>8mm杨木生物质颗粒燃料 甘肃省 武威市，更新时间：2019-04-08 09:00:29。</t>
  </si>
  <si>
    <t>聊城</t>
  </si>
  <si>
    <t>8mm松杂木生物质颗粒燃料 山东省 聊城市，更新时间：2020-07-20 08:01:50。</t>
  </si>
  <si>
    <t>2020-07-20</t>
  </si>
  <si>
    <t>河北省-京津冀</t>
  </si>
  <si>
    <t>8mm锯末生物质颗粒燃料 河北省 京津冀，更新时间：2018-11-21 07:48:55。</t>
  </si>
  <si>
    <t>温州</t>
  </si>
  <si>
    <t>浙江省-瑞安市</t>
  </si>
  <si>
    <t>8.5mm杂木刨花生物质颗粒燃料 浙江省 瑞安市，更新时间：2018-05-14 16:41:05。</t>
  </si>
  <si>
    <t>1.23 t/m3</t>
  </si>
  <si>
    <t>氯含量0.002%</t>
  </si>
  <si>
    <t>8mm松木生物质颗粒燃料 山东省 菏泽市，更新时间：2021-06-29 08:59:21。</t>
  </si>
  <si>
    <t>四平市</t>
  </si>
  <si>
    <t>8mm樟子松生物质颗粒燃料 吉林省 四平市，更新时间：2019-07-15 14:39:11。</t>
  </si>
  <si>
    <t>平凉</t>
  </si>
  <si>
    <t>甘肃省-平凉市灵台县</t>
  </si>
  <si>
    <t>8mm果木生物质颗粒燃料 甘肃省 平凉市灵台县，更新时间：2021-08-30 19:27:57。</t>
  </si>
  <si>
    <t>6mm松木生物质颗粒燃料 山东省 临沂市，更新时间：2021-06-15 07:43:50。</t>
  </si>
  <si>
    <t>5 t/m3</t>
  </si>
  <si>
    <t>10mm木屑生物质颗粒燃料 安徽省 芜湖，更新时间：2019-04-11 18:36:43。</t>
  </si>
  <si>
    <t>2019-04-11</t>
  </si>
  <si>
    <t>8mm木屑生物质颗粒燃料 江苏省 连云港，更新时间：2018-09-27 07:46:34。</t>
  </si>
  <si>
    <t>2018-09-27</t>
  </si>
  <si>
    <t>四川眉山市</t>
  </si>
  <si>
    <t>8mm锯末生物质颗粒燃料 四川省 眉山市，更新时间：2017-03-16 20:22:44。</t>
  </si>
  <si>
    <t>2017-03-16</t>
  </si>
  <si>
    <t>边角料</t>
  </si>
  <si>
    <t>惠州</t>
  </si>
  <si>
    <t>广东省-惠州</t>
  </si>
  <si>
    <t>8mm边角料生物质颗粒燃料 广东省 惠州，更新时间：2021-11-08 14:10:57。</t>
  </si>
  <si>
    <t>2021-11-08</t>
  </si>
  <si>
    <t>赤水</t>
  </si>
  <si>
    <t>贵州省-赤水</t>
  </si>
  <si>
    <t>8mm木屑生物质颗粒燃料 贵州省 赤水，更新时间：2021-11-26 14:25:57。</t>
  </si>
  <si>
    <t>2021-11-26</t>
  </si>
  <si>
    <t>吉林松原</t>
  </si>
  <si>
    <t>8mm杂木生物质颗粒燃料 吉林省 松原市，更新时间：2019-01-18 16:58:09。</t>
  </si>
  <si>
    <t>2019-01-18</t>
  </si>
  <si>
    <t>7mm杨木生物质颗粒燃料 甘肃省 金昌市，更新时间：2021-12-28 09:25:10。</t>
  </si>
  <si>
    <t>2021-12-28</t>
  </si>
  <si>
    <t>10mm榆木生物质颗粒燃料 山东省 济南，更新时间：2019-04-11 18:30:01。</t>
  </si>
  <si>
    <t>中国广东</t>
  </si>
  <si>
    <t>8.5mm木材生物质颗粒燃料 广东省 广州市，更新时间：2017-03-23 14:09:03。</t>
  </si>
  <si>
    <t>2017-03-23</t>
  </si>
  <si>
    <t>8mm松木生物质颗粒燃料 山东省 济宁市，更新时间：2019-01-15 07:53:44。</t>
  </si>
  <si>
    <t>十堰</t>
  </si>
  <si>
    <t>湖北省-十堰</t>
  </si>
  <si>
    <t>6mm杂木生物质颗粒燃料 湖北省 十堰，更新时间：2021-03-08 10:20:41。</t>
  </si>
  <si>
    <t>2021-03-08</t>
  </si>
  <si>
    <t>8mm杂木生物质颗粒燃料 陕西省 西安，更新时间：2017-11-15 11:04:11。</t>
  </si>
  <si>
    <t>8.3mm刨花生物质颗粒燃料 广东省 东莞，更新时间：2021-06-04 13:05:23。</t>
  </si>
  <si>
    <t>湖南省-株洲市</t>
  </si>
  <si>
    <t>8mm纯木质生物质颗粒燃料 湖南省 株洲市，更新时间：2018-05-21 13:22:12。</t>
  </si>
  <si>
    <t>750 t/m3</t>
  </si>
  <si>
    <t>8mm松杂木生物质颗粒燃料 山东省 潍坊市，更新时间：2018-05-30 22:10:47。</t>
  </si>
  <si>
    <t>贵阳市</t>
  </si>
  <si>
    <t>贵州省-贵阳市</t>
  </si>
  <si>
    <t>8mm杂木生物质颗粒燃料 贵州省 贵阳市，更新时间：2018-09-28 16:51:01。</t>
  </si>
  <si>
    <t>2018-09-28</t>
  </si>
  <si>
    <t>湖南省-岳阳</t>
  </si>
  <si>
    <t>8.5mm杂木生物质颗粒燃料 湖南省 岳阳，更新时间：2018-03-21 08:00:44。</t>
  </si>
  <si>
    <t>2018-03-21</t>
  </si>
  <si>
    <t>哈尔滨市</t>
  </si>
  <si>
    <t>8mm杨木生物质颗粒燃料 黑龙江 哈尔滨市，更新时间：2018-11-08 08:11:55。</t>
  </si>
  <si>
    <t>河北省-廊坊文安</t>
  </si>
  <si>
    <t>6mm樟子松生物质颗粒燃料 河北省 廊坊文安，更新时间：2021-03-10 07:57:39。</t>
  </si>
  <si>
    <t>2021-03-10</t>
  </si>
  <si>
    <t>2.3 cm</t>
  </si>
  <si>
    <t>8mm樟子松生物质颗粒燃料 山东省 菏泽，更新时间：2020-04-21 14:51:39。</t>
  </si>
  <si>
    <t>2020-04-21</t>
  </si>
  <si>
    <t>8mm樟子松生物质颗粒燃料 河南省 开封市，更新时间：2019-01-16 08:18:49。</t>
  </si>
  <si>
    <t>2019-01-16</t>
  </si>
  <si>
    <t>内蒙古-阿荣旗</t>
  </si>
  <si>
    <t>8mm松木生物质颗粒燃料 内蒙古 阿荣旗，更新时间：2018-11-05 07:51:03。</t>
  </si>
  <si>
    <t>生物质燃料</t>
  </si>
  <si>
    <t>江苏邳州</t>
  </si>
  <si>
    <t>9mm生物质燃料生物质颗粒燃料 江苏省 徐州市，更新时间：2022-02-28 08:42:39。</t>
  </si>
  <si>
    <t>8mm松木生物质颗粒燃料 山东省 临沂，更新时间：2018-04-17 10:11:47。</t>
  </si>
  <si>
    <t>宁夏-贺兰</t>
  </si>
  <si>
    <t>宁夏-贺兰县</t>
  </si>
  <si>
    <t>8mm杨木生物质颗粒燃料 宁夏 贺兰县，更新时间：2018-11-12 11:30:39。</t>
  </si>
  <si>
    <t>无结焦炭情况</t>
  </si>
  <si>
    <t>8mm松木生物质颗粒燃料 山东省 临沂市，更新时间：2018-09-14 09:41:13。</t>
  </si>
  <si>
    <t>2018-09-14</t>
  </si>
  <si>
    <t>10mm杂木生物质颗粒燃料 内蒙古 包头市，更新时间：2021-12-13 08:12:05。</t>
  </si>
  <si>
    <t>8mm锯末生物质颗粒燃料 山东省 济南，更新时间：2019-05-17 18:35:01。</t>
  </si>
  <si>
    <t>2019-05-17</t>
  </si>
  <si>
    <t>南皮</t>
  </si>
  <si>
    <t>8mm纯松木生物质颗粒燃料 山东省 滨州市，更新时间：2020-01-01 17:01:13。</t>
  </si>
  <si>
    <t>2020-01-01</t>
  </si>
  <si>
    <t>实木刨花</t>
  </si>
  <si>
    <t>上饶</t>
  </si>
  <si>
    <t>江西省-上饶</t>
  </si>
  <si>
    <t>9mm实木刨花生物质颗粒燃料 江西省 上饶，更新时间：2018-07-04 08:14:56。</t>
  </si>
  <si>
    <t>2018-07-04</t>
  </si>
  <si>
    <t>9mm木材生物质颗粒燃料 广东省 中山，更新时间：2017-03-21 10:19:12。</t>
  </si>
  <si>
    <t>七台河市</t>
  </si>
  <si>
    <t>8mm松木生物质颗粒燃料 黑龙江 七台河市，更新时间：2018-12-19 09:40:21。</t>
  </si>
  <si>
    <t>2018-12-19</t>
  </si>
  <si>
    <t>邹平市</t>
  </si>
  <si>
    <t>8mm松木生物质颗粒燃料 山东省 邹平市，更新时间：2019-03-07 20:56:03。</t>
  </si>
  <si>
    <t>2019-03-07</t>
  </si>
  <si>
    <t>8.5mm松木生物质颗粒燃料 河北省 邢台，更新时间：2018-09-10 09:28:11。</t>
  </si>
  <si>
    <t>杂木 红木</t>
  </si>
  <si>
    <t>靖江</t>
  </si>
  <si>
    <t>江苏省-靖江江阴</t>
  </si>
  <si>
    <t>8mm杂木 红木生物质颗粒燃料 江苏省 靖江江阴，更新时间：2019-12-16 15:40:01。</t>
  </si>
  <si>
    <t>8mm樟子松生物质颗粒燃料 山东省 菏泽曹县，更新时间：2020-01-03 17:05:01。</t>
  </si>
  <si>
    <t>黄石市</t>
  </si>
  <si>
    <t>湖北省-黄石市阳新县</t>
  </si>
  <si>
    <t>8mm柏松生物质颗粒燃料 湖北省 黄石市阳新县，更新时间：2019-06-17 23:40:48。</t>
  </si>
  <si>
    <t>橡木料</t>
  </si>
  <si>
    <t>8mm橡木料生物质颗粒燃料 湖南省 浏阳市，更新时间：2022-02-28 11:20:01。</t>
  </si>
  <si>
    <t>8mm樟子松生物质颗粒燃料 内蒙古 满洲里，更新时间：2018-10-31 14:56:35。</t>
  </si>
  <si>
    <t>章子松</t>
  </si>
  <si>
    <t>河北邯郸</t>
  </si>
  <si>
    <t>8mm章子松生物质颗粒燃料 河北省 邯郸市，更新时间：2018-03-28 12:30:15。</t>
  </si>
  <si>
    <t>8.5mm杂木生物质颗粒燃料 河北省 沧州，更新时间：2018-04-02 07:43:04。</t>
  </si>
  <si>
    <t>山东曹县</t>
  </si>
  <si>
    <t>8mm锯末生物质颗粒燃料 山东省 曹县，更新时间：2018-04-28 16:25:01。</t>
  </si>
  <si>
    <t>8mm枣木生物质颗粒燃料 山东省 滨州市，更新时间：2019-01-23 08:12:47。</t>
  </si>
  <si>
    <t>2019-01-23</t>
  </si>
  <si>
    <t>9mm榉木生物质颗粒燃料 山东省 临沂，更新时间：2018-12-30 12:52:30。</t>
  </si>
  <si>
    <t>2018-12-30</t>
  </si>
  <si>
    <t>8mm木屑生物质颗粒燃料 河北省 廊坊市，更新时间：2019-04-16 14:18:16。</t>
  </si>
  <si>
    <t>湖南省-永州市祁阳县</t>
  </si>
  <si>
    <t>8mm杉木生物质颗粒燃料 湖南省 永州市祁阳县，更新时间：2019-12-23 14:50:01。</t>
  </si>
  <si>
    <t>2019-12-23</t>
  </si>
  <si>
    <t>金湖</t>
  </si>
  <si>
    <t>8mm红木生物质颗粒燃料 江苏省 金湖县，更新时间：2019-05-08 08:20:30。</t>
  </si>
  <si>
    <t>咸宁</t>
  </si>
  <si>
    <t>湖北省-咸宁</t>
  </si>
  <si>
    <t>8mm竹粉生物质颗粒燃料 湖北省 咸宁，更新时间：2018-04-04 13:30:30。</t>
  </si>
  <si>
    <t>8.5mm杂木生物质颗粒燃料 江苏省 江阴市，更新时间：2018-03-26 08:04:53。</t>
  </si>
  <si>
    <t>葵花壳</t>
  </si>
  <si>
    <t>内蒙古自治区赤峰市</t>
  </si>
  <si>
    <t>8mm葵花壳生物质颗粒燃料 内蒙古 赤峰市，更新时间：2018-11-27 19:17:09。</t>
  </si>
  <si>
    <t>核桃壳</t>
  </si>
  <si>
    <t>丽江</t>
  </si>
  <si>
    <t>云南省-丽江市</t>
  </si>
  <si>
    <t>8mm核桃壳生物质颗粒燃料 云南省 丽江市，更新时间：2019-07-22 14:04:53。</t>
  </si>
  <si>
    <t>8mm木粉生物质颗粒燃料 江西省 吉安，更新时间：2020-12-09 16:45:02。</t>
  </si>
  <si>
    <t>三明市</t>
  </si>
  <si>
    <t>福建省-三明市</t>
  </si>
  <si>
    <t>8mm木屑生物质颗粒燃料 福建省 三明市，更新时间：2018-06-18 14:00:34。</t>
  </si>
  <si>
    <t>2018-06-18</t>
  </si>
  <si>
    <t>浙江省-温州</t>
  </si>
  <si>
    <t>9mm杂木生物质颗粒燃料 浙江省 温州，更新时间：2017-12-27 07:43:20。</t>
  </si>
  <si>
    <t>2017-12-27</t>
  </si>
  <si>
    <t>河北省-保定</t>
  </si>
  <si>
    <t>6mm杂木锯末生物质颗粒燃料 河北省 保定，更新时间：2019-12-23 13:09:20。</t>
  </si>
  <si>
    <t>不结焦</t>
  </si>
  <si>
    <t>8mm锯末生物质颗粒燃料 江苏省 宿迁，更新时间：2018-07-23 08:08:08。</t>
  </si>
  <si>
    <t>2018-07-23</t>
  </si>
  <si>
    <t>江苏省-扬州</t>
  </si>
  <si>
    <t>8mm生物质生物质颗粒燃料 江苏省 扬州，更新时间：2021-11-29 13:03:29。</t>
  </si>
  <si>
    <t>2021-11-29</t>
  </si>
  <si>
    <t>8mm生物质生物质颗粒燃料 山东省 淄博市，更新时间：2020-12-24 16:55:01。</t>
  </si>
  <si>
    <t>8mm榉木生物质颗粒燃料 江苏省 徐州，更新时间：2019-05-13 08:04:09。</t>
  </si>
  <si>
    <t>2019-05-13</t>
  </si>
  <si>
    <t>8mm松木生物质颗粒燃料 河北省 石家庄，更新时间：2022-02-28 11:20:01。</t>
  </si>
  <si>
    <t>8mm樟子松生物质颗粒燃料 山东省 临沂，更新时间：2018-12-28 10:29:36。</t>
  </si>
  <si>
    <t>8mm松木生物质颗粒燃料 黑龙江 哈尔滨，更新时间：2018-12-10 07:18:38。</t>
  </si>
  <si>
    <t>12mm橡木生物质颗粒燃料 广东省 佛山，更新时间：2018-08-31 13:05:52。</t>
  </si>
  <si>
    <t>福鼎市</t>
  </si>
  <si>
    <t>福建省-宁德</t>
  </si>
  <si>
    <t>5mm竹粉生物质原料 福建省 宁德，更新时间：2021-04-16 13:54:29。</t>
  </si>
  <si>
    <t>8mm松木生物质颗粒燃料 山东省 临沂，更新时间：2019-02-20 16:35:19。</t>
  </si>
  <si>
    <t>2019-02-20</t>
  </si>
  <si>
    <t>8mm松木生物质颗粒燃料 江苏省 徐州，更新时间：2022-02-28 11:20:01。</t>
  </si>
  <si>
    <t>8mm松木生物质颗粒燃料 山东省 临沂市，更新时间：2018-02-26 10:07:09。</t>
  </si>
  <si>
    <t>2018-02-26</t>
  </si>
  <si>
    <t>6mm松木生物质颗粒燃料 江苏省 宿迁市，更新时间：2019-10-01 15:25:01。</t>
  </si>
  <si>
    <t>8mm生物质生物质颗粒燃料 江苏省 泰州，更新时间：2021-11-29 13:03:33。</t>
  </si>
  <si>
    <t>常德</t>
  </si>
  <si>
    <t>6mm纯木生物质颗粒燃料 湖南省 常德市，更新时间：2018-03-02 10:01:03。</t>
  </si>
  <si>
    <t>安徽省-砀山</t>
  </si>
  <si>
    <t>8mm桦木生物质颗粒燃料 安徽省 砀山，更新时间：2017-09-06 15:07:50。</t>
  </si>
  <si>
    <t>8mm樟子松生物质颗粒燃料 山东省 菏泽，更新时间：2019-04-06 18:00:01。</t>
  </si>
  <si>
    <t>8mm锯末生物质颗粒燃料 河北省 廊坊市，更新时间：2021-11-15 10:33:35。</t>
  </si>
  <si>
    <t>郴州</t>
  </si>
  <si>
    <t>湖南省-郴州市</t>
  </si>
  <si>
    <t>8mm杂木屑生物质颗粒燃料 湖南省 郴州市，更新时间：2021-05-16 21:09:38。</t>
  </si>
  <si>
    <t>2021-05-16</t>
  </si>
  <si>
    <t>8mm樟子松生物质颗粒燃料 山东省 青岛市，更新时间：2019-04-09 13:54:01。</t>
  </si>
  <si>
    <t>2019-04-09</t>
  </si>
  <si>
    <t>8mm樟子松生物质颗粒燃料 山东省 临沂，更新时间：2021-10-25 18:55:02。</t>
  </si>
  <si>
    <t>樟子松黄料</t>
  </si>
  <si>
    <t>8mm樟子松黄料生物质颗粒燃料 辽宁省 沈阳，更新时间：2020-06-21 16:25:01。</t>
  </si>
  <si>
    <t>宣城</t>
  </si>
  <si>
    <t>安徽省-宣城潜山县</t>
  </si>
  <si>
    <t>8mm竹屑生物质颗粒燃料 安徽省 宣城潜山县，更新时间：2018-06-08 08:10:15。</t>
  </si>
  <si>
    <t>8mm松木生物质颗粒燃料 山东省 烟台，更新时间：2019-07-08 08:11:14。</t>
  </si>
  <si>
    <t>8mm木屑生物质颗粒燃料 江苏省 徐州，更新时间：2019-05-09 08:14:29。</t>
  </si>
  <si>
    <t>8mm锯末生物质颗粒燃料 山东省 滨州市，更新时间：2017-12-21 21:14:06。</t>
  </si>
  <si>
    <t>2017-12-21</t>
  </si>
  <si>
    <t>椰壳碎片</t>
  </si>
  <si>
    <t>海南</t>
  </si>
  <si>
    <t>海南省-文昌</t>
  </si>
  <si>
    <t>15mm椰壳碎片生物质块状燃料 海南省 文昌，更新时间：2019-03-01 23:04:58。</t>
  </si>
  <si>
    <t>2019-03-01</t>
  </si>
  <si>
    <t>8mm樟子松生物质颗粒燃料 江苏省 宿迁市，更新时间：2019-10-21 15:40:01。</t>
  </si>
  <si>
    <t>天津市-西青</t>
  </si>
  <si>
    <t>8mm木屑生物质颗粒燃料 天津市 西青，更新时间：2019-10-28 09:03:29。</t>
  </si>
  <si>
    <t>2019-10-28</t>
  </si>
  <si>
    <t>湖北省-十堰市张湾区</t>
  </si>
  <si>
    <t>8mm木屑生物质颗粒燃料 湖北省 十堰市张湾区，更新时间：2018-07-22 08:16:55。</t>
  </si>
  <si>
    <t>2018-07-22</t>
  </si>
  <si>
    <t>通辽</t>
  </si>
  <si>
    <t>9mm落叶松生物质颗粒燃料 内蒙古 通辽市，更新时间：2020-12-10 12:55:24。</t>
  </si>
  <si>
    <t>河南省-郑州市</t>
  </si>
  <si>
    <t>6mm樟子松生物质颗粒燃料 河南省 郑州市，更新时间：2020-11-04 13:46:54。</t>
  </si>
  <si>
    <t>山东省-日照市</t>
  </si>
  <si>
    <t>8mm木屑生物质颗粒燃料 山东省 日照市，更新时间：2018-01-22 16:49:33。</t>
  </si>
  <si>
    <t>8mm木屑生物质颗粒燃料 河北省 唐山，更新时间：2018-01-08 08:11:18。</t>
  </si>
  <si>
    <t>茶陵</t>
  </si>
  <si>
    <t>湖南省-茶陵</t>
  </si>
  <si>
    <t>8mm原木生物质颗粒燃料 湖南省 茶陵，更新时间：2018-04-08 08:04:41。</t>
  </si>
  <si>
    <t>四川资阳</t>
  </si>
  <si>
    <t>四川省-资阳安岳</t>
  </si>
  <si>
    <t>8mm松木生物质颗粒燃料 四川省 资阳安岳，更新时间：2019-11-27 16:15:57。</t>
  </si>
  <si>
    <t>2019-11-27</t>
  </si>
  <si>
    <t>张家界</t>
  </si>
  <si>
    <t>湖南省-张家界市</t>
  </si>
  <si>
    <t>8mm杂木生物质颗粒燃料 湖南省 张家界市，更新时间：2018-11-19 08:01:52。</t>
  </si>
  <si>
    <t>8mm樟子松生物质颗粒燃料 河北省 沧州市，更新时间：2022-02-28 11:20:01。</t>
  </si>
  <si>
    <t>8mm松木生物质颗粒燃料 江西省 九江市，更新时间：2018-10-31 08:04:27。</t>
  </si>
  <si>
    <t>8mm松木生物质颗粒燃料 山东省 济南，更新时间：2021-05-13 22:40:19。</t>
  </si>
  <si>
    <t>2021-05-13</t>
  </si>
  <si>
    <t>8mm杂木生物质颗粒燃料 河北省 唐山市，更新时间：2021-06-29 09:02:49。</t>
  </si>
  <si>
    <t>桦木木屑</t>
  </si>
  <si>
    <t>10mm桦木木屑生物质颗粒燃料 广西省 钦州市，更新时间：2021-11-03 08:25:52。</t>
  </si>
  <si>
    <t>2021-11-03</t>
  </si>
  <si>
    <t>江苏南通</t>
  </si>
  <si>
    <t>8mm实木生物质颗粒燃料 江苏省 南通市，更新时间：2022-02-28 11:20:01。</t>
  </si>
  <si>
    <t>8.5mm木屑生物质颗粒燃料 浙江省 湖州市，更新时间：2019-04-01 18:40:01。</t>
  </si>
  <si>
    <t>8mm杉木生物质颗粒燃料 江西省 九江市，更新时间：2018-04-08 08:05:24。</t>
  </si>
  <si>
    <t>抚顺市</t>
  </si>
  <si>
    <t>辽宁省-抚顺市清原</t>
  </si>
  <si>
    <t>8mm樟子松生物质颗粒燃料 辽宁省 抚顺市清原，更新时间：2018-12-10 07:19:42。</t>
  </si>
  <si>
    <t>平邑县</t>
  </si>
  <si>
    <t>8mm樟子松生物质颗粒燃料 山东省 临沂市，更新时间：2018-12-03 18:37:17。</t>
  </si>
  <si>
    <t>高密市</t>
  </si>
  <si>
    <t>山东省-高密市</t>
  </si>
  <si>
    <t>6mm樟子松生物质颗粒燃料 山东省 高密市，更新时间：2018-05-24 07:58:12。</t>
  </si>
  <si>
    <t>潍坊市高密市</t>
  </si>
  <si>
    <t>山东省-潍坊市高密市</t>
  </si>
  <si>
    <t>8mm松木生物质颗粒燃料 山东省 潍坊市高密市，更新时间：2018-10-29 09:00:02。</t>
  </si>
  <si>
    <t>1.17 t/m3</t>
  </si>
  <si>
    <t>8mm杂木生物质颗粒燃料 河北省 邯郸市，更新时间：2021-01-18 11:04:51。</t>
  </si>
  <si>
    <t>2021-01-18</t>
  </si>
  <si>
    <t>8mm杂木生物质颗粒燃料 浙江省 宁波，更新时间：2018-04-27 22:23:56。</t>
  </si>
  <si>
    <t>北京</t>
  </si>
  <si>
    <t>北京市</t>
  </si>
  <si>
    <t>北京市-顺义区</t>
  </si>
  <si>
    <t>8mm杨木生物质颗粒燃料 北京市 顺义区，更新时间：2017-04-27 08:31:13。</t>
  </si>
  <si>
    <t>高密</t>
  </si>
  <si>
    <t>山东省-高密</t>
  </si>
  <si>
    <t>8mm松木生物质颗粒燃料 山东省 高密，更新时间：2017-09-06 15:01:36。</t>
  </si>
  <si>
    <t>8mm木屑生物质颗粒燃料 安徽省 黄山市，更新时间：2018-05-07 08:38:50。</t>
  </si>
  <si>
    <t>8mm木屑生物质颗粒燃料 浙江省 湖州，更新时间：2021-11-29 08:02:18。</t>
  </si>
  <si>
    <t>8mm杂木生物质颗粒燃料 山西省 临汾市，更新时间：2019-10-14 07:51:55。</t>
  </si>
  <si>
    <t>2019-10-14</t>
  </si>
  <si>
    <t>6mm刨花生物质颗粒燃料 江西省 赣州，更新时间：2018-03-22 15:15:57。</t>
  </si>
  <si>
    <t>2018-03-22</t>
  </si>
  <si>
    <t>山东德州</t>
  </si>
  <si>
    <t>山东省-邹平</t>
  </si>
  <si>
    <t>8mm松木生物质颗粒燃料 山东省 邹平，更新时间：2021-12-10 09:46:03。</t>
  </si>
  <si>
    <t>2021-12-10</t>
  </si>
  <si>
    <t>凤阳</t>
  </si>
  <si>
    <t>安徽省-凤阳</t>
  </si>
  <si>
    <t>8mm松木生物质颗粒燃料 安徽省 凤阳，更新时间：2018-12-24 08:36:52。</t>
  </si>
  <si>
    <t>8mm松木生物质颗粒燃料 河南省 周口，更新时间：2019-11-19 18:50:01。</t>
  </si>
  <si>
    <t>丹东宽甸</t>
  </si>
  <si>
    <t>8mm生物质生物质颗粒燃料 辽宁省 沈阳，更新时间：2021-12-22 11:06:26。</t>
  </si>
  <si>
    <t>2021-12-22</t>
  </si>
  <si>
    <t>浙江省-嘉善</t>
  </si>
  <si>
    <t>6mm木屑生物质颗粒燃料 浙江省 嘉善，更新时间：2018-04-08 08:05:14。</t>
  </si>
  <si>
    <t>朔州</t>
  </si>
  <si>
    <t>山西省-朔州市</t>
  </si>
  <si>
    <t>8mm杨木生物质颗粒燃料 山西省 朔州市，更新时间：2021-11-25 08:12:20。</t>
  </si>
  <si>
    <t>海城市</t>
  </si>
  <si>
    <t>辽宁省-海城市</t>
  </si>
  <si>
    <t>8mm纯松木生物质颗粒燃料 辽宁省 海城市，更新时间：2018-11-27 09:46:26。</t>
  </si>
  <si>
    <t>杂末</t>
  </si>
  <si>
    <t>200 t/m3</t>
  </si>
  <si>
    <t>8mm杂末生物质颗粒燃料 安徽省 合肥，更新时间：2019-04-08 08:05:26。</t>
  </si>
  <si>
    <t>6mm松木生物质颗粒燃料 江苏省 宿迁市，更新时间：2018-04-29 05:22:39。</t>
  </si>
  <si>
    <t>8mm松木生物质颗粒燃料 黑龙江 哈尔滨，更新时间：2018-12-17 08:28:26。</t>
  </si>
  <si>
    <t>8mm木屑生物质颗粒燃料 浙江省 湖州市，更新时间：2021-11-29 08:02:27。</t>
  </si>
  <si>
    <t>8mm锯末生物质颗粒燃料 山东省 滨州，更新时间：2021-01-28 04:39:36。</t>
  </si>
  <si>
    <t>2021-01-28</t>
  </si>
  <si>
    <t>7mm松木生物质颗粒燃料 山东省 临沂市，更新时间：2018-10-17 15:47:50。</t>
  </si>
  <si>
    <t>建水</t>
  </si>
  <si>
    <t>云南省-建水县</t>
  </si>
  <si>
    <t>12mm纯木生物质颗粒燃料 云南省 建水县，更新时间：2022-02-28 11:20:01。</t>
  </si>
  <si>
    <t>8mm纯木生物质颗粒燃料 河北省 唐山市，更新时间：2022-02-28 11:20:01。</t>
  </si>
  <si>
    <t>扬州</t>
  </si>
  <si>
    <t>8mm杂木生物质颗粒燃料 江苏省 扬州，更新时间：2018-04-24 16:35:11。</t>
  </si>
  <si>
    <t>8mm松木生物质颗粒燃料 内蒙古 赤峰市，更新时间：2022-02-28 11:20:01。</t>
  </si>
  <si>
    <t>8mm松木生物质颗粒燃料 江苏省 徐州，更新时间：2021-03-15 07:49:15。</t>
  </si>
  <si>
    <t>进口</t>
  </si>
  <si>
    <t>8mm松木生物质颗粒燃料 山东省 枣庄市，更新时间：2020-04-20 07:58:50。</t>
  </si>
  <si>
    <t>拉萨</t>
  </si>
  <si>
    <t>西藏自治区</t>
    <phoneticPr fontId="4" type="noConversion"/>
  </si>
  <si>
    <t>西藏-拉萨市</t>
  </si>
  <si>
    <t>8mm松木生物质颗粒燃料 西藏 拉萨市，更新时间：2020-12-08 14:59:43。</t>
  </si>
  <si>
    <t>2020-12-08</t>
  </si>
  <si>
    <t>10mm纯木屑生物质颗粒燃料 江苏省 常州，更新时间：2018-11-19 08:03:26。</t>
  </si>
  <si>
    <t>临清市</t>
  </si>
  <si>
    <t>8mm榆木生物质颗粒燃料 山东省 临清市，更新时间：2022-02-28 11:20:01。</t>
  </si>
  <si>
    <t>江苏省-苏州泰州扬州</t>
  </si>
  <si>
    <t>8mm松木木屑生物质颗粒燃料 江苏省 苏州泰州扬州，更新时间：2022-01-12 16:54:30。</t>
  </si>
  <si>
    <t>2022-01-12</t>
  </si>
  <si>
    <t>山东省-威海</t>
  </si>
  <si>
    <t>9mm桉树生物质颗粒燃料 山东省 威海，更新时间：2019-10-28 07:48:15。</t>
  </si>
  <si>
    <t>8mm实木生物质颗粒燃料 河北省 邢台市，更新时间：2022-02-28 11:20:01。</t>
  </si>
  <si>
    <t>刨花料</t>
  </si>
  <si>
    <t>6mm刨花料生物质颗粒燃料 广东省 东莞市，更新时间：2018-12-05 08:14:22。</t>
  </si>
  <si>
    <t>8mm锯末生物质颗粒燃料 辽宁省 鞍山，更新时间：2018-02-11 08:47:03。</t>
  </si>
  <si>
    <t>2018-02-11</t>
  </si>
  <si>
    <t>8mm松木刨花生物质颗粒燃料 山东省 德州市，更新时间：2021-12-01 10:31:16。</t>
  </si>
  <si>
    <t>湖南省-郴州</t>
  </si>
  <si>
    <t>8mm木屑生物质颗粒燃料 湖南省 郴州，更新时间：2021-04-17 07:48:50。</t>
  </si>
  <si>
    <t>2021-04-17</t>
  </si>
  <si>
    <t>铁岭</t>
  </si>
  <si>
    <t>8mm松木生物质颗粒燃料 辽宁省 铁岭市，更新时间：2019-01-09 08:59:04。</t>
  </si>
  <si>
    <t>8mm松木生物质颗粒燃料 山东省 临沂市，更新时间：2021-01-04 09:24:57。</t>
  </si>
  <si>
    <t>2021-01-04</t>
  </si>
  <si>
    <t>新西兰</t>
  </si>
  <si>
    <t>山东省-临沂市临港区</t>
  </si>
  <si>
    <t>8mm辐射松生物质颗粒燃料 山东省 临沂市临港区，更新时间：2018-12-13 08:19:31。</t>
  </si>
  <si>
    <t>辽宁省-大连市</t>
  </si>
  <si>
    <t>8mm杂木生物质颗粒燃料 辽宁省 大连市，更新时间：2021-09-06 08:02:47。</t>
  </si>
  <si>
    <t>2021-09-06</t>
  </si>
  <si>
    <t>围场满族蒙古族自治县</t>
  </si>
  <si>
    <t>河北省-承德市</t>
  </si>
  <si>
    <t>7mm松木生物质颗粒燃料 河北省 承德市，更新时间：2022-02-09 14:10:57。</t>
  </si>
  <si>
    <t>2022-02-09</t>
  </si>
  <si>
    <t>原松木</t>
  </si>
  <si>
    <t>湘西州</t>
  </si>
  <si>
    <t>湖南省-湘西州</t>
  </si>
  <si>
    <t>6mm原松木生物质颗粒燃料 湖南省 湘西州，更新时间：2020-11-06 14:16:51。</t>
  </si>
  <si>
    <t>木屑,锯末</t>
  </si>
  <si>
    <t>海林</t>
  </si>
  <si>
    <t>335 mm</t>
  </si>
  <si>
    <t>黑龙江-海林</t>
  </si>
  <si>
    <t>335mm木屑,锯末生物质原料 黑龙江 海林，更新时间：2021-12-10 13:26:03。</t>
  </si>
  <si>
    <t>北辰</t>
  </si>
  <si>
    <t>天津市-北辰</t>
  </si>
  <si>
    <t>8mm红木生物质颗粒燃料 天津市 北辰，更新时间：2021-11-17 14:49:38。</t>
  </si>
  <si>
    <t>2021-11-17</t>
  </si>
  <si>
    <t>8mm稻壳生物质颗粒燃料 江苏省 宿迁，更新时间：2021-05-24 08:00:11。</t>
  </si>
  <si>
    <t>2021-05-24</t>
  </si>
  <si>
    <t>行标签</t>
  </si>
  <si>
    <t>宁夏回族自治区</t>
  </si>
  <si>
    <t>西藏自治区</t>
  </si>
  <si>
    <t>新疆维吾尔自治区</t>
  </si>
  <si>
    <t>(空白)</t>
  </si>
  <si>
    <t>总计</t>
  </si>
  <si>
    <t>列标签</t>
  </si>
  <si>
    <t>平均值项:税后单价 (元/btu)</t>
  </si>
  <si>
    <t>城市</t>
  </si>
  <si>
    <t>产品</t>
  </si>
  <si>
    <t>规格型号</t>
  </si>
  <si>
    <t>价格</t>
  </si>
  <si>
    <t>备 注</t>
  </si>
  <si>
    <t>日期</t>
    <phoneticPr fontId="4" type="noConversion"/>
  </si>
  <si>
    <t>日期</t>
  </si>
  <si>
    <t>管道气</t>
  </si>
  <si>
    <t>民用</t>
  </si>
  <si>
    <t>第一档2.61，第二档2.83，第三档4.23</t>
  </si>
  <si>
    <t>上海</t>
  </si>
  <si>
    <t>第一档3，第二档3.3，第三档4.2</t>
  </si>
  <si>
    <t>第一档2.63，第二档3.16，第三档3.95</t>
  </si>
  <si>
    <t>第一档2.61，第二档3.14，第三档3.93</t>
  </si>
  <si>
    <t>第一档1.97，第二档2.14，第三档2.49</t>
  </si>
  <si>
    <t>海口</t>
  </si>
  <si>
    <t>第一档3.15，第二档3.78，第三档3.89</t>
  </si>
  <si>
    <t>第一档3.45，第二档4.14，第三档5.18</t>
  </si>
  <si>
    <t>第一档2.97，第二档3.56，第三档4.46</t>
  </si>
  <si>
    <t>贵阳</t>
  </si>
  <si>
    <t>第一档2.63，第二档3.1，第三档3.88</t>
  </si>
  <si>
    <t>第一档2.95，第二档3.54，第三档4.43</t>
  </si>
  <si>
    <t>第一档2.02，第二档2.43，第三档3.04</t>
  </si>
  <si>
    <t>第一档3.2，第二档3.52，第三档4.16</t>
  </si>
  <si>
    <t>第一档2.72，第二档2.96第三档3.92</t>
  </si>
  <si>
    <t>第一档2.53，第二档2.78，第三档3.54</t>
  </si>
  <si>
    <t>第一档2.95，第二档3.5，第三档4.5</t>
  </si>
  <si>
    <t>第一档2.65，第二档3.18，第三档3.975</t>
  </si>
  <si>
    <t>第一档2.65，第二档3.18，第三档3.97</t>
  </si>
  <si>
    <t>第一档3.47，第二档4.16，第三档5.21</t>
  </si>
  <si>
    <t>第一档3.1，第二档3.72，第三档4.65</t>
  </si>
  <si>
    <t>第一档2.73，第二档3.28，第三档3.82</t>
  </si>
  <si>
    <t>第一档3.3，第二档3.9，第三档4.8</t>
  </si>
  <si>
    <t>第一档2.68，第二档2.88，第三档3.33 </t>
  </si>
  <si>
    <t>第一档2.68，第二档2.88，第三档3.33</t>
  </si>
  <si>
    <t>50立方米/月以下2.58, 50立方米/月以上3.35</t>
  </si>
  <si>
    <t>太原</t>
  </si>
  <si>
    <t>第一档2.61，第二档3.06，第三档3.74</t>
  </si>
  <si>
    <t>第一档3.16，第二档3.63，第三档4.74</t>
  </si>
  <si>
    <r>
      <t>第一档:每</t>
    </r>
    <r>
      <rPr>
        <b/>
        <sz val="12"/>
        <color rgb="FF333333"/>
        <rFont val="Arial"/>
        <family val="2"/>
      </rPr>
      <t>2.94</t>
    </r>
    <r>
      <rPr>
        <sz val="12"/>
        <color rgb="FF333333"/>
        <rFont val="Arial"/>
        <family val="2"/>
      </rPr>
      <t>；第二档:</t>
    </r>
    <r>
      <rPr>
        <b/>
        <sz val="12"/>
        <color rgb="FF333333"/>
        <rFont val="Arial"/>
        <family val="2"/>
      </rPr>
      <t>3.53</t>
    </r>
    <r>
      <rPr>
        <sz val="12"/>
        <color rgb="FF333333"/>
        <rFont val="Arial"/>
        <family val="2"/>
      </rPr>
      <t>；第三档:</t>
    </r>
    <r>
      <rPr>
        <b/>
        <sz val="12"/>
        <color rgb="FF333333"/>
        <rFont val="Arial"/>
        <family val="2"/>
      </rPr>
      <t>4.41</t>
    </r>
    <r>
      <rPr>
        <sz val="12"/>
        <color rgb="FF333333"/>
        <rFont val="Arial"/>
        <family val="2"/>
      </rPr>
      <t>。</t>
    </r>
  </si>
  <si>
    <t>第一档2.94；第二档3.53；第三档4.41</t>
  </si>
  <si>
    <t>--</t>
  </si>
  <si>
    <t>采暖季1.42，非采暖季1.6</t>
  </si>
  <si>
    <t>第一档2.05，第二档2.46，第三档3.08</t>
  </si>
  <si>
    <t>第一档1.69，第二档2.03，第三档2.54</t>
  </si>
  <si>
    <t>第一档2.06，第二档2.47，第三档3.09</t>
  </si>
  <si>
    <t>年用气量1500立方以内1.5，超出1500立方，超出部分按4.46计价</t>
  </si>
  <si>
    <t>城六区</t>
  </si>
  <si>
    <t>3.72-4.02</t>
  </si>
  <si>
    <t>3-11月份/12-2月份</t>
  </si>
  <si>
    <t>3.46-3.89</t>
  </si>
  <si>
    <t>三亚</t>
  </si>
  <si>
    <t>随物价局下发文件而浮动频繁</t>
  </si>
  <si>
    <t>一般为3.278， 每年11月到次年的3月份执行两部分价格，一是政府指导价3.806，另外一部分是变动价格，变动差价收取是从12月4日到次年的4月。　</t>
  </si>
  <si>
    <t>5月1日至10月31日：2.63</t>
  </si>
  <si>
    <t>11月1日至4月40日：3.03</t>
  </si>
  <si>
    <r>
      <t>第一档:每</t>
    </r>
    <r>
      <rPr>
        <b/>
        <sz val="10"/>
        <color rgb="FF333333"/>
        <rFont val="Arial"/>
        <family val="2"/>
      </rPr>
      <t>2.94</t>
    </r>
    <r>
      <rPr>
        <sz val="10"/>
        <color rgb="FF333333"/>
        <rFont val="Arial"/>
        <family val="2"/>
      </rPr>
      <t>；第二档:</t>
    </r>
    <r>
      <rPr>
        <b/>
        <sz val="10"/>
        <color rgb="FF333333"/>
        <rFont val="Arial"/>
        <family val="2"/>
      </rPr>
      <t>3.53</t>
    </r>
    <r>
      <rPr>
        <sz val="10"/>
        <color rgb="FF333333"/>
        <rFont val="Arial"/>
        <family val="2"/>
      </rPr>
      <t>；第三档:</t>
    </r>
    <r>
      <rPr>
        <b/>
        <sz val="10"/>
        <color rgb="FF333333"/>
        <rFont val="Arial"/>
        <family val="2"/>
      </rPr>
      <t>4.41</t>
    </r>
    <r>
      <rPr>
        <sz val="10"/>
        <color rgb="FF333333"/>
        <rFont val="Arial"/>
        <family val="2"/>
      </rPr>
      <t>。</t>
    </r>
  </si>
  <si>
    <t>第一档2.5，第二档3，第三档3.75</t>
  </si>
  <si>
    <t>第一档1.96，第二档2.13，第三档2.48</t>
  </si>
  <si>
    <t>第一档2.77，第二档3.32，第三档4.16</t>
  </si>
  <si>
    <t>第一档2.51，第二档2.96，第三档3.7</t>
  </si>
  <si>
    <t>第一档3.16，第二档3.79，第三档4.74</t>
  </si>
  <si>
    <t>第一档2.78，第二档2.98，第三档3.4</t>
  </si>
  <si>
    <t>第一档2.7，第二档3.15，第三档3.83</t>
  </si>
  <si>
    <t>第一档2.95，第二档3.39，第三档4.43</t>
  </si>
  <si>
    <t>第一档1.6，第二档1.99，第三档2.49</t>
  </si>
  <si>
    <t>3.18（城六区） 2.94（其他区县）</t>
  </si>
  <si>
    <t>3.22/3.70/3.87</t>
  </si>
  <si>
    <t>淡季3.25　</t>
  </si>
  <si>
    <t>Index</t>
    <phoneticPr fontId="4" type="noConversion"/>
  </si>
  <si>
    <t>能源品种</t>
    <phoneticPr fontId="4" type="noConversion"/>
  </si>
  <si>
    <t>能源用途</t>
    <phoneticPr fontId="4" type="noConversion"/>
  </si>
  <si>
    <t>地区</t>
    <phoneticPr fontId="4" type="noConversion"/>
  </si>
  <si>
    <t>2022最低价</t>
    <phoneticPr fontId="4" type="noConversion"/>
  </si>
  <si>
    <t>2022最高价</t>
    <phoneticPr fontId="4" type="noConversion"/>
  </si>
  <si>
    <t>2022主流价</t>
    <phoneticPr fontId="4" type="noConversion"/>
  </si>
  <si>
    <t>单位</t>
    <phoneticPr fontId="4" type="noConversion"/>
  </si>
  <si>
    <t>涨跌值</t>
    <phoneticPr fontId="4" type="noConversion"/>
  </si>
  <si>
    <t>涨跌幅</t>
    <phoneticPr fontId="4" type="noConversion"/>
  </si>
  <si>
    <t>2021主流价</t>
    <phoneticPr fontId="4" type="noConversion"/>
  </si>
  <si>
    <t>车用</t>
    <phoneticPr fontId="4" type="noConversion"/>
  </si>
  <si>
    <t>民用</t>
    <phoneticPr fontId="4" type="noConversion"/>
  </si>
  <si>
    <t>工业</t>
    <phoneticPr fontId="4" type="noConversion"/>
  </si>
  <si>
    <t>济南</t>
    <phoneticPr fontId="4" type="noConversion"/>
  </si>
  <si>
    <t>管道天然气</t>
  </si>
  <si>
    <t>车用</t>
  </si>
  <si>
    <t>山东</t>
    <phoneticPr fontId="4" type="noConversion"/>
  </si>
  <si>
    <t>元/立方米</t>
  </si>
  <si>
    <t>人口</t>
    <phoneticPr fontId="4" type="noConversion"/>
  </si>
  <si>
    <t>管道天然气</t>
    <phoneticPr fontId="4" type="noConversion"/>
  </si>
  <si>
    <t>威海</t>
  </si>
  <si>
    <t>省均值</t>
    <phoneticPr fontId="4" type="noConversion"/>
  </si>
  <si>
    <t>2020年加权平均价格</t>
    <phoneticPr fontId="4" type="noConversion"/>
  </si>
  <si>
    <t>其他</t>
    <phoneticPr fontId="4" type="noConversion"/>
  </si>
  <si>
    <t>荆门</t>
  </si>
  <si>
    <t>巢湖</t>
  </si>
  <si>
    <t>辽阳</t>
  </si>
  <si>
    <t>宝鸡</t>
  </si>
  <si>
    <t>2020年省加权平均价格</t>
    <phoneticPr fontId="4" type="noConversion"/>
  </si>
  <si>
    <t>元/立方米</t>
    <phoneticPr fontId="4" type="noConversion"/>
  </si>
  <si>
    <t>2012USD/BTU</t>
    <phoneticPr fontId="4" type="noConversion"/>
  </si>
  <si>
    <t>Hard Coal</t>
  </si>
  <si>
    <t>Transportation Sector</t>
  </si>
  <si>
    <t>Electricity Sector</t>
  </si>
  <si>
    <t>Residential Buildings Sector</t>
  </si>
  <si>
    <t>Commercial Buildings Sector</t>
  </si>
  <si>
    <t>Industry Sector</t>
  </si>
  <si>
    <t>District Heating Sector</t>
  </si>
  <si>
    <t>LULUCF Sector</t>
  </si>
  <si>
    <t>Geoengineering Sector</t>
  </si>
  <si>
    <t>Natural Gas</t>
  </si>
  <si>
    <t>Nuclear</t>
  </si>
  <si>
    <t>Biomass</t>
  </si>
  <si>
    <t>Petroleum Gasoline</t>
  </si>
  <si>
    <t>Petroleum Diesel</t>
  </si>
  <si>
    <t>Biofuel Gasoline</t>
  </si>
  <si>
    <t>Biofuel Diesel</t>
  </si>
  <si>
    <t>Jet Fuel</t>
  </si>
  <si>
    <t>Lignite</t>
  </si>
  <si>
    <t>Crude Oil</t>
  </si>
  <si>
    <t>Heavy Fuel Oil</t>
  </si>
  <si>
    <t>LPG Propane or Butane</t>
  </si>
  <si>
    <t>Municipal Solid Waste</t>
  </si>
  <si>
    <t>Transportation Sector Price ($/BTU)</t>
  </si>
  <si>
    <t>Electricity Sector Price ($/BTU)</t>
  </si>
  <si>
    <t>Residential Buildings Sector Price ($/BTU)</t>
  </si>
  <si>
    <t>Commercial Buildings Sector Price ($/BTU)</t>
  </si>
  <si>
    <t>Industry Sector Price ($/BTU)</t>
  </si>
  <si>
    <t>District Heating Sector Price ($/BTU)</t>
  </si>
  <si>
    <t>LULUCF Sector Price ($/BTU)</t>
  </si>
  <si>
    <t>Hydrogen</t>
  </si>
  <si>
    <t>Year</t>
    <phoneticPr fontId="6" type="noConversion"/>
  </si>
  <si>
    <t>1.43×10^8J/kg</t>
  </si>
  <si>
    <t>Fuel Price ($/BTU)</t>
  </si>
  <si>
    <t>用电分类</t>
  </si>
  <si>
    <t>电压等级</t>
  </si>
  <si>
    <t>元/千瓦时</t>
  </si>
  <si>
    <t>第一档</t>
  </si>
  <si>
    <t>第二档</t>
  </si>
  <si>
    <t>第三档</t>
  </si>
  <si>
    <t>合表</t>
  </si>
  <si>
    <t>不满1千伏</t>
  </si>
  <si>
    <t>1千伏及以上</t>
  </si>
  <si>
    <t>二、农业生产用电</t>
  </si>
  <si>
    <t>1-10千伏</t>
  </si>
  <si>
    <t>35千伏及以上</t>
  </si>
  <si>
    <t>三、工商业及其它用电</t>
  </si>
  <si>
    <t>单一制电价</t>
  </si>
  <si>
    <t>两部制电价</t>
  </si>
  <si>
    <t>35-110千伏以下</t>
  </si>
  <si>
    <t>110-220千伏以下</t>
  </si>
  <si>
    <t>220千伏及以上</t>
  </si>
  <si>
    <t>两部制电价最大需量（元/千瓦·月）</t>
    <phoneticPr fontId="4" type="noConversion"/>
  </si>
  <si>
    <t>两部制电价变压器容量（元/千伏安·月）</t>
    <phoneticPr fontId="4" type="noConversion"/>
  </si>
  <si>
    <t>一户一表</t>
    <phoneticPr fontId="4" type="noConversion"/>
  </si>
  <si>
    <t>一、居民生活用电</t>
    <phoneticPr fontId="4" type="noConversion"/>
  </si>
  <si>
    <t>电度电价</t>
    <phoneticPr fontId="4" type="noConversion"/>
  </si>
  <si>
    <t>尖峰电价</t>
  </si>
  <si>
    <t>高峰电价</t>
  </si>
  <si>
    <t>平段电价</t>
  </si>
  <si>
    <t>低谷电价</t>
  </si>
  <si>
    <t>峰段</t>
    <phoneticPr fontId="4" type="noConversion"/>
  </si>
  <si>
    <t>谷段</t>
    <phoneticPr fontId="4" type="noConversion"/>
  </si>
  <si>
    <t>峰段（采暖期）</t>
    <phoneticPr fontId="4" type="noConversion"/>
  </si>
  <si>
    <t>谷段（采暖期）</t>
    <phoneticPr fontId="4" type="noConversion"/>
  </si>
  <si>
    <t>峰</t>
    <phoneticPr fontId="4" type="noConversion"/>
  </si>
  <si>
    <t>平</t>
    <phoneticPr fontId="4" type="noConversion"/>
  </si>
  <si>
    <t>谷</t>
    <phoneticPr fontId="4" type="noConversion"/>
  </si>
  <si>
    <t>尖峰（6-8）</t>
    <phoneticPr fontId="4" type="noConversion"/>
  </si>
  <si>
    <t>10:30 - 11:30</t>
    <phoneticPr fontId="4" type="noConversion"/>
  </si>
  <si>
    <t>19:00 - 21:00</t>
    <phoneticPr fontId="4" type="noConversion"/>
  </si>
  <si>
    <t>8:30 - 11:30</t>
    <phoneticPr fontId="4" type="noConversion"/>
  </si>
  <si>
    <t>16:00 - 21:00</t>
    <phoneticPr fontId="4" type="noConversion"/>
  </si>
  <si>
    <t>7:00 - 8:30</t>
    <phoneticPr fontId="4" type="noConversion"/>
  </si>
  <si>
    <t>11:30 - 16:00</t>
    <phoneticPr fontId="4" type="noConversion"/>
  </si>
  <si>
    <t>21:00 - 23:00</t>
    <phoneticPr fontId="4" type="noConversion"/>
  </si>
  <si>
    <t>23:00 - 7:00</t>
    <phoneticPr fontId="4" type="noConversion"/>
  </si>
  <si>
    <t>10:00 - 11:00</t>
    <phoneticPr fontId="4" type="noConversion"/>
  </si>
  <si>
    <t>8:30 - 11:00</t>
    <phoneticPr fontId="4" type="noConversion"/>
  </si>
  <si>
    <t>14:30 - 21:00</t>
    <phoneticPr fontId="4" type="noConversion"/>
  </si>
  <si>
    <t>11:00 - 12:00</t>
    <phoneticPr fontId="4" type="noConversion"/>
  </si>
  <si>
    <t>13:00 - 14:30</t>
    <phoneticPr fontId="4" type="noConversion"/>
  </si>
  <si>
    <t>12:00 - 13:00</t>
    <phoneticPr fontId="4" type="noConversion"/>
  </si>
  <si>
    <t>时间段</t>
    <phoneticPr fontId="4" type="noConversion"/>
  </si>
  <si>
    <t>小时数</t>
    <phoneticPr fontId="4" type="noConversion"/>
  </si>
  <si>
    <t>占比</t>
    <phoneticPr fontId="4" type="noConversion"/>
  </si>
  <si>
    <t>8:00-22:00</t>
    <phoneticPr fontId="4" type="noConversion"/>
  </si>
  <si>
    <t>22:00 - 8:00</t>
    <phoneticPr fontId="4" type="noConversion"/>
  </si>
  <si>
    <t>峰谷均价</t>
    <phoneticPr fontId="4" type="noConversion"/>
  </si>
  <si>
    <t>9:00 - 11:00</t>
    <phoneticPr fontId="4" type="noConversion"/>
  </si>
  <si>
    <t>15:00 - 21:00</t>
    <phoneticPr fontId="4" type="noConversion"/>
  </si>
  <si>
    <t>00:00 - 7:00</t>
    <phoneticPr fontId="4" type="noConversion"/>
  </si>
  <si>
    <t>12:00 - 14:00</t>
    <phoneticPr fontId="4" type="noConversion"/>
  </si>
  <si>
    <t>7:00 - 9:00</t>
    <phoneticPr fontId="4" type="noConversion"/>
  </si>
  <si>
    <t>14:00 - 15:00</t>
    <phoneticPr fontId="4" type="noConversion"/>
  </si>
  <si>
    <t>21:00 - 00:00</t>
    <phoneticPr fontId="4" type="noConversion"/>
  </si>
  <si>
    <t>16:00-20:00 (1，2月）</t>
    <phoneticPr fontId="4" type="noConversion"/>
  </si>
  <si>
    <t>Electricity</t>
    <phoneticPr fontId="4" type="noConversion"/>
  </si>
  <si>
    <t>Fuel Price (元/KWh)</t>
    <phoneticPr fontId="4" type="noConversion"/>
  </si>
  <si>
    <t>Fuel Price (2012$/BTU)</t>
    <phoneticPr fontId="4" type="noConversion"/>
  </si>
  <si>
    <t>Electricity</t>
    <phoneticPr fontId="4" type="noConversion"/>
  </si>
  <si>
    <t>Heat</t>
    <phoneticPr fontId="4" type="noConversion"/>
  </si>
  <si>
    <t>非居民</t>
    <phoneticPr fontId="4" type="noConversion"/>
  </si>
  <si>
    <t>居民</t>
    <phoneticPr fontId="4" type="noConversion"/>
  </si>
  <si>
    <t>RMB/GJ</t>
    <phoneticPr fontId="4" type="noConversion"/>
  </si>
  <si>
    <t>均价</t>
    <phoneticPr fontId="4" type="noConversion"/>
  </si>
  <si>
    <t>按蒸汽计价</t>
    <phoneticPr fontId="4" type="noConversion"/>
  </si>
  <si>
    <t>按热水计价</t>
    <phoneticPr fontId="4" type="noConversion"/>
  </si>
  <si>
    <t>按平米计价</t>
    <phoneticPr fontId="4" type="noConversion"/>
  </si>
  <si>
    <t>淄博供暖费多少钱一平米- 淄博本地宝 (bendibao.com)</t>
  </si>
  <si>
    <t>kgce/m2</t>
    <phoneticPr fontId="4" type="noConversion"/>
  </si>
  <si>
    <t>北方供暖能耗</t>
    <phoneticPr fontId="4" type="noConversion"/>
  </si>
  <si>
    <t>2021沂源供暖缴费标准是多少- 淄博本地宝 (bendibao.com)</t>
  </si>
  <si>
    <t>济宁城区集中供热计量价格- 本地宝 (bendibao.com)</t>
  </si>
  <si>
    <t>2021高青县供暖缴费标准是多少- 淄博本地宝 (bendibao.com)</t>
  </si>
  <si>
    <t>2021青岛东亿供暖缴费指南（时间+方法+计费+电话）- 青岛本地宝 (bendibao.com)</t>
  </si>
  <si>
    <t>2021济南居民供暖缴费标准- 济南本地宝 (bendibao.com)</t>
  </si>
  <si>
    <t>济南莱芜区2020-2021年度供热季集中供热价格- 济南本地宝 (bendibao.com)</t>
  </si>
  <si>
    <t>RMB/m2</t>
    <phoneticPr fontId="4" type="noConversion"/>
  </si>
  <si>
    <t>燃气供暖</t>
    <phoneticPr fontId="4" type="noConversion"/>
  </si>
  <si>
    <t>RMB/t</t>
    <phoneticPr fontId="4" type="noConversion"/>
  </si>
  <si>
    <t>蒸汽</t>
    <phoneticPr fontId="4" type="noConversion"/>
  </si>
  <si>
    <t>供热计量价</t>
    <phoneticPr fontId="4" type="noConversion"/>
  </si>
  <si>
    <t>基本热价</t>
    <phoneticPr fontId="4" type="noConversion"/>
  </si>
  <si>
    <t>非居民计量</t>
    <phoneticPr fontId="4" type="noConversion"/>
  </si>
  <si>
    <t>居民计量</t>
    <phoneticPr fontId="4" type="noConversion"/>
  </si>
  <si>
    <t>终端按热量计价</t>
    <phoneticPr fontId="4" type="noConversion"/>
  </si>
  <si>
    <t>输配结算价</t>
    <phoneticPr fontId="4" type="noConversion"/>
  </si>
  <si>
    <t>高温水出厂价格</t>
    <phoneticPr fontId="4" type="noConversion"/>
  </si>
  <si>
    <t>18，20，21</t>
    <phoneticPr fontId="4" type="noConversion"/>
  </si>
  <si>
    <t>20-21</t>
    <phoneticPr fontId="4" type="noConversion"/>
  </si>
  <si>
    <t>日照</t>
    <phoneticPr fontId="4" type="noConversion"/>
  </si>
  <si>
    <t>泰开</t>
    <phoneticPr fontId="4" type="noConversion"/>
  </si>
  <si>
    <t>潍坊</t>
    <phoneticPr fontId="4" type="noConversion"/>
  </si>
  <si>
    <t>泰安</t>
    <phoneticPr fontId="4" type="noConversion"/>
  </si>
  <si>
    <t>济宁曲阜</t>
    <phoneticPr fontId="4" type="noConversion"/>
  </si>
  <si>
    <t>淄博</t>
    <phoneticPr fontId="4" type="noConversion"/>
  </si>
  <si>
    <t>青岛</t>
    <phoneticPr fontId="4" type="noConversion"/>
  </si>
  <si>
    <t>济南章丘</t>
    <phoneticPr fontId="4" type="noConversion"/>
  </si>
  <si>
    <t>莱芜</t>
    <phoneticPr fontId="4" type="noConversion"/>
  </si>
  <si>
    <t>地级市</t>
    <phoneticPr fontId="4" type="noConversion"/>
  </si>
  <si>
    <t>菏泽</t>
    <phoneticPr fontId="4" type="noConversion"/>
  </si>
  <si>
    <t>临沂</t>
    <phoneticPr fontId="4" type="noConversion"/>
  </si>
  <si>
    <t>聊城</t>
    <phoneticPr fontId="4" type="noConversion"/>
  </si>
  <si>
    <t>德州</t>
    <phoneticPr fontId="4" type="noConversion"/>
  </si>
  <si>
    <t>滨州</t>
    <phoneticPr fontId="4" type="noConversion"/>
  </si>
  <si>
    <t>威海</t>
    <phoneticPr fontId="4" type="noConversion"/>
  </si>
  <si>
    <t>济宁</t>
    <phoneticPr fontId="4" type="noConversion"/>
  </si>
  <si>
    <t>烟台</t>
    <phoneticPr fontId="4" type="noConversion"/>
  </si>
  <si>
    <t>东营</t>
    <phoneticPr fontId="4" type="noConversion"/>
  </si>
  <si>
    <t>枣营</t>
    <phoneticPr fontId="4" type="noConversion"/>
  </si>
  <si>
    <t>geothermal</t>
    <phoneticPr fontId="4" type="noConversion"/>
  </si>
  <si>
    <t>Hydro</t>
    <phoneticPr fontId="4" type="noConversion"/>
  </si>
  <si>
    <t>Solar</t>
    <phoneticPr fontId="4" type="noConversion"/>
  </si>
  <si>
    <t>Wind</t>
    <phoneticPr fontId="4" type="noConversion"/>
  </si>
  <si>
    <t>资源税</t>
  </si>
  <si>
    <t>增值税</t>
  </si>
  <si>
    <t>煤</t>
  </si>
  <si>
    <t>铀</t>
  </si>
  <si>
    <t>地热</t>
  </si>
  <si>
    <t>2-10%</t>
  </si>
  <si>
    <t>*山东省煤资源税</t>
  </si>
  <si>
    <t>1-20%</t>
  </si>
  <si>
    <t>能源消费税</t>
  </si>
  <si>
    <t>中国能源税制的改革与完善——兼论燃油税的开征 - 中国知网 (cnki.net)</t>
  </si>
  <si>
    <t>能源税包括：能源生产税（增值税、资源税）、能源消费税（消费税、企业所得税）、能源特别税</t>
    <phoneticPr fontId="2" type="noConversion"/>
  </si>
  <si>
    <t>税目</t>
    <phoneticPr fontId="2" type="noConversion"/>
  </si>
  <si>
    <t>消费税率</t>
    <phoneticPr fontId="2" type="noConversion"/>
  </si>
  <si>
    <t>来源</t>
    <phoneticPr fontId="2" type="noConversion"/>
  </si>
  <si>
    <t>增值税</t>
    <phoneticPr fontId="2" type="noConversion"/>
  </si>
  <si>
    <t>资源税</t>
    <phoneticPr fontId="2" type="noConversion"/>
  </si>
  <si>
    <t>企业所得税</t>
    <phoneticPr fontId="2" type="noConversion"/>
  </si>
  <si>
    <t>出口退税率</t>
    <phoneticPr fontId="2" type="noConversion"/>
  </si>
  <si>
    <t>天然气</t>
    <phoneticPr fontId="2" type="noConversion"/>
  </si>
  <si>
    <t>中华人民共和国增值税暂行条例 (chinatax.gov.cn)</t>
  </si>
  <si>
    <t>中华人民共和国资源税法 (chinatax.gov.cn)</t>
  </si>
  <si>
    <t>原油</t>
    <phoneticPr fontId="2" type="noConversion"/>
  </si>
  <si>
    <t>财政部 税务总局关于调整增值税税率的通知 (chinatax.gov.cn)</t>
  </si>
  <si>
    <t>汽油</t>
    <phoneticPr fontId="2" type="noConversion"/>
  </si>
  <si>
    <t>1.52元/升</t>
    <phoneticPr fontId="2" type="noConversion"/>
  </si>
  <si>
    <t>财政部 国家税务总局关于继续提高成品油消费税的通知 (chinatax.gov.cn)</t>
  </si>
  <si>
    <t>财政部 税务总局 海关总署关于深化增值税改革有关政策的公告 (chinatax.gov.cn)</t>
  </si>
  <si>
    <t>财政部 国家税务总局关于提高机电成品油等产品出口退税率的通知 (chinatax.gov.cn)</t>
  </si>
  <si>
    <t>柴油</t>
    <phoneticPr fontId="2" type="noConversion"/>
  </si>
  <si>
    <t>1.2元/升</t>
    <phoneticPr fontId="2" type="noConversion"/>
  </si>
  <si>
    <r>
      <t>航天燃油</t>
    </r>
    <r>
      <rPr>
        <sz val="11"/>
        <color rgb="FFFF0000"/>
        <rFont val="Calibri"/>
        <family val="3"/>
        <charset val="134"/>
        <scheme val="minor"/>
      </rPr>
      <t>（航空煤油）</t>
    </r>
  </si>
  <si>
    <r>
      <t>航天煤油、【车用汽油、</t>
    </r>
    <r>
      <rPr>
        <sz val="11"/>
        <color rgb="FFFF0000"/>
        <rFont val="Calibri"/>
        <family val="3"/>
        <charset val="134"/>
        <scheme val="minor"/>
      </rPr>
      <t>航天汽油</t>
    </r>
    <r>
      <rPr>
        <sz val="11"/>
        <color theme="1"/>
        <rFont val="Calibri"/>
        <family val="2"/>
        <charset val="134"/>
        <scheme val="minor"/>
      </rPr>
      <t>】</t>
    </r>
  </si>
  <si>
    <t>燃料油</t>
    <phoneticPr fontId="2" type="noConversion"/>
  </si>
  <si>
    <t>液化石油气</t>
    <phoneticPr fontId="2" type="noConversion"/>
  </si>
  <si>
    <t>生物柴油</t>
    <phoneticPr fontId="2" type="noConversion"/>
  </si>
  <si>
    <t>不属于消费税征收范围</t>
    <phoneticPr fontId="2" type="noConversion"/>
  </si>
  <si>
    <t>国家税务总局关于生物柴油征收消费税问题的批复 (chinatax.gov.cn)</t>
  </si>
  <si>
    <t>13%(0)</t>
    <phoneticPr fontId="2" type="noConversion"/>
  </si>
  <si>
    <t>财政部 国家税务总局关于调整完善资源综合利用产品及劳务增值税政策的通知 (chinatax.gov.cn)</t>
  </si>
  <si>
    <t>财政部 国家税务总局关于对利用废弃的动植物油生产纯生物柴油免征消费税政策执行中有关问题的通知 (chinatax.gov.cn)</t>
  </si>
  <si>
    <t>RMB/L</t>
  </si>
  <si>
    <t>航天燃油</t>
  </si>
  <si>
    <t>L/t</t>
  </si>
  <si>
    <t>生物柴油</t>
  </si>
  <si>
    <t>全文有效</t>
    <phoneticPr fontId="2" type="noConversion"/>
  </si>
  <si>
    <t>消费税税目税率表</t>
  </si>
  <si>
    <t>中华人民共和国消费税暂行条例 (chinatax.gov.cn)</t>
  </si>
  <si>
    <t>财政部 国家税务总局关于调整消费税政策的通知 (chinatax.gov.cn)</t>
  </si>
  <si>
    <t>财政部 国家税务总局关于提高成品油消费税的通知 (chinatax.gov.cn)</t>
  </si>
  <si>
    <t>财政部 国家税务总局关于进一步提高成品油消费税的通知 (chinatax.gov.cn)</t>
  </si>
  <si>
    <t>目前找到最新的消费税</t>
    <phoneticPr fontId="2" type="noConversion"/>
  </si>
  <si>
    <t>某类规定产品进口环节征收，价格同消费税率</t>
    <phoneticPr fontId="2" type="noConversion"/>
  </si>
  <si>
    <t>财政部 海关总署 税务总局关于对部分成品油征收进口环节消费税的公告 (chinatax.gov.cn)</t>
  </si>
  <si>
    <t>关于消费税</t>
    <phoneticPr fontId="2" type="noConversion"/>
  </si>
  <si>
    <r>
      <t>内蒙古</t>
    </r>
    <r>
      <rPr>
        <sz val="11"/>
        <color rgb="FFFF0000"/>
        <rFont val="Calibri"/>
        <family val="3"/>
        <charset val="134"/>
        <scheme val="minor"/>
      </rPr>
      <t xml:space="preserve"> 山东 </t>
    </r>
    <r>
      <rPr>
        <sz val="11"/>
        <rFont val="Calibri"/>
        <family val="3"/>
        <charset val="134"/>
        <scheme val="minor"/>
      </rPr>
      <t>河南</t>
    </r>
  </si>
  <si>
    <t>中国石油化工股份有限公司中原油田分公司</t>
  </si>
  <si>
    <t>关于原油、天然气资源税优惠政策</t>
  </si>
  <si>
    <t>实际征收率</t>
  </si>
  <si>
    <t>综合减征率</t>
  </si>
  <si>
    <t>所在省份</t>
  </si>
  <si>
    <t>油气田企业</t>
  </si>
  <si>
    <t>财政部 国家税务总局关于调整原油、天然气资源税有关政策的通知 (chinatax.gov.cn)</t>
  </si>
  <si>
    <t>关于资源税</t>
    <phoneticPr fontId="2" type="noConversion"/>
  </si>
  <si>
    <t>目前找到最新的增值税</t>
    <phoneticPr fontId="2" type="noConversion"/>
  </si>
  <si>
    <t>原适用16%税率且出口退税率为16%的出口货物劳务，出口退税率调整为13%；原适用10%税率且出口退税率为10%的出口货物、跨境应税行为，出口退税率调整为9%。</t>
  </si>
  <si>
    <t>原适用17%税率且出口退税率为17%的出口货物，出口退税率调整至16%。原适用11%税率且出口退税率为11%的出口货物、跨境应税行为，出口退税率调整至10%。</t>
  </si>
  <si>
    <t>纳税人发生增值税应税销售行为或者进口货物，原适用17%和11%税率的，税率分别调整为16%、10%。</t>
  </si>
  <si>
    <t>第一条第二条，征收对象</t>
    <phoneticPr fontId="2" type="noConversion"/>
  </si>
  <si>
    <t>纳税人销售货物、劳务、有形动产租赁服务或者进口货物，除本条第二项、第四项、第五项另有规定外，税率为17%。</t>
  </si>
  <si>
    <t>关于增值税</t>
    <phoneticPr fontId="2" type="noConversion"/>
  </si>
  <si>
    <t>燃料油优惠政策对象范围</t>
    <phoneticPr fontId="2" type="noConversion"/>
  </si>
  <si>
    <t>财政部 国家税务总局关于调整部分燃料油消费税政策的通知 (chinatax.gov.cn)</t>
  </si>
  <si>
    <t>部分情况减征资源税</t>
    <phoneticPr fontId="2" type="noConversion"/>
  </si>
  <si>
    <t>提高出口退税率</t>
    <phoneticPr fontId="2" type="noConversion"/>
  </si>
  <si>
    <t>15294.xlsx (live.com)</t>
  </si>
  <si>
    <t>生物柴油是否算增值税即征即退？</t>
    <phoneticPr fontId="2" type="noConversion"/>
  </si>
  <si>
    <t>部分废止</t>
    <phoneticPr fontId="2" type="noConversion"/>
  </si>
  <si>
    <t>关于退税&amp;优惠政策</t>
    <phoneticPr fontId="2" type="noConversion"/>
  </si>
  <si>
    <t>成文时间</t>
    <phoneticPr fontId="2" type="noConversion"/>
  </si>
  <si>
    <t>备注</t>
    <phoneticPr fontId="2" type="noConversion"/>
  </si>
  <si>
    <t>Q</t>
    <phoneticPr fontId="2" type="noConversion"/>
  </si>
  <si>
    <t>生物质垃圾</t>
  </si>
  <si>
    <t>居民用煤炭制品</t>
  </si>
  <si>
    <t>http://www.chinatax.gov.cn/chinatax/n810341/n810825/c101434/c5162506/content.html</t>
  </si>
  <si>
    <t>供热免增值税</t>
  </si>
  <si>
    <t>http://www.chinatax.gov.cn/chinatax/n810341/n810825/c101434/c29917171/content.html</t>
  </si>
  <si>
    <t>热水，液化石油气，液化天然气，居民用煤炭增值税实行低税率</t>
  </si>
  <si>
    <t>Electricity</t>
  </si>
  <si>
    <t>Hard Coal Residential</t>
  </si>
  <si>
    <t>LPG</t>
  </si>
  <si>
    <t>Heat</t>
  </si>
  <si>
    <t>Geothermal</t>
  </si>
  <si>
    <t>Hydro</t>
  </si>
  <si>
    <t>Solar</t>
  </si>
  <si>
    <t>Wind</t>
  </si>
  <si>
    <t>氢能</t>
  </si>
  <si>
    <t>核燃料</t>
  </si>
  <si>
    <t>Pre-tax</t>
  </si>
  <si>
    <t>Tax</t>
  </si>
  <si>
    <t>*山东省地热</t>
  </si>
  <si>
    <t>1RMB/m^3</t>
  </si>
  <si>
    <t>2012USD/BTU</t>
  </si>
  <si>
    <t>生物乙醇汽油</t>
  </si>
  <si>
    <t>居民用褐煤</t>
  </si>
  <si>
    <t>Lignite Residential</t>
  </si>
  <si>
    <t>50%退税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</si>
</sst>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0_ "/>
    <numFmt numFmtId="165" formatCode="0.00_ "/>
    <numFmt numFmtId="166" formatCode="0.0000_);[Red]\(0.0000\)"/>
    <numFmt numFmtId="167" formatCode="0_);[Red]\(0\)"/>
    <numFmt numFmtId="168" formatCode="0.00_);[Red]\(0.00\)"/>
    <numFmt numFmtId="169" formatCode="0.0_ "/>
    <numFmt numFmtId="170" formatCode="0.0000"/>
    <numFmt numFmtId="171" formatCode="0.000_ "/>
    <numFmt numFmtId="172" formatCode="0.000E+00"/>
    <numFmt numFmtId="173" formatCode="0.0000_ "/>
    <numFmt numFmtId="174" formatCode="0.00000_ "/>
  </numFmts>
  <fonts count="36">
    <font>
      <sz val="11"/>
      <color theme="1"/>
      <name val="Calibri"/>
      <family val="2"/>
      <charset val="134"/>
      <scheme val="minor"/>
    </font>
    <font>
      <sz val="11"/>
      <color theme="1"/>
      <name val="Calibri"/>
      <family val="2"/>
      <scheme val="minor"/>
    </font>
    <font>
      <sz val="11"/>
      <color theme="1"/>
      <name val="Calibri"/>
      <family val="2"/>
      <scheme val="minor"/>
    </font>
    <font>
      <sz val="11"/>
      <color theme="1"/>
      <name val="Calibri"/>
      <family val="2"/>
      <charset val="134"/>
      <scheme val="minor"/>
    </font>
    <font>
      <sz val="9"/>
      <name val="Calibri"/>
      <family val="2"/>
      <charset val="134"/>
      <scheme val="minor"/>
    </font>
    <font>
      <sz val="11"/>
      <color theme="1"/>
      <name val="Calibri"/>
      <family val="3"/>
      <charset val="134"/>
      <scheme val="minor"/>
    </font>
    <font>
      <sz val="9"/>
      <name val="Calibri"/>
      <family val="3"/>
      <charset val="134"/>
      <scheme val="minor"/>
    </font>
    <font>
      <sz val="11"/>
      <color rgb="FFFF0000"/>
      <name val="Arial"/>
      <family val="2"/>
    </font>
    <font>
      <sz val="11"/>
      <color rgb="FF2D374B"/>
      <name val="宋体"/>
      <family val="3"/>
      <charset val="134"/>
    </font>
    <font>
      <sz val="11"/>
      <color rgb="FFFF0000"/>
      <name val="Calibri"/>
      <family val="2"/>
      <charset val="134"/>
      <scheme val="minor"/>
    </font>
    <font>
      <sz val="10"/>
      <name val="Arial"/>
      <family val="2"/>
    </font>
    <font>
      <sz val="10"/>
      <color rgb="FF333333"/>
      <name val="Arial"/>
      <family val="2"/>
    </font>
    <font>
      <sz val="11"/>
      <name val="Calibri"/>
      <family val="2"/>
      <charset val="134"/>
      <scheme val="minor"/>
    </font>
    <font>
      <b/>
      <sz val="11"/>
      <color theme="1"/>
      <name val="Simsun"/>
      <charset val="134"/>
    </font>
    <font>
      <sz val="11"/>
      <color theme="1"/>
      <name val="Simsun"/>
      <charset val="134"/>
    </font>
    <font>
      <sz val="11"/>
      <name val="Simsun"/>
      <charset val="134"/>
    </font>
    <font>
      <sz val="12"/>
      <color rgb="FF333333"/>
      <name val="Arial"/>
      <family val="2"/>
    </font>
    <font>
      <b/>
      <sz val="12"/>
      <color rgb="FF333333"/>
      <name val="Arial"/>
      <family val="2"/>
    </font>
    <font>
      <sz val="11"/>
      <color rgb="FFFF0000"/>
      <name val="Simsun"/>
      <charset val="134"/>
    </font>
    <font>
      <b/>
      <sz val="10"/>
      <color rgb="FF333333"/>
      <name val="Arial"/>
      <family val="2"/>
    </font>
    <font>
      <b/>
      <sz val="11"/>
      <color theme="1"/>
      <name val="Calibri"/>
      <family val="2"/>
      <scheme val="minor"/>
    </font>
    <font>
      <sz val="11"/>
      <name val="Calibri"/>
      <family val="2"/>
      <scheme val="minor"/>
    </font>
    <font>
      <sz val="9"/>
      <color rgb="FF666666"/>
      <name val="宋体"/>
      <family val="3"/>
      <charset val="134"/>
    </font>
    <font>
      <sz val="9"/>
      <color rgb="FF333333"/>
      <name val="仿宋_GB2312"/>
      <family val="1"/>
      <charset val="134"/>
    </font>
    <font>
      <sz val="9"/>
      <color theme="1"/>
      <name val="宋体"/>
      <family val="3"/>
      <charset val="134"/>
    </font>
    <font>
      <sz val="9"/>
      <color rgb="FFFF0000"/>
      <name val="宋体"/>
      <family val="3"/>
      <charset val="134"/>
    </font>
    <font>
      <u/>
      <sz val="11"/>
      <color theme="10"/>
      <name val="Calibri"/>
      <family val="2"/>
      <charset val="134"/>
      <scheme val="minor"/>
    </font>
    <font>
      <sz val="11"/>
      <color rgb="FFFF0000"/>
      <name val="Calibri"/>
      <family val="3"/>
      <charset val="134"/>
      <scheme val="minor"/>
    </font>
    <font>
      <sz val="12"/>
      <color rgb="FF323534"/>
      <name val="Arial"/>
      <family val="2"/>
    </font>
    <font>
      <b/>
      <sz val="10"/>
      <color rgb="FF333333"/>
      <name val="微软雅黑"/>
      <family val="2"/>
      <charset val="134"/>
    </font>
    <font>
      <sz val="8"/>
      <color rgb="FF005DDC"/>
      <name val="Arial"/>
      <family val="2"/>
    </font>
    <font>
      <sz val="11"/>
      <name val="Calibri"/>
      <family val="3"/>
      <charset val="134"/>
      <scheme val="minor"/>
    </font>
    <font>
      <sz val="10"/>
      <color rgb="FF333333"/>
      <name val="微软雅黑"/>
      <family val="2"/>
      <charset val="134"/>
    </font>
    <font>
      <sz val="8"/>
      <color rgb="FF333333"/>
      <name val="微软雅黑"/>
      <family val="2"/>
      <charset val="134"/>
    </font>
    <font>
      <u/>
      <sz val="11"/>
      <name val="Calibri"/>
      <family val="3"/>
      <charset val="134"/>
      <scheme val="minor"/>
    </font>
    <font>
      <u/>
      <sz val="11"/>
      <name val="Calibri"/>
      <family val="2"/>
      <charset val="134"/>
      <scheme val="minor"/>
    </font>
  </fonts>
  <fills count="15">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9F9F9"/>
        <bgColor indexed="64"/>
      </patternFill>
    </fill>
    <fill>
      <patternFill patternType="solid">
        <fgColor theme="9" tint="0.39997558519241921"/>
        <bgColor indexed="64"/>
      </patternFill>
    </fill>
    <fill>
      <patternFill patternType="solid">
        <fgColor rgb="FFFFFF00"/>
        <bgColor indexed="64"/>
      </patternFill>
    </fill>
    <fill>
      <patternFill patternType="solid">
        <fgColor rgb="FFFFFFFF"/>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6" tint="0.79998168889431442"/>
        <bgColor indexed="64"/>
      </patternFill>
    </fill>
  </fills>
  <borders count="30">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alignment vertical="center"/>
    </xf>
    <xf numFmtId="0" fontId="5" fillId="0" borderId="0">
      <alignment vertical="center"/>
    </xf>
    <xf numFmtId="0" fontId="3" fillId="0" borderId="0">
      <alignment vertical="center"/>
    </xf>
    <xf numFmtId="0" fontId="10" fillId="0" borderId="0"/>
    <xf numFmtId="0" fontId="2" fillId="0" borderId="0"/>
    <xf numFmtId="0" fontId="1" fillId="0" borderId="0"/>
    <xf numFmtId="0" fontId="26" fillId="0" borderId="0" applyNumberFormat="0" applyFill="0" applyBorder="0" applyAlignment="0" applyProtection="0">
      <alignment vertical="center"/>
    </xf>
  </cellStyleXfs>
  <cellXfs count="181">
    <xf numFmtId="0" fontId="0" fillId="0" borderId="0" xfId="0">
      <alignment vertical="center"/>
    </xf>
    <xf numFmtId="0" fontId="0" fillId="2" borderId="1" xfId="0" applyFill="1" applyBorder="1" applyAlignment="1">
      <alignment horizontal="center" vertical="center"/>
    </xf>
    <xf numFmtId="0" fontId="0" fillId="0" borderId="1" xfId="0" applyBorder="1" applyAlignment="1">
      <alignment horizontal="center"/>
    </xf>
    <xf numFmtId="0" fontId="0" fillId="2" borderId="1" xfId="0" applyFill="1" applyBorder="1" applyAlignment="1">
      <alignment horizontal="left" vertical="center" wrapText="1"/>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164" fontId="0" fillId="0" borderId="0" xfId="0" applyNumberFormat="1">
      <alignment vertical="center"/>
    </xf>
    <xf numFmtId="0" fontId="0" fillId="0" borderId="2" xfId="0" applyBorder="1" applyAlignment="1">
      <alignment horizontal="center" vertical="center" wrapText="1"/>
    </xf>
    <xf numFmtId="0" fontId="0" fillId="0" borderId="2" xfId="0" applyBorder="1" applyAlignment="1">
      <alignment vertical="center" wrapText="1"/>
    </xf>
    <xf numFmtId="0" fontId="0" fillId="0" borderId="2" xfId="0" applyBorder="1" applyAlignment="1">
      <alignment horizontal="center" vertical="center"/>
    </xf>
    <xf numFmtId="0" fontId="0" fillId="2" borderId="2" xfId="0" applyFill="1" applyBorder="1" applyAlignment="1">
      <alignment horizontal="center" vertical="center"/>
    </xf>
    <xf numFmtId="164" fontId="0" fillId="0" borderId="2" xfId="0" applyNumberFormat="1" applyBorder="1">
      <alignment vertical="center"/>
    </xf>
    <xf numFmtId="0" fontId="0" fillId="0" borderId="2" xfId="0" applyFill="1" applyBorder="1" applyAlignment="1">
      <alignment horizontal="center"/>
    </xf>
    <xf numFmtId="166" fontId="0" fillId="0" borderId="0" xfId="0" applyNumberFormat="1" applyAlignment="1">
      <alignment horizontal="center" vertical="center"/>
    </xf>
    <xf numFmtId="166" fontId="0" fillId="0" borderId="0" xfId="0" applyNumberFormat="1" applyAlignment="1">
      <alignment horizontal="center" vertical="center" wrapText="1"/>
    </xf>
    <xf numFmtId="10" fontId="0" fillId="0" borderId="0" xfId="0" applyNumberFormat="1" applyAlignment="1">
      <alignment horizontal="center" vertical="center"/>
    </xf>
    <xf numFmtId="0" fontId="5" fillId="0" borderId="0" xfId="1">
      <alignment vertical="center"/>
    </xf>
    <xf numFmtId="0" fontId="5" fillId="0" borderId="0" xfId="1" applyAlignment="1">
      <alignment vertical="center" wrapText="1"/>
    </xf>
    <xf numFmtId="0" fontId="5" fillId="0" borderId="0" xfId="1" applyAlignment="1">
      <alignment horizontal="center" vertical="center" wrapText="1"/>
    </xf>
    <xf numFmtId="0" fontId="7" fillId="0" borderId="0" xfId="1" applyFont="1">
      <alignment vertical="center"/>
    </xf>
    <xf numFmtId="164" fontId="5" fillId="0" borderId="0" xfId="1" applyNumberFormat="1">
      <alignment vertical="center"/>
    </xf>
    <xf numFmtId="11" fontId="0" fillId="0" borderId="0" xfId="0" applyNumberFormat="1">
      <alignment vertical="center"/>
    </xf>
    <xf numFmtId="0" fontId="5" fillId="0" borderId="0" xfId="1" applyAlignment="1">
      <alignment horizontal="center" vertical="center"/>
    </xf>
    <xf numFmtId="0" fontId="0" fillId="0" borderId="2" xfId="0" applyBorder="1">
      <alignment vertical="center"/>
    </xf>
    <xf numFmtId="11" fontId="0" fillId="0" borderId="2" xfId="0" applyNumberFormat="1" applyBorder="1">
      <alignment vertical="center"/>
    </xf>
    <xf numFmtId="14" fontId="0" fillId="0" borderId="0" xfId="0" applyNumberFormat="1">
      <alignment vertical="center"/>
    </xf>
    <xf numFmtId="167" fontId="0" fillId="0" borderId="0" xfId="0" applyNumberFormat="1">
      <alignment vertical="center"/>
    </xf>
    <xf numFmtId="0" fontId="3" fillId="0" borderId="0" xfId="2">
      <alignment vertical="center"/>
    </xf>
    <xf numFmtId="0" fontId="3" fillId="0" borderId="6" xfId="2" applyBorder="1" applyAlignment="1">
      <alignment vertical="center" wrapText="1"/>
    </xf>
    <xf numFmtId="0" fontId="3" fillId="3" borderId="7" xfId="2" applyFill="1" applyBorder="1" applyAlignment="1">
      <alignment horizontal="center" vertical="center" wrapText="1"/>
    </xf>
    <xf numFmtId="0" fontId="3" fillId="4" borderId="2" xfId="2" applyFill="1" applyBorder="1" applyAlignment="1">
      <alignment horizontal="center" vertical="center" wrapText="1"/>
    </xf>
    <xf numFmtId="0" fontId="3" fillId="5" borderId="2" xfId="2" applyFill="1" applyBorder="1" applyAlignment="1">
      <alignment horizontal="center" vertical="center" wrapText="1"/>
    </xf>
    <xf numFmtId="0" fontId="3" fillId="3" borderId="2" xfId="2" applyFill="1" applyBorder="1" applyAlignment="1">
      <alignment horizontal="center" vertical="center" wrapText="1"/>
    </xf>
    <xf numFmtId="0" fontId="3" fillId="5" borderId="8" xfId="2" applyFill="1" applyBorder="1" applyAlignment="1">
      <alignment horizontal="center" vertical="center" wrapText="1"/>
    </xf>
    <xf numFmtId="0" fontId="3" fillId="0" borderId="9" xfId="2" applyBorder="1" applyAlignment="1">
      <alignment vertical="center" wrapText="1"/>
    </xf>
    <xf numFmtId="0" fontId="3" fillId="3" borderId="7" xfId="2" applyFill="1" applyBorder="1">
      <alignment vertical="center"/>
    </xf>
    <xf numFmtId="0" fontId="3" fillId="4" borderId="2" xfId="2" applyFill="1" applyBorder="1">
      <alignment vertical="center"/>
    </xf>
    <xf numFmtId="0" fontId="3" fillId="5" borderId="2" xfId="2" applyFill="1" applyBorder="1">
      <alignment vertical="center"/>
    </xf>
    <xf numFmtId="0" fontId="3" fillId="3" borderId="2" xfId="2" applyFill="1" applyBorder="1">
      <alignment vertical="center"/>
    </xf>
    <xf numFmtId="0" fontId="3" fillId="5" borderId="8" xfId="2" applyFill="1" applyBorder="1">
      <alignment vertical="center"/>
    </xf>
    <xf numFmtId="168" fontId="3" fillId="0" borderId="0" xfId="2" applyNumberFormat="1">
      <alignment vertical="center"/>
    </xf>
    <xf numFmtId="0" fontId="3" fillId="3" borderId="10" xfId="2" applyFill="1" applyBorder="1">
      <alignment vertical="center"/>
    </xf>
    <xf numFmtId="0" fontId="3" fillId="4" borderId="11" xfId="2" applyFill="1" applyBorder="1">
      <alignment vertical="center"/>
    </xf>
    <xf numFmtId="0" fontId="3" fillId="5" borderId="11" xfId="2" applyFill="1" applyBorder="1">
      <alignment vertical="center"/>
    </xf>
    <xf numFmtId="0" fontId="3" fillId="3" borderId="11" xfId="2" applyFill="1" applyBorder="1">
      <alignment vertical="center"/>
    </xf>
    <xf numFmtId="0" fontId="3" fillId="5" borderId="12" xfId="2" applyFill="1" applyBorder="1">
      <alignment vertical="center"/>
    </xf>
    <xf numFmtId="0" fontId="3" fillId="0" borderId="13" xfId="2" applyBorder="1" applyAlignment="1">
      <alignment vertical="center" wrapText="1"/>
    </xf>
    <xf numFmtId="0" fontId="3" fillId="3" borderId="15" xfId="2" applyFill="1" applyBorder="1" applyAlignment="1">
      <alignment horizontal="center" vertical="center" wrapText="1"/>
    </xf>
    <xf numFmtId="0" fontId="3" fillId="3" borderId="15" xfId="2" applyFill="1" applyBorder="1">
      <alignment vertical="center"/>
    </xf>
    <xf numFmtId="0" fontId="3" fillId="6" borderId="9" xfId="2" applyFill="1" applyBorder="1" applyAlignment="1">
      <alignment vertical="center" wrapText="1"/>
    </xf>
    <xf numFmtId="0" fontId="3" fillId="3" borderId="16" xfId="2" applyFill="1" applyBorder="1">
      <alignment vertical="center"/>
    </xf>
    <xf numFmtId="0" fontId="3" fillId="6" borderId="13" xfId="2" applyFill="1" applyBorder="1" applyAlignment="1">
      <alignment vertical="center" wrapText="1"/>
    </xf>
    <xf numFmtId="165" fontId="3" fillId="0" borderId="0" xfId="2" applyNumberFormat="1">
      <alignment vertical="center"/>
    </xf>
    <xf numFmtId="11" fontId="3" fillId="0" borderId="0" xfId="2" applyNumberFormat="1">
      <alignment vertical="center"/>
    </xf>
    <xf numFmtId="169" fontId="0" fillId="0" borderId="0" xfId="0" applyNumberFormat="1">
      <alignment vertical="center"/>
    </xf>
    <xf numFmtId="0" fontId="8" fillId="0" borderId="0" xfId="0" applyFont="1" applyAlignment="1">
      <alignment horizontal="right" vertical="center"/>
    </xf>
    <xf numFmtId="0" fontId="0" fillId="0" borderId="0" xfId="0" applyAlignment="1">
      <alignment horizontal="right" vertical="center"/>
    </xf>
    <xf numFmtId="169" fontId="0" fillId="0" borderId="0" xfId="0" applyNumberFormat="1" applyAlignment="1">
      <alignment horizontal="right" vertical="center"/>
    </xf>
    <xf numFmtId="1" fontId="0" fillId="0" borderId="0" xfId="0" applyNumberFormat="1">
      <alignment vertical="center"/>
    </xf>
    <xf numFmtId="2" fontId="0" fillId="0" borderId="0" xfId="0" applyNumberFormat="1">
      <alignment vertical="center"/>
    </xf>
    <xf numFmtId="1" fontId="5" fillId="0" borderId="0" xfId="1" applyNumberFormat="1">
      <alignment vertical="center"/>
    </xf>
    <xf numFmtId="0" fontId="10" fillId="0" borderId="0" xfId="3" applyAlignment="1">
      <alignment wrapText="1"/>
    </xf>
    <xf numFmtId="0" fontId="10" fillId="0" borderId="0" xfId="3"/>
    <xf numFmtId="0" fontId="0" fillId="0" borderId="0" xfId="0" applyAlignment="1">
      <alignment vertical="center"/>
    </xf>
    <xf numFmtId="0" fontId="10" fillId="0" borderId="0" xfId="3" applyNumberFormat="1"/>
    <xf numFmtId="0" fontId="10" fillId="0" borderId="0" xfId="3" applyNumberFormat="1" applyAlignment="1">
      <alignment wrapText="1"/>
    </xf>
    <xf numFmtId="0" fontId="10" fillId="0" borderId="0" xfId="3" applyAlignment="1">
      <alignment vertical="center"/>
    </xf>
    <xf numFmtId="0" fontId="10" fillId="0" borderId="0" xfId="3" applyAlignment="1">
      <alignment vertical="center" wrapText="1"/>
    </xf>
    <xf numFmtId="170" fontId="0" fillId="0" borderId="0" xfId="0" applyNumberFormat="1" applyAlignment="1"/>
    <xf numFmtId="0" fontId="0" fillId="0" borderId="0" xfId="0" applyAlignment="1"/>
    <xf numFmtId="170" fontId="0" fillId="0" borderId="0" xfId="0" applyNumberFormat="1" applyAlignment="1">
      <alignment vertical="center"/>
    </xf>
    <xf numFmtId="0" fontId="11" fillId="0" borderId="0" xfId="0" applyFont="1" applyAlignment="1">
      <alignment horizontal="left" vertical="center" indent="1"/>
    </xf>
    <xf numFmtId="11" fontId="0" fillId="0" borderId="0" xfId="0" applyNumberFormat="1" applyAlignment="1">
      <alignment vertical="center" wrapText="1"/>
    </xf>
    <xf numFmtId="0" fontId="9" fillId="0" borderId="9" xfId="2" applyFont="1" applyBorder="1" applyAlignment="1">
      <alignment vertical="center" wrapText="1"/>
    </xf>
    <xf numFmtId="0" fontId="12" fillId="0" borderId="9" xfId="2" applyFont="1" applyBorder="1" applyAlignment="1">
      <alignment vertical="center" wrapText="1"/>
    </xf>
    <xf numFmtId="9" fontId="0" fillId="0" borderId="0" xfId="0" applyNumberFormat="1">
      <alignment vertical="center"/>
    </xf>
    <xf numFmtId="1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13" fillId="7" borderId="17" xfId="0" applyFont="1" applyFill="1" applyBorder="1" applyAlignment="1">
      <alignment horizontal="center" vertical="center"/>
    </xf>
    <xf numFmtId="0" fontId="14" fillId="7" borderId="17" xfId="0" applyFont="1" applyFill="1" applyBorder="1" applyAlignment="1">
      <alignment horizontal="center" vertical="center"/>
    </xf>
    <xf numFmtId="0" fontId="14" fillId="7" borderId="17" xfId="0" applyFont="1" applyFill="1" applyBorder="1" applyAlignment="1">
      <alignment horizontal="center" vertical="center" wrapText="1"/>
    </xf>
    <xf numFmtId="0" fontId="15" fillId="0" borderId="17" xfId="0" applyFont="1" applyBorder="1" applyAlignment="1">
      <alignment horizontal="center" vertical="center"/>
    </xf>
    <xf numFmtId="0" fontId="14" fillId="0" borderId="17" xfId="0" applyFont="1" applyBorder="1" applyAlignment="1">
      <alignment horizontal="center" vertical="center"/>
    </xf>
    <xf numFmtId="0" fontId="14" fillId="0" borderId="17" xfId="0" applyFont="1" applyBorder="1" applyAlignment="1">
      <alignment horizontal="center" vertical="center" wrapText="1"/>
    </xf>
    <xf numFmtId="0" fontId="16" fillId="7" borderId="17" xfId="0" applyFont="1" applyFill="1" applyBorder="1" applyAlignment="1">
      <alignment horizontal="center" vertical="center"/>
    </xf>
    <xf numFmtId="0" fontId="18" fillId="0" borderId="17" xfId="0" applyFont="1" applyBorder="1" applyAlignment="1">
      <alignment horizontal="center" vertical="center" wrapText="1"/>
    </xf>
    <xf numFmtId="0" fontId="15" fillId="0" borderId="17" xfId="0" applyFont="1" applyBorder="1" applyAlignment="1">
      <alignment horizontal="center" vertical="center" wrapText="1"/>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14" fillId="8" borderId="17" xfId="0" applyFont="1" applyFill="1" applyBorder="1" applyAlignment="1">
      <alignment horizontal="center" vertical="center" wrapText="1"/>
    </xf>
    <xf numFmtId="0" fontId="11" fillId="7" borderId="17" xfId="0" applyFont="1" applyFill="1" applyBorder="1" applyAlignment="1">
      <alignment horizontal="center" vertical="center" wrapText="1"/>
    </xf>
    <xf numFmtId="0" fontId="14" fillId="9" borderId="17" xfId="0" applyFont="1" applyFill="1" applyBorder="1" applyAlignment="1">
      <alignment horizontal="center" vertical="center" wrapText="1"/>
    </xf>
    <xf numFmtId="0" fontId="18" fillId="7" borderId="17" xfId="0" applyFont="1" applyFill="1" applyBorder="1" applyAlignment="1">
      <alignment horizontal="center" vertical="center" wrapText="1"/>
    </xf>
    <xf numFmtId="14" fontId="12" fillId="0" borderId="0" xfId="0" applyNumberFormat="1" applyFont="1">
      <alignment vertical="center"/>
    </xf>
    <xf numFmtId="0" fontId="12" fillId="0" borderId="0" xfId="0" applyFont="1">
      <alignment vertical="center"/>
    </xf>
    <xf numFmtId="165" fontId="0" fillId="0" borderId="0" xfId="0" applyNumberFormat="1">
      <alignment vertical="center"/>
    </xf>
    <xf numFmtId="168" fontId="0" fillId="0" borderId="0" xfId="0" applyNumberFormat="1" applyAlignment="1">
      <alignment horizontal="center" vertical="center"/>
    </xf>
    <xf numFmtId="11" fontId="0" fillId="0" borderId="0" xfId="0" applyNumberFormat="1" applyAlignment="1">
      <alignment horizontal="center" vertical="center"/>
    </xf>
    <xf numFmtId="0" fontId="2" fillId="0" borderId="0" xfId="4"/>
    <xf numFmtId="0" fontId="20" fillId="6" borderId="0" xfId="4" applyFont="1" applyFill="1"/>
    <xf numFmtId="0" fontId="2" fillId="6" borderId="0" xfId="4" applyFill="1"/>
    <xf numFmtId="11" fontId="2" fillId="0" borderId="0" xfId="4" applyNumberFormat="1"/>
    <xf numFmtId="0" fontId="20" fillId="0" borderId="0" xfId="4" applyFont="1"/>
    <xf numFmtId="10" fontId="2" fillId="0" borderId="0" xfId="4" applyNumberFormat="1"/>
    <xf numFmtId="11" fontId="21" fillId="5" borderId="0" xfId="4" applyNumberFormat="1" applyFont="1" applyFill="1"/>
    <xf numFmtId="0" fontId="2" fillId="5" borderId="0" xfId="4" applyFill="1"/>
    <xf numFmtId="11" fontId="2" fillId="5" borderId="0" xfId="4" applyNumberFormat="1" applyFill="1"/>
    <xf numFmtId="170" fontId="9" fillId="0" borderId="0" xfId="0" applyNumberFormat="1" applyFont="1" applyAlignment="1"/>
    <xf numFmtId="165" fontId="0" fillId="0" borderId="0" xfId="0" applyNumberFormat="1" applyAlignment="1">
      <alignment horizontal="center" vertical="center"/>
    </xf>
    <xf numFmtId="171" fontId="0" fillId="0" borderId="0" xfId="0" applyNumberFormat="1">
      <alignment vertical="center"/>
    </xf>
    <xf numFmtId="172" fontId="0" fillId="0" borderId="0" xfId="0" applyNumberFormat="1">
      <alignment vertical="center"/>
    </xf>
    <xf numFmtId="173" fontId="0" fillId="0" borderId="0" xfId="0" applyNumberFormat="1">
      <alignment vertical="center"/>
    </xf>
    <xf numFmtId="0" fontId="20" fillId="0" borderId="0" xfId="0" applyFont="1" applyAlignment="1"/>
    <xf numFmtId="0" fontId="22" fillId="10" borderId="2" xfId="0" applyFont="1" applyFill="1" applyBorder="1" applyAlignment="1">
      <alignment horizontal="center" vertical="center" wrapText="1"/>
    </xf>
    <xf numFmtId="0" fontId="23" fillId="0" borderId="0" xfId="0" applyFont="1" applyFill="1" applyBorder="1" applyAlignment="1">
      <alignment horizontal="center" vertical="center" wrapText="1"/>
    </xf>
    <xf numFmtId="0" fontId="24" fillId="0" borderId="2" xfId="0" applyFont="1" applyBorder="1" applyAlignment="1">
      <alignment horizontal="center" vertical="center"/>
    </xf>
    <xf numFmtId="166" fontId="22" fillId="10" borderId="2" xfId="0" applyNumberFormat="1" applyFont="1" applyFill="1" applyBorder="1" applyAlignment="1">
      <alignment horizontal="center" vertical="center" wrapText="1"/>
    </xf>
    <xf numFmtId="166" fontId="24" fillId="0" borderId="2" xfId="0" applyNumberFormat="1" applyFont="1" applyBorder="1" applyAlignment="1">
      <alignment horizontal="center" vertical="center"/>
    </xf>
    <xf numFmtId="10" fontId="0" fillId="0" borderId="2" xfId="0" applyNumberFormat="1" applyBorder="1">
      <alignment vertical="center"/>
    </xf>
    <xf numFmtId="166" fontId="0" fillId="0" borderId="0" xfId="0" applyNumberFormat="1">
      <alignment vertical="center"/>
    </xf>
    <xf numFmtId="166" fontId="25" fillId="10" borderId="2" xfId="0" applyNumberFormat="1" applyFont="1" applyFill="1" applyBorder="1" applyAlignment="1">
      <alignment horizontal="center" vertical="center" wrapText="1"/>
    </xf>
    <xf numFmtId="0" fontId="2" fillId="0" borderId="0" xfId="4" applyFill="1"/>
    <xf numFmtId="11" fontId="2" fillId="0" borderId="0" xfId="4" applyNumberFormat="1" applyFill="1"/>
    <xf numFmtId="174" fontId="0" fillId="0" borderId="0" xfId="0" applyNumberFormat="1">
      <alignment vertical="center"/>
    </xf>
    <xf numFmtId="0" fontId="20" fillId="11" borderId="0" xfId="4" applyFont="1" applyFill="1"/>
    <xf numFmtId="0" fontId="2" fillId="11" borderId="0" xfId="4" applyFill="1"/>
    <xf numFmtId="10" fontId="2" fillId="11" borderId="0" xfId="4" applyNumberFormat="1" applyFill="1"/>
    <xf numFmtId="168" fontId="0" fillId="0" borderId="0" xfId="0" applyNumberFormat="1">
      <alignment vertical="center"/>
    </xf>
    <xf numFmtId="0" fontId="26" fillId="0" borderId="0" xfId="6">
      <alignment vertical="center"/>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22" fillId="10" borderId="2" xfId="0" applyFont="1" applyFill="1" applyBorder="1" applyAlignment="1">
      <alignment horizontal="center" vertical="center" wrapText="1"/>
    </xf>
    <xf numFmtId="0" fontId="22" fillId="10" borderId="20" xfId="0" applyFont="1" applyFill="1" applyBorder="1" applyAlignment="1">
      <alignment horizontal="center" vertical="center" wrapText="1"/>
    </xf>
    <xf numFmtId="0" fontId="22" fillId="10" borderId="21" xfId="0" applyFont="1" applyFill="1" applyBorder="1" applyAlignment="1">
      <alignment horizontal="center" vertical="center" wrapText="1"/>
    </xf>
    <xf numFmtId="0" fontId="22" fillId="10" borderId="15" xfId="0" applyFont="1" applyFill="1" applyBorder="1" applyAlignment="1">
      <alignment horizontal="center" vertical="center" wrapText="1"/>
    </xf>
    <xf numFmtId="0" fontId="0" fillId="0" borderId="2" xfId="0" applyBorder="1" applyAlignment="1">
      <alignment horizontal="center" vertical="center"/>
    </xf>
    <xf numFmtId="0" fontId="24" fillId="0" borderId="2" xfId="0" applyFont="1" applyBorder="1" applyAlignment="1">
      <alignment horizontal="center" vertical="center"/>
    </xf>
    <xf numFmtId="0" fontId="3" fillId="3" borderId="4" xfId="2" applyFill="1" applyBorder="1" applyAlignment="1">
      <alignment horizontal="center" vertical="center" wrapText="1"/>
    </xf>
    <xf numFmtId="0" fontId="3" fillId="3" borderId="5" xfId="2" applyFill="1" applyBorder="1" applyAlignment="1">
      <alignment horizontal="center" vertical="center" wrapText="1"/>
    </xf>
    <xf numFmtId="0" fontId="3" fillId="3" borderId="3" xfId="2" applyFill="1" applyBorder="1" applyAlignment="1">
      <alignment horizontal="center" vertical="center" wrapText="1"/>
    </xf>
    <xf numFmtId="0" fontId="3" fillId="3" borderId="14" xfId="2" applyFill="1" applyBorder="1" applyAlignment="1">
      <alignment horizontal="center" vertical="center" wrapText="1"/>
    </xf>
    <xf numFmtId="0" fontId="3" fillId="0" borderId="0" xfId="2" applyAlignment="1">
      <alignment horizontal="center" vertical="center"/>
    </xf>
    <xf numFmtId="0" fontId="26" fillId="0" borderId="22" xfId="6"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9" fillId="9" borderId="0" xfId="0" applyFont="1" applyFill="1">
      <alignment vertical="center"/>
    </xf>
    <xf numFmtId="0" fontId="26" fillId="12" borderId="0" xfId="6" applyFill="1" applyBorder="1">
      <alignment vertical="center"/>
    </xf>
    <xf numFmtId="0" fontId="26" fillId="0" borderId="0" xfId="6" applyBorder="1">
      <alignment vertical="center"/>
    </xf>
    <xf numFmtId="0" fontId="26" fillId="9" borderId="26" xfId="6" applyFill="1" applyBorder="1">
      <alignment vertical="center"/>
    </xf>
    <xf numFmtId="0" fontId="26" fillId="0" borderId="26" xfId="6" applyBorder="1">
      <alignment vertical="center"/>
    </xf>
    <xf numFmtId="9" fontId="0" fillId="13" borderId="0" xfId="0" applyNumberFormat="1" applyFill="1">
      <alignment vertical="center"/>
    </xf>
    <xf numFmtId="0" fontId="28" fillId="0" borderId="26" xfId="0" applyFont="1" applyBorder="1">
      <alignment vertical="center"/>
    </xf>
    <xf numFmtId="0" fontId="0" fillId="0" borderId="27" xfId="0" applyBorder="1">
      <alignment vertical="center"/>
    </xf>
    <xf numFmtId="0" fontId="0" fillId="0" borderId="28" xfId="0" applyBorder="1">
      <alignment vertical="center"/>
    </xf>
    <xf numFmtId="0" fontId="26" fillId="0" borderId="28" xfId="6" applyBorder="1">
      <alignment vertical="center"/>
    </xf>
    <xf numFmtId="0" fontId="0" fillId="0" borderId="29" xfId="0" applyBorder="1">
      <alignment vertical="center"/>
    </xf>
    <xf numFmtId="9" fontId="0" fillId="0" borderId="0" xfId="0" applyNumberFormat="1" applyAlignment="1">
      <alignment horizontal="center" vertical="center"/>
    </xf>
    <xf numFmtId="0" fontId="0" fillId="5" borderId="0" xfId="0" applyFill="1">
      <alignment vertical="center"/>
    </xf>
    <xf numFmtId="0" fontId="29" fillId="5" borderId="0" xfId="0" applyFont="1" applyFill="1">
      <alignment vertical="center"/>
    </xf>
    <xf numFmtId="14" fontId="30" fillId="0" borderId="0" xfId="0" applyNumberFormat="1" applyFont="1">
      <alignment vertical="center"/>
    </xf>
    <xf numFmtId="0" fontId="26" fillId="0" borderId="0" xfId="6" applyFill="1">
      <alignment vertical="center"/>
    </xf>
    <xf numFmtId="0" fontId="0" fillId="13" borderId="0" xfId="0" applyFill="1">
      <alignment vertical="center"/>
    </xf>
    <xf numFmtId="0" fontId="26" fillId="13" borderId="0" xfId="6" applyFill="1">
      <alignment vertical="center"/>
    </xf>
    <xf numFmtId="14" fontId="0" fillId="13" borderId="0" xfId="0" applyNumberFormat="1" applyFill="1">
      <alignment vertical="center"/>
    </xf>
    <xf numFmtId="0" fontId="32" fillId="0" borderId="0" xfId="0" applyFont="1">
      <alignment vertical="center"/>
    </xf>
    <xf numFmtId="0" fontId="33" fillId="5" borderId="0" xfId="0" applyFont="1" applyFill="1">
      <alignment vertical="center"/>
    </xf>
    <xf numFmtId="0" fontId="33" fillId="0" borderId="0" xfId="0" applyFont="1">
      <alignment vertical="center"/>
    </xf>
    <xf numFmtId="0" fontId="26" fillId="12" borderId="0" xfId="6" applyFill="1">
      <alignment vertical="center"/>
    </xf>
    <xf numFmtId="0" fontId="34" fillId="5" borderId="0" xfId="6" applyFont="1" applyFill="1">
      <alignment vertical="center"/>
    </xf>
    <xf numFmtId="0" fontId="35" fillId="0" borderId="0" xfId="6" applyFont="1">
      <alignment vertical="center"/>
    </xf>
    <xf numFmtId="0" fontId="32" fillId="5" borderId="0" xfId="0" applyFont="1" applyFill="1">
      <alignment vertical="center"/>
    </xf>
    <xf numFmtId="14" fontId="30" fillId="0" borderId="0" xfId="0" applyNumberFormat="1" applyFont="1" applyAlignment="1">
      <alignment horizontal="right" vertical="center"/>
    </xf>
    <xf numFmtId="0" fontId="0" fillId="14" borderId="0" xfId="0" applyFill="1">
      <alignment vertical="center"/>
    </xf>
    <xf numFmtId="0" fontId="0" fillId="9" borderId="0" xfId="0" applyFill="1">
      <alignment vertical="center"/>
    </xf>
    <xf numFmtId="0" fontId="0" fillId="0" borderId="0" xfId="0" applyFill="1">
      <alignment vertical="center"/>
    </xf>
    <xf numFmtId="10" fontId="2" fillId="0" borderId="0" xfId="4" applyNumberFormat="1" applyFill="1"/>
  </cellXfs>
  <cellStyles count="7">
    <cellStyle name="Hyperlink" xfId="6" builtinId="8"/>
    <cellStyle name="Normal" xfId="0" builtinId="0"/>
    <cellStyle name="Normal 2" xfId="3" xr:uid="{A24945E2-76DF-4F2B-BCF3-5025644291CC}"/>
    <cellStyle name="常规 2" xfId="2" xr:uid="{F76B167C-0E68-4AA9-BAAE-FE75EC2CBB80}"/>
    <cellStyle name="常规 3" xfId="1" xr:uid="{ED71595A-6C65-49D4-AD05-09CCE946C94C}"/>
    <cellStyle name="常规 4" xfId="4" xr:uid="{6F6A357B-CBAE-44F5-9C7C-07568F2FAB12}"/>
    <cellStyle name="常规 5" xfId="5" xr:uid="{E09DF082-2A94-45E7-8ED2-7B8E0F681DB2}"/>
  </cellStyles>
  <dxfs count="1">
    <dxf>
      <numFmt numFmtId="15" formatCode="0.00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pivotCacheDefinition" Target="pivotCache/pivotCacheDefinition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褐煤!$C$1</c:f>
              <c:strCache>
                <c:ptCount val="1"/>
                <c:pt idx="0">
                  <c:v>内蒙古东部褐煤价格指数</c:v>
                </c:pt>
              </c:strCache>
            </c:strRef>
          </c:tx>
          <c:spPr>
            <a:ln w="19050" cap="rnd">
              <a:solidFill>
                <a:schemeClr val="accent1"/>
              </a:solidFill>
              <a:round/>
            </a:ln>
            <a:effectLst/>
          </c:spPr>
          <c:marker>
            <c:symbol val="none"/>
          </c:marker>
          <c:xVal>
            <c:numRef>
              <c:f>褐煤!$A$2:$A$35</c:f>
              <c:numCache>
                <c:formatCode>m/d/yyyy</c:formatCode>
                <c:ptCount val="34"/>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numCache>
            </c:numRef>
          </c:xVal>
          <c:yVal>
            <c:numRef>
              <c:f>褐煤!$C$2:$C$35</c:f>
              <c:numCache>
                <c:formatCode>General</c:formatCode>
                <c:ptCount val="34"/>
                <c:pt idx="0">
                  <c:v>116.9</c:v>
                </c:pt>
                <c:pt idx="1">
                  <c:v>116.9</c:v>
                </c:pt>
                <c:pt idx="2">
                  <c:v>116.9</c:v>
                </c:pt>
                <c:pt idx="5">
                  <c:v>116.1</c:v>
                </c:pt>
                <c:pt idx="6">
                  <c:v>116.1</c:v>
                </c:pt>
                <c:pt idx="7">
                  <c:v>116.8</c:v>
                </c:pt>
                <c:pt idx="8">
                  <c:v>121</c:v>
                </c:pt>
                <c:pt idx="9">
                  <c:v>121</c:v>
                </c:pt>
                <c:pt idx="10">
                  <c:v>121.9</c:v>
                </c:pt>
                <c:pt idx="11">
                  <c:v>122.1</c:v>
                </c:pt>
                <c:pt idx="12">
                  <c:v>126.5</c:v>
                </c:pt>
                <c:pt idx="13">
                  <c:v>127.4</c:v>
                </c:pt>
                <c:pt idx="14">
                  <c:v>128.5</c:v>
                </c:pt>
                <c:pt idx="15">
                  <c:v>131.6</c:v>
                </c:pt>
                <c:pt idx="16">
                  <c:v>138.4</c:v>
                </c:pt>
                <c:pt idx="17">
                  <c:v>142.6</c:v>
                </c:pt>
                <c:pt idx="19">
                  <c:v>149.6</c:v>
                </c:pt>
                <c:pt idx="20">
                  <c:v>149.80000000000001</c:v>
                </c:pt>
                <c:pt idx="22">
                  <c:v>159.30000000000001</c:v>
                </c:pt>
                <c:pt idx="23">
                  <c:v>166.1</c:v>
                </c:pt>
                <c:pt idx="24">
                  <c:v>167.5</c:v>
                </c:pt>
                <c:pt idx="25">
                  <c:v>172</c:v>
                </c:pt>
                <c:pt idx="26">
                  <c:v>174</c:v>
                </c:pt>
                <c:pt idx="27">
                  <c:v>174.7</c:v>
                </c:pt>
                <c:pt idx="28">
                  <c:v>174.7</c:v>
                </c:pt>
                <c:pt idx="29">
                  <c:v>174.7</c:v>
                </c:pt>
                <c:pt idx="30">
                  <c:v>174.4</c:v>
                </c:pt>
                <c:pt idx="31">
                  <c:v>174.4</c:v>
                </c:pt>
                <c:pt idx="32">
                  <c:v>174.4</c:v>
                </c:pt>
                <c:pt idx="33">
                  <c:v>174.4</c:v>
                </c:pt>
              </c:numCache>
            </c:numRef>
          </c:yVal>
          <c:smooth val="1"/>
          <c:extLst>
            <c:ext xmlns:c16="http://schemas.microsoft.com/office/drawing/2014/chart" uri="{C3380CC4-5D6E-409C-BE32-E72D297353CC}">
              <c16:uniqueId val="{00000000-6D78-4386-BD35-139A2D682A02}"/>
            </c:ext>
          </c:extLst>
        </c:ser>
        <c:ser>
          <c:idx val="1"/>
          <c:order val="1"/>
          <c:tx>
            <c:strRef>
              <c:f>褐煤!$D$1</c:f>
              <c:strCache>
                <c:ptCount val="1"/>
                <c:pt idx="0">
                  <c:v>辽宁沿海褐煤指导价格</c:v>
                </c:pt>
              </c:strCache>
            </c:strRef>
          </c:tx>
          <c:spPr>
            <a:ln w="19050" cap="rnd">
              <a:solidFill>
                <a:schemeClr val="accent2"/>
              </a:solidFill>
              <a:round/>
            </a:ln>
            <a:effectLst/>
          </c:spPr>
          <c:marker>
            <c:symbol val="none"/>
          </c:marker>
          <c:xVal>
            <c:numRef>
              <c:f>褐煤!$A$2:$A$35</c:f>
              <c:numCache>
                <c:formatCode>m/d/yyyy</c:formatCode>
                <c:ptCount val="34"/>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numCache>
            </c:numRef>
          </c:xVal>
          <c:yVal>
            <c:numRef>
              <c:f>褐煤!$D$2:$D$35</c:f>
              <c:numCache>
                <c:formatCode>General</c:formatCode>
                <c:ptCount val="34"/>
                <c:pt idx="0">
                  <c:v>214.4</c:v>
                </c:pt>
                <c:pt idx="1">
                  <c:v>214.4</c:v>
                </c:pt>
                <c:pt idx="2">
                  <c:v>203.7</c:v>
                </c:pt>
                <c:pt idx="3">
                  <c:v>203.5</c:v>
                </c:pt>
                <c:pt idx="4">
                  <c:v>203.5</c:v>
                </c:pt>
                <c:pt idx="5">
                  <c:v>203.6</c:v>
                </c:pt>
                <c:pt idx="6">
                  <c:v>203.6</c:v>
                </c:pt>
                <c:pt idx="7">
                  <c:v>208.3</c:v>
                </c:pt>
                <c:pt idx="8">
                  <c:v>209.8</c:v>
                </c:pt>
                <c:pt idx="9">
                  <c:v>210.1</c:v>
                </c:pt>
                <c:pt idx="10">
                  <c:v>216</c:v>
                </c:pt>
                <c:pt idx="11">
                  <c:v>216</c:v>
                </c:pt>
                <c:pt idx="12">
                  <c:v>221.9</c:v>
                </c:pt>
                <c:pt idx="13">
                  <c:v>241.6</c:v>
                </c:pt>
                <c:pt idx="14">
                  <c:v>241.6</c:v>
                </c:pt>
                <c:pt idx="15">
                  <c:v>242.3</c:v>
                </c:pt>
                <c:pt idx="16">
                  <c:v>249</c:v>
                </c:pt>
                <c:pt idx="17">
                  <c:v>283.89999999999998</c:v>
                </c:pt>
                <c:pt idx="18">
                  <c:v>286.60000000000002</c:v>
                </c:pt>
                <c:pt idx="19">
                  <c:v>286.60000000000002</c:v>
                </c:pt>
                <c:pt idx="20">
                  <c:v>286.39999999999998</c:v>
                </c:pt>
                <c:pt idx="21">
                  <c:v>295.2</c:v>
                </c:pt>
                <c:pt idx="22">
                  <c:v>304.39999999999998</c:v>
                </c:pt>
                <c:pt idx="23">
                  <c:v>307.5</c:v>
                </c:pt>
                <c:pt idx="24">
                  <c:v>318.89999999999998</c:v>
                </c:pt>
                <c:pt idx="25">
                  <c:v>324.60000000000002</c:v>
                </c:pt>
                <c:pt idx="26">
                  <c:v>326.60000000000002</c:v>
                </c:pt>
                <c:pt idx="27">
                  <c:v>331.9</c:v>
                </c:pt>
                <c:pt idx="28">
                  <c:v>340</c:v>
                </c:pt>
                <c:pt idx="29">
                  <c:v>345.6</c:v>
                </c:pt>
                <c:pt idx="30">
                  <c:v>343.9</c:v>
                </c:pt>
                <c:pt idx="31">
                  <c:v>343.8</c:v>
                </c:pt>
                <c:pt idx="32">
                  <c:v>343.3</c:v>
                </c:pt>
                <c:pt idx="33">
                  <c:v>343.4</c:v>
                </c:pt>
              </c:numCache>
            </c:numRef>
          </c:yVal>
          <c:smooth val="1"/>
          <c:extLst>
            <c:ext xmlns:c16="http://schemas.microsoft.com/office/drawing/2014/chart" uri="{C3380CC4-5D6E-409C-BE32-E72D297353CC}">
              <c16:uniqueId val="{00000001-6D78-4386-BD35-139A2D682A02}"/>
            </c:ext>
          </c:extLst>
        </c:ser>
        <c:dLbls>
          <c:showLegendKey val="0"/>
          <c:showVal val="0"/>
          <c:showCatName val="0"/>
          <c:showSerName val="0"/>
          <c:showPercent val="0"/>
          <c:showBubbleSize val="0"/>
        </c:dLbls>
        <c:axId val="1381292272"/>
        <c:axId val="1381291440"/>
      </c:scatterChart>
      <c:valAx>
        <c:axId val="1381292272"/>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291440"/>
        <c:crosses val="autoZero"/>
        <c:crossBetween val="midCat"/>
      </c:valAx>
      <c:valAx>
        <c:axId val="138129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29227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褐煤!$C$1</c:f>
              <c:strCache>
                <c:ptCount val="1"/>
                <c:pt idx="0">
                  <c:v>内蒙古东部褐煤价格指数</c:v>
                </c:pt>
              </c:strCache>
            </c:strRef>
          </c:tx>
          <c:spPr>
            <a:ln w="19050" cap="rnd">
              <a:solidFill>
                <a:schemeClr val="accent1"/>
              </a:solidFill>
              <a:round/>
            </a:ln>
            <a:effectLst/>
          </c:spPr>
          <c:marker>
            <c:symbol val="none"/>
          </c:marker>
          <c:xVal>
            <c:numRef>
              <c:f>褐煤!$A$2:$A$374</c:f>
              <c:numCache>
                <c:formatCode>m/d/yyyy</c:formatCode>
                <c:ptCount val="373"/>
                <c:pt idx="0">
                  <c:v>42503</c:v>
                </c:pt>
                <c:pt idx="1">
                  <c:v>42510</c:v>
                </c:pt>
                <c:pt idx="2">
                  <c:v>42517</c:v>
                </c:pt>
                <c:pt idx="3">
                  <c:v>42524</c:v>
                </c:pt>
                <c:pt idx="4">
                  <c:v>42531</c:v>
                </c:pt>
                <c:pt idx="5">
                  <c:v>42538</c:v>
                </c:pt>
                <c:pt idx="6">
                  <c:v>42545</c:v>
                </c:pt>
                <c:pt idx="7">
                  <c:v>42552</c:v>
                </c:pt>
                <c:pt idx="8">
                  <c:v>42559</c:v>
                </c:pt>
                <c:pt idx="9">
                  <c:v>42566</c:v>
                </c:pt>
                <c:pt idx="10">
                  <c:v>42573</c:v>
                </c:pt>
                <c:pt idx="11">
                  <c:v>42580</c:v>
                </c:pt>
                <c:pt idx="12">
                  <c:v>42587</c:v>
                </c:pt>
                <c:pt idx="13">
                  <c:v>42594</c:v>
                </c:pt>
                <c:pt idx="14">
                  <c:v>42601</c:v>
                </c:pt>
                <c:pt idx="15">
                  <c:v>42608</c:v>
                </c:pt>
                <c:pt idx="16">
                  <c:v>42615</c:v>
                </c:pt>
                <c:pt idx="17">
                  <c:v>42622</c:v>
                </c:pt>
                <c:pt idx="18">
                  <c:v>42629</c:v>
                </c:pt>
                <c:pt idx="19">
                  <c:v>42636</c:v>
                </c:pt>
                <c:pt idx="20">
                  <c:v>42643</c:v>
                </c:pt>
                <c:pt idx="21">
                  <c:v>42650</c:v>
                </c:pt>
                <c:pt idx="22">
                  <c:v>42657</c:v>
                </c:pt>
                <c:pt idx="23">
                  <c:v>42664</c:v>
                </c:pt>
                <c:pt idx="24">
                  <c:v>42671</c:v>
                </c:pt>
                <c:pt idx="25">
                  <c:v>42678</c:v>
                </c:pt>
                <c:pt idx="26">
                  <c:v>42685</c:v>
                </c:pt>
                <c:pt idx="27">
                  <c:v>42692</c:v>
                </c:pt>
                <c:pt idx="28">
                  <c:v>42699</c:v>
                </c:pt>
                <c:pt idx="29">
                  <c:v>42706</c:v>
                </c:pt>
                <c:pt idx="30">
                  <c:v>42713</c:v>
                </c:pt>
                <c:pt idx="31">
                  <c:v>42720</c:v>
                </c:pt>
                <c:pt idx="32">
                  <c:v>42727</c:v>
                </c:pt>
                <c:pt idx="33">
                  <c:v>42734</c:v>
                </c:pt>
                <c:pt idx="34">
                  <c:v>42741</c:v>
                </c:pt>
                <c:pt idx="35">
                  <c:v>42748</c:v>
                </c:pt>
                <c:pt idx="36">
                  <c:v>42755</c:v>
                </c:pt>
                <c:pt idx="37">
                  <c:v>42762</c:v>
                </c:pt>
                <c:pt idx="38">
                  <c:v>42769</c:v>
                </c:pt>
                <c:pt idx="39">
                  <c:v>42776</c:v>
                </c:pt>
                <c:pt idx="40">
                  <c:v>42783</c:v>
                </c:pt>
                <c:pt idx="41">
                  <c:v>42790</c:v>
                </c:pt>
                <c:pt idx="42">
                  <c:v>42797</c:v>
                </c:pt>
                <c:pt idx="43">
                  <c:v>42804</c:v>
                </c:pt>
                <c:pt idx="44">
                  <c:v>42811</c:v>
                </c:pt>
                <c:pt idx="45">
                  <c:v>42818</c:v>
                </c:pt>
                <c:pt idx="46">
                  <c:v>42825</c:v>
                </c:pt>
                <c:pt idx="47">
                  <c:v>42832</c:v>
                </c:pt>
                <c:pt idx="48">
                  <c:v>42839</c:v>
                </c:pt>
                <c:pt idx="49">
                  <c:v>42846</c:v>
                </c:pt>
                <c:pt idx="50">
                  <c:v>42853</c:v>
                </c:pt>
                <c:pt idx="51">
                  <c:v>42860</c:v>
                </c:pt>
                <c:pt idx="52">
                  <c:v>42867</c:v>
                </c:pt>
                <c:pt idx="53">
                  <c:v>42874</c:v>
                </c:pt>
                <c:pt idx="54">
                  <c:v>42881</c:v>
                </c:pt>
                <c:pt idx="55">
                  <c:v>42888</c:v>
                </c:pt>
                <c:pt idx="56">
                  <c:v>42895</c:v>
                </c:pt>
                <c:pt idx="57">
                  <c:v>42902</c:v>
                </c:pt>
                <c:pt idx="58">
                  <c:v>42909</c:v>
                </c:pt>
                <c:pt idx="59">
                  <c:v>42916</c:v>
                </c:pt>
                <c:pt idx="60">
                  <c:v>42923</c:v>
                </c:pt>
                <c:pt idx="61">
                  <c:v>42930</c:v>
                </c:pt>
                <c:pt idx="62">
                  <c:v>42937</c:v>
                </c:pt>
                <c:pt idx="63">
                  <c:v>42944</c:v>
                </c:pt>
                <c:pt idx="64">
                  <c:v>42951</c:v>
                </c:pt>
                <c:pt idx="65">
                  <c:v>42958</c:v>
                </c:pt>
                <c:pt idx="66">
                  <c:v>42965</c:v>
                </c:pt>
                <c:pt idx="67">
                  <c:v>42972</c:v>
                </c:pt>
                <c:pt idx="68">
                  <c:v>42979</c:v>
                </c:pt>
                <c:pt idx="69">
                  <c:v>42986</c:v>
                </c:pt>
                <c:pt idx="70">
                  <c:v>42993</c:v>
                </c:pt>
                <c:pt idx="71">
                  <c:v>43000</c:v>
                </c:pt>
                <c:pt idx="72">
                  <c:v>43007</c:v>
                </c:pt>
                <c:pt idx="73">
                  <c:v>43014</c:v>
                </c:pt>
                <c:pt idx="74">
                  <c:v>43021</c:v>
                </c:pt>
                <c:pt idx="75">
                  <c:v>43028</c:v>
                </c:pt>
                <c:pt idx="76">
                  <c:v>43035</c:v>
                </c:pt>
                <c:pt idx="77">
                  <c:v>43042</c:v>
                </c:pt>
                <c:pt idx="78">
                  <c:v>43049</c:v>
                </c:pt>
                <c:pt idx="79">
                  <c:v>43056</c:v>
                </c:pt>
                <c:pt idx="80">
                  <c:v>43063</c:v>
                </c:pt>
                <c:pt idx="81">
                  <c:v>43070</c:v>
                </c:pt>
                <c:pt idx="82">
                  <c:v>43077</c:v>
                </c:pt>
                <c:pt idx="83">
                  <c:v>43084</c:v>
                </c:pt>
                <c:pt idx="84">
                  <c:v>43091</c:v>
                </c:pt>
                <c:pt idx="85">
                  <c:v>43098</c:v>
                </c:pt>
                <c:pt idx="86">
                  <c:v>43105</c:v>
                </c:pt>
                <c:pt idx="87">
                  <c:v>43112</c:v>
                </c:pt>
                <c:pt idx="88">
                  <c:v>43119</c:v>
                </c:pt>
                <c:pt idx="89">
                  <c:v>43126</c:v>
                </c:pt>
                <c:pt idx="90">
                  <c:v>43133</c:v>
                </c:pt>
                <c:pt idx="91">
                  <c:v>43140</c:v>
                </c:pt>
                <c:pt idx="92">
                  <c:v>43147</c:v>
                </c:pt>
                <c:pt idx="93">
                  <c:v>43154</c:v>
                </c:pt>
                <c:pt idx="94">
                  <c:v>43161</c:v>
                </c:pt>
                <c:pt idx="95">
                  <c:v>43168</c:v>
                </c:pt>
                <c:pt idx="96">
                  <c:v>43175</c:v>
                </c:pt>
                <c:pt idx="97">
                  <c:v>43182</c:v>
                </c:pt>
                <c:pt idx="98">
                  <c:v>43189</c:v>
                </c:pt>
                <c:pt idx="99">
                  <c:v>43196</c:v>
                </c:pt>
                <c:pt idx="100">
                  <c:v>43203</c:v>
                </c:pt>
                <c:pt idx="101">
                  <c:v>43210</c:v>
                </c:pt>
                <c:pt idx="102">
                  <c:v>43217</c:v>
                </c:pt>
                <c:pt idx="103">
                  <c:v>43224</c:v>
                </c:pt>
                <c:pt idx="104">
                  <c:v>43231</c:v>
                </c:pt>
                <c:pt idx="105">
                  <c:v>43238</c:v>
                </c:pt>
                <c:pt idx="106">
                  <c:v>43245</c:v>
                </c:pt>
                <c:pt idx="107">
                  <c:v>43252</c:v>
                </c:pt>
                <c:pt idx="108">
                  <c:v>43259</c:v>
                </c:pt>
                <c:pt idx="109">
                  <c:v>43266</c:v>
                </c:pt>
                <c:pt idx="110">
                  <c:v>43273</c:v>
                </c:pt>
                <c:pt idx="111">
                  <c:v>43280</c:v>
                </c:pt>
                <c:pt idx="112">
                  <c:v>43287</c:v>
                </c:pt>
                <c:pt idx="113">
                  <c:v>43294</c:v>
                </c:pt>
                <c:pt idx="114">
                  <c:v>43301</c:v>
                </c:pt>
                <c:pt idx="115">
                  <c:v>43308</c:v>
                </c:pt>
                <c:pt idx="116">
                  <c:v>43315</c:v>
                </c:pt>
                <c:pt idx="117">
                  <c:v>43322</c:v>
                </c:pt>
                <c:pt idx="118">
                  <c:v>43329</c:v>
                </c:pt>
                <c:pt idx="119">
                  <c:v>43336</c:v>
                </c:pt>
                <c:pt idx="120">
                  <c:v>43343</c:v>
                </c:pt>
                <c:pt idx="121">
                  <c:v>43350</c:v>
                </c:pt>
                <c:pt idx="122">
                  <c:v>43357</c:v>
                </c:pt>
                <c:pt idx="123">
                  <c:v>43364</c:v>
                </c:pt>
                <c:pt idx="124">
                  <c:v>43371</c:v>
                </c:pt>
                <c:pt idx="125">
                  <c:v>43378</c:v>
                </c:pt>
                <c:pt idx="126">
                  <c:v>43385</c:v>
                </c:pt>
                <c:pt idx="127">
                  <c:v>43392</c:v>
                </c:pt>
                <c:pt idx="128">
                  <c:v>43399</c:v>
                </c:pt>
                <c:pt idx="129">
                  <c:v>43406</c:v>
                </c:pt>
                <c:pt idx="130">
                  <c:v>43413</c:v>
                </c:pt>
                <c:pt idx="131">
                  <c:v>43420</c:v>
                </c:pt>
                <c:pt idx="132">
                  <c:v>43427</c:v>
                </c:pt>
                <c:pt idx="133">
                  <c:v>43434</c:v>
                </c:pt>
                <c:pt idx="134">
                  <c:v>43441</c:v>
                </c:pt>
                <c:pt idx="135">
                  <c:v>43448</c:v>
                </c:pt>
                <c:pt idx="136">
                  <c:v>43455</c:v>
                </c:pt>
                <c:pt idx="137">
                  <c:v>43462</c:v>
                </c:pt>
                <c:pt idx="138">
                  <c:v>43469</c:v>
                </c:pt>
                <c:pt idx="139">
                  <c:v>43476</c:v>
                </c:pt>
                <c:pt idx="140">
                  <c:v>43483</c:v>
                </c:pt>
                <c:pt idx="141">
                  <c:v>43490</c:v>
                </c:pt>
                <c:pt idx="142">
                  <c:v>43497</c:v>
                </c:pt>
                <c:pt idx="143">
                  <c:v>43504</c:v>
                </c:pt>
                <c:pt idx="144">
                  <c:v>43511</c:v>
                </c:pt>
                <c:pt idx="145">
                  <c:v>43518</c:v>
                </c:pt>
                <c:pt idx="146">
                  <c:v>43525</c:v>
                </c:pt>
                <c:pt idx="147">
                  <c:v>43532</c:v>
                </c:pt>
                <c:pt idx="148">
                  <c:v>43539</c:v>
                </c:pt>
                <c:pt idx="149">
                  <c:v>43546</c:v>
                </c:pt>
                <c:pt idx="150">
                  <c:v>43553</c:v>
                </c:pt>
                <c:pt idx="151">
                  <c:v>43560</c:v>
                </c:pt>
                <c:pt idx="152">
                  <c:v>43567</c:v>
                </c:pt>
                <c:pt idx="153">
                  <c:v>43574</c:v>
                </c:pt>
                <c:pt idx="154">
                  <c:v>43581</c:v>
                </c:pt>
                <c:pt idx="155">
                  <c:v>43588</c:v>
                </c:pt>
                <c:pt idx="156">
                  <c:v>43595</c:v>
                </c:pt>
                <c:pt idx="157">
                  <c:v>43602</c:v>
                </c:pt>
                <c:pt idx="158">
                  <c:v>43609</c:v>
                </c:pt>
                <c:pt idx="159">
                  <c:v>43616</c:v>
                </c:pt>
                <c:pt idx="160">
                  <c:v>43623</c:v>
                </c:pt>
                <c:pt idx="161">
                  <c:v>43630</c:v>
                </c:pt>
                <c:pt idx="162">
                  <c:v>43637</c:v>
                </c:pt>
                <c:pt idx="163">
                  <c:v>43644</c:v>
                </c:pt>
                <c:pt idx="164">
                  <c:v>43651</c:v>
                </c:pt>
                <c:pt idx="165">
                  <c:v>43658</c:v>
                </c:pt>
                <c:pt idx="166">
                  <c:v>43665</c:v>
                </c:pt>
                <c:pt idx="167">
                  <c:v>43672</c:v>
                </c:pt>
                <c:pt idx="168">
                  <c:v>43679</c:v>
                </c:pt>
                <c:pt idx="169">
                  <c:v>43686</c:v>
                </c:pt>
                <c:pt idx="170">
                  <c:v>43693</c:v>
                </c:pt>
                <c:pt idx="171">
                  <c:v>43700</c:v>
                </c:pt>
                <c:pt idx="172">
                  <c:v>43707</c:v>
                </c:pt>
                <c:pt idx="173">
                  <c:v>43714</c:v>
                </c:pt>
                <c:pt idx="174">
                  <c:v>43721</c:v>
                </c:pt>
                <c:pt idx="175">
                  <c:v>43728</c:v>
                </c:pt>
                <c:pt idx="176">
                  <c:v>43735</c:v>
                </c:pt>
                <c:pt idx="177">
                  <c:v>43742</c:v>
                </c:pt>
                <c:pt idx="178">
                  <c:v>43749</c:v>
                </c:pt>
                <c:pt idx="179">
                  <c:v>43756</c:v>
                </c:pt>
                <c:pt idx="180">
                  <c:v>43763</c:v>
                </c:pt>
                <c:pt idx="181">
                  <c:v>43770</c:v>
                </c:pt>
                <c:pt idx="182">
                  <c:v>43777</c:v>
                </c:pt>
                <c:pt idx="183">
                  <c:v>43784</c:v>
                </c:pt>
                <c:pt idx="184">
                  <c:v>43791</c:v>
                </c:pt>
                <c:pt idx="185">
                  <c:v>43798</c:v>
                </c:pt>
                <c:pt idx="186">
                  <c:v>43805</c:v>
                </c:pt>
                <c:pt idx="187">
                  <c:v>43812</c:v>
                </c:pt>
                <c:pt idx="188">
                  <c:v>43819</c:v>
                </c:pt>
                <c:pt idx="189">
                  <c:v>43826</c:v>
                </c:pt>
                <c:pt idx="190">
                  <c:v>43833</c:v>
                </c:pt>
                <c:pt idx="191">
                  <c:v>43840</c:v>
                </c:pt>
                <c:pt idx="192">
                  <c:v>43847</c:v>
                </c:pt>
                <c:pt idx="193">
                  <c:v>43854</c:v>
                </c:pt>
                <c:pt idx="194">
                  <c:v>43861</c:v>
                </c:pt>
                <c:pt idx="195">
                  <c:v>43868</c:v>
                </c:pt>
                <c:pt idx="196">
                  <c:v>43875</c:v>
                </c:pt>
                <c:pt idx="197">
                  <c:v>43882</c:v>
                </c:pt>
                <c:pt idx="198">
                  <c:v>43889</c:v>
                </c:pt>
                <c:pt idx="199">
                  <c:v>43896</c:v>
                </c:pt>
                <c:pt idx="200">
                  <c:v>43903</c:v>
                </c:pt>
                <c:pt idx="201">
                  <c:v>43910</c:v>
                </c:pt>
                <c:pt idx="202">
                  <c:v>43917</c:v>
                </c:pt>
                <c:pt idx="203">
                  <c:v>43924</c:v>
                </c:pt>
                <c:pt idx="204">
                  <c:v>43931</c:v>
                </c:pt>
                <c:pt idx="205">
                  <c:v>43938</c:v>
                </c:pt>
                <c:pt idx="206">
                  <c:v>43945</c:v>
                </c:pt>
                <c:pt idx="207">
                  <c:v>43952</c:v>
                </c:pt>
                <c:pt idx="208">
                  <c:v>43959</c:v>
                </c:pt>
                <c:pt idx="209">
                  <c:v>43966</c:v>
                </c:pt>
                <c:pt idx="210">
                  <c:v>43973</c:v>
                </c:pt>
                <c:pt idx="211">
                  <c:v>43980</c:v>
                </c:pt>
                <c:pt idx="212">
                  <c:v>43987</c:v>
                </c:pt>
                <c:pt idx="213">
                  <c:v>43994</c:v>
                </c:pt>
                <c:pt idx="214">
                  <c:v>44001</c:v>
                </c:pt>
                <c:pt idx="215">
                  <c:v>44008</c:v>
                </c:pt>
                <c:pt idx="216">
                  <c:v>44015</c:v>
                </c:pt>
                <c:pt idx="217">
                  <c:v>44022</c:v>
                </c:pt>
                <c:pt idx="218">
                  <c:v>44029</c:v>
                </c:pt>
                <c:pt idx="219">
                  <c:v>44036</c:v>
                </c:pt>
                <c:pt idx="220">
                  <c:v>44043</c:v>
                </c:pt>
                <c:pt idx="221">
                  <c:v>44050</c:v>
                </c:pt>
                <c:pt idx="222">
                  <c:v>44057</c:v>
                </c:pt>
                <c:pt idx="223">
                  <c:v>44064</c:v>
                </c:pt>
                <c:pt idx="224">
                  <c:v>44071</c:v>
                </c:pt>
                <c:pt idx="225">
                  <c:v>44078</c:v>
                </c:pt>
                <c:pt idx="226">
                  <c:v>44085</c:v>
                </c:pt>
                <c:pt idx="227">
                  <c:v>44092</c:v>
                </c:pt>
                <c:pt idx="228">
                  <c:v>44099</c:v>
                </c:pt>
                <c:pt idx="229">
                  <c:v>44106</c:v>
                </c:pt>
                <c:pt idx="230">
                  <c:v>44113</c:v>
                </c:pt>
                <c:pt idx="231">
                  <c:v>44120</c:v>
                </c:pt>
                <c:pt idx="232">
                  <c:v>44127</c:v>
                </c:pt>
                <c:pt idx="233">
                  <c:v>44134</c:v>
                </c:pt>
                <c:pt idx="234">
                  <c:v>44141</c:v>
                </c:pt>
                <c:pt idx="235">
                  <c:v>44148</c:v>
                </c:pt>
                <c:pt idx="236">
                  <c:v>44155</c:v>
                </c:pt>
                <c:pt idx="237">
                  <c:v>44162</c:v>
                </c:pt>
                <c:pt idx="238">
                  <c:v>44169</c:v>
                </c:pt>
                <c:pt idx="239">
                  <c:v>44176</c:v>
                </c:pt>
                <c:pt idx="240">
                  <c:v>44183</c:v>
                </c:pt>
                <c:pt idx="241">
                  <c:v>44190</c:v>
                </c:pt>
                <c:pt idx="242">
                  <c:v>44197</c:v>
                </c:pt>
                <c:pt idx="243">
                  <c:v>44204</c:v>
                </c:pt>
                <c:pt idx="244">
                  <c:v>44211</c:v>
                </c:pt>
                <c:pt idx="245">
                  <c:v>44218</c:v>
                </c:pt>
                <c:pt idx="246">
                  <c:v>44225</c:v>
                </c:pt>
                <c:pt idx="247">
                  <c:v>44232</c:v>
                </c:pt>
                <c:pt idx="248">
                  <c:v>44239</c:v>
                </c:pt>
                <c:pt idx="249">
                  <c:v>44246</c:v>
                </c:pt>
                <c:pt idx="250">
                  <c:v>44253</c:v>
                </c:pt>
                <c:pt idx="251">
                  <c:v>44260</c:v>
                </c:pt>
                <c:pt idx="252">
                  <c:v>44267</c:v>
                </c:pt>
                <c:pt idx="253">
                  <c:v>44274</c:v>
                </c:pt>
                <c:pt idx="254">
                  <c:v>44281</c:v>
                </c:pt>
                <c:pt idx="255">
                  <c:v>44288</c:v>
                </c:pt>
                <c:pt idx="256">
                  <c:v>44295</c:v>
                </c:pt>
                <c:pt idx="257">
                  <c:v>44302</c:v>
                </c:pt>
                <c:pt idx="258">
                  <c:v>44309</c:v>
                </c:pt>
                <c:pt idx="259">
                  <c:v>44316</c:v>
                </c:pt>
                <c:pt idx="260">
                  <c:v>44323</c:v>
                </c:pt>
                <c:pt idx="261">
                  <c:v>44330</c:v>
                </c:pt>
                <c:pt idx="262">
                  <c:v>44337</c:v>
                </c:pt>
                <c:pt idx="263">
                  <c:v>44344</c:v>
                </c:pt>
                <c:pt idx="264">
                  <c:v>44351</c:v>
                </c:pt>
                <c:pt idx="265">
                  <c:v>44358</c:v>
                </c:pt>
                <c:pt idx="266">
                  <c:v>44365</c:v>
                </c:pt>
                <c:pt idx="267">
                  <c:v>44372</c:v>
                </c:pt>
                <c:pt idx="268">
                  <c:v>44379</c:v>
                </c:pt>
                <c:pt idx="269">
                  <c:v>44386</c:v>
                </c:pt>
                <c:pt idx="270">
                  <c:v>44393</c:v>
                </c:pt>
                <c:pt idx="271">
                  <c:v>44400</c:v>
                </c:pt>
                <c:pt idx="272">
                  <c:v>44407</c:v>
                </c:pt>
                <c:pt idx="273">
                  <c:v>44414</c:v>
                </c:pt>
                <c:pt idx="274">
                  <c:v>44421</c:v>
                </c:pt>
                <c:pt idx="275">
                  <c:v>44428</c:v>
                </c:pt>
                <c:pt idx="276">
                  <c:v>44435</c:v>
                </c:pt>
                <c:pt idx="277">
                  <c:v>44442</c:v>
                </c:pt>
                <c:pt idx="278">
                  <c:v>44449</c:v>
                </c:pt>
                <c:pt idx="279">
                  <c:v>44456</c:v>
                </c:pt>
                <c:pt idx="280">
                  <c:v>44463</c:v>
                </c:pt>
                <c:pt idx="281">
                  <c:v>44470</c:v>
                </c:pt>
                <c:pt idx="282">
                  <c:v>44477</c:v>
                </c:pt>
                <c:pt idx="283">
                  <c:v>44484</c:v>
                </c:pt>
                <c:pt idx="284">
                  <c:v>44491</c:v>
                </c:pt>
                <c:pt idx="285">
                  <c:v>44498</c:v>
                </c:pt>
                <c:pt idx="286">
                  <c:v>44505</c:v>
                </c:pt>
                <c:pt idx="287">
                  <c:v>44512</c:v>
                </c:pt>
                <c:pt idx="288">
                  <c:v>44519</c:v>
                </c:pt>
                <c:pt idx="289">
                  <c:v>44526</c:v>
                </c:pt>
                <c:pt idx="290">
                  <c:v>44533</c:v>
                </c:pt>
                <c:pt idx="291">
                  <c:v>44540</c:v>
                </c:pt>
                <c:pt idx="292">
                  <c:v>44547</c:v>
                </c:pt>
                <c:pt idx="293">
                  <c:v>44554</c:v>
                </c:pt>
                <c:pt idx="294">
                  <c:v>44561</c:v>
                </c:pt>
                <c:pt idx="295">
                  <c:v>44568</c:v>
                </c:pt>
                <c:pt idx="296">
                  <c:v>44575</c:v>
                </c:pt>
                <c:pt idx="297">
                  <c:v>44582</c:v>
                </c:pt>
                <c:pt idx="298">
                  <c:v>44589</c:v>
                </c:pt>
                <c:pt idx="299">
                  <c:v>44596</c:v>
                </c:pt>
                <c:pt idx="300">
                  <c:v>44603</c:v>
                </c:pt>
                <c:pt idx="301">
                  <c:v>44610</c:v>
                </c:pt>
                <c:pt idx="302">
                  <c:v>44617</c:v>
                </c:pt>
              </c:numCache>
            </c:numRef>
          </c:xVal>
          <c:yVal>
            <c:numRef>
              <c:f>褐煤!$C$2:$C$374</c:f>
              <c:numCache>
                <c:formatCode>General</c:formatCode>
                <c:ptCount val="373"/>
                <c:pt idx="0">
                  <c:v>116.9</c:v>
                </c:pt>
                <c:pt idx="1">
                  <c:v>116.9</c:v>
                </c:pt>
                <c:pt idx="2">
                  <c:v>116.9</c:v>
                </c:pt>
                <c:pt idx="5">
                  <c:v>116.1</c:v>
                </c:pt>
                <c:pt idx="6">
                  <c:v>116.1</c:v>
                </c:pt>
                <c:pt idx="7">
                  <c:v>116.8</c:v>
                </c:pt>
                <c:pt idx="8">
                  <c:v>121</c:v>
                </c:pt>
                <c:pt idx="9">
                  <c:v>121</c:v>
                </c:pt>
                <c:pt idx="10">
                  <c:v>121.9</c:v>
                </c:pt>
                <c:pt idx="11">
                  <c:v>122.1</c:v>
                </c:pt>
                <c:pt idx="12">
                  <c:v>126.5</c:v>
                </c:pt>
                <c:pt idx="13">
                  <c:v>127.4</c:v>
                </c:pt>
                <c:pt idx="14">
                  <c:v>128.5</c:v>
                </c:pt>
                <c:pt idx="15">
                  <c:v>131.6</c:v>
                </c:pt>
                <c:pt idx="16">
                  <c:v>138.4</c:v>
                </c:pt>
                <c:pt idx="17">
                  <c:v>142.6</c:v>
                </c:pt>
                <c:pt idx="19">
                  <c:v>149.6</c:v>
                </c:pt>
                <c:pt idx="20">
                  <c:v>149.80000000000001</c:v>
                </c:pt>
                <c:pt idx="22">
                  <c:v>159.30000000000001</c:v>
                </c:pt>
                <c:pt idx="23">
                  <c:v>166.1</c:v>
                </c:pt>
                <c:pt idx="24">
                  <c:v>167.5</c:v>
                </c:pt>
                <c:pt idx="25">
                  <c:v>172</c:v>
                </c:pt>
                <c:pt idx="26">
                  <c:v>174</c:v>
                </c:pt>
                <c:pt idx="27">
                  <c:v>174.7</c:v>
                </c:pt>
                <c:pt idx="28">
                  <c:v>174.7</c:v>
                </c:pt>
                <c:pt idx="29">
                  <c:v>174.7</c:v>
                </c:pt>
                <c:pt idx="30">
                  <c:v>174.4</c:v>
                </c:pt>
                <c:pt idx="31">
                  <c:v>174.4</c:v>
                </c:pt>
                <c:pt idx="32">
                  <c:v>174.4</c:v>
                </c:pt>
                <c:pt idx="33">
                  <c:v>174.4</c:v>
                </c:pt>
                <c:pt idx="34">
                  <c:v>174.4</c:v>
                </c:pt>
                <c:pt idx="35">
                  <c:v>175.4</c:v>
                </c:pt>
                <c:pt idx="36">
                  <c:v>175.4</c:v>
                </c:pt>
                <c:pt idx="37">
                  <c:v>175.4</c:v>
                </c:pt>
                <c:pt idx="38">
                  <c:v>175.4</c:v>
                </c:pt>
                <c:pt idx="39">
                  <c:v>175.4</c:v>
                </c:pt>
                <c:pt idx="40">
                  <c:v>175.8</c:v>
                </c:pt>
                <c:pt idx="41">
                  <c:v>175.8</c:v>
                </c:pt>
                <c:pt idx="42">
                  <c:v>175.8</c:v>
                </c:pt>
                <c:pt idx="43">
                  <c:v>176.4</c:v>
                </c:pt>
                <c:pt idx="44">
                  <c:v>176.4</c:v>
                </c:pt>
                <c:pt idx="45">
                  <c:v>176.4</c:v>
                </c:pt>
                <c:pt idx="46">
                  <c:v>176.4</c:v>
                </c:pt>
                <c:pt idx="47">
                  <c:v>176.4</c:v>
                </c:pt>
                <c:pt idx="48">
                  <c:v>175.7</c:v>
                </c:pt>
                <c:pt idx="49">
                  <c:v>174.6</c:v>
                </c:pt>
                <c:pt idx="177">
                  <c:v>216.9</c:v>
                </c:pt>
                <c:pt idx="178" formatCode="0.0_ ">
                  <c:v>216.9</c:v>
                </c:pt>
                <c:pt idx="179" formatCode="0.0_ ">
                  <c:v>216.9</c:v>
                </c:pt>
                <c:pt idx="180" formatCode="0.0_ ">
                  <c:v>216.9</c:v>
                </c:pt>
                <c:pt idx="181">
                  <c:v>216.9</c:v>
                </c:pt>
                <c:pt idx="182" formatCode="0.0_ ">
                  <c:v>216.9</c:v>
                </c:pt>
                <c:pt idx="183" formatCode="0.0_ ">
                  <c:v>216.9</c:v>
                </c:pt>
                <c:pt idx="184" formatCode="0.0_ ">
                  <c:v>216.9</c:v>
                </c:pt>
                <c:pt idx="185">
                  <c:v>216.9</c:v>
                </c:pt>
                <c:pt idx="186" formatCode="0.0_ ">
                  <c:v>216.8</c:v>
                </c:pt>
                <c:pt idx="187" formatCode="0.0_ ">
                  <c:v>216.8</c:v>
                </c:pt>
                <c:pt idx="188" formatCode="0.0_ ">
                  <c:v>216.8</c:v>
                </c:pt>
                <c:pt idx="189" formatCode="0.0_ ">
                  <c:v>218.4</c:v>
                </c:pt>
                <c:pt idx="190" formatCode="0.0_ ">
                  <c:v>218.4</c:v>
                </c:pt>
                <c:pt idx="191" formatCode="0.0_ ">
                  <c:v>218.4</c:v>
                </c:pt>
                <c:pt idx="192" formatCode="0.0_ ">
                  <c:v>218.4</c:v>
                </c:pt>
                <c:pt idx="193" formatCode="0.0_ ">
                  <c:v>218.4</c:v>
                </c:pt>
                <c:pt idx="194" formatCode="0.0_ ">
                  <c:v>218.4</c:v>
                </c:pt>
                <c:pt idx="195" formatCode="0.0_ ">
                  <c:v>221.7</c:v>
                </c:pt>
                <c:pt idx="196" formatCode="0.0_ ">
                  <c:v>224.5</c:v>
                </c:pt>
                <c:pt idx="197" formatCode="0.0_ ">
                  <c:v>224.5</c:v>
                </c:pt>
                <c:pt idx="198" formatCode="0.0_ ">
                  <c:v>224.5</c:v>
                </c:pt>
                <c:pt idx="199" formatCode="0.0_ ">
                  <c:v>224.9</c:v>
                </c:pt>
                <c:pt idx="200" formatCode="0.0_ ">
                  <c:v>224.9</c:v>
                </c:pt>
                <c:pt idx="201" formatCode="0.0_ ">
                  <c:v>223.4</c:v>
                </c:pt>
                <c:pt idx="202" formatCode="0.0_ ">
                  <c:v>223.4</c:v>
                </c:pt>
                <c:pt idx="203" formatCode="0.0_ ">
                  <c:v>218.5</c:v>
                </c:pt>
                <c:pt idx="204" formatCode="0.0_ ">
                  <c:v>217.1</c:v>
                </c:pt>
                <c:pt idx="205" formatCode="0.0_ ">
                  <c:v>217.1</c:v>
                </c:pt>
                <c:pt idx="206" formatCode="0.0_ ">
                  <c:v>216.1</c:v>
                </c:pt>
                <c:pt idx="207" formatCode="0.0_ ">
                  <c:v>216.2</c:v>
                </c:pt>
                <c:pt idx="208" formatCode="0.0_ ">
                  <c:v>213.6</c:v>
                </c:pt>
                <c:pt idx="209" formatCode="0.0_ ">
                  <c:v>213.6</c:v>
                </c:pt>
                <c:pt idx="210" formatCode="0.0_ ">
                  <c:v>213.6</c:v>
                </c:pt>
                <c:pt idx="211" formatCode="0.0_ ">
                  <c:v>213</c:v>
                </c:pt>
                <c:pt idx="212" formatCode="0.0_ ">
                  <c:v>216.3</c:v>
                </c:pt>
                <c:pt idx="213" formatCode="0.0_ ">
                  <c:v>216.3</c:v>
                </c:pt>
                <c:pt idx="214" formatCode="0.0_ ">
                  <c:v>216.3</c:v>
                </c:pt>
                <c:pt idx="215" formatCode="0.0_ ">
                  <c:v>216.3</c:v>
                </c:pt>
                <c:pt idx="216" formatCode="0.0_ ">
                  <c:v>221.3</c:v>
                </c:pt>
                <c:pt idx="217" formatCode="0.0_ ">
                  <c:v>222.1</c:v>
                </c:pt>
                <c:pt idx="218" formatCode="0.0_ ">
                  <c:v>222.1</c:v>
                </c:pt>
                <c:pt idx="219" formatCode="0.0_ ">
                  <c:v>223.2</c:v>
                </c:pt>
                <c:pt idx="220" formatCode="0.0_ ">
                  <c:v>223.6</c:v>
                </c:pt>
                <c:pt idx="221" formatCode="0.0_ ">
                  <c:v>223.4</c:v>
                </c:pt>
                <c:pt idx="222" formatCode="0.0_ ">
                  <c:v>223.4</c:v>
                </c:pt>
                <c:pt idx="223" formatCode="0.0_ ">
                  <c:v>223.7</c:v>
                </c:pt>
                <c:pt idx="224" formatCode="0.0_ ">
                  <c:v>225.8</c:v>
                </c:pt>
                <c:pt idx="225" formatCode="0.0_ ">
                  <c:v>227.7</c:v>
                </c:pt>
                <c:pt idx="226" formatCode="0.0_ ">
                  <c:v>227.8</c:v>
                </c:pt>
                <c:pt idx="227" formatCode="0.0_ ">
                  <c:v>227.8</c:v>
                </c:pt>
                <c:pt idx="228" formatCode="0.0_ ">
                  <c:v>228</c:v>
                </c:pt>
                <c:pt idx="229" formatCode="0.0_ ">
                  <c:v>228.6</c:v>
                </c:pt>
                <c:pt idx="230" formatCode="0.0_ ">
                  <c:v>228.6</c:v>
                </c:pt>
                <c:pt idx="231" formatCode="0.0_ ">
                  <c:v>228.8</c:v>
                </c:pt>
                <c:pt idx="232" formatCode="0.0_ ">
                  <c:v>229.6</c:v>
                </c:pt>
                <c:pt idx="233" formatCode="0.0_ ">
                  <c:v>229.6</c:v>
                </c:pt>
                <c:pt idx="234" formatCode="0.0_ ">
                  <c:v>229.6</c:v>
                </c:pt>
                <c:pt idx="235" formatCode="0.0_ ">
                  <c:v>229.8</c:v>
                </c:pt>
                <c:pt idx="236" formatCode="0.0_ ">
                  <c:v>231.8</c:v>
                </c:pt>
                <c:pt idx="237" formatCode="0.0_ ">
                  <c:v>231.8</c:v>
                </c:pt>
                <c:pt idx="238" formatCode="0.0_ ">
                  <c:v>231.8</c:v>
                </c:pt>
                <c:pt idx="239" formatCode="0.0_ ">
                  <c:v>231.8</c:v>
                </c:pt>
                <c:pt idx="240" formatCode="0.0_ ">
                  <c:v>232.2</c:v>
                </c:pt>
                <c:pt idx="241" formatCode="0.0_ ">
                  <c:v>232.2</c:v>
                </c:pt>
                <c:pt idx="242" formatCode="0.0_ ">
                  <c:v>233.9</c:v>
                </c:pt>
                <c:pt idx="243" formatCode="0.0_ ">
                  <c:v>233.9</c:v>
                </c:pt>
                <c:pt idx="249" formatCode="0.0_ ">
                  <c:v>238.6</c:v>
                </c:pt>
                <c:pt idx="250" formatCode="0.0_ ">
                  <c:v>238.6</c:v>
                </c:pt>
                <c:pt idx="251" formatCode="0.0_ ">
                  <c:v>239.4</c:v>
                </c:pt>
                <c:pt idx="252" formatCode="0.0_ ">
                  <c:v>239.4</c:v>
                </c:pt>
                <c:pt idx="253" formatCode="0.0_ ">
                  <c:v>239.4</c:v>
                </c:pt>
                <c:pt idx="254" formatCode="0.0_ ">
                  <c:v>239.8</c:v>
                </c:pt>
                <c:pt idx="255" formatCode="0.0_ ">
                  <c:v>237.9</c:v>
                </c:pt>
                <c:pt idx="256" formatCode="0.0_ ">
                  <c:v>237.3</c:v>
                </c:pt>
                <c:pt idx="257" formatCode="0.0_ ">
                  <c:v>237.3</c:v>
                </c:pt>
                <c:pt idx="258" formatCode="0.0_ ">
                  <c:v>237.3</c:v>
                </c:pt>
                <c:pt idx="259" formatCode="0.0_ ">
                  <c:v>237.4</c:v>
                </c:pt>
                <c:pt idx="260" formatCode="0.0_ ">
                  <c:v>237.5</c:v>
                </c:pt>
                <c:pt idx="261" formatCode="0.0_ ">
                  <c:v>239.4</c:v>
                </c:pt>
                <c:pt idx="262" formatCode="0.0_ ">
                  <c:v>255.1</c:v>
                </c:pt>
                <c:pt idx="263" formatCode="0.0_ ">
                  <c:v>255.1</c:v>
                </c:pt>
                <c:pt idx="264" formatCode="0.0_ ">
                  <c:v>255.4</c:v>
                </c:pt>
                <c:pt idx="265" formatCode="0.0_ ">
                  <c:v>257.2</c:v>
                </c:pt>
                <c:pt idx="266" formatCode="0.0_ ">
                  <c:v>257.2</c:v>
                </c:pt>
                <c:pt idx="267" formatCode="0.0_ ">
                  <c:v>258.5</c:v>
                </c:pt>
                <c:pt idx="268" formatCode="0.0_ ">
                  <c:v>258.5</c:v>
                </c:pt>
                <c:pt idx="269" formatCode="0.0_ ">
                  <c:v>264.7</c:v>
                </c:pt>
                <c:pt idx="270" formatCode="0.0_ ">
                  <c:v>266.89999999999998</c:v>
                </c:pt>
                <c:pt idx="271" formatCode="0.0_ ">
                  <c:v>269.10000000000002</c:v>
                </c:pt>
                <c:pt idx="272" formatCode="0.0_ ">
                  <c:v>269.89999999999998</c:v>
                </c:pt>
                <c:pt idx="273" formatCode="0.0_ ">
                  <c:v>269.89999999999998</c:v>
                </c:pt>
                <c:pt idx="274" formatCode="0.0_ ">
                  <c:v>269.89999999999998</c:v>
                </c:pt>
                <c:pt idx="275" formatCode="0.0_ ">
                  <c:v>275.10000000000002</c:v>
                </c:pt>
                <c:pt idx="276" formatCode="0.0_ ">
                  <c:v>275.10000000000002</c:v>
                </c:pt>
                <c:pt idx="277" formatCode="0.0_ ">
                  <c:v>276.8</c:v>
                </c:pt>
                <c:pt idx="278" formatCode="0.0_ ">
                  <c:v>276.8</c:v>
                </c:pt>
                <c:pt idx="279" formatCode="0.0_ ">
                  <c:v>276.8</c:v>
                </c:pt>
                <c:pt idx="280" formatCode="0.0_ ">
                  <c:v>279.10000000000002</c:v>
                </c:pt>
                <c:pt idx="281" formatCode="0.0_ ">
                  <c:v>279.10000000000002</c:v>
                </c:pt>
                <c:pt idx="282" formatCode="0.0_ ">
                  <c:v>305.10000000000002</c:v>
                </c:pt>
                <c:pt idx="283" formatCode="0.0_ ">
                  <c:v>315</c:v>
                </c:pt>
                <c:pt idx="284" formatCode="0.0_ ">
                  <c:v>315</c:v>
                </c:pt>
                <c:pt idx="285" formatCode="0.0_ ">
                  <c:v>315</c:v>
                </c:pt>
                <c:pt idx="286" formatCode="0.0_ ">
                  <c:v>313.8</c:v>
                </c:pt>
                <c:pt idx="287" formatCode="0.0_ ">
                  <c:v>317.60000000000002</c:v>
                </c:pt>
                <c:pt idx="288" formatCode="0.0_ ">
                  <c:v>317.60000000000002</c:v>
                </c:pt>
                <c:pt idx="289" formatCode="0.0_ ">
                  <c:v>325.39999999999998</c:v>
                </c:pt>
                <c:pt idx="290" formatCode="0.0_ ">
                  <c:v>325.39999999999998</c:v>
                </c:pt>
                <c:pt idx="291" formatCode="0.0_ ">
                  <c:v>318.89999999999998</c:v>
                </c:pt>
                <c:pt idx="292" formatCode="0.0_ ">
                  <c:v>318.89999999999998</c:v>
                </c:pt>
                <c:pt idx="293" formatCode="0.0_ ">
                  <c:v>318.89999999999998</c:v>
                </c:pt>
                <c:pt idx="294" formatCode="0.0_ ">
                  <c:v>318.89999999999998</c:v>
                </c:pt>
                <c:pt idx="295" formatCode="0.0_ ">
                  <c:v>321.8</c:v>
                </c:pt>
                <c:pt idx="296" formatCode="0.0_ ">
                  <c:v>321.8</c:v>
                </c:pt>
                <c:pt idx="297" formatCode="0.0_ ">
                  <c:v>321.8</c:v>
                </c:pt>
                <c:pt idx="298" formatCode="0.0_ ">
                  <c:v>323.89999999999998</c:v>
                </c:pt>
                <c:pt idx="299" formatCode="0.0_ ">
                  <c:v>323.89999999999998</c:v>
                </c:pt>
                <c:pt idx="300" formatCode="0.0_ ">
                  <c:v>323.89999999999998</c:v>
                </c:pt>
                <c:pt idx="301" formatCode="0.0_ ">
                  <c:v>324.5</c:v>
                </c:pt>
                <c:pt idx="302" formatCode="0.0_ ">
                  <c:v>324.5</c:v>
                </c:pt>
              </c:numCache>
            </c:numRef>
          </c:yVal>
          <c:smooth val="1"/>
          <c:extLst>
            <c:ext xmlns:c16="http://schemas.microsoft.com/office/drawing/2014/chart" uri="{C3380CC4-5D6E-409C-BE32-E72D297353CC}">
              <c16:uniqueId val="{00000000-59E0-45CF-AFCA-B965D6666806}"/>
            </c:ext>
          </c:extLst>
        </c:ser>
        <c:dLbls>
          <c:showLegendKey val="0"/>
          <c:showVal val="0"/>
          <c:showCatName val="0"/>
          <c:showSerName val="0"/>
          <c:showPercent val="0"/>
          <c:showBubbleSize val="0"/>
        </c:dLbls>
        <c:axId val="1773874400"/>
        <c:axId val="1773872320"/>
      </c:scatterChart>
      <c:valAx>
        <c:axId val="177387440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72320"/>
        <c:crosses val="autoZero"/>
        <c:crossBetween val="midCat"/>
      </c:valAx>
      <c:valAx>
        <c:axId val="177387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8744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航天煤油!$A$2:$A$49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航天煤油!$E$2:$E$49</c:f>
              <c:numCache>
                <c:formatCode>General</c:formatCode>
                <c:ptCount val="48"/>
                <c:pt idx="0">
                  <c:v>4755</c:v>
                </c:pt>
                <c:pt idx="1">
                  <c:v>4689</c:v>
                </c:pt>
                <c:pt idx="2">
                  <c:v>4913</c:v>
                </c:pt>
                <c:pt idx="3">
                  <c:v>5289</c:v>
                </c:pt>
                <c:pt idx="4">
                  <c:v>5216</c:v>
                </c:pt>
                <c:pt idx="5">
                  <c:v>5375</c:v>
                </c:pt>
                <c:pt idx="6">
                  <c:v>5521</c:v>
                </c:pt>
                <c:pt idx="7">
                  <c:v>5759</c:v>
                </c:pt>
                <c:pt idx="8">
                  <c:v>6118</c:v>
                </c:pt>
                <c:pt idx="9">
                  <c:v>5611</c:v>
                </c:pt>
                <c:pt idx="10">
                  <c:v>4778</c:v>
                </c:pt>
                <c:pt idx="11">
                  <c:v>4499</c:v>
                </c:pt>
                <c:pt idx="12">
                  <c:v>4800</c:v>
                </c:pt>
                <c:pt idx="13">
                  <c:v>4859</c:v>
                </c:pt>
                <c:pt idx="14">
                  <c:v>4982</c:v>
                </c:pt>
                <c:pt idx="15">
                  <c:v>5107</c:v>
                </c:pt>
                <c:pt idx="16">
                  <c:v>4704</c:v>
                </c:pt>
                <c:pt idx="17">
                  <c:v>4885</c:v>
                </c:pt>
                <c:pt idx="18">
                  <c:v>4806</c:v>
                </c:pt>
                <c:pt idx="19">
                  <c:v>4950</c:v>
                </c:pt>
                <c:pt idx="20">
                  <c:v>4870</c:v>
                </c:pt>
                <c:pt idx="21">
                  <c:v>4789</c:v>
                </c:pt>
                <c:pt idx="22">
                  <c:v>4934</c:v>
                </c:pt>
                <c:pt idx="23">
                  <c:v>4944</c:v>
                </c:pt>
                <c:pt idx="24">
                  <c:v>4164</c:v>
                </c:pt>
                <c:pt idx="25">
                  <c:v>2978</c:v>
                </c:pt>
                <c:pt idx="26">
                  <c:v>1629</c:v>
                </c:pt>
                <c:pt idx="27">
                  <c:v>1673</c:v>
                </c:pt>
                <c:pt idx="28">
                  <c:v>2672</c:v>
                </c:pt>
                <c:pt idx="29">
                  <c:v>2840</c:v>
                </c:pt>
                <c:pt idx="30">
                  <c:v>2833</c:v>
                </c:pt>
                <c:pt idx="31">
                  <c:v>2553</c:v>
                </c:pt>
                <c:pt idx="32">
                  <c:v>2664</c:v>
                </c:pt>
                <c:pt idx="33">
                  <c:v>2729</c:v>
                </c:pt>
                <c:pt idx="34">
                  <c:v>3242</c:v>
                </c:pt>
                <c:pt idx="35">
                  <c:v>3476</c:v>
                </c:pt>
                <c:pt idx="36">
                  <c:v>3788</c:v>
                </c:pt>
                <c:pt idx="37">
                  <c:v>4065</c:v>
                </c:pt>
                <c:pt idx="38">
                  <c:v>3972</c:v>
                </c:pt>
                <c:pt idx="39">
                  <c:v>4236</c:v>
                </c:pt>
                <c:pt idx="40">
                  <c:v>4440</c:v>
                </c:pt>
                <c:pt idx="41">
                  <c:v>4598</c:v>
                </c:pt>
                <c:pt idx="42">
                  <c:v>4457</c:v>
                </c:pt>
                <c:pt idx="43">
                  <c:v>4635</c:v>
                </c:pt>
                <c:pt idx="44">
                  <c:v>5395</c:v>
                </c:pt>
                <c:pt idx="45">
                  <c:v>5364</c:v>
                </c:pt>
                <c:pt idx="46">
                  <c:v>4851</c:v>
                </c:pt>
                <c:pt idx="47">
                  <c:v>5414</c:v>
                </c:pt>
              </c:numCache>
            </c:numRef>
          </c:yVal>
          <c:smooth val="1"/>
          <c:extLst>
            <c:ext xmlns:c16="http://schemas.microsoft.com/office/drawing/2014/chart" uri="{C3380CC4-5D6E-409C-BE32-E72D297353CC}">
              <c16:uniqueId val="{00000000-FFE5-405C-884E-E9BE0DCEEC01}"/>
            </c:ext>
          </c:extLst>
        </c:ser>
        <c:ser>
          <c:idx val="1"/>
          <c:order val="1"/>
          <c:spPr>
            <a:ln w="19050" cap="rnd">
              <a:solidFill>
                <a:schemeClr val="accent2"/>
              </a:solidFill>
              <a:round/>
            </a:ln>
            <a:effectLst/>
          </c:spPr>
          <c:marker>
            <c:symbol val="none"/>
          </c:marker>
          <c:xVal>
            <c:numRef>
              <c:f>航天煤油!$A$2:$A$49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航天煤油!$F$2:$F$49</c:f>
              <c:numCache>
                <c:formatCode>General</c:formatCode>
                <c:ptCount val="48"/>
                <c:pt idx="0">
                  <c:v>4865</c:v>
                </c:pt>
                <c:pt idx="1">
                  <c:v>4799</c:v>
                </c:pt>
                <c:pt idx="2">
                  <c:v>5023</c:v>
                </c:pt>
                <c:pt idx="3">
                  <c:v>5399</c:v>
                </c:pt>
                <c:pt idx="4">
                  <c:v>5326</c:v>
                </c:pt>
                <c:pt idx="5">
                  <c:v>5485</c:v>
                </c:pt>
                <c:pt idx="6">
                  <c:v>5631</c:v>
                </c:pt>
                <c:pt idx="7">
                  <c:v>5869</c:v>
                </c:pt>
                <c:pt idx="8">
                  <c:v>6228</c:v>
                </c:pt>
                <c:pt idx="9">
                  <c:v>5721</c:v>
                </c:pt>
                <c:pt idx="10">
                  <c:v>4830</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2724</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1-FFE5-405C-884E-E9BE0DCEEC01}"/>
            </c:ext>
          </c:extLst>
        </c:ser>
        <c:ser>
          <c:idx val="2"/>
          <c:order val="2"/>
          <c:spPr>
            <a:ln w="19050" cap="rnd">
              <a:solidFill>
                <a:schemeClr val="accent3"/>
              </a:solidFill>
              <a:round/>
            </a:ln>
            <a:effectLst/>
          </c:spPr>
          <c:marker>
            <c:symbol val="none"/>
          </c:marker>
          <c:xVal>
            <c:numRef>
              <c:f>航天煤油!$A$2:$A$49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航天煤油!$G$2:$G$49</c:f>
              <c:numCache>
                <c:formatCode>General</c:formatCode>
                <c:ptCount val="48"/>
                <c:pt idx="0">
                  <c:v>4865</c:v>
                </c:pt>
                <c:pt idx="1">
                  <c:v>4799</c:v>
                </c:pt>
                <c:pt idx="2">
                  <c:v>5023</c:v>
                </c:pt>
                <c:pt idx="3">
                  <c:v>5399</c:v>
                </c:pt>
                <c:pt idx="4">
                  <c:v>5326</c:v>
                </c:pt>
                <c:pt idx="5">
                  <c:v>5485</c:v>
                </c:pt>
                <c:pt idx="6">
                  <c:v>5631</c:v>
                </c:pt>
                <c:pt idx="7">
                  <c:v>5869</c:v>
                </c:pt>
                <c:pt idx="8">
                  <c:v>6228</c:v>
                </c:pt>
                <c:pt idx="9">
                  <c:v>5721</c:v>
                </c:pt>
                <c:pt idx="10">
                  <c:v>4830</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2723</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2-FFE5-405C-884E-E9BE0DCEEC01}"/>
            </c:ext>
          </c:extLst>
        </c:ser>
        <c:ser>
          <c:idx val="3"/>
          <c:order val="3"/>
          <c:spPr>
            <a:ln w="19050" cap="rnd">
              <a:solidFill>
                <a:schemeClr val="accent4"/>
              </a:solidFill>
              <a:round/>
            </a:ln>
            <a:effectLst/>
          </c:spPr>
          <c:marker>
            <c:symbol val="none"/>
          </c:marker>
          <c:xVal>
            <c:numRef>
              <c:f>航天煤油!$A$2:$A$49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航天煤油!$H$2:$H$49</c:f>
              <c:numCache>
                <c:formatCode>General</c:formatCode>
                <c:ptCount val="48"/>
                <c:pt idx="0">
                  <c:v>4783</c:v>
                </c:pt>
                <c:pt idx="1">
                  <c:v>4729</c:v>
                </c:pt>
                <c:pt idx="2">
                  <c:v>4953</c:v>
                </c:pt>
                <c:pt idx="3">
                  <c:v>5329</c:v>
                </c:pt>
                <c:pt idx="4">
                  <c:v>5256</c:v>
                </c:pt>
                <c:pt idx="5">
                  <c:v>5415</c:v>
                </c:pt>
                <c:pt idx="6">
                  <c:v>5561</c:v>
                </c:pt>
                <c:pt idx="7">
                  <c:v>5799</c:v>
                </c:pt>
                <c:pt idx="8">
                  <c:v>6158</c:v>
                </c:pt>
                <c:pt idx="9">
                  <c:v>5651</c:v>
                </c:pt>
                <c:pt idx="10">
                  <c:v>4728</c:v>
                </c:pt>
                <c:pt idx="11">
                  <c:v>4525</c:v>
                </c:pt>
                <c:pt idx="12">
                  <c:v>4826</c:v>
                </c:pt>
                <c:pt idx="13">
                  <c:v>4885</c:v>
                </c:pt>
                <c:pt idx="14">
                  <c:v>5008</c:v>
                </c:pt>
                <c:pt idx="15">
                  <c:v>5133</c:v>
                </c:pt>
                <c:pt idx="16">
                  <c:v>4730</c:v>
                </c:pt>
                <c:pt idx="17">
                  <c:v>4911</c:v>
                </c:pt>
                <c:pt idx="18">
                  <c:v>4832</c:v>
                </c:pt>
                <c:pt idx="19">
                  <c:v>4976</c:v>
                </c:pt>
                <c:pt idx="20">
                  <c:v>4896</c:v>
                </c:pt>
                <c:pt idx="21">
                  <c:v>4815</c:v>
                </c:pt>
                <c:pt idx="22">
                  <c:v>4925</c:v>
                </c:pt>
                <c:pt idx="23">
                  <c:v>4935</c:v>
                </c:pt>
                <c:pt idx="24">
                  <c:v>4155</c:v>
                </c:pt>
                <c:pt idx="25">
                  <c:v>2969</c:v>
                </c:pt>
                <c:pt idx="26">
                  <c:v>1620</c:v>
                </c:pt>
                <c:pt idx="27">
                  <c:v>1664</c:v>
                </c:pt>
                <c:pt idx="28">
                  <c:v>2663</c:v>
                </c:pt>
                <c:pt idx="29">
                  <c:v>2831</c:v>
                </c:pt>
                <c:pt idx="30">
                  <c:v>2824</c:v>
                </c:pt>
                <c:pt idx="31">
                  <c:v>2544</c:v>
                </c:pt>
                <c:pt idx="32">
                  <c:v>2624</c:v>
                </c:pt>
                <c:pt idx="33">
                  <c:v>2689</c:v>
                </c:pt>
                <c:pt idx="34">
                  <c:v>3202</c:v>
                </c:pt>
                <c:pt idx="35">
                  <c:v>3436</c:v>
                </c:pt>
                <c:pt idx="36">
                  <c:v>3748</c:v>
                </c:pt>
                <c:pt idx="37">
                  <c:v>4025</c:v>
                </c:pt>
                <c:pt idx="38">
                  <c:v>3932</c:v>
                </c:pt>
                <c:pt idx="39">
                  <c:v>4196</c:v>
                </c:pt>
                <c:pt idx="40">
                  <c:v>4400</c:v>
                </c:pt>
                <c:pt idx="41">
                  <c:v>4558</c:v>
                </c:pt>
                <c:pt idx="42">
                  <c:v>4417</c:v>
                </c:pt>
                <c:pt idx="43">
                  <c:v>4595</c:v>
                </c:pt>
                <c:pt idx="44">
                  <c:v>5355</c:v>
                </c:pt>
                <c:pt idx="45">
                  <c:v>5324</c:v>
                </c:pt>
                <c:pt idx="46">
                  <c:v>4811</c:v>
                </c:pt>
                <c:pt idx="47">
                  <c:v>5374</c:v>
                </c:pt>
              </c:numCache>
            </c:numRef>
          </c:yVal>
          <c:smooth val="1"/>
          <c:extLst>
            <c:ext xmlns:c16="http://schemas.microsoft.com/office/drawing/2014/chart" uri="{C3380CC4-5D6E-409C-BE32-E72D297353CC}">
              <c16:uniqueId val="{00000003-FFE5-405C-884E-E9BE0DCEEC01}"/>
            </c:ext>
          </c:extLst>
        </c:ser>
        <c:ser>
          <c:idx val="4"/>
          <c:order val="4"/>
          <c:spPr>
            <a:ln w="19050" cap="rnd">
              <a:solidFill>
                <a:schemeClr val="accent5"/>
              </a:solidFill>
              <a:round/>
            </a:ln>
            <a:effectLst/>
          </c:spPr>
          <c:marker>
            <c:symbol val="none"/>
          </c:marker>
          <c:xVal>
            <c:numRef>
              <c:f>航天煤油!$A$2:$A$49</c:f>
              <c:numCache>
                <c:formatCode>General</c:formatCod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numCache>
            </c:numRef>
          </c:xVal>
          <c:yVal>
            <c:numRef>
              <c:f>航天煤油!$I$2:$I$49</c:f>
              <c:numCache>
                <c:formatCode>General</c:formatCode>
                <c:ptCount val="48"/>
                <c:pt idx="0">
                  <c:v>4843</c:v>
                </c:pt>
                <c:pt idx="1">
                  <c:v>4789</c:v>
                </c:pt>
                <c:pt idx="2">
                  <c:v>5013</c:v>
                </c:pt>
                <c:pt idx="3">
                  <c:v>5389</c:v>
                </c:pt>
                <c:pt idx="4">
                  <c:v>5316</c:v>
                </c:pt>
                <c:pt idx="5">
                  <c:v>5475</c:v>
                </c:pt>
                <c:pt idx="6">
                  <c:v>5621</c:v>
                </c:pt>
                <c:pt idx="7">
                  <c:v>5859</c:v>
                </c:pt>
                <c:pt idx="8">
                  <c:v>6218</c:v>
                </c:pt>
                <c:pt idx="9">
                  <c:v>5711</c:v>
                </c:pt>
                <c:pt idx="10">
                  <c:v>4798</c:v>
                </c:pt>
                <c:pt idx="11">
                  <c:v>4585</c:v>
                </c:pt>
                <c:pt idx="12">
                  <c:v>4886</c:v>
                </c:pt>
                <c:pt idx="13">
                  <c:v>4945</c:v>
                </c:pt>
                <c:pt idx="14">
                  <c:v>5068</c:v>
                </c:pt>
                <c:pt idx="15">
                  <c:v>5193</c:v>
                </c:pt>
                <c:pt idx="16">
                  <c:v>4790</c:v>
                </c:pt>
                <c:pt idx="17">
                  <c:v>4971</c:v>
                </c:pt>
                <c:pt idx="18">
                  <c:v>4892</c:v>
                </c:pt>
                <c:pt idx="19">
                  <c:v>5036</c:v>
                </c:pt>
                <c:pt idx="20">
                  <c:v>4956</c:v>
                </c:pt>
                <c:pt idx="21">
                  <c:v>4875</c:v>
                </c:pt>
                <c:pt idx="22">
                  <c:v>4985</c:v>
                </c:pt>
                <c:pt idx="23">
                  <c:v>4995</c:v>
                </c:pt>
                <c:pt idx="24">
                  <c:v>4215</c:v>
                </c:pt>
                <c:pt idx="25">
                  <c:v>3029</c:v>
                </c:pt>
                <c:pt idx="26">
                  <c:v>1680</c:v>
                </c:pt>
                <c:pt idx="27">
                  <c:v>1724</c:v>
                </c:pt>
                <c:pt idx="28">
                  <c:v>2723</c:v>
                </c:pt>
                <c:pt idx="29">
                  <c:v>2891</c:v>
                </c:pt>
                <c:pt idx="30">
                  <c:v>2884</c:v>
                </c:pt>
                <c:pt idx="31">
                  <c:v>2604</c:v>
                </c:pt>
                <c:pt idx="32">
                  <c:v>2684</c:v>
                </c:pt>
                <c:pt idx="33">
                  <c:v>2749</c:v>
                </c:pt>
                <c:pt idx="34">
                  <c:v>3262</c:v>
                </c:pt>
                <c:pt idx="35">
                  <c:v>3496</c:v>
                </c:pt>
                <c:pt idx="36">
                  <c:v>3808</c:v>
                </c:pt>
                <c:pt idx="37">
                  <c:v>4085</c:v>
                </c:pt>
                <c:pt idx="38">
                  <c:v>3992</c:v>
                </c:pt>
                <c:pt idx="39">
                  <c:v>4256</c:v>
                </c:pt>
                <c:pt idx="40">
                  <c:v>4460</c:v>
                </c:pt>
                <c:pt idx="41">
                  <c:v>4618</c:v>
                </c:pt>
                <c:pt idx="42">
                  <c:v>4477</c:v>
                </c:pt>
                <c:pt idx="43">
                  <c:v>4655</c:v>
                </c:pt>
                <c:pt idx="44">
                  <c:v>5415</c:v>
                </c:pt>
                <c:pt idx="45">
                  <c:v>5384</c:v>
                </c:pt>
                <c:pt idx="46">
                  <c:v>4871</c:v>
                </c:pt>
                <c:pt idx="47">
                  <c:v>5434</c:v>
                </c:pt>
              </c:numCache>
            </c:numRef>
          </c:yVal>
          <c:smooth val="1"/>
          <c:extLst>
            <c:ext xmlns:c16="http://schemas.microsoft.com/office/drawing/2014/chart" uri="{C3380CC4-5D6E-409C-BE32-E72D297353CC}">
              <c16:uniqueId val="{00000004-FFE5-405C-884E-E9BE0DCEEC01}"/>
            </c:ext>
          </c:extLst>
        </c:ser>
        <c:dLbls>
          <c:showLegendKey val="0"/>
          <c:showVal val="0"/>
          <c:showCatName val="0"/>
          <c:showSerName val="0"/>
          <c:showPercent val="0"/>
          <c:showBubbleSize val="0"/>
        </c:dLbls>
        <c:axId val="1827476319"/>
        <c:axId val="1827475487"/>
      </c:scatterChart>
      <c:valAx>
        <c:axId val="1827476319"/>
        <c:scaling>
          <c:orientation val="minMax"/>
          <c:max val="5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475487"/>
        <c:crosses val="autoZero"/>
        <c:crossBetween val="midCat"/>
      </c:valAx>
      <c:valAx>
        <c:axId val="1827475487"/>
        <c:scaling>
          <c:orientation val="minMax"/>
          <c:min val="1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4763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周均价</a:t>
            </a:r>
            <a:endParaRPr lang="en-US" altLang="zh-C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85497675577684E-2"/>
          <c:y val="9.7960733439858241E-2"/>
          <c:w val="0.85244327584724278"/>
          <c:h val="0.79364360462356887"/>
        </c:manualLayout>
      </c:layout>
      <c:scatterChart>
        <c:scatterStyle val="smoothMarker"/>
        <c:varyColors val="0"/>
        <c:ser>
          <c:idx val="0"/>
          <c:order val="0"/>
          <c:spPr>
            <a:ln w="19050" cap="rnd">
              <a:solidFill>
                <a:schemeClr val="accent1"/>
              </a:solidFill>
              <a:round/>
            </a:ln>
            <a:effectLst/>
          </c:spPr>
          <c:marker>
            <c:symbol val="none"/>
          </c:marker>
          <c:yVal>
            <c:numRef>
              <c:f>燃料油周均!$AM$2:$AM$204</c:f>
              <c:numCache>
                <c:formatCode>0_ </c:formatCode>
                <c:ptCount val="203"/>
                <c:pt idx="0">
                  <c:v>3935</c:v>
                </c:pt>
                <c:pt idx="1">
                  <c:v>3922.6</c:v>
                </c:pt>
                <c:pt idx="2">
                  <c:v>3919</c:v>
                </c:pt>
                <c:pt idx="3">
                  <c:v>3904.833333333333</c:v>
                </c:pt>
                <c:pt idx="4">
                  <c:v>3898.8</c:v>
                </c:pt>
                <c:pt idx="5">
                  <c:v>3922.6333333333337</c:v>
                </c:pt>
                <c:pt idx="6">
                  <c:v>3969</c:v>
                </c:pt>
                <c:pt idx="7">
                  <c:v>4016.6</c:v>
                </c:pt>
                <c:pt idx="8">
                  <c:v>4153.6499999999996</c:v>
                </c:pt>
                <c:pt idx="9">
                  <c:v>4339.6000000000004</c:v>
                </c:pt>
                <c:pt idx="10">
                  <c:v>4501.6000000000004</c:v>
                </c:pt>
                <c:pt idx="11">
                  <c:v>4557.333333333333</c:v>
                </c:pt>
                <c:pt idx="12">
                  <c:v>4514</c:v>
                </c:pt>
                <c:pt idx="13">
                  <c:v>4508.1666666666661</c:v>
                </c:pt>
                <c:pt idx="14">
                  <c:v>4520</c:v>
                </c:pt>
                <c:pt idx="15">
                  <c:v>4524.75</c:v>
                </c:pt>
                <c:pt idx="16">
                  <c:v>4518</c:v>
                </c:pt>
                <c:pt idx="17">
                  <c:v>4536.5</c:v>
                </c:pt>
                <c:pt idx="18">
                  <c:v>4564.8</c:v>
                </c:pt>
                <c:pt idx="19">
                  <c:v>4599.75</c:v>
                </c:pt>
                <c:pt idx="20">
                  <c:v>4748.8999999999996</c:v>
                </c:pt>
                <c:pt idx="21">
                  <c:v>4928.6000000000004</c:v>
                </c:pt>
                <c:pt idx="22">
                  <c:v>5059.45</c:v>
                </c:pt>
                <c:pt idx="23">
                  <c:v>5349</c:v>
                </c:pt>
                <c:pt idx="24">
                  <c:v>5460</c:v>
                </c:pt>
                <c:pt idx="25">
                  <c:v>5594.4444444444443</c:v>
                </c:pt>
                <c:pt idx="26">
                  <c:v>5717.5925925925922</c:v>
                </c:pt>
                <c:pt idx="27">
                  <c:v>5771.1111111111113</c:v>
                </c:pt>
                <c:pt idx="28">
                  <c:v>5795.5555555555557</c:v>
                </c:pt>
                <c:pt idx="29">
                  <c:v>5784.4444444444443</c:v>
                </c:pt>
                <c:pt idx="30">
                  <c:v>5765</c:v>
                </c:pt>
                <c:pt idx="31">
                  <c:v>5660</c:v>
                </c:pt>
                <c:pt idx="32">
                  <c:v>5601.1111111111113</c:v>
                </c:pt>
                <c:pt idx="33">
                  <c:v>5487.7777777777774</c:v>
                </c:pt>
                <c:pt idx="34">
                  <c:v>5186.8888888888887</c:v>
                </c:pt>
                <c:pt idx="35">
                  <c:v>4810</c:v>
                </c:pt>
                <c:pt idx="36">
                  <c:v>4593.333333333333</c:v>
                </c:pt>
                <c:pt idx="37">
                  <c:v>4574.666666666667</c:v>
                </c:pt>
                <c:pt idx="38">
                  <c:v>4625</c:v>
                </c:pt>
                <c:pt idx="39">
                  <c:v>4626.666666666667</c:v>
                </c:pt>
                <c:pt idx="40">
                  <c:v>4608.5185185185182</c:v>
                </c:pt>
                <c:pt idx="41">
                  <c:v>4616.2037037037044</c:v>
                </c:pt>
                <c:pt idx="42">
                  <c:v>4723.5714285714284</c:v>
                </c:pt>
                <c:pt idx="43">
                  <c:v>4657.5925925925931</c:v>
                </c:pt>
                <c:pt idx="44">
                  <c:v>4601.3888888888887</c:v>
                </c:pt>
                <c:pt idx="45">
                  <c:v>4630</c:v>
                </c:pt>
                <c:pt idx="46">
                  <c:v>4596.2962962962965</c:v>
                </c:pt>
                <c:pt idx="47">
                  <c:v>4609.7222222222226</c:v>
                </c:pt>
                <c:pt idx="48">
                  <c:v>4677.9629629629626</c:v>
                </c:pt>
                <c:pt idx="49">
                  <c:v>4750.5555555555557</c:v>
                </c:pt>
                <c:pt idx="50">
                  <c:v>4752.666666666667</c:v>
                </c:pt>
                <c:pt idx="51">
                  <c:v>4743.333333333333</c:v>
                </c:pt>
                <c:pt idx="52">
                  <c:v>4746.3888888888887</c:v>
                </c:pt>
                <c:pt idx="53">
                  <c:v>4724.166666666667</c:v>
                </c:pt>
                <c:pt idx="54">
                  <c:v>4732.2222222222226</c:v>
                </c:pt>
                <c:pt idx="55">
                  <c:v>4740</c:v>
                </c:pt>
                <c:pt idx="56">
                  <c:v>4740.5555555555557</c:v>
                </c:pt>
                <c:pt idx="57">
                  <c:v>4736.666666666667</c:v>
                </c:pt>
                <c:pt idx="58">
                  <c:v>4732.9629629629635</c:v>
                </c:pt>
                <c:pt idx="59">
                  <c:v>4693.8888888888887</c:v>
                </c:pt>
                <c:pt idx="60">
                  <c:v>4653.2037037037035</c:v>
                </c:pt>
                <c:pt idx="61">
                  <c:v>4620.5555555555557</c:v>
                </c:pt>
                <c:pt idx="62">
                  <c:v>4609.4444444444443</c:v>
                </c:pt>
                <c:pt idx="63">
                  <c:v>4508.4444444444443</c:v>
                </c:pt>
                <c:pt idx="64">
                  <c:v>4491.9444444444443</c:v>
                </c:pt>
                <c:pt idx="65">
                  <c:v>4432.2222222222226</c:v>
                </c:pt>
                <c:pt idx="66">
                  <c:v>4465.7222222222226</c:v>
                </c:pt>
                <c:pt idx="67">
                  <c:v>4485.5555555555557</c:v>
                </c:pt>
                <c:pt idx="68">
                  <c:v>4518</c:v>
                </c:pt>
                <c:pt idx="69">
                  <c:v>4513.333333333333</c:v>
                </c:pt>
                <c:pt idx="70">
                  <c:v>4513.333333333333</c:v>
                </c:pt>
                <c:pt idx="71">
                  <c:v>4507.8888888888887</c:v>
                </c:pt>
                <c:pt idx="72">
                  <c:v>4474.8666666666668</c:v>
                </c:pt>
                <c:pt idx="73">
                  <c:v>4487.7777777777774</c:v>
                </c:pt>
                <c:pt idx="74">
                  <c:v>4468.5185185185192</c:v>
                </c:pt>
                <c:pt idx="75">
                  <c:v>4478.8888888888887</c:v>
                </c:pt>
                <c:pt idx="76">
                  <c:v>4478.8888888888887</c:v>
                </c:pt>
                <c:pt idx="77">
                  <c:v>4553.7962962962956</c:v>
                </c:pt>
                <c:pt idx="78">
                  <c:v>4621.1111111111113</c:v>
                </c:pt>
                <c:pt idx="79">
                  <c:v>4629.166666666667</c:v>
                </c:pt>
                <c:pt idx="80">
                  <c:v>4612.7777777777774</c:v>
                </c:pt>
                <c:pt idx="81">
                  <c:v>4594.4444444444443</c:v>
                </c:pt>
                <c:pt idx="82">
                  <c:v>4586.5555555555557</c:v>
                </c:pt>
                <c:pt idx="83">
                  <c:v>4566.666666666667</c:v>
                </c:pt>
                <c:pt idx="84">
                  <c:v>4572.2222222222226</c:v>
                </c:pt>
                <c:pt idx="85">
                  <c:v>4550.833333333333</c:v>
                </c:pt>
                <c:pt idx="86">
                  <c:v>4531.3888888888887</c:v>
                </c:pt>
                <c:pt idx="87">
                  <c:v>4535.5555555555557</c:v>
                </c:pt>
                <c:pt idx="88">
                  <c:v>4523.6111111111113</c:v>
                </c:pt>
                <c:pt idx="89">
                  <c:v>4521.1111111111113</c:v>
                </c:pt>
                <c:pt idx="90">
                  <c:v>4535</c:v>
                </c:pt>
                <c:pt idx="91">
                  <c:v>4537.7777777777774</c:v>
                </c:pt>
                <c:pt idx="92">
                  <c:v>4556.1111111111113</c:v>
                </c:pt>
                <c:pt idx="93">
                  <c:v>4548</c:v>
                </c:pt>
                <c:pt idx="94">
                  <c:v>4751.6666666666661</c:v>
                </c:pt>
                <c:pt idx="95">
                  <c:v>5150</c:v>
                </c:pt>
                <c:pt idx="96">
                  <c:v>5078.5714285714284</c:v>
                </c:pt>
                <c:pt idx="97">
                  <c:v>5025</c:v>
                </c:pt>
                <c:pt idx="98">
                  <c:v>5020</c:v>
                </c:pt>
                <c:pt idx="99">
                  <c:v>5010</c:v>
                </c:pt>
                <c:pt idx="100">
                  <c:v>4695.625</c:v>
                </c:pt>
                <c:pt idx="101">
                  <c:v>4393.5185185185192</c:v>
                </c:pt>
                <c:pt idx="102">
                  <c:v>4041.6944444444443</c:v>
                </c:pt>
                <c:pt idx="103">
                  <c:v>3885.5555555555557</c:v>
                </c:pt>
                <c:pt idx="104">
                  <c:v>3500.5</c:v>
                </c:pt>
                <c:pt idx="105">
                  <c:v>3531.1111111111113</c:v>
                </c:pt>
                <c:pt idx="106">
                  <c:v>3551.3888888888887</c:v>
                </c:pt>
                <c:pt idx="107">
                  <c:v>3564.4444444444443</c:v>
                </c:pt>
                <c:pt idx="108">
                  <c:v>3564.4444444444443</c:v>
                </c:pt>
                <c:pt idx="109">
                  <c:v>3564.4444444444443</c:v>
                </c:pt>
                <c:pt idx="110">
                  <c:v>3577.4074074074069</c:v>
                </c:pt>
                <c:pt idx="111">
                  <c:v>3564.4444444444443</c:v>
                </c:pt>
                <c:pt idx="112">
                  <c:v>3568.6111111111113</c:v>
                </c:pt>
                <c:pt idx="113">
                  <c:v>3567.2222222222222</c:v>
                </c:pt>
                <c:pt idx="114">
                  <c:v>3638.9814814814818</c:v>
                </c:pt>
                <c:pt idx="115">
                  <c:v>3707.0370370370365</c:v>
                </c:pt>
                <c:pt idx="116">
                  <c:v>3708.8888888888887</c:v>
                </c:pt>
                <c:pt idx="117">
                  <c:v>3712.5925925925922</c:v>
                </c:pt>
                <c:pt idx="118">
                  <c:v>3716.25</c:v>
                </c:pt>
                <c:pt idx="119">
                  <c:v>3716.25</c:v>
                </c:pt>
                <c:pt idx="120">
                  <c:v>3722.5</c:v>
                </c:pt>
                <c:pt idx="121">
                  <c:v>3722.5</c:v>
                </c:pt>
                <c:pt idx="122">
                  <c:v>3707.5</c:v>
                </c:pt>
                <c:pt idx="123">
                  <c:v>3675</c:v>
                </c:pt>
                <c:pt idx="124">
                  <c:v>3662.5</c:v>
                </c:pt>
                <c:pt idx="125">
                  <c:v>3665</c:v>
                </c:pt>
                <c:pt idx="126">
                  <c:v>3662.5</c:v>
                </c:pt>
                <c:pt idx="127">
                  <c:v>3653.125</c:v>
                </c:pt>
                <c:pt idx="128">
                  <c:v>3642.5</c:v>
                </c:pt>
                <c:pt idx="129">
                  <c:v>3637.5</c:v>
                </c:pt>
                <c:pt idx="130">
                  <c:v>3625</c:v>
                </c:pt>
                <c:pt idx="131">
                  <c:v>3583.3333333333335</c:v>
                </c:pt>
                <c:pt idx="132">
                  <c:v>3576.6666666666665</c:v>
                </c:pt>
                <c:pt idx="133">
                  <c:v>3566.6666666666665</c:v>
                </c:pt>
                <c:pt idx="134">
                  <c:v>3566.6666666666665</c:v>
                </c:pt>
                <c:pt idx="135">
                  <c:v>3541.6666666666665</c:v>
                </c:pt>
                <c:pt idx="136">
                  <c:v>3530</c:v>
                </c:pt>
                <c:pt idx="137">
                  <c:v>3533.3333333333335</c:v>
                </c:pt>
                <c:pt idx="138">
                  <c:v>3644.1666666666665</c:v>
                </c:pt>
                <c:pt idx="139">
                  <c:v>3750</c:v>
                </c:pt>
                <c:pt idx="140">
                  <c:v>3810</c:v>
                </c:pt>
                <c:pt idx="141">
                  <c:v>3980</c:v>
                </c:pt>
                <c:pt idx="142">
                  <c:v>4000</c:v>
                </c:pt>
                <c:pt idx="143">
                  <c:v>4075</c:v>
                </c:pt>
                <c:pt idx="144">
                  <c:v>4033.3333333333335</c:v>
                </c:pt>
                <c:pt idx="145">
                  <c:v>4034</c:v>
                </c:pt>
                <c:pt idx="146">
                  <c:v>4040</c:v>
                </c:pt>
                <c:pt idx="147">
                  <c:v>4040</c:v>
                </c:pt>
                <c:pt idx="148">
                  <c:v>4075</c:v>
                </c:pt>
                <c:pt idx="149">
                  <c:v>4075</c:v>
                </c:pt>
                <c:pt idx="150">
                  <c:v>4075</c:v>
                </c:pt>
                <c:pt idx="151">
                  <c:v>4075</c:v>
                </c:pt>
                <c:pt idx="152">
                  <c:v>4650</c:v>
                </c:pt>
                <c:pt idx="153">
                  <c:v>4650</c:v>
                </c:pt>
                <c:pt idx="154">
                  <c:v>4887.5</c:v>
                </c:pt>
                <c:pt idx="155">
                  <c:v>4650</c:v>
                </c:pt>
                <c:pt idx="156">
                  <c:v>4525</c:v>
                </c:pt>
                <c:pt idx="157">
                  <c:v>4450</c:v>
                </c:pt>
                <c:pt idx="158">
                  <c:v>4468.75</c:v>
                </c:pt>
                <c:pt idx="159">
                  <c:v>4475</c:v>
                </c:pt>
                <c:pt idx="160">
                  <c:v>4541.6666666666661</c:v>
                </c:pt>
                <c:pt idx="161">
                  <c:v>4250</c:v>
                </c:pt>
                <c:pt idx="162">
                  <c:v>4550</c:v>
                </c:pt>
                <c:pt idx="163">
                  <c:v>4550</c:v>
                </c:pt>
                <c:pt idx="164">
                  <c:v>4633.333333333333</c:v>
                </c:pt>
                <c:pt idx="165">
                  <c:v>4633.333333333333</c:v>
                </c:pt>
                <c:pt idx="166">
                  <c:v>4633.333333333333</c:v>
                </c:pt>
                <c:pt idx="167">
                  <c:v>4633.333333333333</c:v>
                </c:pt>
                <c:pt idx="168">
                  <c:v>4751.666666666667</c:v>
                </c:pt>
                <c:pt idx="169">
                  <c:v>4810</c:v>
                </c:pt>
                <c:pt idx="170">
                  <c:v>4840</c:v>
                </c:pt>
                <c:pt idx="171">
                  <c:v>4833.333333333333</c:v>
                </c:pt>
                <c:pt idx="172">
                  <c:v>4865</c:v>
                </c:pt>
                <c:pt idx="173">
                  <c:v>4816.666666666667</c:v>
                </c:pt>
                <c:pt idx="174">
                  <c:v>4796.666666666667</c:v>
                </c:pt>
                <c:pt idx="175">
                  <c:v>4776.666666666667</c:v>
                </c:pt>
                <c:pt idx="176">
                  <c:v>4776.666666666667</c:v>
                </c:pt>
                <c:pt idx="177">
                  <c:v>4776.666666666667</c:v>
                </c:pt>
                <c:pt idx="178">
                  <c:v>4705</c:v>
                </c:pt>
                <c:pt idx="179">
                  <c:v>4662.5</c:v>
                </c:pt>
                <c:pt idx="180">
                  <c:v>4865.625</c:v>
                </c:pt>
                <c:pt idx="181">
                  <c:v>4908.333333333333</c:v>
                </c:pt>
                <c:pt idx="182">
                  <c:v>4900</c:v>
                </c:pt>
                <c:pt idx="183">
                  <c:v>5166.666666666667</c:v>
                </c:pt>
                <c:pt idx="184">
                  <c:v>5389.166666666667</c:v>
                </c:pt>
                <c:pt idx="185">
                  <c:v>6008.333333333333</c:v>
                </c:pt>
                <c:pt idx="186">
                  <c:v>6108.333333333333</c:v>
                </c:pt>
                <c:pt idx="187">
                  <c:v>5919.4444444444453</c:v>
                </c:pt>
                <c:pt idx="188">
                  <c:v>5490</c:v>
                </c:pt>
                <c:pt idx="189">
                  <c:v>5143.333333333333</c:v>
                </c:pt>
                <c:pt idx="190">
                  <c:v>5000</c:v>
                </c:pt>
                <c:pt idx="191">
                  <c:v>4996.666666666667</c:v>
                </c:pt>
                <c:pt idx="192">
                  <c:v>4995.833333333333</c:v>
                </c:pt>
                <c:pt idx="193">
                  <c:v>5013.333333333333</c:v>
                </c:pt>
                <c:pt idx="194">
                  <c:v>5066.666666666667</c:v>
                </c:pt>
                <c:pt idx="195">
                  <c:v>5177.7777777777783</c:v>
                </c:pt>
                <c:pt idx="196">
                  <c:v>5233.333333333333</c:v>
                </c:pt>
                <c:pt idx="197">
                  <c:v>5266.666666666667</c:v>
                </c:pt>
                <c:pt idx="198">
                  <c:v>5283.333333333333</c:v>
                </c:pt>
                <c:pt idx="199">
                  <c:v>5358.333333333333</c:v>
                </c:pt>
                <c:pt idx="200">
                  <c:v>5533.333333333333</c:v>
                </c:pt>
                <c:pt idx="201">
                  <c:v>5745.833333333333</c:v>
                </c:pt>
                <c:pt idx="202">
                  <c:v>5850</c:v>
                </c:pt>
              </c:numCache>
            </c:numRef>
          </c:yVal>
          <c:smooth val="1"/>
          <c:extLst>
            <c:ext xmlns:c16="http://schemas.microsoft.com/office/drawing/2014/chart" uri="{C3380CC4-5D6E-409C-BE32-E72D297353CC}">
              <c16:uniqueId val="{00000000-DC8A-42D8-B6AA-2D25585F47B6}"/>
            </c:ext>
          </c:extLst>
        </c:ser>
        <c:dLbls>
          <c:showLegendKey val="0"/>
          <c:showVal val="0"/>
          <c:showCatName val="0"/>
          <c:showSerName val="0"/>
          <c:showPercent val="0"/>
          <c:showBubbleSize val="0"/>
        </c:dLbls>
        <c:axId val="1037854016"/>
        <c:axId val="1037856512"/>
      </c:scatterChart>
      <c:valAx>
        <c:axId val="1037854016"/>
        <c:scaling>
          <c:orientation val="minMax"/>
          <c:max val="220"/>
          <c:min val="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56512"/>
        <c:crosses val="autoZero"/>
        <c:crossBetween val="midCat"/>
      </c:valAx>
      <c:valAx>
        <c:axId val="1037856512"/>
        <c:scaling>
          <c:orientation val="minMax"/>
          <c:min val="30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54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月均价</a:t>
            </a:r>
            <a:endParaRPr lang="en-US" altLang="zh-CN"/>
          </a:p>
          <a:p>
            <a:pPr>
              <a:defRPr/>
            </a:pPr>
            <a:endParaRPr lang="zh-CN"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85497675577684E-2"/>
          <c:y val="0.11707156803914071"/>
          <c:w val="0.85879529289125145"/>
          <c:h val="0.77453277002428633"/>
        </c:manualLayout>
      </c:layout>
      <c:scatterChart>
        <c:scatterStyle val="smoothMarker"/>
        <c:varyColors val="0"/>
        <c:ser>
          <c:idx val="0"/>
          <c:order val="0"/>
          <c:spPr>
            <a:ln w="19050" cap="rnd">
              <a:solidFill>
                <a:schemeClr val="accent1"/>
              </a:solidFill>
              <a:round/>
            </a:ln>
            <a:effectLst/>
          </c:spPr>
          <c:marker>
            <c:symbol val="none"/>
          </c:marker>
          <c:yVal>
            <c:numRef>
              <c:f>燃料油月均!$AM$2:$AM$49</c:f>
              <c:numCache>
                <c:formatCode>0_ </c:formatCode>
                <c:ptCount val="48"/>
                <c:pt idx="0">
                  <c:v>3927.6944444444443</c:v>
                </c:pt>
                <c:pt idx="1">
                  <c:v>3910.5852941176468</c:v>
                </c:pt>
                <c:pt idx="2">
                  <c:v>4214.7916666666661</c:v>
                </c:pt>
                <c:pt idx="3">
                  <c:v>4506.8345216874623</c:v>
                </c:pt>
                <c:pt idx="4">
                  <c:v>4542.4250730994154</c:v>
                </c:pt>
                <c:pt idx="5">
                  <c:v>4947.1690476190479</c:v>
                </c:pt>
                <c:pt idx="6">
                  <c:v>5619.690058479533</c:v>
                </c:pt>
                <c:pt idx="7">
                  <c:v>5759.8179271708686</c:v>
                </c:pt>
                <c:pt idx="8">
                  <c:v>5305.0587575097379</c:v>
                </c:pt>
                <c:pt idx="9">
                  <c:v>4602.2058823529405</c:v>
                </c:pt>
                <c:pt idx="10">
                  <c:v>4653.2110261408507</c:v>
                </c:pt>
                <c:pt idx="11">
                  <c:v>4621.9240944240937</c:v>
                </c:pt>
                <c:pt idx="12">
                  <c:v>4748.3024691358023</c:v>
                </c:pt>
                <c:pt idx="13">
                  <c:v>4736.255917571707</c:v>
                </c:pt>
                <c:pt idx="14">
                  <c:v>4649.0320707070696</c:v>
                </c:pt>
                <c:pt idx="15">
                  <c:v>4506.1437908496728</c:v>
                </c:pt>
                <c:pt idx="16">
                  <c:v>4499.4508999772161</c:v>
                </c:pt>
                <c:pt idx="17">
                  <c:v>4472.7238095238099</c:v>
                </c:pt>
                <c:pt idx="18">
                  <c:v>4546.2515909872718</c:v>
                </c:pt>
                <c:pt idx="19">
                  <c:v>4594.2690058479529</c:v>
                </c:pt>
                <c:pt idx="20">
                  <c:v>4549.382716049382</c:v>
                </c:pt>
                <c:pt idx="21">
                  <c:v>4532.5403898933309</c:v>
                </c:pt>
                <c:pt idx="22">
                  <c:v>4922.715909090909</c:v>
                </c:pt>
                <c:pt idx="23">
                  <c:v>5002.8571428571431</c:v>
                </c:pt>
                <c:pt idx="24">
                  <c:v>4205.2509527509528</c:v>
                </c:pt>
                <c:pt idx="25">
                  <c:v>3543.5718380919625</c:v>
                </c:pt>
                <c:pt idx="26">
                  <c:v>3568.2905982905982</c:v>
                </c:pt>
                <c:pt idx="27">
                  <c:v>3659.4576719576717</c:v>
                </c:pt>
                <c:pt idx="28">
                  <c:v>3720.2941176470586</c:v>
                </c:pt>
                <c:pt idx="29">
                  <c:v>3692.5657894736842</c:v>
                </c:pt>
                <c:pt idx="30">
                  <c:v>3644.6428571428569</c:v>
                </c:pt>
                <c:pt idx="31">
                  <c:v>3575</c:v>
                </c:pt>
                <c:pt idx="32">
                  <c:v>3549.1228070175439</c:v>
                </c:pt>
                <c:pt idx="33">
                  <c:v>3853.0952380952381</c:v>
                </c:pt>
                <c:pt idx="34">
                  <c:v>4038.409090909091</c:v>
                </c:pt>
                <c:pt idx="35">
                  <c:v>4075</c:v>
                </c:pt>
                <c:pt idx="36">
                  <c:v>4703.5714285714284</c:v>
                </c:pt>
                <c:pt idx="37">
                  <c:v>4486.538461538461</c:v>
                </c:pt>
                <c:pt idx="38">
                  <c:v>4365.1785714285716</c:v>
                </c:pt>
                <c:pt idx="39">
                  <c:v>4664.166666666667</c:v>
                </c:pt>
                <c:pt idx="40">
                  <c:v>4840.909090909091</c:v>
                </c:pt>
                <c:pt idx="41">
                  <c:v>4781.1111111111104</c:v>
                </c:pt>
                <c:pt idx="42">
                  <c:v>4813.0769230769229</c:v>
                </c:pt>
                <c:pt idx="43">
                  <c:v>5702.5252525252517</c:v>
                </c:pt>
                <c:pt idx="44">
                  <c:v>5285.6578947368425</c:v>
                </c:pt>
                <c:pt idx="45">
                  <c:v>5043.0759803921565</c:v>
                </c:pt>
                <c:pt idx="46">
                  <c:v>5277.7777777777783</c:v>
                </c:pt>
                <c:pt idx="47">
                  <c:v>5727.7777777777783</c:v>
                </c:pt>
              </c:numCache>
            </c:numRef>
          </c:yVal>
          <c:smooth val="1"/>
          <c:extLst>
            <c:ext xmlns:c16="http://schemas.microsoft.com/office/drawing/2014/chart" uri="{C3380CC4-5D6E-409C-BE32-E72D297353CC}">
              <c16:uniqueId val="{00000000-1F09-42BF-A61A-05D0FB26778D}"/>
            </c:ext>
          </c:extLst>
        </c:ser>
        <c:dLbls>
          <c:showLegendKey val="0"/>
          <c:showVal val="0"/>
          <c:showCatName val="0"/>
          <c:showSerName val="0"/>
          <c:showPercent val="0"/>
          <c:showBubbleSize val="0"/>
        </c:dLbls>
        <c:axId val="1037856096"/>
        <c:axId val="1381620880"/>
      </c:scatterChart>
      <c:valAx>
        <c:axId val="1037856096"/>
        <c:scaling>
          <c:orientation val="minMax"/>
          <c:max val="5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620880"/>
        <c:crosses val="autoZero"/>
        <c:crossBetween val="midCat"/>
      </c:valAx>
      <c:valAx>
        <c:axId val="1381620880"/>
        <c:scaling>
          <c:orientation val="minMax"/>
          <c:max val="6500"/>
          <c:min val="3000"/>
        </c:scaling>
        <c:delete val="0"/>
        <c:axPos val="l"/>
        <c:majorGridlines>
          <c:spPr>
            <a:ln w="9525" cap="flat" cmpd="sng" algn="ctr">
              <a:solidFill>
                <a:schemeClr val="tx1">
                  <a:lumMod val="15000"/>
                  <a:lumOff val="85000"/>
                </a:schemeClr>
              </a:solidFill>
              <a:round/>
            </a:ln>
            <a:effectLst/>
          </c:spPr>
        </c:majorGridlines>
        <c:numFmt formatCode="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56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出厂报价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4949853496242927E-2"/>
          <c:y val="0.10641053043990227"/>
          <c:w val="0.91680310864147008"/>
          <c:h val="0.71519567387358018"/>
        </c:manualLayout>
      </c:layout>
      <c:scatterChart>
        <c:scatterStyle val="smoothMarker"/>
        <c:varyColors val="0"/>
        <c:ser>
          <c:idx val="0"/>
          <c:order val="0"/>
          <c:tx>
            <c:strRef>
              <c:f>燃料油价格1!$E$1</c:f>
              <c:strCache>
                <c:ptCount val="1"/>
                <c:pt idx="0">
                  <c:v>京博石化-山东滨州</c:v>
                </c:pt>
              </c:strCache>
            </c:strRef>
          </c:tx>
          <c:spPr>
            <a:ln w="19050" cap="rnd">
              <a:solidFill>
                <a:schemeClr val="accent1"/>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燃料油价格1!$E$2:$E$853</c:f>
              <c:numCache>
                <c:formatCode>General</c:formatCode>
                <c:ptCount val="852"/>
                <c:pt idx="58">
                  <c:v>4085</c:v>
                </c:pt>
                <c:pt idx="59">
                  <c:v>4085</c:v>
                </c:pt>
                <c:pt idx="61">
                  <c:v>4085</c:v>
                </c:pt>
                <c:pt idx="63">
                  <c:v>4085</c:v>
                </c:pt>
                <c:pt idx="65">
                  <c:v>4085</c:v>
                </c:pt>
                <c:pt idx="66">
                  <c:v>4085</c:v>
                </c:pt>
                <c:pt idx="68">
                  <c:v>4085</c:v>
                </c:pt>
                <c:pt idx="69">
                  <c:v>4085</c:v>
                </c:pt>
                <c:pt idx="70">
                  <c:v>4085</c:v>
                </c:pt>
                <c:pt idx="71">
                  <c:v>4085</c:v>
                </c:pt>
                <c:pt idx="72">
                  <c:v>4085</c:v>
                </c:pt>
                <c:pt idx="73">
                  <c:v>4085</c:v>
                </c:pt>
                <c:pt idx="74">
                  <c:v>4085</c:v>
                </c:pt>
                <c:pt idx="75">
                  <c:v>4085</c:v>
                </c:pt>
                <c:pt idx="76">
                  <c:v>4175</c:v>
                </c:pt>
                <c:pt idx="77">
                  <c:v>4175</c:v>
                </c:pt>
                <c:pt idx="78">
                  <c:v>4175</c:v>
                </c:pt>
                <c:pt idx="79">
                  <c:v>4175</c:v>
                </c:pt>
                <c:pt idx="80">
                  <c:v>4175</c:v>
                </c:pt>
                <c:pt idx="82">
                  <c:v>4175</c:v>
                </c:pt>
                <c:pt idx="83">
                  <c:v>4175</c:v>
                </c:pt>
                <c:pt idx="84">
                  <c:v>4175</c:v>
                </c:pt>
                <c:pt idx="85">
                  <c:v>4175</c:v>
                </c:pt>
                <c:pt idx="87">
                  <c:v>4175</c:v>
                </c:pt>
                <c:pt idx="88">
                  <c:v>4175</c:v>
                </c:pt>
                <c:pt idx="89">
                  <c:v>4175</c:v>
                </c:pt>
                <c:pt idx="90">
                  <c:v>4175</c:v>
                </c:pt>
                <c:pt idx="91">
                  <c:v>4175</c:v>
                </c:pt>
                <c:pt idx="92">
                  <c:v>4175</c:v>
                </c:pt>
                <c:pt idx="93">
                  <c:v>4175</c:v>
                </c:pt>
                <c:pt idx="95">
                  <c:v>4292</c:v>
                </c:pt>
                <c:pt idx="96">
                  <c:v>4292</c:v>
                </c:pt>
                <c:pt idx="98">
                  <c:v>4292</c:v>
                </c:pt>
                <c:pt idx="106">
                  <c:v>4292</c:v>
                </c:pt>
                <c:pt idx="342">
                  <c:v>4292</c:v>
                </c:pt>
              </c:numCache>
            </c:numRef>
          </c:yVal>
          <c:smooth val="1"/>
          <c:extLst>
            <c:ext xmlns:c16="http://schemas.microsoft.com/office/drawing/2014/chart" uri="{C3380CC4-5D6E-409C-BE32-E72D297353CC}">
              <c16:uniqueId val="{00000000-3787-4106-BADF-3C1F3F93360C}"/>
            </c:ext>
          </c:extLst>
        </c:ser>
        <c:ser>
          <c:idx val="1"/>
          <c:order val="1"/>
          <c:tx>
            <c:strRef>
              <c:f>燃料油价格1!$F$1</c:f>
              <c:strCache>
                <c:ptCount val="1"/>
                <c:pt idx="0">
                  <c:v>鹏瀚石化-辽宁盘锦</c:v>
                </c:pt>
              </c:strCache>
            </c:strRef>
          </c:tx>
          <c:spPr>
            <a:ln w="19050" cap="rnd">
              <a:solidFill>
                <a:schemeClr val="accent2"/>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燃料油价格1!$F$2:$F$853</c:f>
              <c:numCache>
                <c:formatCode>General</c:formatCode>
                <c:ptCount val="852"/>
                <c:pt idx="0">
                  <c:v>3900</c:v>
                </c:pt>
                <c:pt idx="1">
                  <c:v>3900</c:v>
                </c:pt>
                <c:pt idx="3">
                  <c:v>3900</c:v>
                </c:pt>
                <c:pt idx="4">
                  <c:v>3900</c:v>
                </c:pt>
                <c:pt idx="5">
                  <c:v>3900</c:v>
                </c:pt>
                <c:pt idx="6">
                  <c:v>3900</c:v>
                </c:pt>
                <c:pt idx="7">
                  <c:v>3900</c:v>
                </c:pt>
                <c:pt idx="8">
                  <c:v>3900</c:v>
                </c:pt>
                <c:pt idx="9">
                  <c:v>3900</c:v>
                </c:pt>
                <c:pt idx="10">
                  <c:v>3900</c:v>
                </c:pt>
                <c:pt idx="11">
                  <c:v>3900</c:v>
                </c:pt>
                <c:pt idx="12">
                  <c:v>3900</c:v>
                </c:pt>
                <c:pt idx="15">
                  <c:v>3850</c:v>
                </c:pt>
                <c:pt idx="16">
                  <c:v>3850</c:v>
                </c:pt>
                <c:pt idx="17">
                  <c:v>3850</c:v>
                </c:pt>
                <c:pt idx="18">
                  <c:v>3850</c:v>
                </c:pt>
                <c:pt idx="19">
                  <c:v>3850</c:v>
                </c:pt>
                <c:pt idx="20">
                  <c:v>3850</c:v>
                </c:pt>
                <c:pt idx="21">
                  <c:v>3850</c:v>
                </c:pt>
                <c:pt idx="22">
                  <c:v>3950</c:v>
                </c:pt>
                <c:pt idx="23">
                  <c:v>3950</c:v>
                </c:pt>
                <c:pt idx="24">
                  <c:v>3950</c:v>
                </c:pt>
                <c:pt idx="25">
                  <c:v>3950</c:v>
                </c:pt>
                <c:pt idx="27">
                  <c:v>3950</c:v>
                </c:pt>
                <c:pt idx="28">
                  <c:v>3950</c:v>
                </c:pt>
                <c:pt idx="30">
                  <c:v>3950</c:v>
                </c:pt>
                <c:pt idx="31">
                  <c:v>3950</c:v>
                </c:pt>
                <c:pt idx="32">
                  <c:v>3950</c:v>
                </c:pt>
                <c:pt idx="33">
                  <c:v>3950</c:v>
                </c:pt>
                <c:pt idx="36">
                  <c:v>3950</c:v>
                </c:pt>
                <c:pt idx="37">
                  <c:v>4200</c:v>
                </c:pt>
                <c:pt idx="39">
                  <c:v>4200</c:v>
                </c:pt>
                <c:pt idx="40">
                  <c:v>4200</c:v>
                </c:pt>
                <c:pt idx="42">
                  <c:v>4200</c:v>
                </c:pt>
                <c:pt idx="43">
                  <c:v>4200</c:v>
                </c:pt>
                <c:pt idx="44">
                  <c:v>4200</c:v>
                </c:pt>
                <c:pt idx="46">
                  <c:v>4200</c:v>
                </c:pt>
                <c:pt idx="47">
                  <c:v>4200</c:v>
                </c:pt>
                <c:pt idx="48">
                  <c:v>4200</c:v>
                </c:pt>
                <c:pt idx="50">
                  <c:v>4200</c:v>
                </c:pt>
                <c:pt idx="52">
                  <c:v>4200</c:v>
                </c:pt>
                <c:pt idx="55">
                  <c:v>4400</c:v>
                </c:pt>
                <c:pt idx="56">
                  <c:v>4400</c:v>
                </c:pt>
                <c:pt idx="57">
                  <c:v>4400</c:v>
                </c:pt>
                <c:pt idx="58">
                  <c:v>4400</c:v>
                </c:pt>
                <c:pt idx="59">
                  <c:v>4400</c:v>
                </c:pt>
                <c:pt idx="61">
                  <c:v>4400</c:v>
                </c:pt>
                <c:pt idx="63">
                  <c:v>4400</c:v>
                </c:pt>
                <c:pt idx="65">
                  <c:v>4450</c:v>
                </c:pt>
                <c:pt idx="66">
                  <c:v>4450</c:v>
                </c:pt>
                <c:pt idx="68">
                  <c:v>4500</c:v>
                </c:pt>
                <c:pt idx="69">
                  <c:v>4500</c:v>
                </c:pt>
                <c:pt idx="70">
                  <c:v>4500</c:v>
                </c:pt>
                <c:pt idx="71">
                  <c:v>4500</c:v>
                </c:pt>
                <c:pt idx="72">
                  <c:v>4500</c:v>
                </c:pt>
                <c:pt idx="73">
                  <c:v>4350</c:v>
                </c:pt>
                <c:pt idx="74">
                  <c:v>4350</c:v>
                </c:pt>
                <c:pt idx="75">
                  <c:v>4350</c:v>
                </c:pt>
                <c:pt idx="76">
                  <c:v>4350</c:v>
                </c:pt>
                <c:pt idx="77">
                  <c:v>4350</c:v>
                </c:pt>
                <c:pt idx="78">
                  <c:v>4350</c:v>
                </c:pt>
                <c:pt idx="79">
                  <c:v>4350</c:v>
                </c:pt>
                <c:pt idx="80">
                  <c:v>4350</c:v>
                </c:pt>
                <c:pt idx="82">
                  <c:v>4350</c:v>
                </c:pt>
                <c:pt idx="83">
                  <c:v>4350</c:v>
                </c:pt>
                <c:pt idx="84">
                  <c:v>4350</c:v>
                </c:pt>
                <c:pt idx="85">
                  <c:v>4350</c:v>
                </c:pt>
                <c:pt idx="87">
                  <c:v>4350</c:v>
                </c:pt>
                <c:pt idx="88">
                  <c:v>4600</c:v>
                </c:pt>
                <c:pt idx="89">
                  <c:v>4600</c:v>
                </c:pt>
                <c:pt idx="90">
                  <c:v>4600</c:v>
                </c:pt>
                <c:pt idx="91">
                  <c:v>4600</c:v>
                </c:pt>
                <c:pt idx="92">
                  <c:v>4600</c:v>
                </c:pt>
                <c:pt idx="93">
                  <c:v>4600</c:v>
                </c:pt>
                <c:pt idx="95">
                  <c:v>4600</c:v>
                </c:pt>
                <c:pt idx="96">
                  <c:v>4600</c:v>
                </c:pt>
                <c:pt idx="98">
                  <c:v>5000</c:v>
                </c:pt>
                <c:pt idx="101">
                  <c:v>5000</c:v>
                </c:pt>
                <c:pt idx="102">
                  <c:v>5250</c:v>
                </c:pt>
                <c:pt idx="103">
                  <c:v>5250</c:v>
                </c:pt>
                <c:pt idx="104">
                  <c:v>5250</c:v>
                </c:pt>
                <c:pt idx="107">
                  <c:v>5250</c:v>
                </c:pt>
                <c:pt idx="109">
                  <c:v>5250</c:v>
                </c:pt>
                <c:pt idx="110">
                  <c:v>5350</c:v>
                </c:pt>
                <c:pt idx="111">
                  <c:v>5350</c:v>
                </c:pt>
                <c:pt idx="112">
                  <c:v>5350</c:v>
                </c:pt>
                <c:pt idx="113">
                  <c:v>5350</c:v>
                </c:pt>
                <c:pt idx="114">
                  <c:v>5350</c:v>
                </c:pt>
                <c:pt idx="115">
                  <c:v>5350</c:v>
                </c:pt>
                <c:pt idx="116">
                  <c:v>5350</c:v>
                </c:pt>
                <c:pt idx="117">
                  <c:v>5600</c:v>
                </c:pt>
                <c:pt idx="118">
                  <c:v>5600</c:v>
                </c:pt>
                <c:pt idx="119">
                  <c:v>5600</c:v>
                </c:pt>
                <c:pt idx="120">
                  <c:v>5600</c:v>
                </c:pt>
                <c:pt idx="122">
                  <c:v>5600</c:v>
                </c:pt>
                <c:pt idx="123">
                  <c:v>5600</c:v>
                </c:pt>
                <c:pt idx="125">
                  <c:v>5700</c:v>
                </c:pt>
                <c:pt idx="127">
                  <c:v>5700</c:v>
                </c:pt>
                <c:pt idx="128">
                  <c:v>5700</c:v>
                </c:pt>
                <c:pt idx="129">
                  <c:v>5700</c:v>
                </c:pt>
                <c:pt idx="131">
                  <c:v>5700</c:v>
                </c:pt>
                <c:pt idx="132">
                  <c:v>5700</c:v>
                </c:pt>
                <c:pt idx="133">
                  <c:v>5700</c:v>
                </c:pt>
                <c:pt idx="135">
                  <c:v>5700</c:v>
                </c:pt>
                <c:pt idx="136">
                  <c:v>5700</c:v>
                </c:pt>
                <c:pt idx="138">
                  <c:v>5600</c:v>
                </c:pt>
                <c:pt idx="139">
                  <c:v>5600</c:v>
                </c:pt>
                <c:pt idx="140">
                  <c:v>5600</c:v>
                </c:pt>
                <c:pt idx="141">
                  <c:v>5600</c:v>
                </c:pt>
                <c:pt idx="143">
                  <c:v>5600</c:v>
                </c:pt>
                <c:pt idx="144">
                  <c:v>5600</c:v>
                </c:pt>
                <c:pt idx="145">
                  <c:v>5600</c:v>
                </c:pt>
                <c:pt idx="146">
                  <c:v>5600</c:v>
                </c:pt>
                <c:pt idx="147">
                  <c:v>5600</c:v>
                </c:pt>
                <c:pt idx="148">
                  <c:v>5600</c:v>
                </c:pt>
                <c:pt idx="149">
                  <c:v>5600</c:v>
                </c:pt>
                <c:pt idx="151">
                  <c:v>5600</c:v>
                </c:pt>
                <c:pt idx="152">
                  <c:v>5600</c:v>
                </c:pt>
                <c:pt idx="153">
                  <c:v>5600</c:v>
                </c:pt>
                <c:pt idx="155">
                  <c:v>5600</c:v>
                </c:pt>
                <c:pt idx="156">
                  <c:v>5600</c:v>
                </c:pt>
                <c:pt idx="157">
                  <c:v>4900</c:v>
                </c:pt>
                <c:pt idx="158">
                  <c:v>4900</c:v>
                </c:pt>
                <c:pt idx="160">
                  <c:v>4900</c:v>
                </c:pt>
                <c:pt idx="161">
                  <c:v>4900</c:v>
                </c:pt>
                <c:pt idx="162">
                  <c:v>4900</c:v>
                </c:pt>
                <c:pt idx="163">
                  <c:v>4900</c:v>
                </c:pt>
                <c:pt idx="164">
                  <c:v>4600</c:v>
                </c:pt>
                <c:pt idx="165">
                  <c:v>4350</c:v>
                </c:pt>
                <c:pt idx="166">
                  <c:v>4350</c:v>
                </c:pt>
                <c:pt idx="167">
                  <c:v>4250</c:v>
                </c:pt>
                <c:pt idx="168">
                  <c:v>4250</c:v>
                </c:pt>
                <c:pt idx="170">
                  <c:v>4250</c:v>
                </c:pt>
                <c:pt idx="171">
                  <c:v>4250</c:v>
                </c:pt>
                <c:pt idx="172">
                  <c:v>4400</c:v>
                </c:pt>
                <c:pt idx="173">
                  <c:v>4400</c:v>
                </c:pt>
                <c:pt idx="174">
                  <c:v>4450</c:v>
                </c:pt>
                <c:pt idx="175">
                  <c:v>4450</c:v>
                </c:pt>
                <c:pt idx="176">
                  <c:v>4450</c:v>
                </c:pt>
                <c:pt idx="177">
                  <c:v>4450</c:v>
                </c:pt>
                <c:pt idx="178">
                  <c:v>4450</c:v>
                </c:pt>
                <c:pt idx="179">
                  <c:v>4450</c:v>
                </c:pt>
                <c:pt idx="181">
                  <c:v>4450</c:v>
                </c:pt>
                <c:pt idx="183">
                  <c:v>4450</c:v>
                </c:pt>
                <c:pt idx="185">
                  <c:v>4450</c:v>
                </c:pt>
                <c:pt idx="186">
                  <c:v>4450</c:v>
                </c:pt>
                <c:pt idx="187">
                  <c:v>4450</c:v>
                </c:pt>
                <c:pt idx="188">
                  <c:v>4450</c:v>
                </c:pt>
                <c:pt idx="190">
                  <c:v>4450</c:v>
                </c:pt>
                <c:pt idx="191">
                  <c:v>4450</c:v>
                </c:pt>
                <c:pt idx="192">
                  <c:v>4450</c:v>
                </c:pt>
                <c:pt idx="193">
                  <c:v>4450</c:v>
                </c:pt>
                <c:pt idx="196">
                  <c:v>4450</c:v>
                </c:pt>
                <c:pt idx="197">
                  <c:v>4450</c:v>
                </c:pt>
                <c:pt idx="198">
                  <c:v>4450</c:v>
                </c:pt>
                <c:pt idx="199">
                  <c:v>4450</c:v>
                </c:pt>
                <c:pt idx="201">
                  <c:v>4450</c:v>
                </c:pt>
                <c:pt idx="202">
                  <c:v>4450</c:v>
                </c:pt>
                <c:pt idx="204">
                  <c:v>4450</c:v>
                </c:pt>
                <c:pt idx="205">
                  <c:v>4450</c:v>
                </c:pt>
                <c:pt idx="208">
                  <c:v>4450</c:v>
                </c:pt>
                <c:pt idx="209">
                  <c:v>4450</c:v>
                </c:pt>
                <c:pt idx="210">
                  <c:v>4450</c:v>
                </c:pt>
                <c:pt idx="211">
                  <c:v>4450</c:v>
                </c:pt>
                <c:pt idx="212">
                  <c:v>4450</c:v>
                </c:pt>
                <c:pt idx="214">
                  <c:v>4450</c:v>
                </c:pt>
                <c:pt idx="215">
                  <c:v>4400</c:v>
                </c:pt>
                <c:pt idx="216">
                  <c:v>4400</c:v>
                </c:pt>
                <c:pt idx="217">
                  <c:v>4400</c:v>
                </c:pt>
                <c:pt idx="218">
                  <c:v>4400</c:v>
                </c:pt>
                <c:pt idx="219">
                  <c:v>4400</c:v>
                </c:pt>
                <c:pt idx="221">
                  <c:v>4400</c:v>
                </c:pt>
                <c:pt idx="222">
                  <c:v>4400</c:v>
                </c:pt>
                <c:pt idx="223">
                  <c:v>4400</c:v>
                </c:pt>
                <c:pt idx="224">
                  <c:v>4400</c:v>
                </c:pt>
                <c:pt idx="225">
                  <c:v>4400</c:v>
                </c:pt>
                <c:pt idx="227">
                  <c:v>4400</c:v>
                </c:pt>
                <c:pt idx="228">
                  <c:v>4400</c:v>
                </c:pt>
                <c:pt idx="229">
                  <c:v>4400</c:v>
                </c:pt>
                <c:pt idx="230">
                  <c:v>4400</c:v>
                </c:pt>
                <c:pt idx="231">
                  <c:v>4800</c:v>
                </c:pt>
                <c:pt idx="233">
                  <c:v>4850</c:v>
                </c:pt>
                <c:pt idx="234">
                  <c:v>4850</c:v>
                </c:pt>
                <c:pt idx="236">
                  <c:v>4850</c:v>
                </c:pt>
                <c:pt idx="237">
                  <c:v>4850</c:v>
                </c:pt>
                <c:pt idx="238">
                  <c:v>4850</c:v>
                </c:pt>
                <c:pt idx="239">
                  <c:v>4850</c:v>
                </c:pt>
                <c:pt idx="240">
                  <c:v>4850</c:v>
                </c:pt>
                <c:pt idx="241">
                  <c:v>4850</c:v>
                </c:pt>
                <c:pt idx="242">
                  <c:v>4770</c:v>
                </c:pt>
                <c:pt idx="243">
                  <c:v>4800</c:v>
                </c:pt>
                <c:pt idx="244">
                  <c:v>4800</c:v>
                </c:pt>
                <c:pt idx="245">
                  <c:v>4800</c:v>
                </c:pt>
                <c:pt idx="246">
                  <c:v>4800</c:v>
                </c:pt>
                <c:pt idx="247">
                  <c:v>4850</c:v>
                </c:pt>
                <c:pt idx="248">
                  <c:v>4850</c:v>
                </c:pt>
                <c:pt idx="249">
                  <c:v>4850</c:v>
                </c:pt>
                <c:pt idx="250">
                  <c:v>4850</c:v>
                </c:pt>
                <c:pt idx="252">
                  <c:v>4850</c:v>
                </c:pt>
                <c:pt idx="253">
                  <c:v>4850</c:v>
                </c:pt>
                <c:pt idx="254">
                  <c:v>4850</c:v>
                </c:pt>
                <c:pt idx="255">
                  <c:v>4650</c:v>
                </c:pt>
                <c:pt idx="256">
                  <c:v>4650</c:v>
                </c:pt>
                <c:pt idx="257">
                  <c:v>4650</c:v>
                </c:pt>
                <c:pt idx="258">
                  <c:v>4650</c:v>
                </c:pt>
                <c:pt idx="259">
                  <c:v>4650</c:v>
                </c:pt>
                <c:pt idx="260">
                  <c:v>4650</c:v>
                </c:pt>
                <c:pt idx="261">
                  <c:v>4650</c:v>
                </c:pt>
                <c:pt idx="262">
                  <c:v>4650</c:v>
                </c:pt>
                <c:pt idx="263">
                  <c:v>4650</c:v>
                </c:pt>
                <c:pt idx="264">
                  <c:v>4650</c:v>
                </c:pt>
                <c:pt idx="265">
                  <c:v>4650</c:v>
                </c:pt>
                <c:pt idx="266">
                  <c:v>4700</c:v>
                </c:pt>
                <c:pt idx="267">
                  <c:v>4700</c:v>
                </c:pt>
                <c:pt idx="269">
                  <c:v>4700</c:v>
                </c:pt>
                <c:pt idx="270">
                  <c:v>4700</c:v>
                </c:pt>
                <c:pt idx="272">
                  <c:v>4700</c:v>
                </c:pt>
                <c:pt idx="273">
                  <c:v>4700</c:v>
                </c:pt>
                <c:pt idx="274">
                  <c:v>4700</c:v>
                </c:pt>
                <c:pt idx="275">
                  <c:v>4700</c:v>
                </c:pt>
                <c:pt idx="276">
                  <c:v>4700</c:v>
                </c:pt>
                <c:pt idx="277">
                  <c:v>4700</c:v>
                </c:pt>
                <c:pt idx="278">
                  <c:v>4700</c:v>
                </c:pt>
                <c:pt idx="279">
                  <c:v>4700</c:v>
                </c:pt>
                <c:pt idx="280">
                  <c:v>4700</c:v>
                </c:pt>
                <c:pt idx="281">
                  <c:v>4700</c:v>
                </c:pt>
                <c:pt idx="282">
                  <c:v>4700</c:v>
                </c:pt>
                <c:pt idx="283">
                  <c:v>4600</c:v>
                </c:pt>
                <c:pt idx="284">
                  <c:v>4600</c:v>
                </c:pt>
                <c:pt idx="285">
                  <c:v>4600</c:v>
                </c:pt>
                <c:pt idx="286">
                  <c:v>4600</c:v>
                </c:pt>
                <c:pt idx="287">
                  <c:v>4600</c:v>
                </c:pt>
                <c:pt idx="288">
                  <c:v>4600</c:v>
                </c:pt>
                <c:pt idx="289">
                  <c:v>4600</c:v>
                </c:pt>
                <c:pt idx="291">
                  <c:v>4600</c:v>
                </c:pt>
                <c:pt idx="292">
                  <c:v>4600</c:v>
                </c:pt>
                <c:pt idx="293">
                  <c:v>4600</c:v>
                </c:pt>
                <c:pt idx="294">
                  <c:v>4600</c:v>
                </c:pt>
                <c:pt idx="296">
                  <c:v>4600</c:v>
                </c:pt>
                <c:pt idx="297">
                  <c:v>4600</c:v>
                </c:pt>
                <c:pt idx="299">
                  <c:v>4600</c:v>
                </c:pt>
                <c:pt idx="300">
                  <c:v>4600</c:v>
                </c:pt>
                <c:pt idx="301">
                  <c:v>4600</c:v>
                </c:pt>
                <c:pt idx="302">
                  <c:v>4600</c:v>
                </c:pt>
                <c:pt idx="303">
                  <c:v>4600</c:v>
                </c:pt>
                <c:pt idx="305">
                  <c:v>4600</c:v>
                </c:pt>
                <c:pt idx="306">
                  <c:v>4600</c:v>
                </c:pt>
                <c:pt idx="307">
                  <c:v>4600</c:v>
                </c:pt>
                <c:pt idx="308">
                  <c:v>4600</c:v>
                </c:pt>
                <c:pt idx="310">
                  <c:v>4600</c:v>
                </c:pt>
                <c:pt idx="311">
                  <c:v>4600</c:v>
                </c:pt>
                <c:pt idx="312">
                  <c:v>4600</c:v>
                </c:pt>
                <c:pt idx="313">
                  <c:v>4600</c:v>
                </c:pt>
                <c:pt idx="314">
                  <c:v>4600</c:v>
                </c:pt>
                <c:pt idx="316">
                  <c:v>4600</c:v>
                </c:pt>
                <c:pt idx="317">
                  <c:v>4600</c:v>
                </c:pt>
                <c:pt idx="319">
                  <c:v>4600</c:v>
                </c:pt>
                <c:pt idx="321">
                  <c:v>4600</c:v>
                </c:pt>
                <c:pt idx="322">
                  <c:v>4600</c:v>
                </c:pt>
                <c:pt idx="323">
                  <c:v>4600</c:v>
                </c:pt>
                <c:pt idx="324">
                  <c:v>4600</c:v>
                </c:pt>
                <c:pt idx="325">
                  <c:v>4600</c:v>
                </c:pt>
                <c:pt idx="327">
                  <c:v>4600</c:v>
                </c:pt>
                <c:pt idx="328">
                  <c:v>4600</c:v>
                </c:pt>
                <c:pt idx="329">
                  <c:v>4600</c:v>
                </c:pt>
                <c:pt idx="330">
                  <c:v>4600</c:v>
                </c:pt>
                <c:pt idx="331">
                  <c:v>4600</c:v>
                </c:pt>
                <c:pt idx="332">
                  <c:v>4600</c:v>
                </c:pt>
                <c:pt idx="333">
                  <c:v>4600</c:v>
                </c:pt>
                <c:pt idx="335">
                  <c:v>4600</c:v>
                </c:pt>
                <c:pt idx="336">
                  <c:v>4600</c:v>
                </c:pt>
                <c:pt idx="337">
                  <c:v>4600</c:v>
                </c:pt>
                <c:pt idx="339">
                  <c:v>4600</c:v>
                </c:pt>
                <c:pt idx="340">
                  <c:v>4600</c:v>
                </c:pt>
                <c:pt idx="341">
                  <c:v>4600</c:v>
                </c:pt>
                <c:pt idx="343">
                  <c:v>4600</c:v>
                </c:pt>
                <c:pt idx="344">
                  <c:v>4600</c:v>
                </c:pt>
                <c:pt idx="346">
                  <c:v>4600</c:v>
                </c:pt>
                <c:pt idx="347">
                  <c:v>4600</c:v>
                </c:pt>
                <c:pt idx="348">
                  <c:v>4600</c:v>
                </c:pt>
                <c:pt idx="350">
                  <c:v>4450</c:v>
                </c:pt>
                <c:pt idx="352">
                  <c:v>4450</c:v>
                </c:pt>
                <c:pt idx="353">
                  <c:v>4450</c:v>
                </c:pt>
                <c:pt idx="355">
                  <c:v>4450</c:v>
                </c:pt>
                <c:pt idx="356">
                  <c:v>4450</c:v>
                </c:pt>
                <c:pt idx="357">
                  <c:v>4450</c:v>
                </c:pt>
                <c:pt idx="358">
                  <c:v>4450</c:v>
                </c:pt>
                <c:pt idx="359">
                  <c:v>4450</c:v>
                </c:pt>
                <c:pt idx="361">
                  <c:v>4450</c:v>
                </c:pt>
                <c:pt idx="362">
                  <c:v>4450</c:v>
                </c:pt>
                <c:pt idx="364">
                  <c:v>4450</c:v>
                </c:pt>
                <c:pt idx="365">
                  <c:v>4450</c:v>
                </c:pt>
                <c:pt idx="367">
                  <c:v>4450</c:v>
                </c:pt>
                <c:pt idx="368">
                  <c:v>4450</c:v>
                </c:pt>
                <c:pt idx="369">
                  <c:v>4450</c:v>
                </c:pt>
                <c:pt idx="370">
                  <c:v>4450</c:v>
                </c:pt>
                <c:pt idx="371">
                  <c:v>4450</c:v>
                </c:pt>
                <c:pt idx="373">
                  <c:v>4450</c:v>
                </c:pt>
                <c:pt idx="374">
                  <c:v>4450</c:v>
                </c:pt>
                <c:pt idx="375">
                  <c:v>4450</c:v>
                </c:pt>
                <c:pt idx="376">
                  <c:v>4450</c:v>
                </c:pt>
                <c:pt idx="377">
                  <c:v>4450</c:v>
                </c:pt>
                <c:pt idx="379">
                  <c:v>4450</c:v>
                </c:pt>
                <c:pt idx="380">
                  <c:v>4450</c:v>
                </c:pt>
                <c:pt idx="382">
                  <c:v>4450</c:v>
                </c:pt>
                <c:pt idx="383">
                  <c:v>4450</c:v>
                </c:pt>
                <c:pt idx="384">
                  <c:v>4450</c:v>
                </c:pt>
                <c:pt idx="385">
                  <c:v>4450</c:v>
                </c:pt>
                <c:pt idx="386">
                  <c:v>4450</c:v>
                </c:pt>
                <c:pt idx="387">
                  <c:v>4450</c:v>
                </c:pt>
                <c:pt idx="388">
                  <c:v>4450</c:v>
                </c:pt>
                <c:pt idx="389">
                  <c:v>4450</c:v>
                </c:pt>
                <c:pt idx="390">
                  <c:v>4450</c:v>
                </c:pt>
                <c:pt idx="392">
                  <c:v>4450</c:v>
                </c:pt>
                <c:pt idx="393">
                  <c:v>4450</c:v>
                </c:pt>
                <c:pt idx="394">
                  <c:v>4450</c:v>
                </c:pt>
                <c:pt idx="395">
                  <c:v>4450</c:v>
                </c:pt>
                <c:pt idx="396">
                  <c:v>4450</c:v>
                </c:pt>
                <c:pt idx="397">
                  <c:v>4450</c:v>
                </c:pt>
                <c:pt idx="398">
                  <c:v>4450</c:v>
                </c:pt>
                <c:pt idx="399">
                  <c:v>4450</c:v>
                </c:pt>
                <c:pt idx="401">
                  <c:v>4450</c:v>
                </c:pt>
                <c:pt idx="402">
                  <c:v>4450</c:v>
                </c:pt>
                <c:pt idx="403">
                  <c:v>4450</c:v>
                </c:pt>
                <c:pt idx="405">
                  <c:v>4450</c:v>
                </c:pt>
                <c:pt idx="406">
                  <c:v>4450</c:v>
                </c:pt>
                <c:pt idx="407">
                  <c:v>4450</c:v>
                </c:pt>
                <c:pt idx="408">
                  <c:v>4450</c:v>
                </c:pt>
                <c:pt idx="409">
                  <c:v>4450</c:v>
                </c:pt>
                <c:pt idx="410">
                  <c:v>4450</c:v>
                </c:pt>
                <c:pt idx="411">
                  <c:v>4450</c:v>
                </c:pt>
                <c:pt idx="412">
                  <c:v>4450</c:v>
                </c:pt>
                <c:pt idx="413">
                  <c:v>4450</c:v>
                </c:pt>
                <c:pt idx="414">
                  <c:v>4450</c:v>
                </c:pt>
                <c:pt idx="415">
                  <c:v>4450</c:v>
                </c:pt>
                <c:pt idx="416">
                  <c:v>4450</c:v>
                </c:pt>
                <c:pt idx="420">
                  <c:v>4450</c:v>
                </c:pt>
                <c:pt idx="421">
                  <c:v>4450</c:v>
                </c:pt>
                <c:pt idx="423">
                  <c:v>4450</c:v>
                </c:pt>
                <c:pt idx="424">
                  <c:v>4450</c:v>
                </c:pt>
                <c:pt idx="426">
                  <c:v>4450</c:v>
                </c:pt>
                <c:pt idx="428">
                  <c:v>4450</c:v>
                </c:pt>
                <c:pt idx="429">
                  <c:v>4450</c:v>
                </c:pt>
                <c:pt idx="430">
                  <c:v>4450</c:v>
                </c:pt>
                <c:pt idx="432">
                  <c:v>4450</c:v>
                </c:pt>
                <c:pt idx="434">
                  <c:v>4450</c:v>
                </c:pt>
                <c:pt idx="435">
                  <c:v>4450</c:v>
                </c:pt>
                <c:pt idx="436">
                  <c:v>4450</c:v>
                </c:pt>
                <c:pt idx="437">
                  <c:v>4450</c:v>
                </c:pt>
                <c:pt idx="438">
                  <c:v>4450</c:v>
                </c:pt>
                <c:pt idx="439">
                  <c:v>4450</c:v>
                </c:pt>
                <c:pt idx="440">
                  <c:v>4450</c:v>
                </c:pt>
                <c:pt idx="441">
                  <c:v>4450</c:v>
                </c:pt>
                <c:pt idx="442">
                  <c:v>4450</c:v>
                </c:pt>
                <c:pt idx="443">
                  <c:v>4800</c:v>
                </c:pt>
                <c:pt idx="444">
                  <c:v>4800</c:v>
                </c:pt>
                <c:pt idx="445">
                  <c:v>5200</c:v>
                </c:pt>
                <c:pt idx="446">
                  <c:v>5200</c:v>
                </c:pt>
                <c:pt idx="447">
                  <c:v>5200</c:v>
                </c:pt>
                <c:pt idx="448">
                  <c:v>5200</c:v>
                </c:pt>
                <c:pt idx="450">
                  <c:v>5200</c:v>
                </c:pt>
                <c:pt idx="451">
                  <c:v>5200</c:v>
                </c:pt>
                <c:pt idx="469">
                  <c:v>4000</c:v>
                </c:pt>
                <c:pt idx="471">
                  <c:v>4000</c:v>
                </c:pt>
                <c:pt idx="473">
                  <c:v>4000</c:v>
                </c:pt>
                <c:pt idx="474">
                  <c:v>4000</c:v>
                </c:pt>
                <c:pt idx="476">
                  <c:v>4000</c:v>
                </c:pt>
                <c:pt idx="477">
                  <c:v>4000</c:v>
                </c:pt>
                <c:pt idx="478">
                  <c:v>4000</c:v>
                </c:pt>
                <c:pt idx="480">
                  <c:v>4000</c:v>
                </c:pt>
                <c:pt idx="486">
                  <c:v>3500</c:v>
                </c:pt>
                <c:pt idx="487">
                  <c:v>3500</c:v>
                </c:pt>
                <c:pt idx="488">
                  <c:v>3500</c:v>
                </c:pt>
                <c:pt idx="489">
                  <c:v>3500</c:v>
                </c:pt>
                <c:pt idx="490">
                  <c:v>3500</c:v>
                </c:pt>
                <c:pt idx="491">
                  <c:v>3500</c:v>
                </c:pt>
                <c:pt idx="492">
                  <c:v>3500</c:v>
                </c:pt>
                <c:pt idx="493">
                  <c:v>3500</c:v>
                </c:pt>
                <c:pt idx="495">
                  <c:v>3500</c:v>
                </c:pt>
                <c:pt idx="496">
                  <c:v>3500</c:v>
                </c:pt>
                <c:pt idx="497">
                  <c:v>3500</c:v>
                </c:pt>
                <c:pt idx="499">
                  <c:v>3500</c:v>
                </c:pt>
                <c:pt idx="501">
                  <c:v>3500</c:v>
                </c:pt>
                <c:pt idx="503">
                  <c:v>3500</c:v>
                </c:pt>
                <c:pt idx="504">
                  <c:v>3500</c:v>
                </c:pt>
                <c:pt idx="506">
                  <c:v>3500</c:v>
                </c:pt>
                <c:pt idx="507">
                  <c:v>3500</c:v>
                </c:pt>
                <c:pt idx="508">
                  <c:v>3500</c:v>
                </c:pt>
                <c:pt idx="510">
                  <c:v>3500</c:v>
                </c:pt>
                <c:pt idx="512">
                  <c:v>3500</c:v>
                </c:pt>
                <c:pt idx="514">
                  <c:v>3500</c:v>
                </c:pt>
                <c:pt idx="516">
                  <c:v>3500</c:v>
                </c:pt>
                <c:pt idx="517">
                  <c:v>3500</c:v>
                </c:pt>
                <c:pt idx="519">
                  <c:v>3500</c:v>
                </c:pt>
                <c:pt idx="520">
                  <c:v>3500</c:v>
                </c:pt>
                <c:pt idx="521">
                  <c:v>3550</c:v>
                </c:pt>
                <c:pt idx="522">
                  <c:v>3550</c:v>
                </c:pt>
                <c:pt idx="523">
                  <c:v>3550</c:v>
                </c:pt>
                <c:pt idx="525">
                  <c:v>3550</c:v>
                </c:pt>
                <c:pt idx="526">
                  <c:v>3500</c:v>
                </c:pt>
                <c:pt idx="528">
                  <c:v>3500</c:v>
                </c:pt>
                <c:pt idx="530">
                  <c:v>3600</c:v>
                </c:pt>
                <c:pt idx="532">
                  <c:v>3700</c:v>
                </c:pt>
                <c:pt idx="533">
                  <c:v>3700</c:v>
                </c:pt>
                <c:pt idx="535">
                  <c:v>3700</c:v>
                </c:pt>
                <c:pt idx="536">
                  <c:v>3700</c:v>
                </c:pt>
                <c:pt idx="537">
                  <c:v>3650</c:v>
                </c:pt>
                <c:pt idx="539">
                  <c:v>3650</c:v>
                </c:pt>
                <c:pt idx="540">
                  <c:v>3650</c:v>
                </c:pt>
                <c:pt idx="542">
                  <c:v>3650</c:v>
                </c:pt>
                <c:pt idx="543">
                  <c:v>3650</c:v>
                </c:pt>
                <c:pt idx="544">
                  <c:v>3650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pt idx="563">
                  <c:v>3700</c:v>
                </c:pt>
                <c:pt idx="564">
                  <c:v>3700</c:v>
                </c:pt>
                <c:pt idx="565">
                  <c:v>3700</c:v>
                </c:pt>
                <c:pt idx="566">
                  <c:v>3700</c:v>
                </c:pt>
                <c:pt idx="568">
                  <c:v>3700</c:v>
                </c:pt>
                <c:pt idx="569">
                  <c:v>3600</c:v>
                </c:pt>
                <c:pt idx="570">
                  <c:v>3600</c:v>
                </c:pt>
                <c:pt idx="571">
                  <c:v>3600</c:v>
                </c:pt>
                <c:pt idx="572">
                  <c:v>3600</c:v>
                </c:pt>
                <c:pt idx="573">
                  <c:v>3600</c:v>
                </c:pt>
                <c:pt idx="574">
                  <c:v>3600</c:v>
                </c:pt>
                <c:pt idx="575">
                  <c:v>3600</c:v>
                </c:pt>
                <c:pt idx="576">
                  <c:v>3600</c:v>
                </c:pt>
                <c:pt idx="577">
                  <c:v>3650</c:v>
                </c:pt>
                <c:pt idx="578">
                  <c:v>3650</c:v>
                </c:pt>
                <c:pt idx="579">
                  <c:v>3650</c:v>
                </c:pt>
                <c:pt idx="580">
                  <c:v>3650</c:v>
                </c:pt>
                <c:pt idx="581">
                  <c:v>3650</c:v>
                </c:pt>
                <c:pt idx="582">
                  <c:v>3600</c:v>
                </c:pt>
                <c:pt idx="583">
                  <c:v>3600</c:v>
                </c:pt>
                <c:pt idx="584">
                  <c:v>3600</c:v>
                </c:pt>
                <c:pt idx="585">
                  <c:v>3600</c:v>
                </c:pt>
                <c:pt idx="586">
                  <c:v>3600</c:v>
                </c:pt>
                <c:pt idx="587">
                  <c:v>3600</c:v>
                </c:pt>
                <c:pt idx="588">
                  <c:v>3600</c:v>
                </c:pt>
                <c:pt idx="589">
                  <c:v>3600</c:v>
                </c:pt>
                <c:pt idx="590">
                  <c:v>3600</c:v>
                </c:pt>
                <c:pt idx="591">
                  <c:v>3600</c:v>
                </c:pt>
                <c:pt idx="592">
                  <c:v>3600</c:v>
                </c:pt>
                <c:pt idx="593">
                  <c:v>3600</c:v>
                </c:pt>
                <c:pt idx="594">
                  <c:v>3600</c:v>
                </c:pt>
                <c:pt idx="595">
                  <c:v>3600</c:v>
                </c:pt>
                <c:pt idx="596">
                  <c:v>3600</c:v>
                </c:pt>
                <c:pt idx="597">
                  <c:v>3600</c:v>
                </c:pt>
                <c:pt idx="598">
                  <c:v>3600</c:v>
                </c:pt>
                <c:pt idx="599">
                  <c:v>3600</c:v>
                </c:pt>
                <c:pt idx="600">
                  <c:v>3600</c:v>
                </c:pt>
              </c:numCache>
            </c:numRef>
          </c:yVal>
          <c:smooth val="1"/>
          <c:extLst>
            <c:ext xmlns:c16="http://schemas.microsoft.com/office/drawing/2014/chart" uri="{C3380CC4-5D6E-409C-BE32-E72D297353CC}">
              <c16:uniqueId val="{00000001-3787-4106-BADF-3C1F3F93360C}"/>
            </c:ext>
          </c:extLst>
        </c:ser>
        <c:ser>
          <c:idx val="2"/>
          <c:order val="2"/>
          <c:tx>
            <c:strRef>
              <c:f>燃料油价格1!$G$1</c:f>
              <c:strCache>
                <c:ptCount val="1"/>
                <c:pt idx="0">
                  <c:v>上海中燃-上海</c:v>
                </c:pt>
              </c:strCache>
            </c:strRef>
          </c:tx>
          <c:spPr>
            <a:ln w="19050" cap="rnd">
              <a:solidFill>
                <a:schemeClr val="accent3"/>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燃料油价格1!$G$2:$G$853</c:f>
              <c:numCache>
                <c:formatCode>General</c:formatCode>
                <c:ptCount val="852"/>
                <c:pt idx="0">
                  <c:v>3900</c:v>
                </c:pt>
                <c:pt idx="1">
                  <c:v>3900</c:v>
                </c:pt>
                <c:pt idx="3">
                  <c:v>3900</c:v>
                </c:pt>
                <c:pt idx="4">
                  <c:v>3900</c:v>
                </c:pt>
                <c:pt idx="5">
                  <c:v>3900</c:v>
                </c:pt>
                <c:pt idx="6">
                  <c:v>3900</c:v>
                </c:pt>
                <c:pt idx="7">
                  <c:v>3850</c:v>
                </c:pt>
                <c:pt idx="8">
                  <c:v>3850</c:v>
                </c:pt>
                <c:pt idx="9">
                  <c:v>3850</c:v>
                </c:pt>
                <c:pt idx="10">
                  <c:v>3850</c:v>
                </c:pt>
                <c:pt idx="11">
                  <c:v>3850</c:v>
                </c:pt>
                <c:pt idx="12">
                  <c:v>3850</c:v>
                </c:pt>
                <c:pt idx="15">
                  <c:v>3800</c:v>
                </c:pt>
                <c:pt idx="16">
                  <c:v>3800</c:v>
                </c:pt>
                <c:pt idx="17">
                  <c:v>3800</c:v>
                </c:pt>
                <c:pt idx="18">
                  <c:v>3800</c:v>
                </c:pt>
                <c:pt idx="19">
                  <c:v>3800</c:v>
                </c:pt>
                <c:pt idx="20">
                  <c:v>3800</c:v>
                </c:pt>
                <c:pt idx="21">
                  <c:v>3800</c:v>
                </c:pt>
                <c:pt idx="22">
                  <c:v>3850</c:v>
                </c:pt>
                <c:pt idx="23">
                  <c:v>3850</c:v>
                </c:pt>
                <c:pt idx="24">
                  <c:v>3850</c:v>
                </c:pt>
                <c:pt idx="25">
                  <c:v>3850</c:v>
                </c:pt>
                <c:pt idx="27">
                  <c:v>3850</c:v>
                </c:pt>
                <c:pt idx="28">
                  <c:v>3850</c:v>
                </c:pt>
                <c:pt idx="30">
                  <c:v>4080</c:v>
                </c:pt>
                <c:pt idx="31">
                  <c:v>4080</c:v>
                </c:pt>
                <c:pt idx="32">
                  <c:v>4080</c:v>
                </c:pt>
                <c:pt idx="33">
                  <c:v>4080</c:v>
                </c:pt>
                <c:pt idx="36">
                  <c:v>4250</c:v>
                </c:pt>
                <c:pt idx="37">
                  <c:v>4250</c:v>
                </c:pt>
                <c:pt idx="38">
                  <c:v>4250</c:v>
                </c:pt>
                <c:pt idx="39">
                  <c:v>4350</c:v>
                </c:pt>
                <c:pt idx="40">
                  <c:v>4350</c:v>
                </c:pt>
                <c:pt idx="42">
                  <c:v>4350</c:v>
                </c:pt>
                <c:pt idx="43">
                  <c:v>4350</c:v>
                </c:pt>
                <c:pt idx="44">
                  <c:v>4350</c:v>
                </c:pt>
                <c:pt idx="46">
                  <c:v>4600</c:v>
                </c:pt>
                <c:pt idx="47">
                  <c:v>4600</c:v>
                </c:pt>
                <c:pt idx="48">
                  <c:v>4600</c:v>
                </c:pt>
                <c:pt idx="50">
                  <c:v>4600</c:v>
                </c:pt>
                <c:pt idx="52">
                  <c:v>4600</c:v>
                </c:pt>
                <c:pt idx="55">
                  <c:v>4600</c:v>
                </c:pt>
                <c:pt idx="56">
                  <c:v>4600</c:v>
                </c:pt>
                <c:pt idx="57">
                  <c:v>4600</c:v>
                </c:pt>
                <c:pt idx="58">
                  <c:v>4600</c:v>
                </c:pt>
                <c:pt idx="59">
                  <c:v>4600</c:v>
                </c:pt>
                <c:pt idx="61">
                  <c:v>4600</c:v>
                </c:pt>
                <c:pt idx="63">
                  <c:v>4550</c:v>
                </c:pt>
                <c:pt idx="65">
                  <c:v>4500</c:v>
                </c:pt>
                <c:pt idx="66">
                  <c:v>4500</c:v>
                </c:pt>
                <c:pt idx="68">
                  <c:v>4500</c:v>
                </c:pt>
                <c:pt idx="69">
                  <c:v>4500</c:v>
                </c:pt>
                <c:pt idx="70">
                  <c:v>4500</c:v>
                </c:pt>
                <c:pt idx="71">
                  <c:v>4500</c:v>
                </c:pt>
                <c:pt idx="72">
                  <c:v>4500</c:v>
                </c:pt>
                <c:pt idx="73">
                  <c:v>4500</c:v>
                </c:pt>
                <c:pt idx="74">
                  <c:v>4500</c:v>
                </c:pt>
                <c:pt idx="75">
                  <c:v>4500</c:v>
                </c:pt>
                <c:pt idx="76">
                  <c:v>4500</c:v>
                </c:pt>
                <c:pt idx="77">
                  <c:v>4500</c:v>
                </c:pt>
                <c:pt idx="78">
                  <c:v>4500</c:v>
                </c:pt>
                <c:pt idx="79">
                  <c:v>4500</c:v>
                </c:pt>
                <c:pt idx="80">
                  <c:v>4680</c:v>
                </c:pt>
                <c:pt idx="82">
                  <c:v>4680</c:v>
                </c:pt>
                <c:pt idx="83">
                  <c:v>4680</c:v>
                </c:pt>
                <c:pt idx="84">
                  <c:v>4680</c:v>
                </c:pt>
                <c:pt idx="85">
                  <c:v>4680</c:v>
                </c:pt>
                <c:pt idx="87">
                  <c:v>4680</c:v>
                </c:pt>
                <c:pt idx="88">
                  <c:v>4680</c:v>
                </c:pt>
                <c:pt idx="89">
                  <c:v>4680</c:v>
                </c:pt>
                <c:pt idx="90">
                  <c:v>4680</c:v>
                </c:pt>
                <c:pt idx="91">
                  <c:v>4680</c:v>
                </c:pt>
                <c:pt idx="92">
                  <c:v>4730</c:v>
                </c:pt>
                <c:pt idx="93">
                  <c:v>4730</c:v>
                </c:pt>
                <c:pt idx="95">
                  <c:v>4950</c:v>
                </c:pt>
                <c:pt idx="96">
                  <c:v>5000</c:v>
                </c:pt>
                <c:pt idx="98">
                  <c:v>5100</c:v>
                </c:pt>
                <c:pt idx="101">
                  <c:v>5200</c:v>
                </c:pt>
                <c:pt idx="102">
                  <c:v>5200</c:v>
                </c:pt>
                <c:pt idx="103">
                  <c:v>5200</c:v>
                </c:pt>
                <c:pt idx="104">
                  <c:v>5200</c:v>
                </c:pt>
                <c:pt idx="107">
                  <c:v>5300</c:v>
                </c:pt>
                <c:pt idx="109">
                  <c:v>5300</c:v>
                </c:pt>
                <c:pt idx="110">
                  <c:v>5400</c:v>
                </c:pt>
                <c:pt idx="111">
                  <c:v>5400</c:v>
                </c:pt>
                <c:pt idx="112">
                  <c:v>5400</c:v>
                </c:pt>
                <c:pt idx="113">
                  <c:v>5550</c:v>
                </c:pt>
                <c:pt idx="114">
                  <c:v>5600</c:v>
                </c:pt>
                <c:pt idx="115">
                  <c:v>5600</c:v>
                </c:pt>
                <c:pt idx="116">
                  <c:v>5600</c:v>
                </c:pt>
                <c:pt idx="117">
                  <c:v>5600</c:v>
                </c:pt>
                <c:pt idx="118">
                  <c:v>5600</c:v>
                </c:pt>
                <c:pt idx="119">
                  <c:v>5750</c:v>
                </c:pt>
                <c:pt idx="120">
                  <c:v>5750</c:v>
                </c:pt>
                <c:pt idx="122">
                  <c:v>5750</c:v>
                </c:pt>
                <c:pt idx="123">
                  <c:v>5750</c:v>
                </c:pt>
                <c:pt idx="125">
                  <c:v>5900</c:v>
                </c:pt>
                <c:pt idx="127">
                  <c:v>5900</c:v>
                </c:pt>
                <c:pt idx="128">
                  <c:v>5900</c:v>
                </c:pt>
                <c:pt idx="129">
                  <c:v>5900</c:v>
                </c:pt>
                <c:pt idx="131">
                  <c:v>5900</c:v>
                </c:pt>
                <c:pt idx="132">
                  <c:v>5900</c:v>
                </c:pt>
                <c:pt idx="133">
                  <c:v>5900</c:v>
                </c:pt>
                <c:pt idx="135">
                  <c:v>5900</c:v>
                </c:pt>
                <c:pt idx="136">
                  <c:v>5900</c:v>
                </c:pt>
                <c:pt idx="138">
                  <c:v>5900</c:v>
                </c:pt>
                <c:pt idx="139">
                  <c:v>5850</c:v>
                </c:pt>
                <c:pt idx="140">
                  <c:v>5850</c:v>
                </c:pt>
                <c:pt idx="141">
                  <c:v>5800</c:v>
                </c:pt>
                <c:pt idx="143">
                  <c:v>5800</c:v>
                </c:pt>
                <c:pt idx="144">
                  <c:v>5800</c:v>
                </c:pt>
                <c:pt idx="145">
                  <c:v>5800</c:v>
                </c:pt>
                <c:pt idx="146">
                  <c:v>5800</c:v>
                </c:pt>
                <c:pt idx="147">
                  <c:v>5700</c:v>
                </c:pt>
                <c:pt idx="148">
                  <c:v>5700</c:v>
                </c:pt>
                <c:pt idx="149">
                  <c:v>5650</c:v>
                </c:pt>
                <c:pt idx="151">
                  <c:v>5650</c:v>
                </c:pt>
                <c:pt idx="152">
                  <c:v>5650</c:v>
                </c:pt>
                <c:pt idx="153">
                  <c:v>5650</c:v>
                </c:pt>
                <c:pt idx="155">
                  <c:v>5500</c:v>
                </c:pt>
                <c:pt idx="156">
                  <c:v>5500</c:v>
                </c:pt>
                <c:pt idx="157">
                  <c:v>5500</c:v>
                </c:pt>
                <c:pt idx="158">
                  <c:v>5500</c:v>
                </c:pt>
                <c:pt idx="160">
                  <c:v>5200</c:v>
                </c:pt>
                <c:pt idx="161">
                  <c:v>5200</c:v>
                </c:pt>
                <c:pt idx="162">
                  <c:v>5200</c:v>
                </c:pt>
                <c:pt idx="163">
                  <c:v>5200</c:v>
                </c:pt>
                <c:pt idx="164">
                  <c:v>4950</c:v>
                </c:pt>
                <c:pt idx="165">
                  <c:v>4950</c:v>
                </c:pt>
                <c:pt idx="166">
                  <c:v>4950</c:v>
                </c:pt>
                <c:pt idx="167">
                  <c:v>4950</c:v>
                </c:pt>
                <c:pt idx="168">
                  <c:v>4950</c:v>
                </c:pt>
                <c:pt idx="170">
                  <c:v>4650</c:v>
                </c:pt>
                <c:pt idx="171">
                  <c:v>4650</c:v>
                </c:pt>
                <c:pt idx="172">
                  <c:v>4500</c:v>
                </c:pt>
                <c:pt idx="173">
                  <c:v>4500</c:v>
                </c:pt>
                <c:pt idx="174">
                  <c:v>4550</c:v>
                </c:pt>
                <c:pt idx="175">
                  <c:v>4550</c:v>
                </c:pt>
                <c:pt idx="176">
                  <c:v>4550</c:v>
                </c:pt>
                <c:pt idx="177">
                  <c:v>4750</c:v>
                </c:pt>
                <c:pt idx="178">
                  <c:v>4750</c:v>
                </c:pt>
                <c:pt idx="179">
                  <c:v>4750</c:v>
                </c:pt>
                <c:pt idx="181">
                  <c:v>4750</c:v>
                </c:pt>
                <c:pt idx="183">
                  <c:v>4800</c:v>
                </c:pt>
                <c:pt idx="185">
                  <c:v>4800</c:v>
                </c:pt>
                <c:pt idx="186">
                  <c:v>4800</c:v>
                </c:pt>
                <c:pt idx="187">
                  <c:v>4800</c:v>
                </c:pt>
                <c:pt idx="188">
                  <c:v>4800</c:v>
                </c:pt>
                <c:pt idx="190">
                  <c:v>4750</c:v>
                </c:pt>
                <c:pt idx="191">
                  <c:v>4750</c:v>
                </c:pt>
                <c:pt idx="192">
                  <c:v>4750</c:v>
                </c:pt>
                <c:pt idx="193">
                  <c:v>4550</c:v>
                </c:pt>
                <c:pt idx="197">
                  <c:v>4550</c:v>
                </c:pt>
                <c:pt idx="198">
                  <c:v>4550</c:v>
                </c:pt>
                <c:pt idx="199">
                  <c:v>4650</c:v>
                </c:pt>
                <c:pt idx="201">
                  <c:v>4750</c:v>
                </c:pt>
                <c:pt idx="202">
                  <c:v>4750</c:v>
                </c:pt>
                <c:pt idx="204">
                  <c:v>4750</c:v>
                </c:pt>
                <c:pt idx="205">
                  <c:v>4750</c:v>
                </c:pt>
                <c:pt idx="208">
                  <c:v>4750</c:v>
                </c:pt>
                <c:pt idx="209">
                  <c:v>4750</c:v>
                </c:pt>
                <c:pt idx="210">
                  <c:v>4750</c:v>
                </c:pt>
                <c:pt idx="211">
                  <c:v>4750</c:v>
                </c:pt>
                <c:pt idx="212">
                  <c:v>4750</c:v>
                </c:pt>
                <c:pt idx="214">
                  <c:v>4750</c:v>
                </c:pt>
                <c:pt idx="215">
                  <c:v>4750</c:v>
                </c:pt>
                <c:pt idx="216">
                  <c:v>4750</c:v>
                </c:pt>
                <c:pt idx="217">
                  <c:v>4750</c:v>
                </c:pt>
                <c:pt idx="218">
                  <c:v>4750</c:v>
                </c:pt>
                <c:pt idx="219">
                  <c:v>4750</c:v>
                </c:pt>
                <c:pt idx="221">
                  <c:v>4750</c:v>
                </c:pt>
                <c:pt idx="223">
                  <c:v>4750</c:v>
                </c:pt>
                <c:pt idx="224">
                  <c:v>4750</c:v>
                </c:pt>
                <c:pt idx="225">
                  <c:v>4750</c:v>
                </c:pt>
                <c:pt idx="227">
                  <c:v>4750</c:v>
                </c:pt>
                <c:pt idx="228">
                  <c:v>4750</c:v>
                </c:pt>
                <c:pt idx="229">
                  <c:v>4750</c:v>
                </c:pt>
                <c:pt idx="230">
                  <c:v>4750</c:v>
                </c:pt>
                <c:pt idx="231">
                  <c:v>4800</c:v>
                </c:pt>
                <c:pt idx="233">
                  <c:v>4800</c:v>
                </c:pt>
                <c:pt idx="234">
                  <c:v>4800</c:v>
                </c:pt>
                <c:pt idx="236">
                  <c:v>4800</c:v>
                </c:pt>
                <c:pt idx="237">
                  <c:v>4900</c:v>
                </c:pt>
                <c:pt idx="238">
                  <c:v>4900</c:v>
                </c:pt>
                <c:pt idx="239">
                  <c:v>4900</c:v>
                </c:pt>
                <c:pt idx="240">
                  <c:v>4850</c:v>
                </c:pt>
                <c:pt idx="241">
                  <c:v>4850</c:v>
                </c:pt>
                <c:pt idx="242">
                  <c:v>4850</c:v>
                </c:pt>
                <c:pt idx="243">
                  <c:v>4850</c:v>
                </c:pt>
                <c:pt idx="244">
                  <c:v>4850</c:v>
                </c:pt>
                <c:pt idx="245">
                  <c:v>4850</c:v>
                </c:pt>
                <c:pt idx="246">
                  <c:v>4850</c:v>
                </c:pt>
                <c:pt idx="247">
                  <c:v>4850</c:v>
                </c:pt>
                <c:pt idx="248">
                  <c:v>4850</c:v>
                </c:pt>
                <c:pt idx="249">
                  <c:v>4850</c:v>
                </c:pt>
                <c:pt idx="250">
                  <c:v>4850</c:v>
                </c:pt>
                <c:pt idx="252">
                  <c:v>4800</c:v>
                </c:pt>
                <c:pt idx="253">
                  <c:v>4800</c:v>
                </c:pt>
                <c:pt idx="254">
                  <c:v>4750</c:v>
                </c:pt>
                <c:pt idx="255">
                  <c:v>4750</c:v>
                </c:pt>
                <c:pt idx="256">
                  <c:v>4750</c:v>
                </c:pt>
                <c:pt idx="257">
                  <c:v>4750</c:v>
                </c:pt>
                <c:pt idx="258">
                  <c:v>4750</c:v>
                </c:pt>
                <c:pt idx="259">
                  <c:v>4750</c:v>
                </c:pt>
                <c:pt idx="260">
                  <c:v>4750</c:v>
                </c:pt>
                <c:pt idx="261">
                  <c:v>4750</c:v>
                </c:pt>
                <c:pt idx="262">
                  <c:v>4750</c:v>
                </c:pt>
                <c:pt idx="263">
                  <c:v>4750</c:v>
                </c:pt>
                <c:pt idx="264">
                  <c:v>4750</c:v>
                </c:pt>
                <c:pt idx="265">
                  <c:v>4750</c:v>
                </c:pt>
                <c:pt idx="266">
                  <c:v>4750</c:v>
                </c:pt>
                <c:pt idx="267">
                  <c:v>4750</c:v>
                </c:pt>
                <c:pt idx="269">
                  <c:v>4700</c:v>
                </c:pt>
                <c:pt idx="270">
                  <c:v>4700</c:v>
                </c:pt>
                <c:pt idx="272">
                  <c:v>4700</c:v>
                </c:pt>
                <c:pt idx="273">
                  <c:v>4700</c:v>
                </c:pt>
                <c:pt idx="274">
                  <c:v>4700</c:v>
                </c:pt>
                <c:pt idx="276">
                  <c:v>4650</c:v>
                </c:pt>
                <c:pt idx="277">
                  <c:v>4650</c:v>
                </c:pt>
                <c:pt idx="278">
                  <c:v>4650</c:v>
                </c:pt>
                <c:pt idx="279">
                  <c:v>4650</c:v>
                </c:pt>
                <c:pt idx="280">
                  <c:v>4650</c:v>
                </c:pt>
                <c:pt idx="281">
                  <c:v>4600</c:v>
                </c:pt>
                <c:pt idx="282">
                  <c:v>4600</c:v>
                </c:pt>
                <c:pt idx="283">
                  <c:v>4600</c:v>
                </c:pt>
                <c:pt idx="284">
                  <c:v>4600</c:v>
                </c:pt>
                <c:pt idx="285">
                  <c:v>4600</c:v>
                </c:pt>
                <c:pt idx="286">
                  <c:v>4600</c:v>
                </c:pt>
                <c:pt idx="287">
                  <c:v>4600</c:v>
                </c:pt>
                <c:pt idx="288">
                  <c:v>4600</c:v>
                </c:pt>
                <c:pt idx="289">
                  <c:v>4600</c:v>
                </c:pt>
                <c:pt idx="291">
                  <c:v>4600</c:v>
                </c:pt>
                <c:pt idx="292">
                  <c:v>4500</c:v>
                </c:pt>
                <c:pt idx="293">
                  <c:v>4500</c:v>
                </c:pt>
                <c:pt idx="294">
                  <c:v>4500</c:v>
                </c:pt>
                <c:pt idx="295">
                  <c:v>4500</c:v>
                </c:pt>
                <c:pt idx="296">
                  <c:v>4500</c:v>
                </c:pt>
                <c:pt idx="297">
                  <c:v>4500</c:v>
                </c:pt>
                <c:pt idx="298">
                  <c:v>4500</c:v>
                </c:pt>
                <c:pt idx="299">
                  <c:v>4500</c:v>
                </c:pt>
                <c:pt idx="300">
                  <c:v>4500</c:v>
                </c:pt>
                <c:pt idx="301">
                  <c:v>4500</c:v>
                </c:pt>
                <c:pt idx="302">
                  <c:v>4500</c:v>
                </c:pt>
                <c:pt idx="303">
                  <c:v>4350</c:v>
                </c:pt>
                <c:pt idx="305">
                  <c:v>4350</c:v>
                </c:pt>
                <c:pt idx="306">
                  <c:v>4350</c:v>
                </c:pt>
                <c:pt idx="307">
                  <c:v>4350</c:v>
                </c:pt>
                <c:pt idx="308">
                  <c:v>4350</c:v>
                </c:pt>
                <c:pt idx="310">
                  <c:v>4350</c:v>
                </c:pt>
                <c:pt idx="311">
                  <c:v>4350</c:v>
                </c:pt>
                <c:pt idx="312">
                  <c:v>4350</c:v>
                </c:pt>
                <c:pt idx="313">
                  <c:v>4350</c:v>
                </c:pt>
                <c:pt idx="314">
                  <c:v>4400</c:v>
                </c:pt>
                <c:pt idx="316">
                  <c:v>4400</c:v>
                </c:pt>
                <c:pt idx="317">
                  <c:v>4400</c:v>
                </c:pt>
                <c:pt idx="319">
                  <c:v>4400</c:v>
                </c:pt>
                <c:pt idx="321">
                  <c:v>4530</c:v>
                </c:pt>
                <c:pt idx="322">
                  <c:v>4530</c:v>
                </c:pt>
                <c:pt idx="323">
                  <c:v>4550</c:v>
                </c:pt>
                <c:pt idx="324">
                  <c:v>4550</c:v>
                </c:pt>
                <c:pt idx="325">
                  <c:v>4550</c:v>
                </c:pt>
                <c:pt idx="327">
                  <c:v>4550</c:v>
                </c:pt>
                <c:pt idx="328">
                  <c:v>4550</c:v>
                </c:pt>
                <c:pt idx="329">
                  <c:v>4550</c:v>
                </c:pt>
                <c:pt idx="330">
                  <c:v>4550</c:v>
                </c:pt>
                <c:pt idx="331">
                  <c:v>4550</c:v>
                </c:pt>
                <c:pt idx="332">
                  <c:v>4550</c:v>
                </c:pt>
                <c:pt idx="333">
                  <c:v>4550</c:v>
                </c:pt>
                <c:pt idx="335">
                  <c:v>4550</c:v>
                </c:pt>
                <c:pt idx="336">
                  <c:v>4550</c:v>
                </c:pt>
                <c:pt idx="337">
                  <c:v>4550</c:v>
                </c:pt>
                <c:pt idx="339">
                  <c:v>4500</c:v>
                </c:pt>
                <c:pt idx="340">
                  <c:v>4500</c:v>
                </c:pt>
                <c:pt idx="341">
                  <c:v>4500</c:v>
                </c:pt>
                <c:pt idx="343">
                  <c:v>4500</c:v>
                </c:pt>
                <c:pt idx="344">
                  <c:v>4500</c:v>
                </c:pt>
                <c:pt idx="346">
                  <c:v>4500</c:v>
                </c:pt>
                <c:pt idx="347">
                  <c:v>4500</c:v>
                </c:pt>
                <c:pt idx="348">
                  <c:v>4500</c:v>
                </c:pt>
                <c:pt idx="350">
                  <c:v>4500</c:v>
                </c:pt>
                <c:pt idx="352">
                  <c:v>4500</c:v>
                </c:pt>
                <c:pt idx="353">
                  <c:v>4500</c:v>
                </c:pt>
                <c:pt idx="355">
                  <c:v>4500</c:v>
                </c:pt>
                <c:pt idx="356">
                  <c:v>4500</c:v>
                </c:pt>
                <c:pt idx="357">
                  <c:v>4500</c:v>
                </c:pt>
                <c:pt idx="358">
                  <c:v>4500</c:v>
                </c:pt>
                <c:pt idx="359">
                  <c:v>4500</c:v>
                </c:pt>
                <c:pt idx="361">
                  <c:v>4500</c:v>
                </c:pt>
                <c:pt idx="362">
                  <c:v>4500</c:v>
                </c:pt>
                <c:pt idx="364">
                  <c:v>4500</c:v>
                </c:pt>
                <c:pt idx="365">
                  <c:v>4500</c:v>
                </c:pt>
                <c:pt idx="367">
                  <c:v>4600</c:v>
                </c:pt>
                <c:pt idx="368">
                  <c:v>4700</c:v>
                </c:pt>
                <c:pt idx="369">
                  <c:v>4700</c:v>
                </c:pt>
                <c:pt idx="370">
                  <c:v>4700</c:v>
                </c:pt>
                <c:pt idx="371">
                  <c:v>4700</c:v>
                </c:pt>
                <c:pt idx="373">
                  <c:v>4700</c:v>
                </c:pt>
                <c:pt idx="374">
                  <c:v>4700</c:v>
                </c:pt>
                <c:pt idx="375">
                  <c:v>4700</c:v>
                </c:pt>
                <c:pt idx="376">
                  <c:v>4700</c:v>
                </c:pt>
                <c:pt idx="377">
                  <c:v>4700</c:v>
                </c:pt>
                <c:pt idx="379">
                  <c:v>4700</c:v>
                </c:pt>
                <c:pt idx="380">
                  <c:v>4700</c:v>
                </c:pt>
                <c:pt idx="382">
                  <c:v>4700</c:v>
                </c:pt>
                <c:pt idx="383">
                  <c:v>4700</c:v>
                </c:pt>
                <c:pt idx="384">
                  <c:v>4600</c:v>
                </c:pt>
                <c:pt idx="385">
                  <c:v>4600</c:v>
                </c:pt>
                <c:pt idx="386">
                  <c:v>4650</c:v>
                </c:pt>
                <c:pt idx="387">
                  <c:v>4650</c:v>
                </c:pt>
                <c:pt idx="388">
                  <c:v>4650</c:v>
                </c:pt>
                <c:pt idx="389">
                  <c:v>4650</c:v>
                </c:pt>
                <c:pt idx="390">
                  <c:v>4550</c:v>
                </c:pt>
                <c:pt idx="392">
                  <c:v>4550</c:v>
                </c:pt>
                <c:pt idx="393">
                  <c:v>4550</c:v>
                </c:pt>
                <c:pt idx="394">
                  <c:v>4550</c:v>
                </c:pt>
                <c:pt idx="395">
                  <c:v>4550</c:v>
                </c:pt>
                <c:pt idx="396">
                  <c:v>4550</c:v>
                </c:pt>
                <c:pt idx="397">
                  <c:v>4550</c:v>
                </c:pt>
                <c:pt idx="398">
                  <c:v>4550</c:v>
                </c:pt>
                <c:pt idx="399">
                  <c:v>4550</c:v>
                </c:pt>
                <c:pt idx="401">
                  <c:v>4550</c:v>
                </c:pt>
                <c:pt idx="402">
                  <c:v>4550</c:v>
                </c:pt>
                <c:pt idx="403">
                  <c:v>4550</c:v>
                </c:pt>
                <c:pt idx="405">
                  <c:v>4550</c:v>
                </c:pt>
                <c:pt idx="406">
                  <c:v>4550</c:v>
                </c:pt>
                <c:pt idx="407">
                  <c:v>4550</c:v>
                </c:pt>
                <c:pt idx="408">
                  <c:v>4500</c:v>
                </c:pt>
                <c:pt idx="409">
                  <c:v>4500</c:v>
                </c:pt>
                <c:pt idx="410">
                  <c:v>4500</c:v>
                </c:pt>
                <c:pt idx="411">
                  <c:v>4500</c:v>
                </c:pt>
                <c:pt idx="412">
                  <c:v>4500</c:v>
                </c:pt>
                <c:pt idx="413">
                  <c:v>4500</c:v>
                </c:pt>
                <c:pt idx="414">
                  <c:v>4500</c:v>
                </c:pt>
                <c:pt idx="415">
                  <c:v>4500</c:v>
                </c:pt>
                <c:pt idx="417">
                  <c:v>4500</c:v>
                </c:pt>
                <c:pt idx="419">
                  <c:v>4450</c:v>
                </c:pt>
                <c:pt idx="420">
                  <c:v>4450</c:v>
                </c:pt>
                <c:pt idx="421">
                  <c:v>4450</c:v>
                </c:pt>
                <c:pt idx="423">
                  <c:v>4450</c:v>
                </c:pt>
                <c:pt idx="424">
                  <c:v>4450</c:v>
                </c:pt>
                <c:pt idx="426">
                  <c:v>4600</c:v>
                </c:pt>
                <c:pt idx="428">
                  <c:v>4600</c:v>
                </c:pt>
                <c:pt idx="429">
                  <c:v>4600</c:v>
                </c:pt>
                <c:pt idx="430">
                  <c:v>4600</c:v>
                </c:pt>
                <c:pt idx="432">
                  <c:v>4600</c:v>
                </c:pt>
                <c:pt idx="434">
                  <c:v>4600</c:v>
                </c:pt>
                <c:pt idx="435">
                  <c:v>4600</c:v>
                </c:pt>
                <c:pt idx="436">
                  <c:v>4600</c:v>
                </c:pt>
                <c:pt idx="437">
                  <c:v>4600</c:v>
                </c:pt>
                <c:pt idx="438">
                  <c:v>4600</c:v>
                </c:pt>
                <c:pt idx="439">
                  <c:v>4600</c:v>
                </c:pt>
                <c:pt idx="440">
                  <c:v>4600</c:v>
                </c:pt>
                <c:pt idx="442">
                  <c:v>4900</c:v>
                </c:pt>
                <c:pt idx="443">
                  <c:v>4950</c:v>
                </c:pt>
                <c:pt idx="444">
                  <c:v>4950</c:v>
                </c:pt>
                <c:pt idx="445">
                  <c:v>5200</c:v>
                </c:pt>
                <c:pt idx="446">
                  <c:v>5200</c:v>
                </c:pt>
                <c:pt idx="447">
                  <c:v>5200</c:v>
                </c:pt>
                <c:pt idx="448">
                  <c:v>5200</c:v>
                </c:pt>
                <c:pt idx="450">
                  <c:v>5200</c:v>
                </c:pt>
                <c:pt idx="451">
                  <c:v>5200</c:v>
                </c:pt>
                <c:pt idx="453">
                  <c:v>5050</c:v>
                </c:pt>
                <c:pt idx="454">
                  <c:v>5050</c:v>
                </c:pt>
                <c:pt idx="455">
                  <c:v>5050</c:v>
                </c:pt>
                <c:pt idx="456">
                  <c:v>5050</c:v>
                </c:pt>
                <c:pt idx="458">
                  <c:v>5050</c:v>
                </c:pt>
                <c:pt idx="459">
                  <c:v>5050</c:v>
                </c:pt>
                <c:pt idx="460">
                  <c:v>5050</c:v>
                </c:pt>
                <c:pt idx="461">
                  <c:v>5050</c:v>
                </c:pt>
                <c:pt idx="462">
                  <c:v>5050</c:v>
                </c:pt>
                <c:pt idx="463">
                  <c:v>5050</c:v>
                </c:pt>
                <c:pt idx="464">
                  <c:v>4850</c:v>
                </c:pt>
                <c:pt idx="465">
                  <c:v>4800</c:v>
                </c:pt>
                <c:pt idx="466">
                  <c:v>4800</c:v>
                </c:pt>
                <c:pt idx="467">
                  <c:v>4800</c:v>
                </c:pt>
                <c:pt idx="468">
                  <c:v>4800</c:v>
                </c:pt>
                <c:pt idx="469">
                  <c:v>4800</c:v>
                </c:pt>
                <c:pt idx="471">
                  <c:v>4500</c:v>
                </c:pt>
                <c:pt idx="473">
                  <c:v>4500</c:v>
                </c:pt>
                <c:pt idx="474">
                  <c:v>4325</c:v>
                </c:pt>
                <c:pt idx="476">
                  <c:v>4225</c:v>
                </c:pt>
                <c:pt idx="477">
                  <c:v>4500</c:v>
                </c:pt>
                <c:pt idx="478">
                  <c:v>4150</c:v>
                </c:pt>
                <c:pt idx="480">
                  <c:v>4150</c:v>
                </c:pt>
                <c:pt idx="482">
                  <c:v>3550</c:v>
                </c:pt>
                <c:pt idx="484">
                  <c:v>3550</c:v>
                </c:pt>
                <c:pt idx="486">
                  <c:v>3550</c:v>
                </c:pt>
                <c:pt idx="487">
                  <c:v>3550</c:v>
                </c:pt>
                <c:pt idx="488">
                  <c:v>3550</c:v>
                </c:pt>
                <c:pt idx="489">
                  <c:v>3600</c:v>
                </c:pt>
                <c:pt idx="490">
                  <c:v>3600</c:v>
                </c:pt>
                <c:pt idx="491">
                  <c:v>3650</c:v>
                </c:pt>
                <c:pt idx="492">
                  <c:v>3650</c:v>
                </c:pt>
                <c:pt idx="493">
                  <c:v>3650</c:v>
                </c:pt>
                <c:pt idx="495">
                  <c:v>3650</c:v>
                </c:pt>
                <c:pt idx="496">
                  <c:v>3650</c:v>
                </c:pt>
                <c:pt idx="497">
                  <c:v>3700</c:v>
                </c:pt>
                <c:pt idx="499">
                  <c:v>3700</c:v>
                </c:pt>
                <c:pt idx="501">
                  <c:v>3700</c:v>
                </c:pt>
                <c:pt idx="503">
                  <c:v>3650</c:v>
                </c:pt>
                <c:pt idx="504">
                  <c:v>3650</c:v>
                </c:pt>
                <c:pt idx="506">
                  <c:v>3650</c:v>
                </c:pt>
                <c:pt idx="507">
                  <c:v>3650</c:v>
                </c:pt>
                <c:pt idx="508">
                  <c:v>3650</c:v>
                </c:pt>
                <c:pt idx="510">
                  <c:v>3650</c:v>
                </c:pt>
                <c:pt idx="512">
                  <c:v>3550</c:v>
                </c:pt>
                <c:pt idx="514">
                  <c:v>3550</c:v>
                </c:pt>
                <c:pt idx="516">
                  <c:v>3600</c:v>
                </c:pt>
                <c:pt idx="517">
                  <c:v>3600</c:v>
                </c:pt>
                <c:pt idx="519">
                  <c:v>3550</c:v>
                </c:pt>
                <c:pt idx="520">
                  <c:v>3550</c:v>
                </c:pt>
                <c:pt idx="521">
                  <c:v>3550</c:v>
                </c:pt>
                <c:pt idx="522">
                  <c:v>3550</c:v>
                </c:pt>
                <c:pt idx="523">
                  <c:v>3550</c:v>
                </c:pt>
                <c:pt idx="525">
                  <c:v>3600</c:v>
                </c:pt>
                <c:pt idx="526">
                  <c:v>3600</c:v>
                </c:pt>
                <c:pt idx="528">
                  <c:v>3550</c:v>
                </c:pt>
                <c:pt idx="529">
                  <c:v>3600</c:v>
                </c:pt>
                <c:pt idx="531">
                  <c:v>3650</c:v>
                </c:pt>
                <c:pt idx="532">
                  <c:v>3600</c:v>
                </c:pt>
                <c:pt idx="533">
                  <c:v>3600</c:v>
                </c:pt>
                <c:pt idx="535">
                  <c:v>3700</c:v>
                </c:pt>
                <c:pt idx="536">
                  <c:v>3700</c:v>
                </c:pt>
                <c:pt idx="537">
                  <c:v>3700</c:v>
                </c:pt>
                <c:pt idx="539">
                  <c:v>3750</c:v>
                </c:pt>
                <c:pt idx="540">
                  <c:v>3750</c:v>
                </c:pt>
                <c:pt idx="542">
                  <c:v>3750</c:v>
                </c:pt>
                <c:pt idx="543">
                  <c:v>3800</c:v>
                </c:pt>
                <c:pt idx="545">
                  <c:v>3850</c:v>
                </c:pt>
                <c:pt idx="546">
                  <c:v>3800</c:v>
                </c:pt>
                <c:pt idx="547">
                  <c:v>3800</c:v>
                </c:pt>
                <c:pt idx="548">
                  <c:v>3800</c:v>
                </c:pt>
                <c:pt idx="549">
                  <c:v>3800</c:v>
                </c:pt>
                <c:pt idx="550">
                  <c:v>3800</c:v>
                </c:pt>
                <c:pt idx="551">
                  <c:v>3800</c:v>
                </c:pt>
                <c:pt idx="552">
                  <c:v>3800</c:v>
                </c:pt>
                <c:pt idx="553">
                  <c:v>3850</c:v>
                </c:pt>
                <c:pt idx="554">
                  <c:v>3850</c:v>
                </c:pt>
                <c:pt idx="555">
                  <c:v>3850</c:v>
                </c:pt>
                <c:pt idx="556">
                  <c:v>3850</c:v>
                </c:pt>
                <c:pt idx="557">
                  <c:v>3850</c:v>
                </c:pt>
                <c:pt idx="558">
                  <c:v>3850</c:v>
                </c:pt>
                <c:pt idx="559">
                  <c:v>3850</c:v>
                </c:pt>
                <c:pt idx="560">
                  <c:v>3850</c:v>
                </c:pt>
                <c:pt idx="561">
                  <c:v>3850</c:v>
                </c:pt>
                <c:pt idx="562">
                  <c:v>3850</c:v>
                </c:pt>
                <c:pt idx="563">
                  <c:v>3750</c:v>
                </c:pt>
                <c:pt idx="564">
                  <c:v>3750</c:v>
                </c:pt>
                <c:pt idx="565">
                  <c:v>3750</c:v>
                </c:pt>
                <c:pt idx="566">
                  <c:v>3750</c:v>
                </c:pt>
                <c:pt idx="568">
                  <c:v>3750</c:v>
                </c:pt>
                <c:pt idx="569">
                  <c:v>3750</c:v>
                </c:pt>
                <c:pt idx="570">
                  <c:v>3700</c:v>
                </c:pt>
                <c:pt idx="571">
                  <c:v>3700</c:v>
                </c:pt>
                <c:pt idx="572">
                  <c:v>3700</c:v>
                </c:pt>
                <c:pt idx="573">
                  <c:v>3700</c:v>
                </c:pt>
                <c:pt idx="574">
                  <c:v>3700</c:v>
                </c:pt>
                <c:pt idx="575">
                  <c:v>3700</c:v>
                </c:pt>
                <c:pt idx="576">
                  <c:v>3700</c:v>
                </c:pt>
                <c:pt idx="577">
                  <c:v>3700</c:v>
                </c:pt>
                <c:pt idx="578">
                  <c:v>3650</c:v>
                </c:pt>
                <c:pt idx="579">
                  <c:v>3650</c:v>
                </c:pt>
                <c:pt idx="580">
                  <c:v>3650</c:v>
                </c:pt>
                <c:pt idx="581">
                  <c:v>3650</c:v>
                </c:pt>
                <c:pt idx="582">
                  <c:v>3700</c:v>
                </c:pt>
                <c:pt idx="583">
                  <c:v>3700</c:v>
                </c:pt>
                <c:pt idx="584">
                  <c:v>3700</c:v>
                </c:pt>
                <c:pt idx="585">
                  <c:v>3700</c:v>
                </c:pt>
                <c:pt idx="586">
                  <c:v>3700</c:v>
                </c:pt>
                <c:pt idx="587">
                  <c:v>3650</c:v>
                </c:pt>
                <c:pt idx="588">
                  <c:v>3650</c:v>
                </c:pt>
                <c:pt idx="589">
                  <c:v>3650</c:v>
                </c:pt>
                <c:pt idx="590">
                  <c:v>3650</c:v>
                </c:pt>
                <c:pt idx="591">
                  <c:v>3650</c:v>
                </c:pt>
                <c:pt idx="592">
                  <c:v>3600</c:v>
                </c:pt>
                <c:pt idx="593">
                  <c:v>3600</c:v>
                </c:pt>
                <c:pt idx="594">
                  <c:v>3600</c:v>
                </c:pt>
                <c:pt idx="595">
                  <c:v>3600</c:v>
                </c:pt>
                <c:pt idx="596">
                  <c:v>3600</c:v>
                </c:pt>
                <c:pt idx="597">
                  <c:v>3600</c:v>
                </c:pt>
                <c:pt idx="598">
                  <c:v>3600</c:v>
                </c:pt>
                <c:pt idx="599">
                  <c:v>3600</c:v>
                </c:pt>
                <c:pt idx="600">
                  <c:v>3550</c:v>
                </c:pt>
                <c:pt idx="601">
                  <c:v>3550</c:v>
                </c:pt>
                <c:pt idx="602">
                  <c:v>3550</c:v>
                </c:pt>
                <c:pt idx="603">
                  <c:v>3550</c:v>
                </c:pt>
                <c:pt idx="604">
                  <c:v>3550</c:v>
                </c:pt>
                <c:pt idx="605">
                  <c:v>3550</c:v>
                </c:pt>
                <c:pt idx="606">
                  <c:v>3550</c:v>
                </c:pt>
                <c:pt idx="607">
                  <c:v>3550</c:v>
                </c:pt>
                <c:pt idx="608">
                  <c:v>3550</c:v>
                </c:pt>
                <c:pt idx="609">
                  <c:v>3550</c:v>
                </c:pt>
                <c:pt idx="610">
                  <c:v>3550</c:v>
                </c:pt>
                <c:pt idx="611">
                  <c:v>3550</c:v>
                </c:pt>
                <c:pt idx="612">
                  <c:v>3550</c:v>
                </c:pt>
                <c:pt idx="613">
                  <c:v>3550</c:v>
                </c:pt>
                <c:pt idx="614">
                  <c:v>3550</c:v>
                </c:pt>
                <c:pt idx="615">
                  <c:v>3550</c:v>
                </c:pt>
                <c:pt idx="616">
                  <c:v>3550</c:v>
                </c:pt>
                <c:pt idx="617">
                  <c:v>3550</c:v>
                </c:pt>
                <c:pt idx="618">
                  <c:v>3550</c:v>
                </c:pt>
                <c:pt idx="619">
                  <c:v>3550</c:v>
                </c:pt>
                <c:pt idx="620">
                  <c:v>3550</c:v>
                </c:pt>
                <c:pt idx="621">
                  <c:v>3550</c:v>
                </c:pt>
                <c:pt idx="622">
                  <c:v>3550</c:v>
                </c:pt>
                <c:pt idx="623">
                  <c:v>3550</c:v>
                </c:pt>
                <c:pt idx="624">
                  <c:v>3550</c:v>
                </c:pt>
                <c:pt idx="625">
                  <c:v>3550</c:v>
                </c:pt>
                <c:pt idx="626">
                  <c:v>3550</c:v>
                </c:pt>
                <c:pt idx="627">
                  <c:v>3600</c:v>
                </c:pt>
                <c:pt idx="628">
                  <c:v>3600</c:v>
                </c:pt>
                <c:pt idx="629">
                  <c:v>3600</c:v>
                </c:pt>
                <c:pt idx="630">
                  <c:v>3600</c:v>
                </c:pt>
                <c:pt idx="631">
                  <c:v>3600</c:v>
                </c:pt>
                <c:pt idx="632">
                  <c:v>3600</c:v>
                </c:pt>
                <c:pt idx="633">
                  <c:v>3600</c:v>
                </c:pt>
                <c:pt idx="634">
                  <c:v>3600</c:v>
                </c:pt>
                <c:pt idx="635">
                  <c:v>3750</c:v>
                </c:pt>
                <c:pt idx="636">
                  <c:v>3680</c:v>
                </c:pt>
                <c:pt idx="637">
                  <c:v>3750</c:v>
                </c:pt>
                <c:pt idx="638">
                  <c:v>3750</c:v>
                </c:pt>
                <c:pt idx="639">
                  <c:v>3750</c:v>
                </c:pt>
                <c:pt idx="640">
                  <c:v>3750</c:v>
                </c:pt>
                <c:pt idx="641">
                  <c:v>3750</c:v>
                </c:pt>
                <c:pt idx="642">
                  <c:v>3750</c:v>
                </c:pt>
                <c:pt idx="643">
                  <c:v>3750</c:v>
                </c:pt>
                <c:pt idx="644">
                  <c:v>3750</c:v>
                </c:pt>
                <c:pt idx="645">
                  <c:v>3850</c:v>
                </c:pt>
                <c:pt idx="646">
                  <c:v>3850</c:v>
                </c:pt>
                <c:pt idx="647">
                  <c:v>3850</c:v>
                </c:pt>
                <c:pt idx="648">
                  <c:v>3850</c:v>
                </c:pt>
                <c:pt idx="649">
                  <c:v>4000</c:v>
                </c:pt>
                <c:pt idx="650">
                  <c:v>4000</c:v>
                </c:pt>
                <c:pt idx="651">
                  <c:v>4000</c:v>
                </c:pt>
                <c:pt idx="652">
                  <c:v>4000</c:v>
                </c:pt>
                <c:pt idx="653">
                  <c:v>4050</c:v>
                </c:pt>
                <c:pt idx="654">
                  <c:v>4050</c:v>
                </c:pt>
                <c:pt idx="655">
                  <c:v>4050</c:v>
                </c:pt>
                <c:pt idx="656">
                  <c:v>4050</c:v>
                </c:pt>
                <c:pt idx="657">
                  <c:v>4050</c:v>
                </c:pt>
                <c:pt idx="658">
                  <c:v>4050</c:v>
                </c:pt>
                <c:pt idx="659">
                  <c:v>4000</c:v>
                </c:pt>
                <c:pt idx="660">
                  <c:v>4000</c:v>
                </c:pt>
                <c:pt idx="661">
                  <c:v>4000</c:v>
                </c:pt>
                <c:pt idx="662">
                  <c:v>4000</c:v>
                </c:pt>
                <c:pt idx="663">
                  <c:v>4000</c:v>
                </c:pt>
                <c:pt idx="664">
                  <c:v>4000</c:v>
                </c:pt>
                <c:pt idx="665">
                  <c:v>4000</c:v>
                </c:pt>
                <c:pt idx="666">
                  <c:v>4000</c:v>
                </c:pt>
                <c:pt idx="667">
                  <c:v>4000</c:v>
                </c:pt>
                <c:pt idx="668">
                  <c:v>4000</c:v>
                </c:pt>
                <c:pt idx="669">
                  <c:v>4000</c:v>
                </c:pt>
                <c:pt idx="670">
                  <c:v>4000</c:v>
                </c:pt>
                <c:pt idx="671">
                  <c:v>4000</c:v>
                </c:pt>
                <c:pt idx="672">
                  <c:v>4000</c:v>
                </c:pt>
                <c:pt idx="673">
                  <c:v>4000</c:v>
                </c:pt>
                <c:pt idx="674">
                  <c:v>4000</c:v>
                </c:pt>
                <c:pt idx="675">
                  <c:v>4000</c:v>
                </c:pt>
                <c:pt idx="676">
                  <c:v>4000</c:v>
                </c:pt>
                <c:pt idx="677">
                  <c:v>4000</c:v>
                </c:pt>
                <c:pt idx="678">
                  <c:v>4000</c:v>
                </c:pt>
                <c:pt idx="679">
                  <c:v>4050</c:v>
                </c:pt>
                <c:pt idx="680">
                  <c:v>4050</c:v>
                </c:pt>
                <c:pt idx="681">
                  <c:v>4050</c:v>
                </c:pt>
                <c:pt idx="682">
                  <c:v>4050</c:v>
                </c:pt>
                <c:pt idx="683">
                  <c:v>4050</c:v>
                </c:pt>
                <c:pt idx="684">
                  <c:v>4050</c:v>
                </c:pt>
                <c:pt idx="685">
                  <c:v>4050</c:v>
                </c:pt>
                <c:pt idx="686">
                  <c:v>4050</c:v>
                </c:pt>
                <c:pt idx="687">
                  <c:v>4050</c:v>
                </c:pt>
                <c:pt idx="688">
                  <c:v>4050</c:v>
                </c:pt>
                <c:pt idx="689">
                  <c:v>4050</c:v>
                </c:pt>
                <c:pt idx="690">
                  <c:v>4050</c:v>
                </c:pt>
                <c:pt idx="691">
                  <c:v>4050</c:v>
                </c:pt>
                <c:pt idx="692">
                  <c:v>4650</c:v>
                </c:pt>
                <c:pt idx="693">
                  <c:v>4650</c:v>
                </c:pt>
                <c:pt idx="694">
                  <c:v>4650</c:v>
                </c:pt>
                <c:pt idx="695">
                  <c:v>4650</c:v>
                </c:pt>
                <c:pt idx="696">
                  <c:v>4650</c:v>
                </c:pt>
                <c:pt idx="697">
                  <c:v>4650</c:v>
                </c:pt>
                <c:pt idx="698">
                  <c:v>4950</c:v>
                </c:pt>
                <c:pt idx="699">
                  <c:v>4950</c:v>
                </c:pt>
                <c:pt idx="700">
                  <c:v>4950</c:v>
                </c:pt>
                <c:pt idx="701">
                  <c:v>4850</c:v>
                </c:pt>
                <c:pt idx="703">
                  <c:v>4550</c:v>
                </c:pt>
                <c:pt idx="704">
                  <c:v>4550</c:v>
                </c:pt>
                <c:pt idx="705">
                  <c:v>4450</c:v>
                </c:pt>
                <c:pt idx="706">
                  <c:v>4450</c:v>
                </c:pt>
                <c:pt idx="707">
                  <c:v>4450</c:v>
                </c:pt>
                <c:pt idx="708">
                  <c:v>4400</c:v>
                </c:pt>
                <c:pt idx="709">
                  <c:v>4400</c:v>
                </c:pt>
                <c:pt idx="710">
                  <c:v>4400</c:v>
                </c:pt>
                <c:pt idx="711">
                  <c:v>4400</c:v>
                </c:pt>
                <c:pt idx="712">
                  <c:v>4400</c:v>
                </c:pt>
                <c:pt idx="713">
                  <c:v>4450</c:v>
                </c:pt>
                <c:pt idx="714">
                  <c:v>4450</c:v>
                </c:pt>
                <c:pt idx="715">
                  <c:v>4450</c:v>
                </c:pt>
                <c:pt idx="716">
                  <c:v>4450</c:v>
                </c:pt>
                <c:pt idx="717">
                  <c:v>4550</c:v>
                </c:pt>
                <c:pt idx="718">
                  <c:v>4550</c:v>
                </c:pt>
                <c:pt idx="719">
                  <c:v>4500</c:v>
                </c:pt>
                <c:pt idx="721">
                  <c:v>4500</c:v>
                </c:pt>
                <c:pt idx="722">
                  <c:v>4500</c:v>
                </c:pt>
                <c:pt idx="723">
                  <c:v>4500</c:v>
                </c:pt>
                <c:pt idx="724">
                  <c:v>4550</c:v>
                </c:pt>
                <c:pt idx="725">
                  <c:v>4550</c:v>
                </c:pt>
                <c:pt idx="726">
                  <c:v>4550</c:v>
                </c:pt>
                <c:pt idx="727">
                  <c:v>4550</c:v>
                </c:pt>
                <c:pt idx="728">
                  <c:v>4550</c:v>
                </c:pt>
                <c:pt idx="729">
                  <c:v>4550</c:v>
                </c:pt>
                <c:pt idx="730">
                  <c:v>4700</c:v>
                </c:pt>
                <c:pt idx="731">
                  <c:v>4700</c:v>
                </c:pt>
                <c:pt idx="732">
                  <c:v>4700</c:v>
                </c:pt>
                <c:pt idx="733">
                  <c:v>4700</c:v>
                </c:pt>
                <c:pt idx="734">
                  <c:v>4700</c:v>
                </c:pt>
                <c:pt idx="735">
                  <c:v>4700</c:v>
                </c:pt>
                <c:pt idx="736">
                  <c:v>4700</c:v>
                </c:pt>
                <c:pt idx="738">
                  <c:v>4700</c:v>
                </c:pt>
                <c:pt idx="739">
                  <c:v>4700</c:v>
                </c:pt>
                <c:pt idx="740">
                  <c:v>4650</c:v>
                </c:pt>
                <c:pt idx="741">
                  <c:v>4830</c:v>
                </c:pt>
                <c:pt idx="742">
                  <c:v>4830</c:v>
                </c:pt>
                <c:pt idx="743">
                  <c:v>4780</c:v>
                </c:pt>
                <c:pt idx="744">
                  <c:v>4870</c:v>
                </c:pt>
                <c:pt idx="745">
                  <c:v>4870</c:v>
                </c:pt>
                <c:pt idx="746">
                  <c:v>4850</c:v>
                </c:pt>
                <c:pt idx="747">
                  <c:v>4850</c:v>
                </c:pt>
                <c:pt idx="748">
                  <c:v>4850</c:v>
                </c:pt>
                <c:pt idx="749">
                  <c:v>4950</c:v>
                </c:pt>
                <c:pt idx="750">
                  <c:v>4950</c:v>
                </c:pt>
                <c:pt idx="751">
                  <c:v>4950</c:v>
                </c:pt>
                <c:pt idx="752">
                  <c:v>4900</c:v>
                </c:pt>
                <c:pt idx="753">
                  <c:v>4900</c:v>
                </c:pt>
                <c:pt idx="754">
                  <c:v>4900</c:v>
                </c:pt>
                <c:pt idx="755">
                  <c:v>4900</c:v>
                </c:pt>
                <c:pt idx="756">
                  <c:v>4850</c:v>
                </c:pt>
                <c:pt idx="757">
                  <c:v>4850</c:v>
                </c:pt>
                <c:pt idx="758">
                  <c:v>4850</c:v>
                </c:pt>
                <c:pt idx="759">
                  <c:v>4850</c:v>
                </c:pt>
                <c:pt idx="760">
                  <c:v>4850</c:v>
                </c:pt>
                <c:pt idx="761">
                  <c:v>4850</c:v>
                </c:pt>
                <c:pt idx="762">
                  <c:v>4850</c:v>
                </c:pt>
                <c:pt idx="763">
                  <c:v>4850</c:v>
                </c:pt>
                <c:pt idx="764">
                  <c:v>4850</c:v>
                </c:pt>
                <c:pt idx="765">
                  <c:v>4850</c:v>
                </c:pt>
                <c:pt idx="766">
                  <c:v>4850</c:v>
                </c:pt>
                <c:pt idx="767">
                  <c:v>4850</c:v>
                </c:pt>
                <c:pt idx="768">
                  <c:v>4850</c:v>
                </c:pt>
                <c:pt idx="769">
                  <c:v>4850</c:v>
                </c:pt>
                <c:pt idx="770">
                  <c:v>4850</c:v>
                </c:pt>
                <c:pt idx="771">
                  <c:v>4850</c:v>
                </c:pt>
                <c:pt idx="772">
                  <c:v>4850</c:v>
                </c:pt>
                <c:pt idx="773">
                  <c:v>4600</c:v>
                </c:pt>
                <c:pt idx="774">
                  <c:v>4600</c:v>
                </c:pt>
                <c:pt idx="775">
                  <c:v>4600</c:v>
                </c:pt>
                <c:pt idx="776">
                  <c:v>4600</c:v>
                </c:pt>
                <c:pt idx="777">
                  <c:v>4650</c:v>
                </c:pt>
                <c:pt idx="778">
                  <c:v>4650</c:v>
                </c:pt>
                <c:pt idx="779">
                  <c:v>4950</c:v>
                </c:pt>
                <c:pt idx="780">
                  <c:v>4950</c:v>
                </c:pt>
                <c:pt idx="781">
                  <c:v>4950</c:v>
                </c:pt>
                <c:pt idx="782">
                  <c:v>4950</c:v>
                </c:pt>
                <c:pt idx="783">
                  <c:v>4900</c:v>
                </c:pt>
                <c:pt idx="784">
                  <c:v>4900</c:v>
                </c:pt>
                <c:pt idx="785">
                  <c:v>5100</c:v>
                </c:pt>
                <c:pt idx="786">
                  <c:v>5200</c:v>
                </c:pt>
                <c:pt idx="787">
                  <c:v>5200</c:v>
                </c:pt>
                <c:pt idx="788">
                  <c:v>5300</c:v>
                </c:pt>
                <c:pt idx="789">
                  <c:v>5450</c:v>
                </c:pt>
                <c:pt idx="790">
                  <c:v>5450</c:v>
                </c:pt>
                <c:pt idx="791">
                  <c:v>6000</c:v>
                </c:pt>
                <c:pt idx="792">
                  <c:v>6000</c:v>
                </c:pt>
                <c:pt idx="793">
                  <c:v>6000</c:v>
                </c:pt>
                <c:pt idx="794">
                  <c:v>6200</c:v>
                </c:pt>
                <c:pt idx="795">
                  <c:v>6200</c:v>
                </c:pt>
                <c:pt idx="796">
                  <c:v>6100</c:v>
                </c:pt>
                <c:pt idx="797">
                  <c:v>5950</c:v>
                </c:pt>
                <c:pt idx="798">
                  <c:v>5700</c:v>
                </c:pt>
                <c:pt idx="800">
                  <c:v>5700</c:v>
                </c:pt>
                <c:pt idx="801">
                  <c:v>5700</c:v>
                </c:pt>
                <c:pt idx="802">
                  <c:v>5700</c:v>
                </c:pt>
                <c:pt idx="803">
                  <c:v>5100</c:v>
                </c:pt>
                <c:pt idx="804">
                  <c:v>5100</c:v>
                </c:pt>
                <c:pt idx="805">
                  <c:v>5100</c:v>
                </c:pt>
                <c:pt idx="806">
                  <c:v>5150</c:v>
                </c:pt>
                <c:pt idx="807">
                  <c:v>5150</c:v>
                </c:pt>
                <c:pt idx="808">
                  <c:v>5050</c:v>
                </c:pt>
                <c:pt idx="809">
                  <c:v>5050</c:v>
                </c:pt>
                <c:pt idx="810">
                  <c:v>5050</c:v>
                </c:pt>
                <c:pt idx="811">
                  <c:v>5000</c:v>
                </c:pt>
                <c:pt idx="812">
                  <c:v>5000</c:v>
                </c:pt>
                <c:pt idx="813">
                  <c:v>5000</c:v>
                </c:pt>
                <c:pt idx="814">
                  <c:v>5000</c:v>
                </c:pt>
                <c:pt idx="815">
                  <c:v>5000</c:v>
                </c:pt>
                <c:pt idx="816">
                  <c:v>5050</c:v>
                </c:pt>
                <c:pt idx="817">
                  <c:v>5050</c:v>
                </c:pt>
                <c:pt idx="818">
                  <c:v>5050</c:v>
                </c:pt>
                <c:pt idx="819">
                  <c:v>5050</c:v>
                </c:pt>
                <c:pt idx="820">
                  <c:v>5050</c:v>
                </c:pt>
                <c:pt idx="821">
                  <c:v>5050</c:v>
                </c:pt>
                <c:pt idx="822">
                  <c:v>5050</c:v>
                </c:pt>
                <c:pt idx="823">
                  <c:v>5000</c:v>
                </c:pt>
                <c:pt idx="824">
                  <c:v>5000</c:v>
                </c:pt>
                <c:pt idx="825">
                  <c:v>5000</c:v>
                </c:pt>
                <c:pt idx="826">
                  <c:v>5000</c:v>
                </c:pt>
                <c:pt idx="827">
                  <c:v>5000</c:v>
                </c:pt>
                <c:pt idx="828">
                  <c:v>5150</c:v>
                </c:pt>
                <c:pt idx="829">
                  <c:v>5150</c:v>
                </c:pt>
                <c:pt idx="830">
                  <c:v>5150</c:v>
                </c:pt>
                <c:pt idx="831">
                  <c:v>5150</c:v>
                </c:pt>
                <c:pt idx="832">
                  <c:v>5150</c:v>
                </c:pt>
                <c:pt idx="833">
                  <c:v>5350</c:v>
                </c:pt>
                <c:pt idx="834">
                  <c:v>5350</c:v>
                </c:pt>
                <c:pt idx="835">
                  <c:v>5350</c:v>
                </c:pt>
                <c:pt idx="836">
                  <c:v>5350</c:v>
                </c:pt>
                <c:pt idx="837">
                  <c:v>5400</c:v>
                </c:pt>
                <c:pt idx="838">
                  <c:v>5400</c:v>
                </c:pt>
                <c:pt idx="839">
                  <c:v>5450</c:v>
                </c:pt>
                <c:pt idx="841">
                  <c:v>5300</c:v>
                </c:pt>
                <c:pt idx="842">
                  <c:v>5300</c:v>
                </c:pt>
                <c:pt idx="843">
                  <c:v>5300</c:v>
                </c:pt>
                <c:pt idx="845">
                  <c:v>5600</c:v>
                </c:pt>
                <c:pt idx="846">
                  <c:v>5650</c:v>
                </c:pt>
                <c:pt idx="847">
                  <c:v>5650</c:v>
                </c:pt>
                <c:pt idx="848">
                  <c:v>5700</c:v>
                </c:pt>
                <c:pt idx="849">
                  <c:v>5700</c:v>
                </c:pt>
                <c:pt idx="850">
                  <c:v>5850</c:v>
                </c:pt>
              </c:numCache>
            </c:numRef>
          </c:yVal>
          <c:smooth val="1"/>
          <c:extLst>
            <c:ext xmlns:c16="http://schemas.microsoft.com/office/drawing/2014/chart" uri="{C3380CC4-5D6E-409C-BE32-E72D297353CC}">
              <c16:uniqueId val="{00000002-3787-4106-BADF-3C1F3F93360C}"/>
            </c:ext>
          </c:extLst>
        </c:ser>
        <c:ser>
          <c:idx val="3"/>
          <c:order val="3"/>
          <c:tx>
            <c:strRef>
              <c:f>燃料油价格1!$H$1</c:f>
              <c:strCache>
                <c:ptCount val="1"/>
                <c:pt idx="0">
                  <c:v>中国船燃-河北秦皇岛</c:v>
                </c:pt>
              </c:strCache>
            </c:strRef>
          </c:tx>
          <c:spPr>
            <a:ln w="19050" cap="rnd">
              <a:solidFill>
                <a:schemeClr val="accent4"/>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燃料油价格1!$H$2:$H$853</c:f>
              <c:numCache>
                <c:formatCode>General</c:formatCode>
                <c:ptCount val="852"/>
                <c:pt idx="0">
                  <c:v>4000</c:v>
                </c:pt>
                <c:pt idx="1">
                  <c:v>4000</c:v>
                </c:pt>
                <c:pt idx="3">
                  <c:v>4000</c:v>
                </c:pt>
                <c:pt idx="4">
                  <c:v>3960</c:v>
                </c:pt>
                <c:pt idx="5">
                  <c:v>3960</c:v>
                </c:pt>
                <c:pt idx="6">
                  <c:v>3960</c:v>
                </c:pt>
                <c:pt idx="7">
                  <c:v>3960</c:v>
                </c:pt>
                <c:pt idx="8">
                  <c:v>3960</c:v>
                </c:pt>
                <c:pt idx="9">
                  <c:v>3960</c:v>
                </c:pt>
                <c:pt idx="10">
                  <c:v>3960</c:v>
                </c:pt>
                <c:pt idx="11">
                  <c:v>3960</c:v>
                </c:pt>
                <c:pt idx="12">
                  <c:v>3960</c:v>
                </c:pt>
                <c:pt idx="15">
                  <c:v>3960</c:v>
                </c:pt>
                <c:pt idx="16">
                  <c:v>3960</c:v>
                </c:pt>
                <c:pt idx="17">
                  <c:v>3960</c:v>
                </c:pt>
                <c:pt idx="18">
                  <c:v>3960</c:v>
                </c:pt>
                <c:pt idx="19">
                  <c:v>3960</c:v>
                </c:pt>
                <c:pt idx="20">
                  <c:v>3960</c:v>
                </c:pt>
                <c:pt idx="21">
                  <c:v>3960</c:v>
                </c:pt>
                <c:pt idx="22">
                  <c:v>3960</c:v>
                </c:pt>
                <c:pt idx="23">
                  <c:v>3960</c:v>
                </c:pt>
                <c:pt idx="24">
                  <c:v>3960</c:v>
                </c:pt>
                <c:pt idx="25">
                  <c:v>3960</c:v>
                </c:pt>
                <c:pt idx="27">
                  <c:v>3960</c:v>
                </c:pt>
                <c:pt idx="28">
                  <c:v>3960</c:v>
                </c:pt>
                <c:pt idx="30">
                  <c:v>4130</c:v>
                </c:pt>
                <c:pt idx="31">
                  <c:v>4130</c:v>
                </c:pt>
                <c:pt idx="32">
                  <c:v>4130</c:v>
                </c:pt>
                <c:pt idx="33">
                  <c:v>4130</c:v>
                </c:pt>
                <c:pt idx="36">
                  <c:v>4130</c:v>
                </c:pt>
                <c:pt idx="37">
                  <c:v>4130</c:v>
                </c:pt>
                <c:pt idx="38">
                  <c:v>4130</c:v>
                </c:pt>
                <c:pt idx="39">
                  <c:v>4130</c:v>
                </c:pt>
                <c:pt idx="40">
                  <c:v>4130</c:v>
                </c:pt>
                <c:pt idx="42">
                  <c:v>4130</c:v>
                </c:pt>
                <c:pt idx="43">
                  <c:v>4130</c:v>
                </c:pt>
                <c:pt idx="44">
                  <c:v>4130</c:v>
                </c:pt>
                <c:pt idx="46">
                  <c:v>4750</c:v>
                </c:pt>
                <c:pt idx="47">
                  <c:v>4750</c:v>
                </c:pt>
                <c:pt idx="48">
                  <c:v>4750</c:v>
                </c:pt>
                <c:pt idx="50">
                  <c:v>4750</c:v>
                </c:pt>
                <c:pt idx="52">
                  <c:v>4750</c:v>
                </c:pt>
                <c:pt idx="55">
                  <c:v>4750</c:v>
                </c:pt>
                <c:pt idx="56">
                  <c:v>4750</c:v>
                </c:pt>
                <c:pt idx="57">
                  <c:v>4550</c:v>
                </c:pt>
                <c:pt idx="58">
                  <c:v>4550</c:v>
                </c:pt>
                <c:pt idx="59">
                  <c:v>4550</c:v>
                </c:pt>
                <c:pt idx="61">
                  <c:v>4580</c:v>
                </c:pt>
                <c:pt idx="63">
                  <c:v>4580</c:v>
                </c:pt>
                <c:pt idx="65">
                  <c:v>4600</c:v>
                </c:pt>
                <c:pt idx="66">
                  <c:v>4600</c:v>
                </c:pt>
                <c:pt idx="68">
                  <c:v>4600</c:v>
                </c:pt>
                <c:pt idx="69">
                  <c:v>4600</c:v>
                </c:pt>
                <c:pt idx="70">
                  <c:v>4600</c:v>
                </c:pt>
                <c:pt idx="71">
                  <c:v>4600</c:v>
                </c:pt>
                <c:pt idx="72">
                  <c:v>4600</c:v>
                </c:pt>
                <c:pt idx="73">
                  <c:v>4600</c:v>
                </c:pt>
                <c:pt idx="74">
                  <c:v>4600</c:v>
                </c:pt>
                <c:pt idx="75">
                  <c:v>4600</c:v>
                </c:pt>
                <c:pt idx="76">
                  <c:v>4600</c:v>
                </c:pt>
                <c:pt idx="77">
                  <c:v>4600</c:v>
                </c:pt>
                <c:pt idx="78">
                  <c:v>4650</c:v>
                </c:pt>
                <c:pt idx="79">
                  <c:v>4650</c:v>
                </c:pt>
                <c:pt idx="80">
                  <c:v>4650</c:v>
                </c:pt>
                <c:pt idx="83">
                  <c:v>4700</c:v>
                </c:pt>
                <c:pt idx="85">
                  <c:v>4700</c:v>
                </c:pt>
                <c:pt idx="87">
                  <c:v>4700</c:v>
                </c:pt>
                <c:pt idx="88">
                  <c:v>4700</c:v>
                </c:pt>
                <c:pt idx="89">
                  <c:v>4700</c:v>
                </c:pt>
                <c:pt idx="90">
                  <c:v>4700</c:v>
                </c:pt>
                <c:pt idx="91">
                  <c:v>4700</c:v>
                </c:pt>
                <c:pt idx="92">
                  <c:v>4850</c:v>
                </c:pt>
                <c:pt idx="93">
                  <c:v>4850</c:v>
                </c:pt>
                <c:pt idx="95">
                  <c:v>4950</c:v>
                </c:pt>
                <c:pt idx="96">
                  <c:v>4950</c:v>
                </c:pt>
                <c:pt idx="98">
                  <c:v>4950</c:v>
                </c:pt>
                <c:pt idx="101">
                  <c:v>4950</c:v>
                </c:pt>
                <c:pt idx="102">
                  <c:v>4950</c:v>
                </c:pt>
                <c:pt idx="103">
                  <c:v>4950</c:v>
                </c:pt>
                <c:pt idx="104">
                  <c:v>4950</c:v>
                </c:pt>
                <c:pt idx="105">
                  <c:v>5400</c:v>
                </c:pt>
                <c:pt idx="107">
                  <c:v>5400</c:v>
                </c:pt>
                <c:pt idx="109">
                  <c:v>5400</c:v>
                </c:pt>
                <c:pt idx="110">
                  <c:v>5400</c:v>
                </c:pt>
                <c:pt idx="111">
                  <c:v>5400</c:v>
                </c:pt>
                <c:pt idx="112">
                  <c:v>5550</c:v>
                </c:pt>
                <c:pt idx="113">
                  <c:v>5550</c:v>
                </c:pt>
                <c:pt idx="114">
                  <c:v>5550</c:v>
                </c:pt>
                <c:pt idx="115">
                  <c:v>5550</c:v>
                </c:pt>
                <c:pt idx="116">
                  <c:v>5650</c:v>
                </c:pt>
                <c:pt idx="117">
                  <c:v>5650</c:v>
                </c:pt>
                <c:pt idx="118">
                  <c:v>5650</c:v>
                </c:pt>
                <c:pt idx="119">
                  <c:v>5650</c:v>
                </c:pt>
                <c:pt idx="120">
                  <c:v>5800</c:v>
                </c:pt>
                <c:pt idx="122">
                  <c:v>5800</c:v>
                </c:pt>
                <c:pt idx="123">
                  <c:v>5800</c:v>
                </c:pt>
                <c:pt idx="125">
                  <c:v>5800</c:v>
                </c:pt>
                <c:pt idx="127">
                  <c:v>6000</c:v>
                </c:pt>
                <c:pt idx="128">
                  <c:v>6000</c:v>
                </c:pt>
                <c:pt idx="129">
                  <c:v>6000</c:v>
                </c:pt>
                <c:pt idx="131">
                  <c:v>6000</c:v>
                </c:pt>
                <c:pt idx="132">
                  <c:v>6000</c:v>
                </c:pt>
                <c:pt idx="133">
                  <c:v>6000</c:v>
                </c:pt>
                <c:pt idx="135">
                  <c:v>6000</c:v>
                </c:pt>
                <c:pt idx="136">
                  <c:v>6000</c:v>
                </c:pt>
                <c:pt idx="138">
                  <c:v>6000</c:v>
                </c:pt>
                <c:pt idx="139">
                  <c:v>6000</c:v>
                </c:pt>
                <c:pt idx="140">
                  <c:v>6000</c:v>
                </c:pt>
                <c:pt idx="141">
                  <c:v>6000</c:v>
                </c:pt>
                <c:pt idx="143">
                  <c:v>6000</c:v>
                </c:pt>
                <c:pt idx="144">
                  <c:v>6000</c:v>
                </c:pt>
                <c:pt idx="145">
                  <c:v>5600</c:v>
                </c:pt>
                <c:pt idx="146">
                  <c:v>5600</c:v>
                </c:pt>
                <c:pt idx="147">
                  <c:v>5600</c:v>
                </c:pt>
                <c:pt idx="148">
                  <c:v>5600</c:v>
                </c:pt>
                <c:pt idx="149">
                  <c:v>5600</c:v>
                </c:pt>
                <c:pt idx="151">
                  <c:v>5600</c:v>
                </c:pt>
                <c:pt idx="152">
                  <c:v>5600</c:v>
                </c:pt>
                <c:pt idx="153">
                  <c:v>5600</c:v>
                </c:pt>
                <c:pt idx="155">
                  <c:v>5600</c:v>
                </c:pt>
                <c:pt idx="157">
                  <c:v>5600</c:v>
                </c:pt>
                <c:pt idx="158">
                  <c:v>5600</c:v>
                </c:pt>
                <c:pt idx="160">
                  <c:v>5170</c:v>
                </c:pt>
                <c:pt idx="161">
                  <c:v>5170</c:v>
                </c:pt>
                <c:pt idx="162">
                  <c:v>5170</c:v>
                </c:pt>
                <c:pt idx="163">
                  <c:v>5170</c:v>
                </c:pt>
                <c:pt idx="164">
                  <c:v>5170</c:v>
                </c:pt>
                <c:pt idx="165">
                  <c:v>5170</c:v>
                </c:pt>
                <c:pt idx="166">
                  <c:v>5170</c:v>
                </c:pt>
                <c:pt idx="167">
                  <c:v>4750</c:v>
                </c:pt>
                <c:pt idx="168">
                  <c:v>4750</c:v>
                </c:pt>
                <c:pt idx="170">
                  <c:v>4530</c:v>
                </c:pt>
                <c:pt idx="171">
                  <c:v>4530</c:v>
                </c:pt>
                <c:pt idx="172">
                  <c:v>4530</c:v>
                </c:pt>
                <c:pt idx="173">
                  <c:v>4530</c:v>
                </c:pt>
                <c:pt idx="174">
                  <c:v>4530</c:v>
                </c:pt>
                <c:pt idx="175">
                  <c:v>4530</c:v>
                </c:pt>
                <c:pt idx="176">
                  <c:v>4530</c:v>
                </c:pt>
                <c:pt idx="177">
                  <c:v>4650</c:v>
                </c:pt>
                <c:pt idx="178">
                  <c:v>4650</c:v>
                </c:pt>
                <c:pt idx="179">
                  <c:v>4650</c:v>
                </c:pt>
                <c:pt idx="181">
                  <c:v>4700</c:v>
                </c:pt>
                <c:pt idx="183">
                  <c:v>4700</c:v>
                </c:pt>
                <c:pt idx="185">
                  <c:v>4700</c:v>
                </c:pt>
                <c:pt idx="186">
                  <c:v>4700</c:v>
                </c:pt>
                <c:pt idx="187">
                  <c:v>4700</c:v>
                </c:pt>
                <c:pt idx="188">
                  <c:v>4700</c:v>
                </c:pt>
                <c:pt idx="190">
                  <c:v>4700</c:v>
                </c:pt>
                <c:pt idx="191">
                  <c:v>4700</c:v>
                </c:pt>
                <c:pt idx="192">
                  <c:v>4700</c:v>
                </c:pt>
                <c:pt idx="193">
                  <c:v>4700</c:v>
                </c:pt>
                <c:pt idx="197">
                  <c:v>4700</c:v>
                </c:pt>
                <c:pt idx="198">
                  <c:v>4700</c:v>
                </c:pt>
                <c:pt idx="199">
                  <c:v>4750</c:v>
                </c:pt>
                <c:pt idx="201">
                  <c:v>4750</c:v>
                </c:pt>
                <c:pt idx="202">
                  <c:v>4750</c:v>
                </c:pt>
                <c:pt idx="204">
                  <c:v>4750</c:v>
                </c:pt>
                <c:pt idx="205">
                  <c:v>4750</c:v>
                </c:pt>
                <c:pt idx="208">
                  <c:v>4750</c:v>
                </c:pt>
                <c:pt idx="209">
                  <c:v>4750</c:v>
                </c:pt>
                <c:pt idx="210">
                  <c:v>4750</c:v>
                </c:pt>
                <c:pt idx="211">
                  <c:v>4750</c:v>
                </c:pt>
                <c:pt idx="212">
                  <c:v>4750</c:v>
                </c:pt>
                <c:pt idx="214">
                  <c:v>4750</c:v>
                </c:pt>
                <c:pt idx="215">
                  <c:v>4550</c:v>
                </c:pt>
                <c:pt idx="216">
                  <c:v>4550</c:v>
                </c:pt>
                <c:pt idx="217">
                  <c:v>4550</c:v>
                </c:pt>
                <c:pt idx="218">
                  <c:v>4550</c:v>
                </c:pt>
                <c:pt idx="219">
                  <c:v>4600</c:v>
                </c:pt>
                <c:pt idx="221">
                  <c:v>4600</c:v>
                </c:pt>
                <c:pt idx="223">
                  <c:v>4650</c:v>
                </c:pt>
                <c:pt idx="224">
                  <c:v>4700</c:v>
                </c:pt>
                <c:pt idx="225">
                  <c:v>4700</c:v>
                </c:pt>
                <c:pt idx="227">
                  <c:v>4700</c:v>
                </c:pt>
                <c:pt idx="228">
                  <c:v>4800</c:v>
                </c:pt>
                <c:pt idx="229">
                  <c:v>4800</c:v>
                </c:pt>
                <c:pt idx="230">
                  <c:v>4800</c:v>
                </c:pt>
                <c:pt idx="231">
                  <c:v>4800</c:v>
                </c:pt>
                <c:pt idx="233">
                  <c:v>4900</c:v>
                </c:pt>
                <c:pt idx="234">
                  <c:v>4900</c:v>
                </c:pt>
                <c:pt idx="236">
                  <c:v>4900</c:v>
                </c:pt>
                <c:pt idx="237">
                  <c:v>4900</c:v>
                </c:pt>
                <c:pt idx="238">
                  <c:v>4950</c:v>
                </c:pt>
                <c:pt idx="239">
                  <c:v>4950</c:v>
                </c:pt>
                <c:pt idx="240">
                  <c:v>4900</c:v>
                </c:pt>
                <c:pt idx="241">
                  <c:v>4900</c:v>
                </c:pt>
                <c:pt idx="242">
                  <c:v>4900</c:v>
                </c:pt>
                <c:pt idx="243">
                  <c:v>4900</c:v>
                </c:pt>
                <c:pt idx="244">
                  <c:v>4900</c:v>
                </c:pt>
                <c:pt idx="245">
                  <c:v>4900</c:v>
                </c:pt>
                <c:pt idx="246">
                  <c:v>4900</c:v>
                </c:pt>
                <c:pt idx="247">
                  <c:v>4900</c:v>
                </c:pt>
                <c:pt idx="248">
                  <c:v>4900</c:v>
                </c:pt>
                <c:pt idx="249">
                  <c:v>4900</c:v>
                </c:pt>
                <c:pt idx="250">
                  <c:v>4900</c:v>
                </c:pt>
                <c:pt idx="252">
                  <c:v>4900</c:v>
                </c:pt>
                <c:pt idx="253">
                  <c:v>4900</c:v>
                </c:pt>
                <c:pt idx="254">
                  <c:v>4900</c:v>
                </c:pt>
                <c:pt idx="255">
                  <c:v>4900</c:v>
                </c:pt>
                <c:pt idx="256">
                  <c:v>4900</c:v>
                </c:pt>
                <c:pt idx="257">
                  <c:v>4900</c:v>
                </c:pt>
                <c:pt idx="258">
                  <c:v>4750</c:v>
                </c:pt>
                <c:pt idx="259">
                  <c:v>4750</c:v>
                </c:pt>
                <c:pt idx="260">
                  <c:v>4750</c:v>
                </c:pt>
                <c:pt idx="261">
                  <c:v>4750</c:v>
                </c:pt>
                <c:pt idx="263">
                  <c:v>4750</c:v>
                </c:pt>
                <c:pt idx="264">
                  <c:v>4750</c:v>
                </c:pt>
                <c:pt idx="265">
                  <c:v>4750</c:v>
                </c:pt>
                <c:pt idx="266">
                  <c:v>4750</c:v>
                </c:pt>
                <c:pt idx="267">
                  <c:v>4750</c:v>
                </c:pt>
                <c:pt idx="269">
                  <c:v>4750</c:v>
                </c:pt>
                <c:pt idx="270">
                  <c:v>4770</c:v>
                </c:pt>
                <c:pt idx="272">
                  <c:v>4770</c:v>
                </c:pt>
                <c:pt idx="273">
                  <c:v>4770</c:v>
                </c:pt>
                <c:pt idx="274">
                  <c:v>4770</c:v>
                </c:pt>
                <c:pt idx="281">
                  <c:v>4770</c:v>
                </c:pt>
                <c:pt idx="282">
                  <c:v>4650</c:v>
                </c:pt>
                <c:pt idx="284">
                  <c:v>4650</c:v>
                </c:pt>
                <c:pt idx="285">
                  <c:v>4650</c:v>
                </c:pt>
                <c:pt idx="286">
                  <c:v>4650</c:v>
                </c:pt>
                <c:pt idx="287">
                  <c:v>4650</c:v>
                </c:pt>
                <c:pt idx="288">
                  <c:v>4600</c:v>
                </c:pt>
                <c:pt idx="289">
                  <c:v>4600</c:v>
                </c:pt>
                <c:pt idx="291">
                  <c:v>4600</c:v>
                </c:pt>
                <c:pt idx="292">
                  <c:v>4600</c:v>
                </c:pt>
                <c:pt idx="293">
                  <c:v>4600</c:v>
                </c:pt>
                <c:pt idx="294">
                  <c:v>4600</c:v>
                </c:pt>
                <c:pt idx="295">
                  <c:v>4600</c:v>
                </c:pt>
                <c:pt idx="296">
                  <c:v>4500</c:v>
                </c:pt>
                <c:pt idx="297">
                  <c:v>4500</c:v>
                </c:pt>
                <c:pt idx="299">
                  <c:v>4400</c:v>
                </c:pt>
                <c:pt idx="300">
                  <c:v>4400</c:v>
                </c:pt>
                <c:pt idx="301">
                  <c:v>4400</c:v>
                </c:pt>
                <c:pt idx="302">
                  <c:v>4400</c:v>
                </c:pt>
                <c:pt idx="303">
                  <c:v>4400</c:v>
                </c:pt>
                <c:pt idx="305">
                  <c:v>4450</c:v>
                </c:pt>
                <c:pt idx="306">
                  <c:v>4450</c:v>
                </c:pt>
                <c:pt idx="307">
                  <c:v>4450</c:v>
                </c:pt>
                <c:pt idx="308">
                  <c:v>4450</c:v>
                </c:pt>
                <c:pt idx="310">
                  <c:v>4450</c:v>
                </c:pt>
                <c:pt idx="311">
                  <c:v>4450</c:v>
                </c:pt>
                <c:pt idx="312">
                  <c:v>4450</c:v>
                </c:pt>
                <c:pt idx="313">
                  <c:v>4500</c:v>
                </c:pt>
                <c:pt idx="314">
                  <c:v>4500</c:v>
                </c:pt>
                <c:pt idx="316">
                  <c:v>4500</c:v>
                </c:pt>
                <c:pt idx="317">
                  <c:v>4500</c:v>
                </c:pt>
                <c:pt idx="319">
                  <c:v>4500</c:v>
                </c:pt>
                <c:pt idx="321">
                  <c:v>4500</c:v>
                </c:pt>
                <c:pt idx="322">
                  <c:v>4500</c:v>
                </c:pt>
                <c:pt idx="323">
                  <c:v>4500</c:v>
                </c:pt>
                <c:pt idx="324">
                  <c:v>4500</c:v>
                </c:pt>
                <c:pt idx="325">
                  <c:v>4500</c:v>
                </c:pt>
                <c:pt idx="327">
                  <c:v>4500</c:v>
                </c:pt>
                <c:pt idx="328">
                  <c:v>4500</c:v>
                </c:pt>
                <c:pt idx="329">
                  <c:v>4500</c:v>
                </c:pt>
                <c:pt idx="330">
                  <c:v>4500</c:v>
                </c:pt>
                <c:pt idx="331">
                  <c:v>4500</c:v>
                </c:pt>
                <c:pt idx="332">
                  <c:v>4500</c:v>
                </c:pt>
                <c:pt idx="333">
                  <c:v>4500</c:v>
                </c:pt>
                <c:pt idx="335">
                  <c:v>4500</c:v>
                </c:pt>
                <c:pt idx="336">
                  <c:v>4500</c:v>
                </c:pt>
                <c:pt idx="337">
                  <c:v>4500</c:v>
                </c:pt>
                <c:pt idx="339">
                  <c:v>4500</c:v>
                </c:pt>
                <c:pt idx="340">
                  <c:v>4500</c:v>
                </c:pt>
                <c:pt idx="341">
                  <c:v>4500</c:v>
                </c:pt>
                <c:pt idx="343">
                  <c:v>4500</c:v>
                </c:pt>
                <c:pt idx="344">
                  <c:v>4400</c:v>
                </c:pt>
                <c:pt idx="346">
                  <c:v>4400</c:v>
                </c:pt>
                <c:pt idx="347">
                  <c:v>4400</c:v>
                </c:pt>
                <c:pt idx="348">
                  <c:v>4400</c:v>
                </c:pt>
                <c:pt idx="350">
                  <c:v>4400</c:v>
                </c:pt>
                <c:pt idx="352">
                  <c:v>4400</c:v>
                </c:pt>
                <c:pt idx="353">
                  <c:v>4400</c:v>
                </c:pt>
                <c:pt idx="355">
                  <c:v>4500</c:v>
                </c:pt>
                <c:pt idx="356">
                  <c:v>4500</c:v>
                </c:pt>
                <c:pt idx="357">
                  <c:v>4500</c:v>
                </c:pt>
                <c:pt idx="358">
                  <c:v>4500</c:v>
                </c:pt>
                <c:pt idx="359">
                  <c:v>4500</c:v>
                </c:pt>
                <c:pt idx="361">
                  <c:v>4500</c:v>
                </c:pt>
                <c:pt idx="362">
                  <c:v>4500</c:v>
                </c:pt>
                <c:pt idx="364">
                  <c:v>4500</c:v>
                </c:pt>
                <c:pt idx="365">
                  <c:v>4500</c:v>
                </c:pt>
                <c:pt idx="367">
                  <c:v>4600</c:v>
                </c:pt>
                <c:pt idx="368">
                  <c:v>4600</c:v>
                </c:pt>
                <c:pt idx="369">
                  <c:v>4600</c:v>
                </c:pt>
                <c:pt idx="370">
                  <c:v>4600</c:v>
                </c:pt>
                <c:pt idx="371">
                  <c:v>4600</c:v>
                </c:pt>
                <c:pt idx="373">
                  <c:v>4600</c:v>
                </c:pt>
                <c:pt idx="374">
                  <c:v>4600</c:v>
                </c:pt>
                <c:pt idx="375">
                  <c:v>4600</c:v>
                </c:pt>
                <c:pt idx="376">
                  <c:v>4600</c:v>
                </c:pt>
                <c:pt idx="377">
                  <c:v>4600</c:v>
                </c:pt>
                <c:pt idx="379">
                  <c:v>4600</c:v>
                </c:pt>
                <c:pt idx="380">
                  <c:v>4600</c:v>
                </c:pt>
                <c:pt idx="382">
                  <c:v>4600</c:v>
                </c:pt>
                <c:pt idx="383">
                  <c:v>4600</c:v>
                </c:pt>
                <c:pt idx="384">
                  <c:v>4550</c:v>
                </c:pt>
                <c:pt idx="385">
                  <c:v>4550</c:v>
                </c:pt>
                <c:pt idx="386">
                  <c:v>4550</c:v>
                </c:pt>
                <c:pt idx="387">
                  <c:v>4550</c:v>
                </c:pt>
                <c:pt idx="388">
                  <c:v>4550</c:v>
                </c:pt>
                <c:pt idx="389">
                  <c:v>4550</c:v>
                </c:pt>
                <c:pt idx="390">
                  <c:v>4550</c:v>
                </c:pt>
                <c:pt idx="392">
                  <c:v>4550</c:v>
                </c:pt>
                <c:pt idx="393">
                  <c:v>4550</c:v>
                </c:pt>
                <c:pt idx="394">
                  <c:v>4550</c:v>
                </c:pt>
                <c:pt idx="395">
                  <c:v>4550</c:v>
                </c:pt>
                <c:pt idx="396">
                  <c:v>4550</c:v>
                </c:pt>
                <c:pt idx="397">
                  <c:v>4550</c:v>
                </c:pt>
                <c:pt idx="398">
                  <c:v>4550</c:v>
                </c:pt>
                <c:pt idx="399">
                  <c:v>4550</c:v>
                </c:pt>
                <c:pt idx="401">
                  <c:v>4550</c:v>
                </c:pt>
                <c:pt idx="402">
                  <c:v>4550</c:v>
                </c:pt>
                <c:pt idx="403">
                  <c:v>4550</c:v>
                </c:pt>
                <c:pt idx="405">
                  <c:v>4550</c:v>
                </c:pt>
                <c:pt idx="406">
                  <c:v>4550</c:v>
                </c:pt>
                <c:pt idx="407">
                  <c:v>4550</c:v>
                </c:pt>
                <c:pt idx="408">
                  <c:v>4550</c:v>
                </c:pt>
                <c:pt idx="409">
                  <c:v>4550</c:v>
                </c:pt>
                <c:pt idx="410">
                  <c:v>4550</c:v>
                </c:pt>
                <c:pt idx="411">
                  <c:v>4550</c:v>
                </c:pt>
                <c:pt idx="412">
                  <c:v>4550</c:v>
                </c:pt>
                <c:pt idx="413">
                  <c:v>4550</c:v>
                </c:pt>
                <c:pt idx="414">
                  <c:v>4550</c:v>
                </c:pt>
                <c:pt idx="415">
                  <c:v>4550</c:v>
                </c:pt>
                <c:pt idx="417">
                  <c:v>4450</c:v>
                </c:pt>
                <c:pt idx="419">
                  <c:v>4450</c:v>
                </c:pt>
                <c:pt idx="420">
                  <c:v>4450</c:v>
                </c:pt>
                <c:pt idx="421">
                  <c:v>4450</c:v>
                </c:pt>
                <c:pt idx="423">
                  <c:v>4450</c:v>
                </c:pt>
                <c:pt idx="424">
                  <c:v>4450</c:v>
                </c:pt>
                <c:pt idx="426">
                  <c:v>4450</c:v>
                </c:pt>
                <c:pt idx="428">
                  <c:v>4450</c:v>
                </c:pt>
                <c:pt idx="429">
                  <c:v>4450</c:v>
                </c:pt>
                <c:pt idx="430">
                  <c:v>4500</c:v>
                </c:pt>
                <c:pt idx="432">
                  <c:v>4500</c:v>
                </c:pt>
                <c:pt idx="434">
                  <c:v>4500</c:v>
                </c:pt>
                <c:pt idx="435">
                  <c:v>4500</c:v>
                </c:pt>
                <c:pt idx="436">
                  <c:v>4500</c:v>
                </c:pt>
                <c:pt idx="437">
                  <c:v>4500</c:v>
                </c:pt>
                <c:pt idx="438">
                  <c:v>4500</c:v>
                </c:pt>
                <c:pt idx="439">
                  <c:v>4500</c:v>
                </c:pt>
                <c:pt idx="440">
                  <c:v>4500</c:v>
                </c:pt>
                <c:pt idx="441">
                  <c:v>4500</c:v>
                </c:pt>
                <c:pt idx="464">
                  <c:v>4800</c:v>
                </c:pt>
                <c:pt idx="465">
                  <c:v>4800</c:v>
                </c:pt>
                <c:pt idx="466">
                  <c:v>4800</c:v>
                </c:pt>
                <c:pt idx="467">
                  <c:v>4800</c:v>
                </c:pt>
                <c:pt idx="468">
                  <c:v>4800</c:v>
                </c:pt>
                <c:pt idx="472">
                  <c:v>4450</c:v>
                </c:pt>
                <c:pt idx="474">
                  <c:v>4200</c:v>
                </c:pt>
                <c:pt idx="476">
                  <c:v>4200</c:v>
                </c:pt>
                <c:pt idx="477">
                  <c:v>4200</c:v>
                </c:pt>
                <c:pt idx="478">
                  <c:v>4000</c:v>
                </c:pt>
                <c:pt idx="480">
                  <c:v>3800</c:v>
                </c:pt>
                <c:pt idx="482">
                  <c:v>3800</c:v>
                </c:pt>
                <c:pt idx="484">
                  <c:v>3600</c:v>
                </c:pt>
                <c:pt idx="486">
                  <c:v>3600</c:v>
                </c:pt>
                <c:pt idx="487">
                  <c:v>3600</c:v>
                </c:pt>
                <c:pt idx="488">
                  <c:v>3600</c:v>
                </c:pt>
                <c:pt idx="489">
                  <c:v>3600</c:v>
                </c:pt>
                <c:pt idx="490">
                  <c:v>3600</c:v>
                </c:pt>
                <c:pt idx="491">
                  <c:v>3600</c:v>
                </c:pt>
                <c:pt idx="493">
                  <c:v>3600</c:v>
                </c:pt>
                <c:pt idx="495">
                  <c:v>3600</c:v>
                </c:pt>
                <c:pt idx="496">
                  <c:v>3600</c:v>
                </c:pt>
                <c:pt idx="497">
                  <c:v>3600</c:v>
                </c:pt>
                <c:pt idx="499">
                  <c:v>3600</c:v>
                </c:pt>
                <c:pt idx="501">
                  <c:v>3600</c:v>
                </c:pt>
                <c:pt idx="503">
                  <c:v>3600</c:v>
                </c:pt>
                <c:pt idx="504">
                  <c:v>3600</c:v>
                </c:pt>
                <c:pt idx="506">
                  <c:v>3600</c:v>
                </c:pt>
                <c:pt idx="507">
                  <c:v>3600</c:v>
                </c:pt>
                <c:pt idx="508">
                  <c:v>3600</c:v>
                </c:pt>
                <c:pt idx="510">
                  <c:v>3600</c:v>
                </c:pt>
                <c:pt idx="512">
                  <c:v>3700</c:v>
                </c:pt>
                <c:pt idx="514">
                  <c:v>3700</c:v>
                </c:pt>
                <c:pt idx="516">
                  <c:v>3700</c:v>
                </c:pt>
                <c:pt idx="517">
                  <c:v>3700</c:v>
                </c:pt>
                <c:pt idx="519">
                  <c:v>3700</c:v>
                </c:pt>
                <c:pt idx="520">
                  <c:v>3700</c:v>
                </c:pt>
                <c:pt idx="521">
                  <c:v>3600</c:v>
                </c:pt>
                <c:pt idx="522">
                  <c:v>3600</c:v>
                </c:pt>
                <c:pt idx="523">
                  <c:v>3600</c:v>
                </c:pt>
                <c:pt idx="525">
                  <c:v>3600</c:v>
                </c:pt>
                <c:pt idx="526">
                  <c:v>3600</c:v>
                </c:pt>
                <c:pt idx="528">
                  <c:v>3600</c:v>
                </c:pt>
                <c:pt idx="529">
                  <c:v>3600</c:v>
                </c:pt>
                <c:pt idx="535">
                  <c:v>3700</c:v>
                </c:pt>
                <c:pt idx="536">
                  <c:v>3700</c:v>
                </c:pt>
                <c:pt idx="537">
                  <c:v>3700</c:v>
                </c:pt>
                <c:pt idx="539">
                  <c:v>3700</c:v>
                </c:pt>
                <c:pt idx="540">
                  <c:v>3700</c:v>
                </c:pt>
                <c:pt idx="541">
                  <c:v>3700</c:v>
                </c:pt>
                <c:pt idx="543">
                  <c:v>3700</c:v>
                </c:pt>
                <c:pt idx="544">
                  <c:v>3700</c:v>
                </c:pt>
                <c:pt idx="720">
                  <c:v>3700</c:v>
                </c:pt>
                <c:pt idx="780">
                  <c:v>4900</c:v>
                </c:pt>
                <c:pt idx="781">
                  <c:v>4900</c:v>
                </c:pt>
              </c:numCache>
            </c:numRef>
          </c:yVal>
          <c:smooth val="1"/>
          <c:extLst>
            <c:ext xmlns:c16="http://schemas.microsoft.com/office/drawing/2014/chart" uri="{C3380CC4-5D6E-409C-BE32-E72D297353CC}">
              <c16:uniqueId val="{00000003-3787-4106-BADF-3C1F3F93360C}"/>
            </c:ext>
          </c:extLst>
        </c:ser>
        <c:ser>
          <c:idx val="4"/>
          <c:order val="4"/>
          <c:tx>
            <c:strRef>
              <c:f>燃料油价格1!$I$1</c:f>
              <c:strCache>
                <c:ptCount val="1"/>
                <c:pt idx="0">
                  <c:v>中国船燃-舟山</c:v>
                </c:pt>
              </c:strCache>
            </c:strRef>
          </c:tx>
          <c:spPr>
            <a:ln w="19050" cap="rnd">
              <a:solidFill>
                <a:schemeClr val="accent5"/>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燃料油价格1!$I$2:$I$853</c:f>
              <c:numCache>
                <c:formatCode>General</c:formatCode>
                <c:ptCount val="852"/>
                <c:pt idx="278">
                  <c:v>4650</c:v>
                </c:pt>
                <c:pt idx="279">
                  <c:v>4650</c:v>
                </c:pt>
                <c:pt idx="280">
                  <c:v>4600</c:v>
                </c:pt>
              </c:numCache>
            </c:numRef>
          </c:yVal>
          <c:smooth val="1"/>
          <c:extLst>
            <c:ext xmlns:c16="http://schemas.microsoft.com/office/drawing/2014/chart" uri="{C3380CC4-5D6E-409C-BE32-E72D297353CC}">
              <c16:uniqueId val="{00000004-3787-4106-BADF-3C1F3F93360C}"/>
            </c:ext>
          </c:extLst>
        </c:ser>
        <c:ser>
          <c:idx val="5"/>
          <c:order val="5"/>
          <c:tx>
            <c:strRef>
              <c:f>燃料油价格1!$J$1</c:f>
              <c:strCache>
                <c:ptCount val="1"/>
                <c:pt idx="0">
                  <c:v>中燃曹妃甸-河北唐山</c:v>
                </c:pt>
              </c:strCache>
            </c:strRef>
          </c:tx>
          <c:spPr>
            <a:ln w="19050" cap="rnd">
              <a:solidFill>
                <a:schemeClr val="accent6"/>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燃料油价格1!$J$2:$J$853</c:f>
              <c:numCache>
                <c:formatCode>General</c:formatCode>
                <c:ptCount val="852"/>
                <c:pt idx="0">
                  <c:v>3750</c:v>
                </c:pt>
                <c:pt idx="1">
                  <c:v>3750</c:v>
                </c:pt>
                <c:pt idx="3">
                  <c:v>3750</c:v>
                </c:pt>
                <c:pt idx="4">
                  <c:v>3750</c:v>
                </c:pt>
                <c:pt idx="5">
                  <c:v>3750</c:v>
                </c:pt>
                <c:pt idx="6">
                  <c:v>3750</c:v>
                </c:pt>
                <c:pt idx="7">
                  <c:v>3750</c:v>
                </c:pt>
                <c:pt idx="8">
                  <c:v>3750</c:v>
                </c:pt>
                <c:pt idx="9">
                  <c:v>3750</c:v>
                </c:pt>
                <c:pt idx="10">
                  <c:v>3750</c:v>
                </c:pt>
                <c:pt idx="11">
                  <c:v>3750</c:v>
                </c:pt>
                <c:pt idx="12">
                  <c:v>3750</c:v>
                </c:pt>
                <c:pt idx="15">
                  <c:v>3750</c:v>
                </c:pt>
                <c:pt idx="16">
                  <c:v>3750</c:v>
                </c:pt>
                <c:pt idx="17">
                  <c:v>3750</c:v>
                </c:pt>
                <c:pt idx="18">
                  <c:v>3750</c:v>
                </c:pt>
                <c:pt idx="19">
                  <c:v>3750</c:v>
                </c:pt>
                <c:pt idx="20">
                  <c:v>3750</c:v>
                </c:pt>
                <c:pt idx="21">
                  <c:v>3750</c:v>
                </c:pt>
                <c:pt idx="22">
                  <c:v>3750</c:v>
                </c:pt>
                <c:pt idx="23">
                  <c:v>3750</c:v>
                </c:pt>
                <c:pt idx="24">
                  <c:v>3750</c:v>
                </c:pt>
                <c:pt idx="25">
                  <c:v>3750</c:v>
                </c:pt>
                <c:pt idx="27">
                  <c:v>3750</c:v>
                </c:pt>
                <c:pt idx="28">
                  <c:v>3750</c:v>
                </c:pt>
                <c:pt idx="30">
                  <c:v>3750</c:v>
                </c:pt>
                <c:pt idx="31">
                  <c:v>3750</c:v>
                </c:pt>
                <c:pt idx="32">
                  <c:v>3750</c:v>
                </c:pt>
                <c:pt idx="33">
                  <c:v>3750</c:v>
                </c:pt>
                <c:pt idx="36">
                  <c:v>3750</c:v>
                </c:pt>
                <c:pt idx="40">
                  <c:v>4250</c:v>
                </c:pt>
                <c:pt idx="41">
                  <c:v>4250</c:v>
                </c:pt>
                <c:pt idx="42">
                  <c:v>4350</c:v>
                </c:pt>
                <c:pt idx="43">
                  <c:v>4350</c:v>
                </c:pt>
                <c:pt idx="44">
                  <c:v>4350</c:v>
                </c:pt>
                <c:pt idx="45">
                  <c:v>4700</c:v>
                </c:pt>
                <c:pt idx="46">
                  <c:v>4700</c:v>
                </c:pt>
                <c:pt idx="47">
                  <c:v>4700</c:v>
                </c:pt>
                <c:pt idx="48">
                  <c:v>4500</c:v>
                </c:pt>
                <c:pt idx="49">
                  <c:v>4500</c:v>
                </c:pt>
                <c:pt idx="50">
                  <c:v>4500</c:v>
                </c:pt>
                <c:pt idx="51">
                  <c:v>4500</c:v>
                </c:pt>
                <c:pt idx="52">
                  <c:v>4500</c:v>
                </c:pt>
                <c:pt idx="53">
                  <c:v>4500</c:v>
                </c:pt>
                <c:pt idx="55">
                  <c:v>4500</c:v>
                </c:pt>
                <c:pt idx="56">
                  <c:v>4500</c:v>
                </c:pt>
                <c:pt idx="57">
                  <c:v>4500</c:v>
                </c:pt>
                <c:pt idx="58">
                  <c:v>4500</c:v>
                </c:pt>
                <c:pt idx="59">
                  <c:v>4500</c:v>
                </c:pt>
                <c:pt idx="60">
                  <c:v>4500</c:v>
                </c:pt>
                <c:pt idx="61">
                  <c:v>4500</c:v>
                </c:pt>
                <c:pt idx="62">
                  <c:v>4500</c:v>
                </c:pt>
                <c:pt idx="63">
                  <c:v>4450</c:v>
                </c:pt>
                <c:pt idx="64">
                  <c:v>4450</c:v>
                </c:pt>
                <c:pt idx="65">
                  <c:v>4500</c:v>
                </c:pt>
                <c:pt idx="66">
                  <c:v>4500</c:v>
                </c:pt>
                <c:pt idx="67">
                  <c:v>4500</c:v>
                </c:pt>
                <c:pt idx="68">
                  <c:v>4500</c:v>
                </c:pt>
                <c:pt idx="69">
                  <c:v>4500</c:v>
                </c:pt>
                <c:pt idx="70">
                  <c:v>4500</c:v>
                </c:pt>
                <c:pt idx="71">
                  <c:v>4500</c:v>
                </c:pt>
                <c:pt idx="72">
                  <c:v>4500</c:v>
                </c:pt>
                <c:pt idx="73">
                  <c:v>4500</c:v>
                </c:pt>
                <c:pt idx="74">
                  <c:v>4500</c:v>
                </c:pt>
                <c:pt idx="75">
                  <c:v>4500</c:v>
                </c:pt>
                <c:pt idx="76">
                  <c:v>4500</c:v>
                </c:pt>
                <c:pt idx="77">
                  <c:v>4500</c:v>
                </c:pt>
                <c:pt idx="78">
                  <c:v>4500</c:v>
                </c:pt>
                <c:pt idx="79">
                  <c:v>4500</c:v>
                </c:pt>
                <c:pt idx="80">
                  <c:v>4500</c:v>
                </c:pt>
                <c:pt idx="81">
                  <c:v>4500</c:v>
                </c:pt>
                <c:pt idx="83">
                  <c:v>4500</c:v>
                </c:pt>
                <c:pt idx="84">
                  <c:v>4550</c:v>
                </c:pt>
                <c:pt idx="85">
                  <c:v>4550</c:v>
                </c:pt>
                <c:pt idx="86">
                  <c:v>4550</c:v>
                </c:pt>
                <c:pt idx="87">
                  <c:v>4550</c:v>
                </c:pt>
                <c:pt idx="88">
                  <c:v>4550</c:v>
                </c:pt>
                <c:pt idx="89">
                  <c:v>4550</c:v>
                </c:pt>
                <c:pt idx="90">
                  <c:v>4550</c:v>
                </c:pt>
                <c:pt idx="91">
                  <c:v>4700</c:v>
                </c:pt>
                <c:pt idx="92">
                  <c:v>4700</c:v>
                </c:pt>
                <c:pt idx="93">
                  <c:v>4800</c:v>
                </c:pt>
                <c:pt idx="94">
                  <c:v>4800</c:v>
                </c:pt>
                <c:pt idx="95">
                  <c:v>4800</c:v>
                </c:pt>
                <c:pt idx="96">
                  <c:v>4800</c:v>
                </c:pt>
                <c:pt idx="97">
                  <c:v>4950</c:v>
                </c:pt>
                <c:pt idx="98">
                  <c:v>4950</c:v>
                </c:pt>
                <c:pt idx="99">
                  <c:v>4950</c:v>
                </c:pt>
                <c:pt idx="100">
                  <c:v>4950</c:v>
                </c:pt>
                <c:pt idx="101">
                  <c:v>4950</c:v>
                </c:pt>
                <c:pt idx="102">
                  <c:v>5100</c:v>
                </c:pt>
                <c:pt idx="103">
                  <c:v>5100</c:v>
                </c:pt>
                <c:pt idx="104">
                  <c:v>5100</c:v>
                </c:pt>
                <c:pt idx="105">
                  <c:v>5100</c:v>
                </c:pt>
                <c:pt idx="107">
                  <c:v>5100</c:v>
                </c:pt>
                <c:pt idx="108">
                  <c:v>5350</c:v>
                </c:pt>
                <c:pt idx="109">
                  <c:v>5350</c:v>
                </c:pt>
                <c:pt idx="110">
                  <c:v>5350</c:v>
                </c:pt>
                <c:pt idx="111">
                  <c:v>5350</c:v>
                </c:pt>
                <c:pt idx="112">
                  <c:v>5350</c:v>
                </c:pt>
                <c:pt idx="113">
                  <c:v>5450</c:v>
                </c:pt>
                <c:pt idx="114">
                  <c:v>5450</c:v>
                </c:pt>
                <c:pt idx="115">
                  <c:v>5450</c:v>
                </c:pt>
                <c:pt idx="116">
                  <c:v>5450</c:v>
                </c:pt>
                <c:pt idx="117">
                  <c:v>5450</c:v>
                </c:pt>
                <c:pt idx="118">
                  <c:v>5450</c:v>
                </c:pt>
                <c:pt idx="119">
                  <c:v>5600</c:v>
                </c:pt>
                <c:pt idx="120">
                  <c:v>5600</c:v>
                </c:pt>
                <c:pt idx="121">
                  <c:v>5600</c:v>
                </c:pt>
                <c:pt idx="122">
                  <c:v>5600</c:v>
                </c:pt>
                <c:pt idx="123">
                  <c:v>5600</c:v>
                </c:pt>
                <c:pt idx="124">
                  <c:v>5600</c:v>
                </c:pt>
                <c:pt idx="125">
                  <c:v>5600</c:v>
                </c:pt>
                <c:pt idx="126">
                  <c:v>5600</c:v>
                </c:pt>
                <c:pt idx="127">
                  <c:v>5600</c:v>
                </c:pt>
                <c:pt idx="128">
                  <c:v>5600</c:v>
                </c:pt>
                <c:pt idx="129">
                  <c:v>5600</c:v>
                </c:pt>
                <c:pt idx="130">
                  <c:v>5700</c:v>
                </c:pt>
                <c:pt idx="131">
                  <c:v>5600</c:v>
                </c:pt>
                <c:pt idx="132">
                  <c:v>5600</c:v>
                </c:pt>
                <c:pt idx="133">
                  <c:v>5600</c:v>
                </c:pt>
                <c:pt idx="134">
                  <c:v>5600</c:v>
                </c:pt>
                <c:pt idx="135">
                  <c:v>5600</c:v>
                </c:pt>
                <c:pt idx="136">
                  <c:v>5600</c:v>
                </c:pt>
                <c:pt idx="137">
                  <c:v>5600</c:v>
                </c:pt>
                <c:pt idx="138">
                  <c:v>5600</c:v>
                </c:pt>
                <c:pt idx="139">
                  <c:v>5600</c:v>
                </c:pt>
                <c:pt idx="140">
                  <c:v>5600</c:v>
                </c:pt>
                <c:pt idx="141">
                  <c:v>5600</c:v>
                </c:pt>
                <c:pt idx="142">
                  <c:v>5700</c:v>
                </c:pt>
                <c:pt idx="143">
                  <c:v>5700</c:v>
                </c:pt>
                <c:pt idx="144">
                  <c:v>5700</c:v>
                </c:pt>
                <c:pt idx="145">
                  <c:v>5700</c:v>
                </c:pt>
                <c:pt idx="146">
                  <c:v>5600</c:v>
                </c:pt>
                <c:pt idx="147">
                  <c:v>5600</c:v>
                </c:pt>
                <c:pt idx="148">
                  <c:v>5600</c:v>
                </c:pt>
                <c:pt idx="149">
                  <c:v>5600</c:v>
                </c:pt>
                <c:pt idx="150">
                  <c:v>5600</c:v>
                </c:pt>
                <c:pt idx="151">
                  <c:v>5600</c:v>
                </c:pt>
                <c:pt idx="152">
                  <c:v>5600</c:v>
                </c:pt>
                <c:pt idx="153">
                  <c:v>5550</c:v>
                </c:pt>
                <c:pt idx="154">
                  <c:v>5550</c:v>
                </c:pt>
                <c:pt idx="155">
                  <c:v>5550</c:v>
                </c:pt>
                <c:pt idx="156">
                  <c:v>5550</c:v>
                </c:pt>
                <c:pt idx="157">
                  <c:v>5550</c:v>
                </c:pt>
                <c:pt idx="158">
                  <c:v>5550</c:v>
                </c:pt>
                <c:pt idx="159">
                  <c:v>5550</c:v>
                </c:pt>
                <c:pt idx="160">
                  <c:v>5000</c:v>
                </c:pt>
                <c:pt idx="161">
                  <c:v>5000</c:v>
                </c:pt>
                <c:pt idx="162">
                  <c:v>5000</c:v>
                </c:pt>
                <c:pt idx="163">
                  <c:v>5000</c:v>
                </c:pt>
                <c:pt idx="164">
                  <c:v>5000</c:v>
                </c:pt>
                <c:pt idx="165">
                  <c:v>5000</c:v>
                </c:pt>
                <c:pt idx="166">
                  <c:v>5000</c:v>
                </c:pt>
                <c:pt idx="167">
                  <c:v>5000</c:v>
                </c:pt>
                <c:pt idx="168">
                  <c:v>4600</c:v>
                </c:pt>
                <c:pt idx="169">
                  <c:v>4600</c:v>
                </c:pt>
                <c:pt idx="170">
                  <c:v>4600</c:v>
                </c:pt>
                <c:pt idx="171">
                  <c:v>4500</c:v>
                </c:pt>
                <c:pt idx="172">
                  <c:v>4500</c:v>
                </c:pt>
                <c:pt idx="173">
                  <c:v>4500</c:v>
                </c:pt>
                <c:pt idx="174">
                  <c:v>4500</c:v>
                </c:pt>
                <c:pt idx="175">
                  <c:v>4500</c:v>
                </c:pt>
                <c:pt idx="176">
                  <c:v>4500</c:v>
                </c:pt>
                <c:pt idx="177">
                  <c:v>4500</c:v>
                </c:pt>
                <c:pt idx="178">
                  <c:v>4500</c:v>
                </c:pt>
                <c:pt idx="179">
                  <c:v>4500</c:v>
                </c:pt>
                <c:pt idx="180">
                  <c:v>4500</c:v>
                </c:pt>
                <c:pt idx="181">
                  <c:v>4500</c:v>
                </c:pt>
                <c:pt idx="182">
                  <c:v>4500</c:v>
                </c:pt>
                <c:pt idx="183">
                  <c:v>4500</c:v>
                </c:pt>
                <c:pt idx="184">
                  <c:v>4500</c:v>
                </c:pt>
                <c:pt idx="186">
                  <c:v>4600</c:v>
                </c:pt>
                <c:pt idx="187">
                  <c:v>4600</c:v>
                </c:pt>
                <c:pt idx="188">
                  <c:v>4600</c:v>
                </c:pt>
                <c:pt idx="189">
                  <c:v>4600</c:v>
                </c:pt>
                <c:pt idx="190">
                  <c:v>4600</c:v>
                </c:pt>
                <c:pt idx="191">
                  <c:v>4550</c:v>
                </c:pt>
                <c:pt idx="192">
                  <c:v>4550</c:v>
                </c:pt>
                <c:pt idx="193">
                  <c:v>4600</c:v>
                </c:pt>
                <c:pt idx="194">
                  <c:v>4500</c:v>
                </c:pt>
                <c:pt idx="195">
                  <c:v>4550</c:v>
                </c:pt>
                <c:pt idx="196">
                  <c:v>4750</c:v>
                </c:pt>
                <c:pt idx="197">
                  <c:v>4750</c:v>
                </c:pt>
                <c:pt idx="198">
                  <c:v>4600</c:v>
                </c:pt>
                <c:pt idx="199">
                  <c:v>4600</c:v>
                </c:pt>
                <c:pt idx="200">
                  <c:v>4900</c:v>
                </c:pt>
                <c:pt idx="201">
                  <c:v>4750</c:v>
                </c:pt>
                <c:pt idx="202">
                  <c:v>4750</c:v>
                </c:pt>
                <c:pt idx="203">
                  <c:v>4900</c:v>
                </c:pt>
                <c:pt idx="204">
                  <c:v>4750</c:v>
                </c:pt>
                <c:pt idx="205">
                  <c:v>4600</c:v>
                </c:pt>
                <c:pt idx="207">
                  <c:v>4900</c:v>
                </c:pt>
                <c:pt idx="208">
                  <c:v>4600</c:v>
                </c:pt>
                <c:pt idx="209">
                  <c:v>4600</c:v>
                </c:pt>
                <c:pt idx="210">
                  <c:v>4600</c:v>
                </c:pt>
                <c:pt idx="211">
                  <c:v>4600</c:v>
                </c:pt>
                <c:pt idx="212">
                  <c:v>4600</c:v>
                </c:pt>
                <c:pt idx="213">
                  <c:v>4600</c:v>
                </c:pt>
                <c:pt idx="214">
                  <c:v>4600</c:v>
                </c:pt>
                <c:pt idx="215">
                  <c:v>4600</c:v>
                </c:pt>
                <c:pt idx="216">
                  <c:v>4600</c:v>
                </c:pt>
                <c:pt idx="217">
                  <c:v>4600</c:v>
                </c:pt>
                <c:pt idx="219">
                  <c:v>4600</c:v>
                </c:pt>
                <c:pt idx="220">
                  <c:v>4600</c:v>
                </c:pt>
                <c:pt idx="221">
                  <c:v>4600</c:v>
                </c:pt>
                <c:pt idx="223">
                  <c:v>4600</c:v>
                </c:pt>
                <c:pt idx="224">
                  <c:v>4600</c:v>
                </c:pt>
                <c:pt idx="225">
                  <c:v>4600</c:v>
                </c:pt>
                <c:pt idx="226">
                  <c:v>4600</c:v>
                </c:pt>
                <c:pt idx="227">
                  <c:v>4600</c:v>
                </c:pt>
                <c:pt idx="228">
                  <c:v>4600</c:v>
                </c:pt>
                <c:pt idx="229">
                  <c:v>4600</c:v>
                </c:pt>
                <c:pt idx="230">
                  <c:v>4600</c:v>
                </c:pt>
                <c:pt idx="231">
                  <c:v>4600</c:v>
                </c:pt>
                <c:pt idx="232">
                  <c:v>4600</c:v>
                </c:pt>
                <c:pt idx="233">
                  <c:v>4600</c:v>
                </c:pt>
                <c:pt idx="234">
                  <c:v>4600</c:v>
                </c:pt>
                <c:pt idx="235">
                  <c:v>4600</c:v>
                </c:pt>
                <c:pt idx="236">
                  <c:v>4600</c:v>
                </c:pt>
                <c:pt idx="237">
                  <c:v>4600</c:v>
                </c:pt>
                <c:pt idx="238">
                  <c:v>4600</c:v>
                </c:pt>
                <c:pt idx="239">
                  <c:v>4600</c:v>
                </c:pt>
                <c:pt idx="240">
                  <c:v>4600</c:v>
                </c:pt>
                <c:pt idx="241">
                  <c:v>4600</c:v>
                </c:pt>
                <c:pt idx="242">
                  <c:v>4600</c:v>
                </c:pt>
                <c:pt idx="243">
                  <c:v>4600</c:v>
                </c:pt>
                <c:pt idx="244">
                  <c:v>4600</c:v>
                </c:pt>
                <c:pt idx="245">
                  <c:v>4600</c:v>
                </c:pt>
                <c:pt idx="246">
                  <c:v>4600</c:v>
                </c:pt>
                <c:pt idx="247">
                  <c:v>4600</c:v>
                </c:pt>
                <c:pt idx="248">
                  <c:v>4600</c:v>
                </c:pt>
                <c:pt idx="249">
                  <c:v>4600</c:v>
                </c:pt>
                <c:pt idx="250">
                  <c:v>4600</c:v>
                </c:pt>
                <c:pt idx="251">
                  <c:v>4600</c:v>
                </c:pt>
                <c:pt idx="252">
                  <c:v>4600</c:v>
                </c:pt>
                <c:pt idx="253">
                  <c:v>4600</c:v>
                </c:pt>
                <c:pt idx="254">
                  <c:v>4600</c:v>
                </c:pt>
                <c:pt idx="255">
                  <c:v>4600</c:v>
                </c:pt>
                <c:pt idx="256">
                  <c:v>4600</c:v>
                </c:pt>
                <c:pt idx="257">
                  <c:v>4600</c:v>
                </c:pt>
                <c:pt idx="258">
                  <c:v>4700</c:v>
                </c:pt>
                <c:pt idx="259">
                  <c:v>4700</c:v>
                </c:pt>
                <c:pt idx="260">
                  <c:v>4700</c:v>
                </c:pt>
                <c:pt idx="261">
                  <c:v>4700</c:v>
                </c:pt>
                <c:pt idx="262">
                  <c:v>4700</c:v>
                </c:pt>
                <c:pt idx="263">
                  <c:v>4700</c:v>
                </c:pt>
                <c:pt idx="264">
                  <c:v>4700</c:v>
                </c:pt>
                <c:pt idx="265">
                  <c:v>4700</c:v>
                </c:pt>
                <c:pt idx="266">
                  <c:v>4700</c:v>
                </c:pt>
                <c:pt idx="267">
                  <c:v>4700</c:v>
                </c:pt>
                <c:pt idx="268">
                  <c:v>4700</c:v>
                </c:pt>
                <c:pt idx="269">
                  <c:v>4700</c:v>
                </c:pt>
                <c:pt idx="270">
                  <c:v>4700</c:v>
                </c:pt>
                <c:pt idx="271">
                  <c:v>4700</c:v>
                </c:pt>
                <c:pt idx="272">
                  <c:v>4700</c:v>
                </c:pt>
                <c:pt idx="273">
                  <c:v>4700</c:v>
                </c:pt>
                <c:pt idx="274">
                  <c:v>4700</c:v>
                </c:pt>
                <c:pt idx="281">
                  <c:v>4600</c:v>
                </c:pt>
                <c:pt idx="282">
                  <c:v>4500</c:v>
                </c:pt>
                <c:pt idx="283">
                  <c:v>4500</c:v>
                </c:pt>
                <c:pt idx="284">
                  <c:v>4500</c:v>
                </c:pt>
                <c:pt idx="285">
                  <c:v>4500</c:v>
                </c:pt>
                <c:pt idx="286">
                  <c:v>4500</c:v>
                </c:pt>
                <c:pt idx="287">
                  <c:v>4500</c:v>
                </c:pt>
                <c:pt idx="288">
                  <c:v>4500</c:v>
                </c:pt>
                <c:pt idx="289">
                  <c:v>4500</c:v>
                </c:pt>
                <c:pt idx="290">
                  <c:v>4500</c:v>
                </c:pt>
                <c:pt idx="291">
                  <c:v>4500</c:v>
                </c:pt>
                <c:pt idx="292">
                  <c:v>4500</c:v>
                </c:pt>
                <c:pt idx="293">
                  <c:v>4500</c:v>
                </c:pt>
                <c:pt idx="294">
                  <c:v>4500</c:v>
                </c:pt>
                <c:pt idx="295">
                  <c:v>4400</c:v>
                </c:pt>
                <c:pt idx="296">
                  <c:v>4400</c:v>
                </c:pt>
                <c:pt idx="297">
                  <c:v>4400</c:v>
                </c:pt>
                <c:pt idx="298">
                  <c:v>4400</c:v>
                </c:pt>
                <c:pt idx="299">
                  <c:v>4400</c:v>
                </c:pt>
                <c:pt idx="300">
                  <c:v>4400</c:v>
                </c:pt>
                <c:pt idx="301">
                  <c:v>4300</c:v>
                </c:pt>
                <c:pt idx="303">
                  <c:v>4300</c:v>
                </c:pt>
                <c:pt idx="304">
                  <c:v>4300</c:v>
                </c:pt>
                <c:pt idx="305">
                  <c:v>4300</c:v>
                </c:pt>
                <c:pt idx="306">
                  <c:v>4300</c:v>
                </c:pt>
                <c:pt idx="307">
                  <c:v>4300</c:v>
                </c:pt>
                <c:pt idx="308">
                  <c:v>4300</c:v>
                </c:pt>
                <c:pt idx="309">
                  <c:v>4300</c:v>
                </c:pt>
                <c:pt idx="311">
                  <c:v>4300</c:v>
                </c:pt>
                <c:pt idx="312">
                  <c:v>4400</c:v>
                </c:pt>
                <c:pt idx="313">
                  <c:v>4400</c:v>
                </c:pt>
                <c:pt idx="314">
                  <c:v>4400</c:v>
                </c:pt>
                <c:pt idx="315">
                  <c:v>4400</c:v>
                </c:pt>
                <c:pt idx="316">
                  <c:v>4400</c:v>
                </c:pt>
                <c:pt idx="317">
                  <c:v>4400</c:v>
                </c:pt>
                <c:pt idx="318">
                  <c:v>4400</c:v>
                </c:pt>
                <c:pt idx="320">
                  <c:v>4400</c:v>
                </c:pt>
                <c:pt idx="321">
                  <c:v>4400</c:v>
                </c:pt>
                <c:pt idx="322">
                  <c:v>4450</c:v>
                </c:pt>
                <c:pt idx="323">
                  <c:v>4450</c:v>
                </c:pt>
                <c:pt idx="324">
                  <c:v>4450</c:v>
                </c:pt>
                <c:pt idx="325">
                  <c:v>4450</c:v>
                </c:pt>
                <c:pt idx="326">
                  <c:v>4450</c:v>
                </c:pt>
                <c:pt idx="327">
                  <c:v>4450</c:v>
                </c:pt>
                <c:pt idx="328">
                  <c:v>4450</c:v>
                </c:pt>
                <c:pt idx="329">
                  <c:v>4450</c:v>
                </c:pt>
                <c:pt idx="330">
                  <c:v>4450</c:v>
                </c:pt>
                <c:pt idx="331">
                  <c:v>4450</c:v>
                </c:pt>
                <c:pt idx="332">
                  <c:v>4450</c:v>
                </c:pt>
                <c:pt idx="333">
                  <c:v>4450</c:v>
                </c:pt>
                <c:pt idx="334">
                  <c:v>4450</c:v>
                </c:pt>
                <c:pt idx="335">
                  <c:v>4450</c:v>
                </c:pt>
                <c:pt idx="336">
                  <c:v>4450</c:v>
                </c:pt>
                <c:pt idx="337">
                  <c:v>4450</c:v>
                </c:pt>
                <c:pt idx="338">
                  <c:v>4450</c:v>
                </c:pt>
                <c:pt idx="339">
                  <c:v>4450</c:v>
                </c:pt>
                <c:pt idx="340">
                  <c:v>4450</c:v>
                </c:pt>
                <c:pt idx="341">
                  <c:v>4400</c:v>
                </c:pt>
                <c:pt idx="342">
                  <c:v>4400</c:v>
                </c:pt>
                <c:pt idx="343">
                  <c:v>4400</c:v>
                </c:pt>
                <c:pt idx="344">
                  <c:v>4400</c:v>
                </c:pt>
                <c:pt idx="345">
                  <c:v>4400</c:v>
                </c:pt>
                <c:pt idx="346">
                  <c:v>4400</c:v>
                </c:pt>
                <c:pt idx="347">
                  <c:v>4400</c:v>
                </c:pt>
                <c:pt idx="348">
                  <c:v>4400</c:v>
                </c:pt>
                <c:pt idx="349">
                  <c:v>4400</c:v>
                </c:pt>
                <c:pt idx="350">
                  <c:v>4400</c:v>
                </c:pt>
                <c:pt idx="351">
                  <c:v>4400</c:v>
                </c:pt>
                <c:pt idx="352">
                  <c:v>4400</c:v>
                </c:pt>
                <c:pt idx="353">
                  <c:v>4400</c:v>
                </c:pt>
                <c:pt idx="354">
                  <c:v>4400</c:v>
                </c:pt>
                <c:pt idx="355">
                  <c:v>4400</c:v>
                </c:pt>
                <c:pt idx="357">
                  <c:v>4400</c:v>
                </c:pt>
                <c:pt idx="358">
                  <c:v>4400</c:v>
                </c:pt>
                <c:pt idx="360">
                  <c:v>4400</c:v>
                </c:pt>
                <c:pt idx="361">
                  <c:v>4400</c:v>
                </c:pt>
                <c:pt idx="362">
                  <c:v>4400</c:v>
                </c:pt>
                <c:pt idx="363">
                  <c:v>4400</c:v>
                </c:pt>
                <c:pt idx="364">
                  <c:v>4400</c:v>
                </c:pt>
                <c:pt idx="365">
                  <c:v>4400</c:v>
                </c:pt>
                <c:pt idx="366">
                  <c:v>4400</c:v>
                </c:pt>
                <c:pt idx="367">
                  <c:v>4400</c:v>
                </c:pt>
                <c:pt idx="368">
                  <c:v>4400</c:v>
                </c:pt>
                <c:pt idx="370">
                  <c:v>4600</c:v>
                </c:pt>
                <c:pt idx="371">
                  <c:v>4600</c:v>
                </c:pt>
                <c:pt idx="372">
                  <c:v>4600</c:v>
                </c:pt>
                <c:pt idx="373">
                  <c:v>4600</c:v>
                </c:pt>
                <c:pt idx="374">
                  <c:v>4600</c:v>
                </c:pt>
                <c:pt idx="375">
                  <c:v>4600</c:v>
                </c:pt>
                <c:pt idx="376">
                  <c:v>4600</c:v>
                </c:pt>
                <c:pt idx="378">
                  <c:v>4600</c:v>
                </c:pt>
                <c:pt idx="379">
                  <c:v>4400</c:v>
                </c:pt>
                <c:pt idx="380">
                  <c:v>4400</c:v>
                </c:pt>
                <c:pt idx="381">
                  <c:v>4400</c:v>
                </c:pt>
                <c:pt idx="382">
                  <c:v>4400</c:v>
                </c:pt>
                <c:pt idx="384">
                  <c:v>4400</c:v>
                </c:pt>
                <c:pt idx="385">
                  <c:v>4400</c:v>
                </c:pt>
                <c:pt idx="386">
                  <c:v>4400</c:v>
                </c:pt>
                <c:pt idx="387">
                  <c:v>4400</c:v>
                </c:pt>
                <c:pt idx="388">
                  <c:v>4400</c:v>
                </c:pt>
                <c:pt idx="389">
                  <c:v>4400</c:v>
                </c:pt>
                <c:pt idx="390">
                  <c:v>4400</c:v>
                </c:pt>
                <c:pt idx="391">
                  <c:v>4400</c:v>
                </c:pt>
                <c:pt idx="392">
                  <c:v>4400</c:v>
                </c:pt>
                <c:pt idx="393">
                  <c:v>4400</c:v>
                </c:pt>
                <c:pt idx="394">
                  <c:v>4400</c:v>
                </c:pt>
                <c:pt idx="395">
                  <c:v>4400</c:v>
                </c:pt>
                <c:pt idx="396">
                  <c:v>4400</c:v>
                </c:pt>
                <c:pt idx="397">
                  <c:v>4400</c:v>
                </c:pt>
                <c:pt idx="398">
                  <c:v>4400</c:v>
                </c:pt>
                <c:pt idx="399">
                  <c:v>4400</c:v>
                </c:pt>
                <c:pt idx="400">
                  <c:v>4400</c:v>
                </c:pt>
                <c:pt idx="401">
                  <c:v>4400</c:v>
                </c:pt>
                <c:pt idx="403">
                  <c:v>4400</c:v>
                </c:pt>
                <c:pt idx="406">
                  <c:v>4400</c:v>
                </c:pt>
                <c:pt idx="407">
                  <c:v>4400</c:v>
                </c:pt>
                <c:pt idx="408">
                  <c:v>4400</c:v>
                </c:pt>
                <c:pt idx="409">
                  <c:v>4400</c:v>
                </c:pt>
                <c:pt idx="410">
                  <c:v>4400</c:v>
                </c:pt>
                <c:pt idx="411">
                  <c:v>4400</c:v>
                </c:pt>
                <c:pt idx="412">
                  <c:v>4400</c:v>
                </c:pt>
                <c:pt idx="413">
                  <c:v>4400</c:v>
                </c:pt>
                <c:pt idx="414">
                  <c:v>4400</c:v>
                </c:pt>
                <c:pt idx="415">
                  <c:v>4400</c:v>
                </c:pt>
                <c:pt idx="416">
                  <c:v>4400</c:v>
                </c:pt>
                <c:pt idx="417">
                  <c:v>4400</c:v>
                </c:pt>
                <c:pt idx="418">
                  <c:v>4400</c:v>
                </c:pt>
                <c:pt idx="419">
                  <c:v>4400</c:v>
                </c:pt>
                <c:pt idx="420">
                  <c:v>4400</c:v>
                </c:pt>
                <c:pt idx="421">
                  <c:v>4400</c:v>
                </c:pt>
                <c:pt idx="422">
                  <c:v>4400</c:v>
                </c:pt>
                <c:pt idx="424">
                  <c:v>4400</c:v>
                </c:pt>
                <c:pt idx="425">
                  <c:v>4400</c:v>
                </c:pt>
                <c:pt idx="426">
                  <c:v>4400</c:v>
                </c:pt>
                <c:pt idx="428">
                  <c:v>4400</c:v>
                </c:pt>
                <c:pt idx="429">
                  <c:v>4400</c:v>
                </c:pt>
                <c:pt idx="430">
                  <c:v>4400</c:v>
                </c:pt>
                <c:pt idx="431">
                  <c:v>4400</c:v>
                </c:pt>
                <c:pt idx="432">
                  <c:v>4400</c:v>
                </c:pt>
                <c:pt idx="433">
                  <c:v>4400</c:v>
                </c:pt>
                <c:pt idx="434">
                  <c:v>4400</c:v>
                </c:pt>
                <c:pt idx="435">
                  <c:v>4400</c:v>
                </c:pt>
                <c:pt idx="436">
                  <c:v>4400</c:v>
                </c:pt>
                <c:pt idx="437">
                  <c:v>4400</c:v>
                </c:pt>
                <c:pt idx="438">
                  <c:v>4400</c:v>
                </c:pt>
                <c:pt idx="439">
                  <c:v>4500</c:v>
                </c:pt>
                <c:pt idx="449">
                  <c:v>4900</c:v>
                </c:pt>
                <c:pt idx="465">
                  <c:v>4800</c:v>
                </c:pt>
                <c:pt idx="466">
                  <c:v>4800</c:v>
                </c:pt>
                <c:pt idx="467">
                  <c:v>4800</c:v>
                </c:pt>
                <c:pt idx="468">
                  <c:v>4800</c:v>
                </c:pt>
                <c:pt idx="469">
                  <c:v>4800</c:v>
                </c:pt>
                <c:pt idx="470">
                  <c:v>4800</c:v>
                </c:pt>
                <c:pt idx="471">
                  <c:v>4800</c:v>
                </c:pt>
                <c:pt idx="474">
                  <c:v>4200</c:v>
                </c:pt>
                <c:pt idx="477">
                  <c:v>4200</c:v>
                </c:pt>
                <c:pt idx="478">
                  <c:v>4200</c:v>
                </c:pt>
                <c:pt idx="479">
                  <c:v>4200</c:v>
                </c:pt>
                <c:pt idx="481">
                  <c:v>4200</c:v>
                </c:pt>
                <c:pt idx="482">
                  <c:v>4200</c:v>
                </c:pt>
                <c:pt idx="483">
                  <c:v>4200</c:v>
                </c:pt>
                <c:pt idx="484">
                  <c:v>4200</c:v>
                </c:pt>
                <c:pt idx="485">
                  <c:v>3680</c:v>
                </c:pt>
                <c:pt idx="486">
                  <c:v>3680</c:v>
                </c:pt>
                <c:pt idx="488">
                  <c:v>3680</c:v>
                </c:pt>
                <c:pt idx="490">
                  <c:v>3680</c:v>
                </c:pt>
                <c:pt idx="491">
                  <c:v>3680</c:v>
                </c:pt>
                <c:pt idx="492">
                  <c:v>3680</c:v>
                </c:pt>
                <c:pt idx="494">
                  <c:v>3680</c:v>
                </c:pt>
                <c:pt idx="495">
                  <c:v>3780</c:v>
                </c:pt>
                <c:pt idx="496">
                  <c:v>3780</c:v>
                </c:pt>
                <c:pt idx="497">
                  <c:v>3780</c:v>
                </c:pt>
                <c:pt idx="498">
                  <c:v>3780</c:v>
                </c:pt>
                <c:pt idx="499">
                  <c:v>3780</c:v>
                </c:pt>
                <c:pt idx="500">
                  <c:v>3780</c:v>
                </c:pt>
                <c:pt idx="502">
                  <c:v>3780</c:v>
                </c:pt>
                <c:pt idx="504">
                  <c:v>3780</c:v>
                </c:pt>
                <c:pt idx="505">
                  <c:v>3780</c:v>
                </c:pt>
                <c:pt idx="506">
                  <c:v>3780</c:v>
                </c:pt>
                <c:pt idx="507">
                  <c:v>3780</c:v>
                </c:pt>
                <c:pt idx="508">
                  <c:v>3780</c:v>
                </c:pt>
                <c:pt idx="509">
                  <c:v>3780</c:v>
                </c:pt>
                <c:pt idx="510">
                  <c:v>3780</c:v>
                </c:pt>
                <c:pt idx="511">
                  <c:v>3780</c:v>
                </c:pt>
                <c:pt idx="512">
                  <c:v>3780</c:v>
                </c:pt>
                <c:pt idx="513">
                  <c:v>3880</c:v>
                </c:pt>
                <c:pt idx="514">
                  <c:v>3880</c:v>
                </c:pt>
                <c:pt idx="515">
                  <c:v>3780</c:v>
                </c:pt>
                <c:pt idx="517">
                  <c:v>3780</c:v>
                </c:pt>
                <c:pt idx="518">
                  <c:v>3780</c:v>
                </c:pt>
                <c:pt idx="519">
                  <c:v>3780</c:v>
                </c:pt>
                <c:pt idx="520">
                  <c:v>3780</c:v>
                </c:pt>
                <c:pt idx="521">
                  <c:v>3780</c:v>
                </c:pt>
                <c:pt idx="522">
                  <c:v>3880</c:v>
                </c:pt>
                <c:pt idx="523">
                  <c:v>3780</c:v>
                </c:pt>
                <c:pt idx="524">
                  <c:v>3780</c:v>
                </c:pt>
                <c:pt idx="525">
                  <c:v>3780</c:v>
                </c:pt>
                <c:pt idx="526">
                  <c:v>3780</c:v>
                </c:pt>
                <c:pt idx="527">
                  <c:v>3780</c:v>
                </c:pt>
                <c:pt idx="530">
                  <c:v>3780</c:v>
                </c:pt>
                <c:pt idx="531">
                  <c:v>3780</c:v>
                </c:pt>
                <c:pt idx="532">
                  <c:v>3780</c:v>
                </c:pt>
                <c:pt idx="533">
                  <c:v>3780</c:v>
                </c:pt>
                <c:pt idx="534">
                  <c:v>3780</c:v>
                </c:pt>
                <c:pt idx="535">
                  <c:v>3780</c:v>
                </c:pt>
                <c:pt idx="536">
                  <c:v>3780</c:v>
                </c:pt>
                <c:pt idx="537">
                  <c:v>3780</c:v>
                </c:pt>
                <c:pt idx="538">
                  <c:v>3780</c:v>
                </c:pt>
                <c:pt idx="539">
                  <c:v>3780</c:v>
                </c:pt>
                <c:pt idx="540">
                  <c:v>3780</c:v>
                </c:pt>
                <c:pt idx="542">
                  <c:v>3780</c:v>
                </c:pt>
                <c:pt idx="543">
                  <c:v>3780</c:v>
                </c:pt>
                <c:pt idx="545">
                  <c:v>3780</c:v>
                </c:pt>
                <c:pt idx="546">
                  <c:v>3780</c:v>
                </c:pt>
                <c:pt idx="547">
                  <c:v>3780</c:v>
                </c:pt>
                <c:pt idx="548">
                  <c:v>3780</c:v>
                </c:pt>
                <c:pt idx="549">
                  <c:v>3780</c:v>
                </c:pt>
                <c:pt idx="550">
                  <c:v>3780</c:v>
                </c:pt>
                <c:pt idx="551">
                  <c:v>3780</c:v>
                </c:pt>
                <c:pt idx="552">
                  <c:v>3780</c:v>
                </c:pt>
                <c:pt idx="553">
                  <c:v>3780</c:v>
                </c:pt>
                <c:pt idx="554">
                  <c:v>3780</c:v>
                </c:pt>
                <c:pt idx="555">
                  <c:v>3780</c:v>
                </c:pt>
                <c:pt idx="556">
                  <c:v>3780</c:v>
                </c:pt>
                <c:pt idx="557">
                  <c:v>3780</c:v>
                </c:pt>
                <c:pt idx="558">
                  <c:v>3780</c:v>
                </c:pt>
                <c:pt idx="559">
                  <c:v>3780</c:v>
                </c:pt>
                <c:pt idx="560">
                  <c:v>3780</c:v>
                </c:pt>
                <c:pt idx="561">
                  <c:v>3780</c:v>
                </c:pt>
                <c:pt idx="562">
                  <c:v>3780</c:v>
                </c:pt>
                <c:pt idx="563">
                  <c:v>3780</c:v>
                </c:pt>
                <c:pt idx="564">
                  <c:v>3780</c:v>
                </c:pt>
                <c:pt idx="566">
                  <c:v>3780</c:v>
                </c:pt>
                <c:pt idx="567">
                  <c:v>3780</c:v>
                </c:pt>
              </c:numCache>
            </c:numRef>
          </c:yVal>
          <c:smooth val="1"/>
          <c:extLst>
            <c:ext xmlns:c16="http://schemas.microsoft.com/office/drawing/2014/chart" uri="{C3380CC4-5D6E-409C-BE32-E72D297353CC}">
              <c16:uniqueId val="{00000005-3787-4106-BADF-3C1F3F93360C}"/>
            </c:ext>
          </c:extLst>
        </c:ser>
        <c:ser>
          <c:idx val="6"/>
          <c:order val="6"/>
          <c:tx>
            <c:strRef>
              <c:f>燃料油价格1!$K$1</c:f>
              <c:strCache>
                <c:ptCount val="1"/>
                <c:pt idx="0">
                  <c:v>中燃大连-辽宁大连</c:v>
                </c:pt>
              </c:strCache>
            </c:strRef>
          </c:tx>
          <c:spPr>
            <a:ln w="19050" cap="rnd">
              <a:solidFill>
                <a:schemeClr val="accent1">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燃料油价格1!$K$2:$K$853</c:f>
              <c:numCache>
                <c:formatCode>General</c:formatCode>
                <c:ptCount val="852"/>
                <c:pt idx="0">
                  <c:v>4280</c:v>
                </c:pt>
                <c:pt idx="1">
                  <c:v>4280</c:v>
                </c:pt>
                <c:pt idx="3">
                  <c:v>4280</c:v>
                </c:pt>
                <c:pt idx="4">
                  <c:v>4280</c:v>
                </c:pt>
                <c:pt idx="5">
                  <c:v>4280</c:v>
                </c:pt>
                <c:pt idx="6">
                  <c:v>4280</c:v>
                </c:pt>
                <c:pt idx="7">
                  <c:v>4280</c:v>
                </c:pt>
                <c:pt idx="8">
                  <c:v>4280</c:v>
                </c:pt>
                <c:pt idx="9">
                  <c:v>4280</c:v>
                </c:pt>
                <c:pt idx="10">
                  <c:v>4280</c:v>
                </c:pt>
                <c:pt idx="11">
                  <c:v>4280</c:v>
                </c:pt>
                <c:pt idx="12">
                  <c:v>4280</c:v>
                </c:pt>
                <c:pt idx="15">
                  <c:v>4280</c:v>
                </c:pt>
                <c:pt idx="16">
                  <c:v>4280</c:v>
                </c:pt>
                <c:pt idx="17">
                  <c:v>4280</c:v>
                </c:pt>
                <c:pt idx="18">
                  <c:v>4190</c:v>
                </c:pt>
                <c:pt idx="19">
                  <c:v>4190</c:v>
                </c:pt>
                <c:pt idx="20">
                  <c:v>4190</c:v>
                </c:pt>
                <c:pt idx="21">
                  <c:v>4190</c:v>
                </c:pt>
                <c:pt idx="22">
                  <c:v>4190</c:v>
                </c:pt>
                <c:pt idx="23">
                  <c:v>4190</c:v>
                </c:pt>
                <c:pt idx="24">
                  <c:v>4190</c:v>
                </c:pt>
                <c:pt idx="25">
                  <c:v>4190</c:v>
                </c:pt>
                <c:pt idx="27">
                  <c:v>4190</c:v>
                </c:pt>
                <c:pt idx="28">
                  <c:v>4190</c:v>
                </c:pt>
                <c:pt idx="30">
                  <c:v>4190</c:v>
                </c:pt>
                <c:pt idx="31">
                  <c:v>4190</c:v>
                </c:pt>
                <c:pt idx="32">
                  <c:v>4370</c:v>
                </c:pt>
                <c:pt idx="33">
                  <c:v>4270</c:v>
                </c:pt>
                <c:pt idx="36">
                  <c:v>4320</c:v>
                </c:pt>
                <c:pt idx="37">
                  <c:v>4320</c:v>
                </c:pt>
                <c:pt idx="38">
                  <c:v>4430</c:v>
                </c:pt>
                <c:pt idx="39">
                  <c:v>4430</c:v>
                </c:pt>
                <c:pt idx="40">
                  <c:v>4430</c:v>
                </c:pt>
                <c:pt idx="42">
                  <c:v>4530</c:v>
                </c:pt>
                <c:pt idx="43">
                  <c:v>4530</c:v>
                </c:pt>
                <c:pt idx="44">
                  <c:v>4530</c:v>
                </c:pt>
                <c:pt idx="46">
                  <c:v>4530</c:v>
                </c:pt>
                <c:pt idx="47">
                  <c:v>4530</c:v>
                </c:pt>
                <c:pt idx="48">
                  <c:v>4530</c:v>
                </c:pt>
                <c:pt idx="50">
                  <c:v>4530</c:v>
                </c:pt>
                <c:pt idx="52">
                  <c:v>4800</c:v>
                </c:pt>
                <c:pt idx="55">
                  <c:v>4800</c:v>
                </c:pt>
                <c:pt idx="56">
                  <c:v>4800</c:v>
                </c:pt>
                <c:pt idx="57">
                  <c:v>4800</c:v>
                </c:pt>
                <c:pt idx="58">
                  <c:v>4800</c:v>
                </c:pt>
                <c:pt idx="59">
                  <c:v>4800</c:v>
                </c:pt>
                <c:pt idx="61">
                  <c:v>4800</c:v>
                </c:pt>
                <c:pt idx="63">
                  <c:v>4800</c:v>
                </c:pt>
                <c:pt idx="64">
                  <c:v>4800</c:v>
                </c:pt>
                <c:pt idx="65">
                  <c:v>4800</c:v>
                </c:pt>
                <c:pt idx="66">
                  <c:v>4800</c:v>
                </c:pt>
                <c:pt idx="68">
                  <c:v>4800</c:v>
                </c:pt>
                <c:pt idx="69">
                  <c:v>4800</c:v>
                </c:pt>
                <c:pt idx="70">
                  <c:v>4800</c:v>
                </c:pt>
                <c:pt idx="71">
                  <c:v>4800</c:v>
                </c:pt>
                <c:pt idx="72">
                  <c:v>4800</c:v>
                </c:pt>
                <c:pt idx="73">
                  <c:v>4800</c:v>
                </c:pt>
                <c:pt idx="74">
                  <c:v>4800</c:v>
                </c:pt>
                <c:pt idx="75">
                  <c:v>4800</c:v>
                </c:pt>
                <c:pt idx="76">
                  <c:v>4800</c:v>
                </c:pt>
                <c:pt idx="77">
                  <c:v>4800</c:v>
                </c:pt>
                <c:pt idx="78">
                  <c:v>4800</c:v>
                </c:pt>
                <c:pt idx="79">
                  <c:v>4800</c:v>
                </c:pt>
                <c:pt idx="80">
                  <c:v>4800</c:v>
                </c:pt>
                <c:pt idx="82">
                  <c:v>4800</c:v>
                </c:pt>
                <c:pt idx="83">
                  <c:v>4800</c:v>
                </c:pt>
                <c:pt idx="84">
                  <c:v>4800</c:v>
                </c:pt>
                <c:pt idx="85">
                  <c:v>4850</c:v>
                </c:pt>
                <c:pt idx="87">
                  <c:v>4850</c:v>
                </c:pt>
                <c:pt idx="88">
                  <c:v>4850</c:v>
                </c:pt>
                <c:pt idx="89">
                  <c:v>4850</c:v>
                </c:pt>
                <c:pt idx="90">
                  <c:v>4850</c:v>
                </c:pt>
                <c:pt idx="91">
                  <c:v>4850</c:v>
                </c:pt>
                <c:pt idx="92">
                  <c:v>4900</c:v>
                </c:pt>
                <c:pt idx="93">
                  <c:v>5080</c:v>
                </c:pt>
                <c:pt idx="95">
                  <c:v>5080</c:v>
                </c:pt>
                <c:pt idx="96">
                  <c:v>5080</c:v>
                </c:pt>
                <c:pt idx="98">
                  <c:v>5080</c:v>
                </c:pt>
                <c:pt idx="101">
                  <c:v>5410</c:v>
                </c:pt>
                <c:pt idx="102">
                  <c:v>5410</c:v>
                </c:pt>
                <c:pt idx="103">
                  <c:v>5410</c:v>
                </c:pt>
                <c:pt idx="104">
                  <c:v>5410</c:v>
                </c:pt>
                <c:pt idx="107">
                  <c:v>5600</c:v>
                </c:pt>
                <c:pt idx="109">
                  <c:v>5600</c:v>
                </c:pt>
                <c:pt idx="110">
                  <c:v>5750</c:v>
                </c:pt>
                <c:pt idx="111">
                  <c:v>5750</c:v>
                </c:pt>
                <c:pt idx="112">
                  <c:v>5750</c:v>
                </c:pt>
                <c:pt idx="113">
                  <c:v>5750</c:v>
                </c:pt>
                <c:pt idx="114">
                  <c:v>5850</c:v>
                </c:pt>
                <c:pt idx="115">
                  <c:v>5850</c:v>
                </c:pt>
                <c:pt idx="116">
                  <c:v>5850</c:v>
                </c:pt>
                <c:pt idx="117">
                  <c:v>5850</c:v>
                </c:pt>
                <c:pt idx="118">
                  <c:v>5850</c:v>
                </c:pt>
                <c:pt idx="119">
                  <c:v>5950</c:v>
                </c:pt>
                <c:pt idx="120">
                  <c:v>5950</c:v>
                </c:pt>
                <c:pt idx="122">
                  <c:v>6130</c:v>
                </c:pt>
                <c:pt idx="123">
                  <c:v>6130</c:v>
                </c:pt>
                <c:pt idx="125">
                  <c:v>6130</c:v>
                </c:pt>
                <c:pt idx="127">
                  <c:v>6130</c:v>
                </c:pt>
                <c:pt idx="128">
                  <c:v>6130</c:v>
                </c:pt>
                <c:pt idx="129">
                  <c:v>6130</c:v>
                </c:pt>
                <c:pt idx="131">
                  <c:v>6180</c:v>
                </c:pt>
                <c:pt idx="132">
                  <c:v>6180</c:v>
                </c:pt>
                <c:pt idx="133">
                  <c:v>6180</c:v>
                </c:pt>
                <c:pt idx="135">
                  <c:v>6180</c:v>
                </c:pt>
                <c:pt idx="136">
                  <c:v>6180</c:v>
                </c:pt>
                <c:pt idx="138">
                  <c:v>6180</c:v>
                </c:pt>
                <c:pt idx="139">
                  <c:v>6180</c:v>
                </c:pt>
                <c:pt idx="140">
                  <c:v>6180</c:v>
                </c:pt>
                <c:pt idx="141">
                  <c:v>6180</c:v>
                </c:pt>
                <c:pt idx="143">
                  <c:v>6180</c:v>
                </c:pt>
                <c:pt idx="144">
                  <c:v>6180</c:v>
                </c:pt>
                <c:pt idx="145">
                  <c:v>5880</c:v>
                </c:pt>
                <c:pt idx="146">
                  <c:v>5880</c:v>
                </c:pt>
                <c:pt idx="147">
                  <c:v>5880</c:v>
                </c:pt>
                <c:pt idx="148">
                  <c:v>5880</c:v>
                </c:pt>
                <c:pt idx="149">
                  <c:v>5880</c:v>
                </c:pt>
                <c:pt idx="151">
                  <c:v>5880</c:v>
                </c:pt>
                <c:pt idx="152">
                  <c:v>5880</c:v>
                </c:pt>
                <c:pt idx="153">
                  <c:v>5880</c:v>
                </c:pt>
                <c:pt idx="155">
                  <c:v>5880</c:v>
                </c:pt>
                <c:pt idx="157">
                  <c:v>5880</c:v>
                </c:pt>
                <c:pt idx="158">
                  <c:v>5880</c:v>
                </c:pt>
                <c:pt idx="160">
                  <c:v>5880</c:v>
                </c:pt>
                <c:pt idx="161">
                  <c:v>5880</c:v>
                </c:pt>
                <c:pt idx="162">
                  <c:v>5880</c:v>
                </c:pt>
                <c:pt idx="163">
                  <c:v>5880</c:v>
                </c:pt>
                <c:pt idx="164">
                  <c:v>5290</c:v>
                </c:pt>
                <c:pt idx="167">
                  <c:v>4700</c:v>
                </c:pt>
                <c:pt idx="168">
                  <c:v>4700</c:v>
                </c:pt>
                <c:pt idx="170">
                  <c:v>4700</c:v>
                </c:pt>
                <c:pt idx="171">
                  <c:v>4700</c:v>
                </c:pt>
                <c:pt idx="172">
                  <c:v>4700</c:v>
                </c:pt>
                <c:pt idx="173">
                  <c:v>4700</c:v>
                </c:pt>
                <c:pt idx="174">
                  <c:v>4700</c:v>
                </c:pt>
                <c:pt idx="175">
                  <c:v>4700</c:v>
                </c:pt>
                <c:pt idx="176">
                  <c:v>4700</c:v>
                </c:pt>
                <c:pt idx="177">
                  <c:v>4700</c:v>
                </c:pt>
                <c:pt idx="178">
                  <c:v>4700</c:v>
                </c:pt>
                <c:pt idx="179">
                  <c:v>4700</c:v>
                </c:pt>
                <c:pt idx="181">
                  <c:v>4700</c:v>
                </c:pt>
                <c:pt idx="183">
                  <c:v>4700</c:v>
                </c:pt>
                <c:pt idx="185">
                  <c:v>4700</c:v>
                </c:pt>
                <c:pt idx="186">
                  <c:v>4700</c:v>
                </c:pt>
                <c:pt idx="187">
                  <c:v>4700</c:v>
                </c:pt>
                <c:pt idx="188">
                  <c:v>4700</c:v>
                </c:pt>
                <c:pt idx="190">
                  <c:v>4700</c:v>
                </c:pt>
                <c:pt idx="191">
                  <c:v>4700</c:v>
                </c:pt>
                <c:pt idx="192">
                  <c:v>4700</c:v>
                </c:pt>
                <c:pt idx="193">
                  <c:v>4600</c:v>
                </c:pt>
                <c:pt idx="197">
                  <c:v>4600</c:v>
                </c:pt>
                <c:pt idx="198">
                  <c:v>4700</c:v>
                </c:pt>
                <c:pt idx="199">
                  <c:v>4700</c:v>
                </c:pt>
                <c:pt idx="201">
                  <c:v>4700</c:v>
                </c:pt>
                <c:pt idx="202">
                  <c:v>4700</c:v>
                </c:pt>
                <c:pt idx="204">
                  <c:v>4700</c:v>
                </c:pt>
                <c:pt idx="205">
                  <c:v>4700</c:v>
                </c:pt>
                <c:pt idx="208">
                  <c:v>4700</c:v>
                </c:pt>
                <c:pt idx="209">
                  <c:v>4700</c:v>
                </c:pt>
                <c:pt idx="210">
                  <c:v>4700</c:v>
                </c:pt>
                <c:pt idx="211">
                  <c:v>4700</c:v>
                </c:pt>
                <c:pt idx="212">
                  <c:v>4700</c:v>
                </c:pt>
                <c:pt idx="214">
                  <c:v>4700</c:v>
                </c:pt>
                <c:pt idx="215">
                  <c:v>4700</c:v>
                </c:pt>
                <c:pt idx="216">
                  <c:v>4700</c:v>
                </c:pt>
                <c:pt idx="217">
                  <c:v>4700</c:v>
                </c:pt>
                <c:pt idx="218">
                  <c:v>4700</c:v>
                </c:pt>
                <c:pt idx="219">
                  <c:v>4700</c:v>
                </c:pt>
                <c:pt idx="221">
                  <c:v>4700</c:v>
                </c:pt>
                <c:pt idx="223">
                  <c:v>4700</c:v>
                </c:pt>
                <c:pt idx="224">
                  <c:v>4700</c:v>
                </c:pt>
                <c:pt idx="225">
                  <c:v>4700</c:v>
                </c:pt>
                <c:pt idx="227">
                  <c:v>4700</c:v>
                </c:pt>
                <c:pt idx="228">
                  <c:v>4700</c:v>
                </c:pt>
                <c:pt idx="229">
                  <c:v>4700</c:v>
                </c:pt>
                <c:pt idx="230">
                  <c:v>4700</c:v>
                </c:pt>
                <c:pt idx="231">
                  <c:v>4700</c:v>
                </c:pt>
                <c:pt idx="233">
                  <c:v>4700</c:v>
                </c:pt>
                <c:pt idx="234">
                  <c:v>4700</c:v>
                </c:pt>
                <c:pt idx="236">
                  <c:v>4700</c:v>
                </c:pt>
                <c:pt idx="237">
                  <c:v>4700</c:v>
                </c:pt>
                <c:pt idx="238">
                  <c:v>4700</c:v>
                </c:pt>
                <c:pt idx="239">
                  <c:v>4700</c:v>
                </c:pt>
                <c:pt idx="240">
                  <c:v>4700</c:v>
                </c:pt>
                <c:pt idx="241">
                  <c:v>4700</c:v>
                </c:pt>
                <c:pt idx="242">
                  <c:v>4700</c:v>
                </c:pt>
                <c:pt idx="243">
                  <c:v>4700</c:v>
                </c:pt>
                <c:pt idx="244">
                  <c:v>4700</c:v>
                </c:pt>
                <c:pt idx="245">
                  <c:v>4700</c:v>
                </c:pt>
                <c:pt idx="246">
                  <c:v>4700</c:v>
                </c:pt>
                <c:pt idx="247">
                  <c:v>4700</c:v>
                </c:pt>
                <c:pt idx="248">
                  <c:v>4700</c:v>
                </c:pt>
                <c:pt idx="249">
                  <c:v>4700</c:v>
                </c:pt>
                <c:pt idx="250">
                  <c:v>4700</c:v>
                </c:pt>
                <c:pt idx="252">
                  <c:v>4700</c:v>
                </c:pt>
                <c:pt idx="253">
                  <c:v>4700</c:v>
                </c:pt>
                <c:pt idx="254">
                  <c:v>4700</c:v>
                </c:pt>
                <c:pt idx="255">
                  <c:v>4700</c:v>
                </c:pt>
                <c:pt idx="256">
                  <c:v>4700</c:v>
                </c:pt>
                <c:pt idx="257">
                  <c:v>4700</c:v>
                </c:pt>
                <c:pt idx="258">
                  <c:v>4700</c:v>
                </c:pt>
                <c:pt idx="259">
                  <c:v>4700</c:v>
                </c:pt>
                <c:pt idx="260">
                  <c:v>4700</c:v>
                </c:pt>
                <c:pt idx="261">
                  <c:v>4700</c:v>
                </c:pt>
                <c:pt idx="262">
                  <c:v>4700</c:v>
                </c:pt>
                <c:pt idx="263">
                  <c:v>4700</c:v>
                </c:pt>
                <c:pt idx="264">
                  <c:v>4700</c:v>
                </c:pt>
                <c:pt idx="265">
                  <c:v>4700</c:v>
                </c:pt>
                <c:pt idx="266">
                  <c:v>4700</c:v>
                </c:pt>
                <c:pt idx="267">
                  <c:v>4700</c:v>
                </c:pt>
                <c:pt idx="269">
                  <c:v>4700</c:v>
                </c:pt>
                <c:pt idx="270">
                  <c:v>4700</c:v>
                </c:pt>
                <c:pt idx="272">
                  <c:v>4700</c:v>
                </c:pt>
                <c:pt idx="273">
                  <c:v>4700</c:v>
                </c:pt>
                <c:pt idx="274">
                  <c:v>4700</c:v>
                </c:pt>
                <c:pt idx="275">
                  <c:v>4700</c:v>
                </c:pt>
                <c:pt idx="277">
                  <c:v>4700</c:v>
                </c:pt>
                <c:pt idx="278">
                  <c:v>4880</c:v>
                </c:pt>
                <c:pt idx="279">
                  <c:v>4880</c:v>
                </c:pt>
                <c:pt idx="280">
                  <c:v>4880</c:v>
                </c:pt>
                <c:pt idx="281">
                  <c:v>4700</c:v>
                </c:pt>
                <c:pt idx="282">
                  <c:v>4880</c:v>
                </c:pt>
                <c:pt idx="283">
                  <c:v>4700</c:v>
                </c:pt>
                <c:pt idx="284">
                  <c:v>4880</c:v>
                </c:pt>
                <c:pt idx="285">
                  <c:v>4880</c:v>
                </c:pt>
                <c:pt idx="286">
                  <c:v>4880</c:v>
                </c:pt>
                <c:pt idx="287">
                  <c:v>4880</c:v>
                </c:pt>
                <c:pt idx="288">
                  <c:v>4880</c:v>
                </c:pt>
                <c:pt idx="289">
                  <c:v>4880</c:v>
                </c:pt>
                <c:pt idx="291">
                  <c:v>4880</c:v>
                </c:pt>
                <c:pt idx="292">
                  <c:v>4880</c:v>
                </c:pt>
                <c:pt idx="293">
                  <c:v>4880</c:v>
                </c:pt>
                <c:pt idx="294">
                  <c:v>4880</c:v>
                </c:pt>
                <c:pt idx="295">
                  <c:v>4550</c:v>
                </c:pt>
                <c:pt idx="296">
                  <c:v>4550</c:v>
                </c:pt>
                <c:pt idx="297">
                  <c:v>4550</c:v>
                </c:pt>
                <c:pt idx="298">
                  <c:v>4300</c:v>
                </c:pt>
                <c:pt idx="299">
                  <c:v>4880</c:v>
                </c:pt>
                <c:pt idx="300">
                  <c:v>4880</c:v>
                </c:pt>
                <c:pt idx="301">
                  <c:v>4880</c:v>
                </c:pt>
                <c:pt idx="302">
                  <c:v>4680</c:v>
                </c:pt>
                <c:pt idx="303">
                  <c:v>4680</c:v>
                </c:pt>
                <c:pt idx="305">
                  <c:v>4680</c:v>
                </c:pt>
                <c:pt idx="306">
                  <c:v>4680</c:v>
                </c:pt>
                <c:pt idx="307">
                  <c:v>4680</c:v>
                </c:pt>
                <c:pt idx="308">
                  <c:v>4680</c:v>
                </c:pt>
                <c:pt idx="310">
                  <c:v>4680</c:v>
                </c:pt>
                <c:pt idx="311">
                  <c:v>4680</c:v>
                </c:pt>
                <c:pt idx="312">
                  <c:v>4680</c:v>
                </c:pt>
                <c:pt idx="313">
                  <c:v>4680</c:v>
                </c:pt>
                <c:pt idx="314">
                  <c:v>4680</c:v>
                </c:pt>
                <c:pt idx="316">
                  <c:v>4680</c:v>
                </c:pt>
                <c:pt idx="317">
                  <c:v>4680</c:v>
                </c:pt>
                <c:pt idx="319">
                  <c:v>4680</c:v>
                </c:pt>
                <c:pt idx="321">
                  <c:v>4680</c:v>
                </c:pt>
                <c:pt idx="322">
                  <c:v>4680</c:v>
                </c:pt>
                <c:pt idx="323">
                  <c:v>4680</c:v>
                </c:pt>
                <c:pt idx="324">
                  <c:v>4680</c:v>
                </c:pt>
                <c:pt idx="325">
                  <c:v>4680</c:v>
                </c:pt>
                <c:pt idx="327">
                  <c:v>4680</c:v>
                </c:pt>
                <c:pt idx="328">
                  <c:v>4680</c:v>
                </c:pt>
                <c:pt idx="329">
                  <c:v>4680</c:v>
                </c:pt>
                <c:pt idx="330">
                  <c:v>4680</c:v>
                </c:pt>
                <c:pt idx="331">
                  <c:v>4680</c:v>
                </c:pt>
                <c:pt idx="332">
                  <c:v>4680</c:v>
                </c:pt>
                <c:pt idx="333">
                  <c:v>4680</c:v>
                </c:pt>
                <c:pt idx="335">
                  <c:v>4680</c:v>
                </c:pt>
                <c:pt idx="336">
                  <c:v>4680</c:v>
                </c:pt>
                <c:pt idx="337">
                  <c:v>4680</c:v>
                </c:pt>
                <c:pt idx="339">
                  <c:v>4680</c:v>
                </c:pt>
                <c:pt idx="340">
                  <c:v>4680</c:v>
                </c:pt>
                <c:pt idx="341">
                  <c:v>4680</c:v>
                </c:pt>
                <c:pt idx="343">
                  <c:v>4680</c:v>
                </c:pt>
                <c:pt idx="344">
                  <c:v>4680</c:v>
                </c:pt>
                <c:pt idx="346">
                  <c:v>4680</c:v>
                </c:pt>
                <c:pt idx="347">
                  <c:v>4680</c:v>
                </c:pt>
                <c:pt idx="348">
                  <c:v>4680</c:v>
                </c:pt>
                <c:pt idx="350">
                  <c:v>4680</c:v>
                </c:pt>
                <c:pt idx="352">
                  <c:v>4600</c:v>
                </c:pt>
                <c:pt idx="353">
                  <c:v>4600</c:v>
                </c:pt>
                <c:pt idx="355">
                  <c:v>4600</c:v>
                </c:pt>
                <c:pt idx="356">
                  <c:v>4600</c:v>
                </c:pt>
                <c:pt idx="357">
                  <c:v>4600</c:v>
                </c:pt>
                <c:pt idx="358">
                  <c:v>4600</c:v>
                </c:pt>
                <c:pt idx="359">
                  <c:v>4600</c:v>
                </c:pt>
                <c:pt idx="361">
                  <c:v>4600</c:v>
                </c:pt>
                <c:pt idx="362">
                  <c:v>4600</c:v>
                </c:pt>
                <c:pt idx="364">
                  <c:v>4700</c:v>
                </c:pt>
                <c:pt idx="365">
                  <c:v>4700</c:v>
                </c:pt>
                <c:pt idx="367">
                  <c:v>4700</c:v>
                </c:pt>
                <c:pt idx="368">
                  <c:v>4700</c:v>
                </c:pt>
                <c:pt idx="369">
                  <c:v>4700</c:v>
                </c:pt>
                <c:pt idx="370">
                  <c:v>4700</c:v>
                </c:pt>
                <c:pt idx="371">
                  <c:v>4700</c:v>
                </c:pt>
                <c:pt idx="373">
                  <c:v>4750</c:v>
                </c:pt>
                <c:pt idx="374">
                  <c:v>4750</c:v>
                </c:pt>
                <c:pt idx="375">
                  <c:v>4750</c:v>
                </c:pt>
                <c:pt idx="376">
                  <c:v>4750</c:v>
                </c:pt>
                <c:pt idx="377">
                  <c:v>4750</c:v>
                </c:pt>
                <c:pt idx="379">
                  <c:v>4750</c:v>
                </c:pt>
                <c:pt idx="380">
                  <c:v>4750</c:v>
                </c:pt>
                <c:pt idx="382">
                  <c:v>4750</c:v>
                </c:pt>
                <c:pt idx="383">
                  <c:v>4750</c:v>
                </c:pt>
                <c:pt idx="384">
                  <c:v>4750</c:v>
                </c:pt>
                <c:pt idx="385">
                  <c:v>4750</c:v>
                </c:pt>
                <c:pt idx="386">
                  <c:v>4750</c:v>
                </c:pt>
                <c:pt idx="387">
                  <c:v>4750</c:v>
                </c:pt>
                <c:pt idx="388">
                  <c:v>4750</c:v>
                </c:pt>
                <c:pt idx="389">
                  <c:v>4750</c:v>
                </c:pt>
                <c:pt idx="390">
                  <c:v>4750</c:v>
                </c:pt>
                <c:pt idx="392">
                  <c:v>4700</c:v>
                </c:pt>
                <c:pt idx="393">
                  <c:v>4700</c:v>
                </c:pt>
                <c:pt idx="394">
                  <c:v>4700</c:v>
                </c:pt>
                <c:pt idx="395">
                  <c:v>4700</c:v>
                </c:pt>
                <c:pt idx="396">
                  <c:v>4700</c:v>
                </c:pt>
                <c:pt idx="397">
                  <c:v>4700</c:v>
                </c:pt>
                <c:pt idx="398">
                  <c:v>4700</c:v>
                </c:pt>
                <c:pt idx="399">
                  <c:v>4700</c:v>
                </c:pt>
                <c:pt idx="401">
                  <c:v>4700</c:v>
                </c:pt>
                <c:pt idx="402">
                  <c:v>4700</c:v>
                </c:pt>
                <c:pt idx="403">
                  <c:v>4700</c:v>
                </c:pt>
                <c:pt idx="405">
                  <c:v>4700</c:v>
                </c:pt>
                <c:pt idx="406">
                  <c:v>4700</c:v>
                </c:pt>
                <c:pt idx="407">
                  <c:v>4700</c:v>
                </c:pt>
                <c:pt idx="408">
                  <c:v>4700</c:v>
                </c:pt>
                <c:pt idx="409">
                  <c:v>4700</c:v>
                </c:pt>
                <c:pt idx="410">
                  <c:v>4700</c:v>
                </c:pt>
                <c:pt idx="411">
                  <c:v>4700</c:v>
                </c:pt>
                <c:pt idx="412">
                  <c:v>4650</c:v>
                </c:pt>
                <c:pt idx="413">
                  <c:v>4650</c:v>
                </c:pt>
                <c:pt idx="414">
                  <c:v>4650</c:v>
                </c:pt>
                <c:pt idx="415">
                  <c:v>4650</c:v>
                </c:pt>
                <c:pt idx="417">
                  <c:v>4650</c:v>
                </c:pt>
                <c:pt idx="419">
                  <c:v>4650</c:v>
                </c:pt>
                <c:pt idx="420">
                  <c:v>4650</c:v>
                </c:pt>
                <c:pt idx="421">
                  <c:v>4650</c:v>
                </c:pt>
                <c:pt idx="423">
                  <c:v>4590</c:v>
                </c:pt>
                <c:pt idx="424">
                  <c:v>4590</c:v>
                </c:pt>
                <c:pt idx="426">
                  <c:v>4590</c:v>
                </c:pt>
                <c:pt idx="428">
                  <c:v>4590</c:v>
                </c:pt>
                <c:pt idx="429">
                  <c:v>4590</c:v>
                </c:pt>
                <c:pt idx="430">
                  <c:v>4590</c:v>
                </c:pt>
                <c:pt idx="432">
                  <c:v>4590</c:v>
                </c:pt>
                <c:pt idx="434">
                  <c:v>4590</c:v>
                </c:pt>
                <c:pt idx="435">
                  <c:v>4590</c:v>
                </c:pt>
                <c:pt idx="436">
                  <c:v>4590</c:v>
                </c:pt>
                <c:pt idx="437">
                  <c:v>4590</c:v>
                </c:pt>
                <c:pt idx="438">
                  <c:v>4590</c:v>
                </c:pt>
                <c:pt idx="439">
                  <c:v>4590</c:v>
                </c:pt>
                <c:pt idx="440">
                  <c:v>4590</c:v>
                </c:pt>
                <c:pt idx="442">
                  <c:v>4720</c:v>
                </c:pt>
                <c:pt idx="443">
                  <c:v>4990</c:v>
                </c:pt>
                <c:pt idx="444">
                  <c:v>4990</c:v>
                </c:pt>
                <c:pt idx="445">
                  <c:v>5100</c:v>
                </c:pt>
                <c:pt idx="446">
                  <c:v>5100</c:v>
                </c:pt>
                <c:pt idx="447">
                  <c:v>5100</c:v>
                </c:pt>
                <c:pt idx="448">
                  <c:v>5100</c:v>
                </c:pt>
                <c:pt idx="450">
                  <c:v>5100</c:v>
                </c:pt>
                <c:pt idx="451">
                  <c:v>5100</c:v>
                </c:pt>
                <c:pt idx="457">
                  <c:v>5100</c:v>
                </c:pt>
                <c:pt idx="458">
                  <c:v>5100</c:v>
                </c:pt>
                <c:pt idx="459">
                  <c:v>4980</c:v>
                </c:pt>
                <c:pt idx="460">
                  <c:v>4980</c:v>
                </c:pt>
                <c:pt idx="461">
                  <c:v>4980</c:v>
                </c:pt>
                <c:pt idx="462">
                  <c:v>4980</c:v>
                </c:pt>
                <c:pt idx="463">
                  <c:v>4980</c:v>
                </c:pt>
                <c:pt idx="464">
                  <c:v>4880</c:v>
                </c:pt>
                <c:pt idx="465">
                  <c:v>4880</c:v>
                </c:pt>
                <c:pt idx="466">
                  <c:v>4880</c:v>
                </c:pt>
                <c:pt idx="467">
                  <c:v>4830</c:v>
                </c:pt>
                <c:pt idx="469">
                  <c:v>4830</c:v>
                </c:pt>
                <c:pt idx="471">
                  <c:v>4300</c:v>
                </c:pt>
                <c:pt idx="474">
                  <c:v>4300</c:v>
                </c:pt>
                <c:pt idx="476">
                  <c:v>4330</c:v>
                </c:pt>
                <c:pt idx="477">
                  <c:v>4330</c:v>
                </c:pt>
                <c:pt idx="478">
                  <c:v>4330</c:v>
                </c:pt>
                <c:pt idx="480">
                  <c:v>4330</c:v>
                </c:pt>
                <c:pt idx="486">
                  <c:v>3600</c:v>
                </c:pt>
                <c:pt idx="489">
                  <c:v>3600</c:v>
                </c:pt>
                <c:pt idx="491">
                  <c:v>3600</c:v>
                </c:pt>
                <c:pt idx="494">
                  <c:v>3600</c:v>
                </c:pt>
                <c:pt idx="495">
                  <c:v>3600</c:v>
                </c:pt>
                <c:pt idx="497">
                  <c:v>3600</c:v>
                </c:pt>
                <c:pt idx="498">
                  <c:v>3600</c:v>
                </c:pt>
                <c:pt idx="500">
                  <c:v>3600</c:v>
                </c:pt>
                <c:pt idx="502">
                  <c:v>3600</c:v>
                </c:pt>
                <c:pt idx="503">
                  <c:v>3600</c:v>
                </c:pt>
                <c:pt idx="505">
                  <c:v>3600</c:v>
                </c:pt>
                <c:pt idx="506">
                  <c:v>3600</c:v>
                </c:pt>
                <c:pt idx="507">
                  <c:v>3600</c:v>
                </c:pt>
                <c:pt idx="508">
                  <c:v>3600</c:v>
                </c:pt>
                <c:pt idx="509">
                  <c:v>3600</c:v>
                </c:pt>
                <c:pt idx="510">
                  <c:v>3600</c:v>
                </c:pt>
                <c:pt idx="512">
                  <c:v>3600</c:v>
                </c:pt>
                <c:pt idx="513">
                  <c:v>3600</c:v>
                </c:pt>
                <c:pt idx="514">
                  <c:v>3600</c:v>
                </c:pt>
                <c:pt idx="516">
                  <c:v>3600</c:v>
                </c:pt>
                <c:pt idx="517">
                  <c:v>3600</c:v>
                </c:pt>
                <c:pt idx="518">
                  <c:v>3600</c:v>
                </c:pt>
                <c:pt idx="519">
                  <c:v>3600</c:v>
                </c:pt>
                <c:pt idx="520">
                  <c:v>3600</c:v>
                </c:pt>
                <c:pt idx="521">
                  <c:v>3600</c:v>
                </c:pt>
                <c:pt idx="522">
                  <c:v>3600</c:v>
                </c:pt>
                <c:pt idx="523">
                  <c:v>3600</c:v>
                </c:pt>
                <c:pt idx="524">
                  <c:v>3600</c:v>
                </c:pt>
                <c:pt idx="525">
                  <c:v>3600</c:v>
                </c:pt>
                <c:pt idx="526">
                  <c:v>3600</c:v>
                </c:pt>
                <c:pt idx="527">
                  <c:v>3600</c:v>
                </c:pt>
                <c:pt idx="528">
                  <c:v>3600</c:v>
                </c:pt>
                <c:pt idx="530">
                  <c:v>3600</c:v>
                </c:pt>
                <c:pt idx="531">
                  <c:v>3600</c:v>
                </c:pt>
                <c:pt idx="532">
                  <c:v>3600</c:v>
                </c:pt>
                <c:pt idx="533">
                  <c:v>3600</c:v>
                </c:pt>
                <c:pt idx="534">
                  <c:v>3600</c:v>
                </c:pt>
                <c:pt idx="535">
                  <c:v>3600</c:v>
                </c:pt>
                <c:pt idx="536">
                  <c:v>3600</c:v>
                </c:pt>
                <c:pt idx="537">
                  <c:v>3600</c:v>
                </c:pt>
                <c:pt idx="538">
                  <c:v>3600</c:v>
                </c:pt>
                <c:pt idx="539">
                  <c:v>3600</c:v>
                </c:pt>
                <c:pt idx="540">
                  <c:v>3600</c:v>
                </c:pt>
                <c:pt idx="542">
                  <c:v>3600</c:v>
                </c:pt>
                <c:pt idx="543">
                  <c:v>3600</c:v>
                </c:pt>
                <c:pt idx="545">
                  <c:v>3600</c:v>
                </c:pt>
                <c:pt idx="549">
                  <c:v>3600</c:v>
                </c:pt>
                <c:pt idx="550">
                  <c:v>3600</c:v>
                </c:pt>
                <c:pt idx="551">
                  <c:v>3600</c:v>
                </c:pt>
                <c:pt idx="552">
                  <c:v>3600</c:v>
                </c:pt>
                <c:pt idx="553">
                  <c:v>3600</c:v>
                </c:pt>
                <c:pt idx="554">
                  <c:v>3600</c:v>
                </c:pt>
                <c:pt idx="555">
                  <c:v>3600</c:v>
                </c:pt>
                <c:pt idx="556">
                  <c:v>3600</c:v>
                </c:pt>
                <c:pt idx="557">
                  <c:v>3600</c:v>
                </c:pt>
                <c:pt idx="558">
                  <c:v>3600</c:v>
                </c:pt>
                <c:pt idx="559">
                  <c:v>3600</c:v>
                </c:pt>
                <c:pt idx="560">
                  <c:v>3600</c:v>
                </c:pt>
                <c:pt idx="561">
                  <c:v>3600</c:v>
                </c:pt>
                <c:pt idx="562">
                  <c:v>3600</c:v>
                </c:pt>
                <c:pt idx="563">
                  <c:v>3600</c:v>
                </c:pt>
                <c:pt idx="564">
                  <c:v>3600</c:v>
                </c:pt>
                <c:pt idx="565">
                  <c:v>3600</c:v>
                </c:pt>
                <c:pt idx="566">
                  <c:v>3600</c:v>
                </c:pt>
                <c:pt idx="568">
                  <c:v>3600</c:v>
                </c:pt>
                <c:pt idx="569">
                  <c:v>3600</c:v>
                </c:pt>
                <c:pt idx="570">
                  <c:v>3600</c:v>
                </c:pt>
                <c:pt idx="571">
                  <c:v>3600</c:v>
                </c:pt>
                <c:pt idx="572">
                  <c:v>3600</c:v>
                </c:pt>
                <c:pt idx="573">
                  <c:v>3600</c:v>
                </c:pt>
                <c:pt idx="574">
                  <c:v>3600</c:v>
                </c:pt>
                <c:pt idx="575">
                  <c:v>3600</c:v>
                </c:pt>
                <c:pt idx="576">
                  <c:v>3600</c:v>
                </c:pt>
                <c:pt idx="577">
                  <c:v>3600</c:v>
                </c:pt>
                <c:pt idx="578">
                  <c:v>3600</c:v>
                </c:pt>
                <c:pt idx="579">
                  <c:v>3600</c:v>
                </c:pt>
                <c:pt idx="580">
                  <c:v>3600</c:v>
                </c:pt>
                <c:pt idx="581">
                  <c:v>3600</c:v>
                </c:pt>
                <c:pt idx="582">
                  <c:v>3600</c:v>
                </c:pt>
                <c:pt idx="583">
                  <c:v>3600</c:v>
                </c:pt>
                <c:pt idx="584">
                  <c:v>3600</c:v>
                </c:pt>
                <c:pt idx="585">
                  <c:v>3600</c:v>
                </c:pt>
                <c:pt idx="586">
                  <c:v>3600</c:v>
                </c:pt>
                <c:pt idx="587">
                  <c:v>3600</c:v>
                </c:pt>
                <c:pt idx="588">
                  <c:v>3600</c:v>
                </c:pt>
                <c:pt idx="589">
                  <c:v>3600</c:v>
                </c:pt>
                <c:pt idx="590">
                  <c:v>3600</c:v>
                </c:pt>
                <c:pt idx="591">
                  <c:v>3600</c:v>
                </c:pt>
                <c:pt idx="592">
                  <c:v>3600</c:v>
                </c:pt>
                <c:pt idx="593">
                  <c:v>3600</c:v>
                </c:pt>
                <c:pt idx="594">
                  <c:v>3600</c:v>
                </c:pt>
                <c:pt idx="595">
                  <c:v>3600</c:v>
                </c:pt>
                <c:pt idx="596">
                  <c:v>3600</c:v>
                </c:pt>
                <c:pt idx="597">
                  <c:v>3600</c:v>
                </c:pt>
                <c:pt idx="598">
                  <c:v>3600</c:v>
                </c:pt>
                <c:pt idx="599">
                  <c:v>3600</c:v>
                </c:pt>
                <c:pt idx="600">
                  <c:v>3600</c:v>
                </c:pt>
                <c:pt idx="601">
                  <c:v>3600</c:v>
                </c:pt>
                <c:pt idx="602">
                  <c:v>3600</c:v>
                </c:pt>
                <c:pt idx="603">
                  <c:v>3600</c:v>
                </c:pt>
                <c:pt idx="604">
                  <c:v>3600</c:v>
                </c:pt>
                <c:pt idx="605">
                  <c:v>3600</c:v>
                </c:pt>
                <c:pt idx="606">
                  <c:v>3600</c:v>
                </c:pt>
                <c:pt idx="607">
                  <c:v>3600</c:v>
                </c:pt>
                <c:pt idx="608">
                  <c:v>3600</c:v>
                </c:pt>
                <c:pt idx="609">
                  <c:v>3600</c:v>
                </c:pt>
                <c:pt idx="610">
                  <c:v>3600</c:v>
                </c:pt>
                <c:pt idx="611">
                  <c:v>3600</c:v>
                </c:pt>
                <c:pt idx="612">
                  <c:v>3600</c:v>
                </c:pt>
                <c:pt idx="613">
                  <c:v>3600</c:v>
                </c:pt>
                <c:pt idx="614">
                  <c:v>3600</c:v>
                </c:pt>
                <c:pt idx="615">
                  <c:v>3600</c:v>
                </c:pt>
                <c:pt idx="616">
                  <c:v>3600</c:v>
                </c:pt>
                <c:pt idx="617">
                  <c:v>3600</c:v>
                </c:pt>
                <c:pt idx="618">
                  <c:v>3600</c:v>
                </c:pt>
                <c:pt idx="619">
                  <c:v>3600</c:v>
                </c:pt>
                <c:pt idx="620">
                  <c:v>3600</c:v>
                </c:pt>
                <c:pt idx="621">
                  <c:v>3600</c:v>
                </c:pt>
                <c:pt idx="622">
                  <c:v>3600</c:v>
                </c:pt>
                <c:pt idx="623">
                  <c:v>3600</c:v>
                </c:pt>
                <c:pt idx="624">
                  <c:v>3450</c:v>
                </c:pt>
                <c:pt idx="625">
                  <c:v>3450</c:v>
                </c:pt>
                <c:pt idx="626">
                  <c:v>3450</c:v>
                </c:pt>
                <c:pt idx="627">
                  <c:v>3450</c:v>
                </c:pt>
                <c:pt idx="628">
                  <c:v>3450</c:v>
                </c:pt>
                <c:pt idx="629">
                  <c:v>3450</c:v>
                </c:pt>
                <c:pt idx="630">
                  <c:v>3450</c:v>
                </c:pt>
                <c:pt idx="631">
                  <c:v>3450</c:v>
                </c:pt>
                <c:pt idx="632">
                  <c:v>3450</c:v>
                </c:pt>
                <c:pt idx="633">
                  <c:v>3450</c:v>
                </c:pt>
                <c:pt idx="634">
                  <c:v>3450</c:v>
                </c:pt>
                <c:pt idx="635">
                  <c:v>3450</c:v>
                </c:pt>
                <c:pt idx="730">
                  <c:v>4600</c:v>
                </c:pt>
                <c:pt idx="731">
                  <c:v>4600</c:v>
                </c:pt>
                <c:pt idx="732">
                  <c:v>4600</c:v>
                </c:pt>
                <c:pt idx="733">
                  <c:v>4600</c:v>
                </c:pt>
                <c:pt idx="734">
                  <c:v>4600</c:v>
                </c:pt>
                <c:pt idx="735">
                  <c:v>4600</c:v>
                </c:pt>
                <c:pt idx="736">
                  <c:v>4600</c:v>
                </c:pt>
                <c:pt idx="737">
                  <c:v>4600</c:v>
                </c:pt>
                <c:pt idx="738">
                  <c:v>4600</c:v>
                </c:pt>
                <c:pt idx="739">
                  <c:v>4600</c:v>
                </c:pt>
                <c:pt idx="740">
                  <c:v>4600</c:v>
                </c:pt>
                <c:pt idx="741">
                  <c:v>4650</c:v>
                </c:pt>
                <c:pt idx="742">
                  <c:v>4750</c:v>
                </c:pt>
                <c:pt idx="743">
                  <c:v>4900</c:v>
                </c:pt>
                <c:pt idx="744">
                  <c:v>4900</c:v>
                </c:pt>
                <c:pt idx="745">
                  <c:v>4900</c:v>
                </c:pt>
                <c:pt idx="746">
                  <c:v>4900</c:v>
                </c:pt>
                <c:pt idx="747">
                  <c:v>4900</c:v>
                </c:pt>
                <c:pt idx="748">
                  <c:v>4920</c:v>
                </c:pt>
                <c:pt idx="749">
                  <c:v>4920</c:v>
                </c:pt>
                <c:pt idx="750">
                  <c:v>4920</c:v>
                </c:pt>
                <c:pt idx="751">
                  <c:v>4920</c:v>
                </c:pt>
                <c:pt idx="752">
                  <c:v>4850</c:v>
                </c:pt>
                <c:pt idx="753">
                  <c:v>4850</c:v>
                </c:pt>
                <c:pt idx="754">
                  <c:v>4850</c:v>
                </c:pt>
                <c:pt idx="755">
                  <c:v>4850</c:v>
                </c:pt>
                <c:pt idx="756">
                  <c:v>4780</c:v>
                </c:pt>
                <c:pt idx="757">
                  <c:v>4780</c:v>
                </c:pt>
                <c:pt idx="758">
                  <c:v>4780</c:v>
                </c:pt>
                <c:pt idx="759">
                  <c:v>4780</c:v>
                </c:pt>
                <c:pt idx="760">
                  <c:v>4780</c:v>
                </c:pt>
                <c:pt idx="761">
                  <c:v>4780</c:v>
                </c:pt>
                <c:pt idx="762">
                  <c:v>4780</c:v>
                </c:pt>
                <c:pt idx="763">
                  <c:v>4780</c:v>
                </c:pt>
                <c:pt idx="764">
                  <c:v>4780</c:v>
                </c:pt>
                <c:pt idx="765">
                  <c:v>4780</c:v>
                </c:pt>
                <c:pt idx="766">
                  <c:v>4780</c:v>
                </c:pt>
                <c:pt idx="767">
                  <c:v>4780</c:v>
                </c:pt>
                <c:pt idx="768">
                  <c:v>4780</c:v>
                </c:pt>
                <c:pt idx="769">
                  <c:v>4780</c:v>
                </c:pt>
                <c:pt idx="770">
                  <c:v>4780</c:v>
                </c:pt>
                <c:pt idx="771">
                  <c:v>4780</c:v>
                </c:pt>
                <c:pt idx="772">
                  <c:v>4780</c:v>
                </c:pt>
                <c:pt idx="773">
                  <c:v>4700</c:v>
                </c:pt>
                <c:pt idx="774">
                  <c:v>4700</c:v>
                </c:pt>
                <c:pt idx="775">
                  <c:v>4700</c:v>
                </c:pt>
                <c:pt idx="776">
                  <c:v>4700</c:v>
                </c:pt>
                <c:pt idx="777">
                  <c:v>4750</c:v>
                </c:pt>
                <c:pt idx="778">
                  <c:v>4800</c:v>
                </c:pt>
                <c:pt idx="779">
                  <c:v>4850</c:v>
                </c:pt>
                <c:pt idx="780">
                  <c:v>4850</c:v>
                </c:pt>
                <c:pt idx="781">
                  <c:v>4850</c:v>
                </c:pt>
                <c:pt idx="782">
                  <c:v>4900</c:v>
                </c:pt>
                <c:pt idx="783">
                  <c:v>4900</c:v>
                </c:pt>
                <c:pt idx="784">
                  <c:v>4900</c:v>
                </c:pt>
                <c:pt idx="785">
                  <c:v>5150</c:v>
                </c:pt>
                <c:pt idx="786">
                  <c:v>5250</c:v>
                </c:pt>
                <c:pt idx="788">
                  <c:v>5600</c:v>
                </c:pt>
                <c:pt idx="789">
                  <c:v>5600</c:v>
                </c:pt>
                <c:pt idx="790">
                  <c:v>5700</c:v>
                </c:pt>
                <c:pt idx="791">
                  <c:v>5700</c:v>
                </c:pt>
                <c:pt idx="792">
                  <c:v>6000</c:v>
                </c:pt>
                <c:pt idx="793">
                  <c:v>6000</c:v>
                </c:pt>
                <c:pt idx="794">
                  <c:v>6000</c:v>
                </c:pt>
                <c:pt idx="795">
                  <c:v>6100</c:v>
                </c:pt>
                <c:pt idx="796">
                  <c:v>6050</c:v>
                </c:pt>
                <c:pt idx="797">
                  <c:v>6050</c:v>
                </c:pt>
                <c:pt idx="798">
                  <c:v>6050</c:v>
                </c:pt>
                <c:pt idx="799">
                  <c:v>5950</c:v>
                </c:pt>
                <c:pt idx="800">
                  <c:v>5750</c:v>
                </c:pt>
                <c:pt idx="801">
                  <c:v>5450</c:v>
                </c:pt>
                <c:pt idx="802">
                  <c:v>5450</c:v>
                </c:pt>
                <c:pt idx="803">
                  <c:v>5450</c:v>
                </c:pt>
                <c:pt idx="804">
                  <c:v>5450</c:v>
                </c:pt>
                <c:pt idx="805">
                  <c:v>5450</c:v>
                </c:pt>
                <c:pt idx="806">
                  <c:v>5150</c:v>
                </c:pt>
                <c:pt idx="807">
                  <c:v>5150</c:v>
                </c:pt>
                <c:pt idx="808">
                  <c:v>5150</c:v>
                </c:pt>
                <c:pt idx="809">
                  <c:v>5150</c:v>
                </c:pt>
                <c:pt idx="810">
                  <c:v>5150</c:v>
                </c:pt>
                <c:pt idx="811">
                  <c:v>5000</c:v>
                </c:pt>
                <c:pt idx="812">
                  <c:v>5000</c:v>
                </c:pt>
                <c:pt idx="813">
                  <c:v>5000</c:v>
                </c:pt>
                <c:pt idx="814">
                  <c:v>5000</c:v>
                </c:pt>
                <c:pt idx="815">
                  <c:v>5000</c:v>
                </c:pt>
                <c:pt idx="816">
                  <c:v>5000</c:v>
                </c:pt>
                <c:pt idx="817">
                  <c:v>5000</c:v>
                </c:pt>
                <c:pt idx="818">
                  <c:v>5000</c:v>
                </c:pt>
                <c:pt idx="819">
                  <c:v>5000</c:v>
                </c:pt>
                <c:pt idx="820">
                  <c:v>5000</c:v>
                </c:pt>
                <c:pt idx="821">
                  <c:v>5000</c:v>
                </c:pt>
                <c:pt idx="822">
                  <c:v>5000</c:v>
                </c:pt>
                <c:pt idx="823">
                  <c:v>5000</c:v>
                </c:pt>
                <c:pt idx="824">
                  <c:v>5000</c:v>
                </c:pt>
                <c:pt idx="825">
                  <c:v>5000</c:v>
                </c:pt>
                <c:pt idx="826">
                  <c:v>5100</c:v>
                </c:pt>
                <c:pt idx="827">
                  <c:v>5100</c:v>
                </c:pt>
                <c:pt idx="828">
                  <c:v>5100</c:v>
                </c:pt>
                <c:pt idx="829">
                  <c:v>5100</c:v>
                </c:pt>
                <c:pt idx="830">
                  <c:v>5100</c:v>
                </c:pt>
                <c:pt idx="831">
                  <c:v>5100</c:v>
                </c:pt>
                <c:pt idx="832">
                  <c:v>5100</c:v>
                </c:pt>
                <c:pt idx="833">
                  <c:v>5150</c:v>
                </c:pt>
                <c:pt idx="834">
                  <c:v>5150</c:v>
                </c:pt>
                <c:pt idx="835">
                  <c:v>5150</c:v>
                </c:pt>
                <c:pt idx="836">
                  <c:v>5150</c:v>
                </c:pt>
                <c:pt idx="837">
                  <c:v>5150</c:v>
                </c:pt>
                <c:pt idx="838">
                  <c:v>5150</c:v>
                </c:pt>
                <c:pt idx="840">
                  <c:v>5250</c:v>
                </c:pt>
                <c:pt idx="841">
                  <c:v>5300</c:v>
                </c:pt>
                <c:pt idx="842">
                  <c:v>5300</c:v>
                </c:pt>
                <c:pt idx="843">
                  <c:v>5350</c:v>
                </c:pt>
                <c:pt idx="844">
                  <c:v>5500</c:v>
                </c:pt>
                <c:pt idx="846">
                  <c:v>5700</c:v>
                </c:pt>
                <c:pt idx="847">
                  <c:v>5850</c:v>
                </c:pt>
                <c:pt idx="848">
                  <c:v>5850</c:v>
                </c:pt>
                <c:pt idx="849">
                  <c:v>5850</c:v>
                </c:pt>
                <c:pt idx="850">
                  <c:v>5850</c:v>
                </c:pt>
              </c:numCache>
            </c:numRef>
          </c:yVal>
          <c:smooth val="1"/>
          <c:extLst>
            <c:ext xmlns:c16="http://schemas.microsoft.com/office/drawing/2014/chart" uri="{C3380CC4-5D6E-409C-BE32-E72D297353CC}">
              <c16:uniqueId val="{00000006-3787-4106-BADF-3C1F3F93360C}"/>
            </c:ext>
          </c:extLst>
        </c:ser>
        <c:ser>
          <c:idx val="7"/>
          <c:order val="7"/>
          <c:tx>
            <c:strRef>
              <c:f>燃料油价格1!$L$1</c:f>
              <c:strCache>
                <c:ptCount val="1"/>
                <c:pt idx="0">
                  <c:v>中燃广州-广东广州</c:v>
                </c:pt>
              </c:strCache>
            </c:strRef>
          </c:tx>
          <c:spPr>
            <a:ln w="19050" cap="rnd">
              <a:solidFill>
                <a:schemeClr val="accent2">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燃料油价格1!$L$2:$L$853</c:f>
              <c:numCache>
                <c:formatCode>General</c:formatCode>
                <c:ptCount val="852"/>
                <c:pt idx="0">
                  <c:v>3930</c:v>
                </c:pt>
                <c:pt idx="1">
                  <c:v>3930</c:v>
                </c:pt>
                <c:pt idx="2">
                  <c:v>3850</c:v>
                </c:pt>
                <c:pt idx="3">
                  <c:v>3850</c:v>
                </c:pt>
                <c:pt idx="4">
                  <c:v>3850</c:v>
                </c:pt>
                <c:pt idx="5">
                  <c:v>3850</c:v>
                </c:pt>
                <c:pt idx="6">
                  <c:v>3850</c:v>
                </c:pt>
                <c:pt idx="7">
                  <c:v>3850</c:v>
                </c:pt>
                <c:pt idx="8">
                  <c:v>3850</c:v>
                </c:pt>
                <c:pt idx="9">
                  <c:v>3850</c:v>
                </c:pt>
                <c:pt idx="10">
                  <c:v>3850</c:v>
                </c:pt>
                <c:pt idx="11">
                  <c:v>3850</c:v>
                </c:pt>
                <c:pt idx="12">
                  <c:v>3850</c:v>
                </c:pt>
                <c:pt idx="13">
                  <c:v>3850</c:v>
                </c:pt>
                <c:pt idx="14">
                  <c:v>3850</c:v>
                </c:pt>
                <c:pt idx="15">
                  <c:v>3850</c:v>
                </c:pt>
                <c:pt idx="16">
                  <c:v>3850</c:v>
                </c:pt>
                <c:pt idx="17">
                  <c:v>3850</c:v>
                </c:pt>
                <c:pt idx="18">
                  <c:v>3850</c:v>
                </c:pt>
                <c:pt idx="19">
                  <c:v>3800</c:v>
                </c:pt>
                <c:pt idx="20">
                  <c:v>3800</c:v>
                </c:pt>
                <c:pt idx="21">
                  <c:v>3800</c:v>
                </c:pt>
                <c:pt idx="22">
                  <c:v>3800</c:v>
                </c:pt>
                <c:pt idx="23">
                  <c:v>3800</c:v>
                </c:pt>
                <c:pt idx="24">
                  <c:v>3800</c:v>
                </c:pt>
                <c:pt idx="25">
                  <c:v>3800</c:v>
                </c:pt>
                <c:pt idx="26">
                  <c:v>3800</c:v>
                </c:pt>
                <c:pt idx="27">
                  <c:v>3800</c:v>
                </c:pt>
                <c:pt idx="28">
                  <c:v>3800</c:v>
                </c:pt>
                <c:pt idx="29">
                  <c:v>3800</c:v>
                </c:pt>
                <c:pt idx="30">
                  <c:v>3800</c:v>
                </c:pt>
                <c:pt idx="31">
                  <c:v>3800</c:v>
                </c:pt>
                <c:pt idx="32">
                  <c:v>3900</c:v>
                </c:pt>
                <c:pt idx="33">
                  <c:v>3900</c:v>
                </c:pt>
                <c:pt idx="34">
                  <c:v>3900</c:v>
                </c:pt>
                <c:pt idx="35">
                  <c:v>3950</c:v>
                </c:pt>
                <c:pt idx="36">
                  <c:v>3950</c:v>
                </c:pt>
                <c:pt idx="37">
                  <c:v>3950</c:v>
                </c:pt>
                <c:pt idx="38">
                  <c:v>3950</c:v>
                </c:pt>
                <c:pt idx="39">
                  <c:v>3950</c:v>
                </c:pt>
                <c:pt idx="40">
                  <c:v>4050</c:v>
                </c:pt>
                <c:pt idx="41">
                  <c:v>4150</c:v>
                </c:pt>
                <c:pt idx="42">
                  <c:v>4280</c:v>
                </c:pt>
                <c:pt idx="43">
                  <c:v>4280</c:v>
                </c:pt>
                <c:pt idx="44">
                  <c:v>4450</c:v>
                </c:pt>
                <c:pt idx="45">
                  <c:v>4450</c:v>
                </c:pt>
                <c:pt idx="46">
                  <c:v>4450</c:v>
                </c:pt>
                <c:pt idx="47">
                  <c:v>4450</c:v>
                </c:pt>
                <c:pt idx="48">
                  <c:v>4450</c:v>
                </c:pt>
                <c:pt idx="49">
                  <c:v>4450</c:v>
                </c:pt>
                <c:pt idx="50">
                  <c:v>4450</c:v>
                </c:pt>
                <c:pt idx="51">
                  <c:v>4450</c:v>
                </c:pt>
                <c:pt idx="52">
                  <c:v>4450</c:v>
                </c:pt>
                <c:pt idx="53">
                  <c:v>4450</c:v>
                </c:pt>
                <c:pt idx="55">
                  <c:v>4450</c:v>
                </c:pt>
                <c:pt idx="56">
                  <c:v>4450</c:v>
                </c:pt>
                <c:pt idx="57">
                  <c:v>4450</c:v>
                </c:pt>
                <c:pt idx="58">
                  <c:v>4450</c:v>
                </c:pt>
                <c:pt idx="59">
                  <c:v>4450</c:v>
                </c:pt>
                <c:pt idx="60">
                  <c:v>4450</c:v>
                </c:pt>
                <c:pt idx="61">
                  <c:v>4450</c:v>
                </c:pt>
                <c:pt idx="62">
                  <c:v>4450</c:v>
                </c:pt>
                <c:pt idx="63">
                  <c:v>4450</c:v>
                </c:pt>
                <c:pt idx="64">
                  <c:v>4450</c:v>
                </c:pt>
                <c:pt idx="65">
                  <c:v>4450</c:v>
                </c:pt>
                <c:pt idx="66">
                  <c:v>4450</c:v>
                </c:pt>
                <c:pt idx="67">
                  <c:v>4450</c:v>
                </c:pt>
                <c:pt idx="68">
                  <c:v>4450</c:v>
                </c:pt>
                <c:pt idx="69">
                  <c:v>4450</c:v>
                </c:pt>
                <c:pt idx="70">
                  <c:v>4450</c:v>
                </c:pt>
                <c:pt idx="71">
                  <c:v>4450</c:v>
                </c:pt>
                <c:pt idx="72">
                  <c:v>4450</c:v>
                </c:pt>
                <c:pt idx="73">
                  <c:v>4450</c:v>
                </c:pt>
                <c:pt idx="74">
                  <c:v>4450</c:v>
                </c:pt>
                <c:pt idx="75">
                  <c:v>4450</c:v>
                </c:pt>
                <c:pt idx="76">
                  <c:v>4450</c:v>
                </c:pt>
                <c:pt idx="77">
                  <c:v>4450</c:v>
                </c:pt>
                <c:pt idx="78">
                  <c:v>4450</c:v>
                </c:pt>
                <c:pt idx="79">
                  <c:v>4450</c:v>
                </c:pt>
                <c:pt idx="80">
                  <c:v>4450</c:v>
                </c:pt>
                <c:pt idx="81">
                  <c:v>4450</c:v>
                </c:pt>
                <c:pt idx="83">
                  <c:v>4450</c:v>
                </c:pt>
                <c:pt idx="84">
                  <c:v>4600</c:v>
                </c:pt>
                <c:pt idx="85">
                  <c:v>4600</c:v>
                </c:pt>
                <c:pt idx="86">
                  <c:v>4600</c:v>
                </c:pt>
                <c:pt idx="87">
                  <c:v>4600</c:v>
                </c:pt>
                <c:pt idx="88">
                  <c:v>4600</c:v>
                </c:pt>
                <c:pt idx="89">
                  <c:v>4600</c:v>
                </c:pt>
                <c:pt idx="90">
                  <c:v>4600</c:v>
                </c:pt>
                <c:pt idx="91">
                  <c:v>4700</c:v>
                </c:pt>
                <c:pt idx="92">
                  <c:v>4700</c:v>
                </c:pt>
                <c:pt idx="93">
                  <c:v>4900</c:v>
                </c:pt>
                <c:pt idx="94">
                  <c:v>4900</c:v>
                </c:pt>
                <c:pt idx="95">
                  <c:v>4900</c:v>
                </c:pt>
                <c:pt idx="96">
                  <c:v>4900</c:v>
                </c:pt>
                <c:pt idx="97">
                  <c:v>4900</c:v>
                </c:pt>
                <c:pt idx="98">
                  <c:v>4900</c:v>
                </c:pt>
                <c:pt idx="99">
                  <c:v>4900</c:v>
                </c:pt>
                <c:pt idx="100">
                  <c:v>4900</c:v>
                </c:pt>
                <c:pt idx="101">
                  <c:v>4900</c:v>
                </c:pt>
                <c:pt idx="102">
                  <c:v>4900</c:v>
                </c:pt>
                <c:pt idx="103">
                  <c:v>4900</c:v>
                </c:pt>
                <c:pt idx="104">
                  <c:v>5200</c:v>
                </c:pt>
                <c:pt idx="105">
                  <c:v>5200</c:v>
                </c:pt>
                <c:pt idx="107">
                  <c:v>5200</c:v>
                </c:pt>
                <c:pt idx="108">
                  <c:v>5200</c:v>
                </c:pt>
                <c:pt idx="109">
                  <c:v>5200</c:v>
                </c:pt>
                <c:pt idx="110">
                  <c:v>5300</c:v>
                </c:pt>
                <c:pt idx="111">
                  <c:v>5300</c:v>
                </c:pt>
                <c:pt idx="112">
                  <c:v>5300</c:v>
                </c:pt>
                <c:pt idx="113">
                  <c:v>5400</c:v>
                </c:pt>
                <c:pt idx="114">
                  <c:v>5400</c:v>
                </c:pt>
                <c:pt idx="115">
                  <c:v>5400</c:v>
                </c:pt>
                <c:pt idx="116">
                  <c:v>5400</c:v>
                </c:pt>
                <c:pt idx="117">
                  <c:v>5400</c:v>
                </c:pt>
                <c:pt idx="118">
                  <c:v>5400</c:v>
                </c:pt>
                <c:pt idx="119">
                  <c:v>5400</c:v>
                </c:pt>
                <c:pt idx="120">
                  <c:v>5500</c:v>
                </c:pt>
                <c:pt idx="121">
                  <c:v>5500</c:v>
                </c:pt>
                <c:pt idx="122">
                  <c:v>5600</c:v>
                </c:pt>
                <c:pt idx="123">
                  <c:v>5600</c:v>
                </c:pt>
                <c:pt idx="124">
                  <c:v>5600</c:v>
                </c:pt>
                <c:pt idx="125">
                  <c:v>5600</c:v>
                </c:pt>
                <c:pt idx="126">
                  <c:v>5600</c:v>
                </c:pt>
                <c:pt idx="127">
                  <c:v>5600</c:v>
                </c:pt>
                <c:pt idx="128">
                  <c:v>5600</c:v>
                </c:pt>
                <c:pt idx="129">
                  <c:v>5600</c:v>
                </c:pt>
                <c:pt idx="130">
                  <c:v>5600</c:v>
                </c:pt>
                <c:pt idx="131">
                  <c:v>5700</c:v>
                </c:pt>
                <c:pt idx="132">
                  <c:v>5700</c:v>
                </c:pt>
                <c:pt idx="133">
                  <c:v>5700</c:v>
                </c:pt>
                <c:pt idx="134">
                  <c:v>5700</c:v>
                </c:pt>
                <c:pt idx="135">
                  <c:v>5700</c:v>
                </c:pt>
                <c:pt idx="136">
                  <c:v>5700</c:v>
                </c:pt>
                <c:pt idx="137">
                  <c:v>5700</c:v>
                </c:pt>
                <c:pt idx="138">
                  <c:v>5700</c:v>
                </c:pt>
                <c:pt idx="139">
                  <c:v>5700</c:v>
                </c:pt>
                <c:pt idx="140">
                  <c:v>5700</c:v>
                </c:pt>
                <c:pt idx="141">
                  <c:v>5700</c:v>
                </c:pt>
                <c:pt idx="142">
                  <c:v>5700</c:v>
                </c:pt>
                <c:pt idx="143">
                  <c:v>5700</c:v>
                </c:pt>
                <c:pt idx="144">
                  <c:v>5700</c:v>
                </c:pt>
                <c:pt idx="145">
                  <c:v>5700</c:v>
                </c:pt>
                <c:pt idx="146">
                  <c:v>5650</c:v>
                </c:pt>
                <c:pt idx="147">
                  <c:v>5650</c:v>
                </c:pt>
                <c:pt idx="148">
                  <c:v>5650</c:v>
                </c:pt>
                <c:pt idx="149">
                  <c:v>5650</c:v>
                </c:pt>
                <c:pt idx="150">
                  <c:v>5650</c:v>
                </c:pt>
                <c:pt idx="151">
                  <c:v>5650</c:v>
                </c:pt>
                <c:pt idx="152">
                  <c:v>5650</c:v>
                </c:pt>
                <c:pt idx="153">
                  <c:v>5650</c:v>
                </c:pt>
                <c:pt idx="154">
                  <c:v>5650</c:v>
                </c:pt>
                <c:pt idx="155">
                  <c:v>5650</c:v>
                </c:pt>
                <c:pt idx="156">
                  <c:v>5400</c:v>
                </c:pt>
                <c:pt idx="157">
                  <c:v>5400</c:v>
                </c:pt>
                <c:pt idx="158">
                  <c:v>5300</c:v>
                </c:pt>
                <c:pt idx="159">
                  <c:v>5300</c:v>
                </c:pt>
                <c:pt idx="160">
                  <c:v>5300</c:v>
                </c:pt>
                <c:pt idx="161">
                  <c:v>5300</c:v>
                </c:pt>
                <c:pt idx="162">
                  <c:v>5300</c:v>
                </c:pt>
                <c:pt idx="163">
                  <c:v>5300</c:v>
                </c:pt>
                <c:pt idx="164">
                  <c:v>5000</c:v>
                </c:pt>
                <c:pt idx="165">
                  <c:v>5000</c:v>
                </c:pt>
                <c:pt idx="166">
                  <c:v>5000</c:v>
                </c:pt>
                <c:pt idx="167">
                  <c:v>5000</c:v>
                </c:pt>
                <c:pt idx="168">
                  <c:v>4600</c:v>
                </c:pt>
                <c:pt idx="169">
                  <c:v>4600</c:v>
                </c:pt>
                <c:pt idx="170">
                  <c:v>4600</c:v>
                </c:pt>
                <c:pt idx="171">
                  <c:v>4600</c:v>
                </c:pt>
                <c:pt idx="172">
                  <c:v>4600</c:v>
                </c:pt>
                <c:pt idx="173">
                  <c:v>4600</c:v>
                </c:pt>
                <c:pt idx="174">
                  <c:v>4600</c:v>
                </c:pt>
                <c:pt idx="175">
                  <c:v>4600</c:v>
                </c:pt>
                <c:pt idx="176">
                  <c:v>4600</c:v>
                </c:pt>
                <c:pt idx="177">
                  <c:v>4600</c:v>
                </c:pt>
                <c:pt idx="178">
                  <c:v>4600</c:v>
                </c:pt>
                <c:pt idx="179">
                  <c:v>4600</c:v>
                </c:pt>
                <c:pt idx="180">
                  <c:v>4600</c:v>
                </c:pt>
                <c:pt idx="181">
                  <c:v>4600</c:v>
                </c:pt>
                <c:pt idx="182">
                  <c:v>4600</c:v>
                </c:pt>
                <c:pt idx="183">
                  <c:v>4600</c:v>
                </c:pt>
                <c:pt idx="184">
                  <c:v>4600</c:v>
                </c:pt>
                <c:pt idx="186">
                  <c:v>4500</c:v>
                </c:pt>
                <c:pt idx="187">
                  <c:v>4500</c:v>
                </c:pt>
                <c:pt idx="188">
                  <c:v>4500</c:v>
                </c:pt>
                <c:pt idx="189">
                  <c:v>4500</c:v>
                </c:pt>
                <c:pt idx="190">
                  <c:v>4500</c:v>
                </c:pt>
                <c:pt idx="191">
                  <c:v>4550</c:v>
                </c:pt>
                <c:pt idx="192">
                  <c:v>4500</c:v>
                </c:pt>
                <c:pt idx="193">
                  <c:v>4500</c:v>
                </c:pt>
                <c:pt idx="194">
                  <c:v>4600</c:v>
                </c:pt>
                <c:pt idx="195">
                  <c:v>4550</c:v>
                </c:pt>
                <c:pt idx="196">
                  <c:v>4700</c:v>
                </c:pt>
                <c:pt idx="197">
                  <c:v>4700</c:v>
                </c:pt>
                <c:pt idx="198">
                  <c:v>4500</c:v>
                </c:pt>
                <c:pt idx="199">
                  <c:v>4500</c:v>
                </c:pt>
                <c:pt idx="200">
                  <c:v>4900</c:v>
                </c:pt>
                <c:pt idx="201">
                  <c:v>4700</c:v>
                </c:pt>
                <c:pt idx="202">
                  <c:v>4700</c:v>
                </c:pt>
                <c:pt idx="203">
                  <c:v>5100</c:v>
                </c:pt>
                <c:pt idx="204">
                  <c:v>4800</c:v>
                </c:pt>
                <c:pt idx="205">
                  <c:v>4500</c:v>
                </c:pt>
                <c:pt idx="206">
                  <c:v>5100</c:v>
                </c:pt>
                <c:pt idx="207">
                  <c:v>5100</c:v>
                </c:pt>
                <c:pt idx="208">
                  <c:v>4500</c:v>
                </c:pt>
                <c:pt idx="209">
                  <c:v>4500</c:v>
                </c:pt>
                <c:pt idx="210">
                  <c:v>4500</c:v>
                </c:pt>
                <c:pt idx="211">
                  <c:v>4500</c:v>
                </c:pt>
                <c:pt idx="212">
                  <c:v>4500</c:v>
                </c:pt>
                <c:pt idx="213">
                  <c:v>4500</c:v>
                </c:pt>
                <c:pt idx="214">
                  <c:v>4500</c:v>
                </c:pt>
                <c:pt idx="215">
                  <c:v>4500</c:v>
                </c:pt>
                <c:pt idx="216">
                  <c:v>4500</c:v>
                </c:pt>
                <c:pt idx="217">
                  <c:v>4500</c:v>
                </c:pt>
                <c:pt idx="219">
                  <c:v>4500</c:v>
                </c:pt>
                <c:pt idx="220">
                  <c:v>4500</c:v>
                </c:pt>
                <c:pt idx="221">
                  <c:v>4500</c:v>
                </c:pt>
                <c:pt idx="223">
                  <c:v>4500</c:v>
                </c:pt>
                <c:pt idx="224">
                  <c:v>4500</c:v>
                </c:pt>
                <c:pt idx="225">
                  <c:v>4500</c:v>
                </c:pt>
                <c:pt idx="226">
                  <c:v>4500</c:v>
                </c:pt>
                <c:pt idx="227">
                  <c:v>4500</c:v>
                </c:pt>
                <c:pt idx="228">
                  <c:v>4500</c:v>
                </c:pt>
                <c:pt idx="229">
                  <c:v>4500</c:v>
                </c:pt>
                <c:pt idx="230">
                  <c:v>4700</c:v>
                </c:pt>
                <c:pt idx="231">
                  <c:v>4800</c:v>
                </c:pt>
                <c:pt idx="232">
                  <c:v>4800</c:v>
                </c:pt>
                <c:pt idx="233">
                  <c:v>4800</c:v>
                </c:pt>
                <c:pt idx="234">
                  <c:v>4800</c:v>
                </c:pt>
                <c:pt idx="235">
                  <c:v>4800</c:v>
                </c:pt>
                <c:pt idx="236">
                  <c:v>4800</c:v>
                </c:pt>
                <c:pt idx="237">
                  <c:v>4800</c:v>
                </c:pt>
                <c:pt idx="238">
                  <c:v>4800</c:v>
                </c:pt>
                <c:pt idx="239">
                  <c:v>4800</c:v>
                </c:pt>
                <c:pt idx="240">
                  <c:v>4750</c:v>
                </c:pt>
                <c:pt idx="241">
                  <c:v>4750</c:v>
                </c:pt>
                <c:pt idx="242">
                  <c:v>4750</c:v>
                </c:pt>
                <c:pt idx="243">
                  <c:v>4750</c:v>
                </c:pt>
                <c:pt idx="244">
                  <c:v>4750</c:v>
                </c:pt>
                <c:pt idx="245">
                  <c:v>4750</c:v>
                </c:pt>
                <c:pt idx="246">
                  <c:v>4750</c:v>
                </c:pt>
                <c:pt idx="247">
                  <c:v>4750</c:v>
                </c:pt>
                <c:pt idx="248">
                  <c:v>4750</c:v>
                </c:pt>
                <c:pt idx="249">
                  <c:v>4750</c:v>
                </c:pt>
                <c:pt idx="250">
                  <c:v>4750</c:v>
                </c:pt>
                <c:pt idx="251">
                  <c:v>4750</c:v>
                </c:pt>
                <c:pt idx="252">
                  <c:v>4750</c:v>
                </c:pt>
                <c:pt idx="253">
                  <c:v>4750</c:v>
                </c:pt>
                <c:pt idx="254">
                  <c:v>4750</c:v>
                </c:pt>
                <c:pt idx="255">
                  <c:v>4750</c:v>
                </c:pt>
                <c:pt idx="256">
                  <c:v>4750</c:v>
                </c:pt>
                <c:pt idx="257">
                  <c:v>4750</c:v>
                </c:pt>
                <c:pt idx="258">
                  <c:v>4850</c:v>
                </c:pt>
                <c:pt idx="259">
                  <c:v>4850</c:v>
                </c:pt>
                <c:pt idx="260">
                  <c:v>4850</c:v>
                </c:pt>
                <c:pt idx="261">
                  <c:v>4850</c:v>
                </c:pt>
                <c:pt idx="262">
                  <c:v>4850</c:v>
                </c:pt>
                <c:pt idx="263">
                  <c:v>4850</c:v>
                </c:pt>
                <c:pt idx="264">
                  <c:v>4850</c:v>
                </c:pt>
                <c:pt idx="265">
                  <c:v>4850</c:v>
                </c:pt>
                <c:pt idx="266">
                  <c:v>4850</c:v>
                </c:pt>
                <c:pt idx="267">
                  <c:v>4850</c:v>
                </c:pt>
                <c:pt idx="268">
                  <c:v>4850</c:v>
                </c:pt>
                <c:pt idx="269">
                  <c:v>4850</c:v>
                </c:pt>
                <c:pt idx="270">
                  <c:v>4850</c:v>
                </c:pt>
                <c:pt idx="271">
                  <c:v>4850</c:v>
                </c:pt>
                <c:pt idx="272">
                  <c:v>4850</c:v>
                </c:pt>
                <c:pt idx="273">
                  <c:v>4850</c:v>
                </c:pt>
                <c:pt idx="274">
                  <c:v>4850</c:v>
                </c:pt>
                <c:pt idx="280">
                  <c:v>4600</c:v>
                </c:pt>
                <c:pt idx="283">
                  <c:v>4550</c:v>
                </c:pt>
                <c:pt idx="284">
                  <c:v>4550</c:v>
                </c:pt>
                <c:pt idx="285">
                  <c:v>4500</c:v>
                </c:pt>
                <c:pt idx="286">
                  <c:v>4500</c:v>
                </c:pt>
                <c:pt idx="287">
                  <c:v>4500</c:v>
                </c:pt>
                <c:pt idx="288">
                  <c:v>4500</c:v>
                </c:pt>
                <c:pt idx="289">
                  <c:v>4500</c:v>
                </c:pt>
                <c:pt idx="290">
                  <c:v>4500</c:v>
                </c:pt>
                <c:pt idx="291">
                  <c:v>4500</c:v>
                </c:pt>
                <c:pt idx="292">
                  <c:v>4500</c:v>
                </c:pt>
                <c:pt idx="293">
                  <c:v>4500</c:v>
                </c:pt>
                <c:pt idx="294">
                  <c:v>4500</c:v>
                </c:pt>
                <c:pt idx="295">
                  <c:v>4500</c:v>
                </c:pt>
                <c:pt idx="296">
                  <c:v>4500</c:v>
                </c:pt>
                <c:pt idx="297">
                  <c:v>4500</c:v>
                </c:pt>
                <c:pt idx="298">
                  <c:v>4500</c:v>
                </c:pt>
                <c:pt idx="299">
                  <c:v>4500</c:v>
                </c:pt>
                <c:pt idx="300">
                  <c:v>4500</c:v>
                </c:pt>
                <c:pt idx="301">
                  <c:v>4500</c:v>
                </c:pt>
                <c:pt idx="302">
                  <c:v>4350</c:v>
                </c:pt>
                <c:pt idx="303">
                  <c:v>4350</c:v>
                </c:pt>
                <c:pt idx="304">
                  <c:v>4350</c:v>
                </c:pt>
                <c:pt idx="305">
                  <c:v>4350</c:v>
                </c:pt>
                <c:pt idx="307">
                  <c:v>4350</c:v>
                </c:pt>
                <c:pt idx="308">
                  <c:v>4350</c:v>
                </c:pt>
                <c:pt idx="309">
                  <c:v>4350</c:v>
                </c:pt>
                <c:pt idx="311">
                  <c:v>4350</c:v>
                </c:pt>
                <c:pt idx="312">
                  <c:v>4400</c:v>
                </c:pt>
                <c:pt idx="313">
                  <c:v>4400</c:v>
                </c:pt>
                <c:pt idx="314">
                  <c:v>4400</c:v>
                </c:pt>
                <c:pt idx="315">
                  <c:v>4400</c:v>
                </c:pt>
                <c:pt idx="316">
                  <c:v>4400</c:v>
                </c:pt>
                <c:pt idx="317">
                  <c:v>4400</c:v>
                </c:pt>
                <c:pt idx="318">
                  <c:v>4400</c:v>
                </c:pt>
                <c:pt idx="319">
                  <c:v>4400</c:v>
                </c:pt>
                <c:pt idx="320">
                  <c:v>4400</c:v>
                </c:pt>
                <c:pt idx="321">
                  <c:v>4400</c:v>
                </c:pt>
                <c:pt idx="322">
                  <c:v>4400</c:v>
                </c:pt>
                <c:pt idx="323">
                  <c:v>4400</c:v>
                </c:pt>
                <c:pt idx="324">
                  <c:v>4400</c:v>
                </c:pt>
                <c:pt idx="325">
                  <c:v>4400</c:v>
                </c:pt>
                <c:pt idx="326">
                  <c:v>4400</c:v>
                </c:pt>
                <c:pt idx="327">
                  <c:v>4400</c:v>
                </c:pt>
                <c:pt idx="328">
                  <c:v>4400</c:v>
                </c:pt>
                <c:pt idx="329">
                  <c:v>4400</c:v>
                </c:pt>
                <c:pt idx="330">
                  <c:v>4400</c:v>
                </c:pt>
                <c:pt idx="331">
                  <c:v>4400</c:v>
                </c:pt>
                <c:pt idx="332">
                  <c:v>4400</c:v>
                </c:pt>
                <c:pt idx="333">
                  <c:v>4400</c:v>
                </c:pt>
                <c:pt idx="334">
                  <c:v>4400</c:v>
                </c:pt>
                <c:pt idx="335">
                  <c:v>4400</c:v>
                </c:pt>
                <c:pt idx="336">
                  <c:v>4400</c:v>
                </c:pt>
                <c:pt idx="338">
                  <c:v>4400</c:v>
                </c:pt>
                <c:pt idx="339">
                  <c:v>4400</c:v>
                </c:pt>
                <c:pt idx="340">
                  <c:v>4400</c:v>
                </c:pt>
                <c:pt idx="341">
                  <c:v>4400</c:v>
                </c:pt>
                <c:pt idx="342">
                  <c:v>4400</c:v>
                </c:pt>
                <c:pt idx="343">
                  <c:v>4400</c:v>
                </c:pt>
                <c:pt idx="344">
                  <c:v>4400</c:v>
                </c:pt>
                <c:pt idx="345">
                  <c:v>4400</c:v>
                </c:pt>
                <c:pt idx="346">
                  <c:v>4400</c:v>
                </c:pt>
                <c:pt idx="347">
                  <c:v>4400</c:v>
                </c:pt>
                <c:pt idx="348">
                  <c:v>4400</c:v>
                </c:pt>
                <c:pt idx="349">
                  <c:v>4400</c:v>
                </c:pt>
                <c:pt idx="350">
                  <c:v>4400</c:v>
                </c:pt>
                <c:pt idx="351">
                  <c:v>4400</c:v>
                </c:pt>
                <c:pt idx="352">
                  <c:v>4400</c:v>
                </c:pt>
                <c:pt idx="353">
                  <c:v>4400</c:v>
                </c:pt>
                <c:pt idx="354">
                  <c:v>4400</c:v>
                </c:pt>
                <c:pt idx="355">
                  <c:v>4400</c:v>
                </c:pt>
                <c:pt idx="356">
                  <c:v>4400</c:v>
                </c:pt>
                <c:pt idx="357">
                  <c:v>4400</c:v>
                </c:pt>
                <c:pt idx="358">
                  <c:v>4400</c:v>
                </c:pt>
                <c:pt idx="359">
                  <c:v>4400</c:v>
                </c:pt>
                <c:pt idx="360">
                  <c:v>4400</c:v>
                </c:pt>
                <c:pt idx="361">
                  <c:v>4400</c:v>
                </c:pt>
                <c:pt idx="362">
                  <c:v>4400</c:v>
                </c:pt>
                <c:pt idx="363">
                  <c:v>4400</c:v>
                </c:pt>
                <c:pt idx="364">
                  <c:v>4400</c:v>
                </c:pt>
                <c:pt idx="365">
                  <c:v>4550</c:v>
                </c:pt>
                <c:pt idx="366">
                  <c:v>4550</c:v>
                </c:pt>
                <c:pt idx="367">
                  <c:v>4550</c:v>
                </c:pt>
                <c:pt idx="368">
                  <c:v>4550</c:v>
                </c:pt>
                <c:pt idx="369">
                  <c:v>4550</c:v>
                </c:pt>
                <c:pt idx="370">
                  <c:v>4550</c:v>
                </c:pt>
                <c:pt idx="371">
                  <c:v>4550</c:v>
                </c:pt>
                <c:pt idx="372">
                  <c:v>4550</c:v>
                </c:pt>
                <c:pt idx="373">
                  <c:v>4550</c:v>
                </c:pt>
                <c:pt idx="374">
                  <c:v>4500</c:v>
                </c:pt>
                <c:pt idx="375">
                  <c:v>4500</c:v>
                </c:pt>
                <c:pt idx="376">
                  <c:v>4500</c:v>
                </c:pt>
                <c:pt idx="378">
                  <c:v>4500</c:v>
                </c:pt>
                <c:pt idx="379">
                  <c:v>4500</c:v>
                </c:pt>
                <c:pt idx="380">
                  <c:v>4500</c:v>
                </c:pt>
                <c:pt idx="381">
                  <c:v>4500</c:v>
                </c:pt>
                <c:pt idx="382">
                  <c:v>4500</c:v>
                </c:pt>
                <c:pt idx="384">
                  <c:v>4500</c:v>
                </c:pt>
                <c:pt idx="385">
                  <c:v>4500</c:v>
                </c:pt>
                <c:pt idx="386">
                  <c:v>4500</c:v>
                </c:pt>
                <c:pt idx="387">
                  <c:v>4500</c:v>
                </c:pt>
                <c:pt idx="388">
                  <c:v>4400</c:v>
                </c:pt>
                <c:pt idx="389">
                  <c:v>4570</c:v>
                </c:pt>
                <c:pt idx="390">
                  <c:v>4400</c:v>
                </c:pt>
                <c:pt idx="391">
                  <c:v>4400</c:v>
                </c:pt>
                <c:pt idx="392">
                  <c:v>4400</c:v>
                </c:pt>
                <c:pt idx="393">
                  <c:v>4400</c:v>
                </c:pt>
                <c:pt idx="394">
                  <c:v>4400</c:v>
                </c:pt>
                <c:pt idx="395">
                  <c:v>4400</c:v>
                </c:pt>
                <c:pt idx="396">
                  <c:v>4400</c:v>
                </c:pt>
                <c:pt idx="397">
                  <c:v>4400</c:v>
                </c:pt>
                <c:pt idx="398">
                  <c:v>4400</c:v>
                </c:pt>
                <c:pt idx="399">
                  <c:v>4400</c:v>
                </c:pt>
                <c:pt idx="400">
                  <c:v>4400</c:v>
                </c:pt>
                <c:pt idx="401">
                  <c:v>4400</c:v>
                </c:pt>
                <c:pt idx="403">
                  <c:v>4400</c:v>
                </c:pt>
                <c:pt idx="404">
                  <c:v>4400</c:v>
                </c:pt>
                <c:pt idx="406">
                  <c:v>4400</c:v>
                </c:pt>
                <c:pt idx="407">
                  <c:v>4400</c:v>
                </c:pt>
                <c:pt idx="408">
                  <c:v>4400</c:v>
                </c:pt>
                <c:pt idx="410">
                  <c:v>4400</c:v>
                </c:pt>
                <c:pt idx="411">
                  <c:v>4400</c:v>
                </c:pt>
                <c:pt idx="412">
                  <c:v>4400</c:v>
                </c:pt>
                <c:pt idx="413">
                  <c:v>4400</c:v>
                </c:pt>
                <c:pt idx="414">
                  <c:v>4500</c:v>
                </c:pt>
                <c:pt idx="415">
                  <c:v>4500</c:v>
                </c:pt>
                <c:pt idx="416">
                  <c:v>4500</c:v>
                </c:pt>
                <c:pt idx="417">
                  <c:v>4500</c:v>
                </c:pt>
                <c:pt idx="418">
                  <c:v>4500</c:v>
                </c:pt>
                <c:pt idx="419">
                  <c:v>4500</c:v>
                </c:pt>
                <c:pt idx="420">
                  <c:v>4500</c:v>
                </c:pt>
                <c:pt idx="421">
                  <c:v>4500</c:v>
                </c:pt>
                <c:pt idx="422">
                  <c:v>4500</c:v>
                </c:pt>
                <c:pt idx="424">
                  <c:v>4500</c:v>
                </c:pt>
                <c:pt idx="425">
                  <c:v>4500</c:v>
                </c:pt>
                <c:pt idx="426">
                  <c:v>4500</c:v>
                </c:pt>
                <c:pt idx="427">
                  <c:v>4500</c:v>
                </c:pt>
                <c:pt idx="428">
                  <c:v>4500</c:v>
                </c:pt>
                <c:pt idx="429">
                  <c:v>4500</c:v>
                </c:pt>
                <c:pt idx="430">
                  <c:v>4500</c:v>
                </c:pt>
                <c:pt idx="431">
                  <c:v>4500</c:v>
                </c:pt>
                <c:pt idx="432">
                  <c:v>4500</c:v>
                </c:pt>
                <c:pt idx="433">
                  <c:v>4500</c:v>
                </c:pt>
                <c:pt idx="434">
                  <c:v>4500</c:v>
                </c:pt>
                <c:pt idx="435">
                  <c:v>4500</c:v>
                </c:pt>
                <c:pt idx="436">
                  <c:v>4500</c:v>
                </c:pt>
                <c:pt idx="437">
                  <c:v>4500</c:v>
                </c:pt>
                <c:pt idx="438">
                  <c:v>4500</c:v>
                </c:pt>
                <c:pt idx="439">
                  <c:v>4600</c:v>
                </c:pt>
                <c:pt idx="449">
                  <c:v>5100</c:v>
                </c:pt>
                <c:pt idx="452">
                  <c:v>5000</c:v>
                </c:pt>
                <c:pt idx="454">
                  <c:v>5000</c:v>
                </c:pt>
                <c:pt idx="455">
                  <c:v>5000</c:v>
                </c:pt>
                <c:pt idx="456">
                  <c:v>5000</c:v>
                </c:pt>
                <c:pt idx="457">
                  <c:v>5000</c:v>
                </c:pt>
                <c:pt idx="459">
                  <c:v>5000</c:v>
                </c:pt>
                <c:pt idx="462">
                  <c:v>5000</c:v>
                </c:pt>
                <c:pt idx="465">
                  <c:v>4650</c:v>
                </c:pt>
                <c:pt idx="466">
                  <c:v>4650</c:v>
                </c:pt>
                <c:pt idx="467">
                  <c:v>4300</c:v>
                </c:pt>
                <c:pt idx="468">
                  <c:v>4200</c:v>
                </c:pt>
                <c:pt idx="469">
                  <c:v>4200</c:v>
                </c:pt>
                <c:pt idx="471">
                  <c:v>4200</c:v>
                </c:pt>
                <c:pt idx="472">
                  <c:v>4200</c:v>
                </c:pt>
                <c:pt idx="473">
                  <c:v>4200</c:v>
                </c:pt>
                <c:pt idx="474">
                  <c:v>3700</c:v>
                </c:pt>
                <c:pt idx="475">
                  <c:v>3750</c:v>
                </c:pt>
                <c:pt idx="476">
                  <c:v>3850</c:v>
                </c:pt>
                <c:pt idx="477">
                  <c:v>3650</c:v>
                </c:pt>
                <c:pt idx="478">
                  <c:v>3650</c:v>
                </c:pt>
                <c:pt idx="479">
                  <c:v>3650</c:v>
                </c:pt>
                <c:pt idx="480">
                  <c:v>3650</c:v>
                </c:pt>
                <c:pt idx="481">
                  <c:v>3650</c:v>
                </c:pt>
                <c:pt idx="482">
                  <c:v>3400</c:v>
                </c:pt>
                <c:pt idx="483">
                  <c:v>3100</c:v>
                </c:pt>
                <c:pt idx="484">
                  <c:v>3100</c:v>
                </c:pt>
                <c:pt idx="485">
                  <c:v>3200</c:v>
                </c:pt>
                <c:pt idx="486">
                  <c:v>3200</c:v>
                </c:pt>
                <c:pt idx="487">
                  <c:v>3250</c:v>
                </c:pt>
                <c:pt idx="488">
                  <c:v>3250</c:v>
                </c:pt>
                <c:pt idx="489">
                  <c:v>3250</c:v>
                </c:pt>
                <c:pt idx="490">
                  <c:v>3250</c:v>
                </c:pt>
                <c:pt idx="491">
                  <c:v>3250</c:v>
                </c:pt>
                <c:pt idx="492">
                  <c:v>3250</c:v>
                </c:pt>
                <c:pt idx="493">
                  <c:v>3250</c:v>
                </c:pt>
                <c:pt idx="494">
                  <c:v>3250</c:v>
                </c:pt>
                <c:pt idx="495">
                  <c:v>3400</c:v>
                </c:pt>
                <c:pt idx="496">
                  <c:v>3400</c:v>
                </c:pt>
                <c:pt idx="497">
                  <c:v>3400</c:v>
                </c:pt>
                <c:pt idx="498">
                  <c:v>3400</c:v>
                </c:pt>
                <c:pt idx="499">
                  <c:v>3400</c:v>
                </c:pt>
                <c:pt idx="500">
                  <c:v>3400</c:v>
                </c:pt>
                <c:pt idx="502">
                  <c:v>3400</c:v>
                </c:pt>
                <c:pt idx="504">
                  <c:v>3400</c:v>
                </c:pt>
                <c:pt idx="505">
                  <c:v>3400</c:v>
                </c:pt>
                <c:pt idx="506">
                  <c:v>3400</c:v>
                </c:pt>
                <c:pt idx="507">
                  <c:v>3400</c:v>
                </c:pt>
                <c:pt idx="509">
                  <c:v>3400</c:v>
                </c:pt>
                <c:pt idx="510">
                  <c:v>3400</c:v>
                </c:pt>
                <c:pt idx="511">
                  <c:v>3400</c:v>
                </c:pt>
                <c:pt idx="512">
                  <c:v>3400</c:v>
                </c:pt>
                <c:pt idx="513">
                  <c:v>3400</c:v>
                </c:pt>
                <c:pt idx="514">
                  <c:v>3400</c:v>
                </c:pt>
                <c:pt idx="516">
                  <c:v>3400</c:v>
                </c:pt>
                <c:pt idx="517">
                  <c:v>3400</c:v>
                </c:pt>
                <c:pt idx="518">
                  <c:v>3400</c:v>
                </c:pt>
                <c:pt idx="519">
                  <c:v>3400</c:v>
                </c:pt>
                <c:pt idx="521">
                  <c:v>3400</c:v>
                </c:pt>
                <c:pt idx="522">
                  <c:v>3400</c:v>
                </c:pt>
                <c:pt idx="523">
                  <c:v>3400</c:v>
                </c:pt>
                <c:pt idx="524">
                  <c:v>3400</c:v>
                </c:pt>
                <c:pt idx="525">
                  <c:v>3400</c:v>
                </c:pt>
                <c:pt idx="526">
                  <c:v>3400</c:v>
                </c:pt>
                <c:pt idx="527">
                  <c:v>3400</c:v>
                </c:pt>
                <c:pt idx="530">
                  <c:v>3400</c:v>
                </c:pt>
                <c:pt idx="531">
                  <c:v>3400</c:v>
                </c:pt>
                <c:pt idx="532">
                  <c:v>3400</c:v>
                </c:pt>
                <c:pt idx="538">
                  <c:v>3700</c:v>
                </c:pt>
                <c:pt idx="539">
                  <c:v>3700</c:v>
                </c:pt>
                <c:pt idx="540">
                  <c:v>3700</c:v>
                </c:pt>
                <c:pt idx="542">
                  <c:v>3700</c:v>
                </c:pt>
                <c:pt idx="543">
                  <c:v>3700</c:v>
                </c:pt>
                <c:pt idx="545">
                  <c:v>3700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numCache>
            </c:numRef>
          </c:yVal>
          <c:smooth val="1"/>
          <c:extLst>
            <c:ext xmlns:c16="http://schemas.microsoft.com/office/drawing/2014/chart" uri="{C3380CC4-5D6E-409C-BE32-E72D297353CC}">
              <c16:uniqueId val="{00000007-3787-4106-BADF-3C1F3F93360C}"/>
            </c:ext>
          </c:extLst>
        </c:ser>
        <c:ser>
          <c:idx val="8"/>
          <c:order val="8"/>
          <c:tx>
            <c:strRef>
              <c:f>燃料油价格1!$M$1</c:f>
              <c:strCache>
                <c:ptCount val="1"/>
                <c:pt idx="0">
                  <c:v>中燃宁波-浙江宁波</c:v>
                </c:pt>
              </c:strCache>
            </c:strRef>
          </c:tx>
          <c:spPr>
            <a:ln w="19050" cap="rnd">
              <a:solidFill>
                <a:schemeClr val="accent3">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燃料油价格1!$M$2:$M$853</c:f>
              <c:numCache>
                <c:formatCode>General</c:formatCode>
                <c:ptCount val="852"/>
                <c:pt idx="0">
                  <c:v>3950</c:v>
                </c:pt>
                <c:pt idx="1">
                  <c:v>3950</c:v>
                </c:pt>
                <c:pt idx="3">
                  <c:v>3950</c:v>
                </c:pt>
                <c:pt idx="4">
                  <c:v>3950</c:v>
                </c:pt>
                <c:pt idx="5">
                  <c:v>3950</c:v>
                </c:pt>
                <c:pt idx="6">
                  <c:v>3950</c:v>
                </c:pt>
                <c:pt idx="7">
                  <c:v>3950</c:v>
                </c:pt>
                <c:pt idx="8">
                  <c:v>3950</c:v>
                </c:pt>
                <c:pt idx="9">
                  <c:v>3950</c:v>
                </c:pt>
                <c:pt idx="10">
                  <c:v>3950</c:v>
                </c:pt>
                <c:pt idx="11">
                  <c:v>3950</c:v>
                </c:pt>
                <c:pt idx="12">
                  <c:v>3950</c:v>
                </c:pt>
                <c:pt idx="15">
                  <c:v>3950</c:v>
                </c:pt>
                <c:pt idx="16">
                  <c:v>3950</c:v>
                </c:pt>
                <c:pt idx="17">
                  <c:v>3950</c:v>
                </c:pt>
                <c:pt idx="18">
                  <c:v>3950</c:v>
                </c:pt>
                <c:pt idx="19">
                  <c:v>3950</c:v>
                </c:pt>
                <c:pt idx="20">
                  <c:v>3950</c:v>
                </c:pt>
                <c:pt idx="21">
                  <c:v>3950</c:v>
                </c:pt>
                <c:pt idx="22">
                  <c:v>3950</c:v>
                </c:pt>
                <c:pt idx="23">
                  <c:v>3950</c:v>
                </c:pt>
                <c:pt idx="24">
                  <c:v>3950</c:v>
                </c:pt>
                <c:pt idx="25">
                  <c:v>3950</c:v>
                </c:pt>
                <c:pt idx="27">
                  <c:v>3950</c:v>
                </c:pt>
                <c:pt idx="28">
                  <c:v>3950</c:v>
                </c:pt>
                <c:pt idx="30">
                  <c:v>3950</c:v>
                </c:pt>
                <c:pt idx="31">
                  <c:v>3950</c:v>
                </c:pt>
                <c:pt idx="32">
                  <c:v>3950</c:v>
                </c:pt>
                <c:pt idx="33">
                  <c:v>3950</c:v>
                </c:pt>
                <c:pt idx="36">
                  <c:v>3950</c:v>
                </c:pt>
                <c:pt idx="37">
                  <c:v>3950</c:v>
                </c:pt>
                <c:pt idx="38">
                  <c:v>3950</c:v>
                </c:pt>
                <c:pt idx="39">
                  <c:v>3950</c:v>
                </c:pt>
                <c:pt idx="40">
                  <c:v>3950</c:v>
                </c:pt>
                <c:pt idx="42">
                  <c:v>3950</c:v>
                </c:pt>
                <c:pt idx="43">
                  <c:v>3950</c:v>
                </c:pt>
                <c:pt idx="44">
                  <c:v>3950</c:v>
                </c:pt>
                <c:pt idx="46">
                  <c:v>4600</c:v>
                </c:pt>
                <c:pt idx="47">
                  <c:v>4600</c:v>
                </c:pt>
                <c:pt idx="48">
                  <c:v>4600</c:v>
                </c:pt>
                <c:pt idx="50">
                  <c:v>4600</c:v>
                </c:pt>
                <c:pt idx="52">
                  <c:v>4680</c:v>
                </c:pt>
                <c:pt idx="55">
                  <c:v>4680</c:v>
                </c:pt>
                <c:pt idx="56">
                  <c:v>4680</c:v>
                </c:pt>
                <c:pt idx="57">
                  <c:v>4680</c:v>
                </c:pt>
                <c:pt idx="58">
                  <c:v>4680</c:v>
                </c:pt>
                <c:pt idx="59">
                  <c:v>4680</c:v>
                </c:pt>
                <c:pt idx="61">
                  <c:v>4650</c:v>
                </c:pt>
                <c:pt idx="63">
                  <c:v>4650</c:v>
                </c:pt>
                <c:pt idx="65">
                  <c:v>4650</c:v>
                </c:pt>
                <c:pt idx="66">
                  <c:v>4650</c:v>
                </c:pt>
                <c:pt idx="68">
                  <c:v>4650</c:v>
                </c:pt>
                <c:pt idx="69">
                  <c:v>4650</c:v>
                </c:pt>
                <c:pt idx="70">
                  <c:v>4650</c:v>
                </c:pt>
                <c:pt idx="71">
                  <c:v>4650</c:v>
                </c:pt>
                <c:pt idx="72">
                  <c:v>4650</c:v>
                </c:pt>
                <c:pt idx="73">
                  <c:v>4650</c:v>
                </c:pt>
                <c:pt idx="74">
                  <c:v>4650</c:v>
                </c:pt>
                <c:pt idx="75">
                  <c:v>4650</c:v>
                </c:pt>
                <c:pt idx="76">
                  <c:v>4650</c:v>
                </c:pt>
                <c:pt idx="77">
                  <c:v>4650</c:v>
                </c:pt>
                <c:pt idx="78">
                  <c:v>4650</c:v>
                </c:pt>
                <c:pt idx="79">
                  <c:v>4650</c:v>
                </c:pt>
                <c:pt idx="80">
                  <c:v>4650</c:v>
                </c:pt>
                <c:pt idx="83">
                  <c:v>4650</c:v>
                </c:pt>
                <c:pt idx="85">
                  <c:v>4650</c:v>
                </c:pt>
                <c:pt idx="87">
                  <c:v>4650</c:v>
                </c:pt>
                <c:pt idx="88">
                  <c:v>4650</c:v>
                </c:pt>
                <c:pt idx="89">
                  <c:v>4650</c:v>
                </c:pt>
                <c:pt idx="90">
                  <c:v>4650</c:v>
                </c:pt>
                <c:pt idx="91">
                  <c:v>4650</c:v>
                </c:pt>
                <c:pt idx="92">
                  <c:v>4750</c:v>
                </c:pt>
                <c:pt idx="93">
                  <c:v>4750</c:v>
                </c:pt>
                <c:pt idx="95">
                  <c:v>4750</c:v>
                </c:pt>
                <c:pt idx="96">
                  <c:v>4950</c:v>
                </c:pt>
                <c:pt idx="98">
                  <c:v>4950</c:v>
                </c:pt>
                <c:pt idx="101">
                  <c:v>5200</c:v>
                </c:pt>
                <c:pt idx="102">
                  <c:v>5200</c:v>
                </c:pt>
                <c:pt idx="103">
                  <c:v>5200</c:v>
                </c:pt>
                <c:pt idx="104">
                  <c:v>5200</c:v>
                </c:pt>
                <c:pt idx="105">
                  <c:v>5200</c:v>
                </c:pt>
                <c:pt idx="107">
                  <c:v>5350</c:v>
                </c:pt>
                <c:pt idx="109">
                  <c:v>5350</c:v>
                </c:pt>
                <c:pt idx="110">
                  <c:v>5350</c:v>
                </c:pt>
                <c:pt idx="111">
                  <c:v>5350</c:v>
                </c:pt>
                <c:pt idx="112">
                  <c:v>5350</c:v>
                </c:pt>
                <c:pt idx="113">
                  <c:v>5350</c:v>
                </c:pt>
                <c:pt idx="114">
                  <c:v>5350</c:v>
                </c:pt>
                <c:pt idx="115">
                  <c:v>5350</c:v>
                </c:pt>
                <c:pt idx="116">
                  <c:v>5350</c:v>
                </c:pt>
                <c:pt idx="117">
                  <c:v>5350</c:v>
                </c:pt>
                <c:pt idx="118">
                  <c:v>5750</c:v>
                </c:pt>
                <c:pt idx="119">
                  <c:v>5750</c:v>
                </c:pt>
                <c:pt idx="120">
                  <c:v>5750</c:v>
                </c:pt>
                <c:pt idx="122">
                  <c:v>5765</c:v>
                </c:pt>
                <c:pt idx="123">
                  <c:v>5780</c:v>
                </c:pt>
                <c:pt idx="125">
                  <c:v>5780</c:v>
                </c:pt>
                <c:pt idx="127">
                  <c:v>5780</c:v>
                </c:pt>
                <c:pt idx="128">
                  <c:v>5780</c:v>
                </c:pt>
                <c:pt idx="129">
                  <c:v>5780</c:v>
                </c:pt>
                <c:pt idx="131">
                  <c:v>5780</c:v>
                </c:pt>
                <c:pt idx="132">
                  <c:v>5780</c:v>
                </c:pt>
                <c:pt idx="133">
                  <c:v>5780</c:v>
                </c:pt>
                <c:pt idx="135">
                  <c:v>5780</c:v>
                </c:pt>
                <c:pt idx="136">
                  <c:v>5780</c:v>
                </c:pt>
                <c:pt idx="138">
                  <c:v>5780</c:v>
                </c:pt>
                <c:pt idx="139">
                  <c:v>5780</c:v>
                </c:pt>
                <c:pt idx="140">
                  <c:v>5780</c:v>
                </c:pt>
                <c:pt idx="141">
                  <c:v>5730</c:v>
                </c:pt>
                <c:pt idx="143">
                  <c:v>5730</c:v>
                </c:pt>
                <c:pt idx="144">
                  <c:v>5730</c:v>
                </c:pt>
                <c:pt idx="145">
                  <c:v>5730</c:v>
                </c:pt>
                <c:pt idx="146">
                  <c:v>5730</c:v>
                </c:pt>
                <c:pt idx="147">
                  <c:v>5780</c:v>
                </c:pt>
                <c:pt idx="148">
                  <c:v>5780</c:v>
                </c:pt>
                <c:pt idx="149">
                  <c:v>5780</c:v>
                </c:pt>
                <c:pt idx="151">
                  <c:v>5650</c:v>
                </c:pt>
                <c:pt idx="152">
                  <c:v>5650</c:v>
                </c:pt>
                <c:pt idx="153">
                  <c:v>5650</c:v>
                </c:pt>
                <c:pt idx="155">
                  <c:v>5650</c:v>
                </c:pt>
                <c:pt idx="157">
                  <c:v>5650</c:v>
                </c:pt>
                <c:pt idx="158">
                  <c:v>5650</c:v>
                </c:pt>
                <c:pt idx="160">
                  <c:v>5400</c:v>
                </c:pt>
                <c:pt idx="161">
                  <c:v>5400</c:v>
                </c:pt>
                <c:pt idx="162">
                  <c:v>5400</c:v>
                </c:pt>
                <c:pt idx="163">
                  <c:v>5400</c:v>
                </c:pt>
                <c:pt idx="164">
                  <c:v>5400</c:v>
                </c:pt>
                <c:pt idx="165">
                  <c:v>5400</c:v>
                </c:pt>
                <c:pt idx="166">
                  <c:v>5400</c:v>
                </c:pt>
                <c:pt idx="167">
                  <c:v>5400</c:v>
                </c:pt>
                <c:pt idx="168">
                  <c:v>5400</c:v>
                </c:pt>
                <c:pt idx="170">
                  <c:v>5400</c:v>
                </c:pt>
                <c:pt idx="171">
                  <c:v>5400</c:v>
                </c:pt>
                <c:pt idx="172">
                  <c:v>4650</c:v>
                </c:pt>
                <c:pt idx="173">
                  <c:v>4650</c:v>
                </c:pt>
                <c:pt idx="174">
                  <c:v>4700</c:v>
                </c:pt>
                <c:pt idx="175">
                  <c:v>4550</c:v>
                </c:pt>
                <c:pt idx="176">
                  <c:v>4550</c:v>
                </c:pt>
                <c:pt idx="177">
                  <c:v>4550</c:v>
                </c:pt>
                <c:pt idx="178">
                  <c:v>4550</c:v>
                </c:pt>
                <c:pt idx="179">
                  <c:v>4550</c:v>
                </c:pt>
                <c:pt idx="181">
                  <c:v>4700</c:v>
                </c:pt>
                <c:pt idx="183">
                  <c:v>4700</c:v>
                </c:pt>
                <c:pt idx="185">
                  <c:v>4700</c:v>
                </c:pt>
                <c:pt idx="186">
                  <c:v>4700</c:v>
                </c:pt>
                <c:pt idx="187">
                  <c:v>4700</c:v>
                </c:pt>
                <c:pt idx="188">
                  <c:v>4700</c:v>
                </c:pt>
                <c:pt idx="190">
                  <c:v>4700</c:v>
                </c:pt>
                <c:pt idx="191">
                  <c:v>4700</c:v>
                </c:pt>
                <c:pt idx="192">
                  <c:v>4700</c:v>
                </c:pt>
                <c:pt idx="193">
                  <c:v>4700</c:v>
                </c:pt>
                <c:pt idx="197">
                  <c:v>4700</c:v>
                </c:pt>
                <c:pt idx="198">
                  <c:v>4550</c:v>
                </c:pt>
                <c:pt idx="199">
                  <c:v>4600</c:v>
                </c:pt>
                <c:pt idx="201">
                  <c:v>4600</c:v>
                </c:pt>
                <c:pt idx="202">
                  <c:v>4600</c:v>
                </c:pt>
                <c:pt idx="204">
                  <c:v>4600</c:v>
                </c:pt>
                <c:pt idx="205">
                  <c:v>4700</c:v>
                </c:pt>
                <c:pt idx="208">
                  <c:v>4700</c:v>
                </c:pt>
                <c:pt idx="209">
                  <c:v>4750</c:v>
                </c:pt>
                <c:pt idx="210">
                  <c:v>4750</c:v>
                </c:pt>
                <c:pt idx="211">
                  <c:v>4750</c:v>
                </c:pt>
                <c:pt idx="212">
                  <c:v>4750</c:v>
                </c:pt>
                <c:pt idx="214">
                  <c:v>4750</c:v>
                </c:pt>
                <c:pt idx="215">
                  <c:v>4750</c:v>
                </c:pt>
                <c:pt idx="216">
                  <c:v>4750</c:v>
                </c:pt>
                <c:pt idx="217">
                  <c:v>4750</c:v>
                </c:pt>
                <c:pt idx="218">
                  <c:v>4750</c:v>
                </c:pt>
                <c:pt idx="219">
                  <c:v>4700</c:v>
                </c:pt>
                <c:pt idx="221">
                  <c:v>4700</c:v>
                </c:pt>
                <c:pt idx="223">
                  <c:v>4700</c:v>
                </c:pt>
                <c:pt idx="224">
                  <c:v>4700</c:v>
                </c:pt>
                <c:pt idx="225">
                  <c:v>4700</c:v>
                </c:pt>
                <c:pt idx="227">
                  <c:v>4700</c:v>
                </c:pt>
                <c:pt idx="228">
                  <c:v>4750</c:v>
                </c:pt>
                <c:pt idx="229">
                  <c:v>4750</c:v>
                </c:pt>
                <c:pt idx="230">
                  <c:v>4750</c:v>
                </c:pt>
                <c:pt idx="231">
                  <c:v>4800</c:v>
                </c:pt>
                <c:pt idx="233">
                  <c:v>4800</c:v>
                </c:pt>
                <c:pt idx="234">
                  <c:v>4800</c:v>
                </c:pt>
                <c:pt idx="236">
                  <c:v>4800</c:v>
                </c:pt>
                <c:pt idx="237">
                  <c:v>4800</c:v>
                </c:pt>
                <c:pt idx="238">
                  <c:v>4800</c:v>
                </c:pt>
                <c:pt idx="239">
                  <c:v>4800</c:v>
                </c:pt>
                <c:pt idx="240">
                  <c:v>4800</c:v>
                </c:pt>
                <c:pt idx="241">
                  <c:v>4800</c:v>
                </c:pt>
                <c:pt idx="242">
                  <c:v>4800</c:v>
                </c:pt>
                <c:pt idx="243">
                  <c:v>4800</c:v>
                </c:pt>
                <c:pt idx="244">
                  <c:v>4800</c:v>
                </c:pt>
                <c:pt idx="245">
                  <c:v>4800</c:v>
                </c:pt>
                <c:pt idx="246">
                  <c:v>4800</c:v>
                </c:pt>
                <c:pt idx="247">
                  <c:v>4800</c:v>
                </c:pt>
                <c:pt idx="248">
                  <c:v>4800</c:v>
                </c:pt>
                <c:pt idx="249">
                  <c:v>4800</c:v>
                </c:pt>
                <c:pt idx="250">
                  <c:v>4800</c:v>
                </c:pt>
                <c:pt idx="252">
                  <c:v>4800</c:v>
                </c:pt>
                <c:pt idx="253">
                  <c:v>4800</c:v>
                </c:pt>
                <c:pt idx="254">
                  <c:v>4800</c:v>
                </c:pt>
                <c:pt idx="255">
                  <c:v>4750</c:v>
                </c:pt>
                <c:pt idx="256">
                  <c:v>4750</c:v>
                </c:pt>
                <c:pt idx="257">
                  <c:v>4750</c:v>
                </c:pt>
                <c:pt idx="258">
                  <c:v>4750</c:v>
                </c:pt>
                <c:pt idx="259">
                  <c:v>4750</c:v>
                </c:pt>
                <c:pt idx="260">
                  <c:v>4750</c:v>
                </c:pt>
                <c:pt idx="261">
                  <c:v>4750</c:v>
                </c:pt>
                <c:pt idx="262">
                  <c:v>4750</c:v>
                </c:pt>
                <c:pt idx="263">
                  <c:v>4750</c:v>
                </c:pt>
                <c:pt idx="264">
                  <c:v>4750</c:v>
                </c:pt>
                <c:pt idx="265">
                  <c:v>4750</c:v>
                </c:pt>
                <c:pt idx="266">
                  <c:v>4750</c:v>
                </c:pt>
                <c:pt idx="267">
                  <c:v>4750</c:v>
                </c:pt>
                <c:pt idx="269">
                  <c:v>4700</c:v>
                </c:pt>
                <c:pt idx="270">
                  <c:v>4700</c:v>
                </c:pt>
                <c:pt idx="272">
                  <c:v>4700</c:v>
                </c:pt>
                <c:pt idx="273">
                  <c:v>4700</c:v>
                </c:pt>
                <c:pt idx="274">
                  <c:v>4700</c:v>
                </c:pt>
                <c:pt idx="276">
                  <c:v>4700</c:v>
                </c:pt>
                <c:pt idx="277">
                  <c:v>4700</c:v>
                </c:pt>
                <c:pt idx="278">
                  <c:v>4700</c:v>
                </c:pt>
                <c:pt idx="279">
                  <c:v>4700</c:v>
                </c:pt>
                <c:pt idx="280">
                  <c:v>4700</c:v>
                </c:pt>
                <c:pt idx="281">
                  <c:v>4600</c:v>
                </c:pt>
                <c:pt idx="282">
                  <c:v>4700</c:v>
                </c:pt>
                <c:pt idx="283">
                  <c:v>4600</c:v>
                </c:pt>
                <c:pt idx="284">
                  <c:v>4700</c:v>
                </c:pt>
                <c:pt idx="285">
                  <c:v>4700</c:v>
                </c:pt>
                <c:pt idx="286">
                  <c:v>4700</c:v>
                </c:pt>
                <c:pt idx="287">
                  <c:v>4700</c:v>
                </c:pt>
                <c:pt idx="288">
                  <c:v>4700</c:v>
                </c:pt>
                <c:pt idx="289">
                  <c:v>4700</c:v>
                </c:pt>
                <c:pt idx="291">
                  <c:v>4700</c:v>
                </c:pt>
                <c:pt idx="292">
                  <c:v>4700</c:v>
                </c:pt>
                <c:pt idx="293">
                  <c:v>4700</c:v>
                </c:pt>
                <c:pt idx="294">
                  <c:v>4700</c:v>
                </c:pt>
                <c:pt idx="295">
                  <c:v>4500</c:v>
                </c:pt>
                <c:pt idx="296">
                  <c:v>4450</c:v>
                </c:pt>
                <c:pt idx="297">
                  <c:v>4450</c:v>
                </c:pt>
                <c:pt idx="298">
                  <c:v>4450</c:v>
                </c:pt>
                <c:pt idx="299">
                  <c:v>4450</c:v>
                </c:pt>
                <c:pt idx="300">
                  <c:v>4450</c:v>
                </c:pt>
                <c:pt idx="301">
                  <c:v>4450</c:v>
                </c:pt>
                <c:pt idx="302">
                  <c:v>4450</c:v>
                </c:pt>
                <c:pt idx="303">
                  <c:v>4450</c:v>
                </c:pt>
                <c:pt idx="304">
                  <c:v>4370</c:v>
                </c:pt>
                <c:pt idx="305">
                  <c:v>4400</c:v>
                </c:pt>
                <c:pt idx="306">
                  <c:v>4400</c:v>
                </c:pt>
                <c:pt idx="307">
                  <c:v>4400</c:v>
                </c:pt>
                <c:pt idx="308">
                  <c:v>4400</c:v>
                </c:pt>
                <c:pt idx="310">
                  <c:v>4400</c:v>
                </c:pt>
                <c:pt idx="312">
                  <c:v>4520</c:v>
                </c:pt>
                <c:pt idx="313">
                  <c:v>4400</c:v>
                </c:pt>
                <c:pt idx="314">
                  <c:v>4400</c:v>
                </c:pt>
                <c:pt idx="316">
                  <c:v>4500</c:v>
                </c:pt>
                <c:pt idx="317">
                  <c:v>4500</c:v>
                </c:pt>
                <c:pt idx="319">
                  <c:v>4500</c:v>
                </c:pt>
                <c:pt idx="321">
                  <c:v>4500</c:v>
                </c:pt>
                <c:pt idx="322">
                  <c:v>4500</c:v>
                </c:pt>
                <c:pt idx="323">
                  <c:v>4500</c:v>
                </c:pt>
                <c:pt idx="324">
                  <c:v>4500</c:v>
                </c:pt>
                <c:pt idx="325">
                  <c:v>4500</c:v>
                </c:pt>
                <c:pt idx="327">
                  <c:v>4500</c:v>
                </c:pt>
                <c:pt idx="328">
                  <c:v>4500</c:v>
                </c:pt>
                <c:pt idx="329">
                  <c:v>4500</c:v>
                </c:pt>
                <c:pt idx="330">
                  <c:v>4500</c:v>
                </c:pt>
                <c:pt idx="331">
                  <c:v>4500</c:v>
                </c:pt>
                <c:pt idx="332">
                  <c:v>4500</c:v>
                </c:pt>
                <c:pt idx="333">
                  <c:v>4500</c:v>
                </c:pt>
                <c:pt idx="335">
                  <c:v>4500</c:v>
                </c:pt>
                <c:pt idx="336">
                  <c:v>4500</c:v>
                </c:pt>
                <c:pt idx="337">
                  <c:v>4500</c:v>
                </c:pt>
                <c:pt idx="339">
                  <c:v>4500</c:v>
                </c:pt>
                <c:pt idx="340">
                  <c:v>4500</c:v>
                </c:pt>
                <c:pt idx="341">
                  <c:v>4500</c:v>
                </c:pt>
                <c:pt idx="343">
                  <c:v>4500</c:v>
                </c:pt>
                <c:pt idx="344">
                  <c:v>4500</c:v>
                </c:pt>
                <c:pt idx="345">
                  <c:v>4500</c:v>
                </c:pt>
                <c:pt idx="347">
                  <c:v>4500</c:v>
                </c:pt>
                <c:pt idx="348">
                  <c:v>4500</c:v>
                </c:pt>
                <c:pt idx="350">
                  <c:v>4500</c:v>
                </c:pt>
                <c:pt idx="352">
                  <c:v>4500</c:v>
                </c:pt>
                <c:pt idx="353">
                  <c:v>4500</c:v>
                </c:pt>
                <c:pt idx="355">
                  <c:v>4500</c:v>
                </c:pt>
                <c:pt idx="356">
                  <c:v>4500</c:v>
                </c:pt>
                <c:pt idx="357">
                  <c:v>4500</c:v>
                </c:pt>
                <c:pt idx="358">
                  <c:v>4500</c:v>
                </c:pt>
                <c:pt idx="359">
                  <c:v>4500</c:v>
                </c:pt>
                <c:pt idx="361">
                  <c:v>4500</c:v>
                </c:pt>
                <c:pt idx="362">
                  <c:v>4500</c:v>
                </c:pt>
                <c:pt idx="364">
                  <c:v>4500</c:v>
                </c:pt>
                <c:pt idx="365">
                  <c:v>4500</c:v>
                </c:pt>
                <c:pt idx="367">
                  <c:v>4650</c:v>
                </c:pt>
                <c:pt idx="368">
                  <c:v>4650</c:v>
                </c:pt>
                <c:pt idx="369">
                  <c:v>4650</c:v>
                </c:pt>
                <c:pt idx="370">
                  <c:v>4650</c:v>
                </c:pt>
                <c:pt idx="371">
                  <c:v>4650</c:v>
                </c:pt>
                <c:pt idx="373">
                  <c:v>4650</c:v>
                </c:pt>
                <c:pt idx="374">
                  <c:v>4650</c:v>
                </c:pt>
                <c:pt idx="375">
                  <c:v>4650</c:v>
                </c:pt>
                <c:pt idx="376">
                  <c:v>4650</c:v>
                </c:pt>
                <c:pt idx="378">
                  <c:v>4600</c:v>
                </c:pt>
                <c:pt idx="379">
                  <c:v>4650</c:v>
                </c:pt>
                <c:pt idx="380">
                  <c:v>4650</c:v>
                </c:pt>
                <c:pt idx="382">
                  <c:v>4600</c:v>
                </c:pt>
                <c:pt idx="383">
                  <c:v>4600</c:v>
                </c:pt>
                <c:pt idx="384">
                  <c:v>4600</c:v>
                </c:pt>
                <c:pt idx="385">
                  <c:v>4600</c:v>
                </c:pt>
                <c:pt idx="386">
                  <c:v>4600</c:v>
                </c:pt>
                <c:pt idx="387">
                  <c:v>4600</c:v>
                </c:pt>
                <c:pt idx="388">
                  <c:v>4600</c:v>
                </c:pt>
                <c:pt idx="389">
                  <c:v>4600</c:v>
                </c:pt>
                <c:pt idx="390">
                  <c:v>4600</c:v>
                </c:pt>
                <c:pt idx="392">
                  <c:v>4600</c:v>
                </c:pt>
                <c:pt idx="393">
                  <c:v>4600</c:v>
                </c:pt>
                <c:pt idx="394">
                  <c:v>4600</c:v>
                </c:pt>
                <c:pt idx="395">
                  <c:v>4600</c:v>
                </c:pt>
                <c:pt idx="396">
                  <c:v>4600</c:v>
                </c:pt>
                <c:pt idx="397">
                  <c:v>4650</c:v>
                </c:pt>
                <c:pt idx="398">
                  <c:v>4650</c:v>
                </c:pt>
                <c:pt idx="399">
                  <c:v>4650</c:v>
                </c:pt>
                <c:pt idx="401">
                  <c:v>4650</c:v>
                </c:pt>
                <c:pt idx="402">
                  <c:v>4650</c:v>
                </c:pt>
                <c:pt idx="403">
                  <c:v>4650</c:v>
                </c:pt>
                <c:pt idx="405">
                  <c:v>4650</c:v>
                </c:pt>
                <c:pt idx="406">
                  <c:v>4600</c:v>
                </c:pt>
                <c:pt idx="407">
                  <c:v>4600</c:v>
                </c:pt>
                <c:pt idx="408">
                  <c:v>4600</c:v>
                </c:pt>
                <c:pt idx="409">
                  <c:v>4600</c:v>
                </c:pt>
                <c:pt idx="410">
                  <c:v>4600</c:v>
                </c:pt>
                <c:pt idx="411">
                  <c:v>4600</c:v>
                </c:pt>
                <c:pt idx="412">
                  <c:v>4600</c:v>
                </c:pt>
                <c:pt idx="413">
                  <c:v>4600</c:v>
                </c:pt>
                <c:pt idx="414">
                  <c:v>4600</c:v>
                </c:pt>
                <c:pt idx="415">
                  <c:v>4600</c:v>
                </c:pt>
                <c:pt idx="417">
                  <c:v>4600</c:v>
                </c:pt>
                <c:pt idx="419">
                  <c:v>4600</c:v>
                </c:pt>
                <c:pt idx="420">
                  <c:v>4600</c:v>
                </c:pt>
                <c:pt idx="421">
                  <c:v>4600</c:v>
                </c:pt>
                <c:pt idx="423">
                  <c:v>4600</c:v>
                </c:pt>
                <c:pt idx="424">
                  <c:v>4600</c:v>
                </c:pt>
                <c:pt idx="426">
                  <c:v>4600</c:v>
                </c:pt>
                <c:pt idx="428">
                  <c:v>4600</c:v>
                </c:pt>
                <c:pt idx="429">
                  <c:v>4600</c:v>
                </c:pt>
                <c:pt idx="430">
                  <c:v>4600</c:v>
                </c:pt>
                <c:pt idx="432">
                  <c:v>4600</c:v>
                </c:pt>
                <c:pt idx="434">
                  <c:v>4600</c:v>
                </c:pt>
                <c:pt idx="435">
                  <c:v>4600</c:v>
                </c:pt>
                <c:pt idx="436">
                  <c:v>4600</c:v>
                </c:pt>
                <c:pt idx="437">
                  <c:v>4600</c:v>
                </c:pt>
                <c:pt idx="438">
                  <c:v>4600</c:v>
                </c:pt>
                <c:pt idx="439">
                  <c:v>4600</c:v>
                </c:pt>
                <c:pt idx="440">
                  <c:v>4600</c:v>
                </c:pt>
                <c:pt idx="442">
                  <c:v>4800</c:v>
                </c:pt>
                <c:pt idx="443">
                  <c:v>4800</c:v>
                </c:pt>
                <c:pt idx="444">
                  <c:v>4800</c:v>
                </c:pt>
                <c:pt idx="445">
                  <c:v>5100</c:v>
                </c:pt>
                <c:pt idx="446">
                  <c:v>5100</c:v>
                </c:pt>
                <c:pt idx="447">
                  <c:v>5100</c:v>
                </c:pt>
                <c:pt idx="448">
                  <c:v>5100</c:v>
                </c:pt>
                <c:pt idx="450">
                  <c:v>5100</c:v>
                </c:pt>
                <c:pt idx="451">
                  <c:v>5100</c:v>
                </c:pt>
                <c:pt idx="456">
                  <c:v>5000</c:v>
                </c:pt>
                <c:pt idx="458">
                  <c:v>5000</c:v>
                </c:pt>
                <c:pt idx="464">
                  <c:v>4800</c:v>
                </c:pt>
                <c:pt idx="465">
                  <c:v>4800</c:v>
                </c:pt>
                <c:pt idx="466">
                  <c:v>4800</c:v>
                </c:pt>
                <c:pt idx="467">
                  <c:v>4800</c:v>
                </c:pt>
                <c:pt idx="468">
                  <c:v>4800</c:v>
                </c:pt>
                <c:pt idx="471">
                  <c:v>4600</c:v>
                </c:pt>
                <c:pt idx="472">
                  <c:v>4400</c:v>
                </c:pt>
                <c:pt idx="473">
                  <c:v>4250</c:v>
                </c:pt>
                <c:pt idx="474">
                  <c:v>4200</c:v>
                </c:pt>
                <c:pt idx="476">
                  <c:v>3950</c:v>
                </c:pt>
                <c:pt idx="477">
                  <c:v>3950</c:v>
                </c:pt>
                <c:pt idx="478">
                  <c:v>3975</c:v>
                </c:pt>
                <c:pt idx="480">
                  <c:v>3880</c:v>
                </c:pt>
                <c:pt idx="482">
                  <c:v>3880</c:v>
                </c:pt>
                <c:pt idx="484">
                  <c:v>3880</c:v>
                </c:pt>
                <c:pt idx="486">
                  <c:v>3750</c:v>
                </c:pt>
                <c:pt idx="487">
                  <c:v>3750</c:v>
                </c:pt>
                <c:pt idx="488">
                  <c:v>3750</c:v>
                </c:pt>
                <c:pt idx="489">
                  <c:v>3750</c:v>
                </c:pt>
                <c:pt idx="490">
                  <c:v>3750</c:v>
                </c:pt>
                <c:pt idx="491">
                  <c:v>3750</c:v>
                </c:pt>
                <c:pt idx="492">
                  <c:v>3750</c:v>
                </c:pt>
                <c:pt idx="493">
                  <c:v>3750</c:v>
                </c:pt>
                <c:pt idx="495">
                  <c:v>3650</c:v>
                </c:pt>
                <c:pt idx="496">
                  <c:v>3650</c:v>
                </c:pt>
                <c:pt idx="497">
                  <c:v>3650</c:v>
                </c:pt>
                <c:pt idx="499">
                  <c:v>3650</c:v>
                </c:pt>
                <c:pt idx="501">
                  <c:v>3650</c:v>
                </c:pt>
                <c:pt idx="503">
                  <c:v>3650</c:v>
                </c:pt>
                <c:pt idx="504">
                  <c:v>3650</c:v>
                </c:pt>
                <c:pt idx="506">
                  <c:v>3650</c:v>
                </c:pt>
                <c:pt idx="507">
                  <c:v>3650</c:v>
                </c:pt>
                <c:pt idx="508">
                  <c:v>3650</c:v>
                </c:pt>
                <c:pt idx="510">
                  <c:v>3650</c:v>
                </c:pt>
                <c:pt idx="512">
                  <c:v>3650</c:v>
                </c:pt>
                <c:pt idx="514">
                  <c:v>3650</c:v>
                </c:pt>
                <c:pt idx="516">
                  <c:v>3650</c:v>
                </c:pt>
                <c:pt idx="517">
                  <c:v>3650</c:v>
                </c:pt>
                <c:pt idx="519">
                  <c:v>3650</c:v>
                </c:pt>
                <c:pt idx="520">
                  <c:v>3650</c:v>
                </c:pt>
                <c:pt idx="521">
                  <c:v>3650</c:v>
                </c:pt>
                <c:pt idx="522">
                  <c:v>3650</c:v>
                </c:pt>
                <c:pt idx="523">
                  <c:v>3650</c:v>
                </c:pt>
                <c:pt idx="525">
                  <c:v>3600</c:v>
                </c:pt>
                <c:pt idx="526">
                  <c:v>3600</c:v>
                </c:pt>
                <c:pt idx="527">
                  <c:v>3650</c:v>
                </c:pt>
                <c:pt idx="528">
                  <c:v>3650</c:v>
                </c:pt>
                <c:pt idx="530">
                  <c:v>3750</c:v>
                </c:pt>
                <c:pt idx="531">
                  <c:v>3650</c:v>
                </c:pt>
                <c:pt idx="532">
                  <c:v>3750</c:v>
                </c:pt>
                <c:pt idx="533">
                  <c:v>3800</c:v>
                </c:pt>
                <c:pt idx="534">
                  <c:v>3850</c:v>
                </c:pt>
                <c:pt idx="535">
                  <c:v>3850</c:v>
                </c:pt>
                <c:pt idx="536">
                  <c:v>3850</c:v>
                </c:pt>
                <c:pt idx="537">
                  <c:v>3850</c:v>
                </c:pt>
                <c:pt idx="538">
                  <c:v>3850</c:v>
                </c:pt>
                <c:pt idx="539">
                  <c:v>3850</c:v>
                </c:pt>
                <c:pt idx="540">
                  <c:v>3850</c:v>
                </c:pt>
                <c:pt idx="542">
                  <c:v>3800</c:v>
                </c:pt>
                <c:pt idx="543">
                  <c:v>3850</c:v>
                </c:pt>
                <c:pt idx="545">
                  <c:v>3850</c:v>
                </c:pt>
                <c:pt idx="546">
                  <c:v>3800</c:v>
                </c:pt>
                <c:pt idx="547">
                  <c:v>3800</c:v>
                </c:pt>
                <c:pt idx="548">
                  <c:v>3800</c:v>
                </c:pt>
                <c:pt idx="549">
                  <c:v>3800</c:v>
                </c:pt>
                <c:pt idx="550">
                  <c:v>3800</c:v>
                </c:pt>
                <c:pt idx="551">
                  <c:v>3800</c:v>
                </c:pt>
                <c:pt idx="552">
                  <c:v>3800</c:v>
                </c:pt>
                <c:pt idx="553">
                  <c:v>3800</c:v>
                </c:pt>
                <c:pt idx="554">
                  <c:v>3800</c:v>
                </c:pt>
                <c:pt idx="555">
                  <c:v>3800</c:v>
                </c:pt>
                <c:pt idx="556">
                  <c:v>3800</c:v>
                </c:pt>
                <c:pt idx="557">
                  <c:v>3800</c:v>
                </c:pt>
                <c:pt idx="558">
                  <c:v>3800</c:v>
                </c:pt>
                <c:pt idx="559">
                  <c:v>3800</c:v>
                </c:pt>
                <c:pt idx="560">
                  <c:v>3800</c:v>
                </c:pt>
                <c:pt idx="561">
                  <c:v>3800</c:v>
                </c:pt>
                <c:pt idx="562">
                  <c:v>3800</c:v>
                </c:pt>
                <c:pt idx="563">
                  <c:v>3750</c:v>
                </c:pt>
                <c:pt idx="564">
                  <c:v>3750</c:v>
                </c:pt>
                <c:pt idx="565">
                  <c:v>3750</c:v>
                </c:pt>
                <c:pt idx="566">
                  <c:v>3750</c:v>
                </c:pt>
                <c:pt idx="568">
                  <c:v>3750</c:v>
                </c:pt>
                <c:pt idx="569">
                  <c:v>3750</c:v>
                </c:pt>
                <c:pt idx="570">
                  <c:v>3750</c:v>
                </c:pt>
                <c:pt idx="571">
                  <c:v>3750</c:v>
                </c:pt>
                <c:pt idx="572">
                  <c:v>3750</c:v>
                </c:pt>
                <c:pt idx="573">
                  <c:v>3750</c:v>
                </c:pt>
                <c:pt idx="574">
                  <c:v>3750</c:v>
                </c:pt>
                <c:pt idx="575">
                  <c:v>3750</c:v>
                </c:pt>
                <c:pt idx="576">
                  <c:v>3750</c:v>
                </c:pt>
                <c:pt idx="577">
                  <c:v>3750</c:v>
                </c:pt>
                <c:pt idx="578">
                  <c:v>3750</c:v>
                </c:pt>
                <c:pt idx="579">
                  <c:v>3750</c:v>
                </c:pt>
                <c:pt idx="580">
                  <c:v>3750</c:v>
                </c:pt>
                <c:pt idx="581">
                  <c:v>3750</c:v>
                </c:pt>
                <c:pt idx="582">
                  <c:v>3750</c:v>
                </c:pt>
                <c:pt idx="583">
                  <c:v>3750</c:v>
                </c:pt>
                <c:pt idx="584">
                  <c:v>3750</c:v>
                </c:pt>
                <c:pt idx="585">
                  <c:v>3750</c:v>
                </c:pt>
                <c:pt idx="586">
                  <c:v>3750</c:v>
                </c:pt>
                <c:pt idx="587">
                  <c:v>3750</c:v>
                </c:pt>
                <c:pt idx="588">
                  <c:v>3750</c:v>
                </c:pt>
                <c:pt idx="589">
                  <c:v>3750</c:v>
                </c:pt>
                <c:pt idx="590">
                  <c:v>3750</c:v>
                </c:pt>
                <c:pt idx="591">
                  <c:v>3750</c:v>
                </c:pt>
                <c:pt idx="592">
                  <c:v>3750</c:v>
                </c:pt>
                <c:pt idx="593">
                  <c:v>3750</c:v>
                </c:pt>
                <c:pt idx="594">
                  <c:v>3750</c:v>
                </c:pt>
                <c:pt idx="595">
                  <c:v>3750</c:v>
                </c:pt>
                <c:pt idx="596">
                  <c:v>3750</c:v>
                </c:pt>
                <c:pt idx="597">
                  <c:v>3750</c:v>
                </c:pt>
                <c:pt idx="598">
                  <c:v>3750</c:v>
                </c:pt>
                <c:pt idx="599">
                  <c:v>3750</c:v>
                </c:pt>
                <c:pt idx="600">
                  <c:v>3750</c:v>
                </c:pt>
                <c:pt idx="601">
                  <c:v>3750</c:v>
                </c:pt>
                <c:pt idx="602">
                  <c:v>3750</c:v>
                </c:pt>
                <c:pt idx="603">
                  <c:v>3600</c:v>
                </c:pt>
                <c:pt idx="604">
                  <c:v>3600</c:v>
                </c:pt>
                <c:pt idx="605">
                  <c:v>3600</c:v>
                </c:pt>
                <c:pt idx="606">
                  <c:v>3600</c:v>
                </c:pt>
                <c:pt idx="607">
                  <c:v>3600</c:v>
                </c:pt>
                <c:pt idx="608">
                  <c:v>3600</c:v>
                </c:pt>
                <c:pt idx="609">
                  <c:v>3600</c:v>
                </c:pt>
                <c:pt idx="610">
                  <c:v>3550</c:v>
                </c:pt>
                <c:pt idx="611">
                  <c:v>3550</c:v>
                </c:pt>
                <c:pt idx="612">
                  <c:v>3550</c:v>
                </c:pt>
                <c:pt idx="613">
                  <c:v>3550</c:v>
                </c:pt>
                <c:pt idx="614">
                  <c:v>3550</c:v>
                </c:pt>
                <c:pt idx="615">
                  <c:v>3550</c:v>
                </c:pt>
                <c:pt idx="616">
                  <c:v>3550</c:v>
                </c:pt>
                <c:pt idx="617">
                  <c:v>3550</c:v>
                </c:pt>
                <c:pt idx="618">
                  <c:v>3550</c:v>
                </c:pt>
                <c:pt idx="619">
                  <c:v>3550</c:v>
                </c:pt>
                <c:pt idx="620">
                  <c:v>3550</c:v>
                </c:pt>
                <c:pt idx="621">
                  <c:v>3550</c:v>
                </c:pt>
                <c:pt idx="622">
                  <c:v>3550</c:v>
                </c:pt>
                <c:pt idx="623">
                  <c:v>3550</c:v>
                </c:pt>
                <c:pt idx="624">
                  <c:v>3550</c:v>
                </c:pt>
                <c:pt idx="625">
                  <c:v>3550</c:v>
                </c:pt>
                <c:pt idx="626">
                  <c:v>3550</c:v>
                </c:pt>
                <c:pt idx="627">
                  <c:v>3550</c:v>
                </c:pt>
                <c:pt idx="628">
                  <c:v>3550</c:v>
                </c:pt>
                <c:pt idx="629">
                  <c:v>3550</c:v>
                </c:pt>
                <c:pt idx="630">
                  <c:v>3550</c:v>
                </c:pt>
                <c:pt idx="631">
                  <c:v>3550</c:v>
                </c:pt>
                <c:pt idx="632">
                  <c:v>3550</c:v>
                </c:pt>
                <c:pt idx="633">
                  <c:v>3550</c:v>
                </c:pt>
                <c:pt idx="634">
                  <c:v>3550</c:v>
                </c:pt>
                <c:pt idx="635">
                  <c:v>3750</c:v>
                </c:pt>
                <c:pt idx="636">
                  <c:v>3750</c:v>
                </c:pt>
                <c:pt idx="637">
                  <c:v>3750</c:v>
                </c:pt>
                <c:pt idx="638">
                  <c:v>3750</c:v>
                </c:pt>
                <c:pt idx="639">
                  <c:v>3750</c:v>
                </c:pt>
                <c:pt idx="640">
                  <c:v>3750</c:v>
                </c:pt>
                <c:pt idx="641">
                  <c:v>3750</c:v>
                </c:pt>
                <c:pt idx="642">
                  <c:v>3750</c:v>
                </c:pt>
                <c:pt idx="643">
                  <c:v>3750</c:v>
                </c:pt>
                <c:pt idx="644">
                  <c:v>3750</c:v>
                </c:pt>
                <c:pt idx="645">
                  <c:v>3800</c:v>
                </c:pt>
                <c:pt idx="646">
                  <c:v>3800</c:v>
                </c:pt>
                <c:pt idx="647">
                  <c:v>3800</c:v>
                </c:pt>
                <c:pt idx="648">
                  <c:v>3800</c:v>
                </c:pt>
                <c:pt idx="649">
                  <c:v>3950</c:v>
                </c:pt>
                <c:pt idx="650">
                  <c:v>3950</c:v>
                </c:pt>
                <c:pt idx="651">
                  <c:v>3950</c:v>
                </c:pt>
                <c:pt idx="652">
                  <c:v>3950</c:v>
                </c:pt>
                <c:pt idx="653">
                  <c:v>3950</c:v>
                </c:pt>
                <c:pt idx="654">
                  <c:v>3950</c:v>
                </c:pt>
                <c:pt idx="655">
                  <c:v>3950</c:v>
                </c:pt>
                <c:pt idx="656">
                  <c:v>3950</c:v>
                </c:pt>
                <c:pt idx="657">
                  <c:v>4100</c:v>
                </c:pt>
                <c:pt idx="658">
                  <c:v>4100</c:v>
                </c:pt>
                <c:pt idx="659">
                  <c:v>4050</c:v>
                </c:pt>
                <c:pt idx="660">
                  <c:v>4050</c:v>
                </c:pt>
                <c:pt idx="661">
                  <c:v>4050</c:v>
                </c:pt>
                <c:pt idx="662">
                  <c:v>4050</c:v>
                </c:pt>
                <c:pt idx="663">
                  <c:v>4050</c:v>
                </c:pt>
                <c:pt idx="664">
                  <c:v>4050</c:v>
                </c:pt>
                <c:pt idx="665">
                  <c:v>4050</c:v>
                </c:pt>
                <c:pt idx="666">
                  <c:v>4080</c:v>
                </c:pt>
                <c:pt idx="667">
                  <c:v>4080</c:v>
                </c:pt>
                <c:pt idx="668">
                  <c:v>4080</c:v>
                </c:pt>
                <c:pt idx="669">
                  <c:v>4080</c:v>
                </c:pt>
                <c:pt idx="670">
                  <c:v>4080</c:v>
                </c:pt>
                <c:pt idx="671">
                  <c:v>4080</c:v>
                </c:pt>
                <c:pt idx="672">
                  <c:v>4080</c:v>
                </c:pt>
                <c:pt idx="673">
                  <c:v>4080</c:v>
                </c:pt>
                <c:pt idx="674">
                  <c:v>4080</c:v>
                </c:pt>
                <c:pt idx="675">
                  <c:v>4080</c:v>
                </c:pt>
                <c:pt idx="676">
                  <c:v>4080</c:v>
                </c:pt>
                <c:pt idx="677">
                  <c:v>4080</c:v>
                </c:pt>
                <c:pt idx="678">
                  <c:v>4080</c:v>
                </c:pt>
                <c:pt idx="679">
                  <c:v>4100</c:v>
                </c:pt>
                <c:pt idx="680">
                  <c:v>4100</c:v>
                </c:pt>
                <c:pt idx="681">
                  <c:v>4100</c:v>
                </c:pt>
                <c:pt idx="682">
                  <c:v>4100</c:v>
                </c:pt>
                <c:pt idx="683">
                  <c:v>4100</c:v>
                </c:pt>
                <c:pt idx="684">
                  <c:v>4100</c:v>
                </c:pt>
                <c:pt idx="685">
                  <c:v>4100</c:v>
                </c:pt>
                <c:pt idx="686">
                  <c:v>4100</c:v>
                </c:pt>
                <c:pt idx="687">
                  <c:v>4100</c:v>
                </c:pt>
                <c:pt idx="688">
                  <c:v>4100</c:v>
                </c:pt>
                <c:pt idx="689">
                  <c:v>4100</c:v>
                </c:pt>
                <c:pt idx="690">
                  <c:v>4100</c:v>
                </c:pt>
                <c:pt idx="691">
                  <c:v>4100</c:v>
                </c:pt>
                <c:pt idx="692">
                  <c:v>4650</c:v>
                </c:pt>
                <c:pt idx="693">
                  <c:v>4650</c:v>
                </c:pt>
                <c:pt idx="694">
                  <c:v>4650</c:v>
                </c:pt>
                <c:pt idx="695">
                  <c:v>4650</c:v>
                </c:pt>
                <c:pt idx="696">
                  <c:v>4650</c:v>
                </c:pt>
                <c:pt idx="697">
                  <c:v>4650</c:v>
                </c:pt>
                <c:pt idx="698">
                  <c:v>4850</c:v>
                </c:pt>
                <c:pt idx="699">
                  <c:v>4850</c:v>
                </c:pt>
                <c:pt idx="700">
                  <c:v>4850</c:v>
                </c:pt>
                <c:pt idx="701">
                  <c:v>4850</c:v>
                </c:pt>
                <c:pt idx="702">
                  <c:v>4850</c:v>
                </c:pt>
                <c:pt idx="704">
                  <c:v>4650</c:v>
                </c:pt>
                <c:pt idx="705">
                  <c:v>4650</c:v>
                </c:pt>
                <c:pt idx="706">
                  <c:v>4650</c:v>
                </c:pt>
                <c:pt idx="707">
                  <c:v>4650</c:v>
                </c:pt>
                <c:pt idx="708">
                  <c:v>4500</c:v>
                </c:pt>
                <c:pt idx="709">
                  <c:v>4500</c:v>
                </c:pt>
                <c:pt idx="710">
                  <c:v>4500</c:v>
                </c:pt>
                <c:pt idx="711">
                  <c:v>4500</c:v>
                </c:pt>
                <c:pt idx="712">
                  <c:v>4500</c:v>
                </c:pt>
                <c:pt idx="713">
                  <c:v>4500</c:v>
                </c:pt>
                <c:pt idx="714">
                  <c:v>4500</c:v>
                </c:pt>
                <c:pt idx="715">
                  <c:v>4500</c:v>
                </c:pt>
                <c:pt idx="716">
                  <c:v>4500</c:v>
                </c:pt>
                <c:pt idx="717">
                  <c:v>4550</c:v>
                </c:pt>
                <c:pt idx="718">
                  <c:v>4550</c:v>
                </c:pt>
                <c:pt idx="719">
                  <c:v>4550</c:v>
                </c:pt>
                <c:pt idx="721">
                  <c:v>4550</c:v>
                </c:pt>
                <c:pt idx="722">
                  <c:v>4550</c:v>
                </c:pt>
                <c:pt idx="723">
                  <c:v>4550</c:v>
                </c:pt>
                <c:pt idx="724">
                  <c:v>4550</c:v>
                </c:pt>
                <c:pt idx="725">
                  <c:v>4550</c:v>
                </c:pt>
                <c:pt idx="726">
                  <c:v>4550</c:v>
                </c:pt>
                <c:pt idx="727">
                  <c:v>4550</c:v>
                </c:pt>
                <c:pt idx="728">
                  <c:v>4550</c:v>
                </c:pt>
                <c:pt idx="729">
                  <c:v>4550</c:v>
                </c:pt>
                <c:pt idx="730">
                  <c:v>4600</c:v>
                </c:pt>
                <c:pt idx="731">
                  <c:v>4600</c:v>
                </c:pt>
                <c:pt idx="732">
                  <c:v>4600</c:v>
                </c:pt>
                <c:pt idx="733">
                  <c:v>4600</c:v>
                </c:pt>
                <c:pt idx="734">
                  <c:v>4600</c:v>
                </c:pt>
                <c:pt idx="735">
                  <c:v>4600</c:v>
                </c:pt>
                <c:pt idx="736">
                  <c:v>4600</c:v>
                </c:pt>
                <c:pt idx="737">
                  <c:v>4600</c:v>
                </c:pt>
                <c:pt idx="738">
                  <c:v>4600</c:v>
                </c:pt>
                <c:pt idx="739">
                  <c:v>4600</c:v>
                </c:pt>
                <c:pt idx="740">
                  <c:v>4650</c:v>
                </c:pt>
                <c:pt idx="741">
                  <c:v>4750</c:v>
                </c:pt>
                <c:pt idx="742">
                  <c:v>4700</c:v>
                </c:pt>
                <c:pt idx="743">
                  <c:v>4750</c:v>
                </c:pt>
                <c:pt idx="744">
                  <c:v>4750</c:v>
                </c:pt>
                <c:pt idx="745">
                  <c:v>4750</c:v>
                </c:pt>
                <c:pt idx="746">
                  <c:v>4750</c:v>
                </c:pt>
                <c:pt idx="747">
                  <c:v>4750</c:v>
                </c:pt>
                <c:pt idx="748">
                  <c:v>4750</c:v>
                </c:pt>
                <c:pt idx="749">
                  <c:v>4750</c:v>
                </c:pt>
                <c:pt idx="750">
                  <c:v>4750</c:v>
                </c:pt>
                <c:pt idx="751">
                  <c:v>4750</c:v>
                </c:pt>
                <c:pt idx="752">
                  <c:v>4700</c:v>
                </c:pt>
                <c:pt idx="753">
                  <c:v>4700</c:v>
                </c:pt>
                <c:pt idx="754">
                  <c:v>4700</c:v>
                </c:pt>
                <c:pt idx="755">
                  <c:v>4700</c:v>
                </c:pt>
                <c:pt idx="756">
                  <c:v>4700</c:v>
                </c:pt>
                <c:pt idx="757">
                  <c:v>4700</c:v>
                </c:pt>
                <c:pt idx="758">
                  <c:v>4700</c:v>
                </c:pt>
                <c:pt idx="759">
                  <c:v>4700</c:v>
                </c:pt>
                <c:pt idx="760">
                  <c:v>4700</c:v>
                </c:pt>
                <c:pt idx="761">
                  <c:v>4700</c:v>
                </c:pt>
                <c:pt idx="762">
                  <c:v>4700</c:v>
                </c:pt>
                <c:pt idx="763">
                  <c:v>4700</c:v>
                </c:pt>
                <c:pt idx="764">
                  <c:v>4700</c:v>
                </c:pt>
                <c:pt idx="765">
                  <c:v>4700</c:v>
                </c:pt>
                <c:pt idx="766">
                  <c:v>4700</c:v>
                </c:pt>
                <c:pt idx="767">
                  <c:v>4700</c:v>
                </c:pt>
                <c:pt idx="768">
                  <c:v>4700</c:v>
                </c:pt>
                <c:pt idx="769">
                  <c:v>4700</c:v>
                </c:pt>
                <c:pt idx="770">
                  <c:v>4700</c:v>
                </c:pt>
                <c:pt idx="771">
                  <c:v>4700</c:v>
                </c:pt>
                <c:pt idx="772">
                  <c:v>4700</c:v>
                </c:pt>
                <c:pt idx="773">
                  <c:v>4600</c:v>
                </c:pt>
                <c:pt idx="774">
                  <c:v>4600</c:v>
                </c:pt>
                <c:pt idx="775">
                  <c:v>4600</c:v>
                </c:pt>
                <c:pt idx="776">
                  <c:v>4600</c:v>
                </c:pt>
                <c:pt idx="777">
                  <c:v>4850</c:v>
                </c:pt>
                <c:pt idx="778">
                  <c:v>4850</c:v>
                </c:pt>
                <c:pt idx="779">
                  <c:v>4850</c:v>
                </c:pt>
                <c:pt idx="780">
                  <c:v>4850</c:v>
                </c:pt>
                <c:pt idx="781">
                  <c:v>4850</c:v>
                </c:pt>
                <c:pt idx="782">
                  <c:v>4900</c:v>
                </c:pt>
                <c:pt idx="783">
                  <c:v>4900</c:v>
                </c:pt>
                <c:pt idx="784">
                  <c:v>4900</c:v>
                </c:pt>
                <c:pt idx="785">
                  <c:v>5250</c:v>
                </c:pt>
                <c:pt idx="786">
                  <c:v>5250</c:v>
                </c:pt>
                <c:pt idx="787">
                  <c:v>5250</c:v>
                </c:pt>
                <c:pt idx="788">
                  <c:v>5350</c:v>
                </c:pt>
                <c:pt idx="789">
                  <c:v>5350</c:v>
                </c:pt>
                <c:pt idx="790">
                  <c:v>5350</c:v>
                </c:pt>
                <c:pt idx="791">
                  <c:v>5850</c:v>
                </c:pt>
                <c:pt idx="792">
                  <c:v>6050</c:v>
                </c:pt>
                <c:pt idx="793">
                  <c:v>6150</c:v>
                </c:pt>
                <c:pt idx="794">
                  <c:v>6150</c:v>
                </c:pt>
                <c:pt idx="795">
                  <c:v>6100</c:v>
                </c:pt>
                <c:pt idx="796">
                  <c:v>6100</c:v>
                </c:pt>
                <c:pt idx="797">
                  <c:v>5950</c:v>
                </c:pt>
                <c:pt idx="798">
                  <c:v>5900</c:v>
                </c:pt>
                <c:pt idx="799">
                  <c:v>5900</c:v>
                </c:pt>
                <c:pt idx="800">
                  <c:v>5700</c:v>
                </c:pt>
                <c:pt idx="801">
                  <c:v>5700</c:v>
                </c:pt>
                <c:pt idx="802">
                  <c:v>5700</c:v>
                </c:pt>
                <c:pt idx="803">
                  <c:v>5200</c:v>
                </c:pt>
                <c:pt idx="804">
                  <c:v>5200</c:v>
                </c:pt>
                <c:pt idx="805">
                  <c:v>5200</c:v>
                </c:pt>
                <c:pt idx="806">
                  <c:v>5200</c:v>
                </c:pt>
                <c:pt idx="807">
                  <c:v>5200</c:v>
                </c:pt>
                <c:pt idx="808">
                  <c:v>5000</c:v>
                </c:pt>
                <c:pt idx="809">
                  <c:v>5000</c:v>
                </c:pt>
                <c:pt idx="810">
                  <c:v>5000</c:v>
                </c:pt>
                <c:pt idx="811">
                  <c:v>4950</c:v>
                </c:pt>
                <c:pt idx="812">
                  <c:v>4950</c:v>
                </c:pt>
                <c:pt idx="813">
                  <c:v>4950</c:v>
                </c:pt>
                <c:pt idx="814">
                  <c:v>4950</c:v>
                </c:pt>
                <c:pt idx="815">
                  <c:v>4950</c:v>
                </c:pt>
                <c:pt idx="816">
                  <c:v>4950</c:v>
                </c:pt>
                <c:pt idx="817">
                  <c:v>4950</c:v>
                </c:pt>
                <c:pt idx="818">
                  <c:v>4950</c:v>
                </c:pt>
                <c:pt idx="819">
                  <c:v>4950</c:v>
                </c:pt>
                <c:pt idx="820">
                  <c:v>4950</c:v>
                </c:pt>
                <c:pt idx="821">
                  <c:v>4950</c:v>
                </c:pt>
                <c:pt idx="822">
                  <c:v>4950</c:v>
                </c:pt>
                <c:pt idx="823">
                  <c:v>4950</c:v>
                </c:pt>
                <c:pt idx="824">
                  <c:v>4950</c:v>
                </c:pt>
                <c:pt idx="825">
                  <c:v>4950</c:v>
                </c:pt>
                <c:pt idx="826">
                  <c:v>4950</c:v>
                </c:pt>
                <c:pt idx="827">
                  <c:v>4950</c:v>
                </c:pt>
                <c:pt idx="828">
                  <c:v>4950</c:v>
                </c:pt>
                <c:pt idx="829">
                  <c:v>4950</c:v>
                </c:pt>
                <c:pt idx="831">
                  <c:v>5200</c:v>
                </c:pt>
                <c:pt idx="832">
                  <c:v>5200</c:v>
                </c:pt>
                <c:pt idx="833">
                  <c:v>5200</c:v>
                </c:pt>
                <c:pt idx="834">
                  <c:v>5200</c:v>
                </c:pt>
                <c:pt idx="835">
                  <c:v>5200</c:v>
                </c:pt>
                <c:pt idx="836">
                  <c:v>5200</c:v>
                </c:pt>
                <c:pt idx="837">
                  <c:v>5200</c:v>
                </c:pt>
                <c:pt idx="838">
                  <c:v>5200</c:v>
                </c:pt>
                <c:pt idx="840">
                  <c:v>5200</c:v>
                </c:pt>
                <c:pt idx="841">
                  <c:v>5250</c:v>
                </c:pt>
                <c:pt idx="842">
                  <c:v>5450</c:v>
                </c:pt>
                <c:pt idx="843">
                  <c:v>5450</c:v>
                </c:pt>
                <c:pt idx="844">
                  <c:v>5500</c:v>
                </c:pt>
                <c:pt idx="846">
                  <c:v>5650</c:v>
                </c:pt>
                <c:pt idx="847">
                  <c:v>5650</c:v>
                </c:pt>
                <c:pt idx="848">
                  <c:v>5850</c:v>
                </c:pt>
                <c:pt idx="849">
                  <c:v>5850</c:v>
                </c:pt>
                <c:pt idx="850">
                  <c:v>5850</c:v>
                </c:pt>
              </c:numCache>
            </c:numRef>
          </c:yVal>
          <c:smooth val="1"/>
          <c:extLst>
            <c:ext xmlns:c16="http://schemas.microsoft.com/office/drawing/2014/chart" uri="{C3380CC4-5D6E-409C-BE32-E72D297353CC}">
              <c16:uniqueId val="{00000008-3787-4106-BADF-3C1F3F93360C}"/>
            </c:ext>
          </c:extLst>
        </c:ser>
        <c:ser>
          <c:idx val="9"/>
          <c:order val="9"/>
          <c:tx>
            <c:strRef>
              <c:f>燃料油价格1!$N$1</c:f>
              <c:strCache>
                <c:ptCount val="1"/>
                <c:pt idx="0">
                  <c:v>中燃湛江-广东湛江</c:v>
                </c:pt>
              </c:strCache>
            </c:strRef>
          </c:tx>
          <c:spPr>
            <a:ln w="19050" cap="rnd">
              <a:solidFill>
                <a:schemeClr val="accent4">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燃料油价格1!$N$2:$N$853</c:f>
              <c:numCache>
                <c:formatCode>General</c:formatCode>
                <c:ptCount val="852"/>
                <c:pt idx="0">
                  <c:v>3950</c:v>
                </c:pt>
                <c:pt idx="1">
                  <c:v>3950</c:v>
                </c:pt>
                <c:pt idx="2">
                  <c:v>3950</c:v>
                </c:pt>
                <c:pt idx="3">
                  <c:v>3950</c:v>
                </c:pt>
                <c:pt idx="4">
                  <c:v>3950</c:v>
                </c:pt>
                <c:pt idx="5">
                  <c:v>3950</c:v>
                </c:pt>
                <c:pt idx="6">
                  <c:v>3950</c:v>
                </c:pt>
                <c:pt idx="7">
                  <c:v>3950</c:v>
                </c:pt>
                <c:pt idx="8">
                  <c:v>3950</c:v>
                </c:pt>
                <c:pt idx="9">
                  <c:v>3950</c:v>
                </c:pt>
                <c:pt idx="10">
                  <c:v>3950</c:v>
                </c:pt>
                <c:pt idx="11">
                  <c:v>3950</c:v>
                </c:pt>
                <c:pt idx="12">
                  <c:v>3950</c:v>
                </c:pt>
                <c:pt idx="13">
                  <c:v>3950</c:v>
                </c:pt>
                <c:pt idx="14">
                  <c:v>3850</c:v>
                </c:pt>
                <c:pt idx="15">
                  <c:v>3850</c:v>
                </c:pt>
                <c:pt idx="16">
                  <c:v>3850</c:v>
                </c:pt>
                <c:pt idx="17">
                  <c:v>3850</c:v>
                </c:pt>
                <c:pt idx="18">
                  <c:v>3850</c:v>
                </c:pt>
                <c:pt idx="19">
                  <c:v>3950</c:v>
                </c:pt>
                <c:pt idx="20">
                  <c:v>3950</c:v>
                </c:pt>
                <c:pt idx="21">
                  <c:v>3950</c:v>
                </c:pt>
                <c:pt idx="22">
                  <c:v>3950</c:v>
                </c:pt>
                <c:pt idx="23">
                  <c:v>3950</c:v>
                </c:pt>
                <c:pt idx="24">
                  <c:v>3950</c:v>
                </c:pt>
                <c:pt idx="25">
                  <c:v>3950</c:v>
                </c:pt>
                <c:pt idx="26">
                  <c:v>3950</c:v>
                </c:pt>
                <c:pt idx="27">
                  <c:v>3950</c:v>
                </c:pt>
                <c:pt idx="28">
                  <c:v>3950</c:v>
                </c:pt>
                <c:pt idx="29">
                  <c:v>3950</c:v>
                </c:pt>
                <c:pt idx="30">
                  <c:v>3950</c:v>
                </c:pt>
                <c:pt idx="31">
                  <c:v>3950</c:v>
                </c:pt>
                <c:pt idx="32">
                  <c:v>3950</c:v>
                </c:pt>
                <c:pt idx="33">
                  <c:v>3950</c:v>
                </c:pt>
                <c:pt idx="34">
                  <c:v>3950</c:v>
                </c:pt>
                <c:pt idx="35">
                  <c:v>3950</c:v>
                </c:pt>
                <c:pt idx="36">
                  <c:v>3950</c:v>
                </c:pt>
                <c:pt idx="37">
                  <c:v>3950</c:v>
                </c:pt>
                <c:pt idx="38">
                  <c:v>3950</c:v>
                </c:pt>
                <c:pt idx="39">
                  <c:v>3950</c:v>
                </c:pt>
                <c:pt idx="40">
                  <c:v>3950</c:v>
                </c:pt>
                <c:pt idx="41">
                  <c:v>4050</c:v>
                </c:pt>
                <c:pt idx="42">
                  <c:v>4250</c:v>
                </c:pt>
                <c:pt idx="43">
                  <c:v>4250</c:v>
                </c:pt>
                <c:pt idx="44">
                  <c:v>4250</c:v>
                </c:pt>
                <c:pt idx="45">
                  <c:v>4250</c:v>
                </c:pt>
                <c:pt idx="46">
                  <c:v>4250</c:v>
                </c:pt>
                <c:pt idx="47">
                  <c:v>4250</c:v>
                </c:pt>
                <c:pt idx="48">
                  <c:v>4250</c:v>
                </c:pt>
                <c:pt idx="49">
                  <c:v>4600</c:v>
                </c:pt>
                <c:pt idx="50">
                  <c:v>4600</c:v>
                </c:pt>
                <c:pt idx="51">
                  <c:v>4600</c:v>
                </c:pt>
                <c:pt idx="52">
                  <c:v>4600</c:v>
                </c:pt>
                <c:pt idx="53">
                  <c:v>4600</c:v>
                </c:pt>
                <c:pt idx="55">
                  <c:v>4600</c:v>
                </c:pt>
                <c:pt idx="56">
                  <c:v>4600</c:v>
                </c:pt>
                <c:pt idx="57">
                  <c:v>4600</c:v>
                </c:pt>
                <c:pt idx="58">
                  <c:v>4600</c:v>
                </c:pt>
                <c:pt idx="59">
                  <c:v>4600</c:v>
                </c:pt>
                <c:pt idx="60">
                  <c:v>4600</c:v>
                </c:pt>
                <c:pt idx="61">
                  <c:v>4600</c:v>
                </c:pt>
                <c:pt idx="62">
                  <c:v>4600</c:v>
                </c:pt>
                <c:pt idx="63">
                  <c:v>4600</c:v>
                </c:pt>
                <c:pt idx="64">
                  <c:v>4600</c:v>
                </c:pt>
                <c:pt idx="65">
                  <c:v>4600</c:v>
                </c:pt>
                <c:pt idx="66">
                  <c:v>4600</c:v>
                </c:pt>
                <c:pt idx="67">
                  <c:v>4600</c:v>
                </c:pt>
                <c:pt idx="68">
                  <c:v>4600</c:v>
                </c:pt>
                <c:pt idx="69">
                  <c:v>4600</c:v>
                </c:pt>
                <c:pt idx="70">
                  <c:v>4600</c:v>
                </c:pt>
                <c:pt idx="71">
                  <c:v>4600</c:v>
                </c:pt>
                <c:pt idx="72">
                  <c:v>4600</c:v>
                </c:pt>
                <c:pt idx="73">
                  <c:v>4600</c:v>
                </c:pt>
                <c:pt idx="74">
                  <c:v>4600</c:v>
                </c:pt>
                <c:pt idx="75">
                  <c:v>4600</c:v>
                </c:pt>
                <c:pt idx="76">
                  <c:v>4600</c:v>
                </c:pt>
                <c:pt idx="77">
                  <c:v>4600</c:v>
                </c:pt>
                <c:pt idx="78">
                  <c:v>4600</c:v>
                </c:pt>
                <c:pt idx="79">
                  <c:v>4600</c:v>
                </c:pt>
                <c:pt idx="80">
                  <c:v>4600</c:v>
                </c:pt>
                <c:pt idx="81">
                  <c:v>4600</c:v>
                </c:pt>
                <c:pt idx="83">
                  <c:v>4600</c:v>
                </c:pt>
                <c:pt idx="84">
                  <c:v>4600</c:v>
                </c:pt>
                <c:pt idx="85">
                  <c:v>4600</c:v>
                </c:pt>
                <c:pt idx="86">
                  <c:v>4600</c:v>
                </c:pt>
                <c:pt idx="87">
                  <c:v>4600</c:v>
                </c:pt>
                <c:pt idx="88">
                  <c:v>4600</c:v>
                </c:pt>
                <c:pt idx="89">
                  <c:v>4600</c:v>
                </c:pt>
                <c:pt idx="90">
                  <c:v>4600</c:v>
                </c:pt>
                <c:pt idx="91">
                  <c:v>4600</c:v>
                </c:pt>
                <c:pt idx="92">
                  <c:v>4600</c:v>
                </c:pt>
                <c:pt idx="93">
                  <c:v>4600</c:v>
                </c:pt>
                <c:pt idx="94">
                  <c:v>4600</c:v>
                </c:pt>
                <c:pt idx="95">
                  <c:v>4600</c:v>
                </c:pt>
                <c:pt idx="96">
                  <c:v>4600</c:v>
                </c:pt>
                <c:pt idx="97">
                  <c:v>4600</c:v>
                </c:pt>
                <c:pt idx="98">
                  <c:v>4600</c:v>
                </c:pt>
                <c:pt idx="99">
                  <c:v>4850</c:v>
                </c:pt>
                <c:pt idx="100">
                  <c:v>4850</c:v>
                </c:pt>
                <c:pt idx="101">
                  <c:v>4900</c:v>
                </c:pt>
                <c:pt idx="102">
                  <c:v>4900</c:v>
                </c:pt>
                <c:pt idx="103">
                  <c:v>4900</c:v>
                </c:pt>
                <c:pt idx="104">
                  <c:v>5100</c:v>
                </c:pt>
                <c:pt idx="105">
                  <c:v>5100</c:v>
                </c:pt>
                <c:pt idx="107">
                  <c:v>5100</c:v>
                </c:pt>
                <c:pt idx="108">
                  <c:v>5200</c:v>
                </c:pt>
                <c:pt idx="109">
                  <c:v>5200</c:v>
                </c:pt>
                <c:pt idx="110">
                  <c:v>5200</c:v>
                </c:pt>
                <c:pt idx="111">
                  <c:v>5200</c:v>
                </c:pt>
                <c:pt idx="112">
                  <c:v>5300</c:v>
                </c:pt>
                <c:pt idx="113">
                  <c:v>5300</c:v>
                </c:pt>
                <c:pt idx="114">
                  <c:v>5300</c:v>
                </c:pt>
                <c:pt idx="115">
                  <c:v>5300</c:v>
                </c:pt>
                <c:pt idx="116">
                  <c:v>5300</c:v>
                </c:pt>
                <c:pt idx="117">
                  <c:v>5300</c:v>
                </c:pt>
                <c:pt idx="118">
                  <c:v>5300</c:v>
                </c:pt>
                <c:pt idx="119">
                  <c:v>5550</c:v>
                </c:pt>
                <c:pt idx="120">
                  <c:v>5550</c:v>
                </c:pt>
                <c:pt idx="121">
                  <c:v>5550</c:v>
                </c:pt>
                <c:pt idx="122">
                  <c:v>5600</c:v>
                </c:pt>
                <c:pt idx="123">
                  <c:v>5600</c:v>
                </c:pt>
                <c:pt idx="124">
                  <c:v>5600</c:v>
                </c:pt>
                <c:pt idx="125">
                  <c:v>5600</c:v>
                </c:pt>
                <c:pt idx="126">
                  <c:v>5600</c:v>
                </c:pt>
                <c:pt idx="127">
                  <c:v>5600</c:v>
                </c:pt>
                <c:pt idx="128">
                  <c:v>5600</c:v>
                </c:pt>
                <c:pt idx="129">
                  <c:v>5600</c:v>
                </c:pt>
                <c:pt idx="130">
                  <c:v>5600</c:v>
                </c:pt>
                <c:pt idx="131">
                  <c:v>5650</c:v>
                </c:pt>
                <c:pt idx="132">
                  <c:v>5650</c:v>
                </c:pt>
                <c:pt idx="133">
                  <c:v>5650</c:v>
                </c:pt>
                <c:pt idx="134">
                  <c:v>5650</c:v>
                </c:pt>
                <c:pt idx="135">
                  <c:v>5650</c:v>
                </c:pt>
                <c:pt idx="136">
                  <c:v>5650</c:v>
                </c:pt>
                <c:pt idx="137">
                  <c:v>5650</c:v>
                </c:pt>
                <c:pt idx="138">
                  <c:v>5650</c:v>
                </c:pt>
                <c:pt idx="139">
                  <c:v>5650</c:v>
                </c:pt>
                <c:pt idx="140">
                  <c:v>5650</c:v>
                </c:pt>
                <c:pt idx="141">
                  <c:v>5650</c:v>
                </c:pt>
                <c:pt idx="142">
                  <c:v>5650</c:v>
                </c:pt>
                <c:pt idx="143">
                  <c:v>5550</c:v>
                </c:pt>
                <c:pt idx="144">
                  <c:v>5550</c:v>
                </c:pt>
                <c:pt idx="145">
                  <c:v>5550</c:v>
                </c:pt>
                <c:pt idx="146">
                  <c:v>5550</c:v>
                </c:pt>
                <c:pt idx="147">
                  <c:v>5550</c:v>
                </c:pt>
                <c:pt idx="148">
                  <c:v>5400</c:v>
                </c:pt>
                <c:pt idx="149">
                  <c:v>5400</c:v>
                </c:pt>
                <c:pt idx="150">
                  <c:v>5400</c:v>
                </c:pt>
                <c:pt idx="151">
                  <c:v>5400</c:v>
                </c:pt>
                <c:pt idx="152">
                  <c:v>5400</c:v>
                </c:pt>
                <c:pt idx="153">
                  <c:v>5400</c:v>
                </c:pt>
                <c:pt idx="154">
                  <c:v>5400</c:v>
                </c:pt>
                <c:pt idx="155">
                  <c:v>5400</c:v>
                </c:pt>
                <c:pt idx="156">
                  <c:v>5400</c:v>
                </c:pt>
                <c:pt idx="157">
                  <c:v>5400</c:v>
                </c:pt>
                <c:pt idx="158">
                  <c:v>5200</c:v>
                </c:pt>
                <c:pt idx="159">
                  <c:v>5200</c:v>
                </c:pt>
                <c:pt idx="160">
                  <c:v>5200</c:v>
                </c:pt>
                <c:pt idx="161">
                  <c:v>5200</c:v>
                </c:pt>
                <c:pt idx="162">
                  <c:v>5200</c:v>
                </c:pt>
                <c:pt idx="163">
                  <c:v>5000</c:v>
                </c:pt>
                <c:pt idx="164">
                  <c:v>5000</c:v>
                </c:pt>
                <c:pt idx="165">
                  <c:v>4900</c:v>
                </c:pt>
                <c:pt idx="166">
                  <c:v>4700</c:v>
                </c:pt>
                <c:pt idx="167">
                  <c:v>4700</c:v>
                </c:pt>
                <c:pt idx="168">
                  <c:v>4700</c:v>
                </c:pt>
                <c:pt idx="169">
                  <c:v>4600</c:v>
                </c:pt>
                <c:pt idx="170">
                  <c:v>4600</c:v>
                </c:pt>
                <c:pt idx="171">
                  <c:v>4600</c:v>
                </c:pt>
                <c:pt idx="172">
                  <c:v>4600</c:v>
                </c:pt>
                <c:pt idx="173">
                  <c:v>4600</c:v>
                </c:pt>
                <c:pt idx="174">
                  <c:v>4600</c:v>
                </c:pt>
                <c:pt idx="175">
                  <c:v>4600</c:v>
                </c:pt>
                <c:pt idx="176">
                  <c:v>4600</c:v>
                </c:pt>
                <c:pt idx="177">
                  <c:v>4600</c:v>
                </c:pt>
                <c:pt idx="178">
                  <c:v>4600</c:v>
                </c:pt>
                <c:pt idx="179">
                  <c:v>4600</c:v>
                </c:pt>
                <c:pt idx="180">
                  <c:v>4600</c:v>
                </c:pt>
                <c:pt idx="181">
                  <c:v>4600</c:v>
                </c:pt>
                <c:pt idx="182">
                  <c:v>4600</c:v>
                </c:pt>
                <c:pt idx="183">
                  <c:v>4600</c:v>
                </c:pt>
                <c:pt idx="184">
                  <c:v>4600</c:v>
                </c:pt>
                <c:pt idx="186">
                  <c:v>4600</c:v>
                </c:pt>
                <c:pt idx="187">
                  <c:v>4600</c:v>
                </c:pt>
                <c:pt idx="188">
                  <c:v>4600</c:v>
                </c:pt>
                <c:pt idx="189">
                  <c:v>4600</c:v>
                </c:pt>
                <c:pt idx="190">
                  <c:v>4600</c:v>
                </c:pt>
                <c:pt idx="191">
                  <c:v>4625</c:v>
                </c:pt>
                <c:pt idx="192">
                  <c:v>4625</c:v>
                </c:pt>
                <c:pt idx="193">
                  <c:v>4600</c:v>
                </c:pt>
                <c:pt idx="194">
                  <c:v>4650</c:v>
                </c:pt>
                <c:pt idx="195">
                  <c:v>4625</c:v>
                </c:pt>
                <c:pt idx="196">
                  <c:v>4775</c:v>
                </c:pt>
                <c:pt idx="197">
                  <c:v>4775</c:v>
                </c:pt>
                <c:pt idx="198">
                  <c:v>4600</c:v>
                </c:pt>
                <c:pt idx="199">
                  <c:v>4600</c:v>
                </c:pt>
                <c:pt idx="200">
                  <c:v>4950</c:v>
                </c:pt>
                <c:pt idx="201">
                  <c:v>4775</c:v>
                </c:pt>
                <c:pt idx="202">
                  <c:v>4775</c:v>
                </c:pt>
                <c:pt idx="203">
                  <c:v>4950</c:v>
                </c:pt>
                <c:pt idx="204">
                  <c:v>4775</c:v>
                </c:pt>
                <c:pt idx="205">
                  <c:v>4600</c:v>
                </c:pt>
                <c:pt idx="206">
                  <c:v>4950</c:v>
                </c:pt>
                <c:pt idx="207">
                  <c:v>4950</c:v>
                </c:pt>
                <c:pt idx="208">
                  <c:v>4600</c:v>
                </c:pt>
                <c:pt idx="209">
                  <c:v>4600</c:v>
                </c:pt>
                <c:pt idx="210">
                  <c:v>4600</c:v>
                </c:pt>
                <c:pt idx="211">
                  <c:v>4600</c:v>
                </c:pt>
                <c:pt idx="212">
                  <c:v>4600</c:v>
                </c:pt>
                <c:pt idx="213">
                  <c:v>4600</c:v>
                </c:pt>
                <c:pt idx="214">
                  <c:v>4600</c:v>
                </c:pt>
                <c:pt idx="215">
                  <c:v>4600</c:v>
                </c:pt>
                <c:pt idx="216">
                  <c:v>4600</c:v>
                </c:pt>
                <c:pt idx="217">
                  <c:v>4600</c:v>
                </c:pt>
                <c:pt idx="219">
                  <c:v>4600</c:v>
                </c:pt>
                <c:pt idx="220">
                  <c:v>4600</c:v>
                </c:pt>
                <c:pt idx="221">
                  <c:v>4600</c:v>
                </c:pt>
                <c:pt idx="223">
                  <c:v>4600</c:v>
                </c:pt>
                <c:pt idx="224">
                  <c:v>4600</c:v>
                </c:pt>
                <c:pt idx="225">
                  <c:v>4600</c:v>
                </c:pt>
                <c:pt idx="226">
                  <c:v>4600</c:v>
                </c:pt>
                <c:pt idx="227">
                  <c:v>4600</c:v>
                </c:pt>
                <c:pt idx="228">
                  <c:v>4600</c:v>
                </c:pt>
                <c:pt idx="229">
                  <c:v>4600</c:v>
                </c:pt>
                <c:pt idx="230">
                  <c:v>4700</c:v>
                </c:pt>
                <c:pt idx="231">
                  <c:v>4700</c:v>
                </c:pt>
                <c:pt idx="232">
                  <c:v>4700</c:v>
                </c:pt>
                <c:pt idx="233">
                  <c:v>4700</c:v>
                </c:pt>
                <c:pt idx="234">
                  <c:v>4700</c:v>
                </c:pt>
                <c:pt idx="235">
                  <c:v>4700</c:v>
                </c:pt>
                <c:pt idx="236">
                  <c:v>4700</c:v>
                </c:pt>
                <c:pt idx="237">
                  <c:v>4700</c:v>
                </c:pt>
                <c:pt idx="238">
                  <c:v>4700</c:v>
                </c:pt>
                <c:pt idx="239">
                  <c:v>4700</c:v>
                </c:pt>
                <c:pt idx="240">
                  <c:v>4700</c:v>
                </c:pt>
                <c:pt idx="241">
                  <c:v>4700</c:v>
                </c:pt>
                <c:pt idx="242">
                  <c:v>4700</c:v>
                </c:pt>
                <c:pt idx="243">
                  <c:v>4700</c:v>
                </c:pt>
                <c:pt idx="244">
                  <c:v>4700</c:v>
                </c:pt>
                <c:pt idx="245">
                  <c:v>4700</c:v>
                </c:pt>
                <c:pt idx="246">
                  <c:v>4700</c:v>
                </c:pt>
                <c:pt idx="247">
                  <c:v>4700</c:v>
                </c:pt>
                <c:pt idx="248">
                  <c:v>4700</c:v>
                </c:pt>
                <c:pt idx="249">
                  <c:v>4700</c:v>
                </c:pt>
                <c:pt idx="250">
                  <c:v>4700</c:v>
                </c:pt>
                <c:pt idx="251">
                  <c:v>4700</c:v>
                </c:pt>
                <c:pt idx="252">
                  <c:v>4700</c:v>
                </c:pt>
                <c:pt idx="253">
                  <c:v>4700</c:v>
                </c:pt>
                <c:pt idx="254">
                  <c:v>4700</c:v>
                </c:pt>
                <c:pt idx="255">
                  <c:v>4700</c:v>
                </c:pt>
                <c:pt idx="256">
                  <c:v>4700</c:v>
                </c:pt>
                <c:pt idx="257">
                  <c:v>4700</c:v>
                </c:pt>
                <c:pt idx="258">
                  <c:v>4800</c:v>
                </c:pt>
                <c:pt idx="259">
                  <c:v>4800</c:v>
                </c:pt>
                <c:pt idx="260">
                  <c:v>4800</c:v>
                </c:pt>
                <c:pt idx="261">
                  <c:v>4800</c:v>
                </c:pt>
                <c:pt idx="262">
                  <c:v>4800</c:v>
                </c:pt>
                <c:pt idx="263">
                  <c:v>4800</c:v>
                </c:pt>
                <c:pt idx="264">
                  <c:v>4800</c:v>
                </c:pt>
                <c:pt idx="265">
                  <c:v>4800</c:v>
                </c:pt>
                <c:pt idx="266">
                  <c:v>4800</c:v>
                </c:pt>
                <c:pt idx="267">
                  <c:v>4800</c:v>
                </c:pt>
                <c:pt idx="268">
                  <c:v>4800</c:v>
                </c:pt>
                <c:pt idx="269">
                  <c:v>4800</c:v>
                </c:pt>
                <c:pt idx="270">
                  <c:v>4800</c:v>
                </c:pt>
                <c:pt idx="271">
                  <c:v>4800</c:v>
                </c:pt>
                <c:pt idx="272">
                  <c:v>4800</c:v>
                </c:pt>
                <c:pt idx="273">
                  <c:v>4800</c:v>
                </c:pt>
                <c:pt idx="274">
                  <c:v>4800</c:v>
                </c:pt>
                <c:pt idx="281">
                  <c:v>4800</c:v>
                </c:pt>
                <c:pt idx="282">
                  <c:v>4800</c:v>
                </c:pt>
                <c:pt idx="283">
                  <c:v>4800</c:v>
                </c:pt>
                <c:pt idx="284">
                  <c:v>4800</c:v>
                </c:pt>
                <c:pt idx="285">
                  <c:v>4600</c:v>
                </c:pt>
                <c:pt idx="286">
                  <c:v>4600</c:v>
                </c:pt>
                <c:pt idx="287">
                  <c:v>4600</c:v>
                </c:pt>
                <c:pt idx="288">
                  <c:v>4600</c:v>
                </c:pt>
                <c:pt idx="289">
                  <c:v>4600</c:v>
                </c:pt>
                <c:pt idx="290">
                  <c:v>4600</c:v>
                </c:pt>
                <c:pt idx="291">
                  <c:v>4600</c:v>
                </c:pt>
                <c:pt idx="292">
                  <c:v>4600</c:v>
                </c:pt>
                <c:pt idx="293">
                  <c:v>4600</c:v>
                </c:pt>
                <c:pt idx="294">
                  <c:v>4600</c:v>
                </c:pt>
                <c:pt idx="295">
                  <c:v>4500</c:v>
                </c:pt>
                <c:pt idx="296">
                  <c:v>4500</c:v>
                </c:pt>
                <c:pt idx="297">
                  <c:v>4500</c:v>
                </c:pt>
                <c:pt idx="298">
                  <c:v>4500</c:v>
                </c:pt>
                <c:pt idx="299">
                  <c:v>4500</c:v>
                </c:pt>
                <c:pt idx="300">
                  <c:v>4500</c:v>
                </c:pt>
                <c:pt idx="301">
                  <c:v>4500</c:v>
                </c:pt>
                <c:pt idx="302">
                  <c:v>4500</c:v>
                </c:pt>
                <c:pt idx="303">
                  <c:v>4500</c:v>
                </c:pt>
                <c:pt idx="304">
                  <c:v>4400</c:v>
                </c:pt>
                <c:pt idx="305">
                  <c:v>4400</c:v>
                </c:pt>
                <c:pt idx="306">
                  <c:v>4400</c:v>
                </c:pt>
                <c:pt idx="307">
                  <c:v>4400</c:v>
                </c:pt>
                <c:pt idx="308">
                  <c:v>4400</c:v>
                </c:pt>
                <c:pt idx="309">
                  <c:v>4400</c:v>
                </c:pt>
                <c:pt idx="311">
                  <c:v>4400</c:v>
                </c:pt>
                <c:pt idx="312">
                  <c:v>4400</c:v>
                </c:pt>
                <c:pt idx="313">
                  <c:v>4400</c:v>
                </c:pt>
                <c:pt idx="314">
                  <c:v>4400</c:v>
                </c:pt>
                <c:pt idx="315">
                  <c:v>4400</c:v>
                </c:pt>
                <c:pt idx="316">
                  <c:v>4400</c:v>
                </c:pt>
                <c:pt idx="317">
                  <c:v>4400</c:v>
                </c:pt>
                <c:pt idx="318">
                  <c:v>4400</c:v>
                </c:pt>
                <c:pt idx="319">
                  <c:v>4400</c:v>
                </c:pt>
                <c:pt idx="320">
                  <c:v>4400</c:v>
                </c:pt>
                <c:pt idx="321">
                  <c:v>4400</c:v>
                </c:pt>
                <c:pt idx="322">
                  <c:v>4500</c:v>
                </c:pt>
                <c:pt idx="323">
                  <c:v>4500</c:v>
                </c:pt>
                <c:pt idx="324">
                  <c:v>4500</c:v>
                </c:pt>
                <c:pt idx="325">
                  <c:v>4500</c:v>
                </c:pt>
                <c:pt idx="326">
                  <c:v>4500</c:v>
                </c:pt>
                <c:pt idx="327">
                  <c:v>4500</c:v>
                </c:pt>
                <c:pt idx="328">
                  <c:v>4500</c:v>
                </c:pt>
                <c:pt idx="329">
                  <c:v>4500</c:v>
                </c:pt>
                <c:pt idx="330">
                  <c:v>4500</c:v>
                </c:pt>
                <c:pt idx="331">
                  <c:v>4500</c:v>
                </c:pt>
                <c:pt idx="332">
                  <c:v>4500</c:v>
                </c:pt>
                <c:pt idx="333">
                  <c:v>4500</c:v>
                </c:pt>
                <c:pt idx="334">
                  <c:v>4500</c:v>
                </c:pt>
                <c:pt idx="335">
                  <c:v>4500</c:v>
                </c:pt>
                <c:pt idx="336">
                  <c:v>4500</c:v>
                </c:pt>
                <c:pt idx="337">
                  <c:v>4500</c:v>
                </c:pt>
                <c:pt idx="338">
                  <c:v>4500</c:v>
                </c:pt>
                <c:pt idx="339">
                  <c:v>4500</c:v>
                </c:pt>
                <c:pt idx="340">
                  <c:v>4500</c:v>
                </c:pt>
                <c:pt idx="341">
                  <c:v>4500</c:v>
                </c:pt>
                <c:pt idx="342">
                  <c:v>4500</c:v>
                </c:pt>
                <c:pt idx="343">
                  <c:v>4500</c:v>
                </c:pt>
                <c:pt idx="344">
                  <c:v>4500</c:v>
                </c:pt>
                <c:pt idx="345">
                  <c:v>4500</c:v>
                </c:pt>
                <c:pt idx="346">
                  <c:v>4500</c:v>
                </c:pt>
                <c:pt idx="347">
                  <c:v>4500</c:v>
                </c:pt>
                <c:pt idx="348">
                  <c:v>4500</c:v>
                </c:pt>
                <c:pt idx="349">
                  <c:v>4500</c:v>
                </c:pt>
                <c:pt idx="350">
                  <c:v>4500</c:v>
                </c:pt>
                <c:pt idx="351">
                  <c:v>4500</c:v>
                </c:pt>
                <c:pt idx="352">
                  <c:v>4550</c:v>
                </c:pt>
                <c:pt idx="353">
                  <c:v>4550</c:v>
                </c:pt>
                <c:pt idx="354">
                  <c:v>4550</c:v>
                </c:pt>
                <c:pt idx="355">
                  <c:v>4550</c:v>
                </c:pt>
                <c:pt idx="356">
                  <c:v>4550</c:v>
                </c:pt>
                <c:pt idx="357">
                  <c:v>4550</c:v>
                </c:pt>
                <c:pt idx="358">
                  <c:v>4550</c:v>
                </c:pt>
                <c:pt idx="359">
                  <c:v>4550</c:v>
                </c:pt>
                <c:pt idx="360">
                  <c:v>4550</c:v>
                </c:pt>
                <c:pt idx="361">
                  <c:v>4550</c:v>
                </c:pt>
                <c:pt idx="363">
                  <c:v>4550</c:v>
                </c:pt>
                <c:pt idx="364">
                  <c:v>4550</c:v>
                </c:pt>
                <c:pt idx="365">
                  <c:v>4600</c:v>
                </c:pt>
                <c:pt idx="366">
                  <c:v>4600</c:v>
                </c:pt>
                <c:pt idx="367">
                  <c:v>4600</c:v>
                </c:pt>
                <c:pt idx="368">
                  <c:v>4600</c:v>
                </c:pt>
                <c:pt idx="369">
                  <c:v>4600</c:v>
                </c:pt>
                <c:pt idx="370">
                  <c:v>4600</c:v>
                </c:pt>
                <c:pt idx="371">
                  <c:v>4600</c:v>
                </c:pt>
                <c:pt idx="372">
                  <c:v>4600</c:v>
                </c:pt>
                <c:pt idx="373">
                  <c:v>4600</c:v>
                </c:pt>
                <c:pt idx="374">
                  <c:v>4600</c:v>
                </c:pt>
                <c:pt idx="375">
                  <c:v>4600</c:v>
                </c:pt>
                <c:pt idx="376">
                  <c:v>4600</c:v>
                </c:pt>
                <c:pt idx="378">
                  <c:v>4700</c:v>
                </c:pt>
                <c:pt idx="379">
                  <c:v>4700</c:v>
                </c:pt>
                <c:pt idx="380">
                  <c:v>4700</c:v>
                </c:pt>
                <c:pt idx="381">
                  <c:v>4700</c:v>
                </c:pt>
                <c:pt idx="382">
                  <c:v>4700</c:v>
                </c:pt>
                <c:pt idx="384">
                  <c:v>4700</c:v>
                </c:pt>
                <c:pt idx="385">
                  <c:v>4700</c:v>
                </c:pt>
                <c:pt idx="386">
                  <c:v>4700</c:v>
                </c:pt>
                <c:pt idx="387">
                  <c:v>4700</c:v>
                </c:pt>
                <c:pt idx="388">
                  <c:v>4700</c:v>
                </c:pt>
                <c:pt idx="390">
                  <c:v>4700</c:v>
                </c:pt>
                <c:pt idx="391">
                  <c:v>4700</c:v>
                </c:pt>
                <c:pt idx="392">
                  <c:v>4700</c:v>
                </c:pt>
                <c:pt idx="393">
                  <c:v>4700</c:v>
                </c:pt>
                <c:pt idx="394">
                  <c:v>4700</c:v>
                </c:pt>
                <c:pt idx="395">
                  <c:v>4700</c:v>
                </c:pt>
                <c:pt idx="396">
                  <c:v>4700</c:v>
                </c:pt>
                <c:pt idx="397">
                  <c:v>4700</c:v>
                </c:pt>
                <c:pt idx="398">
                  <c:v>4700</c:v>
                </c:pt>
                <c:pt idx="399">
                  <c:v>4700</c:v>
                </c:pt>
                <c:pt idx="400">
                  <c:v>4700</c:v>
                </c:pt>
                <c:pt idx="401">
                  <c:v>4700</c:v>
                </c:pt>
                <c:pt idx="403">
                  <c:v>4700</c:v>
                </c:pt>
                <c:pt idx="404">
                  <c:v>4700</c:v>
                </c:pt>
                <c:pt idx="406">
                  <c:v>4700</c:v>
                </c:pt>
                <c:pt idx="407">
                  <c:v>4700</c:v>
                </c:pt>
                <c:pt idx="408">
                  <c:v>4700</c:v>
                </c:pt>
                <c:pt idx="410">
                  <c:v>4700</c:v>
                </c:pt>
                <c:pt idx="411">
                  <c:v>4700</c:v>
                </c:pt>
                <c:pt idx="412">
                  <c:v>4700</c:v>
                </c:pt>
                <c:pt idx="413">
                  <c:v>4650</c:v>
                </c:pt>
                <c:pt idx="414">
                  <c:v>4650</c:v>
                </c:pt>
                <c:pt idx="415">
                  <c:v>4650</c:v>
                </c:pt>
                <c:pt idx="416">
                  <c:v>4650</c:v>
                </c:pt>
                <c:pt idx="417">
                  <c:v>4650</c:v>
                </c:pt>
                <c:pt idx="418">
                  <c:v>4650</c:v>
                </c:pt>
                <c:pt idx="419">
                  <c:v>4650</c:v>
                </c:pt>
                <c:pt idx="420">
                  <c:v>4650</c:v>
                </c:pt>
                <c:pt idx="421">
                  <c:v>4650</c:v>
                </c:pt>
                <c:pt idx="422">
                  <c:v>4650</c:v>
                </c:pt>
                <c:pt idx="424">
                  <c:v>4650</c:v>
                </c:pt>
                <c:pt idx="425">
                  <c:v>4650</c:v>
                </c:pt>
                <c:pt idx="426">
                  <c:v>4650</c:v>
                </c:pt>
                <c:pt idx="427">
                  <c:v>4650</c:v>
                </c:pt>
                <c:pt idx="428">
                  <c:v>4650</c:v>
                </c:pt>
                <c:pt idx="429">
                  <c:v>4650</c:v>
                </c:pt>
                <c:pt idx="430">
                  <c:v>4650</c:v>
                </c:pt>
                <c:pt idx="431">
                  <c:v>4650</c:v>
                </c:pt>
                <c:pt idx="432">
                  <c:v>4650</c:v>
                </c:pt>
                <c:pt idx="433">
                  <c:v>4650</c:v>
                </c:pt>
                <c:pt idx="434">
                  <c:v>4650</c:v>
                </c:pt>
                <c:pt idx="435">
                  <c:v>4650</c:v>
                </c:pt>
                <c:pt idx="436">
                  <c:v>4650</c:v>
                </c:pt>
                <c:pt idx="437">
                  <c:v>4650</c:v>
                </c:pt>
                <c:pt idx="438">
                  <c:v>4650</c:v>
                </c:pt>
                <c:pt idx="439">
                  <c:v>4650</c:v>
                </c:pt>
                <c:pt idx="449">
                  <c:v>4950</c:v>
                </c:pt>
                <c:pt idx="456">
                  <c:v>4950</c:v>
                </c:pt>
                <c:pt idx="457">
                  <c:v>4950</c:v>
                </c:pt>
                <c:pt idx="465">
                  <c:v>4750</c:v>
                </c:pt>
                <c:pt idx="466">
                  <c:v>4650</c:v>
                </c:pt>
                <c:pt idx="467">
                  <c:v>4500</c:v>
                </c:pt>
                <c:pt idx="468">
                  <c:v>4300</c:v>
                </c:pt>
                <c:pt idx="469">
                  <c:v>4300</c:v>
                </c:pt>
                <c:pt idx="470">
                  <c:v>4300</c:v>
                </c:pt>
                <c:pt idx="471">
                  <c:v>4300</c:v>
                </c:pt>
                <c:pt idx="472">
                  <c:v>4200</c:v>
                </c:pt>
                <c:pt idx="473">
                  <c:v>4200</c:v>
                </c:pt>
                <c:pt idx="474">
                  <c:v>3700</c:v>
                </c:pt>
                <c:pt idx="475">
                  <c:v>3700</c:v>
                </c:pt>
                <c:pt idx="476">
                  <c:v>4200</c:v>
                </c:pt>
                <c:pt idx="477">
                  <c:v>4200</c:v>
                </c:pt>
                <c:pt idx="478">
                  <c:v>4200</c:v>
                </c:pt>
                <c:pt idx="479">
                  <c:v>4000</c:v>
                </c:pt>
                <c:pt idx="480">
                  <c:v>4000</c:v>
                </c:pt>
                <c:pt idx="481">
                  <c:v>4000</c:v>
                </c:pt>
                <c:pt idx="482">
                  <c:v>4000</c:v>
                </c:pt>
                <c:pt idx="483">
                  <c:v>3300</c:v>
                </c:pt>
                <c:pt idx="484">
                  <c:v>3300</c:v>
                </c:pt>
                <c:pt idx="485">
                  <c:v>3000</c:v>
                </c:pt>
                <c:pt idx="486">
                  <c:v>3000</c:v>
                </c:pt>
                <c:pt idx="487">
                  <c:v>3350</c:v>
                </c:pt>
                <c:pt idx="488">
                  <c:v>3350</c:v>
                </c:pt>
                <c:pt idx="489">
                  <c:v>3350</c:v>
                </c:pt>
                <c:pt idx="490">
                  <c:v>3350</c:v>
                </c:pt>
                <c:pt idx="491">
                  <c:v>3400</c:v>
                </c:pt>
                <c:pt idx="492">
                  <c:v>3400</c:v>
                </c:pt>
                <c:pt idx="493">
                  <c:v>3400</c:v>
                </c:pt>
                <c:pt idx="494">
                  <c:v>3400</c:v>
                </c:pt>
                <c:pt idx="495">
                  <c:v>3400</c:v>
                </c:pt>
                <c:pt idx="496">
                  <c:v>3400</c:v>
                </c:pt>
                <c:pt idx="497">
                  <c:v>3400</c:v>
                </c:pt>
                <c:pt idx="498">
                  <c:v>3400</c:v>
                </c:pt>
                <c:pt idx="500">
                  <c:v>3400</c:v>
                </c:pt>
                <c:pt idx="502">
                  <c:v>3400</c:v>
                </c:pt>
                <c:pt idx="504">
                  <c:v>3400</c:v>
                </c:pt>
                <c:pt idx="505">
                  <c:v>3400</c:v>
                </c:pt>
                <c:pt idx="506">
                  <c:v>3400</c:v>
                </c:pt>
                <c:pt idx="508">
                  <c:v>3400</c:v>
                </c:pt>
                <c:pt idx="509">
                  <c:v>3400</c:v>
                </c:pt>
                <c:pt idx="510">
                  <c:v>3400</c:v>
                </c:pt>
                <c:pt idx="511">
                  <c:v>3400</c:v>
                </c:pt>
                <c:pt idx="512">
                  <c:v>3400</c:v>
                </c:pt>
                <c:pt idx="513">
                  <c:v>3500</c:v>
                </c:pt>
                <c:pt idx="514">
                  <c:v>3500</c:v>
                </c:pt>
                <c:pt idx="516">
                  <c:v>3400</c:v>
                </c:pt>
                <c:pt idx="517">
                  <c:v>3400</c:v>
                </c:pt>
                <c:pt idx="518">
                  <c:v>3400</c:v>
                </c:pt>
                <c:pt idx="519">
                  <c:v>3400</c:v>
                </c:pt>
                <c:pt idx="520">
                  <c:v>3400</c:v>
                </c:pt>
                <c:pt idx="521">
                  <c:v>3400</c:v>
                </c:pt>
                <c:pt idx="522">
                  <c:v>3500</c:v>
                </c:pt>
                <c:pt idx="523">
                  <c:v>3400</c:v>
                </c:pt>
                <c:pt idx="524">
                  <c:v>3400</c:v>
                </c:pt>
                <c:pt idx="525">
                  <c:v>3550</c:v>
                </c:pt>
                <c:pt idx="526">
                  <c:v>3550</c:v>
                </c:pt>
                <c:pt idx="527">
                  <c:v>3400</c:v>
                </c:pt>
                <c:pt idx="530">
                  <c:v>3400</c:v>
                </c:pt>
                <c:pt idx="531">
                  <c:v>3400</c:v>
                </c:pt>
                <c:pt idx="532">
                  <c:v>3400</c:v>
                </c:pt>
                <c:pt idx="533">
                  <c:v>3400</c:v>
                </c:pt>
                <c:pt idx="534">
                  <c:v>3650</c:v>
                </c:pt>
                <c:pt idx="535">
                  <c:v>3650</c:v>
                </c:pt>
                <c:pt idx="536">
                  <c:v>3650</c:v>
                </c:pt>
                <c:pt idx="537">
                  <c:v>3650</c:v>
                </c:pt>
                <c:pt idx="538">
                  <c:v>3650</c:v>
                </c:pt>
                <c:pt idx="539">
                  <c:v>3650</c:v>
                </c:pt>
                <c:pt idx="540">
                  <c:v>3650</c:v>
                </c:pt>
                <c:pt idx="542">
                  <c:v>3650</c:v>
                </c:pt>
                <c:pt idx="543">
                  <c:v>3650</c:v>
                </c:pt>
                <c:pt idx="545">
                  <c:v>3650</c:v>
                </c:pt>
                <c:pt idx="546">
                  <c:v>3650</c:v>
                </c:pt>
                <c:pt idx="547">
                  <c:v>3650</c:v>
                </c:pt>
                <c:pt idx="548">
                  <c:v>3650</c:v>
                </c:pt>
                <c:pt idx="549">
                  <c:v>3650</c:v>
                </c:pt>
                <c:pt idx="550">
                  <c:v>3650</c:v>
                </c:pt>
                <c:pt idx="551">
                  <c:v>3650</c:v>
                </c:pt>
                <c:pt idx="552">
                  <c:v>3650</c:v>
                </c:pt>
                <c:pt idx="553">
                  <c:v>3650</c:v>
                </c:pt>
                <c:pt idx="554">
                  <c:v>3650</c:v>
                </c:pt>
                <c:pt idx="555">
                  <c:v>3650</c:v>
                </c:pt>
                <c:pt idx="556">
                  <c:v>3650</c:v>
                </c:pt>
                <c:pt idx="557">
                  <c:v>3650</c:v>
                </c:pt>
                <c:pt idx="558">
                  <c:v>3650</c:v>
                </c:pt>
                <c:pt idx="559">
                  <c:v>3650</c:v>
                </c:pt>
                <c:pt idx="560">
                  <c:v>3650</c:v>
                </c:pt>
                <c:pt idx="561">
                  <c:v>3650</c:v>
                </c:pt>
                <c:pt idx="562">
                  <c:v>3650</c:v>
                </c:pt>
              </c:numCache>
            </c:numRef>
          </c:yVal>
          <c:smooth val="1"/>
          <c:extLst>
            <c:ext xmlns:c16="http://schemas.microsoft.com/office/drawing/2014/chart" uri="{C3380CC4-5D6E-409C-BE32-E72D297353CC}">
              <c16:uniqueId val="{00000009-3787-4106-BADF-3C1F3F93360C}"/>
            </c:ext>
          </c:extLst>
        </c:ser>
        <c:ser>
          <c:idx val="10"/>
          <c:order val="10"/>
          <c:tx>
            <c:strRef>
              <c:f>燃料油价格1!$O$1</c:f>
              <c:strCache>
                <c:ptCount val="1"/>
                <c:pt idx="0">
                  <c:v>中燃舟山-浙江舟山</c:v>
                </c:pt>
              </c:strCache>
            </c:strRef>
          </c:tx>
          <c:spPr>
            <a:ln w="19050" cap="rnd">
              <a:solidFill>
                <a:schemeClr val="accent5">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燃料油价格1!$O$2:$O$853</c:f>
              <c:numCache>
                <c:formatCode>General</c:formatCode>
                <c:ptCount val="852"/>
                <c:pt idx="0">
                  <c:v>3900</c:v>
                </c:pt>
                <c:pt idx="1">
                  <c:v>3900</c:v>
                </c:pt>
                <c:pt idx="3">
                  <c:v>3900</c:v>
                </c:pt>
                <c:pt idx="4">
                  <c:v>3900</c:v>
                </c:pt>
                <c:pt idx="5">
                  <c:v>3900</c:v>
                </c:pt>
                <c:pt idx="6">
                  <c:v>3900</c:v>
                </c:pt>
                <c:pt idx="7">
                  <c:v>3900</c:v>
                </c:pt>
                <c:pt idx="8">
                  <c:v>3900</c:v>
                </c:pt>
                <c:pt idx="9">
                  <c:v>3900</c:v>
                </c:pt>
                <c:pt idx="10">
                  <c:v>3900</c:v>
                </c:pt>
                <c:pt idx="11">
                  <c:v>3900</c:v>
                </c:pt>
                <c:pt idx="12">
                  <c:v>3900</c:v>
                </c:pt>
                <c:pt idx="15">
                  <c:v>3900</c:v>
                </c:pt>
                <c:pt idx="16">
                  <c:v>3900</c:v>
                </c:pt>
                <c:pt idx="17">
                  <c:v>3900</c:v>
                </c:pt>
                <c:pt idx="18">
                  <c:v>3900</c:v>
                </c:pt>
                <c:pt idx="19">
                  <c:v>3900</c:v>
                </c:pt>
                <c:pt idx="20">
                  <c:v>3900</c:v>
                </c:pt>
                <c:pt idx="21">
                  <c:v>3900</c:v>
                </c:pt>
                <c:pt idx="22">
                  <c:v>3930</c:v>
                </c:pt>
                <c:pt idx="23">
                  <c:v>3930</c:v>
                </c:pt>
                <c:pt idx="24">
                  <c:v>3930</c:v>
                </c:pt>
                <c:pt idx="25">
                  <c:v>3930</c:v>
                </c:pt>
                <c:pt idx="27">
                  <c:v>4000</c:v>
                </c:pt>
                <c:pt idx="28">
                  <c:v>4000</c:v>
                </c:pt>
                <c:pt idx="30">
                  <c:v>4000</c:v>
                </c:pt>
                <c:pt idx="31">
                  <c:v>4000</c:v>
                </c:pt>
                <c:pt idx="32">
                  <c:v>4000</c:v>
                </c:pt>
                <c:pt idx="33">
                  <c:v>4150</c:v>
                </c:pt>
                <c:pt idx="36">
                  <c:v>4250</c:v>
                </c:pt>
                <c:pt idx="37">
                  <c:v>4300</c:v>
                </c:pt>
                <c:pt idx="38">
                  <c:v>4300</c:v>
                </c:pt>
                <c:pt idx="39">
                  <c:v>4300</c:v>
                </c:pt>
                <c:pt idx="40">
                  <c:v>4300</c:v>
                </c:pt>
                <c:pt idx="42">
                  <c:v>4300</c:v>
                </c:pt>
                <c:pt idx="43">
                  <c:v>4300</c:v>
                </c:pt>
                <c:pt idx="44">
                  <c:v>4400</c:v>
                </c:pt>
                <c:pt idx="46">
                  <c:v>4400</c:v>
                </c:pt>
                <c:pt idx="47">
                  <c:v>4400</c:v>
                </c:pt>
                <c:pt idx="48">
                  <c:v>4400</c:v>
                </c:pt>
                <c:pt idx="50">
                  <c:v>4400</c:v>
                </c:pt>
                <c:pt idx="52">
                  <c:v>4400</c:v>
                </c:pt>
                <c:pt idx="54">
                  <c:v>4400</c:v>
                </c:pt>
              </c:numCache>
            </c:numRef>
          </c:yVal>
          <c:smooth val="1"/>
          <c:extLst>
            <c:ext xmlns:c16="http://schemas.microsoft.com/office/drawing/2014/chart" uri="{C3380CC4-5D6E-409C-BE32-E72D297353CC}">
              <c16:uniqueId val="{0000000A-3787-4106-BADF-3C1F3F93360C}"/>
            </c:ext>
          </c:extLst>
        </c:ser>
        <c:ser>
          <c:idx val="11"/>
          <c:order val="11"/>
          <c:tx>
            <c:strRef>
              <c:f>燃料油价格1!$P$1</c:f>
              <c:strCache>
                <c:ptCount val="1"/>
                <c:pt idx="0">
                  <c:v>中石化中海广州-广东广州</c:v>
                </c:pt>
              </c:strCache>
            </c:strRef>
          </c:tx>
          <c:spPr>
            <a:ln w="19050" cap="rnd">
              <a:solidFill>
                <a:schemeClr val="accent6">
                  <a:lumMod val="60000"/>
                </a:schemeClr>
              </a:solidFill>
              <a:round/>
            </a:ln>
            <a:effectLst/>
          </c:spPr>
          <c:marker>
            <c:symbol val="none"/>
          </c:marker>
          <c:xVal>
            <c:numRef>
              <c:f>燃料油价格1!$A$2:$A$853</c:f>
              <c:numCache>
                <c:formatCode>m/d/yyyy</c:formatCode>
                <c:ptCount val="852"/>
                <c:pt idx="0">
                  <c:v>43179</c:v>
                </c:pt>
                <c:pt idx="1">
                  <c:v>43180</c:v>
                </c:pt>
                <c:pt idx="2">
                  <c:v>43181</c:v>
                </c:pt>
                <c:pt idx="3">
                  <c:v>43182</c:v>
                </c:pt>
                <c:pt idx="4">
                  <c:v>43185</c:v>
                </c:pt>
                <c:pt idx="5">
                  <c:v>43186</c:v>
                </c:pt>
                <c:pt idx="6">
                  <c:v>43187</c:v>
                </c:pt>
                <c:pt idx="7">
                  <c:v>43188</c:v>
                </c:pt>
                <c:pt idx="8">
                  <c:v>43189</c:v>
                </c:pt>
                <c:pt idx="9">
                  <c:v>43192</c:v>
                </c:pt>
                <c:pt idx="10">
                  <c:v>43193</c:v>
                </c:pt>
                <c:pt idx="11">
                  <c:v>43194</c:v>
                </c:pt>
                <c:pt idx="12">
                  <c:v>43198</c:v>
                </c:pt>
                <c:pt idx="13">
                  <c:v>43199</c:v>
                </c:pt>
                <c:pt idx="14">
                  <c:v>43200</c:v>
                </c:pt>
                <c:pt idx="15">
                  <c:v>43201</c:v>
                </c:pt>
                <c:pt idx="16">
                  <c:v>43202</c:v>
                </c:pt>
                <c:pt idx="17">
                  <c:v>43203</c:v>
                </c:pt>
                <c:pt idx="18">
                  <c:v>43206</c:v>
                </c:pt>
                <c:pt idx="19">
                  <c:v>43207</c:v>
                </c:pt>
                <c:pt idx="20">
                  <c:v>43208</c:v>
                </c:pt>
                <c:pt idx="21">
                  <c:v>43209</c:v>
                </c:pt>
                <c:pt idx="22">
                  <c:v>43210</c:v>
                </c:pt>
                <c:pt idx="23">
                  <c:v>43213</c:v>
                </c:pt>
                <c:pt idx="24">
                  <c:v>43214</c:v>
                </c:pt>
                <c:pt idx="25">
                  <c:v>43215</c:v>
                </c:pt>
                <c:pt idx="26">
                  <c:v>43216</c:v>
                </c:pt>
                <c:pt idx="27">
                  <c:v>43217</c:v>
                </c:pt>
                <c:pt idx="28">
                  <c:v>43218</c:v>
                </c:pt>
                <c:pt idx="29">
                  <c:v>43222</c:v>
                </c:pt>
                <c:pt idx="30">
                  <c:v>43223</c:v>
                </c:pt>
                <c:pt idx="31">
                  <c:v>43224</c:v>
                </c:pt>
                <c:pt idx="32">
                  <c:v>43227</c:v>
                </c:pt>
                <c:pt idx="33">
                  <c:v>43228</c:v>
                </c:pt>
                <c:pt idx="34">
                  <c:v>43229</c:v>
                </c:pt>
                <c:pt idx="35">
                  <c:v>43230</c:v>
                </c:pt>
                <c:pt idx="36">
                  <c:v>43231</c:v>
                </c:pt>
                <c:pt idx="37">
                  <c:v>43234</c:v>
                </c:pt>
                <c:pt idx="38">
                  <c:v>43235</c:v>
                </c:pt>
                <c:pt idx="39">
                  <c:v>43236</c:v>
                </c:pt>
                <c:pt idx="40">
                  <c:v>43237</c:v>
                </c:pt>
                <c:pt idx="41">
                  <c:v>43238</c:v>
                </c:pt>
                <c:pt idx="42">
                  <c:v>43241</c:v>
                </c:pt>
                <c:pt idx="43">
                  <c:v>43242</c:v>
                </c:pt>
                <c:pt idx="44">
                  <c:v>43243</c:v>
                </c:pt>
                <c:pt idx="45">
                  <c:v>43244</c:v>
                </c:pt>
                <c:pt idx="46">
                  <c:v>43245</c:v>
                </c:pt>
                <c:pt idx="47">
                  <c:v>43248</c:v>
                </c:pt>
                <c:pt idx="48">
                  <c:v>43249</c:v>
                </c:pt>
                <c:pt idx="49">
                  <c:v>43250</c:v>
                </c:pt>
                <c:pt idx="50">
                  <c:v>43251</c:v>
                </c:pt>
                <c:pt idx="51">
                  <c:v>43252</c:v>
                </c:pt>
                <c:pt idx="52">
                  <c:v>43255</c:v>
                </c:pt>
                <c:pt idx="53">
                  <c:v>43256</c:v>
                </c:pt>
                <c:pt idx="54">
                  <c:v>43257</c:v>
                </c:pt>
                <c:pt idx="55">
                  <c:v>43258</c:v>
                </c:pt>
                <c:pt idx="56">
                  <c:v>43259</c:v>
                </c:pt>
                <c:pt idx="57">
                  <c:v>43262</c:v>
                </c:pt>
                <c:pt idx="58">
                  <c:v>43263</c:v>
                </c:pt>
                <c:pt idx="59">
                  <c:v>43265</c:v>
                </c:pt>
                <c:pt idx="60">
                  <c:v>43266</c:v>
                </c:pt>
                <c:pt idx="61">
                  <c:v>43270</c:v>
                </c:pt>
                <c:pt idx="62">
                  <c:v>43271</c:v>
                </c:pt>
                <c:pt idx="63">
                  <c:v>43272</c:v>
                </c:pt>
                <c:pt idx="64">
                  <c:v>43273</c:v>
                </c:pt>
                <c:pt idx="65">
                  <c:v>43276</c:v>
                </c:pt>
                <c:pt idx="66">
                  <c:v>43277</c:v>
                </c:pt>
                <c:pt idx="67">
                  <c:v>43278</c:v>
                </c:pt>
                <c:pt idx="68">
                  <c:v>43279</c:v>
                </c:pt>
                <c:pt idx="69">
                  <c:v>43280</c:v>
                </c:pt>
                <c:pt idx="70">
                  <c:v>43284</c:v>
                </c:pt>
                <c:pt idx="71">
                  <c:v>43285</c:v>
                </c:pt>
                <c:pt idx="72">
                  <c:v>43286</c:v>
                </c:pt>
                <c:pt idx="73">
                  <c:v>43287</c:v>
                </c:pt>
                <c:pt idx="74">
                  <c:v>43290</c:v>
                </c:pt>
                <c:pt idx="75">
                  <c:v>43291</c:v>
                </c:pt>
                <c:pt idx="76">
                  <c:v>43292</c:v>
                </c:pt>
                <c:pt idx="77">
                  <c:v>43293</c:v>
                </c:pt>
                <c:pt idx="78">
                  <c:v>43297</c:v>
                </c:pt>
                <c:pt idx="79">
                  <c:v>43298</c:v>
                </c:pt>
                <c:pt idx="80">
                  <c:v>43299</c:v>
                </c:pt>
                <c:pt idx="81">
                  <c:v>43300</c:v>
                </c:pt>
                <c:pt idx="82">
                  <c:v>43301</c:v>
                </c:pt>
                <c:pt idx="83">
                  <c:v>43304</c:v>
                </c:pt>
                <c:pt idx="84">
                  <c:v>43305</c:v>
                </c:pt>
                <c:pt idx="85">
                  <c:v>43306</c:v>
                </c:pt>
                <c:pt idx="86">
                  <c:v>43307</c:v>
                </c:pt>
                <c:pt idx="87">
                  <c:v>43308</c:v>
                </c:pt>
                <c:pt idx="88">
                  <c:v>43311</c:v>
                </c:pt>
                <c:pt idx="89">
                  <c:v>43312</c:v>
                </c:pt>
                <c:pt idx="90">
                  <c:v>43313</c:v>
                </c:pt>
                <c:pt idx="91">
                  <c:v>43314</c:v>
                </c:pt>
                <c:pt idx="92">
                  <c:v>43318</c:v>
                </c:pt>
                <c:pt idx="93">
                  <c:v>43319</c:v>
                </c:pt>
                <c:pt idx="94">
                  <c:v>43320</c:v>
                </c:pt>
                <c:pt idx="95">
                  <c:v>43321</c:v>
                </c:pt>
                <c:pt idx="96">
                  <c:v>43322</c:v>
                </c:pt>
                <c:pt idx="97">
                  <c:v>43325</c:v>
                </c:pt>
                <c:pt idx="98">
                  <c:v>43326</c:v>
                </c:pt>
                <c:pt idx="99">
                  <c:v>43327</c:v>
                </c:pt>
                <c:pt idx="100">
                  <c:v>43328</c:v>
                </c:pt>
                <c:pt idx="101">
                  <c:v>43329</c:v>
                </c:pt>
                <c:pt idx="102">
                  <c:v>43332</c:v>
                </c:pt>
                <c:pt idx="103">
                  <c:v>43333</c:v>
                </c:pt>
                <c:pt idx="104">
                  <c:v>43335</c:v>
                </c:pt>
                <c:pt idx="105">
                  <c:v>43336</c:v>
                </c:pt>
                <c:pt idx="106">
                  <c:v>43337</c:v>
                </c:pt>
                <c:pt idx="107">
                  <c:v>43339</c:v>
                </c:pt>
                <c:pt idx="108">
                  <c:v>43340</c:v>
                </c:pt>
                <c:pt idx="109">
                  <c:v>43341</c:v>
                </c:pt>
                <c:pt idx="110">
                  <c:v>43342</c:v>
                </c:pt>
                <c:pt idx="111">
                  <c:v>43343</c:v>
                </c:pt>
                <c:pt idx="112">
                  <c:v>43346</c:v>
                </c:pt>
                <c:pt idx="113">
                  <c:v>43347</c:v>
                </c:pt>
                <c:pt idx="114">
                  <c:v>43348</c:v>
                </c:pt>
                <c:pt idx="115">
                  <c:v>43349</c:v>
                </c:pt>
                <c:pt idx="116">
                  <c:v>43350</c:v>
                </c:pt>
                <c:pt idx="117">
                  <c:v>43353</c:v>
                </c:pt>
                <c:pt idx="118">
                  <c:v>43354</c:v>
                </c:pt>
                <c:pt idx="119">
                  <c:v>43356</c:v>
                </c:pt>
                <c:pt idx="120">
                  <c:v>43357</c:v>
                </c:pt>
                <c:pt idx="121">
                  <c:v>43360</c:v>
                </c:pt>
                <c:pt idx="122">
                  <c:v>43361</c:v>
                </c:pt>
                <c:pt idx="123">
                  <c:v>43362</c:v>
                </c:pt>
                <c:pt idx="124">
                  <c:v>43363</c:v>
                </c:pt>
                <c:pt idx="125">
                  <c:v>43364</c:v>
                </c:pt>
                <c:pt idx="126">
                  <c:v>43368</c:v>
                </c:pt>
                <c:pt idx="127">
                  <c:v>43369</c:v>
                </c:pt>
                <c:pt idx="128">
                  <c:v>43370</c:v>
                </c:pt>
                <c:pt idx="129">
                  <c:v>43371</c:v>
                </c:pt>
                <c:pt idx="130">
                  <c:v>43372</c:v>
                </c:pt>
                <c:pt idx="131">
                  <c:v>43381</c:v>
                </c:pt>
                <c:pt idx="132">
                  <c:v>43382</c:v>
                </c:pt>
                <c:pt idx="133">
                  <c:v>43383</c:v>
                </c:pt>
                <c:pt idx="134">
                  <c:v>43384</c:v>
                </c:pt>
                <c:pt idx="135">
                  <c:v>43385</c:v>
                </c:pt>
                <c:pt idx="136">
                  <c:v>43388</c:v>
                </c:pt>
                <c:pt idx="137">
                  <c:v>43389</c:v>
                </c:pt>
                <c:pt idx="138">
                  <c:v>43390</c:v>
                </c:pt>
                <c:pt idx="139">
                  <c:v>43391</c:v>
                </c:pt>
                <c:pt idx="140">
                  <c:v>43392</c:v>
                </c:pt>
                <c:pt idx="141">
                  <c:v>43395</c:v>
                </c:pt>
                <c:pt idx="142">
                  <c:v>43396</c:v>
                </c:pt>
                <c:pt idx="143">
                  <c:v>43397</c:v>
                </c:pt>
                <c:pt idx="144">
                  <c:v>43398</c:v>
                </c:pt>
                <c:pt idx="145">
                  <c:v>43402</c:v>
                </c:pt>
                <c:pt idx="146">
                  <c:v>43403</c:v>
                </c:pt>
                <c:pt idx="147">
                  <c:v>43404</c:v>
                </c:pt>
                <c:pt idx="148">
                  <c:v>43405</c:v>
                </c:pt>
                <c:pt idx="149">
                  <c:v>43406</c:v>
                </c:pt>
                <c:pt idx="150">
                  <c:v>43409</c:v>
                </c:pt>
                <c:pt idx="151">
                  <c:v>43410</c:v>
                </c:pt>
                <c:pt idx="152">
                  <c:v>43411</c:v>
                </c:pt>
                <c:pt idx="153">
                  <c:v>43412</c:v>
                </c:pt>
                <c:pt idx="154">
                  <c:v>43413</c:v>
                </c:pt>
                <c:pt idx="155">
                  <c:v>43416</c:v>
                </c:pt>
                <c:pt idx="156">
                  <c:v>43417</c:v>
                </c:pt>
                <c:pt idx="157">
                  <c:v>43418</c:v>
                </c:pt>
                <c:pt idx="158">
                  <c:v>43419</c:v>
                </c:pt>
                <c:pt idx="159">
                  <c:v>43420</c:v>
                </c:pt>
                <c:pt idx="160">
                  <c:v>43423</c:v>
                </c:pt>
                <c:pt idx="161">
                  <c:v>43424</c:v>
                </c:pt>
                <c:pt idx="162">
                  <c:v>43425</c:v>
                </c:pt>
                <c:pt idx="163">
                  <c:v>43426</c:v>
                </c:pt>
                <c:pt idx="164">
                  <c:v>43427</c:v>
                </c:pt>
                <c:pt idx="165">
                  <c:v>43430</c:v>
                </c:pt>
                <c:pt idx="166">
                  <c:v>43431</c:v>
                </c:pt>
                <c:pt idx="167">
                  <c:v>43432</c:v>
                </c:pt>
                <c:pt idx="168">
                  <c:v>43433</c:v>
                </c:pt>
                <c:pt idx="169">
                  <c:v>43434</c:v>
                </c:pt>
                <c:pt idx="170">
                  <c:v>43437</c:v>
                </c:pt>
                <c:pt idx="171">
                  <c:v>43438</c:v>
                </c:pt>
                <c:pt idx="172">
                  <c:v>43439</c:v>
                </c:pt>
                <c:pt idx="173">
                  <c:v>43440</c:v>
                </c:pt>
                <c:pt idx="174">
                  <c:v>43441</c:v>
                </c:pt>
                <c:pt idx="175">
                  <c:v>43444</c:v>
                </c:pt>
                <c:pt idx="176">
                  <c:v>43445</c:v>
                </c:pt>
                <c:pt idx="177">
                  <c:v>43446</c:v>
                </c:pt>
                <c:pt idx="178">
                  <c:v>43447</c:v>
                </c:pt>
                <c:pt idx="179">
                  <c:v>43448</c:v>
                </c:pt>
                <c:pt idx="180">
                  <c:v>43451</c:v>
                </c:pt>
                <c:pt idx="181">
                  <c:v>43452</c:v>
                </c:pt>
                <c:pt idx="182">
                  <c:v>43453</c:v>
                </c:pt>
                <c:pt idx="183">
                  <c:v>43454</c:v>
                </c:pt>
                <c:pt idx="184">
                  <c:v>43455</c:v>
                </c:pt>
                <c:pt idx="185">
                  <c:v>43458</c:v>
                </c:pt>
                <c:pt idx="186">
                  <c:v>43459</c:v>
                </c:pt>
                <c:pt idx="187">
                  <c:v>43460</c:v>
                </c:pt>
                <c:pt idx="188">
                  <c:v>43461</c:v>
                </c:pt>
                <c:pt idx="189">
                  <c:v>43462</c:v>
                </c:pt>
                <c:pt idx="190">
                  <c:v>43463</c:v>
                </c:pt>
                <c:pt idx="191">
                  <c:v>43467</c:v>
                </c:pt>
                <c:pt idx="192">
                  <c:v>43468</c:v>
                </c:pt>
                <c:pt idx="193">
                  <c:v>43469</c:v>
                </c:pt>
                <c:pt idx="194">
                  <c:v>43471</c:v>
                </c:pt>
                <c:pt idx="195">
                  <c:v>43472</c:v>
                </c:pt>
                <c:pt idx="196">
                  <c:v>43473</c:v>
                </c:pt>
                <c:pt idx="197">
                  <c:v>43474</c:v>
                </c:pt>
                <c:pt idx="198">
                  <c:v>43475</c:v>
                </c:pt>
                <c:pt idx="199">
                  <c:v>43476</c:v>
                </c:pt>
                <c:pt idx="200">
                  <c:v>43478</c:v>
                </c:pt>
                <c:pt idx="201">
                  <c:v>43479</c:v>
                </c:pt>
                <c:pt idx="202">
                  <c:v>43480</c:v>
                </c:pt>
                <c:pt idx="203">
                  <c:v>43481</c:v>
                </c:pt>
                <c:pt idx="204">
                  <c:v>43482</c:v>
                </c:pt>
                <c:pt idx="205">
                  <c:v>43483</c:v>
                </c:pt>
                <c:pt idx="206">
                  <c:v>43484</c:v>
                </c:pt>
                <c:pt idx="207">
                  <c:v>43485</c:v>
                </c:pt>
                <c:pt idx="208">
                  <c:v>43486</c:v>
                </c:pt>
                <c:pt idx="209">
                  <c:v>43487</c:v>
                </c:pt>
                <c:pt idx="210">
                  <c:v>43488</c:v>
                </c:pt>
                <c:pt idx="211">
                  <c:v>43489</c:v>
                </c:pt>
                <c:pt idx="212">
                  <c:v>43490</c:v>
                </c:pt>
                <c:pt idx="213">
                  <c:v>43493</c:v>
                </c:pt>
                <c:pt idx="214">
                  <c:v>43494</c:v>
                </c:pt>
                <c:pt idx="215">
                  <c:v>43495</c:v>
                </c:pt>
                <c:pt idx="216">
                  <c:v>43496</c:v>
                </c:pt>
                <c:pt idx="217">
                  <c:v>43497</c:v>
                </c:pt>
                <c:pt idx="218">
                  <c:v>43499</c:v>
                </c:pt>
                <c:pt idx="219">
                  <c:v>43507</c:v>
                </c:pt>
                <c:pt idx="220">
                  <c:v>43508</c:v>
                </c:pt>
                <c:pt idx="221">
                  <c:v>43509</c:v>
                </c:pt>
                <c:pt idx="222">
                  <c:v>43510</c:v>
                </c:pt>
                <c:pt idx="223">
                  <c:v>43511</c:v>
                </c:pt>
                <c:pt idx="224">
                  <c:v>43514</c:v>
                </c:pt>
                <c:pt idx="225">
                  <c:v>43515</c:v>
                </c:pt>
                <c:pt idx="226">
                  <c:v>43516</c:v>
                </c:pt>
                <c:pt idx="227">
                  <c:v>43517</c:v>
                </c:pt>
                <c:pt idx="228">
                  <c:v>43518</c:v>
                </c:pt>
                <c:pt idx="229">
                  <c:v>43521</c:v>
                </c:pt>
                <c:pt idx="230">
                  <c:v>43522</c:v>
                </c:pt>
                <c:pt idx="231">
                  <c:v>43523</c:v>
                </c:pt>
                <c:pt idx="232">
                  <c:v>43524</c:v>
                </c:pt>
                <c:pt idx="233">
                  <c:v>43528</c:v>
                </c:pt>
                <c:pt idx="234">
                  <c:v>43529</c:v>
                </c:pt>
                <c:pt idx="235">
                  <c:v>43530</c:v>
                </c:pt>
                <c:pt idx="236">
                  <c:v>43531</c:v>
                </c:pt>
                <c:pt idx="237">
                  <c:v>43532</c:v>
                </c:pt>
                <c:pt idx="238">
                  <c:v>43535</c:v>
                </c:pt>
                <c:pt idx="239">
                  <c:v>43536</c:v>
                </c:pt>
                <c:pt idx="240">
                  <c:v>43537</c:v>
                </c:pt>
                <c:pt idx="241">
                  <c:v>43538</c:v>
                </c:pt>
                <c:pt idx="242">
                  <c:v>43539</c:v>
                </c:pt>
                <c:pt idx="243">
                  <c:v>43542</c:v>
                </c:pt>
                <c:pt idx="244">
                  <c:v>43543</c:v>
                </c:pt>
                <c:pt idx="245">
                  <c:v>43544</c:v>
                </c:pt>
                <c:pt idx="246">
                  <c:v>43545</c:v>
                </c:pt>
                <c:pt idx="247">
                  <c:v>43546</c:v>
                </c:pt>
                <c:pt idx="248">
                  <c:v>43549</c:v>
                </c:pt>
                <c:pt idx="249">
                  <c:v>43550</c:v>
                </c:pt>
                <c:pt idx="250">
                  <c:v>43551</c:v>
                </c:pt>
                <c:pt idx="251">
                  <c:v>43552</c:v>
                </c:pt>
                <c:pt idx="252">
                  <c:v>43553</c:v>
                </c:pt>
                <c:pt idx="253">
                  <c:v>43556</c:v>
                </c:pt>
                <c:pt idx="254">
                  <c:v>43557</c:v>
                </c:pt>
                <c:pt idx="255">
                  <c:v>43558</c:v>
                </c:pt>
                <c:pt idx="256">
                  <c:v>43559</c:v>
                </c:pt>
                <c:pt idx="257">
                  <c:v>43564</c:v>
                </c:pt>
                <c:pt idx="258">
                  <c:v>43565</c:v>
                </c:pt>
                <c:pt idx="259">
                  <c:v>43566</c:v>
                </c:pt>
                <c:pt idx="260">
                  <c:v>43567</c:v>
                </c:pt>
                <c:pt idx="261">
                  <c:v>43570</c:v>
                </c:pt>
                <c:pt idx="262">
                  <c:v>43571</c:v>
                </c:pt>
                <c:pt idx="263">
                  <c:v>43572</c:v>
                </c:pt>
                <c:pt idx="264">
                  <c:v>43573</c:v>
                </c:pt>
                <c:pt idx="265">
                  <c:v>43574</c:v>
                </c:pt>
                <c:pt idx="266">
                  <c:v>43577</c:v>
                </c:pt>
                <c:pt idx="267">
                  <c:v>43578</c:v>
                </c:pt>
                <c:pt idx="268">
                  <c:v>43579</c:v>
                </c:pt>
                <c:pt idx="269">
                  <c:v>43580</c:v>
                </c:pt>
                <c:pt idx="270">
                  <c:v>43581</c:v>
                </c:pt>
                <c:pt idx="271">
                  <c:v>43583</c:v>
                </c:pt>
                <c:pt idx="272">
                  <c:v>43584</c:v>
                </c:pt>
                <c:pt idx="273">
                  <c:v>43585</c:v>
                </c:pt>
                <c:pt idx="274">
                  <c:v>43590</c:v>
                </c:pt>
                <c:pt idx="275">
                  <c:v>43592</c:v>
                </c:pt>
                <c:pt idx="276">
                  <c:v>43593</c:v>
                </c:pt>
                <c:pt idx="277">
                  <c:v>43595</c:v>
                </c:pt>
                <c:pt idx="278">
                  <c:v>43599</c:v>
                </c:pt>
                <c:pt idx="279">
                  <c:v>43600</c:v>
                </c:pt>
                <c:pt idx="280">
                  <c:v>43602</c:v>
                </c:pt>
                <c:pt idx="281">
                  <c:v>43605</c:v>
                </c:pt>
                <c:pt idx="282">
                  <c:v>43606</c:v>
                </c:pt>
                <c:pt idx="283">
                  <c:v>43607</c:v>
                </c:pt>
                <c:pt idx="284">
                  <c:v>43608</c:v>
                </c:pt>
                <c:pt idx="285">
                  <c:v>43609</c:v>
                </c:pt>
                <c:pt idx="286">
                  <c:v>43612</c:v>
                </c:pt>
                <c:pt idx="287">
                  <c:v>43613</c:v>
                </c:pt>
                <c:pt idx="288">
                  <c:v>43614</c:v>
                </c:pt>
                <c:pt idx="289">
                  <c:v>43615</c:v>
                </c:pt>
                <c:pt idx="290">
                  <c:v>43616</c:v>
                </c:pt>
                <c:pt idx="291">
                  <c:v>43619</c:v>
                </c:pt>
                <c:pt idx="292">
                  <c:v>43620</c:v>
                </c:pt>
                <c:pt idx="293">
                  <c:v>43621</c:v>
                </c:pt>
                <c:pt idx="294">
                  <c:v>43622</c:v>
                </c:pt>
                <c:pt idx="295">
                  <c:v>43626</c:v>
                </c:pt>
                <c:pt idx="296">
                  <c:v>43627</c:v>
                </c:pt>
                <c:pt idx="297">
                  <c:v>43628</c:v>
                </c:pt>
                <c:pt idx="298">
                  <c:v>43629</c:v>
                </c:pt>
                <c:pt idx="299">
                  <c:v>43630</c:v>
                </c:pt>
                <c:pt idx="300">
                  <c:v>43633</c:v>
                </c:pt>
                <c:pt idx="301">
                  <c:v>43634</c:v>
                </c:pt>
                <c:pt idx="302">
                  <c:v>43635</c:v>
                </c:pt>
                <c:pt idx="303">
                  <c:v>43636</c:v>
                </c:pt>
                <c:pt idx="304">
                  <c:v>43637</c:v>
                </c:pt>
                <c:pt idx="305">
                  <c:v>43640</c:v>
                </c:pt>
                <c:pt idx="306">
                  <c:v>43641</c:v>
                </c:pt>
                <c:pt idx="307">
                  <c:v>43642</c:v>
                </c:pt>
                <c:pt idx="308">
                  <c:v>43643</c:v>
                </c:pt>
                <c:pt idx="309">
                  <c:v>43644</c:v>
                </c:pt>
                <c:pt idx="310">
                  <c:v>43645</c:v>
                </c:pt>
                <c:pt idx="311">
                  <c:v>43647</c:v>
                </c:pt>
                <c:pt idx="312">
                  <c:v>43648</c:v>
                </c:pt>
                <c:pt idx="313">
                  <c:v>43649</c:v>
                </c:pt>
                <c:pt idx="314">
                  <c:v>43650</c:v>
                </c:pt>
                <c:pt idx="315">
                  <c:v>43651</c:v>
                </c:pt>
                <c:pt idx="316">
                  <c:v>43654</c:v>
                </c:pt>
                <c:pt idx="317">
                  <c:v>43655</c:v>
                </c:pt>
                <c:pt idx="318">
                  <c:v>43656</c:v>
                </c:pt>
                <c:pt idx="319">
                  <c:v>43657</c:v>
                </c:pt>
                <c:pt idx="320">
                  <c:v>43658</c:v>
                </c:pt>
                <c:pt idx="321">
                  <c:v>43661</c:v>
                </c:pt>
                <c:pt idx="322">
                  <c:v>43662</c:v>
                </c:pt>
                <c:pt idx="323">
                  <c:v>43663</c:v>
                </c:pt>
                <c:pt idx="324">
                  <c:v>43664</c:v>
                </c:pt>
                <c:pt idx="325">
                  <c:v>43665</c:v>
                </c:pt>
                <c:pt idx="326">
                  <c:v>43668</c:v>
                </c:pt>
                <c:pt idx="327">
                  <c:v>43669</c:v>
                </c:pt>
                <c:pt idx="328">
                  <c:v>43670</c:v>
                </c:pt>
                <c:pt idx="329">
                  <c:v>43671</c:v>
                </c:pt>
                <c:pt idx="330">
                  <c:v>43672</c:v>
                </c:pt>
                <c:pt idx="331">
                  <c:v>43675</c:v>
                </c:pt>
                <c:pt idx="332">
                  <c:v>43676</c:v>
                </c:pt>
                <c:pt idx="333">
                  <c:v>43677</c:v>
                </c:pt>
                <c:pt idx="334">
                  <c:v>43678</c:v>
                </c:pt>
                <c:pt idx="335">
                  <c:v>43679</c:v>
                </c:pt>
                <c:pt idx="336">
                  <c:v>43682</c:v>
                </c:pt>
                <c:pt idx="337">
                  <c:v>43683</c:v>
                </c:pt>
                <c:pt idx="338">
                  <c:v>43684</c:v>
                </c:pt>
                <c:pt idx="339">
                  <c:v>43685</c:v>
                </c:pt>
                <c:pt idx="340">
                  <c:v>43686</c:v>
                </c:pt>
                <c:pt idx="341">
                  <c:v>43690</c:v>
                </c:pt>
                <c:pt idx="342">
                  <c:v>43691</c:v>
                </c:pt>
                <c:pt idx="343">
                  <c:v>43692</c:v>
                </c:pt>
                <c:pt idx="344">
                  <c:v>43693</c:v>
                </c:pt>
                <c:pt idx="345">
                  <c:v>43696</c:v>
                </c:pt>
                <c:pt idx="346">
                  <c:v>43697</c:v>
                </c:pt>
                <c:pt idx="347">
                  <c:v>43698</c:v>
                </c:pt>
                <c:pt idx="348">
                  <c:v>43699</c:v>
                </c:pt>
                <c:pt idx="349">
                  <c:v>43700</c:v>
                </c:pt>
                <c:pt idx="350">
                  <c:v>43703</c:v>
                </c:pt>
                <c:pt idx="351">
                  <c:v>43704</c:v>
                </c:pt>
                <c:pt idx="352">
                  <c:v>43705</c:v>
                </c:pt>
                <c:pt idx="353">
                  <c:v>43706</c:v>
                </c:pt>
                <c:pt idx="354">
                  <c:v>43707</c:v>
                </c:pt>
                <c:pt idx="355">
                  <c:v>43710</c:v>
                </c:pt>
                <c:pt idx="356">
                  <c:v>43711</c:v>
                </c:pt>
                <c:pt idx="357">
                  <c:v>43712</c:v>
                </c:pt>
                <c:pt idx="358">
                  <c:v>43713</c:v>
                </c:pt>
                <c:pt idx="359">
                  <c:v>43714</c:v>
                </c:pt>
                <c:pt idx="360">
                  <c:v>43717</c:v>
                </c:pt>
                <c:pt idx="361">
                  <c:v>43718</c:v>
                </c:pt>
                <c:pt idx="362">
                  <c:v>43719</c:v>
                </c:pt>
                <c:pt idx="363">
                  <c:v>43720</c:v>
                </c:pt>
                <c:pt idx="364">
                  <c:v>43724</c:v>
                </c:pt>
                <c:pt idx="365">
                  <c:v>43725</c:v>
                </c:pt>
                <c:pt idx="366">
                  <c:v>43726</c:v>
                </c:pt>
                <c:pt idx="367">
                  <c:v>43728</c:v>
                </c:pt>
                <c:pt idx="368">
                  <c:v>43731</c:v>
                </c:pt>
                <c:pt idx="369">
                  <c:v>43732</c:v>
                </c:pt>
                <c:pt idx="370">
                  <c:v>43733</c:v>
                </c:pt>
                <c:pt idx="371">
                  <c:v>43734</c:v>
                </c:pt>
                <c:pt idx="372">
                  <c:v>43735</c:v>
                </c:pt>
                <c:pt idx="373">
                  <c:v>43737</c:v>
                </c:pt>
                <c:pt idx="374">
                  <c:v>43738</c:v>
                </c:pt>
                <c:pt idx="375">
                  <c:v>43740</c:v>
                </c:pt>
                <c:pt idx="376">
                  <c:v>43742</c:v>
                </c:pt>
                <c:pt idx="377">
                  <c:v>43744</c:v>
                </c:pt>
                <c:pt idx="378">
                  <c:v>43746</c:v>
                </c:pt>
                <c:pt idx="379">
                  <c:v>43747</c:v>
                </c:pt>
                <c:pt idx="380">
                  <c:v>43748</c:v>
                </c:pt>
                <c:pt idx="381">
                  <c:v>43749</c:v>
                </c:pt>
                <c:pt idx="382">
                  <c:v>43750</c:v>
                </c:pt>
                <c:pt idx="383">
                  <c:v>43753</c:v>
                </c:pt>
                <c:pt idx="384">
                  <c:v>43754</c:v>
                </c:pt>
                <c:pt idx="385">
                  <c:v>43755</c:v>
                </c:pt>
                <c:pt idx="386">
                  <c:v>43756</c:v>
                </c:pt>
                <c:pt idx="387">
                  <c:v>43759</c:v>
                </c:pt>
                <c:pt idx="388">
                  <c:v>43760</c:v>
                </c:pt>
                <c:pt idx="389">
                  <c:v>43761</c:v>
                </c:pt>
                <c:pt idx="390">
                  <c:v>43762</c:v>
                </c:pt>
                <c:pt idx="391">
                  <c:v>43763</c:v>
                </c:pt>
                <c:pt idx="392">
                  <c:v>43766</c:v>
                </c:pt>
                <c:pt idx="393">
                  <c:v>43767</c:v>
                </c:pt>
                <c:pt idx="394">
                  <c:v>43768</c:v>
                </c:pt>
                <c:pt idx="395">
                  <c:v>43769</c:v>
                </c:pt>
                <c:pt idx="396">
                  <c:v>43770</c:v>
                </c:pt>
                <c:pt idx="397">
                  <c:v>43773</c:v>
                </c:pt>
                <c:pt idx="398">
                  <c:v>43774</c:v>
                </c:pt>
                <c:pt idx="399">
                  <c:v>43775</c:v>
                </c:pt>
                <c:pt idx="400">
                  <c:v>43776</c:v>
                </c:pt>
                <c:pt idx="401">
                  <c:v>43777</c:v>
                </c:pt>
                <c:pt idx="402">
                  <c:v>43780</c:v>
                </c:pt>
                <c:pt idx="403">
                  <c:v>43781</c:v>
                </c:pt>
                <c:pt idx="404">
                  <c:v>43782</c:v>
                </c:pt>
                <c:pt idx="405">
                  <c:v>43783</c:v>
                </c:pt>
                <c:pt idx="406">
                  <c:v>43784</c:v>
                </c:pt>
                <c:pt idx="407">
                  <c:v>43787</c:v>
                </c:pt>
                <c:pt idx="408">
                  <c:v>43788</c:v>
                </c:pt>
                <c:pt idx="409">
                  <c:v>43789</c:v>
                </c:pt>
                <c:pt idx="410">
                  <c:v>43790</c:v>
                </c:pt>
                <c:pt idx="411">
                  <c:v>43791</c:v>
                </c:pt>
                <c:pt idx="412">
                  <c:v>43794</c:v>
                </c:pt>
                <c:pt idx="413">
                  <c:v>43795</c:v>
                </c:pt>
                <c:pt idx="414">
                  <c:v>43796</c:v>
                </c:pt>
                <c:pt idx="415">
                  <c:v>43797</c:v>
                </c:pt>
                <c:pt idx="416">
                  <c:v>43798</c:v>
                </c:pt>
                <c:pt idx="417">
                  <c:v>43801</c:v>
                </c:pt>
                <c:pt idx="418">
                  <c:v>43802</c:v>
                </c:pt>
                <c:pt idx="419">
                  <c:v>43803</c:v>
                </c:pt>
                <c:pt idx="420">
                  <c:v>43804</c:v>
                </c:pt>
                <c:pt idx="421">
                  <c:v>43805</c:v>
                </c:pt>
                <c:pt idx="422">
                  <c:v>43806</c:v>
                </c:pt>
                <c:pt idx="423">
                  <c:v>43808</c:v>
                </c:pt>
                <c:pt idx="424">
                  <c:v>43809</c:v>
                </c:pt>
                <c:pt idx="425">
                  <c:v>43810</c:v>
                </c:pt>
                <c:pt idx="426">
                  <c:v>43811</c:v>
                </c:pt>
                <c:pt idx="427">
                  <c:v>43812</c:v>
                </c:pt>
                <c:pt idx="428">
                  <c:v>43815</c:v>
                </c:pt>
                <c:pt idx="429">
                  <c:v>43816</c:v>
                </c:pt>
                <c:pt idx="430">
                  <c:v>43817</c:v>
                </c:pt>
                <c:pt idx="431">
                  <c:v>43818</c:v>
                </c:pt>
                <c:pt idx="432">
                  <c:v>43819</c:v>
                </c:pt>
                <c:pt idx="433">
                  <c:v>43822</c:v>
                </c:pt>
                <c:pt idx="434">
                  <c:v>43823</c:v>
                </c:pt>
                <c:pt idx="435">
                  <c:v>43824</c:v>
                </c:pt>
                <c:pt idx="436">
                  <c:v>43825</c:v>
                </c:pt>
                <c:pt idx="437">
                  <c:v>43826</c:v>
                </c:pt>
                <c:pt idx="438">
                  <c:v>43829</c:v>
                </c:pt>
                <c:pt idx="439">
                  <c:v>43830</c:v>
                </c:pt>
                <c:pt idx="440">
                  <c:v>43833</c:v>
                </c:pt>
                <c:pt idx="441">
                  <c:v>43836</c:v>
                </c:pt>
                <c:pt idx="442">
                  <c:v>43837</c:v>
                </c:pt>
                <c:pt idx="443">
                  <c:v>43838</c:v>
                </c:pt>
                <c:pt idx="444">
                  <c:v>43840</c:v>
                </c:pt>
                <c:pt idx="445">
                  <c:v>43843</c:v>
                </c:pt>
                <c:pt idx="446">
                  <c:v>43844</c:v>
                </c:pt>
                <c:pt idx="447">
                  <c:v>43845</c:v>
                </c:pt>
                <c:pt idx="448">
                  <c:v>43846</c:v>
                </c:pt>
                <c:pt idx="449">
                  <c:v>43850</c:v>
                </c:pt>
                <c:pt idx="450">
                  <c:v>43851</c:v>
                </c:pt>
                <c:pt idx="451">
                  <c:v>43852</c:v>
                </c:pt>
                <c:pt idx="452">
                  <c:v>43865</c:v>
                </c:pt>
                <c:pt idx="453">
                  <c:v>43866</c:v>
                </c:pt>
                <c:pt idx="454">
                  <c:v>43867</c:v>
                </c:pt>
                <c:pt idx="455">
                  <c:v>43868</c:v>
                </c:pt>
                <c:pt idx="456">
                  <c:v>43871</c:v>
                </c:pt>
                <c:pt idx="457">
                  <c:v>43872</c:v>
                </c:pt>
                <c:pt idx="458">
                  <c:v>43874</c:v>
                </c:pt>
                <c:pt idx="459">
                  <c:v>43878</c:v>
                </c:pt>
                <c:pt idx="460">
                  <c:v>43879</c:v>
                </c:pt>
                <c:pt idx="461">
                  <c:v>43880</c:v>
                </c:pt>
                <c:pt idx="462">
                  <c:v>43881</c:v>
                </c:pt>
                <c:pt idx="463">
                  <c:v>43882</c:v>
                </c:pt>
                <c:pt idx="464">
                  <c:v>43892</c:v>
                </c:pt>
                <c:pt idx="465">
                  <c:v>43893</c:v>
                </c:pt>
                <c:pt idx="466">
                  <c:v>43894</c:v>
                </c:pt>
                <c:pt idx="467">
                  <c:v>43895</c:v>
                </c:pt>
                <c:pt idx="468">
                  <c:v>43896</c:v>
                </c:pt>
                <c:pt idx="469">
                  <c:v>43899</c:v>
                </c:pt>
                <c:pt idx="470">
                  <c:v>43900</c:v>
                </c:pt>
                <c:pt idx="471">
                  <c:v>43901</c:v>
                </c:pt>
                <c:pt idx="472">
                  <c:v>43902</c:v>
                </c:pt>
                <c:pt idx="473">
                  <c:v>43903</c:v>
                </c:pt>
                <c:pt idx="474">
                  <c:v>43906</c:v>
                </c:pt>
                <c:pt idx="475">
                  <c:v>43907</c:v>
                </c:pt>
                <c:pt idx="476">
                  <c:v>43908</c:v>
                </c:pt>
                <c:pt idx="477">
                  <c:v>43909</c:v>
                </c:pt>
                <c:pt idx="478">
                  <c:v>43910</c:v>
                </c:pt>
                <c:pt idx="479">
                  <c:v>43913</c:v>
                </c:pt>
                <c:pt idx="480">
                  <c:v>43914</c:v>
                </c:pt>
                <c:pt idx="481">
                  <c:v>43915</c:v>
                </c:pt>
                <c:pt idx="482">
                  <c:v>43916</c:v>
                </c:pt>
                <c:pt idx="483">
                  <c:v>43917</c:v>
                </c:pt>
                <c:pt idx="484">
                  <c:v>43920</c:v>
                </c:pt>
                <c:pt idx="485">
                  <c:v>43921</c:v>
                </c:pt>
                <c:pt idx="486">
                  <c:v>43922</c:v>
                </c:pt>
                <c:pt idx="487">
                  <c:v>43923</c:v>
                </c:pt>
                <c:pt idx="488">
                  <c:v>43924</c:v>
                </c:pt>
                <c:pt idx="489">
                  <c:v>43928</c:v>
                </c:pt>
                <c:pt idx="490">
                  <c:v>43929</c:v>
                </c:pt>
                <c:pt idx="491">
                  <c:v>43930</c:v>
                </c:pt>
                <c:pt idx="492">
                  <c:v>43931</c:v>
                </c:pt>
                <c:pt idx="493">
                  <c:v>43934</c:v>
                </c:pt>
                <c:pt idx="494">
                  <c:v>43935</c:v>
                </c:pt>
                <c:pt idx="495">
                  <c:v>43936</c:v>
                </c:pt>
                <c:pt idx="496">
                  <c:v>43937</c:v>
                </c:pt>
                <c:pt idx="497">
                  <c:v>43938</c:v>
                </c:pt>
                <c:pt idx="498">
                  <c:v>43941</c:v>
                </c:pt>
                <c:pt idx="499">
                  <c:v>43942</c:v>
                </c:pt>
                <c:pt idx="500">
                  <c:v>43943</c:v>
                </c:pt>
                <c:pt idx="501">
                  <c:v>43944</c:v>
                </c:pt>
                <c:pt idx="502">
                  <c:v>43945</c:v>
                </c:pt>
                <c:pt idx="503">
                  <c:v>43947</c:v>
                </c:pt>
                <c:pt idx="504">
                  <c:v>43948</c:v>
                </c:pt>
                <c:pt idx="505">
                  <c:v>43949</c:v>
                </c:pt>
                <c:pt idx="506">
                  <c:v>43950</c:v>
                </c:pt>
                <c:pt idx="507">
                  <c:v>43951</c:v>
                </c:pt>
                <c:pt idx="508">
                  <c:v>43957</c:v>
                </c:pt>
                <c:pt idx="509">
                  <c:v>43958</c:v>
                </c:pt>
                <c:pt idx="510">
                  <c:v>43959</c:v>
                </c:pt>
                <c:pt idx="511">
                  <c:v>43960</c:v>
                </c:pt>
                <c:pt idx="512">
                  <c:v>43962</c:v>
                </c:pt>
                <c:pt idx="513">
                  <c:v>43963</c:v>
                </c:pt>
                <c:pt idx="514">
                  <c:v>43964</c:v>
                </c:pt>
                <c:pt idx="515">
                  <c:v>43965</c:v>
                </c:pt>
                <c:pt idx="516">
                  <c:v>43966</c:v>
                </c:pt>
                <c:pt idx="517">
                  <c:v>43969</c:v>
                </c:pt>
                <c:pt idx="518">
                  <c:v>43970</c:v>
                </c:pt>
                <c:pt idx="519">
                  <c:v>43971</c:v>
                </c:pt>
                <c:pt idx="520">
                  <c:v>43972</c:v>
                </c:pt>
                <c:pt idx="521">
                  <c:v>43973</c:v>
                </c:pt>
                <c:pt idx="522">
                  <c:v>43976</c:v>
                </c:pt>
                <c:pt idx="523">
                  <c:v>43977</c:v>
                </c:pt>
                <c:pt idx="524">
                  <c:v>43978</c:v>
                </c:pt>
                <c:pt idx="525">
                  <c:v>43979</c:v>
                </c:pt>
                <c:pt idx="526">
                  <c:v>43980</c:v>
                </c:pt>
                <c:pt idx="527">
                  <c:v>43983</c:v>
                </c:pt>
                <c:pt idx="528">
                  <c:v>43984</c:v>
                </c:pt>
                <c:pt idx="529">
                  <c:v>43985</c:v>
                </c:pt>
                <c:pt idx="530">
                  <c:v>43986</c:v>
                </c:pt>
                <c:pt idx="531">
                  <c:v>43987</c:v>
                </c:pt>
                <c:pt idx="532">
                  <c:v>43990</c:v>
                </c:pt>
                <c:pt idx="533">
                  <c:v>43991</c:v>
                </c:pt>
                <c:pt idx="534">
                  <c:v>43992</c:v>
                </c:pt>
                <c:pt idx="535">
                  <c:v>43994</c:v>
                </c:pt>
                <c:pt idx="536">
                  <c:v>43997</c:v>
                </c:pt>
                <c:pt idx="537">
                  <c:v>43998</c:v>
                </c:pt>
                <c:pt idx="538">
                  <c:v>44000</c:v>
                </c:pt>
                <c:pt idx="539">
                  <c:v>44001</c:v>
                </c:pt>
                <c:pt idx="540">
                  <c:v>44004</c:v>
                </c:pt>
                <c:pt idx="541">
                  <c:v>44006</c:v>
                </c:pt>
                <c:pt idx="542">
                  <c:v>44010</c:v>
                </c:pt>
                <c:pt idx="543">
                  <c:v>44011</c:v>
                </c:pt>
                <c:pt idx="544">
                  <c:v>44012</c:v>
                </c:pt>
                <c:pt idx="545">
                  <c:v>44013</c:v>
                </c:pt>
                <c:pt idx="546">
                  <c:v>44019</c:v>
                </c:pt>
                <c:pt idx="547">
                  <c:v>44020</c:v>
                </c:pt>
                <c:pt idx="548">
                  <c:v>44021</c:v>
                </c:pt>
                <c:pt idx="549">
                  <c:v>44022</c:v>
                </c:pt>
                <c:pt idx="550">
                  <c:v>44026</c:v>
                </c:pt>
                <c:pt idx="551">
                  <c:v>44027</c:v>
                </c:pt>
                <c:pt idx="552">
                  <c:v>44028</c:v>
                </c:pt>
                <c:pt idx="553">
                  <c:v>44033</c:v>
                </c:pt>
                <c:pt idx="554">
                  <c:v>44034</c:v>
                </c:pt>
                <c:pt idx="555">
                  <c:v>44035</c:v>
                </c:pt>
                <c:pt idx="556">
                  <c:v>44036</c:v>
                </c:pt>
                <c:pt idx="557">
                  <c:v>44039</c:v>
                </c:pt>
                <c:pt idx="558">
                  <c:v>44040</c:v>
                </c:pt>
                <c:pt idx="559">
                  <c:v>44041</c:v>
                </c:pt>
                <c:pt idx="560">
                  <c:v>44042</c:v>
                </c:pt>
                <c:pt idx="561">
                  <c:v>44043</c:v>
                </c:pt>
                <c:pt idx="562">
                  <c:v>44046</c:v>
                </c:pt>
                <c:pt idx="563">
                  <c:v>44047</c:v>
                </c:pt>
                <c:pt idx="564">
                  <c:v>44048</c:v>
                </c:pt>
                <c:pt idx="565">
                  <c:v>44049</c:v>
                </c:pt>
                <c:pt idx="566">
                  <c:v>44050</c:v>
                </c:pt>
                <c:pt idx="567">
                  <c:v>44051</c:v>
                </c:pt>
                <c:pt idx="568">
                  <c:v>44054</c:v>
                </c:pt>
                <c:pt idx="569">
                  <c:v>44055</c:v>
                </c:pt>
                <c:pt idx="570">
                  <c:v>44056</c:v>
                </c:pt>
                <c:pt idx="571">
                  <c:v>44057</c:v>
                </c:pt>
                <c:pt idx="572">
                  <c:v>44060</c:v>
                </c:pt>
                <c:pt idx="573">
                  <c:v>44061</c:v>
                </c:pt>
                <c:pt idx="574">
                  <c:v>44062</c:v>
                </c:pt>
                <c:pt idx="575">
                  <c:v>44063</c:v>
                </c:pt>
                <c:pt idx="576">
                  <c:v>44064</c:v>
                </c:pt>
                <c:pt idx="577">
                  <c:v>44067</c:v>
                </c:pt>
                <c:pt idx="578">
                  <c:v>44068</c:v>
                </c:pt>
                <c:pt idx="579">
                  <c:v>44069</c:v>
                </c:pt>
                <c:pt idx="580">
                  <c:v>44070</c:v>
                </c:pt>
                <c:pt idx="581">
                  <c:v>44071</c:v>
                </c:pt>
                <c:pt idx="582">
                  <c:v>44075</c:v>
                </c:pt>
                <c:pt idx="583">
                  <c:v>44076</c:v>
                </c:pt>
                <c:pt idx="584">
                  <c:v>44077</c:v>
                </c:pt>
                <c:pt idx="585">
                  <c:v>44078</c:v>
                </c:pt>
                <c:pt idx="586">
                  <c:v>44081</c:v>
                </c:pt>
                <c:pt idx="587">
                  <c:v>44082</c:v>
                </c:pt>
                <c:pt idx="588">
                  <c:v>44084</c:v>
                </c:pt>
                <c:pt idx="589">
                  <c:v>44085</c:v>
                </c:pt>
                <c:pt idx="590">
                  <c:v>44088</c:v>
                </c:pt>
                <c:pt idx="591">
                  <c:v>44089</c:v>
                </c:pt>
                <c:pt idx="592">
                  <c:v>44090</c:v>
                </c:pt>
                <c:pt idx="593">
                  <c:v>44091</c:v>
                </c:pt>
                <c:pt idx="594">
                  <c:v>44092</c:v>
                </c:pt>
                <c:pt idx="595">
                  <c:v>44095</c:v>
                </c:pt>
                <c:pt idx="596">
                  <c:v>44096</c:v>
                </c:pt>
                <c:pt idx="597">
                  <c:v>44097</c:v>
                </c:pt>
                <c:pt idx="598">
                  <c:v>44098</c:v>
                </c:pt>
                <c:pt idx="599">
                  <c:v>44099</c:v>
                </c:pt>
                <c:pt idx="600">
                  <c:v>44102</c:v>
                </c:pt>
                <c:pt idx="601">
                  <c:v>44103</c:v>
                </c:pt>
                <c:pt idx="602">
                  <c:v>44104</c:v>
                </c:pt>
                <c:pt idx="603">
                  <c:v>44117</c:v>
                </c:pt>
                <c:pt idx="604">
                  <c:v>44118</c:v>
                </c:pt>
                <c:pt idx="605">
                  <c:v>44119</c:v>
                </c:pt>
                <c:pt idx="606">
                  <c:v>44120</c:v>
                </c:pt>
                <c:pt idx="607">
                  <c:v>44123</c:v>
                </c:pt>
                <c:pt idx="608">
                  <c:v>44124</c:v>
                </c:pt>
                <c:pt idx="609">
                  <c:v>44125</c:v>
                </c:pt>
                <c:pt idx="610">
                  <c:v>44126</c:v>
                </c:pt>
                <c:pt idx="611">
                  <c:v>44127</c:v>
                </c:pt>
                <c:pt idx="612">
                  <c:v>44130</c:v>
                </c:pt>
                <c:pt idx="613">
                  <c:v>44131</c:v>
                </c:pt>
                <c:pt idx="614">
                  <c:v>44132</c:v>
                </c:pt>
                <c:pt idx="615">
                  <c:v>44133</c:v>
                </c:pt>
                <c:pt idx="616">
                  <c:v>44134</c:v>
                </c:pt>
                <c:pt idx="617">
                  <c:v>44137</c:v>
                </c:pt>
                <c:pt idx="618">
                  <c:v>44138</c:v>
                </c:pt>
                <c:pt idx="619">
                  <c:v>44139</c:v>
                </c:pt>
                <c:pt idx="620">
                  <c:v>44140</c:v>
                </c:pt>
                <c:pt idx="621">
                  <c:v>44141</c:v>
                </c:pt>
                <c:pt idx="622">
                  <c:v>44144</c:v>
                </c:pt>
                <c:pt idx="623">
                  <c:v>44146</c:v>
                </c:pt>
                <c:pt idx="624">
                  <c:v>44147</c:v>
                </c:pt>
                <c:pt idx="625">
                  <c:v>44148</c:v>
                </c:pt>
                <c:pt idx="626">
                  <c:v>44151</c:v>
                </c:pt>
                <c:pt idx="627">
                  <c:v>44152</c:v>
                </c:pt>
                <c:pt idx="628">
                  <c:v>44153</c:v>
                </c:pt>
                <c:pt idx="629">
                  <c:v>44154</c:v>
                </c:pt>
                <c:pt idx="630">
                  <c:v>44155</c:v>
                </c:pt>
                <c:pt idx="631">
                  <c:v>44158</c:v>
                </c:pt>
                <c:pt idx="632">
                  <c:v>44160</c:v>
                </c:pt>
                <c:pt idx="633">
                  <c:v>44161</c:v>
                </c:pt>
                <c:pt idx="634">
                  <c:v>44162</c:v>
                </c:pt>
                <c:pt idx="635">
                  <c:v>44165</c:v>
                </c:pt>
                <c:pt idx="636">
                  <c:v>44167</c:v>
                </c:pt>
                <c:pt idx="637">
                  <c:v>44168</c:v>
                </c:pt>
                <c:pt idx="638">
                  <c:v>44169</c:v>
                </c:pt>
                <c:pt idx="639">
                  <c:v>44172</c:v>
                </c:pt>
                <c:pt idx="640">
                  <c:v>44173</c:v>
                </c:pt>
                <c:pt idx="641">
                  <c:v>44174</c:v>
                </c:pt>
                <c:pt idx="642">
                  <c:v>44175</c:v>
                </c:pt>
                <c:pt idx="643">
                  <c:v>44176</c:v>
                </c:pt>
                <c:pt idx="644">
                  <c:v>44179</c:v>
                </c:pt>
                <c:pt idx="645">
                  <c:v>44180</c:v>
                </c:pt>
                <c:pt idx="646">
                  <c:v>44181</c:v>
                </c:pt>
                <c:pt idx="647">
                  <c:v>44182</c:v>
                </c:pt>
                <c:pt idx="648">
                  <c:v>44183</c:v>
                </c:pt>
                <c:pt idx="649">
                  <c:v>44186</c:v>
                </c:pt>
                <c:pt idx="650">
                  <c:v>44187</c:v>
                </c:pt>
                <c:pt idx="651">
                  <c:v>44188</c:v>
                </c:pt>
                <c:pt idx="652">
                  <c:v>44189</c:v>
                </c:pt>
                <c:pt idx="653">
                  <c:v>44190</c:v>
                </c:pt>
                <c:pt idx="654">
                  <c:v>44194</c:v>
                </c:pt>
                <c:pt idx="655">
                  <c:v>44195</c:v>
                </c:pt>
                <c:pt idx="656">
                  <c:v>44196</c:v>
                </c:pt>
                <c:pt idx="657">
                  <c:v>44198</c:v>
                </c:pt>
                <c:pt idx="658">
                  <c:v>44199</c:v>
                </c:pt>
                <c:pt idx="659">
                  <c:v>44200</c:v>
                </c:pt>
                <c:pt idx="660">
                  <c:v>44201</c:v>
                </c:pt>
                <c:pt idx="661">
                  <c:v>44202</c:v>
                </c:pt>
                <c:pt idx="662">
                  <c:v>44203</c:v>
                </c:pt>
                <c:pt idx="663">
                  <c:v>44204</c:v>
                </c:pt>
                <c:pt idx="664">
                  <c:v>44207</c:v>
                </c:pt>
                <c:pt idx="665">
                  <c:v>44208</c:v>
                </c:pt>
                <c:pt idx="666">
                  <c:v>44209</c:v>
                </c:pt>
                <c:pt idx="667">
                  <c:v>44210</c:v>
                </c:pt>
                <c:pt idx="668">
                  <c:v>44211</c:v>
                </c:pt>
                <c:pt idx="669">
                  <c:v>44214</c:v>
                </c:pt>
                <c:pt idx="670">
                  <c:v>44215</c:v>
                </c:pt>
                <c:pt idx="671">
                  <c:v>44216</c:v>
                </c:pt>
                <c:pt idx="672">
                  <c:v>44217</c:v>
                </c:pt>
                <c:pt idx="673">
                  <c:v>44218</c:v>
                </c:pt>
                <c:pt idx="674">
                  <c:v>44221</c:v>
                </c:pt>
                <c:pt idx="675">
                  <c:v>44222</c:v>
                </c:pt>
                <c:pt idx="676">
                  <c:v>44223</c:v>
                </c:pt>
                <c:pt idx="677">
                  <c:v>44224</c:v>
                </c:pt>
                <c:pt idx="678">
                  <c:v>44225</c:v>
                </c:pt>
                <c:pt idx="679">
                  <c:v>44228</c:v>
                </c:pt>
                <c:pt idx="680">
                  <c:v>44231</c:v>
                </c:pt>
                <c:pt idx="681">
                  <c:v>44232</c:v>
                </c:pt>
                <c:pt idx="682">
                  <c:v>44234</c:v>
                </c:pt>
                <c:pt idx="683">
                  <c:v>44235</c:v>
                </c:pt>
                <c:pt idx="684">
                  <c:v>44236</c:v>
                </c:pt>
                <c:pt idx="685">
                  <c:v>44237</c:v>
                </c:pt>
                <c:pt idx="686">
                  <c:v>44242</c:v>
                </c:pt>
                <c:pt idx="687">
                  <c:v>44243</c:v>
                </c:pt>
                <c:pt idx="688">
                  <c:v>44245</c:v>
                </c:pt>
                <c:pt idx="689">
                  <c:v>44246</c:v>
                </c:pt>
                <c:pt idx="690">
                  <c:v>44249</c:v>
                </c:pt>
                <c:pt idx="691">
                  <c:v>44250</c:v>
                </c:pt>
                <c:pt idx="692">
                  <c:v>44256</c:v>
                </c:pt>
                <c:pt idx="693">
                  <c:v>44257</c:v>
                </c:pt>
                <c:pt idx="694">
                  <c:v>44258</c:v>
                </c:pt>
                <c:pt idx="695">
                  <c:v>44259</c:v>
                </c:pt>
                <c:pt idx="696">
                  <c:v>44263</c:v>
                </c:pt>
                <c:pt idx="697">
                  <c:v>44264</c:v>
                </c:pt>
                <c:pt idx="698">
                  <c:v>44271</c:v>
                </c:pt>
                <c:pt idx="699">
                  <c:v>44272</c:v>
                </c:pt>
                <c:pt idx="700">
                  <c:v>44273</c:v>
                </c:pt>
                <c:pt idx="701">
                  <c:v>44274</c:v>
                </c:pt>
                <c:pt idx="702">
                  <c:v>44278</c:v>
                </c:pt>
                <c:pt idx="703">
                  <c:v>44279</c:v>
                </c:pt>
                <c:pt idx="704">
                  <c:v>44280</c:v>
                </c:pt>
                <c:pt idx="705">
                  <c:v>44285</c:v>
                </c:pt>
                <c:pt idx="706">
                  <c:v>44286</c:v>
                </c:pt>
                <c:pt idx="707">
                  <c:v>44287</c:v>
                </c:pt>
                <c:pt idx="708">
                  <c:v>44288</c:v>
                </c:pt>
                <c:pt idx="709">
                  <c:v>44292</c:v>
                </c:pt>
                <c:pt idx="710">
                  <c:v>44293</c:v>
                </c:pt>
                <c:pt idx="711">
                  <c:v>44294</c:v>
                </c:pt>
                <c:pt idx="712">
                  <c:v>44298</c:v>
                </c:pt>
                <c:pt idx="713">
                  <c:v>44299</c:v>
                </c:pt>
                <c:pt idx="714">
                  <c:v>44301</c:v>
                </c:pt>
                <c:pt idx="715">
                  <c:v>44302</c:v>
                </c:pt>
                <c:pt idx="716">
                  <c:v>44305</c:v>
                </c:pt>
                <c:pt idx="717">
                  <c:v>44314</c:v>
                </c:pt>
                <c:pt idx="718">
                  <c:v>44315</c:v>
                </c:pt>
                <c:pt idx="719">
                  <c:v>44316</c:v>
                </c:pt>
                <c:pt idx="720">
                  <c:v>44319</c:v>
                </c:pt>
                <c:pt idx="721">
                  <c:v>44320</c:v>
                </c:pt>
                <c:pt idx="722">
                  <c:v>44321</c:v>
                </c:pt>
                <c:pt idx="723">
                  <c:v>44323</c:v>
                </c:pt>
                <c:pt idx="724">
                  <c:v>44330</c:v>
                </c:pt>
                <c:pt idx="725">
                  <c:v>44333</c:v>
                </c:pt>
                <c:pt idx="726">
                  <c:v>44334</c:v>
                </c:pt>
                <c:pt idx="727">
                  <c:v>44335</c:v>
                </c:pt>
                <c:pt idx="728">
                  <c:v>44336</c:v>
                </c:pt>
                <c:pt idx="729">
                  <c:v>44337</c:v>
                </c:pt>
                <c:pt idx="730">
                  <c:v>44340</c:v>
                </c:pt>
                <c:pt idx="731">
                  <c:v>44341</c:v>
                </c:pt>
                <c:pt idx="732">
                  <c:v>44343</c:v>
                </c:pt>
                <c:pt idx="733">
                  <c:v>44344</c:v>
                </c:pt>
                <c:pt idx="734">
                  <c:v>44347</c:v>
                </c:pt>
                <c:pt idx="735">
                  <c:v>44348</c:v>
                </c:pt>
                <c:pt idx="736">
                  <c:v>44351</c:v>
                </c:pt>
                <c:pt idx="737">
                  <c:v>44354</c:v>
                </c:pt>
                <c:pt idx="738">
                  <c:v>44355</c:v>
                </c:pt>
                <c:pt idx="739">
                  <c:v>44356</c:v>
                </c:pt>
                <c:pt idx="740">
                  <c:v>44363</c:v>
                </c:pt>
                <c:pt idx="741">
                  <c:v>44368</c:v>
                </c:pt>
                <c:pt idx="742">
                  <c:v>44370</c:v>
                </c:pt>
                <c:pt idx="743">
                  <c:v>44379</c:v>
                </c:pt>
                <c:pt idx="744">
                  <c:v>44384</c:v>
                </c:pt>
                <c:pt idx="745">
                  <c:v>44385</c:v>
                </c:pt>
                <c:pt idx="746">
                  <c:v>44391</c:v>
                </c:pt>
                <c:pt idx="747">
                  <c:v>44392</c:v>
                </c:pt>
                <c:pt idx="748">
                  <c:v>44396</c:v>
                </c:pt>
                <c:pt idx="749">
                  <c:v>44397</c:v>
                </c:pt>
                <c:pt idx="750">
                  <c:v>44398</c:v>
                </c:pt>
                <c:pt idx="751">
                  <c:v>44399</c:v>
                </c:pt>
                <c:pt idx="752">
                  <c:v>44404</c:v>
                </c:pt>
                <c:pt idx="753">
                  <c:v>44407</c:v>
                </c:pt>
                <c:pt idx="754">
                  <c:v>44410</c:v>
                </c:pt>
                <c:pt idx="755">
                  <c:v>44411</c:v>
                </c:pt>
                <c:pt idx="756">
                  <c:v>44413</c:v>
                </c:pt>
                <c:pt idx="757">
                  <c:v>44414</c:v>
                </c:pt>
                <c:pt idx="758">
                  <c:v>44417</c:v>
                </c:pt>
                <c:pt idx="759">
                  <c:v>44418</c:v>
                </c:pt>
                <c:pt idx="760">
                  <c:v>44419</c:v>
                </c:pt>
                <c:pt idx="761">
                  <c:v>44420</c:v>
                </c:pt>
                <c:pt idx="762">
                  <c:v>44421</c:v>
                </c:pt>
                <c:pt idx="763">
                  <c:v>44424</c:v>
                </c:pt>
                <c:pt idx="764">
                  <c:v>44426</c:v>
                </c:pt>
                <c:pt idx="765">
                  <c:v>44427</c:v>
                </c:pt>
                <c:pt idx="766">
                  <c:v>44428</c:v>
                </c:pt>
                <c:pt idx="767">
                  <c:v>44431</c:v>
                </c:pt>
                <c:pt idx="768">
                  <c:v>44432</c:v>
                </c:pt>
                <c:pt idx="769">
                  <c:v>44433</c:v>
                </c:pt>
                <c:pt idx="770">
                  <c:v>44434</c:v>
                </c:pt>
                <c:pt idx="771">
                  <c:v>44435</c:v>
                </c:pt>
                <c:pt idx="772">
                  <c:v>44440</c:v>
                </c:pt>
                <c:pt idx="773">
                  <c:v>44442</c:v>
                </c:pt>
                <c:pt idx="774">
                  <c:v>44445</c:v>
                </c:pt>
                <c:pt idx="775">
                  <c:v>44446</c:v>
                </c:pt>
                <c:pt idx="776">
                  <c:v>44447</c:v>
                </c:pt>
                <c:pt idx="777">
                  <c:v>44449</c:v>
                </c:pt>
                <c:pt idx="778">
                  <c:v>44453</c:v>
                </c:pt>
                <c:pt idx="779">
                  <c:v>44454</c:v>
                </c:pt>
                <c:pt idx="780">
                  <c:v>44455</c:v>
                </c:pt>
                <c:pt idx="781">
                  <c:v>44456</c:v>
                </c:pt>
                <c:pt idx="782">
                  <c:v>44462</c:v>
                </c:pt>
                <c:pt idx="783">
                  <c:v>44463</c:v>
                </c:pt>
                <c:pt idx="784">
                  <c:v>44466</c:v>
                </c:pt>
                <c:pt idx="785">
                  <c:v>44477</c:v>
                </c:pt>
                <c:pt idx="786">
                  <c:v>44480</c:v>
                </c:pt>
                <c:pt idx="787">
                  <c:v>44481</c:v>
                </c:pt>
                <c:pt idx="788">
                  <c:v>44482</c:v>
                </c:pt>
                <c:pt idx="789">
                  <c:v>44483</c:v>
                </c:pt>
                <c:pt idx="790">
                  <c:v>44484</c:v>
                </c:pt>
                <c:pt idx="791">
                  <c:v>44487</c:v>
                </c:pt>
                <c:pt idx="792">
                  <c:v>44489</c:v>
                </c:pt>
                <c:pt idx="793">
                  <c:v>44490</c:v>
                </c:pt>
                <c:pt idx="794">
                  <c:v>44491</c:v>
                </c:pt>
                <c:pt idx="795">
                  <c:v>44495</c:v>
                </c:pt>
                <c:pt idx="796">
                  <c:v>44496</c:v>
                </c:pt>
                <c:pt idx="797">
                  <c:v>44502</c:v>
                </c:pt>
                <c:pt idx="798">
                  <c:v>44503</c:v>
                </c:pt>
                <c:pt idx="799">
                  <c:v>44504</c:v>
                </c:pt>
                <c:pt idx="800">
                  <c:v>44508</c:v>
                </c:pt>
                <c:pt idx="801">
                  <c:v>44509</c:v>
                </c:pt>
                <c:pt idx="802">
                  <c:v>44510</c:v>
                </c:pt>
                <c:pt idx="803">
                  <c:v>44511</c:v>
                </c:pt>
                <c:pt idx="804">
                  <c:v>44512</c:v>
                </c:pt>
                <c:pt idx="805">
                  <c:v>44515</c:v>
                </c:pt>
                <c:pt idx="806">
                  <c:v>44516</c:v>
                </c:pt>
                <c:pt idx="807">
                  <c:v>44517</c:v>
                </c:pt>
                <c:pt idx="808">
                  <c:v>44518</c:v>
                </c:pt>
                <c:pt idx="809">
                  <c:v>44519</c:v>
                </c:pt>
                <c:pt idx="810">
                  <c:v>44522</c:v>
                </c:pt>
                <c:pt idx="811">
                  <c:v>44523</c:v>
                </c:pt>
                <c:pt idx="812">
                  <c:v>44524</c:v>
                </c:pt>
                <c:pt idx="813">
                  <c:v>44525</c:v>
                </c:pt>
                <c:pt idx="814">
                  <c:v>44526</c:v>
                </c:pt>
                <c:pt idx="815">
                  <c:v>44529</c:v>
                </c:pt>
                <c:pt idx="816">
                  <c:v>44530</c:v>
                </c:pt>
                <c:pt idx="817">
                  <c:v>44531</c:v>
                </c:pt>
                <c:pt idx="818">
                  <c:v>44532</c:v>
                </c:pt>
                <c:pt idx="819">
                  <c:v>44533</c:v>
                </c:pt>
                <c:pt idx="820">
                  <c:v>44537</c:v>
                </c:pt>
                <c:pt idx="821">
                  <c:v>44538</c:v>
                </c:pt>
                <c:pt idx="822">
                  <c:v>44539</c:v>
                </c:pt>
                <c:pt idx="823">
                  <c:v>44540</c:v>
                </c:pt>
                <c:pt idx="824">
                  <c:v>44543</c:v>
                </c:pt>
                <c:pt idx="825">
                  <c:v>44544</c:v>
                </c:pt>
                <c:pt idx="826">
                  <c:v>44545</c:v>
                </c:pt>
                <c:pt idx="827">
                  <c:v>44546</c:v>
                </c:pt>
                <c:pt idx="828">
                  <c:v>44547</c:v>
                </c:pt>
                <c:pt idx="829">
                  <c:v>44550</c:v>
                </c:pt>
                <c:pt idx="830">
                  <c:v>44553</c:v>
                </c:pt>
                <c:pt idx="831">
                  <c:v>44557</c:v>
                </c:pt>
                <c:pt idx="832">
                  <c:v>44558</c:v>
                </c:pt>
                <c:pt idx="833">
                  <c:v>44560</c:v>
                </c:pt>
                <c:pt idx="834">
                  <c:v>44565</c:v>
                </c:pt>
                <c:pt idx="835">
                  <c:v>44567</c:v>
                </c:pt>
                <c:pt idx="836">
                  <c:v>44568</c:v>
                </c:pt>
                <c:pt idx="837">
                  <c:v>44571</c:v>
                </c:pt>
                <c:pt idx="838">
                  <c:v>44572</c:v>
                </c:pt>
                <c:pt idx="839">
                  <c:v>44573</c:v>
                </c:pt>
                <c:pt idx="840">
                  <c:v>44574</c:v>
                </c:pt>
                <c:pt idx="841">
                  <c:v>44580</c:v>
                </c:pt>
                <c:pt idx="842">
                  <c:v>44585</c:v>
                </c:pt>
                <c:pt idx="843">
                  <c:v>44586</c:v>
                </c:pt>
                <c:pt idx="844">
                  <c:v>44600</c:v>
                </c:pt>
                <c:pt idx="845">
                  <c:v>44601</c:v>
                </c:pt>
                <c:pt idx="846">
                  <c:v>44606</c:v>
                </c:pt>
                <c:pt idx="847">
                  <c:v>44607</c:v>
                </c:pt>
                <c:pt idx="848">
                  <c:v>44608</c:v>
                </c:pt>
                <c:pt idx="849">
                  <c:v>44609</c:v>
                </c:pt>
                <c:pt idx="850">
                  <c:v>44613</c:v>
                </c:pt>
              </c:numCache>
            </c:numRef>
          </c:xVal>
          <c:yVal>
            <c:numRef>
              <c:f>燃料油价格1!$P$2:$P$853</c:f>
              <c:numCache>
                <c:formatCode>General</c:formatCode>
                <c:ptCount val="852"/>
                <c:pt idx="0">
                  <c:v>3830</c:v>
                </c:pt>
                <c:pt idx="1">
                  <c:v>3830</c:v>
                </c:pt>
                <c:pt idx="2">
                  <c:v>3830</c:v>
                </c:pt>
                <c:pt idx="3">
                  <c:v>3830</c:v>
                </c:pt>
                <c:pt idx="4">
                  <c:v>3830</c:v>
                </c:pt>
                <c:pt idx="5">
                  <c:v>3800</c:v>
                </c:pt>
                <c:pt idx="6">
                  <c:v>3800</c:v>
                </c:pt>
                <c:pt idx="7">
                  <c:v>3800</c:v>
                </c:pt>
                <c:pt idx="8">
                  <c:v>3800</c:v>
                </c:pt>
                <c:pt idx="9">
                  <c:v>3800</c:v>
                </c:pt>
                <c:pt idx="10">
                  <c:v>3800</c:v>
                </c:pt>
                <c:pt idx="11">
                  <c:v>3800</c:v>
                </c:pt>
                <c:pt idx="12">
                  <c:v>3800</c:v>
                </c:pt>
                <c:pt idx="13">
                  <c:v>3800</c:v>
                </c:pt>
                <c:pt idx="14">
                  <c:v>3800</c:v>
                </c:pt>
                <c:pt idx="15">
                  <c:v>3800</c:v>
                </c:pt>
                <c:pt idx="16">
                  <c:v>3800</c:v>
                </c:pt>
                <c:pt idx="17">
                  <c:v>3800</c:v>
                </c:pt>
                <c:pt idx="18">
                  <c:v>3800</c:v>
                </c:pt>
                <c:pt idx="19">
                  <c:v>3800</c:v>
                </c:pt>
                <c:pt idx="20">
                  <c:v>3820</c:v>
                </c:pt>
                <c:pt idx="21">
                  <c:v>3820</c:v>
                </c:pt>
                <c:pt idx="22">
                  <c:v>3820</c:v>
                </c:pt>
                <c:pt idx="23">
                  <c:v>3820</c:v>
                </c:pt>
                <c:pt idx="24">
                  <c:v>3860</c:v>
                </c:pt>
                <c:pt idx="25">
                  <c:v>3860</c:v>
                </c:pt>
                <c:pt idx="26">
                  <c:v>3890</c:v>
                </c:pt>
                <c:pt idx="27">
                  <c:v>3890</c:v>
                </c:pt>
                <c:pt idx="28">
                  <c:v>3890</c:v>
                </c:pt>
                <c:pt idx="29">
                  <c:v>3890</c:v>
                </c:pt>
                <c:pt idx="30">
                  <c:v>3890</c:v>
                </c:pt>
                <c:pt idx="31">
                  <c:v>3890</c:v>
                </c:pt>
                <c:pt idx="32">
                  <c:v>3890</c:v>
                </c:pt>
                <c:pt idx="33">
                  <c:v>3890</c:v>
                </c:pt>
                <c:pt idx="34">
                  <c:v>3950</c:v>
                </c:pt>
                <c:pt idx="35">
                  <c:v>3950</c:v>
                </c:pt>
                <c:pt idx="36">
                  <c:v>3950</c:v>
                </c:pt>
                <c:pt idx="37">
                  <c:v>3950</c:v>
                </c:pt>
                <c:pt idx="38">
                  <c:v>3950</c:v>
                </c:pt>
                <c:pt idx="39">
                  <c:v>4050</c:v>
                </c:pt>
                <c:pt idx="40">
                  <c:v>4050</c:v>
                </c:pt>
                <c:pt idx="41">
                  <c:v>4120</c:v>
                </c:pt>
                <c:pt idx="42">
                  <c:v>4120</c:v>
                </c:pt>
                <c:pt idx="43">
                  <c:v>4300</c:v>
                </c:pt>
                <c:pt idx="44">
                  <c:v>4300</c:v>
                </c:pt>
                <c:pt idx="45">
                  <c:v>4600</c:v>
                </c:pt>
                <c:pt idx="46">
                  <c:v>4600</c:v>
                </c:pt>
                <c:pt idx="47">
                  <c:v>4550</c:v>
                </c:pt>
                <c:pt idx="48">
                  <c:v>4500</c:v>
                </c:pt>
                <c:pt idx="49">
                  <c:v>4460</c:v>
                </c:pt>
                <c:pt idx="50">
                  <c:v>4460</c:v>
                </c:pt>
                <c:pt idx="51">
                  <c:v>4460</c:v>
                </c:pt>
                <c:pt idx="52">
                  <c:v>4460</c:v>
                </c:pt>
                <c:pt idx="53">
                  <c:v>4460</c:v>
                </c:pt>
                <c:pt idx="55">
                  <c:v>4460</c:v>
                </c:pt>
                <c:pt idx="56">
                  <c:v>4460</c:v>
                </c:pt>
                <c:pt idx="57">
                  <c:v>4460</c:v>
                </c:pt>
                <c:pt idx="58">
                  <c:v>4480</c:v>
                </c:pt>
                <c:pt idx="59">
                  <c:v>4480</c:v>
                </c:pt>
                <c:pt idx="60">
                  <c:v>4480</c:v>
                </c:pt>
                <c:pt idx="61">
                  <c:v>4450</c:v>
                </c:pt>
                <c:pt idx="63">
                  <c:v>4500</c:v>
                </c:pt>
                <c:pt idx="64">
                  <c:v>4450</c:v>
                </c:pt>
                <c:pt idx="65">
                  <c:v>4450</c:v>
                </c:pt>
                <c:pt idx="66">
                  <c:v>4550</c:v>
                </c:pt>
                <c:pt idx="67">
                  <c:v>4550</c:v>
                </c:pt>
                <c:pt idx="68">
                  <c:v>4550</c:v>
                </c:pt>
                <c:pt idx="69">
                  <c:v>4600</c:v>
                </c:pt>
                <c:pt idx="70">
                  <c:v>4600</c:v>
                </c:pt>
                <c:pt idx="71">
                  <c:v>4600</c:v>
                </c:pt>
                <c:pt idx="72">
                  <c:v>4600</c:v>
                </c:pt>
                <c:pt idx="73">
                  <c:v>4600</c:v>
                </c:pt>
                <c:pt idx="74">
                  <c:v>4600</c:v>
                </c:pt>
                <c:pt idx="75">
                  <c:v>4600</c:v>
                </c:pt>
                <c:pt idx="76">
                  <c:v>4600</c:v>
                </c:pt>
                <c:pt idx="77">
                  <c:v>4600</c:v>
                </c:pt>
                <c:pt idx="78">
                  <c:v>4600</c:v>
                </c:pt>
                <c:pt idx="79">
                  <c:v>4600</c:v>
                </c:pt>
                <c:pt idx="80">
                  <c:v>4600</c:v>
                </c:pt>
                <c:pt idx="81">
                  <c:v>4600</c:v>
                </c:pt>
                <c:pt idx="83">
                  <c:v>4600</c:v>
                </c:pt>
                <c:pt idx="84">
                  <c:v>4600</c:v>
                </c:pt>
                <c:pt idx="85">
                  <c:v>4530</c:v>
                </c:pt>
                <c:pt idx="86">
                  <c:v>4530</c:v>
                </c:pt>
                <c:pt idx="87">
                  <c:v>4530</c:v>
                </c:pt>
                <c:pt idx="88">
                  <c:v>4530</c:v>
                </c:pt>
                <c:pt idx="89">
                  <c:v>4530</c:v>
                </c:pt>
                <c:pt idx="90">
                  <c:v>4530</c:v>
                </c:pt>
                <c:pt idx="91">
                  <c:v>4530</c:v>
                </c:pt>
                <c:pt idx="92">
                  <c:v>4650</c:v>
                </c:pt>
                <c:pt idx="93">
                  <c:v>4850</c:v>
                </c:pt>
                <c:pt idx="94">
                  <c:v>4850</c:v>
                </c:pt>
                <c:pt idx="95">
                  <c:v>4850</c:v>
                </c:pt>
                <c:pt idx="96">
                  <c:v>4940</c:v>
                </c:pt>
                <c:pt idx="97">
                  <c:v>4940</c:v>
                </c:pt>
                <c:pt idx="98">
                  <c:v>4970</c:v>
                </c:pt>
                <c:pt idx="99">
                  <c:v>4970</c:v>
                </c:pt>
                <c:pt idx="100">
                  <c:v>4970</c:v>
                </c:pt>
                <c:pt idx="101">
                  <c:v>4970</c:v>
                </c:pt>
                <c:pt idx="102">
                  <c:v>4970</c:v>
                </c:pt>
                <c:pt idx="103">
                  <c:v>5050</c:v>
                </c:pt>
                <c:pt idx="104">
                  <c:v>5050</c:v>
                </c:pt>
                <c:pt idx="105">
                  <c:v>5050</c:v>
                </c:pt>
                <c:pt idx="107">
                  <c:v>5280</c:v>
                </c:pt>
                <c:pt idx="108">
                  <c:v>5280</c:v>
                </c:pt>
                <c:pt idx="109">
                  <c:v>5370</c:v>
                </c:pt>
                <c:pt idx="110">
                  <c:v>5400</c:v>
                </c:pt>
                <c:pt idx="111">
                  <c:v>5400</c:v>
                </c:pt>
                <c:pt idx="112">
                  <c:v>5400</c:v>
                </c:pt>
                <c:pt idx="113">
                  <c:v>5400</c:v>
                </c:pt>
                <c:pt idx="114">
                  <c:v>5400</c:v>
                </c:pt>
                <c:pt idx="115">
                  <c:v>5400</c:v>
                </c:pt>
                <c:pt idx="116">
                  <c:v>5400</c:v>
                </c:pt>
                <c:pt idx="117">
                  <c:v>5400</c:v>
                </c:pt>
                <c:pt idx="118">
                  <c:v>5400</c:v>
                </c:pt>
                <c:pt idx="119">
                  <c:v>5500</c:v>
                </c:pt>
                <c:pt idx="120">
                  <c:v>5550</c:v>
                </c:pt>
                <c:pt idx="121">
                  <c:v>5550</c:v>
                </c:pt>
                <c:pt idx="122">
                  <c:v>5550</c:v>
                </c:pt>
                <c:pt idx="123">
                  <c:v>5550</c:v>
                </c:pt>
                <c:pt idx="124">
                  <c:v>5550</c:v>
                </c:pt>
                <c:pt idx="125">
                  <c:v>5550</c:v>
                </c:pt>
                <c:pt idx="126">
                  <c:v>5550</c:v>
                </c:pt>
                <c:pt idx="127">
                  <c:v>5550</c:v>
                </c:pt>
                <c:pt idx="128">
                  <c:v>5650</c:v>
                </c:pt>
                <c:pt idx="129">
                  <c:v>5650</c:v>
                </c:pt>
                <c:pt idx="130">
                  <c:v>5650</c:v>
                </c:pt>
                <c:pt idx="131">
                  <c:v>5650</c:v>
                </c:pt>
                <c:pt idx="132">
                  <c:v>5650</c:v>
                </c:pt>
                <c:pt idx="133">
                  <c:v>5650</c:v>
                </c:pt>
                <c:pt idx="134">
                  <c:v>5650</c:v>
                </c:pt>
                <c:pt idx="135">
                  <c:v>5650</c:v>
                </c:pt>
                <c:pt idx="136">
                  <c:v>5650</c:v>
                </c:pt>
                <c:pt idx="137">
                  <c:v>5650</c:v>
                </c:pt>
                <c:pt idx="138">
                  <c:v>5650</c:v>
                </c:pt>
                <c:pt idx="139">
                  <c:v>5650</c:v>
                </c:pt>
                <c:pt idx="140">
                  <c:v>5650</c:v>
                </c:pt>
                <c:pt idx="141">
                  <c:v>5600</c:v>
                </c:pt>
                <c:pt idx="142">
                  <c:v>5600</c:v>
                </c:pt>
                <c:pt idx="143">
                  <c:v>5600</c:v>
                </c:pt>
                <c:pt idx="144">
                  <c:v>5600</c:v>
                </c:pt>
                <c:pt idx="145">
                  <c:v>5600</c:v>
                </c:pt>
                <c:pt idx="146">
                  <c:v>5600</c:v>
                </c:pt>
                <c:pt idx="147">
                  <c:v>5600</c:v>
                </c:pt>
                <c:pt idx="148">
                  <c:v>5600</c:v>
                </c:pt>
                <c:pt idx="149">
                  <c:v>5600</c:v>
                </c:pt>
                <c:pt idx="150">
                  <c:v>5600</c:v>
                </c:pt>
                <c:pt idx="151">
                  <c:v>5350</c:v>
                </c:pt>
                <c:pt idx="152">
                  <c:v>5350</c:v>
                </c:pt>
                <c:pt idx="153">
                  <c:v>5350</c:v>
                </c:pt>
                <c:pt idx="154">
                  <c:v>5350</c:v>
                </c:pt>
                <c:pt idx="155">
                  <c:v>5350</c:v>
                </c:pt>
                <c:pt idx="156">
                  <c:v>5350</c:v>
                </c:pt>
                <c:pt idx="157">
                  <c:v>5350</c:v>
                </c:pt>
                <c:pt idx="158">
                  <c:v>5050</c:v>
                </c:pt>
                <c:pt idx="159">
                  <c:v>5050</c:v>
                </c:pt>
                <c:pt idx="160">
                  <c:v>5050</c:v>
                </c:pt>
                <c:pt idx="161">
                  <c:v>5050</c:v>
                </c:pt>
                <c:pt idx="162">
                  <c:v>5050</c:v>
                </c:pt>
                <c:pt idx="163">
                  <c:v>5050</c:v>
                </c:pt>
                <c:pt idx="164">
                  <c:v>4800</c:v>
                </c:pt>
                <c:pt idx="165">
                  <c:v>4600</c:v>
                </c:pt>
                <c:pt idx="166">
                  <c:v>4600</c:v>
                </c:pt>
                <c:pt idx="167">
                  <c:v>4600</c:v>
                </c:pt>
                <c:pt idx="168">
                  <c:v>4550</c:v>
                </c:pt>
                <c:pt idx="169">
                  <c:v>4550</c:v>
                </c:pt>
                <c:pt idx="170">
                  <c:v>4550</c:v>
                </c:pt>
                <c:pt idx="171">
                  <c:v>4500</c:v>
                </c:pt>
                <c:pt idx="172">
                  <c:v>4500</c:v>
                </c:pt>
                <c:pt idx="173">
                  <c:v>4500</c:v>
                </c:pt>
                <c:pt idx="174">
                  <c:v>4500</c:v>
                </c:pt>
                <c:pt idx="175">
                  <c:v>4500</c:v>
                </c:pt>
                <c:pt idx="176">
                  <c:v>4500</c:v>
                </c:pt>
                <c:pt idx="177">
                  <c:v>4500</c:v>
                </c:pt>
                <c:pt idx="178">
                  <c:v>4500</c:v>
                </c:pt>
                <c:pt idx="179">
                  <c:v>4500</c:v>
                </c:pt>
                <c:pt idx="180">
                  <c:v>4600</c:v>
                </c:pt>
                <c:pt idx="181">
                  <c:v>4600</c:v>
                </c:pt>
                <c:pt idx="182">
                  <c:v>4600</c:v>
                </c:pt>
                <c:pt idx="183">
                  <c:v>4600</c:v>
                </c:pt>
                <c:pt idx="184">
                  <c:v>4600</c:v>
                </c:pt>
                <c:pt idx="186">
                  <c:v>4600</c:v>
                </c:pt>
                <c:pt idx="187">
                  <c:v>4600</c:v>
                </c:pt>
                <c:pt idx="188">
                  <c:v>4600</c:v>
                </c:pt>
                <c:pt idx="189">
                  <c:v>4600</c:v>
                </c:pt>
                <c:pt idx="190">
                  <c:v>4600</c:v>
                </c:pt>
                <c:pt idx="191">
                  <c:v>4640</c:v>
                </c:pt>
                <c:pt idx="192">
                  <c:v>4590</c:v>
                </c:pt>
                <c:pt idx="193">
                  <c:v>4500</c:v>
                </c:pt>
                <c:pt idx="194">
                  <c:v>4680</c:v>
                </c:pt>
                <c:pt idx="195">
                  <c:v>4590</c:v>
                </c:pt>
                <c:pt idx="196">
                  <c:v>4740</c:v>
                </c:pt>
                <c:pt idx="197">
                  <c:v>4740</c:v>
                </c:pt>
                <c:pt idx="198">
                  <c:v>4500</c:v>
                </c:pt>
                <c:pt idx="199">
                  <c:v>4500</c:v>
                </c:pt>
                <c:pt idx="200">
                  <c:v>4980</c:v>
                </c:pt>
                <c:pt idx="201">
                  <c:v>4740</c:v>
                </c:pt>
                <c:pt idx="202">
                  <c:v>4740</c:v>
                </c:pt>
                <c:pt idx="203">
                  <c:v>4980</c:v>
                </c:pt>
                <c:pt idx="204">
                  <c:v>4740</c:v>
                </c:pt>
                <c:pt idx="205">
                  <c:v>4500</c:v>
                </c:pt>
                <c:pt idx="206">
                  <c:v>4980</c:v>
                </c:pt>
                <c:pt idx="207">
                  <c:v>4980</c:v>
                </c:pt>
                <c:pt idx="208">
                  <c:v>4740</c:v>
                </c:pt>
                <c:pt idx="209">
                  <c:v>4500</c:v>
                </c:pt>
                <c:pt idx="210">
                  <c:v>4500</c:v>
                </c:pt>
                <c:pt idx="211">
                  <c:v>4500</c:v>
                </c:pt>
                <c:pt idx="212">
                  <c:v>4500</c:v>
                </c:pt>
                <c:pt idx="213">
                  <c:v>4500</c:v>
                </c:pt>
                <c:pt idx="214">
                  <c:v>4500</c:v>
                </c:pt>
                <c:pt idx="215">
                  <c:v>4500</c:v>
                </c:pt>
                <c:pt idx="216">
                  <c:v>4500</c:v>
                </c:pt>
                <c:pt idx="217">
                  <c:v>4500</c:v>
                </c:pt>
                <c:pt idx="219">
                  <c:v>4500</c:v>
                </c:pt>
                <c:pt idx="220">
                  <c:v>4500</c:v>
                </c:pt>
                <c:pt idx="221">
                  <c:v>4500</c:v>
                </c:pt>
                <c:pt idx="223">
                  <c:v>4500</c:v>
                </c:pt>
                <c:pt idx="224">
                  <c:v>4500</c:v>
                </c:pt>
                <c:pt idx="225">
                  <c:v>4500</c:v>
                </c:pt>
                <c:pt idx="226">
                  <c:v>4500</c:v>
                </c:pt>
                <c:pt idx="227">
                  <c:v>4500</c:v>
                </c:pt>
                <c:pt idx="228">
                  <c:v>4500</c:v>
                </c:pt>
                <c:pt idx="229">
                  <c:v>4500</c:v>
                </c:pt>
                <c:pt idx="230">
                  <c:v>4580</c:v>
                </c:pt>
                <c:pt idx="231">
                  <c:v>4580</c:v>
                </c:pt>
                <c:pt idx="232">
                  <c:v>4580</c:v>
                </c:pt>
                <c:pt idx="233">
                  <c:v>4580</c:v>
                </c:pt>
                <c:pt idx="234">
                  <c:v>4580</c:v>
                </c:pt>
                <c:pt idx="235">
                  <c:v>4580</c:v>
                </c:pt>
                <c:pt idx="236">
                  <c:v>4580</c:v>
                </c:pt>
                <c:pt idx="237">
                  <c:v>4580</c:v>
                </c:pt>
                <c:pt idx="238">
                  <c:v>4580</c:v>
                </c:pt>
                <c:pt idx="239">
                  <c:v>4580</c:v>
                </c:pt>
                <c:pt idx="240">
                  <c:v>4580</c:v>
                </c:pt>
                <c:pt idx="241">
                  <c:v>4580</c:v>
                </c:pt>
                <c:pt idx="242">
                  <c:v>4580</c:v>
                </c:pt>
                <c:pt idx="243">
                  <c:v>4580</c:v>
                </c:pt>
                <c:pt idx="244">
                  <c:v>4580</c:v>
                </c:pt>
                <c:pt idx="245">
                  <c:v>4580</c:v>
                </c:pt>
                <c:pt idx="246">
                  <c:v>4580</c:v>
                </c:pt>
                <c:pt idx="247">
                  <c:v>4580</c:v>
                </c:pt>
                <c:pt idx="248">
                  <c:v>4580</c:v>
                </c:pt>
                <c:pt idx="249">
                  <c:v>4580</c:v>
                </c:pt>
                <c:pt idx="250">
                  <c:v>4580</c:v>
                </c:pt>
                <c:pt idx="251">
                  <c:v>4580</c:v>
                </c:pt>
                <c:pt idx="252">
                  <c:v>4580</c:v>
                </c:pt>
                <c:pt idx="253">
                  <c:v>4580</c:v>
                </c:pt>
                <c:pt idx="254">
                  <c:v>4580</c:v>
                </c:pt>
                <c:pt idx="255">
                  <c:v>4580</c:v>
                </c:pt>
                <c:pt idx="256">
                  <c:v>4580</c:v>
                </c:pt>
                <c:pt idx="257">
                  <c:v>4580</c:v>
                </c:pt>
                <c:pt idx="258">
                  <c:v>4710</c:v>
                </c:pt>
                <c:pt idx="259">
                  <c:v>4710</c:v>
                </c:pt>
                <c:pt idx="260">
                  <c:v>4710</c:v>
                </c:pt>
                <c:pt idx="261">
                  <c:v>4710</c:v>
                </c:pt>
                <c:pt idx="262">
                  <c:v>4710</c:v>
                </c:pt>
                <c:pt idx="263">
                  <c:v>4710</c:v>
                </c:pt>
                <c:pt idx="264">
                  <c:v>4710</c:v>
                </c:pt>
                <c:pt idx="265">
                  <c:v>4710</c:v>
                </c:pt>
                <c:pt idx="266">
                  <c:v>4710</c:v>
                </c:pt>
                <c:pt idx="267">
                  <c:v>4710</c:v>
                </c:pt>
                <c:pt idx="268">
                  <c:v>4710</c:v>
                </c:pt>
                <c:pt idx="269">
                  <c:v>4710</c:v>
                </c:pt>
                <c:pt idx="270">
                  <c:v>4710</c:v>
                </c:pt>
                <c:pt idx="271">
                  <c:v>4710</c:v>
                </c:pt>
                <c:pt idx="272">
                  <c:v>4710</c:v>
                </c:pt>
                <c:pt idx="273">
                  <c:v>4710</c:v>
                </c:pt>
                <c:pt idx="274">
                  <c:v>4710</c:v>
                </c:pt>
                <c:pt idx="281">
                  <c:v>4710</c:v>
                </c:pt>
                <c:pt idx="283">
                  <c:v>4710</c:v>
                </c:pt>
                <c:pt idx="284">
                  <c:v>4710</c:v>
                </c:pt>
                <c:pt idx="285">
                  <c:v>4580</c:v>
                </c:pt>
                <c:pt idx="286">
                  <c:v>4580</c:v>
                </c:pt>
                <c:pt idx="287">
                  <c:v>4580</c:v>
                </c:pt>
                <c:pt idx="288">
                  <c:v>4580</c:v>
                </c:pt>
                <c:pt idx="289">
                  <c:v>4580</c:v>
                </c:pt>
                <c:pt idx="290">
                  <c:v>4580</c:v>
                </c:pt>
                <c:pt idx="291">
                  <c:v>4580</c:v>
                </c:pt>
                <c:pt idx="292">
                  <c:v>4580</c:v>
                </c:pt>
                <c:pt idx="293">
                  <c:v>4580</c:v>
                </c:pt>
                <c:pt idx="294">
                  <c:v>4580</c:v>
                </c:pt>
                <c:pt idx="295">
                  <c:v>4580</c:v>
                </c:pt>
                <c:pt idx="296">
                  <c:v>4430</c:v>
                </c:pt>
                <c:pt idx="297">
                  <c:v>4580</c:v>
                </c:pt>
                <c:pt idx="298">
                  <c:v>4580</c:v>
                </c:pt>
                <c:pt idx="299">
                  <c:v>4580</c:v>
                </c:pt>
                <c:pt idx="300">
                  <c:v>4580</c:v>
                </c:pt>
                <c:pt idx="301">
                  <c:v>4580</c:v>
                </c:pt>
                <c:pt idx="302">
                  <c:v>4580</c:v>
                </c:pt>
                <c:pt idx="303">
                  <c:v>4580</c:v>
                </c:pt>
                <c:pt idx="304">
                  <c:v>4360</c:v>
                </c:pt>
                <c:pt idx="305">
                  <c:v>4360</c:v>
                </c:pt>
                <c:pt idx="306">
                  <c:v>4360</c:v>
                </c:pt>
                <c:pt idx="307">
                  <c:v>4360</c:v>
                </c:pt>
                <c:pt idx="308">
                  <c:v>4360</c:v>
                </c:pt>
                <c:pt idx="309">
                  <c:v>4360</c:v>
                </c:pt>
                <c:pt idx="311">
                  <c:v>4360</c:v>
                </c:pt>
                <c:pt idx="312">
                  <c:v>4490</c:v>
                </c:pt>
                <c:pt idx="313">
                  <c:v>4490</c:v>
                </c:pt>
                <c:pt idx="314">
                  <c:v>4490</c:v>
                </c:pt>
                <c:pt idx="315">
                  <c:v>4490</c:v>
                </c:pt>
                <c:pt idx="316">
                  <c:v>4490</c:v>
                </c:pt>
                <c:pt idx="317">
                  <c:v>4490</c:v>
                </c:pt>
                <c:pt idx="318">
                  <c:v>4490</c:v>
                </c:pt>
                <c:pt idx="319">
                  <c:v>4490</c:v>
                </c:pt>
                <c:pt idx="320">
                  <c:v>4490</c:v>
                </c:pt>
                <c:pt idx="322">
                  <c:v>4520</c:v>
                </c:pt>
                <c:pt idx="323">
                  <c:v>4520</c:v>
                </c:pt>
                <c:pt idx="324">
                  <c:v>4520</c:v>
                </c:pt>
                <c:pt idx="325">
                  <c:v>4520</c:v>
                </c:pt>
                <c:pt idx="327">
                  <c:v>4440</c:v>
                </c:pt>
                <c:pt idx="328">
                  <c:v>4440</c:v>
                </c:pt>
                <c:pt idx="329">
                  <c:v>4440</c:v>
                </c:pt>
                <c:pt idx="330">
                  <c:v>4440</c:v>
                </c:pt>
                <c:pt idx="331">
                  <c:v>4440</c:v>
                </c:pt>
                <c:pt idx="332">
                  <c:v>4440</c:v>
                </c:pt>
                <c:pt idx="333">
                  <c:v>4440</c:v>
                </c:pt>
                <c:pt idx="334">
                  <c:v>4440</c:v>
                </c:pt>
                <c:pt idx="335">
                  <c:v>4440</c:v>
                </c:pt>
                <c:pt idx="336">
                  <c:v>4440</c:v>
                </c:pt>
                <c:pt idx="337">
                  <c:v>4410</c:v>
                </c:pt>
                <c:pt idx="338">
                  <c:v>4410</c:v>
                </c:pt>
                <c:pt idx="339">
                  <c:v>4410</c:v>
                </c:pt>
                <c:pt idx="340">
                  <c:v>4410</c:v>
                </c:pt>
                <c:pt idx="341">
                  <c:v>4410</c:v>
                </c:pt>
                <c:pt idx="342">
                  <c:v>4410</c:v>
                </c:pt>
                <c:pt idx="343">
                  <c:v>4410</c:v>
                </c:pt>
                <c:pt idx="344">
                  <c:v>4410</c:v>
                </c:pt>
                <c:pt idx="345">
                  <c:v>4410</c:v>
                </c:pt>
                <c:pt idx="346">
                  <c:v>4410</c:v>
                </c:pt>
                <c:pt idx="347">
                  <c:v>4410</c:v>
                </c:pt>
                <c:pt idx="348">
                  <c:v>4410</c:v>
                </c:pt>
                <c:pt idx="349">
                  <c:v>4410</c:v>
                </c:pt>
                <c:pt idx="350">
                  <c:v>4410</c:v>
                </c:pt>
                <c:pt idx="351">
                  <c:v>4410</c:v>
                </c:pt>
                <c:pt idx="352">
                  <c:v>4410</c:v>
                </c:pt>
                <c:pt idx="353">
                  <c:v>4410</c:v>
                </c:pt>
                <c:pt idx="354">
                  <c:v>4410</c:v>
                </c:pt>
                <c:pt idx="355">
                  <c:v>4410</c:v>
                </c:pt>
                <c:pt idx="356">
                  <c:v>4410</c:v>
                </c:pt>
                <c:pt idx="357">
                  <c:v>4410</c:v>
                </c:pt>
                <c:pt idx="358">
                  <c:v>4410</c:v>
                </c:pt>
                <c:pt idx="359">
                  <c:v>4410</c:v>
                </c:pt>
                <c:pt idx="360">
                  <c:v>4410</c:v>
                </c:pt>
                <c:pt idx="361">
                  <c:v>4410</c:v>
                </c:pt>
                <c:pt idx="362">
                  <c:v>4410</c:v>
                </c:pt>
                <c:pt idx="363">
                  <c:v>4410</c:v>
                </c:pt>
                <c:pt idx="364">
                  <c:v>4620</c:v>
                </c:pt>
                <c:pt idx="365">
                  <c:v>4750</c:v>
                </c:pt>
                <c:pt idx="366">
                  <c:v>4750</c:v>
                </c:pt>
                <c:pt idx="367">
                  <c:v>4750</c:v>
                </c:pt>
                <c:pt idx="368">
                  <c:v>4750</c:v>
                </c:pt>
                <c:pt idx="369">
                  <c:v>4800</c:v>
                </c:pt>
                <c:pt idx="370">
                  <c:v>4800</c:v>
                </c:pt>
                <c:pt idx="371">
                  <c:v>4800</c:v>
                </c:pt>
                <c:pt idx="372">
                  <c:v>4800</c:v>
                </c:pt>
                <c:pt idx="373">
                  <c:v>4800</c:v>
                </c:pt>
                <c:pt idx="374">
                  <c:v>4800</c:v>
                </c:pt>
                <c:pt idx="375">
                  <c:v>4800</c:v>
                </c:pt>
                <c:pt idx="376">
                  <c:v>4800</c:v>
                </c:pt>
                <c:pt idx="378">
                  <c:v>4750</c:v>
                </c:pt>
                <c:pt idx="379">
                  <c:v>4750</c:v>
                </c:pt>
                <c:pt idx="380">
                  <c:v>4750</c:v>
                </c:pt>
                <c:pt idx="381">
                  <c:v>4750</c:v>
                </c:pt>
                <c:pt idx="382">
                  <c:v>4750</c:v>
                </c:pt>
                <c:pt idx="384">
                  <c:v>4750</c:v>
                </c:pt>
                <c:pt idx="385">
                  <c:v>4750</c:v>
                </c:pt>
                <c:pt idx="386">
                  <c:v>4750</c:v>
                </c:pt>
                <c:pt idx="387">
                  <c:v>4750</c:v>
                </c:pt>
                <c:pt idx="388">
                  <c:v>4750</c:v>
                </c:pt>
                <c:pt idx="390">
                  <c:v>4750</c:v>
                </c:pt>
                <c:pt idx="391">
                  <c:v>4750</c:v>
                </c:pt>
                <c:pt idx="392">
                  <c:v>4750</c:v>
                </c:pt>
                <c:pt idx="393">
                  <c:v>4750</c:v>
                </c:pt>
                <c:pt idx="394">
                  <c:v>4750</c:v>
                </c:pt>
                <c:pt idx="395">
                  <c:v>4750</c:v>
                </c:pt>
                <c:pt idx="396">
                  <c:v>4750</c:v>
                </c:pt>
                <c:pt idx="397">
                  <c:v>4750</c:v>
                </c:pt>
                <c:pt idx="398">
                  <c:v>4750</c:v>
                </c:pt>
                <c:pt idx="399">
                  <c:v>4750</c:v>
                </c:pt>
                <c:pt idx="400">
                  <c:v>4750</c:v>
                </c:pt>
                <c:pt idx="401">
                  <c:v>4750</c:v>
                </c:pt>
                <c:pt idx="403">
                  <c:v>4750</c:v>
                </c:pt>
                <c:pt idx="404">
                  <c:v>4480</c:v>
                </c:pt>
                <c:pt idx="406">
                  <c:v>4480</c:v>
                </c:pt>
                <c:pt idx="407">
                  <c:v>4480</c:v>
                </c:pt>
                <c:pt idx="408">
                  <c:v>4480</c:v>
                </c:pt>
                <c:pt idx="410">
                  <c:v>4480</c:v>
                </c:pt>
                <c:pt idx="411">
                  <c:v>4450</c:v>
                </c:pt>
                <c:pt idx="412">
                  <c:v>4550</c:v>
                </c:pt>
                <c:pt idx="413">
                  <c:v>4550</c:v>
                </c:pt>
                <c:pt idx="414">
                  <c:v>4550</c:v>
                </c:pt>
                <c:pt idx="415">
                  <c:v>4550</c:v>
                </c:pt>
                <c:pt idx="416">
                  <c:v>4550</c:v>
                </c:pt>
                <c:pt idx="417">
                  <c:v>4550</c:v>
                </c:pt>
                <c:pt idx="418">
                  <c:v>4550</c:v>
                </c:pt>
                <c:pt idx="419">
                  <c:v>4550</c:v>
                </c:pt>
                <c:pt idx="420">
                  <c:v>4550</c:v>
                </c:pt>
                <c:pt idx="421">
                  <c:v>4550</c:v>
                </c:pt>
                <c:pt idx="422">
                  <c:v>4550</c:v>
                </c:pt>
                <c:pt idx="424">
                  <c:v>4550</c:v>
                </c:pt>
                <c:pt idx="425">
                  <c:v>4550</c:v>
                </c:pt>
                <c:pt idx="426">
                  <c:v>4550</c:v>
                </c:pt>
                <c:pt idx="427">
                  <c:v>4550</c:v>
                </c:pt>
                <c:pt idx="428">
                  <c:v>4550</c:v>
                </c:pt>
                <c:pt idx="429">
                  <c:v>4550</c:v>
                </c:pt>
                <c:pt idx="430">
                  <c:v>4550</c:v>
                </c:pt>
                <c:pt idx="431">
                  <c:v>4550</c:v>
                </c:pt>
                <c:pt idx="432">
                  <c:v>4550</c:v>
                </c:pt>
                <c:pt idx="433">
                  <c:v>4550</c:v>
                </c:pt>
                <c:pt idx="434">
                  <c:v>4550</c:v>
                </c:pt>
                <c:pt idx="435">
                  <c:v>4550</c:v>
                </c:pt>
                <c:pt idx="436">
                  <c:v>4550</c:v>
                </c:pt>
                <c:pt idx="437">
                  <c:v>4550</c:v>
                </c:pt>
                <c:pt idx="438">
                  <c:v>4550</c:v>
                </c:pt>
                <c:pt idx="439">
                  <c:v>4680</c:v>
                </c:pt>
                <c:pt idx="465">
                  <c:v>4700</c:v>
                </c:pt>
                <c:pt idx="466">
                  <c:v>4600</c:v>
                </c:pt>
                <c:pt idx="467">
                  <c:v>4400</c:v>
                </c:pt>
                <c:pt idx="468">
                  <c:v>4250</c:v>
                </c:pt>
                <c:pt idx="469">
                  <c:v>4250</c:v>
                </c:pt>
                <c:pt idx="471">
                  <c:v>4250</c:v>
                </c:pt>
                <c:pt idx="472">
                  <c:v>4250</c:v>
                </c:pt>
                <c:pt idx="473">
                  <c:v>4250</c:v>
                </c:pt>
                <c:pt idx="474">
                  <c:v>3500</c:v>
                </c:pt>
                <c:pt idx="475">
                  <c:v>3500</c:v>
                </c:pt>
                <c:pt idx="476">
                  <c:v>4000</c:v>
                </c:pt>
                <c:pt idx="477">
                  <c:v>3660</c:v>
                </c:pt>
                <c:pt idx="478">
                  <c:v>3660</c:v>
                </c:pt>
                <c:pt idx="479">
                  <c:v>3660</c:v>
                </c:pt>
                <c:pt idx="480">
                  <c:v>3660</c:v>
                </c:pt>
                <c:pt idx="481">
                  <c:v>3660</c:v>
                </c:pt>
                <c:pt idx="482">
                  <c:v>3660</c:v>
                </c:pt>
                <c:pt idx="483">
                  <c:v>3160</c:v>
                </c:pt>
                <c:pt idx="484">
                  <c:v>3160</c:v>
                </c:pt>
                <c:pt idx="485">
                  <c:v>3250</c:v>
                </c:pt>
                <c:pt idx="486">
                  <c:v>3250</c:v>
                </c:pt>
                <c:pt idx="487">
                  <c:v>3250</c:v>
                </c:pt>
                <c:pt idx="488">
                  <c:v>3400</c:v>
                </c:pt>
                <c:pt idx="489">
                  <c:v>3400</c:v>
                </c:pt>
                <c:pt idx="490">
                  <c:v>3400</c:v>
                </c:pt>
                <c:pt idx="491">
                  <c:v>3400</c:v>
                </c:pt>
                <c:pt idx="492">
                  <c:v>3400</c:v>
                </c:pt>
                <c:pt idx="493">
                  <c:v>3400</c:v>
                </c:pt>
                <c:pt idx="494">
                  <c:v>3400</c:v>
                </c:pt>
                <c:pt idx="495">
                  <c:v>3450</c:v>
                </c:pt>
                <c:pt idx="496">
                  <c:v>3450</c:v>
                </c:pt>
                <c:pt idx="497">
                  <c:v>3450</c:v>
                </c:pt>
                <c:pt idx="498">
                  <c:v>3450</c:v>
                </c:pt>
                <c:pt idx="499">
                  <c:v>3450</c:v>
                </c:pt>
                <c:pt idx="500">
                  <c:v>3450</c:v>
                </c:pt>
                <c:pt idx="502">
                  <c:v>3450</c:v>
                </c:pt>
                <c:pt idx="504">
                  <c:v>3500</c:v>
                </c:pt>
                <c:pt idx="505">
                  <c:v>3500</c:v>
                </c:pt>
                <c:pt idx="506">
                  <c:v>3500</c:v>
                </c:pt>
                <c:pt idx="508">
                  <c:v>3500</c:v>
                </c:pt>
                <c:pt idx="509">
                  <c:v>3500</c:v>
                </c:pt>
                <c:pt idx="510">
                  <c:v>3500</c:v>
                </c:pt>
                <c:pt idx="511">
                  <c:v>3500</c:v>
                </c:pt>
                <c:pt idx="512">
                  <c:v>3500</c:v>
                </c:pt>
                <c:pt idx="513">
                  <c:v>3500</c:v>
                </c:pt>
                <c:pt idx="514">
                  <c:v>3500</c:v>
                </c:pt>
                <c:pt idx="516">
                  <c:v>3500</c:v>
                </c:pt>
                <c:pt idx="517">
                  <c:v>3500</c:v>
                </c:pt>
                <c:pt idx="518">
                  <c:v>3500</c:v>
                </c:pt>
                <c:pt idx="519">
                  <c:v>3500</c:v>
                </c:pt>
                <c:pt idx="520">
                  <c:v>3500</c:v>
                </c:pt>
                <c:pt idx="522">
                  <c:v>3500</c:v>
                </c:pt>
                <c:pt idx="523">
                  <c:v>3500</c:v>
                </c:pt>
                <c:pt idx="524">
                  <c:v>3500</c:v>
                </c:pt>
                <c:pt idx="525">
                  <c:v>3500</c:v>
                </c:pt>
                <c:pt idx="526">
                  <c:v>3500</c:v>
                </c:pt>
                <c:pt idx="527">
                  <c:v>3500</c:v>
                </c:pt>
                <c:pt idx="530">
                  <c:v>3500</c:v>
                </c:pt>
                <c:pt idx="531">
                  <c:v>3500</c:v>
                </c:pt>
                <c:pt idx="532">
                  <c:v>3500</c:v>
                </c:pt>
                <c:pt idx="533">
                  <c:v>3500</c:v>
                </c:pt>
                <c:pt idx="534">
                  <c:v>3700</c:v>
                </c:pt>
                <c:pt idx="535">
                  <c:v>3700</c:v>
                </c:pt>
                <c:pt idx="536">
                  <c:v>3700</c:v>
                </c:pt>
                <c:pt idx="537">
                  <c:v>3700</c:v>
                </c:pt>
                <c:pt idx="538">
                  <c:v>3700</c:v>
                </c:pt>
                <c:pt idx="539">
                  <c:v>3700</c:v>
                </c:pt>
                <c:pt idx="540">
                  <c:v>3700</c:v>
                </c:pt>
                <c:pt idx="542">
                  <c:v>3700</c:v>
                </c:pt>
                <c:pt idx="543">
                  <c:v>3700</c:v>
                </c:pt>
                <c:pt idx="545">
                  <c:v>3700</c:v>
                </c:pt>
                <c:pt idx="546">
                  <c:v>3700</c:v>
                </c:pt>
                <c:pt idx="547">
                  <c:v>3700</c:v>
                </c:pt>
                <c:pt idx="548">
                  <c:v>3700</c:v>
                </c:pt>
                <c:pt idx="549">
                  <c:v>3700</c:v>
                </c:pt>
                <c:pt idx="550">
                  <c:v>3700</c:v>
                </c:pt>
                <c:pt idx="551">
                  <c:v>3700</c:v>
                </c:pt>
                <c:pt idx="552">
                  <c:v>3700</c:v>
                </c:pt>
                <c:pt idx="553">
                  <c:v>3700</c:v>
                </c:pt>
                <c:pt idx="554">
                  <c:v>3700</c:v>
                </c:pt>
                <c:pt idx="555">
                  <c:v>3700</c:v>
                </c:pt>
                <c:pt idx="556">
                  <c:v>3700</c:v>
                </c:pt>
                <c:pt idx="557">
                  <c:v>3700</c:v>
                </c:pt>
                <c:pt idx="558">
                  <c:v>3700</c:v>
                </c:pt>
                <c:pt idx="559">
                  <c:v>3700</c:v>
                </c:pt>
                <c:pt idx="560">
                  <c:v>3700</c:v>
                </c:pt>
                <c:pt idx="561">
                  <c:v>3700</c:v>
                </c:pt>
                <c:pt idx="562">
                  <c:v>3700</c:v>
                </c:pt>
              </c:numCache>
            </c:numRef>
          </c:yVal>
          <c:smooth val="1"/>
          <c:extLst>
            <c:ext xmlns:c16="http://schemas.microsoft.com/office/drawing/2014/chart" uri="{C3380CC4-5D6E-409C-BE32-E72D297353CC}">
              <c16:uniqueId val="{0000000B-3787-4106-BADF-3C1F3F93360C}"/>
            </c:ext>
          </c:extLst>
        </c:ser>
        <c:dLbls>
          <c:showLegendKey val="0"/>
          <c:showVal val="0"/>
          <c:showCatName val="0"/>
          <c:showSerName val="0"/>
          <c:showPercent val="0"/>
          <c:showBubbleSize val="0"/>
        </c:dLbls>
        <c:axId val="1037854848"/>
        <c:axId val="1037861088"/>
      </c:scatterChart>
      <c:valAx>
        <c:axId val="1037854848"/>
        <c:scaling>
          <c:orientation val="minMax"/>
          <c:max val="44600"/>
          <c:min val="43200"/>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61088"/>
        <c:crosses val="autoZero"/>
        <c:crossBetween val="midCat"/>
      </c:valAx>
      <c:valAx>
        <c:axId val="1037861088"/>
        <c:scaling>
          <c:orientation val="minMax"/>
          <c:min val="3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54848"/>
        <c:crosses val="autoZero"/>
        <c:crossBetween val="midCat"/>
      </c:valAx>
      <c:spPr>
        <a:noFill/>
        <a:ln>
          <a:noFill/>
        </a:ln>
        <a:effectLst/>
      </c:spPr>
    </c:plotArea>
    <c:legend>
      <c:legendPos val="b"/>
      <c:layout>
        <c:manualLayout>
          <c:xMode val="edge"/>
          <c:yMode val="edge"/>
          <c:x val="5.0776526069019952E-2"/>
          <c:y val="0.88218382293545872"/>
          <c:w val="0.90709750393021327"/>
          <c:h val="0.10499273001427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0.10098333516693647"/>
                  <c:y val="-0.48182123067949839"/>
                </c:manualLayout>
              </c:layout>
              <c:numFmt formatCode="0.00000000E+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Hydrogen!$B$2:$B$6</c:f>
              <c:numCache>
                <c:formatCode>General</c:formatCode>
                <c:ptCount val="5"/>
                <c:pt idx="0">
                  <c:v>2020</c:v>
                </c:pt>
                <c:pt idx="1">
                  <c:v>2025</c:v>
                </c:pt>
                <c:pt idx="2">
                  <c:v>2035</c:v>
                </c:pt>
                <c:pt idx="3">
                  <c:v>2050</c:v>
                </c:pt>
                <c:pt idx="4">
                  <c:v>2060</c:v>
                </c:pt>
              </c:numCache>
            </c:numRef>
          </c:xVal>
          <c:yVal>
            <c:numRef>
              <c:f>Hydrogen!$D$2:$D$6</c:f>
              <c:numCache>
                <c:formatCode>0.000E+00</c:formatCode>
                <c:ptCount val="5"/>
                <c:pt idx="0">
                  <c:v>4.8748247304704074E-5</c:v>
                </c:pt>
                <c:pt idx="1">
                  <c:v>3.679399125756553E-5</c:v>
                </c:pt>
                <c:pt idx="2">
                  <c:v>2.2637916130323913E-5</c:v>
                </c:pt>
                <c:pt idx="3">
                  <c:v>1.1213536760716907E-5</c:v>
                </c:pt>
                <c:pt idx="4">
                  <c:v>6.8992543629312539E-6</c:v>
                </c:pt>
              </c:numCache>
            </c:numRef>
          </c:yVal>
          <c:smooth val="0"/>
          <c:extLst>
            <c:ext xmlns:c16="http://schemas.microsoft.com/office/drawing/2014/chart" uri="{C3380CC4-5D6E-409C-BE32-E72D297353CC}">
              <c16:uniqueId val="{00000000-5C10-42CD-AFAA-24B15A450956}"/>
            </c:ext>
          </c:extLst>
        </c:ser>
        <c:dLbls>
          <c:showLegendKey val="0"/>
          <c:showVal val="0"/>
          <c:showCatName val="0"/>
          <c:showSerName val="0"/>
          <c:showPercent val="0"/>
          <c:showBubbleSize val="0"/>
        </c:dLbls>
        <c:axId val="595421120"/>
        <c:axId val="595413632"/>
      </c:scatterChart>
      <c:valAx>
        <c:axId val="59542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13632"/>
        <c:crosses val="autoZero"/>
        <c:crossBetween val="midCat"/>
      </c:valAx>
      <c:valAx>
        <c:axId val="595413632"/>
        <c:scaling>
          <c:orientation val="minMax"/>
        </c:scaling>
        <c:delete val="0"/>
        <c:axPos val="l"/>
        <c:majorGridlines>
          <c:spPr>
            <a:ln w="9525" cap="flat" cmpd="sng" algn="ctr">
              <a:solidFill>
                <a:schemeClr val="tx1">
                  <a:lumMod val="15000"/>
                  <a:lumOff val="85000"/>
                </a:schemeClr>
              </a:solidFill>
              <a:round/>
            </a:ln>
            <a:effectLst/>
          </c:spPr>
        </c:majorGridlines>
        <c:numFmt formatCode="0.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21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dispRSqr val="1"/>
            <c:dispEq val="1"/>
            <c:trendlineLbl>
              <c:layout>
                <c:manualLayout>
                  <c:x val="8.1269028871391077E-2"/>
                  <c:y val="-0.5086734470691163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Hydrogen!$E$2:$E$6</c:f>
              <c:numCache>
                <c:formatCode>General</c:formatCode>
                <c:ptCount val="5"/>
                <c:pt idx="0">
                  <c:v>20</c:v>
                </c:pt>
                <c:pt idx="1">
                  <c:v>25</c:v>
                </c:pt>
                <c:pt idx="2">
                  <c:v>35</c:v>
                </c:pt>
                <c:pt idx="3">
                  <c:v>50</c:v>
                </c:pt>
                <c:pt idx="4">
                  <c:v>60</c:v>
                </c:pt>
              </c:numCache>
            </c:numRef>
          </c:xVal>
          <c:yVal>
            <c:numRef>
              <c:f>Hydrogen!$F$2:$F$6</c:f>
              <c:numCache>
                <c:formatCode>0.000_ </c:formatCode>
                <c:ptCount val="5"/>
                <c:pt idx="0">
                  <c:v>48.748247304704073</c:v>
                </c:pt>
                <c:pt idx="1">
                  <c:v>36.79399125756553</c:v>
                </c:pt>
                <c:pt idx="2">
                  <c:v>22.637916130323912</c:v>
                </c:pt>
                <c:pt idx="3">
                  <c:v>11.213536760716908</c:v>
                </c:pt>
                <c:pt idx="4">
                  <c:v>6.8992543629312539</c:v>
                </c:pt>
              </c:numCache>
            </c:numRef>
          </c:yVal>
          <c:smooth val="0"/>
          <c:extLst>
            <c:ext xmlns:c16="http://schemas.microsoft.com/office/drawing/2014/chart" uri="{C3380CC4-5D6E-409C-BE32-E72D297353CC}">
              <c16:uniqueId val="{00000000-94B5-4FB3-9416-F58B11D4FA57}"/>
            </c:ext>
          </c:extLst>
        </c:ser>
        <c:dLbls>
          <c:showLegendKey val="0"/>
          <c:showVal val="0"/>
          <c:showCatName val="0"/>
          <c:showSerName val="0"/>
          <c:showPercent val="0"/>
          <c:showBubbleSize val="0"/>
        </c:dLbls>
        <c:axId val="583861840"/>
        <c:axId val="583880976"/>
      </c:scatterChart>
      <c:valAx>
        <c:axId val="583861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80976"/>
        <c:crosses val="autoZero"/>
        <c:crossBetween val="midCat"/>
      </c:valAx>
      <c:valAx>
        <c:axId val="583880976"/>
        <c:scaling>
          <c:orientation val="minMax"/>
        </c:scaling>
        <c:delete val="0"/>
        <c:axPos val="l"/>
        <c:majorGridlines>
          <c:spPr>
            <a:ln w="9525" cap="flat" cmpd="sng" algn="ctr">
              <a:solidFill>
                <a:schemeClr val="tx1">
                  <a:lumMod val="15000"/>
                  <a:lumOff val="85000"/>
                </a:schemeClr>
              </a:solidFill>
              <a:round/>
            </a:ln>
            <a:effectLst/>
          </c:spPr>
        </c:majorGridlines>
        <c:numFmt formatCode="0.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861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CN_Summary_fuelprice!$A$14</c:f>
              <c:strCache>
                <c:ptCount val="1"/>
                <c:pt idx="0">
                  <c:v>Transportation Sector</c:v>
                </c:pt>
              </c:strCache>
            </c:strRef>
          </c:tx>
          <c:spPr>
            <a:ln w="28575" cap="rnd">
              <a:solidFill>
                <a:schemeClr val="accent2"/>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B3C-482F-B3DE-31FE26CD0DCE}"/>
            </c:ext>
          </c:extLst>
        </c:ser>
        <c:ser>
          <c:idx val="2"/>
          <c:order val="1"/>
          <c:tx>
            <c:strRef>
              <c:f>CN_Summary_fuelprice!$A$15</c:f>
              <c:strCache>
                <c:ptCount val="1"/>
                <c:pt idx="0">
                  <c:v>Electricity Sector</c:v>
                </c:pt>
              </c:strCache>
            </c:strRef>
          </c:tx>
          <c:spPr>
            <a:ln w="28575" cap="rnd">
              <a:solidFill>
                <a:schemeClr val="accent3"/>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CN_Summary_fuelprice!$B$15:$AU$15</c:f>
              <c:numCache>
                <c:formatCode>0.00E+00</c:formatCode>
                <c:ptCount val="46"/>
                <c:pt idx="0">
                  <c:v>2.9139438952310823E-6</c:v>
                </c:pt>
                <c:pt idx="1">
                  <c:v>3.1547205157411471E-6</c:v>
                </c:pt>
                <c:pt idx="2">
                  <c:v>3.9022582382254956E-6</c:v>
                </c:pt>
                <c:pt idx="3">
                  <c:v>3.7225833067800521E-6</c:v>
                </c:pt>
                <c:pt idx="4">
                  <c:v>3.5458324669037679E-6</c:v>
                </c:pt>
                <c:pt idx="5">
                  <c:v>3.5281380617364778E-6</c:v>
                </c:pt>
                <c:pt idx="6">
                  <c:v>3.5281380617364778E-6</c:v>
                </c:pt>
                <c:pt idx="7">
                  <c:v>3.6734652978501677E-6</c:v>
                </c:pt>
                <c:pt idx="8">
                  <c:v>3.6823575794241658E-6</c:v>
                </c:pt>
                <c:pt idx="9">
                  <c:v>3.5439318155768629E-6</c:v>
                </c:pt>
                <c:pt idx="10">
                  <c:v>3.4817485181852259E-6</c:v>
                </c:pt>
                <c:pt idx="11">
                  <c:v>3.3330110994612749E-6</c:v>
                </c:pt>
                <c:pt idx="12">
                  <c:v>3.2972281454989095E-6</c:v>
                </c:pt>
                <c:pt idx="13">
                  <c:v>3.2651337187814794E-6</c:v>
                </c:pt>
                <c:pt idx="14">
                  <c:v>3.1900765212006219E-6</c:v>
                </c:pt>
                <c:pt idx="15">
                  <c:v>3.1791215399829035E-6</c:v>
                </c:pt>
                <c:pt idx="16">
                  <c:v>3.1711288092812338E-6</c:v>
                </c:pt>
                <c:pt idx="17">
                  <c:v>3.1790975765375342E-6</c:v>
                </c:pt>
                <c:pt idx="18">
                  <c:v>3.1345200381245997E-6</c:v>
                </c:pt>
                <c:pt idx="19">
                  <c:v>3.1068754388780715E-6</c:v>
                </c:pt>
                <c:pt idx="20">
                  <c:v>3.0972642539429918E-6</c:v>
                </c:pt>
                <c:pt idx="21">
                  <c:v>3.070458375284393E-6</c:v>
                </c:pt>
                <c:pt idx="22">
                  <c:v>3.0523788774241578E-6</c:v>
                </c:pt>
                <c:pt idx="23">
                  <c:v>3.0498129454276808E-6</c:v>
                </c:pt>
                <c:pt idx="24">
                  <c:v>3.0742077328137283E-6</c:v>
                </c:pt>
                <c:pt idx="25">
                  <c:v>3.0689265581227033E-6</c:v>
                </c:pt>
                <c:pt idx="26">
                  <c:v>3.0670094824931514E-6</c:v>
                </c:pt>
                <c:pt idx="27">
                  <c:v>3.0649615295850435E-6</c:v>
                </c:pt>
                <c:pt idx="28">
                  <c:v>3.0556803028592808E-6</c:v>
                </c:pt>
                <c:pt idx="29">
                  <c:v>3.0529337233515573E-6</c:v>
                </c:pt>
                <c:pt idx="30">
                  <c:v>3.0485889663718897E-6</c:v>
                </c:pt>
                <c:pt idx="31">
                  <c:v>3.0399105124642654E-6</c:v>
                </c:pt>
                <c:pt idx="32">
                  <c:v>3.0359989408431986E-6</c:v>
                </c:pt>
                <c:pt idx="33">
                  <c:v>3.0317942778518456E-6</c:v>
                </c:pt>
                <c:pt idx="34">
                  <c:v>3.0125442578524136E-6</c:v>
                </c:pt>
                <c:pt idx="35">
                  <c:v>3.0081515739820075E-6</c:v>
                </c:pt>
                <c:pt idx="36">
                  <c:v>3.0074841836496424E-6</c:v>
                </c:pt>
                <c:pt idx="37">
                  <c:v>2.9999610663997497E-6</c:v>
                </c:pt>
                <c:pt idx="38">
                  <c:v>2.9926005454268975E-6</c:v>
                </c:pt>
                <c:pt idx="39">
                  <c:v>2.9857365961089126E-6</c:v>
                </c:pt>
                <c:pt idx="40">
                  <c:v>2.9781298834941959E-6</c:v>
                </c:pt>
                <c:pt idx="41">
                  <c:v>2.9709230133223241E-6</c:v>
                </c:pt>
                <c:pt idx="42">
                  <c:v>2.964148729975888E-6</c:v>
                </c:pt>
                <c:pt idx="43">
                  <c:v>2.9570961246552841E-6</c:v>
                </c:pt>
                <c:pt idx="44">
                  <c:v>2.9506868431524865E-6</c:v>
                </c:pt>
                <c:pt idx="45">
                  <c:v>2.9452568743700548E-6</c:v>
                </c:pt>
              </c:numCache>
            </c:numRef>
          </c:val>
          <c:smooth val="0"/>
          <c:extLst>
            <c:ext xmlns:c16="http://schemas.microsoft.com/office/drawing/2014/chart" uri="{C3380CC4-5D6E-409C-BE32-E72D297353CC}">
              <c16:uniqueId val="{00000001-2B3C-482F-B3DE-31FE26CD0DCE}"/>
            </c:ext>
          </c:extLst>
        </c:ser>
        <c:ser>
          <c:idx val="3"/>
          <c:order val="2"/>
          <c:tx>
            <c:strRef>
              <c:f>CN_Summary_fuelprice!$A$16</c:f>
              <c:strCache>
                <c:ptCount val="1"/>
                <c:pt idx="0">
                  <c:v>Residential Buildings Sector</c:v>
                </c:pt>
              </c:strCache>
            </c:strRef>
          </c:tx>
          <c:spPr>
            <a:ln w="28575" cap="rnd">
              <a:solidFill>
                <a:schemeClr val="accent4"/>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CN_Summary_fuelprice!$B$16:$AU$16</c:f>
              <c:numCache>
                <c:formatCode>0.00E+00</c:formatCode>
                <c:ptCount val="46"/>
                <c:pt idx="0">
                  <c:v>4.2191197063275511E-6</c:v>
                </c:pt>
                <c:pt idx="1">
                  <c:v>3.9031475852169312E-6</c:v>
                </c:pt>
                <c:pt idx="2">
                  <c:v>4.4808291637645874E-6</c:v>
                </c:pt>
                <c:pt idx="3">
                  <c:v>5.2666073225720613E-6</c:v>
                </c:pt>
                <c:pt idx="4">
                  <c:v>4.6552217663621755E-6</c:v>
                </c:pt>
                <c:pt idx="5">
                  <c:v>3.9425020310838438E-6</c:v>
                </c:pt>
                <c:pt idx="6">
                  <c:v>5.8849077059938276E-6</c:v>
                </c:pt>
                <c:pt idx="7">
                  <c:v>5.4887118680393548E-6</c:v>
                </c:pt>
                <c:pt idx="8">
                  <c:v>5.3655138123393123E-6</c:v>
                </c:pt>
                <c:pt idx="9">
                  <c:v>5.2653080556191958E-6</c:v>
                </c:pt>
                <c:pt idx="10">
                  <c:v>5.1820357785874077E-6</c:v>
                </c:pt>
                <c:pt idx="11">
                  <c:v>5.1257644582962902E-6</c:v>
                </c:pt>
                <c:pt idx="12">
                  <c:v>5.0771301988458637E-6</c:v>
                </c:pt>
                <c:pt idx="13">
                  <c:v>5.0516946192525093E-6</c:v>
                </c:pt>
                <c:pt idx="14">
                  <c:v>5.0400194632519017E-6</c:v>
                </c:pt>
                <c:pt idx="15">
                  <c:v>5.0510878041390176E-6</c:v>
                </c:pt>
                <c:pt idx="16">
                  <c:v>5.084774568760977E-6</c:v>
                </c:pt>
                <c:pt idx="17">
                  <c:v>5.1138801088871312E-6</c:v>
                </c:pt>
                <c:pt idx="18">
                  <c:v>5.1320145011759551E-6</c:v>
                </c:pt>
                <c:pt idx="19">
                  <c:v>5.1582330357738015E-6</c:v>
                </c:pt>
                <c:pt idx="20">
                  <c:v>5.1873878864400988E-6</c:v>
                </c:pt>
                <c:pt idx="21">
                  <c:v>5.2200670585522764E-6</c:v>
                </c:pt>
                <c:pt idx="22">
                  <c:v>5.248606636359911E-6</c:v>
                </c:pt>
                <c:pt idx="23">
                  <c:v>5.2817335164587215E-6</c:v>
                </c:pt>
                <c:pt idx="24">
                  <c:v>5.3134846953763504E-6</c:v>
                </c:pt>
                <c:pt idx="25">
                  <c:v>5.3468565575236682E-6</c:v>
                </c:pt>
                <c:pt idx="26">
                  <c:v>5.3815942668552979E-6</c:v>
                </c:pt>
                <c:pt idx="27">
                  <c:v>5.4126331790382679E-6</c:v>
                </c:pt>
                <c:pt idx="28">
                  <c:v>5.4468197444094919E-6</c:v>
                </c:pt>
                <c:pt idx="29">
                  <c:v>5.4868673440844755E-6</c:v>
                </c:pt>
                <c:pt idx="30">
                  <c:v>5.5101741418976579E-6</c:v>
                </c:pt>
                <c:pt idx="31">
                  <c:v>5.5575426594292716E-6</c:v>
                </c:pt>
                <c:pt idx="32">
                  <c:v>5.592390707923378E-6</c:v>
                </c:pt>
                <c:pt idx="33">
                  <c:v>5.629393856324608E-6</c:v>
                </c:pt>
                <c:pt idx="34">
                  <c:v>5.6720315007164116E-6</c:v>
                </c:pt>
                <c:pt idx="35">
                  <c:v>5.7144552258422241E-6</c:v>
                </c:pt>
                <c:pt idx="36">
                  <c:v>5.7416240104369215E-6</c:v>
                </c:pt>
                <c:pt idx="37">
                  <c:v>5.7796119723353017E-6</c:v>
                </c:pt>
                <c:pt idx="38">
                  <c:v>5.8180916996980508E-6</c:v>
                </c:pt>
                <c:pt idx="39">
                  <c:v>5.856190468682499E-6</c:v>
                </c:pt>
                <c:pt idx="40">
                  <c:v>5.8941078770766918E-6</c:v>
                </c:pt>
                <c:pt idx="41">
                  <c:v>5.9329499180315736E-6</c:v>
                </c:pt>
                <c:pt idx="42">
                  <c:v>5.9692120970172461E-6</c:v>
                </c:pt>
                <c:pt idx="43">
                  <c:v>6.0067962210796926E-6</c:v>
                </c:pt>
                <c:pt idx="44">
                  <c:v>6.0438294142132234E-6</c:v>
                </c:pt>
                <c:pt idx="45">
                  <c:v>6.0804714846634139E-6</c:v>
                </c:pt>
              </c:numCache>
            </c:numRef>
          </c:val>
          <c:smooth val="0"/>
          <c:extLst>
            <c:ext xmlns:c16="http://schemas.microsoft.com/office/drawing/2014/chart" uri="{C3380CC4-5D6E-409C-BE32-E72D297353CC}">
              <c16:uniqueId val="{00000002-2B3C-482F-B3DE-31FE26CD0DCE}"/>
            </c:ext>
          </c:extLst>
        </c:ser>
        <c:ser>
          <c:idx val="4"/>
          <c:order val="3"/>
          <c:tx>
            <c:strRef>
              <c:f>CN_Summary_fuelprice!$A$17</c:f>
              <c:strCache>
                <c:ptCount val="1"/>
                <c:pt idx="0">
                  <c:v>Commercial Buildings Sector</c:v>
                </c:pt>
              </c:strCache>
            </c:strRef>
          </c:tx>
          <c:spPr>
            <a:ln w="28575" cap="rnd">
              <a:solidFill>
                <a:schemeClr val="accent5"/>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CN_Summary_fuelprice!$B$17:$AU$17</c:f>
              <c:numCache>
                <c:formatCode>0.00E+00</c:formatCode>
                <c:ptCount val="46"/>
                <c:pt idx="0">
                  <c:v>4.2191197063275511E-6</c:v>
                </c:pt>
                <c:pt idx="1">
                  <c:v>3.9031475852169312E-6</c:v>
                </c:pt>
                <c:pt idx="2">
                  <c:v>4.4808291637645874E-6</c:v>
                </c:pt>
                <c:pt idx="3">
                  <c:v>5.2666073225720613E-6</c:v>
                </c:pt>
                <c:pt idx="4">
                  <c:v>4.6552217663621755E-6</c:v>
                </c:pt>
                <c:pt idx="5">
                  <c:v>3.9425020310838438E-6</c:v>
                </c:pt>
                <c:pt idx="6">
                  <c:v>5.8849077059938276E-6</c:v>
                </c:pt>
                <c:pt idx="7">
                  <c:v>5.4887118680393548E-6</c:v>
                </c:pt>
                <c:pt idx="8">
                  <c:v>5.3655138123393123E-6</c:v>
                </c:pt>
                <c:pt idx="9">
                  <c:v>5.2653080556191958E-6</c:v>
                </c:pt>
                <c:pt idx="10">
                  <c:v>5.1820357785874077E-6</c:v>
                </c:pt>
                <c:pt idx="11">
                  <c:v>5.1257644582962902E-6</c:v>
                </c:pt>
                <c:pt idx="12">
                  <c:v>5.0771301988458637E-6</c:v>
                </c:pt>
                <c:pt idx="13">
                  <c:v>5.0516946192525093E-6</c:v>
                </c:pt>
                <c:pt idx="14">
                  <c:v>5.0400194632519017E-6</c:v>
                </c:pt>
                <c:pt idx="15">
                  <c:v>5.0510878041390176E-6</c:v>
                </c:pt>
                <c:pt idx="16">
                  <c:v>5.084774568760977E-6</c:v>
                </c:pt>
                <c:pt idx="17">
                  <c:v>5.1138801088871312E-6</c:v>
                </c:pt>
                <c:pt idx="18">
                  <c:v>5.1320145011759551E-6</c:v>
                </c:pt>
                <c:pt idx="19">
                  <c:v>5.1582330357738015E-6</c:v>
                </c:pt>
                <c:pt idx="20">
                  <c:v>5.1873878864400988E-6</c:v>
                </c:pt>
                <c:pt idx="21">
                  <c:v>5.2200670585522764E-6</c:v>
                </c:pt>
                <c:pt idx="22">
                  <c:v>5.248606636359911E-6</c:v>
                </c:pt>
                <c:pt idx="23">
                  <c:v>5.2817335164587215E-6</c:v>
                </c:pt>
                <c:pt idx="24">
                  <c:v>5.3134846953763504E-6</c:v>
                </c:pt>
                <c:pt idx="25">
                  <c:v>5.3468565575236682E-6</c:v>
                </c:pt>
                <c:pt idx="26">
                  <c:v>5.3815942668552979E-6</c:v>
                </c:pt>
                <c:pt idx="27">
                  <c:v>5.4126331790382679E-6</c:v>
                </c:pt>
                <c:pt idx="28">
                  <c:v>5.4468197444094919E-6</c:v>
                </c:pt>
                <c:pt idx="29">
                  <c:v>5.4868673440844755E-6</c:v>
                </c:pt>
                <c:pt idx="30">
                  <c:v>5.5101741418976579E-6</c:v>
                </c:pt>
                <c:pt idx="31">
                  <c:v>5.5575426594292716E-6</c:v>
                </c:pt>
                <c:pt idx="32">
                  <c:v>5.592390707923378E-6</c:v>
                </c:pt>
                <c:pt idx="33">
                  <c:v>5.629393856324608E-6</c:v>
                </c:pt>
                <c:pt idx="34">
                  <c:v>5.6720315007164116E-6</c:v>
                </c:pt>
                <c:pt idx="35">
                  <c:v>5.7144552258422241E-6</c:v>
                </c:pt>
                <c:pt idx="36">
                  <c:v>5.7416240104369215E-6</c:v>
                </c:pt>
                <c:pt idx="37">
                  <c:v>5.7796119723353017E-6</c:v>
                </c:pt>
                <c:pt idx="38">
                  <c:v>5.8180916996980508E-6</c:v>
                </c:pt>
                <c:pt idx="39">
                  <c:v>5.856190468682499E-6</c:v>
                </c:pt>
                <c:pt idx="40">
                  <c:v>5.8941078770766918E-6</c:v>
                </c:pt>
                <c:pt idx="41">
                  <c:v>5.9329499180315736E-6</c:v>
                </c:pt>
                <c:pt idx="42">
                  <c:v>5.9692120970172461E-6</c:v>
                </c:pt>
                <c:pt idx="43">
                  <c:v>6.0067962210796926E-6</c:v>
                </c:pt>
                <c:pt idx="44">
                  <c:v>6.0438294142132234E-6</c:v>
                </c:pt>
                <c:pt idx="45">
                  <c:v>6.0804714846634139E-6</c:v>
                </c:pt>
              </c:numCache>
            </c:numRef>
          </c:val>
          <c:smooth val="0"/>
          <c:extLst>
            <c:ext xmlns:c16="http://schemas.microsoft.com/office/drawing/2014/chart" uri="{C3380CC4-5D6E-409C-BE32-E72D297353CC}">
              <c16:uniqueId val="{00000003-2B3C-482F-B3DE-31FE26CD0DCE}"/>
            </c:ext>
          </c:extLst>
        </c:ser>
        <c:ser>
          <c:idx val="5"/>
          <c:order val="4"/>
          <c:tx>
            <c:strRef>
              <c:f>CN_Summary_fuelprice!$A$18</c:f>
              <c:strCache>
                <c:ptCount val="1"/>
                <c:pt idx="0">
                  <c:v>Industry Sector</c:v>
                </c:pt>
              </c:strCache>
            </c:strRef>
          </c:tx>
          <c:spPr>
            <a:ln w="28575" cap="rnd">
              <a:solidFill>
                <a:schemeClr val="accent6"/>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CN_Summary_fuelprice!$B$18:$AU$18</c:f>
              <c:numCache>
                <c:formatCode>0.00E+00</c:formatCode>
                <c:ptCount val="46"/>
                <c:pt idx="0">
                  <c:v>3.9798390059184568E-6</c:v>
                </c:pt>
                <c:pt idx="1">
                  <c:v>4.1963548818997492E-6</c:v>
                </c:pt>
                <c:pt idx="2">
                  <c:v>5.6608557780716977E-6</c:v>
                </c:pt>
                <c:pt idx="3">
                  <c:v>6.1991189852530716E-6</c:v>
                </c:pt>
                <c:pt idx="4">
                  <c:v>6.1191743758010371E-6</c:v>
                </c:pt>
                <c:pt idx="5">
                  <c:v>5.7077877566871045E-6</c:v>
                </c:pt>
                <c:pt idx="6">
                  <c:v>9.436263740391186E-6</c:v>
                </c:pt>
                <c:pt idx="7">
                  <c:v>8.8009762207626463E-6</c:v>
                </c:pt>
                <c:pt idx="8">
                  <c:v>8.6034320273838862E-6</c:v>
                </c:pt>
                <c:pt idx="9">
                  <c:v>8.4427552596321291E-6</c:v>
                </c:pt>
                <c:pt idx="10">
                  <c:v>8.3092307920292556E-6</c:v>
                </c:pt>
                <c:pt idx="11">
                  <c:v>8.2190015062332879E-6</c:v>
                </c:pt>
                <c:pt idx="12">
                  <c:v>8.1410180064197878E-6</c:v>
                </c:pt>
                <c:pt idx="13">
                  <c:v>8.1002328574550643E-6</c:v>
                </c:pt>
                <c:pt idx="14">
                  <c:v>8.0815121133523596E-6</c:v>
                </c:pt>
                <c:pt idx="15">
                  <c:v>8.0992598485756332E-6</c:v>
                </c:pt>
                <c:pt idx="16">
                  <c:v>8.153275512272369E-6</c:v>
                </c:pt>
                <c:pt idx="17">
                  <c:v>8.1999453271034827E-6</c:v>
                </c:pt>
                <c:pt idx="18">
                  <c:v>8.2290232526986069E-6</c:v>
                </c:pt>
                <c:pt idx="19">
                  <c:v>8.2710638452978527E-6</c:v>
                </c:pt>
                <c:pt idx="20">
                  <c:v>8.3178127280235236E-6</c:v>
                </c:pt>
                <c:pt idx="21">
                  <c:v>8.3702127489370327E-6</c:v>
                </c:pt>
                <c:pt idx="22">
                  <c:v>8.4159750610558733E-6</c:v>
                </c:pt>
                <c:pt idx="23">
                  <c:v>8.4690929675933554E-6</c:v>
                </c:pt>
                <c:pt idx="24">
                  <c:v>8.5200049807129396E-6</c:v>
                </c:pt>
                <c:pt idx="25">
                  <c:v>8.5735157082319684E-6</c:v>
                </c:pt>
                <c:pt idx="26">
                  <c:v>8.6292165285959734E-6</c:v>
                </c:pt>
                <c:pt idx="27">
                  <c:v>8.6789864444903268E-6</c:v>
                </c:pt>
                <c:pt idx="28">
                  <c:v>8.7338035229115269E-6</c:v>
                </c:pt>
                <c:pt idx="29">
                  <c:v>8.7980185848262382E-6</c:v>
                </c:pt>
                <c:pt idx="30">
                  <c:v>8.8353902994047282E-6</c:v>
                </c:pt>
                <c:pt idx="31">
                  <c:v>8.9113442220065046E-6</c:v>
                </c:pt>
                <c:pt idx="32">
                  <c:v>8.9672219677345157E-6</c:v>
                </c:pt>
                <c:pt idx="33">
                  <c:v>9.0265553481345524E-6</c:v>
                </c:pt>
                <c:pt idx="34">
                  <c:v>9.0949234649939351E-6</c:v>
                </c:pt>
                <c:pt idx="35">
                  <c:v>9.1629485690629916E-6</c:v>
                </c:pt>
                <c:pt idx="36">
                  <c:v>9.2065128575360679E-6</c:v>
                </c:pt>
                <c:pt idx="37">
                  <c:v>9.2674253552916429E-6</c:v>
                </c:pt>
                <c:pt idx="38">
                  <c:v>9.3291263834460042E-6</c:v>
                </c:pt>
                <c:pt idx="39">
                  <c:v>9.390216556866274E-6</c:v>
                </c:pt>
                <c:pt idx="40">
                  <c:v>9.4510159243049805E-6</c:v>
                </c:pt>
                <c:pt idx="41">
                  <c:v>9.5132979108673366E-6</c:v>
                </c:pt>
                <c:pt idx="42">
                  <c:v>9.571443170199384E-6</c:v>
                </c:pt>
                <c:pt idx="43">
                  <c:v>9.6317081267327916E-6</c:v>
                </c:pt>
                <c:pt idx="44">
                  <c:v>9.6910896829126254E-6</c:v>
                </c:pt>
                <c:pt idx="45">
                  <c:v>9.7498440862161699E-6</c:v>
                </c:pt>
              </c:numCache>
            </c:numRef>
          </c:val>
          <c:smooth val="0"/>
          <c:extLst>
            <c:ext xmlns:c16="http://schemas.microsoft.com/office/drawing/2014/chart" uri="{C3380CC4-5D6E-409C-BE32-E72D297353CC}">
              <c16:uniqueId val="{00000004-2B3C-482F-B3DE-31FE26CD0DCE}"/>
            </c:ext>
          </c:extLst>
        </c:ser>
        <c:ser>
          <c:idx val="6"/>
          <c:order val="5"/>
          <c:tx>
            <c:strRef>
              <c:f>CN_Summary_fuelprice!$A$19</c:f>
              <c:strCache>
                <c:ptCount val="1"/>
                <c:pt idx="0">
                  <c:v>District Heating Sector</c:v>
                </c:pt>
              </c:strCache>
            </c:strRef>
          </c:tx>
          <c:spPr>
            <a:ln w="28575" cap="rnd">
              <a:solidFill>
                <a:schemeClr val="accent1">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CN_Summary_fuelprice!$B$19:$AU$19</c:f>
              <c:numCache>
                <c:formatCode>0.00E+00</c:formatCode>
                <c:ptCount val="46"/>
                <c:pt idx="0">
                  <c:v>2.9139438952310823E-6</c:v>
                </c:pt>
                <c:pt idx="1">
                  <c:v>3.1547205157411471E-6</c:v>
                </c:pt>
                <c:pt idx="2">
                  <c:v>3.9022582382254956E-6</c:v>
                </c:pt>
                <c:pt idx="3">
                  <c:v>3.7225833067800521E-6</c:v>
                </c:pt>
                <c:pt idx="4">
                  <c:v>3.5458324669037679E-6</c:v>
                </c:pt>
                <c:pt idx="5">
                  <c:v>3.5281380617364778E-6</c:v>
                </c:pt>
                <c:pt idx="6">
                  <c:v>3.5281380617364778E-6</c:v>
                </c:pt>
                <c:pt idx="7">
                  <c:v>3.6734652978501677E-6</c:v>
                </c:pt>
                <c:pt idx="8">
                  <c:v>3.6823575794241658E-6</c:v>
                </c:pt>
                <c:pt idx="9">
                  <c:v>3.5439318155768629E-6</c:v>
                </c:pt>
                <c:pt idx="10">
                  <c:v>3.4817485181852259E-6</c:v>
                </c:pt>
                <c:pt idx="11">
                  <c:v>3.3330110994612749E-6</c:v>
                </c:pt>
                <c:pt idx="12">
                  <c:v>3.2972281454989095E-6</c:v>
                </c:pt>
                <c:pt idx="13">
                  <c:v>3.2651337187814794E-6</c:v>
                </c:pt>
                <c:pt idx="14">
                  <c:v>3.1900765212006219E-6</c:v>
                </c:pt>
                <c:pt idx="15">
                  <c:v>3.1791215399829035E-6</c:v>
                </c:pt>
                <c:pt idx="16">
                  <c:v>3.1711288092812338E-6</c:v>
                </c:pt>
                <c:pt idx="17">
                  <c:v>3.1790975765375342E-6</c:v>
                </c:pt>
                <c:pt idx="18">
                  <c:v>3.1345200381245997E-6</c:v>
                </c:pt>
                <c:pt idx="19">
                  <c:v>3.1068754388780715E-6</c:v>
                </c:pt>
                <c:pt idx="20">
                  <c:v>3.0972642539429918E-6</c:v>
                </c:pt>
                <c:pt idx="21">
                  <c:v>3.070458375284393E-6</c:v>
                </c:pt>
                <c:pt idx="22">
                  <c:v>3.0523788774241578E-6</c:v>
                </c:pt>
                <c:pt idx="23">
                  <c:v>3.0498129454276808E-6</c:v>
                </c:pt>
                <c:pt idx="24">
                  <c:v>3.0742077328137283E-6</c:v>
                </c:pt>
                <c:pt idx="25">
                  <c:v>3.0689265581227033E-6</c:v>
                </c:pt>
                <c:pt idx="26">
                  <c:v>3.0670094824931514E-6</c:v>
                </c:pt>
                <c:pt idx="27">
                  <c:v>3.0649615295850435E-6</c:v>
                </c:pt>
                <c:pt idx="28">
                  <c:v>3.0556803028592808E-6</c:v>
                </c:pt>
                <c:pt idx="29">
                  <c:v>3.0529337233515573E-6</c:v>
                </c:pt>
                <c:pt idx="30">
                  <c:v>3.0485889663718897E-6</c:v>
                </c:pt>
                <c:pt idx="31">
                  <c:v>3.0399105124642654E-6</c:v>
                </c:pt>
                <c:pt idx="32">
                  <c:v>3.0359989408431986E-6</c:v>
                </c:pt>
                <c:pt idx="33">
                  <c:v>3.0317942778518456E-6</c:v>
                </c:pt>
                <c:pt idx="34">
                  <c:v>3.0125442578524136E-6</c:v>
                </c:pt>
                <c:pt idx="35">
                  <c:v>3.0081515739820075E-6</c:v>
                </c:pt>
                <c:pt idx="36">
                  <c:v>3.0074841836496424E-6</c:v>
                </c:pt>
                <c:pt idx="37">
                  <c:v>2.9999610663997497E-6</c:v>
                </c:pt>
                <c:pt idx="38">
                  <c:v>2.9926005454268975E-6</c:v>
                </c:pt>
                <c:pt idx="39">
                  <c:v>2.9857365961089126E-6</c:v>
                </c:pt>
                <c:pt idx="40">
                  <c:v>2.9781298834941959E-6</c:v>
                </c:pt>
                <c:pt idx="41">
                  <c:v>2.9709230133223241E-6</c:v>
                </c:pt>
                <c:pt idx="42">
                  <c:v>2.964148729975888E-6</c:v>
                </c:pt>
                <c:pt idx="43">
                  <c:v>2.9570961246552841E-6</c:v>
                </c:pt>
                <c:pt idx="44">
                  <c:v>2.9506868431524865E-6</c:v>
                </c:pt>
                <c:pt idx="45">
                  <c:v>2.9452568743700548E-6</c:v>
                </c:pt>
              </c:numCache>
            </c:numRef>
          </c:val>
          <c:smooth val="0"/>
          <c:extLst>
            <c:ext xmlns:c16="http://schemas.microsoft.com/office/drawing/2014/chart" uri="{C3380CC4-5D6E-409C-BE32-E72D297353CC}">
              <c16:uniqueId val="{00000005-2B3C-482F-B3DE-31FE26CD0DCE}"/>
            </c:ext>
          </c:extLst>
        </c:ser>
        <c:ser>
          <c:idx val="7"/>
          <c:order val="6"/>
          <c:tx>
            <c:strRef>
              <c:f>CN_Summary_fuelprice!$A$20</c:f>
              <c:strCache>
                <c:ptCount val="1"/>
                <c:pt idx="0">
                  <c:v>LULUCF Sector</c:v>
                </c:pt>
              </c:strCache>
            </c:strRef>
          </c:tx>
          <c:spPr>
            <a:ln w="28575" cap="rnd">
              <a:solidFill>
                <a:schemeClr val="accent2">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2B3C-482F-B3DE-31FE26CD0DCE}"/>
            </c:ext>
          </c:extLst>
        </c:ser>
        <c:ser>
          <c:idx val="8"/>
          <c:order val="7"/>
          <c:tx>
            <c:strRef>
              <c:f>CN_Summary_fuelprice!$A$21</c:f>
              <c:strCache>
                <c:ptCount val="1"/>
                <c:pt idx="0">
                  <c:v>Geoengineering Sector</c:v>
                </c:pt>
              </c:strCache>
            </c:strRef>
          </c:tx>
          <c:spPr>
            <a:ln w="28575" cap="rnd">
              <a:solidFill>
                <a:schemeClr val="accent3">
                  <a:lumMod val="60000"/>
                </a:schemeClr>
              </a:solidFill>
              <a:round/>
            </a:ln>
            <a:effectLst/>
          </c:spPr>
          <c:marker>
            <c:symbol val="none"/>
          </c:marker>
          <c:cat>
            <c:numRef>
              <c:f>CN_Summary_fuelprice!$B$13:$AU$13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CN_Summary_fuelprice!$B$21:$AU$21</c:f>
              <c:numCache>
                <c:formatCode>0.00E+00</c:formatCode>
                <c:ptCount val="46"/>
                <c:pt idx="0">
                  <c:v>3.9798390059184568E-6</c:v>
                </c:pt>
                <c:pt idx="1">
                  <c:v>4.1963548818997492E-6</c:v>
                </c:pt>
                <c:pt idx="2">
                  <c:v>5.6608557780716977E-6</c:v>
                </c:pt>
                <c:pt idx="3">
                  <c:v>6.1991189852530716E-6</c:v>
                </c:pt>
                <c:pt idx="4">
                  <c:v>6.1191743758010371E-6</c:v>
                </c:pt>
                <c:pt idx="5">
                  <c:v>5.7077877566871045E-6</c:v>
                </c:pt>
                <c:pt idx="6">
                  <c:v>9.436263740391186E-6</c:v>
                </c:pt>
                <c:pt idx="7">
                  <c:v>8.8009762207626463E-6</c:v>
                </c:pt>
                <c:pt idx="8">
                  <c:v>8.6034320273838862E-6</c:v>
                </c:pt>
                <c:pt idx="9">
                  <c:v>8.4427552596321291E-6</c:v>
                </c:pt>
                <c:pt idx="10">
                  <c:v>8.3092307920292556E-6</c:v>
                </c:pt>
                <c:pt idx="11">
                  <c:v>8.2190015062332879E-6</c:v>
                </c:pt>
                <c:pt idx="12">
                  <c:v>8.1410180064197878E-6</c:v>
                </c:pt>
                <c:pt idx="13">
                  <c:v>8.1002328574550643E-6</c:v>
                </c:pt>
                <c:pt idx="14">
                  <c:v>8.0815121133523596E-6</c:v>
                </c:pt>
                <c:pt idx="15">
                  <c:v>8.0992598485756332E-6</c:v>
                </c:pt>
                <c:pt idx="16">
                  <c:v>8.153275512272369E-6</c:v>
                </c:pt>
                <c:pt idx="17">
                  <c:v>8.1999453271034827E-6</c:v>
                </c:pt>
                <c:pt idx="18">
                  <c:v>8.2290232526986069E-6</c:v>
                </c:pt>
                <c:pt idx="19">
                  <c:v>8.2710638452978527E-6</c:v>
                </c:pt>
                <c:pt idx="20">
                  <c:v>8.3178127280235236E-6</c:v>
                </c:pt>
                <c:pt idx="21">
                  <c:v>8.3702127489370327E-6</c:v>
                </c:pt>
                <c:pt idx="22">
                  <c:v>8.4159750610558733E-6</c:v>
                </c:pt>
                <c:pt idx="23">
                  <c:v>8.4690929675933554E-6</c:v>
                </c:pt>
                <c:pt idx="24">
                  <c:v>8.5200049807129396E-6</c:v>
                </c:pt>
                <c:pt idx="25">
                  <c:v>8.5735157082319684E-6</c:v>
                </c:pt>
                <c:pt idx="26">
                  <c:v>8.6292165285959734E-6</c:v>
                </c:pt>
                <c:pt idx="27">
                  <c:v>8.6789864444903268E-6</c:v>
                </c:pt>
                <c:pt idx="28">
                  <c:v>8.7338035229115269E-6</c:v>
                </c:pt>
                <c:pt idx="29">
                  <c:v>8.7980185848262382E-6</c:v>
                </c:pt>
                <c:pt idx="30">
                  <c:v>8.8353902994047282E-6</c:v>
                </c:pt>
                <c:pt idx="31">
                  <c:v>8.9113442220065046E-6</c:v>
                </c:pt>
                <c:pt idx="32">
                  <c:v>8.9672219677345157E-6</c:v>
                </c:pt>
                <c:pt idx="33">
                  <c:v>9.0265553481345524E-6</c:v>
                </c:pt>
                <c:pt idx="34">
                  <c:v>9.0949234649939351E-6</c:v>
                </c:pt>
                <c:pt idx="35">
                  <c:v>9.1629485690629916E-6</c:v>
                </c:pt>
                <c:pt idx="36">
                  <c:v>9.2065128575360679E-6</c:v>
                </c:pt>
                <c:pt idx="37">
                  <c:v>9.2674253552916429E-6</c:v>
                </c:pt>
                <c:pt idx="38">
                  <c:v>9.3291263834460042E-6</c:v>
                </c:pt>
                <c:pt idx="39">
                  <c:v>9.390216556866274E-6</c:v>
                </c:pt>
                <c:pt idx="40">
                  <c:v>9.4510159243049805E-6</c:v>
                </c:pt>
                <c:pt idx="41">
                  <c:v>9.5132979108673366E-6</c:v>
                </c:pt>
                <c:pt idx="42">
                  <c:v>9.571443170199384E-6</c:v>
                </c:pt>
                <c:pt idx="43">
                  <c:v>9.6317081267327916E-6</c:v>
                </c:pt>
                <c:pt idx="44">
                  <c:v>9.6910896829126254E-6</c:v>
                </c:pt>
                <c:pt idx="45">
                  <c:v>9.7498440862161699E-6</c:v>
                </c:pt>
              </c:numCache>
            </c:numRef>
          </c:val>
          <c:smooth val="0"/>
          <c:extLst>
            <c:ext xmlns:c16="http://schemas.microsoft.com/office/drawing/2014/chart" uri="{C3380CC4-5D6E-409C-BE32-E72D297353CC}">
              <c16:uniqueId val="{00000007-2B3C-482F-B3DE-31FE26CD0DC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CN_Summary_fuelprice!$A$24</c:f>
              <c:strCache>
                <c:ptCount val="1"/>
                <c:pt idx="0">
                  <c:v>Transportation Sector</c:v>
                </c:pt>
              </c:strCache>
            </c:strRef>
          </c:tx>
          <c:spPr>
            <a:ln w="28575" cap="rnd">
              <a:solidFill>
                <a:schemeClr val="accent3"/>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CN_Summary_fuelprice!$B$24:$AU$24</c:f>
              <c:numCache>
                <c:formatCode>General</c:formatCode>
                <c:ptCount val="46"/>
                <c:pt idx="5" formatCode="0.00E+00">
                  <c:v>1.7248632954641609E-5</c:v>
                </c:pt>
                <c:pt idx="6">
                  <c:v>1.7248632954641609E-5</c:v>
                </c:pt>
                <c:pt idx="7" formatCode="0.00E+00">
                  <c:v>1.4319287984608631E-5</c:v>
                </c:pt>
                <c:pt idx="8" formatCode="0.00E+00">
                  <c:v>1.2637192829102179E-5</c:v>
                </c:pt>
                <c:pt idx="9" formatCode="0.00E+00">
                  <c:v>1.2298492444024111E-5</c:v>
                </c:pt>
                <c:pt idx="10" formatCode="0.00E+00">
                  <c:v>1.24301724194505E-5</c:v>
                </c:pt>
                <c:pt idx="11" formatCode="0.00E+00">
                  <c:v>1.2563614137972554E-5</c:v>
                </c:pt>
                <c:pt idx="12" formatCode="0.00E+00">
                  <c:v>1.4246289049004755E-5</c:v>
                </c:pt>
                <c:pt idx="13" formatCode="0.00E+00">
                  <c:v>1.5928963960036956E-5</c:v>
                </c:pt>
                <c:pt idx="14" formatCode="0.00E+00">
                  <c:v>1.5590280883091811E-5</c:v>
                </c:pt>
                <c:pt idx="15" formatCode="0.00E+00">
                  <c:v>1.5338918393222587E-5</c:v>
                </c:pt>
                <c:pt idx="16" formatCode="0.00E+00">
                  <c:v>1.5970639212268912E-5</c:v>
                </c:pt>
                <c:pt idx="17" formatCode="0.00E+00">
                  <c:v>1.5600167609543042E-5</c:v>
                </c:pt>
                <c:pt idx="18" formatCode="0.00E+00">
                  <c:v>1.5442338249125885E-5</c:v>
                </c:pt>
                <c:pt idx="19" formatCode="0.00E+00">
                  <c:v>1.5215426532081362E-5</c:v>
                </c:pt>
                <c:pt idx="20" formatCode="0.00E+00">
                  <c:v>1.4991232304739177E-5</c:v>
                </c:pt>
                <c:pt idx="21" formatCode="0.00E+00">
                  <c:v>1.4700212776425724E-5</c:v>
                </c:pt>
                <c:pt idx="22" formatCode="0.00E+00">
                  <c:v>1.4511694889721611E-5</c:v>
                </c:pt>
                <c:pt idx="23" formatCode="0.00E+00">
                  <c:v>1.4327740209602622E-5</c:v>
                </c:pt>
                <c:pt idx="24" formatCode="0.00E+00">
                  <c:v>1.4154663449688608E-5</c:v>
                </c:pt>
                <c:pt idx="25" formatCode="0.00E+00">
                  <c:v>1.3994446997487022E-5</c:v>
                </c:pt>
                <c:pt idx="26" formatCode="0.00E+00">
                  <c:v>1.3876793493128165E-5</c:v>
                </c:pt>
                <c:pt idx="27" formatCode="0.00E+00">
                  <c:v>1.3763624908297584E-5</c:v>
                </c:pt>
                <c:pt idx="28" formatCode="0.00E+00">
                  <c:v>1.3715212988478337E-5</c:v>
                </c:pt>
                <c:pt idx="29" formatCode="0.00E+00">
                  <c:v>1.3624958627119277E-5</c:v>
                </c:pt>
                <c:pt idx="30" formatCode="0.00E+00">
                  <c:v>1.3603262497176439E-5</c:v>
                </c:pt>
                <c:pt idx="31" formatCode="0.00E+00">
                  <c:v>1.3532213675832831E-5</c:v>
                </c:pt>
                <c:pt idx="32" formatCode="0.00E+00">
                  <c:v>1.3475906705364704E-5</c:v>
                </c:pt>
                <c:pt idx="33" formatCode="0.00E+00">
                  <c:v>1.3451907078291365E-5</c:v>
                </c:pt>
                <c:pt idx="34" formatCode="0.00E+00">
                  <c:v>1.3366543667636806E-5</c:v>
                </c:pt>
                <c:pt idx="35" formatCode="0.00E+00">
                  <c:v>1.3310150448716212E-5</c:v>
                </c:pt>
                <c:pt idx="36" formatCode="0.00E+00">
                  <c:v>1.3230329568683413E-5</c:v>
                </c:pt>
                <c:pt idx="37" formatCode="0.00E+00">
                  <c:v>1.3182863006472745E-5</c:v>
                </c:pt>
                <c:pt idx="38" formatCode="0.00E+00">
                  <c:v>1.3132005998544484E-5</c:v>
                </c:pt>
                <c:pt idx="39" formatCode="0.00E+00">
                  <c:v>1.3073757348772659E-5</c:v>
                </c:pt>
                <c:pt idx="40" formatCode="0.00E+00">
                  <c:v>1.3017336494931231E-5</c:v>
                </c:pt>
                <c:pt idx="41" formatCode="0.00E+00">
                  <c:v>1.2954054607355636E-5</c:v>
                </c:pt>
                <c:pt idx="42" formatCode="0.00E+00">
                  <c:v>1.2895775973521784E-5</c:v>
                </c:pt>
                <c:pt idx="43" formatCode="0.00E+00">
                  <c:v>1.2834923090875527E-5</c:v>
                </c:pt>
                <c:pt idx="44" formatCode="0.00E+00">
                  <c:v>1.2773347750736947E-5</c:v>
                </c:pt>
                <c:pt idx="45" formatCode="0.00E+00">
                  <c:v>1.2718671481302808E-5</c:v>
                </c:pt>
              </c:numCache>
            </c:numRef>
          </c:val>
          <c:smooth val="0"/>
          <c:extLst>
            <c:ext xmlns:c16="http://schemas.microsoft.com/office/drawing/2014/chart" uri="{C3380CC4-5D6E-409C-BE32-E72D297353CC}">
              <c16:uniqueId val="{00000000-EC4B-472B-BAC3-F197D36CA308}"/>
            </c:ext>
          </c:extLst>
        </c:ser>
        <c:ser>
          <c:idx val="3"/>
          <c:order val="1"/>
          <c:tx>
            <c:strRef>
              <c:f>CN_Summary_fuelprice!$A$25</c:f>
              <c:strCache>
                <c:ptCount val="1"/>
                <c:pt idx="0">
                  <c:v>Electricity Sector</c:v>
                </c:pt>
              </c:strCache>
            </c:strRef>
          </c:tx>
          <c:spPr>
            <a:ln w="28575" cap="rnd">
              <a:solidFill>
                <a:schemeClr val="accent4"/>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CN_Summary_fuelprice!$B$25:$AU$25</c:f>
              <c:numCache>
                <c:formatCode>General</c:formatCode>
                <c:ptCount val="46"/>
                <c:pt idx="5" formatCode="0.00E+00">
                  <c:v>1.1273596963900394E-5</c:v>
                </c:pt>
                <c:pt idx="6">
                  <c:v>1.3720827973657817E-5</c:v>
                </c:pt>
                <c:pt idx="7" formatCode="0.00E+00">
                  <c:v>1.9024462295167163E-5</c:v>
                </c:pt>
                <c:pt idx="8" formatCode="0.00E+00">
                  <c:v>1.6789647554573034E-5</c:v>
                </c:pt>
                <c:pt idx="9" formatCode="0.00E+00">
                  <c:v>1.6339653622458367E-5</c:v>
                </c:pt>
                <c:pt idx="10" formatCode="0.00E+00">
                  <c:v>1.6514602316151837E-5</c:v>
                </c:pt>
                <c:pt idx="11" formatCode="0.00E+00">
                  <c:v>1.6691891644039777E-5</c:v>
                </c:pt>
                <c:pt idx="12" formatCode="0.00E+00">
                  <c:v>1.6054123523178803E-5</c:v>
                </c:pt>
                <c:pt idx="13" formatCode="0.00E+00">
                  <c:v>1.5416355402317828E-5</c:v>
                </c:pt>
                <c:pt idx="14" formatCode="0.00E+00">
                  <c:v>1.5723467583254445E-5</c:v>
                </c:pt>
                <c:pt idx="15" formatCode="0.00E+00">
                  <c:v>1.626674271339643E-5</c:v>
                </c:pt>
                <c:pt idx="16" formatCode="0.00E+00">
                  <c:v>1.6601184027130925E-5</c:v>
                </c:pt>
                <c:pt idx="17" formatCode="0.00E+00">
                  <c:v>1.6788995433693887E-5</c:v>
                </c:pt>
                <c:pt idx="18" formatCode="0.00E+00">
                  <c:v>1.6893995363397315E-5</c:v>
                </c:pt>
                <c:pt idx="19" formatCode="0.00E+00">
                  <c:v>1.7077714407510545E-5</c:v>
                </c:pt>
                <c:pt idx="20" formatCode="0.00E+00">
                  <c:v>1.7040827085703365E-5</c:v>
                </c:pt>
                <c:pt idx="21" formatCode="0.00E+00">
                  <c:v>1.6926880018370106E-5</c:v>
                </c:pt>
                <c:pt idx="22" formatCode="0.00E+00">
                  <c:v>1.6902841593459891E-5</c:v>
                </c:pt>
                <c:pt idx="23" formatCode="0.00E+00">
                  <c:v>1.6765063522326887E-5</c:v>
                </c:pt>
                <c:pt idx="24" formatCode="0.00E+00">
                  <c:v>1.6625626082310156E-5</c:v>
                </c:pt>
                <c:pt idx="25" formatCode="0.00E+00">
                  <c:v>1.6467851494933041E-5</c:v>
                </c:pt>
                <c:pt idx="26" formatCode="0.00E+00">
                  <c:v>1.6378677235360573E-5</c:v>
                </c:pt>
                <c:pt idx="27" formatCode="0.00E+00">
                  <c:v>1.6382332331685537E-5</c:v>
                </c:pt>
                <c:pt idx="28" formatCode="0.00E+00">
                  <c:v>1.6387629978966357E-5</c:v>
                </c:pt>
                <c:pt idx="29" formatCode="0.00E+00">
                  <c:v>1.630119143566165E-5</c:v>
                </c:pt>
                <c:pt idx="30" formatCode="0.00E+00">
                  <c:v>1.6400473269887366E-5</c:v>
                </c:pt>
                <c:pt idx="31" formatCode="0.00E+00">
                  <c:v>1.6268474959967614E-5</c:v>
                </c:pt>
                <c:pt idx="32" formatCode="0.00E+00">
                  <c:v>1.6177327396857737E-5</c:v>
                </c:pt>
                <c:pt idx="33" formatCode="0.00E+00">
                  <c:v>1.6195445911155737E-5</c:v>
                </c:pt>
                <c:pt idx="34" formatCode="0.00E+00">
                  <c:v>1.5970281886781032E-5</c:v>
                </c:pt>
                <c:pt idx="35" formatCode="0.00E+00">
                  <c:v>1.5751161104489628E-5</c:v>
                </c:pt>
                <c:pt idx="36" formatCode="0.00E+00">
                  <c:v>1.5903839859720425E-5</c:v>
                </c:pt>
                <c:pt idx="37" formatCode="0.00E+00">
                  <c:v>1.5833227598107687E-5</c:v>
                </c:pt>
                <c:pt idx="38" formatCode="0.00E+00">
                  <c:v>1.5746624869202952E-5</c:v>
                </c:pt>
                <c:pt idx="39" formatCode="0.00E+00">
                  <c:v>1.5659145969132567E-5</c:v>
                </c:pt>
                <c:pt idx="40" formatCode="0.00E+00">
                  <c:v>1.5575783683620208E-5</c:v>
                </c:pt>
                <c:pt idx="41" formatCode="0.00E+00">
                  <c:v>1.5481412402767693E-5</c:v>
                </c:pt>
                <c:pt idx="42" formatCode="0.00E+00">
                  <c:v>1.5415758603442637E-5</c:v>
                </c:pt>
                <c:pt idx="43" formatCode="0.00E+00">
                  <c:v>1.5345161687497561E-5</c:v>
                </c:pt>
                <c:pt idx="44" formatCode="0.00E+00">
                  <c:v>1.527386099755697E-5</c:v>
                </c:pt>
                <c:pt idx="45" formatCode="0.00E+00">
                  <c:v>1.5226306198800791E-5</c:v>
                </c:pt>
              </c:numCache>
            </c:numRef>
          </c:val>
          <c:smooth val="0"/>
          <c:extLst>
            <c:ext xmlns:c16="http://schemas.microsoft.com/office/drawing/2014/chart" uri="{C3380CC4-5D6E-409C-BE32-E72D297353CC}">
              <c16:uniqueId val="{00000001-EC4B-472B-BAC3-F197D36CA308}"/>
            </c:ext>
          </c:extLst>
        </c:ser>
        <c:ser>
          <c:idx val="4"/>
          <c:order val="2"/>
          <c:tx>
            <c:strRef>
              <c:f>CN_Summary_fuelprice!$A$26</c:f>
              <c:strCache>
                <c:ptCount val="1"/>
                <c:pt idx="0">
                  <c:v>Residential Buildings Sector</c:v>
                </c:pt>
              </c:strCache>
            </c:strRef>
          </c:tx>
          <c:spPr>
            <a:ln w="28575" cap="rnd">
              <a:solidFill>
                <a:schemeClr val="accent5"/>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CN_Summary_fuelprice!$B$26:$AU$26</c:f>
              <c:numCache>
                <c:formatCode>General</c:formatCode>
                <c:ptCount val="46"/>
                <c:pt idx="5" formatCode="0.00E+00">
                  <c:v>1.4527804083511282E-5</c:v>
                </c:pt>
                <c:pt idx="6">
                  <c:v>1.4527804083511282E-5</c:v>
                </c:pt>
                <c:pt idx="7" formatCode="0.00E+00">
                  <c:v>1.5458665452441699E-5</c:v>
                </c:pt>
                <c:pt idx="8" formatCode="0.00E+00">
                  <c:v>1.3642726957727653E-5</c:v>
                </c:pt>
                <c:pt idx="9" formatCode="0.00E+00">
                  <c:v>1.3277076378790843E-5</c:v>
                </c:pt>
                <c:pt idx="10" formatCode="0.00E+00">
                  <c:v>1.3419234053745792E-5</c:v>
                </c:pt>
                <c:pt idx="11" formatCode="0.00E+00">
                  <c:v>1.3563293652676172E-5</c:v>
                </c:pt>
                <c:pt idx="12" formatCode="0.00E+00">
                  <c:v>1.3836676112336722E-5</c:v>
                </c:pt>
                <c:pt idx="13" formatCode="0.00E+00">
                  <c:v>1.4110058571997267E-5</c:v>
                </c:pt>
                <c:pt idx="14" formatCode="0.00E+00">
                  <c:v>1.4214944748556999E-5</c:v>
                </c:pt>
                <c:pt idx="15" formatCode="0.00E+00">
                  <c:v>1.4419356761978485E-5</c:v>
                </c:pt>
                <c:pt idx="16" formatCode="0.00E+00">
                  <c:v>1.4929640473516523E-5</c:v>
                </c:pt>
                <c:pt idx="17" formatCode="0.00E+00">
                  <c:v>1.5038261125114382E-5</c:v>
                </c:pt>
                <c:pt idx="18" formatCode="0.00E+00">
                  <c:v>1.5156201490788965E-5</c:v>
                </c:pt>
                <c:pt idx="19" formatCode="0.00E+00">
                  <c:v>1.5268406207037906E-5</c:v>
                </c:pt>
                <c:pt idx="20" formatCode="0.00E+00">
                  <c:v>1.5318650438707294E-5</c:v>
                </c:pt>
                <c:pt idx="21" formatCode="0.00E+00">
                  <c:v>1.532872650215883E-5</c:v>
                </c:pt>
                <c:pt idx="22" formatCode="0.00E+00">
                  <c:v>1.5349296913185839E-5</c:v>
                </c:pt>
                <c:pt idx="23" formatCode="0.00E+00">
                  <c:v>1.5372483032467402E-5</c:v>
                </c:pt>
                <c:pt idx="24" formatCode="0.00E+00">
                  <c:v>1.536260465123883E-5</c:v>
                </c:pt>
                <c:pt idx="25" formatCode="0.00E+00">
                  <c:v>1.534538481064303E-5</c:v>
                </c:pt>
                <c:pt idx="26" formatCode="0.00E+00">
                  <c:v>1.5340146231734552E-5</c:v>
                </c:pt>
                <c:pt idx="27" formatCode="0.00E+00">
                  <c:v>1.5373318168235424E-5</c:v>
                </c:pt>
                <c:pt idx="28" formatCode="0.00E+00">
                  <c:v>1.5409842107647379E-5</c:v>
                </c:pt>
                <c:pt idx="29" formatCode="0.00E+00">
                  <c:v>1.5435341681929539E-5</c:v>
                </c:pt>
                <c:pt idx="30" formatCode="0.00E+00">
                  <c:v>1.5474343811527904E-5</c:v>
                </c:pt>
                <c:pt idx="31" formatCode="0.00E+00">
                  <c:v>1.5504265451188919E-5</c:v>
                </c:pt>
                <c:pt idx="32" formatCode="0.00E+00">
                  <c:v>1.5518028717842648E-5</c:v>
                </c:pt>
                <c:pt idx="33" formatCode="0.00E+00">
                  <c:v>1.5533142813019947E-5</c:v>
                </c:pt>
                <c:pt idx="34" formatCode="0.00E+00">
                  <c:v>1.5507391122279515E-5</c:v>
                </c:pt>
                <c:pt idx="35" formatCode="0.00E+00">
                  <c:v>1.5517107633282038E-5</c:v>
                </c:pt>
                <c:pt idx="36" formatCode="0.00E+00">
                  <c:v>1.5575793755359806E-5</c:v>
                </c:pt>
                <c:pt idx="37" formatCode="0.00E+00">
                  <c:v>1.5596356300770044E-5</c:v>
                </c:pt>
                <c:pt idx="38" formatCode="0.00E+00">
                  <c:v>1.5610590165239264E-5</c:v>
                </c:pt>
                <c:pt idx="39" formatCode="0.00E+00">
                  <c:v>1.5623865525286468E-5</c:v>
                </c:pt>
                <c:pt idx="40" formatCode="0.00E+00">
                  <c:v>1.5637659111193456E-5</c:v>
                </c:pt>
                <c:pt idx="41" formatCode="0.00E+00">
                  <c:v>1.5650821714025725E-5</c:v>
                </c:pt>
                <c:pt idx="42" formatCode="0.00E+00">
                  <c:v>1.566695390692404E-5</c:v>
                </c:pt>
                <c:pt idx="43" formatCode="0.00E+00">
                  <c:v>1.568639867193264E-5</c:v>
                </c:pt>
                <c:pt idx="44" formatCode="0.00E+00">
                  <c:v>1.5707293480567889E-5</c:v>
                </c:pt>
                <c:pt idx="45" formatCode="0.00E+00">
                  <c:v>1.5730175008252949E-5</c:v>
                </c:pt>
              </c:numCache>
            </c:numRef>
          </c:val>
          <c:smooth val="0"/>
          <c:extLst>
            <c:ext xmlns:c16="http://schemas.microsoft.com/office/drawing/2014/chart" uri="{C3380CC4-5D6E-409C-BE32-E72D297353CC}">
              <c16:uniqueId val="{00000002-EC4B-472B-BAC3-F197D36CA308}"/>
            </c:ext>
          </c:extLst>
        </c:ser>
        <c:ser>
          <c:idx val="5"/>
          <c:order val="3"/>
          <c:tx>
            <c:strRef>
              <c:f>CN_Summary_fuelprice!$A$27</c:f>
              <c:strCache>
                <c:ptCount val="1"/>
                <c:pt idx="0">
                  <c:v>Commercial Buildings Sector</c:v>
                </c:pt>
              </c:strCache>
            </c:strRef>
          </c:tx>
          <c:spPr>
            <a:ln w="28575" cap="rnd">
              <a:solidFill>
                <a:schemeClr val="accent6"/>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CN_Summary_fuelprice!$B$27:$AU$27</c:f>
              <c:numCache>
                <c:formatCode>General</c:formatCode>
                <c:ptCount val="46"/>
                <c:pt idx="5" formatCode="0.00E+00">
                  <c:v>1.1273596963900394E-5</c:v>
                </c:pt>
                <c:pt idx="6">
                  <c:v>1.3720827973657817E-5</c:v>
                </c:pt>
                <c:pt idx="7" formatCode="0.00E+00">
                  <c:v>1.505414651303896E-5</c:v>
                </c:pt>
                <c:pt idx="8" formatCode="0.00E+00">
                  <c:v>1.3285727095321714E-5</c:v>
                </c:pt>
                <c:pt idx="9" formatCode="0.00E+00">
                  <c:v>1.2929644779883364E-5</c:v>
                </c:pt>
                <c:pt idx="10" formatCode="0.00E+00">
                  <c:v>1.3068082504233415E-5</c:v>
                </c:pt>
                <c:pt idx="11" formatCode="0.00E+00">
                  <c:v>1.3208372383432852E-5</c:v>
                </c:pt>
                <c:pt idx="12" formatCode="0.00E+00">
                  <c:v>1.3497584425808252E-5</c:v>
                </c:pt>
                <c:pt idx="13" formatCode="0.00E+00">
                  <c:v>1.3786796468183652E-5</c:v>
                </c:pt>
                <c:pt idx="14" formatCode="0.00E+00">
                  <c:v>1.3865569863442647E-5</c:v>
                </c:pt>
                <c:pt idx="15" formatCode="0.00E+00">
                  <c:v>1.4080350478616451E-5</c:v>
                </c:pt>
                <c:pt idx="16" formatCode="0.00E+00">
                  <c:v>1.4557896389606234E-5</c:v>
                </c:pt>
                <c:pt idx="17" formatCode="0.00E+00">
                  <c:v>1.463531430686323E-5</c:v>
                </c:pt>
                <c:pt idx="18" formatCode="0.00E+00">
                  <c:v>1.4725679506996457E-5</c:v>
                </c:pt>
                <c:pt idx="19" formatCode="0.00E+00">
                  <c:v>1.4835108726872079E-5</c:v>
                </c:pt>
                <c:pt idx="20" formatCode="0.00E+00">
                  <c:v>1.4867486426205533E-5</c:v>
                </c:pt>
                <c:pt idx="21" formatCode="0.00E+00">
                  <c:v>1.4851966772611221E-5</c:v>
                </c:pt>
                <c:pt idx="22" formatCode="0.00E+00">
                  <c:v>1.4852663495897963E-5</c:v>
                </c:pt>
                <c:pt idx="23" formatCode="0.00E+00">
                  <c:v>1.4856407197046338E-5</c:v>
                </c:pt>
                <c:pt idx="24" formatCode="0.00E+00">
                  <c:v>1.481873667884794E-5</c:v>
                </c:pt>
                <c:pt idx="25" formatCode="0.00E+00">
                  <c:v>1.4773483836924079E-5</c:v>
                </c:pt>
                <c:pt idx="26" formatCode="0.00E+00">
                  <c:v>1.4748688461316094E-5</c:v>
                </c:pt>
                <c:pt idx="27" formatCode="0.00E+00">
                  <c:v>1.4775615772212934E-5</c:v>
                </c:pt>
                <c:pt idx="28" formatCode="0.00E+00">
                  <c:v>1.4806740508687398E-5</c:v>
                </c:pt>
                <c:pt idx="29" formatCode="0.00E+00">
                  <c:v>1.4824327550999041E-5</c:v>
                </c:pt>
                <c:pt idx="30" formatCode="0.00E+00">
                  <c:v>1.4861438032768041E-5</c:v>
                </c:pt>
                <c:pt idx="31" formatCode="0.00E+00">
                  <c:v>1.4886611195662296E-5</c:v>
                </c:pt>
                <c:pt idx="32" formatCode="0.00E+00">
                  <c:v>1.4891871741241481E-5</c:v>
                </c:pt>
                <c:pt idx="33" formatCode="0.00E+00">
                  <c:v>1.4896036893533338E-5</c:v>
                </c:pt>
                <c:pt idx="34" formatCode="0.00E+00">
                  <c:v>1.4844589479171771E-5</c:v>
                </c:pt>
                <c:pt idx="35" formatCode="0.00E+00">
                  <c:v>1.4838734725448854E-5</c:v>
                </c:pt>
                <c:pt idx="36" formatCode="0.00E+00">
                  <c:v>1.4902758090057531E-5</c:v>
                </c:pt>
                <c:pt idx="37" formatCode="0.00E+00">
                  <c:v>1.4914867855280583E-5</c:v>
                </c:pt>
                <c:pt idx="38" formatCode="0.00E+00">
                  <c:v>1.4918469123451938E-5</c:v>
                </c:pt>
                <c:pt idx="39" formatCode="0.00E+00">
                  <c:v>1.4920680250226792E-5</c:v>
                </c:pt>
                <c:pt idx="40" formatCode="0.00E+00">
                  <c:v>1.4923260178018884E-5</c:v>
                </c:pt>
                <c:pt idx="41" formatCode="0.00E+00">
                  <c:v>1.4924720303652344E-5</c:v>
                </c:pt>
                <c:pt idx="42" formatCode="0.00E+00">
                  <c:v>1.493008662736956E-5</c:v>
                </c:pt>
                <c:pt idx="43" formatCode="0.00E+00">
                  <c:v>1.4939902601619809E-5</c:v>
                </c:pt>
                <c:pt idx="44" formatCode="0.00E+00">
                  <c:v>1.4952160035550286E-5</c:v>
                </c:pt>
                <c:pt idx="45" formatCode="0.00E+00">
                  <c:v>1.4967239343612916E-5</c:v>
                </c:pt>
              </c:numCache>
            </c:numRef>
          </c:val>
          <c:smooth val="0"/>
          <c:extLst>
            <c:ext xmlns:c16="http://schemas.microsoft.com/office/drawing/2014/chart" uri="{C3380CC4-5D6E-409C-BE32-E72D297353CC}">
              <c16:uniqueId val="{00000003-EC4B-472B-BAC3-F197D36CA308}"/>
            </c:ext>
          </c:extLst>
        </c:ser>
        <c:ser>
          <c:idx val="6"/>
          <c:order val="4"/>
          <c:tx>
            <c:strRef>
              <c:f>CN_Summary_fuelprice!$A$28</c:f>
              <c:strCache>
                <c:ptCount val="1"/>
                <c:pt idx="0">
                  <c:v>Industry Sector</c:v>
                </c:pt>
              </c:strCache>
            </c:strRef>
          </c:tx>
          <c:spPr>
            <a:ln w="28575" cap="rnd">
              <a:solidFill>
                <a:schemeClr val="accent1">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CN_Summary_fuelprice!$B$28:$AU$28</c:f>
              <c:numCache>
                <c:formatCode>General</c:formatCode>
                <c:ptCount val="46"/>
                <c:pt idx="5" formatCode="0.00E+00">
                  <c:v>1.1273596963900394E-5</c:v>
                </c:pt>
                <c:pt idx="6">
                  <c:v>1.3720827973657817E-5</c:v>
                </c:pt>
                <c:pt idx="7" formatCode="0.00E+00">
                  <c:v>1.8083589330133196E-5</c:v>
                </c:pt>
                <c:pt idx="8" formatCode="0.00E+00">
                  <c:v>1.5959299488411949E-5</c:v>
                </c:pt>
                <c:pt idx="9" formatCode="0.00E+00">
                  <c:v>1.5531560436282174E-5</c:v>
                </c:pt>
                <c:pt idx="10" formatCode="0.00E+00">
                  <c:v>1.5697856875125531E-5</c:v>
                </c:pt>
                <c:pt idx="11" formatCode="0.00E+00">
                  <c:v>1.5866378189862256E-5</c:v>
                </c:pt>
                <c:pt idx="12" formatCode="0.00E+00">
                  <c:v>1.532241980438968E-5</c:v>
                </c:pt>
                <c:pt idx="13" formatCode="0.00E+00">
                  <c:v>1.4778461418917103E-5</c:v>
                </c:pt>
                <c:pt idx="14" formatCode="0.00E+00">
                  <c:v>1.5065005965559961E-5</c:v>
                </c:pt>
                <c:pt idx="15" formatCode="0.00E+00">
                  <c:v>1.5535373827563095E-5</c:v>
                </c:pt>
                <c:pt idx="16" formatCode="0.00E+00">
                  <c:v>1.5774162445175812E-5</c:v>
                </c:pt>
                <c:pt idx="17" formatCode="0.00E+00">
                  <c:v>1.590304288943865E-5</c:v>
                </c:pt>
                <c:pt idx="18" formatCode="0.00E+00">
                  <c:v>1.6006046753274452E-5</c:v>
                </c:pt>
                <c:pt idx="19" formatCode="0.00E+00">
                  <c:v>1.6211704554927791E-5</c:v>
                </c:pt>
                <c:pt idx="20" formatCode="0.00E+00">
                  <c:v>1.6214692384775986E-5</c:v>
                </c:pt>
                <c:pt idx="21" formatCode="0.00E+00">
                  <c:v>1.6125353580576245E-5</c:v>
                </c:pt>
                <c:pt idx="22" formatCode="0.00E+00">
                  <c:v>1.6096000171121645E-5</c:v>
                </c:pt>
                <c:pt idx="23" formatCode="0.00E+00">
                  <c:v>1.6038401451270258E-5</c:v>
                </c:pt>
                <c:pt idx="24" formatCode="0.00E+00">
                  <c:v>1.5958528594487485E-5</c:v>
                </c:pt>
                <c:pt idx="25" formatCode="0.00E+00">
                  <c:v>1.5844784693629782E-5</c:v>
                </c:pt>
                <c:pt idx="26" formatCode="0.00E+00">
                  <c:v>1.5754494808457339E-5</c:v>
                </c:pt>
                <c:pt idx="27" formatCode="0.00E+00">
                  <c:v>1.5756387997940735E-5</c:v>
                </c:pt>
                <c:pt idx="28" formatCode="0.00E+00">
                  <c:v>1.5768913554901949E-5</c:v>
                </c:pt>
                <c:pt idx="29" formatCode="0.00E+00">
                  <c:v>1.5722534898789822E-5</c:v>
                </c:pt>
                <c:pt idx="30" formatCode="0.00E+00">
                  <c:v>1.5778742887030185E-5</c:v>
                </c:pt>
                <c:pt idx="31" formatCode="0.00E+00">
                  <c:v>1.5697712582648557E-5</c:v>
                </c:pt>
                <c:pt idx="32" formatCode="0.00E+00">
                  <c:v>1.5639472331763698E-5</c:v>
                </c:pt>
                <c:pt idx="33" formatCode="0.00E+00">
                  <c:v>1.5699614744593958E-5</c:v>
                </c:pt>
                <c:pt idx="34" formatCode="0.00E+00">
                  <c:v>1.5562856478689319E-5</c:v>
                </c:pt>
                <c:pt idx="35" formatCode="0.00E+00">
                  <c:v>1.5456146988044795E-5</c:v>
                </c:pt>
                <c:pt idx="36" formatCode="0.00E+00">
                  <c:v>1.5525763831347014E-5</c:v>
                </c:pt>
                <c:pt idx="37" formatCode="0.00E+00">
                  <c:v>1.5497627317613495E-5</c:v>
                </c:pt>
                <c:pt idx="38" formatCode="0.00E+00">
                  <c:v>1.5455319236697007E-5</c:v>
                </c:pt>
                <c:pt idx="39" formatCode="0.00E+00">
                  <c:v>1.5412084834280274E-5</c:v>
                </c:pt>
                <c:pt idx="40" formatCode="0.00E+00">
                  <c:v>1.5372511349607014E-5</c:v>
                </c:pt>
                <c:pt idx="41" formatCode="0.00E+00">
                  <c:v>1.5327048663823633E-5</c:v>
                </c:pt>
                <c:pt idx="42" formatCode="0.00E+00">
                  <c:v>1.5297431810385801E-5</c:v>
                </c:pt>
                <c:pt idx="43" formatCode="0.00E+00">
                  <c:v>1.526253044138254E-5</c:v>
                </c:pt>
                <c:pt idx="44" formatCode="0.00E+00">
                  <c:v>1.5223005284656027E-5</c:v>
                </c:pt>
                <c:pt idx="45" formatCode="0.00E+00">
                  <c:v>1.5203883289809604E-5</c:v>
                </c:pt>
              </c:numCache>
            </c:numRef>
          </c:val>
          <c:smooth val="0"/>
          <c:extLst>
            <c:ext xmlns:c16="http://schemas.microsoft.com/office/drawing/2014/chart" uri="{C3380CC4-5D6E-409C-BE32-E72D297353CC}">
              <c16:uniqueId val="{00000004-EC4B-472B-BAC3-F197D36CA308}"/>
            </c:ext>
          </c:extLst>
        </c:ser>
        <c:ser>
          <c:idx val="7"/>
          <c:order val="5"/>
          <c:tx>
            <c:strRef>
              <c:f>CN_Summary_fuelprice!$A$29</c:f>
              <c:strCache>
                <c:ptCount val="1"/>
                <c:pt idx="0">
                  <c:v>District Heating Sector</c:v>
                </c:pt>
              </c:strCache>
            </c:strRef>
          </c:tx>
          <c:spPr>
            <a:ln w="28575" cap="rnd">
              <a:solidFill>
                <a:schemeClr val="accent2">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CN_Summary_fuelprice!$B$29:$AU$29</c:f>
              <c:numCache>
                <c:formatCode>General</c:formatCode>
                <c:ptCount val="46"/>
                <c:pt idx="5" formatCode="0.00E+00">
                  <c:v>1.4527804083511282E-5</c:v>
                </c:pt>
                <c:pt idx="6">
                  <c:v>1.4527804083511282E-5</c:v>
                </c:pt>
                <c:pt idx="7" formatCode="0.00E+00">
                  <c:v>2.0143366096343179E-5</c:v>
                </c:pt>
                <c:pt idx="8" formatCode="0.00E+00">
                  <c:v>1.7777113070168164E-5</c:v>
                </c:pt>
                <c:pt idx="9" formatCode="0.00E+00">
                  <c:v>1.7300653216791839E-5</c:v>
                </c:pt>
                <c:pt idx="10" formatCode="0.00E+00">
                  <c:v>1.7485891334456787E-5</c:v>
                </c:pt>
                <c:pt idx="11" formatCode="0.00E+00">
                  <c:v>1.7673607748262006E-5</c:v>
                </c:pt>
                <c:pt idx="12" formatCode="0.00E+00">
                  <c:v>1.6998329964124951E-5</c:v>
                </c:pt>
                <c:pt idx="13" formatCode="0.00E+00">
                  <c:v>1.6323052179987896E-5</c:v>
                </c:pt>
                <c:pt idx="14" formatCode="0.00E+00">
                  <c:v>1.6648226841813908E-5</c:v>
                </c:pt>
                <c:pt idx="15" formatCode="0.00E+00">
                  <c:v>1.7223454129066513E-5</c:v>
                </c:pt>
                <c:pt idx="16" formatCode="0.00E+00">
                  <c:v>1.7577565257979063E-5</c:v>
                </c:pt>
                <c:pt idx="17" formatCode="0.00E+00">
                  <c:v>1.7776422595483313E-5</c:v>
                </c:pt>
                <c:pt idx="18" formatCode="0.00E+00">
                  <c:v>1.7887597985951182E-5</c:v>
                </c:pt>
                <c:pt idx="19" formatCode="0.00E+00">
                  <c:v>1.8082122272999394E-5</c:v>
                </c:pt>
                <c:pt idx="20" formatCode="0.00E+00">
                  <c:v>1.8043065462039516E-5</c:v>
                </c:pt>
                <c:pt idx="21" formatCode="0.00E+00">
                  <c:v>1.792241671742393E-5</c:v>
                </c:pt>
                <c:pt idx="22" formatCode="0.00E+00">
                  <c:v>1.7896964497758888E-5</c:v>
                </c:pt>
                <c:pt idx="23" formatCode="0.00E+00">
                  <c:v>1.775108315384384E-5</c:v>
                </c:pt>
                <c:pt idx="24" formatCode="0.00E+00">
                  <c:v>1.7603444847004157E-5</c:v>
                </c:pt>
                <c:pt idx="25" formatCode="0.00E+00">
                  <c:v>1.7436390912710097E-5</c:v>
                </c:pt>
                <c:pt idx="26" formatCode="0.00E+00">
                  <c:v>1.7341971962567423E-5</c:v>
                </c:pt>
                <c:pt idx="27" formatCode="0.00E+00">
                  <c:v>1.734584202955007E-5</c:v>
                </c:pt>
                <c:pt idx="28" formatCode="0.00E+00">
                  <c:v>1.7351451252400694E-5</c:v>
                </c:pt>
                <c:pt idx="29" formatCode="0.00E+00">
                  <c:v>1.7259928916809448E-5</c:v>
                </c:pt>
                <c:pt idx="30" formatCode="0.00E+00">
                  <c:v>1.7365049908009976E-5</c:v>
                </c:pt>
                <c:pt idx="31" formatCode="0.00E+00">
                  <c:v>1.7225288255903385E-5</c:v>
                </c:pt>
                <c:pt idx="32" formatCode="0.00E+00">
                  <c:v>1.7128779944444921E-5</c:v>
                </c:pt>
                <c:pt idx="33" formatCode="0.00E+00">
                  <c:v>1.7147964080162606E-5</c:v>
                </c:pt>
                <c:pt idx="34" formatCode="0.00E+00">
                  <c:v>1.6909557269797311E-5</c:v>
                </c:pt>
                <c:pt idx="35" formatCode="0.00E+00">
                  <c:v>1.6677549128461611E-5</c:v>
                </c:pt>
                <c:pt idx="36" formatCode="0.00E+00">
                  <c:v>1.6839207524585047E-5</c:v>
                </c:pt>
                <c:pt idx="37" formatCode="0.00E+00">
                  <c:v>1.6764442276848341E-5</c:v>
                </c:pt>
                <c:pt idx="38" formatCode="0.00E+00">
                  <c:v>1.6672746099253172E-5</c:v>
                </c:pt>
                <c:pt idx="39" formatCode="0.00E+00">
                  <c:v>1.6580122219403957E-5</c:v>
                </c:pt>
                <c:pt idx="40" formatCode="0.00E+00">
                  <c:v>1.6491857068481414E-5</c:v>
                </c:pt>
                <c:pt idx="41" formatCode="0.00E+00">
                  <c:v>1.6391935439701597E-5</c:v>
                </c:pt>
                <c:pt idx="42" formatCode="0.00E+00">
                  <c:v>1.6322420281012639E-5</c:v>
                </c:pt>
                <c:pt idx="43" formatCode="0.00E+00">
                  <c:v>1.6247671281482924E-5</c:v>
                </c:pt>
                <c:pt idx="44" formatCode="0.00E+00">
                  <c:v>1.6172177116228131E-5</c:v>
                </c:pt>
                <c:pt idx="45" formatCode="0.00E+00">
                  <c:v>1.6121825431848188E-5</c:v>
                </c:pt>
              </c:numCache>
            </c:numRef>
          </c:val>
          <c:smooth val="0"/>
          <c:extLst>
            <c:ext xmlns:c16="http://schemas.microsoft.com/office/drawing/2014/chart" uri="{C3380CC4-5D6E-409C-BE32-E72D297353CC}">
              <c16:uniqueId val="{00000005-EC4B-472B-BAC3-F197D36CA308}"/>
            </c:ext>
          </c:extLst>
        </c:ser>
        <c:ser>
          <c:idx val="8"/>
          <c:order val="6"/>
          <c:tx>
            <c:strRef>
              <c:f>CN_Summary_fuelprice!$A$30</c:f>
              <c:strCache>
                <c:ptCount val="1"/>
                <c:pt idx="0">
                  <c:v>LULUCF Sector</c:v>
                </c:pt>
              </c:strCache>
            </c:strRef>
          </c:tx>
          <c:spPr>
            <a:ln w="28575" cap="rnd">
              <a:solidFill>
                <a:schemeClr val="accent3">
                  <a:lumMod val="60000"/>
                </a:schemeClr>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CN_Summary_fuelprice!$B$30:$AU$30</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EC4B-472B-BAC3-F197D36CA308}"/>
            </c:ext>
          </c:extLst>
        </c:ser>
        <c:ser>
          <c:idx val="0"/>
          <c:order val="7"/>
          <c:tx>
            <c:strRef>
              <c:f>CN_Summary_fuelprice!$A$31</c:f>
              <c:strCache>
                <c:ptCount val="1"/>
                <c:pt idx="0">
                  <c:v>Geoengineering Sector</c:v>
                </c:pt>
              </c:strCache>
            </c:strRef>
          </c:tx>
          <c:spPr>
            <a:ln w="28575" cap="rnd">
              <a:solidFill>
                <a:schemeClr val="accent1"/>
              </a:solidFill>
              <a:round/>
            </a:ln>
            <a:effectLst/>
          </c:spPr>
          <c:marker>
            <c:symbol val="none"/>
          </c:marker>
          <c:cat>
            <c:numRef>
              <c:f>CN_Summary_fuelprice!$B$23:$AU$23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CN_Summary_fuelprice!$B$31:$AU$31</c:f>
              <c:numCache>
                <c:formatCode>General</c:formatCode>
                <c:ptCount val="46"/>
                <c:pt idx="5" formatCode="0.00E+00">
                  <c:v>1.1273596963900394E-5</c:v>
                </c:pt>
                <c:pt idx="6">
                  <c:v>1.3720827973657817E-5</c:v>
                </c:pt>
                <c:pt idx="7" formatCode="0.00E+00">
                  <c:v>1.8083589330133196E-5</c:v>
                </c:pt>
                <c:pt idx="8" formatCode="0.00E+00">
                  <c:v>1.5959299488411949E-5</c:v>
                </c:pt>
                <c:pt idx="9" formatCode="0.00E+00">
                  <c:v>1.5531560436282174E-5</c:v>
                </c:pt>
                <c:pt idx="10" formatCode="0.00E+00">
                  <c:v>1.5697856875125531E-5</c:v>
                </c:pt>
                <c:pt idx="11" formatCode="0.00E+00">
                  <c:v>1.5866378189862256E-5</c:v>
                </c:pt>
                <c:pt idx="12" formatCode="0.00E+00">
                  <c:v>1.532241980438968E-5</c:v>
                </c:pt>
                <c:pt idx="13" formatCode="0.00E+00">
                  <c:v>1.4778461418917103E-5</c:v>
                </c:pt>
                <c:pt idx="14" formatCode="0.00E+00">
                  <c:v>1.5065005965559961E-5</c:v>
                </c:pt>
                <c:pt idx="15" formatCode="0.00E+00">
                  <c:v>1.5535373827563095E-5</c:v>
                </c:pt>
                <c:pt idx="16" formatCode="0.00E+00">
                  <c:v>1.5774162445175812E-5</c:v>
                </c:pt>
                <c:pt idx="17" formatCode="0.00E+00">
                  <c:v>1.590304288943865E-5</c:v>
                </c:pt>
                <c:pt idx="18" formatCode="0.00E+00">
                  <c:v>1.6006046753274452E-5</c:v>
                </c:pt>
                <c:pt idx="19" formatCode="0.00E+00">
                  <c:v>1.6211704554927791E-5</c:v>
                </c:pt>
                <c:pt idx="20" formatCode="0.00E+00">
                  <c:v>1.6214692384775986E-5</c:v>
                </c:pt>
                <c:pt idx="21" formatCode="0.00E+00">
                  <c:v>1.6125353580576245E-5</c:v>
                </c:pt>
                <c:pt idx="22" formatCode="0.00E+00">
                  <c:v>1.6096000171121645E-5</c:v>
                </c:pt>
                <c:pt idx="23" formatCode="0.00E+00">
                  <c:v>1.6038401451270258E-5</c:v>
                </c:pt>
                <c:pt idx="24" formatCode="0.00E+00">
                  <c:v>1.5958528594487485E-5</c:v>
                </c:pt>
                <c:pt idx="25" formatCode="0.00E+00">
                  <c:v>1.5844784693629782E-5</c:v>
                </c:pt>
                <c:pt idx="26" formatCode="0.00E+00">
                  <c:v>1.5754494808457339E-5</c:v>
                </c:pt>
                <c:pt idx="27" formatCode="0.00E+00">
                  <c:v>1.5756387997940735E-5</c:v>
                </c:pt>
                <c:pt idx="28" formatCode="0.00E+00">
                  <c:v>1.5768913554901949E-5</c:v>
                </c:pt>
                <c:pt idx="29" formatCode="0.00E+00">
                  <c:v>1.5722534898789822E-5</c:v>
                </c:pt>
                <c:pt idx="30" formatCode="0.00E+00">
                  <c:v>1.5778742887030185E-5</c:v>
                </c:pt>
                <c:pt idx="31" formatCode="0.00E+00">
                  <c:v>1.5697712582648557E-5</c:v>
                </c:pt>
                <c:pt idx="32" formatCode="0.00E+00">
                  <c:v>1.5639472331763698E-5</c:v>
                </c:pt>
                <c:pt idx="33" formatCode="0.00E+00">
                  <c:v>1.5699614744593958E-5</c:v>
                </c:pt>
                <c:pt idx="34" formatCode="0.00E+00">
                  <c:v>1.5562856478689319E-5</c:v>
                </c:pt>
                <c:pt idx="35" formatCode="0.00E+00">
                  <c:v>1.5456146988044795E-5</c:v>
                </c:pt>
                <c:pt idx="36" formatCode="0.00E+00">
                  <c:v>1.5525763831347014E-5</c:v>
                </c:pt>
                <c:pt idx="37" formatCode="0.00E+00">
                  <c:v>1.5497627317613495E-5</c:v>
                </c:pt>
                <c:pt idx="38" formatCode="0.00E+00">
                  <c:v>1.5455319236697007E-5</c:v>
                </c:pt>
                <c:pt idx="39" formatCode="0.00E+00">
                  <c:v>1.5412084834280274E-5</c:v>
                </c:pt>
                <c:pt idx="40" formatCode="0.00E+00">
                  <c:v>1.5372511349607014E-5</c:v>
                </c:pt>
                <c:pt idx="41" formatCode="0.00E+00">
                  <c:v>1.5327048663823633E-5</c:v>
                </c:pt>
                <c:pt idx="42" formatCode="0.00E+00">
                  <c:v>1.5297431810385801E-5</c:v>
                </c:pt>
                <c:pt idx="43" formatCode="0.00E+00">
                  <c:v>1.526253044138254E-5</c:v>
                </c:pt>
                <c:pt idx="44" formatCode="0.00E+00">
                  <c:v>1.5223005284656027E-5</c:v>
                </c:pt>
                <c:pt idx="45" formatCode="0.00E+00">
                  <c:v>1.5203883289809604E-5</c:v>
                </c:pt>
              </c:numCache>
            </c:numRef>
          </c:val>
          <c:smooth val="0"/>
          <c:extLst>
            <c:ext xmlns:c16="http://schemas.microsoft.com/office/drawing/2014/chart" uri="{C3380CC4-5D6E-409C-BE32-E72D297353CC}">
              <c16:uniqueId val="{00000007-EC4B-472B-BAC3-F197D36CA30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CN_Summary_fuelprice!$A$34</c:f>
              <c:strCache>
                <c:ptCount val="1"/>
                <c:pt idx="0">
                  <c:v>Transportation Sector</c:v>
                </c:pt>
              </c:strCache>
            </c:strRef>
          </c:tx>
          <c:spPr>
            <a:ln w="28575" cap="rnd">
              <a:solidFill>
                <a:schemeClr val="accent2"/>
              </a:solidFill>
              <a:round/>
            </a:ln>
            <a:effectLst/>
          </c:spPr>
          <c:marker>
            <c:symbol val="none"/>
          </c:marker>
          <c:val>
            <c:numRef>
              <c:f>CN_Summary_fuelprice!$B$34:$AU$34</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32E-4786-9CBB-D456905D5419}"/>
            </c:ext>
          </c:extLst>
        </c:ser>
        <c:ser>
          <c:idx val="2"/>
          <c:order val="1"/>
          <c:tx>
            <c:strRef>
              <c:f>CN_Summary_fuelprice!$A$35</c:f>
              <c:strCache>
                <c:ptCount val="1"/>
                <c:pt idx="0">
                  <c:v>Electricity Sector</c:v>
                </c:pt>
              </c:strCache>
            </c:strRef>
          </c:tx>
          <c:spPr>
            <a:ln w="28575" cap="rnd">
              <a:solidFill>
                <a:schemeClr val="accent3"/>
              </a:solidFill>
              <a:round/>
            </a:ln>
            <a:effectLst/>
          </c:spPr>
          <c:marker>
            <c:symbol val="none"/>
          </c:marker>
          <c:val>
            <c:numRef>
              <c:f>CN_Summary_fuelprice!$B$35:$AU$35</c:f>
              <c:numCache>
                <c:formatCode>General</c:formatCode>
                <c:ptCount val="46"/>
                <c:pt idx="5">
                  <c:v>5.6727767685988622E-7</c:v>
                </c:pt>
                <c:pt idx="6">
                  <c:v>5.6810942472859349E-7</c:v>
                </c:pt>
                <c:pt idx="7" formatCode="0.00E+00">
                  <c:v>5.6894239211385383E-7</c:v>
                </c:pt>
                <c:pt idx="8" formatCode="0.00E+00">
                  <c:v>5.6977535949911417E-7</c:v>
                </c:pt>
                <c:pt idx="9" formatCode="0.00E+00">
                  <c:v>5.7144129426963475E-7</c:v>
                </c:pt>
                <c:pt idx="10" formatCode="0.00E+00">
                  <c:v>5.7227426165489509E-7</c:v>
                </c:pt>
                <c:pt idx="11" formatCode="0.00E+00">
                  <c:v>5.7394019642541577E-7</c:v>
                </c:pt>
                <c:pt idx="12" formatCode="0.00E+00">
                  <c:v>5.7477316381067601E-7</c:v>
                </c:pt>
                <c:pt idx="13" formatCode="0.00E+00">
                  <c:v>5.7643909858119669E-7</c:v>
                </c:pt>
                <c:pt idx="14" formatCode="0.00E+00">
                  <c:v>5.7727206596645703E-7</c:v>
                </c:pt>
                <c:pt idx="15" formatCode="0.00E+00">
                  <c:v>5.7893800073697771E-7</c:v>
                </c:pt>
                <c:pt idx="16" formatCode="0.00E+00">
                  <c:v>5.8060393550749839E-7</c:v>
                </c:pt>
                <c:pt idx="17" formatCode="0.00E+00">
                  <c:v>5.8143690289275884E-7</c:v>
                </c:pt>
                <c:pt idx="18" formatCode="0.00E+00">
                  <c:v>5.8310283766327952E-7</c:v>
                </c:pt>
                <c:pt idx="19" formatCode="0.00E+00">
                  <c:v>5.847687724338002E-7</c:v>
                </c:pt>
                <c:pt idx="20" formatCode="0.00E+00">
                  <c:v>5.8560256781844945E-7</c:v>
                </c:pt>
                <c:pt idx="21" formatCode="0.00E+00">
                  <c:v>5.8726850258896992E-7</c:v>
                </c:pt>
                <c:pt idx="22" formatCode="0.00E+00">
                  <c:v>5.889344373594907E-7</c:v>
                </c:pt>
                <c:pt idx="23" formatCode="0.00E+00">
                  <c:v>5.8976740474475094E-7</c:v>
                </c:pt>
                <c:pt idx="24" formatCode="0.00E+00">
                  <c:v>5.9143333951527173E-7</c:v>
                </c:pt>
                <c:pt idx="25" formatCode="0.00E+00">
                  <c:v>5.9309927428579241E-7</c:v>
                </c:pt>
                <c:pt idx="26" formatCode="0.00E+00">
                  <c:v>5.9476520905631288E-7</c:v>
                </c:pt>
                <c:pt idx="27" formatCode="0.00E+00">
                  <c:v>5.9643114382683335E-7</c:v>
                </c:pt>
                <c:pt idx="28" formatCode="0.00E+00">
                  <c:v>5.9809707859735413E-7</c:v>
                </c:pt>
                <c:pt idx="29" formatCode="0.00E+00">
                  <c:v>5.9976301336787482E-7</c:v>
                </c:pt>
                <c:pt idx="30" formatCode="0.00E+00">
                  <c:v>6.014289481383955E-7</c:v>
                </c:pt>
                <c:pt idx="31" formatCode="0.00E+00">
                  <c:v>6.0309488290891607E-7</c:v>
                </c:pt>
                <c:pt idx="32" formatCode="0.00E+00">
                  <c:v>6.0476164567882555E-7</c:v>
                </c:pt>
                <c:pt idx="33" formatCode="0.00E+00">
                  <c:v>6.0642758044934613E-7</c:v>
                </c:pt>
                <c:pt idx="34" formatCode="0.00E+00">
                  <c:v>6.0809351521986681E-7</c:v>
                </c:pt>
                <c:pt idx="35" formatCode="0.00E+00">
                  <c:v>6.097594499903876E-7</c:v>
                </c:pt>
                <c:pt idx="36" formatCode="0.00E+00">
                  <c:v>6.1142549014264852E-7</c:v>
                </c:pt>
                <c:pt idx="37" formatCode="0.00E+00">
                  <c:v>6.1309158367007693E-7</c:v>
                </c:pt>
                <c:pt idx="38" formatCode="0.00E+00">
                  <c:v>6.1475768401559202E-7</c:v>
                </c:pt>
                <c:pt idx="39" formatCode="0.00E+00">
                  <c:v>6.1642378499903007E-7</c:v>
                </c:pt>
                <c:pt idx="40" formatCode="0.00E+00">
                  <c:v>6.1808987782099989E-7</c:v>
                </c:pt>
                <c:pt idx="41" formatCode="0.00E+00">
                  <c:v>6.1975595044753627E-7</c:v>
                </c:pt>
                <c:pt idx="42" formatCode="0.00E+00">
                  <c:v>6.2142198691385624E-7</c:v>
                </c:pt>
                <c:pt idx="43" formatCode="0.00E+00">
                  <c:v>6.2308796655137163E-7</c:v>
                </c:pt>
                <c:pt idx="44" formatCode="0.00E+00">
                  <c:v>6.2475405885696561E-7</c:v>
                </c:pt>
                <c:pt idx="45" formatCode="0.00E+00">
                  <c:v>6.2642015180821468E-7</c:v>
                </c:pt>
              </c:numCache>
            </c:numRef>
          </c:val>
          <c:smooth val="0"/>
          <c:extLst>
            <c:ext xmlns:c16="http://schemas.microsoft.com/office/drawing/2014/chart" uri="{C3380CC4-5D6E-409C-BE32-E72D297353CC}">
              <c16:uniqueId val="{00000001-232E-4786-9CBB-D456905D5419}"/>
            </c:ext>
          </c:extLst>
        </c:ser>
        <c:ser>
          <c:idx val="3"/>
          <c:order val="2"/>
          <c:tx>
            <c:strRef>
              <c:f>CN_Summary_fuelprice!$A$36</c:f>
              <c:strCache>
                <c:ptCount val="1"/>
                <c:pt idx="0">
                  <c:v>Residential Buildings Sector</c:v>
                </c:pt>
              </c:strCache>
            </c:strRef>
          </c:tx>
          <c:spPr>
            <a:ln w="28575" cap="rnd">
              <a:solidFill>
                <a:schemeClr val="accent4"/>
              </a:solidFill>
              <a:round/>
            </a:ln>
            <a:effectLst/>
          </c:spPr>
          <c:marker>
            <c:symbol val="none"/>
          </c:marker>
          <c:val>
            <c:numRef>
              <c:f>CN_Summary_fuelprice!$B$36:$AU$36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232E-4786-9CBB-D456905D5419}"/>
            </c:ext>
          </c:extLst>
        </c:ser>
        <c:ser>
          <c:idx val="4"/>
          <c:order val="3"/>
          <c:tx>
            <c:strRef>
              <c:f>CN_Summary_fuelprice!$A$37</c:f>
              <c:strCache>
                <c:ptCount val="1"/>
                <c:pt idx="0">
                  <c:v>Commercial Buildings Sector</c:v>
                </c:pt>
              </c:strCache>
            </c:strRef>
          </c:tx>
          <c:spPr>
            <a:ln w="28575" cap="rnd">
              <a:solidFill>
                <a:schemeClr val="accent5"/>
              </a:solidFill>
              <a:round/>
            </a:ln>
            <a:effectLst/>
          </c:spPr>
          <c:marker>
            <c:symbol val="none"/>
          </c:marker>
          <c:val>
            <c:numRef>
              <c:f>CN_Summary_fuelprice!$B$37:$AU$37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232E-4786-9CBB-D456905D5419}"/>
            </c:ext>
          </c:extLst>
        </c:ser>
        <c:ser>
          <c:idx val="5"/>
          <c:order val="4"/>
          <c:tx>
            <c:strRef>
              <c:f>CN_Summary_fuelprice!$A$38</c:f>
              <c:strCache>
                <c:ptCount val="1"/>
                <c:pt idx="0">
                  <c:v>Industry Sector</c:v>
                </c:pt>
              </c:strCache>
            </c:strRef>
          </c:tx>
          <c:spPr>
            <a:ln w="28575" cap="rnd">
              <a:solidFill>
                <a:schemeClr val="accent6"/>
              </a:solidFill>
              <a:round/>
            </a:ln>
            <a:effectLst/>
          </c:spPr>
          <c:marker>
            <c:symbol val="none"/>
          </c:marker>
          <c:val>
            <c:numRef>
              <c:f>CN_Summary_fuelprice!$B$38:$AU$38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232E-4786-9CBB-D456905D5419}"/>
            </c:ext>
          </c:extLst>
        </c:ser>
        <c:ser>
          <c:idx val="6"/>
          <c:order val="5"/>
          <c:tx>
            <c:strRef>
              <c:f>CN_Summary_fuelprice!$A$39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CN_Summary_fuelprice!$B$39:$AU$39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32E-4786-9CBB-D456905D5419}"/>
            </c:ext>
          </c:extLst>
        </c:ser>
        <c:ser>
          <c:idx val="7"/>
          <c:order val="6"/>
          <c:tx>
            <c:strRef>
              <c:f>CN_Summary_fuelprice!$A$40</c:f>
              <c:strCache>
                <c:ptCount val="1"/>
                <c:pt idx="0">
                  <c:v>LULUCF Sector</c:v>
                </c:pt>
              </c:strCache>
            </c:strRef>
          </c:tx>
          <c:spPr>
            <a:ln w="28575" cap="rnd">
              <a:solidFill>
                <a:schemeClr val="accent2">
                  <a:lumMod val="60000"/>
                </a:schemeClr>
              </a:solidFill>
              <a:round/>
            </a:ln>
            <a:effectLst/>
          </c:spPr>
          <c:marker>
            <c:symbol val="none"/>
          </c:marker>
          <c:val>
            <c:numRef>
              <c:f>CN_Summary_fuelprice!$B$40:$AU$40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32E-4786-9CBB-D456905D5419}"/>
            </c:ext>
          </c:extLst>
        </c:ser>
        <c:ser>
          <c:idx val="8"/>
          <c:order val="7"/>
          <c:tx>
            <c:strRef>
              <c:f>CN_Summary_fuelprice!$A$41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CN_Summary_fuelprice!$B$41:$AU$41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232E-4786-9CBB-D456905D541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CN_Summary_fuelprice!$A$44</c:f>
              <c:strCache>
                <c:ptCount val="1"/>
                <c:pt idx="0">
                  <c:v>Transportation Sector</c:v>
                </c:pt>
              </c:strCache>
            </c:strRef>
          </c:tx>
          <c:spPr>
            <a:ln w="28575" cap="rnd">
              <a:solidFill>
                <a:schemeClr val="accent2"/>
              </a:solidFill>
              <a:round/>
            </a:ln>
            <a:effectLst/>
          </c:spPr>
          <c:marker>
            <c:symbol val="none"/>
          </c:marker>
          <c:val>
            <c:numRef>
              <c:f>CN_Summary_fuelprice!$B$44:$AU$44</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BC06-4B38-A6DD-FB0CAF38BF92}"/>
            </c:ext>
          </c:extLst>
        </c:ser>
        <c:ser>
          <c:idx val="2"/>
          <c:order val="1"/>
          <c:tx>
            <c:strRef>
              <c:f>CN_Summary_fuelprice!$A$45</c:f>
              <c:strCache>
                <c:ptCount val="1"/>
                <c:pt idx="0">
                  <c:v>Electricity Sector</c:v>
                </c:pt>
              </c:strCache>
            </c:strRef>
          </c:tx>
          <c:spPr>
            <a:ln w="28575" cap="rnd">
              <a:solidFill>
                <a:schemeClr val="accent3"/>
              </a:solidFill>
              <a:round/>
            </a:ln>
            <a:effectLst/>
          </c:spPr>
          <c:marker>
            <c:symbol val="none"/>
          </c:marker>
          <c:val>
            <c:numRef>
              <c:f>CN_Summary_fuelprice!$B$45:$AU$45</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1-BC06-4B38-A6DD-FB0CAF38BF92}"/>
            </c:ext>
          </c:extLst>
        </c:ser>
        <c:ser>
          <c:idx val="3"/>
          <c:order val="2"/>
          <c:tx>
            <c:strRef>
              <c:f>CN_Summary_fuelprice!$A$46</c:f>
              <c:strCache>
                <c:ptCount val="1"/>
                <c:pt idx="0">
                  <c:v>Residential Buildings Sector</c:v>
                </c:pt>
              </c:strCache>
            </c:strRef>
          </c:tx>
          <c:spPr>
            <a:ln w="28575" cap="rnd">
              <a:solidFill>
                <a:schemeClr val="accent4"/>
              </a:solidFill>
              <a:round/>
            </a:ln>
            <a:effectLst/>
          </c:spPr>
          <c:marker>
            <c:symbol val="none"/>
          </c:marker>
          <c:val>
            <c:numRef>
              <c:f>CN_Summary_fuelprice!$B$46:$AU$46</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2-BC06-4B38-A6DD-FB0CAF38BF92}"/>
            </c:ext>
          </c:extLst>
        </c:ser>
        <c:ser>
          <c:idx val="4"/>
          <c:order val="3"/>
          <c:tx>
            <c:strRef>
              <c:f>CN_Summary_fuelprice!$A$47</c:f>
              <c:strCache>
                <c:ptCount val="1"/>
                <c:pt idx="0">
                  <c:v>Commercial Buildings Sector</c:v>
                </c:pt>
              </c:strCache>
            </c:strRef>
          </c:tx>
          <c:spPr>
            <a:ln w="28575" cap="rnd">
              <a:solidFill>
                <a:schemeClr val="accent5"/>
              </a:solidFill>
              <a:round/>
            </a:ln>
            <a:effectLst/>
          </c:spPr>
          <c:marker>
            <c:symbol val="none"/>
          </c:marker>
          <c:val>
            <c:numRef>
              <c:f>CN_Summary_fuelprice!$B$47:$AU$47</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3-BC06-4B38-A6DD-FB0CAF38BF92}"/>
            </c:ext>
          </c:extLst>
        </c:ser>
        <c:ser>
          <c:idx val="5"/>
          <c:order val="4"/>
          <c:tx>
            <c:strRef>
              <c:f>CN_Summary_fuelprice!$A$48</c:f>
              <c:strCache>
                <c:ptCount val="1"/>
                <c:pt idx="0">
                  <c:v>Industry Sector</c:v>
                </c:pt>
              </c:strCache>
            </c:strRef>
          </c:tx>
          <c:spPr>
            <a:ln w="28575" cap="rnd">
              <a:solidFill>
                <a:schemeClr val="accent6"/>
              </a:solidFill>
              <a:round/>
            </a:ln>
            <a:effectLst/>
          </c:spPr>
          <c:marker>
            <c:symbol val="none"/>
          </c:marker>
          <c:val>
            <c:numRef>
              <c:f>CN_Summary_fuelprice!$B$48:$AU$48</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4-BC06-4B38-A6DD-FB0CAF38BF92}"/>
            </c:ext>
          </c:extLst>
        </c:ser>
        <c:ser>
          <c:idx val="6"/>
          <c:order val="5"/>
          <c:tx>
            <c:strRef>
              <c:f>CN_Summary_fuelprice!$A$49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CN_Summary_fuelprice!$B$49:$AU$49</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5-BC06-4B38-A6DD-FB0CAF38BF92}"/>
            </c:ext>
          </c:extLst>
        </c:ser>
        <c:ser>
          <c:idx val="7"/>
          <c:order val="6"/>
          <c:tx>
            <c:strRef>
              <c:f>CN_Summary_fuelprice!$A$50</c:f>
              <c:strCache>
                <c:ptCount val="1"/>
                <c:pt idx="0">
                  <c:v>LULUCF Sector</c:v>
                </c:pt>
              </c:strCache>
            </c:strRef>
          </c:tx>
          <c:spPr>
            <a:ln w="28575" cap="rnd">
              <a:solidFill>
                <a:schemeClr val="accent2">
                  <a:lumMod val="60000"/>
                </a:schemeClr>
              </a:solidFill>
              <a:round/>
            </a:ln>
            <a:effectLst/>
          </c:spPr>
          <c:marker>
            <c:symbol val="none"/>
          </c:marker>
          <c:val>
            <c:numRef>
              <c:f>CN_Summary_fuelprice!$B$50:$AU$50</c:f>
              <c:numCache>
                <c:formatCode>General</c:formatCode>
                <c:ptCount val="46"/>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BC06-4B38-A6DD-FB0CAF38BF92}"/>
            </c:ext>
          </c:extLst>
        </c:ser>
        <c:ser>
          <c:idx val="8"/>
          <c:order val="7"/>
          <c:tx>
            <c:strRef>
              <c:f>CN_Summary_fuelprice!$A$51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CN_Summary_fuelprice!$B$51:$AU$51</c:f>
              <c:numCache>
                <c:formatCode>General</c:formatCode>
                <c:ptCount val="46"/>
                <c:pt idx="2">
                  <c:v>7.4375291430998693E-6</c:v>
                </c:pt>
                <c:pt idx="3">
                  <c:v>8.0829752665773895E-6</c:v>
                </c:pt>
                <c:pt idx="4">
                  <c:v>7.6313492973834727E-6</c:v>
                </c:pt>
                <c:pt idx="5">
                  <c:v>7.2212608414075155E-6</c:v>
                </c:pt>
                <c:pt idx="6">
                  <c:v>7.7268280971456855E-6</c:v>
                </c:pt>
                <c:pt idx="7" formatCode="0.00E+00">
                  <c:v>7.7268280971456855E-6</c:v>
                </c:pt>
                <c:pt idx="8" formatCode="0.00E+00">
                  <c:v>7.7268280971456855E-6</c:v>
                </c:pt>
                <c:pt idx="9" formatCode="0.00E+00">
                  <c:v>7.7268280971456855E-6</c:v>
                </c:pt>
                <c:pt idx="10" formatCode="0.00E+00">
                  <c:v>7.7268280971456855E-6</c:v>
                </c:pt>
                <c:pt idx="11" formatCode="0.00E+00">
                  <c:v>7.7268280971456855E-6</c:v>
                </c:pt>
                <c:pt idx="12" formatCode="0.00E+00">
                  <c:v>7.7268280971456855E-6</c:v>
                </c:pt>
                <c:pt idx="13" formatCode="0.00E+00">
                  <c:v>7.7268280971456855E-6</c:v>
                </c:pt>
                <c:pt idx="14" formatCode="0.00E+00">
                  <c:v>7.7268280971456855E-6</c:v>
                </c:pt>
                <c:pt idx="15" formatCode="0.00E+00">
                  <c:v>7.7268280971456855E-6</c:v>
                </c:pt>
                <c:pt idx="16" formatCode="0.00E+00">
                  <c:v>7.7268280971456855E-6</c:v>
                </c:pt>
                <c:pt idx="17" formatCode="0.00E+00">
                  <c:v>7.7268280971456855E-6</c:v>
                </c:pt>
                <c:pt idx="18" formatCode="0.00E+00">
                  <c:v>7.7268280971456855E-6</c:v>
                </c:pt>
                <c:pt idx="19" formatCode="0.00E+00">
                  <c:v>7.7268280971456855E-6</c:v>
                </c:pt>
                <c:pt idx="20" formatCode="0.00E+00">
                  <c:v>7.7268280971456855E-6</c:v>
                </c:pt>
                <c:pt idx="21" formatCode="0.00E+00">
                  <c:v>7.7268280971456855E-6</c:v>
                </c:pt>
                <c:pt idx="22" formatCode="0.00E+00">
                  <c:v>7.7268280971456855E-6</c:v>
                </c:pt>
                <c:pt idx="23" formatCode="0.00E+00">
                  <c:v>7.7268280971456855E-6</c:v>
                </c:pt>
                <c:pt idx="24" formatCode="0.00E+00">
                  <c:v>7.7268280971456855E-6</c:v>
                </c:pt>
                <c:pt idx="25" formatCode="0.00E+00">
                  <c:v>7.7268280971456855E-6</c:v>
                </c:pt>
                <c:pt idx="26" formatCode="0.00E+00">
                  <c:v>7.7268280971456855E-6</c:v>
                </c:pt>
                <c:pt idx="27" formatCode="0.00E+00">
                  <c:v>7.7268280971456855E-6</c:v>
                </c:pt>
                <c:pt idx="28" formatCode="0.00E+00">
                  <c:v>7.7268280971456855E-6</c:v>
                </c:pt>
                <c:pt idx="29" formatCode="0.00E+00">
                  <c:v>7.7268280971456855E-6</c:v>
                </c:pt>
                <c:pt idx="30" formatCode="0.00E+00">
                  <c:v>7.7268280971456855E-6</c:v>
                </c:pt>
                <c:pt idx="31" formatCode="0.00E+00">
                  <c:v>7.7268280971456855E-6</c:v>
                </c:pt>
                <c:pt idx="32" formatCode="0.00E+00">
                  <c:v>7.7268280971456855E-6</c:v>
                </c:pt>
                <c:pt idx="33" formatCode="0.00E+00">
                  <c:v>7.7268280971456855E-6</c:v>
                </c:pt>
                <c:pt idx="34" formatCode="0.00E+00">
                  <c:v>7.7268280971456855E-6</c:v>
                </c:pt>
                <c:pt idx="35" formatCode="0.00E+00">
                  <c:v>7.7268280971456855E-6</c:v>
                </c:pt>
                <c:pt idx="36" formatCode="0.00E+00">
                  <c:v>7.7268280971456838E-6</c:v>
                </c:pt>
                <c:pt idx="37" formatCode="0.00E+00">
                  <c:v>7.7268280971456838E-6</c:v>
                </c:pt>
                <c:pt idx="38" formatCode="0.00E+00">
                  <c:v>7.7268280971456821E-6</c:v>
                </c:pt>
                <c:pt idx="39" formatCode="0.00E+00">
                  <c:v>7.7268280971456838E-6</c:v>
                </c:pt>
                <c:pt idx="40" formatCode="0.00E+00">
                  <c:v>7.7268280971456821E-6</c:v>
                </c:pt>
                <c:pt idx="41" formatCode="0.00E+00">
                  <c:v>7.7268280971456821E-6</c:v>
                </c:pt>
                <c:pt idx="42" formatCode="0.00E+00">
                  <c:v>7.7268280971456821E-6</c:v>
                </c:pt>
                <c:pt idx="43" formatCode="0.00E+00">
                  <c:v>7.7268280971456804E-6</c:v>
                </c:pt>
                <c:pt idx="44" formatCode="0.00E+00">
                  <c:v>7.7268280971456821E-6</c:v>
                </c:pt>
                <c:pt idx="45" formatCode="0.00E+00">
                  <c:v>7.7268280971456787E-6</c:v>
                </c:pt>
              </c:numCache>
            </c:numRef>
          </c:val>
          <c:smooth val="0"/>
          <c:extLst>
            <c:ext xmlns:c16="http://schemas.microsoft.com/office/drawing/2014/chart" uri="{C3380CC4-5D6E-409C-BE32-E72D297353CC}">
              <c16:uniqueId val="{00000007-BC06-4B38-A6DD-FB0CAF38BF9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CN_Summary_fuelprice!$A$54</c:f>
              <c:strCache>
                <c:ptCount val="1"/>
                <c:pt idx="0">
                  <c:v>Transportation Sector</c:v>
                </c:pt>
              </c:strCache>
            </c:strRef>
          </c:tx>
          <c:spPr>
            <a:ln w="28575" cap="rnd">
              <a:solidFill>
                <a:schemeClr val="accent2"/>
              </a:solidFill>
              <a:round/>
            </a:ln>
            <a:effectLst/>
          </c:spPr>
          <c:marker>
            <c:symbol val="none"/>
          </c:marker>
          <c:val>
            <c:numRef>
              <c:f>CN_Summary_fuelprice!$B$54:$AU$54</c:f>
              <c:numCache>
                <c:formatCode>0.00E+00</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2.7136082210209854E-5</c:v>
                </c:pt>
                <c:pt idx="8">
                  <c:v>2.7744283279238538E-5</c:v>
                </c:pt>
                <c:pt idx="9">
                  <c:v>2.7561583513351789E-5</c:v>
                </c:pt>
                <c:pt idx="10">
                  <c:v>2.7261033738601518E-5</c:v>
                </c:pt>
                <c:pt idx="11">
                  <c:v>2.7060462976801253E-5</c:v>
                </c:pt>
                <c:pt idx="12">
                  <c:v>2.7114396186043985E-5</c:v>
                </c:pt>
                <c:pt idx="13">
                  <c:v>2.8185626084031805E-5</c:v>
                </c:pt>
                <c:pt idx="14">
                  <c:v>2.871476518508276E-5</c:v>
                </c:pt>
                <c:pt idx="15">
                  <c:v>2.9451185259327335E-5</c:v>
                </c:pt>
                <c:pt idx="16">
                  <c:v>3.1674152602267352E-5</c:v>
                </c:pt>
                <c:pt idx="17">
                  <c:v>3.1597234006285096E-5</c:v>
                </c:pt>
                <c:pt idx="18">
                  <c:v>3.2280799969697326E-5</c:v>
                </c:pt>
                <c:pt idx="19">
                  <c:v>3.2714074069308587E-5</c:v>
                </c:pt>
                <c:pt idx="20">
                  <c:v>3.3695915924993106E-5</c:v>
                </c:pt>
                <c:pt idx="21">
                  <c:v>3.3197139975915848E-5</c:v>
                </c:pt>
                <c:pt idx="22">
                  <c:v>3.3385283095345959E-5</c:v>
                </c:pt>
                <c:pt idx="23">
                  <c:v>3.3952565173160323E-5</c:v>
                </c:pt>
                <c:pt idx="24">
                  <c:v>3.4468460082155549E-5</c:v>
                </c:pt>
                <c:pt idx="25">
                  <c:v>3.4607609873426821E-5</c:v>
                </c:pt>
                <c:pt idx="26">
                  <c:v>3.4986358047406462E-5</c:v>
                </c:pt>
                <c:pt idx="27">
                  <c:v>3.5376186963219722E-5</c:v>
                </c:pt>
                <c:pt idx="28">
                  <c:v>3.5394925811608665E-5</c:v>
                </c:pt>
                <c:pt idx="29">
                  <c:v>3.5670581229808467E-5</c:v>
                </c:pt>
                <c:pt idx="30">
                  <c:v>3.607361049273457E-5</c:v>
                </c:pt>
                <c:pt idx="31">
                  <c:v>3.6581173271672801E-5</c:v>
                </c:pt>
                <c:pt idx="32">
                  <c:v>3.6814685083430086E-5</c:v>
                </c:pt>
                <c:pt idx="33">
                  <c:v>3.7088696413602697E-5</c:v>
                </c:pt>
                <c:pt idx="34">
                  <c:v>3.7337336728418002E-5</c:v>
                </c:pt>
                <c:pt idx="35">
                  <c:v>3.7748108718149648E-5</c:v>
                </c:pt>
                <c:pt idx="36">
                  <c:v>3.8006881942187834E-5</c:v>
                </c:pt>
                <c:pt idx="37">
                  <c:v>3.8315950111240255E-5</c:v>
                </c:pt>
                <c:pt idx="38">
                  <c:v>3.8641514160956065E-5</c:v>
                </c:pt>
                <c:pt idx="39">
                  <c:v>3.8995992405369798E-5</c:v>
                </c:pt>
                <c:pt idx="40">
                  <c:v>3.9305692255676723E-5</c:v>
                </c:pt>
                <c:pt idx="41">
                  <c:v>3.9596743336191894E-5</c:v>
                </c:pt>
                <c:pt idx="42">
                  <c:v>3.9890613852175145E-5</c:v>
                </c:pt>
                <c:pt idx="43">
                  <c:v>4.021914487571253E-5</c:v>
                </c:pt>
                <c:pt idx="44">
                  <c:v>4.0541820486197054E-5</c:v>
                </c:pt>
                <c:pt idx="45">
                  <c:v>4.0860901189864905E-5</c:v>
                </c:pt>
              </c:numCache>
            </c:numRef>
          </c:val>
          <c:smooth val="0"/>
          <c:extLst>
            <c:ext xmlns:c16="http://schemas.microsoft.com/office/drawing/2014/chart" uri="{C3380CC4-5D6E-409C-BE32-E72D297353CC}">
              <c16:uniqueId val="{00000000-E3F2-44A4-AC0D-E38CF07F0691}"/>
            </c:ext>
          </c:extLst>
        </c:ser>
        <c:ser>
          <c:idx val="2"/>
          <c:order val="1"/>
          <c:tx>
            <c:strRef>
              <c:f>CN_Summary_fuelprice!$A$55</c:f>
              <c:strCache>
                <c:ptCount val="1"/>
                <c:pt idx="0">
                  <c:v>Electricity Sector</c:v>
                </c:pt>
              </c:strCache>
            </c:strRef>
          </c:tx>
          <c:spPr>
            <a:ln w="28575" cap="rnd">
              <a:solidFill>
                <a:schemeClr val="accent3"/>
              </a:solidFill>
              <a:round/>
            </a:ln>
            <a:effectLst/>
          </c:spPr>
          <c:marker>
            <c:symbol val="none"/>
          </c:marker>
          <c:val>
            <c:numRef>
              <c:f>CN_Summary_fuelprice!$B$55:$AU$55</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1-E3F2-44A4-AC0D-E38CF07F0691}"/>
            </c:ext>
          </c:extLst>
        </c:ser>
        <c:ser>
          <c:idx val="3"/>
          <c:order val="2"/>
          <c:tx>
            <c:strRef>
              <c:f>CN_Summary_fuelprice!$A$56</c:f>
              <c:strCache>
                <c:ptCount val="1"/>
                <c:pt idx="0">
                  <c:v>Residential Buildings Sector</c:v>
                </c:pt>
              </c:strCache>
            </c:strRef>
          </c:tx>
          <c:spPr>
            <a:ln w="28575" cap="rnd">
              <a:solidFill>
                <a:schemeClr val="accent4"/>
              </a:solidFill>
              <a:round/>
            </a:ln>
            <a:effectLst/>
          </c:spPr>
          <c:marker>
            <c:symbol val="none"/>
          </c:marker>
          <c:val>
            <c:numRef>
              <c:f>CN_Summary_fuelprice!$B$56:$AU$56</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2-E3F2-44A4-AC0D-E38CF07F0691}"/>
            </c:ext>
          </c:extLst>
        </c:ser>
        <c:ser>
          <c:idx val="4"/>
          <c:order val="3"/>
          <c:tx>
            <c:strRef>
              <c:f>CN_Summary_fuelprice!$A$57</c:f>
              <c:strCache>
                <c:ptCount val="1"/>
                <c:pt idx="0">
                  <c:v>Commercial Buildings Sector</c:v>
                </c:pt>
              </c:strCache>
            </c:strRef>
          </c:tx>
          <c:spPr>
            <a:ln w="28575" cap="rnd">
              <a:solidFill>
                <a:schemeClr val="accent5"/>
              </a:solidFill>
              <a:round/>
            </a:ln>
            <a:effectLst/>
          </c:spPr>
          <c:marker>
            <c:symbol val="none"/>
          </c:marker>
          <c:val>
            <c:numRef>
              <c:f>CN_Summary_fuelprice!$B$57:$AU$57</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3-E3F2-44A4-AC0D-E38CF07F0691}"/>
            </c:ext>
          </c:extLst>
        </c:ser>
        <c:ser>
          <c:idx val="5"/>
          <c:order val="4"/>
          <c:tx>
            <c:strRef>
              <c:f>CN_Summary_fuelprice!$A$58</c:f>
              <c:strCache>
                <c:ptCount val="1"/>
                <c:pt idx="0">
                  <c:v>Industry Sector</c:v>
                </c:pt>
              </c:strCache>
            </c:strRef>
          </c:tx>
          <c:spPr>
            <a:ln w="28575" cap="rnd">
              <a:solidFill>
                <a:schemeClr val="accent6"/>
              </a:solidFill>
              <a:round/>
            </a:ln>
            <a:effectLst/>
          </c:spPr>
          <c:marker>
            <c:symbol val="none"/>
          </c:marker>
          <c:val>
            <c:numRef>
              <c:f>CN_Summary_fuelprice!$B$58:$AU$58</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4-E3F2-44A4-AC0D-E38CF07F0691}"/>
            </c:ext>
          </c:extLst>
        </c:ser>
        <c:ser>
          <c:idx val="6"/>
          <c:order val="5"/>
          <c:tx>
            <c:strRef>
              <c:f>CN_Summary_fuelprice!$A$59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CN_Summary_fuelprice!$B$59:$AU$59</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5-E3F2-44A4-AC0D-E38CF07F0691}"/>
            </c:ext>
          </c:extLst>
        </c:ser>
        <c:ser>
          <c:idx val="7"/>
          <c:order val="6"/>
          <c:tx>
            <c:strRef>
              <c:f>CN_Summary_fuelprice!$A$60</c:f>
              <c:strCache>
                <c:ptCount val="1"/>
                <c:pt idx="0">
                  <c:v>LULUCF Sector</c:v>
                </c:pt>
              </c:strCache>
            </c:strRef>
          </c:tx>
          <c:spPr>
            <a:ln w="28575" cap="rnd">
              <a:solidFill>
                <a:schemeClr val="accent2">
                  <a:lumMod val="60000"/>
                </a:schemeClr>
              </a:solidFill>
              <a:round/>
            </a:ln>
            <a:effectLst/>
          </c:spPr>
          <c:marker>
            <c:symbol val="none"/>
          </c:marker>
          <c:val>
            <c:numRef>
              <c:f>CN_Summary_fuelprice!$B$60:$AU$60</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6-E3F2-44A4-AC0D-E38CF07F0691}"/>
            </c:ext>
          </c:extLst>
        </c:ser>
        <c:ser>
          <c:idx val="8"/>
          <c:order val="7"/>
          <c:tx>
            <c:strRef>
              <c:f>CN_Summary_fuelprice!$A$61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CN_Summary_fuelprice!$B$61:$AU$61</c:f>
              <c:numCache>
                <c:formatCode>General</c:formatCode>
                <c:ptCount val="46"/>
                <c:pt idx="5" formatCode="0.00E+00">
                  <c:v>1.9117857780553391E-5</c:v>
                </c:pt>
                <c:pt idx="6" formatCode="0.00E+00">
                  <c:v>2.5344855831335233E-5</c:v>
                </c:pt>
                <c:pt idx="7" formatCode="0.00E+00">
                  <c:v>2.7136082210209854E-5</c:v>
                </c:pt>
                <c:pt idx="8" formatCode="0.00E+00">
                  <c:v>2.7744283279238538E-5</c:v>
                </c:pt>
                <c:pt idx="9" formatCode="0.00E+00">
                  <c:v>2.7561583513351789E-5</c:v>
                </c:pt>
                <c:pt idx="10" formatCode="0.00E+00">
                  <c:v>2.7261033738601518E-5</c:v>
                </c:pt>
                <c:pt idx="11" formatCode="0.00E+00">
                  <c:v>2.7060462976801253E-5</c:v>
                </c:pt>
                <c:pt idx="12" formatCode="0.00E+00">
                  <c:v>2.7114396186043985E-5</c:v>
                </c:pt>
                <c:pt idx="13" formatCode="0.00E+00">
                  <c:v>2.8185626084031805E-5</c:v>
                </c:pt>
                <c:pt idx="14" formatCode="0.00E+00">
                  <c:v>2.871476518508276E-5</c:v>
                </c:pt>
                <c:pt idx="15" formatCode="0.00E+00">
                  <c:v>2.9451185259327335E-5</c:v>
                </c:pt>
                <c:pt idx="16" formatCode="0.00E+00">
                  <c:v>3.1674152602267352E-5</c:v>
                </c:pt>
                <c:pt idx="17" formatCode="0.00E+00">
                  <c:v>3.1597234006285096E-5</c:v>
                </c:pt>
                <c:pt idx="18" formatCode="0.00E+00">
                  <c:v>3.2280799969697326E-5</c:v>
                </c:pt>
                <c:pt idx="19" formatCode="0.00E+00">
                  <c:v>3.2714074069308587E-5</c:v>
                </c:pt>
                <c:pt idx="20" formatCode="0.00E+00">
                  <c:v>3.3695915924993106E-5</c:v>
                </c:pt>
                <c:pt idx="21" formatCode="0.00E+00">
                  <c:v>3.3197139975915848E-5</c:v>
                </c:pt>
                <c:pt idx="22" formatCode="0.00E+00">
                  <c:v>3.3385283095345959E-5</c:v>
                </c:pt>
                <c:pt idx="23" formatCode="0.00E+00">
                  <c:v>3.3952565173160323E-5</c:v>
                </c:pt>
                <c:pt idx="24" formatCode="0.00E+00">
                  <c:v>3.4468460082155549E-5</c:v>
                </c:pt>
                <c:pt idx="25" formatCode="0.00E+00">
                  <c:v>3.4607609873426821E-5</c:v>
                </c:pt>
                <c:pt idx="26" formatCode="0.00E+00">
                  <c:v>3.4986358047406462E-5</c:v>
                </c:pt>
                <c:pt idx="27" formatCode="0.00E+00">
                  <c:v>3.5376186963219722E-5</c:v>
                </c:pt>
                <c:pt idx="28" formatCode="0.00E+00">
                  <c:v>3.5394925811608665E-5</c:v>
                </c:pt>
                <c:pt idx="29" formatCode="0.00E+00">
                  <c:v>3.5670581229808467E-5</c:v>
                </c:pt>
                <c:pt idx="30" formatCode="0.00E+00">
                  <c:v>3.607361049273457E-5</c:v>
                </c:pt>
                <c:pt idx="31" formatCode="0.00E+00">
                  <c:v>3.6581173271672801E-5</c:v>
                </c:pt>
                <c:pt idx="32" formatCode="0.00E+00">
                  <c:v>3.6814685083430086E-5</c:v>
                </c:pt>
                <c:pt idx="33" formatCode="0.00E+00">
                  <c:v>3.7088696413602697E-5</c:v>
                </c:pt>
                <c:pt idx="34" formatCode="0.00E+00">
                  <c:v>3.7337336728418002E-5</c:v>
                </c:pt>
                <c:pt idx="35" formatCode="0.00E+00">
                  <c:v>3.7748108718149648E-5</c:v>
                </c:pt>
                <c:pt idx="36" formatCode="0.00E+00">
                  <c:v>3.8006881942187834E-5</c:v>
                </c:pt>
                <c:pt idx="37" formatCode="0.00E+00">
                  <c:v>3.8315950111240255E-5</c:v>
                </c:pt>
                <c:pt idx="38" formatCode="0.00E+00">
                  <c:v>3.8641514160956065E-5</c:v>
                </c:pt>
                <c:pt idx="39" formatCode="0.00E+00">
                  <c:v>3.8995992405369798E-5</c:v>
                </c:pt>
                <c:pt idx="40" formatCode="0.00E+00">
                  <c:v>3.9305692255676723E-5</c:v>
                </c:pt>
                <c:pt idx="41" formatCode="0.00E+00">
                  <c:v>3.9596743336191894E-5</c:v>
                </c:pt>
                <c:pt idx="42" formatCode="0.00E+00">
                  <c:v>3.9890613852175145E-5</c:v>
                </c:pt>
                <c:pt idx="43" formatCode="0.00E+00">
                  <c:v>4.021914487571253E-5</c:v>
                </c:pt>
                <c:pt idx="44" formatCode="0.00E+00">
                  <c:v>4.0541820486197054E-5</c:v>
                </c:pt>
                <c:pt idx="45" formatCode="0.00E+00">
                  <c:v>4.0860901189864905E-5</c:v>
                </c:pt>
              </c:numCache>
            </c:numRef>
          </c:val>
          <c:smooth val="0"/>
          <c:extLst>
            <c:ext xmlns:c16="http://schemas.microsoft.com/office/drawing/2014/chart" uri="{C3380CC4-5D6E-409C-BE32-E72D297353CC}">
              <c16:uniqueId val="{00000007-E3F2-44A4-AC0D-E38CF07F069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CN_Summary_fuelprice!$A$64</c:f>
              <c:strCache>
                <c:ptCount val="1"/>
                <c:pt idx="0">
                  <c:v>Transportation Sector</c:v>
                </c:pt>
              </c:strCache>
            </c:strRef>
          </c:tx>
          <c:spPr>
            <a:ln w="28575" cap="rnd">
              <a:solidFill>
                <a:schemeClr val="accent2"/>
              </a:solidFill>
              <a:round/>
            </a:ln>
            <a:effectLst/>
          </c:spPr>
          <c:marker>
            <c:symbol val="none"/>
          </c:marker>
          <c:val>
            <c:numRef>
              <c:f>CN_Summary_fuelprice!$B$64:$AU$64</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2.1631981905151331E-5</c:v>
                </c:pt>
                <c:pt idx="8">
                  <c:v>2.3067875070270238E-5</c:v>
                </c:pt>
                <c:pt idx="9">
                  <c:v>2.5281105393652641E-5</c:v>
                </c:pt>
                <c:pt idx="10">
                  <c:v>2.5850665812801131E-5</c:v>
                </c:pt>
                <c:pt idx="11">
                  <c:v>2.6324530840091069E-5</c:v>
                </c:pt>
                <c:pt idx="12">
                  <c:v>2.6629603630899777E-5</c:v>
                </c:pt>
                <c:pt idx="13">
                  <c:v>2.7704820789800629E-5</c:v>
                </c:pt>
                <c:pt idx="14">
                  <c:v>2.8239665925320582E-5</c:v>
                </c:pt>
                <c:pt idx="15">
                  <c:v>2.8733002483811372E-5</c:v>
                </c:pt>
                <c:pt idx="16">
                  <c:v>3.0101133782644355E-5</c:v>
                </c:pt>
                <c:pt idx="17">
                  <c:v>3.0471523487394536E-5</c:v>
                </c:pt>
                <c:pt idx="18">
                  <c:v>3.1053103465215503E-5</c:v>
                </c:pt>
                <c:pt idx="19">
                  <c:v>3.1422674989818012E-5</c:v>
                </c:pt>
                <c:pt idx="20">
                  <c:v>3.1700006885365878E-5</c:v>
                </c:pt>
                <c:pt idx="21">
                  <c:v>3.13097587184014E-5</c:v>
                </c:pt>
                <c:pt idx="22">
                  <c:v>3.1234637287303556E-5</c:v>
                </c:pt>
                <c:pt idx="23">
                  <c:v>3.1636858419563188E-5</c:v>
                </c:pt>
                <c:pt idx="24">
                  <c:v>3.2016708634300572E-5</c:v>
                </c:pt>
                <c:pt idx="25">
                  <c:v>3.1828209558462821E-5</c:v>
                </c:pt>
                <c:pt idx="26">
                  <c:v>3.2491341060849211E-5</c:v>
                </c:pt>
                <c:pt idx="27">
                  <c:v>3.2763130530148415E-5</c:v>
                </c:pt>
                <c:pt idx="28">
                  <c:v>3.2953624417213371E-5</c:v>
                </c:pt>
                <c:pt idx="29">
                  <c:v>3.3213145438237139E-5</c:v>
                </c:pt>
                <c:pt idx="30">
                  <c:v>3.3561630152645315E-5</c:v>
                </c:pt>
                <c:pt idx="31">
                  <c:v>3.3995672500170916E-5</c:v>
                </c:pt>
                <c:pt idx="32">
                  <c:v>3.4305281057962681E-5</c:v>
                </c:pt>
                <c:pt idx="33">
                  <c:v>3.4557866419061931E-5</c:v>
                </c:pt>
                <c:pt idx="34">
                  <c:v>3.4751793593568505E-5</c:v>
                </c:pt>
                <c:pt idx="35">
                  <c:v>3.5070863723727795E-5</c:v>
                </c:pt>
                <c:pt idx="36">
                  <c:v>3.5451603257497487E-5</c:v>
                </c:pt>
                <c:pt idx="37">
                  <c:v>3.5711987149385249E-5</c:v>
                </c:pt>
                <c:pt idx="38">
                  <c:v>3.6026156609848771E-5</c:v>
                </c:pt>
                <c:pt idx="39">
                  <c:v>3.634313905294059E-5</c:v>
                </c:pt>
                <c:pt idx="40">
                  <c:v>3.6642430426115681E-5</c:v>
                </c:pt>
                <c:pt idx="41">
                  <c:v>3.6927013741647544E-5</c:v>
                </c:pt>
                <c:pt idx="42">
                  <c:v>3.7210399105076114E-5</c:v>
                </c:pt>
                <c:pt idx="43">
                  <c:v>3.751585914158449E-5</c:v>
                </c:pt>
                <c:pt idx="44">
                  <c:v>3.7830227035670085E-5</c:v>
                </c:pt>
                <c:pt idx="45">
                  <c:v>3.8143490081121766E-5</c:v>
                </c:pt>
              </c:numCache>
            </c:numRef>
          </c:val>
          <c:smooth val="0"/>
          <c:extLst>
            <c:ext xmlns:c16="http://schemas.microsoft.com/office/drawing/2014/chart" uri="{C3380CC4-5D6E-409C-BE32-E72D297353CC}">
              <c16:uniqueId val="{00000000-36BD-4AC7-AFA7-81C75127D785}"/>
            </c:ext>
          </c:extLst>
        </c:ser>
        <c:ser>
          <c:idx val="2"/>
          <c:order val="1"/>
          <c:tx>
            <c:strRef>
              <c:f>CN_Summary_fuelprice!$A$65</c:f>
              <c:strCache>
                <c:ptCount val="1"/>
                <c:pt idx="0">
                  <c:v>Electricity Sector</c:v>
                </c:pt>
              </c:strCache>
            </c:strRef>
          </c:tx>
          <c:spPr>
            <a:ln w="28575" cap="rnd">
              <a:solidFill>
                <a:schemeClr val="accent3"/>
              </a:solidFill>
              <a:round/>
            </a:ln>
            <a:effectLst/>
          </c:spPr>
          <c:marker>
            <c:symbol val="none"/>
          </c:marker>
          <c:val>
            <c:numRef>
              <c:f>CN_Summary_fuelprice!$B$65:$AU$65</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2.1731518813053603E-5</c:v>
                </c:pt>
                <c:pt idx="8">
                  <c:v>2.2311771773480678E-5</c:v>
                </c:pt>
                <c:pt idx="9">
                  <c:v>2.3019823348952061E-5</c:v>
                </c:pt>
                <c:pt idx="10">
                  <c:v>2.2809614161347523E-5</c:v>
                </c:pt>
                <c:pt idx="11">
                  <c:v>2.2290160259519243E-5</c:v>
                </c:pt>
                <c:pt idx="12">
                  <c:v>2.1656324449781143E-5</c:v>
                </c:pt>
                <c:pt idx="13">
                  <c:v>2.2534266161467698E-5</c:v>
                </c:pt>
                <c:pt idx="14">
                  <c:v>2.2920831208772382E-5</c:v>
                </c:pt>
                <c:pt idx="15">
                  <c:v>2.3377195449602903E-5</c:v>
                </c:pt>
                <c:pt idx="16">
                  <c:v>2.4191771949173037E-5</c:v>
                </c:pt>
                <c:pt idx="17">
                  <c:v>2.4265121653620434E-5</c:v>
                </c:pt>
                <c:pt idx="18">
                  <c:v>2.4749016465411025E-5</c:v>
                </c:pt>
                <c:pt idx="19">
                  <c:v>2.5077778867365789E-5</c:v>
                </c:pt>
                <c:pt idx="20">
                  <c:v>2.5360627722202185E-5</c:v>
                </c:pt>
                <c:pt idx="21">
                  <c:v>2.5163714946209087E-5</c:v>
                </c:pt>
                <c:pt idx="22">
                  <c:v>2.5146209189166894E-5</c:v>
                </c:pt>
                <c:pt idx="23">
                  <c:v>2.5505914004895529E-5</c:v>
                </c:pt>
                <c:pt idx="24">
                  <c:v>2.575271719555358E-5</c:v>
                </c:pt>
                <c:pt idx="25">
                  <c:v>2.5638629157761135E-5</c:v>
                </c:pt>
                <c:pt idx="26">
                  <c:v>2.6412044684544036E-5</c:v>
                </c:pt>
                <c:pt idx="27">
                  <c:v>2.6713359260316063E-5</c:v>
                </c:pt>
                <c:pt idx="28">
                  <c:v>2.6904514269750671E-5</c:v>
                </c:pt>
                <c:pt idx="29">
                  <c:v>2.7181648312520031E-5</c:v>
                </c:pt>
                <c:pt idx="30">
                  <c:v>2.7574541056889779E-5</c:v>
                </c:pt>
                <c:pt idx="31">
                  <c:v>2.8051007372833897E-5</c:v>
                </c:pt>
                <c:pt idx="32">
                  <c:v>2.8392901276716553E-5</c:v>
                </c:pt>
                <c:pt idx="33">
                  <c:v>2.8644066292972036E-5</c:v>
                </c:pt>
                <c:pt idx="34">
                  <c:v>2.8853160899860428E-5</c:v>
                </c:pt>
                <c:pt idx="35">
                  <c:v>2.9259613317026366E-5</c:v>
                </c:pt>
                <c:pt idx="36">
                  <c:v>2.9648188163552297E-5</c:v>
                </c:pt>
                <c:pt idx="37">
                  <c:v>2.9927996974795268E-5</c:v>
                </c:pt>
                <c:pt idx="38">
                  <c:v>3.0273658532504934E-5</c:v>
                </c:pt>
                <c:pt idx="39">
                  <c:v>3.0624455795095931E-5</c:v>
                </c:pt>
                <c:pt idx="40">
                  <c:v>3.0953799649648811E-5</c:v>
                </c:pt>
                <c:pt idx="41">
                  <c:v>3.1265503414584046E-5</c:v>
                </c:pt>
                <c:pt idx="42">
                  <c:v>3.1577665851594211E-5</c:v>
                </c:pt>
                <c:pt idx="43">
                  <c:v>3.1914635993593368E-5</c:v>
                </c:pt>
                <c:pt idx="44">
                  <c:v>3.2262588829304784E-5</c:v>
                </c:pt>
                <c:pt idx="45">
                  <c:v>3.2604341624560226E-5</c:v>
                </c:pt>
              </c:numCache>
            </c:numRef>
          </c:val>
          <c:smooth val="0"/>
          <c:extLst>
            <c:ext xmlns:c16="http://schemas.microsoft.com/office/drawing/2014/chart" uri="{C3380CC4-5D6E-409C-BE32-E72D297353CC}">
              <c16:uniqueId val="{00000001-36BD-4AC7-AFA7-81C75127D785}"/>
            </c:ext>
          </c:extLst>
        </c:ser>
        <c:ser>
          <c:idx val="3"/>
          <c:order val="2"/>
          <c:tx>
            <c:strRef>
              <c:f>CN_Summary_fuelprice!$A$66</c:f>
              <c:strCache>
                <c:ptCount val="1"/>
                <c:pt idx="0">
                  <c:v>Residential Buildings Sector</c:v>
                </c:pt>
              </c:strCache>
            </c:strRef>
          </c:tx>
          <c:spPr>
            <a:ln w="28575" cap="rnd">
              <a:solidFill>
                <a:schemeClr val="accent4"/>
              </a:solidFill>
              <a:round/>
            </a:ln>
            <a:effectLst/>
          </c:spPr>
          <c:marker>
            <c:symbol val="none"/>
          </c:marker>
          <c:val>
            <c:numRef>
              <c:f>CN_Summary_fuelprice!$B$66:$AU$66</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2.1735478521499929E-5</c:v>
                </c:pt>
                <c:pt idx="8">
                  <c:v>2.3600339643462238E-5</c:v>
                </c:pt>
                <c:pt idx="9">
                  <c:v>2.6120888596952998E-5</c:v>
                </c:pt>
                <c:pt idx="10">
                  <c:v>2.7273692589493221E-5</c:v>
                </c:pt>
                <c:pt idx="11">
                  <c:v>2.808253832109813E-5</c:v>
                </c:pt>
                <c:pt idx="12">
                  <c:v>2.9071943374353129E-5</c:v>
                </c:pt>
                <c:pt idx="13">
                  <c:v>3.004853620425321E-5</c:v>
                </c:pt>
                <c:pt idx="14">
                  <c:v>3.0569147282673482E-5</c:v>
                </c:pt>
                <c:pt idx="15">
                  <c:v>3.11180446653842E-5</c:v>
                </c:pt>
                <c:pt idx="16">
                  <c:v>3.2039717617963387E-5</c:v>
                </c:pt>
                <c:pt idx="17">
                  <c:v>3.2358812922216817E-5</c:v>
                </c:pt>
                <c:pt idx="18">
                  <c:v>3.2897303912957985E-5</c:v>
                </c:pt>
                <c:pt idx="19">
                  <c:v>3.3255159916900752E-5</c:v>
                </c:pt>
                <c:pt idx="20">
                  <c:v>3.3526651614209013E-5</c:v>
                </c:pt>
                <c:pt idx="21">
                  <c:v>3.3266928799049908E-5</c:v>
                </c:pt>
                <c:pt idx="22">
                  <c:v>3.3159465450137653E-5</c:v>
                </c:pt>
                <c:pt idx="23">
                  <c:v>3.3542995222823313E-5</c:v>
                </c:pt>
                <c:pt idx="24">
                  <c:v>3.394390153382172E-5</c:v>
                </c:pt>
                <c:pt idx="25">
                  <c:v>3.3753122627025911E-5</c:v>
                </c:pt>
                <c:pt idx="26">
                  <c:v>3.4485309528000723E-5</c:v>
                </c:pt>
                <c:pt idx="27">
                  <c:v>3.4786110704039057E-5</c:v>
                </c:pt>
                <c:pt idx="28">
                  <c:v>3.5006188278106732E-5</c:v>
                </c:pt>
                <c:pt idx="29">
                  <c:v>3.5293224367679494E-5</c:v>
                </c:pt>
                <c:pt idx="30">
                  <c:v>3.5666314006866184E-5</c:v>
                </c:pt>
                <c:pt idx="31">
                  <c:v>3.6159999745153908E-5</c:v>
                </c:pt>
                <c:pt idx="32">
                  <c:v>3.6459414308645542E-5</c:v>
                </c:pt>
                <c:pt idx="33">
                  <c:v>3.6699647998380264E-5</c:v>
                </c:pt>
                <c:pt idx="34">
                  <c:v>3.6849655786606333E-5</c:v>
                </c:pt>
                <c:pt idx="35">
                  <c:v>3.7209308648812958E-5</c:v>
                </c:pt>
                <c:pt idx="36">
                  <c:v>3.764723533438894E-5</c:v>
                </c:pt>
                <c:pt idx="37">
                  <c:v>3.7913242840591807E-5</c:v>
                </c:pt>
                <c:pt idx="38">
                  <c:v>3.8236636559788257E-5</c:v>
                </c:pt>
                <c:pt idx="39">
                  <c:v>3.8561748274160189E-5</c:v>
                </c:pt>
                <c:pt idx="40">
                  <c:v>3.8868890264588023E-5</c:v>
                </c:pt>
                <c:pt idx="41">
                  <c:v>3.9161625509285766E-5</c:v>
                </c:pt>
                <c:pt idx="42">
                  <c:v>3.9453958436031769E-5</c:v>
                </c:pt>
                <c:pt idx="43">
                  <c:v>3.9778630246875926E-5</c:v>
                </c:pt>
                <c:pt idx="44">
                  <c:v>4.0112464775349851E-5</c:v>
                </c:pt>
                <c:pt idx="45">
                  <c:v>4.044342804421187E-5</c:v>
                </c:pt>
              </c:numCache>
            </c:numRef>
          </c:val>
          <c:smooth val="0"/>
          <c:extLst>
            <c:ext xmlns:c16="http://schemas.microsoft.com/office/drawing/2014/chart" uri="{C3380CC4-5D6E-409C-BE32-E72D297353CC}">
              <c16:uniqueId val="{00000002-36BD-4AC7-AFA7-81C75127D785}"/>
            </c:ext>
          </c:extLst>
        </c:ser>
        <c:ser>
          <c:idx val="4"/>
          <c:order val="3"/>
          <c:tx>
            <c:strRef>
              <c:f>CN_Summary_fuelprice!$A$67</c:f>
              <c:strCache>
                <c:ptCount val="1"/>
                <c:pt idx="0">
                  <c:v>Commercial Buildings Sector</c:v>
                </c:pt>
              </c:strCache>
            </c:strRef>
          </c:tx>
          <c:spPr>
            <a:ln w="28575" cap="rnd">
              <a:solidFill>
                <a:schemeClr val="accent5"/>
              </a:solidFill>
              <a:round/>
            </a:ln>
            <a:effectLst/>
          </c:spPr>
          <c:marker>
            <c:symbol val="none"/>
          </c:marker>
          <c:val>
            <c:numRef>
              <c:f>CN_Summary_fuelprice!$B$67:$AU$67</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2.1794930999899205E-5</c:v>
                </c:pt>
                <c:pt idx="8">
                  <c:v>2.2346578503538461E-5</c:v>
                </c:pt>
                <c:pt idx="9">
                  <c:v>2.3533917909275691E-5</c:v>
                </c:pt>
                <c:pt idx="10">
                  <c:v>2.3358459649020356E-5</c:v>
                </c:pt>
                <c:pt idx="11">
                  <c:v>2.2817420685091978E-5</c:v>
                </c:pt>
                <c:pt idx="12">
                  <c:v>2.2456042737672291E-5</c:v>
                </c:pt>
                <c:pt idx="13">
                  <c:v>2.3337035484783914E-5</c:v>
                </c:pt>
                <c:pt idx="14">
                  <c:v>2.379925116912672E-5</c:v>
                </c:pt>
                <c:pt idx="15">
                  <c:v>2.4296165800934697E-5</c:v>
                </c:pt>
                <c:pt idx="16">
                  <c:v>2.5480724439707448E-5</c:v>
                </c:pt>
                <c:pt idx="17">
                  <c:v>2.5769719221061291E-5</c:v>
                </c:pt>
                <c:pt idx="18">
                  <c:v>2.6310300437839114E-5</c:v>
                </c:pt>
                <c:pt idx="19">
                  <c:v>2.6641079939455999E-5</c:v>
                </c:pt>
                <c:pt idx="20">
                  <c:v>2.6892780625272518E-5</c:v>
                </c:pt>
                <c:pt idx="21">
                  <c:v>2.6637313488746185E-5</c:v>
                </c:pt>
                <c:pt idx="22">
                  <c:v>2.6529170168242219E-5</c:v>
                </c:pt>
                <c:pt idx="23">
                  <c:v>2.6882287429349362E-5</c:v>
                </c:pt>
                <c:pt idx="24">
                  <c:v>2.7259811570837908E-5</c:v>
                </c:pt>
                <c:pt idx="25">
                  <c:v>2.7073531209828461E-5</c:v>
                </c:pt>
                <c:pt idx="26">
                  <c:v>2.7769325169784065E-5</c:v>
                </c:pt>
                <c:pt idx="27">
                  <c:v>2.8051159881605544E-5</c:v>
                </c:pt>
                <c:pt idx="28">
                  <c:v>2.8254092396101811E-5</c:v>
                </c:pt>
                <c:pt idx="29">
                  <c:v>2.853336736266107E-5</c:v>
                </c:pt>
                <c:pt idx="30">
                  <c:v>2.8895030436970226E-5</c:v>
                </c:pt>
                <c:pt idx="31">
                  <c:v>2.936965627182009E-5</c:v>
                </c:pt>
                <c:pt idx="32">
                  <c:v>2.9656663536067083E-5</c:v>
                </c:pt>
                <c:pt idx="33">
                  <c:v>2.9887038917075803E-5</c:v>
                </c:pt>
                <c:pt idx="34">
                  <c:v>3.004262083812993E-5</c:v>
                </c:pt>
                <c:pt idx="35">
                  <c:v>3.0389710248660171E-5</c:v>
                </c:pt>
                <c:pt idx="36">
                  <c:v>3.0801462178775508E-5</c:v>
                </c:pt>
                <c:pt idx="37">
                  <c:v>3.1059981460542126E-5</c:v>
                </c:pt>
                <c:pt idx="38">
                  <c:v>3.1373626455180061E-5</c:v>
                </c:pt>
                <c:pt idx="39">
                  <c:v>3.1688449309348068E-5</c:v>
                </c:pt>
                <c:pt idx="40">
                  <c:v>3.1984493618990501E-5</c:v>
                </c:pt>
                <c:pt idx="41">
                  <c:v>3.226687229260347E-5</c:v>
                </c:pt>
                <c:pt idx="42">
                  <c:v>3.254917486929449E-5</c:v>
                </c:pt>
                <c:pt idx="43">
                  <c:v>3.2862398569984781E-5</c:v>
                </c:pt>
                <c:pt idx="44">
                  <c:v>3.3183931591704166E-5</c:v>
                </c:pt>
                <c:pt idx="45">
                  <c:v>3.3501979800437199E-5</c:v>
                </c:pt>
              </c:numCache>
            </c:numRef>
          </c:val>
          <c:smooth val="0"/>
          <c:extLst>
            <c:ext xmlns:c16="http://schemas.microsoft.com/office/drawing/2014/chart" uri="{C3380CC4-5D6E-409C-BE32-E72D297353CC}">
              <c16:uniqueId val="{00000003-36BD-4AC7-AFA7-81C75127D785}"/>
            </c:ext>
          </c:extLst>
        </c:ser>
        <c:ser>
          <c:idx val="5"/>
          <c:order val="4"/>
          <c:tx>
            <c:strRef>
              <c:f>CN_Summary_fuelprice!$A$68</c:f>
              <c:strCache>
                <c:ptCount val="1"/>
                <c:pt idx="0">
                  <c:v>Industry Sector</c:v>
                </c:pt>
              </c:strCache>
            </c:strRef>
          </c:tx>
          <c:spPr>
            <a:ln w="28575" cap="rnd">
              <a:solidFill>
                <a:schemeClr val="accent6"/>
              </a:solidFill>
              <a:round/>
            </a:ln>
            <a:effectLst/>
          </c:spPr>
          <c:marker>
            <c:symbol val="none"/>
          </c:marker>
          <c:val>
            <c:numRef>
              <c:f>CN_Summary_fuelprice!$B$68:$AU$68</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2.1738992541232252E-5</c:v>
                </c:pt>
                <c:pt idx="8">
                  <c:v>2.2333927077063319E-5</c:v>
                </c:pt>
                <c:pt idx="9">
                  <c:v>2.3609851257377288E-5</c:v>
                </c:pt>
                <c:pt idx="10">
                  <c:v>2.3440492906205868E-5</c:v>
                </c:pt>
                <c:pt idx="11">
                  <c:v>2.291013539485406E-5</c:v>
                </c:pt>
                <c:pt idx="12">
                  <c:v>2.2560010810309727E-5</c:v>
                </c:pt>
                <c:pt idx="13">
                  <c:v>2.3452076422461958E-5</c:v>
                </c:pt>
                <c:pt idx="14">
                  <c:v>2.3920683619460358E-5</c:v>
                </c:pt>
                <c:pt idx="15">
                  <c:v>2.4428891326116255E-5</c:v>
                </c:pt>
                <c:pt idx="16">
                  <c:v>2.5241832008240926E-5</c:v>
                </c:pt>
                <c:pt idx="17">
                  <c:v>2.5547553185086762E-5</c:v>
                </c:pt>
                <c:pt idx="18">
                  <c:v>2.6032156895567326E-5</c:v>
                </c:pt>
                <c:pt idx="19">
                  <c:v>2.6368544952741653E-5</c:v>
                </c:pt>
                <c:pt idx="20">
                  <c:v>2.6632491838594705E-5</c:v>
                </c:pt>
                <c:pt idx="21">
                  <c:v>2.6372772378085478E-5</c:v>
                </c:pt>
                <c:pt idx="22">
                  <c:v>2.6262408762450531E-5</c:v>
                </c:pt>
                <c:pt idx="23">
                  <c:v>2.6616243970811537E-5</c:v>
                </c:pt>
                <c:pt idx="24">
                  <c:v>2.6995991138554193E-5</c:v>
                </c:pt>
                <c:pt idx="25">
                  <c:v>2.6804570357706048E-5</c:v>
                </c:pt>
                <c:pt idx="26">
                  <c:v>2.7499349384111637E-5</c:v>
                </c:pt>
                <c:pt idx="27">
                  <c:v>2.77844336083248E-5</c:v>
                </c:pt>
                <c:pt idx="28">
                  <c:v>2.7989984709330429E-5</c:v>
                </c:pt>
                <c:pt idx="29">
                  <c:v>2.8276646832790405E-5</c:v>
                </c:pt>
                <c:pt idx="30">
                  <c:v>2.864063959202608E-5</c:v>
                </c:pt>
                <c:pt idx="31">
                  <c:v>2.912295968162105E-5</c:v>
                </c:pt>
                <c:pt idx="32">
                  <c:v>2.941376731759215E-5</c:v>
                </c:pt>
                <c:pt idx="33">
                  <c:v>2.965424478170041E-5</c:v>
                </c:pt>
                <c:pt idx="34">
                  <c:v>2.9819886035409512E-5</c:v>
                </c:pt>
                <c:pt idx="35">
                  <c:v>3.0177166285210772E-5</c:v>
                </c:pt>
                <c:pt idx="36">
                  <c:v>3.0586610116612812E-5</c:v>
                </c:pt>
                <c:pt idx="37">
                  <c:v>3.085280413888487E-5</c:v>
                </c:pt>
                <c:pt idx="38">
                  <c:v>3.1173723406829564E-5</c:v>
                </c:pt>
                <c:pt idx="39">
                  <c:v>3.1495808420398748E-5</c:v>
                </c:pt>
                <c:pt idx="40">
                  <c:v>3.1798729710130519E-5</c:v>
                </c:pt>
                <c:pt idx="41">
                  <c:v>3.2088333950160705E-5</c:v>
                </c:pt>
                <c:pt idx="42">
                  <c:v>3.2377169863620665E-5</c:v>
                </c:pt>
                <c:pt idx="43">
                  <c:v>3.2696983892708544E-5</c:v>
                </c:pt>
                <c:pt idx="44">
                  <c:v>3.3024327909130717E-5</c:v>
                </c:pt>
                <c:pt idx="45">
                  <c:v>3.3348461700762034E-5</c:v>
                </c:pt>
              </c:numCache>
            </c:numRef>
          </c:val>
          <c:smooth val="0"/>
          <c:extLst>
            <c:ext xmlns:c16="http://schemas.microsoft.com/office/drawing/2014/chart" uri="{C3380CC4-5D6E-409C-BE32-E72D297353CC}">
              <c16:uniqueId val="{00000004-36BD-4AC7-AFA7-81C75127D785}"/>
            </c:ext>
          </c:extLst>
        </c:ser>
        <c:ser>
          <c:idx val="6"/>
          <c:order val="5"/>
          <c:tx>
            <c:strRef>
              <c:f>CN_Summary_fuelprice!$A$69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CN_Summary_fuelprice!$B$69:$AU$69</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2.1731518813053603E-5</c:v>
                </c:pt>
                <c:pt idx="8">
                  <c:v>2.2311771773480678E-5</c:v>
                </c:pt>
                <c:pt idx="9">
                  <c:v>2.3019823348952061E-5</c:v>
                </c:pt>
                <c:pt idx="10">
                  <c:v>2.2809614161347523E-5</c:v>
                </c:pt>
                <c:pt idx="11">
                  <c:v>2.2290160259519243E-5</c:v>
                </c:pt>
                <c:pt idx="12">
                  <c:v>2.1656324449781143E-5</c:v>
                </c:pt>
                <c:pt idx="13">
                  <c:v>2.2534266161467698E-5</c:v>
                </c:pt>
                <c:pt idx="14">
                  <c:v>2.2920831208772382E-5</c:v>
                </c:pt>
                <c:pt idx="15">
                  <c:v>2.3377195449602903E-5</c:v>
                </c:pt>
                <c:pt idx="16">
                  <c:v>2.4191771949173037E-5</c:v>
                </c:pt>
                <c:pt idx="17">
                  <c:v>2.4265121653620434E-5</c:v>
                </c:pt>
                <c:pt idx="18">
                  <c:v>2.4749016465411025E-5</c:v>
                </c:pt>
                <c:pt idx="19">
                  <c:v>2.5077778867365789E-5</c:v>
                </c:pt>
                <c:pt idx="20">
                  <c:v>2.5360627722202185E-5</c:v>
                </c:pt>
                <c:pt idx="21">
                  <c:v>2.5163714946209087E-5</c:v>
                </c:pt>
                <c:pt idx="22">
                  <c:v>2.5146209189166894E-5</c:v>
                </c:pt>
                <c:pt idx="23">
                  <c:v>2.5505914004895529E-5</c:v>
                </c:pt>
                <c:pt idx="24">
                  <c:v>2.575271719555358E-5</c:v>
                </c:pt>
                <c:pt idx="25">
                  <c:v>2.5638629157761135E-5</c:v>
                </c:pt>
                <c:pt idx="26">
                  <c:v>2.6412044684544036E-5</c:v>
                </c:pt>
                <c:pt idx="27">
                  <c:v>2.6713359260316063E-5</c:v>
                </c:pt>
                <c:pt idx="28">
                  <c:v>2.6904514269750671E-5</c:v>
                </c:pt>
                <c:pt idx="29">
                  <c:v>2.7181648312520031E-5</c:v>
                </c:pt>
                <c:pt idx="30">
                  <c:v>2.7574541056889779E-5</c:v>
                </c:pt>
                <c:pt idx="31">
                  <c:v>2.8051007372833897E-5</c:v>
                </c:pt>
                <c:pt idx="32">
                  <c:v>2.8392901276716553E-5</c:v>
                </c:pt>
                <c:pt idx="33">
                  <c:v>2.8644066292972036E-5</c:v>
                </c:pt>
                <c:pt idx="34">
                  <c:v>2.8853160899860428E-5</c:v>
                </c:pt>
                <c:pt idx="35">
                  <c:v>2.9259613317026366E-5</c:v>
                </c:pt>
                <c:pt idx="36">
                  <c:v>2.9648188163552297E-5</c:v>
                </c:pt>
                <c:pt idx="37">
                  <c:v>2.9927996974795268E-5</c:v>
                </c:pt>
                <c:pt idx="38">
                  <c:v>3.0273658532504934E-5</c:v>
                </c:pt>
                <c:pt idx="39">
                  <c:v>3.0624455795095931E-5</c:v>
                </c:pt>
                <c:pt idx="40">
                  <c:v>3.0953799649648811E-5</c:v>
                </c:pt>
                <c:pt idx="41">
                  <c:v>3.1265503414584046E-5</c:v>
                </c:pt>
                <c:pt idx="42">
                  <c:v>3.1577665851594211E-5</c:v>
                </c:pt>
                <c:pt idx="43">
                  <c:v>3.1914635993593368E-5</c:v>
                </c:pt>
                <c:pt idx="44">
                  <c:v>3.2262588829304784E-5</c:v>
                </c:pt>
                <c:pt idx="45">
                  <c:v>3.2604341624560226E-5</c:v>
                </c:pt>
              </c:numCache>
            </c:numRef>
          </c:val>
          <c:smooth val="0"/>
          <c:extLst>
            <c:ext xmlns:c16="http://schemas.microsoft.com/office/drawing/2014/chart" uri="{C3380CC4-5D6E-409C-BE32-E72D297353CC}">
              <c16:uniqueId val="{00000005-36BD-4AC7-AFA7-81C75127D785}"/>
            </c:ext>
          </c:extLst>
        </c:ser>
        <c:ser>
          <c:idx val="7"/>
          <c:order val="6"/>
          <c:tx>
            <c:strRef>
              <c:f>CN_Summary_fuelprice!$A$70</c:f>
              <c:strCache>
                <c:ptCount val="1"/>
                <c:pt idx="0">
                  <c:v>LULUCF Sector</c:v>
                </c:pt>
              </c:strCache>
            </c:strRef>
          </c:tx>
          <c:spPr>
            <a:ln w="28575" cap="rnd">
              <a:solidFill>
                <a:schemeClr val="accent2">
                  <a:lumMod val="60000"/>
                </a:schemeClr>
              </a:solidFill>
              <a:round/>
            </a:ln>
            <a:effectLst/>
          </c:spPr>
          <c:marker>
            <c:symbol val="none"/>
          </c:marker>
          <c:val>
            <c:numRef>
              <c:f>CN_Summary_fuelprice!$B$70:$AU$70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6BD-4AC7-AFA7-81C75127D785}"/>
            </c:ext>
          </c:extLst>
        </c:ser>
        <c:ser>
          <c:idx val="8"/>
          <c:order val="7"/>
          <c:tx>
            <c:strRef>
              <c:f>CN_Summary_fuelprice!$A$71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CN_Summary_fuelprice!$B$71:$AU$71</c:f>
              <c:numCache>
                <c:formatCode>0.00E+00</c:formatCode>
                <c:ptCount val="46"/>
                <c:pt idx="0">
                  <c:v>2.0143541856531182E-5</c:v>
                </c:pt>
                <c:pt idx="1">
                  <c:v>1.8067980709581403E-5</c:v>
                </c:pt>
                <c:pt idx="2">
                  <c:v>2.039049436174553E-5</c:v>
                </c:pt>
                <c:pt idx="3">
                  <c:v>2.3539474908848845E-5</c:v>
                </c:pt>
                <c:pt idx="4">
                  <c:v>2.2332179723884814E-5</c:v>
                </c:pt>
                <c:pt idx="5">
                  <c:v>1.8390261826524195E-5</c:v>
                </c:pt>
                <c:pt idx="6">
                  <c:v>2.1707492598849986E-5</c:v>
                </c:pt>
                <c:pt idx="7">
                  <c:v>2.1738992541232252E-5</c:v>
                </c:pt>
                <c:pt idx="8">
                  <c:v>2.2333927077063319E-5</c:v>
                </c:pt>
                <c:pt idx="9">
                  <c:v>2.3609851257377288E-5</c:v>
                </c:pt>
                <c:pt idx="10">
                  <c:v>2.3440492906205868E-5</c:v>
                </c:pt>
                <c:pt idx="11">
                  <c:v>2.291013539485406E-5</c:v>
                </c:pt>
                <c:pt idx="12">
                  <c:v>2.2560010810309727E-5</c:v>
                </c:pt>
                <c:pt idx="13">
                  <c:v>2.3452076422461958E-5</c:v>
                </c:pt>
                <c:pt idx="14">
                  <c:v>2.3920683619460358E-5</c:v>
                </c:pt>
                <c:pt idx="15">
                  <c:v>2.4428891326116255E-5</c:v>
                </c:pt>
                <c:pt idx="16">
                  <c:v>2.5241832008240926E-5</c:v>
                </c:pt>
                <c:pt idx="17">
                  <c:v>2.5547553185086762E-5</c:v>
                </c:pt>
                <c:pt idx="18">
                  <c:v>2.6032156895567326E-5</c:v>
                </c:pt>
                <c:pt idx="19">
                  <c:v>2.6368544952741653E-5</c:v>
                </c:pt>
                <c:pt idx="20">
                  <c:v>2.6632491838594705E-5</c:v>
                </c:pt>
                <c:pt idx="21">
                  <c:v>2.6372772378085478E-5</c:v>
                </c:pt>
                <c:pt idx="22">
                  <c:v>2.6262408762450531E-5</c:v>
                </c:pt>
                <c:pt idx="23">
                  <c:v>2.6616243970811537E-5</c:v>
                </c:pt>
                <c:pt idx="24">
                  <c:v>2.6995991138554193E-5</c:v>
                </c:pt>
                <c:pt idx="25">
                  <c:v>2.6804570357706048E-5</c:v>
                </c:pt>
                <c:pt idx="26">
                  <c:v>2.7499349384111637E-5</c:v>
                </c:pt>
                <c:pt idx="27">
                  <c:v>2.77844336083248E-5</c:v>
                </c:pt>
                <c:pt idx="28">
                  <c:v>2.7989984709330429E-5</c:v>
                </c:pt>
                <c:pt idx="29">
                  <c:v>2.8276646832790405E-5</c:v>
                </c:pt>
                <c:pt idx="30">
                  <c:v>2.864063959202608E-5</c:v>
                </c:pt>
                <c:pt idx="31">
                  <c:v>2.912295968162105E-5</c:v>
                </c:pt>
                <c:pt idx="32">
                  <c:v>2.941376731759215E-5</c:v>
                </c:pt>
                <c:pt idx="33">
                  <c:v>2.965424478170041E-5</c:v>
                </c:pt>
                <c:pt idx="34">
                  <c:v>2.9819886035409512E-5</c:v>
                </c:pt>
                <c:pt idx="35">
                  <c:v>3.0177166285210772E-5</c:v>
                </c:pt>
                <c:pt idx="36">
                  <c:v>3.0586610116612812E-5</c:v>
                </c:pt>
                <c:pt idx="37">
                  <c:v>3.085280413888487E-5</c:v>
                </c:pt>
                <c:pt idx="38">
                  <c:v>3.1173723406829564E-5</c:v>
                </c:pt>
                <c:pt idx="39">
                  <c:v>3.1495808420398748E-5</c:v>
                </c:pt>
                <c:pt idx="40">
                  <c:v>3.1798729710130519E-5</c:v>
                </c:pt>
                <c:pt idx="41">
                  <c:v>3.2088333950160705E-5</c:v>
                </c:pt>
                <c:pt idx="42">
                  <c:v>3.2377169863620665E-5</c:v>
                </c:pt>
                <c:pt idx="43">
                  <c:v>3.2696983892708544E-5</c:v>
                </c:pt>
                <c:pt idx="44">
                  <c:v>3.3024327909130717E-5</c:v>
                </c:pt>
                <c:pt idx="45">
                  <c:v>3.3348461700762034E-5</c:v>
                </c:pt>
              </c:numCache>
            </c:numRef>
          </c:val>
          <c:smooth val="0"/>
          <c:extLst>
            <c:ext xmlns:c16="http://schemas.microsoft.com/office/drawing/2014/chart" uri="{C3380CC4-5D6E-409C-BE32-E72D297353CC}">
              <c16:uniqueId val="{00000007-36BD-4AC7-AFA7-81C75127D78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CN_Summary_fuelprice!$A$74</c:f>
              <c:strCache>
                <c:ptCount val="1"/>
                <c:pt idx="0">
                  <c:v>Transportation Sector</c:v>
                </c:pt>
              </c:strCache>
            </c:strRef>
          </c:tx>
          <c:spPr>
            <a:ln w="28575" cap="rnd">
              <a:solidFill>
                <a:schemeClr val="accent2"/>
              </a:solidFill>
              <a:round/>
            </a:ln>
            <a:effectLst/>
          </c:spPr>
          <c:marker>
            <c:symbol val="none"/>
          </c:marker>
          <c:val>
            <c:numRef>
              <c:f>CN_Summary_fuelprice!$B$74:$AU$74</c:f>
              <c:numCache>
                <c:formatCode>0.00E+00</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2.7283365171841499E-5</c:v>
                </c:pt>
                <c:pt idx="8">
                  <c:v>2.9190946325695902E-5</c:v>
                </c:pt>
                <c:pt idx="9">
                  <c:v>2.8560773541336939E-5</c:v>
                </c:pt>
                <c:pt idx="10">
                  <c:v>2.8170244154478502E-5</c:v>
                </c:pt>
                <c:pt idx="11">
                  <c:v>2.7893563097129247E-5</c:v>
                </c:pt>
                <c:pt idx="12">
                  <c:v>2.7897917369769335E-5</c:v>
                </c:pt>
                <c:pt idx="13">
                  <c:v>2.9020637041692604E-5</c:v>
                </c:pt>
                <c:pt idx="14">
                  <c:v>2.9594865016985248E-5</c:v>
                </c:pt>
                <c:pt idx="15">
                  <c:v>3.0388910209540397E-5</c:v>
                </c:pt>
                <c:pt idx="16">
                  <c:v>3.2491861332975577E-5</c:v>
                </c:pt>
                <c:pt idx="17">
                  <c:v>3.244744218550678E-5</c:v>
                </c:pt>
                <c:pt idx="18">
                  <c:v>3.3156906242700537E-5</c:v>
                </c:pt>
                <c:pt idx="19">
                  <c:v>3.3644329410584854E-5</c:v>
                </c:pt>
                <c:pt idx="20">
                  <c:v>3.4698668002447654E-5</c:v>
                </c:pt>
                <c:pt idx="21">
                  <c:v>3.4206752579231739E-5</c:v>
                </c:pt>
                <c:pt idx="22">
                  <c:v>3.442660012956834E-5</c:v>
                </c:pt>
                <c:pt idx="23">
                  <c:v>3.5031338620837422E-5</c:v>
                </c:pt>
                <c:pt idx="24">
                  <c:v>3.5588937666587488E-5</c:v>
                </c:pt>
                <c:pt idx="25">
                  <c:v>3.5748279907450778E-5</c:v>
                </c:pt>
                <c:pt idx="26">
                  <c:v>3.6156398268433489E-5</c:v>
                </c:pt>
                <c:pt idx="27">
                  <c:v>3.658552669266587E-5</c:v>
                </c:pt>
                <c:pt idx="28">
                  <c:v>3.6625012827563301E-5</c:v>
                </c:pt>
                <c:pt idx="29">
                  <c:v>3.6932238038598406E-5</c:v>
                </c:pt>
                <c:pt idx="30">
                  <c:v>3.7371765349059938E-5</c:v>
                </c:pt>
                <c:pt idx="31">
                  <c:v>3.7939842564253736E-5</c:v>
                </c:pt>
                <c:pt idx="32">
                  <c:v>3.8234905296826266E-5</c:v>
                </c:pt>
                <c:pt idx="33">
                  <c:v>3.8529746433140154E-5</c:v>
                </c:pt>
                <c:pt idx="34">
                  <c:v>3.8841009130537549E-5</c:v>
                </c:pt>
                <c:pt idx="35">
                  <c:v>3.9268774277678659E-5</c:v>
                </c:pt>
                <c:pt idx="36">
                  <c:v>3.9570370652482287E-5</c:v>
                </c:pt>
                <c:pt idx="37">
                  <c:v>3.9923726206807339E-5</c:v>
                </c:pt>
                <c:pt idx="38">
                  <c:v>4.0293561352844798E-5</c:v>
                </c:pt>
                <c:pt idx="39">
                  <c:v>4.069382174653048E-5</c:v>
                </c:pt>
                <c:pt idx="40">
                  <c:v>4.1046708024704173E-5</c:v>
                </c:pt>
                <c:pt idx="41">
                  <c:v>4.1378598421969322E-5</c:v>
                </c:pt>
                <c:pt idx="42">
                  <c:v>4.1710638874197935E-5</c:v>
                </c:pt>
                <c:pt idx="43">
                  <c:v>4.2079139574123948E-5</c:v>
                </c:pt>
                <c:pt idx="44">
                  <c:v>4.2445702830270549E-5</c:v>
                </c:pt>
                <c:pt idx="45">
                  <c:v>4.2805566033019319E-5</c:v>
                </c:pt>
              </c:numCache>
            </c:numRef>
          </c:val>
          <c:smooth val="0"/>
          <c:extLst>
            <c:ext xmlns:c16="http://schemas.microsoft.com/office/drawing/2014/chart" uri="{C3380CC4-5D6E-409C-BE32-E72D297353CC}">
              <c16:uniqueId val="{00000000-6878-4FBE-86FD-B5CF25BE5475}"/>
            </c:ext>
          </c:extLst>
        </c:ser>
        <c:ser>
          <c:idx val="2"/>
          <c:order val="1"/>
          <c:tx>
            <c:strRef>
              <c:f>CN_Summary_fuelprice!$A$75</c:f>
              <c:strCache>
                <c:ptCount val="1"/>
                <c:pt idx="0">
                  <c:v>Electricity Sector</c:v>
                </c:pt>
              </c:strCache>
            </c:strRef>
          </c:tx>
          <c:spPr>
            <a:ln w="28575" cap="rnd">
              <a:solidFill>
                <a:schemeClr val="accent3"/>
              </a:solidFill>
              <a:round/>
            </a:ln>
            <a:effectLst/>
          </c:spPr>
          <c:marker>
            <c:symbol val="none"/>
          </c:marker>
          <c:val>
            <c:numRef>
              <c:f>CN_Summary_fuelprice!$B$75:$AU$75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6878-4FBE-86FD-B5CF25BE5475}"/>
            </c:ext>
          </c:extLst>
        </c:ser>
        <c:ser>
          <c:idx val="3"/>
          <c:order val="2"/>
          <c:tx>
            <c:strRef>
              <c:f>CN_Summary_fuelprice!$A$76</c:f>
              <c:strCache>
                <c:ptCount val="1"/>
                <c:pt idx="0">
                  <c:v>Residential Buildings Sector</c:v>
                </c:pt>
              </c:strCache>
            </c:strRef>
          </c:tx>
          <c:spPr>
            <a:ln w="28575" cap="rnd">
              <a:solidFill>
                <a:schemeClr val="accent4"/>
              </a:solidFill>
              <a:round/>
            </a:ln>
            <a:effectLst/>
          </c:spPr>
          <c:marker>
            <c:symbol val="none"/>
          </c:marker>
          <c:val>
            <c:numRef>
              <c:f>CN_Summary_fuelprice!$B$76:$AU$76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6878-4FBE-86FD-B5CF25BE5475}"/>
            </c:ext>
          </c:extLst>
        </c:ser>
        <c:ser>
          <c:idx val="4"/>
          <c:order val="3"/>
          <c:tx>
            <c:strRef>
              <c:f>CN_Summary_fuelprice!$A$77</c:f>
              <c:strCache>
                <c:ptCount val="1"/>
                <c:pt idx="0">
                  <c:v>Commercial Buildings Sector</c:v>
                </c:pt>
              </c:strCache>
            </c:strRef>
          </c:tx>
          <c:spPr>
            <a:ln w="28575" cap="rnd">
              <a:solidFill>
                <a:schemeClr val="accent5"/>
              </a:solidFill>
              <a:round/>
            </a:ln>
            <a:effectLst/>
          </c:spPr>
          <c:marker>
            <c:symbol val="none"/>
          </c:marker>
          <c:val>
            <c:numRef>
              <c:f>CN_Summary_fuelprice!$B$77:$AU$77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6878-4FBE-86FD-B5CF25BE5475}"/>
            </c:ext>
          </c:extLst>
        </c:ser>
        <c:ser>
          <c:idx val="5"/>
          <c:order val="4"/>
          <c:tx>
            <c:strRef>
              <c:f>CN_Summary_fuelprice!$A$78</c:f>
              <c:strCache>
                <c:ptCount val="1"/>
                <c:pt idx="0">
                  <c:v>Industry Sector</c:v>
                </c:pt>
              </c:strCache>
            </c:strRef>
          </c:tx>
          <c:spPr>
            <a:ln w="28575" cap="rnd">
              <a:solidFill>
                <a:schemeClr val="accent6"/>
              </a:solidFill>
              <a:round/>
            </a:ln>
            <a:effectLst/>
          </c:spPr>
          <c:marker>
            <c:symbol val="none"/>
          </c:marker>
          <c:val>
            <c:numRef>
              <c:f>CN_Summary_fuelprice!$B$78:$AU$78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6878-4FBE-86FD-B5CF25BE5475}"/>
            </c:ext>
          </c:extLst>
        </c:ser>
        <c:ser>
          <c:idx val="6"/>
          <c:order val="5"/>
          <c:tx>
            <c:strRef>
              <c:f>CN_Summary_fuelprice!$A$79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CN_Summary_fuelprice!$B$79:$AU$79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6878-4FBE-86FD-B5CF25BE5475}"/>
            </c:ext>
          </c:extLst>
        </c:ser>
        <c:ser>
          <c:idx val="7"/>
          <c:order val="6"/>
          <c:tx>
            <c:strRef>
              <c:f>CN_Summary_fuelprice!$A$80</c:f>
              <c:strCache>
                <c:ptCount val="1"/>
                <c:pt idx="0">
                  <c:v>LULUCF Sector</c:v>
                </c:pt>
              </c:strCache>
            </c:strRef>
          </c:tx>
          <c:spPr>
            <a:ln w="28575" cap="rnd">
              <a:solidFill>
                <a:schemeClr val="accent2">
                  <a:lumMod val="60000"/>
                </a:schemeClr>
              </a:solidFill>
              <a:round/>
            </a:ln>
            <a:effectLst/>
          </c:spPr>
          <c:marker>
            <c:symbol val="none"/>
          </c:marker>
          <c:val>
            <c:numRef>
              <c:f>CN_Summary_fuelprice!$B$80:$AU$80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878-4FBE-86FD-B5CF25BE5475}"/>
            </c:ext>
          </c:extLst>
        </c:ser>
        <c:ser>
          <c:idx val="8"/>
          <c:order val="7"/>
          <c:tx>
            <c:strRef>
              <c:f>CN_Summary_fuelprice!$A$81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CN_Summary_fuelprice!$B$81:$AU$81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6878-4FBE-86FD-B5CF25BE547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CN_Summary_fuelprice!$A$84</c:f>
              <c:strCache>
                <c:ptCount val="1"/>
                <c:pt idx="0">
                  <c:v>Transportation Sector</c:v>
                </c:pt>
              </c:strCache>
            </c:strRef>
          </c:tx>
          <c:spPr>
            <a:ln w="28575" cap="rnd">
              <a:solidFill>
                <a:schemeClr val="accent2"/>
              </a:solidFill>
              <a:round/>
            </a:ln>
            <a:effectLst/>
          </c:spPr>
          <c:marker>
            <c:symbol val="none"/>
          </c:marker>
          <c:val>
            <c:numRef>
              <c:f>CN_Summary_fuelprice!$B$84:$AU$84</c:f>
              <c:numCache>
                <c:formatCode>General</c:formatCode>
                <c:ptCount val="46"/>
                <c:pt idx="5">
                  <c:v>2.4992323647801322E-5</c:v>
                </c:pt>
                <c:pt idx="6">
                  <c:v>3.1870310152856202E-5</c:v>
                </c:pt>
                <c:pt idx="7" formatCode="0.00E+00">
                  <c:v>3.1759447545529498E-5</c:v>
                </c:pt>
                <c:pt idx="8" formatCode="0.00E+00">
                  <c:v>3.3867584185922977E-5</c:v>
                </c:pt>
                <c:pt idx="9" formatCode="0.00E+00">
                  <c:v>3.7116984664799115E-5</c:v>
                </c:pt>
                <c:pt idx="10" formatCode="0.00E+00">
                  <c:v>3.7953196729660754E-5</c:v>
                </c:pt>
                <c:pt idx="11" formatCode="0.00E+00">
                  <c:v>3.8648911599609492E-5</c:v>
                </c:pt>
                <c:pt idx="12" formatCode="0.00E+00">
                  <c:v>3.9096810610423186E-5</c:v>
                </c:pt>
                <c:pt idx="13" formatCode="0.00E+00">
                  <c:v>4.0675413214100157E-5</c:v>
                </c:pt>
                <c:pt idx="14" formatCode="0.00E+00">
                  <c:v>4.1460657307822436E-5</c:v>
                </c:pt>
                <c:pt idx="15" formatCode="0.00E+00">
                  <c:v>4.2184959714341609E-5</c:v>
                </c:pt>
                <c:pt idx="16" formatCode="0.00E+00">
                  <c:v>4.4193610350755826E-5</c:v>
                </c:pt>
                <c:pt idx="17" formatCode="0.00E+00">
                  <c:v>4.4737405757528822E-5</c:v>
                </c:pt>
                <c:pt idx="18" formatCode="0.00E+00">
                  <c:v>4.5591264589332687E-5</c:v>
                </c:pt>
                <c:pt idx="19" formatCode="0.00E+00">
                  <c:v>4.61338587677764E-5</c:v>
                </c:pt>
                <c:pt idx="20" formatCode="0.00E+00">
                  <c:v>4.6541029401885393E-5</c:v>
                </c:pt>
                <c:pt idx="21" formatCode="0.00E+00">
                  <c:v>4.5968078377666212E-5</c:v>
                </c:pt>
                <c:pt idx="22" formatCode="0.00E+00">
                  <c:v>4.585778727438413E-5</c:v>
                </c:pt>
                <c:pt idx="23" formatCode="0.00E+00">
                  <c:v>4.6448316658502256E-5</c:v>
                </c:pt>
                <c:pt idx="24" formatCode="0.00E+00">
                  <c:v>4.700600171126375E-5</c:v>
                </c:pt>
                <c:pt idx="25" formatCode="0.00E+00">
                  <c:v>4.6729252842958511E-5</c:v>
                </c:pt>
                <c:pt idx="26" formatCode="0.00E+00">
                  <c:v>4.7702843254515455E-5</c:v>
                </c:pt>
                <c:pt idx="27" formatCode="0.00E+00">
                  <c:v>4.8101876659382524E-5</c:v>
                </c:pt>
                <c:pt idx="28" formatCode="0.00E+00">
                  <c:v>4.8381554251593463E-5</c:v>
                </c:pt>
                <c:pt idx="29" formatCode="0.00E+00">
                  <c:v>4.8762575477032074E-5</c:v>
                </c:pt>
                <c:pt idx="30" formatCode="0.00E+00">
                  <c:v>4.9274210613201896E-5</c:v>
                </c:pt>
                <c:pt idx="31" formatCode="0.00E+00">
                  <c:v>4.9911458981345888E-5</c:v>
                </c:pt>
                <c:pt idx="32" formatCode="0.00E+00">
                  <c:v>5.0366017273505561E-5</c:v>
                </c:pt>
                <c:pt idx="33" formatCode="0.00E+00">
                  <c:v>5.0736855764484988E-5</c:v>
                </c:pt>
                <c:pt idx="34" formatCode="0.00E+00">
                  <c:v>5.1021574009599982E-5</c:v>
                </c:pt>
                <c:pt idx="35" formatCode="0.00E+00">
                  <c:v>5.14900235075041E-5</c:v>
                </c:pt>
                <c:pt idx="36" formatCode="0.00E+00">
                  <c:v>5.204901423263924E-5</c:v>
                </c:pt>
                <c:pt idx="37" formatCode="0.00E+00">
                  <c:v>5.2431302300018703E-5</c:v>
                </c:pt>
                <c:pt idx="38" formatCode="0.00E+00">
                  <c:v>5.2892556777012537E-5</c:v>
                </c:pt>
                <c:pt idx="39" formatCode="0.00E+00">
                  <c:v>5.3357941193399772E-5</c:v>
                </c:pt>
                <c:pt idx="40" formatCode="0.00E+00">
                  <c:v>5.3797352094761509E-5</c:v>
                </c:pt>
                <c:pt idx="41" formatCode="0.00E+00">
                  <c:v>5.4215169053078104E-5</c:v>
                </c:pt>
                <c:pt idx="42" formatCode="0.00E+00">
                  <c:v>5.4631227212910134E-5</c:v>
                </c:pt>
                <c:pt idx="43" formatCode="0.00E+00">
                  <c:v>5.5079694766612818E-5</c:v>
                </c:pt>
                <c:pt idx="44" formatCode="0.00E+00">
                  <c:v>5.5541240578087171E-5</c:v>
                </c:pt>
                <c:pt idx="45" formatCode="0.00E+00">
                  <c:v>5.6001164282886741E-5</c:v>
                </c:pt>
              </c:numCache>
            </c:numRef>
          </c:val>
          <c:smooth val="0"/>
          <c:extLst>
            <c:ext xmlns:c16="http://schemas.microsoft.com/office/drawing/2014/chart" uri="{C3380CC4-5D6E-409C-BE32-E72D297353CC}">
              <c16:uniqueId val="{00000000-CEFF-4D05-B3DA-40FF8CC025DC}"/>
            </c:ext>
          </c:extLst>
        </c:ser>
        <c:ser>
          <c:idx val="2"/>
          <c:order val="1"/>
          <c:tx>
            <c:strRef>
              <c:f>CN_Summary_fuelprice!$A$85</c:f>
              <c:strCache>
                <c:ptCount val="1"/>
                <c:pt idx="0">
                  <c:v>Electricity Sector</c:v>
                </c:pt>
              </c:strCache>
            </c:strRef>
          </c:tx>
          <c:spPr>
            <a:ln w="28575" cap="rnd">
              <a:solidFill>
                <a:schemeClr val="accent3"/>
              </a:solidFill>
              <a:round/>
            </a:ln>
            <a:effectLst/>
          </c:spPr>
          <c:marker>
            <c:symbol val="none"/>
          </c:marker>
          <c:val>
            <c:numRef>
              <c:f>CN_Summary_fuelprice!$B$85:$AU$85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EFF-4D05-B3DA-40FF8CC025DC}"/>
            </c:ext>
          </c:extLst>
        </c:ser>
        <c:ser>
          <c:idx val="3"/>
          <c:order val="2"/>
          <c:tx>
            <c:strRef>
              <c:f>CN_Summary_fuelprice!$A$86</c:f>
              <c:strCache>
                <c:ptCount val="1"/>
                <c:pt idx="0">
                  <c:v>Residential Buildings Sector</c:v>
                </c:pt>
              </c:strCache>
            </c:strRef>
          </c:tx>
          <c:spPr>
            <a:ln w="28575" cap="rnd">
              <a:solidFill>
                <a:schemeClr val="accent4"/>
              </a:solidFill>
              <a:round/>
            </a:ln>
            <a:effectLst/>
          </c:spPr>
          <c:marker>
            <c:symbol val="none"/>
          </c:marker>
          <c:val>
            <c:numRef>
              <c:f>CN_Summary_fuelprice!$B$86:$AU$86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CEFF-4D05-B3DA-40FF8CC025DC}"/>
            </c:ext>
          </c:extLst>
        </c:ser>
        <c:ser>
          <c:idx val="4"/>
          <c:order val="3"/>
          <c:tx>
            <c:strRef>
              <c:f>CN_Summary_fuelprice!$A$87</c:f>
              <c:strCache>
                <c:ptCount val="1"/>
                <c:pt idx="0">
                  <c:v>Commercial Buildings Sector</c:v>
                </c:pt>
              </c:strCache>
            </c:strRef>
          </c:tx>
          <c:spPr>
            <a:ln w="28575" cap="rnd">
              <a:solidFill>
                <a:schemeClr val="accent5"/>
              </a:solidFill>
              <a:round/>
            </a:ln>
            <a:effectLst/>
          </c:spPr>
          <c:marker>
            <c:symbol val="none"/>
          </c:marker>
          <c:val>
            <c:numRef>
              <c:f>CN_Summary_fuelprice!$B$87:$AU$87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CEFF-4D05-B3DA-40FF8CC025DC}"/>
            </c:ext>
          </c:extLst>
        </c:ser>
        <c:ser>
          <c:idx val="5"/>
          <c:order val="4"/>
          <c:tx>
            <c:strRef>
              <c:f>CN_Summary_fuelprice!$A$88</c:f>
              <c:strCache>
                <c:ptCount val="1"/>
                <c:pt idx="0">
                  <c:v>Industry Sector</c:v>
                </c:pt>
              </c:strCache>
            </c:strRef>
          </c:tx>
          <c:spPr>
            <a:ln w="28575" cap="rnd">
              <a:solidFill>
                <a:schemeClr val="accent6"/>
              </a:solidFill>
              <a:round/>
            </a:ln>
            <a:effectLst/>
          </c:spPr>
          <c:marker>
            <c:symbol val="none"/>
          </c:marker>
          <c:val>
            <c:numRef>
              <c:f>CN_Summary_fuelprice!$B$88:$AU$88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CEFF-4D05-B3DA-40FF8CC025DC}"/>
            </c:ext>
          </c:extLst>
        </c:ser>
        <c:ser>
          <c:idx val="6"/>
          <c:order val="5"/>
          <c:tx>
            <c:strRef>
              <c:f>CN_Summary_fuelprice!$A$89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CN_Summary_fuelprice!$B$89:$AU$89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CEFF-4D05-B3DA-40FF8CC025DC}"/>
            </c:ext>
          </c:extLst>
        </c:ser>
        <c:ser>
          <c:idx val="7"/>
          <c:order val="6"/>
          <c:tx>
            <c:strRef>
              <c:f>CN_Summary_fuelprice!$A$90</c:f>
              <c:strCache>
                <c:ptCount val="1"/>
                <c:pt idx="0">
                  <c:v>LULUCF Sector</c:v>
                </c:pt>
              </c:strCache>
            </c:strRef>
          </c:tx>
          <c:spPr>
            <a:ln w="28575" cap="rnd">
              <a:solidFill>
                <a:schemeClr val="accent2">
                  <a:lumMod val="60000"/>
                </a:schemeClr>
              </a:solidFill>
              <a:round/>
            </a:ln>
            <a:effectLst/>
          </c:spPr>
          <c:marker>
            <c:symbol val="none"/>
          </c:marker>
          <c:val>
            <c:numRef>
              <c:f>CN_Summary_fuelprice!$B$90:$AU$90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EFF-4D05-B3DA-40FF8CC025DC}"/>
            </c:ext>
          </c:extLst>
        </c:ser>
        <c:ser>
          <c:idx val="8"/>
          <c:order val="7"/>
          <c:tx>
            <c:strRef>
              <c:f>CN_Summary_fuelprice!$A$91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CN_Summary_fuelprice!$B$91:$AU$91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CEFF-4D05-B3DA-40FF8CC025D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CN_Summary_fuelprice!$A$94</c:f>
              <c:strCache>
                <c:ptCount val="1"/>
                <c:pt idx="0">
                  <c:v>Transportation Sector</c:v>
                </c:pt>
              </c:strCache>
            </c:strRef>
          </c:tx>
          <c:spPr>
            <a:ln w="28575" cap="rnd">
              <a:solidFill>
                <a:schemeClr val="accent3"/>
              </a:solidFill>
              <a:round/>
            </a:ln>
            <a:effectLst/>
          </c:spPr>
          <c:marker>
            <c:symbol val="none"/>
          </c:marker>
          <c:val>
            <c:numRef>
              <c:f>CN_Summary_fuelprice!$B$94:$AU$94</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1.5626284317814107E-5</c:v>
                </c:pt>
                <c:pt idx="8" formatCode="0.00E+00">
                  <c:v>1.725695521794992E-5</c:v>
                </c:pt>
                <c:pt idx="9" formatCode="0.00E+00">
                  <c:v>1.8641012800645116E-5</c:v>
                </c:pt>
                <c:pt idx="10" formatCode="0.00E+00">
                  <c:v>1.9487284622039199E-5</c:v>
                </c:pt>
                <c:pt idx="11" formatCode="0.00E+00">
                  <c:v>1.9839907038948051E-5</c:v>
                </c:pt>
                <c:pt idx="12" formatCode="0.00E+00">
                  <c:v>2.0444930382335534E-5</c:v>
                </c:pt>
                <c:pt idx="13" formatCode="0.00E+00">
                  <c:v>2.1288413307880796E-5</c:v>
                </c:pt>
                <c:pt idx="14" formatCode="0.00E+00">
                  <c:v>2.1741447005661111E-5</c:v>
                </c:pt>
                <c:pt idx="15" formatCode="0.00E+00">
                  <c:v>2.2239920121645026E-5</c:v>
                </c:pt>
                <c:pt idx="16" formatCode="0.00E+00">
                  <c:v>2.2915453261008784E-5</c:v>
                </c:pt>
                <c:pt idx="17" formatCode="0.00E+00">
                  <c:v>2.3301993330655841E-5</c:v>
                </c:pt>
                <c:pt idx="18" formatCode="0.00E+00">
                  <c:v>2.3831995333286344E-5</c:v>
                </c:pt>
                <c:pt idx="19" formatCode="0.00E+00">
                  <c:v>2.4186369176695391E-5</c:v>
                </c:pt>
                <c:pt idx="20" formatCode="0.00E+00">
                  <c:v>2.4417527046129992E-5</c:v>
                </c:pt>
                <c:pt idx="21" formatCode="0.00E+00">
                  <c:v>2.4282998869621025E-5</c:v>
                </c:pt>
                <c:pt idx="22" formatCode="0.00E+00">
                  <c:v>2.422785081144631E-5</c:v>
                </c:pt>
                <c:pt idx="23" formatCode="0.00E+00">
                  <c:v>2.4612821034746928E-5</c:v>
                </c:pt>
                <c:pt idx="24" formatCode="0.00E+00">
                  <c:v>2.5015873046973366E-5</c:v>
                </c:pt>
                <c:pt idx="25" formatCode="0.00E+00">
                  <c:v>2.4899614452409651E-5</c:v>
                </c:pt>
                <c:pt idx="26" formatCode="0.00E+00">
                  <c:v>2.5606984833451082E-5</c:v>
                </c:pt>
                <c:pt idx="27" formatCode="0.00E+00">
                  <c:v>2.5911612335114722E-5</c:v>
                </c:pt>
                <c:pt idx="28" formatCode="0.00E+00">
                  <c:v>2.6147054293511712E-5</c:v>
                </c:pt>
                <c:pt idx="29" formatCode="0.00E+00">
                  <c:v>2.6469237705093307E-5</c:v>
                </c:pt>
                <c:pt idx="30" formatCode="0.00E+00">
                  <c:v>2.6892598696005497E-5</c:v>
                </c:pt>
                <c:pt idx="31" formatCode="0.00E+00">
                  <c:v>2.7357610239094664E-5</c:v>
                </c:pt>
                <c:pt idx="32" formatCode="0.00E+00">
                  <c:v>2.765308253192063E-5</c:v>
                </c:pt>
                <c:pt idx="33" formatCode="0.00E+00">
                  <c:v>2.7879794883662454E-5</c:v>
                </c:pt>
                <c:pt idx="34" formatCode="0.00E+00">
                  <c:v>2.8015794407853436E-5</c:v>
                </c:pt>
                <c:pt idx="35" formatCode="0.00E+00">
                  <c:v>2.8354684102725189E-5</c:v>
                </c:pt>
                <c:pt idx="36" formatCode="0.00E+00">
                  <c:v>2.8837946036748487E-5</c:v>
                </c:pt>
                <c:pt idx="37" formatCode="0.00E+00">
                  <c:v>2.910866791263505E-5</c:v>
                </c:pt>
                <c:pt idx="38" formatCode="0.00E+00">
                  <c:v>2.9430212656126426E-5</c:v>
                </c:pt>
                <c:pt idx="39" formatCode="0.00E+00">
                  <c:v>2.9749684729688669E-5</c:v>
                </c:pt>
                <c:pt idx="40" formatCode="0.00E+00">
                  <c:v>3.0049054729930314E-5</c:v>
                </c:pt>
                <c:pt idx="41" formatCode="0.00E+00">
                  <c:v>3.0336931876478708E-5</c:v>
                </c:pt>
                <c:pt idx="42" formatCode="0.00E+00">
                  <c:v>3.0634296018269011E-5</c:v>
                </c:pt>
                <c:pt idx="43" formatCode="0.00E+00">
                  <c:v>3.0961831675596694E-5</c:v>
                </c:pt>
                <c:pt idx="44" formatCode="0.00E+00">
                  <c:v>3.12995817986656E-5</c:v>
                </c:pt>
                <c:pt idx="45" formatCode="0.00E+00">
                  <c:v>3.1633259478152493E-5</c:v>
                </c:pt>
              </c:numCache>
            </c:numRef>
          </c:val>
          <c:smooth val="0"/>
          <c:extLst>
            <c:ext xmlns:c16="http://schemas.microsoft.com/office/drawing/2014/chart" uri="{C3380CC4-5D6E-409C-BE32-E72D297353CC}">
              <c16:uniqueId val="{00000000-62DC-4741-B359-94A484FF4992}"/>
            </c:ext>
          </c:extLst>
        </c:ser>
        <c:ser>
          <c:idx val="3"/>
          <c:order val="1"/>
          <c:tx>
            <c:strRef>
              <c:f>CN_Summary_fuelprice!$A$95</c:f>
              <c:strCache>
                <c:ptCount val="1"/>
                <c:pt idx="0">
                  <c:v>Electricity Sector</c:v>
                </c:pt>
              </c:strCache>
            </c:strRef>
          </c:tx>
          <c:spPr>
            <a:ln w="28575" cap="rnd">
              <a:solidFill>
                <a:schemeClr val="accent4"/>
              </a:solidFill>
              <a:round/>
            </a:ln>
            <a:effectLst/>
          </c:spPr>
          <c:marker>
            <c:symbol val="none"/>
          </c:marker>
          <c:val>
            <c:numRef>
              <c:f>CN_Summary_fuelprice!$B$95:$AU$95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62DC-4741-B359-94A484FF4992}"/>
            </c:ext>
          </c:extLst>
        </c:ser>
        <c:ser>
          <c:idx val="4"/>
          <c:order val="2"/>
          <c:tx>
            <c:strRef>
              <c:f>CN_Summary_fuelprice!$A$96</c:f>
              <c:strCache>
                <c:ptCount val="1"/>
                <c:pt idx="0">
                  <c:v>Residential Buildings Sector</c:v>
                </c:pt>
              </c:strCache>
            </c:strRef>
          </c:tx>
          <c:spPr>
            <a:ln w="28575" cap="rnd">
              <a:solidFill>
                <a:schemeClr val="accent5"/>
              </a:solidFill>
              <a:round/>
            </a:ln>
            <a:effectLst/>
          </c:spPr>
          <c:marker>
            <c:symbol val="none"/>
          </c:marker>
          <c:val>
            <c:numRef>
              <c:f>CN_Summary_fuelprice!$B$96:$AU$96</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1.4426718409297777E-5</c:v>
                </c:pt>
                <c:pt idx="8" formatCode="0.00E+00">
                  <c:v>1.5431463406611734E-5</c:v>
                </c:pt>
                <c:pt idx="9" formatCode="0.00E+00">
                  <c:v>1.66485310532826E-5</c:v>
                </c:pt>
                <c:pt idx="10" formatCode="0.00E+00">
                  <c:v>1.7295201787328132E-5</c:v>
                </c:pt>
                <c:pt idx="11" formatCode="0.00E+00">
                  <c:v>1.7696742809905851E-5</c:v>
                </c:pt>
                <c:pt idx="12" formatCode="0.00E+00">
                  <c:v>1.8253155403740674E-5</c:v>
                </c:pt>
                <c:pt idx="13" formatCode="0.00E+00">
                  <c:v>1.8659325100649027E-5</c:v>
                </c:pt>
                <c:pt idx="14" formatCode="0.00E+00">
                  <c:v>1.8862006401643135E-5</c:v>
                </c:pt>
                <c:pt idx="15" formatCode="0.00E+00">
                  <c:v>1.9093130122928805E-5</c:v>
                </c:pt>
                <c:pt idx="16" formatCode="0.00E+00">
                  <c:v>1.9416079889629446E-5</c:v>
                </c:pt>
                <c:pt idx="17" formatCode="0.00E+00">
                  <c:v>1.9528047709932118E-5</c:v>
                </c:pt>
                <c:pt idx="18" formatCode="0.00E+00">
                  <c:v>1.9750756757394676E-5</c:v>
                </c:pt>
                <c:pt idx="19" formatCode="0.00E+00">
                  <c:v>1.9891201038152922E-5</c:v>
                </c:pt>
                <c:pt idx="20" formatCode="0.00E+00">
                  <c:v>1.9990814075437202E-5</c:v>
                </c:pt>
                <c:pt idx="21" formatCode="0.00E+00">
                  <c:v>1.9855388354678699E-5</c:v>
                </c:pt>
                <c:pt idx="22" formatCode="0.00E+00">
                  <c:v>1.9771481063003314E-5</c:v>
                </c:pt>
                <c:pt idx="23" formatCode="0.00E+00">
                  <c:v>1.9930991741779622E-5</c:v>
                </c:pt>
                <c:pt idx="24" formatCode="0.00E+00">
                  <c:v>2.0105478391177043E-5</c:v>
                </c:pt>
                <c:pt idx="25" formatCode="0.00E+00">
                  <c:v>1.9989606109866623E-5</c:v>
                </c:pt>
                <c:pt idx="26" formatCode="0.00E+00">
                  <c:v>2.0335130615480052E-5</c:v>
                </c:pt>
                <c:pt idx="27" formatCode="0.00E+00">
                  <c:v>2.0462759767958042E-5</c:v>
                </c:pt>
                <c:pt idx="28" formatCode="0.00E+00">
                  <c:v>2.0552061607638837E-5</c:v>
                </c:pt>
                <c:pt idx="29" formatCode="0.00E+00">
                  <c:v>2.0673851397793792E-5</c:v>
                </c:pt>
                <c:pt idx="30" formatCode="0.00E+00">
                  <c:v>2.0838594437633302E-5</c:v>
                </c:pt>
                <c:pt idx="31" formatCode="0.00E+00">
                  <c:v>2.1064323383060117E-5</c:v>
                </c:pt>
                <c:pt idx="32" formatCode="0.00E+00">
                  <c:v>2.1186345476664817E-5</c:v>
                </c:pt>
                <c:pt idx="33" formatCode="0.00E+00">
                  <c:v>2.1279368000098304E-5</c:v>
                </c:pt>
                <c:pt idx="34" formatCode="0.00E+00">
                  <c:v>2.132463684072117E-5</c:v>
                </c:pt>
                <c:pt idx="35" formatCode="0.00E+00">
                  <c:v>2.1483192729611642E-5</c:v>
                </c:pt>
                <c:pt idx="36" formatCode="0.00E+00">
                  <c:v>2.1682796710744009E-5</c:v>
                </c:pt>
                <c:pt idx="37" formatCode="0.00E+00">
                  <c:v>2.1791000393354303E-5</c:v>
                </c:pt>
                <c:pt idx="38" formatCode="0.00E+00">
                  <c:v>2.1927864447283648E-5</c:v>
                </c:pt>
                <c:pt idx="39" formatCode="0.00E+00">
                  <c:v>2.2065253059888948E-5</c:v>
                </c:pt>
                <c:pt idx="40" formatCode="0.00E+00">
                  <c:v>2.2193794074857514E-5</c:v>
                </c:pt>
                <c:pt idx="41" formatCode="0.00E+00">
                  <c:v>2.2315326239183148E-5</c:v>
                </c:pt>
                <c:pt idx="42" formatCode="0.00E+00">
                  <c:v>2.2437085217567583E-5</c:v>
                </c:pt>
                <c:pt idx="43" formatCode="0.00E+00">
                  <c:v>2.2575925295108105E-5</c:v>
                </c:pt>
                <c:pt idx="44" formatCode="0.00E+00">
                  <c:v>2.271921634108766E-5</c:v>
                </c:pt>
                <c:pt idx="45" formatCode="0.00E+00">
                  <c:v>2.286080510104728E-5</c:v>
                </c:pt>
              </c:numCache>
            </c:numRef>
          </c:val>
          <c:smooth val="0"/>
          <c:extLst>
            <c:ext xmlns:c16="http://schemas.microsoft.com/office/drawing/2014/chart" uri="{C3380CC4-5D6E-409C-BE32-E72D297353CC}">
              <c16:uniqueId val="{00000002-62DC-4741-B359-94A484FF4992}"/>
            </c:ext>
          </c:extLst>
        </c:ser>
        <c:ser>
          <c:idx val="5"/>
          <c:order val="3"/>
          <c:tx>
            <c:strRef>
              <c:f>CN_Summary_fuelprice!$A$97</c:f>
              <c:strCache>
                <c:ptCount val="1"/>
                <c:pt idx="0">
                  <c:v>Commercial Buildings Sector</c:v>
                </c:pt>
              </c:strCache>
            </c:strRef>
          </c:tx>
          <c:spPr>
            <a:ln w="28575" cap="rnd">
              <a:solidFill>
                <a:schemeClr val="accent6"/>
              </a:solidFill>
              <a:round/>
            </a:ln>
            <a:effectLst/>
          </c:spPr>
          <c:marker>
            <c:symbol val="none"/>
          </c:marker>
          <c:val>
            <c:numRef>
              <c:f>CN_Summary_fuelprice!$B$97:$AU$97</c:f>
              <c:numCache>
                <c:formatCode>General</c:formatCode>
                <c:ptCount val="46"/>
                <c:pt idx="3" formatCode="0.00E+00">
                  <c:v>1.8657830940214759E-5</c:v>
                </c:pt>
                <c:pt idx="4" formatCode="0.00E+00">
                  <c:v>1.6685429630014623E-5</c:v>
                </c:pt>
                <c:pt idx="5" formatCode="0.00E+00">
                  <c:v>1.0442595443206737E-5</c:v>
                </c:pt>
                <c:pt idx="6" formatCode="0.00E+00">
                  <c:v>1.4270412844806099E-5</c:v>
                </c:pt>
                <c:pt idx="7" formatCode="0.00E+00">
                  <c:v>1.4466179429847789E-5</c:v>
                </c:pt>
                <c:pt idx="8" formatCode="0.00E+00">
                  <c:v>1.461167142718888E-5</c:v>
                </c:pt>
                <c:pt idx="9" formatCode="0.00E+00">
                  <c:v>1.4999687382904882E-5</c:v>
                </c:pt>
                <c:pt idx="10" formatCode="0.00E+00">
                  <c:v>1.4812415727916493E-5</c:v>
                </c:pt>
                <c:pt idx="11" formatCode="0.00E+00">
                  <c:v>1.4378829322067798E-5</c:v>
                </c:pt>
                <c:pt idx="12" formatCode="0.00E+00">
                  <c:v>1.4099285780990378E-5</c:v>
                </c:pt>
                <c:pt idx="13" formatCode="0.00E+00">
                  <c:v>1.4491665385494864E-5</c:v>
                </c:pt>
                <c:pt idx="14" formatCode="0.00E+00">
                  <c:v>1.4684793911828128E-5</c:v>
                </c:pt>
                <c:pt idx="15" formatCode="0.00E+00">
                  <c:v>1.4907423011752767E-5</c:v>
                </c:pt>
                <c:pt idx="16" formatCode="0.00E+00">
                  <c:v>1.5441327769056698E-5</c:v>
                </c:pt>
                <c:pt idx="17" formatCode="0.00E+00">
                  <c:v>1.5551630637072345E-5</c:v>
                </c:pt>
                <c:pt idx="18" formatCode="0.00E+00">
                  <c:v>1.5796076953195229E-5</c:v>
                </c:pt>
                <c:pt idx="19" formatCode="0.00E+00">
                  <c:v>1.5935063258556382E-5</c:v>
                </c:pt>
                <c:pt idx="20" formatCode="0.00E+00">
                  <c:v>1.6035260056315839E-5</c:v>
                </c:pt>
                <c:pt idx="21" formatCode="0.00E+00">
                  <c:v>1.5898498092179819E-5</c:v>
                </c:pt>
                <c:pt idx="22" formatCode="0.00E+00">
                  <c:v>1.5818137550719048E-5</c:v>
                </c:pt>
                <c:pt idx="23" formatCode="0.00E+00">
                  <c:v>1.5973250009287955E-5</c:v>
                </c:pt>
                <c:pt idx="24" formatCode="0.00E+00">
                  <c:v>1.614639236267348E-5</c:v>
                </c:pt>
                <c:pt idx="25" formatCode="0.00E+00">
                  <c:v>1.6033752813564132E-5</c:v>
                </c:pt>
                <c:pt idx="26" formatCode="0.00E+00">
                  <c:v>1.6374881425169997E-5</c:v>
                </c:pt>
                <c:pt idx="27" formatCode="0.00E+00">
                  <c:v>1.6500957832093274E-5</c:v>
                </c:pt>
                <c:pt idx="28" formatCode="0.00E+00">
                  <c:v>1.6587919912313576E-5</c:v>
                </c:pt>
                <c:pt idx="29" formatCode="0.00E+00">
                  <c:v>1.671410326777972E-5</c:v>
                </c:pt>
                <c:pt idx="30" formatCode="0.00E+00">
                  <c:v>1.6882367502937799E-5</c:v>
                </c:pt>
                <c:pt idx="31" formatCode="0.00E+00">
                  <c:v>1.7108737326300695E-5</c:v>
                </c:pt>
                <c:pt idx="32" formatCode="0.00E+00">
                  <c:v>1.7233308084472829E-5</c:v>
                </c:pt>
                <c:pt idx="33" formatCode="0.00E+00">
                  <c:v>1.7329247942045235E-5</c:v>
                </c:pt>
                <c:pt idx="34" formatCode="0.00E+00">
                  <c:v>1.7385453552851316E-5</c:v>
                </c:pt>
                <c:pt idx="35" formatCode="0.00E+00">
                  <c:v>1.7545824579297806E-5</c:v>
                </c:pt>
                <c:pt idx="36" formatCode="0.00E+00">
                  <c:v>1.7741846462007303E-5</c:v>
                </c:pt>
                <c:pt idx="37" formatCode="0.00E+00">
                  <c:v>1.7854320154734574E-5</c:v>
                </c:pt>
                <c:pt idx="38" formatCode="0.00E+00">
                  <c:v>1.7995155026736219E-5</c:v>
                </c:pt>
                <c:pt idx="39" formatCode="0.00E+00">
                  <c:v>1.8136305799489603E-5</c:v>
                </c:pt>
                <c:pt idx="40" formatCode="0.00E+00">
                  <c:v>1.8267837134315677E-5</c:v>
                </c:pt>
                <c:pt idx="41" formatCode="0.00E+00">
                  <c:v>1.8392565790161029E-5</c:v>
                </c:pt>
                <c:pt idx="42" formatCode="0.00E+00">
                  <c:v>1.851767274735816E-5</c:v>
                </c:pt>
                <c:pt idx="43" formatCode="0.00E+00">
                  <c:v>1.8659404286118877E-5</c:v>
                </c:pt>
                <c:pt idx="44" formatCode="0.00E+00">
                  <c:v>1.8805267540666318E-5</c:v>
                </c:pt>
                <c:pt idx="45" formatCode="0.00E+00">
                  <c:v>1.8949061606749417E-5</c:v>
                </c:pt>
              </c:numCache>
            </c:numRef>
          </c:val>
          <c:smooth val="0"/>
          <c:extLst>
            <c:ext xmlns:c16="http://schemas.microsoft.com/office/drawing/2014/chart" uri="{C3380CC4-5D6E-409C-BE32-E72D297353CC}">
              <c16:uniqueId val="{00000003-62DC-4741-B359-94A484FF4992}"/>
            </c:ext>
          </c:extLst>
        </c:ser>
        <c:ser>
          <c:idx val="6"/>
          <c:order val="4"/>
          <c:tx>
            <c:strRef>
              <c:f>CN_Summary_fuelprice!$A$98</c:f>
              <c:strCache>
                <c:ptCount val="1"/>
                <c:pt idx="0">
                  <c:v>Industry Sector</c:v>
                </c:pt>
              </c:strCache>
            </c:strRef>
          </c:tx>
          <c:spPr>
            <a:ln w="28575" cap="rnd">
              <a:solidFill>
                <a:schemeClr val="accent1">
                  <a:lumMod val="60000"/>
                </a:schemeClr>
              </a:solidFill>
              <a:round/>
            </a:ln>
            <a:effectLst/>
          </c:spPr>
          <c:marker>
            <c:symbol val="none"/>
          </c:marker>
          <c:val>
            <c:numRef>
              <c:f>CN_Summary_fuelprice!$B$98:$AU$98</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62DC-4741-B359-94A484FF4992}"/>
            </c:ext>
          </c:extLst>
        </c:ser>
        <c:ser>
          <c:idx val="7"/>
          <c:order val="5"/>
          <c:tx>
            <c:strRef>
              <c:f>CN_Summary_fuelprice!$A$99</c:f>
              <c:strCache>
                <c:ptCount val="1"/>
                <c:pt idx="0">
                  <c:v>District Heating Sector</c:v>
                </c:pt>
              </c:strCache>
            </c:strRef>
          </c:tx>
          <c:spPr>
            <a:ln w="28575" cap="rnd">
              <a:solidFill>
                <a:schemeClr val="accent2">
                  <a:lumMod val="60000"/>
                </a:schemeClr>
              </a:solidFill>
              <a:round/>
            </a:ln>
            <a:effectLst/>
          </c:spPr>
          <c:marker>
            <c:symbol val="none"/>
          </c:marker>
          <c:val>
            <c:numRef>
              <c:f>CN_Summary_fuelprice!$B$99:$AU$99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62DC-4741-B359-94A484FF4992}"/>
            </c:ext>
          </c:extLst>
        </c:ser>
        <c:ser>
          <c:idx val="8"/>
          <c:order val="6"/>
          <c:tx>
            <c:strRef>
              <c:f>CN_Summary_fuelprice!$A$100</c:f>
              <c:strCache>
                <c:ptCount val="1"/>
                <c:pt idx="0">
                  <c:v>LULUCF Sector</c:v>
                </c:pt>
              </c:strCache>
            </c:strRef>
          </c:tx>
          <c:spPr>
            <a:ln w="28575" cap="rnd">
              <a:solidFill>
                <a:schemeClr val="accent3">
                  <a:lumMod val="60000"/>
                </a:schemeClr>
              </a:solidFill>
              <a:round/>
            </a:ln>
            <a:effectLst/>
          </c:spPr>
          <c:marker>
            <c:symbol val="none"/>
          </c:marker>
          <c:val>
            <c:numRef>
              <c:f>CN_Summary_fuelprice!$B$100:$AU$100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2DC-4741-B359-94A484FF4992}"/>
            </c:ext>
          </c:extLst>
        </c:ser>
        <c:ser>
          <c:idx val="0"/>
          <c:order val="7"/>
          <c:tx>
            <c:strRef>
              <c:f>CN_Summary_fuelprice!$A$101</c:f>
              <c:strCache>
                <c:ptCount val="1"/>
                <c:pt idx="0">
                  <c:v>Geoengineering Sector</c:v>
                </c:pt>
              </c:strCache>
            </c:strRef>
          </c:tx>
          <c:spPr>
            <a:ln w="28575" cap="rnd">
              <a:solidFill>
                <a:schemeClr val="accent1"/>
              </a:solidFill>
              <a:round/>
            </a:ln>
            <a:effectLst/>
          </c:spPr>
          <c:marker>
            <c:symbol val="none"/>
          </c:marker>
          <c:val>
            <c:numRef>
              <c:f>CN_Summary_fuelprice!$B$101:$AU$101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62DC-4741-B359-94A484FF499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CN_Summary_fuelprice!$A$104</c:f>
              <c:strCache>
                <c:ptCount val="1"/>
                <c:pt idx="0">
                  <c:v>Transportation Sector</c:v>
                </c:pt>
              </c:strCache>
            </c:strRef>
          </c:tx>
          <c:spPr>
            <a:ln w="28575" cap="rnd">
              <a:solidFill>
                <a:schemeClr val="accent3"/>
              </a:solidFill>
              <a:round/>
            </a:ln>
            <a:effectLst/>
          </c:spPr>
          <c:marker>
            <c:symbol val="none"/>
          </c:marker>
          <c:val>
            <c:numRef>
              <c:f>CN_Summary_fuelprice!$B$104:$AU$104</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D9C-4944-BDB2-885F2FE03BEC}"/>
            </c:ext>
          </c:extLst>
        </c:ser>
        <c:ser>
          <c:idx val="3"/>
          <c:order val="1"/>
          <c:tx>
            <c:strRef>
              <c:f>CN_Summary_fuelprice!$A$105</c:f>
              <c:strCache>
                <c:ptCount val="1"/>
                <c:pt idx="0">
                  <c:v>Electricity Sector</c:v>
                </c:pt>
              </c:strCache>
            </c:strRef>
          </c:tx>
          <c:spPr>
            <a:ln w="28575" cap="rnd">
              <a:solidFill>
                <a:schemeClr val="accent4"/>
              </a:solidFill>
              <a:round/>
            </a:ln>
            <a:effectLst/>
          </c:spPr>
          <c:marker>
            <c:symbol val="none"/>
          </c:marker>
          <c:val>
            <c:numRef>
              <c:f>CN_Summary_fuelprice!$B$105:$AU$105</c:f>
              <c:numCache>
                <c:formatCode>0.00E+00</c:formatCode>
                <c:ptCount val="46"/>
                <c:pt idx="1">
                  <c:v>1.576016865698094E-6</c:v>
                </c:pt>
                <c:pt idx="2">
                  <c:v>1.8360087390665483E-6</c:v>
                </c:pt>
                <c:pt idx="3">
                  <c:v>1.9995325428763036E-6</c:v>
                </c:pt>
                <c:pt idx="4">
                  <c:v>2.1630563466860585E-6</c:v>
                </c:pt>
                <c:pt idx="5">
                  <c:v>2.2106368064180819E-6</c:v>
                </c:pt>
                <c:pt idx="6">
                  <c:v>3.0605481935035208E-6</c:v>
                </c:pt>
                <c:pt idx="7">
                  <c:v>3.1866149749535927E-6</c:v>
                </c:pt>
                <c:pt idx="8">
                  <c:v>3.1943287480064613E-6</c:v>
                </c:pt>
                <c:pt idx="9">
                  <c:v>3.074248775492945E-6</c:v>
                </c:pt>
                <c:pt idx="10">
                  <c:v>3.0203067315117079E-6</c:v>
                </c:pt>
                <c:pt idx="11">
                  <c:v>2.8912817244920236E-6</c:v>
                </c:pt>
                <c:pt idx="12">
                  <c:v>2.8602411435421282E-6</c:v>
                </c:pt>
                <c:pt idx="13">
                  <c:v>2.8324002433299586E-6</c:v>
                </c:pt>
                <c:pt idx="14">
                  <c:v>2.7672904980632245E-6</c:v>
                </c:pt>
                <c:pt idx="15">
                  <c:v>2.757787398300952E-6</c:v>
                </c:pt>
                <c:pt idx="16">
                  <c:v>2.7508539571821218E-6</c:v>
                </c:pt>
                <c:pt idx="17">
                  <c:v>2.7577666107699228E-6</c:v>
                </c:pt>
                <c:pt idx="18">
                  <c:v>2.7190970059321259E-6</c:v>
                </c:pt>
                <c:pt idx="19">
                  <c:v>2.6951161903280879E-6</c:v>
                </c:pt>
                <c:pt idx="20">
                  <c:v>2.6867787913443275E-6</c:v>
                </c:pt>
                <c:pt idx="21">
                  <c:v>2.66352553932633E-6</c:v>
                </c:pt>
                <c:pt idx="22">
                  <c:v>2.6478421466848415E-6</c:v>
                </c:pt>
                <c:pt idx="23">
                  <c:v>2.6456162818238147E-6</c:v>
                </c:pt>
                <c:pt idx="24">
                  <c:v>2.6667779884120547E-6</c:v>
                </c:pt>
                <c:pt idx="25">
                  <c:v>2.6621967363812772E-6</c:v>
                </c:pt>
                <c:pt idx="26">
                  <c:v>2.6605337338989006E-6</c:v>
                </c:pt>
                <c:pt idx="27">
                  <c:v>2.6587571995162849E-6</c:v>
                </c:pt>
                <c:pt idx="28">
                  <c:v>2.6507060288443959E-6</c:v>
                </c:pt>
                <c:pt idx="29">
                  <c:v>2.6483234579802217E-6</c:v>
                </c:pt>
                <c:pt idx="30">
                  <c:v>2.6445545187004514E-6</c:v>
                </c:pt>
                <c:pt idx="31">
                  <c:v>2.6370262343860014E-6</c:v>
                </c:pt>
                <c:pt idx="32">
                  <c:v>2.6336330697056137E-6</c:v>
                </c:pt>
                <c:pt idx="33">
                  <c:v>2.6299856575303246E-6</c:v>
                </c:pt>
                <c:pt idx="34">
                  <c:v>2.6132868739500776E-6</c:v>
                </c:pt>
                <c:pt idx="35">
                  <c:v>2.6094763596082472E-6</c:v>
                </c:pt>
                <c:pt idx="36">
                  <c:v>2.6088974196007028E-6</c:v>
                </c:pt>
                <c:pt idx="37">
                  <c:v>2.6023713533000712E-6</c:v>
                </c:pt>
                <c:pt idx="38">
                  <c:v>2.5959863341277724E-6</c:v>
                </c:pt>
                <c:pt idx="39">
                  <c:v>2.5900320751623171E-6</c:v>
                </c:pt>
                <c:pt idx="40">
                  <c:v>2.5834334925263501E-6</c:v>
                </c:pt>
                <c:pt idx="41">
                  <c:v>2.5771817605647927E-6</c:v>
                </c:pt>
                <c:pt idx="42">
                  <c:v>2.5713052839940322E-6</c:v>
                </c:pt>
                <c:pt idx="43">
                  <c:v>2.5651873719124278E-6</c:v>
                </c:pt>
                <c:pt idx="44">
                  <c:v>2.5596275228980757E-6</c:v>
                </c:pt>
                <c:pt idx="45">
                  <c:v>2.5549171966985193E-6</c:v>
                </c:pt>
              </c:numCache>
            </c:numRef>
          </c:val>
          <c:smooth val="0"/>
          <c:extLst>
            <c:ext xmlns:c16="http://schemas.microsoft.com/office/drawing/2014/chart" uri="{C3380CC4-5D6E-409C-BE32-E72D297353CC}">
              <c16:uniqueId val="{00000001-2D9C-4944-BDB2-885F2FE03BEC}"/>
            </c:ext>
          </c:extLst>
        </c:ser>
        <c:ser>
          <c:idx val="4"/>
          <c:order val="2"/>
          <c:tx>
            <c:strRef>
              <c:f>CN_Summary_fuelprice!$A$106</c:f>
              <c:strCache>
                <c:ptCount val="1"/>
                <c:pt idx="0">
                  <c:v>Residential Buildings Sector</c:v>
                </c:pt>
              </c:strCache>
            </c:strRef>
          </c:tx>
          <c:spPr>
            <a:ln w="28575" cap="rnd">
              <a:solidFill>
                <a:schemeClr val="accent5"/>
              </a:solidFill>
              <a:round/>
            </a:ln>
            <a:effectLst/>
          </c:spPr>
          <c:marker>
            <c:symbol val="none"/>
          </c:marker>
          <c:val>
            <c:numRef>
              <c:f>CN_Summary_fuelprice!$B$106:$AU$106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2D9C-4944-BDB2-885F2FE03BEC}"/>
            </c:ext>
          </c:extLst>
        </c:ser>
        <c:ser>
          <c:idx val="5"/>
          <c:order val="3"/>
          <c:tx>
            <c:strRef>
              <c:f>CN_Summary_fuelprice!$A$107</c:f>
              <c:strCache>
                <c:ptCount val="1"/>
                <c:pt idx="0">
                  <c:v>Commercial Buildings Sector</c:v>
                </c:pt>
              </c:strCache>
            </c:strRef>
          </c:tx>
          <c:spPr>
            <a:ln w="28575" cap="rnd">
              <a:solidFill>
                <a:schemeClr val="accent6"/>
              </a:solidFill>
              <a:round/>
            </a:ln>
            <a:effectLst/>
          </c:spPr>
          <c:marker>
            <c:symbol val="none"/>
          </c:marker>
          <c:val>
            <c:numRef>
              <c:f>CN_Summary_fuelprice!$B$107:$AU$107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2D9C-4944-BDB2-885F2FE03BEC}"/>
            </c:ext>
          </c:extLst>
        </c:ser>
        <c:ser>
          <c:idx val="6"/>
          <c:order val="4"/>
          <c:tx>
            <c:strRef>
              <c:f>CN_Summary_fuelprice!$A$108</c:f>
              <c:strCache>
                <c:ptCount val="1"/>
                <c:pt idx="0">
                  <c:v>Industry Sector</c:v>
                </c:pt>
              </c:strCache>
            </c:strRef>
          </c:tx>
          <c:spPr>
            <a:ln w="28575" cap="rnd">
              <a:solidFill>
                <a:schemeClr val="accent1">
                  <a:lumMod val="60000"/>
                </a:schemeClr>
              </a:solidFill>
              <a:round/>
            </a:ln>
            <a:effectLst/>
          </c:spPr>
          <c:marker>
            <c:symbol val="none"/>
          </c:marker>
          <c:val>
            <c:numRef>
              <c:f>CN_Summary_fuelprice!$B$108:$AU$108</c:f>
              <c:numCache>
                <c:formatCode>General</c:formatCode>
                <c:ptCount val="46"/>
                <c:pt idx="5" formatCode="0.00E+00">
                  <c:v>2.2106368064180819E-6</c:v>
                </c:pt>
                <c:pt idx="6" formatCode="0.00E+00">
                  <c:v>3.0605481935035208E-6</c:v>
                </c:pt>
                <c:pt idx="7" formatCode="0.00E+00">
                  <c:v>3.1866149749535927E-6</c:v>
                </c:pt>
                <c:pt idx="8" formatCode="0.00E+00">
                  <c:v>3.1943287480064613E-6</c:v>
                </c:pt>
                <c:pt idx="9" formatCode="0.00E+00">
                  <c:v>3.074248775492945E-6</c:v>
                </c:pt>
                <c:pt idx="10" formatCode="0.00E+00">
                  <c:v>3.0203067315117079E-6</c:v>
                </c:pt>
                <c:pt idx="11" formatCode="0.00E+00">
                  <c:v>2.8912817244920236E-6</c:v>
                </c:pt>
                <c:pt idx="12" formatCode="0.00E+00">
                  <c:v>2.8602411435421282E-6</c:v>
                </c:pt>
                <c:pt idx="13" formatCode="0.00E+00">
                  <c:v>2.8324002433299586E-6</c:v>
                </c:pt>
                <c:pt idx="14" formatCode="0.00E+00">
                  <c:v>2.7672904980632245E-6</c:v>
                </c:pt>
                <c:pt idx="15" formatCode="0.00E+00">
                  <c:v>2.757787398300952E-6</c:v>
                </c:pt>
                <c:pt idx="16" formatCode="0.00E+00">
                  <c:v>2.7508539571821218E-6</c:v>
                </c:pt>
                <c:pt idx="17" formatCode="0.00E+00">
                  <c:v>2.7577666107699228E-6</c:v>
                </c:pt>
                <c:pt idx="18" formatCode="0.00E+00">
                  <c:v>2.7190970059321259E-6</c:v>
                </c:pt>
                <c:pt idx="19" formatCode="0.00E+00">
                  <c:v>2.6951161903280879E-6</c:v>
                </c:pt>
                <c:pt idx="20" formatCode="0.00E+00">
                  <c:v>2.6867787913443275E-6</c:v>
                </c:pt>
                <c:pt idx="21" formatCode="0.00E+00">
                  <c:v>2.66352553932633E-6</c:v>
                </c:pt>
                <c:pt idx="22" formatCode="0.00E+00">
                  <c:v>2.6478421466848415E-6</c:v>
                </c:pt>
                <c:pt idx="23" formatCode="0.00E+00">
                  <c:v>2.6456162818238147E-6</c:v>
                </c:pt>
                <c:pt idx="24" formatCode="0.00E+00">
                  <c:v>2.6667779884120547E-6</c:v>
                </c:pt>
                <c:pt idx="25" formatCode="0.00E+00">
                  <c:v>2.6621967363812772E-6</c:v>
                </c:pt>
                <c:pt idx="26" formatCode="0.00E+00">
                  <c:v>2.6605337338989006E-6</c:v>
                </c:pt>
                <c:pt idx="27" formatCode="0.00E+00">
                  <c:v>2.6587571995162849E-6</c:v>
                </c:pt>
                <c:pt idx="28" formatCode="0.00E+00">
                  <c:v>2.6507060288443959E-6</c:v>
                </c:pt>
                <c:pt idx="29" formatCode="0.00E+00">
                  <c:v>2.6483234579802217E-6</c:v>
                </c:pt>
                <c:pt idx="30" formatCode="0.00E+00">
                  <c:v>2.6445545187004514E-6</c:v>
                </c:pt>
                <c:pt idx="31" formatCode="0.00E+00">
                  <c:v>2.6370262343860014E-6</c:v>
                </c:pt>
                <c:pt idx="32" formatCode="0.00E+00">
                  <c:v>2.6336330697056137E-6</c:v>
                </c:pt>
                <c:pt idx="33" formatCode="0.00E+00">
                  <c:v>2.6299856575303246E-6</c:v>
                </c:pt>
                <c:pt idx="34" formatCode="0.00E+00">
                  <c:v>2.6132868739500776E-6</c:v>
                </c:pt>
                <c:pt idx="35" formatCode="0.00E+00">
                  <c:v>2.6094763596082472E-6</c:v>
                </c:pt>
                <c:pt idx="36" formatCode="0.00E+00">
                  <c:v>2.6088974196007028E-6</c:v>
                </c:pt>
                <c:pt idx="37" formatCode="0.00E+00">
                  <c:v>2.6023713533000712E-6</c:v>
                </c:pt>
                <c:pt idx="38" formatCode="0.00E+00">
                  <c:v>2.5959863341277724E-6</c:v>
                </c:pt>
                <c:pt idx="39" formatCode="0.00E+00">
                  <c:v>2.5900320751623171E-6</c:v>
                </c:pt>
                <c:pt idx="40" formatCode="0.00E+00">
                  <c:v>2.5834334925263501E-6</c:v>
                </c:pt>
                <c:pt idx="41" formatCode="0.00E+00">
                  <c:v>2.5771817605647927E-6</c:v>
                </c:pt>
                <c:pt idx="42" formatCode="0.00E+00">
                  <c:v>2.5713052839940322E-6</c:v>
                </c:pt>
                <c:pt idx="43" formatCode="0.00E+00">
                  <c:v>2.5651873719124278E-6</c:v>
                </c:pt>
                <c:pt idx="44" formatCode="0.00E+00">
                  <c:v>2.5596275228980757E-6</c:v>
                </c:pt>
                <c:pt idx="45" formatCode="0.00E+00">
                  <c:v>2.5549171966985193E-6</c:v>
                </c:pt>
              </c:numCache>
            </c:numRef>
          </c:val>
          <c:smooth val="0"/>
          <c:extLst>
            <c:ext xmlns:c16="http://schemas.microsoft.com/office/drawing/2014/chart" uri="{C3380CC4-5D6E-409C-BE32-E72D297353CC}">
              <c16:uniqueId val="{00000004-2D9C-4944-BDB2-885F2FE03BEC}"/>
            </c:ext>
          </c:extLst>
        </c:ser>
        <c:ser>
          <c:idx val="7"/>
          <c:order val="5"/>
          <c:tx>
            <c:strRef>
              <c:f>CN_Summary_fuelprice!$A$109</c:f>
              <c:strCache>
                <c:ptCount val="1"/>
                <c:pt idx="0">
                  <c:v>District Heating Sector</c:v>
                </c:pt>
              </c:strCache>
            </c:strRef>
          </c:tx>
          <c:spPr>
            <a:ln w="28575" cap="rnd">
              <a:solidFill>
                <a:schemeClr val="accent2">
                  <a:lumMod val="60000"/>
                </a:schemeClr>
              </a:solidFill>
              <a:round/>
            </a:ln>
            <a:effectLst/>
          </c:spPr>
          <c:marker>
            <c:symbol val="none"/>
          </c:marker>
          <c:val>
            <c:numRef>
              <c:f>CN_Summary_fuelprice!$B$109:$AU$109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D9C-4944-BDB2-885F2FE03BEC}"/>
            </c:ext>
          </c:extLst>
        </c:ser>
        <c:ser>
          <c:idx val="8"/>
          <c:order val="6"/>
          <c:tx>
            <c:strRef>
              <c:f>CN_Summary_fuelprice!$A$110</c:f>
              <c:strCache>
                <c:ptCount val="1"/>
                <c:pt idx="0">
                  <c:v>LULUCF Sector</c:v>
                </c:pt>
              </c:strCache>
            </c:strRef>
          </c:tx>
          <c:spPr>
            <a:ln w="28575" cap="rnd">
              <a:solidFill>
                <a:schemeClr val="accent3">
                  <a:lumMod val="60000"/>
                </a:schemeClr>
              </a:solidFill>
              <a:round/>
            </a:ln>
            <a:effectLst/>
          </c:spPr>
          <c:marker>
            <c:symbol val="none"/>
          </c:marker>
          <c:val>
            <c:numRef>
              <c:f>CN_Summary_fuelprice!$B$110:$AU$110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D9C-4944-BDB2-885F2FE03BEC}"/>
            </c:ext>
          </c:extLst>
        </c:ser>
        <c:ser>
          <c:idx val="0"/>
          <c:order val="7"/>
          <c:tx>
            <c:strRef>
              <c:f>CN_Summary_fuelprice!$A$111</c:f>
              <c:strCache>
                <c:ptCount val="1"/>
                <c:pt idx="0">
                  <c:v>Geoengineering Sector</c:v>
                </c:pt>
              </c:strCache>
            </c:strRef>
          </c:tx>
          <c:spPr>
            <a:ln w="28575" cap="rnd">
              <a:solidFill>
                <a:schemeClr val="accent1"/>
              </a:solidFill>
              <a:round/>
            </a:ln>
            <a:effectLst/>
          </c:spPr>
          <c:marker>
            <c:symbol val="none"/>
          </c:marker>
          <c:val>
            <c:numRef>
              <c:f>CN_Summary_fuelprice!$B$111:$AU$111</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2D9C-4944-BDB2-885F2FE03BE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CN_Summary_fuelprice!$A$114</c:f>
              <c:strCache>
                <c:ptCount val="1"/>
                <c:pt idx="0">
                  <c:v>Transportation Sector</c:v>
                </c:pt>
              </c:strCache>
            </c:strRef>
          </c:tx>
          <c:spPr>
            <a:ln w="28575" cap="rnd">
              <a:solidFill>
                <a:schemeClr val="accent2"/>
              </a:solidFill>
              <a:round/>
            </a:ln>
            <a:effectLst/>
          </c:spPr>
          <c:marker>
            <c:symbol val="none"/>
          </c:marker>
          <c:val>
            <c:numRef>
              <c:f>CN_Summary_fuelprice!$B$114:$AU$114</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E88C-4171-BD44-D08E70229778}"/>
            </c:ext>
          </c:extLst>
        </c:ser>
        <c:ser>
          <c:idx val="2"/>
          <c:order val="1"/>
          <c:tx>
            <c:strRef>
              <c:f>CN_Summary_fuelprice!$A$115</c:f>
              <c:strCache>
                <c:ptCount val="1"/>
                <c:pt idx="0">
                  <c:v>Electricity Sector</c:v>
                </c:pt>
              </c:strCache>
            </c:strRef>
          </c:tx>
          <c:spPr>
            <a:ln w="28575" cap="rnd">
              <a:solidFill>
                <a:schemeClr val="accent3"/>
              </a:solidFill>
              <a:round/>
            </a:ln>
            <a:effectLst/>
          </c:spPr>
          <c:marker>
            <c:symbol val="none"/>
          </c:marker>
          <c:val>
            <c:numRef>
              <c:f>CN_Summary_fuelprice!$B$115:$AU$115</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1-E88C-4171-BD44-D08E70229778}"/>
            </c:ext>
          </c:extLst>
        </c:ser>
        <c:ser>
          <c:idx val="3"/>
          <c:order val="2"/>
          <c:tx>
            <c:strRef>
              <c:f>CN_Summary_fuelprice!$A$116</c:f>
              <c:strCache>
                <c:ptCount val="1"/>
                <c:pt idx="0">
                  <c:v>Residential Buildings Sector</c:v>
                </c:pt>
              </c:strCache>
            </c:strRef>
          </c:tx>
          <c:spPr>
            <a:ln w="28575" cap="rnd">
              <a:solidFill>
                <a:schemeClr val="accent4"/>
              </a:solidFill>
              <a:round/>
            </a:ln>
            <a:effectLst/>
          </c:spPr>
          <c:marker>
            <c:symbol val="none"/>
          </c:marker>
          <c:val>
            <c:numRef>
              <c:f>CN_Summary_fuelprice!$B$116:$AU$116</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E88C-4171-BD44-D08E70229778}"/>
            </c:ext>
          </c:extLst>
        </c:ser>
        <c:ser>
          <c:idx val="4"/>
          <c:order val="3"/>
          <c:tx>
            <c:strRef>
              <c:f>CN_Summary_fuelprice!$A$117</c:f>
              <c:strCache>
                <c:ptCount val="1"/>
                <c:pt idx="0">
                  <c:v>Commercial Buildings Sector</c:v>
                </c:pt>
              </c:strCache>
            </c:strRef>
          </c:tx>
          <c:spPr>
            <a:ln w="28575" cap="rnd">
              <a:solidFill>
                <a:schemeClr val="accent5"/>
              </a:solidFill>
              <a:round/>
            </a:ln>
            <a:effectLst/>
          </c:spPr>
          <c:marker>
            <c:symbol val="none"/>
          </c:marker>
          <c:val>
            <c:numRef>
              <c:f>CN_Summary_fuelprice!$B$117:$AU$117</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E88C-4171-BD44-D08E70229778}"/>
            </c:ext>
          </c:extLst>
        </c:ser>
        <c:ser>
          <c:idx val="5"/>
          <c:order val="4"/>
          <c:tx>
            <c:strRef>
              <c:f>CN_Summary_fuelprice!$A$118</c:f>
              <c:strCache>
                <c:ptCount val="1"/>
                <c:pt idx="0">
                  <c:v>Industry Sector</c:v>
                </c:pt>
              </c:strCache>
            </c:strRef>
          </c:tx>
          <c:spPr>
            <a:ln w="28575" cap="rnd">
              <a:solidFill>
                <a:schemeClr val="accent6"/>
              </a:solidFill>
              <a:round/>
            </a:ln>
            <a:effectLst/>
          </c:spPr>
          <c:marker>
            <c:symbol val="none"/>
          </c:marker>
          <c:val>
            <c:numRef>
              <c:f>CN_Summary_fuelprice!$B$118:$AU$118</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4-E88C-4171-BD44-D08E70229778}"/>
            </c:ext>
          </c:extLst>
        </c:ser>
        <c:ser>
          <c:idx val="6"/>
          <c:order val="5"/>
          <c:tx>
            <c:strRef>
              <c:f>CN_Summary_fuelprice!$A$119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CN_Summary_fuelprice!$B$119:$AU$119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E88C-4171-BD44-D08E70229778}"/>
            </c:ext>
          </c:extLst>
        </c:ser>
        <c:ser>
          <c:idx val="7"/>
          <c:order val="6"/>
          <c:tx>
            <c:strRef>
              <c:f>CN_Summary_fuelprice!$A$120</c:f>
              <c:strCache>
                <c:ptCount val="1"/>
                <c:pt idx="0">
                  <c:v>LULUCF Sector</c:v>
                </c:pt>
              </c:strCache>
            </c:strRef>
          </c:tx>
          <c:spPr>
            <a:ln w="28575" cap="rnd">
              <a:solidFill>
                <a:schemeClr val="accent2">
                  <a:lumMod val="60000"/>
                </a:schemeClr>
              </a:solidFill>
              <a:round/>
            </a:ln>
            <a:effectLst/>
          </c:spPr>
          <c:marker>
            <c:symbol val="none"/>
          </c:marker>
          <c:val>
            <c:numRef>
              <c:f>CN_Summary_fuelprice!$B$120:$AU$120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E88C-4171-BD44-D08E70229778}"/>
            </c:ext>
          </c:extLst>
        </c:ser>
        <c:ser>
          <c:idx val="8"/>
          <c:order val="7"/>
          <c:tx>
            <c:strRef>
              <c:f>CN_Summary_fuelprice!$A$121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CN_Summary_fuelprice!$B$121:$AU$121</c:f>
              <c:numCache>
                <c:formatCode>0.00E+00</c:formatCode>
                <c:ptCount val="46"/>
                <c:pt idx="0">
                  <c:v>8.530654795242392E-6</c:v>
                </c:pt>
                <c:pt idx="1">
                  <c:v>7.1197454823498096E-6</c:v>
                </c:pt>
                <c:pt idx="2">
                  <c:v>8.6159913815198505E-6</c:v>
                </c:pt>
                <c:pt idx="3">
                  <c:v>1.0885719564295667E-5</c:v>
                </c:pt>
                <c:pt idx="4">
                  <c:v>9.6088708722553489E-6</c:v>
                </c:pt>
                <c:pt idx="5">
                  <c:v>6.447346428534108E-6</c:v>
                </c:pt>
                <c:pt idx="6">
                  <c:v>7.0663854842348942E-6</c:v>
                </c:pt>
                <c:pt idx="7">
                  <c:v>8.0682605174133683E-6</c:v>
                </c:pt>
                <c:pt idx="8">
                  <c:v>8.6235956936712569E-6</c:v>
                </c:pt>
                <c:pt idx="9">
                  <c:v>9.1506130012222032E-6</c:v>
                </c:pt>
                <c:pt idx="10">
                  <c:v>9.3510138973972108E-6</c:v>
                </c:pt>
                <c:pt idx="11">
                  <c:v>9.5678243857991798E-6</c:v>
                </c:pt>
                <c:pt idx="12">
                  <c:v>9.3493655359541189E-6</c:v>
                </c:pt>
                <c:pt idx="13">
                  <c:v>9.4675481834610836E-6</c:v>
                </c:pt>
                <c:pt idx="14">
                  <c:v>9.6695638940704946E-6</c:v>
                </c:pt>
                <c:pt idx="15">
                  <c:v>1.0028628831918523E-5</c:v>
                </c:pt>
                <c:pt idx="16">
                  <c:v>1.020775855441761E-5</c:v>
                </c:pt>
                <c:pt idx="17">
                  <c:v>1.0507658784430656E-5</c:v>
                </c:pt>
                <c:pt idx="18">
                  <c:v>1.0632493220333786E-5</c:v>
                </c:pt>
                <c:pt idx="19">
                  <c:v>1.091829349673961E-5</c:v>
                </c:pt>
                <c:pt idx="20">
                  <c:v>1.1133679695838028E-5</c:v>
                </c:pt>
                <c:pt idx="21">
                  <c:v>1.1242125141753226E-5</c:v>
                </c:pt>
                <c:pt idx="22">
                  <c:v>1.1446833911413174E-5</c:v>
                </c:pt>
                <c:pt idx="23">
                  <c:v>1.1633629490038376E-5</c:v>
                </c:pt>
                <c:pt idx="24">
                  <c:v>1.1947663038346633E-5</c:v>
                </c:pt>
                <c:pt idx="25">
                  <c:v>1.184070788182816E-5</c:v>
                </c:pt>
                <c:pt idx="26">
                  <c:v>1.2282342400331934E-5</c:v>
                </c:pt>
                <c:pt idx="27">
                  <c:v>1.2487647905640953E-5</c:v>
                </c:pt>
                <c:pt idx="28">
                  <c:v>1.2629625409944655E-5</c:v>
                </c:pt>
                <c:pt idx="29">
                  <c:v>1.2767720759596466E-5</c:v>
                </c:pt>
                <c:pt idx="30">
                  <c:v>1.3054600009901217E-5</c:v>
                </c:pt>
                <c:pt idx="31">
                  <c:v>1.3286811492421187E-5</c:v>
                </c:pt>
                <c:pt idx="32">
                  <c:v>1.356713357877275E-5</c:v>
                </c:pt>
                <c:pt idx="33">
                  <c:v>1.3730429477813509E-5</c:v>
                </c:pt>
                <c:pt idx="34">
                  <c:v>1.3692618170289868E-5</c:v>
                </c:pt>
                <c:pt idx="35">
                  <c:v>1.3866033597428996E-5</c:v>
                </c:pt>
                <c:pt idx="36">
                  <c:v>1.4212707340988183E-5</c:v>
                </c:pt>
                <c:pt idx="37">
                  <c:v>1.4368458927017653E-5</c:v>
                </c:pt>
                <c:pt idx="38">
                  <c:v>1.4555852005477318E-5</c:v>
                </c:pt>
                <c:pt idx="39">
                  <c:v>1.4746126603176074E-5</c:v>
                </c:pt>
                <c:pt idx="40">
                  <c:v>1.4926339150155129E-5</c:v>
                </c:pt>
                <c:pt idx="41">
                  <c:v>1.5089278731777003E-5</c:v>
                </c:pt>
                <c:pt idx="42">
                  <c:v>1.5261534071848515E-5</c:v>
                </c:pt>
                <c:pt idx="43">
                  <c:v>1.5440331592075657E-5</c:v>
                </c:pt>
                <c:pt idx="44">
                  <c:v>1.564269219937243E-5</c:v>
                </c:pt>
                <c:pt idx="45">
                  <c:v>1.5855061257461184E-5</c:v>
                </c:pt>
              </c:numCache>
            </c:numRef>
          </c:val>
          <c:smooth val="0"/>
          <c:extLst>
            <c:ext xmlns:c16="http://schemas.microsoft.com/office/drawing/2014/chart" uri="{C3380CC4-5D6E-409C-BE32-E72D297353CC}">
              <c16:uniqueId val="{00000007-E88C-4171-BD44-D08E7022977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CN_Summary_fuelprice!$A$124</c:f>
              <c:strCache>
                <c:ptCount val="1"/>
                <c:pt idx="0">
                  <c:v>Transportation Sector</c:v>
                </c:pt>
              </c:strCache>
            </c:strRef>
          </c:tx>
          <c:spPr>
            <a:ln w="28575" cap="rnd">
              <a:solidFill>
                <a:schemeClr val="accent2"/>
              </a:solidFill>
              <a:round/>
            </a:ln>
            <a:effectLst/>
          </c:spPr>
          <c:marker>
            <c:symbol val="none"/>
          </c:marker>
          <c:val>
            <c:numRef>
              <c:f>CN_Summary_fuelprice!$B$124:$AU$124</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1.3819783416008536E-5</c:v>
                </c:pt>
                <c:pt idx="8" formatCode="0.00E+00">
                  <c:v>1.4125464775850821E-5</c:v>
                </c:pt>
                <c:pt idx="9" formatCode="0.00E+00">
                  <c:v>1.619004178928251E-5</c:v>
                </c:pt>
                <c:pt idx="10" formatCode="0.00E+00">
                  <c:v>1.8486653819050453E-5</c:v>
                </c:pt>
                <c:pt idx="11" formatCode="0.00E+00">
                  <c:v>1.8537524920104646E-5</c:v>
                </c:pt>
                <c:pt idx="12" formatCode="0.00E+00">
                  <c:v>1.906063777681542E-5</c:v>
                </c:pt>
                <c:pt idx="13" formatCode="0.00E+00">
                  <c:v>2.0021771198423478E-5</c:v>
                </c:pt>
                <c:pt idx="14" formatCode="0.00E+00">
                  <c:v>2.0219383350701535E-5</c:v>
                </c:pt>
                <c:pt idx="15" formatCode="0.00E+00">
                  <c:v>2.1687161620132331E-5</c:v>
                </c:pt>
                <c:pt idx="16" formatCode="0.00E+00">
                  <c:v>2.2396068969243169E-5</c:v>
                </c:pt>
                <c:pt idx="17" formatCode="0.00E+00">
                  <c:v>2.1849809158510036E-5</c:v>
                </c:pt>
                <c:pt idx="18" formatCode="0.00E+00">
                  <c:v>2.2409658190648799E-5</c:v>
                </c:pt>
                <c:pt idx="19" formatCode="0.00E+00">
                  <c:v>2.2662117571472212E-5</c:v>
                </c:pt>
                <c:pt idx="20" formatCode="0.00E+00">
                  <c:v>2.34904451713729E-5</c:v>
                </c:pt>
                <c:pt idx="21" formatCode="0.00E+00">
                  <c:v>2.2789314107405133E-5</c:v>
                </c:pt>
                <c:pt idx="22" formatCode="0.00E+00">
                  <c:v>2.3017594441441197E-5</c:v>
                </c:pt>
                <c:pt idx="23" formatCode="0.00E+00">
                  <c:v>2.3298582685302843E-5</c:v>
                </c:pt>
                <c:pt idx="24" formatCode="0.00E+00">
                  <c:v>2.3683333818640333E-5</c:v>
                </c:pt>
                <c:pt idx="25" formatCode="0.00E+00">
                  <c:v>2.3961407685613882E-5</c:v>
                </c:pt>
                <c:pt idx="26" formatCode="0.00E+00">
                  <c:v>2.431212348397734E-5</c:v>
                </c:pt>
                <c:pt idx="27" formatCode="0.00E+00">
                  <c:v>2.4422442732856799E-5</c:v>
                </c:pt>
                <c:pt idx="28" formatCode="0.00E+00">
                  <c:v>2.4905630207951992E-5</c:v>
                </c:pt>
                <c:pt idx="29" formatCode="0.00E+00">
                  <c:v>2.5575671948861101E-5</c:v>
                </c:pt>
                <c:pt idx="30" formatCode="0.00E+00">
                  <c:v>2.6174501266175483E-5</c:v>
                </c:pt>
                <c:pt idx="31" formatCode="0.00E+00">
                  <c:v>2.609905963487136E-5</c:v>
                </c:pt>
                <c:pt idx="32" formatCode="0.00E+00">
                  <c:v>2.729258989844018E-5</c:v>
                </c:pt>
                <c:pt idx="33" formatCode="0.00E+00">
                  <c:v>2.7451383895057428E-5</c:v>
                </c:pt>
                <c:pt idx="34" formatCode="0.00E+00">
                  <c:v>2.7553960471010297E-5</c:v>
                </c:pt>
                <c:pt idx="35" formatCode="0.00E+00">
                  <c:v>2.7888751987517077E-5</c:v>
                </c:pt>
                <c:pt idx="36" formatCode="0.00E+00">
                  <c:v>2.8530040292643164E-5</c:v>
                </c:pt>
                <c:pt idx="37" formatCode="0.00E+00">
                  <c:v>2.8987977313167635E-5</c:v>
                </c:pt>
                <c:pt idx="38" formatCode="0.00E+00">
                  <c:v>2.9446135205839826E-5</c:v>
                </c:pt>
                <c:pt idx="39" formatCode="0.00E+00">
                  <c:v>2.9841924854899331E-5</c:v>
                </c:pt>
                <c:pt idx="40" formatCode="0.00E+00">
                  <c:v>3.0221826371931368E-5</c:v>
                </c:pt>
                <c:pt idx="41" formatCode="0.00E+00">
                  <c:v>3.0628994962265455E-5</c:v>
                </c:pt>
                <c:pt idx="42" formatCode="0.00E+00">
                  <c:v>3.1072339728282334E-5</c:v>
                </c:pt>
                <c:pt idx="43" formatCode="0.00E+00">
                  <c:v>3.1416096731119573E-5</c:v>
                </c:pt>
                <c:pt idx="44" formatCode="0.00E+00">
                  <c:v>3.1895693610373122E-5</c:v>
                </c:pt>
                <c:pt idx="45" formatCode="0.00E+00">
                  <c:v>3.2362303926773369E-5</c:v>
                </c:pt>
              </c:numCache>
            </c:numRef>
          </c:val>
          <c:smooth val="0"/>
          <c:extLst>
            <c:ext xmlns:c16="http://schemas.microsoft.com/office/drawing/2014/chart" uri="{C3380CC4-5D6E-409C-BE32-E72D297353CC}">
              <c16:uniqueId val="{00000000-0EA6-4FBF-B3A3-FF34BA7707BC}"/>
            </c:ext>
          </c:extLst>
        </c:ser>
        <c:ser>
          <c:idx val="2"/>
          <c:order val="1"/>
          <c:tx>
            <c:strRef>
              <c:f>CN_Summary_fuelprice!$A$125</c:f>
              <c:strCache>
                <c:ptCount val="1"/>
                <c:pt idx="0">
                  <c:v>Electricity Sector</c:v>
                </c:pt>
              </c:strCache>
            </c:strRef>
          </c:tx>
          <c:spPr>
            <a:ln w="28575" cap="rnd">
              <a:solidFill>
                <a:schemeClr val="accent3"/>
              </a:solidFill>
              <a:round/>
            </a:ln>
            <a:effectLst/>
          </c:spPr>
          <c:marker>
            <c:symbol val="none"/>
          </c:marker>
          <c:val>
            <c:numRef>
              <c:f>CN_Summary_fuelprice!$B$125:$AU$125</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1.9442261107256396E-5</c:v>
                </c:pt>
                <c:pt idx="8" formatCode="0.00E+00">
                  <c:v>2.1346059425319688E-5</c:v>
                </c:pt>
                <c:pt idx="9" formatCode="0.00E+00">
                  <c:v>2.3483281411729669E-5</c:v>
                </c:pt>
                <c:pt idx="10" formatCode="0.00E+00">
                  <c:v>2.4973969663089433E-5</c:v>
                </c:pt>
                <c:pt idx="11" formatCode="0.00E+00">
                  <c:v>2.5695433851598599E-5</c:v>
                </c:pt>
                <c:pt idx="12" formatCode="0.00E+00">
                  <c:v>2.6577387380140403E-5</c:v>
                </c:pt>
                <c:pt idx="13" formatCode="0.00E+00">
                  <c:v>2.7471655836968875E-5</c:v>
                </c:pt>
                <c:pt idx="14" formatCode="0.00E+00">
                  <c:v>2.772709836871258E-5</c:v>
                </c:pt>
                <c:pt idx="15" formatCode="0.00E+00">
                  <c:v>2.8199494889389633E-5</c:v>
                </c:pt>
                <c:pt idx="16" formatCode="0.00E+00">
                  <c:v>2.889201416531916E-5</c:v>
                </c:pt>
                <c:pt idx="17" formatCode="0.00E+00">
                  <c:v>2.9128586836369683E-5</c:v>
                </c:pt>
                <c:pt idx="18" formatCode="0.00E+00">
                  <c:v>2.9561284841788804E-5</c:v>
                </c:pt>
                <c:pt idx="19" formatCode="0.00E+00">
                  <c:v>2.9983306103033577E-5</c:v>
                </c:pt>
                <c:pt idx="20" formatCode="0.00E+00">
                  <c:v>3.0159193495339065E-5</c:v>
                </c:pt>
                <c:pt idx="21" formatCode="0.00E+00">
                  <c:v>2.9972829190969434E-5</c:v>
                </c:pt>
                <c:pt idx="22" formatCode="0.00E+00">
                  <c:v>2.9845845766735302E-5</c:v>
                </c:pt>
                <c:pt idx="23" formatCode="0.00E+00">
                  <c:v>3.0211771299898224E-5</c:v>
                </c:pt>
                <c:pt idx="24" formatCode="0.00E+00">
                  <c:v>3.0591259065068719E-5</c:v>
                </c:pt>
                <c:pt idx="25" formatCode="0.00E+00">
                  <c:v>3.0696232409734861E-5</c:v>
                </c:pt>
                <c:pt idx="26" formatCode="0.00E+00">
                  <c:v>3.1316840673431215E-5</c:v>
                </c:pt>
                <c:pt idx="27" formatCode="0.00E+00">
                  <c:v>3.1402825575712396E-5</c:v>
                </c:pt>
                <c:pt idx="28" formatCode="0.00E+00">
                  <c:v>3.1395532801668169E-5</c:v>
                </c:pt>
                <c:pt idx="29" formatCode="0.00E+00">
                  <c:v>3.1352843392628773E-5</c:v>
                </c:pt>
                <c:pt idx="30" formatCode="0.00E+00">
                  <c:v>3.1465612385550565E-5</c:v>
                </c:pt>
                <c:pt idx="31" formatCode="0.00E+00">
                  <c:v>3.126992185071847E-5</c:v>
                </c:pt>
                <c:pt idx="32" formatCode="0.00E+00">
                  <c:v>3.1681797789444625E-5</c:v>
                </c:pt>
                <c:pt idx="33" formatCode="0.00E+00">
                  <c:v>3.1999423242781347E-5</c:v>
                </c:pt>
                <c:pt idx="34" formatCode="0.00E+00">
                  <c:v>3.2195719861815854E-5</c:v>
                </c:pt>
                <c:pt idx="35" formatCode="0.00E+00">
                  <c:v>3.2606265050445404E-5</c:v>
                </c:pt>
                <c:pt idx="36" formatCode="0.00E+00">
                  <c:v>3.2417278533554211E-5</c:v>
                </c:pt>
                <c:pt idx="37" formatCode="0.00E+00">
                  <c:v>3.2512688477114975E-5</c:v>
                </c:pt>
                <c:pt idx="38" formatCode="0.00E+00">
                  <c:v>3.269560692845412E-5</c:v>
                </c:pt>
                <c:pt idx="39" formatCode="0.00E+00">
                  <c:v>3.2900136822436668E-5</c:v>
                </c:pt>
                <c:pt idx="40" formatCode="0.00E+00">
                  <c:v>3.3106802130216447E-5</c:v>
                </c:pt>
                <c:pt idx="41" formatCode="0.00E+00">
                  <c:v>3.3296458924828574E-5</c:v>
                </c:pt>
                <c:pt idx="42" formatCode="0.00E+00">
                  <c:v>3.3486065839212768E-5</c:v>
                </c:pt>
                <c:pt idx="43" formatCode="0.00E+00">
                  <c:v>3.3598502239361183E-5</c:v>
                </c:pt>
                <c:pt idx="44" formatCode="0.00E+00">
                  <c:v>3.3728296516617371E-5</c:v>
                </c:pt>
                <c:pt idx="45" formatCode="0.00E+00">
                  <c:v>3.3875816304578075E-5</c:v>
                </c:pt>
              </c:numCache>
            </c:numRef>
          </c:val>
          <c:smooth val="0"/>
          <c:extLst>
            <c:ext xmlns:c16="http://schemas.microsoft.com/office/drawing/2014/chart" uri="{C3380CC4-5D6E-409C-BE32-E72D297353CC}">
              <c16:uniqueId val="{00000001-0EA6-4FBF-B3A3-FF34BA7707BC}"/>
            </c:ext>
          </c:extLst>
        </c:ser>
        <c:ser>
          <c:idx val="3"/>
          <c:order val="2"/>
          <c:tx>
            <c:strRef>
              <c:f>CN_Summary_fuelprice!$A$126</c:f>
              <c:strCache>
                <c:ptCount val="1"/>
                <c:pt idx="0">
                  <c:v>Residential Buildings Sector</c:v>
                </c:pt>
              </c:strCache>
            </c:strRef>
          </c:tx>
          <c:spPr>
            <a:ln w="28575" cap="rnd">
              <a:solidFill>
                <a:schemeClr val="accent4"/>
              </a:solidFill>
              <a:round/>
            </a:ln>
            <a:effectLst/>
          </c:spPr>
          <c:marker>
            <c:symbol val="none"/>
          </c:marker>
          <c:val>
            <c:numRef>
              <c:f>CN_Summary_fuelprice!$B$126:$AU$126</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1.4207611009439953E-5</c:v>
                </c:pt>
                <c:pt idx="8" formatCode="0.00E+00">
                  <c:v>1.7890275940477882E-5</c:v>
                </c:pt>
                <c:pt idx="9" formatCode="0.00E+00">
                  <c:v>2.216989634289635E-5</c:v>
                </c:pt>
                <c:pt idx="10" formatCode="0.00E+00">
                  <c:v>2.5740410251829915E-5</c:v>
                </c:pt>
                <c:pt idx="11" formatCode="0.00E+00">
                  <c:v>2.8053211470039546E-5</c:v>
                </c:pt>
                <c:pt idx="12" formatCode="0.00E+00">
                  <c:v>3.052917110148297E-5</c:v>
                </c:pt>
                <c:pt idx="13" formatCode="0.00E+00">
                  <c:v>3.2172730640772971E-5</c:v>
                </c:pt>
                <c:pt idx="14" formatCode="0.00E+00">
                  <c:v>3.25503151178662E-5</c:v>
                </c:pt>
                <c:pt idx="15" formatCode="0.00E+00">
                  <c:v>3.3419935788103473E-5</c:v>
                </c:pt>
                <c:pt idx="16" formatCode="0.00E+00">
                  <c:v>3.4622934992472031E-5</c:v>
                </c:pt>
                <c:pt idx="17" formatCode="0.00E+00">
                  <c:v>3.4897314433877083E-5</c:v>
                </c:pt>
                <c:pt idx="18" formatCode="0.00E+00">
                  <c:v>3.5821756164394841E-5</c:v>
                </c:pt>
                <c:pt idx="19" formatCode="0.00E+00">
                  <c:v>3.6418336862100852E-5</c:v>
                </c:pt>
                <c:pt idx="20" formatCode="0.00E+00">
                  <c:v>3.6988815267400876E-5</c:v>
                </c:pt>
                <c:pt idx="21" formatCode="0.00E+00">
                  <c:v>3.6662262472323392E-5</c:v>
                </c:pt>
                <c:pt idx="22" formatCode="0.00E+00">
                  <c:v>3.6697317691398807E-5</c:v>
                </c:pt>
                <c:pt idx="23" formatCode="0.00E+00">
                  <c:v>3.7331417398077641E-5</c:v>
                </c:pt>
                <c:pt idx="24" formatCode="0.00E+00">
                  <c:v>3.7947350991921394E-5</c:v>
                </c:pt>
                <c:pt idx="25" formatCode="0.00E+00">
                  <c:v>3.792425382916492E-5</c:v>
                </c:pt>
                <c:pt idx="26" formatCode="0.00E+00">
                  <c:v>3.9061948720745868E-5</c:v>
                </c:pt>
                <c:pt idx="27" formatCode="0.00E+00">
                  <c:v>3.9552746078687983E-5</c:v>
                </c:pt>
                <c:pt idx="28" formatCode="0.00E+00">
                  <c:v>3.9998050076693584E-5</c:v>
                </c:pt>
                <c:pt idx="29" formatCode="0.00E+00">
                  <c:v>4.0437052324764407E-5</c:v>
                </c:pt>
                <c:pt idx="30" formatCode="0.00E+00">
                  <c:v>4.1280407606644744E-5</c:v>
                </c:pt>
                <c:pt idx="31" formatCode="0.00E+00">
                  <c:v>4.1917668598670798E-5</c:v>
                </c:pt>
                <c:pt idx="32" formatCode="0.00E+00">
                  <c:v>4.2621344344001579E-5</c:v>
                </c:pt>
                <c:pt idx="33" formatCode="0.00E+00">
                  <c:v>4.3022848403859294E-5</c:v>
                </c:pt>
                <c:pt idx="34" formatCode="0.00E+00">
                  <c:v>4.3147644567352575E-5</c:v>
                </c:pt>
                <c:pt idx="35" formatCode="0.00E+00">
                  <c:v>4.3642130669887549E-5</c:v>
                </c:pt>
                <c:pt idx="36" formatCode="0.00E+00">
                  <c:v>4.453162753135652E-5</c:v>
                </c:pt>
                <c:pt idx="37" formatCode="0.00E+00">
                  <c:v>4.5001255981262688E-5</c:v>
                </c:pt>
                <c:pt idx="38" formatCode="0.00E+00">
                  <c:v>4.5550165912661969E-5</c:v>
                </c:pt>
                <c:pt idx="39" formatCode="0.00E+00">
                  <c:v>4.60907238895099E-5</c:v>
                </c:pt>
                <c:pt idx="40" formatCode="0.00E+00">
                  <c:v>4.6605970084705184E-5</c:v>
                </c:pt>
                <c:pt idx="41" formatCode="0.00E+00">
                  <c:v>4.708001503790746E-5</c:v>
                </c:pt>
                <c:pt idx="42" formatCode="0.00E+00">
                  <c:v>4.7589292071994636E-5</c:v>
                </c:pt>
                <c:pt idx="43" formatCode="0.00E+00">
                  <c:v>4.8118043856705366E-5</c:v>
                </c:pt>
                <c:pt idx="44" formatCode="0.00E+00">
                  <c:v>4.8696031095298627E-5</c:v>
                </c:pt>
                <c:pt idx="45" formatCode="0.00E+00">
                  <c:v>4.9279276497744568E-5</c:v>
                </c:pt>
              </c:numCache>
            </c:numRef>
          </c:val>
          <c:smooth val="0"/>
          <c:extLst>
            <c:ext xmlns:c16="http://schemas.microsoft.com/office/drawing/2014/chart" uri="{C3380CC4-5D6E-409C-BE32-E72D297353CC}">
              <c16:uniqueId val="{00000002-0EA6-4FBF-B3A3-FF34BA7707BC}"/>
            </c:ext>
          </c:extLst>
        </c:ser>
        <c:ser>
          <c:idx val="4"/>
          <c:order val="3"/>
          <c:tx>
            <c:strRef>
              <c:f>CN_Summary_fuelprice!$A$127</c:f>
              <c:strCache>
                <c:ptCount val="1"/>
                <c:pt idx="0">
                  <c:v>Commercial Buildings Sector</c:v>
                </c:pt>
              </c:strCache>
            </c:strRef>
          </c:tx>
          <c:spPr>
            <a:ln w="28575" cap="rnd">
              <a:solidFill>
                <a:schemeClr val="accent5"/>
              </a:solidFill>
              <a:round/>
            </a:ln>
            <a:effectLst/>
          </c:spPr>
          <c:marker>
            <c:symbol val="none"/>
          </c:marker>
          <c:val>
            <c:numRef>
              <c:f>CN_Summary_fuelprice!$B$127:$AU$127</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1.4207611009439953E-5</c:v>
                </c:pt>
                <c:pt idx="8" formatCode="0.00E+00">
                  <c:v>1.7890275940477882E-5</c:v>
                </c:pt>
                <c:pt idx="9" formatCode="0.00E+00">
                  <c:v>2.216989634289635E-5</c:v>
                </c:pt>
                <c:pt idx="10" formatCode="0.00E+00">
                  <c:v>2.5740410251829915E-5</c:v>
                </c:pt>
                <c:pt idx="11" formatCode="0.00E+00">
                  <c:v>2.8053211470039546E-5</c:v>
                </c:pt>
                <c:pt idx="12" formatCode="0.00E+00">
                  <c:v>3.052917110148297E-5</c:v>
                </c:pt>
                <c:pt idx="13" formatCode="0.00E+00">
                  <c:v>3.2172730640772971E-5</c:v>
                </c:pt>
                <c:pt idx="14" formatCode="0.00E+00">
                  <c:v>3.25503151178662E-5</c:v>
                </c:pt>
                <c:pt idx="15" formatCode="0.00E+00">
                  <c:v>3.3419935788103473E-5</c:v>
                </c:pt>
                <c:pt idx="16" formatCode="0.00E+00">
                  <c:v>3.4622934992472031E-5</c:v>
                </c:pt>
                <c:pt idx="17" formatCode="0.00E+00">
                  <c:v>3.4897314433877083E-5</c:v>
                </c:pt>
                <c:pt idx="18" formatCode="0.00E+00">
                  <c:v>3.5821756164394841E-5</c:v>
                </c:pt>
                <c:pt idx="19" formatCode="0.00E+00">
                  <c:v>3.6418336862100852E-5</c:v>
                </c:pt>
                <c:pt idx="20" formatCode="0.00E+00">
                  <c:v>3.6988815267400876E-5</c:v>
                </c:pt>
                <c:pt idx="21" formatCode="0.00E+00">
                  <c:v>3.6662262472323392E-5</c:v>
                </c:pt>
                <c:pt idx="22" formatCode="0.00E+00">
                  <c:v>3.6697317691398807E-5</c:v>
                </c:pt>
                <c:pt idx="23" formatCode="0.00E+00">
                  <c:v>3.7331417398077641E-5</c:v>
                </c:pt>
                <c:pt idx="24" formatCode="0.00E+00">
                  <c:v>3.7947350991921394E-5</c:v>
                </c:pt>
                <c:pt idx="25" formatCode="0.00E+00">
                  <c:v>3.792425382916492E-5</c:v>
                </c:pt>
                <c:pt idx="26" formatCode="0.00E+00">
                  <c:v>3.9061948720745868E-5</c:v>
                </c:pt>
                <c:pt idx="27" formatCode="0.00E+00">
                  <c:v>3.9552746078687983E-5</c:v>
                </c:pt>
                <c:pt idx="28" formatCode="0.00E+00">
                  <c:v>3.9998050076693584E-5</c:v>
                </c:pt>
                <c:pt idx="29" formatCode="0.00E+00">
                  <c:v>4.0437052324764407E-5</c:v>
                </c:pt>
                <c:pt idx="30" formatCode="0.00E+00">
                  <c:v>4.1280407606644744E-5</c:v>
                </c:pt>
                <c:pt idx="31" formatCode="0.00E+00">
                  <c:v>4.1917668598670798E-5</c:v>
                </c:pt>
                <c:pt idx="32" formatCode="0.00E+00">
                  <c:v>4.2621344344001579E-5</c:v>
                </c:pt>
                <c:pt idx="33" formatCode="0.00E+00">
                  <c:v>4.3022848403859294E-5</c:v>
                </c:pt>
                <c:pt idx="34" formatCode="0.00E+00">
                  <c:v>4.3147644567352575E-5</c:v>
                </c:pt>
                <c:pt idx="35" formatCode="0.00E+00">
                  <c:v>4.3642130669887549E-5</c:v>
                </c:pt>
                <c:pt idx="36" formatCode="0.00E+00">
                  <c:v>4.453162753135652E-5</c:v>
                </c:pt>
                <c:pt idx="37" formatCode="0.00E+00">
                  <c:v>4.5001255981262688E-5</c:v>
                </c:pt>
                <c:pt idx="38" formatCode="0.00E+00">
                  <c:v>4.5550165912661969E-5</c:v>
                </c:pt>
                <c:pt idx="39" formatCode="0.00E+00">
                  <c:v>4.60907238895099E-5</c:v>
                </c:pt>
                <c:pt idx="40" formatCode="0.00E+00">
                  <c:v>4.6605970084705184E-5</c:v>
                </c:pt>
                <c:pt idx="41" formatCode="0.00E+00">
                  <c:v>4.708001503790746E-5</c:v>
                </c:pt>
                <c:pt idx="42" formatCode="0.00E+00">
                  <c:v>4.7589292071994636E-5</c:v>
                </c:pt>
                <c:pt idx="43" formatCode="0.00E+00">
                  <c:v>4.8118043856705366E-5</c:v>
                </c:pt>
                <c:pt idx="44" formatCode="0.00E+00">
                  <c:v>4.8696031095298627E-5</c:v>
                </c:pt>
                <c:pt idx="45" formatCode="0.00E+00">
                  <c:v>4.9279276497744568E-5</c:v>
                </c:pt>
              </c:numCache>
            </c:numRef>
          </c:val>
          <c:smooth val="0"/>
          <c:extLst>
            <c:ext xmlns:c16="http://schemas.microsoft.com/office/drawing/2014/chart" uri="{C3380CC4-5D6E-409C-BE32-E72D297353CC}">
              <c16:uniqueId val="{00000003-0EA6-4FBF-B3A3-FF34BA7707BC}"/>
            </c:ext>
          </c:extLst>
        </c:ser>
        <c:ser>
          <c:idx val="5"/>
          <c:order val="4"/>
          <c:tx>
            <c:strRef>
              <c:f>CN_Summary_fuelprice!$A$128</c:f>
              <c:strCache>
                <c:ptCount val="1"/>
                <c:pt idx="0">
                  <c:v>Industry Sector</c:v>
                </c:pt>
              </c:strCache>
            </c:strRef>
          </c:tx>
          <c:spPr>
            <a:ln w="28575" cap="rnd">
              <a:solidFill>
                <a:schemeClr val="accent6"/>
              </a:solidFill>
              <a:round/>
            </a:ln>
            <a:effectLst/>
          </c:spPr>
          <c:marker>
            <c:symbol val="none"/>
          </c:marker>
          <c:val>
            <c:numRef>
              <c:f>CN_Summary_fuelprice!$B$128:$AU$128</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4-0EA6-4FBF-B3A3-FF34BA7707BC}"/>
            </c:ext>
          </c:extLst>
        </c:ser>
        <c:ser>
          <c:idx val="6"/>
          <c:order val="5"/>
          <c:tx>
            <c:strRef>
              <c:f>CN_Summary_fuelprice!$A$129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CN_Summary_fuelprice!$B$129:$AU$129</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5-0EA6-4FBF-B3A3-FF34BA7707BC}"/>
            </c:ext>
          </c:extLst>
        </c:ser>
        <c:ser>
          <c:idx val="7"/>
          <c:order val="6"/>
          <c:tx>
            <c:strRef>
              <c:f>CN_Summary_fuelprice!$A$130</c:f>
              <c:strCache>
                <c:ptCount val="1"/>
                <c:pt idx="0">
                  <c:v>LULUCF Sector</c:v>
                </c:pt>
              </c:strCache>
            </c:strRef>
          </c:tx>
          <c:spPr>
            <a:ln w="28575" cap="rnd">
              <a:solidFill>
                <a:schemeClr val="accent2">
                  <a:lumMod val="60000"/>
                </a:schemeClr>
              </a:solidFill>
              <a:round/>
            </a:ln>
            <a:effectLst/>
          </c:spPr>
          <c:marker>
            <c:symbol val="none"/>
          </c:marker>
          <c:val>
            <c:numRef>
              <c:f>CN_Summary_fuelprice!$B$130:$AU$130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EA6-4FBF-B3A3-FF34BA7707BC}"/>
            </c:ext>
          </c:extLst>
        </c:ser>
        <c:ser>
          <c:idx val="8"/>
          <c:order val="7"/>
          <c:tx>
            <c:strRef>
              <c:f>CN_Summary_fuelprice!$A$131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CN_Summary_fuelprice!$B$131:$AU$131</c:f>
              <c:numCache>
                <c:formatCode>General</c:formatCode>
                <c:ptCount val="46"/>
                <c:pt idx="3" formatCode="0.00E+00">
                  <c:v>1.6805503704881932E-5</c:v>
                </c:pt>
                <c:pt idx="4" formatCode="0.00E+00">
                  <c:v>1.6054544938010958E-5</c:v>
                </c:pt>
                <c:pt idx="5" formatCode="0.00E+00">
                  <c:v>1.3523441947802896E-5</c:v>
                </c:pt>
                <c:pt idx="6" formatCode="0.00E+00">
                  <c:v>1.8206088693678671E-5</c:v>
                </c:pt>
                <c:pt idx="7" formatCode="0.00E+00">
                  <c:v>1.4877615724928876E-5</c:v>
                </c:pt>
                <c:pt idx="8" formatCode="0.00E+00">
                  <c:v>1.9494999223417404E-5</c:v>
                </c:pt>
                <c:pt idx="9" formatCode="0.00E+00">
                  <c:v>2.4686551661632994E-5</c:v>
                </c:pt>
                <c:pt idx="10" formatCode="0.00E+00">
                  <c:v>2.8887233104646855E-5</c:v>
                </c:pt>
                <c:pt idx="11" formatCode="0.00E+00">
                  <c:v>3.2190509088911687E-5</c:v>
                </c:pt>
                <c:pt idx="12" formatCode="0.00E+00">
                  <c:v>3.5850309813540075E-5</c:v>
                </c:pt>
                <c:pt idx="13" formatCode="0.00E+00">
                  <c:v>3.7341910862576201E-5</c:v>
                </c:pt>
                <c:pt idx="14" formatCode="0.00E+00">
                  <c:v>3.8002303513901288E-5</c:v>
                </c:pt>
                <c:pt idx="15" formatCode="0.00E+00">
                  <c:v>3.8814270883220136E-5</c:v>
                </c:pt>
                <c:pt idx="16" formatCode="0.00E+00">
                  <c:v>3.9907353336870975E-5</c:v>
                </c:pt>
                <c:pt idx="17" formatCode="0.00E+00">
                  <c:v>4.024967980309904E-5</c:v>
                </c:pt>
                <c:pt idx="18" formatCode="0.00E+00">
                  <c:v>4.1008976913577083E-5</c:v>
                </c:pt>
                <c:pt idx="19" formatCode="0.00E+00">
                  <c:v>4.1618015391060443E-5</c:v>
                </c:pt>
                <c:pt idx="20" formatCode="0.00E+00">
                  <c:v>4.2105252216294573E-5</c:v>
                </c:pt>
                <c:pt idx="21" formatCode="0.00E+00">
                  <c:v>4.1770224650035907E-5</c:v>
                </c:pt>
                <c:pt idx="22" formatCode="0.00E+00">
                  <c:v>4.1752403784793236E-5</c:v>
                </c:pt>
                <c:pt idx="23" formatCode="0.00E+00">
                  <c:v>4.2367821245690507E-5</c:v>
                </c:pt>
                <c:pt idx="24" formatCode="0.00E+00">
                  <c:v>4.3033041780252034E-5</c:v>
                </c:pt>
                <c:pt idx="25" formatCode="0.00E+00">
                  <c:v>4.2972934969694468E-5</c:v>
                </c:pt>
                <c:pt idx="26" formatCode="0.00E+00">
                  <c:v>4.407241655091737E-5</c:v>
                </c:pt>
                <c:pt idx="27" formatCode="0.00E+00">
                  <c:v>4.4574096737544492E-5</c:v>
                </c:pt>
                <c:pt idx="28" formatCode="0.00E+00">
                  <c:v>4.4954240503338013E-5</c:v>
                </c:pt>
                <c:pt idx="29" formatCode="0.00E+00">
                  <c:v>4.5321307353132991E-5</c:v>
                </c:pt>
                <c:pt idx="30" formatCode="0.00E+00">
                  <c:v>4.6104512221974462E-5</c:v>
                </c:pt>
                <c:pt idx="31" formatCode="0.00E+00">
                  <c:v>4.6789635184787413E-5</c:v>
                </c:pt>
                <c:pt idx="32" formatCode="0.00E+00">
                  <c:v>4.7299393178832356E-5</c:v>
                </c:pt>
                <c:pt idx="33" formatCode="0.00E+00">
                  <c:v>4.7611060236357306E-5</c:v>
                </c:pt>
                <c:pt idx="34" formatCode="0.00E+00">
                  <c:v>4.7791491460899819E-5</c:v>
                </c:pt>
                <c:pt idx="35" formatCode="0.00E+00">
                  <c:v>4.8245278911527178E-5</c:v>
                </c:pt>
                <c:pt idx="36" formatCode="0.00E+00">
                  <c:v>4.905826301144665E-5</c:v>
                </c:pt>
                <c:pt idx="37" formatCode="0.00E+00">
                  <c:v>4.9469250518863477E-5</c:v>
                </c:pt>
                <c:pt idx="38" formatCode="0.00E+00">
                  <c:v>4.9957638509534629E-5</c:v>
                </c:pt>
                <c:pt idx="39" formatCode="0.00E+00">
                  <c:v>5.0447828324492344E-5</c:v>
                </c:pt>
                <c:pt idx="40" formatCode="0.00E+00">
                  <c:v>5.0912473411058906E-5</c:v>
                </c:pt>
                <c:pt idx="41" formatCode="0.00E+00">
                  <c:v>5.1333191357901724E-5</c:v>
                </c:pt>
                <c:pt idx="42" formatCode="0.00E+00">
                  <c:v>5.1787046105799595E-5</c:v>
                </c:pt>
                <c:pt idx="43" formatCode="0.00E+00">
                  <c:v>5.2282676418547109E-5</c:v>
                </c:pt>
                <c:pt idx="44" formatCode="0.00E+00">
                  <c:v>5.2806438138831174E-5</c:v>
                </c:pt>
                <c:pt idx="45" formatCode="0.00E+00">
                  <c:v>5.3322509976103626E-5</c:v>
                </c:pt>
              </c:numCache>
            </c:numRef>
          </c:val>
          <c:smooth val="0"/>
          <c:extLst>
            <c:ext xmlns:c16="http://schemas.microsoft.com/office/drawing/2014/chart" uri="{C3380CC4-5D6E-409C-BE32-E72D297353CC}">
              <c16:uniqueId val="{00000007-0EA6-4FBF-B3A3-FF34BA7707B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CN_Summary_fuelprice!$A$134</c:f>
              <c:strCache>
                <c:ptCount val="1"/>
                <c:pt idx="0">
                  <c:v>Transportation Sector</c:v>
                </c:pt>
              </c:strCache>
            </c:strRef>
          </c:tx>
          <c:spPr>
            <a:ln w="28575" cap="rnd">
              <a:solidFill>
                <a:schemeClr val="accent2"/>
              </a:solidFill>
              <a:round/>
            </a:ln>
            <a:effectLst/>
          </c:spPr>
          <c:marker>
            <c:symbol val="none"/>
          </c:marker>
          <c:val>
            <c:numRef>
              <c:f>CN_Summary_fuelprice!$B$134:$AU$134</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1.4027979989619105E-5</c:v>
                </c:pt>
                <c:pt idx="8">
                  <c:v>1.4536444355686913E-5</c:v>
                </c:pt>
                <c:pt idx="9">
                  <c:v>1.4306369048386487E-5</c:v>
                </c:pt>
                <c:pt idx="10">
                  <c:v>1.4361783004839223E-5</c:v>
                </c:pt>
                <c:pt idx="11">
                  <c:v>1.4478863093965541E-5</c:v>
                </c:pt>
                <c:pt idx="12">
                  <c:v>1.4317113279665632E-5</c:v>
                </c:pt>
                <c:pt idx="13">
                  <c:v>1.4290568133421949E-5</c:v>
                </c:pt>
                <c:pt idx="14">
                  <c:v>1.4485947011587082E-5</c:v>
                </c:pt>
                <c:pt idx="15">
                  <c:v>1.4655589682599282E-5</c:v>
                </c:pt>
                <c:pt idx="16">
                  <c:v>1.5562154148798226E-5</c:v>
                </c:pt>
                <c:pt idx="17">
                  <c:v>1.5705475353369019E-5</c:v>
                </c:pt>
                <c:pt idx="18">
                  <c:v>1.5890574733048081E-5</c:v>
                </c:pt>
                <c:pt idx="19">
                  <c:v>1.601430766755564E-5</c:v>
                </c:pt>
                <c:pt idx="20">
                  <c:v>1.6148632817942733E-5</c:v>
                </c:pt>
                <c:pt idx="21">
                  <c:v>1.6181243378630603E-5</c:v>
                </c:pt>
                <c:pt idx="22">
                  <c:v>1.6313391451330516E-5</c:v>
                </c:pt>
                <c:pt idx="23">
                  <c:v>1.6601334677962999E-5</c:v>
                </c:pt>
                <c:pt idx="24">
                  <c:v>1.6768470180706021E-5</c:v>
                </c:pt>
                <c:pt idx="25">
                  <c:v>1.6845662514800574E-5</c:v>
                </c:pt>
                <c:pt idx="26">
                  <c:v>1.6977071141163839E-5</c:v>
                </c:pt>
                <c:pt idx="27">
                  <c:v>1.711358531330523E-5</c:v>
                </c:pt>
                <c:pt idx="28">
                  <c:v>1.7232372318204245E-5</c:v>
                </c:pt>
                <c:pt idx="29">
                  <c:v>1.7232498273821062E-5</c:v>
                </c:pt>
                <c:pt idx="30">
                  <c:v>1.7379787080321516E-5</c:v>
                </c:pt>
                <c:pt idx="31">
                  <c:v>1.7467539055567125E-5</c:v>
                </c:pt>
                <c:pt idx="32">
                  <c:v>1.7626427722881632E-5</c:v>
                </c:pt>
                <c:pt idx="33">
                  <c:v>1.7773324546815967E-5</c:v>
                </c:pt>
                <c:pt idx="34">
                  <c:v>1.7905674582832494E-5</c:v>
                </c:pt>
                <c:pt idx="35">
                  <c:v>1.8087158167649555E-5</c:v>
                </c:pt>
                <c:pt idx="36">
                  <c:v>1.8126877955535863E-5</c:v>
                </c:pt>
                <c:pt idx="37">
                  <c:v>1.824702104010018E-5</c:v>
                </c:pt>
                <c:pt idx="38">
                  <c:v>1.8372028261242691E-5</c:v>
                </c:pt>
                <c:pt idx="39">
                  <c:v>1.8505489645364768E-5</c:v>
                </c:pt>
                <c:pt idx="40">
                  <c:v>1.8646917027710912E-5</c:v>
                </c:pt>
                <c:pt idx="41">
                  <c:v>1.8770359557119848E-5</c:v>
                </c:pt>
                <c:pt idx="42">
                  <c:v>1.8896353883092714E-5</c:v>
                </c:pt>
                <c:pt idx="43">
                  <c:v>1.9013056295742986E-5</c:v>
                </c:pt>
                <c:pt idx="44">
                  <c:v>1.9131816098311762E-5</c:v>
                </c:pt>
                <c:pt idx="45">
                  <c:v>1.9252848065315684E-5</c:v>
                </c:pt>
              </c:numCache>
            </c:numRef>
          </c:val>
          <c:smooth val="0"/>
          <c:extLst>
            <c:ext xmlns:c16="http://schemas.microsoft.com/office/drawing/2014/chart" uri="{C3380CC4-5D6E-409C-BE32-E72D297353CC}">
              <c16:uniqueId val="{00000000-2F2D-4470-B55D-07126F463747}"/>
            </c:ext>
          </c:extLst>
        </c:ser>
        <c:ser>
          <c:idx val="2"/>
          <c:order val="1"/>
          <c:tx>
            <c:strRef>
              <c:f>CN_Summary_fuelprice!$A$135</c:f>
              <c:strCache>
                <c:ptCount val="1"/>
                <c:pt idx="0">
                  <c:v>Electricity Sector</c:v>
                </c:pt>
              </c:strCache>
            </c:strRef>
          </c:tx>
          <c:spPr>
            <a:ln w="28575" cap="rnd">
              <a:solidFill>
                <a:schemeClr val="accent3"/>
              </a:solidFill>
              <a:round/>
            </a:ln>
            <a:effectLst/>
          </c:spPr>
          <c:marker>
            <c:symbol val="none"/>
          </c:marker>
          <c:val>
            <c:numRef>
              <c:f>CN_Summary_fuelprice!$B$135:$AU$135</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2F2D-4470-B55D-07126F463747}"/>
            </c:ext>
          </c:extLst>
        </c:ser>
        <c:ser>
          <c:idx val="3"/>
          <c:order val="2"/>
          <c:tx>
            <c:strRef>
              <c:f>CN_Summary_fuelprice!$A$136</c:f>
              <c:strCache>
                <c:ptCount val="1"/>
                <c:pt idx="0">
                  <c:v>Residential Buildings Sector</c:v>
                </c:pt>
              </c:strCache>
            </c:strRef>
          </c:tx>
          <c:spPr>
            <a:ln w="28575" cap="rnd">
              <a:solidFill>
                <a:schemeClr val="accent4"/>
              </a:solidFill>
              <a:round/>
            </a:ln>
            <a:effectLst/>
          </c:spPr>
          <c:marker>
            <c:symbol val="none"/>
          </c:marker>
          <c:val>
            <c:numRef>
              <c:f>CN_Summary_fuelprice!$B$136:$AU$136</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1.2932875042887365E-5</c:v>
                </c:pt>
                <c:pt idx="8">
                  <c:v>1.3086081774160734E-5</c:v>
                </c:pt>
                <c:pt idx="9">
                  <c:v>1.300424978983966E-5</c:v>
                </c:pt>
                <c:pt idx="10">
                  <c:v>1.3007672062642009E-5</c:v>
                </c:pt>
                <c:pt idx="11">
                  <c:v>1.3070389896954639E-5</c:v>
                </c:pt>
                <c:pt idx="12">
                  <c:v>1.3006984145918598E-5</c:v>
                </c:pt>
                <c:pt idx="13">
                  <c:v>1.2970142216366182E-5</c:v>
                </c:pt>
                <c:pt idx="14">
                  <c:v>1.3060391019853436E-5</c:v>
                </c:pt>
                <c:pt idx="15">
                  <c:v>1.31902055719544E-5</c:v>
                </c:pt>
                <c:pt idx="16">
                  <c:v>1.3626954416331431E-5</c:v>
                </c:pt>
                <c:pt idx="17">
                  <c:v>1.3846731767154998E-5</c:v>
                </c:pt>
                <c:pt idx="18">
                  <c:v>1.4048536729096389E-5</c:v>
                </c:pt>
                <c:pt idx="19">
                  <c:v>1.4215084077352736E-5</c:v>
                </c:pt>
                <c:pt idx="20">
                  <c:v>1.4376924389298135E-5</c:v>
                </c:pt>
                <c:pt idx="21">
                  <c:v>1.4478697679512803E-5</c:v>
                </c:pt>
                <c:pt idx="22">
                  <c:v>1.46096953881665E-5</c:v>
                </c:pt>
                <c:pt idx="23">
                  <c:v>1.4836356422088873E-5</c:v>
                </c:pt>
                <c:pt idx="24">
                  <c:v>1.5037428308659803E-5</c:v>
                </c:pt>
                <c:pt idx="25">
                  <c:v>1.5183358476605025E-5</c:v>
                </c:pt>
                <c:pt idx="26">
                  <c:v>1.5335418178243303E-5</c:v>
                </c:pt>
                <c:pt idx="27">
                  <c:v>1.5489615389175325E-5</c:v>
                </c:pt>
                <c:pt idx="28">
                  <c:v>1.5634757538729506E-5</c:v>
                </c:pt>
                <c:pt idx="29">
                  <c:v>1.5708686759816657E-5</c:v>
                </c:pt>
                <c:pt idx="30">
                  <c:v>1.5835302574418178E-5</c:v>
                </c:pt>
                <c:pt idx="31">
                  <c:v>1.5945919433013656E-5</c:v>
                </c:pt>
                <c:pt idx="32">
                  <c:v>1.6092878465467525E-5</c:v>
                </c:pt>
                <c:pt idx="33">
                  <c:v>1.6247800472684717E-5</c:v>
                </c:pt>
                <c:pt idx="34">
                  <c:v>1.6400212411769992E-5</c:v>
                </c:pt>
                <c:pt idx="35">
                  <c:v>1.6580405950521026E-5</c:v>
                </c:pt>
                <c:pt idx="36">
                  <c:v>1.6659802008997927E-5</c:v>
                </c:pt>
                <c:pt idx="37">
                  <c:v>1.6791013525806881E-5</c:v>
                </c:pt>
                <c:pt idx="38">
                  <c:v>1.6925346421893875E-5</c:v>
                </c:pt>
                <c:pt idx="39">
                  <c:v>1.7065578147456694E-5</c:v>
                </c:pt>
                <c:pt idx="40">
                  <c:v>1.7212796952243196E-5</c:v>
                </c:pt>
                <c:pt idx="41">
                  <c:v>1.735297928691479E-5</c:v>
                </c:pt>
                <c:pt idx="42">
                  <c:v>1.7492022016240476E-5</c:v>
                </c:pt>
                <c:pt idx="43">
                  <c:v>1.7624989174852752E-5</c:v>
                </c:pt>
                <c:pt idx="44">
                  <c:v>1.7756710930637125E-5</c:v>
                </c:pt>
                <c:pt idx="45">
                  <c:v>1.7889379760627992E-5</c:v>
                </c:pt>
              </c:numCache>
            </c:numRef>
          </c:val>
          <c:smooth val="0"/>
          <c:extLst>
            <c:ext xmlns:c16="http://schemas.microsoft.com/office/drawing/2014/chart" uri="{C3380CC4-5D6E-409C-BE32-E72D297353CC}">
              <c16:uniqueId val="{00000002-2F2D-4470-B55D-07126F463747}"/>
            </c:ext>
          </c:extLst>
        </c:ser>
        <c:ser>
          <c:idx val="4"/>
          <c:order val="3"/>
          <c:tx>
            <c:strRef>
              <c:f>CN_Summary_fuelprice!$A$137</c:f>
              <c:strCache>
                <c:ptCount val="1"/>
                <c:pt idx="0">
                  <c:v>Commercial Buildings Sector</c:v>
                </c:pt>
              </c:strCache>
            </c:strRef>
          </c:tx>
          <c:spPr>
            <a:ln w="28575" cap="rnd">
              <a:solidFill>
                <a:schemeClr val="accent5"/>
              </a:solidFill>
              <a:round/>
            </a:ln>
            <a:effectLst/>
          </c:spPr>
          <c:marker>
            <c:symbol val="none"/>
          </c:marker>
          <c:val>
            <c:numRef>
              <c:f>CN_Summary_fuelprice!$B$137:$AU$137</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1.3860292296053976E-5</c:v>
                </c:pt>
                <c:pt idx="8">
                  <c:v>1.440650990818406E-5</c:v>
                </c:pt>
                <c:pt idx="9">
                  <c:v>1.4217216191350625E-5</c:v>
                </c:pt>
                <c:pt idx="10">
                  <c:v>1.4264969557846997E-5</c:v>
                </c:pt>
                <c:pt idx="11">
                  <c:v>1.4383688317035684E-5</c:v>
                </c:pt>
                <c:pt idx="12">
                  <c:v>1.4230485885904532E-5</c:v>
                </c:pt>
                <c:pt idx="13">
                  <c:v>1.4195768768463653E-5</c:v>
                </c:pt>
                <c:pt idx="14">
                  <c:v>1.4388782322081845E-5</c:v>
                </c:pt>
                <c:pt idx="15">
                  <c:v>1.457233572624469E-5</c:v>
                </c:pt>
                <c:pt idx="16">
                  <c:v>1.5257072149596994E-5</c:v>
                </c:pt>
                <c:pt idx="17">
                  <c:v>1.5439476675695591E-5</c:v>
                </c:pt>
                <c:pt idx="18">
                  <c:v>1.561385026888371E-5</c:v>
                </c:pt>
                <c:pt idx="19">
                  <c:v>1.5755671977114053E-5</c:v>
                </c:pt>
                <c:pt idx="20">
                  <c:v>1.5906318740714544E-5</c:v>
                </c:pt>
                <c:pt idx="21">
                  <c:v>1.5954796909609919E-5</c:v>
                </c:pt>
                <c:pt idx="22">
                  <c:v>1.6096273036949603E-5</c:v>
                </c:pt>
                <c:pt idx="23">
                  <c:v>1.6400420919589689E-5</c:v>
                </c:pt>
                <c:pt idx="24">
                  <c:v>1.6594296896315561E-5</c:v>
                </c:pt>
                <c:pt idx="25">
                  <c:v>1.6691315418278383E-5</c:v>
                </c:pt>
                <c:pt idx="26">
                  <c:v>1.6835223864217251E-5</c:v>
                </c:pt>
                <c:pt idx="27">
                  <c:v>1.6986788099208882E-5</c:v>
                </c:pt>
                <c:pt idx="28">
                  <c:v>1.7121446394699706E-5</c:v>
                </c:pt>
                <c:pt idx="29">
                  <c:v>1.7133977015077413E-5</c:v>
                </c:pt>
                <c:pt idx="30">
                  <c:v>1.728724264979329E-5</c:v>
                </c:pt>
                <c:pt idx="31">
                  <c:v>1.7388302123527775E-5</c:v>
                </c:pt>
                <c:pt idx="32">
                  <c:v>1.7559270878442095E-5</c:v>
                </c:pt>
                <c:pt idx="33">
                  <c:v>1.7722407485914027E-5</c:v>
                </c:pt>
                <c:pt idx="34">
                  <c:v>1.787126925795241E-5</c:v>
                </c:pt>
                <c:pt idx="35">
                  <c:v>1.8069142351705699E-5</c:v>
                </c:pt>
                <c:pt idx="36">
                  <c:v>1.8117134056881267E-5</c:v>
                </c:pt>
                <c:pt idx="37">
                  <c:v>1.8250418147041172E-5</c:v>
                </c:pt>
                <c:pt idx="38">
                  <c:v>1.8388411976920881E-5</c:v>
                </c:pt>
                <c:pt idx="39">
                  <c:v>1.8535217239600953E-5</c:v>
                </c:pt>
                <c:pt idx="40">
                  <c:v>1.8690782347041831E-5</c:v>
                </c:pt>
                <c:pt idx="41">
                  <c:v>1.8828763594101283E-5</c:v>
                </c:pt>
                <c:pt idx="42">
                  <c:v>1.896822960837177E-5</c:v>
                </c:pt>
                <c:pt idx="43">
                  <c:v>1.9098214361024644E-5</c:v>
                </c:pt>
                <c:pt idx="44">
                  <c:v>1.9229699230266788E-5</c:v>
                </c:pt>
                <c:pt idx="45">
                  <c:v>1.9363613969222248E-5</c:v>
                </c:pt>
              </c:numCache>
            </c:numRef>
          </c:val>
          <c:smooth val="0"/>
          <c:extLst>
            <c:ext xmlns:c16="http://schemas.microsoft.com/office/drawing/2014/chart" uri="{C3380CC4-5D6E-409C-BE32-E72D297353CC}">
              <c16:uniqueId val="{00000003-2F2D-4470-B55D-07126F463747}"/>
            </c:ext>
          </c:extLst>
        </c:ser>
        <c:ser>
          <c:idx val="5"/>
          <c:order val="4"/>
          <c:tx>
            <c:strRef>
              <c:f>CN_Summary_fuelprice!$A$138</c:f>
              <c:strCache>
                <c:ptCount val="1"/>
                <c:pt idx="0">
                  <c:v>Industry Sector</c:v>
                </c:pt>
              </c:strCache>
            </c:strRef>
          </c:tx>
          <c:spPr>
            <a:ln w="28575" cap="rnd">
              <a:solidFill>
                <a:schemeClr val="accent6"/>
              </a:solidFill>
              <a:round/>
            </a:ln>
            <a:effectLst/>
          </c:spPr>
          <c:marker>
            <c:symbol val="none"/>
          </c:marker>
          <c:val>
            <c:numRef>
              <c:f>CN_Summary_fuelprice!$B$138:$AU$138</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1.4510233029065293E-5</c:v>
                </c:pt>
                <c:pt idx="8">
                  <c:v>1.5362535032131622E-5</c:v>
                </c:pt>
                <c:pt idx="9">
                  <c:v>1.5014627350975334E-5</c:v>
                </c:pt>
                <c:pt idx="10">
                  <c:v>1.5100181191894704E-5</c:v>
                </c:pt>
                <c:pt idx="11">
                  <c:v>1.529234856975245E-5</c:v>
                </c:pt>
                <c:pt idx="12">
                  <c:v>1.5036447047377816E-5</c:v>
                </c:pt>
                <c:pt idx="13">
                  <c:v>1.4990249271259545E-5</c:v>
                </c:pt>
                <c:pt idx="14">
                  <c:v>1.5306470913956595E-5</c:v>
                </c:pt>
                <c:pt idx="15">
                  <c:v>1.5592179822157191E-5</c:v>
                </c:pt>
                <c:pt idx="16">
                  <c:v>1.6330896779149656E-5</c:v>
                </c:pt>
                <c:pt idx="17">
                  <c:v>1.6598292239907877E-5</c:v>
                </c:pt>
                <c:pt idx="18">
                  <c:v>1.6818046777752259E-5</c:v>
                </c:pt>
                <c:pt idx="19">
                  <c:v>1.7043237453170932E-5</c:v>
                </c:pt>
                <c:pt idx="20">
                  <c:v>1.7285059327992173E-5</c:v>
                </c:pt>
                <c:pt idx="21">
                  <c:v>1.7355351678065228E-5</c:v>
                </c:pt>
                <c:pt idx="22">
                  <c:v>1.7590019302085757E-5</c:v>
                </c:pt>
                <c:pt idx="23">
                  <c:v>1.8096628726237039E-5</c:v>
                </c:pt>
                <c:pt idx="24">
                  <c:v>1.8404790949137334E-5</c:v>
                </c:pt>
                <c:pt idx="25">
                  <c:v>1.8554024282860616E-5</c:v>
                </c:pt>
                <c:pt idx="26">
                  <c:v>1.8793081122578891E-5</c:v>
                </c:pt>
                <c:pt idx="27">
                  <c:v>1.9043934192968111E-5</c:v>
                </c:pt>
                <c:pt idx="28">
                  <c:v>1.9265434169895409E-5</c:v>
                </c:pt>
                <c:pt idx="29">
                  <c:v>1.9276443074326401E-5</c:v>
                </c:pt>
                <c:pt idx="30">
                  <c:v>1.9541925725130746E-5</c:v>
                </c:pt>
                <c:pt idx="31">
                  <c:v>1.970795421339551E-5</c:v>
                </c:pt>
                <c:pt idx="32">
                  <c:v>1.9999664562826403E-5</c:v>
                </c:pt>
                <c:pt idx="33">
                  <c:v>2.0273771937083506E-5</c:v>
                </c:pt>
                <c:pt idx="34">
                  <c:v>2.0523345815816067E-5</c:v>
                </c:pt>
                <c:pt idx="35">
                  <c:v>2.0862201807012031E-5</c:v>
                </c:pt>
                <c:pt idx="36">
                  <c:v>2.0933876348589397E-5</c:v>
                </c:pt>
                <c:pt idx="37">
                  <c:v>2.1158503620176611E-5</c:v>
                </c:pt>
                <c:pt idx="38">
                  <c:v>2.1391507767234562E-5</c:v>
                </c:pt>
                <c:pt idx="39">
                  <c:v>2.163951019362758E-5</c:v>
                </c:pt>
                <c:pt idx="40">
                  <c:v>2.1902000392840946E-5</c:v>
                </c:pt>
                <c:pt idx="41">
                  <c:v>2.2133048622430111E-5</c:v>
                </c:pt>
                <c:pt idx="42">
                  <c:v>2.2367652617413802E-5</c:v>
                </c:pt>
                <c:pt idx="43">
                  <c:v>2.2585476277037762E-5</c:v>
                </c:pt>
                <c:pt idx="44">
                  <c:v>2.2806383800716792E-5</c:v>
                </c:pt>
                <c:pt idx="45">
                  <c:v>2.3031366073419208E-5</c:v>
                </c:pt>
              </c:numCache>
            </c:numRef>
          </c:val>
          <c:smooth val="0"/>
          <c:extLst>
            <c:ext xmlns:c16="http://schemas.microsoft.com/office/drawing/2014/chart" uri="{C3380CC4-5D6E-409C-BE32-E72D297353CC}">
              <c16:uniqueId val="{00000004-2F2D-4470-B55D-07126F463747}"/>
            </c:ext>
          </c:extLst>
        </c:ser>
        <c:ser>
          <c:idx val="6"/>
          <c:order val="5"/>
          <c:tx>
            <c:strRef>
              <c:f>CN_Summary_fuelprice!$A$139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CN_Summary_fuelprice!$B$139:$AU$139</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2F2D-4470-B55D-07126F463747}"/>
            </c:ext>
          </c:extLst>
        </c:ser>
        <c:ser>
          <c:idx val="7"/>
          <c:order val="6"/>
          <c:tx>
            <c:strRef>
              <c:f>CN_Summary_fuelprice!$A$140</c:f>
              <c:strCache>
                <c:ptCount val="1"/>
                <c:pt idx="0">
                  <c:v>LULUCF Sector</c:v>
                </c:pt>
              </c:strCache>
            </c:strRef>
          </c:tx>
          <c:spPr>
            <a:ln w="28575" cap="rnd">
              <a:solidFill>
                <a:schemeClr val="accent2">
                  <a:lumMod val="60000"/>
                </a:schemeClr>
              </a:solidFill>
              <a:round/>
            </a:ln>
            <a:effectLst/>
          </c:spPr>
          <c:marker>
            <c:symbol val="none"/>
          </c:marker>
          <c:val>
            <c:numRef>
              <c:f>CN_Summary_fuelprice!$B$140:$AU$140</c:f>
              <c:numCache>
                <c:formatCode>General</c:formatCode>
                <c:ptCount val="46"/>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F2D-4470-B55D-07126F463747}"/>
            </c:ext>
          </c:extLst>
        </c:ser>
        <c:ser>
          <c:idx val="8"/>
          <c:order val="7"/>
          <c:tx>
            <c:strRef>
              <c:f>CN_Summary_fuelprice!$A$141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CN_Summary_fuelprice!$B$141:$AU$141</c:f>
              <c:numCache>
                <c:formatCode>0.00E+00</c:formatCode>
                <c:ptCount val="46"/>
                <c:pt idx="0">
                  <c:v>1.2268971117390572E-5</c:v>
                </c:pt>
                <c:pt idx="1">
                  <c:v>9.6892382602459731E-6</c:v>
                </c:pt>
                <c:pt idx="2">
                  <c:v>1.2324504735555591E-5</c:v>
                </c:pt>
                <c:pt idx="3">
                  <c:v>1.3123776283389586E-5</c:v>
                </c:pt>
                <c:pt idx="4">
                  <c:v>1.1338121495184029E-5</c:v>
                </c:pt>
                <c:pt idx="5">
                  <c:v>9.428345420156652E-6</c:v>
                </c:pt>
                <c:pt idx="6">
                  <c:v>1.3018084141363729E-5</c:v>
                </c:pt>
                <c:pt idx="7">
                  <c:v>1.4510233029065293E-5</c:v>
                </c:pt>
                <c:pt idx="8">
                  <c:v>1.5362535032131622E-5</c:v>
                </c:pt>
                <c:pt idx="9">
                  <c:v>1.5014627350975334E-5</c:v>
                </c:pt>
                <c:pt idx="10">
                  <c:v>1.5100181191894704E-5</c:v>
                </c:pt>
                <c:pt idx="11">
                  <c:v>1.529234856975245E-5</c:v>
                </c:pt>
                <c:pt idx="12">
                  <c:v>1.5036447047377816E-5</c:v>
                </c:pt>
                <c:pt idx="13">
                  <c:v>1.4990249271259545E-5</c:v>
                </c:pt>
                <c:pt idx="14">
                  <c:v>1.5306470913956595E-5</c:v>
                </c:pt>
                <c:pt idx="15">
                  <c:v>1.5592179822157191E-5</c:v>
                </c:pt>
                <c:pt idx="16">
                  <c:v>1.6330896779149656E-5</c:v>
                </c:pt>
                <c:pt idx="17">
                  <c:v>1.6598292239907877E-5</c:v>
                </c:pt>
                <c:pt idx="18">
                  <c:v>1.6818046777752259E-5</c:v>
                </c:pt>
                <c:pt idx="19">
                  <c:v>1.7043237453170932E-5</c:v>
                </c:pt>
                <c:pt idx="20">
                  <c:v>1.7285059327992173E-5</c:v>
                </c:pt>
                <c:pt idx="21">
                  <c:v>1.7355351678065228E-5</c:v>
                </c:pt>
                <c:pt idx="22">
                  <c:v>1.7590019302085757E-5</c:v>
                </c:pt>
                <c:pt idx="23">
                  <c:v>1.8096628726237039E-5</c:v>
                </c:pt>
                <c:pt idx="24">
                  <c:v>1.8404790949137334E-5</c:v>
                </c:pt>
                <c:pt idx="25">
                  <c:v>1.8554024282860616E-5</c:v>
                </c:pt>
                <c:pt idx="26">
                  <c:v>1.8793081122578891E-5</c:v>
                </c:pt>
                <c:pt idx="27">
                  <c:v>1.9043934192968111E-5</c:v>
                </c:pt>
                <c:pt idx="28">
                  <c:v>1.9265434169895409E-5</c:v>
                </c:pt>
                <c:pt idx="29">
                  <c:v>1.9276443074326401E-5</c:v>
                </c:pt>
                <c:pt idx="30">
                  <c:v>1.9541925725130746E-5</c:v>
                </c:pt>
                <c:pt idx="31">
                  <c:v>1.970795421339551E-5</c:v>
                </c:pt>
                <c:pt idx="32">
                  <c:v>1.9999664562826403E-5</c:v>
                </c:pt>
                <c:pt idx="33">
                  <c:v>2.0273771937083506E-5</c:v>
                </c:pt>
                <c:pt idx="34">
                  <c:v>2.0523345815816067E-5</c:v>
                </c:pt>
                <c:pt idx="35">
                  <c:v>2.0862201807012031E-5</c:v>
                </c:pt>
                <c:pt idx="36">
                  <c:v>2.0933876348589397E-5</c:v>
                </c:pt>
                <c:pt idx="37">
                  <c:v>2.1158503620176611E-5</c:v>
                </c:pt>
                <c:pt idx="38">
                  <c:v>2.1391507767234562E-5</c:v>
                </c:pt>
                <c:pt idx="39">
                  <c:v>2.163951019362758E-5</c:v>
                </c:pt>
                <c:pt idx="40">
                  <c:v>2.1902000392840946E-5</c:v>
                </c:pt>
                <c:pt idx="41">
                  <c:v>2.2133048622430111E-5</c:v>
                </c:pt>
                <c:pt idx="42">
                  <c:v>2.2367652617413802E-5</c:v>
                </c:pt>
                <c:pt idx="43">
                  <c:v>2.2585476277037762E-5</c:v>
                </c:pt>
                <c:pt idx="44">
                  <c:v>2.2806383800716792E-5</c:v>
                </c:pt>
                <c:pt idx="45">
                  <c:v>2.3031366073419208E-5</c:v>
                </c:pt>
              </c:numCache>
            </c:numRef>
          </c:val>
          <c:smooth val="0"/>
          <c:extLst>
            <c:ext xmlns:c16="http://schemas.microsoft.com/office/drawing/2014/chart" uri="{C3380CC4-5D6E-409C-BE32-E72D297353CC}">
              <c16:uniqueId val="{00000007-2F2D-4470-B55D-07126F4637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CN_Summary_fuelprice!$A$144</c:f>
              <c:strCache>
                <c:ptCount val="1"/>
                <c:pt idx="0">
                  <c:v>Transportation Sector Price ($/BTU)</c:v>
                </c:pt>
              </c:strCache>
            </c:strRef>
          </c:tx>
          <c:spPr>
            <a:ln w="28575" cap="rnd">
              <a:solidFill>
                <a:schemeClr val="accent2"/>
              </a:solidFill>
              <a:round/>
            </a:ln>
            <a:effectLst/>
          </c:spPr>
          <c:marker>
            <c:symbol val="none"/>
          </c:marker>
          <c:val>
            <c:numRef>
              <c:f>CN_Summary_fuelprice!$B$144:$AU$144</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5503-4C13-A878-C72336C1A7E5}"/>
            </c:ext>
          </c:extLst>
        </c:ser>
        <c:ser>
          <c:idx val="2"/>
          <c:order val="1"/>
          <c:tx>
            <c:strRef>
              <c:f>CN_Summary_fuelprice!$A$145</c:f>
              <c:strCache>
                <c:ptCount val="1"/>
                <c:pt idx="0">
                  <c:v>Electricity Sector Price ($/BTU)</c:v>
                </c:pt>
              </c:strCache>
            </c:strRef>
          </c:tx>
          <c:spPr>
            <a:ln w="28575" cap="rnd">
              <a:solidFill>
                <a:schemeClr val="accent3"/>
              </a:solidFill>
              <a:round/>
            </a:ln>
            <a:effectLst/>
          </c:spPr>
          <c:marker>
            <c:symbol val="none"/>
          </c:marker>
          <c:val>
            <c:numRef>
              <c:f>CN_Summary_fuelprice!$B$145:$AU$145</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5503-4C13-A878-C72336C1A7E5}"/>
            </c:ext>
          </c:extLst>
        </c:ser>
        <c:ser>
          <c:idx val="3"/>
          <c:order val="2"/>
          <c:tx>
            <c:strRef>
              <c:f>CN_Summary_fuelprice!$A$146</c:f>
              <c:strCache>
                <c:ptCount val="1"/>
                <c:pt idx="0">
                  <c:v>Residential Buildings Sector Price ($/BTU)</c:v>
                </c:pt>
              </c:strCache>
            </c:strRef>
          </c:tx>
          <c:spPr>
            <a:ln w="28575" cap="rnd">
              <a:solidFill>
                <a:schemeClr val="accent4"/>
              </a:solidFill>
              <a:round/>
            </a:ln>
            <a:effectLst/>
          </c:spPr>
          <c:marker>
            <c:symbol val="none"/>
          </c:marker>
          <c:val>
            <c:numRef>
              <c:f>CN_Summary_fuelprice!$B$146:$AU$146</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2-5503-4C13-A878-C72336C1A7E5}"/>
            </c:ext>
          </c:extLst>
        </c:ser>
        <c:ser>
          <c:idx val="4"/>
          <c:order val="3"/>
          <c:tx>
            <c:strRef>
              <c:f>CN_Summary_fuelprice!$A$147</c:f>
              <c:strCache>
                <c:ptCount val="1"/>
                <c:pt idx="0">
                  <c:v>Commercial Buildings Sector Price ($/BTU)</c:v>
                </c:pt>
              </c:strCache>
            </c:strRef>
          </c:tx>
          <c:spPr>
            <a:ln w="28575" cap="rnd">
              <a:solidFill>
                <a:schemeClr val="accent5"/>
              </a:solidFill>
              <a:round/>
            </a:ln>
            <a:effectLst/>
          </c:spPr>
          <c:marker>
            <c:symbol val="none"/>
          </c:marker>
          <c:val>
            <c:numRef>
              <c:f>CN_Summary_fuelprice!$B$147:$AU$147</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3-5503-4C13-A878-C72336C1A7E5}"/>
            </c:ext>
          </c:extLst>
        </c:ser>
        <c:ser>
          <c:idx val="5"/>
          <c:order val="4"/>
          <c:tx>
            <c:strRef>
              <c:f>CN_Summary_fuelprice!$A$148</c:f>
              <c:strCache>
                <c:ptCount val="1"/>
                <c:pt idx="0">
                  <c:v>Industry Sector Price ($/BTU)</c:v>
                </c:pt>
              </c:strCache>
            </c:strRef>
          </c:tx>
          <c:spPr>
            <a:ln w="28575" cap="rnd">
              <a:solidFill>
                <a:schemeClr val="accent6"/>
              </a:solidFill>
              <a:round/>
            </a:ln>
            <a:effectLst/>
          </c:spPr>
          <c:marker>
            <c:symbol val="none"/>
          </c:marker>
          <c:val>
            <c:numRef>
              <c:f>CN_Summary_fuelprice!$B$148:$AU$148</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4-5503-4C13-A878-C72336C1A7E5}"/>
            </c:ext>
          </c:extLst>
        </c:ser>
        <c:ser>
          <c:idx val="6"/>
          <c:order val="5"/>
          <c:tx>
            <c:strRef>
              <c:f>CN_Summary_fuelprice!$A$149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CN_Summary_fuelprice!$B$149:$AU$149</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5-5503-4C13-A878-C72336C1A7E5}"/>
            </c:ext>
          </c:extLst>
        </c:ser>
        <c:ser>
          <c:idx val="7"/>
          <c:order val="6"/>
          <c:tx>
            <c:strRef>
              <c:f>CN_Summary_fuelprice!$A$150</c:f>
              <c:strCache>
                <c:ptCount val="1"/>
                <c:pt idx="0">
                  <c:v>LULUCF Sector Price ($/BTU)</c:v>
                </c:pt>
              </c:strCache>
            </c:strRef>
          </c:tx>
          <c:spPr>
            <a:ln w="28575" cap="rnd">
              <a:solidFill>
                <a:schemeClr val="accent2">
                  <a:lumMod val="60000"/>
                </a:schemeClr>
              </a:solidFill>
              <a:round/>
            </a:ln>
            <a:effectLst/>
          </c:spPr>
          <c:marker>
            <c:symbol val="none"/>
          </c:marker>
          <c:val>
            <c:numRef>
              <c:f>CN_Summary_fuelprice!$B$150:$AU$150</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5503-4C13-A878-C72336C1A7E5}"/>
            </c:ext>
          </c:extLst>
        </c:ser>
        <c:ser>
          <c:idx val="8"/>
          <c:order val="7"/>
          <c:tx>
            <c:strRef>
              <c:f>CN_Summary_fuelprice!$A$151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CN_Summary_fuelprice!$B$151:$AU$151</c:f>
              <c:numCache>
                <c:formatCode>General</c:formatCode>
                <c:ptCount val="46"/>
                <c:pt idx="0">
                  <c:v>0</c:v>
                </c:pt>
                <c:pt idx="1">
                  <c:v>0</c:v>
                </c:pt>
                <c:pt idx="2">
                  <c:v>0</c:v>
                </c:pt>
                <c:pt idx="3">
                  <c:v>0</c:v>
                </c:pt>
                <c:pt idx="4">
                  <c:v>0</c:v>
                </c:pt>
                <c:pt idx="5">
                  <c:v>0</c:v>
                </c:pt>
                <c:pt idx="6">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7-5503-4C13-A878-C72336C1A7E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CN_Summary_fuelprice!$A$154</c:f>
              <c:strCache>
                <c:ptCount val="1"/>
                <c:pt idx="0">
                  <c:v>Transportation Sector</c:v>
                </c:pt>
              </c:strCache>
            </c:strRef>
          </c:tx>
          <c:spPr>
            <a:ln w="28575" cap="rnd">
              <a:solidFill>
                <a:schemeClr val="accent2"/>
              </a:solidFill>
              <a:round/>
            </a:ln>
            <a:effectLst/>
          </c:spPr>
          <c:marker>
            <c:symbol val="none"/>
          </c:marker>
          <c:val>
            <c:numRef>
              <c:f>CN_Summary_fuelprice!$B$154:$AU$154</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0-8ADA-4DDA-9BA5-1C3EEA3F913F}"/>
            </c:ext>
          </c:extLst>
        </c:ser>
        <c:ser>
          <c:idx val="2"/>
          <c:order val="1"/>
          <c:tx>
            <c:strRef>
              <c:f>CN_Summary_fuelprice!$A$155</c:f>
              <c:strCache>
                <c:ptCount val="1"/>
                <c:pt idx="0">
                  <c:v>Electricity Sector</c:v>
                </c:pt>
              </c:strCache>
            </c:strRef>
          </c:tx>
          <c:spPr>
            <a:ln w="28575" cap="rnd">
              <a:solidFill>
                <a:schemeClr val="accent3"/>
              </a:solidFill>
              <a:round/>
            </a:ln>
            <a:effectLst/>
          </c:spPr>
          <c:marker>
            <c:symbol val="none"/>
          </c:marker>
          <c:val>
            <c:numRef>
              <c:f>CN_Summary_fuelprice!$B$155:$AU$155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8ADA-4DDA-9BA5-1C3EEA3F913F}"/>
            </c:ext>
          </c:extLst>
        </c:ser>
        <c:ser>
          <c:idx val="3"/>
          <c:order val="2"/>
          <c:tx>
            <c:strRef>
              <c:f>CN_Summary_fuelprice!$A$156</c:f>
              <c:strCache>
                <c:ptCount val="1"/>
                <c:pt idx="0">
                  <c:v>Residential Buildings Sector</c:v>
                </c:pt>
              </c:strCache>
            </c:strRef>
          </c:tx>
          <c:spPr>
            <a:ln w="28575" cap="rnd">
              <a:solidFill>
                <a:schemeClr val="accent4"/>
              </a:solidFill>
              <a:round/>
            </a:ln>
            <a:effectLst/>
          </c:spPr>
          <c:marker>
            <c:symbol val="none"/>
          </c:marker>
          <c:val>
            <c:numRef>
              <c:f>CN_Summary_fuelprice!$B$156:$AU$156</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2-8ADA-4DDA-9BA5-1C3EEA3F913F}"/>
            </c:ext>
          </c:extLst>
        </c:ser>
        <c:ser>
          <c:idx val="4"/>
          <c:order val="3"/>
          <c:tx>
            <c:strRef>
              <c:f>CN_Summary_fuelprice!$A$157</c:f>
              <c:strCache>
                <c:ptCount val="1"/>
                <c:pt idx="0">
                  <c:v>Commercial Buildings Sector</c:v>
                </c:pt>
              </c:strCache>
            </c:strRef>
          </c:tx>
          <c:spPr>
            <a:ln w="28575" cap="rnd">
              <a:solidFill>
                <a:schemeClr val="accent5"/>
              </a:solidFill>
              <a:round/>
            </a:ln>
            <a:effectLst/>
          </c:spPr>
          <c:marker>
            <c:symbol val="none"/>
          </c:marker>
          <c:val>
            <c:numRef>
              <c:f>CN_Summary_fuelprice!$B$157:$AU$157</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3-8ADA-4DDA-9BA5-1C3EEA3F913F}"/>
            </c:ext>
          </c:extLst>
        </c:ser>
        <c:ser>
          <c:idx val="5"/>
          <c:order val="4"/>
          <c:tx>
            <c:strRef>
              <c:f>CN_Summary_fuelprice!$A$158</c:f>
              <c:strCache>
                <c:ptCount val="1"/>
                <c:pt idx="0">
                  <c:v>Industry Sector</c:v>
                </c:pt>
              </c:strCache>
            </c:strRef>
          </c:tx>
          <c:spPr>
            <a:ln w="28575" cap="rnd">
              <a:solidFill>
                <a:schemeClr val="accent6"/>
              </a:solidFill>
              <a:round/>
            </a:ln>
            <a:effectLst/>
          </c:spPr>
          <c:marker>
            <c:symbol val="none"/>
          </c:marker>
          <c:val>
            <c:numRef>
              <c:f>CN_Summary_fuelprice!$B$158:$AU$158</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4-8ADA-4DDA-9BA5-1C3EEA3F913F}"/>
            </c:ext>
          </c:extLst>
        </c:ser>
        <c:ser>
          <c:idx val="6"/>
          <c:order val="5"/>
          <c:tx>
            <c:strRef>
              <c:f>CN_Summary_fuelprice!$A$159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CN_Summary_fuelprice!$B$159:$AU$159</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5-8ADA-4DDA-9BA5-1C3EEA3F913F}"/>
            </c:ext>
          </c:extLst>
        </c:ser>
        <c:ser>
          <c:idx val="7"/>
          <c:order val="6"/>
          <c:tx>
            <c:strRef>
              <c:f>CN_Summary_fuelprice!$A$160</c:f>
              <c:strCache>
                <c:ptCount val="1"/>
                <c:pt idx="0">
                  <c:v>LULUCF Sector</c:v>
                </c:pt>
              </c:strCache>
            </c:strRef>
          </c:tx>
          <c:spPr>
            <a:ln w="28575" cap="rnd">
              <a:solidFill>
                <a:schemeClr val="accent2">
                  <a:lumMod val="60000"/>
                </a:schemeClr>
              </a:solidFill>
              <a:round/>
            </a:ln>
            <a:effectLst/>
          </c:spPr>
          <c:marker>
            <c:symbol val="none"/>
          </c:marker>
          <c:val>
            <c:numRef>
              <c:f>CN_Summary_fuelprice!$B$160:$AU$160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8ADA-4DDA-9BA5-1C3EEA3F913F}"/>
            </c:ext>
          </c:extLst>
        </c:ser>
        <c:ser>
          <c:idx val="8"/>
          <c:order val="7"/>
          <c:tx>
            <c:strRef>
              <c:f>CN_Summary_fuelprice!$A$161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CN_Summary_fuelprice!$B$161:$AU$161</c:f>
              <c:numCache>
                <c:formatCode>General</c:formatCode>
                <c:ptCount val="46"/>
                <c:pt idx="5" formatCode="0.00E+00">
                  <c:v>4.7337988898127018E-5</c:v>
                </c:pt>
                <c:pt idx="6" formatCode="0.00E+00">
                  <c:v>4.5074339746673864E-5</c:v>
                </c:pt>
                <c:pt idx="7" formatCode="0.00E+00">
                  <c:v>4.291893574040214E-5</c:v>
                </c:pt>
                <c:pt idx="8" formatCode="0.00E+00">
                  <c:v>4.0866600718753649E-5</c:v>
                </c:pt>
                <c:pt idx="9" formatCode="0.00E+00">
                  <c:v>3.8912406039320571E-5</c:v>
                </c:pt>
                <c:pt idx="10" formatCode="0.00E+00">
                  <c:v>3.7051658741807184E-5</c:v>
                </c:pt>
                <c:pt idx="11" formatCode="0.00E+00">
                  <c:v>3.5279890277977457E-5</c:v>
                </c:pt>
                <c:pt idx="12" formatCode="0.00E+00">
                  <c:v>3.3592845780523871E-5</c:v>
                </c:pt>
                <c:pt idx="13" formatCode="0.00E+00">
                  <c:v>3.1986473845086868E-5</c:v>
                </c:pt>
                <c:pt idx="14" formatCode="0.00E+00">
                  <c:v>3.0456916800886494E-5</c:v>
                </c:pt>
                <c:pt idx="15" formatCode="0.00E+00">
                  <c:v>2.9000501446601473E-5</c:v>
                </c:pt>
                <c:pt idx="16" formatCode="0.00E+00">
                  <c:v>2.761373022924811E-5</c:v>
                </c:pt>
                <c:pt idx="17" formatCode="0.00E+00">
                  <c:v>2.629327284487522E-5</c:v>
                </c:pt>
                <c:pt idx="18" formatCode="0.00E+00">
                  <c:v>2.5035958240904313E-5</c:v>
                </c:pt>
                <c:pt idx="19" formatCode="0.00E+00">
                  <c:v>2.3838767000908859E-5</c:v>
                </c:pt>
                <c:pt idx="20" formatCode="0.00E+00">
                  <c:v>2.2698824093544834E-5</c:v>
                </c:pt>
                <c:pt idx="21" formatCode="0.00E+00">
                  <c:v>2.1613391968219165E-5</c:v>
                </c:pt>
                <c:pt idx="22" formatCode="0.00E+00">
                  <c:v>2.0579863980915512E-5</c:v>
                </c:pt>
                <c:pt idx="23" formatCode="0.00E+00">
                  <c:v>1.9595758134389703E-5</c:v>
                </c:pt>
                <c:pt idx="24" formatCode="0.00E+00">
                  <c:v>1.8658711117701853E-5</c:v>
                </c:pt>
                <c:pt idx="25" formatCode="0.00E+00">
                  <c:v>1.7766472630771406E-5</c:v>
                </c:pt>
                <c:pt idx="26" formatCode="0.00E+00">
                  <c:v>1.6916899980325485E-5</c:v>
                </c:pt>
                <c:pt idx="27" formatCode="0.00E+00">
                  <c:v>1.6107952934262929E-5</c:v>
                </c:pt>
                <c:pt idx="28" formatCode="0.00E+00">
                  <c:v>1.5337688822076823E-5</c:v>
                </c:pt>
                <c:pt idx="29" formatCode="0.00E+00">
                  <c:v>1.4604257869569239E-5</c:v>
                </c:pt>
                <c:pt idx="30" formatCode="0.00E+00">
                  <c:v>1.3905898756654719E-5</c:v>
                </c:pt>
                <c:pt idx="31" formatCode="0.00E+00">
                  <c:v>1.3240934387584525E-5</c:v>
                </c:pt>
                <c:pt idx="32" formatCode="0.00E+00">
                  <c:v>1.2607767863434017E-5</c:v>
                </c:pt>
                <c:pt idx="33" formatCode="0.00E+00">
                  <c:v>1.2004878647181101E-5</c:v>
                </c:pt>
                <c:pt idx="34" formatCode="0.00E+00">
                  <c:v>1.1430818912166361E-5</c:v>
                </c:pt>
                <c:pt idx="35" formatCode="0.00E+00">
                  <c:v>1.0884210065165599E-5</c:v>
                </c:pt>
                <c:pt idx="36" formatCode="0.00E+00">
                  <c:v>1.0363739435725217E-5</c:v>
                </c:pt>
                <c:pt idx="37" formatCode="0.00E+00">
                  <c:v>9.8681571238097832E-6</c:v>
                </c:pt>
                <c:pt idx="38" formatCode="0.00E+00">
                  <c:v>9.3962729981915504E-6</c:v>
                </c:pt>
                <c:pt idx="39" formatCode="0.00E+00">
                  <c:v>8.9469538383735878E-6</c:v>
                </c:pt>
                <c:pt idx="40" formatCode="0.00E+00">
                  <c:v>8.519120613182935E-6</c:v>
                </c:pt>
                <c:pt idx="41" formatCode="0.00E+00">
                  <c:v>8.1117458894983464E-6</c:v>
                </c:pt>
                <c:pt idx="42" formatCode="0.00E+00">
                  <c:v>7.7238513648897387E-6</c:v>
                </c:pt>
                <c:pt idx="43" formatCode="0.00E+00">
                  <c:v>7.3545055182440509E-6</c:v>
                </c:pt>
                <c:pt idx="44" formatCode="0.00E+00">
                  <c:v>7.0028213727355076E-6</c:v>
                </c:pt>
                <c:pt idx="45" formatCode="0.00E+00">
                  <c:v>6.6679543657681309E-6</c:v>
                </c:pt>
              </c:numCache>
            </c:numRef>
          </c:val>
          <c:smooth val="0"/>
          <c:extLst>
            <c:ext xmlns:c16="http://schemas.microsoft.com/office/drawing/2014/chart" uri="{C3380CC4-5D6E-409C-BE32-E72D297353CC}">
              <c16:uniqueId val="{00000007-8ADA-4DDA-9BA5-1C3EEA3F913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CN_Summary_fuelprice!$A$4</c:f>
              <c:strCache>
                <c:ptCount val="1"/>
                <c:pt idx="0">
                  <c:v>Transportation Sector</c:v>
                </c:pt>
              </c:strCache>
            </c:strRef>
          </c:tx>
          <c:spPr>
            <a:ln w="28575" cap="rnd">
              <a:solidFill>
                <a:schemeClr val="accent2"/>
              </a:solidFill>
              <a:round/>
            </a:ln>
            <a:effectLst/>
          </c:spPr>
          <c:marker>
            <c:symbol val="none"/>
          </c:marker>
          <c:val>
            <c:numRef>
              <c:f>CN_Summary_fuelprice!$B$4:$AU$4</c:f>
              <c:numCache>
                <c:formatCode>General</c:formatCode>
                <c:ptCount val="46"/>
                <c:pt idx="3" formatCode="0.00E+00">
                  <c:v>2.0123239993808264E-5</c:v>
                </c:pt>
                <c:pt idx="4" formatCode="0.00E+00">
                  <c:v>1.9867456018599091E-5</c:v>
                </c:pt>
                <c:pt idx="5" formatCode="0.00E+00">
                  <c:v>1.9744017568213996E-5</c:v>
                </c:pt>
                <c:pt idx="6" formatCode="0.00E+00">
                  <c:v>1.9317017904603339E-5</c:v>
                </c:pt>
                <c:pt idx="7" formatCode="0.00E+00">
                  <c:v>1.8869598578641733E-5</c:v>
                </c:pt>
                <c:pt idx="8" formatCode="0.00E+00">
                  <c:v>1.8915275826184481E-5</c:v>
                </c:pt>
                <c:pt idx="9" formatCode="0.00E+00">
                  <c:v>1.8204220083186417E-5</c:v>
                </c:pt>
                <c:pt idx="10" formatCode="0.00E+00">
                  <c:v>1.7884801287869857E-5</c:v>
                </c:pt>
                <c:pt idx="11" formatCode="0.00E+00">
                  <c:v>1.7120777360221263E-5</c:v>
                </c:pt>
                <c:pt idx="12" formatCode="0.00E+00">
                  <c:v>1.6936969995109359E-5</c:v>
                </c:pt>
                <c:pt idx="13" formatCode="0.00E+00">
                  <c:v>1.6772109597728182E-5</c:v>
                </c:pt>
                <c:pt idx="14" formatCode="0.00E+00">
                  <c:v>1.6386561055969138E-5</c:v>
                </c:pt>
                <c:pt idx="15" formatCode="0.00E+00">
                  <c:v>1.6330288277746385E-5</c:v>
                </c:pt>
                <c:pt idx="16" formatCode="0.00E+00">
                  <c:v>1.6289231779955061E-5</c:v>
                </c:pt>
                <c:pt idx="17" formatCode="0.00E+00">
                  <c:v>1.6330165184003009E-5</c:v>
                </c:pt>
                <c:pt idx="18" formatCode="0.00E+00">
                  <c:v>1.610118241507136E-5</c:v>
                </c:pt>
                <c:pt idx="19" formatCode="0.00E+00">
                  <c:v>1.5959179578960539E-5</c:v>
                </c:pt>
                <c:pt idx="20" formatCode="0.00E+00">
                  <c:v>1.590980951911645E-5</c:v>
                </c:pt>
                <c:pt idx="21" formatCode="0.00E+00">
                  <c:v>1.577211496402386E-5</c:v>
                </c:pt>
                <c:pt idx="22" formatCode="0.00E+00">
                  <c:v>1.5679245469019863E-5</c:v>
                </c:pt>
                <c:pt idx="23" formatCode="0.00E+00">
                  <c:v>1.5666064969728923E-5</c:v>
                </c:pt>
                <c:pt idx="24" formatCode="0.00E+00">
                  <c:v>1.5791374400487784E-5</c:v>
                </c:pt>
                <c:pt idx="25" formatCode="0.00E+00">
                  <c:v>1.5764246433197159E-5</c:v>
                </c:pt>
                <c:pt idx="26" formatCode="0.00E+00">
                  <c:v>1.5754398933726916E-5</c:v>
                </c:pt>
                <c:pt idx="27" formatCode="0.00E+00">
                  <c:v>1.5743879153042837E-5</c:v>
                </c:pt>
                <c:pt idx="28" formatCode="0.00E+00">
                  <c:v>1.5696203999357571E-5</c:v>
                </c:pt>
                <c:pt idx="29" formatCode="0.00E+00">
                  <c:v>1.5682095562616549E-5</c:v>
                </c:pt>
                <c:pt idx="30" formatCode="0.00E+00">
                  <c:v>1.5659777720067156E-5</c:v>
                </c:pt>
                <c:pt idx="31" formatCode="0.00E+00">
                  <c:v>1.5615198847465324E-5</c:v>
                </c:pt>
                <c:pt idx="32" formatCode="0.00E+00">
                  <c:v>1.5595106161046227E-5</c:v>
                </c:pt>
                <c:pt idx="33" formatCode="0.00E+00">
                  <c:v>1.5573507943458126E-5</c:v>
                </c:pt>
                <c:pt idx="34" formatCode="0.00E+00">
                  <c:v>1.5474625792527588E-5</c:v>
                </c:pt>
                <c:pt idx="35" formatCode="0.00E+00">
                  <c:v>1.545206176249144E-5</c:v>
                </c:pt>
                <c:pt idx="36" formatCode="0.00E+00">
                  <c:v>1.5448633558698592E-5</c:v>
                </c:pt>
                <c:pt idx="37" formatCode="0.00E+00">
                  <c:v>1.5409989338308489E-5</c:v>
                </c:pt>
                <c:pt idx="38" formatCode="0.00E+00">
                  <c:v>1.5372180331056201E-5</c:v>
                </c:pt>
                <c:pt idx="39" formatCode="0.00E+00">
                  <c:v>1.5336922078209688E-5</c:v>
                </c:pt>
                <c:pt idx="40" formatCode="0.00E+00">
                  <c:v>1.5297848451019917E-5</c:v>
                </c:pt>
                <c:pt idx="41" formatCode="0.00E+00">
                  <c:v>1.5260828706412222E-5</c:v>
                </c:pt>
                <c:pt idx="42" formatCode="0.00E+00">
                  <c:v>1.5226031043431707E-5</c:v>
                </c:pt>
                <c:pt idx="43" formatCode="0.00E+00">
                  <c:v>1.5189803715679004E-5</c:v>
                </c:pt>
                <c:pt idx="44" formatCode="0.00E+00">
                  <c:v>1.5156880968537204E-5</c:v>
                </c:pt>
                <c:pt idx="45" formatCode="0.00E+00">
                  <c:v>1.512898868620667E-5</c:v>
                </c:pt>
              </c:numCache>
            </c:numRef>
          </c:val>
          <c:smooth val="0"/>
          <c:extLst>
            <c:ext xmlns:c16="http://schemas.microsoft.com/office/drawing/2014/chart" uri="{C3380CC4-5D6E-409C-BE32-E72D297353CC}">
              <c16:uniqueId val="{00000000-DA9A-4249-8143-09B685BEC877}"/>
            </c:ext>
          </c:extLst>
        </c:ser>
        <c:ser>
          <c:idx val="2"/>
          <c:order val="1"/>
          <c:tx>
            <c:strRef>
              <c:f>CN_Summary_fuelprice!$A$5</c:f>
              <c:strCache>
                <c:ptCount val="1"/>
                <c:pt idx="0">
                  <c:v>Electricity Sector</c:v>
                </c:pt>
              </c:strCache>
            </c:strRef>
          </c:tx>
          <c:spPr>
            <a:ln w="28575" cap="rnd">
              <a:solidFill>
                <a:schemeClr val="accent3"/>
              </a:solidFill>
              <a:round/>
            </a:ln>
            <a:effectLst/>
          </c:spPr>
          <c:marker>
            <c:symbol val="none"/>
          </c:marker>
          <c:val>
            <c:numRef>
              <c:f>CN_Summary_fuelprice!$B$5:$AU$5</c:f>
              <c:numCache>
                <c:formatCode>0.00E+00</c:formatCode>
                <c:ptCount val="46"/>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A9A-4249-8143-09B685BEC877}"/>
            </c:ext>
          </c:extLst>
        </c:ser>
        <c:ser>
          <c:idx val="3"/>
          <c:order val="2"/>
          <c:tx>
            <c:strRef>
              <c:f>CN_Summary_fuelprice!$A$6</c:f>
              <c:strCache>
                <c:ptCount val="1"/>
                <c:pt idx="0">
                  <c:v>Residential Buildings Sector</c:v>
                </c:pt>
              </c:strCache>
            </c:strRef>
          </c:tx>
          <c:spPr>
            <a:ln w="28575" cap="rnd">
              <a:solidFill>
                <a:schemeClr val="accent4"/>
              </a:solidFill>
              <a:round/>
            </a:ln>
            <a:effectLst/>
          </c:spPr>
          <c:marker>
            <c:symbol val="none"/>
          </c:marker>
          <c:val>
            <c:numRef>
              <c:f>CN_Summary_fuelprice!$B$6:$AU$6</c:f>
              <c:numCache>
                <c:formatCode>0.00E+00</c:formatCode>
                <c:ptCount val="46"/>
                <c:pt idx="3">
                  <c:v>2.0123239993808264E-5</c:v>
                </c:pt>
                <c:pt idx="4">
                  <c:v>1.9867456018599091E-5</c:v>
                </c:pt>
                <c:pt idx="5">
                  <c:v>1.9744017568213996E-5</c:v>
                </c:pt>
                <c:pt idx="6">
                  <c:v>1.9317017904603339E-5</c:v>
                </c:pt>
                <c:pt idx="7">
                  <c:v>1.8869598578641733E-5</c:v>
                </c:pt>
                <c:pt idx="8">
                  <c:v>1.8915275826184481E-5</c:v>
                </c:pt>
                <c:pt idx="9">
                  <c:v>1.8204220083186417E-5</c:v>
                </c:pt>
                <c:pt idx="10">
                  <c:v>1.7884801287869857E-5</c:v>
                </c:pt>
                <c:pt idx="11">
                  <c:v>1.7120777360221263E-5</c:v>
                </c:pt>
                <c:pt idx="12">
                  <c:v>1.6936969995109359E-5</c:v>
                </c:pt>
                <c:pt idx="13">
                  <c:v>1.6772109597728182E-5</c:v>
                </c:pt>
                <c:pt idx="14">
                  <c:v>1.6386561055969138E-5</c:v>
                </c:pt>
                <c:pt idx="15">
                  <c:v>1.6330288277746385E-5</c:v>
                </c:pt>
                <c:pt idx="16">
                  <c:v>1.6289231779955061E-5</c:v>
                </c:pt>
                <c:pt idx="17">
                  <c:v>1.6330165184003009E-5</c:v>
                </c:pt>
                <c:pt idx="18">
                  <c:v>1.610118241507136E-5</c:v>
                </c:pt>
                <c:pt idx="19">
                  <c:v>1.5959179578960539E-5</c:v>
                </c:pt>
                <c:pt idx="20">
                  <c:v>1.590980951911645E-5</c:v>
                </c:pt>
                <c:pt idx="21">
                  <c:v>1.577211496402386E-5</c:v>
                </c:pt>
                <c:pt idx="22">
                  <c:v>1.5679245469019863E-5</c:v>
                </c:pt>
                <c:pt idx="23">
                  <c:v>1.5666064969728923E-5</c:v>
                </c:pt>
                <c:pt idx="24">
                  <c:v>1.5791374400487784E-5</c:v>
                </c:pt>
                <c:pt idx="25">
                  <c:v>1.5764246433197159E-5</c:v>
                </c:pt>
                <c:pt idx="26">
                  <c:v>1.5754398933726916E-5</c:v>
                </c:pt>
                <c:pt idx="27">
                  <c:v>1.5743879153042837E-5</c:v>
                </c:pt>
                <c:pt idx="28">
                  <c:v>1.5696203999357571E-5</c:v>
                </c:pt>
                <c:pt idx="29">
                  <c:v>1.5682095562616549E-5</c:v>
                </c:pt>
                <c:pt idx="30">
                  <c:v>1.5659777720067156E-5</c:v>
                </c:pt>
                <c:pt idx="31">
                  <c:v>1.5615198847465324E-5</c:v>
                </c:pt>
                <c:pt idx="32">
                  <c:v>1.5595106161046227E-5</c:v>
                </c:pt>
                <c:pt idx="33">
                  <c:v>1.5573507943458126E-5</c:v>
                </c:pt>
                <c:pt idx="34">
                  <c:v>1.5474625792527588E-5</c:v>
                </c:pt>
                <c:pt idx="35">
                  <c:v>1.545206176249144E-5</c:v>
                </c:pt>
                <c:pt idx="36">
                  <c:v>1.5448633558698592E-5</c:v>
                </c:pt>
                <c:pt idx="37">
                  <c:v>1.5409989338308489E-5</c:v>
                </c:pt>
                <c:pt idx="38">
                  <c:v>1.5372180331056201E-5</c:v>
                </c:pt>
                <c:pt idx="39">
                  <c:v>1.5336922078209688E-5</c:v>
                </c:pt>
                <c:pt idx="40">
                  <c:v>1.5297848451019917E-5</c:v>
                </c:pt>
                <c:pt idx="41">
                  <c:v>1.5260828706412222E-5</c:v>
                </c:pt>
                <c:pt idx="42">
                  <c:v>1.5226031043431707E-5</c:v>
                </c:pt>
                <c:pt idx="43">
                  <c:v>1.5189803715679004E-5</c:v>
                </c:pt>
                <c:pt idx="44">
                  <c:v>1.5156880968537204E-5</c:v>
                </c:pt>
                <c:pt idx="45">
                  <c:v>1.512898868620667E-5</c:v>
                </c:pt>
              </c:numCache>
            </c:numRef>
          </c:val>
          <c:smooth val="0"/>
          <c:extLst>
            <c:ext xmlns:c16="http://schemas.microsoft.com/office/drawing/2014/chart" uri="{C3380CC4-5D6E-409C-BE32-E72D297353CC}">
              <c16:uniqueId val="{00000002-DA9A-4249-8143-09B685BEC877}"/>
            </c:ext>
          </c:extLst>
        </c:ser>
        <c:ser>
          <c:idx val="4"/>
          <c:order val="3"/>
          <c:tx>
            <c:strRef>
              <c:f>CN_Summary_fuelprice!$A$7</c:f>
              <c:strCache>
                <c:ptCount val="1"/>
                <c:pt idx="0">
                  <c:v>Commercial Buildings Sector</c:v>
                </c:pt>
              </c:strCache>
            </c:strRef>
          </c:tx>
          <c:spPr>
            <a:ln w="28575" cap="rnd">
              <a:solidFill>
                <a:schemeClr val="accent5"/>
              </a:solidFill>
              <a:round/>
            </a:ln>
            <a:effectLst/>
          </c:spPr>
          <c:marker>
            <c:symbol val="none"/>
          </c:marker>
          <c:val>
            <c:numRef>
              <c:f>CN_Summary_fuelprice!$B$7:$AU$7</c:f>
              <c:numCache>
                <c:formatCode>0.00E+00</c:formatCode>
                <c:ptCount val="46"/>
                <c:pt idx="3">
                  <c:v>3.0158782138922206E-5</c:v>
                </c:pt>
                <c:pt idx="4">
                  <c:v>2.5424273100483779E-5</c:v>
                </c:pt>
                <c:pt idx="5">
                  <c:v>2.5266309601243959E-5</c:v>
                </c:pt>
                <c:pt idx="6">
                  <c:v>2.4719880503764699E-5</c:v>
                </c:pt>
                <c:pt idx="7">
                  <c:v>2.7828943483165359E-5</c:v>
                </c:pt>
                <c:pt idx="8">
                  <c:v>2.7896308431870337E-5</c:v>
                </c:pt>
                <c:pt idx="9">
                  <c:v>2.6847641180004627E-5</c:v>
                </c:pt>
                <c:pt idx="10">
                  <c:v>2.6376561333484373E-5</c:v>
                </c:pt>
                <c:pt idx="11">
                  <c:v>2.524977643587744E-5</c:v>
                </c:pt>
                <c:pt idx="12">
                  <c:v>2.4978696754231297E-5</c:v>
                </c:pt>
                <c:pt idx="13">
                  <c:v>2.4735560120337772E-5</c:v>
                </c:pt>
                <c:pt idx="14">
                  <c:v>2.416695191524465E-5</c:v>
                </c:pt>
                <c:pt idx="15">
                  <c:v>2.4083960644483106E-5</c:v>
                </c:pt>
                <c:pt idx="16">
                  <c:v>2.4023410392081622E-5</c:v>
                </c:pt>
                <c:pt idx="17">
                  <c:v>2.408377910544224E-5</c:v>
                </c:pt>
                <c:pt idx="18">
                  <c:v>2.3746074595796211E-5</c:v>
                </c:pt>
                <c:pt idx="19">
                  <c:v>2.3536648365338387E-5</c:v>
                </c:pt>
                <c:pt idx="20">
                  <c:v>2.3463837245407266E-5</c:v>
                </c:pt>
                <c:pt idx="21">
                  <c:v>2.3260764881379951E-5</c:v>
                </c:pt>
                <c:pt idx="22">
                  <c:v>2.3123800657313116E-5</c:v>
                </c:pt>
                <c:pt idx="23">
                  <c:v>2.3104362015398247E-5</c:v>
                </c:pt>
                <c:pt idx="24">
                  <c:v>2.328916875900556E-5</c:v>
                </c:pt>
                <c:pt idx="25">
                  <c:v>2.3249160347305777E-5</c:v>
                </c:pt>
                <c:pt idx="26">
                  <c:v>2.3234637224036048E-5</c:v>
                </c:pt>
                <c:pt idx="27">
                  <c:v>2.3219122618312326E-5</c:v>
                </c:pt>
                <c:pt idx="28">
                  <c:v>2.314881115132859E-5</c:v>
                </c:pt>
                <c:pt idx="29">
                  <c:v>2.3128003984336379E-5</c:v>
                </c:pt>
                <c:pt idx="30">
                  <c:v>2.3095089559772188E-5</c:v>
                </c:pt>
                <c:pt idx="31">
                  <c:v>2.3029344497893454E-5</c:v>
                </c:pt>
                <c:pt idx="32">
                  <c:v>2.299971174060656E-5</c:v>
                </c:pt>
                <c:pt idx="33">
                  <c:v>2.2967858621204398E-5</c:v>
                </c:pt>
                <c:pt idx="34">
                  <c:v>2.2822026913218069E-5</c:v>
                </c:pt>
                <c:pt idx="35">
                  <c:v>2.2788749410572141E-5</c:v>
                </c:pt>
                <c:pt idx="36">
                  <c:v>2.278369348480867E-5</c:v>
                </c:pt>
                <c:pt idx="37">
                  <c:v>2.2726700866724858E-5</c:v>
                </c:pt>
                <c:pt idx="38">
                  <c:v>2.2670940023610301E-5</c:v>
                </c:pt>
                <c:pt idx="39">
                  <c:v>2.2618941041136352E-5</c:v>
                </c:pt>
                <c:pt idx="40">
                  <c:v>2.2561315132550388E-5</c:v>
                </c:pt>
                <c:pt idx="41">
                  <c:v>2.2506718296472775E-5</c:v>
                </c:pt>
                <c:pt idx="42">
                  <c:v>2.2455398593385553E-5</c:v>
                </c:pt>
                <c:pt idx="43">
                  <c:v>2.2401970416184304E-5</c:v>
                </c:pt>
                <c:pt idx="44">
                  <c:v>2.2353415844887965E-5</c:v>
                </c:pt>
                <c:pt idx="45">
                  <c:v>2.2312280218957304E-5</c:v>
                </c:pt>
              </c:numCache>
            </c:numRef>
          </c:val>
          <c:smooth val="0"/>
          <c:extLst>
            <c:ext xmlns:c16="http://schemas.microsoft.com/office/drawing/2014/chart" uri="{C3380CC4-5D6E-409C-BE32-E72D297353CC}">
              <c16:uniqueId val="{00000003-DA9A-4249-8143-09B685BEC877}"/>
            </c:ext>
          </c:extLst>
        </c:ser>
        <c:ser>
          <c:idx val="5"/>
          <c:order val="4"/>
          <c:tx>
            <c:strRef>
              <c:f>CN_Summary_fuelprice!$A$8</c:f>
              <c:strCache>
                <c:ptCount val="1"/>
                <c:pt idx="0">
                  <c:v>Industry Sector</c:v>
                </c:pt>
              </c:strCache>
            </c:strRef>
          </c:tx>
          <c:spPr>
            <a:ln w="28575" cap="rnd">
              <a:solidFill>
                <a:schemeClr val="accent6"/>
              </a:solidFill>
              <a:round/>
            </a:ln>
            <a:effectLst/>
          </c:spPr>
          <c:marker>
            <c:symbol val="none"/>
          </c:marker>
          <c:val>
            <c:numRef>
              <c:f>CN_Summary_fuelprice!$B$8:$AU$8</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4-DA9A-4249-8143-09B685BEC877}"/>
            </c:ext>
          </c:extLst>
        </c:ser>
        <c:ser>
          <c:idx val="6"/>
          <c:order val="5"/>
          <c:tx>
            <c:strRef>
              <c:f>CN_Summary_fuelprice!$A$9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CN_Summary_fuelprice!$B$9:$AU$9</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5-DA9A-4249-8143-09B685BEC877}"/>
            </c:ext>
          </c:extLst>
        </c:ser>
        <c:ser>
          <c:idx val="7"/>
          <c:order val="6"/>
          <c:tx>
            <c:strRef>
              <c:f>CN_Summary_fuelprice!$A$10</c:f>
              <c:strCache>
                <c:ptCount val="1"/>
                <c:pt idx="0">
                  <c:v>LULUCF Sector</c:v>
                </c:pt>
              </c:strCache>
            </c:strRef>
          </c:tx>
          <c:spPr>
            <a:ln w="28575" cap="rnd">
              <a:solidFill>
                <a:schemeClr val="accent2">
                  <a:lumMod val="60000"/>
                </a:schemeClr>
              </a:solidFill>
              <a:round/>
            </a:ln>
            <a:effectLst/>
          </c:spPr>
          <c:marker>
            <c:symbol val="none"/>
          </c:marker>
          <c:val>
            <c:numRef>
              <c:f>CN_Summary_fuelprice!$B$10:$AU$10</c:f>
              <c:numCache>
                <c:formatCode>General</c:formatCode>
                <c:ptCount val="46"/>
                <c:pt idx="3" formatCode="0.00E+00">
                  <c:v>0</c:v>
                </c:pt>
                <c:pt idx="4" formatCode="0.00E+00">
                  <c:v>0</c:v>
                </c:pt>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DA9A-4249-8143-09B685BEC877}"/>
            </c:ext>
          </c:extLst>
        </c:ser>
        <c:ser>
          <c:idx val="8"/>
          <c:order val="7"/>
          <c:tx>
            <c:strRef>
              <c:f>CN_Summary_fuelprice!$A$11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CN_Summary_fuelprice!$B$11:$AU$11</c:f>
              <c:numCache>
                <c:formatCode>0.00E+00</c:formatCode>
                <c:ptCount val="46"/>
                <c:pt idx="3">
                  <c:v>2.3526728207077417E-5</c:v>
                </c:pt>
                <c:pt idx="4">
                  <c:v>2.3332266234258787E-5</c:v>
                </c:pt>
                <c:pt idx="5">
                  <c:v>2.3187300578603975E-5</c:v>
                </c:pt>
                <c:pt idx="6">
                  <c:v>2.1527759497133701E-5</c:v>
                </c:pt>
                <c:pt idx="7">
                  <c:v>2.464803881851023E-5</c:v>
                </c:pt>
                <c:pt idx="8">
                  <c:v>2.4707703816992536E-5</c:v>
                </c:pt>
                <c:pt idx="9">
                  <c:v>2.3778901358238666E-5</c:v>
                </c:pt>
                <c:pt idx="10">
                  <c:v>2.336166689331286E-5</c:v>
                </c:pt>
                <c:pt idx="11">
                  <c:v>2.2363675794113292E-5</c:v>
                </c:pt>
                <c:pt idx="12">
                  <c:v>2.2123581069706476E-5</c:v>
                </c:pt>
                <c:pt idx="13">
                  <c:v>2.190823544603827E-5</c:v>
                </c:pt>
                <c:pt idx="14">
                  <c:v>2.1404620311667938E-5</c:v>
                </c:pt>
                <c:pt idx="15">
                  <c:v>2.1331115111423255E-5</c:v>
                </c:pt>
                <c:pt idx="16">
                  <c:v>2.1277485875639825E-5</c:v>
                </c:pt>
                <c:pt idx="17">
                  <c:v>2.1330954322662836E-5</c:v>
                </c:pt>
                <c:pt idx="18">
                  <c:v>2.103185012318158E-5</c:v>
                </c:pt>
                <c:pt idx="19">
                  <c:v>2.0846361735486898E-5</c:v>
                </c:pt>
                <c:pt idx="20">
                  <c:v>2.0781873074191973E-5</c:v>
                </c:pt>
                <c:pt idx="21">
                  <c:v>2.0602012293112021E-5</c:v>
                </c:pt>
                <c:pt idx="22">
                  <c:v>2.0480703357557615E-5</c:v>
                </c:pt>
                <c:pt idx="23">
                  <c:v>2.0463486591826403E-5</c:v>
                </c:pt>
                <c:pt idx="24">
                  <c:v>2.0627169549934786E-5</c:v>
                </c:pt>
                <c:pt idx="25">
                  <c:v>2.0591734180811279E-5</c:v>
                </c:pt>
                <c:pt idx="26">
                  <c:v>2.0578871079977614E-5</c:v>
                </c:pt>
                <c:pt idx="27">
                  <c:v>2.0565129825144728E-5</c:v>
                </c:pt>
                <c:pt idx="28">
                  <c:v>2.0502855101397132E-5</c:v>
                </c:pt>
                <c:pt idx="29">
                  <c:v>2.0484426235779669E-5</c:v>
                </c:pt>
                <c:pt idx="30">
                  <c:v>2.0455273996678753E-5</c:v>
                </c:pt>
                <c:pt idx="31">
                  <c:v>2.0397043728674054E-5</c:v>
                </c:pt>
                <c:pt idx="32">
                  <c:v>2.0370798055626903E-5</c:v>
                </c:pt>
                <c:pt idx="33">
                  <c:v>2.0342585812356146E-5</c:v>
                </c:pt>
                <c:pt idx="34">
                  <c:v>2.0213422964273497E-5</c:v>
                </c:pt>
                <c:pt idx="35">
                  <c:v>2.0183949147651743E-5</c:v>
                </c:pt>
                <c:pt idx="36">
                  <c:v>2.0179471124454157E-5</c:v>
                </c:pt>
                <c:pt idx="37">
                  <c:v>2.0128992878172631E-5</c:v>
                </c:pt>
                <c:pt idx="38">
                  <c:v>2.0079605612483863E-5</c:v>
                </c:pt>
                <c:pt idx="39">
                  <c:v>2.0033550219137168E-5</c:v>
                </c:pt>
                <c:pt idx="40">
                  <c:v>1.9982511068741918E-5</c:v>
                </c:pt>
                <c:pt idx="41">
                  <c:v>1.9934154761725681E-5</c:v>
                </c:pt>
                <c:pt idx="42">
                  <c:v>1.9888701004754499E-5</c:v>
                </c:pt>
                <c:pt idx="43">
                  <c:v>1.984137977653558E-5</c:v>
                </c:pt>
                <c:pt idx="44">
                  <c:v>1.9798375091185152E-5</c:v>
                </c:pt>
                <c:pt idx="45">
                  <c:v>1.9761941350702835E-5</c:v>
                </c:pt>
              </c:numCache>
            </c:numRef>
          </c:val>
          <c:smooth val="0"/>
          <c:extLst>
            <c:ext xmlns:c16="http://schemas.microsoft.com/office/drawing/2014/chart" uri="{C3380CC4-5D6E-409C-BE32-E72D297353CC}">
              <c16:uniqueId val="{00000007-DA9A-4249-8143-09B685BEC87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99BA-4004-9392-589978C3A3DB}"/>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99BA-4004-9392-589978C3A3DB}"/>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99BA-4004-9392-589978C3A3DB}"/>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99BA-4004-9392-589978C3A3DB}"/>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99BA-4004-9392-589978C3A3DB}"/>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99BA-4004-9392-589978C3A3DB}"/>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99BA-4004-9392-589978C3A3DB}"/>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99BA-4004-9392-589978C3A3D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2FD9-43D6-9E12-C3A113D3D244}"/>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2FD9-43D6-9E12-C3A113D3D244}"/>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2FD9-43D6-9E12-C3A113D3D244}"/>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2FD9-43D6-9E12-C3A113D3D244}"/>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2FD9-43D6-9E12-C3A113D3D244}"/>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2FD9-43D6-9E12-C3A113D3D244}"/>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2FD9-43D6-9E12-C3A113D3D244}"/>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2FD9-43D6-9E12-C3A113D3D24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78D4-48E2-83A4-6F4470F28BB3}"/>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78D4-48E2-83A4-6F4470F28BB3}"/>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78D4-48E2-83A4-6F4470F28BB3}"/>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78D4-48E2-83A4-6F4470F28BB3}"/>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78D4-48E2-83A4-6F4470F28BB3}"/>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78D4-48E2-83A4-6F4470F28BB3}"/>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78D4-48E2-83A4-6F4470F28BB3}"/>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78D4-48E2-83A4-6F4470F28BB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DE6D-48E8-9114-F21ABD819EFA}"/>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DE6D-48E8-9114-F21ABD819EFA}"/>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DE6D-48E8-9114-F21ABD819EFA}"/>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DE6D-48E8-9114-F21ABD819EFA}"/>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DE6D-48E8-9114-F21ABD819EFA}"/>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DE6D-48E8-9114-F21ABD819EFA}"/>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DE6D-48E8-9114-F21ABD819EFA}"/>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DE6D-48E8-9114-F21ABD819EF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CN_Summary_fuelprice!$A$162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CN_Summary_fuelprice!$A$164</c:f>
              <c:strCache>
                <c:ptCount val="1"/>
                <c:pt idx="0">
                  <c:v>Transportation Sector</c:v>
                </c:pt>
              </c:strCache>
            </c:strRef>
          </c:tx>
          <c:spPr>
            <a:ln w="28575" cap="rnd">
              <a:solidFill>
                <a:schemeClr val="accent2"/>
              </a:solidFill>
              <a:round/>
            </a:ln>
            <a:effectLst/>
          </c:spPr>
          <c:marker>
            <c:symbol val="none"/>
          </c:marker>
          <c:val>
            <c:numRef>
              <c:f>CN_Summary_fuelprice!$B$164:$AU$164</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0-E982-424F-8BFC-4B804CF3864A}"/>
            </c:ext>
          </c:extLst>
        </c:ser>
        <c:ser>
          <c:idx val="2"/>
          <c:order val="1"/>
          <c:tx>
            <c:strRef>
              <c:f>CN_Summary_fuelprice!$A$165</c:f>
              <c:strCache>
                <c:ptCount val="1"/>
                <c:pt idx="0">
                  <c:v>Electricity Sector</c:v>
                </c:pt>
              </c:strCache>
            </c:strRef>
          </c:tx>
          <c:spPr>
            <a:ln w="28575" cap="rnd">
              <a:solidFill>
                <a:schemeClr val="accent3"/>
              </a:solidFill>
              <a:round/>
            </a:ln>
            <a:effectLst/>
          </c:spPr>
          <c:marker>
            <c:symbol val="none"/>
          </c:marker>
          <c:val>
            <c:numRef>
              <c:f>CN_Summary_fuelprice!$B$165:$AU$165</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1-E982-424F-8BFC-4B804CF3864A}"/>
            </c:ext>
          </c:extLst>
        </c:ser>
        <c:ser>
          <c:idx val="3"/>
          <c:order val="2"/>
          <c:tx>
            <c:strRef>
              <c:f>CN_Summary_fuelprice!$A$166</c:f>
              <c:strCache>
                <c:ptCount val="1"/>
                <c:pt idx="0">
                  <c:v>Residential Buildings Sector</c:v>
                </c:pt>
              </c:strCache>
            </c:strRef>
          </c:tx>
          <c:spPr>
            <a:ln w="28575" cap="rnd">
              <a:solidFill>
                <a:schemeClr val="accent4"/>
              </a:solidFill>
              <a:round/>
            </a:ln>
            <a:effectLst/>
          </c:spPr>
          <c:marker>
            <c:symbol val="none"/>
          </c:marker>
          <c:val>
            <c:numRef>
              <c:f>CN_Summary_fuelprice!$B$166:$AU$166</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2-E982-424F-8BFC-4B804CF3864A}"/>
            </c:ext>
          </c:extLst>
        </c:ser>
        <c:ser>
          <c:idx val="4"/>
          <c:order val="3"/>
          <c:tx>
            <c:strRef>
              <c:f>CN_Summary_fuelprice!$A$167</c:f>
              <c:strCache>
                <c:ptCount val="1"/>
                <c:pt idx="0">
                  <c:v>Commercial Buildings Sector</c:v>
                </c:pt>
              </c:strCache>
            </c:strRef>
          </c:tx>
          <c:spPr>
            <a:ln w="28575" cap="rnd">
              <a:solidFill>
                <a:schemeClr val="accent5"/>
              </a:solidFill>
              <a:round/>
            </a:ln>
            <a:effectLst/>
          </c:spPr>
          <c:marker>
            <c:symbol val="none"/>
          </c:marker>
          <c:val>
            <c:numRef>
              <c:f>CN_Summary_fuelprice!$B$167:$AU$167</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3-E982-424F-8BFC-4B804CF3864A}"/>
            </c:ext>
          </c:extLst>
        </c:ser>
        <c:ser>
          <c:idx val="5"/>
          <c:order val="4"/>
          <c:tx>
            <c:strRef>
              <c:f>CN_Summary_fuelprice!$A$168</c:f>
              <c:strCache>
                <c:ptCount val="1"/>
                <c:pt idx="0">
                  <c:v>Industry Sector</c:v>
                </c:pt>
              </c:strCache>
            </c:strRef>
          </c:tx>
          <c:spPr>
            <a:ln w="28575" cap="rnd">
              <a:solidFill>
                <a:schemeClr val="accent6"/>
              </a:solidFill>
              <a:round/>
            </a:ln>
            <a:effectLst/>
          </c:spPr>
          <c:marker>
            <c:symbol val="none"/>
          </c:marker>
          <c:val>
            <c:numRef>
              <c:f>CN_Summary_fuelprice!$B$168:$AU$168</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4-E982-424F-8BFC-4B804CF3864A}"/>
            </c:ext>
          </c:extLst>
        </c:ser>
        <c:ser>
          <c:idx val="6"/>
          <c:order val="5"/>
          <c:tx>
            <c:strRef>
              <c:f>CN_Summary_fuelprice!$A$169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CN_Summary_fuelprice!$B$169:$AU$169</c:f>
              <c:numCache>
                <c:formatCode>General</c:formatCode>
                <c:ptCount val="46"/>
                <c:pt idx="5" formatCode="0.00E+00">
                  <c:v>7.8271847848917674E-6</c:v>
                </c:pt>
                <c:pt idx="6" formatCode="0.00E+00">
                  <c:v>7.8271847848917674E-6</c:v>
                </c:pt>
                <c:pt idx="7" formatCode="0.00E+00">
                  <c:v>7.8271847848917674E-6</c:v>
                </c:pt>
                <c:pt idx="8" formatCode="0.00E+00">
                  <c:v>7.8271847848917674E-6</c:v>
                </c:pt>
                <c:pt idx="9" formatCode="0.00E+00">
                  <c:v>7.8271847848917674E-6</c:v>
                </c:pt>
                <c:pt idx="10" formatCode="0.00E+00">
                  <c:v>7.8271847848917674E-6</c:v>
                </c:pt>
                <c:pt idx="11" formatCode="0.00E+00">
                  <c:v>7.8271847848917674E-6</c:v>
                </c:pt>
                <c:pt idx="12" formatCode="0.00E+00">
                  <c:v>7.8271847848917674E-6</c:v>
                </c:pt>
                <c:pt idx="13" formatCode="0.00E+00">
                  <c:v>7.8271847848917674E-6</c:v>
                </c:pt>
                <c:pt idx="14" formatCode="0.00E+00">
                  <c:v>7.8271847848917674E-6</c:v>
                </c:pt>
                <c:pt idx="15" formatCode="0.00E+00">
                  <c:v>7.8271847848917674E-6</c:v>
                </c:pt>
                <c:pt idx="16" formatCode="0.00E+00">
                  <c:v>7.8271847848917674E-6</c:v>
                </c:pt>
                <c:pt idx="17" formatCode="0.00E+00">
                  <c:v>7.8271847848917674E-6</c:v>
                </c:pt>
                <c:pt idx="18" formatCode="0.00E+00">
                  <c:v>7.8271847848917674E-6</c:v>
                </c:pt>
                <c:pt idx="19" formatCode="0.00E+00">
                  <c:v>7.8271847848917674E-6</c:v>
                </c:pt>
                <c:pt idx="20" formatCode="0.00E+00">
                  <c:v>7.8271847848917674E-6</c:v>
                </c:pt>
                <c:pt idx="21" formatCode="0.00E+00">
                  <c:v>7.8271847848917674E-6</c:v>
                </c:pt>
                <c:pt idx="22" formatCode="0.00E+00">
                  <c:v>7.8271847848917674E-6</c:v>
                </c:pt>
                <c:pt idx="23" formatCode="0.00E+00">
                  <c:v>7.8271847848917674E-6</c:v>
                </c:pt>
                <c:pt idx="24" formatCode="0.00E+00">
                  <c:v>7.8271847848917674E-6</c:v>
                </c:pt>
                <c:pt idx="25" formatCode="0.00E+00">
                  <c:v>7.8271847848917674E-6</c:v>
                </c:pt>
                <c:pt idx="26" formatCode="0.00E+00">
                  <c:v>7.8271847848917674E-6</c:v>
                </c:pt>
                <c:pt idx="27" formatCode="0.00E+00">
                  <c:v>7.8271847848917674E-6</c:v>
                </c:pt>
                <c:pt idx="28" formatCode="0.00E+00">
                  <c:v>7.8271847848917674E-6</c:v>
                </c:pt>
                <c:pt idx="29" formatCode="0.00E+00">
                  <c:v>7.8271847848917674E-6</c:v>
                </c:pt>
                <c:pt idx="30" formatCode="0.00E+00">
                  <c:v>7.8271847848917674E-6</c:v>
                </c:pt>
                <c:pt idx="31" formatCode="0.00E+00">
                  <c:v>7.8271847848917674E-6</c:v>
                </c:pt>
                <c:pt idx="32" formatCode="0.00E+00">
                  <c:v>7.8271847848917674E-6</c:v>
                </c:pt>
                <c:pt idx="33" formatCode="0.00E+00">
                  <c:v>7.8271847848917674E-6</c:v>
                </c:pt>
                <c:pt idx="34" formatCode="0.00E+00">
                  <c:v>7.8271847848917674E-6</c:v>
                </c:pt>
                <c:pt idx="35" formatCode="0.00E+00">
                  <c:v>7.8271847848917674E-6</c:v>
                </c:pt>
                <c:pt idx="36" formatCode="0.00E+00">
                  <c:v>7.8271847848917674E-6</c:v>
                </c:pt>
                <c:pt idx="37" formatCode="0.00E+00">
                  <c:v>7.8271847848917674E-6</c:v>
                </c:pt>
                <c:pt idx="38" formatCode="0.00E+00">
                  <c:v>7.8271847848917674E-6</c:v>
                </c:pt>
                <c:pt idx="39" formatCode="0.00E+00">
                  <c:v>7.8271847848917674E-6</c:v>
                </c:pt>
                <c:pt idx="40" formatCode="0.00E+00">
                  <c:v>7.8271847848917674E-6</c:v>
                </c:pt>
                <c:pt idx="41" formatCode="0.00E+00">
                  <c:v>7.8271847848917674E-6</c:v>
                </c:pt>
                <c:pt idx="42" formatCode="0.00E+00">
                  <c:v>7.8271847848917674E-6</c:v>
                </c:pt>
                <c:pt idx="43" formatCode="0.00E+00">
                  <c:v>7.8271847848917674E-6</c:v>
                </c:pt>
                <c:pt idx="44" formatCode="0.00E+00">
                  <c:v>7.8271847848917674E-6</c:v>
                </c:pt>
                <c:pt idx="45" formatCode="0.00E+00">
                  <c:v>7.8271847848917674E-6</c:v>
                </c:pt>
              </c:numCache>
            </c:numRef>
          </c:val>
          <c:smooth val="0"/>
          <c:extLst>
            <c:ext xmlns:c16="http://schemas.microsoft.com/office/drawing/2014/chart" uri="{C3380CC4-5D6E-409C-BE32-E72D297353CC}">
              <c16:uniqueId val="{00000005-E982-424F-8BFC-4B804CF3864A}"/>
            </c:ext>
          </c:extLst>
        </c:ser>
        <c:ser>
          <c:idx val="7"/>
          <c:order val="6"/>
          <c:tx>
            <c:strRef>
              <c:f>CN_Summary_fuelprice!$A$170</c:f>
              <c:strCache>
                <c:ptCount val="1"/>
                <c:pt idx="0">
                  <c:v>LULUCF Sector</c:v>
                </c:pt>
              </c:strCache>
            </c:strRef>
          </c:tx>
          <c:spPr>
            <a:ln w="28575" cap="rnd">
              <a:solidFill>
                <a:schemeClr val="accent2">
                  <a:lumMod val="60000"/>
                </a:schemeClr>
              </a:solidFill>
              <a:round/>
            </a:ln>
            <a:effectLst/>
          </c:spPr>
          <c:marker>
            <c:symbol val="none"/>
          </c:marker>
          <c:val>
            <c:numRef>
              <c:f>CN_Summary_fuelprice!$B$170:$AU$170</c:f>
              <c:numCache>
                <c:formatCode>General</c:formatCode>
                <c:ptCount val="46"/>
                <c:pt idx="5" formatCode="0.00E+00">
                  <c:v>0</c:v>
                </c:pt>
                <c:pt idx="6" formatCode="0.00E+00">
                  <c:v>0</c:v>
                </c:pt>
                <c:pt idx="7" formatCode="0.00E+00">
                  <c:v>0</c:v>
                </c:pt>
                <c:pt idx="8" formatCode="0.00E+00">
                  <c:v>0</c:v>
                </c:pt>
                <c:pt idx="9" formatCode="0.00E+00">
                  <c:v>0</c:v>
                </c:pt>
                <c:pt idx="10" formatCode="0.00E+00">
                  <c:v>0</c:v>
                </c:pt>
                <c:pt idx="11" formatCode="0.00E+00">
                  <c:v>0</c:v>
                </c:pt>
                <c:pt idx="12" formatCode="0.00E+00">
                  <c:v>0</c:v>
                </c:pt>
                <c:pt idx="13" formatCode="0.00E+00">
                  <c:v>0</c:v>
                </c:pt>
                <c:pt idx="14" formatCode="0.00E+00">
                  <c:v>0</c:v>
                </c:pt>
                <c:pt idx="15" formatCode="0.00E+00">
                  <c:v>0</c:v>
                </c:pt>
                <c:pt idx="16" formatCode="0.00E+00">
                  <c:v>0</c:v>
                </c:pt>
                <c:pt idx="17" formatCode="0.00E+00">
                  <c:v>0</c:v>
                </c:pt>
                <c:pt idx="18" formatCode="0.00E+00">
                  <c:v>0</c:v>
                </c:pt>
                <c:pt idx="19" formatCode="0.00E+00">
                  <c:v>0</c:v>
                </c:pt>
                <c:pt idx="20" formatCode="0.00E+00">
                  <c:v>0</c:v>
                </c:pt>
                <c:pt idx="21" formatCode="0.00E+00">
                  <c:v>0</c:v>
                </c:pt>
                <c:pt idx="22" formatCode="0.00E+00">
                  <c:v>0</c:v>
                </c:pt>
                <c:pt idx="23" formatCode="0.00E+00">
                  <c:v>0</c:v>
                </c:pt>
                <c:pt idx="24" formatCode="0.00E+00">
                  <c:v>0</c:v>
                </c:pt>
                <c:pt idx="25" formatCode="0.00E+00">
                  <c:v>0</c:v>
                </c:pt>
                <c:pt idx="26" formatCode="0.00E+00">
                  <c:v>0</c:v>
                </c:pt>
                <c:pt idx="27" formatCode="0.00E+00">
                  <c:v>0</c:v>
                </c:pt>
                <c:pt idx="28" formatCode="0.00E+00">
                  <c:v>0</c:v>
                </c:pt>
                <c:pt idx="29" formatCode="0.00E+00">
                  <c:v>0</c:v>
                </c:pt>
                <c:pt idx="30" formatCode="0.00E+00">
                  <c:v>0</c:v>
                </c:pt>
                <c:pt idx="31" formatCode="0.00E+00">
                  <c:v>0</c:v>
                </c:pt>
                <c:pt idx="32" formatCode="0.00E+00">
                  <c:v>0</c:v>
                </c:pt>
                <c:pt idx="33" formatCode="0.00E+00">
                  <c:v>0</c:v>
                </c:pt>
                <c:pt idx="34" formatCode="0.00E+00">
                  <c:v>0</c:v>
                </c:pt>
                <c:pt idx="35" formatCode="0.00E+00">
                  <c:v>0</c:v>
                </c:pt>
                <c:pt idx="36" formatCode="0.00E+00">
                  <c:v>0</c:v>
                </c:pt>
                <c:pt idx="37" formatCode="0.00E+00">
                  <c:v>0</c:v>
                </c:pt>
                <c:pt idx="38" formatCode="0.00E+00">
                  <c:v>0</c:v>
                </c:pt>
                <c:pt idx="39" formatCode="0.00E+00">
                  <c:v>0</c:v>
                </c:pt>
                <c:pt idx="40" formatCode="0.00E+00">
                  <c:v>0</c:v>
                </c:pt>
                <c:pt idx="41" formatCode="0.00E+00">
                  <c:v>0</c:v>
                </c:pt>
                <c:pt idx="42" formatCode="0.00E+00">
                  <c:v>0</c:v>
                </c:pt>
                <c:pt idx="43" formatCode="0.00E+00">
                  <c:v>0</c:v>
                </c:pt>
                <c:pt idx="44" formatCode="0.00E+00">
                  <c:v>0</c:v>
                </c:pt>
                <c:pt idx="45" formatCode="0.00E+00">
                  <c:v>0</c:v>
                </c:pt>
              </c:numCache>
            </c:numRef>
          </c:val>
          <c:smooth val="0"/>
          <c:extLst>
            <c:ext xmlns:c16="http://schemas.microsoft.com/office/drawing/2014/chart" uri="{C3380CC4-5D6E-409C-BE32-E72D297353CC}">
              <c16:uniqueId val="{00000006-E982-424F-8BFC-4B804CF3864A}"/>
            </c:ext>
          </c:extLst>
        </c:ser>
        <c:ser>
          <c:idx val="8"/>
          <c:order val="7"/>
          <c:tx>
            <c:strRef>
              <c:f>CN_Summary_fuelprice!$A$171</c:f>
              <c:strCache>
                <c:ptCount val="1"/>
                <c:pt idx="0">
                  <c:v>Geoengineering Sector</c:v>
                </c:pt>
              </c:strCache>
            </c:strRef>
          </c:tx>
          <c:spPr>
            <a:ln w="28575" cap="rnd">
              <a:solidFill>
                <a:schemeClr val="accent3">
                  <a:lumMod val="60000"/>
                </a:schemeClr>
              </a:solidFill>
              <a:round/>
            </a:ln>
            <a:effectLst/>
          </c:spPr>
          <c:marker>
            <c:symbol val="none"/>
          </c:marker>
          <c:val>
            <c:numRef>
              <c:f>CN_Summary_fuelprice!$B$171:$AU$171</c:f>
              <c:numCache>
                <c:formatCode>General</c:formatCode>
                <c:ptCount val="46"/>
                <c:pt idx="5" formatCode="0.00E+00">
                  <c:v>1.115690493128535E-5</c:v>
                </c:pt>
                <c:pt idx="6" formatCode="0.00E+00">
                  <c:v>1.115690493128535E-5</c:v>
                </c:pt>
                <c:pt idx="7" formatCode="0.00E+00">
                  <c:v>1.115690493128535E-5</c:v>
                </c:pt>
                <c:pt idx="8" formatCode="0.00E+00">
                  <c:v>1.115690493128535E-5</c:v>
                </c:pt>
                <c:pt idx="9" formatCode="0.00E+00">
                  <c:v>1.115690493128535E-5</c:v>
                </c:pt>
                <c:pt idx="10" formatCode="0.00E+00">
                  <c:v>1.115690493128535E-5</c:v>
                </c:pt>
                <c:pt idx="11" formatCode="0.00E+00">
                  <c:v>1.115690493128535E-5</c:v>
                </c:pt>
                <c:pt idx="12" formatCode="0.00E+00">
                  <c:v>1.115690493128535E-5</c:v>
                </c:pt>
                <c:pt idx="13" formatCode="0.00E+00">
                  <c:v>1.115690493128535E-5</c:v>
                </c:pt>
                <c:pt idx="14" formatCode="0.00E+00">
                  <c:v>1.115690493128535E-5</c:v>
                </c:pt>
                <c:pt idx="15" formatCode="0.00E+00">
                  <c:v>1.115690493128535E-5</c:v>
                </c:pt>
                <c:pt idx="16" formatCode="0.00E+00">
                  <c:v>1.115690493128535E-5</c:v>
                </c:pt>
                <c:pt idx="17" formatCode="0.00E+00">
                  <c:v>1.115690493128535E-5</c:v>
                </c:pt>
                <c:pt idx="18" formatCode="0.00E+00">
                  <c:v>1.115690493128535E-5</c:v>
                </c:pt>
                <c:pt idx="19" formatCode="0.00E+00">
                  <c:v>1.115690493128535E-5</c:v>
                </c:pt>
                <c:pt idx="20" formatCode="0.00E+00">
                  <c:v>1.115690493128535E-5</c:v>
                </c:pt>
                <c:pt idx="21" formatCode="0.00E+00">
                  <c:v>1.115690493128535E-5</c:v>
                </c:pt>
                <c:pt idx="22" formatCode="0.00E+00">
                  <c:v>1.115690493128535E-5</c:v>
                </c:pt>
                <c:pt idx="23" formatCode="0.00E+00">
                  <c:v>1.115690493128535E-5</c:v>
                </c:pt>
                <c:pt idx="24" formatCode="0.00E+00">
                  <c:v>1.115690493128535E-5</c:v>
                </c:pt>
                <c:pt idx="25" formatCode="0.00E+00">
                  <c:v>1.115690493128535E-5</c:v>
                </c:pt>
                <c:pt idx="26" formatCode="0.00E+00">
                  <c:v>1.115690493128535E-5</c:v>
                </c:pt>
                <c:pt idx="27" formatCode="0.00E+00">
                  <c:v>1.115690493128535E-5</c:v>
                </c:pt>
                <c:pt idx="28" formatCode="0.00E+00">
                  <c:v>1.115690493128535E-5</c:v>
                </c:pt>
                <c:pt idx="29" formatCode="0.00E+00">
                  <c:v>1.115690493128535E-5</c:v>
                </c:pt>
                <c:pt idx="30" formatCode="0.00E+00">
                  <c:v>1.115690493128535E-5</c:v>
                </c:pt>
                <c:pt idx="31" formatCode="0.00E+00">
                  <c:v>1.115690493128535E-5</c:v>
                </c:pt>
                <c:pt idx="32" formatCode="0.00E+00">
                  <c:v>1.115690493128535E-5</c:v>
                </c:pt>
                <c:pt idx="33" formatCode="0.00E+00">
                  <c:v>1.115690493128535E-5</c:v>
                </c:pt>
                <c:pt idx="34" formatCode="0.00E+00">
                  <c:v>1.115690493128535E-5</c:v>
                </c:pt>
                <c:pt idx="35" formatCode="0.00E+00">
                  <c:v>1.115690493128535E-5</c:v>
                </c:pt>
                <c:pt idx="36" formatCode="0.00E+00">
                  <c:v>1.115690493128535E-5</c:v>
                </c:pt>
                <c:pt idx="37" formatCode="0.00E+00">
                  <c:v>1.115690493128535E-5</c:v>
                </c:pt>
                <c:pt idx="38" formatCode="0.00E+00">
                  <c:v>1.115690493128535E-5</c:v>
                </c:pt>
                <c:pt idx="39" formatCode="0.00E+00">
                  <c:v>1.115690493128535E-5</c:v>
                </c:pt>
                <c:pt idx="40" formatCode="0.00E+00">
                  <c:v>1.115690493128535E-5</c:v>
                </c:pt>
                <c:pt idx="41" formatCode="0.00E+00">
                  <c:v>1.115690493128535E-5</c:v>
                </c:pt>
                <c:pt idx="42" formatCode="0.00E+00">
                  <c:v>1.115690493128535E-5</c:v>
                </c:pt>
                <c:pt idx="43" formatCode="0.00E+00">
                  <c:v>1.115690493128535E-5</c:v>
                </c:pt>
                <c:pt idx="44" formatCode="0.00E+00">
                  <c:v>1.115690493128535E-5</c:v>
                </c:pt>
                <c:pt idx="45" formatCode="0.00E+00">
                  <c:v>1.115690493128535E-5</c:v>
                </c:pt>
              </c:numCache>
            </c:numRef>
          </c:val>
          <c:smooth val="0"/>
          <c:extLst>
            <c:ext xmlns:c16="http://schemas.microsoft.com/office/drawing/2014/chart" uri="{C3380CC4-5D6E-409C-BE32-E72D297353CC}">
              <c16:uniqueId val="{00000007-E982-424F-8BFC-4B804CF3864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CN_Summary_taxrate!$A$14</c:f>
              <c:strCache>
                <c:ptCount val="1"/>
                <c:pt idx="0">
                  <c:v>Transportation Sector</c:v>
                </c:pt>
              </c:strCache>
            </c:strRef>
          </c:tx>
          <c:spPr>
            <a:ln w="28575" cap="rnd">
              <a:solidFill>
                <a:schemeClr val="accent2"/>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CN_Summary_taxrate!$B$14:$AU$14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7DB6-44D1-842A-50CC5BB75147}"/>
            </c:ext>
          </c:extLst>
        </c:ser>
        <c:ser>
          <c:idx val="2"/>
          <c:order val="1"/>
          <c:tx>
            <c:strRef>
              <c:f>CN_Summary_taxrate!$A$15</c:f>
              <c:strCache>
                <c:ptCount val="1"/>
                <c:pt idx="0">
                  <c:v>Electricity Sector</c:v>
                </c:pt>
              </c:strCache>
            </c:strRef>
          </c:tx>
          <c:spPr>
            <a:ln w="28575" cap="rnd">
              <a:solidFill>
                <a:schemeClr val="accent3"/>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CN_Summary_taxrate!$B$15:$AU$15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7DB6-44D1-842A-50CC5BB75147}"/>
            </c:ext>
          </c:extLst>
        </c:ser>
        <c:ser>
          <c:idx val="3"/>
          <c:order val="2"/>
          <c:tx>
            <c:strRef>
              <c:f>CN_Summary_taxrate!$A$16</c:f>
              <c:strCache>
                <c:ptCount val="1"/>
                <c:pt idx="0">
                  <c:v>Residential Buildings Sector</c:v>
                </c:pt>
              </c:strCache>
            </c:strRef>
          </c:tx>
          <c:spPr>
            <a:ln w="28575" cap="rnd">
              <a:solidFill>
                <a:schemeClr val="accent4"/>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CN_Summary_taxrate!$B$16:$AU$16</c:f>
              <c:numCache>
                <c:formatCode>General</c:formatCode>
                <c:ptCount val="46"/>
                <c:pt idx="0">
                  <c:v>0</c:v>
                </c:pt>
                <c:pt idx="1">
                  <c:v>0</c:v>
                </c:pt>
                <c:pt idx="2">
                  <c:v>0</c:v>
                </c:pt>
                <c:pt idx="3">
                  <c:v>0</c:v>
                </c:pt>
                <c:pt idx="4">
                  <c:v>0</c:v>
                </c:pt>
                <c:pt idx="5" formatCode="0.00%">
                  <c:v>0.11504424778761069</c:v>
                </c:pt>
                <c:pt idx="6" formatCode="0.00%">
                  <c:v>0.11504424778761069</c:v>
                </c:pt>
                <c:pt idx="7" formatCode="0.00%">
                  <c:v>0.11504424778761069</c:v>
                </c:pt>
                <c:pt idx="8" formatCode="0.00%">
                  <c:v>0.11504424778761069</c:v>
                </c:pt>
                <c:pt idx="9" formatCode="0.00%">
                  <c:v>0.11504424778761069</c:v>
                </c:pt>
                <c:pt idx="10" formatCode="0.00%">
                  <c:v>0.11504424778761069</c:v>
                </c:pt>
                <c:pt idx="11" formatCode="0.00%">
                  <c:v>0.11504424778761069</c:v>
                </c:pt>
                <c:pt idx="12" formatCode="0.00%">
                  <c:v>0.11504424778761069</c:v>
                </c:pt>
                <c:pt idx="13" formatCode="0.00%">
                  <c:v>0.11504424778761069</c:v>
                </c:pt>
                <c:pt idx="14" formatCode="0.00%">
                  <c:v>0.11504424778761069</c:v>
                </c:pt>
                <c:pt idx="15" formatCode="0.00%">
                  <c:v>0.11504424778761069</c:v>
                </c:pt>
                <c:pt idx="16" formatCode="0.00%">
                  <c:v>0.11504424778761069</c:v>
                </c:pt>
                <c:pt idx="17" formatCode="0.00%">
                  <c:v>0.11504424778761069</c:v>
                </c:pt>
                <c:pt idx="18" formatCode="0.00%">
                  <c:v>0.11504424778761069</c:v>
                </c:pt>
                <c:pt idx="19" formatCode="0.00%">
                  <c:v>0.11504424778761069</c:v>
                </c:pt>
                <c:pt idx="20" formatCode="0.00%">
                  <c:v>0.11504424778761069</c:v>
                </c:pt>
                <c:pt idx="21" formatCode="0.00%">
                  <c:v>0.11504424778761069</c:v>
                </c:pt>
                <c:pt idx="22" formatCode="0.00%">
                  <c:v>0.11504424778761069</c:v>
                </c:pt>
                <c:pt idx="23" formatCode="0.00%">
                  <c:v>0.11504424778761069</c:v>
                </c:pt>
                <c:pt idx="24" formatCode="0.00%">
                  <c:v>0.11504424778761069</c:v>
                </c:pt>
                <c:pt idx="25" formatCode="0.00%">
                  <c:v>0.11504424778761069</c:v>
                </c:pt>
                <c:pt idx="26" formatCode="0.00%">
                  <c:v>0.11504424778761069</c:v>
                </c:pt>
                <c:pt idx="27" formatCode="0.00%">
                  <c:v>0.11504424778761069</c:v>
                </c:pt>
                <c:pt idx="28" formatCode="0.00%">
                  <c:v>0.11504424778761069</c:v>
                </c:pt>
                <c:pt idx="29" formatCode="0.00%">
                  <c:v>0.11504424778761069</c:v>
                </c:pt>
                <c:pt idx="30" formatCode="0.00%">
                  <c:v>0.11504424778761069</c:v>
                </c:pt>
                <c:pt idx="31" formatCode="0.00%">
                  <c:v>0.11504424778761069</c:v>
                </c:pt>
                <c:pt idx="32" formatCode="0.00%">
                  <c:v>0.11504424778761069</c:v>
                </c:pt>
                <c:pt idx="33" formatCode="0.00%">
                  <c:v>0.11504424778761069</c:v>
                </c:pt>
                <c:pt idx="34" formatCode="0.00%">
                  <c:v>0.11504424778761069</c:v>
                </c:pt>
                <c:pt idx="35" formatCode="0.00%">
                  <c:v>0.11504424778761069</c:v>
                </c:pt>
                <c:pt idx="36" formatCode="0.00%">
                  <c:v>0.11504424778761069</c:v>
                </c:pt>
                <c:pt idx="37" formatCode="0.00%">
                  <c:v>0.11504424778761069</c:v>
                </c:pt>
                <c:pt idx="38" formatCode="0.00%">
                  <c:v>0.11504424778761069</c:v>
                </c:pt>
                <c:pt idx="39" formatCode="0.00%">
                  <c:v>0.11504424778761069</c:v>
                </c:pt>
                <c:pt idx="40" formatCode="0.00%">
                  <c:v>0.11504424778761069</c:v>
                </c:pt>
                <c:pt idx="41" formatCode="0.00%">
                  <c:v>0.11504424778761069</c:v>
                </c:pt>
                <c:pt idx="42" formatCode="0.00%">
                  <c:v>0.11504424778761069</c:v>
                </c:pt>
                <c:pt idx="43" formatCode="0.00%">
                  <c:v>0.11504424778761069</c:v>
                </c:pt>
                <c:pt idx="44" formatCode="0.00%">
                  <c:v>0.11504424778761069</c:v>
                </c:pt>
                <c:pt idx="45" formatCode="0.00%">
                  <c:v>0.11504424778761069</c:v>
                </c:pt>
              </c:numCache>
            </c:numRef>
          </c:val>
          <c:smooth val="0"/>
          <c:extLst>
            <c:ext xmlns:c16="http://schemas.microsoft.com/office/drawing/2014/chart" uri="{C3380CC4-5D6E-409C-BE32-E72D297353CC}">
              <c16:uniqueId val="{00000002-7DB6-44D1-842A-50CC5BB75147}"/>
            </c:ext>
          </c:extLst>
        </c:ser>
        <c:ser>
          <c:idx val="4"/>
          <c:order val="3"/>
          <c:tx>
            <c:strRef>
              <c:f>CN_Summary_taxrate!$A$17</c:f>
              <c:strCache>
                <c:ptCount val="1"/>
                <c:pt idx="0">
                  <c:v>Commercial Buildings Sector</c:v>
                </c:pt>
              </c:strCache>
            </c:strRef>
          </c:tx>
          <c:spPr>
            <a:ln w="28575" cap="rnd">
              <a:solidFill>
                <a:schemeClr val="accent5"/>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CN_Summary_taxrate!$B$17:$AU$17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7DB6-44D1-842A-50CC5BB75147}"/>
            </c:ext>
          </c:extLst>
        </c:ser>
        <c:ser>
          <c:idx val="5"/>
          <c:order val="4"/>
          <c:tx>
            <c:strRef>
              <c:f>CN_Summary_taxrate!$A$18</c:f>
              <c:strCache>
                <c:ptCount val="1"/>
                <c:pt idx="0">
                  <c:v>Industry Sector</c:v>
                </c:pt>
              </c:strCache>
            </c:strRef>
          </c:tx>
          <c:spPr>
            <a:ln w="28575" cap="rnd">
              <a:solidFill>
                <a:schemeClr val="accent6"/>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CN_Summary_taxrate!$B$18:$AU$18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7DB6-44D1-842A-50CC5BB75147}"/>
            </c:ext>
          </c:extLst>
        </c:ser>
        <c:ser>
          <c:idx val="6"/>
          <c:order val="5"/>
          <c:tx>
            <c:strRef>
              <c:f>CN_Summary_taxrate!$A$19</c:f>
              <c:strCache>
                <c:ptCount val="1"/>
                <c:pt idx="0">
                  <c:v>District Heating Sector</c:v>
                </c:pt>
              </c:strCache>
            </c:strRef>
          </c:tx>
          <c:spPr>
            <a:ln w="28575" cap="rnd">
              <a:solidFill>
                <a:schemeClr val="accent1">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CN_Summary_taxrate!$B$19:$AU$19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7DB6-44D1-842A-50CC5BB75147}"/>
            </c:ext>
          </c:extLst>
        </c:ser>
        <c:ser>
          <c:idx val="7"/>
          <c:order val="6"/>
          <c:tx>
            <c:strRef>
              <c:f>CN_Summary_taxrate!$A$20</c:f>
              <c:strCache>
                <c:ptCount val="1"/>
                <c:pt idx="0">
                  <c:v>LULUCF Sector</c:v>
                </c:pt>
              </c:strCache>
            </c:strRef>
          </c:tx>
          <c:spPr>
            <a:ln w="28575" cap="rnd">
              <a:solidFill>
                <a:schemeClr val="accent2">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CN_Summary_taxrate!$B$20:$AU$20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7DB6-44D1-842A-50CC5BB75147}"/>
            </c:ext>
          </c:extLst>
        </c:ser>
        <c:ser>
          <c:idx val="8"/>
          <c:order val="7"/>
          <c:tx>
            <c:strRef>
              <c:f>CN_Summary_taxrate!$A$21</c:f>
              <c:strCache>
                <c:ptCount val="1"/>
                <c:pt idx="0">
                  <c:v>Geoengineering Sector</c:v>
                </c:pt>
              </c:strCache>
            </c:strRef>
          </c:tx>
          <c:spPr>
            <a:ln w="28575" cap="rnd">
              <a:solidFill>
                <a:schemeClr val="accent3">
                  <a:lumMod val="60000"/>
                </a:schemeClr>
              </a:solidFill>
              <a:round/>
            </a:ln>
            <a:effectLst/>
          </c:spPr>
          <c:marker>
            <c:symbol val="none"/>
          </c:marker>
          <c:cat>
            <c:numRef>
              <c:f>CN_Summary_taxrate!$B$13:$AU$13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CN_Summary_taxrate!$B$21:$AU$21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7DB6-44D1-842A-50CC5BB751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CN_Summary_taxrate!$A$24</c:f>
              <c:strCache>
                <c:ptCount val="1"/>
                <c:pt idx="0">
                  <c:v>Transportation Sector</c:v>
                </c:pt>
              </c:strCache>
            </c:strRef>
          </c:tx>
          <c:spPr>
            <a:ln w="28575" cap="rnd">
              <a:solidFill>
                <a:schemeClr val="accent3"/>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CN_Summary_taxrate!$B$24:$AU$24</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0-6F0C-4473-B796-CA6B7B1E07DB}"/>
            </c:ext>
          </c:extLst>
        </c:ser>
        <c:ser>
          <c:idx val="3"/>
          <c:order val="1"/>
          <c:tx>
            <c:strRef>
              <c:f>CN_Summary_taxrate!$A$25</c:f>
              <c:strCache>
                <c:ptCount val="1"/>
                <c:pt idx="0">
                  <c:v>Electricity Sector</c:v>
                </c:pt>
              </c:strCache>
            </c:strRef>
          </c:tx>
          <c:spPr>
            <a:ln w="28575" cap="rnd">
              <a:solidFill>
                <a:schemeClr val="accent4"/>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CN_Summary_taxrate!$B$25:$AU$25</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1-6F0C-4473-B796-CA6B7B1E07DB}"/>
            </c:ext>
          </c:extLst>
        </c:ser>
        <c:ser>
          <c:idx val="4"/>
          <c:order val="2"/>
          <c:tx>
            <c:strRef>
              <c:f>CN_Summary_taxrate!$A$26</c:f>
              <c:strCache>
                <c:ptCount val="1"/>
                <c:pt idx="0">
                  <c:v>Residential Buildings Sector</c:v>
                </c:pt>
              </c:strCache>
            </c:strRef>
          </c:tx>
          <c:spPr>
            <a:ln w="28575" cap="rnd">
              <a:solidFill>
                <a:schemeClr val="accent5"/>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CN_Summary_taxrate!$B$26:$AU$26</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2-6F0C-4473-B796-CA6B7B1E07DB}"/>
            </c:ext>
          </c:extLst>
        </c:ser>
        <c:ser>
          <c:idx val="5"/>
          <c:order val="3"/>
          <c:tx>
            <c:strRef>
              <c:f>CN_Summary_taxrate!$A$27</c:f>
              <c:strCache>
                <c:ptCount val="1"/>
                <c:pt idx="0">
                  <c:v>Commercial Buildings Sector</c:v>
                </c:pt>
              </c:strCache>
            </c:strRef>
          </c:tx>
          <c:spPr>
            <a:ln w="28575" cap="rnd">
              <a:solidFill>
                <a:schemeClr val="accent6"/>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CN_Summary_taxrate!$B$27:$AU$27</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3-6F0C-4473-B796-CA6B7B1E07DB}"/>
            </c:ext>
          </c:extLst>
        </c:ser>
        <c:ser>
          <c:idx val="6"/>
          <c:order val="4"/>
          <c:tx>
            <c:strRef>
              <c:f>CN_Summary_taxrate!$A$28</c:f>
              <c:strCache>
                <c:ptCount val="1"/>
                <c:pt idx="0">
                  <c:v>Industry Sector</c:v>
                </c:pt>
              </c:strCache>
            </c:strRef>
          </c:tx>
          <c:spPr>
            <a:ln w="28575" cap="rnd">
              <a:solidFill>
                <a:schemeClr val="accent1">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CN_Summary_taxrate!$B$28:$AU$28</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4-6F0C-4473-B796-CA6B7B1E07DB}"/>
            </c:ext>
          </c:extLst>
        </c:ser>
        <c:ser>
          <c:idx val="7"/>
          <c:order val="5"/>
          <c:tx>
            <c:strRef>
              <c:f>CN_Summary_taxrate!$A$29</c:f>
              <c:strCache>
                <c:ptCount val="1"/>
                <c:pt idx="0">
                  <c:v>District Heating Sector</c:v>
                </c:pt>
              </c:strCache>
            </c:strRef>
          </c:tx>
          <c:spPr>
            <a:ln w="28575" cap="rnd">
              <a:solidFill>
                <a:schemeClr val="accent2">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CN_Summary_taxrate!$B$29:$AU$29</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5-6F0C-4473-B796-CA6B7B1E07DB}"/>
            </c:ext>
          </c:extLst>
        </c:ser>
        <c:ser>
          <c:idx val="8"/>
          <c:order val="6"/>
          <c:tx>
            <c:strRef>
              <c:f>CN_Summary_taxrate!$A$30</c:f>
              <c:strCache>
                <c:ptCount val="1"/>
                <c:pt idx="0">
                  <c:v>LULUCF Sector</c:v>
                </c:pt>
              </c:strCache>
            </c:strRef>
          </c:tx>
          <c:spPr>
            <a:ln w="28575" cap="rnd">
              <a:solidFill>
                <a:schemeClr val="accent3">
                  <a:lumMod val="60000"/>
                </a:schemeClr>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CN_Summary_taxrate!$B$30:$AU$30</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6-6F0C-4473-B796-CA6B7B1E07DB}"/>
            </c:ext>
          </c:extLst>
        </c:ser>
        <c:ser>
          <c:idx val="0"/>
          <c:order val="7"/>
          <c:tx>
            <c:strRef>
              <c:f>CN_Summary_taxrate!$A$31</c:f>
              <c:strCache>
                <c:ptCount val="1"/>
                <c:pt idx="0">
                  <c:v>Geoengineering Sector</c:v>
                </c:pt>
              </c:strCache>
            </c:strRef>
          </c:tx>
          <c:spPr>
            <a:ln w="28575" cap="rnd">
              <a:solidFill>
                <a:schemeClr val="accent1"/>
              </a:solidFill>
              <a:round/>
            </a:ln>
            <a:effectLst/>
          </c:spPr>
          <c:marker>
            <c:symbol val="none"/>
          </c:marker>
          <c:cat>
            <c:numRef>
              <c:f>CN_Summary_taxrate!$B$23:$AU$23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CN_Summary_taxrate!$B$31:$AU$31</c:f>
              <c:numCache>
                <c:formatCode>General</c:formatCode>
                <c:ptCount val="46"/>
                <c:pt idx="0">
                  <c:v>0</c:v>
                </c:pt>
                <c:pt idx="1">
                  <c:v>0</c:v>
                </c:pt>
                <c:pt idx="2">
                  <c:v>0</c:v>
                </c:pt>
                <c:pt idx="3">
                  <c:v>0</c:v>
                </c:pt>
                <c:pt idx="4">
                  <c:v>0</c:v>
                </c:pt>
                <c:pt idx="5" formatCode="0.00%">
                  <c:v>0.13043478260869579</c:v>
                </c:pt>
                <c:pt idx="6" formatCode="0.00%">
                  <c:v>0.13043478260869579</c:v>
                </c:pt>
                <c:pt idx="7" formatCode="0.00%">
                  <c:v>0.13043478260869579</c:v>
                </c:pt>
                <c:pt idx="8" formatCode="0.00%">
                  <c:v>0.13043478260869579</c:v>
                </c:pt>
                <c:pt idx="9" formatCode="0.00%">
                  <c:v>0.13043478260869579</c:v>
                </c:pt>
                <c:pt idx="10" formatCode="0.00%">
                  <c:v>0.13043478260869579</c:v>
                </c:pt>
                <c:pt idx="11" formatCode="0.00%">
                  <c:v>0.13043478260869579</c:v>
                </c:pt>
                <c:pt idx="12" formatCode="0.00%">
                  <c:v>0.13043478260869579</c:v>
                </c:pt>
                <c:pt idx="13" formatCode="0.00%">
                  <c:v>0.13043478260869579</c:v>
                </c:pt>
                <c:pt idx="14" formatCode="0.00%">
                  <c:v>0.13043478260869579</c:v>
                </c:pt>
                <c:pt idx="15" formatCode="0.00%">
                  <c:v>0.13043478260869579</c:v>
                </c:pt>
                <c:pt idx="16" formatCode="0.00%">
                  <c:v>0.13043478260869579</c:v>
                </c:pt>
                <c:pt idx="17" formatCode="0.00%">
                  <c:v>0.13043478260869579</c:v>
                </c:pt>
                <c:pt idx="18" formatCode="0.00%">
                  <c:v>0.13043478260869579</c:v>
                </c:pt>
                <c:pt idx="19" formatCode="0.00%">
                  <c:v>0.13043478260869579</c:v>
                </c:pt>
                <c:pt idx="20" formatCode="0.00%">
                  <c:v>0.13043478260869579</c:v>
                </c:pt>
                <c:pt idx="21" formatCode="0.00%">
                  <c:v>0.13043478260869579</c:v>
                </c:pt>
                <c:pt idx="22" formatCode="0.00%">
                  <c:v>0.13043478260869579</c:v>
                </c:pt>
                <c:pt idx="23" formatCode="0.00%">
                  <c:v>0.13043478260869579</c:v>
                </c:pt>
                <c:pt idx="24" formatCode="0.00%">
                  <c:v>0.13043478260869579</c:v>
                </c:pt>
                <c:pt idx="25" formatCode="0.00%">
                  <c:v>0.13043478260869579</c:v>
                </c:pt>
                <c:pt idx="26" formatCode="0.00%">
                  <c:v>0.13043478260869579</c:v>
                </c:pt>
                <c:pt idx="27" formatCode="0.00%">
                  <c:v>0.13043478260869579</c:v>
                </c:pt>
                <c:pt idx="28" formatCode="0.00%">
                  <c:v>0.13043478260869579</c:v>
                </c:pt>
                <c:pt idx="29" formatCode="0.00%">
                  <c:v>0.13043478260869579</c:v>
                </c:pt>
                <c:pt idx="30" formatCode="0.00%">
                  <c:v>0.13043478260869579</c:v>
                </c:pt>
                <c:pt idx="31" formatCode="0.00%">
                  <c:v>0.13043478260869579</c:v>
                </c:pt>
                <c:pt idx="32" formatCode="0.00%">
                  <c:v>0.13043478260869579</c:v>
                </c:pt>
                <c:pt idx="33" formatCode="0.00%">
                  <c:v>0.13043478260869579</c:v>
                </c:pt>
                <c:pt idx="34" formatCode="0.00%">
                  <c:v>0.13043478260869579</c:v>
                </c:pt>
                <c:pt idx="35" formatCode="0.00%">
                  <c:v>0.13043478260869579</c:v>
                </c:pt>
                <c:pt idx="36" formatCode="0.00%">
                  <c:v>0.13043478260869579</c:v>
                </c:pt>
                <c:pt idx="37" formatCode="0.00%">
                  <c:v>0.13043478260869579</c:v>
                </c:pt>
                <c:pt idx="38" formatCode="0.00%">
                  <c:v>0.13043478260869579</c:v>
                </c:pt>
                <c:pt idx="39" formatCode="0.00%">
                  <c:v>0.13043478260869579</c:v>
                </c:pt>
                <c:pt idx="40" formatCode="0.00%">
                  <c:v>0.13043478260869579</c:v>
                </c:pt>
                <c:pt idx="41" formatCode="0.00%">
                  <c:v>0.13043478260869579</c:v>
                </c:pt>
                <c:pt idx="42" formatCode="0.00%">
                  <c:v>0.13043478260869579</c:v>
                </c:pt>
                <c:pt idx="43" formatCode="0.00%">
                  <c:v>0.13043478260869579</c:v>
                </c:pt>
                <c:pt idx="44" formatCode="0.00%">
                  <c:v>0.13043478260869579</c:v>
                </c:pt>
                <c:pt idx="45" formatCode="0.00%">
                  <c:v>0.13043478260869579</c:v>
                </c:pt>
              </c:numCache>
            </c:numRef>
          </c:val>
          <c:smooth val="0"/>
          <c:extLst>
            <c:ext xmlns:c16="http://schemas.microsoft.com/office/drawing/2014/chart" uri="{C3380CC4-5D6E-409C-BE32-E72D297353CC}">
              <c16:uniqueId val="{00000007-6F0C-4473-B796-CA6B7B1E07D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CN_Summary_taxrate!$A$34</c:f>
              <c:strCache>
                <c:ptCount val="1"/>
                <c:pt idx="0">
                  <c:v>Transportation Sector</c:v>
                </c:pt>
              </c:strCache>
            </c:strRef>
          </c:tx>
          <c:spPr>
            <a:ln w="28575" cap="rnd">
              <a:solidFill>
                <a:schemeClr val="accent2"/>
              </a:solidFill>
              <a:round/>
            </a:ln>
            <a:effectLst/>
          </c:spPr>
          <c:marker>
            <c:symbol val="none"/>
          </c:marker>
          <c:val>
            <c:numRef>
              <c:f>CN_Summary_taxrate!$B$34:$AU$34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173E-4602-BAFB-F75A16ACF2FA}"/>
            </c:ext>
          </c:extLst>
        </c:ser>
        <c:ser>
          <c:idx val="2"/>
          <c:order val="1"/>
          <c:tx>
            <c:strRef>
              <c:f>CN_Summary_taxrate!$A$35</c:f>
              <c:strCache>
                <c:ptCount val="1"/>
                <c:pt idx="0">
                  <c:v>Electricity Sector</c:v>
                </c:pt>
              </c:strCache>
            </c:strRef>
          </c:tx>
          <c:spPr>
            <a:ln w="28575" cap="rnd">
              <a:solidFill>
                <a:schemeClr val="accent3"/>
              </a:solidFill>
              <a:round/>
            </a:ln>
            <a:effectLst/>
          </c:spPr>
          <c:marker>
            <c:symbol val="none"/>
          </c:marker>
          <c:val>
            <c:numRef>
              <c:f>CN_Summary_taxrate!$B$35:$AU$35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173E-4602-BAFB-F75A16ACF2FA}"/>
            </c:ext>
          </c:extLst>
        </c:ser>
        <c:ser>
          <c:idx val="3"/>
          <c:order val="2"/>
          <c:tx>
            <c:strRef>
              <c:f>CN_Summary_taxrate!$A$36</c:f>
              <c:strCache>
                <c:ptCount val="1"/>
                <c:pt idx="0">
                  <c:v>Residential Buildings Sector</c:v>
                </c:pt>
              </c:strCache>
            </c:strRef>
          </c:tx>
          <c:spPr>
            <a:ln w="28575" cap="rnd">
              <a:solidFill>
                <a:schemeClr val="accent4"/>
              </a:solidFill>
              <a:round/>
            </a:ln>
            <a:effectLst/>
          </c:spPr>
          <c:marker>
            <c:symbol val="none"/>
          </c:marker>
          <c:val>
            <c:numRef>
              <c:f>CN_Summary_taxrate!$B$36:$AU$36</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2-173E-4602-BAFB-F75A16ACF2FA}"/>
            </c:ext>
          </c:extLst>
        </c:ser>
        <c:ser>
          <c:idx val="4"/>
          <c:order val="3"/>
          <c:tx>
            <c:strRef>
              <c:f>CN_Summary_taxrate!$A$37</c:f>
              <c:strCache>
                <c:ptCount val="1"/>
                <c:pt idx="0">
                  <c:v>Commercial Buildings Sector</c:v>
                </c:pt>
              </c:strCache>
            </c:strRef>
          </c:tx>
          <c:spPr>
            <a:ln w="28575" cap="rnd">
              <a:solidFill>
                <a:schemeClr val="accent5"/>
              </a:solidFill>
              <a:round/>
            </a:ln>
            <a:effectLst/>
          </c:spPr>
          <c:marker>
            <c:symbol val="none"/>
          </c:marker>
          <c:val>
            <c:numRef>
              <c:f>CN_Summary_taxrate!$B$37:$AU$37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173E-4602-BAFB-F75A16ACF2FA}"/>
            </c:ext>
          </c:extLst>
        </c:ser>
        <c:ser>
          <c:idx val="5"/>
          <c:order val="4"/>
          <c:tx>
            <c:strRef>
              <c:f>CN_Summary_taxrate!$A$38</c:f>
              <c:strCache>
                <c:ptCount val="1"/>
                <c:pt idx="0">
                  <c:v>Industry Sector</c:v>
                </c:pt>
              </c:strCache>
            </c:strRef>
          </c:tx>
          <c:spPr>
            <a:ln w="28575" cap="rnd">
              <a:solidFill>
                <a:schemeClr val="accent6"/>
              </a:solidFill>
              <a:round/>
            </a:ln>
            <a:effectLst/>
          </c:spPr>
          <c:marker>
            <c:symbol val="none"/>
          </c:marker>
          <c:val>
            <c:numRef>
              <c:f>CN_Summary_taxrate!$B$38:$AU$38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173E-4602-BAFB-F75A16ACF2FA}"/>
            </c:ext>
          </c:extLst>
        </c:ser>
        <c:ser>
          <c:idx val="6"/>
          <c:order val="5"/>
          <c:tx>
            <c:strRef>
              <c:f>CN_Summary_taxrate!$A$39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CN_Summary_taxrate!$B$39:$AU$39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173E-4602-BAFB-F75A16ACF2FA}"/>
            </c:ext>
          </c:extLst>
        </c:ser>
        <c:ser>
          <c:idx val="7"/>
          <c:order val="6"/>
          <c:tx>
            <c:strRef>
              <c:f>CN_Summary_taxrate!$A$40</c:f>
              <c:strCache>
                <c:ptCount val="1"/>
                <c:pt idx="0">
                  <c:v>LULUCF Sector</c:v>
                </c:pt>
              </c:strCache>
            </c:strRef>
          </c:tx>
          <c:spPr>
            <a:ln w="28575" cap="rnd">
              <a:solidFill>
                <a:schemeClr val="accent2">
                  <a:lumMod val="60000"/>
                </a:schemeClr>
              </a:solidFill>
              <a:round/>
            </a:ln>
            <a:effectLst/>
          </c:spPr>
          <c:marker>
            <c:symbol val="none"/>
          </c:marker>
          <c:val>
            <c:numRef>
              <c:f>CN_Summary_taxrate!$B$40:$AU$40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173E-4602-BAFB-F75A16ACF2FA}"/>
            </c:ext>
          </c:extLst>
        </c:ser>
        <c:ser>
          <c:idx val="8"/>
          <c:order val="7"/>
          <c:tx>
            <c:strRef>
              <c:f>CN_Summary_taxrate!$A$41</c:f>
              <c:strCache>
                <c:ptCount val="1"/>
                <c:pt idx="0">
                  <c:v>Geoengineering Sector</c:v>
                </c:pt>
              </c:strCache>
            </c:strRef>
          </c:tx>
          <c:spPr>
            <a:ln w="28575" cap="rnd">
              <a:solidFill>
                <a:schemeClr val="accent3">
                  <a:lumMod val="60000"/>
                </a:schemeClr>
              </a:solidFill>
              <a:round/>
            </a:ln>
            <a:effectLst/>
          </c:spPr>
          <c:marker>
            <c:symbol val="none"/>
          </c:marker>
          <c:val>
            <c:numRef>
              <c:f>CN_Summary_taxrate!$B$41:$AU$41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173E-4602-BAFB-F75A16ACF2F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CN_Summary_taxrate!$A$44</c:f>
              <c:strCache>
                <c:ptCount val="1"/>
                <c:pt idx="0">
                  <c:v>Transportation Sector</c:v>
                </c:pt>
              </c:strCache>
            </c:strRef>
          </c:tx>
          <c:spPr>
            <a:ln w="28575" cap="rnd">
              <a:solidFill>
                <a:schemeClr val="accent2"/>
              </a:solidFill>
              <a:round/>
            </a:ln>
            <a:effectLst/>
          </c:spPr>
          <c:marker>
            <c:symbol val="none"/>
          </c:marker>
          <c:val>
            <c:numRef>
              <c:f>CN_Summary_taxrate!$B$44:$AU$44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E612-4623-B34F-037748455EA2}"/>
            </c:ext>
          </c:extLst>
        </c:ser>
        <c:ser>
          <c:idx val="2"/>
          <c:order val="1"/>
          <c:tx>
            <c:strRef>
              <c:f>CN_Summary_taxrate!$A$45</c:f>
              <c:strCache>
                <c:ptCount val="1"/>
                <c:pt idx="0">
                  <c:v>Electricity Sector</c:v>
                </c:pt>
              </c:strCache>
            </c:strRef>
          </c:tx>
          <c:spPr>
            <a:ln w="28575" cap="rnd">
              <a:solidFill>
                <a:schemeClr val="accent3"/>
              </a:solidFill>
              <a:round/>
            </a:ln>
            <a:effectLst/>
          </c:spPr>
          <c:marker>
            <c:symbol val="none"/>
          </c:marker>
          <c:val>
            <c:numRef>
              <c:f>CN_Summary_taxrate!$B$45:$AU$45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E612-4623-B34F-037748455EA2}"/>
            </c:ext>
          </c:extLst>
        </c:ser>
        <c:ser>
          <c:idx val="3"/>
          <c:order val="2"/>
          <c:tx>
            <c:strRef>
              <c:f>CN_Summary_taxrate!$A$46</c:f>
              <c:strCache>
                <c:ptCount val="1"/>
                <c:pt idx="0">
                  <c:v>Residential Buildings Sector</c:v>
                </c:pt>
              </c:strCache>
            </c:strRef>
          </c:tx>
          <c:spPr>
            <a:ln w="28575" cap="rnd">
              <a:solidFill>
                <a:schemeClr val="accent4"/>
              </a:solidFill>
              <a:round/>
            </a:ln>
            <a:effectLst/>
          </c:spPr>
          <c:marker>
            <c:symbol val="none"/>
          </c:marker>
          <c:val>
            <c:numRef>
              <c:f>CN_Summary_taxrate!$B$46:$AU$46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E612-4623-B34F-037748455EA2}"/>
            </c:ext>
          </c:extLst>
        </c:ser>
        <c:ser>
          <c:idx val="4"/>
          <c:order val="3"/>
          <c:tx>
            <c:strRef>
              <c:f>CN_Summary_taxrate!$A$47</c:f>
              <c:strCache>
                <c:ptCount val="1"/>
                <c:pt idx="0">
                  <c:v>Commercial Buildings Sector</c:v>
                </c:pt>
              </c:strCache>
            </c:strRef>
          </c:tx>
          <c:spPr>
            <a:ln w="28575" cap="rnd">
              <a:solidFill>
                <a:schemeClr val="accent5"/>
              </a:solidFill>
              <a:round/>
            </a:ln>
            <a:effectLst/>
          </c:spPr>
          <c:marker>
            <c:symbol val="none"/>
          </c:marker>
          <c:val>
            <c:numRef>
              <c:f>CN_Summary_taxrate!$B$47:$AU$47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E612-4623-B34F-037748455EA2}"/>
            </c:ext>
          </c:extLst>
        </c:ser>
        <c:ser>
          <c:idx val="5"/>
          <c:order val="4"/>
          <c:tx>
            <c:strRef>
              <c:f>CN_Summary_taxrate!$A$48</c:f>
              <c:strCache>
                <c:ptCount val="1"/>
                <c:pt idx="0">
                  <c:v>Industry Sector</c:v>
                </c:pt>
              </c:strCache>
            </c:strRef>
          </c:tx>
          <c:spPr>
            <a:ln w="28575" cap="rnd">
              <a:solidFill>
                <a:schemeClr val="accent6"/>
              </a:solidFill>
              <a:round/>
            </a:ln>
            <a:effectLst/>
          </c:spPr>
          <c:marker>
            <c:symbol val="none"/>
          </c:marker>
          <c:val>
            <c:numRef>
              <c:f>CN_Summary_taxrate!$B$48:$AU$48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E612-4623-B34F-037748455EA2}"/>
            </c:ext>
          </c:extLst>
        </c:ser>
        <c:ser>
          <c:idx val="6"/>
          <c:order val="5"/>
          <c:tx>
            <c:strRef>
              <c:f>CN_Summary_taxrate!$A$49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CN_Summary_taxrate!$B$49:$AU$49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E612-4623-B34F-037748455EA2}"/>
            </c:ext>
          </c:extLst>
        </c:ser>
        <c:ser>
          <c:idx val="7"/>
          <c:order val="6"/>
          <c:tx>
            <c:strRef>
              <c:f>CN_Summary_taxrate!$A$50</c:f>
              <c:strCache>
                <c:ptCount val="1"/>
                <c:pt idx="0">
                  <c:v>LULUCF Sector</c:v>
                </c:pt>
              </c:strCache>
            </c:strRef>
          </c:tx>
          <c:spPr>
            <a:ln w="28575" cap="rnd">
              <a:solidFill>
                <a:schemeClr val="accent2">
                  <a:lumMod val="60000"/>
                </a:schemeClr>
              </a:solidFill>
              <a:round/>
            </a:ln>
            <a:effectLst/>
          </c:spPr>
          <c:marker>
            <c:symbol val="none"/>
          </c:marker>
          <c:val>
            <c:numRef>
              <c:f>CN_Summary_taxrate!$B$50:$AU$50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E612-4623-B34F-037748455EA2}"/>
            </c:ext>
          </c:extLst>
        </c:ser>
        <c:ser>
          <c:idx val="8"/>
          <c:order val="7"/>
          <c:tx>
            <c:strRef>
              <c:f>CN_Summary_taxrate!$A$51</c:f>
              <c:strCache>
                <c:ptCount val="1"/>
                <c:pt idx="0">
                  <c:v>Geoengineering Sector</c:v>
                </c:pt>
              </c:strCache>
            </c:strRef>
          </c:tx>
          <c:spPr>
            <a:ln w="28575" cap="rnd">
              <a:solidFill>
                <a:schemeClr val="accent3">
                  <a:lumMod val="60000"/>
                </a:schemeClr>
              </a:solidFill>
              <a:round/>
            </a:ln>
            <a:effectLst/>
          </c:spPr>
          <c:marker>
            <c:symbol val="none"/>
          </c:marker>
          <c:val>
            <c:numRef>
              <c:f>CN_Summary_taxrate!$B$51:$AU$51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E612-4623-B34F-037748455EA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CN_Summary_taxrate!$A$54</c:f>
              <c:strCache>
                <c:ptCount val="1"/>
                <c:pt idx="0">
                  <c:v>Transportation Sector</c:v>
                </c:pt>
              </c:strCache>
            </c:strRef>
          </c:tx>
          <c:spPr>
            <a:ln w="28575" cap="rnd">
              <a:solidFill>
                <a:schemeClr val="accent2"/>
              </a:solidFill>
              <a:round/>
            </a:ln>
            <a:effectLst/>
          </c:spPr>
          <c:marker>
            <c:symbol val="none"/>
          </c:marker>
          <c:val>
            <c:numRef>
              <c:f>CN_Summary_taxrate!$B$54:$AU$54</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0-A8C7-426F-ACE4-BD2259CD0D2F}"/>
            </c:ext>
          </c:extLst>
        </c:ser>
        <c:ser>
          <c:idx val="2"/>
          <c:order val="1"/>
          <c:tx>
            <c:strRef>
              <c:f>CN_Summary_taxrate!$A$55</c:f>
              <c:strCache>
                <c:ptCount val="1"/>
                <c:pt idx="0">
                  <c:v>Electricity Sector</c:v>
                </c:pt>
              </c:strCache>
            </c:strRef>
          </c:tx>
          <c:spPr>
            <a:ln w="28575" cap="rnd">
              <a:solidFill>
                <a:schemeClr val="accent3"/>
              </a:solidFill>
              <a:round/>
            </a:ln>
            <a:effectLst/>
          </c:spPr>
          <c:marker>
            <c:symbol val="none"/>
          </c:marker>
          <c:val>
            <c:numRef>
              <c:f>CN_Summary_taxrate!$B$55:$AU$55</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1-A8C7-426F-ACE4-BD2259CD0D2F}"/>
            </c:ext>
          </c:extLst>
        </c:ser>
        <c:ser>
          <c:idx val="3"/>
          <c:order val="2"/>
          <c:tx>
            <c:strRef>
              <c:f>CN_Summary_taxrate!$A$56</c:f>
              <c:strCache>
                <c:ptCount val="1"/>
                <c:pt idx="0">
                  <c:v>Residential Buildings Sector</c:v>
                </c:pt>
              </c:strCache>
            </c:strRef>
          </c:tx>
          <c:spPr>
            <a:ln w="28575" cap="rnd">
              <a:solidFill>
                <a:schemeClr val="accent4"/>
              </a:solidFill>
              <a:round/>
            </a:ln>
            <a:effectLst/>
          </c:spPr>
          <c:marker>
            <c:symbol val="none"/>
          </c:marker>
          <c:val>
            <c:numRef>
              <c:f>CN_Summary_taxrate!$B$56:$AU$56</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2-A8C7-426F-ACE4-BD2259CD0D2F}"/>
            </c:ext>
          </c:extLst>
        </c:ser>
        <c:ser>
          <c:idx val="4"/>
          <c:order val="3"/>
          <c:tx>
            <c:strRef>
              <c:f>CN_Summary_taxrate!$A$57</c:f>
              <c:strCache>
                <c:ptCount val="1"/>
                <c:pt idx="0">
                  <c:v>Commercial Buildings Sector</c:v>
                </c:pt>
              </c:strCache>
            </c:strRef>
          </c:tx>
          <c:spPr>
            <a:ln w="28575" cap="rnd">
              <a:solidFill>
                <a:schemeClr val="accent5"/>
              </a:solidFill>
              <a:round/>
            </a:ln>
            <a:effectLst/>
          </c:spPr>
          <c:marker>
            <c:symbol val="none"/>
          </c:marker>
          <c:val>
            <c:numRef>
              <c:f>CN_Summary_taxrate!$B$57:$AU$57</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3-A8C7-426F-ACE4-BD2259CD0D2F}"/>
            </c:ext>
          </c:extLst>
        </c:ser>
        <c:ser>
          <c:idx val="5"/>
          <c:order val="4"/>
          <c:tx>
            <c:strRef>
              <c:f>CN_Summary_taxrate!$A$58</c:f>
              <c:strCache>
                <c:ptCount val="1"/>
                <c:pt idx="0">
                  <c:v>Industry Sector</c:v>
                </c:pt>
              </c:strCache>
            </c:strRef>
          </c:tx>
          <c:spPr>
            <a:ln w="28575" cap="rnd">
              <a:solidFill>
                <a:schemeClr val="accent6"/>
              </a:solidFill>
              <a:round/>
            </a:ln>
            <a:effectLst/>
          </c:spPr>
          <c:marker>
            <c:symbol val="none"/>
          </c:marker>
          <c:val>
            <c:numRef>
              <c:f>CN_Summary_taxrate!$B$58:$AU$58</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4-A8C7-426F-ACE4-BD2259CD0D2F}"/>
            </c:ext>
          </c:extLst>
        </c:ser>
        <c:ser>
          <c:idx val="6"/>
          <c:order val="5"/>
          <c:tx>
            <c:strRef>
              <c:f>CN_Summary_taxrate!$A$59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CN_Summary_taxrate!$B$59:$AU$59</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5-A8C7-426F-ACE4-BD2259CD0D2F}"/>
            </c:ext>
          </c:extLst>
        </c:ser>
        <c:ser>
          <c:idx val="7"/>
          <c:order val="6"/>
          <c:tx>
            <c:strRef>
              <c:f>CN_Summary_taxrate!$A$60</c:f>
              <c:strCache>
                <c:ptCount val="1"/>
                <c:pt idx="0">
                  <c:v>LULUCF Sector</c:v>
                </c:pt>
              </c:strCache>
            </c:strRef>
          </c:tx>
          <c:spPr>
            <a:ln w="28575" cap="rnd">
              <a:solidFill>
                <a:schemeClr val="accent2">
                  <a:lumMod val="60000"/>
                </a:schemeClr>
              </a:solidFill>
              <a:round/>
            </a:ln>
            <a:effectLst/>
          </c:spPr>
          <c:marker>
            <c:symbol val="none"/>
          </c:marker>
          <c:val>
            <c:numRef>
              <c:f>CN_Summary_taxrate!$B$60:$AU$60</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6-A8C7-426F-ACE4-BD2259CD0D2F}"/>
            </c:ext>
          </c:extLst>
        </c:ser>
        <c:ser>
          <c:idx val="8"/>
          <c:order val="7"/>
          <c:tx>
            <c:strRef>
              <c:f>CN_Summary_taxrate!$A$61</c:f>
              <c:strCache>
                <c:ptCount val="1"/>
                <c:pt idx="0">
                  <c:v>Geoengineering Sector</c:v>
                </c:pt>
              </c:strCache>
            </c:strRef>
          </c:tx>
          <c:spPr>
            <a:ln w="28575" cap="rnd">
              <a:solidFill>
                <a:schemeClr val="accent3">
                  <a:lumMod val="60000"/>
                </a:schemeClr>
              </a:solidFill>
              <a:round/>
            </a:ln>
            <a:effectLst/>
          </c:spPr>
          <c:marker>
            <c:symbol val="none"/>
          </c:marker>
          <c:val>
            <c:numRef>
              <c:f>CN_Summary_taxrate!$B$61:$AU$61</c:f>
              <c:numCache>
                <c:formatCode>General</c:formatCode>
                <c:ptCount val="46"/>
                <c:pt idx="0">
                  <c:v>0</c:v>
                </c:pt>
                <c:pt idx="1">
                  <c:v>0</c:v>
                </c:pt>
                <c:pt idx="2">
                  <c:v>0</c:v>
                </c:pt>
                <c:pt idx="3">
                  <c:v>0</c:v>
                </c:pt>
                <c:pt idx="4">
                  <c:v>0</c:v>
                </c:pt>
                <c:pt idx="5" formatCode="0.00%">
                  <c:v>0.44434620963037808</c:v>
                </c:pt>
                <c:pt idx="6" formatCode="0.00%">
                  <c:v>0.44434620963037808</c:v>
                </c:pt>
                <c:pt idx="7" formatCode="0.00%">
                  <c:v>0.44434620963037808</c:v>
                </c:pt>
                <c:pt idx="8" formatCode="0.00%">
                  <c:v>0.44434620963037808</c:v>
                </c:pt>
                <c:pt idx="9" formatCode="0.00%">
                  <c:v>0.44434620963037808</c:v>
                </c:pt>
                <c:pt idx="10" formatCode="0.00%">
                  <c:v>0.44434620963037808</c:v>
                </c:pt>
                <c:pt idx="11" formatCode="0.00%">
                  <c:v>0.44434620963037808</c:v>
                </c:pt>
                <c:pt idx="12" formatCode="0.00%">
                  <c:v>0.44434620963037808</c:v>
                </c:pt>
                <c:pt idx="13" formatCode="0.00%">
                  <c:v>0.44434620963037808</c:v>
                </c:pt>
                <c:pt idx="14" formatCode="0.00%">
                  <c:v>0.44434620963037808</c:v>
                </c:pt>
                <c:pt idx="15" formatCode="0.00%">
                  <c:v>0.44434620963037808</c:v>
                </c:pt>
                <c:pt idx="16" formatCode="0.00%">
                  <c:v>0.44434620963037808</c:v>
                </c:pt>
                <c:pt idx="17" formatCode="0.00%">
                  <c:v>0.44434620963037808</c:v>
                </c:pt>
                <c:pt idx="18" formatCode="0.00%">
                  <c:v>0.44434620963037808</c:v>
                </c:pt>
                <c:pt idx="19" formatCode="0.00%">
                  <c:v>0.44434620963037808</c:v>
                </c:pt>
                <c:pt idx="20" formatCode="0.00%">
                  <c:v>0.44434620963037808</c:v>
                </c:pt>
                <c:pt idx="21" formatCode="0.00%">
                  <c:v>0.44434620963037808</c:v>
                </c:pt>
                <c:pt idx="22" formatCode="0.00%">
                  <c:v>0.44434620963037808</c:v>
                </c:pt>
                <c:pt idx="23" formatCode="0.00%">
                  <c:v>0.44434620963037808</c:v>
                </c:pt>
                <c:pt idx="24" formatCode="0.00%">
                  <c:v>0.44434620963037808</c:v>
                </c:pt>
                <c:pt idx="25" formatCode="0.00%">
                  <c:v>0.44434620963037808</c:v>
                </c:pt>
                <c:pt idx="26" formatCode="0.00%">
                  <c:v>0.44434620963037808</c:v>
                </c:pt>
                <c:pt idx="27" formatCode="0.00%">
                  <c:v>0.44434620963037808</c:v>
                </c:pt>
                <c:pt idx="28" formatCode="0.00%">
                  <c:v>0.44434620963037808</c:v>
                </c:pt>
                <c:pt idx="29" formatCode="0.00%">
                  <c:v>0.44434620963037808</c:v>
                </c:pt>
                <c:pt idx="30" formatCode="0.00%">
                  <c:v>0.44434620963037808</c:v>
                </c:pt>
                <c:pt idx="31" formatCode="0.00%">
                  <c:v>0.44434620963037808</c:v>
                </c:pt>
                <c:pt idx="32" formatCode="0.00%">
                  <c:v>0.44434620963037808</c:v>
                </c:pt>
                <c:pt idx="33" formatCode="0.00%">
                  <c:v>0.44434620963037808</c:v>
                </c:pt>
                <c:pt idx="34" formatCode="0.00%">
                  <c:v>0.44434620963037808</c:v>
                </c:pt>
                <c:pt idx="35" formatCode="0.00%">
                  <c:v>0.44434620963037808</c:v>
                </c:pt>
                <c:pt idx="36" formatCode="0.00%">
                  <c:v>0.44434620963037808</c:v>
                </c:pt>
                <c:pt idx="37" formatCode="0.00%">
                  <c:v>0.44434620963037808</c:v>
                </c:pt>
                <c:pt idx="38" formatCode="0.00%">
                  <c:v>0.44434620963037808</c:v>
                </c:pt>
                <c:pt idx="39" formatCode="0.00%">
                  <c:v>0.44434620963037808</c:v>
                </c:pt>
                <c:pt idx="40" formatCode="0.00%">
                  <c:v>0.44434620963037808</c:v>
                </c:pt>
                <c:pt idx="41" formatCode="0.00%">
                  <c:v>0.44434620963037808</c:v>
                </c:pt>
                <c:pt idx="42" formatCode="0.00%">
                  <c:v>0.44434620963037808</c:v>
                </c:pt>
                <c:pt idx="43" formatCode="0.00%">
                  <c:v>0.44434620963037808</c:v>
                </c:pt>
                <c:pt idx="44" formatCode="0.00%">
                  <c:v>0.44434620963037808</c:v>
                </c:pt>
                <c:pt idx="45" formatCode="0.00%">
                  <c:v>0.44434620963037808</c:v>
                </c:pt>
              </c:numCache>
            </c:numRef>
          </c:val>
          <c:smooth val="0"/>
          <c:extLst>
            <c:ext xmlns:c16="http://schemas.microsoft.com/office/drawing/2014/chart" uri="{C3380CC4-5D6E-409C-BE32-E72D297353CC}">
              <c16:uniqueId val="{00000007-A8C7-426F-ACE4-BD2259CD0D2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CN_Summary_taxrate!$A$64</c:f>
              <c:strCache>
                <c:ptCount val="1"/>
                <c:pt idx="0">
                  <c:v>Transportation Sector</c:v>
                </c:pt>
              </c:strCache>
            </c:strRef>
          </c:tx>
          <c:spPr>
            <a:ln w="28575" cap="rnd">
              <a:solidFill>
                <a:schemeClr val="accent2"/>
              </a:solidFill>
              <a:round/>
            </a:ln>
            <a:effectLst/>
          </c:spPr>
          <c:marker>
            <c:symbol val="none"/>
          </c:marker>
          <c:val>
            <c:numRef>
              <c:f>CN_Summary_taxrate!$B$64:$AU$64</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0-90DB-462D-9D06-43858F9BCED3}"/>
            </c:ext>
          </c:extLst>
        </c:ser>
        <c:ser>
          <c:idx val="2"/>
          <c:order val="1"/>
          <c:tx>
            <c:strRef>
              <c:f>CN_Summary_taxrate!$A$65</c:f>
              <c:strCache>
                <c:ptCount val="1"/>
                <c:pt idx="0">
                  <c:v>Electricity Sector</c:v>
                </c:pt>
              </c:strCache>
            </c:strRef>
          </c:tx>
          <c:spPr>
            <a:ln w="28575" cap="rnd">
              <a:solidFill>
                <a:schemeClr val="accent3"/>
              </a:solidFill>
              <a:round/>
            </a:ln>
            <a:effectLst/>
          </c:spPr>
          <c:marker>
            <c:symbol val="none"/>
          </c:marker>
          <c:val>
            <c:numRef>
              <c:f>CN_Summary_taxrate!$B$65:$AU$65</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1-90DB-462D-9D06-43858F9BCED3}"/>
            </c:ext>
          </c:extLst>
        </c:ser>
        <c:ser>
          <c:idx val="3"/>
          <c:order val="2"/>
          <c:tx>
            <c:strRef>
              <c:f>CN_Summary_taxrate!$A$66</c:f>
              <c:strCache>
                <c:ptCount val="1"/>
                <c:pt idx="0">
                  <c:v>Residential Buildings Sector</c:v>
                </c:pt>
              </c:strCache>
            </c:strRef>
          </c:tx>
          <c:spPr>
            <a:ln w="28575" cap="rnd">
              <a:solidFill>
                <a:schemeClr val="accent4"/>
              </a:solidFill>
              <a:round/>
            </a:ln>
            <a:effectLst/>
          </c:spPr>
          <c:marker>
            <c:symbol val="none"/>
          </c:marker>
          <c:val>
            <c:numRef>
              <c:f>CN_Summary_taxrate!$B$66:$AU$66</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2-90DB-462D-9D06-43858F9BCED3}"/>
            </c:ext>
          </c:extLst>
        </c:ser>
        <c:ser>
          <c:idx val="4"/>
          <c:order val="3"/>
          <c:tx>
            <c:strRef>
              <c:f>CN_Summary_taxrate!$A$67</c:f>
              <c:strCache>
                <c:ptCount val="1"/>
                <c:pt idx="0">
                  <c:v>Commercial Buildings Sector</c:v>
                </c:pt>
              </c:strCache>
            </c:strRef>
          </c:tx>
          <c:spPr>
            <a:ln w="28575" cap="rnd">
              <a:solidFill>
                <a:schemeClr val="accent5"/>
              </a:solidFill>
              <a:round/>
            </a:ln>
            <a:effectLst/>
          </c:spPr>
          <c:marker>
            <c:symbol val="none"/>
          </c:marker>
          <c:val>
            <c:numRef>
              <c:f>CN_Summary_taxrate!$B$67:$AU$67</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3-90DB-462D-9D06-43858F9BCED3}"/>
            </c:ext>
          </c:extLst>
        </c:ser>
        <c:ser>
          <c:idx val="5"/>
          <c:order val="4"/>
          <c:tx>
            <c:strRef>
              <c:f>CN_Summary_taxrate!$A$68</c:f>
              <c:strCache>
                <c:ptCount val="1"/>
                <c:pt idx="0">
                  <c:v>Industry Sector</c:v>
                </c:pt>
              </c:strCache>
            </c:strRef>
          </c:tx>
          <c:spPr>
            <a:ln w="28575" cap="rnd">
              <a:solidFill>
                <a:schemeClr val="accent6"/>
              </a:solidFill>
              <a:round/>
            </a:ln>
            <a:effectLst/>
          </c:spPr>
          <c:marker>
            <c:symbol val="none"/>
          </c:marker>
          <c:val>
            <c:numRef>
              <c:f>CN_Summary_taxrate!$B$68:$AU$68</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4-90DB-462D-9D06-43858F9BCED3}"/>
            </c:ext>
          </c:extLst>
        </c:ser>
        <c:ser>
          <c:idx val="6"/>
          <c:order val="5"/>
          <c:tx>
            <c:strRef>
              <c:f>CN_Summary_taxrate!$A$69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CN_Summary_taxrate!$B$69:$AU$69</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5-90DB-462D-9D06-43858F9BCED3}"/>
            </c:ext>
          </c:extLst>
        </c:ser>
        <c:ser>
          <c:idx val="7"/>
          <c:order val="6"/>
          <c:tx>
            <c:strRef>
              <c:f>CN_Summary_taxrate!$A$70</c:f>
              <c:strCache>
                <c:ptCount val="1"/>
                <c:pt idx="0">
                  <c:v>LULUCF Sector</c:v>
                </c:pt>
              </c:strCache>
            </c:strRef>
          </c:tx>
          <c:spPr>
            <a:ln w="28575" cap="rnd">
              <a:solidFill>
                <a:schemeClr val="accent2">
                  <a:lumMod val="60000"/>
                </a:schemeClr>
              </a:solidFill>
              <a:round/>
            </a:ln>
            <a:effectLst/>
          </c:spPr>
          <c:marker>
            <c:symbol val="none"/>
          </c:marker>
          <c:val>
            <c:numRef>
              <c:f>CN_Summary_taxrate!$B$70:$AU$70</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6-90DB-462D-9D06-43858F9BCED3}"/>
            </c:ext>
          </c:extLst>
        </c:ser>
        <c:ser>
          <c:idx val="8"/>
          <c:order val="7"/>
          <c:tx>
            <c:strRef>
              <c:f>CN_Summary_taxrate!$A$71</c:f>
              <c:strCache>
                <c:ptCount val="1"/>
                <c:pt idx="0">
                  <c:v>Geoengineering Sector</c:v>
                </c:pt>
              </c:strCache>
            </c:strRef>
          </c:tx>
          <c:spPr>
            <a:ln w="28575" cap="rnd">
              <a:solidFill>
                <a:schemeClr val="accent3">
                  <a:lumMod val="60000"/>
                </a:schemeClr>
              </a:solidFill>
              <a:round/>
            </a:ln>
            <a:effectLst/>
          </c:spPr>
          <c:marker>
            <c:symbol val="none"/>
          </c:marker>
          <c:val>
            <c:numRef>
              <c:f>CN_Summary_taxrate!$B$71:$AU$71</c:f>
              <c:numCache>
                <c:formatCode>General</c:formatCode>
                <c:ptCount val="46"/>
                <c:pt idx="0">
                  <c:v>0</c:v>
                </c:pt>
                <c:pt idx="1">
                  <c:v>0</c:v>
                </c:pt>
                <c:pt idx="2">
                  <c:v>0</c:v>
                </c:pt>
                <c:pt idx="3">
                  <c:v>0</c:v>
                </c:pt>
                <c:pt idx="4">
                  <c:v>0</c:v>
                </c:pt>
                <c:pt idx="5" formatCode="0.00%">
                  <c:v>0.34627022157121345</c:v>
                </c:pt>
                <c:pt idx="6" formatCode="0.00%">
                  <c:v>0.34627022157121345</c:v>
                </c:pt>
                <c:pt idx="7" formatCode="0.00%">
                  <c:v>0.34627022157121345</c:v>
                </c:pt>
                <c:pt idx="8" formatCode="0.00%">
                  <c:v>0.34627022157121345</c:v>
                </c:pt>
                <c:pt idx="9" formatCode="0.00%">
                  <c:v>0.34627022157121345</c:v>
                </c:pt>
                <c:pt idx="10" formatCode="0.00%">
                  <c:v>0.34627022157121345</c:v>
                </c:pt>
                <c:pt idx="11" formatCode="0.00%">
                  <c:v>0.34627022157121345</c:v>
                </c:pt>
                <c:pt idx="12" formatCode="0.00%">
                  <c:v>0.34627022157121345</c:v>
                </c:pt>
                <c:pt idx="13" formatCode="0.00%">
                  <c:v>0.34627022157121345</c:v>
                </c:pt>
                <c:pt idx="14" formatCode="0.00%">
                  <c:v>0.34627022157121345</c:v>
                </c:pt>
                <c:pt idx="15" formatCode="0.00%">
                  <c:v>0.34627022157121345</c:v>
                </c:pt>
                <c:pt idx="16" formatCode="0.00%">
                  <c:v>0.34627022157121345</c:v>
                </c:pt>
                <c:pt idx="17" formatCode="0.00%">
                  <c:v>0.34627022157121345</c:v>
                </c:pt>
                <c:pt idx="18" formatCode="0.00%">
                  <c:v>0.34627022157121345</c:v>
                </c:pt>
                <c:pt idx="19" formatCode="0.00%">
                  <c:v>0.34627022157121345</c:v>
                </c:pt>
                <c:pt idx="20" formatCode="0.00%">
                  <c:v>0.34627022157121345</c:v>
                </c:pt>
                <c:pt idx="21" formatCode="0.00%">
                  <c:v>0.34627022157121345</c:v>
                </c:pt>
                <c:pt idx="22" formatCode="0.00%">
                  <c:v>0.34627022157121345</c:v>
                </c:pt>
                <c:pt idx="23" formatCode="0.00%">
                  <c:v>0.34627022157121345</c:v>
                </c:pt>
                <c:pt idx="24" formatCode="0.00%">
                  <c:v>0.34627022157121345</c:v>
                </c:pt>
                <c:pt idx="25" formatCode="0.00%">
                  <c:v>0.34627022157121345</c:v>
                </c:pt>
                <c:pt idx="26" formatCode="0.00%">
                  <c:v>0.34627022157121345</c:v>
                </c:pt>
                <c:pt idx="27" formatCode="0.00%">
                  <c:v>0.34627022157121345</c:v>
                </c:pt>
                <c:pt idx="28" formatCode="0.00%">
                  <c:v>0.34627022157121345</c:v>
                </c:pt>
                <c:pt idx="29" formatCode="0.00%">
                  <c:v>0.34627022157121345</c:v>
                </c:pt>
                <c:pt idx="30" formatCode="0.00%">
                  <c:v>0.34627022157121345</c:v>
                </c:pt>
                <c:pt idx="31" formatCode="0.00%">
                  <c:v>0.34627022157121345</c:v>
                </c:pt>
                <c:pt idx="32" formatCode="0.00%">
                  <c:v>0.34627022157121345</c:v>
                </c:pt>
                <c:pt idx="33" formatCode="0.00%">
                  <c:v>0.34627022157121345</c:v>
                </c:pt>
                <c:pt idx="34" formatCode="0.00%">
                  <c:v>0.34627022157121345</c:v>
                </c:pt>
                <c:pt idx="35" formatCode="0.00%">
                  <c:v>0.34627022157121345</c:v>
                </c:pt>
                <c:pt idx="36" formatCode="0.00%">
                  <c:v>0.34627022157121345</c:v>
                </c:pt>
                <c:pt idx="37" formatCode="0.00%">
                  <c:v>0.34627022157121345</c:v>
                </c:pt>
                <c:pt idx="38" formatCode="0.00%">
                  <c:v>0.34627022157121345</c:v>
                </c:pt>
                <c:pt idx="39" formatCode="0.00%">
                  <c:v>0.34627022157121345</c:v>
                </c:pt>
                <c:pt idx="40" formatCode="0.00%">
                  <c:v>0.34627022157121345</c:v>
                </c:pt>
                <c:pt idx="41" formatCode="0.00%">
                  <c:v>0.34627022157121345</c:v>
                </c:pt>
                <c:pt idx="42" formatCode="0.00%">
                  <c:v>0.34627022157121345</c:v>
                </c:pt>
                <c:pt idx="43" formatCode="0.00%">
                  <c:v>0.34627022157121345</c:v>
                </c:pt>
                <c:pt idx="44" formatCode="0.00%">
                  <c:v>0.34627022157121345</c:v>
                </c:pt>
                <c:pt idx="45" formatCode="0.00%">
                  <c:v>0.34627022157121345</c:v>
                </c:pt>
              </c:numCache>
            </c:numRef>
          </c:val>
          <c:smooth val="0"/>
          <c:extLst>
            <c:ext xmlns:c16="http://schemas.microsoft.com/office/drawing/2014/chart" uri="{C3380CC4-5D6E-409C-BE32-E72D297353CC}">
              <c16:uniqueId val="{00000007-90DB-462D-9D06-43858F9BCED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CN_Summary_taxrate!$A$74</c:f>
              <c:strCache>
                <c:ptCount val="1"/>
                <c:pt idx="0">
                  <c:v>Transportation Sector</c:v>
                </c:pt>
              </c:strCache>
            </c:strRef>
          </c:tx>
          <c:spPr>
            <a:ln w="28575" cap="rnd">
              <a:solidFill>
                <a:schemeClr val="accent2"/>
              </a:solidFill>
              <a:round/>
            </a:ln>
            <a:effectLst/>
          </c:spPr>
          <c:marker>
            <c:symbol val="none"/>
          </c:marker>
          <c:val>
            <c:numRef>
              <c:f>CN_Summary_taxrate!$B$74:$AU$74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49FE-4598-8B37-915E0E3FAAC6}"/>
            </c:ext>
          </c:extLst>
        </c:ser>
        <c:ser>
          <c:idx val="2"/>
          <c:order val="1"/>
          <c:tx>
            <c:strRef>
              <c:f>CN_Summary_taxrate!$A$75</c:f>
              <c:strCache>
                <c:ptCount val="1"/>
                <c:pt idx="0">
                  <c:v>Electricity Sector</c:v>
                </c:pt>
              </c:strCache>
            </c:strRef>
          </c:tx>
          <c:spPr>
            <a:ln w="28575" cap="rnd">
              <a:solidFill>
                <a:schemeClr val="accent3"/>
              </a:solidFill>
              <a:round/>
            </a:ln>
            <a:effectLst/>
          </c:spPr>
          <c:marker>
            <c:symbol val="none"/>
          </c:marker>
          <c:val>
            <c:numRef>
              <c:f>CN_Summary_taxrate!$B$75:$AU$75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49FE-4598-8B37-915E0E3FAAC6}"/>
            </c:ext>
          </c:extLst>
        </c:ser>
        <c:ser>
          <c:idx val="3"/>
          <c:order val="2"/>
          <c:tx>
            <c:strRef>
              <c:f>CN_Summary_taxrate!$A$76</c:f>
              <c:strCache>
                <c:ptCount val="1"/>
                <c:pt idx="0">
                  <c:v>Residential Buildings Sector</c:v>
                </c:pt>
              </c:strCache>
            </c:strRef>
          </c:tx>
          <c:spPr>
            <a:ln w="28575" cap="rnd">
              <a:solidFill>
                <a:schemeClr val="accent4"/>
              </a:solidFill>
              <a:round/>
            </a:ln>
            <a:effectLst/>
          </c:spPr>
          <c:marker>
            <c:symbol val="none"/>
          </c:marker>
          <c:val>
            <c:numRef>
              <c:f>CN_Summary_taxrate!$B$76:$AU$76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49FE-4598-8B37-915E0E3FAAC6}"/>
            </c:ext>
          </c:extLst>
        </c:ser>
        <c:ser>
          <c:idx val="4"/>
          <c:order val="3"/>
          <c:tx>
            <c:strRef>
              <c:f>CN_Summary_taxrate!$A$77</c:f>
              <c:strCache>
                <c:ptCount val="1"/>
                <c:pt idx="0">
                  <c:v>Commercial Buildings Sector</c:v>
                </c:pt>
              </c:strCache>
            </c:strRef>
          </c:tx>
          <c:spPr>
            <a:ln w="28575" cap="rnd">
              <a:solidFill>
                <a:schemeClr val="accent5"/>
              </a:solidFill>
              <a:round/>
            </a:ln>
            <a:effectLst/>
          </c:spPr>
          <c:marker>
            <c:symbol val="none"/>
          </c:marker>
          <c:val>
            <c:numRef>
              <c:f>CN_Summary_taxrate!$B$77:$AU$77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49FE-4598-8B37-915E0E3FAAC6}"/>
            </c:ext>
          </c:extLst>
        </c:ser>
        <c:ser>
          <c:idx val="5"/>
          <c:order val="4"/>
          <c:tx>
            <c:strRef>
              <c:f>CN_Summary_taxrate!$A$78</c:f>
              <c:strCache>
                <c:ptCount val="1"/>
                <c:pt idx="0">
                  <c:v>Industry Sector</c:v>
                </c:pt>
              </c:strCache>
            </c:strRef>
          </c:tx>
          <c:spPr>
            <a:ln w="28575" cap="rnd">
              <a:solidFill>
                <a:schemeClr val="accent6"/>
              </a:solidFill>
              <a:round/>
            </a:ln>
            <a:effectLst/>
          </c:spPr>
          <c:marker>
            <c:symbol val="none"/>
          </c:marker>
          <c:val>
            <c:numRef>
              <c:f>CN_Summary_taxrate!$B$78:$AU$78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49FE-4598-8B37-915E0E3FAAC6}"/>
            </c:ext>
          </c:extLst>
        </c:ser>
        <c:ser>
          <c:idx val="6"/>
          <c:order val="5"/>
          <c:tx>
            <c:strRef>
              <c:f>CN_Summary_taxrate!$A$79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CN_Summary_taxrate!$B$79:$AU$79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49FE-4598-8B37-915E0E3FAAC6}"/>
            </c:ext>
          </c:extLst>
        </c:ser>
        <c:ser>
          <c:idx val="7"/>
          <c:order val="6"/>
          <c:tx>
            <c:strRef>
              <c:f>CN_Summary_taxrate!$A$80</c:f>
              <c:strCache>
                <c:ptCount val="1"/>
                <c:pt idx="0">
                  <c:v>LULUCF Sector</c:v>
                </c:pt>
              </c:strCache>
            </c:strRef>
          </c:tx>
          <c:spPr>
            <a:ln w="28575" cap="rnd">
              <a:solidFill>
                <a:schemeClr val="accent2">
                  <a:lumMod val="60000"/>
                </a:schemeClr>
              </a:solidFill>
              <a:round/>
            </a:ln>
            <a:effectLst/>
          </c:spPr>
          <c:marker>
            <c:symbol val="none"/>
          </c:marker>
          <c:val>
            <c:numRef>
              <c:f>CN_Summary_taxrate!$B$80:$AU$80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49FE-4598-8B37-915E0E3FAAC6}"/>
            </c:ext>
          </c:extLst>
        </c:ser>
        <c:ser>
          <c:idx val="8"/>
          <c:order val="7"/>
          <c:tx>
            <c:strRef>
              <c:f>CN_Summary_taxrate!$A$81</c:f>
              <c:strCache>
                <c:ptCount val="1"/>
                <c:pt idx="0">
                  <c:v>Geoengineering Sector</c:v>
                </c:pt>
              </c:strCache>
            </c:strRef>
          </c:tx>
          <c:spPr>
            <a:ln w="28575" cap="rnd">
              <a:solidFill>
                <a:schemeClr val="accent3">
                  <a:lumMod val="60000"/>
                </a:schemeClr>
              </a:solidFill>
              <a:round/>
            </a:ln>
            <a:effectLst/>
          </c:spPr>
          <c:marker>
            <c:symbol val="none"/>
          </c:marker>
          <c:val>
            <c:numRef>
              <c:f>CN_Summary_taxrate!$B$81:$AU$81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49FE-4598-8B37-915E0E3FAAC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CN_Summary_taxrate!$A$84</c:f>
              <c:strCache>
                <c:ptCount val="1"/>
                <c:pt idx="0">
                  <c:v>Transportation Sector</c:v>
                </c:pt>
              </c:strCache>
            </c:strRef>
          </c:tx>
          <c:spPr>
            <a:ln w="28575" cap="rnd">
              <a:solidFill>
                <a:schemeClr val="accent2"/>
              </a:solidFill>
              <a:round/>
            </a:ln>
            <a:effectLst/>
          </c:spPr>
          <c:marker>
            <c:symbol val="none"/>
          </c:marker>
          <c:val>
            <c:numRef>
              <c:f>CN_Summary_taxrate!$B$84:$AU$84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0501-496D-ACD5-B97A1AF82576}"/>
            </c:ext>
          </c:extLst>
        </c:ser>
        <c:ser>
          <c:idx val="2"/>
          <c:order val="1"/>
          <c:tx>
            <c:strRef>
              <c:f>CN_Summary_taxrate!$A$85</c:f>
              <c:strCache>
                <c:ptCount val="1"/>
                <c:pt idx="0">
                  <c:v>Electricity Sector</c:v>
                </c:pt>
              </c:strCache>
            </c:strRef>
          </c:tx>
          <c:spPr>
            <a:ln w="28575" cap="rnd">
              <a:solidFill>
                <a:schemeClr val="accent3"/>
              </a:solidFill>
              <a:round/>
            </a:ln>
            <a:effectLst/>
          </c:spPr>
          <c:marker>
            <c:symbol val="none"/>
          </c:marker>
          <c:val>
            <c:numRef>
              <c:f>CN_Summary_taxrate!$B$85:$AU$85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0501-496D-ACD5-B97A1AF82576}"/>
            </c:ext>
          </c:extLst>
        </c:ser>
        <c:ser>
          <c:idx val="3"/>
          <c:order val="2"/>
          <c:tx>
            <c:strRef>
              <c:f>CN_Summary_taxrate!$A$86</c:f>
              <c:strCache>
                <c:ptCount val="1"/>
                <c:pt idx="0">
                  <c:v>Residential Buildings Sector</c:v>
                </c:pt>
              </c:strCache>
            </c:strRef>
          </c:tx>
          <c:spPr>
            <a:ln w="28575" cap="rnd">
              <a:solidFill>
                <a:schemeClr val="accent4"/>
              </a:solidFill>
              <a:round/>
            </a:ln>
            <a:effectLst/>
          </c:spPr>
          <c:marker>
            <c:symbol val="none"/>
          </c:marker>
          <c:val>
            <c:numRef>
              <c:f>CN_Summary_taxrate!$B$86:$AU$86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0501-496D-ACD5-B97A1AF82576}"/>
            </c:ext>
          </c:extLst>
        </c:ser>
        <c:ser>
          <c:idx val="4"/>
          <c:order val="3"/>
          <c:tx>
            <c:strRef>
              <c:f>CN_Summary_taxrate!$A$87</c:f>
              <c:strCache>
                <c:ptCount val="1"/>
                <c:pt idx="0">
                  <c:v>Commercial Buildings Sector</c:v>
                </c:pt>
              </c:strCache>
            </c:strRef>
          </c:tx>
          <c:spPr>
            <a:ln w="28575" cap="rnd">
              <a:solidFill>
                <a:schemeClr val="accent5"/>
              </a:solidFill>
              <a:round/>
            </a:ln>
            <a:effectLst/>
          </c:spPr>
          <c:marker>
            <c:symbol val="none"/>
          </c:marker>
          <c:val>
            <c:numRef>
              <c:f>CN_Summary_taxrate!$B$87:$AU$87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0501-496D-ACD5-B97A1AF82576}"/>
            </c:ext>
          </c:extLst>
        </c:ser>
        <c:ser>
          <c:idx val="5"/>
          <c:order val="4"/>
          <c:tx>
            <c:strRef>
              <c:f>CN_Summary_taxrate!$A$88</c:f>
              <c:strCache>
                <c:ptCount val="1"/>
                <c:pt idx="0">
                  <c:v>Industry Sector</c:v>
                </c:pt>
              </c:strCache>
            </c:strRef>
          </c:tx>
          <c:spPr>
            <a:ln w="28575" cap="rnd">
              <a:solidFill>
                <a:schemeClr val="accent6"/>
              </a:solidFill>
              <a:round/>
            </a:ln>
            <a:effectLst/>
          </c:spPr>
          <c:marker>
            <c:symbol val="none"/>
          </c:marker>
          <c:val>
            <c:numRef>
              <c:f>CN_Summary_taxrate!$B$88:$AU$88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0501-496D-ACD5-B97A1AF82576}"/>
            </c:ext>
          </c:extLst>
        </c:ser>
        <c:ser>
          <c:idx val="6"/>
          <c:order val="5"/>
          <c:tx>
            <c:strRef>
              <c:f>CN_Summary_taxrate!$A$89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CN_Summary_taxrate!$B$89:$AU$89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0501-496D-ACD5-B97A1AF82576}"/>
            </c:ext>
          </c:extLst>
        </c:ser>
        <c:ser>
          <c:idx val="7"/>
          <c:order val="6"/>
          <c:tx>
            <c:strRef>
              <c:f>CN_Summary_taxrate!$A$90</c:f>
              <c:strCache>
                <c:ptCount val="1"/>
                <c:pt idx="0">
                  <c:v>LULUCF Sector</c:v>
                </c:pt>
              </c:strCache>
            </c:strRef>
          </c:tx>
          <c:spPr>
            <a:ln w="28575" cap="rnd">
              <a:solidFill>
                <a:schemeClr val="accent2">
                  <a:lumMod val="60000"/>
                </a:schemeClr>
              </a:solidFill>
              <a:round/>
            </a:ln>
            <a:effectLst/>
          </c:spPr>
          <c:marker>
            <c:symbol val="none"/>
          </c:marker>
          <c:val>
            <c:numRef>
              <c:f>CN_Summary_taxrate!$B$90:$AU$90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0501-496D-ACD5-B97A1AF82576}"/>
            </c:ext>
          </c:extLst>
        </c:ser>
        <c:ser>
          <c:idx val="8"/>
          <c:order val="7"/>
          <c:tx>
            <c:strRef>
              <c:f>CN_Summary_taxrate!$A$91</c:f>
              <c:strCache>
                <c:ptCount val="1"/>
                <c:pt idx="0">
                  <c:v>Geoengineering Sector</c:v>
                </c:pt>
              </c:strCache>
            </c:strRef>
          </c:tx>
          <c:spPr>
            <a:ln w="28575" cap="rnd">
              <a:solidFill>
                <a:schemeClr val="accent3">
                  <a:lumMod val="60000"/>
                </a:schemeClr>
              </a:solidFill>
              <a:round/>
            </a:ln>
            <a:effectLst/>
          </c:spPr>
          <c:marker>
            <c:symbol val="none"/>
          </c:marker>
          <c:val>
            <c:numRef>
              <c:f>CN_Summary_taxrate!$B$91:$AU$91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0501-496D-ACD5-B97A1AF8257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CN_Summary_taxrate!$A$94</c:f>
              <c:strCache>
                <c:ptCount val="1"/>
                <c:pt idx="0">
                  <c:v>Transportation Sector</c:v>
                </c:pt>
              </c:strCache>
            </c:strRef>
          </c:tx>
          <c:spPr>
            <a:ln w="28575" cap="rnd">
              <a:solidFill>
                <a:schemeClr val="accent3"/>
              </a:solidFill>
              <a:round/>
            </a:ln>
            <a:effectLst/>
          </c:spPr>
          <c:marker>
            <c:symbol val="none"/>
          </c:marker>
          <c:val>
            <c:numRef>
              <c:f>CN_Summary_taxrate!$B$94:$AU$94</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0-27A8-4114-8162-AE3F5ABABFFC}"/>
            </c:ext>
          </c:extLst>
        </c:ser>
        <c:ser>
          <c:idx val="3"/>
          <c:order val="1"/>
          <c:tx>
            <c:strRef>
              <c:f>CN_Summary_taxrate!$A$95</c:f>
              <c:strCache>
                <c:ptCount val="1"/>
                <c:pt idx="0">
                  <c:v>Electricity Sector</c:v>
                </c:pt>
              </c:strCache>
            </c:strRef>
          </c:tx>
          <c:spPr>
            <a:ln w="28575" cap="rnd">
              <a:solidFill>
                <a:schemeClr val="accent4"/>
              </a:solidFill>
              <a:round/>
            </a:ln>
            <a:effectLst/>
          </c:spPr>
          <c:marker>
            <c:symbol val="none"/>
          </c:marker>
          <c:val>
            <c:numRef>
              <c:f>CN_Summary_taxrate!$B$95:$AU$95</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1-27A8-4114-8162-AE3F5ABABFFC}"/>
            </c:ext>
          </c:extLst>
        </c:ser>
        <c:ser>
          <c:idx val="4"/>
          <c:order val="2"/>
          <c:tx>
            <c:strRef>
              <c:f>CN_Summary_taxrate!$A$96</c:f>
              <c:strCache>
                <c:ptCount val="1"/>
                <c:pt idx="0">
                  <c:v>Residential Buildings Sector</c:v>
                </c:pt>
              </c:strCache>
            </c:strRef>
          </c:tx>
          <c:spPr>
            <a:ln w="28575" cap="rnd">
              <a:solidFill>
                <a:schemeClr val="accent5"/>
              </a:solidFill>
              <a:round/>
            </a:ln>
            <a:effectLst/>
          </c:spPr>
          <c:marker>
            <c:symbol val="none"/>
          </c:marker>
          <c:val>
            <c:numRef>
              <c:f>CN_Summary_taxrate!$B$96:$AU$96</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2-27A8-4114-8162-AE3F5ABABFFC}"/>
            </c:ext>
          </c:extLst>
        </c:ser>
        <c:ser>
          <c:idx val="5"/>
          <c:order val="3"/>
          <c:tx>
            <c:strRef>
              <c:f>CN_Summary_taxrate!$A$97</c:f>
              <c:strCache>
                <c:ptCount val="1"/>
                <c:pt idx="0">
                  <c:v>Commercial Buildings Sector</c:v>
                </c:pt>
              </c:strCache>
            </c:strRef>
          </c:tx>
          <c:spPr>
            <a:ln w="28575" cap="rnd">
              <a:solidFill>
                <a:schemeClr val="accent6"/>
              </a:solidFill>
              <a:round/>
            </a:ln>
            <a:effectLst/>
          </c:spPr>
          <c:marker>
            <c:symbol val="none"/>
          </c:marker>
          <c:val>
            <c:numRef>
              <c:f>CN_Summary_taxrate!$B$97:$AU$97</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3-27A8-4114-8162-AE3F5ABABFFC}"/>
            </c:ext>
          </c:extLst>
        </c:ser>
        <c:ser>
          <c:idx val="6"/>
          <c:order val="4"/>
          <c:tx>
            <c:strRef>
              <c:f>CN_Summary_taxrate!$A$98</c:f>
              <c:strCache>
                <c:ptCount val="1"/>
                <c:pt idx="0">
                  <c:v>Industry Sector</c:v>
                </c:pt>
              </c:strCache>
            </c:strRef>
          </c:tx>
          <c:spPr>
            <a:ln w="28575" cap="rnd">
              <a:solidFill>
                <a:schemeClr val="accent1">
                  <a:lumMod val="60000"/>
                </a:schemeClr>
              </a:solidFill>
              <a:round/>
            </a:ln>
            <a:effectLst/>
          </c:spPr>
          <c:marker>
            <c:symbol val="none"/>
          </c:marker>
          <c:val>
            <c:numRef>
              <c:f>CN_Summary_taxrate!$B$98:$AU$98</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4-27A8-4114-8162-AE3F5ABABFFC}"/>
            </c:ext>
          </c:extLst>
        </c:ser>
        <c:ser>
          <c:idx val="7"/>
          <c:order val="5"/>
          <c:tx>
            <c:strRef>
              <c:f>CN_Summary_taxrate!$A$99</c:f>
              <c:strCache>
                <c:ptCount val="1"/>
                <c:pt idx="0">
                  <c:v>District Heating Sector</c:v>
                </c:pt>
              </c:strCache>
            </c:strRef>
          </c:tx>
          <c:spPr>
            <a:ln w="28575" cap="rnd">
              <a:solidFill>
                <a:schemeClr val="accent2">
                  <a:lumMod val="60000"/>
                </a:schemeClr>
              </a:solidFill>
              <a:round/>
            </a:ln>
            <a:effectLst/>
          </c:spPr>
          <c:marker>
            <c:symbol val="none"/>
          </c:marker>
          <c:val>
            <c:numRef>
              <c:f>CN_Summary_taxrate!$B$99:$AU$99</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5-27A8-4114-8162-AE3F5ABABFFC}"/>
            </c:ext>
          </c:extLst>
        </c:ser>
        <c:ser>
          <c:idx val="8"/>
          <c:order val="6"/>
          <c:tx>
            <c:strRef>
              <c:f>CN_Summary_taxrate!$A$100</c:f>
              <c:strCache>
                <c:ptCount val="1"/>
                <c:pt idx="0">
                  <c:v>LULUCF Sector</c:v>
                </c:pt>
              </c:strCache>
            </c:strRef>
          </c:tx>
          <c:spPr>
            <a:ln w="28575" cap="rnd">
              <a:solidFill>
                <a:schemeClr val="accent3">
                  <a:lumMod val="60000"/>
                </a:schemeClr>
              </a:solidFill>
              <a:round/>
            </a:ln>
            <a:effectLst/>
          </c:spPr>
          <c:marker>
            <c:symbol val="none"/>
          </c:marker>
          <c:val>
            <c:numRef>
              <c:f>CN_Summary_taxrate!$B$100:$AU$100</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6-27A8-4114-8162-AE3F5ABABFFC}"/>
            </c:ext>
          </c:extLst>
        </c:ser>
        <c:ser>
          <c:idx val="0"/>
          <c:order val="7"/>
          <c:tx>
            <c:strRef>
              <c:f>CN_Summary_taxrate!$A$101</c:f>
              <c:strCache>
                <c:ptCount val="1"/>
                <c:pt idx="0">
                  <c:v>Geoengineering Sector</c:v>
                </c:pt>
              </c:strCache>
            </c:strRef>
          </c:tx>
          <c:spPr>
            <a:ln w="28575" cap="rnd">
              <a:solidFill>
                <a:schemeClr val="accent1"/>
              </a:solidFill>
              <a:round/>
            </a:ln>
            <a:effectLst/>
          </c:spPr>
          <c:marker>
            <c:symbol val="none"/>
          </c:marker>
          <c:val>
            <c:numRef>
              <c:f>CN_Summary_taxrate!$B$101:$AU$101</c:f>
              <c:numCache>
                <c:formatCode>General</c:formatCode>
                <c:ptCount val="46"/>
                <c:pt idx="0">
                  <c:v>0</c:v>
                </c:pt>
                <c:pt idx="1">
                  <c:v>0</c:v>
                </c:pt>
                <c:pt idx="2">
                  <c:v>0</c:v>
                </c:pt>
                <c:pt idx="3">
                  <c:v>0</c:v>
                </c:pt>
                <c:pt idx="4">
                  <c:v>0</c:v>
                </c:pt>
                <c:pt idx="5" formatCode="0.00%">
                  <c:v>0.5423033519636884</c:v>
                </c:pt>
                <c:pt idx="6" formatCode="0.00%">
                  <c:v>0.5423033519636884</c:v>
                </c:pt>
                <c:pt idx="7" formatCode="0.00%">
                  <c:v>0.5423033519636884</c:v>
                </c:pt>
                <c:pt idx="8" formatCode="0.00%">
                  <c:v>0.5423033519636884</c:v>
                </c:pt>
                <c:pt idx="9" formatCode="0.00%">
                  <c:v>0.5423033519636884</c:v>
                </c:pt>
                <c:pt idx="10" formatCode="0.00%">
                  <c:v>0.5423033519636884</c:v>
                </c:pt>
                <c:pt idx="11" formatCode="0.00%">
                  <c:v>0.5423033519636884</c:v>
                </c:pt>
                <c:pt idx="12" formatCode="0.00%">
                  <c:v>0.5423033519636884</c:v>
                </c:pt>
                <c:pt idx="13" formatCode="0.00%">
                  <c:v>0.5423033519636884</c:v>
                </c:pt>
                <c:pt idx="14" formatCode="0.00%">
                  <c:v>0.5423033519636884</c:v>
                </c:pt>
                <c:pt idx="15" formatCode="0.00%">
                  <c:v>0.5423033519636884</c:v>
                </c:pt>
                <c:pt idx="16" formatCode="0.00%">
                  <c:v>0.5423033519636884</c:v>
                </c:pt>
                <c:pt idx="17" formatCode="0.00%">
                  <c:v>0.5423033519636884</c:v>
                </c:pt>
                <c:pt idx="18" formatCode="0.00%">
                  <c:v>0.5423033519636884</c:v>
                </c:pt>
                <c:pt idx="19" formatCode="0.00%">
                  <c:v>0.5423033519636884</c:v>
                </c:pt>
                <c:pt idx="20" formatCode="0.00%">
                  <c:v>0.5423033519636884</c:v>
                </c:pt>
                <c:pt idx="21" formatCode="0.00%">
                  <c:v>0.5423033519636884</c:v>
                </c:pt>
                <c:pt idx="22" formatCode="0.00%">
                  <c:v>0.5423033519636884</c:v>
                </c:pt>
                <c:pt idx="23" formatCode="0.00%">
                  <c:v>0.5423033519636884</c:v>
                </c:pt>
                <c:pt idx="24" formatCode="0.00%">
                  <c:v>0.5423033519636884</c:v>
                </c:pt>
                <c:pt idx="25" formatCode="0.00%">
                  <c:v>0.5423033519636884</c:v>
                </c:pt>
                <c:pt idx="26" formatCode="0.00%">
                  <c:v>0.5423033519636884</c:v>
                </c:pt>
                <c:pt idx="27" formatCode="0.00%">
                  <c:v>0.5423033519636884</c:v>
                </c:pt>
                <c:pt idx="28" formatCode="0.00%">
                  <c:v>0.5423033519636884</c:v>
                </c:pt>
                <c:pt idx="29" formatCode="0.00%">
                  <c:v>0.5423033519636884</c:v>
                </c:pt>
                <c:pt idx="30" formatCode="0.00%">
                  <c:v>0.5423033519636884</c:v>
                </c:pt>
                <c:pt idx="31" formatCode="0.00%">
                  <c:v>0.5423033519636884</c:v>
                </c:pt>
                <c:pt idx="32" formatCode="0.00%">
                  <c:v>0.5423033519636884</c:v>
                </c:pt>
                <c:pt idx="33" formatCode="0.00%">
                  <c:v>0.5423033519636884</c:v>
                </c:pt>
                <c:pt idx="34" formatCode="0.00%">
                  <c:v>0.5423033519636884</c:v>
                </c:pt>
                <c:pt idx="35" formatCode="0.00%">
                  <c:v>0.5423033519636884</c:v>
                </c:pt>
                <c:pt idx="36" formatCode="0.00%">
                  <c:v>0.5423033519636884</c:v>
                </c:pt>
                <c:pt idx="37" formatCode="0.00%">
                  <c:v>0.5423033519636884</c:v>
                </c:pt>
                <c:pt idx="38" formatCode="0.00%">
                  <c:v>0.5423033519636884</c:v>
                </c:pt>
                <c:pt idx="39" formatCode="0.00%">
                  <c:v>0.5423033519636884</c:v>
                </c:pt>
                <c:pt idx="40" formatCode="0.00%">
                  <c:v>0.5423033519636884</c:v>
                </c:pt>
                <c:pt idx="41" formatCode="0.00%">
                  <c:v>0.5423033519636884</c:v>
                </c:pt>
                <c:pt idx="42" formatCode="0.00%">
                  <c:v>0.5423033519636884</c:v>
                </c:pt>
                <c:pt idx="43" formatCode="0.00%">
                  <c:v>0.5423033519636884</c:v>
                </c:pt>
                <c:pt idx="44" formatCode="0.00%">
                  <c:v>0.5423033519636884</c:v>
                </c:pt>
                <c:pt idx="45" formatCode="0.00%">
                  <c:v>0.5423033519636884</c:v>
                </c:pt>
              </c:numCache>
            </c:numRef>
          </c:val>
          <c:smooth val="0"/>
          <c:extLst>
            <c:ext xmlns:c16="http://schemas.microsoft.com/office/drawing/2014/chart" uri="{C3380CC4-5D6E-409C-BE32-E72D297353CC}">
              <c16:uniqueId val="{00000007-27A8-4114-8162-AE3F5ABABFF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CN_Summary_taxrate!$A$104</c:f>
              <c:strCache>
                <c:ptCount val="1"/>
                <c:pt idx="0">
                  <c:v>Transportation Sector</c:v>
                </c:pt>
              </c:strCache>
            </c:strRef>
          </c:tx>
          <c:spPr>
            <a:ln w="28575" cap="rnd">
              <a:solidFill>
                <a:schemeClr val="accent3"/>
              </a:solidFill>
              <a:round/>
            </a:ln>
            <a:effectLst/>
          </c:spPr>
          <c:marker>
            <c:symbol val="none"/>
          </c:marker>
          <c:val>
            <c:numRef>
              <c:f>CN_Summary_taxrate!$B$104:$AU$104</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0-DDB5-465B-86EB-55AA65916A42}"/>
            </c:ext>
          </c:extLst>
        </c:ser>
        <c:ser>
          <c:idx val="3"/>
          <c:order val="1"/>
          <c:tx>
            <c:strRef>
              <c:f>CN_Summary_taxrate!$A$105</c:f>
              <c:strCache>
                <c:ptCount val="1"/>
                <c:pt idx="0">
                  <c:v>Electricity Sector</c:v>
                </c:pt>
              </c:strCache>
            </c:strRef>
          </c:tx>
          <c:spPr>
            <a:ln w="28575" cap="rnd">
              <a:solidFill>
                <a:schemeClr val="accent4"/>
              </a:solidFill>
              <a:round/>
            </a:ln>
            <a:effectLst/>
          </c:spPr>
          <c:marker>
            <c:symbol val="none"/>
          </c:marker>
          <c:val>
            <c:numRef>
              <c:f>CN_Summary_taxrate!$B$105:$AU$105</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1-DDB5-465B-86EB-55AA65916A42}"/>
            </c:ext>
          </c:extLst>
        </c:ser>
        <c:ser>
          <c:idx val="4"/>
          <c:order val="2"/>
          <c:tx>
            <c:strRef>
              <c:f>CN_Summary_taxrate!$A$106</c:f>
              <c:strCache>
                <c:ptCount val="1"/>
                <c:pt idx="0">
                  <c:v>Residential Buildings Sector</c:v>
                </c:pt>
              </c:strCache>
            </c:strRef>
          </c:tx>
          <c:spPr>
            <a:ln w="28575" cap="rnd">
              <a:solidFill>
                <a:schemeClr val="accent5"/>
              </a:solidFill>
              <a:round/>
            </a:ln>
            <a:effectLst/>
          </c:spPr>
          <c:marker>
            <c:symbol val="none"/>
          </c:marker>
          <c:val>
            <c:numRef>
              <c:f>CN_Summary_taxrate!$B$106:$AU$106</c:f>
              <c:numCache>
                <c:formatCode>General</c:formatCode>
                <c:ptCount val="46"/>
                <c:pt idx="0">
                  <c:v>0</c:v>
                </c:pt>
                <c:pt idx="1">
                  <c:v>0</c:v>
                </c:pt>
                <c:pt idx="2">
                  <c:v>0</c:v>
                </c:pt>
                <c:pt idx="3">
                  <c:v>0</c:v>
                </c:pt>
                <c:pt idx="4">
                  <c:v>0</c:v>
                </c:pt>
                <c:pt idx="5" formatCode="0.00%">
                  <c:v>0.11504424778761069</c:v>
                </c:pt>
                <c:pt idx="6" formatCode="0.00%">
                  <c:v>0.11504424778761069</c:v>
                </c:pt>
                <c:pt idx="7" formatCode="0.00%">
                  <c:v>0.11504424778761069</c:v>
                </c:pt>
                <c:pt idx="8" formatCode="0.00%">
                  <c:v>0.11504424778761069</c:v>
                </c:pt>
                <c:pt idx="9" formatCode="0.00%">
                  <c:v>0.11504424778761069</c:v>
                </c:pt>
                <c:pt idx="10" formatCode="0.00%">
                  <c:v>0.11504424778761069</c:v>
                </c:pt>
                <c:pt idx="11" formatCode="0.00%">
                  <c:v>0.11504424778761069</c:v>
                </c:pt>
                <c:pt idx="12" formatCode="0.00%">
                  <c:v>0.11504424778761069</c:v>
                </c:pt>
                <c:pt idx="13" formatCode="0.00%">
                  <c:v>0.11504424778761069</c:v>
                </c:pt>
                <c:pt idx="14" formatCode="0.00%">
                  <c:v>0.11504424778761069</c:v>
                </c:pt>
                <c:pt idx="15" formatCode="0.00%">
                  <c:v>0.11504424778761069</c:v>
                </c:pt>
                <c:pt idx="16" formatCode="0.00%">
                  <c:v>0.11504424778761069</c:v>
                </c:pt>
                <c:pt idx="17" formatCode="0.00%">
                  <c:v>0.11504424778761069</c:v>
                </c:pt>
                <c:pt idx="18" formatCode="0.00%">
                  <c:v>0.11504424778761069</c:v>
                </c:pt>
                <c:pt idx="19" formatCode="0.00%">
                  <c:v>0.11504424778761069</c:v>
                </c:pt>
                <c:pt idx="20" formatCode="0.00%">
                  <c:v>0.11504424778761069</c:v>
                </c:pt>
                <c:pt idx="21" formatCode="0.00%">
                  <c:v>0.11504424778761069</c:v>
                </c:pt>
                <c:pt idx="22" formatCode="0.00%">
                  <c:v>0.11504424778761069</c:v>
                </c:pt>
                <c:pt idx="23" formatCode="0.00%">
                  <c:v>0.11504424778761069</c:v>
                </c:pt>
                <c:pt idx="24" formatCode="0.00%">
                  <c:v>0.11504424778761069</c:v>
                </c:pt>
                <c:pt idx="25" formatCode="0.00%">
                  <c:v>0.11504424778761069</c:v>
                </c:pt>
                <c:pt idx="26" formatCode="0.00%">
                  <c:v>0.11504424778761069</c:v>
                </c:pt>
                <c:pt idx="27" formatCode="0.00%">
                  <c:v>0.11504424778761069</c:v>
                </c:pt>
                <c:pt idx="28" formatCode="0.00%">
                  <c:v>0.11504424778761069</c:v>
                </c:pt>
                <c:pt idx="29" formatCode="0.00%">
                  <c:v>0.11504424778761069</c:v>
                </c:pt>
                <c:pt idx="30" formatCode="0.00%">
                  <c:v>0.11504424778761069</c:v>
                </c:pt>
                <c:pt idx="31" formatCode="0.00%">
                  <c:v>0.11504424778761069</c:v>
                </c:pt>
                <c:pt idx="32" formatCode="0.00%">
                  <c:v>0.11504424778761069</c:v>
                </c:pt>
                <c:pt idx="33" formatCode="0.00%">
                  <c:v>0.11504424778761069</c:v>
                </c:pt>
                <c:pt idx="34" formatCode="0.00%">
                  <c:v>0.11504424778761069</c:v>
                </c:pt>
                <c:pt idx="35" formatCode="0.00%">
                  <c:v>0.11504424778761069</c:v>
                </c:pt>
                <c:pt idx="36" formatCode="0.00%">
                  <c:v>0.11504424778761069</c:v>
                </c:pt>
                <c:pt idx="37" formatCode="0.00%">
                  <c:v>0.11504424778761069</c:v>
                </c:pt>
                <c:pt idx="38" formatCode="0.00%">
                  <c:v>0.11504424778761069</c:v>
                </c:pt>
                <c:pt idx="39" formatCode="0.00%">
                  <c:v>0.11504424778761069</c:v>
                </c:pt>
                <c:pt idx="40" formatCode="0.00%">
                  <c:v>0.11504424778761069</c:v>
                </c:pt>
                <c:pt idx="41" formatCode="0.00%">
                  <c:v>0.11504424778761069</c:v>
                </c:pt>
                <c:pt idx="42" formatCode="0.00%">
                  <c:v>0.11504424778761069</c:v>
                </c:pt>
                <c:pt idx="43" formatCode="0.00%">
                  <c:v>0.11504424778761069</c:v>
                </c:pt>
                <c:pt idx="44" formatCode="0.00%">
                  <c:v>0.11504424778761069</c:v>
                </c:pt>
                <c:pt idx="45" formatCode="0.00%">
                  <c:v>0.11504424778761069</c:v>
                </c:pt>
              </c:numCache>
            </c:numRef>
          </c:val>
          <c:smooth val="0"/>
          <c:extLst>
            <c:ext xmlns:c16="http://schemas.microsoft.com/office/drawing/2014/chart" uri="{C3380CC4-5D6E-409C-BE32-E72D297353CC}">
              <c16:uniqueId val="{00000002-DDB5-465B-86EB-55AA65916A42}"/>
            </c:ext>
          </c:extLst>
        </c:ser>
        <c:ser>
          <c:idx val="5"/>
          <c:order val="3"/>
          <c:tx>
            <c:strRef>
              <c:f>CN_Summary_taxrate!$A$107</c:f>
              <c:strCache>
                <c:ptCount val="1"/>
                <c:pt idx="0">
                  <c:v>Commercial Buildings Sector</c:v>
                </c:pt>
              </c:strCache>
            </c:strRef>
          </c:tx>
          <c:spPr>
            <a:ln w="28575" cap="rnd">
              <a:solidFill>
                <a:schemeClr val="accent6"/>
              </a:solidFill>
              <a:round/>
            </a:ln>
            <a:effectLst/>
          </c:spPr>
          <c:marker>
            <c:symbol val="none"/>
          </c:marker>
          <c:val>
            <c:numRef>
              <c:f>CN_Summary_taxrate!$B$107:$AU$107</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3-DDB5-465B-86EB-55AA65916A42}"/>
            </c:ext>
          </c:extLst>
        </c:ser>
        <c:ser>
          <c:idx val="6"/>
          <c:order val="4"/>
          <c:tx>
            <c:strRef>
              <c:f>CN_Summary_taxrate!$A$108</c:f>
              <c:strCache>
                <c:ptCount val="1"/>
                <c:pt idx="0">
                  <c:v>Industry Sector</c:v>
                </c:pt>
              </c:strCache>
            </c:strRef>
          </c:tx>
          <c:spPr>
            <a:ln w="28575" cap="rnd">
              <a:solidFill>
                <a:schemeClr val="accent1">
                  <a:lumMod val="60000"/>
                </a:schemeClr>
              </a:solidFill>
              <a:round/>
            </a:ln>
            <a:effectLst/>
          </c:spPr>
          <c:marker>
            <c:symbol val="none"/>
          </c:marker>
          <c:val>
            <c:numRef>
              <c:f>CN_Summary_taxrate!$B$108:$AU$108</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4-DDB5-465B-86EB-55AA65916A42}"/>
            </c:ext>
          </c:extLst>
        </c:ser>
        <c:ser>
          <c:idx val="7"/>
          <c:order val="5"/>
          <c:tx>
            <c:strRef>
              <c:f>CN_Summary_taxrate!$A$109</c:f>
              <c:strCache>
                <c:ptCount val="1"/>
                <c:pt idx="0">
                  <c:v>District Heating Sector</c:v>
                </c:pt>
              </c:strCache>
            </c:strRef>
          </c:tx>
          <c:spPr>
            <a:ln w="28575" cap="rnd">
              <a:solidFill>
                <a:schemeClr val="accent2">
                  <a:lumMod val="60000"/>
                </a:schemeClr>
              </a:solidFill>
              <a:round/>
            </a:ln>
            <a:effectLst/>
          </c:spPr>
          <c:marker>
            <c:symbol val="none"/>
          </c:marker>
          <c:val>
            <c:numRef>
              <c:f>CN_Summary_taxrate!$B$109:$AU$109</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5-DDB5-465B-86EB-55AA65916A42}"/>
            </c:ext>
          </c:extLst>
        </c:ser>
        <c:ser>
          <c:idx val="8"/>
          <c:order val="6"/>
          <c:tx>
            <c:strRef>
              <c:f>CN_Summary_taxrate!$A$110</c:f>
              <c:strCache>
                <c:ptCount val="1"/>
                <c:pt idx="0">
                  <c:v>LULUCF Sector</c:v>
                </c:pt>
              </c:strCache>
            </c:strRef>
          </c:tx>
          <c:spPr>
            <a:ln w="28575" cap="rnd">
              <a:solidFill>
                <a:schemeClr val="accent3">
                  <a:lumMod val="60000"/>
                </a:schemeClr>
              </a:solidFill>
              <a:round/>
            </a:ln>
            <a:effectLst/>
          </c:spPr>
          <c:marker>
            <c:symbol val="none"/>
          </c:marker>
          <c:val>
            <c:numRef>
              <c:f>CN_Summary_taxrate!$B$110:$AU$110</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6-DDB5-465B-86EB-55AA65916A42}"/>
            </c:ext>
          </c:extLst>
        </c:ser>
        <c:ser>
          <c:idx val="0"/>
          <c:order val="7"/>
          <c:tx>
            <c:strRef>
              <c:f>CN_Summary_taxrate!$A$111</c:f>
              <c:strCache>
                <c:ptCount val="1"/>
                <c:pt idx="0">
                  <c:v>Geoengineering Sector</c:v>
                </c:pt>
              </c:strCache>
            </c:strRef>
          </c:tx>
          <c:spPr>
            <a:ln w="28575" cap="rnd">
              <a:solidFill>
                <a:schemeClr val="accent1"/>
              </a:solidFill>
              <a:round/>
            </a:ln>
            <a:effectLst/>
          </c:spPr>
          <c:marker>
            <c:symbol val="none"/>
          </c:marker>
          <c:val>
            <c:numRef>
              <c:f>CN_Summary_taxrate!$B$111:$AU$111</c:f>
              <c:numCache>
                <c:formatCode>General</c:formatCode>
                <c:ptCount val="46"/>
                <c:pt idx="0">
                  <c:v>0</c:v>
                </c:pt>
                <c:pt idx="1">
                  <c:v>0</c:v>
                </c:pt>
                <c:pt idx="2">
                  <c:v>0</c:v>
                </c:pt>
                <c:pt idx="3">
                  <c:v>0</c:v>
                </c:pt>
                <c:pt idx="4">
                  <c:v>0</c:v>
                </c:pt>
                <c:pt idx="5" formatCode="0.00%">
                  <c:v>0.14529914529914523</c:v>
                </c:pt>
                <c:pt idx="6" formatCode="0.00%">
                  <c:v>0.14529914529914523</c:v>
                </c:pt>
                <c:pt idx="7" formatCode="0.00%">
                  <c:v>0.14529914529914523</c:v>
                </c:pt>
                <c:pt idx="8" formatCode="0.00%">
                  <c:v>0.14529914529914523</c:v>
                </c:pt>
                <c:pt idx="9" formatCode="0.00%">
                  <c:v>0.14529914529914523</c:v>
                </c:pt>
                <c:pt idx="10" formatCode="0.00%">
                  <c:v>0.14529914529914523</c:v>
                </c:pt>
                <c:pt idx="11" formatCode="0.00%">
                  <c:v>0.14529914529914523</c:v>
                </c:pt>
                <c:pt idx="12" formatCode="0.00%">
                  <c:v>0.14529914529914523</c:v>
                </c:pt>
                <c:pt idx="13" formatCode="0.00%">
                  <c:v>0.14529914529914523</c:v>
                </c:pt>
                <c:pt idx="14" formatCode="0.00%">
                  <c:v>0.14529914529914523</c:v>
                </c:pt>
                <c:pt idx="15" formatCode="0.00%">
                  <c:v>0.14529914529914523</c:v>
                </c:pt>
                <c:pt idx="16" formatCode="0.00%">
                  <c:v>0.14529914529914523</c:v>
                </c:pt>
                <c:pt idx="17" formatCode="0.00%">
                  <c:v>0.14529914529914523</c:v>
                </c:pt>
                <c:pt idx="18" formatCode="0.00%">
                  <c:v>0.14529914529914523</c:v>
                </c:pt>
                <c:pt idx="19" formatCode="0.00%">
                  <c:v>0.14529914529914523</c:v>
                </c:pt>
                <c:pt idx="20" formatCode="0.00%">
                  <c:v>0.14529914529914523</c:v>
                </c:pt>
                <c:pt idx="21" formatCode="0.00%">
                  <c:v>0.14529914529914523</c:v>
                </c:pt>
                <c:pt idx="22" formatCode="0.00%">
                  <c:v>0.14529914529914523</c:v>
                </c:pt>
                <c:pt idx="23" formatCode="0.00%">
                  <c:v>0.14529914529914523</c:v>
                </c:pt>
                <c:pt idx="24" formatCode="0.00%">
                  <c:v>0.14529914529914523</c:v>
                </c:pt>
                <c:pt idx="25" formatCode="0.00%">
                  <c:v>0.14529914529914523</c:v>
                </c:pt>
                <c:pt idx="26" formatCode="0.00%">
                  <c:v>0.14529914529914523</c:v>
                </c:pt>
                <c:pt idx="27" formatCode="0.00%">
                  <c:v>0.14529914529914523</c:v>
                </c:pt>
                <c:pt idx="28" formatCode="0.00%">
                  <c:v>0.14529914529914523</c:v>
                </c:pt>
                <c:pt idx="29" formatCode="0.00%">
                  <c:v>0.14529914529914523</c:v>
                </c:pt>
                <c:pt idx="30" formatCode="0.00%">
                  <c:v>0.14529914529914523</c:v>
                </c:pt>
                <c:pt idx="31" formatCode="0.00%">
                  <c:v>0.14529914529914523</c:v>
                </c:pt>
                <c:pt idx="32" formatCode="0.00%">
                  <c:v>0.14529914529914523</c:v>
                </c:pt>
                <c:pt idx="33" formatCode="0.00%">
                  <c:v>0.14529914529914523</c:v>
                </c:pt>
                <c:pt idx="34" formatCode="0.00%">
                  <c:v>0.14529914529914523</c:v>
                </c:pt>
                <c:pt idx="35" formatCode="0.00%">
                  <c:v>0.14529914529914523</c:v>
                </c:pt>
                <c:pt idx="36" formatCode="0.00%">
                  <c:v>0.14529914529914523</c:v>
                </c:pt>
                <c:pt idx="37" formatCode="0.00%">
                  <c:v>0.14529914529914523</c:v>
                </c:pt>
                <c:pt idx="38" formatCode="0.00%">
                  <c:v>0.14529914529914523</c:v>
                </c:pt>
                <c:pt idx="39" formatCode="0.00%">
                  <c:v>0.14529914529914523</c:v>
                </c:pt>
                <c:pt idx="40" formatCode="0.00%">
                  <c:v>0.14529914529914523</c:v>
                </c:pt>
                <c:pt idx="41" formatCode="0.00%">
                  <c:v>0.14529914529914523</c:v>
                </c:pt>
                <c:pt idx="42" formatCode="0.00%">
                  <c:v>0.14529914529914523</c:v>
                </c:pt>
                <c:pt idx="43" formatCode="0.00%">
                  <c:v>0.14529914529914523</c:v>
                </c:pt>
                <c:pt idx="44" formatCode="0.00%">
                  <c:v>0.14529914529914523</c:v>
                </c:pt>
                <c:pt idx="45" formatCode="0.00%">
                  <c:v>0.14529914529914523</c:v>
                </c:pt>
              </c:numCache>
            </c:numRef>
          </c:val>
          <c:smooth val="0"/>
          <c:extLst>
            <c:ext xmlns:c16="http://schemas.microsoft.com/office/drawing/2014/chart" uri="{C3380CC4-5D6E-409C-BE32-E72D297353CC}">
              <c16:uniqueId val="{00000007-DDB5-465B-86EB-55AA65916A4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CN_Summary_taxrate!$A$114</c:f>
              <c:strCache>
                <c:ptCount val="1"/>
                <c:pt idx="0">
                  <c:v>Transportation Sector</c:v>
                </c:pt>
              </c:strCache>
            </c:strRef>
          </c:tx>
          <c:spPr>
            <a:ln w="28575" cap="rnd">
              <a:solidFill>
                <a:schemeClr val="accent2"/>
              </a:solidFill>
              <a:round/>
            </a:ln>
            <a:effectLst/>
          </c:spPr>
          <c:marker>
            <c:symbol val="none"/>
          </c:marker>
          <c:val>
            <c:numRef>
              <c:f>CN_Summary_taxrate!$B$114:$AU$114</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0-CE96-4624-B14A-A19727A69396}"/>
            </c:ext>
          </c:extLst>
        </c:ser>
        <c:ser>
          <c:idx val="2"/>
          <c:order val="1"/>
          <c:tx>
            <c:strRef>
              <c:f>CN_Summary_taxrate!$A$115</c:f>
              <c:strCache>
                <c:ptCount val="1"/>
                <c:pt idx="0">
                  <c:v>Electricity Sector</c:v>
                </c:pt>
              </c:strCache>
            </c:strRef>
          </c:tx>
          <c:spPr>
            <a:ln w="28575" cap="rnd">
              <a:solidFill>
                <a:schemeClr val="accent3"/>
              </a:solidFill>
              <a:round/>
            </a:ln>
            <a:effectLst/>
          </c:spPr>
          <c:marker>
            <c:symbol val="none"/>
          </c:marker>
          <c:val>
            <c:numRef>
              <c:f>CN_Summary_taxrate!$B$115:$AU$115</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1-CE96-4624-B14A-A19727A69396}"/>
            </c:ext>
          </c:extLst>
        </c:ser>
        <c:ser>
          <c:idx val="3"/>
          <c:order val="2"/>
          <c:tx>
            <c:strRef>
              <c:f>CN_Summary_taxrate!$A$116</c:f>
              <c:strCache>
                <c:ptCount val="1"/>
                <c:pt idx="0">
                  <c:v>Residential Buildings Sector</c:v>
                </c:pt>
              </c:strCache>
            </c:strRef>
          </c:tx>
          <c:spPr>
            <a:ln w="28575" cap="rnd">
              <a:solidFill>
                <a:schemeClr val="accent4"/>
              </a:solidFill>
              <a:round/>
            </a:ln>
            <a:effectLst/>
          </c:spPr>
          <c:marker>
            <c:symbol val="none"/>
          </c:marker>
          <c:val>
            <c:numRef>
              <c:f>CN_Summary_taxrate!$B$116:$AU$116</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2-CE96-4624-B14A-A19727A69396}"/>
            </c:ext>
          </c:extLst>
        </c:ser>
        <c:ser>
          <c:idx val="4"/>
          <c:order val="3"/>
          <c:tx>
            <c:strRef>
              <c:f>CN_Summary_taxrate!$A$117</c:f>
              <c:strCache>
                <c:ptCount val="1"/>
                <c:pt idx="0">
                  <c:v>Commercial Buildings Sector</c:v>
                </c:pt>
              </c:strCache>
            </c:strRef>
          </c:tx>
          <c:spPr>
            <a:ln w="28575" cap="rnd">
              <a:solidFill>
                <a:schemeClr val="accent5"/>
              </a:solidFill>
              <a:round/>
            </a:ln>
            <a:effectLst/>
          </c:spPr>
          <c:marker>
            <c:symbol val="none"/>
          </c:marker>
          <c:val>
            <c:numRef>
              <c:f>CN_Summary_taxrate!$B$117:$AU$117</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3-CE96-4624-B14A-A19727A69396}"/>
            </c:ext>
          </c:extLst>
        </c:ser>
        <c:ser>
          <c:idx val="5"/>
          <c:order val="4"/>
          <c:tx>
            <c:strRef>
              <c:f>CN_Summary_taxrate!$A$118</c:f>
              <c:strCache>
                <c:ptCount val="1"/>
                <c:pt idx="0">
                  <c:v>Industry Sector</c:v>
                </c:pt>
              </c:strCache>
            </c:strRef>
          </c:tx>
          <c:spPr>
            <a:ln w="28575" cap="rnd">
              <a:solidFill>
                <a:schemeClr val="accent6"/>
              </a:solidFill>
              <a:round/>
            </a:ln>
            <a:effectLst/>
          </c:spPr>
          <c:marker>
            <c:symbol val="none"/>
          </c:marker>
          <c:val>
            <c:numRef>
              <c:f>CN_Summary_taxrate!$B$118:$AU$118</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4-CE96-4624-B14A-A19727A69396}"/>
            </c:ext>
          </c:extLst>
        </c:ser>
        <c:ser>
          <c:idx val="6"/>
          <c:order val="5"/>
          <c:tx>
            <c:strRef>
              <c:f>CN_Summary_taxrate!$A$119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CN_Summary_taxrate!$B$119:$AU$119</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5-CE96-4624-B14A-A19727A69396}"/>
            </c:ext>
          </c:extLst>
        </c:ser>
        <c:ser>
          <c:idx val="7"/>
          <c:order val="6"/>
          <c:tx>
            <c:strRef>
              <c:f>CN_Summary_taxrate!$A$120</c:f>
              <c:strCache>
                <c:ptCount val="1"/>
                <c:pt idx="0">
                  <c:v>LULUCF Sector</c:v>
                </c:pt>
              </c:strCache>
            </c:strRef>
          </c:tx>
          <c:spPr>
            <a:ln w="28575" cap="rnd">
              <a:solidFill>
                <a:schemeClr val="accent2">
                  <a:lumMod val="60000"/>
                </a:schemeClr>
              </a:solidFill>
              <a:round/>
            </a:ln>
            <a:effectLst/>
          </c:spPr>
          <c:marker>
            <c:symbol val="none"/>
          </c:marker>
          <c:val>
            <c:numRef>
              <c:f>CN_Summary_taxrate!$B$120:$AU$120</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6-CE96-4624-B14A-A19727A69396}"/>
            </c:ext>
          </c:extLst>
        </c:ser>
        <c:ser>
          <c:idx val="8"/>
          <c:order val="7"/>
          <c:tx>
            <c:strRef>
              <c:f>CN_Summary_taxrate!$A$121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CN_Summary_taxrate!$B$121:$AU$121</c:f>
              <c:numCache>
                <c:formatCode>General</c:formatCode>
                <c:ptCount val="46"/>
                <c:pt idx="0">
                  <c:v>0</c:v>
                </c:pt>
                <c:pt idx="1">
                  <c:v>0</c:v>
                </c:pt>
                <c:pt idx="2">
                  <c:v>0</c:v>
                </c:pt>
                <c:pt idx="3">
                  <c:v>0</c:v>
                </c:pt>
                <c:pt idx="4">
                  <c:v>0</c:v>
                </c:pt>
                <c:pt idx="5" formatCode="0.00%">
                  <c:v>0.15966386554621848</c:v>
                </c:pt>
                <c:pt idx="6" formatCode="0.00%">
                  <c:v>0.15966386554621848</c:v>
                </c:pt>
                <c:pt idx="7" formatCode="0.00%">
                  <c:v>0.15966386554621848</c:v>
                </c:pt>
                <c:pt idx="8" formatCode="0.00%">
                  <c:v>0.15966386554621848</c:v>
                </c:pt>
                <c:pt idx="9" formatCode="0.00%">
                  <c:v>0.15966386554621848</c:v>
                </c:pt>
                <c:pt idx="10" formatCode="0.00%">
                  <c:v>0.15966386554621848</c:v>
                </c:pt>
                <c:pt idx="11" formatCode="0.00%">
                  <c:v>0.15966386554621848</c:v>
                </c:pt>
                <c:pt idx="12" formatCode="0.00%">
                  <c:v>0.15966386554621848</c:v>
                </c:pt>
                <c:pt idx="13" formatCode="0.00%">
                  <c:v>0.15966386554621848</c:v>
                </c:pt>
                <c:pt idx="14" formatCode="0.00%">
                  <c:v>0.15966386554621848</c:v>
                </c:pt>
                <c:pt idx="15" formatCode="0.00%">
                  <c:v>0.15966386554621848</c:v>
                </c:pt>
                <c:pt idx="16" formatCode="0.00%">
                  <c:v>0.15966386554621848</c:v>
                </c:pt>
                <c:pt idx="17" formatCode="0.00%">
                  <c:v>0.15966386554621848</c:v>
                </c:pt>
                <c:pt idx="18" formatCode="0.00%">
                  <c:v>0.15966386554621848</c:v>
                </c:pt>
                <c:pt idx="19" formatCode="0.00%">
                  <c:v>0.15966386554621848</c:v>
                </c:pt>
                <c:pt idx="20" formatCode="0.00%">
                  <c:v>0.15966386554621848</c:v>
                </c:pt>
                <c:pt idx="21" formatCode="0.00%">
                  <c:v>0.15966386554621848</c:v>
                </c:pt>
                <c:pt idx="22" formatCode="0.00%">
                  <c:v>0.15966386554621848</c:v>
                </c:pt>
                <c:pt idx="23" formatCode="0.00%">
                  <c:v>0.15966386554621848</c:v>
                </c:pt>
                <c:pt idx="24" formatCode="0.00%">
                  <c:v>0.15966386554621848</c:v>
                </c:pt>
                <c:pt idx="25" formatCode="0.00%">
                  <c:v>0.15966386554621848</c:v>
                </c:pt>
                <c:pt idx="26" formatCode="0.00%">
                  <c:v>0.15966386554621848</c:v>
                </c:pt>
                <c:pt idx="27" formatCode="0.00%">
                  <c:v>0.15966386554621848</c:v>
                </c:pt>
                <c:pt idx="28" formatCode="0.00%">
                  <c:v>0.15966386554621848</c:v>
                </c:pt>
                <c:pt idx="29" formatCode="0.00%">
                  <c:v>0.15966386554621848</c:v>
                </c:pt>
                <c:pt idx="30" formatCode="0.00%">
                  <c:v>0.15966386554621848</c:v>
                </c:pt>
                <c:pt idx="31" formatCode="0.00%">
                  <c:v>0.15966386554621848</c:v>
                </c:pt>
                <c:pt idx="32" formatCode="0.00%">
                  <c:v>0.15966386554621848</c:v>
                </c:pt>
                <c:pt idx="33" formatCode="0.00%">
                  <c:v>0.15966386554621848</c:v>
                </c:pt>
                <c:pt idx="34" formatCode="0.00%">
                  <c:v>0.15966386554621848</c:v>
                </c:pt>
                <c:pt idx="35" formatCode="0.00%">
                  <c:v>0.15966386554621848</c:v>
                </c:pt>
                <c:pt idx="36" formatCode="0.00%">
                  <c:v>0.15966386554621848</c:v>
                </c:pt>
                <c:pt idx="37" formatCode="0.00%">
                  <c:v>0.15966386554621848</c:v>
                </c:pt>
                <c:pt idx="38" formatCode="0.00%">
                  <c:v>0.15966386554621848</c:v>
                </c:pt>
                <c:pt idx="39" formatCode="0.00%">
                  <c:v>0.15966386554621848</c:v>
                </c:pt>
                <c:pt idx="40" formatCode="0.00%">
                  <c:v>0.15966386554621848</c:v>
                </c:pt>
                <c:pt idx="41" formatCode="0.00%">
                  <c:v>0.15966386554621848</c:v>
                </c:pt>
                <c:pt idx="42" formatCode="0.00%">
                  <c:v>0.15966386554621848</c:v>
                </c:pt>
                <c:pt idx="43" formatCode="0.00%">
                  <c:v>0.15966386554621848</c:v>
                </c:pt>
                <c:pt idx="44" formatCode="0.00%">
                  <c:v>0.15966386554621848</c:v>
                </c:pt>
                <c:pt idx="45" formatCode="0.00%">
                  <c:v>0.15966386554621848</c:v>
                </c:pt>
              </c:numCache>
            </c:numRef>
          </c:val>
          <c:smooth val="0"/>
          <c:extLst>
            <c:ext xmlns:c16="http://schemas.microsoft.com/office/drawing/2014/chart" uri="{C3380CC4-5D6E-409C-BE32-E72D297353CC}">
              <c16:uniqueId val="{00000007-CE96-4624-B14A-A19727A6939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CN_Summary_taxrate!$A$124</c:f>
              <c:strCache>
                <c:ptCount val="1"/>
                <c:pt idx="0">
                  <c:v>Transportation Sector</c:v>
                </c:pt>
              </c:strCache>
            </c:strRef>
          </c:tx>
          <c:spPr>
            <a:ln w="28575" cap="rnd">
              <a:solidFill>
                <a:schemeClr val="accent2"/>
              </a:solidFill>
              <a:round/>
            </a:ln>
            <a:effectLst/>
          </c:spPr>
          <c:marker>
            <c:symbol val="none"/>
          </c:marker>
          <c:val>
            <c:numRef>
              <c:f>CN_Summary_taxrate!$B$124:$AU$124</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0-2712-4E76-B65F-D230B29D73A7}"/>
            </c:ext>
          </c:extLst>
        </c:ser>
        <c:ser>
          <c:idx val="2"/>
          <c:order val="1"/>
          <c:tx>
            <c:strRef>
              <c:f>CN_Summary_taxrate!$A$125</c:f>
              <c:strCache>
                <c:ptCount val="1"/>
                <c:pt idx="0">
                  <c:v>Electricity Sector</c:v>
                </c:pt>
              </c:strCache>
            </c:strRef>
          </c:tx>
          <c:spPr>
            <a:ln w="28575" cap="rnd">
              <a:solidFill>
                <a:schemeClr val="accent3"/>
              </a:solidFill>
              <a:round/>
            </a:ln>
            <a:effectLst/>
          </c:spPr>
          <c:marker>
            <c:symbol val="none"/>
          </c:marker>
          <c:val>
            <c:numRef>
              <c:f>CN_Summary_taxrate!$B$125:$AU$125</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1-2712-4E76-B65F-D230B29D73A7}"/>
            </c:ext>
          </c:extLst>
        </c:ser>
        <c:ser>
          <c:idx val="3"/>
          <c:order val="2"/>
          <c:tx>
            <c:strRef>
              <c:f>CN_Summary_taxrate!$A$126</c:f>
              <c:strCache>
                <c:ptCount val="1"/>
                <c:pt idx="0">
                  <c:v>Residential Buildings Sector</c:v>
                </c:pt>
              </c:strCache>
            </c:strRef>
          </c:tx>
          <c:spPr>
            <a:ln w="28575" cap="rnd">
              <a:solidFill>
                <a:schemeClr val="accent4"/>
              </a:solidFill>
              <a:round/>
            </a:ln>
            <a:effectLst/>
          </c:spPr>
          <c:marker>
            <c:symbol val="none"/>
          </c:marker>
          <c:val>
            <c:numRef>
              <c:f>CN_Summary_taxrate!$B$126:$AU$126</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2-2712-4E76-B65F-D230B29D73A7}"/>
            </c:ext>
          </c:extLst>
        </c:ser>
        <c:ser>
          <c:idx val="4"/>
          <c:order val="3"/>
          <c:tx>
            <c:strRef>
              <c:f>CN_Summary_taxrate!$A$127</c:f>
              <c:strCache>
                <c:ptCount val="1"/>
                <c:pt idx="0">
                  <c:v>Commercial Buildings Sector</c:v>
                </c:pt>
              </c:strCache>
            </c:strRef>
          </c:tx>
          <c:spPr>
            <a:ln w="28575" cap="rnd">
              <a:solidFill>
                <a:schemeClr val="accent5"/>
              </a:solidFill>
              <a:round/>
            </a:ln>
            <a:effectLst/>
          </c:spPr>
          <c:marker>
            <c:symbol val="none"/>
          </c:marker>
          <c:val>
            <c:numRef>
              <c:f>CN_Summary_taxrate!$B$127:$AU$127</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3-2712-4E76-B65F-D230B29D73A7}"/>
            </c:ext>
          </c:extLst>
        </c:ser>
        <c:ser>
          <c:idx val="5"/>
          <c:order val="4"/>
          <c:tx>
            <c:strRef>
              <c:f>CN_Summary_taxrate!$A$128</c:f>
              <c:strCache>
                <c:ptCount val="1"/>
                <c:pt idx="0">
                  <c:v>Industry Sector</c:v>
                </c:pt>
              </c:strCache>
            </c:strRef>
          </c:tx>
          <c:spPr>
            <a:ln w="28575" cap="rnd">
              <a:solidFill>
                <a:schemeClr val="accent6"/>
              </a:solidFill>
              <a:round/>
            </a:ln>
            <a:effectLst/>
          </c:spPr>
          <c:marker>
            <c:symbol val="none"/>
          </c:marker>
          <c:val>
            <c:numRef>
              <c:f>CN_Summary_taxrate!$B$128:$AU$128</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4-2712-4E76-B65F-D230B29D73A7}"/>
            </c:ext>
          </c:extLst>
        </c:ser>
        <c:ser>
          <c:idx val="6"/>
          <c:order val="5"/>
          <c:tx>
            <c:strRef>
              <c:f>CN_Summary_taxrate!$A$129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CN_Summary_taxrate!$B$129:$AU$129</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5-2712-4E76-B65F-D230B29D73A7}"/>
            </c:ext>
          </c:extLst>
        </c:ser>
        <c:ser>
          <c:idx val="7"/>
          <c:order val="6"/>
          <c:tx>
            <c:strRef>
              <c:f>CN_Summary_taxrate!$A$130</c:f>
              <c:strCache>
                <c:ptCount val="1"/>
                <c:pt idx="0">
                  <c:v>LULUCF Sector</c:v>
                </c:pt>
              </c:strCache>
            </c:strRef>
          </c:tx>
          <c:spPr>
            <a:ln w="28575" cap="rnd">
              <a:solidFill>
                <a:schemeClr val="accent2">
                  <a:lumMod val="60000"/>
                </a:schemeClr>
              </a:solidFill>
              <a:round/>
            </a:ln>
            <a:effectLst/>
          </c:spPr>
          <c:marker>
            <c:symbol val="none"/>
          </c:marker>
          <c:val>
            <c:numRef>
              <c:f>CN_Summary_taxrate!$B$130:$AU$130</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6-2712-4E76-B65F-D230B29D73A7}"/>
            </c:ext>
          </c:extLst>
        </c:ser>
        <c:ser>
          <c:idx val="8"/>
          <c:order val="7"/>
          <c:tx>
            <c:strRef>
              <c:f>CN_Summary_taxrate!$A$131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CN_Summary_taxrate!$B$131:$AU$131</c:f>
              <c:numCache>
                <c:formatCode>General</c:formatCode>
                <c:ptCount val="46"/>
                <c:pt idx="0">
                  <c:v>0</c:v>
                </c:pt>
                <c:pt idx="1">
                  <c:v>0</c:v>
                </c:pt>
                <c:pt idx="2">
                  <c:v>0</c:v>
                </c:pt>
                <c:pt idx="3">
                  <c:v>0</c:v>
                </c:pt>
                <c:pt idx="4">
                  <c:v>0</c:v>
                </c:pt>
                <c:pt idx="5" formatCode="0.00%">
                  <c:v>0.39186135280245094</c:v>
                </c:pt>
                <c:pt idx="6" formatCode="0.00%">
                  <c:v>0.39186135280245094</c:v>
                </c:pt>
                <c:pt idx="7" formatCode="0.00%">
                  <c:v>0.39186135280245094</c:v>
                </c:pt>
                <c:pt idx="8" formatCode="0.00%">
                  <c:v>0.39186135280245094</c:v>
                </c:pt>
                <c:pt idx="9" formatCode="0.00%">
                  <c:v>0.39186135280245094</c:v>
                </c:pt>
                <c:pt idx="10" formatCode="0.00%">
                  <c:v>0.39186135280245094</c:v>
                </c:pt>
                <c:pt idx="11" formatCode="0.00%">
                  <c:v>0.39186135280245094</c:v>
                </c:pt>
                <c:pt idx="12" formatCode="0.00%">
                  <c:v>0.39186135280245094</c:v>
                </c:pt>
                <c:pt idx="13" formatCode="0.00%">
                  <c:v>0.39186135280245094</c:v>
                </c:pt>
                <c:pt idx="14" formatCode="0.00%">
                  <c:v>0.39186135280245094</c:v>
                </c:pt>
                <c:pt idx="15" formatCode="0.00%">
                  <c:v>0.39186135280245094</c:v>
                </c:pt>
                <c:pt idx="16" formatCode="0.00%">
                  <c:v>0.39186135280245094</c:v>
                </c:pt>
                <c:pt idx="17" formatCode="0.00%">
                  <c:v>0.39186135280245094</c:v>
                </c:pt>
                <c:pt idx="18" formatCode="0.00%">
                  <c:v>0.39186135280245094</c:v>
                </c:pt>
                <c:pt idx="19" formatCode="0.00%">
                  <c:v>0.39186135280245094</c:v>
                </c:pt>
                <c:pt idx="20" formatCode="0.00%">
                  <c:v>0.39186135280245094</c:v>
                </c:pt>
                <c:pt idx="21" formatCode="0.00%">
                  <c:v>0.39186135280245094</c:v>
                </c:pt>
                <c:pt idx="22" formatCode="0.00%">
                  <c:v>0.39186135280245094</c:v>
                </c:pt>
                <c:pt idx="23" formatCode="0.00%">
                  <c:v>0.39186135280245094</c:v>
                </c:pt>
                <c:pt idx="24" formatCode="0.00%">
                  <c:v>0.39186135280245094</c:v>
                </c:pt>
                <c:pt idx="25" formatCode="0.00%">
                  <c:v>0.39186135280245094</c:v>
                </c:pt>
                <c:pt idx="26" formatCode="0.00%">
                  <c:v>0.39186135280245094</c:v>
                </c:pt>
                <c:pt idx="27" formatCode="0.00%">
                  <c:v>0.39186135280245094</c:v>
                </c:pt>
                <c:pt idx="28" formatCode="0.00%">
                  <c:v>0.39186135280245094</c:v>
                </c:pt>
                <c:pt idx="29" formatCode="0.00%">
                  <c:v>0.39186135280245094</c:v>
                </c:pt>
                <c:pt idx="30" formatCode="0.00%">
                  <c:v>0.39186135280245094</c:v>
                </c:pt>
                <c:pt idx="31" formatCode="0.00%">
                  <c:v>0.39186135280245094</c:v>
                </c:pt>
                <c:pt idx="32" formatCode="0.00%">
                  <c:v>0.39186135280245094</c:v>
                </c:pt>
                <c:pt idx="33" formatCode="0.00%">
                  <c:v>0.39186135280245094</c:v>
                </c:pt>
                <c:pt idx="34" formatCode="0.00%">
                  <c:v>0.39186135280245094</c:v>
                </c:pt>
                <c:pt idx="35" formatCode="0.00%">
                  <c:v>0.39186135280245094</c:v>
                </c:pt>
                <c:pt idx="36" formatCode="0.00%">
                  <c:v>0.39186135280245094</c:v>
                </c:pt>
                <c:pt idx="37" formatCode="0.00%">
                  <c:v>0.39186135280245094</c:v>
                </c:pt>
                <c:pt idx="38" formatCode="0.00%">
                  <c:v>0.39186135280245094</c:v>
                </c:pt>
                <c:pt idx="39" formatCode="0.00%">
                  <c:v>0.39186135280245094</c:v>
                </c:pt>
                <c:pt idx="40" formatCode="0.00%">
                  <c:v>0.39186135280245094</c:v>
                </c:pt>
                <c:pt idx="41" formatCode="0.00%">
                  <c:v>0.39186135280245094</c:v>
                </c:pt>
                <c:pt idx="42" formatCode="0.00%">
                  <c:v>0.39186135280245094</c:v>
                </c:pt>
                <c:pt idx="43" formatCode="0.00%">
                  <c:v>0.39186135280245094</c:v>
                </c:pt>
                <c:pt idx="44" formatCode="0.00%">
                  <c:v>0.39186135280245094</c:v>
                </c:pt>
                <c:pt idx="45" formatCode="0.00%">
                  <c:v>0.39186135280245094</c:v>
                </c:pt>
              </c:numCache>
            </c:numRef>
          </c:val>
          <c:smooth val="0"/>
          <c:extLst>
            <c:ext xmlns:c16="http://schemas.microsoft.com/office/drawing/2014/chart" uri="{C3380CC4-5D6E-409C-BE32-E72D297353CC}">
              <c16:uniqueId val="{00000007-2712-4E76-B65F-D230B29D73A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CN_Summary_taxrate!$A$134</c:f>
              <c:strCache>
                <c:ptCount val="1"/>
                <c:pt idx="0">
                  <c:v>Transportation Sector</c:v>
                </c:pt>
              </c:strCache>
            </c:strRef>
          </c:tx>
          <c:spPr>
            <a:ln w="28575" cap="rnd">
              <a:solidFill>
                <a:schemeClr val="accent2"/>
              </a:solidFill>
              <a:round/>
            </a:ln>
            <a:effectLst/>
          </c:spPr>
          <c:marker>
            <c:symbol val="none"/>
          </c:marker>
          <c:val>
            <c:numRef>
              <c:f>CN_Summary_taxrate!$B$134:$AU$134</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0-5A73-4E46-A001-1E2910027FBE}"/>
            </c:ext>
          </c:extLst>
        </c:ser>
        <c:ser>
          <c:idx val="2"/>
          <c:order val="1"/>
          <c:tx>
            <c:strRef>
              <c:f>CN_Summary_taxrate!$A$135</c:f>
              <c:strCache>
                <c:ptCount val="1"/>
                <c:pt idx="0">
                  <c:v>Electricity Sector</c:v>
                </c:pt>
              </c:strCache>
            </c:strRef>
          </c:tx>
          <c:spPr>
            <a:ln w="28575" cap="rnd">
              <a:solidFill>
                <a:schemeClr val="accent3"/>
              </a:solidFill>
              <a:round/>
            </a:ln>
            <a:effectLst/>
          </c:spPr>
          <c:marker>
            <c:symbol val="none"/>
          </c:marker>
          <c:val>
            <c:numRef>
              <c:f>CN_Summary_taxrate!$B$135:$AU$135</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1-5A73-4E46-A001-1E2910027FBE}"/>
            </c:ext>
          </c:extLst>
        </c:ser>
        <c:ser>
          <c:idx val="3"/>
          <c:order val="2"/>
          <c:tx>
            <c:strRef>
              <c:f>CN_Summary_taxrate!$A$136</c:f>
              <c:strCache>
                <c:ptCount val="1"/>
                <c:pt idx="0">
                  <c:v>Residential Buildings Sector</c:v>
                </c:pt>
              </c:strCache>
            </c:strRef>
          </c:tx>
          <c:spPr>
            <a:ln w="28575" cap="rnd">
              <a:solidFill>
                <a:schemeClr val="accent4"/>
              </a:solidFill>
              <a:round/>
            </a:ln>
            <a:effectLst/>
          </c:spPr>
          <c:marker>
            <c:symbol val="none"/>
          </c:marker>
          <c:val>
            <c:numRef>
              <c:f>CN_Summary_taxrate!$B$136:$AU$136</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2-5A73-4E46-A001-1E2910027FBE}"/>
            </c:ext>
          </c:extLst>
        </c:ser>
        <c:ser>
          <c:idx val="4"/>
          <c:order val="3"/>
          <c:tx>
            <c:strRef>
              <c:f>CN_Summary_taxrate!$A$137</c:f>
              <c:strCache>
                <c:ptCount val="1"/>
                <c:pt idx="0">
                  <c:v>Commercial Buildings Sector</c:v>
                </c:pt>
              </c:strCache>
            </c:strRef>
          </c:tx>
          <c:spPr>
            <a:ln w="28575" cap="rnd">
              <a:solidFill>
                <a:schemeClr val="accent5"/>
              </a:solidFill>
              <a:round/>
            </a:ln>
            <a:effectLst/>
          </c:spPr>
          <c:marker>
            <c:symbol val="none"/>
          </c:marker>
          <c:val>
            <c:numRef>
              <c:f>CN_Summary_taxrate!$B$137:$AU$137</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3-5A73-4E46-A001-1E2910027FBE}"/>
            </c:ext>
          </c:extLst>
        </c:ser>
        <c:ser>
          <c:idx val="5"/>
          <c:order val="4"/>
          <c:tx>
            <c:strRef>
              <c:f>CN_Summary_taxrate!$A$138</c:f>
              <c:strCache>
                <c:ptCount val="1"/>
                <c:pt idx="0">
                  <c:v>Industry Sector</c:v>
                </c:pt>
              </c:strCache>
            </c:strRef>
          </c:tx>
          <c:spPr>
            <a:ln w="28575" cap="rnd">
              <a:solidFill>
                <a:schemeClr val="accent6"/>
              </a:solidFill>
              <a:round/>
            </a:ln>
            <a:effectLst/>
          </c:spPr>
          <c:marker>
            <c:symbol val="none"/>
          </c:marker>
          <c:val>
            <c:numRef>
              <c:f>CN_Summary_taxrate!$B$138:$AU$138</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4-5A73-4E46-A001-1E2910027FBE}"/>
            </c:ext>
          </c:extLst>
        </c:ser>
        <c:ser>
          <c:idx val="6"/>
          <c:order val="5"/>
          <c:tx>
            <c:strRef>
              <c:f>CN_Summary_taxrate!$A$139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CN_Summary_taxrate!$B$139:$AU$139</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5-5A73-4E46-A001-1E2910027FBE}"/>
            </c:ext>
          </c:extLst>
        </c:ser>
        <c:ser>
          <c:idx val="7"/>
          <c:order val="6"/>
          <c:tx>
            <c:strRef>
              <c:f>CN_Summary_taxrate!$A$140</c:f>
              <c:strCache>
                <c:ptCount val="1"/>
                <c:pt idx="0">
                  <c:v>LULUCF Sector</c:v>
                </c:pt>
              </c:strCache>
            </c:strRef>
          </c:tx>
          <c:spPr>
            <a:ln w="28575" cap="rnd">
              <a:solidFill>
                <a:schemeClr val="accent2">
                  <a:lumMod val="60000"/>
                </a:schemeClr>
              </a:solidFill>
              <a:round/>
            </a:ln>
            <a:effectLst/>
          </c:spPr>
          <c:marker>
            <c:symbol val="none"/>
          </c:marker>
          <c:val>
            <c:numRef>
              <c:f>CN_Summary_taxrate!$B$140:$AU$140</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6-5A73-4E46-A001-1E2910027FBE}"/>
            </c:ext>
          </c:extLst>
        </c:ser>
        <c:ser>
          <c:idx val="8"/>
          <c:order val="7"/>
          <c:tx>
            <c:strRef>
              <c:f>CN_Summary_taxrate!$A$141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CN_Summary_taxrate!$B$141:$AU$141</c:f>
              <c:numCache>
                <c:formatCode>General</c:formatCode>
                <c:ptCount val="46"/>
                <c:pt idx="0">
                  <c:v>0</c:v>
                </c:pt>
                <c:pt idx="1">
                  <c:v>0</c:v>
                </c:pt>
                <c:pt idx="2">
                  <c:v>0</c:v>
                </c:pt>
                <c:pt idx="3">
                  <c:v>0</c:v>
                </c:pt>
                <c:pt idx="4">
                  <c:v>0</c:v>
                </c:pt>
                <c:pt idx="5" formatCode="0.00%">
                  <c:v>8.2568807339449601E-2</c:v>
                </c:pt>
                <c:pt idx="6" formatCode="0.00%">
                  <c:v>8.2568807339449601E-2</c:v>
                </c:pt>
                <c:pt idx="7" formatCode="0.00%">
                  <c:v>8.2568807339449601E-2</c:v>
                </c:pt>
                <c:pt idx="8" formatCode="0.00%">
                  <c:v>8.2568807339449601E-2</c:v>
                </c:pt>
                <c:pt idx="9" formatCode="0.00%">
                  <c:v>8.2568807339449601E-2</c:v>
                </c:pt>
                <c:pt idx="10" formatCode="0.00%">
                  <c:v>8.2568807339449601E-2</c:v>
                </c:pt>
                <c:pt idx="11" formatCode="0.00%">
                  <c:v>8.2568807339449601E-2</c:v>
                </c:pt>
                <c:pt idx="12" formatCode="0.00%">
                  <c:v>8.2568807339449601E-2</c:v>
                </c:pt>
                <c:pt idx="13" formatCode="0.00%">
                  <c:v>8.2568807339449601E-2</c:v>
                </c:pt>
                <c:pt idx="14" formatCode="0.00%">
                  <c:v>8.2568807339449601E-2</c:v>
                </c:pt>
                <c:pt idx="15" formatCode="0.00%">
                  <c:v>8.2568807339449601E-2</c:v>
                </c:pt>
                <c:pt idx="16" formatCode="0.00%">
                  <c:v>8.2568807339449601E-2</c:v>
                </c:pt>
                <c:pt idx="17" formatCode="0.00%">
                  <c:v>8.2568807339449601E-2</c:v>
                </c:pt>
                <c:pt idx="18" formatCode="0.00%">
                  <c:v>8.2568807339449601E-2</c:v>
                </c:pt>
                <c:pt idx="19" formatCode="0.00%">
                  <c:v>8.2568807339449601E-2</c:v>
                </c:pt>
                <c:pt idx="20" formatCode="0.00%">
                  <c:v>8.2568807339449601E-2</c:v>
                </c:pt>
                <c:pt idx="21" formatCode="0.00%">
                  <c:v>8.2568807339449601E-2</c:v>
                </c:pt>
                <c:pt idx="22" formatCode="0.00%">
                  <c:v>8.2568807339449601E-2</c:v>
                </c:pt>
                <c:pt idx="23" formatCode="0.00%">
                  <c:v>8.2568807339449601E-2</c:v>
                </c:pt>
                <c:pt idx="24" formatCode="0.00%">
                  <c:v>8.2568807339449601E-2</c:v>
                </c:pt>
                <c:pt idx="25" formatCode="0.00%">
                  <c:v>8.2568807339449601E-2</c:v>
                </c:pt>
                <c:pt idx="26" formatCode="0.00%">
                  <c:v>8.2568807339449601E-2</c:v>
                </c:pt>
                <c:pt idx="27" formatCode="0.00%">
                  <c:v>8.2568807339449601E-2</c:v>
                </c:pt>
                <c:pt idx="28" formatCode="0.00%">
                  <c:v>8.2568807339449601E-2</c:v>
                </c:pt>
                <c:pt idx="29" formatCode="0.00%">
                  <c:v>8.2568807339449601E-2</c:v>
                </c:pt>
                <c:pt idx="30" formatCode="0.00%">
                  <c:v>8.2568807339449601E-2</c:v>
                </c:pt>
                <c:pt idx="31" formatCode="0.00%">
                  <c:v>8.2568807339449601E-2</c:v>
                </c:pt>
                <c:pt idx="32" formatCode="0.00%">
                  <c:v>8.2568807339449601E-2</c:v>
                </c:pt>
                <c:pt idx="33" formatCode="0.00%">
                  <c:v>8.2568807339449601E-2</c:v>
                </c:pt>
                <c:pt idx="34" formatCode="0.00%">
                  <c:v>8.2568807339449601E-2</c:v>
                </c:pt>
                <c:pt idx="35" formatCode="0.00%">
                  <c:v>8.2568807339449601E-2</c:v>
                </c:pt>
                <c:pt idx="36" formatCode="0.00%">
                  <c:v>8.2568807339449601E-2</c:v>
                </c:pt>
                <c:pt idx="37" formatCode="0.00%">
                  <c:v>8.2568807339449601E-2</c:v>
                </c:pt>
                <c:pt idx="38" formatCode="0.00%">
                  <c:v>8.2568807339449601E-2</c:v>
                </c:pt>
                <c:pt idx="39" formatCode="0.00%">
                  <c:v>8.2568807339449601E-2</c:v>
                </c:pt>
                <c:pt idx="40" formatCode="0.00%">
                  <c:v>8.2568807339449601E-2</c:v>
                </c:pt>
                <c:pt idx="41" formatCode="0.00%">
                  <c:v>8.2568807339449601E-2</c:v>
                </c:pt>
                <c:pt idx="42" formatCode="0.00%">
                  <c:v>8.2568807339449601E-2</c:v>
                </c:pt>
                <c:pt idx="43" formatCode="0.00%">
                  <c:v>8.2568807339449601E-2</c:v>
                </c:pt>
                <c:pt idx="44" formatCode="0.00%">
                  <c:v>8.2568807339449601E-2</c:v>
                </c:pt>
                <c:pt idx="45" formatCode="0.00%">
                  <c:v>8.2568807339449601E-2</c:v>
                </c:pt>
              </c:numCache>
            </c:numRef>
          </c:val>
          <c:smooth val="0"/>
          <c:extLst>
            <c:ext xmlns:c16="http://schemas.microsoft.com/office/drawing/2014/chart" uri="{C3380CC4-5D6E-409C-BE32-E72D297353CC}">
              <c16:uniqueId val="{00000007-5A73-4E46-A001-1E2910027FB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CN_Summary_taxrate!$A$144</c:f>
              <c:strCache>
                <c:ptCount val="1"/>
                <c:pt idx="0">
                  <c:v>Transportation Sector Price ($/BTU)</c:v>
                </c:pt>
              </c:strCache>
            </c:strRef>
          </c:tx>
          <c:spPr>
            <a:ln w="28575" cap="rnd">
              <a:solidFill>
                <a:schemeClr val="accent2"/>
              </a:solidFill>
              <a:round/>
            </a:ln>
            <a:effectLst/>
          </c:spPr>
          <c:marker>
            <c:symbol val="none"/>
          </c:marker>
          <c:val>
            <c:numRef>
              <c:f>CN_Summary_taxrate!$B$144:$AU$144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01F8-4397-AD9E-65E6AD42484F}"/>
            </c:ext>
          </c:extLst>
        </c:ser>
        <c:ser>
          <c:idx val="2"/>
          <c:order val="1"/>
          <c:tx>
            <c:strRef>
              <c:f>CN_Summary_taxrate!$A$145</c:f>
              <c:strCache>
                <c:ptCount val="1"/>
                <c:pt idx="0">
                  <c:v>Electricity Sector Price ($/BTU)</c:v>
                </c:pt>
              </c:strCache>
            </c:strRef>
          </c:tx>
          <c:spPr>
            <a:ln w="28575" cap="rnd">
              <a:solidFill>
                <a:schemeClr val="accent3"/>
              </a:solidFill>
              <a:round/>
            </a:ln>
            <a:effectLst/>
          </c:spPr>
          <c:marker>
            <c:symbol val="none"/>
          </c:marker>
          <c:val>
            <c:numRef>
              <c:f>CN_Summary_taxrate!$B$145:$AU$145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01F8-4397-AD9E-65E6AD42484F}"/>
            </c:ext>
          </c:extLst>
        </c:ser>
        <c:ser>
          <c:idx val="3"/>
          <c:order val="2"/>
          <c:tx>
            <c:strRef>
              <c:f>CN_Summary_taxrate!$A$146</c:f>
              <c:strCache>
                <c:ptCount val="1"/>
                <c:pt idx="0">
                  <c:v>Residential Buildings Sector Price ($/BTU)</c:v>
                </c:pt>
              </c:strCache>
            </c:strRef>
          </c:tx>
          <c:spPr>
            <a:ln w="28575" cap="rnd">
              <a:solidFill>
                <a:schemeClr val="accent4"/>
              </a:solidFill>
              <a:round/>
            </a:ln>
            <a:effectLst/>
          </c:spPr>
          <c:marker>
            <c:symbol val="none"/>
          </c:marker>
          <c:val>
            <c:numRef>
              <c:f>CN_Summary_taxrate!$B$146:$AU$146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01F8-4397-AD9E-65E6AD42484F}"/>
            </c:ext>
          </c:extLst>
        </c:ser>
        <c:ser>
          <c:idx val="4"/>
          <c:order val="3"/>
          <c:tx>
            <c:strRef>
              <c:f>CN_Summary_taxrate!$A$147</c:f>
              <c:strCache>
                <c:ptCount val="1"/>
                <c:pt idx="0">
                  <c:v>Commercial Buildings Sector Price ($/BTU)</c:v>
                </c:pt>
              </c:strCache>
            </c:strRef>
          </c:tx>
          <c:spPr>
            <a:ln w="28575" cap="rnd">
              <a:solidFill>
                <a:schemeClr val="accent5"/>
              </a:solidFill>
              <a:round/>
            </a:ln>
            <a:effectLst/>
          </c:spPr>
          <c:marker>
            <c:symbol val="none"/>
          </c:marker>
          <c:val>
            <c:numRef>
              <c:f>CN_Summary_taxrate!$B$147:$AU$147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01F8-4397-AD9E-65E6AD42484F}"/>
            </c:ext>
          </c:extLst>
        </c:ser>
        <c:ser>
          <c:idx val="5"/>
          <c:order val="4"/>
          <c:tx>
            <c:strRef>
              <c:f>CN_Summary_taxrate!$A$148</c:f>
              <c:strCache>
                <c:ptCount val="1"/>
                <c:pt idx="0">
                  <c:v>Industry Sector Price ($/BTU)</c:v>
                </c:pt>
              </c:strCache>
            </c:strRef>
          </c:tx>
          <c:spPr>
            <a:ln w="28575" cap="rnd">
              <a:solidFill>
                <a:schemeClr val="accent6"/>
              </a:solidFill>
              <a:round/>
            </a:ln>
            <a:effectLst/>
          </c:spPr>
          <c:marker>
            <c:symbol val="none"/>
          </c:marker>
          <c:val>
            <c:numRef>
              <c:f>CN_Summary_taxrate!$B$148:$AU$148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01F8-4397-AD9E-65E6AD42484F}"/>
            </c:ext>
          </c:extLst>
        </c:ser>
        <c:ser>
          <c:idx val="6"/>
          <c:order val="5"/>
          <c:tx>
            <c:strRef>
              <c:f>CN_Summary_taxrate!$A$149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CN_Summary_taxrate!$B$149:$AU$149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01F8-4397-AD9E-65E6AD42484F}"/>
            </c:ext>
          </c:extLst>
        </c:ser>
        <c:ser>
          <c:idx val="7"/>
          <c:order val="6"/>
          <c:tx>
            <c:strRef>
              <c:f>CN_Summary_taxrate!$A$150</c:f>
              <c:strCache>
                <c:ptCount val="1"/>
                <c:pt idx="0">
                  <c:v>LULUCF Sector Price ($/BTU)</c:v>
                </c:pt>
              </c:strCache>
            </c:strRef>
          </c:tx>
          <c:spPr>
            <a:ln w="28575" cap="rnd">
              <a:solidFill>
                <a:schemeClr val="accent2">
                  <a:lumMod val="60000"/>
                </a:schemeClr>
              </a:solidFill>
              <a:round/>
            </a:ln>
            <a:effectLst/>
          </c:spPr>
          <c:marker>
            <c:symbol val="none"/>
          </c:marker>
          <c:val>
            <c:numRef>
              <c:f>CN_Summary_taxrate!$B$150:$AU$150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01F8-4397-AD9E-65E6AD42484F}"/>
            </c:ext>
          </c:extLst>
        </c:ser>
        <c:ser>
          <c:idx val="8"/>
          <c:order val="7"/>
          <c:tx>
            <c:strRef>
              <c:f>CN_Summary_taxrate!$A$151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CN_Summary_taxrate!$B$151:$AU$151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01F8-4397-AD9E-65E6AD42484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CN_Summary_taxrate!$A$154</c:f>
              <c:strCache>
                <c:ptCount val="1"/>
                <c:pt idx="0">
                  <c:v>Transportation Sector</c:v>
                </c:pt>
              </c:strCache>
            </c:strRef>
          </c:tx>
          <c:spPr>
            <a:ln w="28575" cap="rnd">
              <a:solidFill>
                <a:schemeClr val="accent2"/>
              </a:solidFill>
              <a:round/>
            </a:ln>
            <a:effectLst/>
          </c:spPr>
          <c:marker>
            <c:symbol val="none"/>
          </c:marker>
          <c:val>
            <c:numRef>
              <c:f>CN_Summary_taxrate!$B$154:$AU$154</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0-E658-41DD-8440-8E4823EF5405}"/>
            </c:ext>
          </c:extLst>
        </c:ser>
        <c:ser>
          <c:idx val="2"/>
          <c:order val="1"/>
          <c:tx>
            <c:strRef>
              <c:f>CN_Summary_taxrate!$A$155</c:f>
              <c:strCache>
                <c:ptCount val="1"/>
                <c:pt idx="0">
                  <c:v>Electricity Sector</c:v>
                </c:pt>
              </c:strCache>
            </c:strRef>
          </c:tx>
          <c:spPr>
            <a:ln w="28575" cap="rnd">
              <a:solidFill>
                <a:schemeClr val="accent3"/>
              </a:solidFill>
              <a:round/>
            </a:ln>
            <a:effectLst/>
          </c:spPr>
          <c:marker>
            <c:symbol val="none"/>
          </c:marker>
          <c:val>
            <c:numRef>
              <c:f>CN_Summary_taxrate!$B$155:$AU$155</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1-E658-41DD-8440-8E4823EF5405}"/>
            </c:ext>
          </c:extLst>
        </c:ser>
        <c:ser>
          <c:idx val="3"/>
          <c:order val="2"/>
          <c:tx>
            <c:strRef>
              <c:f>CN_Summary_taxrate!$A$156</c:f>
              <c:strCache>
                <c:ptCount val="1"/>
                <c:pt idx="0">
                  <c:v>Residential Buildings Sector</c:v>
                </c:pt>
              </c:strCache>
            </c:strRef>
          </c:tx>
          <c:spPr>
            <a:ln w="28575" cap="rnd">
              <a:solidFill>
                <a:schemeClr val="accent4"/>
              </a:solidFill>
              <a:round/>
            </a:ln>
            <a:effectLst/>
          </c:spPr>
          <c:marker>
            <c:symbol val="none"/>
          </c:marker>
          <c:val>
            <c:numRef>
              <c:f>CN_Summary_taxrate!$B$156:$AU$156</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2-E658-41DD-8440-8E4823EF5405}"/>
            </c:ext>
          </c:extLst>
        </c:ser>
        <c:ser>
          <c:idx val="4"/>
          <c:order val="3"/>
          <c:tx>
            <c:strRef>
              <c:f>CN_Summary_taxrate!$A$157</c:f>
              <c:strCache>
                <c:ptCount val="1"/>
                <c:pt idx="0">
                  <c:v>Commercial Buildings Sector</c:v>
                </c:pt>
              </c:strCache>
            </c:strRef>
          </c:tx>
          <c:spPr>
            <a:ln w="28575" cap="rnd">
              <a:solidFill>
                <a:schemeClr val="accent5"/>
              </a:solidFill>
              <a:round/>
            </a:ln>
            <a:effectLst/>
          </c:spPr>
          <c:marker>
            <c:symbol val="none"/>
          </c:marker>
          <c:val>
            <c:numRef>
              <c:f>CN_Summary_taxrate!$B$157:$AU$157</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3-E658-41DD-8440-8E4823EF5405}"/>
            </c:ext>
          </c:extLst>
        </c:ser>
        <c:ser>
          <c:idx val="5"/>
          <c:order val="4"/>
          <c:tx>
            <c:strRef>
              <c:f>CN_Summary_taxrate!$A$158</c:f>
              <c:strCache>
                <c:ptCount val="1"/>
                <c:pt idx="0">
                  <c:v>Industry Sector</c:v>
                </c:pt>
              </c:strCache>
            </c:strRef>
          </c:tx>
          <c:spPr>
            <a:ln w="28575" cap="rnd">
              <a:solidFill>
                <a:schemeClr val="accent6"/>
              </a:solidFill>
              <a:round/>
            </a:ln>
            <a:effectLst/>
          </c:spPr>
          <c:marker>
            <c:symbol val="none"/>
          </c:marker>
          <c:val>
            <c:numRef>
              <c:f>CN_Summary_taxrate!$B$158:$AU$158</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4-E658-41DD-8440-8E4823EF5405}"/>
            </c:ext>
          </c:extLst>
        </c:ser>
        <c:ser>
          <c:idx val="6"/>
          <c:order val="5"/>
          <c:tx>
            <c:strRef>
              <c:f>CN_Summary_taxrate!$A$159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CN_Summary_taxrate!$B$159:$AU$159</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5-E658-41DD-8440-8E4823EF5405}"/>
            </c:ext>
          </c:extLst>
        </c:ser>
        <c:ser>
          <c:idx val="7"/>
          <c:order val="6"/>
          <c:tx>
            <c:strRef>
              <c:f>CN_Summary_taxrate!$A$160</c:f>
              <c:strCache>
                <c:ptCount val="1"/>
                <c:pt idx="0">
                  <c:v>LULUCF Sector</c:v>
                </c:pt>
              </c:strCache>
            </c:strRef>
          </c:tx>
          <c:spPr>
            <a:ln w="28575" cap="rnd">
              <a:solidFill>
                <a:schemeClr val="accent2">
                  <a:lumMod val="60000"/>
                </a:schemeClr>
              </a:solidFill>
              <a:round/>
            </a:ln>
            <a:effectLst/>
          </c:spPr>
          <c:marker>
            <c:symbol val="none"/>
          </c:marker>
          <c:val>
            <c:numRef>
              <c:f>CN_Summary_taxrate!$B$160:$AU$160</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6-E658-41DD-8440-8E4823EF5405}"/>
            </c:ext>
          </c:extLst>
        </c:ser>
        <c:ser>
          <c:idx val="8"/>
          <c:order val="7"/>
          <c:tx>
            <c:strRef>
              <c:f>CN_Summary_taxrate!$A$161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CN_Summary_taxrate!$B$161:$AU$161</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7-E658-41DD-8440-8E4823EF540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CN_Summary_taxrate!$A$4</c:f>
              <c:strCache>
                <c:ptCount val="1"/>
                <c:pt idx="0">
                  <c:v>Transportation Sector</c:v>
                </c:pt>
              </c:strCache>
            </c:strRef>
          </c:tx>
          <c:spPr>
            <a:ln w="28575" cap="rnd">
              <a:solidFill>
                <a:schemeClr val="accent2"/>
              </a:solidFill>
              <a:round/>
            </a:ln>
            <a:effectLst/>
          </c:spPr>
          <c:marker>
            <c:symbol val="none"/>
          </c:marker>
          <c:val>
            <c:numRef>
              <c:f>CN_Summary_taxrate!$B$4:$AU$4</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0-BC15-4396-8481-F26304D7012B}"/>
            </c:ext>
          </c:extLst>
        </c:ser>
        <c:ser>
          <c:idx val="2"/>
          <c:order val="1"/>
          <c:tx>
            <c:strRef>
              <c:f>CN_Summary_taxrate!$A$5</c:f>
              <c:strCache>
                <c:ptCount val="1"/>
                <c:pt idx="0">
                  <c:v>Electricity Sector</c:v>
                </c:pt>
              </c:strCache>
            </c:strRef>
          </c:tx>
          <c:spPr>
            <a:ln w="28575" cap="rnd">
              <a:solidFill>
                <a:schemeClr val="accent3"/>
              </a:solidFill>
              <a:round/>
            </a:ln>
            <a:effectLst/>
          </c:spPr>
          <c:marker>
            <c:symbol val="none"/>
          </c:marker>
          <c:val>
            <c:numRef>
              <c:f>CN_Summary_taxrate!$B$5:$AU$5</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1-BC15-4396-8481-F26304D7012B}"/>
            </c:ext>
          </c:extLst>
        </c:ser>
        <c:ser>
          <c:idx val="3"/>
          <c:order val="2"/>
          <c:tx>
            <c:strRef>
              <c:f>CN_Summary_taxrate!$A$6</c:f>
              <c:strCache>
                <c:ptCount val="1"/>
                <c:pt idx="0">
                  <c:v>Residential Buildings Sector</c:v>
                </c:pt>
              </c:strCache>
            </c:strRef>
          </c:tx>
          <c:spPr>
            <a:ln w="28575" cap="rnd">
              <a:solidFill>
                <a:schemeClr val="accent4"/>
              </a:solidFill>
              <a:round/>
            </a:ln>
            <a:effectLst/>
          </c:spPr>
          <c:marker>
            <c:symbol val="none"/>
          </c:marker>
          <c:val>
            <c:numRef>
              <c:f>CN_Summary_taxrate!$B$6:$AU$6</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2-BC15-4396-8481-F26304D7012B}"/>
            </c:ext>
          </c:extLst>
        </c:ser>
        <c:ser>
          <c:idx val="4"/>
          <c:order val="3"/>
          <c:tx>
            <c:strRef>
              <c:f>CN_Summary_taxrate!$A$7</c:f>
              <c:strCache>
                <c:ptCount val="1"/>
                <c:pt idx="0">
                  <c:v>Commercial Buildings Sector</c:v>
                </c:pt>
              </c:strCache>
            </c:strRef>
          </c:tx>
          <c:spPr>
            <a:ln w="28575" cap="rnd">
              <a:solidFill>
                <a:schemeClr val="accent5"/>
              </a:solidFill>
              <a:round/>
            </a:ln>
            <a:effectLst/>
          </c:spPr>
          <c:marker>
            <c:symbol val="none"/>
          </c:marker>
          <c:val>
            <c:numRef>
              <c:f>CN_Summary_taxrate!$B$7:$AU$7</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3-BC15-4396-8481-F26304D7012B}"/>
            </c:ext>
          </c:extLst>
        </c:ser>
        <c:ser>
          <c:idx val="5"/>
          <c:order val="4"/>
          <c:tx>
            <c:strRef>
              <c:f>CN_Summary_taxrate!$A$8</c:f>
              <c:strCache>
                <c:ptCount val="1"/>
                <c:pt idx="0">
                  <c:v>Industry Sector</c:v>
                </c:pt>
              </c:strCache>
            </c:strRef>
          </c:tx>
          <c:spPr>
            <a:ln w="28575" cap="rnd">
              <a:solidFill>
                <a:schemeClr val="accent6"/>
              </a:solidFill>
              <a:round/>
            </a:ln>
            <a:effectLst/>
          </c:spPr>
          <c:marker>
            <c:symbol val="none"/>
          </c:marker>
          <c:val>
            <c:numRef>
              <c:f>CN_Summary_taxrate!$B$8:$AU$8</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4-BC15-4396-8481-F26304D7012B}"/>
            </c:ext>
          </c:extLst>
        </c:ser>
        <c:ser>
          <c:idx val="6"/>
          <c:order val="5"/>
          <c:tx>
            <c:strRef>
              <c:f>CN_Summary_taxrate!$A$9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CN_Summary_taxrate!$B$9:$AU$9</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5-BC15-4396-8481-F26304D7012B}"/>
            </c:ext>
          </c:extLst>
        </c:ser>
        <c:ser>
          <c:idx val="7"/>
          <c:order val="6"/>
          <c:tx>
            <c:strRef>
              <c:f>CN_Summary_taxrate!$A$10</c:f>
              <c:strCache>
                <c:ptCount val="1"/>
                <c:pt idx="0">
                  <c:v>LULUCF Sector</c:v>
                </c:pt>
              </c:strCache>
            </c:strRef>
          </c:tx>
          <c:spPr>
            <a:ln w="28575" cap="rnd">
              <a:solidFill>
                <a:schemeClr val="accent2">
                  <a:lumMod val="60000"/>
                </a:schemeClr>
              </a:solidFill>
              <a:round/>
            </a:ln>
            <a:effectLst/>
          </c:spPr>
          <c:marker>
            <c:symbol val="none"/>
          </c:marker>
          <c:val>
            <c:numRef>
              <c:f>CN_Summary_taxrate!$B$10:$AU$10</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6-BC15-4396-8481-F26304D7012B}"/>
            </c:ext>
          </c:extLst>
        </c:ser>
        <c:ser>
          <c:idx val="8"/>
          <c:order val="7"/>
          <c:tx>
            <c:strRef>
              <c:f>CN_Summary_taxrate!$A$11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CN_Summary_taxrate!$B$11:$AU$11</c:f>
              <c:numCache>
                <c:formatCode>General</c:formatCode>
                <c:ptCount val="46"/>
                <c:pt idx="0">
                  <c:v>0</c:v>
                </c:pt>
                <c:pt idx="1">
                  <c:v>0</c:v>
                </c:pt>
                <c:pt idx="2">
                  <c:v>0</c:v>
                </c:pt>
                <c:pt idx="3">
                  <c:v>0</c:v>
                </c:pt>
                <c:pt idx="4">
                  <c:v>0</c:v>
                </c:pt>
                <c:pt idx="5" formatCode="0.00%">
                  <c:v>0.11504424778761058</c:v>
                </c:pt>
                <c:pt idx="6" formatCode="0.00%">
                  <c:v>0.11504424778761058</c:v>
                </c:pt>
                <c:pt idx="7" formatCode="0.00%">
                  <c:v>0.11504424778761058</c:v>
                </c:pt>
                <c:pt idx="8" formatCode="0.00%">
                  <c:v>0.11504424778761058</c:v>
                </c:pt>
                <c:pt idx="9" formatCode="0.00%">
                  <c:v>0.11504424778761058</c:v>
                </c:pt>
                <c:pt idx="10" formatCode="0.00%">
                  <c:v>0.11504424778761058</c:v>
                </c:pt>
                <c:pt idx="11" formatCode="0.00%">
                  <c:v>0.11504424778761058</c:v>
                </c:pt>
                <c:pt idx="12" formatCode="0.00%">
                  <c:v>0.11504424778761058</c:v>
                </c:pt>
                <c:pt idx="13" formatCode="0.00%">
                  <c:v>0.11504424778761058</c:v>
                </c:pt>
                <c:pt idx="14" formatCode="0.00%">
                  <c:v>0.11504424778761058</c:v>
                </c:pt>
                <c:pt idx="15" formatCode="0.00%">
                  <c:v>0.11504424778761058</c:v>
                </c:pt>
                <c:pt idx="16" formatCode="0.00%">
                  <c:v>0.11504424778761058</c:v>
                </c:pt>
                <c:pt idx="17" formatCode="0.00%">
                  <c:v>0.11504424778761058</c:v>
                </c:pt>
                <c:pt idx="18" formatCode="0.00%">
                  <c:v>0.11504424778761058</c:v>
                </c:pt>
                <c:pt idx="19" formatCode="0.00%">
                  <c:v>0.11504424778761058</c:v>
                </c:pt>
                <c:pt idx="20" formatCode="0.00%">
                  <c:v>0.11504424778761058</c:v>
                </c:pt>
                <c:pt idx="21" formatCode="0.00%">
                  <c:v>0.11504424778761058</c:v>
                </c:pt>
                <c:pt idx="22" formatCode="0.00%">
                  <c:v>0.11504424778761058</c:v>
                </c:pt>
                <c:pt idx="23" formatCode="0.00%">
                  <c:v>0.11504424778761058</c:v>
                </c:pt>
                <c:pt idx="24" formatCode="0.00%">
                  <c:v>0.11504424778761058</c:v>
                </c:pt>
                <c:pt idx="25" formatCode="0.00%">
                  <c:v>0.11504424778761058</c:v>
                </c:pt>
                <c:pt idx="26" formatCode="0.00%">
                  <c:v>0.11504424778761058</c:v>
                </c:pt>
                <c:pt idx="27" formatCode="0.00%">
                  <c:v>0.11504424778761058</c:v>
                </c:pt>
                <c:pt idx="28" formatCode="0.00%">
                  <c:v>0.11504424778761058</c:v>
                </c:pt>
                <c:pt idx="29" formatCode="0.00%">
                  <c:v>0.11504424778761058</c:v>
                </c:pt>
                <c:pt idx="30" formatCode="0.00%">
                  <c:v>0.11504424778761058</c:v>
                </c:pt>
                <c:pt idx="31" formatCode="0.00%">
                  <c:v>0.11504424778761058</c:v>
                </c:pt>
                <c:pt idx="32" formatCode="0.00%">
                  <c:v>0.11504424778761058</c:v>
                </c:pt>
                <c:pt idx="33" formatCode="0.00%">
                  <c:v>0.11504424778761058</c:v>
                </c:pt>
                <c:pt idx="34" formatCode="0.00%">
                  <c:v>0.11504424778761058</c:v>
                </c:pt>
                <c:pt idx="35" formatCode="0.00%">
                  <c:v>0.11504424778761058</c:v>
                </c:pt>
                <c:pt idx="36" formatCode="0.00%">
                  <c:v>0.11504424778761058</c:v>
                </c:pt>
                <c:pt idx="37" formatCode="0.00%">
                  <c:v>0.11504424778761058</c:v>
                </c:pt>
                <c:pt idx="38" formatCode="0.00%">
                  <c:v>0.11504424778761058</c:v>
                </c:pt>
                <c:pt idx="39" formatCode="0.00%">
                  <c:v>0.11504424778761058</c:v>
                </c:pt>
                <c:pt idx="40" formatCode="0.00%">
                  <c:v>0.11504424778761058</c:v>
                </c:pt>
                <c:pt idx="41" formatCode="0.00%">
                  <c:v>0.11504424778761058</c:v>
                </c:pt>
                <c:pt idx="42" formatCode="0.00%">
                  <c:v>0.11504424778761058</c:v>
                </c:pt>
                <c:pt idx="43" formatCode="0.00%">
                  <c:v>0.11504424778761058</c:v>
                </c:pt>
                <c:pt idx="44" formatCode="0.00%">
                  <c:v>0.11504424778761058</c:v>
                </c:pt>
                <c:pt idx="45" formatCode="0.00%">
                  <c:v>0.11504424778761058</c:v>
                </c:pt>
              </c:numCache>
            </c:numRef>
          </c:val>
          <c:smooth val="0"/>
          <c:extLst>
            <c:ext xmlns:c16="http://schemas.microsoft.com/office/drawing/2014/chart" uri="{C3380CC4-5D6E-409C-BE32-E72D297353CC}">
              <c16:uniqueId val="{00000007-BC15-4396-8481-F26304D7012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CN_Summary_taxrate!$A$162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CN_Summary_taxrate!$A$164</c:f>
              <c:strCache>
                <c:ptCount val="1"/>
                <c:pt idx="0">
                  <c:v>Transportation Sector</c:v>
                </c:pt>
              </c:strCache>
            </c:strRef>
          </c:tx>
          <c:spPr>
            <a:ln w="28575" cap="rnd">
              <a:solidFill>
                <a:schemeClr val="accent2"/>
              </a:solidFill>
              <a:round/>
            </a:ln>
            <a:effectLst/>
          </c:spPr>
          <c:marker>
            <c:symbol val="none"/>
          </c:marker>
          <c:val>
            <c:numRef>
              <c:f>CN_Summary_taxrate!$B$164:$AU$164</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0-C4A1-49C5-9FB0-B7372BEE667E}"/>
            </c:ext>
          </c:extLst>
        </c:ser>
        <c:ser>
          <c:idx val="2"/>
          <c:order val="1"/>
          <c:tx>
            <c:strRef>
              <c:f>CN_Summary_taxrate!$A$165</c:f>
              <c:strCache>
                <c:ptCount val="1"/>
                <c:pt idx="0">
                  <c:v>Electricity Sector</c:v>
                </c:pt>
              </c:strCache>
            </c:strRef>
          </c:tx>
          <c:spPr>
            <a:ln w="28575" cap="rnd">
              <a:solidFill>
                <a:schemeClr val="accent3"/>
              </a:solidFill>
              <a:round/>
            </a:ln>
            <a:effectLst/>
          </c:spPr>
          <c:marker>
            <c:symbol val="none"/>
          </c:marker>
          <c:val>
            <c:numRef>
              <c:f>CN_Summary_taxrate!$B$165:$AU$165</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1-C4A1-49C5-9FB0-B7372BEE667E}"/>
            </c:ext>
          </c:extLst>
        </c:ser>
        <c:ser>
          <c:idx val="3"/>
          <c:order val="2"/>
          <c:tx>
            <c:strRef>
              <c:f>CN_Summary_taxrate!$A$166</c:f>
              <c:strCache>
                <c:ptCount val="1"/>
                <c:pt idx="0">
                  <c:v>Residential Buildings Sector</c:v>
                </c:pt>
              </c:strCache>
            </c:strRef>
          </c:tx>
          <c:spPr>
            <a:ln w="28575" cap="rnd">
              <a:solidFill>
                <a:schemeClr val="accent4"/>
              </a:solidFill>
              <a:round/>
            </a:ln>
            <a:effectLst/>
          </c:spPr>
          <c:marker>
            <c:symbol val="none"/>
          </c:marker>
          <c:val>
            <c:numRef>
              <c:f>CN_Summary_taxrate!$B$166:$AU$166</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2-C4A1-49C5-9FB0-B7372BEE667E}"/>
            </c:ext>
          </c:extLst>
        </c:ser>
        <c:ser>
          <c:idx val="4"/>
          <c:order val="3"/>
          <c:tx>
            <c:strRef>
              <c:f>CN_Summary_taxrate!$A$167</c:f>
              <c:strCache>
                <c:ptCount val="1"/>
                <c:pt idx="0">
                  <c:v>Commercial Buildings Sector</c:v>
                </c:pt>
              </c:strCache>
            </c:strRef>
          </c:tx>
          <c:spPr>
            <a:ln w="28575" cap="rnd">
              <a:solidFill>
                <a:schemeClr val="accent5"/>
              </a:solidFill>
              <a:round/>
            </a:ln>
            <a:effectLst/>
          </c:spPr>
          <c:marker>
            <c:symbol val="none"/>
          </c:marker>
          <c:val>
            <c:numRef>
              <c:f>CN_Summary_taxrate!$B$167:$AU$167</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3-C4A1-49C5-9FB0-B7372BEE667E}"/>
            </c:ext>
          </c:extLst>
        </c:ser>
        <c:ser>
          <c:idx val="5"/>
          <c:order val="4"/>
          <c:tx>
            <c:strRef>
              <c:f>CN_Summary_taxrate!$A$168</c:f>
              <c:strCache>
                <c:ptCount val="1"/>
                <c:pt idx="0">
                  <c:v>Industry Sector</c:v>
                </c:pt>
              </c:strCache>
            </c:strRef>
          </c:tx>
          <c:spPr>
            <a:ln w="28575" cap="rnd">
              <a:solidFill>
                <a:schemeClr val="accent6"/>
              </a:solidFill>
              <a:round/>
            </a:ln>
            <a:effectLst/>
          </c:spPr>
          <c:marker>
            <c:symbol val="none"/>
          </c:marker>
          <c:val>
            <c:numRef>
              <c:f>CN_Summary_taxrate!$B$168:$AU$168</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4-C4A1-49C5-9FB0-B7372BEE667E}"/>
            </c:ext>
          </c:extLst>
        </c:ser>
        <c:ser>
          <c:idx val="6"/>
          <c:order val="5"/>
          <c:tx>
            <c:strRef>
              <c:f>CN_Summary_taxrate!$A$169</c:f>
              <c:strCache>
                <c:ptCount val="1"/>
                <c:pt idx="0">
                  <c:v>District Heating Sector</c:v>
                </c:pt>
              </c:strCache>
            </c:strRef>
          </c:tx>
          <c:spPr>
            <a:ln w="28575" cap="rnd">
              <a:solidFill>
                <a:schemeClr val="accent1">
                  <a:lumMod val="60000"/>
                </a:schemeClr>
              </a:solidFill>
              <a:round/>
            </a:ln>
            <a:effectLst/>
          </c:spPr>
          <c:marker>
            <c:symbol val="none"/>
          </c:marker>
          <c:val>
            <c:numRef>
              <c:f>CN_Summary_taxrate!$B$169:$AU$169</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5-C4A1-49C5-9FB0-B7372BEE667E}"/>
            </c:ext>
          </c:extLst>
        </c:ser>
        <c:ser>
          <c:idx val="7"/>
          <c:order val="6"/>
          <c:tx>
            <c:strRef>
              <c:f>CN_Summary_taxrate!$A$170</c:f>
              <c:strCache>
                <c:ptCount val="1"/>
                <c:pt idx="0">
                  <c:v>LULUCF Sector</c:v>
                </c:pt>
              </c:strCache>
            </c:strRef>
          </c:tx>
          <c:spPr>
            <a:ln w="28575" cap="rnd">
              <a:solidFill>
                <a:schemeClr val="accent2">
                  <a:lumMod val="60000"/>
                </a:schemeClr>
              </a:solidFill>
              <a:round/>
            </a:ln>
            <a:effectLst/>
          </c:spPr>
          <c:marker>
            <c:symbol val="none"/>
          </c:marker>
          <c:val>
            <c:numRef>
              <c:f>CN_Summary_taxrate!$B$170:$AU$170</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6-C4A1-49C5-9FB0-B7372BEE667E}"/>
            </c:ext>
          </c:extLst>
        </c:ser>
        <c:ser>
          <c:idx val="8"/>
          <c:order val="7"/>
          <c:tx>
            <c:strRef>
              <c:f>CN_Summary_taxrate!$A$171</c:f>
              <c:strCache>
                <c:ptCount val="1"/>
                <c:pt idx="0">
                  <c:v>Geoengineering Sector</c:v>
                </c:pt>
              </c:strCache>
            </c:strRef>
          </c:tx>
          <c:spPr>
            <a:ln w="28575" cap="rnd">
              <a:solidFill>
                <a:schemeClr val="accent3">
                  <a:lumMod val="60000"/>
                </a:schemeClr>
              </a:solidFill>
              <a:round/>
            </a:ln>
            <a:effectLst/>
          </c:spPr>
          <c:marker>
            <c:symbol val="none"/>
          </c:marker>
          <c:val>
            <c:numRef>
              <c:f>CN_Summary_taxrate!$B$171:$AU$171</c:f>
              <c:numCache>
                <c:formatCode>General</c:formatCode>
                <c:ptCount val="46"/>
                <c:pt idx="0">
                  <c:v>0</c:v>
                </c:pt>
                <c:pt idx="1">
                  <c:v>0</c:v>
                </c:pt>
                <c:pt idx="2">
                  <c:v>0</c:v>
                </c:pt>
                <c:pt idx="3">
                  <c:v>0</c:v>
                </c:pt>
                <c:pt idx="4">
                  <c:v>0</c:v>
                </c:pt>
                <c:pt idx="5" formatCode="0.00%">
                  <c:v>0</c:v>
                </c:pt>
                <c:pt idx="6" formatCode="0.00%">
                  <c:v>0</c:v>
                </c:pt>
                <c:pt idx="7" formatCode="0.00%">
                  <c:v>0</c:v>
                </c:pt>
                <c:pt idx="8" formatCode="0.00%">
                  <c:v>0</c:v>
                </c:pt>
                <c:pt idx="9" formatCode="0.00%">
                  <c:v>0</c:v>
                </c:pt>
                <c:pt idx="10" formatCode="0.00%">
                  <c:v>0</c:v>
                </c:pt>
                <c:pt idx="11" formatCode="0.00%">
                  <c:v>0</c:v>
                </c:pt>
                <c:pt idx="12" formatCode="0.00%">
                  <c:v>0</c:v>
                </c:pt>
                <c:pt idx="13" formatCode="0.00%">
                  <c:v>0</c:v>
                </c:pt>
                <c:pt idx="14" formatCode="0.00%">
                  <c:v>0</c:v>
                </c:pt>
                <c:pt idx="15" formatCode="0.00%">
                  <c:v>0</c:v>
                </c:pt>
                <c:pt idx="16" formatCode="0.00%">
                  <c:v>0</c:v>
                </c:pt>
                <c:pt idx="17" formatCode="0.00%">
                  <c:v>0</c:v>
                </c:pt>
                <c:pt idx="18" formatCode="0.00%">
                  <c:v>0</c:v>
                </c:pt>
                <c:pt idx="19" formatCode="0.00%">
                  <c:v>0</c:v>
                </c:pt>
                <c:pt idx="20" formatCode="0.00%">
                  <c:v>0</c:v>
                </c:pt>
                <c:pt idx="21" formatCode="0.00%">
                  <c:v>0</c:v>
                </c:pt>
                <c:pt idx="22" formatCode="0.00%">
                  <c:v>0</c:v>
                </c:pt>
                <c:pt idx="23" formatCode="0.00%">
                  <c:v>0</c:v>
                </c:pt>
                <c:pt idx="24" formatCode="0.00%">
                  <c:v>0</c:v>
                </c:pt>
                <c:pt idx="25" formatCode="0.00%">
                  <c:v>0</c:v>
                </c:pt>
                <c:pt idx="26" formatCode="0.00%">
                  <c:v>0</c:v>
                </c:pt>
                <c:pt idx="27" formatCode="0.00%">
                  <c:v>0</c:v>
                </c:pt>
                <c:pt idx="28" formatCode="0.00%">
                  <c:v>0</c:v>
                </c:pt>
                <c:pt idx="29" formatCode="0.00%">
                  <c:v>0</c:v>
                </c:pt>
                <c:pt idx="30" formatCode="0.00%">
                  <c:v>0</c:v>
                </c:pt>
                <c:pt idx="31" formatCode="0.00%">
                  <c:v>0</c:v>
                </c:pt>
                <c:pt idx="32" formatCode="0.00%">
                  <c:v>0</c:v>
                </c:pt>
                <c:pt idx="33" formatCode="0.00%">
                  <c:v>0</c:v>
                </c:pt>
                <c:pt idx="34" formatCode="0.00%">
                  <c:v>0</c:v>
                </c:pt>
                <c:pt idx="35" formatCode="0.00%">
                  <c:v>0</c:v>
                </c:pt>
                <c:pt idx="36" formatCode="0.00%">
                  <c:v>0</c:v>
                </c:pt>
                <c:pt idx="37" formatCode="0.00%">
                  <c:v>0</c:v>
                </c:pt>
                <c:pt idx="38" formatCode="0.00%">
                  <c:v>0</c:v>
                </c:pt>
                <c:pt idx="39" formatCode="0.00%">
                  <c:v>0</c:v>
                </c:pt>
                <c:pt idx="40" formatCode="0.00%">
                  <c:v>0</c:v>
                </c:pt>
                <c:pt idx="41" formatCode="0.00%">
                  <c:v>0</c:v>
                </c:pt>
                <c:pt idx="42" formatCode="0.00%">
                  <c:v>0</c:v>
                </c:pt>
                <c:pt idx="43" formatCode="0.00%">
                  <c:v>0</c:v>
                </c:pt>
                <c:pt idx="44" formatCode="0.00%">
                  <c:v>0</c:v>
                </c:pt>
                <c:pt idx="45" formatCode="0.00%">
                  <c:v>0</c:v>
                </c:pt>
              </c:numCache>
            </c:numRef>
          </c:val>
          <c:smooth val="0"/>
          <c:extLst>
            <c:ext xmlns:c16="http://schemas.microsoft.com/office/drawing/2014/chart" uri="{C3380CC4-5D6E-409C-BE32-E72D297353CC}">
              <c16:uniqueId val="{00000007-C4A1-49C5-9FB0-B7372BEE667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F76-41F8-BA55-B3AA3C72FC2C}"/>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F76-41F8-BA55-B3AA3C72FC2C}"/>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FF76-41F8-BA55-B3AA3C72FC2C}"/>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FF76-41F8-BA55-B3AA3C72FC2C}"/>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FF76-41F8-BA55-B3AA3C72FC2C}"/>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FF76-41F8-BA55-B3AA3C72FC2C}"/>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F76-41F8-BA55-B3AA3C72FC2C}"/>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FF76-41F8-BA55-B3AA3C72FC2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B4F4-4584-BC74-15A729F14F91}"/>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4F4-4584-BC74-15A729F14F91}"/>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B4F4-4584-BC74-15A729F14F91}"/>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B4F4-4584-BC74-15A729F14F91}"/>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B4F4-4584-BC74-15A729F14F91}"/>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B4F4-4584-BC74-15A729F14F91}"/>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4F4-4584-BC74-15A729F14F91}"/>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B4F4-4584-BC74-15A729F14F9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4406-4D3A-B38D-72D3ACAABF14}"/>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4406-4D3A-B38D-72D3ACAABF14}"/>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4406-4D3A-B38D-72D3ACAABF14}"/>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4406-4D3A-B38D-72D3ACAABF14}"/>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4406-4D3A-B38D-72D3ACAABF14}"/>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4406-4D3A-B38D-72D3ACAABF14}"/>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406-4D3A-B38D-72D3ACAABF14}"/>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4406-4D3A-B38D-72D3ACAABF1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16F-4ADF-B127-4C3FF3970884}"/>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16F-4ADF-B127-4C3FF3970884}"/>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16F-4ADF-B127-4C3FF3970884}"/>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16F-4ADF-B127-4C3FF3970884}"/>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16F-4ADF-B127-4C3FF3970884}"/>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16F-4ADF-B127-4C3FF3970884}"/>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16F-4ADF-B127-4C3FF3970884}"/>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16F-4ADF-B127-4C3FF397088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CN_Summary_pretax!$A$14</c:f>
              <c:strCache>
                <c:ptCount val="1"/>
                <c:pt idx="0">
                  <c:v>Transportation Sector</c:v>
                </c:pt>
              </c:strCache>
            </c:strRef>
          </c:tx>
          <c:spPr>
            <a:ln w="28575" cap="rnd">
              <a:solidFill>
                <a:schemeClr val="accent2"/>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DB4-4798-9595-5306300C545C}"/>
            </c:ext>
          </c:extLst>
        </c:ser>
        <c:ser>
          <c:idx val="2"/>
          <c:order val="1"/>
          <c:tx>
            <c:strRef>
              <c:f>CN_Summary_pretax!$A$15</c:f>
              <c:strCache>
                <c:ptCount val="1"/>
                <c:pt idx="0">
                  <c:v>Electricity Sector</c:v>
                </c:pt>
              </c:strCache>
            </c:strRef>
          </c:tx>
          <c:spPr>
            <a:ln w="28575" cap="rnd">
              <a:solidFill>
                <a:schemeClr val="accent3"/>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CN_Summary_pretax!$B$15:$AU$15</c:f>
              <c:numCache>
                <c:formatCode>General</c:formatCode>
                <c:ptCount val="46"/>
                <c:pt idx="0">
                  <c:v>2.9139438952310823E-6</c:v>
                </c:pt>
                <c:pt idx="1">
                  <c:v>3.1547205157411471E-6</c:v>
                </c:pt>
                <c:pt idx="2">
                  <c:v>3.9022582382254956E-6</c:v>
                </c:pt>
                <c:pt idx="3">
                  <c:v>3.7225833067800521E-6</c:v>
                </c:pt>
                <c:pt idx="4">
                  <c:v>3.5458324669037679E-6</c:v>
                </c:pt>
                <c:pt idx="5">
                  <c:v>3.0155026168687847E-6</c:v>
                </c:pt>
                <c:pt idx="6">
                  <c:v>3.0155026168687847E-6</c:v>
                </c:pt>
                <c:pt idx="7">
                  <c:v>3.1397139297864682E-6</c:v>
                </c:pt>
                <c:pt idx="8">
                  <c:v>3.1473141704480053E-6</c:v>
                </c:pt>
                <c:pt idx="9">
                  <c:v>3.0290015517750969E-6</c:v>
                </c:pt>
                <c:pt idx="10">
                  <c:v>2.9758534343463471E-6</c:v>
                </c:pt>
                <c:pt idx="11">
                  <c:v>2.8487274354369873E-6</c:v>
                </c:pt>
                <c:pt idx="12">
                  <c:v>2.8181437141016322E-6</c:v>
                </c:pt>
                <c:pt idx="13">
                  <c:v>2.7907125801551109E-6</c:v>
                </c:pt>
                <c:pt idx="14">
                  <c:v>2.7265611292313012E-6</c:v>
                </c:pt>
                <c:pt idx="15">
                  <c:v>2.7171978974212853E-6</c:v>
                </c:pt>
                <c:pt idx="16">
                  <c:v>2.7103665036591742E-6</c:v>
                </c:pt>
                <c:pt idx="17">
                  <c:v>2.7171774158440467E-6</c:v>
                </c:pt>
                <c:pt idx="18">
                  <c:v>2.6790769556620514E-6</c:v>
                </c:pt>
                <c:pt idx="19">
                  <c:v>2.6554490930581811E-6</c:v>
                </c:pt>
                <c:pt idx="20">
                  <c:v>2.6472344050794805E-6</c:v>
                </c:pt>
                <c:pt idx="21">
                  <c:v>2.6243233976789686E-6</c:v>
                </c:pt>
                <c:pt idx="22">
                  <c:v>2.6088708354052632E-6</c:v>
                </c:pt>
                <c:pt idx="23">
                  <c:v>2.6066777311347699E-6</c:v>
                </c:pt>
                <c:pt idx="24">
                  <c:v>2.6275279767638705E-6</c:v>
                </c:pt>
                <c:pt idx="25">
                  <c:v>2.623014152241627E-6</c:v>
                </c:pt>
                <c:pt idx="26">
                  <c:v>2.6213756260625228E-6</c:v>
                </c:pt>
                <c:pt idx="27">
                  <c:v>2.6196252389615757E-6</c:v>
                </c:pt>
                <c:pt idx="28">
                  <c:v>2.6116925665463941E-6</c:v>
                </c:pt>
                <c:pt idx="29">
                  <c:v>2.609345062693639E-6</c:v>
                </c:pt>
                <c:pt idx="30">
                  <c:v>2.6056315951896494E-6</c:v>
                </c:pt>
                <c:pt idx="31">
                  <c:v>2.5982141132173209E-6</c:v>
                </c:pt>
                <c:pt idx="32">
                  <c:v>2.5948708896095716E-6</c:v>
                </c:pt>
                <c:pt idx="33">
                  <c:v>2.5912771605571332E-6</c:v>
                </c:pt>
                <c:pt idx="34">
                  <c:v>2.5748241520106102E-6</c:v>
                </c:pt>
                <c:pt idx="35">
                  <c:v>2.5710697213521434E-6</c:v>
                </c:pt>
                <c:pt idx="36">
                  <c:v>2.5704993022646521E-6</c:v>
                </c:pt>
                <c:pt idx="37">
                  <c:v>2.5640692875211538E-6</c:v>
                </c:pt>
                <c:pt idx="38">
                  <c:v>2.5577782439546136E-6</c:v>
                </c:pt>
                <c:pt idx="39">
                  <c:v>2.5519116206059084E-6</c:v>
                </c:pt>
                <c:pt idx="40">
                  <c:v>2.5454101568326463E-6</c:v>
                </c:pt>
                <c:pt idx="41">
                  <c:v>2.5392504387370296E-6</c:v>
                </c:pt>
                <c:pt idx="42">
                  <c:v>2.5334604529708447E-6</c:v>
                </c:pt>
                <c:pt idx="43">
                  <c:v>2.5274325851754566E-6</c:v>
                </c:pt>
                <c:pt idx="44">
                  <c:v>2.5219545667969973E-6</c:v>
                </c:pt>
                <c:pt idx="45">
                  <c:v>2.517313567837654E-6</c:v>
                </c:pt>
              </c:numCache>
            </c:numRef>
          </c:val>
          <c:smooth val="0"/>
          <c:extLst>
            <c:ext xmlns:c16="http://schemas.microsoft.com/office/drawing/2014/chart" uri="{C3380CC4-5D6E-409C-BE32-E72D297353CC}">
              <c16:uniqueId val="{00000002-9DB4-4798-9595-5306300C545C}"/>
            </c:ext>
          </c:extLst>
        </c:ser>
        <c:ser>
          <c:idx val="3"/>
          <c:order val="2"/>
          <c:tx>
            <c:strRef>
              <c:f>CN_Summary_pretax!$A$16</c:f>
              <c:strCache>
                <c:ptCount val="1"/>
                <c:pt idx="0">
                  <c:v>Residential Buildings Sector</c:v>
                </c:pt>
              </c:strCache>
            </c:strRef>
          </c:tx>
          <c:spPr>
            <a:ln w="28575" cap="rnd">
              <a:solidFill>
                <a:schemeClr val="accent4"/>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CN_Summary_pretax!$B$16:$AU$16</c:f>
              <c:numCache>
                <c:formatCode>General</c:formatCode>
                <c:ptCount val="46"/>
                <c:pt idx="0">
                  <c:v>4.2191197063275511E-6</c:v>
                </c:pt>
                <c:pt idx="1">
                  <c:v>3.9031475852169312E-6</c:v>
                </c:pt>
                <c:pt idx="2">
                  <c:v>4.4808291637645874E-6</c:v>
                </c:pt>
                <c:pt idx="3">
                  <c:v>5.2666073225720613E-6</c:v>
                </c:pt>
                <c:pt idx="4">
                  <c:v>4.6552217663621755E-6</c:v>
                </c:pt>
                <c:pt idx="5">
                  <c:v>3.4889398505166758E-6</c:v>
                </c:pt>
                <c:pt idx="6">
                  <c:v>5.2078829256582542E-6</c:v>
                </c:pt>
                <c:pt idx="7">
                  <c:v>4.8572671398578356E-6</c:v>
                </c:pt>
                <c:pt idx="8">
                  <c:v>4.7482423118047012E-6</c:v>
                </c:pt>
                <c:pt idx="9">
                  <c:v>4.6595646509904387E-6</c:v>
                </c:pt>
                <c:pt idx="10">
                  <c:v>4.5858723704313337E-6</c:v>
                </c:pt>
                <c:pt idx="11">
                  <c:v>4.536074741855124E-6</c:v>
                </c:pt>
                <c:pt idx="12">
                  <c:v>4.4930355741998791E-6</c:v>
                </c:pt>
                <c:pt idx="13">
                  <c:v>4.4705262117278843E-6</c:v>
                </c:pt>
                <c:pt idx="14">
                  <c:v>4.4601942152671694E-6</c:v>
                </c:pt>
                <c:pt idx="15">
                  <c:v>4.4699892072026703E-6</c:v>
                </c:pt>
                <c:pt idx="16">
                  <c:v>4.4998005033282976E-6</c:v>
                </c:pt>
                <c:pt idx="17">
                  <c:v>4.5255576184841866E-6</c:v>
                </c:pt>
                <c:pt idx="18">
                  <c:v>4.5416057532530569E-6</c:v>
                </c:pt>
                <c:pt idx="19">
                  <c:v>4.5648079962600007E-6</c:v>
                </c:pt>
                <c:pt idx="20">
                  <c:v>4.5906087490620342E-6</c:v>
                </c:pt>
                <c:pt idx="21">
                  <c:v>4.619528370400244E-6</c:v>
                </c:pt>
                <c:pt idx="22">
                  <c:v>4.6447846339468232E-6</c:v>
                </c:pt>
                <c:pt idx="23">
                  <c:v>4.6741004570431158E-6</c:v>
                </c:pt>
                <c:pt idx="24">
                  <c:v>4.7021988454657965E-6</c:v>
                </c:pt>
                <c:pt idx="25">
                  <c:v>4.7317314668351046E-6</c:v>
                </c:pt>
                <c:pt idx="26">
                  <c:v>4.7624728025268121E-6</c:v>
                </c:pt>
                <c:pt idx="27">
                  <c:v>4.7899408664055461E-6</c:v>
                </c:pt>
                <c:pt idx="28">
                  <c:v>4.8201944640791962E-6</c:v>
                </c:pt>
                <c:pt idx="29">
                  <c:v>4.8556348177738715E-6</c:v>
                </c:pt>
                <c:pt idx="30">
                  <c:v>4.8762603025642989E-6</c:v>
                </c:pt>
                <c:pt idx="31">
                  <c:v>4.9181793446276737E-6</c:v>
                </c:pt>
                <c:pt idx="32">
                  <c:v>4.9490183255959095E-6</c:v>
                </c:pt>
                <c:pt idx="33">
                  <c:v>4.9817644746235467E-6</c:v>
                </c:pt>
                <c:pt idx="34">
                  <c:v>5.0194969032888597E-6</c:v>
                </c:pt>
                <c:pt idx="35">
                  <c:v>5.0570400228692241E-6</c:v>
                </c:pt>
                <c:pt idx="36">
                  <c:v>5.0810831950769212E-6</c:v>
                </c:pt>
                <c:pt idx="37">
                  <c:v>5.1147008604737181E-6</c:v>
                </c:pt>
                <c:pt idx="38">
                  <c:v>5.1487537165469469E-6</c:v>
                </c:pt>
                <c:pt idx="39">
                  <c:v>5.1824694413119457E-6</c:v>
                </c:pt>
                <c:pt idx="40">
                  <c:v>5.2160246699793727E-6</c:v>
                </c:pt>
                <c:pt idx="41">
                  <c:v>5.2503981575500646E-6</c:v>
                </c:pt>
                <c:pt idx="42">
                  <c:v>5.2824885814311912E-6</c:v>
                </c:pt>
                <c:pt idx="43">
                  <c:v>5.315748868212117E-6</c:v>
                </c:pt>
                <c:pt idx="44">
                  <c:v>5.3485216054984273E-6</c:v>
                </c:pt>
                <c:pt idx="45">
                  <c:v>5.3809482165162954E-6</c:v>
                </c:pt>
              </c:numCache>
            </c:numRef>
          </c:val>
          <c:smooth val="0"/>
          <c:extLst>
            <c:ext xmlns:c16="http://schemas.microsoft.com/office/drawing/2014/chart" uri="{C3380CC4-5D6E-409C-BE32-E72D297353CC}">
              <c16:uniqueId val="{00000003-9DB4-4798-9595-5306300C545C}"/>
            </c:ext>
          </c:extLst>
        </c:ser>
        <c:ser>
          <c:idx val="4"/>
          <c:order val="3"/>
          <c:tx>
            <c:strRef>
              <c:f>CN_Summary_pretax!$A$17</c:f>
              <c:strCache>
                <c:ptCount val="1"/>
                <c:pt idx="0">
                  <c:v>Commercial Buildings Sector</c:v>
                </c:pt>
              </c:strCache>
            </c:strRef>
          </c:tx>
          <c:spPr>
            <a:ln w="28575" cap="rnd">
              <a:solidFill>
                <a:schemeClr val="accent5"/>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CN_Summary_pretax!$B$17:$AU$17</c:f>
              <c:numCache>
                <c:formatCode>General</c:formatCode>
                <c:ptCount val="46"/>
                <c:pt idx="0">
                  <c:v>4.2191197063275511E-6</c:v>
                </c:pt>
                <c:pt idx="1">
                  <c:v>3.9031475852169312E-6</c:v>
                </c:pt>
                <c:pt idx="2">
                  <c:v>4.4808291637645874E-6</c:v>
                </c:pt>
                <c:pt idx="3">
                  <c:v>5.2666073225720613E-6</c:v>
                </c:pt>
                <c:pt idx="4">
                  <c:v>4.6552217663621755E-6</c:v>
                </c:pt>
                <c:pt idx="5">
                  <c:v>3.3696598556272172E-6</c:v>
                </c:pt>
                <c:pt idx="6">
                  <c:v>5.0298356461485709E-6</c:v>
                </c:pt>
                <c:pt idx="7">
                  <c:v>4.6912067248199621E-6</c:v>
                </c:pt>
                <c:pt idx="8">
                  <c:v>4.5859092413156523E-6</c:v>
                </c:pt>
                <c:pt idx="9">
                  <c:v>4.5002632954010221E-6</c:v>
                </c:pt>
                <c:pt idx="10">
                  <c:v>4.4290904090490668E-6</c:v>
                </c:pt>
                <c:pt idx="11">
                  <c:v>4.3809952635011034E-6</c:v>
                </c:pt>
                <c:pt idx="12">
                  <c:v>4.3394275203810803E-6</c:v>
                </c:pt>
                <c:pt idx="13">
                  <c:v>4.3176877087628286E-6</c:v>
                </c:pt>
                <c:pt idx="14">
                  <c:v>4.3077089429503438E-6</c:v>
                </c:pt>
                <c:pt idx="15">
                  <c:v>4.3171690633666823E-6</c:v>
                </c:pt>
                <c:pt idx="16">
                  <c:v>4.3459611698811773E-6</c:v>
                </c:pt>
                <c:pt idx="17">
                  <c:v>4.3708376999035311E-6</c:v>
                </c:pt>
                <c:pt idx="18">
                  <c:v>4.3863371804922697E-6</c:v>
                </c:pt>
                <c:pt idx="19">
                  <c:v>4.4087461844220533E-6</c:v>
                </c:pt>
                <c:pt idx="20">
                  <c:v>4.4336648602052128E-6</c:v>
                </c:pt>
                <c:pt idx="21">
                  <c:v>4.4615957765404076E-6</c:v>
                </c:pt>
                <c:pt idx="22">
                  <c:v>4.4859885780853942E-6</c:v>
                </c:pt>
                <c:pt idx="23">
                  <c:v>4.5143021508194202E-6</c:v>
                </c:pt>
                <c:pt idx="24">
                  <c:v>4.5414399105780775E-6</c:v>
                </c:pt>
                <c:pt idx="25">
                  <c:v>4.569962869678349E-6</c:v>
                </c:pt>
                <c:pt idx="26">
                  <c:v>4.5996532195344431E-6</c:v>
                </c:pt>
                <c:pt idx="27">
                  <c:v>4.6261822043062127E-6</c:v>
                </c:pt>
                <c:pt idx="28">
                  <c:v>4.6554014909482843E-6</c:v>
                </c:pt>
                <c:pt idx="29">
                  <c:v>4.6896302086192102E-6</c:v>
                </c:pt>
                <c:pt idx="30">
                  <c:v>4.7095505486304775E-6</c:v>
                </c:pt>
                <c:pt idx="31">
                  <c:v>4.7500364610506596E-6</c:v>
                </c:pt>
                <c:pt idx="32">
                  <c:v>4.7798211178832299E-6</c:v>
                </c:pt>
                <c:pt idx="33">
                  <c:v>4.811447740448383E-6</c:v>
                </c:pt>
                <c:pt idx="34">
                  <c:v>4.8478901715524889E-6</c:v>
                </c:pt>
                <c:pt idx="35">
                  <c:v>4.8841497656771151E-6</c:v>
                </c:pt>
                <c:pt idx="36">
                  <c:v>4.9073709490913866E-6</c:v>
                </c:pt>
                <c:pt idx="37">
                  <c:v>4.9398392925942753E-6</c:v>
                </c:pt>
                <c:pt idx="38">
                  <c:v>4.9727279484598728E-6</c:v>
                </c:pt>
                <c:pt idx="39">
                  <c:v>5.0052909988739312E-6</c:v>
                </c:pt>
                <c:pt idx="40">
                  <c:v>5.037699040236489E-6</c:v>
                </c:pt>
                <c:pt idx="41">
                  <c:v>5.0708973658389519E-6</c:v>
                </c:pt>
                <c:pt idx="42">
                  <c:v>5.1018906812113218E-6</c:v>
                </c:pt>
                <c:pt idx="43">
                  <c:v>5.1340138641706778E-6</c:v>
                </c:pt>
                <c:pt idx="44">
                  <c:v>5.1656661659942087E-6</c:v>
                </c:pt>
                <c:pt idx="45">
                  <c:v>5.196984174925995E-6</c:v>
                </c:pt>
              </c:numCache>
            </c:numRef>
          </c:val>
          <c:smooth val="0"/>
          <c:extLst>
            <c:ext xmlns:c16="http://schemas.microsoft.com/office/drawing/2014/chart" uri="{C3380CC4-5D6E-409C-BE32-E72D297353CC}">
              <c16:uniqueId val="{00000004-9DB4-4798-9595-5306300C545C}"/>
            </c:ext>
          </c:extLst>
        </c:ser>
        <c:ser>
          <c:idx val="5"/>
          <c:order val="4"/>
          <c:tx>
            <c:strRef>
              <c:f>CN_Summary_pretax!$A$18</c:f>
              <c:strCache>
                <c:ptCount val="1"/>
                <c:pt idx="0">
                  <c:v>Industry Sector</c:v>
                </c:pt>
              </c:strCache>
            </c:strRef>
          </c:tx>
          <c:spPr>
            <a:ln w="28575" cap="rnd">
              <a:solidFill>
                <a:schemeClr val="accent6"/>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CN_Summary_pretax!$B$18:$AU$18</c:f>
              <c:numCache>
                <c:formatCode>General</c:formatCode>
                <c:ptCount val="46"/>
                <c:pt idx="0">
                  <c:v>3.9798390059184568E-6</c:v>
                </c:pt>
                <c:pt idx="1">
                  <c:v>4.1963548818997492E-6</c:v>
                </c:pt>
                <c:pt idx="2">
                  <c:v>5.6608557780716977E-6</c:v>
                </c:pt>
                <c:pt idx="3">
                  <c:v>6.1991189852530716E-6</c:v>
                </c:pt>
                <c:pt idx="4">
                  <c:v>6.1191743758010371E-6</c:v>
                </c:pt>
                <c:pt idx="5">
                  <c:v>4.8784510740915424E-6</c:v>
                </c:pt>
                <c:pt idx="6">
                  <c:v>8.0651826840950309E-6</c:v>
                </c:pt>
                <c:pt idx="7">
                  <c:v>7.5222018980877328E-6</c:v>
                </c:pt>
                <c:pt idx="8">
                  <c:v>7.3533607071657157E-6</c:v>
                </c:pt>
                <c:pt idx="9">
                  <c:v>7.2160301364377179E-6</c:v>
                </c:pt>
                <c:pt idx="10">
                  <c:v>7.1019066598540653E-6</c:v>
                </c:pt>
                <c:pt idx="11">
                  <c:v>7.0247876121652041E-6</c:v>
                </c:pt>
                <c:pt idx="12">
                  <c:v>6.9581350482220416E-6</c:v>
                </c:pt>
                <c:pt idx="13">
                  <c:v>6.9232759465427906E-6</c:v>
                </c:pt>
                <c:pt idx="14">
                  <c:v>6.9072753105575725E-6</c:v>
                </c:pt>
                <c:pt idx="15">
                  <c:v>6.9224443150219093E-6</c:v>
                </c:pt>
                <c:pt idx="16">
                  <c:v>6.9686115489507433E-6</c:v>
                </c:pt>
                <c:pt idx="17">
                  <c:v>7.0085002795756272E-6</c:v>
                </c:pt>
                <c:pt idx="18">
                  <c:v>7.0333532074347071E-6</c:v>
                </c:pt>
                <c:pt idx="19">
                  <c:v>7.0692853378614129E-6</c:v>
                </c:pt>
                <c:pt idx="20">
                  <c:v>7.1092416478833542E-6</c:v>
                </c:pt>
                <c:pt idx="21">
                  <c:v>7.1540279905444733E-6</c:v>
                </c:pt>
                <c:pt idx="22">
                  <c:v>7.1931410778255332E-6</c:v>
                </c:pt>
                <c:pt idx="23">
                  <c:v>7.2385409979430397E-6</c:v>
                </c:pt>
                <c:pt idx="24">
                  <c:v>7.2820555390708889E-6</c:v>
                </c:pt>
                <c:pt idx="25">
                  <c:v>7.3277912036170677E-6</c:v>
                </c:pt>
                <c:pt idx="26">
                  <c:v>7.3753987423897212E-6</c:v>
                </c:pt>
                <c:pt idx="27">
                  <c:v>7.4179371320430151E-6</c:v>
                </c:pt>
                <c:pt idx="28">
                  <c:v>7.4647893358218185E-6</c:v>
                </c:pt>
                <c:pt idx="29">
                  <c:v>7.5196740041249902E-6</c:v>
                </c:pt>
                <c:pt idx="30">
                  <c:v>7.5516156405168627E-6</c:v>
                </c:pt>
                <c:pt idx="31">
                  <c:v>7.6165335230824828E-6</c:v>
                </c:pt>
                <c:pt idx="32">
                  <c:v>7.6642922801149716E-6</c:v>
                </c:pt>
                <c:pt idx="33">
                  <c:v>7.7150045710551736E-6</c:v>
                </c:pt>
                <c:pt idx="34">
                  <c:v>7.7734388589691761E-6</c:v>
                </c:pt>
                <c:pt idx="35">
                  <c:v>7.8315799735581132E-6</c:v>
                </c:pt>
                <c:pt idx="36">
                  <c:v>7.8688144081504861E-6</c:v>
                </c:pt>
                <c:pt idx="37">
                  <c:v>7.9208763720441398E-6</c:v>
                </c:pt>
                <c:pt idx="38">
                  <c:v>7.9736122935435933E-6</c:v>
                </c:pt>
                <c:pt idx="39">
                  <c:v>8.0258261169797221E-6</c:v>
                </c:pt>
                <c:pt idx="40">
                  <c:v>8.0777913882948561E-6</c:v>
                </c:pt>
                <c:pt idx="41">
                  <c:v>8.1310238554421685E-6</c:v>
                </c:pt>
                <c:pt idx="42">
                  <c:v>8.180720658290072E-6</c:v>
                </c:pt>
                <c:pt idx="43">
                  <c:v>8.2322291681476866E-6</c:v>
                </c:pt>
                <c:pt idx="44">
                  <c:v>8.2829826349680566E-6</c:v>
                </c:pt>
                <c:pt idx="45">
                  <c:v>8.333200073689034E-6</c:v>
                </c:pt>
              </c:numCache>
            </c:numRef>
          </c:val>
          <c:smooth val="0"/>
          <c:extLst>
            <c:ext xmlns:c16="http://schemas.microsoft.com/office/drawing/2014/chart" uri="{C3380CC4-5D6E-409C-BE32-E72D297353CC}">
              <c16:uniqueId val="{00000005-9DB4-4798-9595-5306300C545C}"/>
            </c:ext>
          </c:extLst>
        </c:ser>
        <c:ser>
          <c:idx val="6"/>
          <c:order val="5"/>
          <c:tx>
            <c:strRef>
              <c:f>CN_Summary_pretax!$A$19</c:f>
              <c:strCache>
                <c:ptCount val="1"/>
                <c:pt idx="0">
                  <c:v>District Heating Sector</c:v>
                </c:pt>
              </c:strCache>
            </c:strRef>
          </c:tx>
          <c:spPr>
            <a:ln w="28575" cap="rnd">
              <a:solidFill>
                <a:schemeClr val="accent1">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CN_Summary_pretax!$B$19:$AU$19</c:f>
              <c:numCache>
                <c:formatCode>General</c:formatCode>
                <c:ptCount val="46"/>
                <c:pt idx="0">
                  <c:v>2.9139438952310823E-6</c:v>
                </c:pt>
                <c:pt idx="1">
                  <c:v>3.1547205157411471E-6</c:v>
                </c:pt>
                <c:pt idx="2">
                  <c:v>3.9022582382254956E-6</c:v>
                </c:pt>
                <c:pt idx="3">
                  <c:v>3.7225833067800521E-6</c:v>
                </c:pt>
                <c:pt idx="4">
                  <c:v>3.5458324669037679E-6</c:v>
                </c:pt>
                <c:pt idx="5">
                  <c:v>3.0155026168687847E-6</c:v>
                </c:pt>
                <c:pt idx="6">
                  <c:v>3.0155026168687847E-6</c:v>
                </c:pt>
                <c:pt idx="7">
                  <c:v>3.1397139297864682E-6</c:v>
                </c:pt>
                <c:pt idx="8">
                  <c:v>3.1473141704480053E-6</c:v>
                </c:pt>
                <c:pt idx="9">
                  <c:v>3.0290015517750969E-6</c:v>
                </c:pt>
                <c:pt idx="10">
                  <c:v>2.9758534343463471E-6</c:v>
                </c:pt>
                <c:pt idx="11">
                  <c:v>2.8487274354369873E-6</c:v>
                </c:pt>
                <c:pt idx="12">
                  <c:v>2.8181437141016322E-6</c:v>
                </c:pt>
                <c:pt idx="13">
                  <c:v>2.7907125801551109E-6</c:v>
                </c:pt>
                <c:pt idx="14">
                  <c:v>2.7265611292313012E-6</c:v>
                </c:pt>
                <c:pt idx="15">
                  <c:v>2.7171978974212853E-6</c:v>
                </c:pt>
                <c:pt idx="16">
                  <c:v>2.7103665036591742E-6</c:v>
                </c:pt>
                <c:pt idx="17">
                  <c:v>2.7171774158440467E-6</c:v>
                </c:pt>
                <c:pt idx="18">
                  <c:v>2.6790769556620514E-6</c:v>
                </c:pt>
                <c:pt idx="19">
                  <c:v>2.6554490930581811E-6</c:v>
                </c:pt>
                <c:pt idx="20">
                  <c:v>2.6472344050794805E-6</c:v>
                </c:pt>
                <c:pt idx="21">
                  <c:v>2.6243233976789686E-6</c:v>
                </c:pt>
                <c:pt idx="22">
                  <c:v>2.6088708354052632E-6</c:v>
                </c:pt>
                <c:pt idx="23">
                  <c:v>2.6066777311347699E-6</c:v>
                </c:pt>
                <c:pt idx="24">
                  <c:v>2.6275279767638705E-6</c:v>
                </c:pt>
                <c:pt idx="25">
                  <c:v>2.623014152241627E-6</c:v>
                </c:pt>
                <c:pt idx="26">
                  <c:v>2.6213756260625228E-6</c:v>
                </c:pt>
                <c:pt idx="27">
                  <c:v>2.6196252389615757E-6</c:v>
                </c:pt>
                <c:pt idx="28">
                  <c:v>2.6116925665463941E-6</c:v>
                </c:pt>
                <c:pt idx="29">
                  <c:v>2.609345062693639E-6</c:v>
                </c:pt>
                <c:pt idx="30">
                  <c:v>2.6056315951896494E-6</c:v>
                </c:pt>
                <c:pt idx="31">
                  <c:v>2.5982141132173209E-6</c:v>
                </c:pt>
                <c:pt idx="32">
                  <c:v>2.5948708896095716E-6</c:v>
                </c:pt>
                <c:pt idx="33">
                  <c:v>2.5912771605571332E-6</c:v>
                </c:pt>
                <c:pt idx="34">
                  <c:v>2.5748241520106102E-6</c:v>
                </c:pt>
                <c:pt idx="35">
                  <c:v>2.5710697213521434E-6</c:v>
                </c:pt>
                <c:pt idx="36">
                  <c:v>2.5704993022646521E-6</c:v>
                </c:pt>
                <c:pt idx="37">
                  <c:v>2.5640692875211538E-6</c:v>
                </c:pt>
                <c:pt idx="38">
                  <c:v>2.5577782439546136E-6</c:v>
                </c:pt>
                <c:pt idx="39">
                  <c:v>2.5519116206059084E-6</c:v>
                </c:pt>
                <c:pt idx="40">
                  <c:v>2.5454101568326463E-6</c:v>
                </c:pt>
                <c:pt idx="41">
                  <c:v>2.5392504387370296E-6</c:v>
                </c:pt>
                <c:pt idx="42">
                  <c:v>2.5334604529708447E-6</c:v>
                </c:pt>
                <c:pt idx="43">
                  <c:v>2.5274325851754566E-6</c:v>
                </c:pt>
                <c:pt idx="44">
                  <c:v>2.5219545667969973E-6</c:v>
                </c:pt>
                <c:pt idx="45">
                  <c:v>2.517313567837654E-6</c:v>
                </c:pt>
              </c:numCache>
            </c:numRef>
          </c:val>
          <c:smooth val="0"/>
          <c:extLst>
            <c:ext xmlns:c16="http://schemas.microsoft.com/office/drawing/2014/chart" uri="{C3380CC4-5D6E-409C-BE32-E72D297353CC}">
              <c16:uniqueId val="{00000006-9DB4-4798-9595-5306300C545C}"/>
            </c:ext>
          </c:extLst>
        </c:ser>
        <c:ser>
          <c:idx val="7"/>
          <c:order val="6"/>
          <c:tx>
            <c:strRef>
              <c:f>CN_Summary_pretax!$A$20</c:f>
              <c:strCache>
                <c:ptCount val="1"/>
                <c:pt idx="0">
                  <c:v>LULUCF Sector</c:v>
                </c:pt>
              </c:strCache>
            </c:strRef>
          </c:tx>
          <c:spPr>
            <a:ln w="28575" cap="rnd">
              <a:solidFill>
                <a:schemeClr val="accent2">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9DB4-4798-9595-5306300C545C}"/>
            </c:ext>
          </c:extLst>
        </c:ser>
        <c:ser>
          <c:idx val="8"/>
          <c:order val="7"/>
          <c:tx>
            <c:strRef>
              <c:f>CN_Summary_pretax!$A$21</c:f>
              <c:strCache>
                <c:ptCount val="1"/>
                <c:pt idx="0">
                  <c:v>Geoengineering Sector</c:v>
                </c:pt>
              </c:strCache>
            </c:strRef>
          </c:tx>
          <c:spPr>
            <a:ln w="28575" cap="rnd">
              <a:solidFill>
                <a:schemeClr val="accent3">
                  <a:lumMod val="60000"/>
                </a:schemeClr>
              </a:solidFill>
              <a:round/>
            </a:ln>
            <a:effectLst/>
          </c:spPr>
          <c:marker>
            <c:symbol val="none"/>
          </c:marker>
          <c:cat>
            <c:numRef>
              <c:f>CN_Summary_pretax!$B$13:$AU$13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CN_Summary_pretax!$B$21:$AU$21</c:f>
              <c:numCache>
                <c:formatCode>General</c:formatCode>
                <c:ptCount val="46"/>
                <c:pt idx="0">
                  <c:v>3.9798390059184568E-6</c:v>
                </c:pt>
                <c:pt idx="1">
                  <c:v>4.1963548818997492E-6</c:v>
                </c:pt>
                <c:pt idx="2">
                  <c:v>5.6608557780716977E-6</c:v>
                </c:pt>
                <c:pt idx="3">
                  <c:v>6.1991189852530716E-6</c:v>
                </c:pt>
                <c:pt idx="4">
                  <c:v>6.1191743758010371E-6</c:v>
                </c:pt>
                <c:pt idx="5">
                  <c:v>4.8784510740915424E-6</c:v>
                </c:pt>
                <c:pt idx="6">
                  <c:v>8.0651826840950309E-6</c:v>
                </c:pt>
                <c:pt idx="7">
                  <c:v>7.5222018980877328E-6</c:v>
                </c:pt>
                <c:pt idx="8">
                  <c:v>7.3533607071657157E-6</c:v>
                </c:pt>
                <c:pt idx="9">
                  <c:v>7.2160301364377179E-6</c:v>
                </c:pt>
                <c:pt idx="10">
                  <c:v>7.1019066598540653E-6</c:v>
                </c:pt>
                <c:pt idx="11">
                  <c:v>7.0247876121652041E-6</c:v>
                </c:pt>
                <c:pt idx="12">
                  <c:v>6.9581350482220416E-6</c:v>
                </c:pt>
                <c:pt idx="13">
                  <c:v>6.9232759465427906E-6</c:v>
                </c:pt>
                <c:pt idx="14">
                  <c:v>6.9072753105575725E-6</c:v>
                </c:pt>
                <c:pt idx="15">
                  <c:v>6.9224443150219093E-6</c:v>
                </c:pt>
                <c:pt idx="16">
                  <c:v>6.9686115489507433E-6</c:v>
                </c:pt>
                <c:pt idx="17">
                  <c:v>7.0085002795756272E-6</c:v>
                </c:pt>
                <c:pt idx="18">
                  <c:v>7.0333532074347071E-6</c:v>
                </c:pt>
                <c:pt idx="19">
                  <c:v>7.0692853378614129E-6</c:v>
                </c:pt>
                <c:pt idx="20">
                  <c:v>7.1092416478833542E-6</c:v>
                </c:pt>
                <c:pt idx="21">
                  <c:v>7.1540279905444733E-6</c:v>
                </c:pt>
                <c:pt idx="22">
                  <c:v>7.1931410778255332E-6</c:v>
                </c:pt>
                <c:pt idx="23">
                  <c:v>7.2385409979430397E-6</c:v>
                </c:pt>
                <c:pt idx="24">
                  <c:v>7.2820555390708889E-6</c:v>
                </c:pt>
                <c:pt idx="25">
                  <c:v>7.3277912036170677E-6</c:v>
                </c:pt>
                <c:pt idx="26">
                  <c:v>7.3753987423897212E-6</c:v>
                </c:pt>
                <c:pt idx="27">
                  <c:v>7.4179371320430151E-6</c:v>
                </c:pt>
                <c:pt idx="28">
                  <c:v>7.4647893358218185E-6</c:v>
                </c:pt>
                <c:pt idx="29">
                  <c:v>7.5196740041249902E-6</c:v>
                </c:pt>
                <c:pt idx="30">
                  <c:v>7.5516156405168627E-6</c:v>
                </c:pt>
                <c:pt idx="31">
                  <c:v>7.6165335230824828E-6</c:v>
                </c:pt>
                <c:pt idx="32">
                  <c:v>7.6642922801149716E-6</c:v>
                </c:pt>
                <c:pt idx="33">
                  <c:v>7.7150045710551736E-6</c:v>
                </c:pt>
                <c:pt idx="34">
                  <c:v>7.7734388589691761E-6</c:v>
                </c:pt>
                <c:pt idx="35">
                  <c:v>7.8315799735581132E-6</c:v>
                </c:pt>
                <c:pt idx="36">
                  <c:v>7.8688144081504861E-6</c:v>
                </c:pt>
                <c:pt idx="37">
                  <c:v>7.9208763720441398E-6</c:v>
                </c:pt>
                <c:pt idx="38">
                  <c:v>7.9736122935435933E-6</c:v>
                </c:pt>
                <c:pt idx="39">
                  <c:v>8.0258261169797221E-6</c:v>
                </c:pt>
                <c:pt idx="40">
                  <c:v>8.0777913882948561E-6</c:v>
                </c:pt>
                <c:pt idx="41">
                  <c:v>8.1310238554421685E-6</c:v>
                </c:pt>
                <c:pt idx="42">
                  <c:v>8.180720658290072E-6</c:v>
                </c:pt>
                <c:pt idx="43">
                  <c:v>8.2322291681476866E-6</c:v>
                </c:pt>
                <c:pt idx="44">
                  <c:v>8.2829826349680566E-6</c:v>
                </c:pt>
                <c:pt idx="45">
                  <c:v>8.333200073689034E-6</c:v>
                </c:pt>
              </c:numCache>
            </c:numRef>
          </c:val>
          <c:smooth val="0"/>
          <c:extLst>
            <c:ext xmlns:c16="http://schemas.microsoft.com/office/drawing/2014/chart" uri="{C3380CC4-5D6E-409C-BE32-E72D297353CC}">
              <c16:uniqueId val="{00000008-9DB4-4798-9595-5306300C545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CN_Summary_pretax!$A$24</c:f>
              <c:strCache>
                <c:ptCount val="1"/>
                <c:pt idx="0">
                  <c:v>Transportation Sector</c:v>
                </c:pt>
              </c:strCache>
            </c:strRef>
          </c:tx>
          <c:spPr>
            <a:ln w="28575" cap="rnd">
              <a:solidFill>
                <a:schemeClr val="accent3"/>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CN_Summary_pretax!$B$24:$AU$24</c:f>
              <c:numCache>
                <c:formatCode>General</c:formatCode>
                <c:ptCount val="46"/>
                <c:pt idx="0">
                  <c:v>0</c:v>
                </c:pt>
                <c:pt idx="1">
                  <c:v>0</c:v>
                </c:pt>
                <c:pt idx="2">
                  <c:v>0</c:v>
                </c:pt>
                <c:pt idx="3">
                  <c:v>0</c:v>
                </c:pt>
                <c:pt idx="4">
                  <c:v>0</c:v>
                </c:pt>
                <c:pt idx="5">
                  <c:v>1.4998811264905744E-5</c:v>
                </c:pt>
                <c:pt idx="6">
                  <c:v>1.4998811264905744E-5</c:v>
                </c:pt>
                <c:pt idx="7">
                  <c:v>1.2451554769224894E-5</c:v>
                </c:pt>
                <c:pt idx="8">
                  <c:v>1.0988863329654067E-5</c:v>
                </c:pt>
                <c:pt idx="9">
                  <c:v>1.0694341255673138E-5</c:v>
                </c:pt>
                <c:pt idx="10">
                  <c:v>1.0808845582130868E-5</c:v>
                </c:pt>
                <c:pt idx="11">
                  <c:v>1.0924881859106567E-5</c:v>
                </c:pt>
                <c:pt idx="12">
                  <c:v>1.2388077433917177E-5</c:v>
                </c:pt>
                <c:pt idx="13">
                  <c:v>1.3851273008727785E-5</c:v>
                </c:pt>
                <c:pt idx="14">
                  <c:v>1.3556765985297225E-5</c:v>
                </c:pt>
                <c:pt idx="15">
                  <c:v>1.3338189907150073E-5</c:v>
                </c:pt>
                <c:pt idx="16">
                  <c:v>1.3887512358494704E-5</c:v>
                </c:pt>
                <c:pt idx="17">
                  <c:v>1.3565363138733078E-5</c:v>
                </c:pt>
                <c:pt idx="18">
                  <c:v>1.3428120216631203E-5</c:v>
                </c:pt>
                <c:pt idx="19">
                  <c:v>1.3230805680070747E-5</c:v>
                </c:pt>
                <c:pt idx="20">
                  <c:v>1.3035854178034065E-5</c:v>
                </c:pt>
                <c:pt idx="21">
                  <c:v>1.2782793718631062E-5</c:v>
                </c:pt>
                <c:pt idx="22">
                  <c:v>1.261886512149705E-5</c:v>
                </c:pt>
                <c:pt idx="23">
                  <c:v>1.2458904530089235E-5</c:v>
                </c:pt>
                <c:pt idx="24">
                  <c:v>1.2308402999729223E-5</c:v>
                </c:pt>
                <c:pt idx="25">
                  <c:v>1.2169084345640888E-5</c:v>
                </c:pt>
                <c:pt idx="26">
                  <c:v>1.2066776950546229E-5</c:v>
                </c:pt>
                <c:pt idx="27">
                  <c:v>1.1968369485476159E-5</c:v>
                </c:pt>
                <c:pt idx="28">
                  <c:v>1.1926272163894204E-5</c:v>
                </c:pt>
                <c:pt idx="29">
                  <c:v>1.1847790110538499E-5</c:v>
                </c:pt>
                <c:pt idx="30">
                  <c:v>1.1828923910588207E-5</c:v>
                </c:pt>
                <c:pt idx="31">
                  <c:v>1.1767142326811155E-5</c:v>
                </c:pt>
                <c:pt idx="32">
                  <c:v>1.1718179743795393E-5</c:v>
                </c:pt>
                <c:pt idx="33">
                  <c:v>1.1697310502862054E-5</c:v>
                </c:pt>
                <c:pt idx="34">
                  <c:v>1.162308145011896E-5</c:v>
                </c:pt>
                <c:pt idx="35">
                  <c:v>1.1574043868448878E-5</c:v>
                </c:pt>
                <c:pt idx="36">
                  <c:v>1.1504634407550792E-5</c:v>
                </c:pt>
                <c:pt idx="37">
                  <c:v>1.1463359136063255E-5</c:v>
                </c:pt>
                <c:pt idx="38">
                  <c:v>1.1419135650908246E-5</c:v>
                </c:pt>
                <c:pt idx="39">
                  <c:v>1.1368484651106658E-5</c:v>
                </c:pt>
                <c:pt idx="40">
                  <c:v>1.1319423039070633E-5</c:v>
                </c:pt>
                <c:pt idx="41">
                  <c:v>1.126439531074403E-5</c:v>
                </c:pt>
                <c:pt idx="42">
                  <c:v>1.1213718237845029E-5</c:v>
                </c:pt>
                <c:pt idx="43">
                  <c:v>1.1160802687717848E-5</c:v>
                </c:pt>
                <c:pt idx="44">
                  <c:v>1.1107258913684299E-5</c:v>
                </c:pt>
                <c:pt idx="45">
                  <c:v>1.1059714331567658E-5</c:v>
                </c:pt>
              </c:numCache>
            </c:numRef>
          </c:val>
          <c:smooth val="0"/>
          <c:extLst>
            <c:ext xmlns:c16="http://schemas.microsoft.com/office/drawing/2014/chart" uri="{C3380CC4-5D6E-409C-BE32-E72D297353CC}">
              <c16:uniqueId val="{00000001-ECB1-43D0-9283-B94B624022E2}"/>
            </c:ext>
          </c:extLst>
        </c:ser>
        <c:ser>
          <c:idx val="3"/>
          <c:order val="1"/>
          <c:tx>
            <c:strRef>
              <c:f>CN_Summary_pretax!$A$25</c:f>
              <c:strCache>
                <c:ptCount val="1"/>
                <c:pt idx="0">
                  <c:v>Electricity Sector</c:v>
                </c:pt>
              </c:strCache>
            </c:strRef>
          </c:tx>
          <c:spPr>
            <a:ln w="28575" cap="rnd">
              <a:solidFill>
                <a:schemeClr val="accent4"/>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CN_Summary_pretax!$B$25:$AU$25</c:f>
              <c:numCache>
                <c:formatCode>General</c:formatCode>
                <c:ptCount val="46"/>
                <c:pt idx="0">
                  <c:v>0</c:v>
                </c:pt>
                <c:pt idx="1">
                  <c:v>0</c:v>
                </c:pt>
                <c:pt idx="2">
                  <c:v>0</c:v>
                </c:pt>
                <c:pt idx="3">
                  <c:v>0</c:v>
                </c:pt>
                <c:pt idx="4">
                  <c:v>0</c:v>
                </c:pt>
                <c:pt idx="5">
                  <c:v>9.8031277946959943E-6</c:v>
                </c:pt>
                <c:pt idx="6">
                  <c:v>1.1931154759702447E-5</c:v>
                </c:pt>
                <c:pt idx="7">
                  <c:v>1.6543010691449706E-5</c:v>
                </c:pt>
                <c:pt idx="8">
                  <c:v>1.459969352571568E-5</c:v>
                </c:pt>
                <c:pt idx="9">
                  <c:v>1.4208394454311622E-5</c:v>
                </c:pt>
                <c:pt idx="10">
                  <c:v>1.4360523753175509E-5</c:v>
                </c:pt>
                <c:pt idx="11">
                  <c:v>1.4514688386121543E-5</c:v>
                </c:pt>
                <c:pt idx="12">
                  <c:v>1.3960107411459827E-5</c:v>
                </c:pt>
                <c:pt idx="13">
                  <c:v>1.340552643679811E-5</c:v>
                </c:pt>
                <c:pt idx="14">
                  <c:v>1.3672580507177776E-5</c:v>
                </c:pt>
                <c:pt idx="15">
                  <c:v>1.414499366382298E-5</c:v>
                </c:pt>
                <c:pt idx="16">
                  <c:v>1.443581219750515E-5</c:v>
                </c:pt>
                <c:pt idx="17">
                  <c:v>1.4599126464081639E-5</c:v>
                </c:pt>
                <c:pt idx="18">
                  <c:v>1.4690430750780271E-5</c:v>
                </c:pt>
                <c:pt idx="19">
                  <c:v>1.4850186441313516E-5</c:v>
                </c:pt>
                <c:pt idx="20">
                  <c:v>1.4818110509307271E-5</c:v>
                </c:pt>
                <c:pt idx="21">
                  <c:v>1.4719026102930524E-5</c:v>
                </c:pt>
                <c:pt idx="22">
                  <c:v>1.469812312474773E-5</c:v>
                </c:pt>
                <c:pt idx="23">
                  <c:v>1.4578316106371203E-5</c:v>
                </c:pt>
                <c:pt idx="24">
                  <c:v>1.4457066158530567E-5</c:v>
                </c:pt>
                <c:pt idx="25">
                  <c:v>1.4319870865159164E-5</c:v>
                </c:pt>
                <c:pt idx="26">
                  <c:v>1.4242328030748322E-5</c:v>
                </c:pt>
                <c:pt idx="27">
                  <c:v>1.4245506375378726E-5</c:v>
                </c:pt>
                <c:pt idx="28">
                  <c:v>1.4250113025188134E-5</c:v>
                </c:pt>
                <c:pt idx="29">
                  <c:v>1.4174949074488389E-5</c:v>
                </c:pt>
                <c:pt idx="30">
                  <c:v>1.4261281104249881E-5</c:v>
                </c:pt>
                <c:pt idx="31">
                  <c:v>1.4146499965189227E-5</c:v>
                </c:pt>
                <c:pt idx="32">
                  <c:v>1.40672412146589E-5</c:v>
                </c:pt>
                <c:pt idx="33">
                  <c:v>1.4082996444483247E-5</c:v>
                </c:pt>
                <c:pt idx="34">
                  <c:v>1.3887201640679156E-5</c:v>
                </c:pt>
                <c:pt idx="35">
                  <c:v>1.3696661829990979E-5</c:v>
                </c:pt>
                <c:pt idx="36">
                  <c:v>1.3829425964974281E-5</c:v>
                </c:pt>
                <c:pt idx="37">
                  <c:v>1.3768023998354508E-5</c:v>
                </c:pt>
                <c:pt idx="38">
                  <c:v>1.3692717277567782E-5</c:v>
                </c:pt>
                <c:pt idx="39">
                  <c:v>1.3616648668810926E-5</c:v>
                </c:pt>
                <c:pt idx="40">
                  <c:v>1.3544159724887135E-5</c:v>
                </c:pt>
                <c:pt idx="41">
                  <c:v>1.3462097741537123E-5</c:v>
                </c:pt>
                <c:pt idx="42">
                  <c:v>1.3405007481254465E-5</c:v>
                </c:pt>
                <c:pt idx="43">
                  <c:v>1.3343618858693529E-5</c:v>
                </c:pt>
                <c:pt idx="44">
                  <c:v>1.328161825874519E-5</c:v>
                </c:pt>
                <c:pt idx="45">
                  <c:v>1.3240266259826773E-5</c:v>
                </c:pt>
              </c:numCache>
            </c:numRef>
          </c:val>
          <c:smooth val="0"/>
          <c:extLst>
            <c:ext xmlns:c16="http://schemas.microsoft.com/office/drawing/2014/chart" uri="{C3380CC4-5D6E-409C-BE32-E72D297353CC}">
              <c16:uniqueId val="{00000002-ECB1-43D0-9283-B94B624022E2}"/>
            </c:ext>
          </c:extLst>
        </c:ser>
        <c:ser>
          <c:idx val="4"/>
          <c:order val="2"/>
          <c:tx>
            <c:strRef>
              <c:f>CN_Summary_pretax!$A$26</c:f>
              <c:strCache>
                <c:ptCount val="1"/>
                <c:pt idx="0">
                  <c:v>Residential Buildings Sector</c:v>
                </c:pt>
              </c:strCache>
            </c:strRef>
          </c:tx>
          <c:spPr>
            <a:ln w="28575" cap="rnd">
              <a:solidFill>
                <a:schemeClr val="accent5"/>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CN_Summary_pretax!$B$26:$AU$26</c:f>
              <c:numCache>
                <c:formatCode>General</c:formatCode>
                <c:ptCount val="46"/>
                <c:pt idx="0">
                  <c:v>0</c:v>
                </c:pt>
                <c:pt idx="1">
                  <c:v>0</c:v>
                </c:pt>
                <c:pt idx="2">
                  <c:v>0</c:v>
                </c:pt>
                <c:pt idx="3">
                  <c:v>0</c:v>
                </c:pt>
                <c:pt idx="4">
                  <c:v>0</c:v>
                </c:pt>
                <c:pt idx="5">
                  <c:v>1.2632873116096765E-5</c:v>
                </c:pt>
                <c:pt idx="6">
                  <c:v>1.2632873116096765E-5</c:v>
                </c:pt>
                <c:pt idx="7">
                  <c:v>1.344231778473191E-5</c:v>
                </c:pt>
                <c:pt idx="8">
                  <c:v>1.1863240832806652E-5</c:v>
                </c:pt>
                <c:pt idx="9">
                  <c:v>1.1545283807644211E-5</c:v>
                </c:pt>
                <c:pt idx="10">
                  <c:v>1.1668899177170253E-5</c:v>
                </c:pt>
                <c:pt idx="11">
                  <c:v>1.1794168393631453E-5</c:v>
                </c:pt>
                <c:pt idx="12">
                  <c:v>1.2031892271597148E-5</c:v>
                </c:pt>
                <c:pt idx="13">
                  <c:v>1.2269616149562839E-5</c:v>
                </c:pt>
                <c:pt idx="14">
                  <c:v>1.2360821520484346E-5</c:v>
                </c:pt>
                <c:pt idx="15">
                  <c:v>1.2538571097372595E-5</c:v>
                </c:pt>
                <c:pt idx="16">
                  <c:v>1.298229606392741E-5</c:v>
                </c:pt>
                <c:pt idx="17">
                  <c:v>1.3076748804447288E-5</c:v>
                </c:pt>
                <c:pt idx="18">
                  <c:v>1.3179305644164316E-5</c:v>
                </c:pt>
                <c:pt idx="19">
                  <c:v>1.3276874962641656E-5</c:v>
                </c:pt>
                <c:pt idx="20">
                  <c:v>1.3320565598875906E-5</c:v>
                </c:pt>
                <c:pt idx="21">
                  <c:v>1.332932739318159E-5</c:v>
                </c:pt>
                <c:pt idx="22">
                  <c:v>1.3347214707118119E-5</c:v>
                </c:pt>
                <c:pt idx="23">
                  <c:v>1.3367376549971651E-5</c:v>
                </c:pt>
                <c:pt idx="24">
                  <c:v>1.3358786653251155E-5</c:v>
                </c:pt>
                <c:pt idx="25">
                  <c:v>1.3343812878820024E-5</c:v>
                </c:pt>
                <c:pt idx="26">
                  <c:v>1.3339257592812651E-5</c:v>
                </c:pt>
                <c:pt idx="27">
                  <c:v>1.3368102754987322E-5</c:v>
                </c:pt>
                <c:pt idx="28">
                  <c:v>1.3399862702302067E-5</c:v>
                </c:pt>
                <c:pt idx="29">
                  <c:v>1.3422036245156119E-5</c:v>
                </c:pt>
                <c:pt idx="30">
                  <c:v>1.3455951140459044E-5</c:v>
                </c:pt>
                <c:pt idx="31">
                  <c:v>1.3481969957555579E-5</c:v>
                </c:pt>
                <c:pt idx="32">
                  <c:v>1.3493938015515343E-5</c:v>
                </c:pt>
                <c:pt idx="33">
                  <c:v>1.3507080706973864E-5</c:v>
                </c:pt>
                <c:pt idx="34">
                  <c:v>1.3484687932416968E-5</c:v>
                </c:pt>
                <c:pt idx="35">
                  <c:v>1.3493137072419161E-5</c:v>
                </c:pt>
                <c:pt idx="36">
                  <c:v>1.3544168482921568E-5</c:v>
                </c:pt>
                <c:pt idx="37">
                  <c:v>1.356204895719134E-5</c:v>
                </c:pt>
                <c:pt idx="38">
                  <c:v>1.3574426230642836E-5</c:v>
                </c:pt>
                <c:pt idx="39">
                  <c:v>1.3585970021988231E-5</c:v>
                </c:pt>
                <c:pt idx="40">
                  <c:v>1.3597964444516047E-5</c:v>
                </c:pt>
                <c:pt idx="41">
                  <c:v>1.3609410186109325E-5</c:v>
                </c:pt>
                <c:pt idx="42">
                  <c:v>1.3623438179933947E-5</c:v>
                </c:pt>
                <c:pt idx="43">
                  <c:v>1.3640346671245772E-5</c:v>
                </c:pt>
                <c:pt idx="44">
                  <c:v>1.3658516070059032E-5</c:v>
                </c:pt>
                <c:pt idx="45">
                  <c:v>1.3678413050654737E-5</c:v>
                </c:pt>
              </c:numCache>
            </c:numRef>
          </c:val>
          <c:smooth val="0"/>
          <c:extLst>
            <c:ext xmlns:c16="http://schemas.microsoft.com/office/drawing/2014/chart" uri="{C3380CC4-5D6E-409C-BE32-E72D297353CC}">
              <c16:uniqueId val="{00000003-ECB1-43D0-9283-B94B624022E2}"/>
            </c:ext>
          </c:extLst>
        </c:ser>
        <c:ser>
          <c:idx val="5"/>
          <c:order val="3"/>
          <c:tx>
            <c:strRef>
              <c:f>CN_Summary_pretax!$A$27</c:f>
              <c:strCache>
                <c:ptCount val="1"/>
                <c:pt idx="0">
                  <c:v>Commercial Buildings Sector</c:v>
                </c:pt>
              </c:strCache>
            </c:strRef>
          </c:tx>
          <c:spPr>
            <a:ln w="28575" cap="rnd">
              <a:solidFill>
                <a:schemeClr val="accent6"/>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CN_Summary_pretax!$B$27:$AU$27</c:f>
              <c:numCache>
                <c:formatCode>General</c:formatCode>
                <c:ptCount val="46"/>
                <c:pt idx="0">
                  <c:v>0</c:v>
                </c:pt>
                <c:pt idx="1">
                  <c:v>0</c:v>
                </c:pt>
                <c:pt idx="2">
                  <c:v>0</c:v>
                </c:pt>
                <c:pt idx="3">
                  <c:v>0</c:v>
                </c:pt>
                <c:pt idx="4">
                  <c:v>0</c:v>
                </c:pt>
                <c:pt idx="5">
                  <c:v>9.8031277946959943E-6</c:v>
                </c:pt>
                <c:pt idx="6">
                  <c:v>1.1931154759702447E-5</c:v>
                </c:pt>
                <c:pt idx="7">
                  <c:v>1.3090562185251268E-5</c:v>
                </c:pt>
                <c:pt idx="8">
                  <c:v>1.1552806169844967E-5</c:v>
                </c:pt>
                <c:pt idx="9">
                  <c:v>1.1243169373811619E-5</c:v>
                </c:pt>
                <c:pt idx="10">
                  <c:v>1.1363550003681228E-5</c:v>
                </c:pt>
                <c:pt idx="11">
                  <c:v>1.1485541202985087E-5</c:v>
                </c:pt>
                <c:pt idx="12">
                  <c:v>1.1737029935485436E-5</c:v>
                </c:pt>
                <c:pt idx="13">
                  <c:v>1.1988518667985783E-5</c:v>
                </c:pt>
                <c:pt idx="14">
                  <c:v>1.2057017272558822E-5</c:v>
                </c:pt>
                <c:pt idx="15">
                  <c:v>1.2243783024883869E-5</c:v>
                </c:pt>
                <c:pt idx="16">
                  <c:v>1.2659040338788027E-5</c:v>
                </c:pt>
                <c:pt idx="17">
                  <c:v>1.2726360266837589E-5</c:v>
                </c:pt>
                <c:pt idx="18">
                  <c:v>1.2804938701736048E-5</c:v>
                </c:pt>
                <c:pt idx="19">
                  <c:v>1.2900094545106153E-5</c:v>
                </c:pt>
                <c:pt idx="20">
                  <c:v>1.292824906626568E-5</c:v>
                </c:pt>
                <c:pt idx="21">
                  <c:v>1.2914753715314103E-5</c:v>
                </c:pt>
                <c:pt idx="22">
                  <c:v>1.2915359561650401E-5</c:v>
                </c:pt>
                <c:pt idx="23">
                  <c:v>1.2918614953953335E-5</c:v>
                </c:pt>
                <c:pt idx="24">
                  <c:v>1.2885857981606901E-5</c:v>
                </c:pt>
                <c:pt idx="25">
                  <c:v>1.2846507684281806E-5</c:v>
                </c:pt>
                <c:pt idx="26">
                  <c:v>1.2824946488100949E-5</c:v>
                </c:pt>
                <c:pt idx="27">
                  <c:v>1.2848361541054723E-5</c:v>
                </c:pt>
                <c:pt idx="28">
                  <c:v>1.2875426529293387E-5</c:v>
                </c:pt>
                <c:pt idx="29">
                  <c:v>1.2890719609564381E-5</c:v>
                </c:pt>
                <c:pt idx="30">
                  <c:v>1.2922989593711337E-5</c:v>
                </c:pt>
                <c:pt idx="31">
                  <c:v>1.2944879300575907E-5</c:v>
                </c:pt>
                <c:pt idx="32">
                  <c:v>1.2949453688036069E-5</c:v>
                </c:pt>
                <c:pt idx="33">
                  <c:v>1.2953075559594205E-5</c:v>
                </c:pt>
                <c:pt idx="34">
                  <c:v>1.2908338677540669E-5</c:v>
                </c:pt>
                <c:pt idx="35">
                  <c:v>1.2903247587346827E-5</c:v>
                </c:pt>
                <c:pt idx="36">
                  <c:v>1.2958920078310895E-5</c:v>
                </c:pt>
                <c:pt idx="37">
                  <c:v>1.2969450308939636E-5</c:v>
                </c:pt>
                <c:pt idx="38">
                  <c:v>1.2972581846479945E-5</c:v>
                </c:pt>
                <c:pt idx="39">
                  <c:v>1.2974504565414599E-5</c:v>
                </c:pt>
                <c:pt idx="40">
                  <c:v>1.2976747980885984E-5</c:v>
                </c:pt>
                <c:pt idx="41">
                  <c:v>1.2978017655349862E-5</c:v>
                </c:pt>
                <c:pt idx="42">
                  <c:v>1.2982684023799615E-5</c:v>
                </c:pt>
                <c:pt idx="43">
                  <c:v>1.299121965358244E-5</c:v>
                </c:pt>
                <c:pt idx="44">
                  <c:v>1.3001878291782855E-5</c:v>
                </c:pt>
                <c:pt idx="45">
                  <c:v>1.3014990733576447E-5</c:v>
                </c:pt>
              </c:numCache>
            </c:numRef>
          </c:val>
          <c:smooth val="0"/>
          <c:extLst>
            <c:ext xmlns:c16="http://schemas.microsoft.com/office/drawing/2014/chart" uri="{C3380CC4-5D6E-409C-BE32-E72D297353CC}">
              <c16:uniqueId val="{00000004-ECB1-43D0-9283-B94B624022E2}"/>
            </c:ext>
          </c:extLst>
        </c:ser>
        <c:ser>
          <c:idx val="6"/>
          <c:order val="4"/>
          <c:tx>
            <c:strRef>
              <c:f>CN_Summary_pretax!$A$28</c:f>
              <c:strCache>
                <c:ptCount val="1"/>
                <c:pt idx="0">
                  <c:v>Industry Sector</c:v>
                </c:pt>
              </c:strCache>
            </c:strRef>
          </c:tx>
          <c:spPr>
            <a:ln w="28575" cap="rnd">
              <a:solidFill>
                <a:schemeClr val="accent1">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CN_Summary_pretax!$B$28:$AU$28</c:f>
              <c:numCache>
                <c:formatCode>General</c:formatCode>
                <c:ptCount val="46"/>
                <c:pt idx="0">
                  <c:v>0</c:v>
                </c:pt>
                <c:pt idx="1">
                  <c:v>0</c:v>
                </c:pt>
                <c:pt idx="2">
                  <c:v>0</c:v>
                </c:pt>
                <c:pt idx="3">
                  <c:v>0</c:v>
                </c:pt>
                <c:pt idx="4">
                  <c:v>0</c:v>
                </c:pt>
                <c:pt idx="5">
                  <c:v>9.8031277946959943E-6</c:v>
                </c:pt>
                <c:pt idx="6">
                  <c:v>1.1931154759702447E-5</c:v>
                </c:pt>
                <c:pt idx="7">
                  <c:v>1.572486028707234E-5</c:v>
                </c:pt>
                <c:pt idx="8">
                  <c:v>1.3877651729053867E-5</c:v>
                </c:pt>
                <c:pt idx="9">
                  <c:v>1.3505704727201888E-5</c:v>
                </c:pt>
                <c:pt idx="10">
                  <c:v>1.3650310326196111E-5</c:v>
                </c:pt>
                <c:pt idx="11">
                  <c:v>1.3796850599880221E-5</c:v>
                </c:pt>
                <c:pt idx="12">
                  <c:v>1.3323843308164937E-5</c:v>
                </c:pt>
                <c:pt idx="13">
                  <c:v>1.2850836016449652E-5</c:v>
                </c:pt>
                <c:pt idx="14">
                  <c:v>1.3100005187443441E-5</c:v>
                </c:pt>
                <c:pt idx="15">
                  <c:v>1.350902071962008E-5</c:v>
                </c:pt>
                <c:pt idx="16">
                  <c:v>1.3716662995805051E-5</c:v>
                </c:pt>
                <c:pt idx="17">
                  <c:v>1.3828732947337955E-5</c:v>
                </c:pt>
                <c:pt idx="18">
                  <c:v>1.3918301524586477E-5</c:v>
                </c:pt>
                <c:pt idx="19">
                  <c:v>1.4097134395589381E-5</c:v>
                </c:pt>
                <c:pt idx="20">
                  <c:v>1.4099732508500855E-5</c:v>
                </c:pt>
                <c:pt idx="21">
                  <c:v>1.4022046591805428E-5</c:v>
                </c:pt>
                <c:pt idx="22">
                  <c:v>1.3996521887931863E-5</c:v>
                </c:pt>
                <c:pt idx="23">
                  <c:v>1.3946436044582831E-5</c:v>
                </c:pt>
                <c:pt idx="24">
                  <c:v>1.3876981386510855E-5</c:v>
                </c:pt>
                <c:pt idx="25">
                  <c:v>1.3778073646634592E-5</c:v>
                </c:pt>
                <c:pt idx="26">
                  <c:v>1.3699560703006379E-5</c:v>
                </c:pt>
                <c:pt idx="27">
                  <c:v>1.3701206954731072E-5</c:v>
                </c:pt>
                <c:pt idx="28">
                  <c:v>1.3712098743392998E-5</c:v>
                </c:pt>
                <c:pt idx="29">
                  <c:v>1.3671769477208539E-5</c:v>
                </c:pt>
                <c:pt idx="30">
                  <c:v>1.3720645988721898E-5</c:v>
                </c:pt>
                <c:pt idx="31">
                  <c:v>1.3650184854477005E-5</c:v>
                </c:pt>
                <c:pt idx="32">
                  <c:v>1.3599541158055387E-5</c:v>
                </c:pt>
                <c:pt idx="33">
                  <c:v>1.365183890834257E-5</c:v>
                </c:pt>
                <c:pt idx="34">
                  <c:v>1.3532918677121145E-5</c:v>
                </c:pt>
                <c:pt idx="35">
                  <c:v>1.3440127815691125E-5</c:v>
                </c:pt>
                <c:pt idx="36">
                  <c:v>1.3500664201171313E-5</c:v>
                </c:pt>
                <c:pt idx="37">
                  <c:v>1.3476197667489994E-5</c:v>
                </c:pt>
                <c:pt idx="38">
                  <c:v>1.3439408031910439E-5</c:v>
                </c:pt>
                <c:pt idx="39">
                  <c:v>1.3401812899374149E-5</c:v>
                </c:pt>
                <c:pt idx="40">
                  <c:v>1.3367401173571314E-5</c:v>
                </c:pt>
                <c:pt idx="41">
                  <c:v>1.3327868403324896E-5</c:v>
                </c:pt>
                <c:pt idx="42">
                  <c:v>1.3302114617726781E-5</c:v>
                </c:pt>
                <c:pt idx="43">
                  <c:v>1.3271765601202207E-5</c:v>
                </c:pt>
                <c:pt idx="44">
                  <c:v>1.3237395899700891E-5</c:v>
                </c:pt>
                <c:pt idx="45">
                  <c:v>1.3220768078095306E-5</c:v>
                </c:pt>
              </c:numCache>
            </c:numRef>
          </c:val>
          <c:smooth val="0"/>
          <c:extLst>
            <c:ext xmlns:c16="http://schemas.microsoft.com/office/drawing/2014/chart" uri="{C3380CC4-5D6E-409C-BE32-E72D297353CC}">
              <c16:uniqueId val="{00000005-ECB1-43D0-9283-B94B624022E2}"/>
            </c:ext>
          </c:extLst>
        </c:ser>
        <c:ser>
          <c:idx val="7"/>
          <c:order val="5"/>
          <c:tx>
            <c:strRef>
              <c:f>CN_Summary_pretax!$A$29</c:f>
              <c:strCache>
                <c:ptCount val="1"/>
                <c:pt idx="0">
                  <c:v>District Heating Sector</c:v>
                </c:pt>
              </c:strCache>
            </c:strRef>
          </c:tx>
          <c:spPr>
            <a:ln w="28575" cap="rnd">
              <a:solidFill>
                <a:schemeClr val="accent2">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CN_Summary_pretax!$B$29:$AU$29</c:f>
              <c:numCache>
                <c:formatCode>General</c:formatCode>
                <c:ptCount val="46"/>
                <c:pt idx="0">
                  <c:v>0</c:v>
                </c:pt>
                <c:pt idx="1">
                  <c:v>0</c:v>
                </c:pt>
                <c:pt idx="2">
                  <c:v>0</c:v>
                </c:pt>
                <c:pt idx="3">
                  <c:v>0</c:v>
                </c:pt>
                <c:pt idx="4">
                  <c:v>0</c:v>
                </c:pt>
                <c:pt idx="5">
                  <c:v>1.2632873116096765E-5</c:v>
                </c:pt>
                <c:pt idx="6">
                  <c:v>1.2632873116096765E-5</c:v>
                </c:pt>
                <c:pt idx="7">
                  <c:v>1.7515970518559284E-5</c:v>
                </c:pt>
                <c:pt idx="8">
                  <c:v>1.5458359191450573E-5</c:v>
                </c:pt>
                <c:pt idx="9">
                  <c:v>1.5044046275471162E-5</c:v>
                </c:pt>
                <c:pt idx="10">
                  <c:v>1.5205122899527638E-5</c:v>
                </c:pt>
                <c:pt idx="11">
                  <c:v>1.5368354563706089E-5</c:v>
                </c:pt>
                <c:pt idx="12">
                  <c:v>1.4781156490543434E-5</c:v>
                </c:pt>
                <c:pt idx="13">
                  <c:v>1.4193958417380777E-5</c:v>
                </c:pt>
                <c:pt idx="14">
                  <c:v>1.4476718992881657E-5</c:v>
                </c:pt>
                <c:pt idx="15">
                  <c:v>1.4976916633970879E-5</c:v>
                </c:pt>
                <c:pt idx="16">
                  <c:v>1.5284839354764401E-5</c:v>
                </c:pt>
                <c:pt idx="17">
                  <c:v>1.5457758778681141E-5</c:v>
                </c:pt>
                <c:pt idx="18">
                  <c:v>1.5554433031261894E-5</c:v>
                </c:pt>
                <c:pt idx="19">
                  <c:v>1.5723584585216862E-5</c:v>
                </c:pt>
                <c:pt idx="20">
                  <c:v>1.5689622140903924E-5</c:v>
                </c:pt>
                <c:pt idx="21">
                  <c:v>1.5584710189064284E-5</c:v>
                </c:pt>
                <c:pt idx="22">
                  <c:v>1.5562577824138161E-5</c:v>
                </c:pt>
                <c:pt idx="23">
                  <c:v>1.5435724481603338E-5</c:v>
                </c:pt>
                <c:pt idx="24">
                  <c:v>1.5307343345221003E-5</c:v>
                </c:pt>
                <c:pt idx="25">
                  <c:v>1.5162079054530517E-5</c:v>
                </c:pt>
                <c:pt idx="26">
                  <c:v>1.5079975619623843E-5</c:v>
                </c:pt>
                <c:pt idx="27">
                  <c:v>1.5083340895260928E-5</c:v>
                </c:pt>
                <c:pt idx="28">
                  <c:v>1.5088218480348427E-5</c:v>
                </c:pt>
                <c:pt idx="29">
                  <c:v>1.5008633840703865E-5</c:v>
                </c:pt>
                <c:pt idx="30">
                  <c:v>1.5100043398269542E-5</c:v>
                </c:pt>
                <c:pt idx="31">
                  <c:v>1.4978511526872505E-5</c:v>
                </c:pt>
                <c:pt idx="32">
                  <c:v>1.4894591256039059E-5</c:v>
                </c:pt>
                <c:pt idx="33">
                  <c:v>1.4911273113184873E-5</c:v>
                </c:pt>
                <c:pt idx="34">
                  <c:v>1.4703962843302007E-5</c:v>
                </c:pt>
                <c:pt idx="35">
                  <c:v>1.4502216633444877E-5</c:v>
                </c:pt>
                <c:pt idx="36">
                  <c:v>1.4642789151813081E-5</c:v>
                </c:pt>
                <c:pt idx="37">
                  <c:v>1.4577775892911599E-5</c:v>
                </c:pt>
                <c:pt idx="38">
                  <c:v>1.4498040086307104E-5</c:v>
                </c:pt>
                <c:pt idx="39">
                  <c:v>1.4417497582090395E-5</c:v>
                </c:pt>
                <c:pt idx="40">
                  <c:v>1.4340745276940357E-5</c:v>
                </c:pt>
                <c:pt idx="41">
                  <c:v>1.4253856904088343E-5</c:v>
                </c:pt>
                <c:pt idx="42">
                  <c:v>1.4193408940010989E-5</c:v>
                </c:pt>
                <c:pt idx="43">
                  <c:v>1.4128409809985149E-5</c:v>
                </c:pt>
                <c:pt idx="44">
                  <c:v>1.406276270976359E-5</c:v>
                </c:pt>
                <c:pt idx="45">
                  <c:v>1.4018978636389727E-5</c:v>
                </c:pt>
              </c:numCache>
            </c:numRef>
          </c:val>
          <c:smooth val="0"/>
          <c:extLst>
            <c:ext xmlns:c16="http://schemas.microsoft.com/office/drawing/2014/chart" uri="{C3380CC4-5D6E-409C-BE32-E72D297353CC}">
              <c16:uniqueId val="{00000006-ECB1-43D0-9283-B94B624022E2}"/>
            </c:ext>
          </c:extLst>
        </c:ser>
        <c:ser>
          <c:idx val="8"/>
          <c:order val="6"/>
          <c:tx>
            <c:strRef>
              <c:f>CN_Summary_pretax!$A$30</c:f>
              <c:strCache>
                <c:ptCount val="1"/>
                <c:pt idx="0">
                  <c:v>LULUCF Sector</c:v>
                </c:pt>
              </c:strCache>
            </c:strRef>
          </c:tx>
          <c:spPr>
            <a:ln w="28575" cap="rnd">
              <a:solidFill>
                <a:schemeClr val="accent3">
                  <a:lumMod val="60000"/>
                </a:schemeClr>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CN_Summary_pretax!$B$30:$AU$30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ECB1-43D0-9283-B94B624022E2}"/>
            </c:ext>
          </c:extLst>
        </c:ser>
        <c:ser>
          <c:idx val="0"/>
          <c:order val="7"/>
          <c:tx>
            <c:strRef>
              <c:f>CN_Summary_pretax!$A$31</c:f>
              <c:strCache>
                <c:ptCount val="1"/>
                <c:pt idx="0">
                  <c:v>Geoengineering Sector</c:v>
                </c:pt>
              </c:strCache>
            </c:strRef>
          </c:tx>
          <c:spPr>
            <a:ln w="28575" cap="rnd">
              <a:solidFill>
                <a:schemeClr val="accent1"/>
              </a:solidFill>
              <a:round/>
            </a:ln>
            <a:effectLst/>
          </c:spPr>
          <c:marker>
            <c:symbol val="none"/>
          </c:marker>
          <c:cat>
            <c:numRef>
              <c:f>CN_Summary_pretax!$B$23:$AU$23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CN_Summary_pretax!$B$31:$AU$31</c:f>
              <c:numCache>
                <c:formatCode>General</c:formatCode>
                <c:ptCount val="46"/>
                <c:pt idx="0">
                  <c:v>0</c:v>
                </c:pt>
                <c:pt idx="1">
                  <c:v>0</c:v>
                </c:pt>
                <c:pt idx="2">
                  <c:v>0</c:v>
                </c:pt>
                <c:pt idx="3">
                  <c:v>0</c:v>
                </c:pt>
                <c:pt idx="4">
                  <c:v>0</c:v>
                </c:pt>
                <c:pt idx="5">
                  <c:v>9.8031277946959943E-6</c:v>
                </c:pt>
                <c:pt idx="6">
                  <c:v>1.1931154759702447E-5</c:v>
                </c:pt>
                <c:pt idx="7">
                  <c:v>1.572486028707234E-5</c:v>
                </c:pt>
                <c:pt idx="8">
                  <c:v>1.3877651729053867E-5</c:v>
                </c:pt>
                <c:pt idx="9">
                  <c:v>1.3505704727201888E-5</c:v>
                </c:pt>
                <c:pt idx="10">
                  <c:v>1.3650310326196111E-5</c:v>
                </c:pt>
                <c:pt idx="11">
                  <c:v>1.3796850599880221E-5</c:v>
                </c:pt>
                <c:pt idx="12">
                  <c:v>1.3323843308164937E-5</c:v>
                </c:pt>
                <c:pt idx="13">
                  <c:v>1.2850836016449652E-5</c:v>
                </c:pt>
                <c:pt idx="14">
                  <c:v>1.3100005187443441E-5</c:v>
                </c:pt>
                <c:pt idx="15">
                  <c:v>1.350902071962008E-5</c:v>
                </c:pt>
                <c:pt idx="16">
                  <c:v>1.3716662995805051E-5</c:v>
                </c:pt>
                <c:pt idx="17">
                  <c:v>1.3828732947337955E-5</c:v>
                </c:pt>
                <c:pt idx="18">
                  <c:v>1.3918301524586477E-5</c:v>
                </c:pt>
                <c:pt idx="19">
                  <c:v>1.4097134395589381E-5</c:v>
                </c:pt>
                <c:pt idx="20">
                  <c:v>1.4099732508500855E-5</c:v>
                </c:pt>
                <c:pt idx="21">
                  <c:v>1.4022046591805428E-5</c:v>
                </c:pt>
                <c:pt idx="22">
                  <c:v>1.3996521887931863E-5</c:v>
                </c:pt>
                <c:pt idx="23">
                  <c:v>1.3946436044582831E-5</c:v>
                </c:pt>
                <c:pt idx="24">
                  <c:v>1.3876981386510855E-5</c:v>
                </c:pt>
                <c:pt idx="25">
                  <c:v>1.3778073646634592E-5</c:v>
                </c:pt>
                <c:pt idx="26">
                  <c:v>1.3699560703006379E-5</c:v>
                </c:pt>
                <c:pt idx="27">
                  <c:v>1.3701206954731072E-5</c:v>
                </c:pt>
                <c:pt idx="28">
                  <c:v>1.3712098743392998E-5</c:v>
                </c:pt>
                <c:pt idx="29">
                  <c:v>1.3671769477208539E-5</c:v>
                </c:pt>
                <c:pt idx="30">
                  <c:v>1.3720645988721898E-5</c:v>
                </c:pt>
                <c:pt idx="31">
                  <c:v>1.3650184854477005E-5</c:v>
                </c:pt>
                <c:pt idx="32">
                  <c:v>1.3599541158055387E-5</c:v>
                </c:pt>
                <c:pt idx="33">
                  <c:v>1.365183890834257E-5</c:v>
                </c:pt>
                <c:pt idx="34">
                  <c:v>1.3532918677121145E-5</c:v>
                </c:pt>
                <c:pt idx="35">
                  <c:v>1.3440127815691125E-5</c:v>
                </c:pt>
                <c:pt idx="36">
                  <c:v>1.3500664201171313E-5</c:v>
                </c:pt>
                <c:pt idx="37">
                  <c:v>1.3476197667489994E-5</c:v>
                </c:pt>
                <c:pt idx="38">
                  <c:v>1.3439408031910439E-5</c:v>
                </c:pt>
                <c:pt idx="39">
                  <c:v>1.3401812899374149E-5</c:v>
                </c:pt>
                <c:pt idx="40">
                  <c:v>1.3367401173571314E-5</c:v>
                </c:pt>
                <c:pt idx="41">
                  <c:v>1.3327868403324896E-5</c:v>
                </c:pt>
                <c:pt idx="42">
                  <c:v>1.3302114617726781E-5</c:v>
                </c:pt>
                <c:pt idx="43">
                  <c:v>1.3271765601202207E-5</c:v>
                </c:pt>
                <c:pt idx="44">
                  <c:v>1.3237395899700891E-5</c:v>
                </c:pt>
                <c:pt idx="45">
                  <c:v>1.3220768078095306E-5</c:v>
                </c:pt>
              </c:numCache>
            </c:numRef>
          </c:val>
          <c:smooth val="0"/>
          <c:extLst>
            <c:ext xmlns:c16="http://schemas.microsoft.com/office/drawing/2014/chart" uri="{C3380CC4-5D6E-409C-BE32-E72D297353CC}">
              <c16:uniqueId val="{00000009-ECB1-43D0-9283-B94B624022E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CN_Summary_pretax!$A$34</c:f>
              <c:strCache>
                <c:ptCount val="1"/>
                <c:pt idx="0">
                  <c:v>Transportation Sector</c:v>
                </c:pt>
              </c:strCache>
            </c:strRef>
          </c:tx>
          <c:spPr>
            <a:ln w="28575" cap="rnd">
              <a:solidFill>
                <a:schemeClr val="accent2"/>
              </a:solidFill>
              <a:round/>
            </a:ln>
            <a:effectLst/>
          </c:spPr>
          <c:marker>
            <c:symbol val="none"/>
          </c:marker>
          <c:val>
            <c:numRef>
              <c:f>CN_Summary_pretax!$B$34:$AU$34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74D-4F2C-92D1-A6573839EFB0}"/>
            </c:ext>
          </c:extLst>
        </c:ser>
        <c:ser>
          <c:idx val="2"/>
          <c:order val="1"/>
          <c:tx>
            <c:strRef>
              <c:f>CN_Summary_pretax!$A$35</c:f>
              <c:strCache>
                <c:ptCount val="1"/>
                <c:pt idx="0">
                  <c:v>Electricity Sector</c:v>
                </c:pt>
              </c:strCache>
            </c:strRef>
          </c:tx>
          <c:spPr>
            <a:ln w="28575" cap="rnd">
              <a:solidFill>
                <a:schemeClr val="accent3"/>
              </a:solidFill>
              <a:round/>
            </a:ln>
            <a:effectLst/>
          </c:spPr>
          <c:marker>
            <c:symbol val="none"/>
          </c:marker>
          <c:val>
            <c:numRef>
              <c:f>CN_Summary_pretax!$B$35:$AU$35</c:f>
              <c:numCache>
                <c:formatCode>General</c:formatCode>
                <c:ptCount val="46"/>
                <c:pt idx="0">
                  <c:v>0</c:v>
                </c:pt>
                <c:pt idx="1">
                  <c:v>0</c:v>
                </c:pt>
                <c:pt idx="2">
                  <c:v>0</c:v>
                </c:pt>
                <c:pt idx="3">
                  <c:v>0</c:v>
                </c:pt>
                <c:pt idx="4">
                  <c:v>0</c:v>
                </c:pt>
                <c:pt idx="5">
                  <c:v>4.8485271526486001E-7</c:v>
                </c:pt>
                <c:pt idx="6">
                  <c:v>4.8556361087913982E-7</c:v>
                </c:pt>
                <c:pt idx="7">
                  <c:v>4.8627554881525972E-7</c:v>
                </c:pt>
                <c:pt idx="8">
                  <c:v>4.8698748675137972E-7</c:v>
                </c:pt>
                <c:pt idx="9">
                  <c:v>4.8841136262361952E-7</c:v>
                </c:pt>
                <c:pt idx="10">
                  <c:v>4.8912330055973942E-7</c:v>
                </c:pt>
                <c:pt idx="11">
                  <c:v>4.9054717643197932E-7</c:v>
                </c:pt>
                <c:pt idx="12">
                  <c:v>4.9125911436809922E-7</c:v>
                </c:pt>
                <c:pt idx="13">
                  <c:v>4.9268299024033912E-7</c:v>
                </c:pt>
                <c:pt idx="14">
                  <c:v>4.9339492817645902E-7</c:v>
                </c:pt>
                <c:pt idx="15">
                  <c:v>4.9481880404869892E-7</c:v>
                </c:pt>
                <c:pt idx="16">
                  <c:v>4.9624267992093883E-7</c:v>
                </c:pt>
                <c:pt idx="17">
                  <c:v>4.9695461785705883E-7</c:v>
                </c:pt>
                <c:pt idx="18">
                  <c:v>4.9837849372929874E-7</c:v>
                </c:pt>
                <c:pt idx="19">
                  <c:v>4.9980236960153864E-7</c:v>
                </c:pt>
                <c:pt idx="20">
                  <c:v>5.0051501522944403E-7</c:v>
                </c:pt>
                <c:pt idx="21">
                  <c:v>5.0193889110168372E-7</c:v>
                </c:pt>
                <c:pt idx="22">
                  <c:v>5.0336276697392373E-7</c:v>
                </c:pt>
                <c:pt idx="23">
                  <c:v>5.0407470491004363E-7</c:v>
                </c:pt>
                <c:pt idx="24">
                  <c:v>5.0549858078228353E-7</c:v>
                </c:pt>
                <c:pt idx="25">
                  <c:v>5.0692245665452343E-7</c:v>
                </c:pt>
                <c:pt idx="26">
                  <c:v>5.0834633252676323E-7</c:v>
                </c:pt>
                <c:pt idx="27">
                  <c:v>5.0977020839900292E-7</c:v>
                </c:pt>
                <c:pt idx="28">
                  <c:v>5.1119408427124293E-7</c:v>
                </c:pt>
                <c:pt idx="29">
                  <c:v>5.1261796014348283E-7</c:v>
                </c:pt>
                <c:pt idx="30">
                  <c:v>5.1404183601572274E-7</c:v>
                </c:pt>
                <c:pt idx="31">
                  <c:v>5.1546571188796253E-7</c:v>
                </c:pt>
                <c:pt idx="32">
                  <c:v>5.1689029545198772E-7</c:v>
                </c:pt>
                <c:pt idx="33">
                  <c:v>5.1831417132422751E-7</c:v>
                </c:pt>
                <c:pt idx="34">
                  <c:v>5.1973804719646742E-7</c:v>
                </c:pt>
                <c:pt idx="35">
                  <c:v>5.2116192306870743E-7</c:v>
                </c:pt>
                <c:pt idx="36">
                  <c:v>5.2258588901081072E-7</c:v>
                </c:pt>
                <c:pt idx="37">
                  <c:v>5.240099005727154E-7</c:v>
                </c:pt>
                <c:pt idx="38">
                  <c:v>5.2543391796204455E-7</c:v>
                </c:pt>
                <c:pt idx="39">
                  <c:v>5.2685793589660689E-7</c:v>
                </c:pt>
                <c:pt idx="40">
                  <c:v>5.2828194685555551E-7</c:v>
                </c:pt>
                <c:pt idx="41">
                  <c:v>5.2970594055344988E-7</c:v>
                </c:pt>
                <c:pt idx="42">
                  <c:v>5.3112990334517634E-7</c:v>
                </c:pt>
                <c:pt idx="43">
                  <c:v>5.3255381756527492E-7</c:v>
                </c:pt>
                <c:pt idx="44">
                  <c:v>5.3397782808287659E-7</c:v>
                </c:pt>
                <c:pt idx="45">
                  <c:v>5.3540183915232034E-7</c:v>
                </c:pt>
              </c:numCache>
            </c:numRef>
          </c:val>
          <c:smooth val="0"/>
          <c:extLst>
            <c:ext xmlns:c16="http://schemas.microsoft.com/office/drawing/2014/chart" uri="{C3380CC4-5D6E-409C-BE32-E72D297353CC}">
              <c16:uniqueId val="{00000001-074D-4F2C-92D1-A6573839EFB0}"/>
            </c:ext>
          </c:extLst>
        </c:ser>
        <c:ser>
          <c:idx val="3"/>
          <c:order val="2"/>
          <c:tx>
            <c:strRef>
              <c:f>CN_Summary_pretax!$A$36</c:f>
              <c:strCache>
                <c:ptCount val="1"/>
                <c:pt idx="0">
                  <c:v>Residential Buildings Sector</c:v>
                </c:pt>
              </c:strCache>
            </c:strRef>
          </c:tx>
          <c:spPr>
            <a:ln w="28575" cap="rnd">
              <a:solidFill>
                <a:schemeClr val="accent4"/>
              </a:solidFill>
              <a:round/>
            </a:ln>
            <a:effectLst/>
          </c:spPr>
          <c:marker>
            <c:symbol val="none"/>
          </c:marker>
          <c:val>
            <c:numRef>
              <c:f>CN_Summary_pretax!$B$36:$AU$36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74D-4F2C-92D1-A6573839EFB0}"/>
            </c:ext>
          </c:extLst>
        </c:ser>
        <c:ser>
          <c:idx val="4"/>
          <c:order val="3"/>
          <c:tx>
            <c:strRef>
              <c:f>CN_Summary_pretax!$A$37</c:f>
              <c:strCache>
                <c:ptCount val="1"/>
                <c:pt idx="0">
                  <c:v>Commercial Buildings Sector</c:v>
                </c:pt>
              </c:strCache>
            </c:strRef>
          </c:tx>
          <c:spPr>
            <a:ln w="28575" cap="rnd">
              <a:solidFill>
                <a:schemeClr val="accent5"/>
              </a:solidFill>
              <a:round/>
            </a:ln>
            <a:effectLst/>
          </c:spPr>
          <c:marker>
            <c:symbol val="none"/>
          </c:marker>
          <c:val>
            <c:numRef>
              <c:f>CN_Summary_pretax!$B$37:$AU$37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74D-4F2C-92D1-A6573839EFB0}"/>
            </c:ext>
          </c:extLst>
        </c:ser>
        <c:ser>
          <c:idx val="5"/>
          <c:order val="4"/>
          <c:tx>
            <c:strRef>
              <c:f>CN_Summary_pretax!$A$38</c:f>
              <c:strCache>
                <c:ptCount val="1"/>
                <c:pt idx="0">
                  <c:v>Industry Sector</c:v>
                </c:pt>
              </c:strCache>
            </c:strRef>
          </c:tx>
          <c:spPr>
            <a:ln w="28575" cap="rnd">
              <a:solidFill>
                <a:schemeClr val="accent6"/>
              </a:solidFill>
              <a:round/>
            </a:ln>
            <a:effectLst/>
          </c:spPr>
          <c:marker>
            <c:symbol val="none"/>
          </c:marker>
          <c:val>
            <c:numRef>
              <c:f>CN_Summary_pretax!$B$38:$AU$38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74D-4F2C-92D1-A6573839EFB0}"/>
            </c:ext>
          </c:extLst>
        </c:ser>
        <c:ser>
          <c:idx val="6"/>
          <c:order val="5"/>
          <c:tx>
            <c:strRef>
              <c:f>CN_Summary_pretax!$A$39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CN_Summary_pretax!$B$39:$AU$39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74D-4F2C-92D1-A6573839EFB0}"/>
            </c:ext>
          </c:extLst>
        </c:ser>
        <c:ser>
          <c:idx val="7"/>
          <c:order val="6"/>
          <c:tx>
            <c:strRef>
              <c:f>CN_Summary_pretax!$A$40</c:f>
              <c:strCache>
                <c:ptCount val="1"/>
                <c:pt idx="0">
                  <c:v>LULUCF Sector</c:v>
                </c:pt>
              </c:strCache>
            </c:strRef>
          </c:tx>
          <c:spPr>
            <a:ln w="28575" cap="rnd">
              <a:solidFill>
                <a:schemeClr val="accent2">
                  <a:lumMod val="60000"/>
                </a:schemeClr>
              </a:solidFill>
              <a:round/>
            </a:ln>
            <a:effectLst/>
          </c:spPr>
          <c:marker>
            <c:symbol val="none"/>
          </c:marker>
          <c:val>
            <c:numRef>
              <c:f>CN_Summary_pretax!$B$40:$AU$40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74D-4F2C-92D1-A6573839EFB0}"/>
            </c:ext>
          </c:extLst>
        </c:ser>
        <c:ser>
          <c:idx val="8"/>
          <c:order val="7"/>
          <c:tx>
            <c:strRef>
              <c:f>CN_Summary_pretax!$A$41</c:f>
              <c:strCache>
                <c:ptCount val="1"/>
                <c:pt idx="0">
                  <c:v>Geoengineering Sector</c:v>
                </c:pt>
              </c:strCache>
            </c:strRef>
          </c:tx>
          <c:spPr>
            <a:ln w="28575" cap="rnd">
              <a:solidFill>
                <a:schemeClr val="accent3">
                  <a:lumMod val="60000"/>
                </a:schemeClr>
              </a:solidFill>
              <a:round/>
            </a:ln>
            <a:effectLst/>
          </c:spPr>
          <c:marker>
            <c:symbol val="none"/>
          </c:marker>
          <c:val>
            <c:numRef>
              <c:f>CN_Summary_pretax!$B$41:$AU$41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74D-4F2C-92D1-A6573839EFB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CN_Summary_pretax!$A$44</c:f>
              <c:strCache>
                <c:ptCount val="1"/>
                <c:pt idx="0">
                  <c:v>Transportation Sector</c:v>
                </c:pt>
              </c:strCache>
            </c:strRef>
          </c:tx>
          <c:spPr>
            <a:ln w="28575" cap="rnd">
              <a:solidFill>
                <a:schemeClr val="accent2"/>
              </a:solidFill>
              <a:round/>
            </a:ln>
            <a:effectLst/>
          </c:spPr>
          <c:marker>
            <c:symbol val="none"/>
          </c:marker>
          <c:val>
            <c:numRef>
              <c:f>CN_Summary_pretax!$B$44:$AU$44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FF1-40BA-93A6-605C70313D03}"/>
            </c:ext>
          </c:extLst>
        </c:ser>
        <c:ser>
          <c:idx val="2"/>
          <c:order val="1"/>
          <c:tx>
            <c:strRef>
              <c:f>CN_Summary_pretax!$A$45</c:f>
              <c:strCache>
                <c:ptCount val="1"/>
                <c:pt idx="0">
                  <c:v>Electricity Sector</c:v>
                </c:pt>
              </c:strCache>
            </c:strRef>
          </c:tx>
          <c:spPr>
            <a:ln w="28575" cap="rnd">
              <a:solidFill>
                <a:schemeClr val="accent3"/>
              </a:solidFill>
              <a:round/>
            </a:ln>
            <a:effectLst/>
          </c:spPr>
          <c:marker>
            <c:symbol val="none"/>
          </c:marker>
          <c:val>
            <c:numRef>
              <c:f>CN_Summary_pretax!$B$45:$AU$45</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1-2FF1-40BA-93A6-605C70313D03}"/>
            </c:ext>
          </c:extLst>
        </c:ser>
        <c:ser>
          <c:idx val="3"/>
          <c:order val="2"/>
          <c:tx>
            <c:strRef>
              <c:f>CN_Summary_pretax!$A$46</c:f>
              <c:strCache>
                <c:ptCount val="1"/>
                <c:pt idx="0">
                  <c:v>Residential Buildings Sector</c:v>
                </c:pt>
              </c:strCache>
            </c:strRef>
          </c:tx>
          <c:spPr>
            <a:ln w="28575" cap="rnd">
              <a:solidFill>
                <a:schemeClr val="accent4"/>
              </a:solidFill>
              <a:round/>
            </a:ln>
            <a:effectLst/>
          </c:spPr>
          <c:marker>
            <c:symbol val="none"/>
          </c:marker>
          <c:val>
            <c:numRef>
              <c:f>CN_Summary_pretax!$B$46:$AU$46</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2-2FF1-40BA-93A6-605C70313D03}"/>
            </c:ext>
          </c:extLst>
        </c:ser>
        <c:ser>
          <c:idx val="4"/>
          <c:order val="3"/>
          <c:tx>
            <c:strRef>
              <c:f>CN_Summary_pretax!$A$47</c:f>
              <c:strCache>
                <c:ptCount val="1"/>
                <c:pt idx="0">
                  <c:v>Commercial Buildings Sector</c:v>
                </c:pt>
              </c:strCache>
            </c:strRef>
          </c:tx>
          <c:spPr>
            <a:ln w="28575" cap="rnd">
              <a:solidFill>
                <a:schemeClr val="accent5"/>
              </a:solidFill>
              <a:round/>
            </a:ln>
            <a:effectLst/>
          </c:spPr>
          <c:marker>
            <c:symbol val="none"/>
          </c:marker>
          <c:val>
            <c:numRef>
              <c:f>CN_Summary_pretax!$B$47:$AU$47</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3-2FF1-40BA-93A6-605C70313D03}"/>
            </c:ext>
          </c:extLst>
        </c:ser>
        <c:ser>
          <c:idx val="5"/>
          <c:order val="4"/>
          <c:tx>
            <c:strRef>
              <c:f>CN_Summary_pretax!$A$48</c:f>
              <c:strCache>
                <c:ptCount val="1"/>
                <c:pt idx="0">
                  <c:v>Industry Sector</c:v>
                </c:pt>
              </c:strCache>
            </c:strRef>
          </c:tx>
          <c:spPr>
            <a:ln w="28575" cap="rnd">
              <a:solidFill>
                <a:schemeClr val="accent6"/>
              </a:solidFill>
              <a:round/>
            </a:ln>
            <a:effectLst/>
          </c:spPr>
          <c:marker>
            <c:symbol val="none"/>
          </c:marker>
          <c:val>
            <c:numRef>
              <c:f>CN_Summary_pretax!$B$48:$AU$48</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4-2FF1-40BA-93A6-605C70313D03}"/>
            </c:ext>
          </c:extLst>
        </c:ser>
        <c:ser>
          <c:idx val="6"/>
          <c:order val="5"/>
          <c:tx>
            <c:strRef>
              <c:f>CN_Summary_pretax!$A$49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CN_Summary_pretax!$B$49:$AU$49</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5-2FF1-40BA-93A6-605C70313D03}"/>
            </c:ext>
          </c:extLst>
        </c:ser>
        <c:ser>
          <c:idx val="7"/>
          <c:order val="6"/>
          <c:tx>
            <c:strRef>
              <c:f>CN_Summary_pretax!$A$50</c:f>
              <c:strCache>
                <c:ptCount val="1"/>
                <c:pt idx="0">
                  <c:v>LULUCF Sector</c:v>
                </c:pt>
              </c:strCache>
            </c:strRef>
          </c:tx>
          <c:spPr>
            <a:ln w="28575" cap="rnd">
              <a:solidFill>
                <a:schemeClr val="accent2">
                  <a:lumMod val="60000"/>
                </a:schemeClr>
              </a:solidFill>
              <a:round/>
            </a:ln>
            <a:effectLst/>
          </c:spPr>
          <c:marker>
            <c:symbol val="none"/>
          </c:marker>
          <c:val>
            <c:numRef>
              <c:f>CN_Summary_pretax!$B$50:$AU$50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FF1-40BA-93A6-605C70313D03}"/>
            </c:ext>
          </c:extLst>
        </c:ser>
        <c:ser>
          <c:idx val="8"/>
          <c:order val="7"/>
          <c:tx>
            <c:strRef>
              <c:f>CN_Summary_pretax!$A$51</c:f>
              <c:strCache>
                <c:ptCount val="1"/>
                <c:pt idx="0">
                  <c:v>Geoengineering Sector</c:v>
                </c:pt>
              </c:strCache>
            </c:strRef>
          </c:tx>
          <c:spPr>
            <a:ln w="28575" cap="rnd">
              <a:solidFill>
                <a:schemeClr val="accent3">
                  <a:lumMod val="60000"/>
                </a:schemeClr>
              </a:solidFill>
              <a:round/>
            </a:ln>
            <a:effectLst/>
          </c:spPr>
          <c:marker>
            <c:symbol val="none"/>
          </c:marker>
          <c:val>
            <c:numRef>
              <c:f>CN_Summary_pretax!$B$51:$AU$51</c:f>
              <c:numCache>
                <c:formatCode>General</c:formatCode>
                <c:ptCount val="46"/>
                <c:pt idx="0">
                  <c:v>0</c:v>
                </c:pt>
                <c:pt idx="1">
                  <c:v>0</c:v>
                </c:pt>
                <c:pt idx="2">
                  <c:v>7.4375291430998693E-6</c:v>
                </c:pt>
                <c:pt idx="3">
                  <c:v>8.0829752665773895E-6</c:v>
                </c:pt>
                <c:pt idx="4">
                  <c:v>7.6313492973834727E-6</c:v>
                </c:pt>
                <c:pt idx="5">
                  <c:v>7.2212608414075155E-6</c:v>
                </c:pt>
                <c:pt idx="6">
                  <c:v>7.7268280971456855E-6</c:v>
                </c:pt>
                <c:pt idx="7">
                  <c:v>7.7268280971456855E-6</c:v>
                </c:pt>
                <c:pt idx="8">
                  <c:v>7.7268280971456855E-6</c:v>
                </c:pt>
                <c:pt idx="9">
                  <c:v>7.7268280971456855E-6</c:v>
                </c:pt>
                <c:pt idx="10">
                  <c:v>7.7268280971456855E-6</c:v>
                </c:pt>
                <c:pt idx="11">
                  <c:v>7.7268280971456855E-6</c:v>
                </c:pt>
                <c:pt idx="12">
                  <c:v>7.7268280971456855E-6</c:v>
                </c:pt>
                <c:pt idx="13">
                  <c:v>7.7268280971456855E-6</c:v>
                </c:pt>
                <c:pt idx="14">
                  <c:v>7.7268280971456855E-6</c:v>
                </c:pt>
                <c:pt idx="15">
                  <c:v>7.7268280971456855E-6</c:v>
                </c:pt>
                <c:pt idx="16">
                  <c:v>7.7268280971456855E-6</c:v>
                </c:pt>
                <c:pt idx="17">
                  <c:v>7.7268280971456855E-6</c:v>
                </c:pt>
                <c:pt idx="18">
                  <c:v>7.7268280971456855E-6</c:v>
                </c:pt>
                <c:pt idx="19">
                  <c:v>7.7268280971456855E-6</c:v>
                </c:pt>
                <c:pt idx="20">
                  <c:v>7.7268280971456855E-6</c:v>
                </c:pt>
                <c:pt idx="21">
                  <c:v>7.7268280971456855E-6</c:v>
                </c:pt>
                <c:pt idx="22">
                  <c:v>7.7268280971456855E-6</c:v>
                </c:pt>
                <c:pt idx="23">
                  <c:v>7.7268280971456855E-6</c:v>
                </c:pt>
                <c:pt idx="24">
                  <c:v>7.7268280971456855E-6</c:v>
                </c:pt>
                <c:pt idx="25">
                  <c:v>7.7268280971456855E-6</c:v>
                </c:pt>
                <c:pt idx="26">
                  <c:v>7.7268280971456855E-6</c:v>
                </c:pt>
                <c:pt idx="27">
                  <c:v>7.7268280971456855E-6</c:v>
                </c:pt>
                <c:pt idx="28">
                  <c:v>7.7268280971456855E-6</c:v>
                </c:pt>
                <c:pt idx="29">
                  <c:v>7.7268280971456855E-6</c:v>
                </c:pt>
                <c:pt idx="30">
                  <c:v>7.7268280971456855E-6</c:v>
                </c:pt>
                <c:pt idx="31">
                  <c:v>7.7268280971456855E-6</c:v>
                </c:pt>
                <c:pt idx="32">
                  <c:v>7.7268280971456855E-6</c:v>
                </c:pt>
                <c:pt idx="33">
                  <c:v>7.7268280971456855E-6</c:v>
                </c:pt>
                <c:pt idx="34">
                  <c:v>7.7268280971456855E-6</c:v>
                </c:pt>
                <c:pt idx="35">
                  <c:v>7.7268280971456855E-6</c:v>
                </c:pt>
                <c:pt idx="36">
                  <c:v>7.7268280971456838E-6</c:v>
                </c:pt>
                <c:pt idx="37">
                  <c:v>7.7268280971456838E-6</c:v>
                </c:pt>
                <c:pt idx="38">
                  <c:v>7.7268280971456821E-6</c:v>
                </c:pt>
                <c:pt idx="39">
                  <c:v>7.7268280971456838E-6</c:v>
                </c:pt>
                <c:pt idx="40">
                  <c:v>7.7268280971456821E-6</c:v>
                </c:pt>
                <c:pt idx="41">
                  <c:v>7.7268280971456821E-6</c:v>
                </c:pt>
                <c:pt idx="42">
                  <c:v>7.7268280971456821E-6</c:v>
                </c:pt>
                <c:pt idx="43">
                  <c:v>7.7268280971456804E-6</c:v>
                </c:pt>
                <c:pt idx="44">
                  <c:v>7.7268280971456821E-6</c:v>
                </c:pt>
                <c:pt idx="45">
                  <c:v>7.7268280971456787E-6</c:v>
                </c:pt>
              </c:numCache>
            </c:numRef>
          </c:val>
          <c:smooth val="0"/>
          <c:extLst>
            <c:ext xmlns:c16="http://schemas.microsoft.com/office/drawing/2014/chart" uri="{C3380CC4-5D6E-409C-BE32-E72D297353CC}">
              <c16:uniqueId val="{00000007-2FF1-40BA-93A6-605C70313D0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CN_Summary_pretax!$A$54</c:f>
              <c:strCache>
                <c:ptCount val="1"/>
                <c:pt idx="0">
                  <c:v>Transportation Sector</c:v>
                </c:pt>
              </c:strCache>
            </c:strRef>
          </c:tx>
          <c:spPr>
            <a:ln w="28575" cap="rnd">
              <a:solidFill>
                <a:schemeClr val="accent2"/>
              </a:solidFill>
              <a:round/>
            </a:ln>
            <a:effectLst/>
          </c:spPr>
          <c:marker>
            <c:symbol val="none"/>
          </c:marker>
          <c:val>
            <c:numRef>
              <c:f>CN_Summary_pretax!$B$54:$AU$54</c:f>
              <c:numCache>
                <c:formatCode>General</c:formatCode>
                <c:ptCount val="46"/>
                <c:pt idx="0">
                  <c:v>2.5680030071877281E-5</c:v>
                </c:pt>
                <c:pt idx="1">
                  <c:v>2.1628556902984764E-5</c:v>
                </c:pt>
                <c:pt idx="2">
                  <c:v>2.2834935109924392E-5</c:v>
                </c:pt>
                <c:pt idx="3">
                  <c:v>2.6629830211359307E-5</c:v>
                </c:pt>
                <c:pt idx="4">
                  <c:v>2.3331877325311538E-5</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0-7B92-49BF-8F65-D8D767C46AD8}"/>
            </c:ext>
          </c:extLst>
        </c:ser>
        <c:ser>
          <c:idx val="2"/>
          <c:order val="1"/>
          <c:tx>
            <c:strRef>
              <c:f>CN_Summary_pretax!$A$55</c:f>
              <c:strCache>
                <c:ptCount val="1"/>
                <c:pt idx="0">
                  <c:v>Electricity Sector</c:v>
                </c:pt>
              </c:strCache>
            </c:strRef>
          </c:tx>
          <c:spPr>
            <a:ln w="28575" cap="rnd">
              <a:solidFill>
                <a:schemeClr val="accent3"/>
              </a:solidFill>
              <a:round/>
            </a:ln>
            <a:effectLst/>
          </c:spPr>
          <c:marker>
            <c:symbol val="none"/>
          </c:marker>
          <c:val>
            <c:numRef>
              <c:f>CN_Summary_pretax!$B$55:$AU$55</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1-7B92-49BF-8F65-D8D767C46AD8}"/>
            </c:ext>
          </c:extLst>
        </c:ser>
        <c:ser>
          <c:idx val="3"/>
          <c:order val="2"/>
          <c:tx>
            <c:strRef>
              <c:f>CN_Summary_pretax!$A$56</c:f>
              <c:strCache>
                <c:ptCount val="1"/>
                <c:pt idx="0">
                  <c:v>Residential Buildings Sector</c:v>
                </c:pt>
              </c:strCache>
            </c:strRef>
          </c:tx>
          <c:spPr>
            <a:ln w="28575" cap="rnd">
              <a:solidFill>
                <a:schemeClr val="accent4"/>
              </a:solidFill>
              <a:round/>
            </a:ln>
            <a:effectLst/>
          </c:spPr>
          <c:marker>
            <c:symbol val="none"/>
          </c:marker>
          <c:val>
            <c:numRef>
              <c:f>CN_Summary_pretax!$B$56:$AU$56</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2-7B92-49BF-8F65-D8D767C46AD8}"/>
            </c:ext>
          </c:extLst>
        </c:ser>
        <c:ser>
          <c:idx val="4"/>
          <c:order val="3"/>
          <c:tx>
            <c:strRef>
              <c:f>CN_Summary_pretax!$A$57</c:f>
              <c:strCache>
                <c:ptCount val="1"/>
                <c:pt idx="0">
                  <c:v>Commercial Buildings Sector</c:v>
                </c:pt>
              </c:strCache>
            </c:strRef>
          </c:tx>
          <c:spPr>
            <a:ln w="28575" cap="rnd">
              <a:solidFill>
                <a:schemeClr val="accent5"/>
              </a:solidFill>
              <a:round/>
            </a:ln>
            <a:effectLst/>
          </c:spPr>
          <c:marker>
            <c:symbol val="none"/>
          </c:marker>
          <c:val>
            <c:numRef>
              <c:f>CN_Summary_pretax!$B$57:$AU$57</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3-7B92-49BF-8F65-D8D767C46AD8}"/>
            </c:ext>
          </c:extLst>
        </c:ser>
        <c:ser>
          <c:idx val="5"/>
          <c:order val="4"/>
          <c:tx>
            <c:strRef>
              <c:f>CN_Summary_pretax!$A$58</c:f>
              <c:strCache>
                <c:ptCount val="1"/>
                <c:pt idx="0">
                  <c:v>Industry Sector</c:v>
                </c:pt>
              </c:strCache>
            </c:strRef>
          </c:tx>
          <c:spPr>
            <a:ln w="28575" cap="rnd">
              <a:solidFill>
                <a:schemeClr val="accent6"/>
              </a:solidFill>
              <a:round/>
            </a:ln>
            <a:effectLst/>
          </c:spPr>
          <c:marker>
            <c:symbol val="none"/>
          </c:marker>
          <c:val>
            <c:numRef>
              <c:f>CN_Summary_pretax!$B$58:$AU$58</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4-7B92-49BF-8F65-D8D767C46AD8}"/>
            </c:ext>
          </c:extLst>
        </c:ser>
        <c:ser>
          <c:idx val="6"/>
          <c:order val="5"/>
          <c:tx>
            <c:strRef>
              <c:f>CN_Summary_pretax!$A$59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CN_Summary_pretax!$B$59:$AU$59</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5-7B92-49BF-8F65-D8D767C46AD8}"/>
            </c:ext>
          </c:extLst>
        </c:ser>
        <c:ser>
          <c:idx val="7"/>
          <c:order val="6"/>
          <c:tx>
            <c:strRef>
              <c:f>CN_Summary_pretax!$A$60</c:f>
              <c:strCache>
                <c:ptCount val="1"/>
                <c:pt idx="0">
                  <c:v>LULUCF Sector</c:v>
                </c:pt>
              </c:strCache>
            </c:strRef>
          </c:tx>
          <c:spPr>
            <a:ln w="28575" cap="rnd">
              <a:solidFill>
                <a:schemeClr val="accent2">
                  <a:lumMod val="60000"/>
                </a:schemeClr>
              </a:solidFill>
              <a:round/>
            </a:ln>
            <a:effectLst/>
          </c:spPr>
          <c:marker>
            <c:symbol val="none"/>
          </c:marker>
          <c:val>
            <c:numRef>
              <c:f>CN_Summary_pretax!$B$60:$AU$60</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6-7B92-49BF-8F65-D8D767C46AD8}"/>
            </c:ext>
          </c:extLst>
        </c:ser>
        <c:ser>
          <c:idx val="8"/>
          <c:order val="7"/>
          <c:tx>
            <c:strRef>
              <c:f>CN_Summary_pretax!$A$61</c:f>
              <c:strCache>
                <c:ptCount val="1"/>
                <c:pt idx="0">
                  <c:v>Geoengineering Sector</c:v>
                </c:pt>
              </c:strCache>
            </c:strRef>
          </c:tx>
          <c:spPr>
            <a:ln w="28575" cap="rnd">
              <a:solidFill>
                <a:schemeClr val="accent3">
                  <a:lumMod val="60000"/>
                </a:schemeClr>
              </a:solidFill>
              <a:round/>
            </a:ln>
            <a:effectLst/>
          </c:spPr>
          <c:marker>
            <c:symbol val="none"/>
          </c:marker>
          <c:val>
            <c:numRef>
              <c:f>CN_Summary_pretax!$B$61:$AU$61</c:f>
              <c:numCache>
                <c:formatCode>General</c:formatCode>
                <c:ptCount val="46"/>
                <c:pt idx="0">
                  <c:v>0</c:v>
                </c:pt>
                <c:pt idx="1">
                  <c:v>0</c:v>
                </c:pt>
                <c:pt idx="2">
                  <c:v>0</c:v>
                </c:pt>
                <c:pt idx="3">
                  <c:v>0</c:v>
                </c:pt>
                <c:pt idx="4">
                  <c:v>0</c:v>
                </c:pt>
                <c:pt idx="5">
                  <c:v>1.0622910139511859E-5</c:v>
                </c:pt>
                <c:pt idx="6">
                  <c:v>1.4082965209053037E-5</c:v>
                </c:pt>
                <c:pt idx="7">
                  <c:v>1.5078266935884773E-5</c:v>
                </c:pt>
                <c:pt idx="8">
                  <c:v>1.5416216165197419E-5</c:v>
                </c:pt>
                <c:pt idx="9">
                  <c:v>1.5314698347782803E-5</c:v>
                </c:pt>
                <c:pt idx="10">
                  <c:v>1.5147696726248078E-5</c:v>
                </c:pt>
                <c:pt idx="11">
                  <c:v>1.5036248822216439E-5</c:v>
                </c:pt>
                <c:pt idx="12">
                  <c:v>1.5066217014358961E-5</c:v>
                </c:pt>
                <c:pt idx="13">
                  <c:v>1.5661449967533155E-5</c:v>
                </c:pt>
                <c:pt idx="14">
                  <c:v>1.5955468114664892E-5</c:v>
                </c:pt>
                <c:pt idx="15">
                  <c:v>1.6364662720223169E-5</c:v>
                </c:pt>
                <c:pt idx="16">
                  <c:v>1.7599862950195678E-5</c:v>
                </c:pt>
                <c:pt idx="17">
                  <c:v>1.7557122840788229E-5</c:v>
                </c:pt>
                <c:pt idx="18">
                  <c:v>1.7936948859325895E-5</c:v>
                </c:pt>
                <c:pt idx="19">
                  <c:v>1.8177699255043878E-5</c:v>
                </c:pt>
                <c:pt idx="20">
                  <c:v>1.8723263403698525E-5</c:v>
                </c:pt>
                <c:pt idx="21">
                  <c:v>1.8446116657048539E-5</c:v>
                </c:pt>
                <c:pt idx="22">
                  <c:v>1.8550659094491848E-5</c:v>
                </c:pt>
                <c:pt idx="23">
                  <c:v>1.8865871531238152E-5</c:v>
                </c:pt>
                <c:pt idx="24">
                  <c:v>1.9152530492853742E-5</c:v>
                </c:pt>
                <c:pt idx="25">
                  <c:v>1.9229849601802764E-5</c:v>
                </c:pt>
                <c:pt idx="26">
                  <c:v>1.9440302460270124E-5</c:v>
                </c:pt>
                <c:pt idx="27">
                  <c:v>1.9656912374937444E-5</c:v>
                </c:pt>
                <c:pt idx="28">
                  <c:v>1.966732468707192E-5</c:v>
                </c:pt>
                <c:pt idx="29">
                  <c:v>1.9820493665030563E-5</c:v>
                </c:pt>
                <c:pt idx="30">
                  <c:v>2.0044438402605329E-5</c:v>
                </c:pt>
                <c:pt idx="31">
                  <c:v>2.0326467584572896E-5</c:v>
                </c:pt>
                <c:pt idx="32">
                  <c:v>2.045621930787191E-5</c:v>
                </c:pt>
                <c:pt idx="33">
                  <c:v>2.0608474742086541E-5</c:v>
                </c:pt>
                <c:pt idx="34">
                  <c:v>2.0746632675452363E-5</c:v>
                </c:pt>
                <c:pt idx="35">
                  <c:v>2.0974879688524423E-5</c:v>
                </c:pt>
                <c:pt idx="36">
                  <c:v>2.1118668011307406E-5</c:v>
                </c:pt>
                <c:pt idx="37">
                  <c:v>2.1290402910923983E-5</c:v>
                </c:pt>
                <c:pt idx="38">
                  <c:v>2.1471303809156657E-5</c:v>
                </c:pt>
                <c:pt idx="39">
                  <c:v>2.1668270989268717E-5</c:v>
                </c:pt>
                <c:pt idx="40">
                  <c:v>2.1840356884968664E-5</c:v>
                </c:pt>
                <c:pt idx="41">
                  <c:v>2.2002080521048095E-5</c:v>
                </c:pt>
                <c:pt idx="42">
                  <c:v>2.2165370787132066E-5</c:v>
                </c:pt>
                <c:pt idx="43">
                  <c:v>2.2347920295614625E-5</c:v>
                </c:pt>
                <c:pt idx="44">
                  <c:v>2.2527216221640181E-5</c:v>
                </c:pt>
                <c:pt idx="45">
                  <c:v>2.2704514624067029E-5</c:v>
                </c:pt>
              </c:numCache>
            </c:numRef>
          </c:val>
          <c:smooth val="0"/>
          <c:extLst>
            <c:ext xmlns:c16="http://schemas.microsoft.com/office/drawing/2014/chart" uri="{C3380CC4-5D6E-409C-BE32-E72D297353CC}">
              <c16:uniqueId val="{00000007-7B92-49BF-8F65-D8D767C46AD8}"/>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CN_Summary_pretax!$A$64</c:f>
              <c:strCache>
                <c:ptCount val="1"/>
                <c:pt idx="0">
                  <c:v>Transportation Sector</c:v>
                </c:pt>
              </c:strCache>
            </c:strRef>
          </c:tx>
          <c:spPr>
            <a:ln w="28575" cap="rnd">
              <a:solidFill>
                <a:schemeClr val="accent2"/>
              </a:solidFill>
              <a:round/>
            </a:ln>
            <a:effectLst/>
          </c:spPr>
          <c:marker>
            <c:symbol val="none"/>
          </c:marker>
          <c:val>
            <c:numRef>
              <c:f>CN_Summary_pretax!$B$64:$AU$64</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1.41414707378301E-5</c:v>
                </c:pt>
                <c:pt idx="8">
                  <c:v>1.5080156858510691E-5</c:v>
                </c:pt>
                <c:pt idx="9">
                  <c:v>1.6527011427427343E-5</c:v>
                </c:pt>
                <c:pt idx="10">
                  <c:v>1.6899350034039089E-5</c:v>
                </c:pt>
                <c:pt idx="11">
                  <c:v>1.7209129713334492E-5</c:v>
                </c:pt>
                <c:pt idx="12">
                  <c:v>1.7408564881274521E-5</c:v>
                </c:pt>
                <c:pt idx="13">
                  <c:v>1.8111466356325603E-5</c:v>
                </c:pt>
                <c:pt idx="14">
                  <c:v>1.8461110548262776E-5</c:v>
                </c:pt>
                <c:pt idx="15">
                  <c:v>1.878361934733578E-5</c:v>
                </c:pt>
                <c:pt idx="16">
                  <c:v>1.9678007518183355E-5</c:v>
                </c:pt>
                <c:pt idx="17">
                  <c:v>1.9920142297801996E-5</c:v>
                </c:pt>
                <c:pt idx="18">
                  <c:v>2.0300338447841515E-5</c:v>
                </c:pt>
                <c:pt idx="19">
                  <c:v>2.0541938358733501E-5</c:v>
                </c:pt>
                <c:pt idx="20">
                  <c:v>2.0723238477361242E-5</c:v>
                </c:pt>
                <c:pt idx="21">
                  <c:v>2.0468121629639314E-5</c:v>
                </c:pt>
                <c:pt idx="22">
                  <c:v>2.0419012513132466E-5</c:v>
                </c:pt>
                <c:pt idx="23">
                  <c:v>2.0681956444803932E-5</c:v>
                </c:pt>
                <c:pt idx="24">
                  <c:v>2.0930275841520328E-5</c:v>
                </c:pt>
                <c:pt idx="25">
                  <c:v>2.0807048382438886E-5</c:v>
                </c:pt>
                <c:pt idx="26">
                  <c:v>2.1240557192563088E-5</c:v>
                </c:pt>
                <c:pt idx="27">
                  <c:v>2.1418234062107336E-5</c:v>
                </c:pt>
                <c:pt idx="28">
                  <c:v>2.1542765588690349E-5</c:v>
                </c:pt>
                <c:pt idx="29">
                  <c:v>2.1712422208261826E-5</c:v>
                </c:pt>
                <c:pt idx="30">
                  <c:v>2.1940237043397704E-5</c:v>
                </c:pt>
                <c:pt idx="31">
                  <c:v>2.2223983451074324E-5</c:v>
                </c:pt>
                <c:pt idx="32">
                  <c:v>2.2426383784959191E-5</c:v>
                </c:pt>
                <c:pt idx="33">
                  <c:v>2.2591506357104959E-5</c:v>
                </c:pt>
                <c:pt idx="34">
                  <c:v>2.2718282325926463E-5</c:v>
                </c:pt>
                <c:pt idx="35">
                  <c:v>2.2926867971418738E-5</c:v>
                </c:pt>
                <c:pt idx="36">
                  <c:v>2.317576874246908E-5</c:v>
                </c:pt>
                <c:pt idx="37">
                  <c:v>2.3345989446419292E-5</c:v>
                </c:pt>
                <c:pt idx="38">
                  <c:v>2.3551371378197199E-5</c:v>
                </c:pt>
                <c:pt idx="39">
                  <c:v>2.3758592240485432E-5</c:v>
                </c:pt>
                <c:pt idx="40">
                  <c:v>2.3954247923556831E-5</c:v>
                </c:pt>
                <c:pt idx="41">
                  <c:v>2.4140288511364006E-5</c:v>
                </c:pt>
                <c:pt idx="42">
                  <c:v>2.4325545962208126E-5</c:v>
                </c:pt>
                <c:pt idx="43">
                  <c:v>2.4525234284193594E-5</c:v>
                </c:pt>
                <c:pt idx="44">
                  <c:v>2.4730745937939295E-5</c:v>
                </c:pt>
                <c:pt idx="45">
                  <c:v>2.493553531923235E-5</c:v>
                </c:pt>
              </c:numCache>
            </c:numRef>
          </c:val>
          <c:smooth val="0"/>
          <c:extLst>
            <c:ext xmlns:c16="http://schemas.microsoft.com/office/drawing/2014/chart" uri="{C3380CC4-5D6E-409C-BE32-E72D297353CC}">
              <c16:uniqueId val="{00000000-ED3A-49B4-AD50-60CCA165FF5D}"/>
            </c:ext>
          </c:extLst>
        </c:ser>
        <c:ser>
          <c:idx val="2"/>
          <c:order val="1"/>
          <c:tx>
            <c:strRef>
              <c:f>CN_Summary_pretax!$A$65</c:f>
              <c:strCache>
                <c:ptCount val="1"/>
                <c:pt idx="0">
                  <c:v>Electricity Sector</c:v>
                </c:pt>
              </c:strCache>
            </c:strRef>
          </c:tx>
          <c:spPr>
            <a:ln w="28575" cap="rnd">
              <a:solidFill>
                <a:schemeClr val="accent3"/>
              </a:solidFill>
              <a:round/>
            </a:ln>
            <a:effectLst/>
          </c:spPr>
          <c:marker>
            <c:symbol val="none"/>
          </c:marker>
          <c:val>
            <c:numRef>
              <c:f>CN_Summary_pretax!$B$65:$AU$65</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1.4206540978578539E-5</c:v>
                </c:pt>
                <c:pt idx="8">
                  <c:v>1.4585869617831177E-5</c:v>
                </c:pt>
                <c:pt idx="9">
                  <c:v>1.5048744017380238E-5</c:v>
                </c:pt>
                <c:pt idx="10">
                  <c:v>1.4911324011743827E-5</c:v>
                </c:pt>
                <c:pt idx="11">
                  <c:v>1.4571741527597658E-5</c:v>
                </c:pt>
                <c:pt idx="12">
                  <c:v>1.415738418413734E-5</c:v>
                </c:pt>
                <c:pt idx="13">
                  <c:v>1.473132082479158E-5</c:v>
                </c:pt>
                <c:pt idx="14">
                  <c:v>1.4984029907514385E-5</c:v>
                </c:pt>
                <c:pt idx="15">
                  <c:v>1.5282368801555342E-5</c:v>
                </c:pt>
                <c:pt idx="16">
                  <c:v>1.5814881716132623E-5</c:v>
                </c:pt>
                <c:pt idx="17">
                  <c:v>1.5862832602168839E-5</c:v>
                </c:pt>
                <c:pt idx="18">
                  <c:v>1.6179169050263539E-5</c:v>
                </c:pt>
                <c:pt idx="19">
                  <c:v>1.6394090822449143E-5</c:v>
                </c:pt>
                <c:pt idx="20">
                  <c:v>1.6578997541650177E-5</c:v>
                </c:pt>
                <c:pt idx="21">
                  <c:v>1.6450269796230411E-5</c:v>
                </c:pt>
                <c:pt idx="22">
                  <c:v>1.643882576155799E-5</c:v>
                </c:pt>
                <c:pt idx="23">
                  <c:v>1.6673975511044039E-5</c:v>
                </c:pt>
                <c:pt idx="24">
                  <c:v>1.6835318106188442E-5</c:v>
                </c:pt>
                <c:pt idx="25">
                  <c:v>1.6760735358521013E-5</c:v>
                </c:pt>
                <c:pt idx="26">
                  <c:v>1.7266340119478182E-5</c:v>
                </c:pt>
                <c:pt idx="27">
                  <c:v>1.7463318430334993E-5</c:v>
                </c:pt>
                <c:pt idx="28">
                  <c:v>1.7588282152298231E-5</c:v>
                </c:pt>
                <c:pt idx="29">
                  <c:v>1.7769452928672919E-5</c:v>
                </c:pt>
                <c:pt idx="30">
                  <c:v>1.8026298615396031E-5</c:v>
                </c:pt>
                <c:pt idx="31">
                  <c:v>1.8337778834546962E-5</c:v>
                </c:pt>
                <c:pt idx="32">
                  <c:v>1.8561285060578323E-5</c:v>
                </c:pt>
                <c:pt idx="33">
                  <c:v>1.8725479111004083E-5</c:v>
                </c:pt>
                <c:pt idx="34">
                  <c:v>1.8862170482035884E-5</c:v>
                </c:pt>
                <c:pt idx="35">
                  <c:v>1.9127880530651619E-5</c:v>
                </c:pt>
                <c:pt idx="36">
                  <c:v>1.9381903478974014E-5</c:v>
                </c:pt>
                <c:pt idx="37">
                  <c:v>1.9564822831150303E-5</c:v>
                </c:pt>
                <c:pt idx="38">
                  <c:v>1.9790792084683195E-5</c:v>
                </c:pt>
                <c:pt idx="39">
                  <c:v>2.0020118701430231E-5</c:v>
                </c:pt>
                <c:pt idx="40">
                  <c:v>2.0235420586493969E-5</c:v>
                </c:pt>
                <c:pt idx="41">
                  <c:v>2.0439190619680497E-5</c:v>
                </c:pt>
                <c:pt idx="42">
                  <c:v>2.0643260500460943E-5</c:v>
                </c:pt>
                <c:pt idx="43">
                  <c:v>2.0863547916727167E-5</c:v>
                </c:pt>
                <c:pt idx="44">
                  <c:v>2.1091015046920461E-5</c:v>
                </c:pt>
                <c:pt idx="45">
                  <c:v>2.1314429026040218E-5</c:v>
                </c:pt>
              </c:numCache>
            </c:numRef>
          </c:val>
          <c:smooth val="0"/>
          <c:extLst>
            <c:ext xmlns:c16="http://schemas.microsoft.com/office/drawing/2014/chart" uri="{C3380CC4-5D6E-409C-BE32-E72D297353CC}">
              <c16:uniqueId val="{00000001-ED3A-49B4-AD50-60CCA165FF5D}"/>
            </c:ext>
          </c:extLst>
        </c:ser>
        <c:ser>
          <c:idx val="3"/>
          <c:order val="2"/>
          <c:tx>
            <c:strRef>
              <c:f>CN_Summary_pretax!$A$66</c:f>
              <c:strCache>
                <c:ptCount val="1"/>
                <c:pt idx="0">
                  <c:v>Residential Buildings Sector</c:v>
                </c:pt>
              </c:strCache>
            </c:strRef>
          </c:tx>
          <c:spPr>
            <a:ln w="28575" cap="rnd">
              <a:solidFill>
                <a:schemeClr val="accent4"/>
              </a:solidFill>
              <a:round/>
            </a:ln>
            <a:effectLst/>
          </c:spPr>
          <c:marker>
            <c:symbol val="none"/>
          </c:marker>
          <c:val>
            <c:numRef>
              <c:f>CN_Summary_pretax!$B$66:$AU$66</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1.4209129557903797E-5</c:v>
                </c:pt>
                <c:pt idx="8">
                  <c:v>1.5428244805964676E-5</c:v>
                </c:pt>
                <c:pt idx="9">
                  <c:v>1.7076002714849101E-5</c:v>
                </c:pt>
                <c:pt idx="10">
                  <c:v>1.782962501346424E-5</c:v>
                </c:pt>
                <c:pt idx="11">
                  <c:v>1.8358391554369388E-5</c:v>
                </c:pt>
                <c:pt idx="12">
                  <c:v>1.9005195100610101E-5</c:v>
                </c:pt>
                <c:pt idx="13">
                  <c:v>1.9643622914915821E-5</c:v>
                </c:pt>
                <c:pt idx="14">
                  <c:v>1.9983961879859079E-5</c:v>
                </c:pt>
                <c:pt idx="15">
                  <c:v>2.0342792444238697E-5</c:v>
                </c:pt>
                <c:pt idx="16">
                  <c:v>2.0945317499312093E-5</c:v>
                </c:pt>
                <c:pt idx="17">
                  <c:v>2.1153919601859355E-5</c:v>
                </c:pt>
                <c:pt idx="18">
                  <c:v>2.1505947197922478E-5</c:v>
                </c:pt>
                <c:pt idx="19">
                  <c:v>2.1739888324089394E-5</c:v>
                </c:pt>
                <c:pt idx="20">
                  <c:v>2.1917370531215977E-5</c:v>
                </c:pt>
                <c:pt idx="21">
                  <c:v>2.1747581992809113E-5</c:v>
                </c:pt>
                <c:pt idx="22">
                  <c:v>2.167733000153549E-5</c:v>
                </c:pt>
                <c:pt idx="23">
                  <c:v>2.192805483485413E-5</c:v>
                </c:pt>
                <c:pt idx="24">
                  <c:v>2.219013922871382E-5</c:v>
                </c:pt>
                <c:pt idx="25">
                  <c:v>2.2065421376245311E-5</c:v>
                </c:pt>
                <c:pt idx="26">
                  <c:v>2.2544073756788034E-5</c:v>
                </c:pt>
                <c:pt idx="27">
                  <c:v>2.2740716442950694E-5</c:v>
                </c:pt>
                <c:pt idx="28">
                  <c:v>2.2884587706683097E-5</c:v>
                </c:pt>
                <c:pt idx="29">
                  <c:v>2.3072231745920565E-5</c:v>
                </c:pt>
                <c:pt idx="30">
                  <c:v>2.3316131553080158E-5</c:v>
                </c:pt>
                <c:pt idx="31">
                  <c:v>2.3638868621384442E-5</c:v>
                </c:pt>
                <c:pt idx="32">
                  <c:v>2.383460483763418E-5</c:v>
                </c:pt>
                <c:pt idx="33">
                  <c:v>2.3991652754395591E-5</c:v>
                </c:pt>
                <c:pt idx="34">
                  <c:v>2.4089717312555209E-5</c:v>
                </c:pt>
                <c:pt idx="35">
                  <c:v>2.4324833098476825E-5</c:v>
                </c:pt>
                <c:pt idx="36">
                  <c:v>2.4611118813606464E-5</c:v>
                </c:pt>
                <c:pt idx="37">
                  <c:v>2.4785015841696858E-5</c:v>
                </c:pt>
                <c:pt idx="38">
                  <c:v>2.4996427946092418E-5</c:v>
                </c:pt>
                <c:pt idx="39">
                  <c:v>2.5208963155093384E-5</c:v>
                </c:pt>
                <c:pt idx="40">
                  <c:v>2.5409751020441945E-5</c:v>
                </c:pt>
                <c:pt idx="41">
                  <c:v>2.5601120767096499E-5</c:v>
                </c:pt>
                <c:pt idx="42">
                  <c:v>2.5792227506525601E-5</c:v>
                </c:pt>
                <c:pt idx="43">
                  <c:v>2.6004475137490825E-5</c:v>
                </c:pt>
                <c:pt idx="44">
                  <c:v>2.6222712709821963E-5</c:v>
                </c:pt>
                <c:pt idx="45">
                  <c:v>2.6439073254243199E-5</c:v>
                </c:pt>
              </c:numCache>
            </c:numRef>
          </c:val>
          <c:smooth val="0"/>
          <c:extLst>
            <c:ext xmlns:c16="http://schemas.microsoft.com/office/drawing/2014/chart" uri="{C3380CC4-5D6E-409C-BE32-E72D297353CC}">
              <c16:uniqueId val="{00000002-ED3A-49B4-AD50-60CCA165FF5D}"/>
            </c:ext>
          </c:extLst>
        </c:ser>
        <c:ser>
          <c:idx val="4"/>
          <c:order val="3"/>
          <c:tx>
            <c:strRef>
              <c:f>CN_Summary_pretax!$A$67</c:f>
              <c:strCache>
                <c:ptCount val="1"/>
                <c:pt idx="0">
                  <c:v>Commercial Buildings Sector</c:v>
                </c:pt>
              </c:strCache>
            </c:strRef>
          </c:tx>
          <c:spPr>
            <a:ln w="28575" cap="rnd">
              <a:solidFill>
                <a:schemeClr val="accent5"/>
              </a:solidFill>
              <a:round/>
            </a:ln>
            <a:effectLst/>
          </c:spPr>
          <c:marker>
            <c:symbol val="none"/>
          </c:marker>
          <c:val>
            <c:numRef>
              <c:f>CN_Summary_pretax!$B$67:$AU$67</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1.4247995413434799E-5</c:v>
                </c:pt>
                <c:pt idx="8">
                  <c:v>1.4608623813759683E-5</c:v>
                </c:pt>
                <c:pt idx="9">
                  <c:v>1.538482294039205E-5</c:v>
                </c:pt>
                <c:pt idx="10">
                  <c:v>1.5270120650791828E-5</c:v>
                </c:pt>
                <c:pt idx="11">
                  <c:v>1.491642736878159E-5</c:v>
                </c:pt>
                <c:pt idx="12">
                  <c:v>1.4680183843285867E-5</c:v>
                </c:pt>
                <c:pt idx="13">
                  <c:v>1.5256115036652517E-5</c:v>
                </c:pt>
                <c:pt idx="14">
                  <c:v>1.5558279193564249E-5</c:v>
                </c:pt>
                <c:pt idx="15">
                  <c:v>1.5883127085714101E-5</c:v>
                </c:pt>
                <c:pt idx="16">
                  <c:v>1.6657508342174917E-5</c:v>
                </c:pt>
                <c:pt idx="17">
                  <c:v>1.684643283655644E-5</c:v>
                </c:pt>
                <c:pt idx="18">
                  <c:v>1.7199826875623371E-5</c:v>
                </c:pt>
                <c:pt idx="19">
                  <c:v>1.7416067285924161E-5</c:v>
                </c:pt>
                <c:pt idx="20">
                  <c:v>1.7580611519493366E-5</c:v>
                </c:pt>
                <c:pt idx="21">
                  <c:v>1.7413605044936171E-5</c:v>
                </c:pt>
                <c:pt idx="22">
                  <c:v>1.7342908535984558E-5</c:v>
                </c:pt>
                <c:pt idx="23">
                  <c:v>1.7573751804847512E-5</c:v>
                </c:pt>
                <c:pt idx="24">
                  <c:v>1.7820550578214336E-5</c:v>
                </c:pt>
                <c:pt idx="25">
                  <c:v>1.7698773559085998E-5</c:v>
                </c:pt>
                <c:pt idx="26">
                  <c:v>1.8153634790359861E-5</c:v>
                </c:pt>
                <c:pt idx="27">
                  <c:v>1.8337878534072457E-5</c:v>
                </c:pt>
                <c:pt idx="28">
                  <c:v>1.8470541561810101E-5</c:v>
                </c:pt>
                <c:pt idx="29">
                  <c:v>1.865311192381959E-5</c:v>
                </c:pt>
                <c:pt idx="30">
                  <c:v>1.888954184525359E-5</c:v>
                </c:pt>
                <c:pt idx="31">
                  <c:v>1.9199818887106569E-5</c:v>
                </c:pt>
                <c:pt idx="32">
                  <c:v>1.9387444082370207E-5</c:v>
                </c:pt>
                <c:pt idx="33">
                  <c:v>1.9538047329152487E-5</c:v>
                </c:pt>
                <c:pt idx="34">
                  <c:v>1.9639755863930724E-5</c:v>
                </c:pt>
                <c:pt idx="35">
                  <c:v>1.9866658547371636E-5</c:v>
                </c:pt>
                <c:pt idx="36">
                  <c:v>2.0135833045413561E-5</c:v>
                </c:pt>
                <c:pt idx="37">
                  <c:v>2.0304834798202422E-5</c:v>
                </c:pt>
                <c:pt idx="38">
                  <c:v>2.0509873871052377E-5</c:v>
                </c:pt>
                <c:pt idx="39">
                  <c:v>2.0715682945751947E-5</c:v>
                </c:pt>
                <c:pt idx="40">
                  <c:v>2.0909215926699598E-5</c:v>
                </c:pt>
                <c:pt idx="41">
                  <c:v>2.1093815274433619E-5</c:v>
                </c:pt>
                <c:pt idx="42">
                  <c:v>2.1278364875343713E-5</c:v>
                </c:pt>
                <c:pt idx="43">
                  <c:v>2.1483128535794622E-5</c:v>
                </c:pt>
                <c:pt idx="44">
                  <c:v>2.1693324246840776E-5</c:v>
                </c:pt>
                <c:pt idx="45">
                  <c:v>2.1901241831865493E-5</c:v>
                </c:pt>
              </c:numCache>
            </c:numRef>
          </c:val>
          <c:smooth val="0"/>
          <c:extLst>
            <c:ext xmlns:c16="http://schemas.microsoft.com/office/drawing/2014/chart" uri="{C3380CC4-5D6E-409C-BE32-E72D297353CC}">
              <c16:uniqueId val="{00000003-ED3A-49B4-AD50-60CCA165FF5D}"/>
            </c:ext>
          </c:extLst>
        </c:ser>
        <c:ser>
          <c:idx val="5"/>
          <c:order val="4"/>
          <c:tx>
            <c:strRef>
              <c:f>CN_Summary_pretax!$A$68</c:f>
              <c:strCache>
                <c:ptCount val="1"/>
                <c:pt idx="0">
                  <c:v>Industry Sector</c:v>
                </c:pt>
              </c:strCache>
            </c:strRef>
          </c:tx>
          <c:spPr>
            <a:ln w="28575" cap="rnd">
              <a:solidFill>
                <a:schemeClr val="accent6"/>
              </a:solidFill>
              <a:round/>
            </a:ln>
            <a:effectLst/>
          </c:spPr>
          <c:marker>
            <c:symbol val="none"/>
          </c:marker>
          <c:val>
            <c:numRef>
              <c:f>CN_Summary_pretax!$B$68:$AU$68</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1.4211426777244804E-5</c:v>
                </c:pt>
                <c:pt idx="8">
                  <c:v>1.4600353199533279E-5</c:v>
                </c:pt>
                <c:pt idx="9">
                  <c:v>1.5434462831221863E-5</c:v>
                </c:pt>
                <c:pt idx="10">
                  <c:v>1.5323748233835505E-5</c:v>
                </c:pt>
                <c:pt idx="11">
                  <c:v>1.4977037735451444E-5</c:v>
                </c:pt>
                <c:pt idx="12">
                  <c:v>1.4748150868374807E-5</c:v>
                </c:pt>
                <c:pt idx="13">
                  <c:v>1.5331320723351024E-5</c:v>
                </c:pt>
                <c:pt idx="14">
                  <c:v>1.5637663202414925E-5</c:v>
                </c:pt>
                <c:pt idx="15">
                  <c:v>1.5969893713882883E-5</c:v>
                </c:pt>
                <c:pt idx="16">
                  <c:v>1.6501337245883993E-5</c:v>
                </c:pt>
                <c:pt idx="17">
                  <c:v>1.6701196283084409E-5</c:v>
                </c:pt>
                <c:pt idx="18">
                  <c:v>1.7017996159362637E-5</c:v>
                </c:pt>
                <c:pt idx="19">
                  <c:v>1.7237903049445299E-5</c:v>
                </c:pt>
                <c:pt idx="20">
                  <c:v>1.7410452988650982E-5</c:v>
                </c:pt>
                <c:pt idx="21">
                  <c:v>1.7240666643278643E-5</c:v>
                </c:pt>
                <c:pt idx="22">
                  <c:v>1.7168518661283009E-5</c:v>
                </c:pt>
                <c:pt idx="23">
                  <c:v>1.7399831273645151E-5</c:v>
                </c:pt>
                <c:pt idx="24">
                  <c:v>1.7648083305472517E-5</c:v>
                </c:pt>
                <c:pt idx="25">
                  <c:v>1.7522945840821994E-5</c:v>
                </c:pt>
                <c:pt idx="26">
                  <c:v>1.797714357981109E-5</c:v>
                </c:pt>
                <c:pt idx="27">
                  <c:v>1.8163511626539504E-5</c:v>
                </c:pt>
                <c:pt idx="28">
                  <c:v>1.8297886502255706E-5</c:v>
                </c:pt>
                <c:pt idx="29">
                  <c:v>1.848528606870912E-5</c:v>
                </c:pt>
                <c:pt idx="30">
                  <c:v>1.8723238974553942E-5</c:v>
                </c:pt>
                <c:pt idx="31">
                  <c:v>1.9038545979856615E-5</c:v>
                </c:pt>
                <c:pt idx="32">
                  <c:v>1.9228655591285401E-5</c:v>
                </c:pt>
                <c:pt idx="33">
                  <c:v>1.9385862870614009E-5</c:v>
                </c:pt>
                <c:pt idx="34">
                  <c:v>1.9494147490699927E-5</c:v>
                </c:pt>
                <c:pt idx="35">
                  <c:v>1.9727712229239486E-5</c:v>
                </c:pt>
                <c:pt idx="36">
                  <c:v>1.9995377854420974E-5</c:v>
                </c:pt>
                <c:pt idx="37">
                  <c:v>2.0169396813619953E-5</c:v>
                </c:pt>
                <c:pt idx="38">
                  <c:v>2.0379191295546968E-5</c:v>
                </c:pt>
                <c:pt idx="39">
                  <c:v>2.0589747860102783E-5</c:v>
                </c:pt>
                <c:pt idx="40">
                  <c:v>2.0787776527720495E-5</c:v>
                </c:pt>
                <c:pt idx="41">
                  <c:v>2.0977099443387467E-5</c:v>
                </c:pt>
                <c:pt idx="42">
                  <c:v>2.1165920081095922E-5</c:v>
                </c:pt>
                <c:pt idx="43">
                  <c:v>2.1374992035469958E-5</c:v>
                </c:pt>
                <c:pt idx="44">
                  <c:v>2.1588986566795615E-5</c:v>
                </c:pt>
                <c:pt idx="45">
                  <c:v>2.180088247858004E-5</c:v>
                </c:pt>
              </c:numCache>
            </c:numRef>
          </c:val>
          <c:smooth val="0"/>
          <c:extLst>
            <c:ext xmlns:c16="http://schemas.microsoft.com/office/drawing/2014/chart" uri="{C3380CC4-5D6E-409C-BE32-E72D297353CC}">
              <c16:uniqueId val="{00000004-ED3A-49B4-AD50-60CCA165FF5D}"/>
            </c:ext>
          </c:extLst>
        </c:ser>
        <c:ser>
          <c:idx val="6"/>
          <c:order val="5"/>
          <c:tx>
            <c:strRef>
              <c:f>CN_Summary_pretax!$A$69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CN_Summary_pretax!$B$69:$AU$69</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1.4206540978578539E-5</c:v>
                </c:pt>
                <c:pt idx="8">
                  <c:v>1.4585869617831177E-5</c:v>
                </c:pt>
                <c:pt idx="9">
                  <c:v>1.5048744017380238E-5</c:v>
                </c:pt>
                <c:pt idx="10">
                  <c:v>1.4911324011743827E-5</c:v>
                </c:pt>
                <c:pt idx="11">
                  <c:v>1.4571741527597658E-5</c:v>
                </c:pt>
                <c:pt idx="12">
                  <c:v>1.415738418413734E-5</c:v>
                </c:pt>
                <c:pt idx="13">
                  <c:v>1.473132082479158E-5</c:v>
                </c:pt>
                <c:pt idx="14">
                  <c:v>1.4984029907514385E-5</c:v>
                </c:pt>
                <c:pt idx="15">
                  <c:v>1.5282368801555342E-5</c:v>
                </c:pt>
                <c:pt idx="16">
                  <c:v>1.5814881716132623E-5</c:v>
                </c:pt>
                <c:pt idx="17">
                  <c:v>1.5862832602168839E-5</c:v>
                </c:pt>
                <c:pt idx="18">
                  <c:v>1.6179169050263539E-5</c:v>
                </c:pt>
                <c:pt idx="19">
                  <c:v>1.6394090822449143E-5</c:v>
                </c:pt>
                <c:pt idx="20">
                  <c:v>1.6578997541650177E-5</c:v>
                </c:pt>
                <c:pt idx="21">
                  <c:v>1.6450269796230411E-5</c:v>
                </c:pt>
                <c:pt idx="22">
                  <c:v>1.643882576155799E-5</c:v>
                </c:pt>
                <c:pt idx="23">
                  <c:v>1.6673975511044039E-5</c:v>
                </c:pt>
                <c:pt idx="24">
                  <c:v>1.6835318106188442E-5</c:v>
                </c:pt>
                <c:pt idx="25">
                  <c:v>1.6760735358521013E-5</c:v>
                </c:pt>
                <c:pt idx="26">
                  <c:v>1.7266340119478182E-5</c:v>
                </c:pt>
                <c:pt idx="27">
                  <c:v>1.7463318430334993E-5</c:v>
                </c:pt>
                <c:pt idx="28">
                  <c:v>1.7588282152298231E-5</c:v>
                </c:pt>
                <c:pt idx="29">
                  <c:v>1.7769452928672919E-5</c:v>
                </c:pt>
                <c:pt idx="30">
                  <c:v>1.8026298615396031E-5</c:v>
                </c:pt>
                <c:pt idx="31">
                  <c:v>1.8337778834546962E-5</c:v>
                </c:pt>
                <c:pt idx="32">
                  <c:v>1.8561285060578323E-5</c:v>
                </c:pt>
                <c:pt idx="33">
                  <c:v>1.8725479111004083E-5</c:v>
                </c:pt>
                <c:pt idx="34">
                  <c:v>1.8862170482035884E-5</c:v>
                </c:pt>
                <c:pt idx="35">
                  <c:v>1.9127880530651619E-5</c:v>
                </c:pt>
                <c:pt idx="36">
                  <c:v>1.9381903478974014E-5</c:v>
                </c:pt>
                <c:pt idx="37">
                  <c:v>1.9564822831150303E-5</c:v>
                </c:pt>
                <c:pt idx="38">
                  <c:v>1.9790792084683195E-5</c:v>
                </c:pt>
                <c:pt idx="39">
                  <c:v>2.0020118701430231E-5</c:v>
                </c:pt>
                <c:pt idx="40">
                  <c:v>2.0235420586493969E-5</c:v>
                </c:pt>
                <c:pt idx="41">
                  <c:v>2.0439190619680497E-5</c:v>
                </c:pt>
                <c:pt idx="42">
                  <c:v>2.0643260500460943E-5</c:v>
                </c:pt>
                <c:pt idx="43">
                  <c:v>2.0863547916727167E-5</c:v>
                </c:pt>
                <c:pt idx="44">
                  <c:v>2.1091015046920461E-5</c:v>
                </c:pt>
                <c:pt idx="45">
                  <c:v>2.1314429026040218E-5</c:v>
                </c:pt>
              </c:numCache>
            </c:numRef>
          </c:val>
          <c:smooth val="0"/>
          <c:extLst>
            <c:ext xmlns:c16="http://schemas.microsoft.com/office/drawing/2014/chart" uri="{C3380CC4-5D6E-409C-BE32-E72D297353CC}">
              <c16:uniqueId val="{00000005-ED3A-49B4-AD50-60CCA165FF5D}"/>
            </c:ext>
          </c:extLst>
        </c:ser>
        <c:ser>
          <c:idx val="7"/>
          <c:order val="6"/>
          <c:tx>
            <c:strRef>
              <c:f>CN_Summary_pretax!$A$70</c:f>
              <c:strCache>
                <c:ptCount val="1"/>
                <c:pt idx="0">
                  <c:v>LULUCF Sector</c:v>
                </c:pt>
              </c:strCache>
            </c:strRef>
          </c:tx>
          <c:spPr>
            <a:ln w="28575" cap="rnd">
              <a:solidFill>
                <a:schemeClr val="accent2">
                  <a:lumMod val="60000"/>
                </a:schemeClr>
              </a:solidFill>
              <a:round/>
            </a:ln>
            <a:effectLst/>
          </c:spPr>
          <c:marker>
            <c:symbol val="none"/>
          </c:marker>
          <c:val>
            <c:numRef>
              <c:f>CN_Summary_pretax!$B$70:$AU$70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ED3A-49B4-AD50-60CCA165FF5D}"/>
            </c:ext>
          </c:extLst>
        </c:ser>
        <c:ser>
          <c:idx val="8"/>
          <c:order val="7"/>
          <c:tx>
            <c:strRef>
              <c:f>CN_Summary_pretax!$A$71</c:f>
              <c:strCache>
                <c:ptCount val="1"/>
                <c:pt idx="0">
                  <c:v>Geoengineering Sector</c:v>
                </c:pt>
              </c:strCache>
            </c:strRef>
          </c:tx>
          <c:spPr>
            <a:ln w="28575" cap="rnd">
              <a:solidFill>
                <a:schemeClr val="accent3">
                  <a:lumMod val="60000"/>
                </a:schemeClr>
              </a:solidFill>
              <a:round/>
            </a:ln>
            <a:effectLst/>
          </c:spPr>
          <c:marker>
            <c:symbol val="none"/>
          </c:marker>
          <c:val>
            <c:numRef>
              <c:f>CN_Summary_pretax!$B$71:$AU$71</c:f>
              <c:numCache>
                <c:formatCode>General</c:formatCode>
                <c:ptCount val="46"/>
                <c:pt idx="0">
                  <c:v>2.0143541856531182E-5</c:v>
                </c:pt>
                <c:pt idx="1">
                  <c:v>1.8067980709581403E-5</c:v>
                </c:pt>
                <c:pt idx="2">
                  <c:v>2.039049436174553E-5</c:v>
                </c:pt>
                <c:pt idx="3">
                  <c:v>2.3539474908848845E-5</c:v>
                </c:pt>
                <c:pt idx="4">
                  <c:v>2.2332179723884814E-5</c:v>
                </c:pt>
                <c:pt idx="5">
                  <c:v>1.2022261789101034E-5</c:v>
                </c:pt>
                <c:pt idx="6">
                  <c:v>1.4190834326890725E-5</c:v>
                </c:pt>
                <c:pt idx="7">
                  <c:v>1.4211426777244804E-5</c:v>
                </c:pt>
                <c:pt idx="8">
                  <c:v>1.4600353199533279E-5</c:v>
                </c:pt>
                <c:pt idx="9">
                  <c:v>1.5434462831221863E-5</c:v>
                </c:pt>
                <c:pt idx="10">
                  <c:v>1.5323748233835505E-5</c:v>
                </c:pt>
                <c:pt idx="11">
                  <c:v>1.4977037735451444E-5</c:v>
                </c:pt>
                <c:pt idx="12">
                  <c:v>1.4748150868374807E-5</c:v>
                </c:pt>
                <c:pt idx="13">
                  <c:v>1.5331320723351024E-5</c:v>
                </c:pt>
                <c:pt idx="14">
                  <c:v>1.5637663202414925E-5</c:v>
                </c:pt>
                <c:pt idx="15">
                  <c:v>1.5969893713882883E-5</c:v>
                </c:pt>
                <c:pt idx="16">
                  <c:v>1.6501337245883993E-5</c:v>
                </c:pt>
                <c:pt idx="17">
                  <c:v>1.6701196283084409E-5</c:v>
                </c:pt>
                <c:pt idx="18">
                  <c:v>1.7017996159362637E-5</c:v>
                </c:pt>
                <c:pt idx="19">
                  <c:v>1.7237903049445299E-5</c:v>
                </c:pt>
                <c:pt idx="20">
                  <c:v>1.7410452988650982E-5</c:v>
                </c:pt>
                <c:pt idx="21">
                  <c:v>1.7240666643278643E-5</c:v>
                </c:pt>
                <c:pt idx="22">
                  <c:v>1.7168518661283009E-5</c:v>
                </c:pt>
                <c:pt idx="23">
                  <c:v>1.7399831273645151E-5</c:v>
                </c:pt>
                <c:pt idx="24">
                  <c:v>1.7648083305472517E-5</c:v>
                </c:pt>
                <c:pt idx="25">
                  <c:v>1.7522945840821994E-5</c:v>
                </c:pt>
                <c:pt idx="26">
                  <c:v>1.797714357981109E-5</c:v>
                </c:pt>
                <c:pt idx="27">
                  <c:v>1.8163511626539504E-5</c:v>
                </c:pt>
                <c:pt idx="28">
                  <c:v>1.8297886502255706E-5</c:v>
                </c:pt>
                <c:pt idx="29">
                  <c:v>1.848528606870912E-5</c:v>
                </c:pt>
                <c:pt idx="30">
                  <c:v>1.8723238974553942E-5</c:v>
                </c:pt>
                <c:pt idx="31">
                  <c:v>1.9038545979856615E-5</c:v>
                </c:pt>
                <c:pt idx="32">
                  <c:v>1.9228655591285401E-5</c:v>
                </c:pt>
                <c:pt idx="33">
                  <c:v>1.9385862870614009E-5</c:v>
                </c:pt>
                <c:pt idx="34">
                  <c:v>1.9494147490699927E-5</c:v>
                </c:pt>
                <c:pt idx="35">
                  <c:v>1.9727712229239486E-5</c:v>
                </c:pt>
                <c:pt idx="36">
                  <c:v>1.9995377854420974E-5</c:v>
                </c:pt>
                <c:pt idx="37">
                  <c:v>2.0169396813619953E-5</c:v>
                </c:pt>
                <c:pt idx="38">
                  <c:v>2.0379191295546968E-5</c:v>
                </c:pt>
                <c:pt idx="39">
                  <c:v>2.0589747860102783E-5</c:v>
                </c:pt>
                <c:pt idx="40">
                  <c:v>2.0787776527720495E-5</c:v>
                </c:pt>
                <c:pt idx="41">
                  <c:v>2.0977099443387467E-5</c:v>
                </c:pt>
                <c:pt idx="42">
                  <c:v>2.1165920081095922E-5</c:v>
                </c:pt>
                <c:pt idx="43">
                  <c:v>2.1374992035469958E-5</c:v>
                </c:pt>
                <c:pt idx="44">
                  <c:v>2.1588986566795615E-5</c:v>
                </c:pt>
                <c:pt idx="45">
                  <c:v>2.180088247858004E-5</c:v>
                </c:pt>
              </c:numCache>
            </c:numRef>
          </c:val>
          <c:smooth val="0"/>
          <c:extLst>
            <c:ext xmlns:c16="http://schemas.microsoft.com/office/drawing/2014/chart" uri="{C3380CC4-5D6E-409C-BE32-E72D297353CC}">
              <c16:uniqueId val="{00000007-ED3A-49B4-AD50-60CCA165FF5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CN_Summary_pretax!$A$74</c:f>
              <c:strCache>
                <c:ptCount val="1"/>
                <c:pt idx="0">
                  <c:v>Transportation Sector</c:v>
                </c:pt>
              </c:strCache>
            </c:strRef>
          </c:tx>
          <c:spPr>
            <a:ln w="28575" cap="rnd">
              <a:solidFill>
                <a:schemeClr val="accent2"/>
              </a:solidFill>
              <a:round/>
            </a:ln>
            <a:effectLst/>
          </c:spPr>
          <c:marker>
            <c:symbol val="none"/>
          </c:marker>
          <c:val>
            <c:numRef>
              <c:f>CN_Summary_pretax!$B$74:$AU$74</c:f>
              <c:numCache>
                <c:formatCode>General</c:formatCode>
                <c:ptCount val="46"/>
                <c:pt idx="0">
                  <c:v>2.5680030071877281E-5</c:v>
                </c:pt>
                <c:pt idx="1">
                  <c:v>2.1628556902984764E-5</c:v>
                </c:pt>
                <c:pt idx="2">
                  <c:v>2.2834935109924392E-5</c:v>
                </c:pt>
                <c:pt idx="3">
                  <c:v>2.6629830211359307E-5</c:v>
                </c:pt>
                <c:pt idx="4">
                  <c:v>2.3331877325311538E-5</c:v>
                </c:pt>
                <c:pt idx="5">
                  <c:v>1.9117857780553391E-5</c:v>
                </c:pt>
                <c:pt idx="6">
                  <c:v>2.5344855831335233E-5</c:v>
                </c:pt>
                <c:pt idx="7">
                  <c:v>2.7283365171841499E-5</c:v>
                </c:pt>
                <c:pt idx="8">
                  <c:v>2.9190946325695902E-5</c:v>
                </c:pt>
                <c:pt idx="9">
                  <c:v>2.8560773541336939E-5</c:v>
                </c:pt>
                <c:pt idx="10">
                  <c:v>2.8170244154478502E-5</c:v>
                </c:pt>
                <c:pt idx="11">
                  <c:v>2.7893563097129247E-5</c:v>
                </c:pt>
                <c:pt idx="12">
                  <c:v>2.7897917369769335E-5</c:v>
                </c:pt>
                <c:pt idx="13">
                  <c:v>2.9020637041692604E-5</c:v>
                </c:pt>
                <c:pt idx="14">
                  <c:v>2.9594865016985248E-5</c:v>
                </c:pt>
                <c:pt idx="15">
                  <c:v>3.0388910209540397E-5</c:v>
                </c:pt>
                <c:pt idx="16">
                  <c:v>3.2491861332975577E-5</c:v>
                </c:pt>
                <c:pt idx="17">
                  <c:v>3.244744218550678E-5</c:v>
                </c:pt>
                <c:pt idx="18">
                  <c:v>3.3156906242700537E-5</c:v>
                </c:pt>
                <c:pt idx="19">
                  <c:v>3.3644329410584854E-5</c:v>
                </c:pt>
                <c:pt idx="20">
                  <c:v>3.4698668002447654E-5</c:v>
                </c:pt>
                <c:pt idx="21">
                  <c:v>3.4206752579231739E-5</c:v>
                </c:pt>
                <c:pt idx="22">
                  <c:v>3.442660012956834E-5</c:v>
                </c:pt>
                <c:pt idx="23">
                  <c:v>3.5031338620837422E-5</c:v>
                </c:pt>
                <c:pt idx="24">
                  <c:v>3.5588937666587488E-5</c:v>
                </c:pt>
                <c:pt idx="25">
                  <c:v>3.5748279907450778E-5</c:v>
                </c:pt>
                <c:pt idx="26">
                  <c:v>3.6156398268433489E-5</c:v>
                </c:pt>
                <c:pt idx="27">
                  <c:v>3.658552669266587E-5</c:v>
                </c:pt>
                <c:pt idx="28">
                  <c:v>3.6625012827563301E-5</c:v>
                </c:pt>
                <c:pt idx="29">
                  <c:v>3.6932238038598406E-5</c:v>
                </c:pt>
                <c:pt idx="30">
                  <c:v>3.7371765349059938E-5</c:v>
                </c:pt>
                <c:pt idx="31">
                  <c:v>3.7939842564253736E-5</c:v>
                </c:pt>
                <c:pt idx="32">
                  <c:v>3.8234905296826266E-5</c:v>
                </c:pt>
                <c:pt idx="33">
                  <c:v>3.8529746433140154E-5</c:v>
                </c:pt>
                <c:pt idx="34">
                  <c:v>3.8841009130537549E-5</c:v>
                </c:pt>
                <c:pt idx="35">
                  <c:v>3.9268774277678659E-5</c:v>
                </c:pt>
                <c:pt idx="36">
                  <c:v>3.9570370652482287E-5</c:v>
                </c:pt>
                <c:pt idx="37">
                  <c:v>3.9923726206807339E-5</c:v>
                </c:pt>
                <c:pt idx="38">
                  <c:v>4.0293561352844798E-5</c:v>
                </c:pt>
                <c:pt idx="39">
                  <c:v>4.069382174653048E-5</c:v>
                </c:pt>
                <c:pt idx="40">
                  <c:v>4.1046708024704173E-5</c:v>
                </c:pt>
                <c:pt idx="41">
                  <c:v>4.1378598421969322E-5</c:v>
                </c:pt>
                <c:pt idx="42">
                  <c:v>4.1710638874197935E-5</c:v>
                </c:pt>
                <c:pt idx="43">
                  <c:v>4.2079139574123948E-5</c:v>
                </c:pt>
                <c:pt idx="44">
                  <c:v>4.2445702830270549E-5</c:v>
                </c:pt>
                <c:pt idx="45">
                  <c:v>4.2805566033019319E-5</c:v>
                </c:pt>
              </c:numCache>
            </c:numRef>
          </c:val>
          <c:smooth val="0"/>
          <c:extLst>
            <c:ext xmlns:c16="http://schemas.microsoft.com/office/drawing/2014/chart" uri="{C3380CC4-5D6E-409C-BE32-E72D297353CC}">
              <c16:uniqueId val="{00000000-0983-41F9-B557-8BA2DBE03C2F}"/>
            </c:ext>
          </c:extLst>
        </c:ser>
        <c:ser>
          <c:idx val="2"/>
          <c:order val="1"/>
          <c:tx>
            <c:strRef>
              <c:f>CN_Summary_pretax!$A$75</c:f>
              <c:strCache>
                <c:ptCount val="1"/>
                <c:pt idx="0">
                  <c:v>Electricity Sector</c:v>
                </c:pt>
              </c:strCache>
            </c:strRef>
          </c:tx>
          <c:spPr>
            <a:ln w="28575" cap="rnd">
              <a:solidFill>
                <a:schemeClr val="accent3"/>
              </a:solidFill>
              <a:round/>
            </a:ln>
            <a:effectLst/>
          </c:spPr>
          <c:marker>
            <c:symbol val="none"/>
          </c:marker>
          <c:val>
            <c:numRef>
              <c:f>CN_Summary_pretax!$B$75:$AU$75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983-41F9-B557-8BA2DBE03C2F}"/>
            </c:ext>
          </c:extLst>
        </c:ser>
        <c:ser>
          <c:idx val="3"/>
          <c:order val="2"/>
          <c:tx>
            <c:strRef>
              <c:f>CN_Summary_pretax!$A$76</c:f>
              <c:strCache>
                <c:ptCount val="1"/>
                <c:pt idx="0">
                  <c:v>Residential Buildings Sector</c:v>
                </c:pt>
              </c:strCache>
            </c:strRef>
          </c:tx>
          <c:spPr>
            <a:ln w="28575" cap="rnd">
              <a:solidFill>
                <a:schemeClr val="accent4"/>
              </a:solidFill>
              <a:round/>
            </a:ln>
            <a:effectLst/>
          </c:spPr>
          <c:marker>
            <c:symbol val="none"/>
          </c:marker>
          <c:val>
            <c:numRef>
              <c:f>CN_Summary_pretax!$B$76:$AU$76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983-41F9-B557-8BA2DBE03C2F}"/>
            </c:ext>
          </c:extLst>
        </c:ser>
        <c:ser>
          <c:idx val="4"/>
          <c:order val="3"/>
          <c:tx>
            <c:strRef>
              <c:f>CN_Summary_pretax!$A$77</c:f>
              <c:strCache>
                <c:ptCount val="1"/>
                <c:pt idx="0">
                  <c:v>Commercial Buildings Sector</c:v>
                </c:pt>
              </c:strCache>
            </c:strRef>
          </c:tx>
          <c:spPr>
            <a:ln w="28575" cap="rnd">
              <a:solidFill>
                <a:schemeClr val="accent5"/>
              </a:solidFill>
              <a:round/>
            </a:ln>
            <a:effectLst/>
          </c:spPr>
          <c:marker>
            <c:symbol val="none"/>
          </c:marker>
          <c:val>
            <c:numRef>
              <c:f>CN_Summary_pretax!$B$77:$AU$77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983-41F9-B557-8BA2DBE03C2F}"/>
            </c:ext>
          </c:extLst>
        </c:ser>
        <c:ser>
          <c:idx val="5"/>
          <c:order val="4"/>
          <c:tx>
            <c:strRef>
              <c:f>CN_Summary_pretax!$A$78</c:f>
              <c:strCache>
                <c:ptCount val="1"/>
                <c:pt idx="0">
                  <c:v>Industry Sector</c:v>
                </c:pt>
              </c:strCache>
            </c:strRef>
          </c:tx>
          <c:spPr>
            <a:ln w="28575" cap="rnd">
              <a:solidFill>
                <a:schemeClr val="accent6"/>
              </a:solidFill>
              <a:round/>
            </a:ln>
            <a:effectLst/>
          </c:spPr>
          <c:marker>
            <c:symbol val="none"/>
          </c:marker>
          <c:val>
            <c:numRef>
              <c:f>CN_Summary_pretax!$B$78:$AU$78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983-41F9-B557-8BA2DBE03C2F}"/>
            </c:ext>
          </c:extLst>
        </c:ser>
        <c:ser>
          <c:idx val="6"/>
          <c:order val="5"/>
          <c:tx>
            <c:strRef>
              <c:f>CN_Summary_pretax!$A$79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CN_Summary_pretax!$B$79:$AU$79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983-41F9-B557-8BA2DBE03C2F}"/>
            </c:ext>
          </c:extLst>
        </c:ser>
        <c:ser>
          <c:idx val="7"/>
          <c:order val="6"/>
          <c:tx>
            <c:strRef>
              <c:f>CN_Summary_pretax!$A$80</c:f>
              <c:strCache>
                <c:ptCount val="1"/>
                <c:pt idx="0">
                  <c:v>LULUCF Sector</c:v>
                </c:pt>
              </c:strCache>
            </c:strRef>
          </c:tx>
          <c:spPr>
            <a:ln w="28575" cap="rnd">
              <a:solidFill>
                <a:schemeClr val="accent2">
                  <a:lumMod val="60000"/>
                </a:schemeClr>
              </a:solidFill>
              <a:round/>
            </a:ln>
            <a:effectLst/>
          </c:spPr>
          <c:marker>
            <c:symbol val="none"/>
          </c:marker>
          <c:val>
            <c:numRef>
              <c:f>CN_Summary_pretax!$B$80:$AU$80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983-41F9-B557-8BA2DBE03C2F}"/>
            </c:ext>
          </c:extLst>
        </c:ser>
        <c:ser>
          <c:idx val="8"/>
          <c:order val="7"/>
          <c:tx>
            <c:strRef>
              <c:f>CN_Summary_pretax!$A$81</c:f>
              <c:strCache>
                <c:ptCount val="1"/>
                <c:pt idx="0">
                  <c:v>Geoengineering Sector</c:v>
                </c:pt>
              </c:strCache>
            </c:strRef>
          </c:tx>
          <c:spPr>
            <a:ln w="28575" cap="rnd">
              <a:solidFill>
                <a:schemeClr val="accent3">
                  <a:lumMod val="60000"/>
                </a:schemeClr>
              </a:solidFill>
              <a:round/>
            </a:ln>
            <a:effectLst/>
          </c:spPr>
          <c:marker>
            <c:symbol val="none"/>
          </c:marker>
          <c:val>
            <c:numRef>
              <c:f>CN_Summary_pretax!$B$81:$AU$81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983-41F9-B557-8BA2DBE03C2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CN_Summary_pretax!$A$84</c:f>
              <c:strCache>
                <c:ptCount val="1"/>
                <c:pt idx="0">
                  <c:v>Transportation Sector</c:v>
                </c:pt>
              </c:strCache>
            </c:strRef>
          </c:tx>
          <c:spPr>
            <a:ln w="28575" cap="rnd">
              <a:solidFill>
                <a:schemeClr val="accent2"/>
              </a:solidFill>
              <a:round/>
            </a:ln>
            <a:effectLst/>
          </c:spPr>
          <c:marker>
            <c:symbol val="none"/>
          </c:marker>
          <c:val>
            <c:numRef>
              <c:f>CN_Summary_pretax!$B$84:$AU$84</c:f>
              <c:numCache>
                <c:formatCode>General</c:formatCode>
                <c:ptCount val="46"/>
                <c:pt idx="0">
                  <c:v>0</c:v>
                </c:pt>
                <c:pt idx="1">
                  <c:v>0</c:v>
                </c:pt>
                <c:pt idx="2">
                  <c:v>0</c:v>
                </c:pt>
                <c:pt idx="3">
                  <c:v>0</c:v>
                </c:pt>
                <c:pt idx="4">
                  <c:v>0</c:v>
                </c:pt>
                <c:pt idx="5">
                  <c:v>2.4992323647801322E-5</c:v>
                </c:pt>
                <c:pt idx="6">
                  <c:v>3.1870310152856202E-5</c:v>
                </c:pt>
                <c:pt idx="7">
                  <c:v>3.1759447545529498E-5</c:v>
                </c:pt>
                <c:pt idx="8">
                  <c:v>3.3867584185922977E-5</c:v>
                </c:pt>
                <c:pt idx="9">
                  <c:v>3.7116984664799115E-5</c:v>
                </c:pt>
                <c:pt idx="10">
                  <c:v>3.7953196729660754E-5</c:v>
                </c:pt>
                <c:pt idx="11">
                  <c:v>3.8648911599609492E-5</c:v>
                </c:pt>
                <c:pt idx="12">
                  <c:v>3.9096810610423186E-5</c:v>
                </c:pt>
                <c:pt idx="13">
                  <c:v>4.0675413214100157E-5</c:v>
                </c:pt>
                <c:pt idx="14">
                  <c:v>4.1460657307822436E-5</c:v>
                </c:pt>
                <c:pt idx="15">
                  <c:v>4.2184959714341609E-5</c:v>
                </c:pt>
                <c:pt idx="16">
                  <c:v>4.4193610350755826E-5</c:v>
                </c:pt>
                <c:pt idx="17">
                  <c:v>4.4737405757528822E-5</c:v>
                </c:pt>
                <c:pt idx="18">
                  <c:v>4.5591264589332687E-5</c:v>
                </c:pt>
                <c:pt idx="19">
                  <c:v>4.61338587677764E-5</c:v>
                </c:pt>
                <c:pt idx="20">
                  <c:v>4.6541029401885393E-5</c:v>
                </c:pt>
                <c:pt idx="21">
                  <c:v>4.5968078377666212E-5</c:v>
                </c:pt>
                <c:pt idx="22">
                  <c:v>4.585778727438413E-5</c:v>
                </c:pt>
                <c:pt idx="23">
                  <c:v>4.6448316658502256E-5</c:v>
                </c:pt>
                <c:pt idx="24">
                  <c:v>4.700600171126375E-5</c:v>
                </c:pt>
                <c:pt idx="25">
                  <c:v>4.6729252842958511E-5</c:v>
                </c:pt>
                <c:pt idx="26">
                  <c:v>4.7702843254515455E-5</c:v>
                </c:pt>
                <c:pt idx="27">
                  <c:v>4.8101876659382524E-5</c:v>
                </c:pt>
                <c:pt idx="28">
                  <c:v>4.8381554251593463E-5</c:v>
                </c:pt>
                <c:pt idx="29">
                  <c:v>4.8762575477032074E-5</c:v>
                </c:pt>
                <c:pt idx="30">
                  <c:v>4.9274210613201896E-5</c:v>
                </c:pt>
                <c:pt idx="31">
                  <c:v>4.9911458981345888E-5</c:v>
                </c:pt>
                <c:pt idx="32">
                  <c:v>5.0366017273505561E-5</c:v>
                </c:pt>
                <c:pt idx="33">
                  <c:v>5.0736855764484988E-5</c:v>
                </c:pt>
                <c:pt idx="34">
                  <c:v>5.1021574009599982E-5</c:v>
                </c:pt>
                <c:pt idx="35">
                  <c:v>5.14900235075041E-5</c:v>
                </c:pt>
                <c:pt idx="36">
                  <c:v>5.204901423263924E-5</c:v>
                </c:pt>
                <c:pt idx="37">
                  <c:v>5.2431302300018703E-5</c:v>
                </c:pt>
                <c:pt idx="38">
                  <c:v>5.2892556777012537E-5</c:v>
                </c:pt>
                <c:pt idx="39">
                  <c:v>5.3357941193399772E-5</c:v>
                </c:pt>
                <c:pt idx="40">
                  <c:v>5.3797352094761509E-5</c:v>
                </c:pt>
                <c:pt idx="41">
                  <c:v>5.4215169053078104E-5</c:v>
                </c:pt>
                <c:pt idx="42">
                  <c:v>5.4631227212910134E-5</c:v>
                </c:pt>
                <c:pt idx="43">
                  <c:v>5.5079694766612818E-5</c:v>
                </c:pt>
                <c:pt idx="44">
                  <c:v>5.5541240578087171E-5</c:v>
                </c:pt>
                <c:pt idx="45">
                  <c:v>5.6001164282886741E-5</c:v>
                </c:pt>
              </c:numCache>
            </c:numRef>
          </c:val>
          <c:smooth val="0"/>
          <c:extLst>
            <c:ext xmlns:c16="http://schemas.microsoft.com/office/drawing/2014/chart" uri="{C3380CC4-5D6E-409C-BE32-E72D297353CC}">
              <c16:uniqueId val="{00000000-7829-4489-97BD-31DC5A11AE30}"/>
            </c:ext>
          </c:extLst>
        </c:ser>
        <c:ser>
          <c:idx val="2"/>
          <c:order val="1"/>
          <c:tx>
            <c:strRef>
              <c:f>CN_Summary_pretax!$A$85</c:f>
              <c:strCache>
                <c:ptCount val="1"/>
                <c:pt idx="0">
                  <c:v>Electricity Sector</c:v>
                </c:pt>
              </c:strCache>
            </c:strRef>
          </c:tx>
          <c:spPr>
            <a:ln w="28575" cap="rnd">
              <a:solidFill>
                <a:schemeClr val="accent3"/>
              </a:solidFill>
              <a:round/>
            </a:ln>
            <a:effectLst/>
          </c:spPr>
          <c:marker>
            <c:symbol val="none"/>
          </c:marker>
          <c:val>
            <c:numRef>
              <c:f>CN_Summary_pretax!$B$85:$AU$85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829-4489-97BD-31DC5A11AE30}"/>
            </c:ext>
          </c:extLst>
        </c:ser>
        <c:ser>
          <c:idx val="3"/>
          <c:order val="2"/>
          <c:tx>
            <c:strRef>
              <c:f>CN_Summary_pretax!$A$86</c:f>
              <c:strCache>
                <c:ptCount val="1"/>
                <c:pt idx="0">
                  <c:v>Residential Buildings Sector</c:v>
                </c:pt>
              </c:strCache>
            </c:strRef>
          </c:tx>
          <c:spPr>
            <a:ln w="28575" cap="rnd">
              <a:solidFill>
                <a:schemeClr val="accent4"/>
              </a:solidFill>
              <a:round/>
            </a:ln>
            <a:effectLst/>
          </c:spPr>
          <c:marker>
            <c:symbol val="none"/>
          </c:marker>
          <c:val>
            <c:numRef>
              <c:f>CN_Summary_pretax!$B$86:$AU$86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829-4489-97BD-31DC5A11AE30}"/>
            </c:ext>
          </c:extLst>
        </c:ser>
        <c:ser>
          <c:idx val="4"/>
          <c:order val="3"/>
          <c:tx>
            <c:strRef>
              <c:f>CN_Summary_pretax!$A$87</c:f>
              <c:strCache>
                <c:ptCount val="1"/>
                <c:pt idx="0">
                  <c:v>Commercial Buildings Sector</c:v>
                </c:pt>
              </c:strCache>
            </c:strRef>
          </c:tx>
          <c:spPr>
            <a:ln w="28575" cap="rnd">
              <a:solidFill>
                <a:schemeClr val="accent5"/>
              </a:solidFill>
              <a:round/>
            </a:ln>
            <a:effectLst/>
          </c:spPr>
          <c:marker>
            <c:symbol val="none"/>
          </c:marker>
          <c:val>
            <c:numRef>
              <c:f>CN_Summary_pretax!$B$87:$AU$87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829-4489-97BD-31DC5A11AE30}"/>
            </c:ext>
          </c:extLst>
        </c:ser>
        <c:ser>
          <c:idx val="5"/>
          <c:order val="4"/>
          <c:tx>
            <c:strRef>
              <c:f>CN_Summary_pretax!$A$88</c:f>
              <c:strCache>
                <c:ptCount val="1"/>
                <c:pt idx="0">
                  <c:v>Industry Sector</c:v>
                </c:pt>
              </c:strCache>
            </c:strRef>
          </c:tx>
          <c:spPr>
            <a:ln w="28575" cap="rnd">
              <a:solidFill>
                <a:schemeClr val="accent6"/>
              </a:solidFill>
              <a:round/>
            </a:ln>
            <a:effectLst/>
          </c:spPr>
          <c:marker>
            <c:symbol val="none"/>
          </c:marker>
          <c:val>
            <c:numRef>
              <c:f>CN_Summary_pretax!$B$88:$AU$88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7829-4489-97BD-31DC5A11AE30}"/>
            </c:ext>
          </c:extLst>
        </c:ser>
        <c:ser>
          <c:idx val="6"/>
          <c:order val="5"/>
          <c:tx>
            <c:strRef>
              <c:f>CN_Summary_pretax!$A$89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CN_Summary_pretax!$B$89:$AU$89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829-4489-97BD-31DC5A11AE30}"/>
            </c:ext>
          </c:extLst>
        </c:ser>
        <c:ser>
          <c:idx val="7"/>
          <c:order val="6"/>
          <c:tx>
            <c:strRef>
              <c:f>CN_Summary_pretax!$A$90</c:f>
              <c:strCache>
                <c:ptCount val="1"/>
                <c:pt idx="0">
                  <c:v>LULUCF Sector</c:v>
                </c:pt>
              </c:strCache>
            </c:strRef>
          </c:tx>
          <c:spPr>
            <a:ln w="28575" cap="rnd">
              <a:solidFill>
                <a:schemeClr val="accent2">
                  <a:lumMod val="60000"/>
                </a:schemeClr>
              </a:solidFill>
              <a:round/>
            </a:ln>
            <a:effectLst/>
          </c:spPr>
          <c:marker>
            <c:symbol val="none"/>
          </c:marker>
          <c:val>
            <c:numRef>
              <c:f>CN_Summary_pretax!$B$90:$AU$90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829-4489-97BD-31DC5A11AE30}"/>
            </c:ext>
          </c:extLst>
        </c:ser>
        <c:ser>
          <c:idx val="8"/>
          <c:order val="7"/>
          <c:tx>
            <c:strRef>
              <c:f>CN_Summary_pretax!$A$91</c:f>
              <c:strCache>
                <c:ptCount val="1"/>
                <c:pt idx="0">
                  <c:v>Geoengineering Sector</c:v>
                </c:pt>
              </c:strCache>
            </c:strRef>
          </c:tx>
          <c:spPr>
            <a:ln w="28575" cap="rnd">
              <a:solidFill>
                <a:schemeClr val="accent3">
                  <a:lumMod val="60000"/>
                </a:schemeClr>
              </a:solidFill>
              <a:round/>
            </a:ln>
            <a:effectLst/>
          </c:spPr>
          <c:marker>
            <c:symbol val="none"/>
          </c:marker>
          <c:val>
            <c:numRef>
              <c:f>CN_Summary_pretax!$B$91:$AU$91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7829-4489-97BD-31DC5A11AE3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CN_Summary_pretax!$A$94</c:f>
              <c:strCache>
                <c:ptCount val="1"/>
                <c:pt idx="0">
                  <c:v>Transportation Sector</c:v>
                </c:pt>
              </c:strCache>
            </c:strRef>
          </c:tx>
          <c:spPr>
            <a:ln w="28575" cap="rnd">
              <a:solidFill>
                <a:schemeClr val="accent3"/>
              </a:solidFill>
              <a:round/>
            </a:ln>
            <a:effectLst/>
          </c:spPr>
          <c:marker>
            <c:symbol val="none"/>
          </c:marker>
          <c:val>
            <c:numRef>
              <c:f>CN_Summary_pretax!$B$94:$AU$94</c:f>
              <c:numCache>
                <c:formatCode>General</c:formatCode>
                <c:ptCount val="46"/>
                <c:pt idx="0">
                  <c:v>0</c:v>
                </c:pt>
                <c:pt idx="1">
                  <c:v>0</c:v>
                </c:pt>
                <c:pt idx="2">
                  <c:v>0</c:v>
                </c:pt>
                <c:pt idx="3">
                  <c:v>1.8657830940214759E-5</c:v>
                </c:pt>
                <c:pt idx="4">
                  <c:v>1.6685429630014623E-5</c:v>
                </c:pt>
                <c:pt idx="5">
                  <c:v>4.7795409311549851E-6</c:v>
                </c:pt>
                <c:pt idx="6">
                  <c:v>6.5315201251620773E-6</c:v>
                </c:pt>
                <c:pt idx="7">
                  <c:v>7.1520979535258984E-6</c:v>
                </c:pt>
                <c:pt idx="8">
                  <c:v>7.8984505585684153E-6</c:v>
                </c:pt>
                <c:pt idx="9">
                  <c:v>8.5319290748572463E-6</c:v>
                </c:pt>
                <c:pt idx="10">
                  <c:v>8.9192648508369021E-6</c:v>
                </c:pt>
                <c:pt idx="11">
                  <c:v>9.0806589490785464E-6</c:v>
                </c:pt>
                <c:pt idx="12">
                  <c:v>9.3575761053307215E-6</c:v>
                </c:pt>
                <c:pt idx="13">
                  <c:v>9.743635413028649E-6</c:v>
                </c:pt>
                <c:pt idx="14">
                  <c:v>9.9509874179501945E-6</c:v>
                </c:pt>
                <c:pt idx="15">
                  <c:v>1.0179136892272247E-5</c:v>
                </c:pt>
                <c:pt idx="16">
                  <c:v>1.0488326145796487E-5</c:v>
                </c:pt>
                <c:pt idx="17">
                  <c:v>1.0665244240005667E-5</c:v>
                </c:pt>
                <c:pt idx="18">
                  <c:v>1.0907824380062181E-5</c:v>
                </c:pt>
                <c:pt idx="19">
                  <c:v>1.1070020100342246E-5</c:v>
                </c:pt>
                <c:pt idx="20">
                  <c:v>1.1175820282349678E-5</c:v>
                </c:pt>
                <c:pt idx="21">
                  <c:v>1.1114247186895087E-5</c:v>
                </c:pt>
                <c:pt idx="22">
                  <c:v>1.1089006105522809E-5</c:v>
                </c:pt>
                <c:pt idx="23">
                  <c:v>1.1265205686321292E-5</c:v>
                </c:pt>
                <c:pt idx="24">
                  <c:v>1.1449681241301622E-5</c:v>
                </c:pt>
                <c:pt idx="25">
                  <c:v>1.1396470072264397E-5</c:v>
                </c:pt>
                <c:pt idx="26">
                  <c:v>1.172023112458723E-5</c:v>
                </c:pt>
                <c:pt idx="27">
                  <c:v>1.1859658110998353E-5</c:v>
                </c:pt>
                <c:pt idx="28">
                  <c:v>1.1967419106163761E-5</c:v>
                </c:pt>
                <c:pt idx="29">
                  <c:v>1.211488137369756E-5</c:v>
                </c:pt>
                <c:pt idx="30">
                  <c:v>1.2308652280147401E-5</c:v>
                </c:pt>
                <c:pt idx="31">
                  <c:v>1.2521486504717506E-5</c:v>
                </c:pt>
                <c:pt idx="32">
                  <c:v>1.2656723182731553E-5</c:v>
                </c:pt>
                <c:pt idx="33">
                  <c:v>1.2760488666192216E-5</c:v>
                </c:pt>
                <c:pt idx="34">
                  <c:v>1.282273519254896E-5</c:v>
                </c:pt>
                <c:pt idx="35">
                  <c:v>1.2977843869945811E-5</c:v>
                </c:pt>
                <c:pt idx="36">
                  <c:v>1.319903123727182E-5</c:v>
                </c:pt>
                <c:pt idx="37">
                  <c:v>1.3322939732415203E-5</c:v>
                </c:pt>
                <c:pt idx="38">
                  <c:v>1.34701096837049E-5</c:v>
                </c:pt>
                <c:pt idx="39">
                  <c:v>1.3616330980915548E-5</c:v>
                </c:pt>
                <c:pt idx="40">
                  <c:v>1.3753351626548779E-5</c:v>
                </c:pt>
                <c:pt idx="41">
                  <c:v>1.3885112031570237E-5</c:v>
                </c:pt>
                <c:pt idx="42">
                  <c:v>1.4021214602513853E-5</c:v>
                </c:pt>
                <c:pt idx="43">
                  <c:v>1.4171126574985104E-5</c:v>
                </c:pt>
                <c:pt idx="44">
                  <c:v>1.4325713674187593E-5</c:v>
                </c:pt>
                <c:pt idx="45">
                  <c:v>1.447843682961328E-5</c:v>
                </c:pt>
              </c:numCache>
            </c:numRef>
          </c:val>
          <c:smooth val="0"/>
          <c:extLst>
            <c:ext xmlns:c16="http://schemas.microsoft.com/office/drawing/2014/chart" uri="{C3380CC4-5D6E-409C-BE32-E72D297353CC}">
              <c16:uniqueId val="{00000001-85B0-4DA9-8EDF-9BDFDF6FECF1}"/>
            </c:ext>
          </c:extLst>
        </c:ser>
        <c:ser>
          <c:idx val="3"/>
          <c:order val="1"/>
          <c:tx>
            <c:strRef>
              <c:f>CN_Summary_pretax!$A$95</c:f>
              <c:strCache>
                <c:ptCount val="1"/>
                <c:pt idx="0">
                  <c:v>Electricity Sector</c:v>
                </c:pt>
              </c:strCache>
            </c:strRef>
          </c:tx>
          <c:spPr>
            <a:ln w="28575" cap="rnd">
              <a:solidFill>
                <a:schemeClr val="accent4"/>
              </a:solidFill>
              <a:round/>
            </a:ln>
            <a:effectLst/>
          </c:spPr>
          <c:marker>
            <c:symbol val="none"/>
          </c:marker>
          <c:val>
            <c:numRef>
              <c:f>CN_Summary_pretax!$B$95:$AU$95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85B0-4DA9-8EDF-9BDFDF6FECF1}"/>
            </c:ext>
          </c:extLst>
        </c:ser>
        <c:ser>
          <c:idx val="4"/>
          <c:order val="2"/>
          <c:tx>
            <c:strRef>
              <c:f>CN_Summary_pretax!$A$96</c:f>
              <c:strCache>
                <c:ptCount val="1"/>
                <c:pt idx="0">
                  <c:v>Residential Buildings Sector</c:v>
                </c:pt>
              </c:strCache>
            </c:strRef>
          </c:tx>
          <c:spPr>
            <a:ln w="28575" cap="rnd">
              <a:solidFill>
                <a:schemeClr val="accent5"/>
              </a:solidFill>
              <a:round/>
            </a:ln>
            <a:effectLst/>
          </c:spPr>
          <c:marker>
            <c:symbol val="none"/>
          </c:marker>
          <c:val>
            <c:numRef>
              <c:f>CN_Summary_pretax!$B$96:$AU$96</c:f>
              <c:numCache>
                <c:formatCode>General</c:formatCode>
                <c:ptCount val="46"/>
                <c:pt idx="0">
                  <c:v>0</c:v>
                </c:pt>
                <c:pt idx="1">
                  <c:v>0</c:v>
                </c:pt>
                <c:pt idx="2">
                  <c:v>0</c:v>
                </c:pt>
                <c:pt idx="3">
                  <c:v>1.8657830940214759E-5</c:v>
                </c:pt>
                <c:pt idx="4">
                  <c:v>1.6685429630014623E-5</c:v>
                </c:pt>
                <c:pt idx="5">
                  <c:v>4.7795409311549851E-6</c:v>
                </c:pt>
                <c:pt idx="6">
                  <c:v>6.5315201251620773E-6</c:v>
                </c:pt>
                <c:pt idx="7">
                  <c:v>6.6030606580993415E-6</c:v>
                </c:pt>
                <c:pt idx="8">
                  <c:v>7.0629290755011931E-6</c:v>
                </c:pt>
                <c:pt idx="9">
                  <c:v>7.6199768578158902E-6</c:v>
                </c:pt>
                <c:pt idx="10">
                  <c:v>7.9159558851717106E-6</c:v>
                </c:pt>
                <c:pt idx="11">
                  <c:v>8.099739865254606E-6</c:v>
                </c:pt>
                <c:pt idx="12">
                  <c:v>8.3544080443779952E-6</c:v>
                </c:pt>
                <c:pt idx="13">
                  <c:v>8.5403105531868714E-6</c:v>
                </c:pt>
                <c:pt idx="14">
                  <c:v>8.6330771052715137E-6</c:v>
                </c:pt>
                <c:pt idx="15">
                  <c:v>8.7388616577856447E-6</c:v>
                </c:pt>
                <c:pt idx="16">
                  <c:v>8.8866746834886369E-6</c:v>
                </c:pt>
                <c:pt idx="17">
                  <c:v>8.9379219795291023E-6</c:v>
                </c:pt>
                <c:pt idx="18">
                  <c:v>9.0398551640400749E-6</c:v>
                </c:pt>
                <c:pt idx="19">
                  <c:v>9.1041360405789937E-6</c:v>
                </c:pt>
                <c:pt idx="20">
                  <c:v>9.1497285938447245E-6</c:v>
                </c:pt>
                <c:pt idx="21">
                  <c:v>9.087744695395657E-6</c:v>
                </c:pt>
                <c:pt idx="22">
                  <c:v>9.0493406092500273E-6</c:v>
                </c:pt>
                <c:pt idx="23">
                  <c:v>9.1223481122519406E-6</c:v>
                </c:pt>
                <c:pt idx="24">
                  <c:v>9.2022100668082266E-6</c:v>
                </c:pt>
                <c:pt idx="25">
                  <c:v>9.1491757120521285E-6</c:v>
                </c:pt>
                <c:pt idx="26">
                  <c:v>9.3073211200857979E-6</c:v>
                </c:pt>
                <c:pt idx="27">
                  <c:v>9.3657365553666887E-6</c:v>
                </c:pt>
                <c:pt idx="28">
                  <c:v>9.4066097080520645E-6</c:v>
                </c:pt>
                <c:pt idx="29">
                  <c:v>9.4623524867710338E-6</c:v>
                </c:pt>
                <c:pt idx="30">
                  <c:v>9.5377548238928893E-6</c:v>
                </c:pt>
                <c:pt idx="31">
                  <c:v>9.6410702055795155E-6</c:v>
                </c:pt>
                <c:pt idx="32">
                  <c:v>9.6969193088087585E-6</c:v>
                </c:pt>
                <c:pt idx="33">
                  <c:v>9.739495405976146E-6</c:v>
                </c:pt>
                <c:pt idx="34">
                  <c:v>9.7602148025897216E-6</c:v>
                </c:pt>
                <c:pt idx="35">
                  <c:v>9.8327853014613086E-6</c:v>
                </c:pt>
                <c:pt idx="36">
                  <c:v>9.9241433745602949E-6</c:v>
                </c:pt>
                <c:pt idx="37">
                  <c:v>9.9736678373962115E-6</c:v>
                </c:pt>
                <c:pt idx="38">
                  <c:v>1.0036310056116334E-5</c:v>
                </c:pt>
                <c:pt idx="39">
                  <c:v>1.0099192363584139E-5</c:v>
                </c:pt>
                <c:pt idx="40">
                  <c:v>1.0158025155270438E-5</c:v>
                </c:pt>
                <c:pt idx="41">
                  <c:v>1.0213650019510879E-5</c:v>
                </c:pt>
                <c:pt idx="42">
                  <c:v>1.026937869578576E-5</c:v>
                </c:pt>
                <c:pt idx="43">
                  <c:v>1.0332925333889159E-5</c:v>
                </c:pt>
                <c:pt idx="44">
                  <c:v>1.0398509165327618E-5</c:v>
                </c:pt>
                <c:pt idx="45">
                  <c:v>1.0463313866160755E-5</c:v>
                </c:pt>
              </c:numCache>
            </c:numRef>
          </c:val>
          <c:smooth val="0"/>
          <c:extLst>
            <c:ext xmlns:c16="http://schemas.microsoft.com/office/drawing/2014/chart" uri="{C3380CC4-5D6E-409C-BE32-E72D297353CC}">
              <c16:uniqueId val="{00000003-85B0-4DA9-8EDF-9BDFDF6FECF1}"/>
            </c:ext>
          </c:extLst>
        </c:ser>
        <c:ser>
          <c:idx val="5"/>
          <c:order val="3"/>
          <c:tx>
            <c:strRef>
              <c:f>CN_Summary_pretax!$A$97</c:f>
              <c:strCache>
                <c:ptCount val="1"/>
                <c:pt idx="0">
                  <c:v>Commercial Buildings Sector</c:v>
                </c:pt>
              </c:strCache>
            </c:strRef>
          </c:tx>
          <c:spPr>
            <a:ln w="28575" cap="rnd">
              <a:solidFill>
                <a:schemeClr val="accent6"/>
              </a:solidFill>
              <a:round/>
            </a:ln>
            <a:effectLst/>
          </c:spPr>
          <c:marker>
            <c:symbol val="none"/>
          </c:marker>
          <c:val>
            <c:numRef>
              <c:f>CN_Summary_pretax!$B$97:$AU$97</c:f>
              <c:numCache>
                <c:formatCode>General</c:formatCode>
                <c:ptCount val="46"/>
                <c:pt idx="0">
                  <c:v>0</c:v>
                </c:pt>
                <c:pt idx="1">
                  <c:v>0</c:v>
                </c:pt>
                <c:pt idx="2">
                  <c:v>0</c:v>
                </c:pt>
                <c:pt idx="3">
                  <c:v>1.8657830940214759E-5</c:v>
                </c:pt>
                <c:pt idx="4">
                  <c:v>1.6685429630014623E-5</c:v>
                </c:pt>
                <c:pt idx="5">
                  <c:v>4.7795409311549851E-6</c:v>
                </c:pt>
                <c:pt idx="6">
                  <c:v>6.5315201251620773E-6</c:v>
                </c:pt>
                <c:pt idx="7">
                  <c:v>6.6211218349331739E-6</c:v>
                </c:pt>
                <c:pt idx="8">
                  <c:v>6.6877130344322994E-6</c:v>
                </c:pt>
                <c:pt idx="9">
                  <c:v>6.8653066367481199E-6</c:v>
                </c:pt>
                <c:pt idx="10">
                  <c:v>6.7795930279877214E-6</c:v>
                </c:pt>
                <c:pt idx="11">
                  <c:v>6.581141983396662E-6</c:v>
                </c:pt>
                <c:pt idx="12">
                  <c:v>6.4531958416653257E-6</c:v>
                </c:pt>
                <c:pt idx="13">
                  <c:v>6.6327866714048427E-6</c:v>
                </c:pt>
                <c:pt idx="14">
                  <c:v>6.7211809505477701E-6</c:v>
                </c:pt>
                <c:pt idx="15">
                  <c:v>6.8230775433386187E-6</c:v>
                </c:pt>
                <c:pt idx="16">
                  <c:v>7.0674439611272684E-6</c:v>
                </c:pt>
                <c:pt idx="17">
                  <c:v>7.1179292140868221E-6</c:v>
                </c:pt>
                <c:pt idx="18">
                  <c:v>7.2298114736010904E-6</c:v>
                </c:pt>
                <c:pt idx="19">
                  <c:v>7.2934250396878409E-6</c:v>
                </c:pt>
                <c:pt idx="20">
                  <c:v>7.3392847781663164E-6</c:v>
                </c:pt>
                <c:pt idx="21">
                  <c:v>7.2766892856023981E-6</c:v>
                </c:pt>
                <c:pt idx="22">
                  <c:v>7.2399085351414207E-6</c:v>
                </c:pt>
                <c:pt idx="23">
                  <c:v>7.3109029874970801E-6</c:v>
                </c:pt>
                <c:pt idx="24">
                  <c:v>7.3901496622747535E-6</c:v>
                </c:pt>
                <c:pt idx="25">
                  <c:v>7.3385949182110831E-6</c:v>
                </c:pt>
                <c:pt idx="26">
                  <c:v>7.4947283402923681E-6</c:v>
                </c:pt>
                <c:pt idx="27">
                  <c:v>7.5524330891376149E-6</c:v>
                </c:pt>
                <c:pt idx="28">
                  <c:v>7.5922353417607119E-6</c:v>
                </c:pt>
                <c:pt idx="29">
                  <c:v>7.6499890405955409E-6</c:v>
                </c:pt>
                <c:pt idx="30">
                  <c:v>7.7270030170117866E-6</c:v>
                </c:pt>
                <c:pt idx="31">
                  <c:v>7.8306117263815566E-6</c:v>
                </c:pt>
                <c:pt idx="32">
                  <c:v>7.8876273448402835E-6</c:v>
                </c:pt>
                <c:pt idx="33">
                  <c:v>7.931538696064255E-6</c:v>
                </c:pt>
                <c:pt idx="34">
                  <c:v>7.9572638157310324E-6</c:v>
                </c:pt>
                <c:pt idx="35">
                  <c:v>8.0306650969777323E-6</c:v>
                </c:pt>
                <c:pt idx="36">
                  <c:v>8.1203836556356371E-6</c:v>
                </c:pt>
                <c:pt idx="37">
                  <c:v>8.1718624877891743E-6</c:v>
                </c:pt>
                <c:pt idx="38">
                  <c:v>8.2363221366309507E-6</c:v>
                </c:pt>
                <c:pt idx="39">
                  <c:v>8.30092637218791E-6</c:v>
                </c:pt>
                <c:pt idx="40">
                  <c:v>8.3611278232495453E-6</c:v>
                </c:pt>
                <c:pt idx="41">
                  <c:v>8.4182157109440374E-6</c:v>
                </c:pt>
                <c:pt idx="42">
                  <c:v>8.4754767458991867E-6</c:v>
                </c:pt>
                <c:pt idx="43">
                  <c:v>8.5403467961109962E-6</c:v>
                </c:pt>
                <c:pt idx="44">
                  <c:v>8.6071079187890267E-6</c:v>
                </c:pt>
                <c:pt idx="45">
                  <c:v>8.6729219808427725E-6</c:v>
                </c:pt>
              </c:numCache>
            </c:numRef>
          </c:val>
          <c:smooth val="0"/>
          <c:extLst>
            <c:ext xmlns:c16="http://schemas.microsoft.com/office/drawing/2014/chart" uri="{C3380CC4-5D6E-409C-BE32-E72D297353CC}">
              <c16:uniqueId val="{00000004-85B0-4DA9-8EDF-9BDFDF6FECF1}"/>
            </c:ext>
          </c:extLst>
        </c:ser>
        <c:ser>
          <c:idx val="6"/>
          <c:order val="4"/>
          <c:tx>
            <c:strRef>
              <c:f>CN_Summary_pretax!$A$98</c:f>
              <c:strCache>
                <c:ptCount val="1"/>
                <c:pt idx="0">
                  <c:v>Industry Sector</c:v>
                </c:pt>
              </c:strCache>
            </c:strRef>
          </c:tx>
          <c:spPr>
            <a:ln w="28575" cap="rnd">
              <a:solidFill>
                <a:schemeClr val="accent1">
                  <a:lumMod val="60000"/>
                </a:schemeClr>
              </a:solidFill>
              <a:round/>
            </a:ln>
            <a:effectLst/>
          </c:spPr>
          <c:marker>
            <c:symbol val="none"/>
          </c:marker>
          <c:val>
            <c:numRef>
              <c:f>CN_Summary_pretax!$B$98:$AU$98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85B0-4DA9-8EDF-9BDFDF6FECF1}"/>
            </c:ext>
          </c:extLst>
        </c:ser>
        <c:ser>
          <c:idx val="7"/>
          <c:order val="5"/>
          <c:tx>
            <c:strRef>
              <c:f>CN_Summary_pretax!$A$99</c:f>
              <c:strCache>
                <c:ptCount val="1"/>
                <c:pt idx="0">
                  <c:v>District Heating Sector</c:v>
                </c:pt>
              </c:strCache>
            </c:strRef>
          </c:tx>
          <c:spPr>
            <a:ln w="28575" cap="rnd">
              <a:solidFill>
                <a:schemeClr val="accent2">
                  <a:lumMod val="60000"/>
                </a:schemeClr>
              </a:solidFill>
              <a:round/>
            </a:ln>
            <a:effectLst/>
          </c:spPr>
          <c:marker>
            <c:symbol val="none"/>
          </c:marker>
          <c:val>
            <c:numRef>
              <c:f>CN_Summary_pretax!$B$99:$AU$99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85B0-4DA9-8EDF-9BDFDF6FECF1}"/>
            </c:ext>
          </c:extLst>
        </c:ser>
        <c:ser>
          <c:idx val="8"/>
          <c:order val="6"/>
          <c:tx>
            <c:strRef>
              <c:f>CN_Summary_pretax!$A$100</c:f>
              <c:strCache>
                <c:ptCount val="1"/>
                <c:pt idx="0">
                  <c:v>LULUCF Sector</c:v>
                </c:pt>
              </c:strCache>
            </c:strRef>
          </c:tx>
          <c:spPr>
            <a:ln w="28575" cap="rnd">
              <a:solidFill>
                <a:schemeClr val="accent3">
                  <a:lumMod val="60000"/>
                </a:schemeClr>
              </a:solidFill>
              <a:round/>
            </a:ln>
            <a:effectLst/>
          </c:spPr>
          <c:marker>
            <c:symbol val="none"/>
          </c:marker>
          <c:val>
            <c:numRef>
              <c:f>CN_Summary_pretax!$B$100:$AU$100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85B0-4DA9-8EDF-9BDFDF6FECF1}"/>
            </c:ext>
          </c:extLst>
        </c:ser>
        <c:ser>
          <c:idx val="0"/>
          <c:order val="7"/>
          <c:tx>
            <c:strRef>
              <c:f>CN_Summary_pretax!$A$101</c:f>
              <c:strCache>
                <c:ptCount val="1"/>
                <c:pt idx="0">
                  <c:v>Geoengineering Sector</c:v>
                </c:pt>
              </c:strCache>
            </c:strRef>
          </c:tx>
          <c:spPr>
            <a:ln w="28575" cap="rnd">
              <a:solidFill>
                <a:schemeClr val="accent1"/>
              </a:solidFill>
              <a:round/>
            </a:ln>
            <a:effectLst/>
          </c:spPr>
          <c:marker>
            <c:symbol val="none"/>
          </c:marker>
          <c:val>
            <c:numRef>
              <c:f>CN_Summary_pretax!$B$101:$AU$101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9-85B0-4DA9-8EDF-9BDFDF6FECF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CN_Summary_pretax!$A$104</c:f>
              <c:strCache>
                <c:ptCount val="1"/>
                <c:pt idx="0">
                  <c:v>Transportation Sector</c:v>
                </c:pt>
              </c:strCache>
            </c:strRef>
          </c:tx>
          <c:spPr>
            <a:ln w="28575" cap="rnd">
              <a:solidFill>
                <a:schemeClr val="accent3"/>
              </a:solidFill>
              <a:round/>
            </a:ln>
            <a:effectLst/>
          </c:spPr>
          <c:marker>
            <c:symbol val="none"/>
          </c:marker>
          <c:val>
            <c:numRef>
              <c:f>CN_Summary_pretax!$B$104:$AU$104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03B-455B-8683-359CCA23E0FF}"/>
            </c:ext>
          </c:extLst>
        </c:ser>
        <c:ser>
          <c:idx val="3"/>
          <c:order val="1"/>
          <c:tx>
            <c:strRef>
              <c:f>CN_Summary_pretax!$A$105</c:f>
              <c:strCache>
                <c:ptCount val="1"/>
                <c:pt idx="0">
                  <c:v>Electricity Sector</c:v>
                </c:pt>
              </c:strCache>
            </c:strRef>
          </c:tx>
          <c:spPr>
            <a:ln w="28575" cap="rnd">
              <a:solidFill>
                <a:schemeClr val="accent4"/>
              </a:solidFill>
              <a:round/>
            </a:ln>
            <a:effectLst/>
          </c:spPr>
          <c:marker>
            <c:symbol val="none"/>
          </c:marker>
          <c:val>
            <c:numRef>
              <c:f>CN_Summary_pretax!$B$105:$AU$105</c:f>
              <c:numCache>
                <c:formatCode>General</c:formatCode>
                <c:ptCount val="46"/>
                <c:pt idx="0">
                  <c:v>0</c:v>
                </c:pt>
                <c:pt idx="1">
                  <c:v>1.576016865698094E-6</c:v>
                </c:pt>
                <c:pt idx="2">
                  <c:v>1.8360087390665483E-6</c:v>
                </c:pt>
                <c:pt idx="3">
                  <c:v>1.9995325428763036E-6</c:v>
                </c:pt>
                <c:pt idx="4">
                  <c:v>2.1630563466860585E-6</c:v>
                </c:pt>
                <c:pt idx="5">
                  <c:v>1.8894331678787027E-6</c:v>
                </c:pt>
                <c:pt idx="6">
                  <c:v>2.6158531568406164E-6</c:v>
                </c:pt>
                <c:pt idx="7">
                  <c:v>2.7236025426953787E-6</c:v>
                </c:pt>
                <c:pt idx="8">
                  <c:v>2.7301955111166339E-6</c:v>
                </c:pt>
                <c:pt idx="9">
                  <c:v>2.6275630559768763E-6</c:v>
                </c:pt>
                <c:pt idx="10">
                  <c:v>2.581458744881802E-6</c:v>
                </c:pt>
                <c:pt idx="11">
                  <c:v>2.4711809611042939E-6</c:v>
                </c:pt>
                <c:pt idx="12">
                  <c:v>2.4446505500360074E-6</c:v>
                </c:pt>
                <c:pt idx="13">
                  <c:v>2.4208549088290245E-6</c:v>
                </c:pt>
                <c:pt idx="14">
                  <c:v>2.3652055539001918E-6</c:v>
                </c:pt>
                <c:pt idx="15">
                  <c:v>2.3570832464110704E-6</c:v>
                </c:pt>
                <c:pt idx="16">
                  <c:v>2.3511572283607881E-6</c:v>
                </c:pt>
                <c:pt idx="17">
                  <c:v>2.3570654792905324E-6</c:v>
                </c:pt>
                <c:pt idx="18">
                  <c:v>2.3240145349847233E-6</c:v>
                </c:pt>
                <c:pt idx="19">
                  <c:v>2.3035181113915285E-6</c:v>
                </c:pt>
                <c:pt idx="20">
                  <c:v>2.2963921293541261E-6</c:v>
                </c:pt>
                <c:pt idx="21">
                  <c:v>2.2765175549797694E-6</c:v>
                </c:pt>
                <c:pt idx="22">
                  <c:v>2.2631129458844801E-6</c:v>
                </c:pt>
                <c:pt idx="23">
                  <c:v>2.2612104972853119E-6</c:v>
                </c:pt>
                <c:pt idx="24">
                  <c:v>2.2792974259932095E-6</c:v>
                </c:pt>
                <c:pt idx="25">
                  <c:v>2.2753818259669037E-6</c:v>
                </c:pt>
                <c:pt idx="26">
                  <c:v>2.2739604563238468E-6</c:v>
                </c:pt>
                <c:pt idx="27">
                  <c:v>2.2724420508686199E-6</c:v>
                </c:pt>
                <c:pt idx="28">
                  <c:v>2.2655607084140138E-6</c:v>
                </c:pt>
                <c:pt idx="29">
                  <c:v>2.2635243230600189E-6</c:v>
                </c:pt>
                <c:pt idx="30">
                  <c:v>2.2603030074362836E-6</c:v>
                </c:pt>
                <c:pt idx="31">
                  <c:v>2.2538685763982919E-6</c:v>
                </c:pt>
                <c:pt idx="32">
                  <c:v>2.2509684356458237E-6</c:v>
                </c:pt>
                <c:pt idx="33">
                  <c:v>2.2478509893421578E-6</c:v>
                </c:pt>
                <c:pt idx="34">
                  <c:v>2.2335785247436561E-6</c:v>
                </c:pt>
                <c:pt idx="35">
                  <c:v>2.2303216748788438E-6</c:v>
                </c:pt>
                <c:pt idx="36">
                  <c:v>2.2298268543595753E-6</c:v>
                </c:pt>
                <c:pt idx="37">
                  <c:v>2.2242490199145909E-6</c:v>
                </c:pt>
                <c:pt idx="38">
                  <c:v>2.2187917385707458E-6</c:v>
                </c:pt>
                <c:pt idx="39">
                  <c:v>2.2137026283438609E-6</c:v>
                </c:pt>
                <c:pt idx="40">
                  <c:v>2.2080628141250857E-6</c:v>
                </c:pt>
                <c:pt idx="41">
                  <c:v>2.202719453474182E-6</c:v>
                </c:pt>
                <c:pt idx="42">
                  <c:v>2.1976968239265233E-6</c:v>
                </c:pt>
                <c:pt idx="43">
                  <c:v>2.1924678392413914E-6</c:v>
                </c:pt>
                <c:pt idx="44">
                  <c:v>2.1877158315368171E-6</c:v>
                </c:pt>
                <c:pt idx="45">
                  <c:v>2.1836899117081364E-6</c:v>
                </c:pt>
              </c:numCache>
            </c:numRef>
          </c:val>
          <c:smooth val="0"/>
          <c:extLst>
            <c:ext xmlns:c16="http://schemas.microsoft.com/office/drawing/2014/chart" uri="{C3380CC4-5D6E-409C-BE32-E72D297353CC}">
              <c16:uniqueId val="{00000002-B03B-455B-8683-359CCA23E0FF}"/>
            </c:ext>
          </c:extLst>
        </c:ser>
        <c:ser>
          <c:idx val="4"/>
          <c:order val="2"/>
          <c:tx>
            <c:strRef>
              <c:f>CN_Summary_pretax!$A$106</c:f>
              <c:strCache>
                <c:ptCount val="1"/>
                <c:pt idx="0">
                  <c:v>Residential Buildings Sector</c:v>
                </c:pt>
              </c:strCache>
            </c:strRef>
          </c:tx>
          <c:spPr>
            <a:ln w="28575" cap="rnd">
              <a:solidFill>
                <a:schemeClr val="accent5"/>
              </a:solidFill>
              <a:round/>
            </a:ln>
            <a:effectLst/>
          </c:spPr>
          <c:marker>
            <c:symbol val="none"/>
          </c:marker>
          <c:val>
            <c:numRef>
              <c:f>CN_Summary_pretax!$B$106:$AU$106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B03B-455B-8683-359CCA23E0FF}"/>
            </c:ext>
          </c:extLst>
        </c:ser>
        <c:ser>
          <c:idx val="5"/>
          <c:order val="3"/>
          <c:tx>
            <c:strRef>
              <c:f>CN_Summary_pretax!$A$107</c:f>
              <c:strCache>
                <c:ptCount val="1"/>
                <c:pt idx="0">
                  <c:v>Commercial Buildings Sector</c:v>
                </c:pt>
              </c:strCache>
            </c:strRef>
          </c:tx>
          <c:spPr>
            <a:ln w="28575" cap="rnd">
              <a:solidFill>
                <a:schemeClr val="accent6"/>
              </a:solidFill>
              <a:round/>
            </a:ln>
            <a:effectLst/>
          </c:spPr>
          <c:marker>
            <c:symbol val="none"/>
          </c:marker>
          <c:val>
            <c:numRef>
              <c:f>CN_Summary_pretax!$B$107:$AU$107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B03B-455B-8683-359CCA23E0FF}"/>
            </c:ext>
          </c:extLst>
        </c:ser>
        <c:ser>
          <c:idx val="6"/>
          <c:order val="4"/>
          <c:tx>
            <c:strRef>
              <c:f>CN_Summary_pretax!$A$108</c:f>
              <c:strCache>
                <c:ptCount val="1"/>
                <c:pt idx="0">
                  <c:v>Industry Sector</c:v>
                </c:pt>
              </c:strCache>
            </c:strRef>
          </c:tx>
          <c:spPr>
            <a:ln w="28575" cap="rnd">
              <a:solidFill>
                <a:schemeClr val="accent1">
                  <a:lumMod val="60000"/>
                </a:schemeClr>
              </a:solidFill>
              <a:round/>
            </a:ln>
            <a:effectLst/>
          </c:spPr>
          <c:marker>
            <c:symbol val="none"/>
          </c:marker>
          <c:val>
            <c:numRef>
              <c:f>CN_Summary_pretax!$B$108:$AU$108</c:f>
              <c:numCache>
                <c:formatCode>General</c:formatCode>
                <c:ptCount val="46"/>
                <c:pt idx="0">
                  <c:v>0</c:v>
                </c:pt>
                <c:pt idx="1">
                  <c:v>0</c:v>
                </c:pt>
                <c:pt idx="2">
                  <c:v>0</c:v>
                </c:pt>
                <c:pt idx="3">
                  <c:v>0</c:v>
                </c:pt>
                <c:pt idx="4">
                  <c:v>0</c:v>
                </c:pt>
                <c:pt idx="5">
                  <c:v>1.8894331678787027E-6</c:v>
                </c:pt>
                <c:pt idx="6">
                  <c:v>2.6158531568406164E-6</c:v>
                </c:pt>
                <c:pt idx="7">
                  <c:v>2.7236025426953787E-6</c:v>
                </c:pt>
                <c:pt idx="8">
                  <c:v>2.7301955111166339E-6</c:v>
                </c:pt>
                <c:pt idx="9">
                  <c:v>2.6275630559768763E-6</c:v>
                </c:pt>
                <c:pt idx="10">
                  <c:v>2.581458744881802E-6</c:v>
                </c:pt>
                <c:pt idx="11">
                  <c:v>2.4711809611042939E-6</c:v>
                </c:pt>
                <c:pt idx="12">
                  <c:v>2.4446505500360074E-6</c:v>
                </c:pt>
                <c:pt idx="13">
                  <c:v>2.4208549088290245E-6</c:v>
                </c:pt>
                <c:pt idx="14">
                  <c:v>2.3652055539001918E-6</c:v>
                </c:pt>
                <c:pt idx="15">
                  <c:v>2.3570832464110704E-6</c:v>
                </c:pt>
                <c:pt idx="16">
                  <c:v>2.3511572283607881E-6</c:v>
                </c:pt>
                <c:pt idx="17">
                  <c:v>2.3570654792905324E-6</c:v>
                </c:pt>
                <c:pt idx="18">
                  <c:v>2.3240145349847233E-6</c:v>
                </c:pt>
                <c:pt idx="19">
                  <c:v>2.3035181113915285E-6</c:v>
                </c:pt>
                <c:pt idx="20">
                  <c:v>2.2963921293541261E-6</c:v>
                </c:pt>
                <c:pt idx="21">
                  <c:v>2.2765175549797694E-6</c:v>
                </c:pt>
                <c:pt idx="22">
                  <c:v>2.2631129458844801E-6</c:v>
                </c:pt>
                <c:pt idx="23">
                  <c:v>2.2612104972853119E-6</c:v>
                </c:pt>
                <c:pt idx="24">
                  <c:v>2.2792974259932095E-6</c:v>
                </c:pt>
                <c:pt idx="25">
                  <c:v>2.2753818259669037E-6</c:v>
                </c:pt>
                <c:pt idx="26">
                  <c:v>2.2739604563238468E-6</c:v>
                </c:pt>
                <c:pt idx="27">
                  <c:v>2.2724420508686199E-6</c:v>
                </c:pt>
                <c:pt idx="28">
                  <c:v>2.2655607084140138E-6</c:v>
                </c:pt>
                <c:pt idx="29">
                  <c:v>2.2635243230600189E-6</c:v>
                </c:pt>
                <c:pt idx="30">
                  <c:v>2.2603030074362836E-6</c:v>
                </c:pt>
                <c:pt idx="31">
                  <c:v>2.2538685763982919E-6</c:v>
                </c:pt>
                <c:pt idx="32">
                  <c:v>2.2509684356458237E-6</c:v>
                </c:pt>
                <c:pt idx="33">
                  <c:v>2.2478509893421578E-6</c:v>
                </c:pt>
                <c:pt idx="34">
                  <c:v>2.2335785247436561E-6</c:v>
                </c:pt>
                <c:pt idx="35">
                  <c:v>2.2303216748788438E-6</c:v>
                </c:pt>
                <c:pt idx="36">
                  <c:v>2.2298268543595753E-6</c:v>
                </c:pt>
                <c:pt idx="37">
                  <c:v>2.2242490199145909E-6</c:v>
                </c:pt>
                <c:pt idx="38">
                  <c:v>2.2187917385707458E-6</c:v>
                </c:pt>
                <c:pt idx="39">
                  <c:v>2.2137026283438609E-6</c:v>
                </c:pt>
                <c:pt idx="40">
                  <c:v>2.2080628141250857E-6</c:v>
                </c:pt>
                <c:pt idx="41">
                  <c:v>2.202719453474182E-6</c:v>
                </c:pt>
                <c:pt idx="42">
                  <c:v>2.1976968239265233E-6</c:v>
                </c:pt>
                <c:pt idx="43">
                  <c:v>2.1924678392413914E-6</c:v>
                </c:pt>
                <c:pt idx="44">
                  <c:v>2.1877158315368171E-6</c:v>
                </c:pt>
                <c:pt idx="45">
                  <c:v>2.1836899117081364E-6</c:v>
                </c:pt>
              </c:numCache>
            </c:numRef>
          </c:val>
          <c:smooth val="0"/>
          <c:extLst>
            <c:ext xmlns:c16="http://schemas.microsoft.com/office/drawing/2014/chart" uri="{C3380CC4-5D6E-409C-BE32-E72D297353CC}">
              <c16:uniqueId val="{00000005-B03B-455B-8683-359CCA23E0FF}"/>
            </c:ext>
          </c:extLst>
        </c:ser>
        <c:ser>
          <c:idx val="7"/>
          <c:order val="5"/>
          <c:tx>
            <c:strRef>
              <c:f>CN_Summary_pretax!$A$109</c:f>
              <c:strCache>
                <c:ptCount val="1"/>
                <c:pt idx="0">
                  <c:v>District Heating Sector</c:v>
                </c:pt>
              </c:strCache>
            </c:strRef>
          </c:tx>
          <c:spPr>
            <a:ln w="28575" cap="rnd">
              <a:solidFill>
                <a:schemeClr val="accent2">
                  <a:lumMod val="60000"/>
                </a:schemeClr>
              </a:solidFill>
              <a:round/>
            </a:ln>
            <a:effectLst/>
          </c:spPr>
          <c:marker>
            <c:symbol val="none"/>
          </c:marker>
          <c:val>
            <c:numRef>
              <c:f>CN_Summary_pretax!$B$109:$AU$109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03B-455B-8683-359CCA23E0FF}"/>
            </c:ext>
          </c:extLst>
        </c:ser>
        <c:ser>
          <c:idx val="8"/>
          <c:order val="6"/>
          <c:tx>
            <c:strRef>
              <c:f>CN_Summary_pretax!$A$110</c:f>
              <c:strCache>
                <c:ptCount val="1"/>
                <c:pt idx="0">
                  <c:v>LULUCF Sector</c:v>
                </c:pt>
              </c:strCache>
            </c:strRef>
          </c:tx>
          <c:spPr>
            <a:ln w="28575" cap="rnd">
              <a:solidFill>
                <a:schemeClr val="accent3">
                  <a:lumMod val="60000"/>
                </a:schemeClr>
              </a:solidFill>
              <a:round/>
            </a:ln>
            <a:effectLst/>
          </c:spPr>
          <c:marker>
            <c:symbol val="none"/>
          </c:marker>
          <c:val>
            <c:numRef>
              <c:f>CN_Summary_pretax!$B$110:$AU$110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B03B-455B-8683-359CCA23E0FF}"/>
            </c:ext>
          </c:extLst>
        </c:ser>
        <c:ser>
          <c:idx val="0"/>
          <c:order val="7"/>
          <c:tx>
            <c:strRef>
              <c:f>CN_Summary_pretax!$A$111</c:f>
              <c:strCache>
                <c:ptCount val="1"/>
                <c:pt idx="0">
                  <c:v>Geoengineering Sector</c:v>
                </c:pt>
              </c:strCache>
            </c:strRef>
          </c:tx>
          <c:spPr>
            <a:ln w="28575" cap="rnd">
              <a:solidFill>
                <a:schemeClr val="accent1"/>
              </a:solidFill>
              <a:round/>
            </a:ln>
            <a:effectLst/>
          </c:spPr>
          <c:marker>
            <c:symbol val="none"/>
          </c:marker>
          <c:val>
            <c:numRef>
              <c:f>CN_Summary_pretax!$B$111:$AU$111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9-B03B-455B-8683-359CCA23E0FF}"/>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CN_Summary_pretax!$A$114</c:f>
              <c:strCache>
                <c:ptCount val="1"/>
                <c:pt idx="0">
                  <c:v>Transportation Sector</c:v>
                </c:pt>
              </c:strCache>
            </c:strRef>
          </c:tx>
          <c:spPr>
            <a:ln w="28575" cap="rnd">
              <a:solidFill>
                <a:schemeClr val="accent2"/>
              </a:solidFill>
              <a:round/>
            </a:ln>
            <a:effectLst/>
          </c:spPr>
          <c:marker>
            <c:symbol val="none"/>
          </c:marker>
          <c:val>
            <c:numRef>
              <c:f>CN_Summary_pretax!$B$114:$AU$114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29E-47AF-ACC0-1E0233FAF874}"/>
            </c:ext>
          </c:extLst>
        </c:ser>
        <c:ser>
          <c:idx val="2"/>
          <c:order val="1"/>
          <c:tx>
            <c:strRef>
              <c:f>CN_Summary_pretax!$A$115</c:f>
              <c:strCache>
                <c:ptCount val="1"/>
                <c:pt idx="0">
                  <c:v>Electricity Sector</c:v>
                </c:pt>
              </c:strCache>
            </c:strRef>
          </c:tx>
          <c:spPr>
            <a:ln w="28575" cap="rnd">
              <a:solidFill>
                <a:schemeClr val="accent3"/>
              </a:solidFill>
              <a:round/>
            </a:ln>
            <a:effectLst/>
          </c:spPr>
          <c:marker>
            <c:symbol val="none"/>
          </c:marker>
          <c:val>
            <c:numRef>
              <c:f>CN_Summary_pretax!$B$115:$AU$115</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1-D29E-47AF-ACC0-1E0233FAF874}"/>
            </c:ext>
          </c:extLst>
        </c:ser>
        <c:ser>
          <c:idx val="3"/>
          <c:order val="2"/>
          <c:tx>
            <c:strRef>
              <c:f>CN_Summary_pretax!$A$116</c:f>
              <c:strCache>
                <c:ptCount val="1"/>
                <c:pt idx="0">
                  <c:v>Residential Buildings Sector</c:v>
                </c:pt>
              </c:strCache>
            </c:strRef>
          </c:tx>
          <c:spPr>
            <a:ln w="28575" cap="rnd">
              <a:solidFill>
                <a:schemeClr val="accent4"/>
              </a:solidFill>
              <a:round/>
            </a:ln>
            <a:effectLst/>
          </c:spPr>
          <c:marker>
            <c:symbol val="none"/>
          </c:marker>
          <c:val>
            <c:numRef>
              <c:f>CN_Summary_pretax!$B$116:$AU$116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D29E-47AF-ACC0-1E0233FAF874}"/>
            </c:ext>
          </c:extLst>
        </c:ser>
        <c:ser>
          <c:idx val="4"/>
          <c:order val="3"/>
          <c:tx>
            <c:strRef>
              <c:f>CN_Summary_pretax!$A$117</c:f>
              <c:strCache>
                <c:ptCount val="1"/>
                <c:pt idx="0">
                  <c:v>Commercial Buildings Sector</c:v>
                </c:pt>
              </c:strCache>
            </c:strRef>
          </c:tx>
          <c:spPr>
            <a:ln w="28575" cap="rnd">
              <a:solidFill>
                <a:schemeClr val="accent5"/>
              </a:solidFill>
              <a:round/>
            </a:ln>
            <a:effectLst/>
          </c:spPr>
          <c:marker>
            <c:symbol val="none"/>
          </c:marker>
          <c:val>
            <c:numRef>
              <c:f>CN_Summary_pretax!$B$117:$AU$117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D29E-47AF-ACC0-1E0233FAF874}"/>
            </c:ext>
          </c:extLst>
        </c:ser>
        <c:ser>
          <c:idx val="5"/>
          <c:order val="4"/>
          <c:tx>
            <c:strRef>
              <c:f>CN_Summary_pretax!$A$118</c:f>
              <c:strCache>
                <c:ptCount val="1"/>
                <c:pt idx="0">
                  <c:v>Industry Sector</c:v>
                </c:pt>
              </c:strCache>
            </c:strRef>
          </c:tx>
          <c:spPr>
            <a:ln w="28575" cap="rnd">
              <a:solidFill>
                <a:schemeClr val="accent6"/>
              </a:solidFill>
              <a:round/>
            </a:ln>
            <a:effectLst/>
          </c:spPr>
          <c:marker>
            <c:symbol val="none"/>
          </c:marker>
          <c:val>
            <c:numRef>
              <c:f>CN_Summary_pretax!$B$118:$AU$118</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4-D29E-47AF-ACC0-1E0233FAF874}"/>
            </c:ext>
          </c:extLst>
        </c:ser>
        <c:ser>
          <c:idx val="6"/>
          <c:order val="5"/>
          <c:tx>
            <c:strRef>
              <c:f>CN_Summary_pretax!$A$119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CN_Summary_pretax!$B$119:$AU$119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D29E-47AF-ACC0-1E0233FAF874}"/>
            </c:ext>
          </c:extLst>
        </c:ser>
        <c:ser>
          <c:idx val="7"/>
          <c:order val="6"/>
          <c:tx>
            <c:strRef>
              <c:f>CN_Summary_pretax!$A$120</c:f>
              <c:strCache>
                <c:ptCount val="1"/>
                <c:pt idx="0">
                  <c:v>LULUCF Sector</c:v>
                </c:pt>
              </c:strCache>
            </c:strRef>
          </c:tx>
          <c:spPr>
            <a:ln w="28575" cap="rnd">
              <a:solidFill>
                <a:schemeClr val="accent2">
                  <a:lumMod val="60000"/>
                </a:schemeClr>
              </a:solidFill>
              <a:round/>
            </a:ln>
            <a:effectLst/>
          </c:spPr>
          <c:marker>
            <c:symbol val="none"/>
          </c:marker>
          <c:val>
            <c:numRef>
              <c:f>CN_Summary_pretax!$B$120:$AU$120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29E-47AF-ACC0-1E0233FAF874}"/>
            </c:ext>
          </c:extLst>
        </c:ser>
        <c:ser>
          <c:idx val="8"/>
          <c:order val="7"/>
          <c:tx>
            <c:strRef>
              <c:f>CN_Summary_pretax!$A$121</c:f>
              <c:strCache>
                <c:ptCount val="1"/>
                <c:pt idx="0">
                  <c:v>Geoengineering Sector</c:v>
                </c:pt>
              </c:strCache>
            </c:strRef>
          </c:tx>
          <c:spPr>
            <a:ln w="28575" cap="rnd">
              <a:solidFill>
                <a:schemeClr val="accent3">
                  <a:lumMod val="60000"/>
                </a:schemeClr>
              </a:solidFill>
              <a:round/>
            </a:ln>
            <a:effectLst/>
          </c:spPr>
          <c:marker>
            <c:symbol val="none"/>
          </c:marker>
          <c:val>
            <c:numRef>
              <c:f>CN_Summary_pretax!$B$121:$AU$121</c:f>
              <c:numCache>
                <c:formatCode>General</c:formatCode>
                <c:ptCount val="46"/>
                <c:pt idx="0">
                  <c:v>8.530654795242392E-6</c:v>
                </c:pt>
                <c:pt idx="1">
                  <c:v>7.1197454823498096E-6</c:v>
                </c:pt>
                <c:pt idx="2">
                  <c:v>8.6159913815198505E-6</c:v>
                </c:pt>
                <c:pt idx="3">
                  <c:v>1.0885719564295667E-5</c:v>
                </c:pt>
                <c:pt idx="4">
                  <c:v>9.6088708722553489E-6</c:v>
                </c:pt>
                <c:pt idx="5">
                  <c:v>5.4179381752387459E-6</c:v>
                </c:pt>
                <c:pt idx="6">
                  <c:v>5.9381390623822638E-6</c:v>
                </c:pt>
                <c:pt idx="7">
                  <c:v>6.7800508549692169E-6</c:v>
                </c:pt>
                <c:pt idx="8">
                  <c:v>7.2467190703119804E-6</c:v>
                </c:pt>
                <c:pt idx="9">
                  <c:v>7.6895907573295825E-6</c:v>
                </c:pt>
                <c:pt idx="10">
                  <c:v>7.8579948717623624E-6</c:v>
                </c:pt>
                <c:pt idx="11">
                  <c:v>8.0401885594951096E-6</c:v>
                </c:pt>
                <c:pt idx="12">
                  <c:v>7.8566096940790918E-6</c:v>
                </c:pt>
                <c:pt idx="13">
                  <c:v>7.955922843244609E-6</c:v>
                </c:pt>
                <c:pt idx="14">
                  <c:v>8.1256839445970542E-6</c:v>
                </c:pt>
                <c:pt idx="15">
                  <c:v>8.4274191864861536E-6</c:v>
                </c:pt>
                <c:pt idx="16">
                  <c:v>8.5779483650568152E-6</c:v>
                </c:pt>
                <c:pt idx="17">
                  <c:v>8.8299653650677777E-6</c:v>
                </c:pt>
                <c:pt idx="18">
                  <c:v>8.9348682523813328E-6</c:v>
                </c:pt>
                <c:pt idx="19">
                  <c:v>9.175036551882026E-6</c:v>
                </c:pt>
                <c:pt idx="20">
                  <c:v>9.3560333578470817E-6</c:v>
                </c:pt>
                <c:pt idx="21">
                  <c:v>9.4471639846665757E-6</c:v>
                </c:pt>
                <c:pt idx="22">
                  <c:v>9.6191881608514074E-6</c:v>
                </c:pt>
                <c:pt idx="23">
                  <c:v>9.776159235326367E-6</c:v>
                </c:pt>
                <c:pt idx="24">
                  <c:v>1.0040052973400532E-5</c:v>
                </c:pt>
                <c:pt idx="25">
                  <c:v>9.9501746906119003E-6</c:v>
                </c:pt>
                <c:pt idx="26">
                  <c:v>1.0321296134732718E-5</c:v>
                </c:pt>
                <c:pt idx="27">
                  <c:v>1.049382176944618E-5</c:v>
                </c:pt>
                <c:pt idx="28">
                  <c:v>1.0613130596592148E-5</c:v>
                </c:pt>
                <c:pt idx="29">
                  <c:v>1.0729177108904594E-5</c:v>
                </c:pt>
                <c:pt idx="30">
                  <c:v>1.0970252109160688E-5</c:v>
                </c:pt>
                <c:pt idx="31">
                  <c:v>1.11653878087573E-5</c:v>
                </c:pt>
                <c:pt idx="32">
                  <c:v>1.1400952587203992E-5</c:v>
                </c:pt>
                <c:pt idx="33">
                  <c:v>1.1538176031776058E-5</c:v>
                </c:pt>
                <c:pt idx="34">
                  <c:v>1.1506401823772999E-5</c:v>
                </c:pt>
                <c:pt idx="35">
                  <c:v>1.1652129073469745E-5</c:v>
                </c:pt>
                <c:pt idx="36">
                  <c:v>1.1943451547048893E-5</c:v>
                </c:pt>
                <c:pt idx="37">
                  <c:v>1.2074335232787944E-5</c:v>
                </c:pt>
                <c:pt idx="38">
                  <c:v>1.2231808407964133E-5</c:v>
                </c:pt>
                <c:pt idx="39">
                  <c:v>1.2391703027879055E-5</c:v>
                </c:pt>
                <c:pt idx="40">
                  <c:v>1.2543142142987503E-5</c:v>
                </c:pt>
                <c:pt idx="41">
                  <c:v>1.2680066161157145E-5</c:v>
                </c:pt>
                <c:pt idx="42">
                  <c:v>1.2824818547771862E-5</c:v>
                </c:pt>
                <c:pt idx="43">
                  <c:v>1.297506856476946E-5</c:v>
                </c:pt>
                <c:pt idx="44">
                  <c:v>1.314511949527095E-5</c:v>
                </c:pt>
                <c:pt idx="45">
                  <c:v>1.3323580888622844E-5</c:v>
                </c:pt>
              </c:numCache>
            </c:numRef>
          </c:val>
          <c:smooth val="0"/>
          <c:extLst>
            <c:ext xmlns:c16="http://schemas.microsoft.com/office/drawing/2014/chart" uri="{C3380CC4-5D6E-409C-BE32-E72D297353CC}">
              <c16:uniqueId val="{00000007-D29E-47AF-ACC0-1E0233FAF87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CN_Summary_pretax!$A$124</c:f>
              <c:strCache>
                <c:ptCount val="1"/>
                <c:pt idx="0">
                  <c:v>Transportation Sector</c:v>
                </c:pt>
              </c:strCache>
            </c:strRef>
          </c:tx>
          <c:spPr>
            <a:ln w="28575" cap="rnd">
              <a:solidFill>
                <a:schemeClr val="accent2"/>
              </a:solidFill>
              <a:round/>
            </a:ln>
            <a:effectLst/>
          </c:spPr>
          <c:marker>
            <c:symbol val="none"/>
          </c:marker>
          <c:val>
            <c:numRef>
              <c:f>CN_Summary_pretax!$B$124:$AU$124</c:f>
              <c:numCache>
                <c:formatCode>General</c:formatCode>
                <c:ptCount val="46"/>
                <c:pt idx="0">
                  <c:v>0</c:v>
                </c:pt>
                <c:pt idx="1">
                  <c:v>0</c:v>
                </c:pt>
                <c:pt idx="2">
                  <c:v>0</c:v>
                </c:pt>
                <c:pt idx="3">
                  <c:v>1.6805503704881932E-5</c:v>
                </c:pt>
                <c:pt idx="4">
                  <c:v>1.6054544938010958E-5</c:v>
                </c:pt>
                <c:pt idx="5">
                  <c:v>8.2241276915914411E-6</c:v>
                </c:pt>
                <c:pt idx="6">
                  <c:v>1.107182614893234E-5</c:v>
                </c:pt>
                <c:pt idx="7">
                  <c:v>8.4043443911745539E-6</c:v>
                </c:pt>
                <c:pt idx="8">
                  <c:v>8.5902410398225493E-6</c:v>
                </c:pt>
                <c:pt idx="9">
                  <c:v>9.8457901118060527E-6</c:v>
                </c:pt>
                <c:pt idx="10">
                  <c:v>1.1242448644726747E-5</c:v>
                </c:pt>
                <c:pt idx="11">
                  <c:v>1.1273385327303292E-5</c:v>
                </c:pt>
                <c:pt idx="12">
                  <c:v>1.1591510472315029E-5</c:v>
                </c:pt>
                <c:pt idx="13">
                  <c:v>1.2176012851108105E-5</c:v>
                </c:pt>
                <c:pt idx="14">
                  <c:v>1.2296188438064278E-5</c:v>
                </c:pt>
                <c:pt idx="15">
                  <c:v>1.3188801129221882E-5</c:v>
                </c:pt>
                <c:pt idx="16">
                  <c:v>1.3619915085498548E-5</c:v>
                </c:pt>
                <c:pt idx="17">
                  <c:v>1.3287713383180911E-5</c:v>
                </c:pt>
                <c:pt idx="18">
                  <c:v>1.3628179216220635E-5</c:v>
                </c:pt>
                <c:pt idx="19">
                  <c:v>1.3781709522546917E-5</c:v>
                </c:pt>
                <c:pt idx="20">
                  <c:v>1.4285447548586913E-5</c:v>
                </c:pt>
                <c:pt idx="21">
                  <c:v>1.3859062651837378E-5</c:v>
                </c:pt>
                <c:pt idx="22">
                  <c:v>1.3997888745359875E-5</c:v>
                </c:pt>
                <c:pt idx="23">
                  <c:v>1.4168768555860311E-5</c:v>
                </c:pt>
                <c:pt idx="24">
                  <c:v>1.4402750589595896E-5</c:v>
                </c:pt>
                <c:pt idx="25">
                  <c:v>1.4571858054878181E-5</c:v>
                </c:pt>
                <c:pt idx="26">
                  <c:v>1.4785141886045742E-5</c:v>
                </c:pt>
                <c:pt idx="27">
                  <c:v>1.4852231284819146E-5</c:v>
                </c:pt>
                <c:pt idx="28">
                  <c:v>1.5146076262266337E-5</c:v>
                </c:pt>
                <c:pt idx="29">
                  <c:v>1.5553554540148693E-5</c:v>
                </c:pt>
                <c:pt idx="30">
                  <c:v>1.5917725791082494E-5</c:v>
                </c:pt>
                <c:pt idx="31">
                  <c:v>1.5871846819478828E-5</c:v>
                </c:pt>
                <c:pt idx="32">
                  <c:v>1.6597678699354903E-5</c:v>
                </c:pt>
                <c:pt idx="33">
                  <c:v>1.669424746564081E-5</c:v>
                </c:pt>
                <c:pt idx="34">
                  <c:v>1.6756628245774942E-5</c:v>
                </c:pt>
                <c:pt idx="35">
                  <c:v>1.6960227905716594E-5</c:v>
                </c:pt>
                <c:pt idx="36">
                  <c:v>1.7350220108059581E-5</c:v>
                </c:pt>
                <c:pt idx="37">
                  <c:v>1.7628709308223008E-5</c:v>
                </c:pt>
                <c:pt idx="38">
                  <c:v>1.7907332829275553E-5</c:v>
                </c:pt>
                <c:pt idx="39">
                  <c:v>1.8148027811029395E-5</c:v>
                </c:pt>
                <c:pt idx="40">
                  <c:v>1.8379060605665555E-5</c:v>
                </c:pt>
                <c:pt idx="41">
                  <c:v>1.8626675561372659E-5</c:v>
                </c:pt>
                <c:pt idx="42">
                  <c:v>1.8896290647620277E-5</c:v>
                </c:pt>
                <c:pt idx="43">
                  <c:v>1.9105342566290399E-5</c:v>
                </c:pt>
                <c:pt idx="44">
                  <c:v>1.9397003963639822E-5</c:v>
                </c:pt>
                <c:pt idx="45">
                  <c:v>1.9680767730223888E-5</c:v>
                </c:pt>
              </c:numCache>
            </c:numRef>
          </c:val>
          <c:smooth val="0"/>
          <c:extLst>
            <c:ext xmlns:c16="http://schemas.microsoft.com/office/drawing/2014/chart" uri="{C3380CC4-5D6E-409C-BE32-E72D297353CC}">
              <c16:uniqueId val="{00000000-7770-487D-9998-7ABC8584B562}"/>
            </c:ext>
          </c:extLst>
        </c:ser>
        <c:ser>
          <c:idx val="2"/>
          <c:order val="1"/>
          <c:tx>
            <c:strRef>
              <c:f>CN_Summary_pretax!$A$125</c:f>
              <c:strCache>
                <c:ptCount val="1"/>
                <c:pt idx="0">
                  <c:v>Electricity Sector</c:v>
                </c:pt>
              </c:strCache>
            </c:strRef>
          </c:tx>
          <c:spPr>
            <a:ln w="28575" cap="rnd">
              <a:solidFill>
                <a:schemeClr val="accent3"/>
              </a:solidFill>
              <a:round/>
            </a:ln>
            <a:effectLst/>
          </c:spPr>
          <c:marker>
            <c:symbol val="none"/>
          </c:marker>
          <c:val>
            <c:numRef>
              <c:f>CN_Summary_pretax!$B$125:$AU$125</c:f>
              <c:numCache>
                <c:formatCode>General</c:formatCode>
                <c:ptCount val="46"/>
                <c:pt idx="0">
                  <c:v>0</c:v>
                </c:pt>
                <c:pt idx="1">
                  <c:v>0</c:v>
                </c:pt>
                <c:pt idx="2">
                  <c:v>0</c:v>
                </c:pt>
                <c:pt idx="3">
                  <c:v>1.6805503704881932E-5</c:v>
                </c:pt>
                <c:pt idx="4">
                  <c:v>1.6054544938010958E-5</c:v>
                </c:pt>
                <c:pt idx="5">
                  <c:v>8.2241276915914411E-6</c:v>
                </c:pt>
                <c:pt idx="6">
                  <c:v>1.107182614893234E-5</c:v>
                </c:pt>
                <c:pt idx="7">
                  <c:v>1.1823590368228427E-5</c:v>
                </c:pt>
                <c:pt idx="8">
                  <c:v>1.2981363701912406E-5</c:v>
                </c:pt>
                <c:pt idx="9">
                  <c:v>1.4281090989488631E-5</c:v>
                </c:pt>
                <c:pt idx="10">
                  <c:v>1.5187636126063838E-5</c:v>
                </c:pt>
                <c:pt idx="11">
                  <c:v>1.5626386381665279E-5</c:v>
                </c:pt>
                <c:pt idx="12">
                  <c:v>1.6162736407403798E-5</c:v>
                </c:pt>
                <c:pt idx="13">
                  <c:v>1.6706575616970903E-5</c:v>
                </c:pt>
                <c:pt idx="14">
                  <c:v>1.6861920092662237E-5</c:v>
                </c:pt>
                <c:pt idx="15">
                  <c:v>1.7149202673687611E-5</c:v>
                </c:pt>
                <c:pt idx="16">
                  <c:v>1.7570350409309617E-5</c:v>
                </c:pt>
                <c:pt idx="17">
                  <c:v>1.7714219393446193E-5</c:v>
                </c:pt>
                <c:pt idx="18">
                  <c:v>1.7977359773106855E-5</c:v>
                </c:pt>
                <c:pt idx="19">
                  <c:v>1.8234007212008855E-5</c:v>
                </c:pt>
                <c:pt idx="20">
                  <c:v>1.8340971132824619E-5</c:v>
                </c:pt>
                <c:pt idx="21">
                  <c:v>1.8227635796879361E-5</c:v>
                </c:pt>
                <c:pt idx="22">
                  <c:v>1.8150412269049104E-5</c:v>
                </c:pt>
                <c:pt idx="23">
                  <c:v>1.8372945727761843E-5</c:v>
                </c:pt>
                <c:pt idx="24">
                  <c:v>1.8603726903900649E-5</c:v>
                </c:pt>
                <c:pt idx="25">
                  <c:v>1.8667565251717719E-5</c:v>
                </c:pt>
                <c:pt idx="26">
                  <c:v>1.9044981121641639E-5</c:v>
                </c:pt>
                <c:pt idx="27">
                  <c:v>1.9097271863794332E-5</c:v>
                </c:pt>
                <c:pt idx="28">
                  <c:v>1.9092836846052757E-5</c:v>
                </c:pt>
                <c:pt idx="29">
                  <c:v>1.9066875766589876E-5</c:v>
                </c:pt>
                <c:pt idx="30">
                  <c:v>1.9135454949391164E-5</c:v>
                </c:pt>
                <c:pt idx="31">
                  <c:v>1.901644797226901E-5</c:v>
                </c:pt>
                <c:pt idx="32">
                  <c:v>1.9266925648459153E-5</c:v>
                </c:pt>
                <c:pt idx="33">
                  <c:v>1.9460085961966857E-5</c:v>
                </c:pt>
                <c:pt idx="34">
                  <c:v>1.9579461522315953E-5</c:v>
                </c:pt>
                <c:pt idx="35">
                  <c:v>1.9829129917942591E-5</c:v>
                </c:pt>
                <c:pt idx="36">
                  <c:v>1.9714199913221805E-5</c:v>
                </c:pt>
                <c:pt idx="37">
                  <c:v>1.9772222387228044E-5</c:v>
                </c:pt>
                <c:pt idx="38">
                  <c:v>1.9883462166772903E-5</c:v>
                </c:pt>
                <c:pt idx="39">
                  <c:v>2.0007844699810905E-5</c:v>
                </c:pt>
                <c:pt idx="40">
                  <c:v>2.0133525860506766E-5</c:v>
                </c:pt>
                <c:pt idx="41">
                  <c:v>2.0248863487014008E-5</c:v>
                </c:pt>
                <c:pt idx="42">
                  <c:v>2.0364170779426913E-5</c:v>
                </c:pt>
                <c:pt idx="43">
                  <c:v>2.0432547699708933E-5</c:v>
                </c:pt>
                <c:pt idx="44">
                  <c:v>2.0511480615893496E-5</c:v>
                </c:pt>
                <c:pt idx="45">
                  <c:v>2.0601193100178786E-5</c:v>
                </c:pt>
              </c:numCache>
            </c:numRef>
          </c:val>
          <c:smooth val="0"/>
          <c:extLst>
            <c:ext xmlns:c16="http://schemas.microsoft.com/office/drawing/2014/chart" uri="{C3380CC4-5D6E-409C-BE32-E72D297353CC}">
              <c16:uniqueId val="{00000001-7770-487D-9998-7ABC8584B562}"/>
            </c:ext>
          </c:extLst>
        </c:ser>
        <c:ser>
          <c:idx val="3"/>
          <c:order val="2"/>
          <c:tx>
            <c:strRef>
              <c:f>CN_Summary_pretax!$A$126</c:f>
              <c:strCache>
                <c:ptCount val="1"/>
                <c:pt idx="0">
                  <c:v>Residential Buildings Sector</c:v>
                </c:pt>
              </c:strCache>
            </c:strRef>
          </c:tx>
          <c:spPr>
            <a:ln w="28575" cap="rnd">
              <a:solidFill>
                <a:schemeClr val="accent4"/>
              </a:solidFill>
              <a:round/>
            </a:ln>
            <a:effectLst/>
          </c:spPr>
          <c:marker>
            <c:symbol val="none"/>
          </c:marker>
          <c:val>
            <c:numRef>
              <c:f>CN_Summary_pretax!$B$126:$AU$126</c:f>
              <c:numCache>
                <c:formatCode>General</c:formatCode>
                <c:ptCount val="46"/>
                <c:pt idx="0">
                  <c:v>0</c:v>
                </c:pt>
                <c:pt idx="1">
                  <c:v>0</c:v>
                </c:pt>
                <c:pt idx="2">
                  <c:v>0</c:v>
                </c:pt>
                <c:pt idx="3">
                  <c:v>1.6805503704881932E-5</c:v>
                </c:pt>
                <c:pt idx="4">
                  <c:v>1.6054544938010958E-5</c:v>
                </c:pt>
                <c:pt idx="5">
                  <c:v>8.2241276915914411E-6</c:v>
                </c:pt>
                <c:pt idx="6">
                  <c:v>1.107182614893234E-5</c:v>
                </c:pt>
                <c:pt idx="7">
                  <c:v>8.640197339189818E-6</c:v>
                </c:pt>
                <c:pt idx="8">
                  <c:v>1.0879768208433078E-5</c:v>
                </c:pt>
                <c:pt idx="9">
                  <c:v>1.3482370770478876E-5</c:v>
                </c:pt>
                <c:pt idx="10">
                  <c:v>1.5653738268857767E-5</c:v>
                </c:pt>
                <c:pt idx="11">
                  <c:v>1.7060242072936616E-5</c:v>
                </c:pt>
                <c:pt idx="12">
                  <c:v>1.8565968813718363E-5</c:v>
                </c:pt>
                <c:pt idx="13">
                  <c:v>1.9565480888530809E-5</c:v>
                </c:pt>
                <c:pt idx="14">
                  <c:v>1.979510460163308E-5</c:v>
                </c:pt>
                <c:pt idx="15">
                  <c:v>2.0323954539606203E-5</c:v>
                </c:pt>
                <c:pt idx="16">
                  <c:v>2.1055544848330624E-5</c:v>
                </c:pt>
                <c:pt idx="17">
                  <c:v>2.1222405590645512E-5</c:v>
                </c:pt>
                <c:pt idx="18">
                  <c:v>2.1784594334055542E-5</c:v>
                </c:pt>
                <c:pt idx="19">
                  <c:v>2.2147398112502647E-5</c:v>
                </c:pt>
                <c:pt idx="20">
                  <c:v>2.2494328078157216E-5</c:v>
                </c:pt>
                <c:pt idx="21">
                  <c:v>2.2295738703120218E-5</c:v>
                </c:pt>
                <c:pt idx="22">
                  <c:v>2.2317057136625956E-5</c:v>
                </c:pt>
                <c:pt idx="23">
                  <c:v>2.2702677674433985E-5</c:v>
                </c:pt>
                <c:pt idx="24">
                  <c:v>2.3077250696957649E-5</c:v>
                </c:pt>
                <c:pt idx="25">
                  <c:v>2.3063204419644826E-5</c:v>
                </c:pt>
                <c:pt idx="26">
                  <c:v>2.3755080651934423E-5</c:v>
                </c:pt>
                <c:pt idx="27">
                  <c:v>2.4053553493241472E-5</c:v>
                </c:pt>
                <c:pt idx="28">
                  <c:v>2.432436006418026E-5</c:v>
                </c:pt>
                <c:pt idx="29">
                  <c:v>2.4591334297438732E-5</c:v>
                </c:pt>
                <c:pt idx="30">
                  <c:v>2.5104211237668347E-5</c:v>
                </c:pt>
                <c:pt idx="31">
                  <c:v>2.549175427527084E-5</c:v>
                </c:pt>
                <c:pt idx="32">
                  <c:v>2.5919686691102029E-5</c:v>
                </c:pt>
                <c:pt idx="33">
                  <c:v>2.6163856826908225E-5</c:v>
                </c:pt>
                <c:pt idx="34">
                  <c:v>2.6239750196950474E-5</c:v>
                </c:pt>
                <c:pt idx="35">
                  <c:v>2.654046630640408E-5</c:v>
                </c:pt>
                <c:pt idx="36">
                  <c:v>2.7081403724424287E-5</c:v>
                </c:pt>
                <c:pt idx="37">
                  <c:v>2.7367002934635703E-5</c:v>
                </c:pt>
                <c:pt idx="38">
                  <c:v>2.7700816277750162E-5</c:v>
                </c:pt>
                <c:pt idx="39">
                  <c:v>2.8029550474522307E-5</c:v>
                </c:pt>
                <c:pt idx="40">
                  <c:v>2.8342891598642051E-5</c:v>
                </c:pt>
                <c:pt idx="41">
                  <c:v>2.8631176655193309E-5</c:v>
                </c:pt>
                <c:pt idx="42">
                  <c:v>2.8940887701751866E-5</c:v>
                </c:pt>
                <c:pt idx="43">
                  <c:v>2.9262442096809138E-5</c:v>
                </c:pt>
                <c:pt idx="44">
                  <c:v>2.9613938474184692E-5</c:v>
                </c:pt>
                <c:pt idx="45">
                  <c:v>2.9968632544212354E-5</c:v>
                </c:pt>
              </c:numCache>
            </c:numRef>
          </c:val>
          <c:smooth val="0"/>
          <c:extLst>
            <c:ext xmlns:c16="http://schemas.microsoft.com/office/drawing/2014/chart" uri="{C3380CC4-5D6E-409C-BE32-E72D297353CC}">
              <c16:uniqueId val="{00000002-7770-487D-9998-7ABC8584B562}"/>
            </c:ext>
          </c:extLst>
        </c:ser>
        <c:ser>
          <c:idx val="4"/>
          <c:order val="3"/>
          <c:tx>
            <c:strRef>
              <c:f>CN_Summary_pretax!$A$127</c:f>
              <c:strCache>
                <c:ptCount val="1"/>
                <c:pt idx="0">
                  <c:v>Commercial Buildings Sector</c:v>
                </c:pt>
              </c:strCache>
            </c:strRef>
          </c:tx>
          <c:spPr>
            <a:ln w="28575" cap="rnd">
              <a:solidFill>
                <a:schemeClr val="accent5"/>
              </a:solidFill>
              <a:round/>
            </a:ln>
            <a:effectLst/>
          </c:spPr>
          <c:marker>
            <c:symbol val="none"/>
          </c:marker>
          <c:val>
            <c:numRef>
              <c:f>CN_Summary_pretax!$B$127:$AU$127</c:f>
              <c:numCache>
                <c:formatCode>General</c:formatCode>
                <c:ptCount val="46"/>
                <c:pt idx="0">
                  <c:v>0</c:v>
                </c:pt>
                <c:pt idx="1">
                  <c:v>0</c:v>
                </c:pt>
                <c:pt idx="2">
                  <c:v>0</c:v>
                </c:pt>
                <c:pt idx="3">
                  <c:v>1.6805503704881932E-5</c:v>
                </c:pt>
                <c:pt idx="4">
                  <c:v>1.6054544938010958E-5</c:v>
                </c:pt>
                <c:pt idx="5">
                  <c:v>8.2241276915914411E-6</c:v>
                </c:pt>
                <c:pt idx="6">
                  <c:v>1.107182614893234E-5</c:v>
                </c:pt>
                <c:pt idx="7">
                  <c:v>8.640197339189818E-6</c:v>
                </c:pt>
                <c:pt idx="8">
                  <c:v>1.0879768208433078E-5</c:v>
                </c:pt>
                <c:pt idx="9">
                  <c:v>1.3482370770478876E-5</c:v>
                </c:pt>
                <c:pt idx="10">
                  <c:v>1.5653738268857767E-5</c:v>
                </c:pt>
                <c:pt idx="11">
                  <c:v>1.7060242072936616E-5</c:v>
                </c:pt>
                <c:pt idx="12">
                  <c:v>1.8565968813718363E-5</c:v>
                </c:pt>
                <c:pt idx="13">
                  <c:v>1.9565480888530809E-5</c:v>
                </c:pt>
                <c:pt idx="14">
                  <c:v>1.979510460163308E-5</c:v>
                </c:pt>
                <c:pt idx="15">
                  <c:v>2.0323954539606203E-5</c:v>
                </c:pt>
                <c:pt idx="16">
                  <c:v>2.1055544848330624E-5</c:v>
                </c:pt>
                <c:pt idx="17">
                  <c:v>2.1222405590645512E-5</c:v>
                </c:pt>
                <c:pt idx="18">
                  <c:v>2.1784594334055542E-5</c:v>
                </c:pt>
                <c:pt idx="19">
                  <c:v>2.2147398112502647E-5</c:v>
                </c:pt>
                <c:pt idx="20">
                  <c:v>2.2494328078157216E-5</c:v>
                </c:pt>
                <c:pt idx="21">
                  <c:v>2.2295738703120218E-5</c:v>
                </c:pt>
                <c:pt idx="22">
                  <c:v>2.2317057136625956E-5</c:v>
                </c:pt>
                <c:pt idx="23">
                  <c:v>2.2702677674433985E-5</c:v>
                </c:pt>
                <c:pt idx="24">
                  <c:v>2.3077250696957649E-5</c:v>
                </c:pt>
                <c:pt idx="25">
                  <c:v>2.3063204419644826E-5</c:v>
                </c:pt>
                <c:pt idx="26">
                  <c:v>2.3755080651934423E-5</c:v>
                </c:pt>
                <c:pt idx="27">
                  <c:v>2.4053553493241472E-5</c:v>
                </c:pt>
                <c:pt idx="28">
                  <c:v>2.432436006418026E-5</c:v>
                </c:pt>
                <c:pt idx="29">
                  <c:v>2.4591334297438732E-5</c:v>
                </c:pt>
                <c:pt idx="30">
                  <c:v>2.5104211237668347E-5</c:v>
                </c:pt>
                <c:pt idx="31">
                  <c:v>2.549175427527084E-5</c:v>
                </c:pt>
                <c:pt idx="32">
                  <c:v>2.5919686691102029E-5</c:v>
                </c:pt>
                <c:pt idx="33">
                  <c:v>2.6163856826908225E-5</c:v>
                </c:pt>
                <c:pt idx="34">
                  <c:v>2.6239750196950474E-5</c:v>
                </c:pt>
                <c:pt idx="35">
                  <c:v>2.654046630640408E-5</c:v>
                </c:pt>
                <c:pt idx="36">
                  <c:v>2.7081403724424287E-5</c:v>
                </c:pt>
                <c:pt idx="37">
                  <c:v>2.7367002934635703E-5</c:v>
                </c:pt>
                <c:pt idx="38">
                  <c:v>2.7700816277750162E-5</c:v>
                </c:pt>
                <c:pt idx="39">
                  <c:v>2.8029550474522307E-5</c:v>
                </c:pt>
                <c:pt idx="40">
                  <c:v>2.8342891598642051E-5</c:v>
                </c:pt>
                <c:pt idx="41">
                  <c:v>2.8631176655193309E-5</c:v>
                </c:pt>
                <c:pt idx="42">
                  <c:v>2.8940887701751866E-5</c:v>
                </c:pt>
                <c:pt idx="43">
                  <c:v>2.9262442096809138E-5</c:v>
                </c:pt>
                <c:pt idx="44">
                  <c:v>2.9613938474184692E-5</c:v>
                </c:pt>
                <c:pt idx="45">
                  <c:v>2.9968632544212354E-5</c:v>
                </c:pt>
              </c:numCache>
            </c:numRef>
          </c:val>
          <c:smooth val="0"/>
          <c:extLst>
            <c:ext xmlns:c16="http://schemas.microsoft.com/office/drawing/2014/chart" uri="{C3380CC4-5D6E-409C-BE32-E72D297353CC}">
              <c16:uniqueId val="{00000003-7770-487D-9998-7ABC8584B562}"/>
            </c:ext>
          </c:extLst>
        </c:ser>
        <c:ser>
          <c:idx val="5"/>
          <c:order val="4"/>
          <c:tx>
            <c:strRef>
              <c:f>CN_Summary_pretax!$A$128</c:f>
              <c:strCache>
                <c:ptCount val="1"/>
                <c:pt idx="0">
                  <c:v>Industry Sector</c:v>
                </c:pt>
              </c:strCache>
            </c:strRef>
          </c:tx>
          <c:spPr>
            <a:ln w="28575" cap="rnd">
              <a:solidFill>
                <a:schemeClr val="accent6"/>
              </a:solidFill>
              <a:round/>
            </a:ln>
            <a:effectLst/>
          </c:spPr>
          <c:marker>
            <c:symbol val="none"/>
          </c:marker>
          <c:val>
            <c:numRef>
              <c:f>CN_Summary_pretax!$B$128:$AU$128</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4-7770-487D-9998-7ABC8584B562}"/>
            </c:ext>
          </c:extLst>
        </c:ser>
        <c:ser>
          <c:idx val="6"/>
          <c:order val="5"/>
          <c:tx>
            <c:strRef>
              <c:f>CN_Summary_pretax!$A$129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CN_Summary_pretax!$B$129:$AU$129</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5-7770-487D-9998-7ABC8584B562}"/>
            </c:ext>
          </c:extLst>
        </c:ser>
        <c:ser>
          <c:idx val="7"/>
          <c:order val="6"/>
          <c:tx>
            <c:strRef>
              <c:f>CN_Summary_pretax!$A$130</c:f>
              <c:strCache>
                <c:ptCount val="1"/>
                <c:pt idx="0">
                  <c:v>LULUCF Sector</c:v>
                </c:pt>
              </c:strCache>
            </c:strRef>
          </c:tx>
          <c:spPr>
            <a:ln w="28575" cap="rnd">
              <a:solidFill>
                <a:schemeClr val="accent2">
                  <a:lumMod val="60000"/>
                </a:schemeClr>
              </a:solidFill>
              <a:round/>
            </a:ln>
            <a:effectLst/>
          </c:spPr>
          <c:marker>
            <c:symbol val="none"/>
          </c:marker>
          <c:val>
            <c:numRef>
              <c:f>CN_Summary_pretax!$B$130:$AU$130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770-487D-9998-7ABC8584B562}"/>
            </c:ext>
          </c:extLst>
        </c:ser>
        <c:ser>
          <c:idx val="8"/>
          <c:order val="7"/>
          <c:tx>
            <c:strRef>
              <c:f>CN_Summary_pretax!$A$131</c:f>
              <c:strCache>
                <c:ptCount val="1"/>
                <c:pt idx="0">
                  <c:v>Geoengineering Sector</c:v>
                </c:pt>
              </c:strCache>
            </c:strRef>
          </c:tx>
          <c:spPr>
            <a:ln w="28575" cap="rnd">
              <a:solidFill>
                <a:schemeClr val="accent3">
                  <a:lumMod val="60000"/>
                </a:schemeClr>
              </a:solidFill>
              <a:round/>
            </a:ln>
            <a:effectLst/>
          </c:spPr>
          <c:marker>
            <c:symbol val="none"/>
          </c:marker>
          <c:val>
            <c:numRef>
              <c:f>CN_Summary_pretax!$B$131:$AU$131</c:f>
              <c:numCache>
                <c:formatCode>General</c:formatCode>
                <c:ptCount val="46"/>
                <c:pt idx="0">
                  <c:v>0</c:v>
                </c:pt>
                <c:pt idx="1">
                  <c:v>0</c:v>
                </c:pt>
                <c:pt idx="2">
                  <c:v>0</c:v>
                </c:pt>
                <c:pt idx="3">
                  <c:v>1.6805503704881932E-5</c:v>
                </c:pt>
                <c:pt idx="4">
                  <c:v>1.6054544938010958E-5</c:v>
                </c:pt>
                <c:pt idx="5">
                  <c:v>8.2241276915914411E-6</c:v>
                </c:pt>
                <c:pt idx="6">
                  <c:v>1.107182614893234E-5</c:v>
                </c:pt>
                <c:pt idx="7">
                  <c:v>9.0476531004832301E-6</c:v>
                </c:pt>
                <c:pt idx="8">
                  <c:v>1.185566245484633E-5</c:v>
                </c:pt>
                <c:pt idx="9">
                  <c:v>1.5012846131477896E-5</c:v>
                </c:pt>
                <c:pt idx="10">
                  <c:v>1.7567442861540194E-5</c:v>
                </c:pt>
                <c:pt idx="11">
                  <c:v>1.9576292649931161E-5</c:v>
                </c:pt>
                <c:pt idx="12">
                  <c:v>2.1801958911619278E-5</c:v>
                </c:pt>
                <c:pt idx="13">
                  <c:v>2.2709059155738554E-5</c:v>
                </c:pt>
                <c:pt idx="14">
                  <c:v>2.3110669449334594E-5</c:v>
                </c:pt>
                <c:pt idx="15">
                  <c:v>2.3604458186880712E-5</c:v>
                </c:pt>
                <c:pt idx="16">
                  <c:v>2.4269203871519311E-5</c:v>
                </c:pt>
                <c:pt idx="17">
                  <c:v>2.4477385825591165E-5</c:v>
                </c:pt>
                <c:pt idx="18">
                  <c:v>2.4939143743178289E-5</c:v>
                </c:pt>
                <c:pt idx="19">
                  <c:v>2.5309523578966273E-5</c:v>
                </c:pt>
                <c:pt idx="20">
                  <c:v>2.5605831122728985E-5</c:v>
                </c:pt>
                <c:pt idx="21">
                  <c:v>2.5402087911810554E-5</c:v>
                </c:pt>
                <c:pt idx="22">
                  <c:v>2.5391250354929985E-5</c:v>
                </c:pt>
                <c:pt idx="23">
                  <c:v>2.5765509497061804E-5</c:v>
                </c:pt>
                <c:pt idx="24">
                  <c:v>2.6170055813038082E-5</c:v>
                </c:pt>
                <c:pt idx="25">
                  <c:v>2.6133502538578244E-5</c:v>
                </c:pt>
                <c:pt idx="26">
                  <c:v>2.680213978000176E-5</c:v>
                </c:pt>
                <c:pt idx="27">
                  <c:v>2.7107230890022992E-5</c:v>
                </c:pt>
                <c:pt idx="28">
                  <c:v>2.7338411005493245E-5</c:v>
                </c:pt>
                <c:pt idx="29">
                  <c:v>2.756163854295863E-5</c:v>
                </c:pt>
                <c:pt idx="30">
                  <c:v>2.8037935692374415E-5</c:v>
                </c:pt>
                <c:pt idx="31">
                  <c:v>2.845458544414346E-5</c:v>
                </c:pt>
                <c:pt idx="32">
                  <c:v>2.8764588981040088E-5</c:v>
                </c:pt>
                <c:pt idx="33">
                  <c:v>2.8954125763779352E-5</c:v>
                </c:pt>
                <c:pt idx="34">
                  <c:v>2.9063852964584834E-5</c:v>
                </c:pt>
                <c:pt idx="35">
                  <c:v>2.9339818650924582E-5</c:v>
                </c:pt>
                <c:pt idx="36">
                  <c:v>2.9834225701642725E-5</c:v>
                </c:pt>
                <c:pt idx="37">
                  <c:v>3.0084163088418288E-5</c:v>
                </c:pt>
                <c:pt idx="38">
                  <c:v>3.0381170700372571E-5</c:v>
                </c:pt>
                <c:pt idx="39">
                  <c:v>3.067927407131097E-5</c:v>
                </c:pt>
                <c:pt idx="40">
                  <c:v>3.0961842705682549E-5</c:v>
                </c:pt>
                <c:pt idx="41">
                  <c:v>3.1217697548727272E-5</c:v>
                </c:pt>
                <c:pt idx="42">
                  <c:v>3.1493704161138068E-5</c:v>
                </c:pt>
                <c:pt idx="43">
                  <c:v>3.1795116109042441E-5</c:v>
                </c:pt>
                <c:pt idx="44">
                  <c:v>3.2113635853069852E-5</c:v>
                </c:pt>
                <c:pt idx="45">
                  <c:v>3.2427479082045471E-5</c:v>
                </c:pt>
              </c:numCache>
            </c:numRef>
          </c:val>
          <c:smooth val="0"/>
          <c:extLst>
            <c:ext xmlns:c16="http://schemas.microsoft.com/office/drawing/2014/chart" uri="{C3380CC4-5D6E-409C-BE32-E72D297353CC}">
              <c16:uniqueId val="{00000007-7770-487D-9998-7ABC8584B56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CN_Summary_pretax!$A$134</c:f>
              <c:strCache>
                <c:ptCount val="1"/>
                <c:pt idx="0">
                  <c:v>Transportation Sector</c:v>
                </c:pt>
              </c:strCache>
            </c:strRef>
          </c:tx>
          <c:spPr>
            <a:ln w="28575" cap="rnd">
              <a:solidFill>
                <a:schemeClr val="accent2"/>
              </a:solidFill>
              <a:round/>
            </a:ln>
            <a:effectLst/>
          </c:spPr>
          <c:marker>
            <c:symbol val="none"/>
          </c:marker>
          <c:val>
            <c:numRef>
              <c:f>CN_Summary_pretax!$B$134:$AU$134</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1.2869706412494591E-5</c:v>
                </c:pt>
                <c:pt idx="8">
                  <c:v>1.333618748228157E-5</c:v>
                </c:pt>
                <c:pt idx="9">
                  <c:v>1.3125109218703198E-5</c:v>
                </c:pt>
                <c:pt idx="10">
                  <c:v>1.3175947710861671E-5</c:v>
                </c:pt>
                <c:pt idx="11">
                  <c:v>1.3283360636665633E-5</c:v>
                </c:pt>
                <c:pt idx="12">
                  <c:v>1.3134966311619844E-5</c:v>
                </c:pt>
                <c:pt idx="13">
                  <c:v>1.3110612966442154E-5</c:v>
                </c:pt>
                <c:pt idx="14">
                  <c:v>1.3289859643657873E-5</c:v>
                </c:pt>
                <c:pt idx="15">
                  <c:v>1.3445495121650716E-5</c:v>
                </c:pt>
                <c:pt idx="16">
                  <c:v>1.4277205641099288E-5</c:v>
                </c:pt>
                <c:pt idx="17">
                  <c:v>1.4408692984742218E-5</c:v>
                </c:pt>
                <c:pt idx="18">
                  <c:v>1.4578508929401909E-5</c:v>
                </c:pt>
                <c:pt idx="19">
                  <c:v>1.4692025383078568E-5</c:v>
                </c:pt>
                <c:pt idx="20">
                  <c:v>1.4815259466002506E-5</c:v>
                </c:pt>
                <c:pt idx="21">
                  <c:v>1.4845177411587709E-5</c:v>
                </c:pt>
                <c:pt idx="22">
                  <c:v>1.4966414175532582E-5</c:v>
                </c:pt>
                <c:pt idx="23">
                  <c:v>1.5230582273360548E-5</c:v>
                </c:pt>
                <c:pt idx="24">
                  <c:v>1.5383917596978E-5</c:v>
                </c:pt>
                <c:pt idx="25">
                  <c:v>1.5454736252110617E-5</c:v>
                </c:pt>
                <c:pt idx="26">
                  <c:v>1.5575294624920952E-5</c:v>
                </c:pt>
                <c:pt idx="27">
                  <c:v>1.5700536984683697E-5</c:v>
                </c:pt>
                <c:pt idx="28">
                  <c:v>1.5809515888260774E-5</c:v>
                </c:pt>
                <c:pt idx="29">
                  <c:v>1.5809631443872532E-5</c:v>
                </c:pt>
                <c:pt idx="30">
                  <c:v>1.5944758789285794E-5</c:v>
                </c:pt>
                <c:pt idx="31">
                  <c:v>1.6025265188593693E-5</c:v>
                </c:pt>
                <c:pt idx="32">
                  <c:v>1.6171034608148285E-5</c:v>
                </c:pt>
                <c:pt idx="33">
                  <c:v>1.630580233652841E-5</c:v>
                </c:pt>
                <c:pt idx="34">
                  <c:v>1.6427224387919717E-5</c:v>
                </c:pt>
                <c:pt idx="35">
                  <c:v>1.6593723089586748E-5</c:v>
                </c:pt>
                <c:pt idx="36">
                  <c:v>1.6630163261959505E-5</c:v>
                </c:pt>
                <c:pt idx="37">
                  <c:v>1.6740386275321264E-5</c:v>
                </c:pt>
                <c:pt idx="38">
                  <c:v>1.685507179930522E-5</c:v>
                </c:pt>
                <c:pt idx="39">
                  <c:v>1.6977513436114466E-5</c:v>
                </c:pt>
                <c:pt idx="40">
                  <c:v>1.7107263328175147E-5</c:v>
                </c:pt>
                <c:pt idx="41">
                  <c:v>1.7220513355155824E-5</c:v>
                </c:pt>
                <c:pt idx="42">
                  <c:v>1.7336104479901572E-5</c:v>
                </c:pt>
                <c:pt idx="43">
                  <c:v>1.7443170913525675E-5</c:v>
                </c:pt>
                <c:pt idx="44">
                  <c:v>1.7552124860836477E-5</c:v>
                </c:pt>
                <c:pt idx="45">
                  <c:v>1.7663163362674937E-5</c:v>
                </c:pt>
              </c:numCache>
            </c:numRef>
          </c:val>
          <c:smooth val="0"/>
          <c:extLst>
            <c:ext xmlns:c16="http://schemas.microsoft.com/office/drawing/2014/chart" uri="{C3380CC4-5D6E-409C-BE32-E72D297353CC}">
              <c16:uniqueId val="{00000000-BA6C-4C9E-97AC-3574B911459B}"/>
            </c:ext>
          </c:extLst>
        </c:ser>
        <c:ser>
          <c:idx val="2"/>
          <c:order val="1"/>
          <c:tx>
            <c:strRef>
              <c:f>CN_Summary_pretax!$A$135</c:f>
              <c:strCache>
                <c:ptCount val="1"/>
                <c:pt idx="0">
                  <c:v>Electricity Sector</c:v>
                </c:pt>
              </c:strCache>
            </c:strRef>
          </c:tx>
          <c:spPr>
            <a:ln w="28575" cap="rnd">
              <a:solidFill>
                <a:schemeClr val="accent3"/>
              </a:solidFill>
              <a:round/>
            </a:ln>
            <a:effectLst/>
          </c:spPr>
          <c:marker>
            <c:symbol val="none"/>
          </c:marker>
          <c:val>
            <c:numRef>
              <c:f>CN_Summary_pretax!$B$135:$AU$135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A6C-4C9E-97AC-3574B911459B}"/>
            </c:ext>
          </c:extLst>
        </c:ser>
        <c:ser>
          <c:idx val="3"/>
          <c:order val="2"/>
          <c:tx>
            <c:strRef>
              <c:f>CN_Summary_pretax!$A$136</c:f>
              <c:strCache>
                <c:ptCount val="1"/>
                <c:pt idx="0">
                  <c:v>Residential Buildings Sector</c:v>
                </c:pt>
              </c:strCache>
            </c:strRef>
          </c:tx>
          <c:spPr>
            <a:ln w="28575" cap="rnd">
              <a:solidFill>
                <a:schemeClr val="accent4"/>
              </a:solidFill>
              <a:round/>
            </a:ln>
            <a:effectLst/>
          </c:spPr>
          <c:marker>
            <c:symbol val="none"/>
          </c:marker>
          <c:val>
            <c:numRef>
              <c:f>CN_Summary_pretax!$B$136:$AU$136</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1.1865022975126022E-5</c:v>
                </c:pt>
                <c:pt idx="8">
                  <c:v>1.2005579609321773E-5</c:v>
                </c:pt>
                <c:pt idx="9">
                  <c:v>1.1930504394348311E-5</c:v>
                </c:pt>
                <c:pt idx="10">
                  <c:v>1.1933644094166979E-5</c:v>
                </c:pt>
                <c:pt idx="11">
                  <c:v>1.1991183391701503E-5</c:v>
                </c:pt>
                <c:pt idx="12">
                  <c:v>1.193301297790697E-5</c:v>
                </c:pt>
                <c:pt idx="13">
                  <c:v>1.1899213042537781E-5</c:v>
                </c:pt>
                <c:pt idx="14">
                  <c:v>1.1982010109957279E-5</c:v>
                </c:pt>
                <c:pt idx="15">
                  <c:v>1.2101106029315963E-5</c:v>
                </c:pt>
                <c:pt idx="16">
                  <c:v>1.2501793042505899E-5</c:v>
                </c:pt>
                <c:pt idx="17">
                  <c:v>1.270342363959174E-5</c:v>
                </c:pt>
                <c:pt idx="18">
                  <c:v>1.2888565806510447E-5</c:v>
                </c:pt>
                <c:pt idx="19">
                  <c:v>1.304136153885572E-5</c:v>
                </c:pt>
                <c:pt idx="20">
                  <c:v>1.3189838889264344E-5</c:v>
                </c:pt>
                <c:pt idx="21">
                  <c:v>1.3283208880286975E-5</c:v>
                </c:pt>
                <c:pt idx="22">
                  <c:v>1.3403390264372936E-5</c:v>
                </c:pt>
                <c:pt idx="23">
                  <c:v>1.3611336167054011E-5</c:v>
                </c:pt>
                <c:pt idx="24">
                  <c:v>1.3795805787761286E-5</c:v>
                </c:pt>
                <c:pt idx="25">
                  <c:v>1.3929686675784425E-5</c:v>
                </c:pt>
                <c:pt idx="26">
                  <c:v>1.4069190989214038E-5</c:v>
                </c:pt>
                <c:pt idx="27">
                  <c:v>1.4210656320344334E-5</c:v>
                </c:pt>
                <c:pt idx="28">
                  <c:v>1.4343814255715142E-5</c:v>
                </c:pt>
                <c:pt idx="29">
                  <c:v>1.4411639229189593E-5</c:v>
                </c:pt>
                <c:pt idx="30">
                  <c:v>1.4527800526989153E-5</c:v>
                </c:pt>
                <c:pt idx="31">
                  <c:v>1.4629283883498765E-5</c:v>
                </c:pt>
                <c:pt idx="32">
                  <c:v>1.4764108683915159E-5</c:v>
                </c:pt>
                <c:pt idx="33">
                  <c:v>1.4906238965765794E-5</c:v>
                </c:pt>
                <c:pt idx="34">
                  <c:v>1.5046066432816506E-5</c:v>
                </c:pt>
                <c:pt idx="35">
                  <c:v>1.5211381605982591E-5</c:v>
                </c:pt>
                <c:pt idx="36">
                  <c:v>1.5284222026603603E-5</c:v>
                </c:pt>
                <c:pt idx="37">
                  <c:v>1.5404599564960441E-5</c:v>
                </c:pt>
                <c:pt idx="38">
                  <c:v>1.5527840754031078E-5</c:v>
                </c:pt>
                <c:pt idx="39">
                  <c:v>1.5656493713263022E-5</c:v>
                </c:pt>
                <c:pt idx="40">
                  <c:v>1.5791556836920363E-5</c:v>
                </c:pt>
                <c:pt idx="41">
                  <c:v>1.5920164483408065E-5</c:v>
                </c:pt>
                <c:pt idx="42">
                  <c:v>1.6047726620404105E-5</c:v>
                </c:pt>
                <c:pt idx="43">
                  <c:v>1.6169714839314451E-5</c:v>
                </c:pt>
                <c:pt idx="44">
                  <c:v>1.6290560486823049E-5</c:v>
                </c:pt>
                <c:pt idx="45">
                  <c:v>1.6412275009750451E-5</c:v>
                </c:pt>
              </c:numCache>
            </c:numRef>
          </c:val>
          <c:smooth val="0"/>
          <c:extLst>
            <c:ext xmlns:c16="http://schemas.microsoft.com/office/drawing/2014/chart" uri="{C3380CC4-5D6E-409C-BE32-E72D297353CC}">
              <c16:uniqueId val="{00000002-BA6C-4C9E-97AC-3574B911459B}"/>
            </c:ext>
          </c:extLst>
        </c:ser>
        <c:ser>
          <c:idx val="4"/>
          <c:order val="3"/>
          <c:tx>
            <c:strRef>
              <c:f>CN_Summary_pretax!$A$137</c:f>
              <c:strCache>
                <c:ptCount val="1"/>
                <c:pt idx="0">
                  <c:v>Commercial Buildings Sector</c:v>
                </c:pt>
              </c:strCache>
            </c:strRef>
          </c:tx>
          <c:spPr>
            <a:ln w="28575" cap="rnd">
              <a:solidFill>
                <a:schemeClr val="accent5"/>
              </a:solidFill>
              <a:round/>
            </a:ln>
            <a:effectLst/>
          </c:spPr>
          <c:marker>
            <c:symbol val="none"/>
          </c:marker>
          <c:val>
            <c:numRef>
              <c:f>CN_Summary_pretax!$B$137:$AU$137</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1.2715864491792638E-5</c:v>
                </c:pt>
                <c:pt idx="8">
                  <c:v>1.3216981567141339E-5</c:v>
                </c:pt>
                <c:pt idx="9">
                  <c:v>1.3043317606743692E-5</c:v>
                </c:pt>
                <c:pt idx="10">
                  <c:v>1.3087128034722014E-5</c:v>
                </c:pt>
                <c:pt idx="11">
                  <c:v>1.3196044327555673E-5</c:v>
                </c:pt>
                <c:pt idx="12">
                  <c:v>1.3055491638444524E-5</c:v>
                </c:pt>
                <c:pt idx="13">
                  <c:v>1.3023641071985002E-5</c:v>
                </c:pt>
                <c:pt idx="14">
                  <c:v>1.3200717726680591E-5</c:v>
                </c:pt>
                <c:pt idx="15">
                  <c:v>1.3369115345178614E-5</c:v>
                </c:pt>
                <c:pt idx="16">
                  <c:v>1.3997313898712838E-5</c:v>
                </c:pt>
                <c:pt idx="17">
                  <c:v>1.4164657500638157E-5</c:v>
                </c:pt>
                <c:pt idx="18">
                  <c:v>1.4324633274205238E-5</c:v>
                </c:pt>
                <c:pt idx="19">
                  <c:v>1.4454744933132158E-5</c:v>
                </c:pt>
                <c:pt idx="20">
                  <c:v>1.4592952973132608E-5</c:v>
                </c:pt>
                <c:pt idx="21">
                  <c:v>1.4637428357440292E-5</c:v>
                </c:pt>
                <c:pt idx="22">
                  <c:v>1.4767222969678534E-5</c:v>
                </c:pt>
                <c:pt idx="23">
                  <c:v>1.5046257724394209E-5</c:v>
                </c:pt>
                <c:pt idx="24">
                  <c:v>1.5224125592950055E-5</c:v>
                </c:pt>
                <c:pt idx="25">
                  <c:v>1.531313341126457E-5</c:v>
                </c:pt>
                <c:pt idx="26">
                  <c:v>1.5445159508456192E-5</c:v>
                </c:pt>
                <c:pt idx="27">
                  <c:v>1.5584209265329249E-5</c:v>
                </c:pt>
                <c:pt idx="28">
                  <c:v>1.570774898596303E-5</c:v>
                </c:pt>
                <c:pt idx="29">
                  <c:v>1.5719244967960928E-5</c:v>
                </c:pt>
                <c:pt idx="30">
                  <c:v>1.5859855642012191E-5</c:v>
                </c:pt>
                <c:pt idx="31">
                  <c:v>1.5952570755530067E-5</c:v>
                </c:pt>
                <c:pt idx="32">
                  <c:v>1.6109422824258802E-5</c:v>
                </c:pt>
                <c:pt idx="33">
                  <c:v>1.6259089436618374E-5</c:v>
                </c:pt>
                <c:pt idx="34">
                  <c:v>1.6395659869681108E-5</c:v>
                </c:pt>
                <c:pt idx="35">
                  <c:v>1.6577194818078622E-5</c:v>
                </c:pt>
                <c:pt idx="36">
                  <c:v>1.6621223905395658E-5</c:v>
                </c:pt>
                <c:pt idx="37">
                  <c:v>1.6743502887193736E-5</c:v>
                </c:pt>
                <c:pt idx="38">
                  <c:v>1.6870102731120071E-5</c:v>
                </c:pt>
                <c:pt idx="39">
                  <c:v>1.7004786458349496E-5</c:v>
                </c:pt>
                <c:pt idx="40">
                  <c:v>1.7147506740405348E-5</c:v>
                </c:pt>
                <c:pt idx="41">
                  <c:v>1.7274095040459892E-5</c:v>
                </c:pt>
                <c:pt idx="42">
                  <c:v>1.7402045512267678E-5</c:v>
                </c:pt>
                <c:pt idx="43">
                  <c:v>1.7521297578921689E-5</c:v>
                </c:pt>
                <c:pt idx="44">
                  <c:v>1.7641925899327328E-5</c:v>
                </c:pt>
                <c:pt idx="45">
                  <c:v>1.7764783458002061E-5</c:v>
                </c:pt>
              </c:numCache>
            </c:numRef>
          </c:val>
          <c:smooth val="0"/>
          <c:extLst>
            <c:ext xmlns:c16="http://schemas.microsoft.com/office/drawing/2014/chart" uri="{C3380CC4-5D6E-409C-BE32-E72D297353CC}">
              <c16:uniqueId val="{00000003-BA6C-4C9E-97AC-3574B911459B}"/>
            </c:ext>
          </c:extLst>
        </c:ser>
        <c:ser>
          <c:idx val="5"/>
          <c:order val="4"/>
          <c:tx>
            <c:strRef>
              <c:f>CN_Summary_pretax!$A$138</c:f>
              <c:strCache>
                <c:ptCount val="1"/>
                <c:pt idx="0">
                  <c:v>Industry Sector</c:v>
                </c:pt>
              </c:strCache>
            </c:strRef>
          </c:tx>
          <c:spPr>
            <a:ln w="28575" cap="rnd">
              <a:solidFill>
                <a:schemeClr val="accent6"/>
              </a:solidFill>
              <a:round/>
            </a:ln>
            <a:effectLst/>
          </c:spPr>
          <c:marker>
            <c:symbol val="none"/>
          </c:marker>
          <c:val>
            <c:numRef>
              <c:f>CN_Summary_pretax!$B$138:$AU$138</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1.3312140393637883E-5</c:v>
                </c:pt>
                <c:pt idx="8">
                  <c:v>1.4094068836818001E-5</c:v>
                </c:pt>
                <c:pt idx="9">
                  <c:v>1.3774887477959022E-5</c:v>
                </c:pt>
                <c:pt idx="10">
                  <c:v>1.3853377240270369E-5</c:v>
                </c:pt>
                <c:pt idx="11">
                  <c:v>1.4029677586928852E-5</c:v>
                </c:pt>
                <c:pt idx="12">
                  <c:v>1.3794905548053042E-5</c:v>
                </c:pt>
                <c:pt idx="13">
                  <c:v>1.3752522267210591E-5</c:v>
                </c:pt>
                <c:pt idx="14">
                  <c:v>1.4042633866015224E-5</c:v>
                </c:pt>
                <c:pt idx="15">
                  <c:v>1.4304752130419441E-5</c:v>
                </c:pt>
                <c:pt idx="16">
                  <c:v>1.4982474109311609E-5</c:v>
                </c:pt>
                <c:pt idx="17">
                  <c:v>1.5227791045787042E-5</c:v>
                </c:pt>
                <c:pt idx="18">
                  <c:v>1.542940071353418E-5</c:v>
                </c:pt>
                <c:pt idx="19">
                  <c:v>1.5635997663459568E-5</c:v>
                </c:pt>
                <c:pt idx="20">
                  <c:v>1.5857852594488232E-5</c:v>
                </c:pt>
                <c:pt idx="21">
                  <c:v>1.5922340989050666E-5</c:v>
                </c:pt>
                <c:pt idx="22">
                  <c:v>1.6137632387234638E-5</c:v>
                </c:pt>
                <c:pt idx="23">
                  <c:v>1.6602411675446822E-5</c:v>
                </c:pt>
                <c:pt idx="24">
                  <c:v>1.6885129311135169E-5</c:v>
                </c:pt>
                <c:pt idx="25">
                  <c:v>1.702204062647763E-5</c:v>
                </c:pt>
                <c:pt idx="26">
                  <c:v>1.7241358828054028E-5</c:v>
                </c:pt>
                <c:pt idx="27">
                  <c:v>1.7471499259603771E-5</c:v>
                </c:pt>
                <c:pt idx="28">
                  <c:v>1.7674710247610464E-5</c:v>
                </c:pt>
                <c:pt idx="29">
                  <c:v>1.7684810159932476E-5</c:v>
                </c:pt>
                <c:pt idx="30">
                  <c:v>1.7928372224890591E-5</c:v>
                </c:pt>
                <c:pt idx="31">
                  <c:v>1.8080691938894961E-5</c:v>
                </c:pt>
                <c:pt idx="32">
                  <c:v>1.8348316112684773E-5</c:v>
                </c:pt>
                <c:pt idx="33">
                  <c:v>1.8599790767966518E-5</c:v>
                </c:pt>
                <c:pt idx="34">
                  <c:v>1.8828757629189051E-5</c:v>
                </c:pt>
                <c:pt idx="35">
                  <c:v>1.9139634685332137E-5</c:v>
                </c:pt>
                <c:pt idx="36">
                  <c:v>1.9205391145494859E-5</c:v>
                </c:pt>
                <c:pt idx="37">
                  <c:v>1.9411471211171202E-5</c:v>
                </c:pt>
                <c:pt idx="38">
                  <c:v>1.9625236483701432E-5</c:v>
                </c:pt>
                <c:pt idx="39">
                  <c:v>1.9852761645529888E-5</c:v>
                </c:pt>
                <c:pt idx="40">
                  <c:v>2.0093578342055912E-5</c:v>
                </c:pt>
                <c:pt idx="41">
                  <c:v>2.0305549194890007E-5</c:v>
                </c:pt>
                <c:pt idx="42">
                  <c:v>2.0520782217810825E-5</c:v>
                </c:pt>
                <c:pt idx="43">
                  <c:v>2.0720620437649321E-5</c:v>
                </c:pt>
                <c:pt idx="44">
                  <c:v>2.0923287890565861E-5</c:v>
                </c:pt>
                <c:pt idx="45">
                  <c:v>2.1129693645338722E-5</c:v>
                </c:pt>
              </c:numCache>
            </c:numRef>
          </c:val>
          <c:smooth val="0"/>
          <c:extLst>
            <c:ext xmlns:c16="http://schemas.microsoft.com/office/drawing/2014/chart" uri="{C3380CC4-5D6E-409C-BE32-E72D297353CC}">
              <c16:uniqueId val="{00000004-BA6C-4C9E-97AC-3574B911459B}"/>
            </c:ext>
          </c:extLst>
        </c:ser>
        <c:ser>
          <c:idx val="6"/>
          <c:order val="5"/>
          <c:tx>
            <c:strRef>
              <c:f>CN_Summary_pretax!$A$139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CN_Summary_pretax!$B$139:$AU$139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BA6C-4C9E-97AC-3574B911459B}"/>
            </c:ext>
          </c:extLst>
        </c:ser>
        <c:ser>
          <c:idx val="7"/>
          <c:order val="6"/>
          <c:tx>
            <c:strRef>
              <c:f>CN_Summary_pretax!$A$140</c:f>
              <c:strCache>
                <c:ptCount val="1"/>
                <c:pt idx="0">
                  <c:v>LULUCF Sector</c:v>
                </c:pt>
              </c:strCache>
            </c:strRef>
          </c:tx>
          <c:spPr>
            <a:ln w="28575" cap="rnd">
              <a:solidFill>
                <a:schemeClr val="accent2">
                  <a:lumMod val="60000"/>
                </a:schemeClr>
              </a:solidFill>
              <a:round/>
            </a:ln>
            <a:effectLst/>
          </c:spPr>
          <c:marker>
            <c:symbol val="none"/>
          </c:marker>
          <c:val>
            <c:numRef>
              <c:f>CN_Summary_pretax!$B$140:$AU$140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A6C-4C9E-97AC-3574B911459B}"/>
            </c:ext>
          </c:extLst>
        </c:ser>
        <c:ser>
          <c:idx val="8"/>
          <c:order val="7"/>
          <c:tx>
            <c:strRef>
              <c:f>CN_Summary_pretax!$A$141</c:f>
              <c:strCache>
                <c:ptCount val="1"/>
                <c:pt idx="0">
                  <c:v>Geoengineering Sector</c:v>
                </c:pt>
              </c:strCache>
            </c:strRef>
          </c:tx>
          <c:spPr>
            <a:ln w="28575" cap="rnd">
              <a:solidFill>
                <a:schemeClr val="accent3">
                  <a:lumMod val="60000"/>
                </a:schemeClr>
              </a:solidFill>
              <a:round/>
            </a:ln>
            <a:effectLst/>
          </c:spPr>
          <c:marker>
            <c:symbol val="none"/>
          </c:marker>
          <c:val>
            <c:numRef>
              <c:f>CN_Summary_pretax!$B$141:$AU$141</c:f>
              <c:numCache>
                <c:formatCode>General</c:formatCode>
                <c:ptCount val="46"/>
                <c:pt idx="0">
                  <c:v>1.2268971117390572E-5</c:v>
                </c:pt>
                <c:pt idx="1">
                  <c:v>9.6892382602459731E-6</c:v>
                </c:pt>
                <c:pt idx="2">
                  <c:v>1.2324504735555591E-5</c:v>
                </c:pt>
                <c:pt idx="3">
                  <c:v>1.3123776283389586E-5</c:v>
                </c:pt>
                <c:pt idx="4">
                  <c:v>1.1338121495184029E-5</c:v>
                </c:pt>
                <c:pt idx="5">
                  <c:v>8.6498581836299549E-6</c:v>
                </c:pt>
                <c:pt idx="6">
                  <c:v>1.1943196459966722E-5</c:v>
                </c:pt>
                <c:pt idx="7">
                  <c:v>1.3312140393637883E-5</c:v>
                </c:pt>
                <c:pt idx="8">
                  <c:v>1.4094068836818001E-5</c:v>
                </c:pt>
                <c:pt idx="9">
                  <c:v>1.3774887477959022E-5</c:v>
                </c:pt>
                <c:pt idx="10">
                  <c:v>1.3853377240270369E-5</c:v>
                </c:pt>
                <c:pt idx="11">
                  <c:v>1.4029677586928852E-5</c:v>
                </c:pt>
                <c:pt idx="12">
                  <c:v>1.3794905548053042E-5</c:v>
                </c:pt>
                <c:pt idx="13">
                  <c:v>1.3752522267210591E-5</c:v>
                </c:pt>
                <c:pt idx="14">
                  <c:v>1.4042633866015224E-5</c:v>
                </c:pt>
                <c:pt idx="15">
                  <c:v>1.4304752130419441E-5</c:v>
                </c:pt>
                <c:pt idx="16">
                  <c:v>1.4982474109311609E-5</c:v>
                </c:pt>
                <c:pt idx="17">
                  <c:v>1.5227791045787042E-5</c:v>
                </c:pt>
                <c:pt idx="18">
                  <c:v>1.542940071353418E-5</c:v>
                </c:pt>
                <c:pt idx="19">
                  <c:v>1.5635997663459568E-5</c:v>
                </c:pt>
                <c:pt idx="20">
                  <c:v>1.5857852594488232E-5</c:v>
                </c:pt>
                <c:pt idx="21">
                  <c:v>1.5922340989050666E-5</c:v>
                </c:pt>
                <c:pt idx="22">
                  <c:v>1.6137632387234638E-5</c:v>
                </c:pt>
                <c:pt idx="23">
                  <c:v>1.6602411675446822E-5</c:v>
                </c:pt>
                <c:pt idx="24">
                  <c:v>1.6885129311135169E-5</c:v>
                </c:pt>
                <c:pt idx="25">
                  <c:v>1.702204062647763E-5</c:v>
                </c:pt>
                <c:pt idx="26">
                  <c:v>1.7241358828054028E-5</c:v>
                </c:pt>
                <c:pt idx="27">
                  <c:v>1.7471499259603771E-5</c:v>
                </c:pt>
                <c:pt idx="28">
                  <c:v>1.7674710247610464E-5</c:v>
                </c:pt>
                <c:pt idx="29">
                  <c:v>1.7684810159932476E-5</c:v>
                </c:pt>
                <c:pt idx="30">
                  <c:v>1.7928372224890591E-5</c:v>
                </c:pt>
                <c:pt idx="31">
                  <c:v>1.8080691938894961E-5</c:v>
                </c:pt>
                <c:pt idx="32">
                  <c:v>1.8348316112684773E-5</c:v>
                </c:pt>
                <c:pt idx="33">
                  <c:v>1.8599790767966518E-5</c:v>
                </c:pt>
                <c:pt idx="34">
                  <c:v>1.8828757629189051E-5</c:v>
                </c:pt>
                <c:pt idx="35">
                  <c:v>1.9139634685332137E-5</c:v>
                </c:pt>
                <c:pt idx="36">
                  <c:v>1.9205391145494859E-5</c:v>
                </c:pt>
                <c:pt idx="37">
                  <c:v>1.9411471211171202E-5</c:v>
                </c:pt>
                <c:pt idx="38">
                  <c:v>1.9625236483701432E-5</c:v>
                </c:pt>
                <c:pt idx="39">
                  <c:v>1.9852761645529888E-5</c:v>
                </c:pt>
                <c:pt idx="40">
                  <c:v>2.0093578342055912E-5</c:v>
                </c:pt>
                <c:pt idx="41">
                  <c:v>2.0305549194890007E-5</c:v>
                </c:pt>
                <c:pt idx="42">
                  <c:v>2.0520782217810825E-5</c:v>
                </c:pt>
                <c:pt idx="43">
                  <c:v>2.0720620437649321E-5</c:v>
                </c:pt>
                <c:pt idx="44">
                  <c:v>2.0923287890565861E-5</c:v>
                </c:pt>
                <c:pt idx="45">
                  <c:v>2.1129693645338722E-5</c:v>
                </c:pt>
              </c:numCache>
            </c:numRef>
          </c:val>
          <c:smooth val="0"/>
          <c:extLst>
            <c:ext xmlns:c16="http://schemas.microsoft.com/office/drawing/2014/chart" uri="{C3380CC4-5D6E-409C-BE32-E72D297353CC}">
              <c16:uniqueId val="{00000007-BA6C-4C9E-97AC-3574B911459B}"/>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CN_Summary_pretax!$A$144</c:f>
              <c:strCache>
                <c:ptCount val="1"/>
                <c:pt idx="0">
                  <c:v>Transportation Sector Price ($/BTU)</c:v>
                </c:pt>
              </c:strCache>
            </c:strRef>
          </c:tx>
          <c:spPr>
            <a:ln w="28575" cap="rnd">
              <a:solidFill>
                <a:schemeClr val="accent2"/>
              </a:solidFill>
              <a:round/>
            </a:ln>
            <a:effectLst/>
          </c:spPr>
          <c:marker>
            <c:symbol val="none"/>
          </c:marker>
          <c:val>
            <c:numRef>
              <c:f>CN_Summary_pretax!$B$144:$AU$144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061-4C4B-B2AB-1FF0F143EECC}"/>
            </c:ext>
          </c:extLst>
        </c:ser>
        <c:ser>
          <c:idx val="2"/>
          <c:order val="1"/>
          <c:tx>
            <c:strRef>
              <c:f>CN_Summary_pretax!$A$145</c:f>
              <c:strCache>
                <c:ptCount val="1"/>
                <c:pt idx="0">
                  <c:v>Electricity Sector Price ($/BTU)</c:v>
                </c:pt>
              </c:strCache>
            </c:strRef>
          </c:tx>
          <c:spPr>
            <a:ln w="28575" cap="rnd">
              <a:solidFill>
                <a:schemeClr val="accent3"/>
              </a:solidFill>
              <a:round/>
            </a:ln>
            <a:effectLst/>
          </c:spPr>
          <c:marker>
            <c:symbol val="none"/>
          </c:marker>
          <c:val>
            <c:numRef>
              <c:f>CN_Summary_pretax!$B$145:$AU$145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061-4C4B-B2AB-1FF0F143EECC}"/>
            </c:ext>
          </c:extLst>
        </c:ser>
        <c:ser>
          <c:idx val="3"/>
          <c:order val="2"/>
          <c:tx>
            <c:strRef>
              <c:f>CN_Summary_pretax!$A$146</c:f>
              <c:strCache>
                <c:ptCount val="1"/>
                <c:pt idx="0">
                  <c:v>Residential Buildings Sector Price ($/BTU)</c:v>
                </c:pt>
              </c:strCache>
            </c:strRef>
          </c:tx>
          <c:spPr>
            <a:ln w="28575" cap="rnd">
              <a:solidFill>
                <a:schemeClr val="accent4"/>
              </a:solidFill>
              <a:round/>
            </a:ln>
            <a:effectLst/>
          </c:spPr>
          <c:marker>
            <c:symbol val="none"/>
          </c:marker>
          <c:val>
            <c:numRef>
              <c:f>CN_Summary_pretax!$B$146:$AU$146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F061-4C4B-B2AB-1FF0F143EECC}"/>
            </c:ext>
          </c:extLst>
        </c:ser>
        <c:ser>
          <c:idx val="4"/>
          <c:order val="3"/>
          <c:tx>
            <c:strRef>
              <c:f>CN_Summary_pretax!$A$147</c:f>
              <c:strCache>
                <c:ptCount val="1"/>
                <c:pt idx="0">
                  <c:v>Commercial Buildings Sector Price ($/BTU)</c:v>
                </c:pt>
              </c:strCache>
            </c:strRef>
          </c:tx>
          <c:spPr>
            <a:ln w="28575" cap="rnd">
              <a:solidFill>
                <a:schemeClr val="accent5"/>
              </a:solidFill>
              <a:round/>
            </a:ln>
            <a:effectLst/>
          </c:spPr>
          <c:marker>
            <c:symbol val="none"/>
          </c:marker>
          <c:val>
            <c:numRef>
              <c:f>CN_Summary_pretax!$B$147:$AU$147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F061-4C4B-B2AB-1FF0F143EECC}"/>
            </c:ext>
          </c:extLst>
        </c:ser>
        <c:ser>
          <c:idx val="5"/>
          <c:order val="4"/>
          <c:tx>
            <c:strRef>
              <c:f>CN_Summary_pretax!$A$148</c:f>
              <c:strCache>
                <c:ptCount val="1"/>
                <c:pt idx="0">
                  <c:v>Industry Sector Price ($/BTU)</c:v>
                </c:pt>
              </c:strCache>
            </c:strRef>
          </c:tx>
          <c:spPr>
            <a:ln w="28575" cap="rnd">
              <a:solidFill>
                <a:schemeClr val="accent6"/>
              </a:solidFill>
              <a:round/>
            </a:ln>
            <a:effectLst/>
          </c:spPr>
          <c:marker>
            <c:symbol val="none"/>
          </c:marker>
          <c:val>
            <c:numRef>
              <c:f>CN_Summary_pretax!$B$148:$AU$148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F061-4C4B-B2AB-1FF0F143EECC}"/>
            </c:ext>
          </c:extLst>
        </c:ser>
        <c:ser>
          <c:idx val="6"/>
          <c:order val="5"/>
          <c:tx>
            <c:strRef>
              <c:f>CN_Summary_pretax!$A$149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CN_Summary_pretax!$B$149:$AU$149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F061-4C4B-B2AB-1FF0F143EECC}"/>
            </c:ext>
          </c:extLst>
        </c:ser>
        <c:ser>
          <c:idx val="7"/>
          <c:order val="6"/>
          <c:tx>
            <c:strRef>
              <c:f>CN_Summary_pretax!$A$150</c:f>
              <c:strCache>
                <c:ptCount val="1"/>
                <c:pt idx="0">
                  <c:v>LULUCF Sector Price ($/BTU)</c:v>
                </c:pt>
              </c:strCache>
            </c:strRef>
          </c:tx>
          <c:spPr>
            <a:ln w="28575" cap="rnd">
              <a:solidFill>
                <a:schemeClr val="accent2">
                  <a:lumMod val="60000"/>
                </a:schemeClr>
              </a:solidFill>
              <a:round/>
            </a:ln>
            <a:effectLst/>
          </c:spPr>
          <c:marker>
            <c:symbol val="none"/>
          </c:marker>
          <c:val>
            <c:numRef>
              <c:f>CN_Summary_pretax!$B$150:$AU$150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061-4C4B-B2AB-1FF0F143EECC}"/>
            </c:ext>
          </c:extLst>
        </c:ser>
        <c:ser>
          <c:idx val="8"/>
          <c:order val="7"/>
          <c:tx>
            <c:strRef>
              <c:f>CN_Summary_pretax!$A$151</c:f>
              <c:strCache>
                <c:ptCount val="1"/>
                <c:pt idx="0">
                  <c:v>Geoengineering Sector</c:v>
                </c:pt>
              </c:strCache>
            </c:strRef>
          </c:tx>
          <c:spPr>
            <a:ln w="28575" cap="rnd">
              <a:solidFill>
                <a:schemeClr val="accent3">
                  <a:lumMod val="60000"/>
                </a:schemeClr>
              </a:solidFill>
              <a:round/>
            </a:ln>
            <a:effectLst/>
          </c:spPr>
          <c:marker>
            <c:symbol val="none"/>
          </c:marker>
          <c:val>
            <c:numRef>
              <c:f>CN_Summary_pretax!$B$151:$AU$151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F061-4C4B-B2AB-1FF0F143EEC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CN_Summary_pretax!$A$154</c:f>
              <c:strCache>
                <c:ptCount val="1"/>
                <c:pt idx="0">
                  <c:v>Transportation Sector</c:v>
                </c:pt>
              </c:strCache>
            </c:strRef>
          </c:tx>
          <c:spPr>
            <a:ln w="28575" cap="rnd">
              <a:solidFill>
                <a:schemeClr val="accent2"/>
              </a:solidFill>
              <a:round/>
            </a:ln>
            <a:effectLst/>
          </c:spPr>
          <c:marker>
            <c:symbol val="none"/>
          </c:marker>
          <c:val>
            <c:numRef>
              <c:f>CN_Summary_pretax!$B$154:$AU$154</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0-7A64-433F-8D50-79E568A736BA}"/>
            </c:ext>
          </c:extLst>
        </c:ser>
        <c:ser>
          <c:idx val="2"/>
          <c:order val="1"/>
          <c:tx>
            <c:strRef>
              <c:f>CN_Summary_pretax!$A$155</c:f>
              <c:strCache>
                <c:ptCount val="1"/>
                <c:pt idx="0">
                  <c:v>Electricity Sector</c:v>
                </c:pt>
              </c:strCache>
            </c:strRef>
          </c:tx>
          <c:spPr>
            <a:ln w="28575" cap="rnd">
              <a:solidFill>
                <a:schemeClr val="accent3"/>
              </a:solidFill>
              <a:round/>
            </a:ln>
            <a:effectLst/>
          </c:spPr>
          <c:marker>
            <c:symbol val="none"/>
          </c:marker>
          <c:val>
            <c:numRef>
              <c:f>CN_Summary_pretax!$B$155:$AU$155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A64-433F-8D50-79E568A736BA}"/>
            </c:ext>
          </c:extLst>
        </c:ser>
        <c:ser>
          <c:idx val="3"/>
          <c:order val="2"/>
          <c:tx>
            <c:strRef>
              <c:f>CN_Summary_pretax!$A$156</c:f>
              <c:strCache>
                <c:ptCount val="1"/>
                <c:pt idx="0">
                  <c:v>Residential Buildings Sector</c:v>
                </c:pt>
              </c:strCache>
            </c:strRef>
          </c:tx>
          <c:spPr>
            <a:ln w="28575" cap="rnd">
              <a:solidFill>
                <a:schemeClr val="accent4"/>
              </a:solidFill>
              <a:round/>
            </a:ln>
            <a:effectLst/>
          </c:spPr>
          <c:marker>
            <c:symbol val="none"/>
          </c:marker>
          <c:val>
            <c:numRef>
              <c:f>CN_Summary_pretax!$B$156:$AU$156</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2-7A64-433F-8D50-79E568A736BA}"/>
            </c:ext>
          </c:extLst>
        </c:ser>
        <c:ser>
          <c:idx val="4"/>
          <c:order val="3"/>
          <c:tx>
            <c:strRef>
              <c:f>CN_Summary_pretax!$A$157</c:f>
              <c:strCache>
                <c:ptCount val="1"/>
                <c:pt idx="0">
                  <c:v>Commercial Buildings Sector</c:v>
                </c:pt>
              </c:strCache>
            </c:strRef>
          </c:tx>
          <c:spPr>
            <a:ln w="28575" cap="rnd">
              <a:solidFill>
                <a:schemeClr val="accent5"/>
              </a:solidFill>
              <a:round/>
            </a:ln>
            <a:effectLst/>
          </c:spPr>
          <c:marker>
            <c:symbol val="none"/>
          </c:marker>
          <c:val>
            <c:numRef>
              <c:f>CN_Summary_pretax!$B$157:$AU$157</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3-7A64-433F-8D50-79E568A736BA}"/>
            </c:ext>
          </c:extLst>
        </c:ser>
        <c:ser>
          <c:idx val="5"/>
          <c:order val="4"/>
          <c:tx>
            <c:strRef>
              <c:f>CN_Summary_pretax!$A$158</c:f>
              <c:strCache>
                <c:ptCount val="1"/>
                <c:pt idx="0">
                  <c:v>Industry Sector</c:v>
                </c:pt>
              </c:strCache>
            </c:strRef>
          </c:tx>
          <c:spPr>
            <a:ln w="28575" cap="rnd">
              <a:solidFill>
                <a:schemeClr val="accent6"/>
              </a:solidFill>
              <a:round/>
            </a:ln>
            <a:effectLst/>
          </c:spPr>
          <c:marker>
            <c:symbol val="none"/>
          </c:marker>
          <c:val>
            <c:numRef>
              <c:f>CN_Summary_pretax!$B$158:$AU$158</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4-7A64-433F-8D50-79E568A736BA}"/>
            </c:ext>
          </c:extLst>
        </c:ser>
        <c:ser>
          <c:idx val="6"/>
          <c:order val="5"/>
          <c:tx>
            <c:strRef>
              <c:f>CN_Summary_pretax!$A$159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CN_Summary_pretax!$B$159:$AU$159</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5-7A64-433F-8D50-79E568A736BA}"/>
            </c:ext>
          </c:extLst>
        </c:ser>
        <c:ser>
          <c:idx val="7"/>
          <c:order val="6"/>
          <c:tx>
            <c:strRef>
              <c:f>CN_Summary_pretax!$A$160</c:f>
              <c:strCache>
                <c:ptCount val="1"/>
                <c:pt idx="0">
                  <c:v>LULUCF Sector</c:v>
                </c:pt>
              </c:strCache>
            </c:strRef>
          </c:tx>
          <c:spPr>
            <a:ln w="28575" cap="rnd">
              <a:solidFill>
                <a:schemeClr val="accent2">
                  <a:lumMod val="60000"/>
                </a:schemeClr>
              </a:solidFill>
              <a:round/>
            </a:ln>
            <a:effectLst/>
          </c:spPr>
          <c:marker>
            <c:symbol val="none"/>
          </c:marker>
          <c:val>
            <c:numRef>
              <c:f>CN_Summary_pretax!$B$160:$AU$160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A64-433F-8D50-79E568A736BA}"/>
            </c:ext>
          </c:extLst>
        </c:ser>
        <c:ser>
          <c:idx val="8"/>
          <c:order val="7"/>
          <c:tx>
            <c:strRef>
              <c:f>CN_Summary_pretax!$A$161</c:f>
              <c:strCache>
                <c:ptCount val="1"/>
                <c:pt idx="0">
                  <c:v>Geoengineering Sector</c:v>
                </c:pt>
              </c:strCache>
            </c:strRef>
          </c:tx>
          <c:spPr>
            <a:ln w="28575" cap="rnd">
              <a:solidFill>
                <a:schemeClr val="accent3">
                  <a:lumMod val="60000"/>
                </a:schemeClr>
              </a:solidFill>
              <a:round/>
            </a:ln>
            <a:effectLst/>
          </c:spPr>
          <c:marker>
            <c:symbol val="none"/>
          </c:marker>
          <c:val>
            <c:numRef>
              <c:f>CN_Summary_pretax!$B$161:$AU$161</c:f>
              <c:numCache>
                <c:formatCode>General</c:formatCode>
                <c:ptCount val="46"/>
                <c:pt idx="0">
                  <c:v>0</c:v>
                </c:pt>
                <c:pt idx="1">
                  <c:v>0</c:v>
                </c:pt>
                <c:pt idx="2">
                  <c:v>0</c:v>
                </c:pt>
                <c:pt idx="3">
                  <c:v>0</c:v>
                </c:pt>
                <c:pt idx="4">
                  <c:v>0</c:v>
                </c:pt>
                <c:pt idx="5">
                  <c:v>4.1892025573563732E-5</c:v>
                </c:pt>
                <c:pt idx="6">
                  <c:v>3.9888796235994573E-5</c:v>
                </c:pt>
                <c:pt idx="7">
                  <c:v>3.798135906230278E-5</c:v>
                </c:pt>
                <c:pt idx="8">
                  <c:v>3.616513337942801E-5</c:v>
                </c:pt>
                <c:pt idx="9">
                  <c:v>3.4435757556920858E-5</c:v>
                </c:pt>
                <c:pt idx="10">
                  <c:v>3.2789078532572732E-5</c:v>
                </c:pt>
                <c:pt idx="11">
                  <c:v>3.1221141838918104E-5</c:v>
                </c:pt>
                <c:pt idx="12">
                  <c:v>2.9728182106658292E-5</c:v>
                </c:pt>
                <c:pt idx="13">
                  <c:v>2.830661402220077E-5</c:v>
                </c:pt>
                <c:pt idx="14">
                  <c:v>2.695302371759867E-5</c:v>
                </c:pt>
                <c:pt idx="15">
                  <c:v>2.5664160572213695E-5</c:v>
                </c:pt>
                <c:pt idx="16">
                  <c:v>2.4436929406414257E-5</c:v>
                </c:pt>
                <c:pt idx="17">
                  <c:v>2.3268383048562143E-5</c:v>
                </c:pt>
                <c:pt idx="18">
                  <c:v>2.2155715257437446E-5</c:v>
                </c:pt>
                <c:pt idx="19">
                  <c:v>2.1096253983105187E-5</c:v>
                </c:pt>
                <c:pt idx="20">
                  <c:v>2.0087454950039677E-5</c:v>
                </c:pt>
                <c:pt idx="21">
                  <c:v>1.9126895547096606E-5</c:v>
                </c:pt>
                <c:pt idx="22">
                  <c:v>1.8212269009659747E-5</c:v>
                </c:pt>
                <c:pt idx="23">
                  <c:v>1.734137887999089E-5</c:v>
                </c:pt>
                <c:pt idx="24">
                  <c:v>1.6512133732479518E-5</c:v>
                </c:pt>
                <c:pt idx="25">
                  <c:v>1.5722542151125137E-5</c:v>
                </c:pt>
                <c:pt idx="26">
                  <c:v>1.4970707947190695E-5</c:v>
                </c:pt>
                <c:pt idx="27">
                  <c:v>1.4254825605542415E-5</c:v>
                </c:pt>
                <c:pt idx="28">
                  <c:v>1.3573175948740553E-5</c:v>
                </c:pt>
                <c:pt idx="29">
                  <c:v>1.2924122008468353E-5</c:v>
                </c:pt>
                <c:pt idx="30">
                  <c:v>1.2306105094384708E-5</c:v>
                </c:pt>
                <c:pt idx="31">
                  <c:v>1.1717641050959757E-5</c:v>
                </c:pt>
                <c:pt idx="32">
                  <c:v>1.1157316693304441E-5</c:v>
                </c:pt>
                <c:pt idx="33">
                  <c:v>1.0623786413434603E-5</c:v>
                </c:pt>
                <c:pt idx="34">
                  <c:v>1.0115768948819788E-5</c:v>
                </c:pt>
                <c:pt idx="35">
                  <c:v>9.6320443054562835E-6</c:v>
                </c:pt>
                <c:pt idx="36">
                  <c:v>9.1714508280754132E-6</c:v>
                </c:pt>
                <c:pt idx="37">
                  <c:v>8.7328824104511359E-6</c:v>
                </c:pt>
                <c:pt idx="38">
                  <c:v>8.3152858391075671E-6</c:v>
                </c:pt>
                <c:pt idx="39">
                  <c:v>7.9176582640474227E-6</c:v>
                </c:pt>
                <c:pt idx="40">
                  <c:v>7.5390447904273766E-6</c:v>
                </c:pt>
                <c:pt idx="41">
                  <c:v>7.1785361853967674E-6</c:v>
                </c:pt>
                <c:pt idx="42">
                  <c:v>6.8352666945926894E-6</c:v>
                </c:pt>
                <c:pt idx="43">
                  <c:v>6.5084119630478333E-6</c:v>
                </c:pt>
                <c:pt idx="44">
                  <c:v>6.1971870555181486E-6</c:v>
                </c:pt>
                <c:pt idx="45">
                  <c:v>5.9008445714762226E-6</c:v>
                </c:pt>
              </c:numCache>
            </c:numRef>
          </c:val>
          <c:smooth val="0"/>
          <c:extLst>
            <c:ext xmlns:c16="http://schemas.microsoft.com/office/drawing/2014/chart" uri="{C3380CC4-5D6E-409C-BE32-E72D297353CC}">
              <c16:uniqueId val="{00000007-7A64-433F-8D50-79E568A736BA}"/>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CN_Summary_pretax!$A$4</c:f>
              <c:strCache>
                <c:ptCount val="1"/>
                <c:pt idx="0">
                  <c:v>Transportation Sector</c:v>
                </c:pt>
              </c:strCache>
            </c:strRef>
          </c:tx>
          <c:spPr>
            <a:ln w="28575" cap="rnd">
              <a:solidFill>
                <a:schemeClr val="accent2"/>
              </a:solidFill>
              <a:round/>
            </a:ln>
            <a:effectLst/>
          </c:spPr>
          <c:marker>
            <c:symbol val="none"/>
          </c:marker>
          <c:val>
            <c:numRef>
              <c:f>CN_Summary_pretax!$B$4:$AU$4</c:f>
              <c:numCache>
                <c:formatCode>General</c:formatCode>
                <c:ptCount val="46"/>
                <c:pt idx="0">
                  <c:v>0</c:v>
                </c:pt>
                <c:pt idx="1">
                  <c:v>0</c:v>
                </c:pt>
                <c:pt idx="2">
                  <c:v>0</c:v>
                </c:pt>
                <c:pt idx="3">
                  <c:v>2.0123239993808264E-5</c:v>
                </c:pt>
                <c:pt idx="4">
                  <c:v>1.9867456018599091E-5</c:v>
                </c:pt>
                <c:pt idx="5">
                  <c:v>1.747258191877345E-5</c:v>
                </c:pt>
                <c:pt idx="6">
                  <c:v>1.7094706110268444E-5</c:v>
                </c:pt>
                <c:pt idx="7">
                  <c:v>1.6698759804107728E-5</c:v>
                </c:pt>
                <c:pt idx="8">
                  <c:v>1.6739182147065914E-5</c:v>
                </c:pt>
                <c:pt idx="9">
                  <c:v>1.6109929277156122E-5</c:v>
                </c:pt>
                <c:pt idx="10">
                  <c:v>1.5827257776875982E-5</c:v>
                </c:pt>
                <c:pt idx="11">
                  <c:v>1.5151130407275455E-5</c:v>
                </c:pt>
                <c:pt idx="12">
                  <c:v>1.4988469022220672E-5</c:v>
                </c:pt>
                <c:pt idx="13">
                  <c:v>1.484257486524618E-5</c:v>
                </c:pt>
                <c:pt idx="14">
                  <c:v>1.4501381465459415E-5</c:v>
                </c:pt>
                <c:pt idx="15">
                  <c:v>1.4451582546678218E-5</c:v>
                </c:pt>
                <c:pt idx="16">
                  <c:v>1.441524936279209E-5</c:v>
                </c:pt>
                <c:pt idx="17">
                  <c:v>1.4451473614161955E-5</c:v>
                </c:pt>
                <c:pt idx="18">
                  <c:v>1.4248833995638373E-5</c:v>
                </c:pt>
                <c:pt idx="19">
                  <c:v>1.4123167768991628E-5</c:v>
                </c:pt>
                <c:pt idx="20">
                  <c:v>1.4079477450545532E-5</c:v>
                </c:pt>
                <c:pt idx="21">
                  <c:v>1.3957623861968018E-5</c:v>
                </c:pt>
                <c:pt idx="22">
                  <c:v>1.3875438468159172E-5</c:v>
                </c:pt>
                <c:pt idx="23">
                  <c:v>1.3863774309494622E-5</c:v>
                </c:pt>
                <c:pt idx="24">
                  <c:v>1.3974667611051137E-5</c:v>
                </c:pt>
                <c:pt idx="25">
                  <c:v>1.3950660560351469E-5</c:v>
                </c:pt>
                <c:pt idx="26">
                  <c:v>1.3941945959050369E-5</c:v>
                </c:pt>
                <c:pt idx="27">
                  <c:v>1.3932636418621981E-5</c:v>
                </c:pt>
                <c:pt idx="28">
                  <c:v>1.3890446017130595E-5</c:v>
                </c:pt>
                <c:pt idx="29">
                  <c:v>1.3877960674881902E-5</c:v>
                </c:pt>
                <c:pt idx="30">
                  <c:v>1.3858210371740847E-5</c:v>
                </c:pt>
                <c:pt idx="31">
                  <c:v>1.3818760042004712E-5</c:v>
                </c:pt>
                <c:pt idx="32">
                  <c:v>1.3800978903580733E-5</c:v>
                </c:pt>
                <c:pt idx="33">
                  <c:v>1.3781865436688607E-5</c:v>
                </c:pt>
                <c:pt idx="34">
                  <c:v>1.3694359108431495E-5</c:v>
                </c:pt>
                <c:pt idx="35">
                  <c:v>1.3674390940257912E-5</c:v>
                </c:pt>
                <c:pt idx="36">
                  <c:v>1.3671357131591674E-5</c:v>
                </c:pt>
                <c:pt idx="37">
                  <c:v>1.363715870646769E-5</c:v>
                </c:pt>
                <c:pt idx="38">
                  <c:v>1.3603699408014338E-5</c:v>
                </c:pt>
                <c:pt idx="39">
                  <c:v>1.3572497414344858E-5</c:v>
                </c:pt>
                <c:pt idx="40">
                  <c:v>1.3537918983203467E-5</c:v>
                </c:pt>
                <c:pt idx="41">
                  <c:v>1.3505158147267453E-5</c:v>
                </c:pt>
                <c:pt idx="42">
                  <c:v>1.3474363755249299E-5</c:v>
                </c:pt>
                <c:pt idx="43">
                  <c:v>1.3442304173167261E-5</c:v>
                </c:pt>
                <c:pt idx="44">
                  <c:v>1.3413168998705491E-5</c:v>
                </c:pt>
                <c:pt idx="45">
                  <c:v>1.3388485563014753E-5</c:v>
                </c:pt>
              </c:numCache>
            </c:numRef>
          </c:val>
          <c:smooth val="0"/>
          <c:extLst>
            <c:ext xmlns:c16="http://schemas.microsoft.com/office/drawing/2014/chart" uri="{C3380CC4-5D6E-409C-BE32-E72D297353CC}">
              <c16:uniqueId val="{00000000-FC00-4ECC-93AA-1E455AFBCB63}"/>
            </c:ext>
          </c:extLst>
        </c:ser>
        <c:ser>
          <c:idx val="2"/>
          <c:order val="1"/>
          <c:tx>
            <c:strRef>
              <c:f>CN_Summary_pretax!$A$5</c:f>
              <c:strCache>
                <c:ptCount val="1"/>
                <c:pt idx="0">
                  <c:v>Electricity Sector</c:v>
                </c:pt>
              </c:strCache>
            </c:strRef>
          </c:tx>
          <c:spPr>
            <a:ln w="28575" cap="rnd">
              <a:solidFill>
                <a:schemeClr val="accent3"/>
              </a:solidFill>
              <a:round/>
            </a:ln>
            <a:effectLst/>
          </c:spPr>
          <c:marker>
            <c:symbol val="none"/>
          </c:marker>
          <c:val>
            <c:numRef>
              <c:f>CN_Summary_pretax!$B$5:$AU$5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C00-4ECC-93AA-1E455AFBCB63}"/>
            </c:ext>
          </c:extLst>
        </c:ser>
        <c:ser>
          <c:idx val="3"/>
          <c:order val="2"/>
          <c:tx>
            <c:strRef>
              <c:f>CN_Summary_pretax!$A$6</c:f>
              <c:strCache>
                <c:ptCount val="1"/>
                <c:pt idx="0">
                  <c:v>Residential Buildings Sector</c:v>
                </c:pt>
              </c:strCache>
            </c:strRef>
          </c:tx>
          <c:spPr>
            <a:ln w="28575" cap="rnd">
              <a:solidFill>
                <a:schemeClr val="accent4"/>
              </a:solidFill>
              <a:round/>
            </a:ln>
            <a:effectLst/>
          </c:spPr>
          <c:marker>
            <c:symbol val="none"/>
          </c:marker>
          <c:val>
            <c:numRef>
              <c:f>CN_Summary_pretax!$B$6:$AU$6</c:f>
              <c:numCache>
                <c:formatCode>General</c:formatCode>
                <c:ptCount val="46"/>
                <c:pt idx="0">
                  <c:v>0</c:v>
                </c:pt>
                <c:pt idx="1">
                  <c:v>0</c:v>
                </c:pt>
                <c:pt idx="2">
                  <c:v>0</c:v>
                </c:pt>
                <c:pt idx="3">
                  <c:v>2.0123239993808264E-5</c:v>
                </c:pt>
                <c:pt idx="4">
                  <c:v>1.9867456018599091E-5</c:v>
                </c:pt>
                <c:pt idx="5">
                  <c:v>1.747258191877345E-5</c:v>
                </c:pt>
                <c:pt idx="6">
                  <c:v>1.7094706110268444E-5</c:v>
                </c:pt>
                <c:pt idx="7">
                  <c:v>1.6698759804107728E-5</c:v>
                </c:pt>
                <c:pt idx="8">
                  <c:v>1.6739182147065914E-5</c:v>
                </c:pt>
                <c:pt idx="9">
                  <c:v>1.6109929277156122E-5</c:v>
                </c:pt>
                <c:pt idx="10">
                  <c:v>1.5827257776875982E-5</c:v>
                </c:pt>
                <c:pt idx="11">
                  <c:v>1.5151130407275455E-5</c:v>
                </c:pt>
                <c:pt idx="12">
                  <c:v>1.4988469022220672E-5</c:v>
                </c:pt>
                <c:pt idx="13">
                  <c:v>1.484257486524618E-5</c:v>
                </c:pt>
                <c:pt idx="14">
                  <c:v>1.4501381465459415E-5</c:v>
                </c:pt>
                <c:pt idx="15">
                  <c:v>1.4451582546678218E-5</c:v>
                </c:pt>
                <c:pt idx="16">
                  <c:v>1.441524936279209E-5</c:v>
                </c:pt>
                <c:pt idx="17">
                  <c:v>1.4451473614161955E-5</c:v>
                </c:pt>
                <c:pt idx="18">
                  <c:v>1.4248833995638373E-5</c:v>
                </c:pt>
                <c:pt idx="19">
                  <c:v>1.4123167768991628E-5</c:v>
                </c:pt>
                <c:pt idx="20">
                  <c:v>1.4079477450545532E-5</c:v>
                </c:pt>
                <c:pt idx="21">
                  <c:v>1.3957623861968018E-5</c:v>
                </c:pt>
                <c:pt idx="22">
                  <c:v>1.3875438468159172E-5</c:v>
                </c:pt>
                <c:pt idx="23">
                  <c:v>1.3863774309494622E-5</c:v>
                </c:pt>
                <c:pt idx="24">
                  <c:v>1.3974667611051137E-5</c:v>
                </c:pt>
                <c:pt idx="25">
                  <c:v>1.3950660560351469E-5</c:v>
                </c:pt>
                <c:pt idx="26">
                  <c:v>1.3941945959050369E-5</c:v>
                </c:pt>
                <c:pt idx="27">
                  <c:v>1.3932636418621981E-5</c:v>
                </c:pt>
                <c:pt idx="28">
                  <c:v>1.3890446017130595E-5</c:v>
                </c:pt>
                <c:pt idx="29">
                  <c:v>1.3877960674881902E-5</c:v>
                </c:pt>
                <c:pt idx="30">
                  <c:v>1.3858210371740847E-5</c:v>
                </c:pt>
                <c:pt idx="31">
                  <c:v>1.3818760042004712E-5</c:v>
                </c:pt>
                <c:pt idx="32">
                  <c:v>1.3800978903580733E-5</c:v>
                </c:pt>
                <c:pt idx="33">
                  <c:v>1.3781865436688607E-5</c:v>
                </c:pt>
                <c:pt idx="34">
                  <c:v>1.3694359108431495E-5</c:v>
                </c:pt>
                <c:pt idx="35">
                  <c:v>1.3674390940257912E-5</c:v>
                </c:pt>
                <c:pt idx="36">
                  <c:v>1.3671357131591674E-5</c:v>
                </c:pt>
                <c:pt idx="37">
                  <c:v>1.363715870646769E-5</c:v>
                </c:pt>
                <c:pt idx="38">
                  <c:v>1.3603699408014338E-5</c:v>
                </c:pt>
                <c:pt idx="39">
                  <c:v>1.3572497414344858E-5</c:v>
                </c:pt>
                <c:pt idx="40">
                  <c:v>1.3537918983203467E-5</c:v>
                </c:pt>
                <c:pt idx="41">
                  <c:v>1.3505158147267453E-5</c:v>
                </c:pt>
                <c:pt idx="42">
                  <c:v>1.3474363755249299E-5</c:v>
                </c:pt>
                <c:pt idx="43">
                  <c:v>1.3442304173167261E-5</c:v>
                </c:pt>
                <c:pt idx="44">
                  <c:v>1.3413168998705491E-5</c:v>
                </c:pt>
                <c:pt idx="45">
                  <c:v>1.3388485563014753E-5</c:v>
                </c:pt>
              </c:numCache>
            </c:numRef>
          </c:val>
          <c:smooth val="0"/>
          <c:extLst>
            <c:ext xmlns:c16="http://schemas.microsoft.com/office/drawing/2014/chart" uri="{C3380CC4-5D6E-409C-BE32-E72D297353CC}">
              <c16:uniqueId val="{00000002-FC00-4ECC-93AA-1E455AFBCB63}"/>
            </c:ext>
          </c:extLst>
        </c:ser>
        <c:ser>
          <c:idx val="4"/>
          <c:order val="3"/>
          <c:tx>
            <c:strRef>
              <c:f>CN_Summary_pretax!$A$7</c:f>
              <c:strCache>
                <c:ptCount val="1"/>
                <c:pt idx="0">
                  <c:v>Commercial Buildings Sector</c:v>
                </c:pt>
              </c:strCache>
            </c:strRef>
          </c:tx>
          <c:spPr>
            <a:ln w="28575" cap="rnd">
              <a:solidFill>
                <a:schemeClr val="accent5"/>
              </a:solidFill>
              <a:round/>
            </a:ln>
            <a:effectLst/>
          </c:spPr>
          <c:marker>
            <c:symbol val="none"/>
          </c:marker>
          <c:val>
            <c:numRef>
              <c:f>CN_Summary_pretax!$B$7:$AU$7</c:f>
              <c:numCache>
                <c:formatCode>General</c:formatCode>
                <c:ptCount val="46"/>
                <c:pt idx="0">
                  <c:v>0</c:v>
                </c:pt>
                <c:pt idx="1">
                  <c:v>0</c:v>
                </c:pt>
                <c:pt idx="2">
                  <c:v>0</c:v>
                </c:pt>
                <c:pt idx="3">
                  <c:v>3.0158782138922206E-5</c:v>
                </c:pt>
                <c:pt idx="4">
                  <c:v>2.5424273100483779E-5</c:v>
                </c:pt>
                <c:pt idx="5">
                  <c:v>2.2359566018799966E-5</c:v>
                </c:pt>
                <c:pt idx="6">
                  <c:v>2.1876000445809468E-5</c:v>
                </c:pt>
                <c:pt idx="7">
                  <c:v>2.4627383613420672E-5</c:v>
                </c:pt>
                <c:pt idx="8">
                  <c:v>2.4686998612274636E-5</c:v>
                </c:pt>
                <c:pt idx="9">
                  <c:v>2.3758974495579319E-5</c:v>
                </c:pt>
                <c:pt idx="10">
                  <c:v>2.3342089675649889E-5</c:v>
                </c:pt>
                <c:pt idx="11">
                  <c:v>2.2344934899006584E-5</c:v>
                </c:pt>
                <c:pt idx="12">
                  <c:v>2.2105041375425929E-5</c:v>
                </c:pt>
                <c:pt idx="13">
                  <c:v>2.1889876212688296E-5</c:v>
                </c:pt>
                <c:pt idx="14">
                  <c:v>2.1386683110835975E-5</c:v>
                </c:pt>
                <c:pt idx="15">
                  <c:v>2.1313239508392131E-5</c:v>
                </c:pt>
                <c:pt idx="16">
                  <c:v>2.1259655214231525E-5</c:v>
                </c:pt>
                <c:pt idx="17">
                  <c:v>2.1313078854373664E-5</c:v>
                </c:pt>
                <c:pt idx="18">
                  <c:v>2.1014225306014347E-5</c:v>
                </c:pt>
                <c:pt idx="19">
                  <c:v>2.0828892358706538E-5</c:v>
                </c:pt>
                <c:pt idx="20">
                  <c:v>2.0764457739298467E-5</c:v>
                </c:pt>
                <c:pt idx="21">
                  <c:v>2.0584747682637125E-5</c:v>
                </c:pt>
                <c:pt idx="22">
                  <c:v>2.0463540404701874E-5</c:v>
                </c:pt>
                <c:pt idx="23">
                  <c:v>2.0446338066724114E-5</c:v>
                </c:pt>
                <c:pt idx="24">
                  <c:v>2.0609883857527046E-5</c:v>
                </c:pt>
                <c:pt idx="25">
                  <c:v>2.0574478183456441E-5</c:v>
                </c:pt>
                <c:pt idx="26">
                  <c:v>2.0561625861978804E-5</c:v>
                </c:pt>
                <c:pt idx="27">
                  <c:v>2.0547896122400289E-5</c:v>
                </c:pt>
                <c:pt idx="28">
                  <c:v>2.0485673585246541E-5</c:v>
                </c:pt>
                <c:pt idx="29">
                  <c:v>2.046726016312954E-5</c:v>
                </c:pt>
                <c:pt idx="30">
                  <c:v>2.0438132353780699E-5</c:v>
                </c:pt>
                <c:pt idx="31">
                  <c:v>2.0379950883091554E-5</c:v>
                </c:pt>
                <c:pt idx="32">
                  <c:v>2.0353727204076602E-5</c:v>
                </c:pt>
                <c:pt idx="33">
                  <c:v>2.0325538602835752E-5</c:v>
                </c:pt>
                <c:pt idx="34">
                  <c:v>2.0196483993998292E-5</c:v>
                </c:pt>
                <c:pt idx="35">
                  <c:v>2.0167034876612515E-5</c:v>
                </c:pt>
                <c:pt idx="36">
                  <c:v>2.0162560606025372E-5</c:v>
                </c:pt>
                <c:pt idx="37">
                  <c:v>2.0112124660818458E-5</c:v>
                </c:pt>
                <c:pt idx="38">
                  <c:v>2.0062778781956019E-5</c:v>
                </c:pt>
                <c:pt idx="39">
                  <c:v>2.0016761983306506E-5</c:v>
                </c:pt>
                <c:pt idx="40">
                  <c:v>1.9965765604026895E-5</c:v>
                </c:pt>
                <c:pt idx="41">
                  <c:v>1.9917449819887412E-5</c:v>
                </c:pt>
                <c:pt idx="42">
                  <c:v>1.9872034153438543E-5</c:v>
                </c:pt>
                <c:pt idx="43">
                  <c:v>1.9824752580694075E-5</c:v>
                </c:pt>
                <c:pt idx="44">
                  <c:v>1.9781783933529175E-5</c:v>
                </c:pt>
                <c:pt idx="45">
                  <c:v>1.9745380724740977E-5</c:v>
                </c:pt>
              </c:numCache>
            </c:numRef>
          </c:val>
          <c:smooth val="0"/>
          <c:extLst>
            <c:ext xmlns:c16="http://schemas.microsoft.com/office/drawing/2014/chart" uri="{C3380CC4-5D6E-409C-BE32-E72D297353CC}">
              <c16:uniqueId val="{00000003-FC00-4ECC-93AA-1E455AFBCB63}"/>
            </c:ext>
          </c:extLst>
        </c:ser>
        <c:ser>
          <c:idx val="5"/>
          <c:order val="4"/>
          <c:tx>
            <c:strRef>
              <c:f>CN_Summary_pretax!$A$8</c:f>
              <c:strCache>
                <c:ptCount val="1"/>
                <c:pt idx="0">
                  <c:v>Industry Sector</c:v>
                </c:pt>
              </c:strCache>
            </c:strRef>
          </c:tx>
          <c:spPr>
            <a:ln w="28575" cap="rnd">
              <a:solidFill>
                <a:schemeClr val="accent6"/>
              </a:solidFill>
              <a:round/>
            </a:ln>
            <a:effectLst/>
          </c:spPr>
          <c:marker>
            <c:symbol val="none"/>
          </c:marker>
          <c:val>
            <c:numRef>
              <c:f>CN_Summary_pretax!$B$8:$AU$8</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4-FC00-4ECC-93AA-1E455AFBCB63}"/>
            </c:ext>
          </c:extLst>
        </c:ser>
        <c:ser>
          <c:idx val="6"/>
          <c:order val="5"/>
          <c:tx>
            <c:strRef>
              <c:f>CN_Summary_pretax!$A$9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CN_Summary_pretax!$B$9:$AU$9</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5-FC00-4ECC-93AA-1E455AFBCB63}"/>
            </c:ext>
          </c:extLst>
        </c:ser>
        <c:ser>
          <c:idx val="7"/>
          <c:order val="6"/>
          <c:tx>
            <c:strRef>
              <c:f>CN_Summary_pretax!$A$10</c:f>
              <c:strCache>
                <c:ptCount val="1"/>
                <c:pt idx="0">
                  <c:v>LULUCF Sector</c:v>
                </c:pt>
              </c:strCache>
            </c:strRef>
          </c:tx>
          <c:spPr>
            <a:ln w="28575" cap="rnd">
              <a:solidFill>
                <a:schemeClr val="accent2">
                  <a:lumMod val="60000"/>
                </a:schemeClr>
              </a:solidFill>
              <a:round/>
            </a:ln>
            <a:effectLst/>
          </c:spPr>
          <c:marker>
            <c:symbol val="none"/>
          </c:marker>
          <c:val>
            <c:numRef>
              <c:f>CN_Summary_pretax!$B$10:$AU$10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C00-4ECC-93AA-1E455AFBCB63}"/>
            </c:ext>
          </c:extLst>
        </c:ser>
        <c:ser>
          <c:idx val="8"/>
          <c:order val="7"/>
          <c:tx>
            <c:strRef>
              <c:f>CN_Summary_pretax!$A$11</c:f>
              <c:strCache>
                <c:ptCount val="1"/>
                <c:pt idx="0">
                  <c:v>Geoengineering Sector</c:v>
                </c:pt>
              </c:strCache>
            </c:strRef>
          </c:tx>
          <c:spPr>
            <a:ln w="28575" cap="rnd">
              <a:solidFill>
                <a:schemeClr val="accent3">
                  <a:lumMod val="60000"/>
                </a:schemeClr>
              </a:solidFill>
              <a:round/>
            </a:ln>
            <a:effectLst/>
          </c:spPr>
          <c:marker>
            <c:symbol val="none"/>
          </c:marker>
          <c:val>
            <c:numRef>
              <c:f>CN_Summary_pretax!$B$11:$AU$11</c:f>
              <c:numCache>
                <c:formatCode>General</c:formatCode>
                <c:ptCount val="46"/>
                <c:pt idx="0">
                  <c:v>0</c:v>
                </c:pt>
                <c:pt idx="1">
                  <c:v>0</c:v>
                </c:pt>
                <c:pt idx="2">
                  <c:v>0</c:v>
                </c:pt>
                <c:pt idx="3">
                  <c:v>2.3526728207077417E-5</c:v>
                </c:pt>
                <c:pt idx="4">
                  <c:v>2.3332266234258787E-5</c:v>
                </c:pt>
                <c:pt idx="5">
                  <c:v>2.0519735025313253E-5</c:v>
                </c:pt>
                <c:pt idx="6">
                  <c:v>1.9051114599233367E-5</c:v>
                </c:pt>
                <c:pt idx="7">
                  <c:v>2.1812423733194895E-5</c:v>
                </c:pt>
                <c:pt idx="8">
                  <c:v>2.1865224616807557E-5</c:v>
                </c:pt>
                <c:pt idx="9">
                  <c:v>2.1043275538264309E-5</c:v>
                </c:pt>
                <c:pt idx="10">
                  <c:v>2.0674041498506958E-5</c:v>
                </c:pt>
                <c:pt idx="11">
                  <c:v>1.9790863534613535E-5</c:v>
                </c:pt>
                <c:pt idx="12">
                  <c:v>1.9578390327173874E-5</c:v>
                </c:pt>
                <c:pt idx="13">
                  <c:v>1.938781897879493E-5</c:v>
                </c:pt>
                <c:pt idx="14">
                  <c:v>1.894214186873269E-5</c:v>
                </c:pt>
                <c:pt idx="15">
                  <c:v>1.8877093018958634E-5</c:v>
                </c:pt>
                <c:pt idx="16">
                  <c:v>1.8829633518265332E-5</c:v>
                </c:pt>
                <c:pt idx="17">
                  <c:v>1.8876950728020209E-5</c:v>
                </c:pt>
                <c:pt idx="18">
                  <c:v>1.8612256746178389E-5</c:v>
                </c:pt>
                <c:pt idx="19">
                  <c:v>1.8448107730519381E-5</c:v>
                </c:pt>
                <c:pt idx="20">
                  <c:v>1.8391038118753959E-5</c:v>
                </c:pt>
                <c:pt idx="21">
                  <c:v>1.8231869285939843E-5</c:v>
                </c:pt>
                <c:pt idx="22">
                  <c:v>1.8124516245626208E-5</c:v>
                </c:pt>
                <c:pt idx="23">
                  <c:v>1.8109280169757879E-5</c:v>
                </c:pt>
                <c:pt idx="24">
                  <c:v>1.8254132345075032E-5</c:v>
                </c:pt>
                <c:pt idx="25">
                  <c:v>1.8222773611337418E-5</c:v>
                </c:pt>
                <c:pt idx="26">
                  <c:v>1.8211390336263375E-5</c:v>
                </c:pt>
                <c:pt idx="27">
                  <c:v>1.8199229933756398E-5</c:v>
                </c:pt>
                <c:pt idx="28">
                  <c:v>1.8144119558758524E-5</c:v>
                </c:pt>
                <c:pt idx="29">
                  <c:v>1.8127810828123601E-5</c:v>
                </c:pt>
                <c:pt idx="30">
                  <c:v>1.8102012386441374E-5</c:v>
                </c:pt>
                <c:pt idx="31">
                  <c:v>1.8050481175817749E-5</c:v>
                </c:pt>
                <c:pt idx="32">
                  <c:v>1.8027254916483984E-5</c:v>
                </c:pt>
                <c:pt idx="33">
                  <c:v>1.8002288329518716E-5</c:v>
                </c:pt>
                <c:pt idx="34">
                  <c:v>1.7887984924135837E-5</c:v>
                </c:pt>
                <c:pt idx="35">
                  <c:v>1.7861901900576765E-5</c:v>
                </c:pt>
                <c:pt idx="36">
                  <c:v>1.7857939048189521E-5</c:v>
                </c:pt>
                <c:pt idx="37">
                  <c:v>1.781326803378109E-5</c:v>
                </c:pt>
                <c:pt idx="38">
                  <c:v>1.7769562488923775E-5</c:v>
                </c:pt>
                <c:pt idx="39">
                  <c:v>1.7728805503661212E-5</c:v>
                </c:pt>
                <c:pt idx="40">
                  <c:v>1.7683638113930904E-5</c:v>
                </c:pt>
                <c:pt idx="41">
                  <c:v>1.7640844921881135E-5</c:v>
                </c:pt>
                <c:pt idx="42">
                  <c:v>1.7600620358189824E-5</c:v>
                </c:pt>
                <c:pt idx="43">
                  <c:v>1.7558743165075737E-5</c:v>
                </c:pt>
                <c:pt idx="44">
                  <c:v>1.7520685921402791E-5</c:v>
                </c:pt>
                <c:pt idx="45">
                  <c:v>1.748844367318835E-5</c:v>
                </c:pt>
              </c:numCache>
            </c:numRef>
          </c:val>
          <c:smooth val="0"/>
          <c:extLst>
            <c:ext xmlns:c16="http://schemas.microsoft.com/office/drawing/2014/chart" uri="{C3380CC4-5D6E-409C-BE32-E72D297353CC}">
              <c16:uniqueId val="{00000007-FC00-4ECC-93AA-1E455AFBCB6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857-45BA-A5CA-97FACF29D019}"/>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857-45BA-A5CA-97FACF29D019}"/>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D857-45BA-A5CA-97FACF29D019}"/>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D857-45BA-A5CA-97FACF29D019}"/>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D857-45BA-A5CA-97FACF29D019}"/>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D857-45BA-A5CA-97FACF29D019}"/>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857-45BA-A5CA-97FACF29D019}"/>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D857-45BA-A5CA-97FACF29D01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173E-4214-B283-35E787801680}"/>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173E-4214-B283-35E787801680}"/>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173E-4214-B283-35E787801680}"/>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173E-4214-B283-35E787801680}"/>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173E-4214-B283-35E787801680}"/>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173E-4214-B283-35E787801680}"/>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173E-4214-B283-35E787801680}"/>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173E-4214-B283-35E78780168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20D-41A5-B75E-77B241E9E547}"/>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A20D-41A5-B75E-77B241E9E547}"/>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A20D-41A5-B75E-77B241E9E547}"/>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A20D-41A5-B75E-77B241E9E547}"/>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A20D-41A5-B75E-77B241E9E547}"/>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A20D-41A5-B75E-77B241E9E547}"/>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20D-41A5-B75E-77B241E9E547}"/>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A20D-41A5-B75E-77B241E9E54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F37-4CB0-9499-877D93CA8AE5}"/>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F37-4CB0-9499-877D93CA8AE5}"/>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0F37-4CB0-9499-877D93CA8AE5}"/>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0F37-4CB0-9499-877D93CA8AE5}"/>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0F37-4CB0-9499-877D93CA8AE5}"/>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0F37-4CB0-9499-877D93CA8AE5}"/>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F37-4CB0-9499-877D93CA8AE5}"/>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0F37-4CB0-9499-877D93CA8AE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F542-4D11-8ED5-2D75465D7213}"/>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F542-4D11-8ED5-2D75465D7213}"/>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F542-4D11-8ED5-2D75465D7213}"/>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F542-4D11-8ED5-2D75465D7213}"/>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F542-4D11-8ED5-2D75465D7213}"/>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F542-4D11-8ED5-2D75465D7213}"/>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F542-4D11-8ED5-2D75465D7213}"/>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F542-4D11-8ED5-2D75465D721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CN_Summary_fueltax!$A$12</c:f>
          <c:strCache>
            <c:ptCount val="1"/>
            <c:pt idx="0">
              <c:v>Hard Coal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CN_Summary_fueltax!$A$14</c:f>
              <c:strCache>
                <c:ptCount val="1"/>
                <c:pt idx="0">
                  <c:v>Transportation Sector</c:v>
                </c:pt>
              </c:strCache>
            </c:strRef>
          </c:tx>
          <c:spPr>
            <a:ln w="28575" cap="rnd">
              <a:solidFill>
                <a:schemeClr val="accent2"/>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CN_Summary_fueltax!$B$14:$AU$14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2AA8-4D4A-B580-BCBD7C61394C}"/>
            </c:ext>
          </c:extLst>
        </c:ser>
        <c:ser>
          <c:idx val="2"/>
          <c:order val="1"/>
          <c:tx>
            <c:strRef>
              <c:f>CN_Summary_fueltax!$A$15</c:f>
              <c:strCache>
                <c:ptCount val="1"/>
                <c:pt idx="0">
                  <c:v>Electricity Sector</c:v>
                </c:pt>
              </c:strCache>
            </c:strRef>
          </c:tx>
          <c:spPr>
            <a:ln w="28575" cap="rnd">
              <a:solidFill>
                <a:schemeClr val="accent3"/>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CN_Summary_fueltax!$B$15:$AU$15</c:f>
              <c:numCache>
                <c:formatCode>General</c:formatCode>
                <c:ptCount val="46"/>
                <c:pt idx="0">
                  <c:v>0</c:v>
                </c:pt>
                <c:pt idx="1">
                  <c:v>0</c:v>
                </c:pt>
                <c:pt idx="2">
                  <c:v>0</c:v>
                </c:pt>
                <c:pt idx="3">
                  <c:v>0</c:v>
                </c:pt>
                <c:pt idx="4">
                  <c:v>0</c:v>
                </c:pt>
                <c:pt idx="5">
                  <c:v>5.1263544486769315E-7</c:v>
                </c:pt>
                <c:pt idx="6">
                  <c:v>5.1263544486769315E-7</c:v>
                </c:pt>
                <c:pt idx="7">
                  <c:v>5.3375136806369927E-7</c:v>
                </c:pt>
                <c:pt idx="8">
                  <c:v>5.3504340897616056E-7</c:v>
                </c:pt>
                <c:pt idx="9">
                  <c:v>5.1493026380176615E-7</c:v>
                </c:pt>
                <c:pt idx="10">
                  <c:v>5.0589508383887872E-7</c:v>
                </c:pt>
                <c:pt idx="11">
                  <c:v>4.8428366402428761E-7</c:v>
                </c:pt>
                <c:pt idx="12">
                  <c:v>4.7908443139727725E-7</c:v>
                </c:pt>
                <c:pt idx="13">
                  <c:v>4.7442113862636856E-7</c:v>
                </c:pt>
                <c:pt idx="14">
                  <c:v>4.6351539196932091E-7</c:v>
                </c:pt>
                <c:pt idx="15">
                  <c:v>4.6192364256161823E-7</c:v>
                </c:pt>
                <c:pt idx="16">
                  <c:v>4.6076230562205941E-7</c:v>
                </c:pt>
                <c:pt idx="17">
                  <c:v>4.6192016069348763E-7</c:v>
                </c:pt>
                <c:pt idx="18">
                  <c:v>4.5544308246254846E-7</c:v>
                </c:pt>
                <c:pt idx="19">
                  <c:v>4.5142634581989051E-7</c:v>
                </c:pt>
                <c:pt idx="20">
                  <c:v>4.5002984886351144E-7</c:v>
                </c:pt>
                <c:pt idx="21">
                  <c:v>4.4613497760542441E-7</c:v>
                </c:pt>
                <c:pt idx="22">
                  <c:v>4.4350804201889452E-7</c:v>
                </c:pt>
                <c:pt idx="23">
                  <c:v>4.4313521429291065E-7</c:v>
                </c:pt>
                <c:pt idx="24">
                  <c:v>4.4667975604985772E-7</c:v>
                </c:pt>
                <c:pt idx="25">
                  <c:v>4.459124058810763E-7</c:v>
                </c:pt>
                <c:pt idx="26">
                  <c:v>4.456338564306286E-7</c:v>
                </c:pt>
                <c:pt idx="27">
                  <c:v>4.4533629062346763E-7</c:v>
                </c:pt>
                <c:pt idx="28">
                  <c:v>4.439877363128867E-7</c:v>
                </c:pt>
                <c:pt idx="29">
                  <c:v>4.4358866065791836E-7</c:v>
                </c:pt>
                <c:pt idx="30">
                  <c:v>4.4295737118224018E-7</c:v>
                </c:pt>
                <c:pt idx="31">
                  <c:v>4.4169639924694431E-7</c:v>
                </c:pt>
                <c:pt idx="32">
                  <c:v>4.4112805123362694E-7</c:v>
                </c:pt>
                <c:pt idx="33">
                  <c:v>4.4051711729471241E-7</c:v>
                </c:pt>
                <c:pt idx="34">
                  <c:v>4.3772010584180346E-7</c:v>
                </c:pt>
                <c:pt idx="35">
                  <c:v>4.3708185262986412E-7</c:v>
                </c:pt>
                <c:pt idx="36">
                  <c:v>4.3698488138499057E-7</c:v>
                </c:pt>
                <c:pt idx="37">
                  <c:v>4.3589177887859589E-7</c:v>
                </c:pt>
                <c:pt idx="38">
                  <c:v>4.3482230147228403E-7</c:v>
                </c:pt>
                <c:pt idx="39">
                  <c:v>4.3382497550300416E-7</c:v>
                </c:pt>
                <c:pt idx="40">
                  <c:v>4.327197266615496E-7</c:v>
                </c:pt>
                <c:pt idx="41">
                  <c:v>4.3167257458529476E-7</c:v>
                </c:pt>
                <c:pt idx="42">
                  <c:v>4.3068827700504334E-7</c:v>
                </c:pt>
                <c:pt idx="43">
                  <c:v>4.2966353947982741E-7</c:v>
                </c:pt>
                <c:pt idx="44">
                  <c:v>4.287322763554893E-7</c:v>
                </c:pt>
                <c:pt idx="45">
                  <c:v>4.279433065324009E-7</c:v>
                </c:pt>
              </c:numCache>
            </c:numRef>
          </c:val>
          <c:smooth val="0"/>
          <c:extLst>
            <c:ext xmlns:c16="http://schemas.microsoft.com/office/drawing/2014/chart" uri="{C3380CC4-5D6E-409C-BE32-E72D297353CC}">
              <c16:uniqueId val="{00000001-2AA8-4D4A-B580-BCBD7C61394C}"/>
            </c:ext>
          </c:extLst>
        </c:ser>
        <c:ser>
          <c:idx val="3"/>
          <c:order val="2"/>
          <c:tx>
            <c:strRef>
              <c:f>CN_Summary_fueltax!$A$16</c:f>
              <c:strCache>
                <c:ptCount val="1"/>
                <c:pt idx="0">
                  <c:v>Residential Buildings Sector</c:v>
                </c:pt>
              </c:strCache>
            </c:strRef>
          </c:tx>
          <c:spPr>
            <a:ln w="28575" cap="rnd">
              <a:solidFill>
                <a:schemeClr val="accent4"/>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CN_Summary_fueltax!$B$16:$AU$16</c:f>
              <c:numCache>
                <c:formatCode>General</c:formatCode>
                <c:ptCount val="46"/>
                <c:pt idx="0">
                  <c:v>0</c:v>
                </c:pt>
                <c:pt idx="1">
                  <c:v>0</c:v>
                </c:pt>
                <c:pt idx="2">
                  <c:v>0</c:v>
                </c:pt>
                <c:pt idx="3">
                  <c:v>0</c:v>
                </c:pt>
                <c:pt idx="4">
                  <c:v>0</c:v>
                </c:pt>
                <c:pt idx="5">
                  <c:v>4.5356218056716814E-7</c:v>
                </c:pt>
                <c:pt idx="6">
                  <c:v>6.7702478033557353E-7</c:v>
                </c:pt>
                <c:pt idx="7">
                  <c:v>6.314447281815191E-7</c:v>
                </c:pt>
                <c:pt idx="8">
                  <c:v>6.1727150053461147E-7</c:v>
                </c:pt>
                <c:pt idx="9">
                  <c:v>6.0574340462875741E-7</c:v>
                </c:pt>
                <c:pt idx="10">
                  <c:v>5.961634081560738E-7</c:v>
                </c:pt>
                <c:pt idx="11">
                  <c:v>5.8968971644116643E-7</c:v>
                </c:pt>
                <c:pt idx="12">
                  <c:v>5.8409462464598462E-7</c:v>
                </c:pt>
                <c:pt idx="13">
                  <c:v>5.8116840752462531E-7</c:v>
                </c:pt>
                <c:pt idx="14">
                  <c:v>5.7982524798473238E-7</c:v>
                </c:pt>
                <c:pt idx="15">
                  <c:v>5.8109859693634751E-7</c:v>
                </c:pt>
                <c:pt idx="16">
                  <c:v>5.849740654326791E-7</c:v>
                </c:pt>
                <c:pt idx="17">
                  <c:v>5.8832249040294469E-7</c:v>
                </c:pt>
                <c:pt idx="18">
                  <c:v>5.9040874792289784E-7</c:v>
                </c:pt>
                <c:pt idx="19">
                  <c:v>5.9342503951380054E-7</c:v>
                </c:pt>
                <c:pt idx="20">
                  <c:v>5.9677913737806486E-7</c:v>
                </c:pt>
                <c:pt idx="21">
                  <c:v>6.005386881520322E-7</c:v>
                </c:pt>
                <c:pt idx="22">
                  <c:v>6.0382200241308751E-7</c:v>
                </c:pt>
                <c:pt idx="23">
                  <c:v>6.0763305941560548E-7</c:v>
                </c:pt>
                <c:pt idx="24">
                  <c:v>6.1128584991055395E-7</c:v>
                </c:pt>
                <c:pt idx="25">
                  <c:v>6.1512509068856399E-7</c:v>
                </c:pt>
                <c:pt idx="26">
                  <c:v>6.1912146432848601E-7</c:v>
                </c:pt>
                <c:pt idx="27">
                  <c:v>6.2269231263272148E-7</c:v>
                </c:pt>
                <c:pt idx="28">
                  <c:v>6.2662528033029592E-7</c:v>
                </c:pt>
                <c:pt idx="29">
                  <c:v>6.3123252631060373E-7</c:v>
                </c:pt>
                <c:pt idx="30">
                  <c:v>6.3391383933335923E-7</c:v>
                </c:pt>
                <c:pt idx="31">
                  <c:v>6.3936331480159797E-7</c:v>
                </c:pt>
                <c:pt idx="32">
                  <c:v>6.4337238232746869E-7</c:v>
                </c:pt>
                <c:pt idx="33">
                  <c:v>6.4762938170106144E-7</c:v>
                </c:pt>
                <c:pt idx="34">
                  <c:v>6.525345974275522E-7</c:v>
                </c:pt>
                <c:pt idx="35">
                  <c:v>6.5741520297299959E-7</c:v>
                </c:pt>
                <c:pt idx="36">
                  <c:v>6.6054081536000023E-7</c:v>
                </c:pt>
                <c:pt idx="37">
                  <c:v>6.6491111186158375E-7</c:v>
                </c:pt>
                <c:pt idx="38">
                  <c:v>6.6933798315110361E-7</c:v>
                </c:pt>
                <c:pt idx="39">
                  <c:v>6.7372102737055335E-7</c:v>
                </c:pt>
                <c:pt idx="40">
                  <c:v>6.7808320709731888E-7</c:v>
                </c:pt>
                <c:pt idx="41">
                  <c:v>6.8255176048150886E-7</c:v>
                </c:pt>
                <c:pt idx="42">
                  <c:v>6.8672351558605531E-7</c:v>
                </c:pt>
                <c:pt idx="43">
                  <c:v>6.9104735286757568E-7</c:v>
                </c:pt>
                <c:pt idx="44">
                  <c:v>6.9530780871479606E-7</c:v>
                </c:pt>
                <c:pt idx="45">
                  <c:v>6.9952326814711888E-7</c:v>
                </c:pt>
              </c:numCache>
            </c:numRef>
          </c:val>
          <c:smooth val="0"/>
          <c:extLst>
            <c:ext xmlns:c16="http://schemas.microsoft.com/office/drawing/2014/chart" uri="{C3380CC4-5D6E-409C-BE32-E72D297353CC}">
              <c16:uniqueId val="{00000002-2AA8-4D4A-B580-BCBD7C61394C}"/>
            </c:ext>
          </c:extLst>
        </c:ser>
        <c:ser>
          <c:idx val="4"/>
          <c:order val="3"/>
          <c:tx>
            <c:strRef>
              <c:f>CN_Summary_fueltax!$A$17</c:f>
              <c:strCache>
                <c:ptCount val="1"/>
                <c:pt idx="0">
                  <c:v>Commercial Buildings Sector</c:v>
                </c:pt>
              </c:strCache>
            </c:strRef>
          </c:tx>
          <c:spPr>
            <a:ln w="28575" cap="rnd">
              <a:solidFill>
                <a:schemeClr val="accent5"/>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CN_Summary_fueltax!$B$17:$AU$17</c:f>
              <c:numCache>
                <c:formatCode>General</c:formatCode>
                <c:ptCount val="46"/>
                <c:pt idx="0">
                  <c:v>0</c:v>
                </c:pt>
                <c:pt idx="1">
                  <c:v>0</c:v>
                </c:pt>
                <c:pt idx="2">
                  <c:v>0</c:v>
                </c:pt>
                <c:pt idx="3">
                  <c:v>0</c:v>
                </c:pt>
                <c:pt idx="4">
                  <c:v>0</c:v>
                </c:pt>
                <c:pt idx="5">
                  <c:v>5.7284217545662661E-7</c:v>
                </c:pt>
                <c:pt idx="6">
                  <c:v>8.5507205984525656E-7</c:v>
                </c:pt>
                <c:pt idx="7">
                  <c:v>7.9750514321939308E-7</c:v>
                </c:pt>
                <c:pt idx="8">
                  <c:v>7.7960457102366036E-7</c:v>
                </c:pt>
                <c:pt idx="9">
                  <c:v>7.6504476021817338E-7</c:v>
                </c:pt>
                <c:pt idx="10">
                  <c:v>7.5294536953834096E-7</c:v>
                </c:pt>
                <c:pt idx="11">
                  <c:v>7.4476919479518713E-7</c:v>
                </c:pt>
                <c:pt idx="12">
                  <c:v>7.377026784647833E-7</c:v>
                </c:pt>
                <c:pt idx="13">
                  <c:v>7.340069104896805E-7</c:v>
                </c:pt>
                <c:pt idx="14">
                  <c:v>7.3231052030155803E-7</c:v>
                </c:pt>
                <c:pt idx="15">
                  <c:v>7.3391874077233553E-7</c:v>
                </c:pt>
                <c:pt idx="16">
                  <c:v>7.388133988797997E-7</c:v>
                </c:pt>
                <c:pt idx="17">
                  <c:v>7.4304240898359987E-7</c:v>
                </c:pt>
                <c:pt idx="18">
                  <c:v>7.4567732068368541E-7</c:v>
                </c:pt>
                <c:pt idx="19">
                  <c:v>7.4948685135174857E-7</c:v>
                </c:pt>
                <c:pt idx="20">
                  <c:v>7.537230262348858E-7</c:v>
                </c:pt>
                <c:pt idx="21">
                  <c:v>7.5847128201186887E-7</c:v>
                </c:pt>
                <c:pt idx="22">
                  <c:v>7.6261805827451658E-7</c:v>
                </c:pt>
                <c:pt idx="23">
                  <c:v>7.6743136563930099E-7</c:v>
                </c:pt>
                <c:pt idx="24">
                  <c:v>7.7204478479827277E-7</c:v>
                </c:pt>
                <c:pt idx="25">
                  <c:v>7.7689368784531897E-7</c:v>
                </c:pt>
                <c:pt idx="26">
                  <c:v>7.8194104732085482E-7</c:v>
                </c:pt>
                <c:pt idx="27">
                  <c:v>7.8645097473205568E-7</c:v>
                </c:pt>
                <c:pt idx="28">
                  <c:v>7.9141825346120784E-7</c:v>
                </c:pt>
                <c:pt idx="29">
                  <c:v>7.9723713546526524E-7</c:v>
                </c:pt>
                <c:pt idx="30">
                  <c:v>8.006235932671807E-7</c:v>
                </c:pt>
                <c:pt idx="31">
                  <c:v>8.0750619837861169E-7</c:v>
                </c:pt>
                <c:pt idx="32">
                  <c:v>8.1256959004014859E-7</c:v>
                </c:pt>
                <c:pt idx="33">
                  <c:v>8.179461158762247E-7</c:v>
                </c:pt>
                <c:pt idx="34">
                  <c:v>8.2414132916392266E-7</c:v>
                </c:pt>
                <c:pt idx="35">
                  <c:v>8.3030546016510909E-7</c:v>
                </c:pt>
                <c:pt idx="36">
                  <c:v>8.3425306134553521E-7</c:v>
                </c:pt>
                <c:pt idx="37">
                  <c:v>8.3977267974102634E-7</c:v>
                </c:pt>
                <c:pt idx="38">
                  <c:v>8.4536375123817793E-7</c:v>
                </c:pt>
                <c:pt idx="39">
                  <c:v>8.5089946980856776E-7</c:v>
                </c:pt>
                <c:pt idx="40">
                  <c:v>8.5640883684020262E-7</c:v>
                </c:pt>
                <c:pt idx="41">
                  <c:v>8.6205255219262134E-7</c:v>
                </c:pt>
                <c:pt idx="42">
                  <c:v>8.6732141580592423E-7</c:v>
                </c:pt>
                <c:pt idx="43">
                  <c:v>8.7278235690901478E-7</c:v>
                </c:pt>
                <c:pt idx="44">
                  <c:v>8.7816324821901498E-7</c:v>
                </c:pt>
                <c:pt idx="45">
                  <c:v>8.8348730973741864E-7</c:v>
                </c:pt>
              </c:numCache>
            </c:numRef>
          </c:val>
          <c:smooth val="0"/>
          <c:extLst>
            <c:ext xmlns:c16="http://schemas.microsoft.com/office/drawing/2014/chart" uri="{C3380CC4-5D6E-409C-BE32-E72D297353CC}">
              <c16:uniqueId val="{00000003-2AA8-4D4A-B580-BCBD7C61394C}"/>
            </c:ext>
          </c:extLst>
        </c:ser>
        <c:ser>
          <c:idx val="5"/>
          <c:order val="4"/>
          <c:tx>
            <c:strRef>
              <c:f>CN_Summary_fueltax!$A$18</c:f>
              <c:strCache>
                <c:ptCount val="1"/>
                <c:pt idx="0">
                  <c:v>Industry Sector</c:v>
                </c:pt>
              </c:strCache>
            </c:strRef>
          </c:tx>
          <c:spPr>
            <a:ln w="28575" cap="rnd">
              <a:solidFill>
                <a:schemeClr val="accent6"/>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CN_Summary_fueltax!$B$18:$AU$18</c:f>
              <c:numCache>
                <c:formatCode>General</c:formatCode>
                <c:ptCount val="46"/>
                <c:pt idx="0">
                  <c:v>0</c:v>
                </c:pt>
                <c:pt idx="1">
                  <c:v>0</c:v>
                </c:pt>
                <c:pt idx="2">
                  <c:v>0</c:v>
                </c:pt>
                <c:pt idx="3">
                  <c:v>0</c:v>
                </c:pt>
                <c:pt idx="4">
                  <c:v>0</c:v>
                </c:pt>
                <c:pt idx="5">
                  <c:v>8.293366825955618E-7</c:v>
                </c:pt>
                <c:pt idx="6">
                  <c:v>1.3710810562961545E-6</c:v>
                </c:pt>
                <c:pt idx="7">
                  <c:v>1.2787743226749137E-6</c:v>
                </c:pt>
                <c:pt idx="8">
                  <c:v>1.250071320218171E-6</c:v>
                </c:pt>
                <c:pt idx="9">
                  <c:v>1.2267251231944112E-6</c:v>
                </c:pt>
                <c:pt idx="10">
                  <c:v>1.2073241321751903E-6</c:v>
                </c:pt>
                <c:pt idx="11">
                  <c:v>1.194213894068084E-6</c:v>
                </c:pt>
                <c:pt idx="12">
                  <c:v>1.1828829581977464E-6</c:v>
                </c:pt>
                <c:pt idx="13">
                  <c:v>1.1769569109122736E-6</c:v>
                </c:pt>
                <c:pt idx="14">
                  <c:v>1.1742368027947867E-6</c:v>
                </c:pt>
                <c:pt idx="15">
                  <c:v>1.1768155335537239E-6</c:v>
                </c:pt>
                <c:pt idx="16">
                  <c:v>1.1846639633216257E-6</c:v>
                </c:pt>
                <c:pt idx="17">
                  <c:v>1.1914450475278559E-6</c:v>
                </c:pt>
                <c:pt idx="18">
                  <c:v>1.1956700452638996E-6</c:v>
                </c:pt>
                <c:pt idx="19">
                  <c:v>1.2017785074364396E-6</c:v>
                </c:pt>
                <c:pt idx="20">
                  <c:v>1.2085710801401694E-6</c:v>
                </c:pt>
                <c:pt idx="21">
                  <c:v>1.2161847583925596E-6</c:v>
                </c:pt>
                <c:pt idx="22">
                  <c:v>1.2228339832303399E-6</c:v>
                </c:pt>
                <c:pt idx="23">
                  <c:v>1.230551969650316E-6</c:v>
                </c:pt>
                <c:pt idx="24">
                  <c:v>1.2379494416420505E-6</c:v>
                </c:pt>
                <c:pt idx="25">
                  <c:v>1.2457245046149008E-6</c:v>
                </c:pt>
                <c:pt idx="26">
                  <c:v>1.253817786206252E-6</c:v>
                </c:pt>
                <c:pt idx="27">
                  <c:v>1.2610493124473118E-6</c:v>
                </c:pt>
                <c:pt idx="28">
                  <c:v>1.2690141870897084E-6</c:v>
                </c:pt>
                <c:pt idx="29">
                  <c:v>1.2783445807012476E-6</c:v>
                </c:pt>
                <c:pt idx="30">
                  <c:v>1.2837746588878659E-6</c:v>
                </c:pt>
                <c:pt idx="31">
                  <c:v>1.2948106989240214E-6</c:v>
                </c:pt>
                <c:pt idx="32">
                  <c:v>1.3029296876195443E-6</c:v>
                </c:pt>
                <c:pt idx="33">
                  <c:v>1.3115507770793788E-6</c:v>
                </c:pt>
                <c:pt idx="34">
                  <c:v>1.3214846060247592E-6</c:v>
                </c:pt>
                <c:pt idx="35">
                  <c:v>1.3313685955048784E-6</c:v>
                </c:pt>
                <c:pt idx="36">
                  <c:v>1.3376984493855818E-6</c:v>
                </c:pt>
                <c:pt idx="37">
                  <c:v>1.3465489832475031E-6</c:v>
                </c:pt>
                <c:pt idx="38">
                  <c:v>1.3555140899024102E-6</c:v>
                </c:pt>
                <c:pt idx="39">
                  <c:v>1.3643904398865519E-6</c:v>
                </c:pt>
                <c:pt idx="40">
                  <c:v>1.3732245360101247E-6</c:v>
                </c:pt>
                <c:pt idx="41">
                  <c:v>1.3822740554251679E-6</c:v>
                </c:pt>
                <c:pt idx="42">
                  <c:v>1.3907225119093116E-6</c:v>
                </c:pt>
                <c:pt idx="43">
                  <c:v>1.3994789585851058E-6</c:v>
                </c:pt>
                <c:pt idx="44">
                  <c:v>1.4081070479445687E-6</c:v>
                </c:pt>
                <c:pt idx="45">
                  <c:v>1.4166440125271352E-6</c:v>
                </c:pt>
              </c:numCache>
            </c:numRef>
          </c:val>
          <c:smooth val="0"/>
          <c:extLst>
            <c:ext xmlns:c16="http://schemas.microsoft.com/office/drawing/2014/chart" uri="{C3380CC4-5D6E-409C-BE32-E72D297353CC}">
              <c16:uniqueId val="{00000004-2AA8-4D4A-B580-BCBD7C61394C}"/>
            </c:ext>
          </c:extLst>
        </c:ser>
        <c:ser>
          <c:idx val="6"/>
          <c:order val="5"/>
          <c:tx>
            <c:strRef>
              <c:f>CN_Summary_fueltax!$A$19</c:f>
              <c:strCache>
                <c:ptCount val="1"/>
                <c:pt idx="0">
                  <c:v>District Heating Sector</c:v>
                </c:pt>
              </c:strCache>
            </c:strRef>
          </c:tx>
          <c:spPr>
            <a:ln w="28575" cap="rnd">
              <a:solidFill>
                <a:schemeClr val="accent1">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CN_Summary_fueltax!$B$19:$AU$19</c:f>
              <c:numCache>
                <c:formatCode>General</c:formatCode>
                <c:ptCount val="46"/>
                <c:pt idx="0">
                  <c:v>0</c:v>
                </c:pt>
                <c:pt idx="1">
                  <c:v>0</c:v>
                </c:pt>
                <c:pt idx="2">
                  <c:v>0</c:v>
                </c:pt>
                <c:pt idx="3">
                  <c:v>0</c:v>
                </c:pt>
                <c:pt idx="4">
                  <c:v>0</c:v>
                </c:pt>
                <c:pt idx="5">
                  <c:v>5.1263544486769315E-7</c:v>
                </c:pt>
                <c:pt idx="6">
                  <c:v>5.1263544486769315E-7</c:v>
                </c:pt>
                <c:pt idx="7">
                  <c:v>5.3375136806369927E-7</c:v>
                </c:pt>
                <c:pt idx="8">
                  <c:v>5.3504340897616056E-7</c:v>
                </c:pt>
                <c:pt idx="9">
                  <c:v>5.1493026380176615E-7</c:v>
                </c:pt>
                <c:pt idx="10">
                  <c:v>5.0589508383887872E-7</c:v>
                </c:pt>
                <c:pt idx="11">
                  <c:v>4.8428366402428761E-7</c:v>
                </c:pt>
                <c:pt idx="12">
                  <c:v>4.7908443139727725E-7</c:v>
                </c:pt>
                <c:pt idx="13">
                  <c:v>4.7442113862636856E-7</c:v>
                </c:pt>
                <c:pt idx="14">
                  <c:v>4.6351539196932091E-7</c:v>
                </c:pt>
                <c:pt idx="15">
                  <c:v>4.6192364256161823E-7</c:v>
                </c:pt>
                <c:pt idx="16">
                  <c:v>4.6076230562205941E-7</c:v>
                </c:pt>
                <c:pt idx="17">
                  <c:v>4.6192016069348763E-7</c:v>
                </c:pt>
                <c:pt idx="18">
                  <c:v>4.5544308246254846E-7</c:v>
                </c:pt>
                <c:pt idx="19">
                  <c:v>4.5142634581989051E-7</c:v>
                </c:pt>
                <c:pt idx="20">
                  <c:v>4.5002984886351144E-7</c:v>
                </c:pt>
                <c:pt idx="21">
                  <c:v>4.4613497760542441E-7</c:v>
                </c:pt>
                <c:pt idx="22">
                  <c:v>4.4350804201889452E-7</c:v>
                </c:pt>
                <c:pt idx="23">
                  <c:v>4.4313521429291065E-7</c:v>
                </c:pt>
                <c:pt idx="24">
                  <c:v>4.4667975604985772E-7</c:v>
                </c:pt>
                <c:pt idx="25">
                  <c:v>4.459124058810763E-7</c:v>
                </c:pt>
                <c:pt idx="26">
                  <c:v>4.456338564306286E-7</c:v>
                </c:pt>
                <c:pt idx="27">
                  <c:v>4.4533629062346763E-7</c:v>
                </c:pt>
                <c:pt idx="28">
                  <c:v>4.439877363128867E-7</c:v>
                </c:pt>
                <c:pt idx="29">
                  <c:v>4.4358866065791836E-7</c:v>
                </c:pt>
                <c:pt idx="30">
                  <c:v>4.4295737118224018E-7</c:v>
                </c:pt>
                <c:pt idx="31">
                  <c:v>4.4169639924694431E-7</c:v>
                </c:pt>
                <c:pt idx="32">
                  <c:v>4.4112805123362694E-7</c:v>
                </c:pt>
                <c:pt idx="33">
                  <c:v>4.4051711729471241E-7</c:v>
                </c:pt>
                <c:pt idx="34">
                  <c:v>4.3772010584180346E-7</c:v>
                </c:pt>
                <c:pt idx="35">
                  <c:v>4.3708185262986412E-7</c:v>
                </c:pt>
                <c:pt idx="36">
                  <c:v>4.3698488138499057E-7</c:v>
                </c:pt>
                <c:pt idx="37">
                  <c:v>4.3589177887859589E-7</c:v>
                </c:pt>
                <c:pt idx="38">
                  <c:v>4.3482230147228403E-7</c:v>
                </c:pt>
                <c:pt idx="39">
                  <c:v>4.3382497550300416E-7</c:v>
                </c:pt>
                <c:pt idx="40">
                  <c:v>4.327197266615496E-7</c:v>
                </c:pt>
                <c:pt idx="41">
                  <c:v>4.3167257458529476E-7</c:v>
                </c:pt>
                <c:pt idx="42">
                  <c:v>4.3068827700504334E-7</c:v>
                </c:pt>
                <c:pt idx="43">
                  <c:v>4.2966353947982741E-7</c:v>
                </c:pt>
                <c:pt idx="44">
                  <c:v>4.287322763554893E-7</c:v>
                </c:pt>
                <c:pt idx="45">
                  <c:v>4.279433065324009E-7</c:v>
                </c:pt>
              </c:numCache>
            </c:numRef>
          </c:val>
          <c:smooth val="0"/>
          <c:extLst>
            <c:ext xmlns:c16="http://schemas.microsoft.com/office/drawing/2014/chart" uri="{C3380CC4-5D6E-409C-BE32-E72D297353CC}">
              <c16:uniqueId val="{00000005-2AA8-4D4A-B580-BCBD7C61394C}"/>
            </c:ext>
          </c:extLst>
        </c:ser>
        <c:ser>
          <c:idx val="7"/>
          <c:order val="6"/>
          <c:tx>
            <c:strRef>
              <c:f>CN_Summary_fueltax!$A$20</c:f>
              <c:strCache>
                <c:ptCount val="1"/>
                <c:pt idx="0">
                  <c:v>LULUCF Sector</c:v>
                </c:pt>
              </c:strCache>
            </c:strRef>
          </c:tx>
          <c:spPr>
            <a:ln w="28575" cap="rnd">
              <a:solidFill>
                <a:schemeClr val="accent2">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CN_Summary_fueltax!$B$20:$AU$20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2AA8-4D4A-B580-BCBD7C61394C}"/>
            </c:ext>
          </c:extLst>
        </c:ser>
        <c:ser>
          <c:idx val="8"/>
          <c:order val="7"/>
          <c:tx>
            <c:strRef>
              <c:f>CN_Summary_fueltax!$A$21</c:f>
              <c:strCache>
                <c:ptCount val="1"/>
                <c:pt idx="0">
                  <c:v>Geoengineering Sector</c:v>
                </c:pt>
              </c:strCache>
            </c:strRef>
          </c:tx>
          <c:spPr>
            <a:ln w="28575" cap="rnd">
              <a:solidFill>
                <a:schemeClr val="accent3">
                  <a:lumMod val="60000"/>
                </a:schemeClr>
              </a:solidFill>
              <a:round/>
            </a:ln>
            <a:effectLst/>
          </c:spPr>
          <c:marker>
            <c:symbol val="none"/>
          </c:marker>
          <c:cat>
            <c:numRef>
              <c:f>CN_Summary_fueltax!$B$13:$AU$13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CN_Summary_fueltax!$B$21:$AU$21</c:f>
              <c:numCache>
                <c:formatCode>General</c:formatCode>
                <c:ptCount val="46"/>
                <c:pt idx="0">
                  <c:v>0</c:v>
                </c:pt>
                <c:pt idx="1">
                  <c:v>0</c:v>
                </c:pt>
                <c:pt idx="2">
                  <c:v>0</c:v>
                </c:pt>
                <c:pt idx="3">
                  <c:v>0</c:v>
                </c:pt>
                <c:pt idx="4">
                  <c:v>0</c:v>
                </c:pt>
                <c:pt idx="5">
                  <c:v>8.293366825955618E-7</c:v>
                </c:pt>
                <c:pt idx="6">
                  <c:v>1.3710810562961545E-6</c:v>
                </c:pt>
                <c:pt idx="7">
                  <c:v>1.2787743226749137E-6</c:v>
                </c:pt>
                <c:pt idx="8">
                  <c:v>1.250071320218171E-6</c:v>
                </c:pt>
                <c:pt idx="9">
                  <c:v>1.2267251231944112E-6</c:v>
                </c:pt>
                <c:pt idx="10">
                  <c:v>1.2073241321751903E-6</c:v>
                </c:pt>
                <c:pt idx="11">
                  <c:v>1.194213894068084E-6</c:v>
                </c:pt>
                <c:pt idx="12">
                  <c:v>1.1828829581977464E-6</c:v>
                </c:pt>
                <c:pt idx="13">
                  <c:v>1.1769569109122736E-6</c:v>
                </c:pt>
                <c:pt idx="14">
                  <c:v>1.1742368027947867E-6</c:v>
                </c:pt>
                <c:pt idx="15">
                  <c:v>1.1768155335537239E-6</c:v>
                </c:pt>
                <c:pt idx="16">
                  <c:v>1.1846639633216257E-6</c:v>
                </c:pt>
                <c:pt idx="17">
                  <c:v>1.1914450475278559E-6</c:v>
                </c:pt>
                <c:pt idx="18">
                  <c:v>1.1956700452638996E-6</c:v>
                </c:pt>
                <c:pt idx="19">
                  <c:v>1.2017785074364396E-6</c:v>
                </c:pt>
                <c:pt idx="20">
                  <c:v>1.2085710801401694E-6</c:v>
                </c:pt>
                <c:pt idx="21">
                  <c:v>1.2161847583925596E-6</c:v>
                </c:pt>
                <c:pt idx="22">
                  <c:v>1.2228339832303399E-6</c:v>
                </c:pt>
                <c:pt idx="23">
                  <c:v>1.230551969650316E-6</c:v>
                </c:pt>
                <c:pt idx="24">
                  <c:v>1.2379494416420505E-6</c:v>
                </c:pt>
                <c:pt idx="25">
                  <c:v>1.2457245046149008E-6</c:v>
                </c:pt>
                <c:pt idx="26">
                  <c:v>1.253817786206252E-6</c:v>
                </c:pt>
                <c:pt idx="27">
                  <c:v>1.2610493124473118E-6</c:v>
                </c:pt>
                <c:pt idx="28">
                  <c:v>1.2690141870897084E-6</c:v>
                </c:pt>
                <c:pt idx="29">
                  <c:v>1.2783445807012476E-6</c:v>
                </c:pt>
                <c:pt idx="30">
                  <c:v>1.2837746588878659E-6</c:v>
                </c:pt>
                <c:pt idx="31">
                  <c:v>1.2948106989240214E-6</c:v>
                </c:pt>
                <c:pt idx="32">
                  <c:v>1.3029296876195443E-6</c:v>
                </c:pt>
                <c:pt idx="33">
                  <c:v>1.3115507770793788E-6</c:v>
                </c:pt>
                <c:pt idx="34">
                  <c:v>1.3214846060247592E-6</c:v>
                </c:pt>
                <c:pt idx="35">
                  <c:v>1.3313685955048784E-6</c:v>
                </c:pt>
                <c:pt idx="36">
                  <c:v>1.3376984493855818E-6</c:v>
                </c:pt>
                <c:pt idx="37">
                  <c:v>1.3465489832475031E-6</c:v>
                </c:pt>
                <c:pt idx="38">
                  <c:v>1.3555140899024102E-6</c:v>
                </c:pt>
                <c:pt idx="39">
                  <c:v>1.3643904398865519E-6</c:v>
                </c:pt>
                <c:pt idx="40">
                  <c:v>1.3732245360101247E-6</c:v>
                </c:pt>
                <c:pt idx="41">
                  <c:v>1.3822740554251679E-6</c:v>
                </c:pt>
                <c:pt idx="42">
                  <c:v>1.3907225119093116E-6</c:v>
                </c:pt>
                <c:pt idx="43">
                  <c:v>1.3994789585851058E-6</c:v>
                </c:pt>
                <c:pt idx="44">
                  <c:v>1.4081070479445687E-6</c:v>
                </c:pt>
                <c:pt idx="45">
                  <c:v>1.4166440125271352E-6</c:v>
                </c:pt>
              </c:numCache>
            </c:numRef>
          </c:val>
          <c:smooth val="0"/>
          <c:extLst>
            <c:ext xmlns:c16="http://schemas.microsoft.com/office/drawing/2014/chart" uri="{C3380CC4-5D6E-409C-BE32-E72D297353CC}">
              <c16:uniqueId val="{00000007-2AA8-4D4A-B580-BCBD7C61394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CN_Summary_fueltax!$A$22</c:f>
          <c:strCache>
            <c:ptCount val="1"/>
            <c:pt idx="0">
              <c:v>Natural Gas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CN_Summary_fueltax!$A$24</c:f>
              <c:strCache>
                <c:ptCount val="1"/>
                <c:pt idx="0">
                  <c:v>Transportation Sector</c:v>
                </c:pt>
              </c:strCache>
            </c:strRef>
          </c:tx>
          <c:spPr>
            <a:ln w="28575" cap="rnd">
              <a:solidFill>
                <a:schemeClr val="accent3"/>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CN_Summary_fueltax!$B$24:$AU$24</c:f>
              <c:numCache>
                <c:formatCode>General</c:formatCode>
                <c:ptCount val="46"/>
                <c:pt idx="0">
                  <c:v>0</c:v>
                </c:pt>
                <c:pt idx="1">
                  <c:v>0</c:v>
                </c:pt>
                <c:pt idx="2">
                  <c:v>0</c:v>
                </c:pt>
                <c:pt idx="3">
                  <c:v>0</c:v>
                </c:pt>
                <c:pt idx="4">
                  <c:v>0</c:v>
                </c:pt>
                <c:pt idx="5">
                  <c:v>2.2498216897358644E-6</c:v>
                </c:pt>
                <c:pt idx="6">
                  <c:v>2.2498216897358644E-6</c:v>
                </c:pt>
                <c:pt idx="7">
                  <c:v>1.8677332153837364E-6</c:v>
                </c:pt>
                <c:pt idx="8">
                  <c:v>1.6483294994481121E-6</c:v>
                </c:pt>
                <c:pt idx="9">
                  <c:v>1.6041511883509728E-6</c:v>
                </c:pt>
                <c:pt idx="10">
                  <c:v>1.6213268373196322E-6</c:v>
                </c:pt>
                <c:pt idx="11">
                  <c:v>1.6387322788659871E-6</c:v>
                </c:pt>
                <c:pt idx="12">
                  <c:v>1.8582116150875787E-6</c:v>
                </c:pt>
                <c:pt idx="13">
                  <c:v>2.0776909513091703E-6</c:v>
                </c:pt>
                <c:pt idx="14">
                  <c:v>2.0335148977945862E-6</c:v>
                </c:pt>
                <c:pt idx="15">
                  <c:v>2.0007284860725132E-6</c:v>
                </c:pt>
                <c:pt idx="16">
                  <c:v>2.0831268537742079E-6</c:v>
                </c:pt>
                <c:pt idx="17">
                  <c:v>2.0348044708099641E-6</c:v>
                </c:pt>
                <c:pt idx="18">
                  <c:v>2.0142180324946828E-6</c:v>
                </c:pt>
                <c:pt idx="19">
                  <c:v>1.9846208520106144E-6</c:v>
                </c:pt>
                <c:pt idx="20">
                  <c:v>1.9553781267051122E-6</c:v>
                </c:pt>
                <c:pt idx="21">
                  <c:v>1.9174190577946618E-6</c:v>
                </c:pt>
                <c:pt idx="22">
                  <c:v>1.89282976822456E-6</c:v>
                </c:pt>
                <c:pt idx="23">
                  <c:v>1.8688356795133875E-6</c:v>
                </c:pt>
                <c:pt idx="24">
                  <c:v>1.8462604499593855E-6</c:v>
                </c:pt>
                <c:pt idx="25">
                  <c:v>1.8253626518461352E-6</c:v>
                </c:pt>
                <c:pt idx="26">
                  <c:v>1.8100165425819365E-6</c:v>
                </c:pt>
                <c:pt idx="27">
                  <c:v>1.7952554228214259E-6</c:v>
                </c:pt>
                <c:pt idx="28">
                  <c:v>1.7889408245841328E-6</c:v>
                </c:pt>
                <c:pt idx="29">
                  <c:v>1.7771685165807771E-6</c:v>
                </c:pt>
                <c:pt idx="30">
                  <c:v>1.7743385865882329E-6</c:v>
                </c:pt>
                <c:pt idx="31">
                  <c:v>1.7650713490216756E-6</c:v>
                </c:pt>
                <c:pt idx="32">
                  <c:v>1.757726961569311E-6</c:v>
                </c:pt>
                <c:pt idx="33">
                  <c:v>1.7545965754293103E-6</c:v>
                </c:pt>
                <c:pt idx="34">
                  <c:v>1.7434622175178461E-6</c:v>
                </c:pt>
                <c:pt idx="35">
                  <c:v>1.7361065802673337E-6</c:v>
                </c:pt>
                <c:pt idx="36">
                  <c:v>1.725695161132621E-6</c:v>
                </c:pt>
                <c:pt idx="37">
                  <c:v>1.7195038704094903E-6</c:v>
                </c:pt>
                <c:pt idx="38">
                  <c:v>1.7128703476362389E-6</c:v>
                </c:pt>
                <c:pt idx="39">
                  <c:v>1.7052726976660008E-6</c:v>
                </c:pt>
                <c:pt idx="40">
                  <c:v>1.697913455860597E-6</c:v>
                </c:pt>
                <c:pt idx="41">
                  <c:v>1.6896592966116065E-6</c:v>
                </c:pt>
                <c:pt idx="42">
                  <c:v>1.6820577356767563E-6</c:v>
                </c:pt>
                <c:pt idx="43">
                  <c:v>1.6741204031576792E-6</c:v>
                </c:pt>
                <c:pt idx="44">
                  <c:v>1.666088837052647E-6</c:v>
                </c:pt>
                <c:pt idx="45">
                  <c:v>1.6589571497351505E-6</c:v>
                </c:pt>
              </c:numCache>
            </c:numRef>
          </c:val>
          <c:smooth val="0"/>
          <c:extLst>
            <c:ext xmlns:c16="http://schemas.microsoft.com/office/drawing/2014/chart" uri="{C3380CC4-5D6E-409C-BE32-E72D297353CC}">
              <c16:uniqueId val="{00000000-468A-4006-928A-65365EFF587D}"/>
            </c:ext>
          </c:extLst>
        </c:ser>
        <c:ser>
          <c:idx val="3"/>
          <c:order val="1"/>
          <c:tx>
            <c:strRef>
              <c:f>CN_Summary_fueltax!$A$25</c:f>
              <c:strCache>
                <c:ptCount val="1"/>
                <c:pt idx="0">
                  <c:v>Electricity Sector</c:v>
                </c:pt>
              </c:strCache>
            </c:strRef>
          </c:tx>
          <c:spPr>
            <a:ln w="28575" cap="rnd">
              <a:solidFill>
                <a:schemeClr val="accent4"/>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CN_Summary_fueltax!$B$25:$AU$25</c:f>
              <c:numCache>
                <c:formatCode>General</c:formatCode>
                <c:ptCount val="46"/>
                <c:pt idx="0">
                  <c:v>0</c:v>
                </c:pt>
                <c:pt idx="1">
                  <c:v>0</c:v>
                </c:pt>
                <c:pt idx="2">
                  <c:v>0</c:v>
                </c:pt>
                <c:pt idx="3">
                  <c:v>0</c:v>
                </c:pt>
                <c:pt idx="4">
                  <c:v>0</c:v>
                </c:pt>
                <c:pt idx="5">
                  <c:v>1.4704691692044007E-6</c:v>
                </c:pt>
                <c:pt idx="6">
                  <c:v>1.7896732139553692E-6</c:v>
                </c:pt>
                <c:pt idx="7">
                  <c:v>2.4814516037174587E-6</c:v>
                </c:pt>
                <c:pt idx="8">
                  <c:v>2.1899540288573548E-6</c:v>
                </c:pt>
                <c:pt idx="9">
                  <c:v>2.1312591681467459E-6</c:v>
                </c:pt>
                <c:pt idx="10">
                  <c:v>2.1540785629763289E-6</c:v>
                </c:pt>
                <c:pt idx="11">
                  <c:v>2.1772032579182341E-6</c:v>
                </c:pt>
                <c:pt idx="12">
                  <c:v>2.0940161117189763E-6</c:v>
                </c:pt>
                <c:pt idx="13">
                  <c:v>2.0108289655197189E-6</c:v>
                </c:pt>
                <c:pt idx="14">
                  <c:v>2.050887076076669E-6</c:v>
                </c:pt>
                <c:pt idx="15">
                  <c:v>2.1217490495734497E-6</c:v>
                </c:pt>
                <c:pt idx="16">
                  <c:v>2.1653718296257751E-6</c:v>
                </c:pt>
                <c:pt idx="17">
                  <c:v>2.1898689696122485E-6</c:v>
                </c:pt>
                <c:pt idx="18">
                  <c:v>2.2035646126170435E-6</c:v>
                </c:pt>
                <c:pt idx="19">
                  <c:v>2.2275279661970299E-6</c:v>
                </c:pt>
                <c:pt idx="20">
                  <c:v>2.2227165763960933E-6</c:v>
                </c:pt>
                <c:pt idx="21">
                  <c:v>2.2078539154395812E-6</c:v>
                </c:pt>
                <c:pt idx="22">
                  <c:v>2.2047184687121619E-6</c:v>
                </c:pt>
                <c:pt idx="23">
                  <c:v>2.186747415955683E-6</c:v>
                </c:pt>
                <c:pt idx="24">
                  <c:v>2.1685599237795878E-6</c:v>
                </c:pt>
                <c:pt idx="25">
                  <c:v>2.1479806297738772E-6</c:v>
                </c:pt>
                <c:pt idx="26">
                  <c:v>2.1363492046122506E-6</c:v>
                </c:pt>
                <c:pt idx="27">
                  <c:v>2.1368259563068116E-6</c:v>
                </c:pt>
                <c:pt idx="28">
                  <c:v>2.1375169537782228E-6</c:v>
                </c:pt>
                <c:pt idx="29">
                  <c:v>2.1262423611732609E-6</c:v>
                </c:pt>
                <c:pt idx="30">
                  <c:v>2.1391921656374847E-6</c:v>
                </c:pt>
                <c:pt idx="31">
                  <c:v>2.1219749947783867E-6</c:v>
                </c:pt>
                <c:pt idx="32">
                  <c:v>2.1100861821988376E-6</c:v>
                </c:pt>
                <c:pt idx="33">
                  <c:v>2.1124494666724895E-6</c:v>
                </c:pt>
                <c:pt idx="34">
                  <c:v>2.0830802461018758E-6</c:v>
                </c:pt>
                <c:pt idx="35">
                  <c:v>2.0544992744986492E-6</c:v>
                </c:pt>
                <c:pt idx="36">
                  <c:v>2.0744138947461448E-6</c:v>
                </c:pt>
                <c:pt idx="37">
                  <c:v>2.0652035997531789E-6</c:v>
                </c:pt>
                <c:pt idx="38">
                  <c:v>2.0539075916351697E-6</c:v>
                </c:pt>
                <c:pt idx="39">
                  <c:v>2.0424973003216412E-6</c:v>
                </c:pt>
                <c:pt idx="40">
                  <c:v>2.0316239587330728E-6</c:v>
                </c:pt>
                <c:pt idx="41">
                  <c:v>2.0193146612305709E-6</c:v>
                </c:pt>
                <c:pt idx="42">
                  <c:v>2.010751122188172E-6</c:v>
                </c:pt>
                <c:pt idx="43">
                  <c:v>2.0015428288040318E-6</c:v>
                </c:pt>
                <c:pt idx="44">
                  <c:v>1.9922427388117807E-6</c:v>
                </c:pt>
                <c:pt idx="45">
                  <c:v>1.9860399389740184E-6</c:v>
                </c:pt>
              </c:numCache>
            </c:numRef>
          </c:val>
          <c:smooth val="0"/>
          <c:extLst>
            <c:ext xmlns:c16="http://schemas.microsoft.com/office/drawing/2014/chart" uri="{C3380CC4-5D6E-409C-BE32-E72D297353CC}">
              <c16:uniqueId val="{00000001-468A-4006-928A-65365EFF587D}"/>
            </c:ext>
          </c:extLst>
        </c:ser>
        <c:ser>
          <c:idx val="4"/>
          <c:order val="2"/>
          <c:tx>
            <c:strRef>
              <c:f>CN_Summary_fueltax!$A$26</c:f>
              <c:strCache>
                <c:ptCount val="1"/>
                <c:pt idx="0">
                  <c:v>Residential Buildings Sector</c:v>
                </c:pt>
              </c:strCache>
            </c:strRef>
          </c:tx>
          <c:spPr>
            <a:ln w="28575" cap="rnd">
              <a:solidFill>
                <a:schemeClr val="accent5"/>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CN_Summary_fueltax!$B$26:$AU$26</c:f>
              <c:numCache>
                <c:formatCode>General</c:formatCode>
                <c:ptCount val="46"/>
                <c:pt idx="0">
                  <c:v>0</c:v>
                </c:pt>
                <c:pt idx="1">
                  <c:v>0</c:v>
                </c:pt>
                <c:pt idx="2">
                  <c:v>0</c:v>
                </c:pt>
                <c:pt idx="3">
                  <c:v>0</c:v>
                </c:pt>
                <c:pt idx="4">
                  <c:v>0</c:v>
                </c:pt>
                <c:pt idx="5">
                  <c:v>1.894930967414517E-6</c:v>
                </c:pt>
                <c:pt idx="6">
                  <c:v>1.894930967414517E-6</c:v>
                </c:pt>
                <c:pt idx="7">
                  <c:v>2.0163476677097889E-6</c:v>
                </c:pt>
                <c:pt idx="8">
                  <c:v>1.779486124921E-6</c:v>
                </c:pt>
                <c:pt idx="9">
                  <c:v>1.7317925711466336E-6</c:v>
                </c:pt>
                <c:pt idx="10">
                  <c:v>1.7503348765755399E-6</c:v>
                </c:pt>
                <c:pt idx="11">
                  <c:v>1.7691252590447199E-6</c:v>
                </c:pt>
                <c:pt idx="12">
                  <c:v>1.8047838407395742E-6</c:v>
                </c:pt>
                <c:pt idx="13">
                  <c:v>1.8404424224344281E-6</c:v>
                </c:pt>
                <c:pt idx="14">
                  <c:v>1.854123228072654E-6</c:v>
                </c:pt>
                <c:pt idx="15">
                  <c:v>1.8807856646058913E-6</c:v>
                </c:pt>
                <c:pt idx="16">
                  <c:v>1.9473444095891136E-6</c:v>
                </c:pt>
                <c:pt idx="17">
                  <c:v>1.9615123206670952E-6</c:v>
                </c:pt>
                <c:pt idx="18">
                  <c:v>1.9768958466246496E-6</c:v>
                </c:pt>
                <c:pt idx="19">
                  <c:v>1.9915312443962506E-6</c:v>
                </c:pt>
                <c:pt idx="20">
                  <c:v>1.9980848398313884E-6</c:v>
                </c:pt>
                <c:pt idx="21">
                  <c:v>1.9993991089772406E-6</c:v>
                </c:pt>
                <c:pt idx="22">
                  <c:v>2.0020822060677202E-6</c:v>
                </c:pt>
                <c:pt idx="23">
                  <c:v>2.0051064824957503E-6</c:v>
                </c:pt>
                <c:pt idx="24">
                  <c:v>2.0038179979876757E-6</c:v>
                </c:pt>
                <c:pt idx="25">
                  <c:v>2.001571931823006E-6</c:v>
                </c:pt>
                <c:pt idx="26">
                  <c:v>2.0008886389218999E-6</c:v>
                </c:pt>
                <c:pt idx="27">
                  <c:v>2.0052154132481008E-6</c:v>
                </c:pt>
                <c:pt idx="28">
                  <c:v>2.0099794053453124E-6</c:v>
                </c:pt>
                <c:pt idx="29">
                  <c:v>2.0133054367734204E-6</c:v>
                </c:pt>
                <c:pt idx="30">
                  <c:v>2.0183926710688593E-6</c:v>
                </c:pt>
                <c:pt idx="31">
                  <c:v>2.0222954936333394E-6</c:v>
                </c:pt>
                <c:pt idx="32">
                  <c:v>2.0240907023273039E-6</c:v>
                </c:pt>
                <c:pt idx="33">
                  <c:v>2.0260621060460819E-6</c:v>
                </c:pt>
                <c:pt idx="34">
                  <c:v>2.0227031898625474E-6</c:v>
                </c:pt>
                <c:pt idx="35">
                  <c:v>2.0239705608628766E-6</c:v>
                </c:pt>
                <c:pt idx="36">
                  <c:v>2.0316252724382378E-6</c:v>
                </c:pt>
                <c:pt idx="37">
                  <c:v>2.0343073435787037E-6</c:v>
                </c:pt>
                <c:pt idx="38">
                  <c:v>2.036163934596428E-6</c:v>
                </c:pt>
                <c:pt idx="39">
                  <c:v>2.0378955032982372E-6</c:v>
                </c:pt>
                <c:pt idx="40">
                  <c:v>2.0396946666774096E-6</c:v>
                </c:pt>
                <c:pt idx="41">
                  <c:v>2.0414115279164012E-6</c:v>
                </c:pt>
                <c:pt idx="42">
                  <c:v>2.0435157269900944E-6</c:v>
                </c:pt>
                <c:pt idx="43">
                  <c:v>2.0460520006868681E-6</c:v>
                </c:pt>
                <c:pt idx="44">
                  <c:v>2.0487774105088574E-6</c:v>
                </c:pt>
                <c:pt idx="45">
                  <c:v>2.0517619575982127E-6</c:v>
                </c:pt>
              </c:numCache>
            </c:numRef>
          </c:val>
          <c:smooth val="0"/>
          <c:extLst>
            <c:ext xmlns:c16="http://schemas.microsoft.com/office/drawing/2014/chart" uri="{C3380CC4-5D6E-409C-BE32-E72D297353CC}">
              <c16:uniqueId val="{00000002-468A-4006-928A-65365EFF587D}"/>
            </c:ext>
          </c:extLst>
        </c:ser>
        <c:ser>
          <c:idx val="5"/>
          <c:order val="3"/>
          <c:tx>
            <c:strRef>
              <c:f>CN_Summary_fueltax!$A$27</c:f>
              <c:strCache>
                <c:ptCount val="1"/>
                <c:pt idx="0">
                  <c:v>Commercial Buildings Sector</c:v>
                </c:pt>
              </c:strCache>
            </c:strRef>
          </c:tx>
          <c:spPr>
            <a:ln w="28575" cap="rnd">
              <a:solidFill>
                <a:schemeClr val="accent6"/>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CN_Summary_fueltax!$B$27:$AU$27</c:f>
              <c:numCache>
                <c:formatCode>General</c:formatCode>
                <c:ptCount val="46"/>
                <c:pt idx="0">
                  <c:v>0</c:v>
                </c:pt>
                <c:pt idx="1">
                  <c:v>0</c:v>
                </c:pt>
                <c:pt idx="2">
                  <c:v>0</c:v>
                </c:pt>
                <c:pt idx="3">
                  <c:v>0</c:v>
                </c:pt>
                <c:pt idx="4">
                  <c:v>0</c:v>
                </c:pt>
                <c:pt idx="5">
                  <c:v>1.4704691692044007E-6</c:v>
                </c:pt>
                <c:pt idx="6">
                  <c:v>1.7896732139553692E-6</c:v>
                </c:pt>
                <c:pt idx="7">
                  <c:v>1.9635843277876925E-6</c:v>
                </c:pt>
                <c:pt idx="8">
                  <c:v>1.7329209254767471E-6</c:v>
                </c:pt>
                <c:pt idx="9">
                  <c:v>1.686475406071745E-6</c:v>
                </c:pt>
                <c:pt idx="10">
                  <c:v>1.7045325005521864E-6</c:v>
                </c:pt>
                <c:pt idx="11">
                  <c:v>1.7228311804477652E-6</c:v>
                </c:pt>
                <c:pt idx="12">
                  <c:v>1.7605544903228174E-6</c:v>
                </c:pt>
                <c:pt idx="13">
                  <c:v>1.7982778001978696E-6</c:v>
                </c:pt>
                <c:pt idx="14">
                  <c:v>1.8085525908838254E-6</c:v>
                </c:pt>
                <c:pt idx="15">
                  <c:v>1.8365674537325824E-6</c:v>
                </c:pt>
                <c:pt idx="16">
                  <c:v>1.8988560508182063E-6</c:v>
                </c:pt>
                <c:pt idx="17">
                  <c:v>1.9089540400256405E-6</c:v>
                </c:pt>
                <c:pt idx="18">
                  <c:v>1.9207408052604095E-6</c:v>
                </c:pt>
                <c:pt idx="19">
                  <c:v>1.9350141817659255E-6</c:v>
                </c:pt>
                <c:pt idx="20">
                  <c:v>1.9392373599398543E-6</c:v>
                </c:pt>
                <c:pt idx="21">
                  <c:v>1.9372130572971177E-6</c:v>
                </c:pt>
                <c:pt idx="22">
                  <c:v>1.9373039342475625E-6</c:v>
                </c:pt>
                <c:pt idx="23">
                  <c:v>1.9377922430930028E-6</c:v>
                </c:pt>
                <c:pt idx="24">
                  <c:v>1.9328786972410375E-6</c:v>
                </c:pt>
                <c:pt idx="25">
                  <c:v>1.9269761526422731E-6</c:v>
                </c:pt>
                <c:pt idx="26">
                  <c:v>1.9237419732151447E-6</c:v>
                </c:pt>
                <c:pt idx="27">
                  <c:v>1.9272542311582108E-6</c:v>
                </c:pt>
                <c:pt idx="28">
                  <c:v>1.9313139793940105E-6</c:v>
                </c:pt>
                <c:pt idx="29">
                  <c:v>1.9336079414346595E-6</c:v>
                </c:pt>
                <c:pt idx="30">
                  <c:v>1.9384484390567029E-6</c:v>
                </c:pt>
                <c:pt idx="31">
                  <c:v>1.9417318950863886E-6</c:v>
                </c:pt>
                <c:pt idx="32">
                  <c:v>1.9424180532054127E-6</c:v>
                </c:pt>
                <c:pt idx="33">
                  <c:v>1.9429613339391331E-6</c:v>
                </c:pt>
                <c:pt idx="34">
                  <c:v>1.9362508016311028E-6</c:v>
                </c:pt>
                <c:pt idx="35">
                  <c:v>1.9354871381020265E-6</c:v>
                </c:pt>
                <c:pt idx="36">
                  <c:v>1.9438380117466365E-6</c:v>
                </c:pt>
                <c:pt idx="37">
                  <c:v>1.9454175463409477E-6</c:v>
                </c:pt>
                <c:pt idx="38">
                  <c:v>1.9458872769719939E-6</c:v>
                </c:pt>
                <c:pt idx="39">
                  <c:v>1.9461756848121924E-6</c:v>
                </c:pt>
                <c:pt idx="40">
                  <c:v>1.9465121971328999E-6</c:v>
                </c:pt>
                <c:pt idx="41">
                  <c:v>1.9467026483024816E-6</c:v>
                </c:pt>
                <c:pt idx="42">
                  <c:v>1.9474026035699448E-6</c:v>
                </c:pt>
                <c:pt idx="43">
                  <c:v>1.9486829480373686E-6</c:v>
                </c:pt>
                <c:pt idx="44">
                  <c:v>1.9502817437674306E-6</c:v>
                </c:pt>
                <c:pt idx="45">
                  <c:v>1.9522486100364695E-6</c:v>
                </c:pt>
              </c:numCache>
            </c:numRef>
          </c:val>
          <c:smooth val="0"/>
          <c:extLst>
            <c:ext xmlns:c16="http://schemas.microsoft.com/office/drawing/2014/chart" uri="{C3380CC4-5D6E-409C-BE32-E72D297353CC}">
              <c16:uniqueId val="{00000003-468A-4006-928A-65365EFF587D}"/>
            </c:ext>
          </c:extLst>
        </c:ser>
        <c:ser>
          <c:idx val="6"/>
          <c:order val="4"/>
          <c:tx>
            <c:strRef>
              <c:f>CN_Summary_fueltax!$A$28</c:f>
              <c:strCache>
                <c:ptCount val="1"/>
                <c:pt idx="0">
                  <c:v>Industry Sector</c:v>
                </c:pt>
              </c:strCache>
            </c:strRef>
          </c:tx>
          <c:spPr>
            <a:ln w="28575" cap="rnd">
              <a:solidFill>
                <a:schemeClr val="accent1">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CN_Summary_fueltax!$B$28:$AU$28</c:f>
              <c:numCache>
                <c:formatCode>General</c:formatCode>
                <c:ptCount val="46"/>
                <c:pt idx="0">
                  <c:v>0</c:v>
                </c:pt>
                <c:pt idx="1">
                  <c:v>0</c:v>
                </c:pt>
                <c:pt idx="2">
                  <c:v>0</c:v>
                </c:pt>
                <c:pt idx="3">
                  <c:v>0</c:v>
                </c:pt>
                <c:pt idx="4">
                  <c:v>0</c:v>
                </c:pt>
                <c:pt idx="5">
                  <c:v>1.4704691692044007E-6</c:v>
                </c:pt>
                <c:pt idx="6">
                  <c:v>1.7896732139553692E-6</c:v>
                </c:pt>
                <c:pt idx="7">
                  <c:v>2.3587290430608542E-6</c:v>
                </c:pt>
                <c:pt idx="8">
                  <c:v>2.0816477593580826E-6</c:v>
                </c:pt>
                <c:pt idx="9">
                  <c:v>2.0258557090802857E-6</c:v>
                </c:pt>
                <c:pt idx="10">
                  <c:v>2.0475465489294194E-6</c:v>
                </c:pt>
                <c:pt idx="11">
                  <c:v>2.0695275899820355E-6</c:v>
                </c:pt>
                <c:pt idx="12">
                  <c:v>1.9985764962247429E-6</c:v>
                </c:pt>
                <c:pt idx="13">
                  <c:v>1.92762540246745E-6</c:v>
                </c:pt>
                <c:pt idx="14">
                  <c:v>1.9650007781165186E-6</c:v>
                </c:pt>
                <c:pt idx="15">
                  <c:v>2.0263531079430145E-6</c:v>
                </c:pt>
                <c:pt idx="16">
                  <c:v>2.0574994493707601E-6</c:v>
                </c:pt>
                <c:pt idx="17">
                  <c:v>2.0743099421006958E-6</c:v>
                </c:pt>
                <c:pt idx="18">
                  <c:v>2.0877452286879742E-6</c:v>
                </c:pt>
                <c:pt idx="19">
                  <c:v>2.1145701593384099E-6</c:v>
                </c:pt>
                <c:pt idx="20">
                  <c:v>2.1149598762751309E-6</c:v>
                </c:pt>
                <c:pt idx="21">
                  <c:v>2.1033069887708167E-6</c:v>
                </c:pt>
                <c:pt idx="22">
                  <c:v>2.099478283189782E-6</c:v>
                </c:pt>
                <c:pt idx="23">
                  <c:v>2.0919654066874271E-6</c:v>
                </c:pt>
                <c:pt idx="24">
                  <c:v>2.0815472079766308E-6</c:v>
                </c:pt>
                <c:pt idx="25">
                  <c:v>2.066711046995191E-6</c:v>
                </c:pt>
                <c:pt idx="26">
                  <c:v>2.0549341054509594E-6</c:v>
                </c:pt>
                <c:pt idx="27">
                  <c:v>2.0551810432096633E-6</c:v>
                </c:pt>
                <c:pt idx="28">
                  <c:v>2.056814811508952E-6</c:v>
                </c:pt>
                <c:pt idx="29">
                  <c:v>2.0507654215812833E-6</c:v>
                </c:pt>
                <c:pt idx="30">
                  <c:v>2.0580968983082872E-6</c:v>
                </c:pt>
                <c:pt idx="31">
                  <c:v>2.0475277281715531E-6</c:v>
                </c:pt>
                <c:pt idx="32">
                  <c:v>2.0399311737083106E-6</c:v>
                </c:pt>
                <c:pt idx="33">
                  <c:v>2.0477758362513881E-6</c:v>
                </c:pt>
                <c:pt idx="34">
                  <c:v>2.0299378015681741E-6</c:v>
                </c:pt>
                <c:pt idx="35">
                  <c:v>2.0160191723536709E-6</c:v>
                </c:pt>
                <c:pt idx="36">
                  <c:v>2.0250996301756997E-6</c:v>
                </c:pt>
                <c:pt idx="37">
                  <c:v>2.0214296501235017E-6</c:v>
                </c:pt>
                <c:pt idx="38">
                  <c:v>2.0159112047865684E-6</c:v>
                </c:pt>
                <c:pt idx="39">
                  <c:v>2.0102719349061246E-6</c:v>
                </c:pt>
                <c:pt idx="40">
                  <c:v>2.0051101760356996E-6</c:v>
                </c:pt>
                <c:pt idx="41">
                  <c:v>1.9991802604987366E-6</c:v>
                </c:pt>
                <c:pt idx="42">
                  <c:v>1.9953171926590195E-6</c:v>
                </c:pt>
                <c:pt idx="43">
                  <c:v>1.9907648401803333E-6</c:v>
                </c:pt>
                <c:pt idx="44">
                  <c:v>1.9856093849551362E-6</c:v>
                </c:pt>
                <c:pt idx="45">
                  <c:v>1.9831152117142982E-6</c:v>
                </c:pt>
              </c:numCache>
            </c:numRef>
          </c:val>
          <c:smooth val="0"/>
          <c:extLst>
            <c:ext xmlns:c16="http://schemas.microsoft.com/office/drawing/2014/chart" uri="{C3380CC4-5D6E-409C-BE32-E72D297353CC}">
              <c16:uniqueId val="{00000004-468A-4006-928A-65365EFF587D}"/>
            </c:ext>
          </c:extLst>
        </c:ser>
        <c:ser>
          <c:idx val="7"/>
          <c:order val="5"/>
          <c:tx>
            <c:strRef>
              <c:f>CN_Summary_fueltax!$A$29</c:f>
              <c:strCache>
                <c:ptCount val="1"/>
                <c:pt idx="0">
                  <c:v>District Heating Sector</c:v>
                </c:pt>
              </c:strCache>
            </c:strRef>
          </c:tx>
          <c:spPr>
            <a:ln w="28575" cap="rnd">
              <a:solidFill>
                <a:schemeClr val="accent2">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CN_Summary_fueltax!$B$29:$AU$29</c:f>
              <c:numCache>
                <c:formatCode>General</c:formatCode>
                <c:ptCount val="46"/>
                <c:pt idx="0">
                  <c:v>0</c:v>
                </c:pt>
                <c:pt idx="1">
                  <c:v>0</c:v>
                </c:pt>
                <c:pt idx="2">
                  <c:v>0</c:v>
                </c:pt>
                <c:pt idx="3">
                  <c:v>0</c:v>
                </c:pt>
                <c:pt idx="4">
                  <c:v>0</c:v>
                </c:pt>
                <c:pt idx="5">
                  <c:v>1.894930967414517E-6</c:v>
                </c:pt>
                <c:pt idx="6">
                  <c:v>1.894930967414517E-6</c:v>
                </c:pt>
                <c:pt idx="7">
                  <c:v>2.6273955777838955E-6</c:v>
                </c:pt>
                <c:pt idx="8">
                  <c:v>2.3187538787175889E-6</c:v>
                </c:pt>
                <c:pt idx="9">
                  <c:v>2.2566069413206767E-6</c:v>
                </c:pt>
                <c:pt idx="10">
                  <c:v>2.2807684349291484E-6</c:v>
                </c:pt>
                <c:pt idx="11">
                  <c:v>2.3052531845559164E-6</c:v>
                </c:pt>
                <c:pt idx="12">
                  <c:v>2.2171734735815177E-6</c:v>
                </c:pt>
                <c:pt idx="13">
                  <c:v>2.129093762607119E-6</c:v>
                </c:pt>
                <c:pt idx="14">
                  <c:v>2.1715078489322512E-6</c:v>
                </c:pt>
                <c:pt idx="15">
                  <c:v>2.2465374950956344E-6</c:v>
                </c:pt>
                <c:pt idx="16">
                  <c:v>2.2927259032146628E-6</c:v>
                </c:pt>
                <c:pt idx="17">
                  <c:v>2.3186638168021736E-6</c:v>
                </c:pt>
                <c:pt idx="18">
                  <c:v>2.3331649546892871E-6</c:v>
                </c:pt>
                <c:pt idx="19">
                  <c:v>2.3585376877825322E-6</c:v>
                </c:pt>
                <c:pt idx="20">
                  <c:v>2.3534433211355915E-6</c:v>
                </c:pt>
                <c:pt idx="21">
                  <c:v>2.3377065283596456E-6</c:v>
                </c:pt>
                <c:pt idx="22">
                  <c:v>2.3343866736207268E-6</c:v>
                </c:pt>
                <c:pt idx="23">
                  <c:v>2.3153586722405035E-6</c:v>
                </c:pt>
                <c:pt idx="24">
                  <c:v>2.2961015017831533E-6</c:v>
                </c:pt>
                <c:pt idx="25">
                  <c:v>2.2743118581795803E-6</c:v>
                </c:pt>
                <c:pt idx="26">
                  <c:v>2.2619963429435792E-6</c:v>
                </c:pt>
                <c:pt idx="27">
                  <c:v>2.2625011342891419E-6</c:v>
                </c:pt>
                <c:pt idx="28">
                  <c:v>2.2632327720522667E-6</c:v>
                </c:pt>
                <c:pt idx="29">
                  <c:v>2.2512950761055825E-6</c:v>
                </c:pt>
                <c:pt idx="30">
                  <c:v>2.265006509740434E-6</c:v>
                </c:pt>
                <c:pt idx="31">
                  <c:v>2.2467767290308786E-6</c:v>
                </c:pt>
                <c:pt idx="32">
                  <c:v>2.2341886884058615E-6</c:v>
                </c:pt>
                <c:pt idx="33">
                  <c:v>2.2366909669777337E-6</c:v>
                </c:pt>
                <c:pt idx="34">
                  <c:v>2.2055944264953038E-6</c:v>
                </c:pt>
                <c:pt idx="35">
                  <c:v>2.175332495016734E-6</c:v>
                </c:pt>
                <c:pt idx="36">
                  <c:v>2.1964183727719651E-6</c:v>
                </c:pt>
                <c:pt idx="37">
                  <c:v>2.1866663839367425E-6</c:v>
                </c:pt>
                <c:pt idx="38">
                  <c:v>2.1747060129460684E-6</c:v>
                </c:pt>
                <c:pt idx="39">
                  <c:v>2.162624637313562E-6</c:v>
                </c:pt>
                <c:pt idx="40">
                  <c:v>2.1511117915410564E-6</c:v>
                </c:pt>
                <c:pt idx="41">
                  <c:v>2.138078535613254E-6</c:v>
                </c:pt>
                <c:pt idx="42">
                  <c:v>2.1290113410016507E-6</c:v>
                </c:pt>
                <c:pt idx="43">
                  <c:v>2.1192614714977749E-6</c:v>
                </c:pt>
                <c:pt idx="44">
                  <c:v>2.1094144064645409E-6</c:v>
                </c:pt>
                <c:pt idx="45">
                  <c:v>2.1028467954584617E-6</c:v>
                </c:pt>
              </c:numCache>
            </c:numRef>
          </c:val>
          <c:smooth val="0"/>
          <c:extLst>
            <c:ext xmlns:c16="http://schemas.microsoft.com/office/drawing/2014/chart" uri="{C3380CC4-5D6E-409C-BE32-E72D297353CC}">
              <c16:uniqueId val="{00000005-468A-4006-928A-65365EFF587D}"/>
            </c:ext>
          </c:extLst>
        </c:ser>
        <c:ser>
          <c:idx val="8"/>
          <c:order val="6"/>
          <c:tx>
            <c:strRef>
              <c:f>CN_Summary_fueltax!$A$30</c:f>
              <c:strCache>
                <c:ptCount val="1"/>
                <c:pt idx="0">
                  <c:v>LULUCF Sector</c:v>
                </c:pt>
              </c:strCache>
            </c:strRef>
          </c:tx>
          <c:spPr>
            <a:ln w="28575" cap="rnd">
              <a:solidFill>
                <a:schemeClr val="accent3">
                  <a:lumMod val="60000"/>
                </a:schemeClr>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CN_Summary_fueltax!$B$30:$AU$30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68A-4006-928A-65365EFF587D}"/>
            </c:ext>
          </c:extLst>
        </c:ser>
        <c:ser>
          <c:idx val="0"/>
          <c:order val="7"/>
          <c:tx>
            <c:strRef>
              <c:f>CN_Summary_fueltax!$A$31</c:f>
              <c:strCache>
                <c:ptCount val="1"/>
                <c:pt idx="0">
                  <c:v>Geoengineering Sector</c:v>
                </c:pt>
              </c:strCache>
            </c:strRef>
          </c:tx>
          <c:spPr>
            <a:ln w="28575" cap="rnd">
              <a:solidFill>
                <a:schemeClr val="accent1"/>
              </a:solidFill>
              <a:round/>
            </a:ln>
            <a:effectLst/>
          </c:spPr>
          <c:marker>
            <c:symbol val="none"/>
          </c:marker>
          <c:cat>
            <c:numRef>
              <c:f>CN_Summary_fueltax!$B$23:$AU$23</c:f>
              <c:numCache>
                <c:formatCode>General</c:formatCode>
                <c:ptCount val="4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pt idx="36">
                  <c:v>2051</c:v>
                </c:pt>
                <c:pt idx="37">
                  <c:v>2052</c:v>
                </c:pt>
                <c:pt idx="38">
                  <c:v>2053</c:v>
                </c:pt>
                <c:pt idx="39">
                  <c:v>2054</c:v>
                </c:pt>
                <c:pt idx="40">
                  <c:v>2055</c:v>
                </c:pt>
                <c:pt idx="41">
                  <c:v>2056</c:v>
                </c:pt>
                <c:pt idx="42">
                  <c:v>2057</c:v>
                </c:pt>
                <c:pt idx="43">
                  <c:v>2058</c:v>
                </c:pt>
                <c:pt idx="44">
                  <c:v>2059</c:v>
                </c:pt>
                <c:pt idx="45">
                  <c:v>2060</c:v>
                </c:pt>
              </c:numCache>
            </c:numRef>
          </c:cat>
          <c:val>
            <c:numRef>
              <c:f>CN_Summary_fueltax!$B$31:$AU$31</c:f>
              <c:numCache>
                <c:formatCode>General</c:formatCode>
                <c:ptCount val="46"/>
                <c:pt idx="0">
                  <c:v>0</c:v>
                </c:pt>
                <c:pt idx="1">
                  <c:v>0</c:v>
                </c:pt>
                <c:pt idx="2">
                  <c:v>0</c:v>
                </c:pt>
                <c:pt idx="3">
                  <c:v>0</c:v>
                </c:pt>
                <c:pt idx="4">
                  <c:v>0</c:v>
                </c:pt>
                <c:pt idx="5">
                  <c:v>1.4704691692044007E-6</c:v>
                </c:pt>
                <c:pt idx="6">
                  <c:v>1.7896732139553692E-6</c:v>
                </c:pt>
                <c:pt idx="7">
                  <c:v>2.3587290430608542E-6</c:v>
                </c:pt>
                <c:pt idx="8">
                  <c:v>2.0816477593580826E-6</c:v>
                </c:pt>
                <c:pt idx="9">
                  <c:v>2.0258557090802857E-6</c:v>
                </c:pt>
                <c:pt idx="10">
                  <c:v>2.0475465489294194E-6</c:v>
                </c:pt>
                <c:pt idx="11">
                  <c:v>2.0695275899820355E-6</c:v>
                </c:pt>
                <c:pt idx="12">
                  <c:v>1.9985764962247429E-6</c:v>
                </c:pt>
                <c:pt idx="13">
                  <c:v>1.92762540246745E-6</c:v>
                </c:pt>
                <c:pt idx="14">
                  <c:v>1.9650007781165186E-6</c:v>
                </c:pt>
                <c:pt idx="15">
                  <c:v>2.0263531079430145E-6</c:v>
                </c:pt>
                <c:pt idx="16">
                  <c:v>2.0574994493707601E-6</c:v>
                </c:pt>
                <c:pt idx="17">
                  <c:v>2.0743099421006958E-6</c:v>
                </c:pt>
                <c:pt idx="18">
                  <c:v>2.0877452286879742E-6</c:v>
                </c:pt>
                <c:pt idx="19">
                  <c:v>2.1145701593384099E-6</c:v>
                </c:pt>
                <c:pt idx="20">
                  <c:v>2.1149598762751309E-6</c:v>
                </c:pt>
                <c:pt idx="21">
                  <c:v>2.1033069887708167E-6</c:v>
                </c:pt>
                <c:pt idx="22">
                  <c:v>2.099478283189782E-6</c:v>
                </c:pt>
                <c:pt idx="23">
                  <c:v>2.0919654066874271E-6</c:v>
                </c:pt>
                <c:pt idx="24">
                  <c:v>2.0815472079766308E-6</c:v>
                </c:pt>
                <c:pt idx="25">
                  <c:v>2.066711046995191E-6</c:v>
                </c:pt>
                <c:pt idx="26">
                  <c:v>2.0549341054509594E-6</c:v>
                </c:pt>
                <c:pt idx="27">
                  <c:v>2.0551810432096633E-6</c:v>
                </c:pt>
                <c:pt idx="28">
                  <c:v>2.056814811508952E-6</c:v>
                </c:pt>
                <c:pt idx="29">
                  <c:v>2.0507654215812833E-6</c:v>
                </c:pt>
                <c:pt idx="30">
                  <c:v>2.0580968983082872E-6</c:v>
                </c:pt>
                <c:pt idx="31">
                  <c:v>2.0475277281715531E-6</c:v>
                </c:pt>
                <c:pt idx="32">
                  <c:v>2.0399311737083106E-6</c:v>
                </c:pt>
                <c:pt idx="33">
                  <c:v>2.0477758362513881E-6</c:v>
                </c:pt>
                <c:pt idx="34">
                  <c:v>2.0299378015681741E-6</c:v>
                </c:pt>
                <c:pt idx="35">
                  <c:v>2.0160191723536709E-6</c:v>
                </c:pt>
                <c:pt idx="36">
                  <c:v>2.0250996301756997E-6</c:v>
                </c:pt>
                <c:pt idx="37">
                  <c:v>2.0214296501235017E-6</c:v>
                </c:pt>
                <c:pt idx="38">
                  <c:v>2.0159112047865684E-6</c:v>
                </c:pt>
                <c:pt idx="39">
                  <c:v>2.0102719349061246E-6</c:v>
                </c:pt>
                <c:pt idx="40">
                  <c:v>2.0051101760356996E-6</c:v>
                </c:pt>
                <c:pt idx="41">
                  <c:v>1.9991802604987366E-6</c:v>
                </c:pt>
                <c:pt idx="42">
                  <c:v>1.9953171926590195E-6</c:v>
                </c:pt>
                <c:pt idx="43">
                  <c:v>1.9907648401803333E-6</c:v>
                </c:pt>
                <c:pt idx="44">
                  <c:v>1.9856093849551362E-6</c:v>
                </c:pt>
                <c:pt idx="45">
                  <c:v>1.9831152117142982E-6</c:v>
                </c:pt>
              </c:numCache>
            </c:numRef>
          </c:val>
          <c:smooth val="0"/>
          <c:extLst>
            <c:ext xmlns:c16="http://schemas.microsoft.com/office/drawing/2014/chart" uri="{C3380CC4-5D6E-409C-BE32-E72D297353CC}">
              <c16:uniqueId val="{00000007-468A-4006-928A-65365EFF587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89319920724195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CN_Summary_fueltax!$A$32</c:f>
          <c:strCache>
            <c:ptCount val="1"/>
            <c:pt idx="0">
              <c:v>Nuclear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CN_Summary_fueltax!$A$34</c:f>
              <c:strCache>
                <c:ptCount val="1"/>
                <c:pt idx="0">
                  <c:v>Transportation Sector</c:v>
                </c:pt>
              </c:strCache>
            </c:strRef>
          </c:tx>
          <c:spPr>
            <a:ln w="28575" cap="rnd">
              <a:solidFill>
                <a:schemeClr val="accent2"/>
              </a:solidFill>
              <a:round/>
            </a:ln>
            <a:effectLst/>
          </c:spPr>
          <c:marker>
            <c:symbol val="none"/>
          </c:marker>
          <c:val>
            <c:numRef>
              <c:f>CN_Summary_fueltax!$B$34:$AU$34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4B6E-4AED-973E-661146B8273E}"/>
            </c:ext>
          </c:extLst>
        </c:ser>
        <c:ser>
          <c:idx val="2"/>
          <c:order val="1"/>
          <c:tx>
            <c:strRef>
              <c:f>CN_Summary_fueltax!$A$35</c:f>
              <c:strCache>
                <c:ptCount val="1"/>
                <c:pt idx="0">
                  <c:v>Electricity Sector</c:v>
                </c:pt>
              </c:strCache>
            </c:strRef>
          </c:tx>
          <c:spPr>
            <a:ln w="28575" cap="rnd">
              <a:solidFill>
                <a:schemeClr val="accent3"/>
              </a:solidFill>
              <a:round/>
            </a:ln>
            <a:effectLst/>
          </c:spPr>
          <c:marker>
            <c:symbol val="none"/>
          </c:marker>
          <c:val>
            <c:numRef>
              <c:f>CN_Summary_fueltax!$B$35:$AU$35</c:f>
              <c:numCache>
                <c:formatCode>General</c:formatCode>
                <c:ptCount val="46"/>
                <c:pt idx="0">
                  <c:v>0</c:v>
                </c:pt>
                <c:pt idx="1">
                  <c:v>0</c:v>
                </c:pt>
                <c:pt idx="2">
                  <c:v>0</c:v>
                </c:pt>
                <c:pt idx="3">
                  <c:v>0</c:v>
                </c:pt>
                <c:pt idx="4">
                  <c:v>0</c:v>
                </c:pt>
                <c:pt idx="5">
                  <c:v>8.2424961595026156E-8</c:v>
                </c:pt>
                <c:pt idx="6">
                  <c:v>8.2545813849453715E-8</c:v>
                </c:pt>
                <c:pt idx="7">
                  <c:v>8.2666843298594104E-8</c:v>
                </c:pt>
                <c:pt idx="8">
                  <c:v>8.2787872747734493E-8</c:v>
                </c:pt>
                <c:pt idx="9">
                  <c:v>8.3029931646015258E-8</c:v>
                </c:pt>
                <c:pt idx="10">
                  <c:v>8.315096109515566E-8</c:v>
                </c:pt>
                <c:pt idx="11">
                  <c:v>8.3393019993436438E-8</c:v>
                </c:pt>
                <c:pt idx="12">
                  <c:v>8.3514049442576814E-8</c:v>
                </c:pt>
                <c:pt idx="13">
                  <c:v>8.3756108340857593E-8</c:v>
                </c:pt>
                <c:pt idx="14">
                  <c:v>8.3877137789997982E-8</c:v>
                </c:pt>
                <c:pt idx="15">
                  <c:v>8.4119196688278773E-8</c:v>
                </c:pt>
                <c:pt idx="16">
                  <c:v>8.4361255586559551E-8</c:v>
                </c:pt>
                <c:pt idx="17">
                  <c:v>8.4482285035699954E-8</c:v>
                </c:pt>
                <c:pt idx="18">
                  <c:v>8.4724343933980745E-8</c:v>
                </c:pt>
                <c:pt idx="19">
                  <c:v>8.4966402832261524E-8</c:v>
                </c:pt>
                <c:pt idx="20">
                  <c:v>8.5087552589005433E-8</c:v>
                </c:pt>
                <c:pt idx="21">
                  <c:v>8.5329611487286185E-8</c:v>
                </c:pt>
                <c:pt idx="22">
                  <c:v>8.5571670385566977E-8</c:v>
                </c:pt>
                <c:pt idx="23">
                  <c:v>8.5692699834707352E-8</c:v>
                </c:pt>
                <c:pt idx="24">
                  <c:v>8.5934758732988157E-8</c:v>
                </c:pt>
                <c:pt idx="25">
                  <c:v>8.6176817631268935E-8</c:v>
                </c:pt>
                <c:pt idx="26">
                  <c:v>8.6418876529549687E-8</c:v>
                </c:pt>
                <c:pt idx="27">
                  <c:v>8.6660935427830439E-8</c:v>
                </c:pt>
                <c:pt idx="28">
                  <c:v>8.6902994326111244E-8</c:v>
                </c:pt>
                <c:pt idx="29">
                  <c:v>8.7145053224392022E-8</c:v>
                </c:pt>
                <c:pt idx="30">
                  <c:v>8.73871121226728E-8</c:v>
                </c:pt>
                <c:pt idx="31">
                  <c:v>8.7629171020953578E-8</c:v>
                </c:pt>
                <c:pt idx="32">
                  <c:v>8.7871350226837851E-8</c:v>
                </c:pt>
                <c:pt idx="33">
                  <c:v>8.8113409125118629E-8</c:v>
                </c:pt>
                <c:pt idx="34">
                  <c:v>8.8355468023399407E-8</c:v>
                </c:pt>
                <c:pt idx="35">
                  <c:v>8.8597526921680199E-8</c:v>
                </c:pt>
                <c:pt idx="36">
                  <c:v>8.8839601131837769E-8</c:v>
                </c:pt>
                <c:pt idx="37">
                  <c:v>8.9081683097361558E-8</c:v>
                </c:pt>
                <c:pt idx="38">
                  <c:v>8.9323766053547515E-8</c:v>
                </c:pt>
                <c:pt idx="39">
                  <c:v>8.9565849102423122E-8</c:v>
                </c:pt>
                <c:pt idx="40">
                  <c:v>8.9807930965444385E-8</c:v>
                </c:pt>
                <c:pt idx="41">
                  <c:v>9.0050009894086417E-8</c:v>
                </c:pt>
                <c:pt idx="42">
                  <c:v>9.0292083568679917E-8</c:v>
                </c:pt>
                <c:pt idx="43">
                  <c:v>9.0534148986096688E-8</c:v>
                </c:pt>
                <c:pt idx="44">
                  <c:v>9.0776230774088977E-8</c:v>
                </c:pt>
                <c:pt idx="45">
                  <c:v>9.1018312655894399E-8</c:v>
                </c:pt>
              </c:numCache>
            </c:numRef>
          </c:val>
          <c:smooth val="0"/>
          <c:extLst>
            <c:ext xmlns:c16="http://schemas.microsoft.com/office/drawing/2014/chart" uri="{C3380CC4-5D6E-409C-BE32-E72D297353CC}">
              <c16:uniqueId val="{00000001-4B6E-4AED-973E-661146B8273E}"/>
            </c:ext>
          </c:extLst>
        </c:ser>
        <c:ser>
          <c:idx val="3"/>
          <c:order val="2"/>
          <c:tx>
            <c:strRef>
              <c:f>CN_Summary_fueltax!$A$36</c:f>
              <c:strCache>
                <c:ptCount val="1"/>
                <c:pt idx="0">
                  <c:v>Residential Buildings Sector</c:v>
                </c:pt>
              </c:strCache>
            </c:strRef>
          </c:tx>
          <c:spPr>
            <a:ln w="28575" cap="rnd">
              <a:solidFill>
                <a:schemeClr val="accent4"/>
              </a:solidFill>
              <a:round/>
            </a:ln>
            <a:effectLst/>
          </c:spPr>
          <c:marker>
            <c:symbol val="none"/>
          </c:marker>
          <c:val>
            <c:numRef>
              <c:f>CN_Summary_fueltax!$B$36:$AU$36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4B6E-4AED-973E-661146B8273E}"/>
            </c:ext>
          </c:extLst>
        </c:ser>
        <c:ser>
          <c:idx val="4"/>
          <c:order val="3"/>
          <c:tx>
            <c:strRef>
              <c:f>CN_Summary_fueltax!$A$37</c:f>
              <c:strCache>
                <c:ptCount val="1"/>
                <c:pt idx="0">
                  <c:v>Commercial Buildings Sector</c:v>
                </c:pt>
              </c:strCache>
            </c:strRef>
          </c:tx>
          <c:spPr>
            <a:ln w="28575" cap="rnd">
              <a:solidFill>
                <a:schemeClr val="accent5"/>
              </a:solidFill>
              <a:round/>
            </a:ln>
            <a:effectLst/>
          </c:spPr>
          <c:marker>
            <c:symbol val="none"/>
          </c:marker>
          <c:val>
            <c:numRef>
              <c:f>CN_Summary_fueltax!$B$37:$AU$37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4B6E-4AED-973E-661146B8273E}"/>
            </c:ext>
          </c:extLst>
        </c:ser>
        <c:ser>
          <c:idx val="5"/>
          <c:order val="4"/>
          <c:tx>
            <c:strRef>
              <c:f>CN_Summary_fueltax!$A$38</c:f>
              <c:strCache>
                <c:ptCount val="1"/>
                <c:pt idx="0">
                  <c:v>Industry Sector</c:v>
                </c:pt>
              </c:strCache>
            </c:strRef>
          </c:tx>
          <c:spPr>
            <a:ln w="28575" cap="rnd">
              <a:solidFill>
                <a:schemeClr val="accent6"/>
              </a:solidFill>
              <a:round/>
            </a:ln>
            <a:effectLst/>
          </c:spPr>
          <c:marker>
            <c:symbol val="none"/>
          </c:marker>
          <c:val>
            <c:numRef>
              <c:f>CN_Summary_fueltax!$B$38:$AU$38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4B6E-4AED-973E-661146B8273E}"/>
            </c:ext>
          </c:extLst>
        </c:ser>
        <c:ser>
          <c:idx val="6"/>
          <c:order val="5"/>
          <c:tx>
            <c:strRef>
              <c:f>CN_Summary_fueltax!$A$39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CN_Summary_fueltax!$B$39:$AU$39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4B6E-4AED-973E-661146B8273E}"/>
            </c:ext>
          </c:extLst>
        </c:ser>
        <c:ser>
          <c:idx val="7"/>
          <c:order val="6"/>
          <c:tx>
            <c:strRef>
              <c:f>CN_Summary_fueltax!$A$40</c:f>
              <c:strCache>
                <c:ptCount val="1"/>
                <c:pt idx="0">
                  <c:v>LULUCF Sector</c:v>
                </c:pt>
              </c:strCache>
            </c:strRef>
          </c:tx>
          <c:spPr>
            <a:ln w="28575" cap="rnd">
              <a:solidFill>
                <a:schemeClr val="accent2">
                  <a:lumMod val="60000"/>
                </a:schemeClr>
              </a:solidFill>
              <a:round/>
            </a:ln>
            <a:effectLst/>
          </c:spPr>
          <c:marker>
            <c:symbol val="none"/>
          </c:marker>
          <c:val>
            <c:numRef>
              <c:f>CN_Summary_fueltax!$B$40:$AU$40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4B6E-4AED-973E-661146B8273E}"/>
            </c:ext>
          </c:extLst>
        </c:ser>
        <c:ser>
          <c:idx val="8"/>
          <c:order val="7"/>
          <c:tx>
            <c:strRef>
              <c:f>CN_Summary_fueltax!$A$41</c:f>
              <c:strCache>
                <c:ptCount val="1"/>
                <c:pt idx="0">
                  <c:v>Geoengineering Sector</c:v>
                </c:pt>
              </c:strCache>
            </c:strRef>
          </c:tx>
          <c:spPr>
            <a:ln w="28575" cap="rnd">
              <a:solidFill>
                <a:schemeClr val="accent3">
                  <a:lumMod val="60000"/>
                </a:schemeClr>
              </a:solidFill>
              <a:round/>
            </a:ln>
            <a:effectLst/>
          </c:spPr>
          <c:marker>
            <c:symbol val="none"/>
          </c:marker>
          <c:val>
            <c:numRef>
              <c:f>CN_Summary_fueltax!$B$41:$AU$41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4B6E-4AED-973E-661146B8273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CN_Summary_fueltax!$A$42</c:f>
          <c:strCache>
            <c:ptCount val="1"/>
            <c:pt idx="0">
              <c:v>Biomass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CN_Summary_fueltax!$A$44</c:f>
              <c:strCache>
                <c:ptCount val="1"/>
                <c:pt idx="0">
                  <c:v>Transportation Sector</c:v>
                </c:pt>
              </c:strCache>
            </c:strRef>
          </c:tx>
          <c:spPr>
            <a:ln w="28575" cap="rnd">
              <a:solidFill>
                <a:schemeClr val="accent2"/>
              </a:solidFill>
              <a:round/>
            </a:ln>
            <a:effectLst/>
          </c:spPr>
          <c:marker>
            <c:symbol val="none"/>
          </c:marker>
          <c:val>
            <c:numRef>
              <c:f>CN_Summary_fueltax!$B$44:$AU$44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D86F-4C01-9190-2F1BF622ECA9}"/>
            </c:ext>
          </c:extLst>
        </c:ser>
        <c:ser>
          <c:idx val="2"/>
          <c:order val="1"/>
          <c:tx>
            <c:strRef>
              <c:f>CN_Summary_fueltax!$A$45</c:f>
              <c:strCache>
                <c:ptCount val="1"/>
                <c:pt idx="0">
                  <c:v>Electricity Sector</c:v>
                </c:pt>
              </c:strCache>
            </c:strRef>
          </c:tx>
          <c:spPr>
            <a:ln w="28575" cap="rnd">
              <a:solidFill>
                <a:schemeClr val="accent3"/>
              </a:solidFill>
              <a:round/>
            </a:ln>
            <a:effectLst/>
          </c:spPr>
          <c:marker>
            <c:symbol val="none"/>
          </c:marker>
          <c:val>
            <c:numRef>
              <c:f>CN_Summary_fueltax!$B$45:$AU$45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D86F-4C01-9190-2F1BF622ECA9}"/>
            </c:ext>
          </c:extLst>
        </c:ser>
        <c:ser>
          <c:idx val="3"/>
          <c:order val="2"/>
          <c:tx>
            <c:strRef>
              <c:f>CN_Summary_fueltax!$A$46</c:f>
              <c:strCache>
                <c:ptCount val="1"/>
                <c:pt idx="0">
                  <c:v>Residential Buildings Sector</c:v>
                </c:pt>
              </c:strCache>
            </c:strRef>
          </c:tx>
          <c:spPr>
            <a:ln w="28575" cap="rnd">
              <a:solidFill>
                <a:schemeClr val="accent4"/>
              </a:solidFill>
              <a:round/>
            </a:ln>
            <a:effectLst/>
          </c:spPr>
          <c:marker>
            <c:symbol val="none"/>
          </c:marker>
          <c:val>
            <c:numRef>
              <c:f>CN_Summary_fueltax!$B$46:$AU$46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D86F-4C01-9190-2F1BF622ECA9}"/>
            </c:ext>
          </c:extLst>
        </c:ser>
        <c:ser>
          <c:idx val="4"/>
          <c:order val="3"/>
          <c:tx>
            <c:strRef>
              <c:f>CN_Summary_fueltax!$A$47</c:f>
              <c:strCache>
                <c:ptCount val="1"/>
                <c:pt idx="0">
                  <c:v>Commercial Buildings Sector</c:v>
                </c:pt>
              </c:strCache>
            </c:strRef>
          </c:tx>
          <c:spPr>
            <a:ln w="28575" cap="rnd">
              <a:solidFill>
                <a:schemeClr val="accent5"/>
              </a:solidFill>
              <a:round/>
            </a:ln>
            <a:effectLst/>
          </c:spPr>
          <c:marker>
            <c:symbol val="none"/>
          </c:marker>
          <c:val>
            <c:numRef>
              <c:f>CN_Summary_fueltax!$B$47:$AU$47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D86F-4C01-9190-2F1BF622ECA9}"/>
            </c:ext>
          </c:extLst>
        </c:ser>
        <c:ser>
          <c:idx val="5"/>
          <c:order val="4"/>
          <c:tx>
            <c:strRef>
              <c:f>CN_Summary_fueltax!$A$48</c:f>
              <c:strCache>
                <c:ptCount val="1"/>
                <c:pt idx="0">
                  <c:v>Industry Sector</c:v>
                </c:pt>
              </c:strCache>
            </c:strRef>
          </c:tx>
          <c:spPr>
            <a:ln w="28575" cap="rnd">
              <a:solidFill>
                <a:schemeClr val="accent6"/>
              </a:solidFill>
              <a:round/>
            </a:ln>
            <a:effectLst/>
          </c:spPr>
          <c:marker>
            <c:symbol val="none"/>
          </c:marker>
          <c:val>
            <c:numRef>
              <c:f>CN_Summary_fueltax!$B$48:$AU$48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D86F-4C01-9190-2F1BF622ECA9}"/>
            </c:ext>
          </c:extLst>
        </c:ser>
        <c:ser>
          <c:idx val="6"/>
          <c:order val="5"/>
          <c:tx>
            <c:strRef>
              <c:f>CN_Summary_fueltax!$A$49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CN_Summary_fueltax!$B$49:$AU$49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D86F-4C01-9190-2F1BF622ECA9}"/>
            </c:ext>
          </c:extLst>
        </c:ser>
        <c:ser>
          <c:idx val="7"/>
          <c:order val="6"/>
          <c:tx>
            <c:strRef>
              <c:f>CN_Summary_fueltax!$A$50</c:f>
              <c:strCache>
                <c:ptCount val="1"/>
                <c:pt idx="0">
                  <c:v>LULUCF Sector</c:v>
                </c:pt>
              </c:strCache>
            </c:strRef>
          </c:tx>
          <c:spPr>
            <a:ln w="28575" cap="rnd">
              <a:solidFill>
                <a:schemeClr val="accent2">
                  <a:lumMod val="60000"/>
                </a:schemeClr>
              </a:solidFill>
              <a:round/>
            </a:ln>
            <a:effectLst/>
          </c:spPr>
          <c:marker>
            <c:symbol val="none"/>
          </c:marker>
          <c:val>
            <c:numRef>
              <c:f>CN_Summary_fueltax!$B$50:$AU$50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D86F-4C01-9190-2F1BF622ECA9}"/>
            </c:ext>
          </c:extLst>
        </c:ser>
        <c:ser>
          <c:idx val="8"/>
          <c:order val="7"/>
          <c:tx>
            <c:strRef>
              <c:f>CN_Summary_fueltax!$A$51</c:f>
              <c:strCache>
                <c:ptCount val="1"/>
                <c:pt idx="0">
                  <c:v>Geoengineering Sector</c:v>
                </c:pt>
              </c:strCache>
            </c:strRef>
          </c:tx>
          <c:spPr>
            <a:ln w="28575" cap="rnd">
              <a:solidFill>
                <a:schemeClr val="accent3">
                  <a:lumMod val="60000"/>
                </a:schemeClr>
              </a:solidFill>
              <a:round/>
            </a:ln>
            <a:effectLst/>
          </c:spPr>
          <c:marker>
            <c:symbol val="none"/>
          </c:marker>
          <c:val>
            <c:numRef>
              <c:f>CN_Summary_fueltax!$B$51:$AU$51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D86F-4C01-9190-2F1BF622ECA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CN_Summary_fueltax!$A$52</c:f>
          <c:strCache>
            <c:ptCount val="1"/>
            <c:pt idx="0">
              <c:v>Petroleum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CN_Summary_fueltax!$A$54</c:f>
              <c:strCache>
                <c:ptCount val="1"/>
                <c:pt idx="0">
                  <c:v>Transportation Sector</c:v>
                </c:pt>
              </c:strCache>
            </c:strRef>
          </c:tx>
          <c:spPr>
            <a:ln w="28575" cap="rnd">
              <a:solidFill>
                <a:schemeClr val="accent2"/>
              </a:solidFill>
              <a:round/>
            </a:ln>
            <a:effectLst/>
          </c:spPr>
          <c:marker>
            <c:symbol val="none"/>
          </c:marker>
          <c:val>
            <c:numRef>
              <c:f>CN_Summary_fueltax!$B$54:$AU$54</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0-DA9E-4928-A147-F343CF41D530}"/>
            </c:ext>
          </c:extLst>
        </c:ser>
        <c:ser>
          <c:idx val="2"/>
          <c:order val="1"/>
          <c:tx>
            <c:strRef>
              <c:f>CN_Summary_fueltax!$A$55</c:f>
              <c:strCache>
                <c:ptCount val="1"/>
                <c:pt idx="0">
                  <c:v>Electricity Sector</c:v>
                </c:pt>
              </c:strCache>
            </c:strRef>
          </c:tx>
          <c:spPr>
            <a:ln w="28575" cap="rnd">
              <a:solidFill>
                <a:schemeClr val="accent3"/>
              </a:solidFill>
              <a:round/>
            </a:ln>
            <a:effectLst/>
          </c:spPr>
          <c:marker>
            <c:symbol val="none"/>
          </c:marker>
          <c:val>
            <c:numRef>
              <c:f>CN_Summary_fueltax!$B$55:$AU$55</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1-DA9E-4928-A147-F343CF41D530}"/>
            </c:ext>
          </c:extLst>
        </c:ser>
        <c:ser>
          <c:idx val="3"/>
          <c:order val="2"/>
          <c:tx>
            <c:strRef>
              <c:f>CN_Summary_fueltax!$A$56</c:f>
              <c:strCache>
                <c:ptCount val="1"/>
                <c:pt idx="0">
                  <c:v>Residential Buildings Sector</c:v>
                </c:pt>
              </c:strCache>
            </c:strRef>
          </c:tx>
          <c:spPr>
            <a:ln w="28575" cap="rnd">
              <a:solidFill>
                <a:schemeClr val="accent4"/>
              </a:solidFill>
              <a:round/>
            </a:ln>
            <a:effectLst/>
          </c:spPr>
          <c:marker>
            <c:symbol val="none"/>
          </c:marker>
          <c:val>
            <c:numRef>
              <c:f>CN_Summary_fueltax!$B$56:$AU$56</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2-DA9E-4928-A147-F343CF41D530}"/>
            </c:ext>
          </c:extLst>
        </c:ser>
        <c:ser>
          <c:idx val="4"/>
          <c:order val="3"/>
          <c:tx>
            <c:strRef>
              <c:f>CN_Summary_fueltax!$A$57</c:f>
              <c:strCache>
                <c:ptCount val="1"/>
                <c:pt idx="0">
                  <c:v>Commercial Buildings Sector</c:v>
                </c:pt>
              </c:strCache>
            </c:strRef>
          </c:tx>
          <c:spPr>
            <a:ln w="28575" cap="rnd">
              <a:solidFill>
                <a:schemeClr val="accent5"/>
              </a:solidFill>
              <a:round/>
            </a:ln>
            <a:effectLst/>
          </c:spPr>
          <c:marker>
            <c:symbol val="none"/>
          </c:marker>
          <c:val>
            <c:numRef>
              <c:f>CN_Summary_fueltax!$B$57:$AU$57</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3-DA9E-4928-A147-F343CF41D530}"/>
            </c:ext>
          </c:extLst>
        </c:ser>
        <c:ser>
          <c:idx val="5"/>
          <c:order val="4"/>
          <c:tx>
            <c:strRef>
              <c:f>CN_Summary_fueltax!$A$58</c:f>
              <c:strCache>
                <c:ptCount val="1"/>
                <c:pt idx="0">
                  <c:v>Industry Sector</c:v>
                </c:pt>
              </c:strCache>
            </c:strRef>
          </c:tx>
          <c:spPr>
            <a:ln w="28575" cap="rnd">
              <a:solidFill>
                <a:schemeClr val="accent6"/>
              </a:solidFill>
              <a:round/>
            </a:ln>
            <a:effectLst/>
          </c:spPr>
          <c:marker>
            <c:symbol val="none"/>
          </c:marker>
          <c:val>
            <c:numRef>
              <c:f>CN_Summary_fueltax!$B$58:$AU$58</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4-DA9E-4928-A147-F343CF41D530}"/>
            </c:ext>
          </c:extLst>
        </c:ser>
        <c:ser>
          <c:idx val="6"/>
          <c:order val="5"/>
          <c:tx>
            <c:strRef>
              <c:f>CN_Summary_fueltax!$A$59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CN_Summary_fueltax!$B$59:$AU$59</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5-DA9E-4928-A147-F343CF41D530}"/>
            </c:ext>
          </c:extLst>
        </c:ser>
        <c:ser>
          <c:idx val="7"/>
          <c:order val="6"/>
          <c:tx>
            <c:strRef>
              <c:f>CN_Summary_fueltax!$A$60</c:f>
              <c:strCache>
                <c:ptCount val="1"/>
                <c:pt idx="0">
                  <c:v>LULUCF Sector</c:v>
                </c:pt>
              </c:strCache>
            </c:strRef>
          </c:tx>
          <c:spPr>
            <a:ln w="28575" cap="rnd">
              <a:solidFill>
                <a:schemeClr val="accent2">
                  <a:lumMod val="60000"/>
                </a:schemeClr>
              </a:solidFill>
              <a:round/>
            </a:ln>
            <a:effectLst/>
          </c:spPr>
          <c:marker>
            <c:symbol val="none"/>
          </c:marker>
          <c:val>
            <c:numRef>
              <c:f>CN_Summary_fueltax!$B$60:$AU$60</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6-DA9E-4928-A147-F343CF41D530}"/>
            </c:ext>
          </c:extLst>
        </c:ser>
        <c:ser>
          <c:idx val="8"/>
          <c:order val="7"/>
          <c:tx>
            <c:strRef>
              <c:f>CN_Summary_fueltax!$A$61</c:f>
              <c:strCache>
                <c:ptCount val="1"/>
                <c:pt idx="0">
                  <c:v>Geoengineering Sector</c:v>
                </c:pt>
              </c:strCache>
            </c:strRef>
          </c:tx>
          <c:spPr>
            <a:ln w="28575" cap="rnd">
              <a:solidFill>
                <a:schemeClr val="accent3">
                  <a:lumMod val="60000"/>
                </a:schemeClr>
              </a:solidFill>
              <a:round/>
            </a:ln>
            <a:effectLst/>
          </c:spPr>
          <c:marker>
            <c:symbol val="none"/>
          </c:marker>
          <c:val>
            <c:numRef>
              <c:f>CN_Summary_fueltax!$B$61:$AU$61</c:f>
              <c:numCache>
                <c:formatCode>General</c:formatCode>
                <c:ptCount val="46"/>
                <c:pt idx="0">
                  <c:v>0</c:v>
                </c:pt>
                <c:pt idx="1">
                  <c:v>0</c:v>
                </c:pt>
                <c:pt idx="2">
                  <c:v>0</c:v>
                </c:pt>
                <c:pt idx="3">
                  <c:v>0</c:v>
                </c:pt>
                <c:pt idx="4">
                  <c:v>0</c:v>
                </c:pt>
                <c:pt idx="5">
                  <c:v>8.4949476410415318E-6</c:v>
                </c:pt>
                <c:pt idx="6">
                  <c:v>1.1261890622282196E-5</c:v>
                </c:pt>
                <c:pt idx="7">
                  <c:v>1.205781527432508E-5</c:v>
                </c:pt>
                <c:pt idx="8">
                  <c:v>1.2328067114041121E-5</c:v>
                </c:pt>
                <c:pt idx="9">
                  <c:v>1.2246885165568987E-5</c:v>
                </c:pt>
                <c:pt idx="10">
                  <c:v>1.2113337012353439E-5</c:v>
                </c:pt>
                <c:pt idx="11">
                  <c:v>1.2024214154584815E-5</c:v>
                </c:pt>
                <c:pt idx="12">
                  <c:v>1.2048179171685024E-5</c:v>
                </c:pt>
                <c:pt idx="13">
                  <c:v>1.2524176116498649E-5</c:v>
                </c:pt>
                <c:pt idx="14">
                  <c:v>1.2759297070417866E-5</c:v>
                </c:pt>
                <c:pt idx="15">
                  <c:v>1.3086522539104164E-5</c:v>
                </c:pt>
                <c:pt idx="16">
                  <c:v>1.4074289652071674E-5</c:v>
                </c:pt>
                <c:pt idx="17">
                  <c:v>1.4040111165496868E-5</c:v>
                </c:pt>
                <c:pt idx="18">
                  <c:v>1.434385111037143E-5</c:v>
                </c:pt>
                <c:pt idx="19">
                  <c:v>1.4536374814264709E-5</c:v>
                </c:pt>
                <c:pt idx="20">
                  <c:v>1.4972652521294581E-5</c:v>
                </c:pt>
                <c:pt idx="21">
                  <c:v>1.4751023318867308E-5</c:v>
                </c:pt>
                <c:pt idx="22">
                  <c:v>1.4834624000854113E-5</c:v>
                </c:pt>
                <c:pt idx="23">
                  <c:v>1.5086693641922171E-5</c:v>
                </c:pt>
                <c:pt idx="24">
                  <c:v>1.5315929589301807E-5</c:v>
                </c:pt>
                <c:pt idx="25">
                  <c:v>1.5377760271624057E-5</c:v>
                </c:pt>
                <c:pt idx="26">
                  <c:v>1.5546055587136338E-5</c:v>
                </c:pt>
                <c:pt idx="27">
                  <c:v>1.5719274588282277E-5</c:v>
                </c:pt>
                <c:pt idx="28">
                  <c:v>1.5727601124536745E-5</c:v>
                </c:pt>
                <c:pt idx="29">
                  <c:v>1.5850087564777903E-5</c:v>
                </c:pt>
                <c:pt idx="30">
                  <c:v>1.6029172090129241E-5</c:v>
                </c:pt>
                <c:pt idx="31">
                  <c:v>1.6254705687099905E-5</c:v>
                </c:pt>
                <c:pt idx="32">
                  <c:v>1.6358465775558176E-5</c:v>
                </c:pt>
                <c:pt idx="33">
                  <c:v>1.6480221671516156E-5</c:v>
                </c:pt>
                <c:pt idx="34">
                  <c:v>1.6590704052965639E-5</c:v>
                </c:pt>
                <c:pt idx="35">
                  <c:v>1.6773229029625225E-5</c:v>
                </c:pt>
                <c:pt idx="36">
                  <c:v>1.6888213930880428E-5</c:v>
                </c:pt>
                <c:pt idx="37">
                  <c:v>1.7025547200316272E-5</c:v>
                </c:pt>
                <c:pt idx="38">
                  <c:v>1.7170210351799408E-5</c:v>
                </c:pt>
                <c:pt idx="39">
                  <c:v>1.7327721416101081E-5</c:v>
                </c:pt>
                <c:pt idx="40">
                  <c:v>1.7465335370708058E-5</c:v>
                </c:pt>
                <c:pt idx="41">
                  <c:v>1.7594662815143799E-5</c:v>
                </c:pt>
                <c:pt idx="42">
                  <c:v>1.7725243065043079E-5</c:v>
                </c:pt>
                <c:pt idx="43">
                  <c:v>1.7871224580097905E-5</c:v>
                </c:pt>
                <c:pt idx="44">
                  <c:v>1.8014604264556873E-5</c:v>
                </c:pt>
                <c:pt idx="45">
                  <c:v>1.8156386565797876E-5</c:v>
                </c:pt>
              </c:numCache>
            </c:numRef>
          </c:val>
          <c:smooth val="0"/>
          <c:extLst>
            <c:ext xmlns:c16="http://schemas.microsoft.com/office/drawing/2014/chart" uri="{C3380CC4-5D6E-409C-BE32-E72D297353CC}">
              <c16:uniqueId val="{00000007-DA9E-4928-A147-F343CF41D53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CN_Summary_fueltax!$A$62</c:f>
          <c:strCache>
            <c:ptCount val="1"/>
            <c:pt idx="0">
              <c:v>Petroleum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CN_Summary_fueltax!$A$64</c:f>
              <c:strCache>
                <c:ptCount val="1"/>
                <c:pt idx="0">
                  <c:v>Transportation Sector</c:v>
                </c:pt>
              </c:strCache>
            </c:strRef>
          </c:tx>
          <c:spPr>
            <a:ln w="28575" cap="rnd">
              <a:solidFill>
                <a:schemeClr val="accent2"/>
              </a:solidFill>
              <a:round/>
            </a:ln>
            <a:effectLst/>
          </c:spPr>
          <c:marker>
            <c:symbol val="none"/>
          </c:marker>
          <c:val>
            <c:numRef>
              <c:f>CN_Summary_fueltax!$B$64:$AU$64</c:f>
              <c:numCache>
                <c:formatCode>General</c:formatCode>
                <c:ptCount val="46"/>
                <c:pt idx="0">
                  <c:v>0</c:v>
                </c:pt>
                <c:pt idx="1">
                  <c:v>0</c:v>
                </c:pt>
                <c:pt idx="2">
                  <c:v>0</c:v>
                </c:pt>
                <c:pt idx="3">
                  <c:v>0</c:v>
                </c:pt>
                <c:pt idx="4">
                  <c:v>0</c:v>
                </c:pt>
                <c:pt idx="5">
                  <c:v>6.3680000374231614E-6</c:v>
                </c:pt>
                <c:pt idx="6">
                  <c:v>7.5166582719592609E-6</c:v>
                </c:pt>
                <c:pt idx="7">
                  <c:v>7.4905111673212314E-6</c:v>
                </c:pt>
                <c:pt idx="8">
                  <c:v>7.987718211759547E-6</c:v>
                </c:pt>
                <c:pt idx="9">
                  <c:v>8.7540939662252999E-6</c:v>
                </c:pt>
                <c:pt idx="10">
                  <c:v>8.9513157787620404E-6</c:v>
                </c:pt>
                <c:pt idx="11">
                  <c:v>9.1154011267565767E-6</c:v>
                </c:pt>
                <c:pt idx="12">
                  <c:v>9.2210387496252553E-6</c:v>
                </c:pt>
                <c:pt idx="13">
                  <c:v>9.5933544334750242E-6</c:v>
                </c:pt>
                <c:pt idx="14">
                  <c:v>9.7785553770578042E-6</c:v>
                </c:pt>
                <c:pt idx="15">
                  <c:v>9.9493831364755902E-6</c:v>
                </c:pt>
                <c:pt idx="16">
                  <c:v>1.0423126264460999E-5</c:v>
                </c:pt>
                <c:pt idx="17">
                  <c:v>1.0551381189592542E-5</c:v>
                </c:pt>
                <c:pt idx="18">
                  <c:v>1.0752765017373988E-5</c:v>
                </c:pt>
                <c:pt idx="19">
                  <c:v>1.088073663108451E-5</c:v>
                </c:pt>
                <c:pt idx="20">
                  <c:v>1.0976768408004634E-5</c:v>
                </c:pt>
                <c:pt idx="21">
                  <c:v>1.0841637088762084E-5</c:v>
                </c:pt>
                <c:pt idx="22">
                  <c:v>1.0815624774171088E-5</c:v>
                </c:pt>
                <c:pt idx="23">
                  <c:v>1.0954901974759255E-5</c:v>
                </c:pt>
                <c:pt idx="24">
                  <c:v>1.1086432792780242E-5</c:v>
                </c:pt>
                <c:pt idx="25">
                  <c:v>1.1021161176023935E-5</c:v>
                </c:pt>
                <c:pt idx="26">
                  <c:v>1.1250783868286121E-5</c:v>
                </c:pt>
                <c:pt idx="27">
                  <c:v>1.134489646804108E-5</c:v>
                </c:pt>
                <c:pt idx="28">
                  <c:v>1.1410858828523024E-5</c:v>
                </c:pt>
                <c:pt idx="29">
                  <c:v>1.1500723229975311E-5</c:v>
                </c:pt>
                <c:pt idx="30">
                  <c:v>1.1621393109247612E-5</c:v>
                </c:pt>
                <c:pt idx="31">
                  <c:v>1.177168904909659E-5</c:v>
                </c:pt>
                <c:pt idx="32">
                  <c:v>1.187889727300349E-5</c:v>
                </c:pt>
                <c:pt idx="33">
                  <c:v>1.1966360061956972E-5</c:v>
                </c:pt>
                <c:pt idx="34">
                  <c:v>1.2033511267642043E-5</c:v>
                </c:pt>
                <c:pt idx="35">
                  <c:v>1.2143995752309055E-5</c:v>
                </c:pt>
                <c:pt idx="36">
                  <c:v>1.2275834515028407E-5</c:v>
                </c:pt>
                <c:pt idx="37">
                  <c:v>1.2365997702965958E-5</c:v>
                </c:pt>
                <c:pt idx="38">
                  <c:v>1.247478523165157E-5</c:v>
                </c:pt>
                <c:pt idx="39">
                  <c:v>1.2584546812455159E-5</c:v>
                </c:pt>
                <c:pt idx="40">
                  <c:v>1.268818250255885E-5</c:v>
                </c:pt>
                <c:pt idx="41">
                  <c:v>1.2786725230283539E-5</c:v>
                </c:pt>
                <c:pt idx="42">
                  <c:v>1.2884853142867989E-5</c:v>
                </c:pt>
                <c:pt idx="43">
                  <c:v>1.2990624857390896E-5</c:v>
                </c:pt>
                <c:pt idx="44">
                  <c:v>1.309948109773079E-5</c:v>
                </c:pt>
                <c:pt idx="45">
                  <c:v>1.3207954761889416E-5</c:v>
                </c:pt>
              </c:numCache>
            </c:numRef>
          </c:val>
          <c:smooth val="0"/>
          <c:extLst>
            <c:ext xmlns:c16="http://schemas.microsoft.com/office/drawing/2014/chart" uri="{C3380CC4-5D6E-409C-BE32-E72D297353CC}">
              <c16:uniqueId val="{00000000-6554-4DED-BB33-608069B38187}"/>
            </c:ext>
          </c:extLst>
        </c:ser>
        <c:ser>
          <c:idx val="2"/>
          <c:order val="1"/>
          <c:tx>
            <c:strRef>
              <c:f>CN_Summary_fueltax!$A$65</c:f>
              <c:strCache>
                <c:ptCount val="1"/>
                <c:pt idx="0">
                  <c:v>Electricity Sector</c:v>
                </c:pt>
              </c:strCache>
            </c:strRef>
          </c:tx>
          <c:spPr>
            <a:ln w="28575" cap="rnd">
              <a:solidFill>
                <a:schemeClr val="accent3"/>
              </a:solidFill>
              <a:round/>
            </a:ln>
            <a:effectLst/>
          </c:spPr>
          <c:marker>
            <c:symbol val="none"/>
          </c:marker>
          <c:val>
            <c:numRef>
              <c:f>CN_Summary_fueltax!$B$65:$AU$65</c:f>
              <c:numCache>
                <c:formatCode>General</c:formatCode>
                <c:ptCount val="46"/>
                <c:pt idx="0">
                  <c:v>0</c:v>
                </c:pt>
                <c:pt idx="1">
                  <c:v>0</c:v>
                </c:pt>
                <c:pt idx="2">
                  <c:v>0</c:v>
                </c:pt>
                <c:pt idx="3">
                  <c:v>0</c:v>
                </c:pt>
                <c:pt idx="4">
                  <c:v>0</c:v>
                </c:pt>
                <c:pt idx="5">
                  <c:v>6.3680000374231614E-6</c:v>
                </c:pt>
                <c:pt idx="6">
                  <c:v>7.5166582719592609E-6</c:v>
                </c:pt>
                <c:pt idx="7">
                  <c:v>7.524977834475065E-6</c:v>
                </c:pt>
                <c:pt idx="8">
                  <c:v>7.7259021556495009E-6</c:v>
                </c:pt>
                <c:pt idx="9">
                  <c:v>7.9710793315718229E-6</c:v>
                </c:pt>
                <c:pt idx="10">
                  <c:v>7.8982901496036956E-6</c:v>
                </c:pt>
                <c:pt idx="11">
                  <c:v>7.7184187319215845E-6</c:v>
                </c:pt>
                <c:pt idx="12">
                  <c:v>7.4989402656438036E-6</c:v>
                </c:pt>
                <c:pt idx="13">
                  <c:v>7.8029453366761174E-6</c:v>
                </c:pt>
                <c:pt idx="14">
                  <c:v>7.9368013012579973E-6</c:v>
                </c:pt>
                <c:pt idx="15">
                  <c:v>8.094826648047561E-6</c:v>
                </c:pt>
                <c:pt idx="16">
                  <c:v>8.3768902330404143E-6</c:v>
                </c:pt>
                <c:pt idx="17">
                  <c:v>8.4022890514515975E-6</c:v>
                </c:pt>
                <c:pt idx="18">
                  <c:v>8.5698474151474856E-6</c:v>
                </c:pt>
                <c:pt idx="19">
                  <c:v>8.6836880449166461E-6</c:v>
                </c:pt>
                <c:pt idx="20">
                  <c:v>8.7816301805520094E-6</c:v>
                </c:pt>
                <c:pt idx="21">
                  <c:v>8.7134451499786759E-6</c:v>
                </c:pt>
                <c:pt idx="22">
                  <c:v>8.707383427608904E-6</c:v>
                </c:pt>
                <c:pt idx="23">
                  <c:v>8.8319384938514907E-6</c:v>
                </c:pt>
                <c:pt idx="24">
                  <c:v>8.9173990893651364E-6</c:v>
                </c:pt>
                <c:pt idx="25">
                  <c:v>8.8778937992401222E-6</c:v>
                </c:pt>
                <c:pt idx="26">
                  <c:v>9.1457045650658542E-6</c:v>
                </c:pt>
                <c:pt idx="27">
                  <c:v>9.2500408299810701E-6</c:v>
                </c:pt>
                <c:pt idx="28">
                  <c:v>9.3162321174524395E-6</c:v>
                </c:pt>
                <c:pt idx="29">
                  <c:v>9.412195383847111E-6</c:v>
                </c:pt>
                <c:pt idx="30">
                  <c:v>9.5482424414937461E-6</c:v>
                </c:pt>
                <c:pt idx="31">
                  <c:v>9.7132285382869362E-6</c:v>
                </c:pt>
                <c:pt idx="32">
                  <c:v>9.8316162161382303E-6</c:v>
                </c:pt>
                <c:pt idx="33">
                  <c:v>9.9185871819679539E-6</c:v>
                </c:pt>
                <c:pt idx="34">
                  <c:v>9.9909904178245434E-6</c:v>
                </c:pt>
                <c:pt idx="35">
                  <c:v>1.0131732786374747E-5</c:v>
                </c:pt>
                <c:pt idx="36">
                  <c:v>1.0266284684578282E-5</c:v>
                </c:pt>
                <c:pt idx="37">
                  <c:v>1.0363174143644963E-5</c:v>
                </c:pt>
                <c:pt idx="38">
                  <c:v>1.048286644782174E-5</c:v>
                </c:pt>
                <c:pt idx="39">
                  <c:v>1.06043370936657E-5</c:v>
                </c:pt>
                <c:pt idx="40">
                  <c:v>1.0718379063154842E-5</c:v>
                </c:pt>
                <c:pt idx="41">
                  <c:v>1.0826312794903549E-5</c:v>
                </c:pt>
                <c:pt idx="42">
                  <c:v>1.0934405351133268E-5</c:v>
                </c:pt>
                <c:pt idx="43">
                  <c:v>1.1051088076866199E-5</c:v>
                </c:pt>
                <c:pt idx="44">
                  <c:v>1.1171573782384324E-5</c:v>
                </c:pt>
                <c:pt idx="45">
                  <c:v>1.1289912598520007E-5</c:v>
                </c:pt>
              </c:numCache>
            </c:numRef>
          </c:val>
          <c:smooth val="0"/>
          <c:extLst>
            <c:ext xmlns:c16="http://schemas.microsoft.com/office/drawing/2014/chart" uri="{C3380CC4-5D6E-409C-BE32-E72D297353CC}">
              <c16:uniqueId val="{00000001-6554-4DED-BB33-608069B38187}"/>
            </c:ext>
          </c:extLst>
        </c:ser>
        <c:ser>
          <c:idx val="3"/>
          <c:order val="2"/>
          <c:tx>
            <c:strRef>
              <c:f>CN_Summary_fueltax!$A$66</c:f>
              <c:strCache>
                <c:ptCount val="1"/>
                <c:pt idx="0">
                  <c:v>Residential Buildings Sector</c:v>
                </c:pt>
              </c:strCache>
            </c:strRef>
          </c:tx>
          <c:spPr>
            <a:ln w="28575" cap="rnd">
              <a:solidFill>
                <a:schemeClr val="accent4"/>
              </a:solidFill>
              <a:round/>
            </a:ln>
            <a:effectLst/>
          </c:spPr>
          <c:marker>
            <c:symbol val="none"/>
          </c:marker>
          <c:val>
            <c:numRef>
              <c:f>CN_Summary_fueltax!$B$66:$AU$66</c:f>
              <c:numCache>
                <c:formatCode>General</c:formatCode>
                <c:ptCount val="46"/>
                <c:pt idx="0">
                  <c:v>0</c:v>
                </c:pt>
                <c:pt idx="1">
                  <c:v>0</c:v>
                </c:pt>
                <c:pt idx="2">
                  <c:v>0</c:v>
                </c:pt>
                <c:pt idx="3">
                  <c:v>0</c:v>
                </c:pt>
                <c:pt idx="4">
                  <c:v>0</c:v>
                </c:pt>
                <c:pt idx="5">
                  <c:v>6.3680000374231614E-6</c:v>
                </c:pt>
                <c:pt idx="6">
                  <c:v>7.5166582719592609E-6</c:v>
                </c:pt>
                <c:pt idx="7">
                  <c:v>7.5263489635961317E-6</c:v>
                </c:pt>
                <c:pt idx="8">
                  <c:v>8.1720948374975614E-6</c:v>
                </c:pt>
                <c:pt idx="9">
                  <c:v>9.0448858821038969E-6</c:v>
                </c:pt>
                <c:pt idx="10">
                  <c:v>9.4440675760289804E-6</c:v>
                </c:pt>
                <c:pt idx="11">
                  <c:v>9.7241467667287416E-6</c:v>
                </c:pt>
                <c:pt idx="12">
                  <c:v>1.006674827374303E-5</c:v>
                </c:pt>
                <c:pt idx="13">
                  <c:v>1.0404913289337388E-5</c:v>
                </c:pt>
                <c:pt idx="14">
                  <c:v>1.0585185402814404E-5</c:v>
                </c:pt>
                <c:pt idx="15">
                  <c:v>1.0775252221145504E-5</c:v>
                </c:pt>
                <c:pt idx="16">
                  <c:v>1.1094400118651293E-5</c:v>
                </c:pt>
                <c:pt idx="17">
                  <c:v>1.1204893320357462E-5</c:v>
                </c:pt>
                <c:pt idx="18">
                  <c:v>1.1391356715035509E-5</c:v>
                </c:pt>
                <c:pt idx="19">
                  <c:v>1.151527159281136E-5</c:v>
                </c:pt>
                <c:pt idx="20">
                  <c:v>1.1609281082993036E-5</c:v>
                </c:pt>
                <c:pt idx="21">
                  <c:v>1.1519346806240793E-5</c:v>
                </c:pt>
                <c:pt idx="22">
                  <c:v>1.1482135448602163E-5</c:v>
                </c:pt>
                <c:pt idx="23">
                  <c:v>1.1614940387969183E-5</c:v>
                </c:pt>
                <c:pt idx="24">
                  <c:v>1.1753762305107898E-5</c:v>
                </c:pt>
                <c:pt idx="25">
                  <c:v>1.16877012507806E-5</c:v>
                </c:pt>
                <c:pt idx="26">
                  <c:v>1.194123577121269E-5</c:v>
                </c:pt>
                <c:pt idx="27">
                  <c:v>1.2045394261088365E-5</c:v>
                </c:pt>
                <c:pt idx="28">
                  <c:v>1.2121600571423633E-5</c:v>
                </c:pt>
                <c:pt idx="29">
                  <c:v>1.2220992621758928E-5</c:v>
                </c:pt>
                <c:pt idx="30">
                  <c:v>1.2350182453786028E-5</c:v>
                </c:pt>
                <c:pt idx="31">
                  <c:v>1.2521131123769467E-5</c:v>
                </c:pt>
                <c:pt idx="32">
                  <c:v>1.2624809471011362E-5</c:v>
                </c:pt>
                <c:pt idx="33">
                  <c:v>1.2707995243984675E-5</c:v>
                </c:pt>
                <c:pt idx="34">
                  <c:v>1.2759938474051124E-5</c:v>
                </c:pt>
                <c:pt idx="35">
                  <c:v>1.2884475550336132E-5</c:v>
                </c:pt>
                <c:pt idx="36">
                  <c:v>1.3036116520782474E-5</c:v>
                </c:pt>
                <c:pt idx="37">
                  <c:v>1.3128226998894947E-5</c:v>
                </c:pt>
                <c:pt idx="38">
                  <c:v>1.3240208613695841E-5</c:v>
                </c:pt>
                <c:pt idx="39">
                  <c:v>1.3352785119066807E-5</c:v>
                </c:pt>
                <c:pt idx="40">
                  <c:v>1.3459139244146076E-5</c:v>
                </c:pt>
                <c:pt idx="41">
                  <c:v>1.3560504742189267E-5</c:v>
                </c:pt>
                <c:pt idx="42">
                  <c:v>1.3661730929506167E-5</c:v>
                </c:pt>
                <c:pt idx="43">
                  <c:v>1.3774155109385101E-5</c:v>
                </c:pt>
                <c:pt idx="44">
                  <c:v>1.3889752065527888E-5</c:v>
                </c:pt>
                <c:pt idx="45">
                  <c:v>1.4004354789968673E-5</c:v>
                </c:pt>
              </c:numCache>
            </c:numRef>
          </c:val>
          <c:smooth val="0"/>
          <c:extLst>
            <c:ext xmlns:c16="http://schemas.microsoft.com/office/drawing/2014/chart" uri="{C3380CC4-5D6E-409C-BE32-E72D297353CC}">
              <c16:uniqueId val="{00000002-6554-4DED-BB33-608069B38187}"/>
            </c:ext>
          </c:extLst>
        </c:ser>
        <c:ser>
          <c:idx val="4"/>
          <c:order val="3"/>
          <c:tx>
            <c:strRef>
              <c:f>CN_Summary_fueltax!$A$67</c:f>
              <c:strCache>
                <c:ptCount val="1"/>
                <c:pt idx="0">
                  <c:v>Commercial Buildings Sector</c:v>
                </c:pt>
              </c:strCache>
            </c:strRef>
          </c:tx>
          <c:spPr>
            <a:ln w="28575" cap="rnd">
              <a:solidFill>
                <a:schemeClr val="accent5"/>
              </a:solidFill>
              <a:round/>
            </a:ln>
            <a:effectLst/>
          </c:spPr>
          <c:marker>
            <c:symbol val="none"/>
          </c:marker>
          <c:val>
            <c:numRef>
              <c:f>CN_Summary_fueltax!$B$67:$AU$67</c:f>
              <c:numCache>
                <c:formatCode>General</c:formatCode>
                <c:ptCount val="46"/>
                <c:pt idx="0">
                  <c:v>0</c:v>
                </c:pt>
                <c:pt idx="1">
                  <c:v>0</c:v>
                </c:pt>
                <c:pt idx="2">
                  <c:v>0</c:v>
                </c:pt>
                <c:pt idx="3">
                  <c:v>0</c:v>
                </c:pt>
                <c:pt idx="4">
                  <c:v>0</c:v>
                </c:pt>
                <c:pt idx="5">
                  <c:v>6.3680000374231614E-6</c:v>
                </c:pt>
                <c:pt idx="6">
                  <c:v>7.5166582719592609E-6</c:v>
                </c:pt>
                <c:pt idx="7">
                  <c:v>7.5469355864644068E-6</c:v>
                </c:pt>
                <c:pt idx="8">
                  <c:v>7.7379546897787787E-6</c:v>
                </c:pt>
                <c:pt idx="9">
                  <c:v>8.1490949688836426E-6</c:v>
                </c:pt>
                <c:pt idx="10">
                  <c:v>8.0883389982285273E-6</c:v>
                </c:pt>
                <c:pt idx="11">
                  <c:v>7.9009933163103886E-6</c:v>
                </c:pt>
                <c:pt idx="12">
                  <c:v>7.7758588943864238E-6</c:v>
                </c:pt>
                <c:pt idx="13">
                  <c:v>8.0809204481313973E-6</c:v>
                </c:pt>
                <c:pt idx="14">
                  <c:v>8.2409719755624706E-6</c:v>
                </c:pt>
                <c:pt idx="15">
                  <c:v>8.4130387152205967E-6</c:v>
                </c:pt>
                <c:pt idx="16">
                  <c:v>8.8232160975325312E-6</c:v>
                </c:pt>
                <c:pt idx="17">
                  <c:v>8.9232863845048515E-6</c:v>
                </c:pt>
                <c:pt idx="18">
                  <c:v>9.1104735622157451E-6</c:v>
                </c:pt>
                <c:pt idx="19">
                  <c:v>9.2250126535318383E-6</c:v>
                </c:pt>
                <c:pt idx="20">
                  <c:v>9.3121691057791505E-6</c:v>
                </c:pt>
                <c:pt idx="21">
                  <c:v>9.2237084438100139E-6</c:v>
                </c:pt>
                <c:pt idx="22">
                  <c:v>9.1862616322576591E-6</c:v>
                </c:pt>
                <c:pt idx="23">
                  <c:v>9.3085356245018505E-6</c:v>
                </c:pt>
                <c:pt idx="24">
                  <c:v>9.4392609926235708E-6</c:v>
                </c:pt>
                <c:pt idx="25">
                  <c:v>9.3747576507424633E-6</c:v>
                </c:pt>
                <c:pt idx="26">
                  <c:v>9.6156903794242035E-6</c:v>
                </c:pt>
                <c:pt idx="27">
                  <c:v>9.7132813475330853E-6</c:v>
                </c:pt>
                <c:pt idx="28">
                  <c:v>9.7835508342917122E-6</c:v>
                </c:pt>
                <c:pt idx="29">
                  <c:v>9.8802554388414794E-6</c:v>
                </c:pt>
                <c:pt idx="30">
                  <c:v>1.0005488591716637E-5</c:v>
                </c:pt>
                <c:pt idx="31">
                  <c:v>1.0169837384713522E-5</c:v>
                </c:pt>
                <c:pt idx="32">
                  <c:v>1.0269219453696876E-5</c:v>
                </c:pt>
                <c:pt idx="33">
                  <c:v>1.0348991587923318E-5</c:v>
                </c:pt>
                <c:pt idx="34">
                  <c:v>1.0402864974199206E-5</c:v>
                </c:pt>
                <c:pt idx="35">
                  <c:v>1.0523051701288533E-5</c:v>
                </c:pt>
                <c:pt idx="36">
                  <c:v>1.0665629133361947E-5</c:v>
                </c:pt>
                <c:pt idx="37">
                  <c:v>1.0755146662339704E-5</c:v>
                </c:pt>
                <c:pt idx="38">
                  <c:v>1.0863752584127684E-5</c:v>
                </c:pt>
                <c:pt idx="39">
                  <c:v>1.0972766363596121E-5</c:v>
                </c:pt>
                <c:pt idx="40">
                  <c:v>1.1075277692290905E-5</c:v>
                </c:pt>
                <c:pt idx="41">
                  <c:v>1.1173057018169852E-5</c:v>
                </c:pt>
                <c:pt idx="42">
                  <c:v>1.1270809993950777E-5</c:v>
                </c:pt>
                <c:pt idx="43">
                  <c:v>1.1379270034190159E-5</c:v>
                </c:pt>
                <c:pt idx="44">
                  <c:v>1.1490607344863392E-5</c:v>
                </c:pt>
                <c:pt idx="45">
                  <c:v>1.1600737968571706E-5</c:v>
                </c:pt>
              </c:numCache>
            </c:numRef>
          </c:val>
          <c:smooth val="0"/>
          <c:extLst>
            <c:ext xmlns:c16="http://schemas.microsoft.com/office/drawing/2014/chart" uri="{C3380CC4-5D6E-409C-BE32-E72D297353CC}">
              <c16:uniqueId val="{00000003-6554-4DED-BB33-608069B38187}"/>
            </c:ext>
          </c:extLst>
        </c:ser>
        <c:ser>
          <c:idx val="5"/>
          <c:order val="4"/>
          <c:tx>
            <c:strRef>
              <c:f>CN_Summary_fueltax!$A$68</c:f>
              <c:strCache>
                <c:ptCount val="1"/>
                <c:pt idx="0">
                  <c:v>Industry Sector</c:v>
                </c:pt>
              </c:strCache>
            </c:strRef>
          </c:tx>
          <c:spPr>
            <a:ln w="28575" cap="rnd">
              <a:solidFill>
                <a:schemeClr val="accent6"/>
              </a:solidFill>
              <a:round/>
            </a:ln>
            <a:effectLst/>
          </c:spPr>
          <c:marker>
            <c:symbol val="none"/>
          </c:marker>
          <c:val>
            <c:numRef>
              <c:f>CN_Summary_fueltax!$B$68:$AU$68</c:f>
              <c:numCache>
                <c:formatCode>General</c:formatCode>
                <c:ptCount val="46"/>
                <c:pt idx="0">
                  <c:v>0</c:v>
                </c:pt>
                <c:pt idx="1">
                  <c:v>0</c:v>
                </c:pt>
                <c:pt idx="2">
                  <c:v>0</c:v>
                </c:pt>
                <c:pt idx="3">
                  <c:v>0</c:v>
                </c:pt>
                <c:pt idx="4">
                  <c:v>0</c:v>
                </c:pt>
                <c:pt idx="5">
                  <c:v>6.3680000374231614E-6</c:v>
                </c:pt>
                <c:pt idx="6">
                  <c:v>7.5166582719592609E-6</c:v>
                </c:pt>
                <c:pt idx="7">
                  <c:v>7.5275657639874483E-6</c:v>
                </c:pt>
                <c:pt idx="8">
                  <c:v>7.7335738775300393E-6</c:v>
                </c:pt>
                <c:pt idx="9">
                  <c:v>8.175388426155427E-6</c:v>
                </c:pt>
                <c:pt idx="10">
                  <c:v>8.1167446723703626E-6</c:v>
                </c:pt>
                <c:pt idx="11">
                  <c:v>7.9330976594026155E-6</c:v>
                </c:pt>
                <c:pt idx="12">
                  <c:v>7.8118599419349202E-6</c:v>
                </c:pt>
                <c:pt idx="13">
                  <c:v>8.1207556991109339E-6</c:v>
                </c:pt>
                <c:pt idx="14">
                  <c:v>8.2830204170454348E-6</c:v>
                </c:pt>
                <c:pt idx="15">
                  <c:v>8.4589976122333695E-6</c:v>
                </c:pt>
                <c:pt idx="16">
                  <c:v>8.7404947623569328E-6</c:v>
                </c:pt>
                <c:pt idx="17">
                  <c:v>8.8463569020023533E-6</c:v>
                </c:pt>
                <c:pt idx="18">
                  <c:v>9.0141607362046896E-6</c:v>
                </c:pt>
                <c:pt idx="19">
                  <c:v>9.1306419032963543E-6</c:v>
                </c:pt>
                <c:pt idx="20">
                  <c:v>9.2220388499437232E-6</c:v>
                </c:pt>
                <c:pt idx="21">
                  <c:v>9.132105734806837E-6</c:v>
                </c:pt>
                <c:pt idx="22">
                  <c:v>9.0938901011675235E-6</c:v>
                </c:pt>
                <c:pt idx="23">
                  <c:v>9.2164126971663846E-6</c:v>
                </c:pt>
                <c:pt idx="24">
                  <c:v>9.3479078330816758E-6</c:v>
                </c:pt>
                <c:pt idx="25">
                  <c:v>9.2816245168840531E-6</c:v>
                </c:pt>
                <c:pt idx="26">
                  <c:v>9.5222058043005488E-6</c:v>
                </c:pt>
                <c:pt idx="27">
                  <c:v>9.6209219817852983E-6</c:v>
                </c:pt>
                <c:pt idx="28">
                  <c:v>9.6920982070747251E-6</c:v>
                </c:pt>
                <c:pt idx="29">
                  <c:v>9.7913607640812842E-6</c:v>
                </c:pt>
                <c:pt idx="30">
                  <c:v>9.9174006174721388E-6</c:v>
                </c:pt>
                <c:pt idx="31">
                  <c:v>1.0084413701764437E-5</c:v>
                </c:pt>
                <c:pt idx="32">
                  <c:v>1.0185111726306751E-5</c:v>
                </c:pt>
                <c:pt idx="33">
                  <c:v>1.0268381911086402E-5</c:v>
                </c:pt>
                <c:pt idx="34">
                  <c:v>1.0325738544709586E-5</c:v>
                </c:pt>
                <c:pt idx="35">
                  <c:v>1.0449454055971286E-5</c:v>
                </c:pt>
                <c:pt idx="36">
                  <c:v>1.0591232262191838E-5</c:v>
                </c:pt>
                <c:pt idx="37">
                  <c:v>1.0683407325264915E-5</c:v>
                </c:pt>
                <c:pt idx="38">
                  <c:v>1.0794532111282596E-5</c:v>
                </c:pt>
                <c:pt idx="39">
                  <c:v>1.0906060560295965E-5</c:v>
                </c:pt>
                <c:pt idx="40">
                  <c:v>1.1010953182410022E-5</c:v>
                </c:pt>
                <c:pt idx="41">
                  <c:v>1.1111234506773239E-5</c:v>
                </c:pt>
                <c:pt idx="42">
                  <c:v>1.1211249782524742E-5</c:v>
                </c:pt>
                <c:pt idx="43">
                  <c:v>1.1321991857238584E-5</c:v>
                </c:pt>
                <c:pt idx="44">
                  <c:v>1.1435341342335102E-5</c:v>
                </c:pt>
                <c:pt idx="45">
                  <c:v>1.1547579222181996E-5</c:v>
                </c:pt>
              </c:numCache>
            </c:numRef>
          </c:val>
          <c:smooth val="0"/>
          <c:extLst>
            <c:ext xmlns:c16="http://schemas.microsoft.com/office/drawing/2014/chart" uri="{C3380CC4-5D6E-409C-BE32-E72D297353CC}">
              <c16:uniqueId val="{00000004-6554-4DED-BB33-608069B38187}"/>
            </c:ext>
          </c:extLst>
        </c:ser>
        <c:ser>
          <c:idx val="6"/>
          <c:order val="5"/>
          <c:tx>
            <c:strRef>
              <c:f>CN_Summary_fueltax!$A$69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CN_Summary_fueltax!$B$69:$AU$69</c:f>
              <c:numCache>
                <c:formatCode>General</c:formatCode>
                <c:ptCount val="46"/>
                <c:pt idx="0">
                  <c:v>0</c:v>
                </c:pt>
                <c:pt idx="1">
                  <c:v>0</c:v>
                </c:pt>
                <c:pt idx="2">
                  <c:v>0</c:v>
                </c:pt>
                <c:pt idx="3">
                  <c:v>0</c:v>
                </c:pt>
                <c:pt idx="4">
                  <c:v>0</c:v>
                </c:pt>
                <c:pt idx="5">
                  <c:v>6.3680000374231614E-6</c:v>
                </c:pt>
                <c:pt idx="6">
                  <c:v>7.5166582719592609E-6</c:v>
                </c:pt>
                <c:pt idx="7">
                  <c:v>7.524977834475065E-6</c:v>
                </c:pt>
                <c:pt idx="8">
                  <c:v>7.7259021556495009E-6</c:v>
                </c:pt>
                <c:pt idx="9">
                  <c:v>7.9710793315718229E-6</c:v>
                </c:pt>
                <c:pt idx="10">
                  <c:v>7.8982901496036956E-6</c:v>
                </c:pt>
                <c:pt idx="11">
                  <c:v>7.7184187319215845E-6</c:v>
                </c:pt>
                <c:pt idx="12">
                  <c:v>7.4989402656438036E-6</c:v>
                </c:pt>
                <c:pt idx="13">
                  <c:v>7.8029453366761174E-6</c:v>
                </c:pt>
                <c:pt idx="14">
                  <c:v>7.9368013012579973E-6</c:v>
                </c:pt>
                <c:pt idx="15">
                  <c:v>8.094826648047561E-6</c:v>
                </c:pt>
                <c:pt idx="16">
                  <c:v>8.3768902330404143E-6</c:v>
                </c:pt>
                <c:pt idx="17">
                  <c:v>8.4022890514515975E-6</c:v>
                </c:pt>
                <c:pt idx="18">
                  <c:v>8.5698474151474856E-6</c:v>
                </c:pt>
                <c:pt idx="19">
                  <c:v>8.6836880449166461E-6</c:v>
                </c:pt>
                <c:pt idx="20">
                  <c:v>8.7816301805520094E-6</c:v>
                </c:pt>
                <c:pt idx="21">
                  <c:v>8.7134451499786759E-6</c:v>
                </c:pt>
                <c:pt idx="22">
                  <c:v>8.707383427608904E-6</c:v>
                </c:pt>
                <c:pt idx="23">
                  <c:v>8.8319384938514907E-6</c:v>
                </c:pt>
                <c:pt idx="24">
                  <c:v>8.9173990893651364E-6</c:v>
                </c:pt>
                <c:pt idx="25">
                  <c:v>8.8778937992401222E-6</c:v>
                </c:pt>
                <c:pt idx="26">
                  <c:v>9.1457045650658542E-6</c:v>
                </c:pt>
                <c:pt idx="27">
                  <c:v>9.2500408299810701E-6</c:v>
                </c:pt>
                <c:pt idx="28">
                  <c:v>9.3162321174524395E-6</c:v>
                </c:pt>
                <c:pt idx="29">
                  <c:v>9.412195383847111E-6</c:v>
                </c:pt>
                <c:pt idx="30">
                  <c:v>9.5482424414937461E-6</c:v>
                </c:pt>
                <c:pt idx="31">
                  <c:v>9.7132285382869362E-6</c:v>
                </c:pt>
                <c:pt idx="32">
                  <c:v>9.8316162161382303E-6</c:v>
                </c:pt>
                <c:pt idx="33">
                  <c:v>9.9185871819679539E-6</c:v>
                </c:pt>
                <c:pt idx="34">
                  <c:v>9.9909904178245434E-6</c:v>
                </c:pt>
                <c:pt idx="35">
                  <c:v>1.0131732786374747E-5</c:v>
                </c:pt>
                <c:pt idx="36">
                  <c:v>1.0266284684578282E-5</c:v>
                </c:pt>
                <c:pt idx="37">
                  <c:v>1.0363174143644963E-5</c:v>
                </c:pt>
                <c:pt idx="38">
                  <c:v>1.048286644782174E-5</c:v>
                </c:pt>
                <c:pt idx="39">
                  <c:v>1.06043370936657E-5</c:v>
                </c:pt>
                <c:pt idx="40">
                  <c:v>1.0718379063154842E-5</c:v>
                </c:pt>
                <c:pt idx="41">
                  <c:v>1.0826312794903549E-5</c:v>
                </c:pt>
                <c:pt idx="42">
                  <c:v>1.0934405351133268E-5</c:v>
                </c:pt>
                <c:pt idx="43">
                  <c:v>1.1051088076866199E-5</c:v>
                </c:pt>
                <c:pt idx="44">
                  <c:v>1.1171573782384324E-5</c:v>
                </c:pt>
                <c:pt idx="45">
                  <c:v>1.1289912598520007E-5</c:v>
                </c:pt>
              </c:numCache>
            </c:numRef>
          </c:val>
          <c:smooth val="0"/>
          <c:extLst>
            <c:ext xmlns:c16="http://schemas.microsoft.com/office/drawing/2014/chart" uri="{C3380CC4-5D6E-409C-BE32-E72D297353CC}">
              <c16:uniqueId val="{00000005-6554-4DED-BB33-608069B38187}"/>
            </c:ext>
          </c:extLst>
        </c:ser>
        <c:ser>
          <c:idx val="7"/>
          <c:order val="6"/>
          <c:tx>
            <c:strRef>
              <c:f>CN_Summary_fueltax!$A$70</c:f>
              <c:strCache>
                <c:ptCount val="1"/>
                <c:pt idx="0">
                  <c:v>LULUCF Sector</c:v>
                </c:pt>
              </c:strCache>
            </c:strRef>
          </c:tx>
          <c:spPr>
            <a:ln w="28575" cap="rnd">
              <a:solidFill>
                <a:schemeClr val="accent2">
                  <a:lumMod val="60000"/>
                </a:schemeClr>
              </a:solidFill>
              <a:round/>
            </a:ln>
            <a:effectLst/>
          </c:spPr>
          <c:marker>
            <c:symbol val="none"/>
          </c:marker>
          <c:val>
            <c:numRef>
              <c:f>CN_Summary_fueltax!$B$70:$AU$70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6554-4DED-BB33-608069B38187}"/>
            </c:ext>
          </c:extLst>
        </c:ser>
        <c:ser>
          <c:idx val="8"/>
          <c:order val="7"/>
          <c:tx>
            <c:strRef>
              <c:f>CN_Summary_fueltax!$A$71</c:f>
              <c:strCache>
                <c:ptCount val="1"/>
                <c:pt idx="0">
                  <c:v>Geoengineering Sector</c:v>
                </c:pt>
              </c:strCache>
            </c:strRef>
          </c:tx>
          <c:spPr>
            <a:ln w="28575" cap="rnd">
              <a:solidFill>
                <a:schemeClr val="accent3">
                  <a:lumMod val="60000"/>
                </a:schemeClr>
              </a:solidFill>
              <a:round/>
            </a:ln>
            <a:effectLst/>
          </c:spPr>
          <c:marker>
            <c:symbol val="none"/>
          </c:marker>
          <c:val>
            <c:numRef>
              <c:f>CN_Summary_fueltax!$B$71:$AU$71</c:f>
              <c:numCache>
                <c:formatCode>General</c:formatCode>
                <c:ptCount val="46"/>
                <c:pt idx="0">
                  <c:v>0</c:v>
                </c:pt>
                <c:pt idx="1">
                  <c:v>0</c:v>
                </c:pt>
                <c:pt idx="2">
                  <c:v>0</c:v>
                </c:pt>
                <c:pt idx="3">
                  <c:v>0</c:v>
                </c:pt>
                <c:pt idx="4">
                  <c:v>0</c:v>
                </c:pt>
                <c:pt idx="5">
                  <c:v>6.3680000374231614E-6</c:v>
                </c:pt>
                <c:pt idx="6">
                  <c:v>7.5166582719592609E-6</c:v>
                </c:pt>
                <c:pt idx="7">
                  <c:v>7.5275657639874483E-6</c:v>
                </c:pt>
                <c:pt idx="8">
                  <c:v>7.7335738775300393E-6</c:v>
                </c:pt>
                <c:pt idx="9">
                  <c:v>8.175388426155427E-6</c:v>
                </c:pt>
                <c:pt idx="10">
                  <c:v>8.1167446723703626E-6</c:v>
                </c:pt>
                <c:pt idx="11">
                  <c:v>7.9330976594026155E-6</c:v>
                </c:pt>
                <c:pt idx="12">
                  <c:v>7.8118599419349202E-6</c:v>
                </c:pt>
                <c:pt idx="13">
                  <c:v>8.1207556991109339E-6</c:v>
                </c:pt>
                <c:pt idx="14">
                  <c:v>8.2830204170454348E-6</c:v>
                </c:pt>
                <c:pt idx="15">
                  <c:v>8.4589976122333695E-6</c:v>
                </c:pt>
                <c:pt idx="16">
                  <c:v>8.7404947623569328E-6</c:v>
                </c:pt>
                <c:pt idx="17">
                  <c:v>8.8463569020023533E-6</c:v>
                </c:pt>
                <c:pt idx="18">
                  <c:v>9.0141607362046896E-6</c:v>
                </c:pt>
                <c:pt idx="19">
                  <c:v>9.1306419032963543E-6</c:v>
                </c:pt>
                <c:pt idx="20">
                  <c:v>9.2220388499437232E-6</c:v>
                </c:pt>
                <c:pt idx="21">
                  <c:v>9.132105734806837E-6</c:v>
                </c:pt>
                <c:pt idx="22">
                  <c:v>9.0938901011675235E-6</c:v>
                </c:pt>
                <c:pt idx="23">
                  <c:v>9.2164126971663846E-6</c:v>
                </c:pt>
                <c:pt idx="24">
                  <c:v>9.3479078330816758E-6</c:v>
                </c:pt>
                <c:pt idx="25">
                  <c:v>9.2816245168840531E-6</c:v>
                </c:pt>
                <c:pt idx="26">
                  <c:v>9.5222058043005488E-6</c:v>
                </c:pt>
                <c:pt idx="27">
                  <c:v>9.6209219817852983E-6</c:v>
                </c:pt>
                <c:pt idx="28">
                  <c:v>9.6920982070747251E-6</c:v>
                </c:pt>
                <c:pt idx="29">
                  <c:v>9.7913607640812842E-6</c:v>
                </c:pt>
                <c:pt idx="30">
                  <c:v>9.9174006174721388E-6</c:v>
                </c:pt>
                <c:pt idx="31">
                  <c:v>1.0084413701764437E-5</c:v>
                </c:pt>
                <c:pt idx="32">
                  <c:v>1.0185111726306751E-5</c:v>
                </c:pt>
                <c:pt idx="33">
                  <c:v>1.0268381911086402E-5</c:v>
                </c:pt>
                <c:pt idx="34">
                  <c:v>1.0325738544709586E-5</c:v>
                </c:pt>
                <c:pt idx="35">
                  <c:v>1.0449454055971286E-5</c:v>
                </c:pt>
                <c:pt idx="36">
                  <c:v>1.0591232262191838E-5</c:v>
                </c:pt>
                <c:pt idx="37">
                  <c:v>1.0683407325264915E-5</c:v>
                </c:pt>
                <c:pt idx="38">
                  <c:v>1.0794532111282596E-5</c:v>
                </c:pt>
                <c:pt idx="39">
                  <c:v>1.0906060560295965E-5</c:v>
                </c:pt>
                <c:pt idx="40">
                  <c:v>1.1010953182410022E-5</c:v>
                </c:pt>
                <c:pt idx="41">
                  <c:v>1.1111234506773239E-5</c:v>
                </c:pt>
                <c:pt idx="42">
                  <c:v>1.1211249782524742E-5</c:v>
                </c:pt>
                <c:pt idx="43">
                  <c:v>1.1321991857238584E-5</c:v>
                </c:pt>
                <c:pt idx="44">
                  <c:v>1.1435341342335102E-5</c:v>
                </c:pt>
                <c:pt idx="45">
                  <c:v>1.1547579222181996E-5</c:v>
                </c:pt>
              </c:numCache>
            </c:numRef>
          </c:val>
          <c:smooth val="0"/>
          <c:extLst>
            <c:ext xmlns:c16="http://schemas.microsoft.com/office/drawing/2014/chart" uri="{C3380CC4-5D6E-409C-BE32-E72D297353CC}">
              <c16:uniqueId val="{00000007-6554-4DED-BB33-608069B3818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CN_Summary_fueltax!$A$72</c:f>
          <c:strCache>
            <c:ptCount val="1"/>
            <c:pt idx="0">
              <c:v>Biofuel Gasoline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CN_Summary_fueltax!$A$74</c:f>
              <c:strCache>
                <c:ptCount val="1"/>
                <c:pt idx="0">
                  <c:v>Transportation Sector</c:v>
                </c:pt>
              </c:strCache>
            </c:strRef>
          </c:tx>
          <c:spPr>
            <a:ln w="28575" cap="rnd">
              <a:solidFill>
                <a:schemeClr val="accent2"/>
              </a:solidFill>
              <a:round/>
            </a:ln>
            <a:effectLst/>
          </c:spPr>
          <c:marker>
            <c:symbol val="none"/>
          </c:marker>
          <c:val>
            <c:numRef>
              <c:f>CN_Summary_fueltax!$B$74:$AU$74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CDFB-4293-AEB4-0FCCAE87B0E9}"/>
            </c:ext>
          </c:extLst>
        </c:ser>
        <c:ser>
          <c:idx val="2"/>
          <c:order val="1"/>
          <c:tx>
            <c:strRef>
              <c:f>CN_Summary_fueltax!$A$75</c:f>
              <c:strCache>
                <c:ptCount val="1"/>
                <c:pt idx="0">
                  <c:v>Electricity Sector</c:v>
                </c:pt>
              </c:strCache>
            </c:strRef>
          </c:tx>
          <c:spPr>
            <a:ln w="28575" cap="rnd">
              <a:solidFill>
                <a:schemeClr val="accent3"/>
              </a:solidFill>
              <a:round/>
            </a:ln>
            <a:effectLst/>
          </c:spPr>
          <c:marker>
            <c:symbol val="none"/>
          </c:marker>
          <c:val>
            <c:numRef>
              <c:f>CN_Summary_fueltax!$B$75:$AU$75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DFB-4293-AEB4-0FCCAE87B0E9}"/>
            </c:ext>
          </c:extLst>
        </c:ser>
        <c:ser>
          <c:idx val="3"/>
          <c:order val="2"/>
          <c:tx>
            <c:strRef>
              <c:f>CN_Summary_fueltax!$A$76</c:f>
              <c:strCache>
                <c:ptCount val="1"/>
                <c:pt idx="0">
                  <c:v>Residential Buildings Sector</c:v>
                </c:pt>
              </c:strCache>
            </c:strRef>
          </c:tx>
          <c:spPr>
            <a:ln w="28575" cap="rnd">
              <a:solidFill>
                <a:schemeClr val="accent4"/>
              </a:solidFill>
              <a:round/>
            </a:ln>
            <a:effectLst/>
          </c:spPr>
          <c:marker>
            <c:symbol val="none"/>
          </c:marker>
          <c:val>
            <c:numRef>
              <c:f>CN_Summary_fueltax!$B$76:$AU$76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CDFB-4293-AEB4-0FCCAE87B0E9}"/>
            </c:ext>
          </c:extLst>
        </c:ser>
        <c:ser>
          <c:idx val="4"/>
          <c:order val="3"/>
          <c:tx>
            <c:strRef>
              <c:f>CN_Summary_fueltax!$A$77</c:f>
              <c:strCache>
                <c:ptCount val="1"/>
                <c:pt idx="0">
                  <c:v>Commercial Buildings Sector</c:v>
                </c:pt>
              </c:strCache>
            </c:strRef>
          </c:tx>
          <c:spPr>
            <a:ln w="28575" cap="rnd">
              <a:solidFill>
                <a:schemeClr val="accent5"/>
              </a:solidFill>
              <a:round/>
            </a:ln>
            <a:effectLst/>
          </c:spPr>
          <c:marker>
            <c:symbol val="none"/>
          </c:marker>
          <c:val>
            <c:numRef>
              <c:f>CN_Summary_fueltax!$B$77:$AU$77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CDFB-4293-AEB4-0FCCAE87B0E9}"/>
            </c:ext>
          </c:extLst>
        </c:ser>
        <c:ser>
          <c:idx val="5"/>
          <c:order val="4"/>
          <c:tx>
            <c:strRef>
              <c:f>CN_Summary_fueltax!$A$78</c:f>
              <c:strCache>
                <c:ptCount val="1"/>
                <c:pt idx="0">
                  <c:v>Industry Sector</c:v>
                </c:pt>
              </c:strCache>
            </c:strRef>
          </c:tx>
          <c:spPr>
            <a:ln w="28575" cap="rnd">
              <a:solidFill>
                <a:schemeClr val="accent6"/>
              </a:solidFill>
              <a:round/>
            </a:ln>
            <a:effectLst/>
          </c:spPr>
          <c:marker>
            <c:symbol val="none"/>
          </c:marker>
          <c:val>
            <c:numRef>
              <c:f>CN_Summary_fueltax!$B$78:$AU$78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CDFB-4293-AEB4-0FCCAE87B0E9}"/>
            </c:ext>
          </c:extLst>
        </c:ser>
        <c:ser>
          <c:idx val="6"/>
          <c:order val="5"/>
          <c:tx>
            <c:strRef>
              <c:f>CN_Summary_fueltax!$A$79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CN_Summary_fueltax!$B$79:$AU$79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CDFB-4293-AEB4-0FCCAE87B0E9}"/>
            </c:ext>
          </c:extLst>
        </c:ser>
        <c:ser>
          <c:idx val="7"/>
          <c:order val="6"/>
          <c:tx>
            <c:strRef>
              <c:f>CN_Summary_fueltax!$A$80</c:f>
              <c:strCache>
                <c:ptCount val="1"/>
                <c:pt idx="0">
                  <c:v>LULUCF Sector</c:v>
                </c:pt>
              </c:strCache>
            </c:strRef>
          </c:tx>
          <c:spPr>
            <a:ln w="28575" cap="rnd">
              <a:solidFill>
                <a:schemeClr val="accent2">
                  <a:lumMod val="60000"/>
                </a:schemeClr>
              </a:solidFill>
              <a:round/>
            </a:ln>
            <a:effectLst/>
          </c:spPr>
          <c:marker>
            <c:symbol val="none"/>
          </c:marker>
          <c:val>
            <c:numRef>
              <c:f>CN_Summary_fueltax!$B$80:$AU$80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DFB-4293-AEB4-0FCCAE87B0E9}"/>
            </c:ext>
          </c:extLst>
        </c:ser>
        <c:ser>
          <c:idx val="8"/>
          <c:order val="7"/>
          <c:tx>
            <c:strRef>
              <c:f>CN_Summary_fueltax!$A$81</c:f>
              <c:strCache>
                <c:ptCount val="1"/>
                <c:pt idx="0">
                  <c:v>Geoengineering Sector</c:v>
                </c:pt>
              </c:strCache>
            </c:strRef>
          </c:tx>
          <c:spPr>
            <a:ln w="28575" cap="rnd">
              <a:solidFill>
                <a:schemeClr val="accent3">
                  <a:lumMod val="60000"/>
                </a:schemeClr>
              </a:solidFill>
              <a:round/>
            </a:ln>
            <a:effectLst/>
          </c:spPr>
          <c:marker>
            <c:symbol val="none"/>
          </c:marker>
          <c:val>
            <c:numRef>
              <c:f>CN_Summary_fueltax!$B$81:$AU$81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CDFB-4293-AEB4-0FCCAE87B0E9}"/>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CN_Summary_fueltax!$A$82</c:f>
          <c:strCache>
            <c:ptCount val="1"/>
            <c:pt idx="0">
              <c:v>Biofuel Diesel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CN_Summary_fueltax!$A$84</c:f>
              <c:strCache>
                <c:ptCount val="1"/>
                <c:pt idx="0">
                  <c:v>Transportation Sector</c:v>
                </c:pt>
              </c:strCache>
            </c:strRef>
          </c:tx>
          <c:spPr>
            <a:ln w="28575" cap="rnd">
              <a:solidFill>
                <a:schemeClr val="accent2"/>
              </a:solidFill>
              <a:round/>
            </a:ln>
            <a:effectLst/>
          </c:spPr>
          <c:marker>
            <c:symbol val="none"/>
          </c:marker>
          <c:val>
            <c:numRef>
              <c:f>CN_Summary_fueltax!$B$84:$AU$84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7B86-4FBE-AC60-57BE447DE9B1}"/>
            </c:ext>
          </c:extLst>
        </c:ser>
        <c:ser>
          <c:idx val="2"/>
          <c:order val="1"/>
          <c:tx>
            <c:strRef>
              <c:f>CN_Summary_fueltax!$A$85</c:f>
              <c:strCache>
                <c:ptCount val="1"/>
                <c:pt idx="0">
                  <c:v>Electricity Sector</c:v>
                </c:pt>
              </c:strCache>
            </c:strRef>
          </c:tx>
          <c:spPr>
            <a:ln w="28575" cap="rnd">
              <a:solidFill>
                <a:schemeClr val="accent3"/>
              </a:solidFill>
              <a:round/>
            </a:ln>
            <a:effectLst/>
          </c:spPr>
          <c:marker>
            <c:symbol val="none"/>
          </c:marker>
          <c:val>
            <c:numRef>
              <c:f>CN_Summary_fueltax!$B$85:$AU$85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B86-4FBE-AC60-57BE447DE9B1}"/>
            </c:ext>
          </c:extLst>
        </c:ser>
        <c:ser>
          <c:idx val="3"/>
          <c:order val="2"/>
          <c:tx>
            <c:strRef>
              <c:f>CN_Summary_fueltax!$A$86</c:f>
              <c:strCache>
                <c:ptCount val="1"/>
                <c:pt idx="0">
                  <c:v>Residential Buildings Sector</c:v>
                </c:pt>
              </c:strCache>
            </c:strRef>
          </c:tx>
          <c:spPr>
            <a:ln w="28575" cap="rnd">
              <a:solidFill>
                <a:schemeClr val="accent4"/>
              </a:solidFill>
              <a:round/>
            </a:ln>
            <a:effectLst/>
          </c:spPr>
          <c:marker>
            <c:symbol val="none"/>
          </c:marker>
          <c:val>
            <c:numRef>
              <c:f>CN_Summary_fueltax!$B$86:$AU$86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B86-4FBE-AC60-57BE447DE9B1}"/>
            </c:ext>
          </c:extLst>
        </c:ser>
        <c:ser>
          <c:idx val="4"/>
          <c:order val="3"/>
          <c:tx>
            <c:strRef>
              <c:f>CN_Summary_fueltax!$A$87</c:f>
              <c:strCache>
                <c:ptCount val="1"/>
                <c:pt idx="0">
                  <c:v>Commercial Buildings Sector</c:v>
                </c:pt>
              </c:strCache>
            </c:strRef>
          </c:tx>
          <c:spPr>
            <a:ln w="28575" cap="rnd">
              <a:solidFill>
                <a:schemeClr val="accent5"/>
              </a:solidFill>
              <a:round/>
            </a:ln>
            <a:effectLst/>
          </c:spPr>
          <c:marker>
            <c:symbol val="none"/>
          </c:marker>
          <c:val>
            <c:numRef>
              <c:f>CN_Summary_fueltax!$B$87:$AU$87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B86-4FBE-AC60-57BE447DE9B1}"/>
            </c:ext>
          </c:extLst>
        </c:ser>
        <c:ser>
          <c:idx val="5"/>
          <c:order val="4"/>
          <c:tx>
            <c:strRef>
              <c:f>CN_Summary_fueltax!$A$88</c:f>
              <c:strCache>
                <c:ptCount val="1"/>
                <c:pt idx="0">
                  <c:v>Industry Sector</c:v>
                </c:pt>
              </c:strCache>
            </c:strRef>
          </c:tx>
          <c:spPr>
            <a:ln w="28575" cap="rnd">
              <a:solidFill>
                <a:schemeClr val="accent6"/>
              </a:solidFill>
              <a:round/>
            </a:ln>
            <a:effectLst/>
          </c:spPr>
          <c:marker>
            <c:symbol val="none"/>
          </c:marker>
          <c:val>
            <c:numRef>
              <c:f>CN_Summary_fueltax!$B$88:$AU$88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7B86-4FBE-AC60-57BE447DE9B1}"/>
            </c:ext>
          </c:extLst>
        </c:ser>
        <c:ser>
          <c:idx val="6"/>
          <c:order val="5"/>
          <c:tx>
            <c:strRef>
              <c:f>CN_Summary_fueltax!$A$89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CN_Summary_fueltax!$B$89:$AU$89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B86-4FBE-AC60-57BE447DE9B1}"/>
            </c:ext>
          </c:extLst>
        </c:ser>
        <c:ser>
          <c:idx val="7"/>
          <c:order val="6"/>
          <c:tx>
            <c:strRef>
              <c:f>CN_Summary_fueltax!$A$90</c:f>
              <c:strCache>
                <c:ptCount val="1"/>
                <c:pt idx="0">
                  <c:v>LULUCF Sector</c:v>
                </c:pt>
              </c:strCache>
            </c:strRef>
          </c:tx>
          <c:spPr>
            <a:ln w="28575" cap="rnd">
              <a:solidFill>
                <a:schemeClr val="accent2">
                  <a:lumMod val="60000"/>
                </a:schemeClr>
              </a:solidFill>
              <a:round/>
            </a:ln>
            <a:effectLst/>
          </c:spPr>
          <c:marker>
            <c:symbol val="none"/>
          </c:marker>
          <c:val>
            <c:numRef>
              <c:f>CN_Summary_fueltax!$B$90:$AU$90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B86-4FBE-AC60-57BE447DE9B1}"/>
            </c:ext>
          </c:extLst>
        </c:ser>
        <c:ser>
          <c:idx val="8"/>
          <c:order val="7"/>
          <c:tx>
            <c:strRef>
              <c:f>CN_Summary_fueltax!$A$91</c:f>
              <c:strCache>
                <c:ptCount val="1"/>
                <c:pt idx="0">
                  <c:v>Geoengineering Sector</c:v>
                </c:pt>
              </c:strCache>
            </c:strRef>
          </c:tx>
          <c:spPr>
            <a:ln w="28575" cap="rnd">
              <a:solidFill>
                <a:schemeClr val="accent3">
                  <a:lumMod val="60000"/>
                </a:schemeClr>
              </a:solidFill>
              <a:round/>
            </a:ln>
            <a:effectLst/>
          </c:spPr>
          <c:marker>
            <c:symbol val="none"/>
          </c:marker>
          <c:val>
            <c:numRef>
              <c:f>CN_Summary_fueltax!$B$91:$AU$91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7B86-4FBE-AC60-57BE447DE9B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CN_Summary_fueltax!$A$92</c:f>
          <c:strCache>
            <c:ptCount val="1"/>
            <c:pt idx="0">
              <c:v>Jet Fuel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CN_Summary_fueltax!$A$94</c:f>
              <c:strCache>
                <c:ptCount val="1"/>
                <c:pt idx="0">
                  <c:v>Transportation Sector</c:v>
                </c:pt>
              </c:strCache>
            </c:strRef>
          </c:tx>
          <c:spPr>
            <a:ln w="28575" cap="rnd">
              <a:solidFill>
                <a:schemeClr val="accent3"/>
              </a:solidFill>
              <a:round/>
            </a:ln>
            <a:effectLst/>
          </c:spPr>
          <c:marker>
            <c:symbol val="none"/>
          </c:marker>
          <c:val>
            <c:numRef>
              <c:f>CN_Summary_fueltax!$B$94:$AU$94</c:f>
              <c:numCache>
                <c:formatCode>General</c:formatCode>
                <c:ptCount val="46"/>
                <c:pt idx="0">
                  <c:v>0</c:v>
                </c:pt>
                <c:pt idx="1">
                  <c:v>0</c:v>
                </c:pt>
                <c:pt idx="2">
                  <c:v>0</c:v>
                </c:pt>
                <c:pt idx="3">
                  <c:v>0</c:v>
                </c:pt>
                <c:pt idx="4">
                  <c:v>0</c:v>
                </c:pt>
                <c:pt idx="5">
                  <c:v>5.6630545120517522E-6</c:v>
                </c:pt>
                <c:pt idx="6">
                  <c:v>7.7388927196440213E-6</c:v>
                </c:pt>
                <c:pt idx="7">
                  <c:v>8.4741863642882074E-6</c:v>
                </c:pt>
                <c:pt idx="8">
                  <c:v>9.3585046593815048E-6</c:v>
                </c:pt>
                <c:pt idx="9">
                  <c:v>1.010908372578787E-5</c:v>
                </c:pt>
                <c:pt idx="10">
                  <c:v>1.0568019771202297E-5</c:v>
                </c:pt>
                <c:pt idx="11">
                  <c:v>1.0759248089869504E-5</c:v>
                </c:pt>
                <c:pt idx="12">
                  <c:v>1.1087354277004813E-5</c:v>
                </c:pt>
                <c:pt idx="13">
                  <c:v>1.1544777894852147E-5</c:v>
                </c:pt>
                <c:pt idx="14">
                  <c:v>1.1790459587710917E-5</c:v>
                </c:pt>
                <c:pt idx="15">
                  <c:v>1.2060783229372778E-5</c:v>
                </c:pt>
                <c:pt idx="16">
                  <c:v>1.2427127115212297E-5</c:v>
                </c:pt>
                <c:pt idx="17">
                  <c:v>1.2636749090650174E-5</c:v>
                </c:pt>
                <c:pt idx="18">
                  <c:v>1.2924170953224164E-5</c:v>
                </c:pt>
                <c:pt idx="19">
                  <c:v>1.3116349076353145E-5</c:v>
                </c:pt>
                <c:pt idx="20">
                  <c:v>1.3241706763780314E-5</c:v>
                </c:pt>
                <c:pt idx="21">
                  <c:v>1.3168751682725938E-5</c:v>
                </c:pt>
                <c:pt idx="22">
                  <c:v>1.3138844705923502E-5</c:v>
                </c:pt>
                <c:pt idx="23">
                  <c:v>1.3347615348425636E-5</c:v>
                </c:pt>
                <c:pt idx="24">
                  <c:v>1.3566191805671743E-5</c:v>
                </c:pt>
                <c:pt idx="25">
                  <c:v>1.3503144380145254E-5</c:v>
                </c:pt>
                <c:pt idx="26">
                  <c:v>1.3886753708863852E-5</c:v>
                </c:pt>
                <c:pt idx="27">
                  <c:v>1.4051954224116369E-5</c:v>
                </c:pt>
                <c:pt idx="28">
                  <c:v>1.4179635187347951E-5</c:v>
                </c:pt>
                <c:pt idx="29">
                  <c:v>1.4354356331395748E-5</c:v>
                </c:pt>
                <c:pt idx="30">
                  <c:v>1.4583946415858097E-5</c:v>
                </c:pt>
                <c:pt idx="31">
                  <c:v>1.4836123734377158E-5</c:v>
                </c:pt>
                <c:pt idx="32">
                  <c:v>1.4996359349189077E-5</c:v>
                </c:pt>
                <c:pt idx="33">
                  <c:v>1.5119306217470238E-5</c:v>
                </c:pt>
                <c:pt idx="34">
                  <c:v>1.5193059215304476E-5</c:v>
                </c:pt>
                <c:pt idx="35">
                  <c:v>1.537684023277938E-5</c:v>
                </c:pt>
                <c:pt idx="36">
                  <c:v>1.5638914799476667E-5</c:v>
                </c:pt>
                <c:pt idx="37">
                  <c:v>1.578572818021985E-5</c:v>
                </c:pt>
                <c:pt idx="38">
                  <c:v>1.5960102972421527E-5</c:v>
                </c:pt>
                <c:pt idx="39">
                  <c:v>1.6133353748773119E-5</c:v>
                </c:pt>
                <c:pt idx="40">
                  <c:v>1.6295703103381535E-5</c:v>
                </c:pt>
                <c:pt idx="41">
                  <c:v>1.6451819844908469E-5</c:v>
                </c:pt>
                <c:pt idx="42">
                  <c:v>1.6613081415755158E-5</c:v>
                </c:pt>
                <c:pt idx="43">
                  <c:v>1.6790705100611589E-5</c:v>
                </c:pt>
                <c:pt idx="44">
                  <c:v>1.6973868124478006E-5</c:v>
                </c:pt>
                <c:pt idx="45">
                  <c:v>1.7154822648539213E-5</c:v>
                </c:pt>
              </c:numCache>
            </c:numRef>
          </c:val>
          <c:smooth val="0"/>
          <c:extLst>
            <c:ext xmlns:c16="http://schemas.microsoft.com/office/drawing/2014/chart" uri="{C3380CC4-5D6E-409C-BE32-E72D297353CC}">
              <c16:uniqueId val="{00000000-30E5-4144-BB10-D4741B38B757}"/>
            </c:ext>
          </c:extLst>
        </c:ser>
        <c:ser>
          <c:idx val="3"/>
          <c:order val="1"/>
          <c:tx>
            <c:strRef>
              <c:f>CN_Summary_fueltax!$A$95</c:f>
              <c:strCache>
                <c:ptCount val="1"/>
                <c:pt idx="0">
                  <c:v>Electricity Sector</c:v>
                </c:pt>
              </c:strCache>
            </c:strRef>
          </c:tx>
          <c:spPr>
            <a:ln w="28575" cap="rnd">
              <a:solidFill>
                <a:schemeClr val="accent4"/>
              </a:solidFill>
              <a:round/>
            </a:ln>
            <a:effectLst/>
          </c:spPr>
          <c:marker>
            <c:symbol val="none"/>
          </c:marker>
          <c:val>
            <c:numRef>
              <c:f>CN_Summary_fueltax!$B$95:$AU$95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30E5-4144-BB10-D4741B38B757}"/>
            </c:ext>
          </c:extLst>
        </c:ser>
        <c:ser>
          <c:idx val="4"/>
          <c:order val="2"/>
          <c:tx>
            <c:strRef>
              <c:f>CN_Summary_fueltax!$A$96</c:f>
              <c:strCache>
                <c:ptCount val="1"/>
                <c:pt idx="0">
                  <c:v>Residential Buildings Sector</c:v>
                </c:pt>
              </c:strCache>
            </c:strRef>
          </c:tx>
          <c:spPr>
            <a:ln w="28575" cap="rnd">
              <a:solidFill>
                <a:schemeClr val="accent5"/>
              </a:solidFill>
              <a:round/>
            </a:ln>
            <a:effectLst/>
          </c:spPr>
          <c:marker>
            <c:symbol val="none"/>
          </c:marker>
          <c:val>
            <c:numRef>
              <c:f>CN_Summary_fueltax!$B$96:$AU$96</c:f>
              <c:numCache>
                <c:formatCode>General</c:formatCode>
                <c:ptCount val="46"/>
                <c:pt idx="0">
                  <c:v>0</c:v>
                </c:pt>
                <c:pt idx="1">
                  <c:v>0</c:v>
                </c:pt>
                <c:pt idx="2">
                  <c:v>0</c:v>
                </c:pt>
                <c:pt idx="3">
                  <c:v>0</c:v>
                </c:pt>
                <c:pt idx="4">
                  <c:v>0</c:v>
                </c:pt>
                <c:pt idx="5">
                  <c:v>5.6630545120517522E-6</c:v>
                </c:pt>
                <c:pt idx="6">
                  <c:v>7.7388927196440213E-6</c:v>
                </c:pt>
                <c:pt idx="7">
                  <c:v>7.8236577511984351E-6</c:v>
                </c:pt>
                <c:pt idx="8">
                  <c:v>8.3685343311105417E-6</c:v>
                </c:pt>
                <c:pt idx="9">
                  <c:v>9.0285541954667095E-6</c:v>
                </c:pt>
                <c:pt idx="10">
                  <c:v>9.3792459021564213E-6</c:v>
                </c:pt>
                <c:pt idx="11">
                  <c:v>9.5970029446512449E-6</c:v>
                </c:pt>
                <c:pt idx="12">
                  <c:v>9.8987473593626785E-6</c:v>
                </c:pt>
                <c:pt idx="13">
                  <c:v>1.0119014547462155E-5</c:v>
                </c:pt>
                <c:pt idx="14">
                  <c:v>1.0228929296371621E-5</c:v>
                </c:pt>
                <c:pt idx="15">
                  <c:v>1.035426846514316E-5</c:v>
                </c:pt>
                <c:pt idx="16">
                  <c:v>1.0529405206140809E-5</c:v>
                </c:pt>
                <c:pt idx="17">
                  <c:v>1.0590125730403016E-5</c:v>
                </c:pt>
                <c:pt idx="18">
                  <c:v>1.0710901593354601E-5</c:v>
                </c:pt>
                <c:pt idx="19">
                  <c:v>1.0787064997573928E-5</c:v>
                </c:pt>
                <c:pt idx="20">
                  <c:v>1.0841085481592477E-5</c:v>
                </c:pt>
                <c:pt idx="21">
                  <c:v>1.0767643659283042E-5</c:v>
                </c:pt>
                <c:pt idx="22">
                  <c:v>1.0722140453753286E-5</c:v>
                </c:pt>
                <c:pt idx="23">
                  <c:v>1.0808643629527681E-5</c:v>
                </c:pt>
                <c:pt idx="24">
                  <c:v>1.0903268324368816E-5</c:v>
                </c:pt>
                <c:pt idx="25">
                  <c:v>1.0840430397814495E-5</c:v>
                </c:pt>
                <c:pt idx="26">
                  <c:v>1.1027809495394254E-5</c:v>
                </c:pt>
                <c:pt idx="27">
                  <c:v>1.1097023212591353E-5</c:v>
                </c:pt>
                <c:pt idx="28">
                  <c:v>1.1145451899586772E-5</c:v>
                </c:pt>
                <c:pt idx="29">
                  <c:v>1.1211498911022758E-5</c:v>
                </c:pt>
                <c:pt idx="30">
                  <c:v>1.1300839613740413E-5</c:v>
                </c:pt>
                <c:pt idx="31">
                  <c:v>1.1423253177480602E-5</c:v>
                </c:pt>
                <c:pt idx="32">
                  <c:v>1.1489426167856058E-5</c:v>
                </c:pt>
                <c:pt idx="33">
                  <c:v>1.1539872594122158E-5</c:v>
                </c:pt>
                <c:pt idx="34">
                  <c:v>1.1564422038131449E-5</c:v>
                </c:pt>
                <c:pt idx="35">
                  <c:v>1.1650407428150334E-5</c:v>
                </c:pt>
                <c:pt idx="36">
                  <c:v>1.1758653336183714E-5</c:v>
                </c:pt>
                <c:pt idx="37">
                  <c:v>1.1817332555958092E-5</c:v>
                </c:pt>
                <c:pt idx="38">
                  <c:v>1.1891554391167314E-5</c:v>
                </c:pt>
                <c:pt idx="39">
                  <c:v>1.1966060696304809E-5</c:v>
                </c:pt>
                <c:pt idx="40">
                  <c:v>1.2035768919587076E-5</c:v>
                </c:pt>
                <c:pt idx="41">
                  <c:v>1.210167621967227E-5</c:v>
                </c:pt>
                <c:pt idx="42">
                  <c:v>1.2167706521781823E-5</c:v>
                </c:pt>
                <c:pt idx="43">
                  <c:v>1.2242999961218947E-5</c:v>
                </c:pt>
                <c:pt idx="44">
                  <c:v>1.2320707175760043E-5</c:v>
                </c:pt>
                <c:pt idx="45">
                  <c:v>1.2397491234886525E-5</c:v>
                </c:pt>
              </c:numCache>
            </c:numRef>
          </c:val>
          <c:smooth val="0"/>
          <c:extLst>
            <c:ext xmlns:c16="http://schemas.microsoft.com/office/drawing/2014/chart" uri="{C3380CC4-5D6E-409C-BE32-E72D297353CC}">
              <c16:uniqueId val="{00000002-30E5-4144-BB10-D4741B38B757}"/>
            </c:ext>
          </c:extLst>
        </c:ser>
        <c:ser>
          <c:idx val="5"/>
          <c:order val="3"/>
          <c:tx>
            <c:strRef>
              <c:f>CN_Summary_fueltax!$A$97</c:f>
              <c:strCache>
                <c:ptCount val="1"/>
                <c:pt idx="0">
                  <c:v>Commercial Buildings Sector</c:v>
                </c:pt>
              </c:strCache>
            </c:strRef>
          </c:tx>
          <c:spPr>
            <a:ln w="28575" cap="rnd">
              <a:solidFill>
                <a:schemeClr val="accent6"/>
              </a:solidFill>
              <a:round/>
            </a:ln>
            <a:effectLst/>
          </c:spPr>
          <c:marker>
            <c:symbol val="none"/>
          </c:marker>
          <c:val>
            <c:numRef>
              <c:f>CN_Summary_fueltax!$B$97:$AU$97</c:f>
              <c:numCache>
                <c:formatCode>General</c:formatCode>
                <c:ptCount val="46"/>
                <c:pt idx="0">
                  <c:v>0</c:v>
                </c:pt>
                <c:pt idx="1">
                  <c:v>0</c:v>
                </c:pt>
                <c:pt idx="2">
                  <c:v>0</c:v>
                </c:pt>
                <c:pt idx="3">
                  <c:v>0</c:v>
                </c:pt>
                <c:pt idx="4">
                  <c:v>0</c:v>
                </c:pt>
                <c:pt idx="5">
                  <c:v>5.6630545120517522E-6</c:v>
                </c:pt>
                <c:pt idx="6">
                  <c:v>7.7388927196440213E-6</c:v>
                </c:pt>
                <c:pt idx="7">
                  <c:v>7.8450575949146149E-6</c:v>
                </c:pt>
                <c:pt idx="8">
                  <c:v>7.9239583927565797E-6</c:v>
                </c:pt>
                <c:pt idx="9">
                  <c:v>8.1343807461567627E-6</c:v>
                </c:pt>
                <c:pt idx="10">
                  <c:v>8.0328226999287715E-6</c:v>
                </c:pt>
                <c:pt idx="11">
                  <c:v>7.7976873386711359E-6</c:v>
                </c:pt>
                <c:pt idx="12">
                  <c:v>7.6460899393250518E-6</c:v>
                </c:pt>
                <c:pt idx="13">
                  <c:v>7.8588787140900217E-6</c:v>
                </c:pt>
                <c:pt idx="14">
                  <c:v>7.9636129612803571E-6</c:v>
                </c:pt>
                <c:pt idx="15">
                  <c:v>8.0843454684141492E-6</c:v>
                </c:pt>
                <c:pt idx="16">
                  <c:v>8.3738838079294304E-6</c:v>
                </c:pt>
                <c:pt idx="17">
                  <c:v>8.4337014229855242E-6</c:v>
                </c:pt>
                <c:pt idx="18">
                  <c:v>8.5662654795941397E-6</c:v>
                </c:pt>
                <c:pt idx="19">
                  <c:v>8.6416382188685407E-6</c:v>
                </c:pt>
                <c:pt idx="20">
                  <c:v>8.6959752781495222E-6</c:v>
                </c:pt>
                <c:pt idx="21">
                  <c:v>8.62180880657742E-6</c:v>
                </c:pt>
                <c:pt idx="22">
                  <c:v>8.5782290155776284E-6</c:v>
                </c:pt>
                <c:pt idx="23">
                  <c:v>8.6623470217908749E-6</c:v>
                </c:pt>
                <c:pt idx="24">
                  <c:v>8.7562427003987259E-6</c:v>
                </c:pt>
                <c:pt idx="25">
                  <c:v>8.695157895353048E-6</c:v>
                </c:pt>
                <c:pt idx="26">
                  <c:v>8.8801530848776275E-6</c:v>
                </c:pt>
                <c:pt idx="27">
                  <c:v>8.9485247429556591E-6</c:v>
                </c:pt>
                <c:pt idx="28">
                  <c:v>8.9956845705528642E-6</c:v>
                </c:pt>
                <c:pt idx="29">
                  <c:v>9.0641142271841791E-6</c:v>
                </c:pt>
                <c:pt idx="30">
                  <c:v>9.1553644859260123E-6</c:v>
                </c:pt>
                <c:pt idx="31">
                  <c:v>9.2781255999191387E-6</c:v>
                </c:pt>
                <c:pt idx="32">
                  <c:v>9.3456807396325454E-6</c:v>
                </c:pt>
                <c:pt idx="33">
                  <c:v>9.3977092459809796E-6</c:v>
                </c:pt>
                <c:pt idx="34">
                  <c:v>9.4281897371202839E-6</c:v>
                </c:pt>
                <c:pt idx="35">
                  <c:v>9.5151594823200736E-6</c:v>
                </c:pt>
                <c:pt idx="36">
                  <c:v>9.6214628063716663E-6</c:v>
                </c:pt>
                <c:pt idx="37">
                  <c:v>9.6824576669453993E-6</c:v>
                </c:pt>
                <c:pt idx="38">
                  <c:v>9.7588328901052686E-6</c:v>
                </c:pt>
                <c:pt idx="39">
                  <c:v>9.8353794273016927E-6</c:v>
                </c:pt>
                <c:pt idx="40">
                  <c:v>9.906709311066132E-6</c:v>
                </c:pt>
                <c:pt idx="41">
                  <c:v>9.9743500792169917E-6</c:v>
                </c:pt>
                <c:pt idx="42">
                  <c:v>1.0042196001458973E-5</c:v>
                </c:pt>
                <c:pt idx="43">
                  <c:v>1.0119057490007881E-5</c:v>
                </c:pt>
                <c:pt idx="44">
                  <c:v>1.0198159621877291E-5</c:v>
                </c:pt>
                <c:pt idx="45">
                  <c:v>1.0276139625906644E-5</c:v>
                </c:pt>
              </c:numCache>
            </c:numRef>
          </c:val>
          <c:smooth val="0"/>
          <c:extLst>
            <c:ext xmlns:c16="http://schemas.microsoft.com/office/drawing/2014/chart" uri="{C3380CC4-5D6E-409C-BE32-E72D297353CC}">
              <c16:uniqueId val="{00000003-30E5-4144-BB10-D4741B38B757}"/>
            </c:ext>
          </c:extLst>
        </c:ser>
        <c:ser>
          <c:idx val="6"/>
          <c:order val="4"/>
          <c:tx>
            <c:strRef>
              <c:f>CN_Summary_fueltax!$A$98</c:f>
              <c:strCache>
                <c:ptCount val="1"/>
                <c:pt idx="0">
                  <c:v>Industry Sector</c:v>
                </c:pt>
              </c:strCache>
            </c:strRef>
          </c:tx>
          <c:spPr>
            <a:ln w="28575" cap="rnd">
              <a:solidFill>
                <a:schemeClr val="accent1">
                  <a:lumMod val="60000"/>
                </a:schemeClr>
              </a:solidFill>
              <a:round/>
            </a:ln>
            <a:effectLst/>
          </c:spPr>
          <c:marker>
            <c:symbol val="none"/>
          </c:marker>
          <c:val>
            <c:numRef>
              <c:f>CN_Summary_fueltax!$B$98:$AU$98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30E5-4144-BB10-D4741B38B757}"/>
            </c:ext>
          </c:extLst>
        </c:ser>
        <c:ser>
          <c:idx val="7"/>
          <c:order val="5"/>
          <c:tx>
            <c:strRef>
              <c:f>CN_Summary_fueltax!$A$99</c:f>
              <c:strCache>
                <c:ptCount val="1"/>
                <c:pt idx="0">
                  <c:v>District Heating Sector</c:v>
                </c:pt>
              </c:strCache>
            </c:strRef>
          </c:tx>
          <c:spPr>
            <a:ln w="28575" cap="rnd">
              <a:solidFill>
                <a:schemeClr val="accent2">
                  <a:lumMod val="60000"/>
                </a:schemeClr>
              </a:solidFill>
              <a:round/>
            </a:ln>
            <a:effectLst/>
          </c:spPr>
          <c:marker>
            <c:symbol val="none"/>
          </c:marker>
          <c:val>
            <c:numRef>
              <c:f>CN_Summary_fueltax!$B$99:$AU$99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30E5-4144-BB10-D4741B38B757}"/>
            </c:ext>
          </c:extLst>
        </c:ser>
        <c:ser>
          <c:idx val="8"/>
          <c:order val="6"/>
          <c:tx>
            <c:strRef>
              <c:f>CN_Summary_fueltax!$A$100</c:f>
              <c:strCache>
                <c:ptCount val="1"/>
                <c:pt idx="0">
                  <c:v>LULUCF Sector</c:v>
                </c:pt>
              </c:strCache>
            </c:strRef>
          </c:tx>
          <c:spPr>
            <a:ln w="28575" cap="rnd">
              <a:solidFill>
                <a:schemeClr val="accent3">
                  <a:lumMod val="60000"/>
                </a:schemeClr>
              </a:solidFill>
              <a:round/>
            </a:ln>
            <a:effectLst/>
          </c:spPr>
          <c:marker>
            <c:symbol val="none"/>
          </c:marker>
          <c:val>
            <c:numRef>
              <c:f>CN_Summary_fueltax!$B$100:$AU$100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0E5-4144-BB10-D4741B38B757}"/>
            </c:ext>
          </c:extLst>
        </c:ser>
        <c:ser>
          <c:idx val="0"/>
          <c:order val="7"/>
          <c:tx>
            <c:strRef>
              <c:f>CN_Summary_fueltax!$A$101</c:f>
              <c:strCache>
                <c:ptCount val="1"/>
                <c:pt idx="0">
                  <c:v>Geoengineering Sector</c:v>
                </c:pt>
              </c:strCache>
            </c:strRef>
          </c:tx>
          <c:spPr>
            <a:ln w="28575" cap="rnd">
              <a:solidFill>
                <a:schemeClr val="accent1"/>
              </a:solidFill>
              <a:round/>
            </a:ln>
            <a:effectLst/>
          </c:spPr>
          <c:marker>
            <c:symbol val="none"/>
          </c:marker>
          <c:val>
            <c:numRef>
              <c:f>CN_Summary_fueltax!$B$101:$AU$101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30E5-4144-BB10-D4741B38B757}"/>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CN_Summary_fueltax!$A$102</c:f>
          <c:strCache>
            <c:ptCount val="1"/>
            <c:pt idx="0">
              <c:v>Lignite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2"/>
          <c:order val="0"/>
          <c:tx>
            <c:strRef>
              <c:f>CN_Summary_fueltax!$A$104</c:f>
              <c:strCache>
                <c:ptCount val="1"/>
                <c:pt idx="0">
                  <c:v>Transportation Sector</c:v>
                </c:pt>
              </c:strCache>
            </c:strRef>
          </c:tx>
          <c:spPr>
            <a:ln w="28575" cap="rnd">
              <a:solidFill>
                <a:schemeClr val="accent3"/>
              </a:solidFill>
              <a:round/>
            </a:ln>
            <a:effectLst/>
          </c:spPr>
          <c:marker>
            <c:symbol val="none"/>
          </c:marker>
          <c:val>
            <c:numRef>
              <c:f>CN_Summary_fueltax!$B$104:$AU$104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8E6-40BF-BDB7-F78657826C02}"/>
            </c:ext>
          </c:extLst>
        </c:ser>
        <c:ser>
          <c:idx val="3"/>
          <c:order val="1"/>
          <c:tx>
            <c:strRef>
              <c:f>CN_Summary_fueltax!$A$105</c:f>
              <c:strCache>
                <c:ptCount val="1"/>
                <c:pt idx="0">
                  <c:v>Electricity Sector</c:v>
                </c:pt>
              </c:strCache>
            </c:strRef>
          </c:tx>
          <c:spPr>
            <a:ln w="28575" cap="rnd">
              <a:solidFill>
                <a:schemeClr val="accent4"/>
              </a:solidFill>
              <a:round/>
            </a:ln>
            <a:effectLst/>
          </c:spPr>
          <c:marker>
            <c:symbol val="none"/>
          </c:marker>
          <c:val>
            <c:numRef>
              <c:f>CN_Summary_fueltax!$B$105:$AU$105</c:f>
              <c:numCache>
                <c:formatCode>General</c:formatCode>
                <c:ptCount val="46"/>
                <c:pt idx="0">
                  <c:v>0</c:v>
                </c:pt>
                <c:pt idx="1">
                  <c:v>0</c:v>
                </c:pt>
                <c:pt idx="2">
                  <c:v>0</c:v>
                </c:pt>
                <c:pt idx="3">
                  <c:v>0</c:v>
                </c:pt>
                <c:pt idx="4">
                  <c:v>0</c:v>
                </c:pt>
                <c:pt idx="5">
                  <c:v>3.2120363853937926E-7</c:v>
                </c:pt>
                <c:pt idx="6">
                  <c:v>4.446950366629045E-7</c:v>
                </c:pt>
                <c:pt idx="7">
                  <c:v>4.6301243225821407E-7</c:v>
                </c:pt>
                <c:pt idx="8">
                  <c:v>4.6413323688982749E-7</c:v>
                </c:pt>
                <c:pt idx="9">
                  <c:v>4.4668571951606871E-7</c:v>
                </c:pt>
                <c:pt idx="10">
                  <c:v>4.3884798662990605E-7</c:v>
                </c:pt>
                <c:pt idx="11">
                  <c:v>4.2010076338772973E-7</c:v>
                </c:pt>
                <c:pt idx="12">
                  <c:v>4.1559059350612099E-7</c:v>
                </c:pt>
                <c:pt idx="13">
                  <c:v>4.1154533450093398E-7</c:v>
                </c:pt>
                <c:pt idx="14">
                  <c:v>4.020849441630324E-7</c:v>
                </c:pt>
                <c:pt idx="15">
                  <c:v>4.007041518898817E-7</c:v>
                </c:pt>
                <c:pt idx="16">
                  <c:v>3.9969672882133376E-7</c:v>
                </c:pt>
                <c:pt idx="17">
                  <c:v>4.0070113147939027E-7</c:v>
                </c:pt>
                <c:pt idx="18">
                  <c:v>3.9508247094740273E-7</c:v>
                </c:pt>
                <c:pt idx="19">
                  <c:v>3.9159807893655957E-7</c:v>
                </c:pt>
                <c:pt idx="20">
                  <c:v>3.9038666199020121E-7</c:v>
                </c:pt>
                <c:pt idx="21">
                  <c:v>3.8700798434656058E-7</c:v>
                </c:pt>
                <c:pt idx="22">
                  <c:v>3.8472920080036137E-7</c:v>
                </c:pt>
                <c:pt idx="23">
                  <c:v>3.8440578453850278E-7</c:v>
                </c:pt>
                <c:pt idx="24">
                  <c:v>3.8748056241884535E-7</c:v>
                </c:pt>
                <c:pt idx="25">
                  <c:v>3.8681491041437342E-7</c:v>
                </c:pt>
                <c:pt idx="26">
                  <c:v>3.8657327757505377E-7</c:v>
                </c:pt>
                <c:pt idx="27">
                  <c:v>3.8631514864766512E-7</c:v>
                </c:pt>
                <c:pt idx="28">
                  <c:v>3.8514532043038209E-7</c:v>
                </c:pt>
                <c:pt idx="29">
                  <c:v>3.8479913492020298E-7</c:v>
                </c:pt>
                <c:pt idx="30">
                  <c:v>3.8425151126416797E-7</c:v>
                </c:pt>
                <c:pt idx="31">
                  <c:v>3.8315765798770942E-7</c:v>
                </c:pt>
                <c:pt idx="32">
                  <c:v>3.8266463405978982E-7</c:v>
                </c:pt>
                <c:pt idx="33">
                  <c:v>3.8213466818816661E-7</c:v>
                </c:pt>
                <c:pt idx="34">
                  <c:v>3.7970834920642134E-7</c:v>
                </c:pt>
                <c:pt idx="35">
                  <c:v>3.7915468472940326E-7</c:v>
                </c:pt>
                <c:pt idx="36">
                  <c:v>3.7907056524112757E-7</c:v>
                </c:pt>
                <c:pt idx="37">
                  <c:v>3.7812233338548024E-7</c:v>
                </c:pt>
                <c:pt idx="38">
                  <c:v>3.7719459555702654E-7</c:v>
                </c:pt>
                <c:pt idx="39">
                  <c:v>3.7632944681845616E-7</c:v>
                </c:pt>
                <c:pt idx="40">
                  <c:v>3.7537067840126437E-7</c:v>
                </c:pt>
                <c:pt idx="41">
                  <c:v>3.744623070906107E-7</c:v>
                </c:pt>
                <c:pt idx="42">
                  <c:v>3.7360846006750878E-7</c:v>
                </c:pt>
                <c:pt idx="43">
                  <c:v>3.7271953267103635E-7</c:v>
                </c:pt>
                <c:pt idx="44">
                  <c:v>3.719116913612587E-7</c:v>
                </c:pt>
                <c:pt idx="45">
                  <c:v>3.7122728499038297E-7</c:v>
                </c:pt>
              </c:numCache>
            </c:numRef>
          </c:val>
          <c:smooth val="0"/>
          <c:extLst>
            <c:ext xmlns:c16="http://schemas.microsoft.com/office/drawing/2014/chart" uri="{C3380CC4-5D6E-409C-BE32-E72D297353CC}">
              <c16:uniqueId val="{00000001-A8E6-40BF-BDB7-F78657826C02}"/>
            </c:ext>
          </c:extLst>
        </c:ser>
        <c:ser>
          <c:idx val="4"/>
          <c:order val="2"/>
          <c:tx>
            <c:strRef>
              <c:f>CN_Summary_fueltax!$A$106</c:f>
              <c:strCache>
                <c:ptCount val="1"/>
                <c:pt idx="0">
                  <c:v>Residential Buildings Sector</c:v>
                </c:pt>
              </c:strCache>
            </c:strRef>
          </c:tx>
          <c:spPr>
            <a:ln w="28575" cap="rnd">
              <a:solidFill>
                <a:schemeClr val="accent5"/>
              </a:solidFill>
              <a:round/>
            </a:ln>
            <a:effectLst/>
          </c:spPr>
          <c:marker>
            <c:symbol val="none"/>
          </c:marker>
          <c:val>
            <c:numRef>
              <c:f>CN_Summary_fueltax!$B$106:$AU$106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A8E6-40BF-BDB7-F78657826C02}"/>
            </c:ext>
          </c:extLst>
        </c:ser>
        <c:ser>
          <c:idx val="5"/>
          <c:order val="3"/>
          <c:tx>
            <c:strRef>
              <c:f>CN_Summary_fueltax!$A$107</c:f>
              <c:strCache>
                <c:ptCount val="1"/>
                <c:pt idx="0">
                  <c:v>Commercial Buildings Sector</c:v>
                </c:pt>
              </c:strCache>
            </c:strRef>
          </c:tx>
          <c:spPr>
            <a:ln w="28575" cap="rnd">
              <a:solidFill>
                <a:schemeClr val="accent6"/>
              </a:solidFill>
              <a:round/>
            </a:ln>
            <a:effectLst/>
          </c:spPr>
          <c:marker>
            <c:symbol val="none"/>
          </c:marker>
          <c:val>
            <c:numRef>
              <c:f>CN_Summary_fueltax!$B$107:$AU$107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A8E6-40BF-BDB7-F78657826C02}"/>
            </c:ext>
          </c:extLst>
        </c:ser>
        <c:ser>
          <c:idx val="6"/>
          <c:order val="4"/>
          <c:tx>
            <c:strRef>
              <c:f>CN_Summary_fueltax!$A$108</c:f>
              <c:strCache>
                <c:ptCount val="1"/>
                <c:pt idx="0">
                  <c:v>Industry Sector</c:v>
                </c:pt>
              </c:strCache>
            </c:strRef>
          </c:tx>
          <c:spPr>
            <a:ln w="28575" cap="rnd">
              <a:solidFill>
                <a:schemeClr val="accent1">
                  <a:lumMod val="60000"/>
                </a:schemeClr>
              </a:solidFill>
              <a:round/>
            </a:ln>
            <a:effectLst/>
          </c:spPr>
          <c:marker>
            <c:symbol val="none"/>
          </c:marker>
          <c:val>
            <c:numRef>
              <c:f>CN_Summary_fueltax!$B$108:$AU$108</c:f>
              <c:numCache>
                <c:formatCode>General</c:formatCode>
                <c:ptCount val="46"/>
                <c:pt idx="0">
                  <c:v>0</c:v>
                </c:pt>
                <c:pt idx="1">
                  <c:v>0</c:v>
                </c:pt>
                <c:pt idx="2">
                  <c:v>0</c:v>
                </c:pt>
                <c:pt idx="3">
                  <c:v>0</c:v>
                </c:pt>
                <c:pt idx="4">
                  <c:v>0</c:v>
                </c:pt>
                <c:pt idx="5">
                  <c:v>3.2120363853937926E-7</c:v>
                </c:pt>
                <c:pt idx="6">
                  <c:v>4.446950366629045E-7</c:v>
                </c:pt>
                <c:pt idx="7">
                  <c:v>4.6301243225821407E-7</c:v>
                </c:pt>
                <c:pt idx="8">
                  <c:v>4.6413323688982749E-7</c:v>
                </c:pt>
                <c:pt idx="9">
                  <c:v>4.4668571951606871E-7</c:v>
                </c:pt>
                <c:pt idx="10">
                  <c:v>4.3884798662990605E-7</c:v>
                </c:pt>
                <c:pt idx="11">
                  <c:v>4.2010076338772973E-7</c:v>
                </c:pt>
                <c:pt idx="12">
                  <c:v>4.1559059350612099E-7</c:v>
                </c:pt>
                <c:pt idx="13">
                  <c:v>4.1154533450093398E-7</c:v>
                </c:pt>
                <c:pt idx="14">
                  <c:v>4.020849441630324E-7</c:v>
                </c:pt>
                <c:pt idx="15">
                  <c:v>4.007041518898817E-7</c:v>
                </c:pt>
                <c:pt idx="16">
                  <c:v>3.9969672882133376E-7</c:v>
                </c:pt>
                <c:pt idx="17">
                  <c:v>4.0070113147939027E-7</c:v>
                </c:pt>
                <c:pt idx="18">
                  <c:v>3.9508247094740273E-7</c:v>
                </c:pt>
                <c:pt idx="19">
                  <c:v>3.9159807893655957E-7</c:v>
                </c:pt>
                <c:pt idx="20">
                  <c:v>3.9038666199020121E-7</c:v>
                </c:pt>
                <c:pt idx="21">
                  <c:v>3.8700798434656058E-7</c:v>
                </c:pt>
                <c:pt idx="22">
                  <c:v>3.8472920080036137E-7</c:v>
                </c:pt>
                <c:pt idx="23">
                  <c:v>3.8440578453850278E-7</c:v>
                </c:pt>
                <c:pt idx="24">
                  <c:v>3.8748056241884535E-7</c:v>
                </c:pt>
                <c:pt idx="25">
                  <c:v>3.8681491041437342E-7</c:v>
                </c:pt>
                <c:pt idx="26">
                  <c:v>3.8657327757505377E-7</c:v>
                </c:pt>
                <c:pt idx="27">
                  <c:v>3.8631514864766512E-7</c:v>
                </c:pt>
                <c:pt idx="28">
                  <c:v>3.8514532043038209E-7</c:v>
                </c:pt>
                <c:pt idx="29">
                  <c:v>3.8479913492020298E-7</c:v>
                </c:pt>
                <c:pt idx="30">
                  <c:v>3.8425151126416797E-7</c:v>
                </c:pt>
                <c:pt idx="31">
                  <c:v>3.8315765798770942E-7</c:v>
                </c:pt>
                <c:pt idx="32">
                  <c:v>3.8266463405978982E-7</c:v>
                </c:pt>
                <c:pt idx="33">
                  <c:v>3.8213466818816661E-7</c:v>
                </c:pt>
                <c:pt idx="34">
                  <c:v>3.7970834920642134E-7</c:v>
                </c:pt>
                <c:pt idx="35">
                  <c:v>3.7915468472940326E-7</c:v>
                </c:pt>
                <c:pt idx="36">
                  <c:v>3.7907056524112757E-7</c:v>
                </c:pt>
                <c:pt idx="37">
                  <c:v>3.7812233338548024E-7</c:v>
                </c:pt>
                <c:pt idx="38">
                  <c:v>3.7719459555702654E-7</c:v>
                </c:pt>
                <c:pt idx="39">
                  <c:v>3.7632944681845616E-7</c:v>
                </c:pt>
                <c:pt idx="40">
                  <c:v>3.7537067840126437E-7</c:v>
                </c:pt>
                <c:pt idx="41">
                  <c:v>3.744623070906107E-7</c:v>
                </c:pt>
                <c:pt idx="42">
                  <c:v>3.7360846006750878E-7</c:v>
                </c:pt>
                <c:pt idx="43">
                  <c:v>3.7271953267103635E-7</c:v>
                </c:pt>
                <c:pt idx="44">
                  <c:v>3.719116913612587E-7</c:v>
                </c:pt>
                <c:pt idx="45">
                  <c:v>3.7122728499038297E-7</c:v>
                </c:pt>
              </c:numCache>
            </c:numRef>
          </c:val>
          <c:smooth val="0"/>
          <c:extLst>
            <c:ext xmlns:c16="http://schemas.microsoft.com/office/drawing/2014/chart" uri="{C3380CC4-5D6E-409C-BE32-E72D297353CC}">
              <c16:uniqueId val="{00000004-A8E6-40BF-BDB7-F78657826C02}"/>
            </c:ext>
          </c:extLst>
        </c:ser>
        <c:ser>
          <c:idx val="7"/>
          <c:order val="5"/>
          <c:tx>
            <c:strRef>
              <c:f>CN_Summary_fueltax!$A$109</c:f>
              <c:strCache>
                <c:ptCount val="1"/>
                <c:pt idx="0">
                  <c:v>District Heating Sector</c:v>
                </c:pt>
              </c:strCache>
            </c:strRef>
          </c:tx>
          <c:spPr>
            <a:ln w="28575" cap="rnd">
              <a:solidFill>
                <a:schemeClr val="accent2">
                  <a:lumMod val="60000"/>
                </a:schemeClr>
              </a:solidFill>
              <a:round/>
            </a:ln>
            <a:effectLst/>
          </c:spPr>
          <c:marker>
            <c:symbol val="none"/>
          </c:marker>
          <c:val>
            <c:numRef>
              <c:f>CN_Summary_fueltax!$B$109:$AU$109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A8E6-40BF-BDB7-F78657826C02}"/>
            </c:ext>
          </c:extLst>
        </c:ser>
        <c:ser>
          <c:idx val="8"/>
          <c:order val="6"/>
          <c:tx>
            <c:strRef>
              <c:f>CN_Summary_fueltax!$A$110</c:f>
              <c:strCache>
                <c:ptCount val="1"/>
                <c:pt idx="0">
                  <c:v>LULUCF Sector</c:v>
                </c:pt>
              </c:strCache>
            </c:strRef>
          </c:tx>
          <c:spPr>
            <a:ln w="28575" cap="rnd">
              <a:solidFill>
                <a:schemeClr val="accent3">
                  <a:lumMod val="60000"/>
                </a:schemeClr>
              </a:solidFill>
              <a:round/>
            </a:ln>
            <a:effectLst/>
          </c:spPr>
          <c:marker>
            <c:symbol val="none"/>
          </c:marker>
          <c:val>
            <c:numRef>
              <c:f>CN_Summary_fueltax!$B$110:$AU$110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8E6-40BF-BDB7-F78657826C02}"/>
            </c:ext>
          </c:extLst>
        </c:ser>
        <c:ser>
          <c:idx val="0"/>
          <c:order val="7"/>
          <c:tx>
            <c:strRef>
              <c:f>CN_Summary_fueltax!$A$111</c:f>
              <c:strCache>
                <c:ptCount val="1"/>
                <c:pt idx="0">
                  <c:v>Geoengineering Sector</c:v>
                </c:pt>
              </c:strCache>
            </c:strRef>
          </c:tx>
          <c:spPr>
            <a:ln w="28575" cap="rnd">
              <a:solidFill>
                <a:schemeClr val="accent1"/>
              </a:solidFill>
              <a:round/>
            </a:ln>
            <a:effectLst/>
          </c:spPr>
          <c:marker>
            <c:symbol val="none"/>
          </c:marker>
          <c:val>
            <c:numRef>
              <c:f>CN_Summary_fueltax!$B$111:$AU$111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A8E6-40BF-BDB7-F78657826C0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7600877759132569"/>
          <c:h val="0.907861374471048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CN_Summary_fueltax!$A$112</c:f>
          <c:strCache>
            <c:ptCount val="1"/>
            <c:pt idx="0">
              <c:v>Crude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CN_Summary_fueltax!$A$114</c:f>
              <c:strCache>
                <c:ptCount val="1"/>
                <c:pt idx="0">
                  <c:v>Transportation Sector</c:v>
                </c:pt>
              </c:strCache>
            </c:strRef>
          </c:tx>
          <c:spPr>
            <a:ln w="28575" cap="rnd">
              <a:solidFill>
                <a:schemeClr val="accent2"/>
              </a:solidFill>
              <a:round/>
            </a:ln>
            <a:effectLst/>
          </c:spPr>
          <c:marker>
            <c:symbol val="none"/>
          </c:marker>
          <c:val>
            <c:numRef>
              <c:f>CN_Summary_fueltax!$B$114:$AU$114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7CEA-4CF4-A402-C815AB0A0B1C}"/>
            </c:ext>
          </c:extLst>
        </c:ser>
        <c:ser>
          <c:idx val="2"/>
          <c:order val="1"/>
          <c:tx>
            <c:strRef>
              <c:f>CN_Summary_fueltax!$A$115</c:f>
              <c:strCache>
                <c:ptCount val="1"/>
                <c:pt idx="0">
                  <c:v>Electricity Sector</c:v>
                </c:pt>
              </c:strCache>
            </c:strRef>
          </c:tx>
          <c:spPr>
            <a:ln w="28575" cap="rnd">
              <a:solidFill>
                <a:schemeClr val="accent3"/>
              </a:solidFill>
              <a:round/>
            </a:ln>
            <a:effectLst/>
          </c:spPr>
          <c:marker>
            <c:symbol val="none"/>
          </c:marker>
          <c:val>
            <c:numRef>
              <c:f>CN_Summary_fueltax!$B$115:$AU$115</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1-7CEA-4CF4-A402-C815AB0A0B1C}"/>
            </c:ext>
          </c:extLst>
        </c:ser>
        <c:ser>
          <c:idx val="3"/>
          <c:order val="2"/>
          <c:tx>
            <c:strRef>
              <c:f>CN_Summary_fueltax!$A$116</c:f>
              <c:strCache>
                <c:ptCount val="1"/>
                <c:pt idx="0">
                  <c:v>Residential Buildings Sector</c:v>
                </c:pt>
              </c:strCache>
            </c:strRef>
          </c:tx>
          <c:spPr>
            <a:ln w="28575" cap="rnd">
              <a:solidFill>
                <a:schemeClr val="accent4"/>
              </a:solidFill>
              <a:round/>
            </a:ln>
            <a:effectLst/>
          </c:spPr>
          <c:marker>
            <c:symbol val="none"/>
          </c:marker>
          <c:val>
            <c:numRef>
              <c:f>CN_Summary_fueltax!$B$116:$AU$116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7CEA-4CF4-A402-C815AB0A0B1C}"/>
            </c:ext>
          </c:extLst>
        </c:ser>
        <c:ser>
          <c:idx val="4"/>
          <c:order val="3"/>
          <c:tx>
            <c:strRef>
              <c:f>CN_Summary_fueltax!$A$117</c:f>
              <c:strCache>
                <c:ptCount val="1"/>
                <c:pt idx="0">
                  <c:v>Commercial Buildings Sector</c:v>
                </c:pt>
              </c:strCache>
            </c:strRef>
          </c:tx>
          <c:spPr>
            <a:ln w="28575" cap="rnd">
              <a:solidFill>
                <a:schemeClr val="accent5"/>
              </a:solidFill>
              <a:round/>
            </a:ln>
            <a:effectLst/>
          </c:spPr>
          <c:marker>
            <c:symbol val="none"/>
          </c:marker>
          <c:val>
            <c:numRef>
              <c:f>CN_Summary_fueltax!$B$117:$AU$117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7CEA-4CF4-A402-C815AB0A0B1C}"/>
            </c:ext>
          </c:extLst>
        </c:ser>
        <c:ser>
          <c:idx val="5"/>
          <c:order val="4"/>
          <c:tx>
            <c:strRef>
              <c:f>CN_Summary_fueltax!$A$118</c:f>
              <c:strCache>
                <c:ptCount val="1"/>
                <c:pt idx="0">
                  <c:v>Industry Sector</c:v>
                </c:pt>
              </c:strCache>
            </c:strRef>
          </c:tx>
          <c:spPr>
            <a:ln w="28575" cap="rnd">
              <a:solidFill>
                <a:schemeClr val="accent6"/>
              </a:solidFill>
              <a:round/>
            </a:ln>
            <a:effectLst/>
          </c:spPr>
          <c:marker>
            <c:symbol val="none"/>
          </c:marker>
          <c:val>
            <c:numRef>
              <c:f>CN_Summary_fueltax!$B$118:$AU$118</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4-7CEA-4CF4-A402-C815AB0A0B1C}"/>
            </c:ext>
          </c:extLst>
        </c:ser>
        <c:ser>
          <c:idx val="6"/>
          <c:order val="5"/>
          <c:tx>
            <c:strRef>
              <c:f>CN_Summary_fueltax!$A$119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CN_Summary_fueltax!$B$119:$AU$119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CEA-4CF4-A402-C815AB0A0B1C}"/>
            </c:ext>
          </c:extLst>
        </c:ser>
        <c:ser>
          <c:idx val="7"/>
          <c:order val="6"/>
          <c:tx>
            <c:strRef>
              <c:f>CN_Summary_fueltax!$A$120</c:f>
              <c:strCache>
                <c:ptCount val="1"/>
                <c:pt idx="0">
                  <c:v>LULUCF Sector</c:v>
                </c:pt>
              </c:strCache>
            </c:strRef>
          </c:tx>
          <c:spPr>
            <a:ln w="28575" cap="rnd">
              <a:solidFill>
                <a:schemeClr val="accent2">
                  <a:lumMod val="60000"/>
                </a:schemeClr>
              </a:solidFill>
              <a:round/>
            </a:ln>
            <a:effectLst/>
          </c:spPr>
          <c:marker>
            <c:symbol val="none"/>
          </c:marker>
          <c:val>
            <c:numRef>
              <c:f>CN_Summary_fueltax!$B$120:$AU$120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CEA-4CF4-A402-C815AB0A0B1C}"/>
            </c:ext>
          </c:extLst>
        </c:ser>
        <c:ser>
          <c:idx val="8"/>
          <c:order val="7"/>
          <c:tx>
            <c:strRef>
              <c:f>CN_Summary_fueltax!$A$121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CN_Summary_fueltax!$B$121:$AU$121</c:f>
              <c:numCache>
                <c:formatCode>General</c:formatCode>
                <c:ptCount val="46"/>
                <c:pt idx="0">
                  <c:v>0</c:v>
                </c:pt>
                <c:pt idx="1">
                  <c:v>0</c:v>
                </c:pt>
                <c:pt idx="2">
                  <c:v>0</c:v>
                </c:pt>
                <c:pt idx="3">
                  <c:v>0</c:v>
                </c:pt>
                <c:pt idx="4">
                  <c:v>0</c:v>
                </c:pt>
                <c:pt idx="5">
                  <c:v>1.0294082532953617E-6</c:v>
                </c:pt>
                <c:pt idx="6">
                  <c:v>1.1282464218526301E-6</c:v>
                </c:pt>
                <c:pt idx="7">
                  <c:v>1.2882096624441512E-6</c:v>
                </c:pt>
                <c:pt idx="8">
                  <c:v>1.3768766233592761E-6</c:v>
                </c:pt>
                <c:pt idx="9">
                  <c:v>1.4610222438926207E-6</c:v>
                </c:pt>
                <c:pt idx="10">
                  <c:v>1.4930190256348487E-6</c:v>
                </c:pt>
                <c:pt idx="11">
                  <c:v>1.5276358263040706E-6</c:v>
                </c:pt>
                <c:pt idx="12">
                  <c:v>1.4927558418750273E-6</c:v>
                </c:pt>
                <c:pt idx="13">
                  <c:v>1.5116253402164754E-6</c:v>
                </c:pt>
                <c:pt idx="14">
                  <c:v>1.5438799494734401E-6</c:v>
                </c:pt>
                <c:pt idx="15">
                  <c:v>1.601209645432369E-6</c:v>
                </c:pt>
                <c:pt idx="16">
                  <c:v>1.6298101893607948E-6</c:v>
                </c:pt>
                <c:pt idx="17">
                  <c:v>1.6776934193628778E-6</c:v>
                </c:pt>
                <c:pt idx="18">
                  <c:v>1.6976249679524531E-6</c:v>
                </c:pt>
                <c:pt idx="19">
                  <c:v>1.7432569448575846E-6</c:v>
                </c:pt>
                <c:pt idx="20">
                  <c:v>1.7776463379909455E-6</c:v>
                </c:pt>
                <c:pt idx="21">
                  <c:v>1.7949611570866493E-6</c:v>
                </c:pt>
                <c:pt idx="22">
                  <c:v>1.8276457505617671E-6</c:v>
                </c:pt>
                <c:pt idx="23">
                  <c:v>1.8574702547120096E-6</c:v>
                </c:pt>
                <c:pt idx="24">
                  <c:v>1.9076100649461009E-6</c:v>
                </c:pt>
                <c:pt idx="25">
                  <c:v>1.8905331912162608E-6</c:v>
                </c:pt>
                <c:pt idx="26">
                  <c:v>1.961046265599216E-6</c:v>
                </c:pt>
                <c:pt idx="27">
                  <c:v>1.9938261361947738E-6</c:v>
                </c:pt>
                <c:pt idx="28">
                  <c:v>2.0164948133525078E-6</c:v>
                </c:pt>
                <c:pt idx="29">
                  <c:v>2.0385436506918728E-6</c:v>
                </c:pt>
                <c:pt idx="30">
                  <c:v>2.0843479007405302E-6</c:v>
                </c:pt>
                <c:pt idx="31">
                  <c:v>2.1214236836638868E-6</c:v>
                </c:pt>
                <c:pt idx="32">
                  <c:v>2.1661809915687584E-6</c:v>
                </c:pt>
                <c:pt idx="33">
                  <c:v>2.1922534460374508E-6</c:v>
                </c:pt>
                <c:pt idx="34">
                  <c:v>2.1862163465168694E-6</c:v>
                </c:pt>
                <c:pt idx="35">
                  <c:v>2.2139045239592514E-6</c:v>
                </c:pt>
                <c:pt idx="36">
                  <c:v>2.2692557939392893E-6</c:v>
                </c:pt>
                <c:pt idx="37">
                  <c:v>2.2941236942297094E-6</c:v>
                </c:pt>
                <c:pt idx="38">
                  <c:v>2.3240435975131848E-6</c:v>
                </c:pt>
                <c:pt idx="39">
                  <c:v>2.3544235752970201E-6</c:v>
                </c:pt>
                <c:pt idx="40">
                  <c:v>2.3831970071676254E-6</c:v>
                </c:pt>
                <c:pt idx="41">
                  <c:v>2.4092125706198572E-6</c:v>
                </c:pt>
                <c:pt idx="42">
                  <c:v>2.4367155240766534E-6</c:v>
                </c:pt>
                <c:pt idx="43">
                  <c:v>2.4652630273061971E-6</c:v>
                </c:pt>
                <c:pt idx="44">
                  <c:v>2.4975727041014802E-6</c:v>
                </c:pt>
                <c:pt idx="45">
                  <c:v>2.53148036883834E-6</c:v>
                </c:pt>
              </c:numCache>
            </c:numRef>
          </c:val>
          <c:smooth val="0"/>
          <c:extLst>
            <c:ext xmlns:c16="http://schemas.microsoft.com/office/drawing/2014/chart" uri="{C3380CC4-5D6E-409C-BE32-E72D297353CC}">
              <c16:uniqueId val="{00000007-7CEA-4CF4-A402-C815AB0A0B1C}"/>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CN_Summary_fueltax!$A$122</c:f>
          <c:strCache>
            <c:ptCount val="1"/>
            <c:pt idx="0">
              <c:v>Heavy Fuel 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CN_Summary_fueltax!$A$124</c:f>
              <c:strCache>
                <c:ptCount val="1"/>
                <c:pt idx="0">
                  <c:v>Transportation Sector</c:v>
                </c:pt>
              </c:strCache>
            </c:strRef>
          </c:tx>
          <c:spPr>
            <a:ln w="28575" cap="rnd">
              <a:solidFill>
                <a:schemeClr val="accent2"/>
              </a:solidFill>
              <a:round/>
            </a:ln>
            <a:effectLst/>
          </c:spPr>
          <c:marker>
            <c:symbol val="none"/>
          </c:marker>
          <c:val>
            <c:numRef>
              <c:f>CN_Summary_fueltax!$B$124:$AU$124</c:f>
              <c:numCache>
                <c:formatCode>General</c:formatCode>
                <c:ptCount val="46"/>
                <c:pt idx="0">
                  <c:v>0</c:v>
                </c:pt>
                <c:pt idx="1">
                  <c:v>0</c:v>
                </c:pt>
                <c:pt idx="2">
                  <c:v>0</c:v>
                </c:pt>
                <c:pt idx="3">
                  <c:v>0</c:v>
                </c:pt>
                <c:pt idx="4">
                  <c:v>0</c:v>
                </c:pt>
                <c:pt idx="5">
                  <c:v>5.2993142562114544E-6</c:v>
                </c:pt>
                <c:pt idx="6">
                  <c:v>7.134262544746331E-6</c:v>
                </c:pt>
                <c:pt idx="7">
                  <c:v>5.415439024833981E-6</c:v>
                </c:pt>
                <c:pt idx="8">
                  <c:v>5.5352237360282719E-6</c:v>
                </c:pt>
                <c:pt idx="9">
                  <c:v>6.3442516774764572E-6</c:v>
                </c:pt>
                <c:pt idx="10">
                  <c:v>7.2442051743237067E-6</c:v>
                </c:pt>
                <c:pt idx="11">
                  <c:v>7.2641395928013526E-6</c:v>
                </c:pt>
                <c:pt idx="12">
                  <c:v>7.4691273045003916E-6</c:v>
                </c:pt>
                <c:pt idx="13">
                  <c:v>7.8457583473153725E-6</c:v>
                </c:pt>
                <c:pt idx="14">
                  <c:v>7.9231949126372576E-6</c:v>
                </c:pt>
                <c:pt idx="15">
                  <c:v>8.4983604909104489E-6</c:v>
                </c:pt>
                <c:pt idx="16">
                  <c:v>8.7761538837446212E-6</c:v>
                </c:pt>
                <c:pt idx="17">
                  <c:v>8.562095775329125E-6</c:v>
                </c:pt>
                <c:pt idx="18">
                  <c:v>8.7814789744281632E-6</c:v>
                </c:pt>
                <c:pt idx="19">
                  <c:v>8.8804080489252947E-6</c:v>
                </c:pt>
                <c:pt idx="20">
                  <c:v>9.2049976227859865E-6</c:v>
                </c:pt>
                <c:pt idx="21">
                  <c:v>8.9302514555677557E-6</c:v>
                </c:pt>
                <c:pt idx="22">
                  <c:v>9.0197056960813217E-6</c:v>
                </c:pt>
                <c:pt idx="23">
                  <c:v>9.1298141294425317E-6</c:v>
                </c:pt>
                <c:pt idx="24">
                  <c:v>9.2805832290444368E-6</c:v>
                </c:pt>
                <c:pt idx="25">
                  <c:v>9.3895496307357009E-6</c:v>
                </c:pt>
                <c:pt idx="26">
                  <c:v>9.5269815979315978E-6</c:v>
                </c:pt>
                <c:pt idx="27">
                  <c:v>9.5702114480376526E-6</c:v>
                </c:pt>
                <c:pt idx="28">
                  <c:v>9.7595539456856552E-6</c:v>
                </c:pt>
                <c:pt idx="29">
                  <c:v>1.0022117408712408E-5</c:v>
                </c:pt>
                <c:pt idx="30">
                  <c:v>1.0256775475092991E-5</c:v>
                </c:pt>
                <c:pt idx="31">
                  <c:v>1.0227212815392532E-5</c:v>
                </c:pt>
                <c:pt idx="32">
                  <c:v>1.0694911199085275E-5</c:v>
                </c:pt>
                <c:pt idx="33">
                  <c:v>1.0757136429416618E-5</c:v>
                </c:pt>
                <c:pt idx="34">
                  <c:v>1.0797332225235353E-5</c:v>
                </c:pt>
                <c:pt idx="35">
                  <c:v>1.0928524081800483E-5</c:v>
                </c:pt>
                <c:pt idx="36">
                  <c:v>1.1179820184583582E-5</c:v>
                </c:pt>
                <c:pt idx="37">
                  <c:v>1.1359268004944627E-5</c:v>
                </c:pt>
                <c:pt idx="38">
                  <c:v>1.1538802376564271E-5</c:v>
                </c:pt>
                <c:pt idx="39">
                  <c:v>1.1693897043869935E-5</c:v>
                </c:pt>
                <c:pt idx="40">
                  <c:v>1.1842765766265813E-5</c:v>
                </c:pt>
                <c:pt idx="41">
                  <c:v>1.2002319400892797E-5</c:v>
                </c:pt>
                <c:pt idx="42">
                  <c:v>1.2176049080662055E-5</c:v>
                </c:pt>
                <c:pt idx="43">
                  <c:v>1.2310754164829173E-5</c:v>
                </c:pt>
                <c:pt idx="44">
                  <c:v>1.2498689646733302E-5</c:v>
                </c:pt>
                <c:pt idx="45">
                  <c:v>1.2681536196549483E-5</c:v>
                </c:pt>
              </c:numCache>
            </c:numRef>
          </c:val>
          <c:smooth val="0"/>
          <c:extLst>
            <c:ext xmlns:c16="http://schemas.microsoft.com/office/drawing/2014/chart" uri="{C3380CC4-5D6E-409C-BE32-E72D297353CC}">
              <c16:uniqueId val="{00000000-5F51-4121-8B59-FFC9A416B37E}"/>
            </c:ext>
          </c:extLst>
        </c:ser>
        <c:ser>
          <c:idx val="2"/>
          <c:order val="1"/>
          <c:tx>
            <c:strRef>
              <c:f>CN_Summary_fueltax!$A$125</c:f>
              <c:strCache>
                <c:ptCount val="1"/>
                <c:pt idx="0">
                  <c:v>Electricity Sector</c:v>
                </c:pt>
              </c:strCache>
            </c:strRef>
          </c:tx>
          <c:spPr>
            <a:ln w="28575" cap="rnd">
              <a:solidFill>
                <a:schemeClr val="accent3"/>
              </a:solidFill>
              <a:round/>
            </a:ln>
            <a:effectLst/>
          </c:spPr>
          <c:marker>
            <c:symbol val="none"/>
          </c:marker>
          <c:val>
            <c:numRef>
              <c:f>CN_Summary_fueltax!$B$125:$AU$125</c:f>
              <c:numCache>
                <c:formatCode>General</c:formatCode>
                <c:ptCount val="46"/>
                <c:pt idx="0">
                  <c:v>0</c:v>
                </c:pt>
                <c:pt idx="1">
                  <c:v>0</c:v>
                </c:pt>
                <c:pt idx="2">
                  <c:v>0</c:v>
                </c:pt>
                <c:pt idx="3">
                  <c:v>0</c:v>
                </c:pt>
                <c:pt idx="4">
                  <c:v>0</c:v>
                </c:pt>
                <c:pt idx="5">
                  <c:v>5.2993142562114544E-6</c:v>
                </c:pt>
                <c:pt idx="6">
                  <c:v>7.134262544746331E-6</c:v>
                </c:pt>
                <c:pt idx="7">
                  <c:v>7.6186707390279693E-6</c:v>
                </c:pt>
                <c:pt idx="8">
                  <c:v>8.3646957234072818E-6</c:v>
                </c:pt>
                <c:pt idx="9">
                  <c:v>9.2021904222410376E-6</c:v>
                </c:pt>
                <c:pt idx="10">
                  <c:v>9.7863335370255954E-6</c:v>
                </c:pt>
                <c:pt idx="11">
                  <c:v>1.006904746993332E-5</c:v>
                </c:pt>
                <c:pt idx="12">
                  <c:v>1.0414650972736606E-5</c:v>
                </c:pt>
                <c:pt idx="13">
                  <c:v>1.076508021999797E-5</c:v>
                </c:pt>
                <c:pt idx="14">
                  <c:v>1.0865178276050342E-5</c:v>
                </c:pt>
                <c:pt idx="15">
                  <c:v>1.1050292215702024E-5</c:v>
                </c:pt>
                <c:pt idx="16">
                  <c:v>1.1321663756009541E-5</c:v>
                </c:pt>
                <c:pt idx="17">
                  <c:v>1.1414367442923488E-5</c:v>
                </c:pt>
                <c:pt idx="18">
                  <c:v>1.1583925068681947E-5</c:v>
                </c:pt>
                <c:pt idx="19">
                  <c:v>1.174929889102472E-5</c:v>
                </c:pt>
                <c:pt idx="20">
                  <c:v>1.1818222362514445E-5</c:v>
                </c:pt>
                <c:pt idx="21">
                  <c:v>1.1745193394090073E-5</c:v>
                </c:pt>
                <c:pt idx="22">
                  <c:v>1.1695433497686199E-5</c:v>
                </c:pt>
                <c:pt idx="23">
                  <c:v>1.1838825572136379E-5</c:v>
                </c:pt>
                <c:pt idx="24">
                  <c:v>1.1987532161168068E-5</c:v>
                </c:pt>
                <c:pt idx="25">
                  <c:v>1.2028667158017141E-5</c:v>
                </c:pt>
                <c:pt idx="26">
                  <c:v>1.2271859551789574E-5</c:v>
                </c:pt>
                <c:pt idx="27">
                  <c:v>1.2305553711918064E-5</c:v>
                </c:pt>
                <c:pt idx="28">
                  <c:v>1.2302695955615412E-5</c:v>
                </c:pt>
                <c:pt idx="29">
                  <c:v>1.2285967626038897E-5</c:v>
                </c:pt>
                <c:pt idx="30">
                  <c:v>1.2330157436159399E-5</c:v>
                </c:pt>
                <c:pt idx="31">
                  <c:v>1.225347387844946E-5</c:v>
                </c:pt>
                <c:pt idx="32">
                  <c:v>1.241487214098547E-5</c:v>
                </c:pt>
                <c:pt idx="33">
                  <c:v>1.253933728081449E-5</c:v>
                </c:pt>
                <c:pt idx="34">
                  <c:v>1.2616258339499899E-5</c:v>
                </c:pt>
                <c:pt idx="35">
                  <c:v>1.2777135132502811E-5</c:v>
                </c:pt>
                <c:pt idx="36">
                  <c:v>1.2703078620332406E-5</c:v>
                </c:pt>
                <c:pt idx="37">
                  <c:v>1.2740466089886933E-5</c:v>
                </c:pt>
                <c:pt idx="38">
                  <c:v>1.2812144761681219E-5</c:v>
                </c:pt>
                <c:pt idx="39">
                  <c:v>1.2892292122625763E-5</c:v>
                </c:pt>
                <c:pt idx="40">
                  <c:v>1.2973276269709681E-5</c:v>
                </c:pt>
                <c:pt idx="41">
                  <c:v>1.3047595437814566E-5</c:v>
                </c:pt>
                <c:pt idx="42">
                  <c:v>1.3121895059785856E-5</c:v>
                </c:pt>
                <c:pt idx="43">
                  <c:v>1.3165954539652251E-5</c:v>
                </c:pt>
                <c:pt idx="44">
                  <c:v>1.3216815900723877E-5</c:v>
                </c:pt>
                <c:pt idx="45">
                  <c:v>1.3274623204399289E-5</c:v>
                </c:pt>
              </c:numCache>
            </c:numRef>
          </c:val>
          <c:smooth val="0"/>
          <c:extLst>
            <c:ext xmlns:c16="http://schemas.microsoft.com/office/drawing/2014/chart" uri="{C3380CC4-5D6E-409C-BE32-E72D297353CC}">
              <c16:uniqueId val="{00000001-5F51-4121-8B59-FFC9A416B37E}"/>
            </c:ext>
          </c:extLst>
        </c:ser>
        <c:ser>
          <c:idx val="3"/>
          <c:order val="2"/>
          <c:tx>
            <c:strRef>
              <c:f>CN_Summary_fueltax!$A$126</c:f>
              <c:strCache>
                <c:ptCount val="1"/>
                <c:pt idx="0">
                  <c:v>Residential Buildings Sector</c:v>
                </c:pt>
              </c:strCache>
            </c:strRef>
          </c:tx>
          <c:spPr>
            <a:ln w="28575" cap="rnd">
              <a:solidFill>
                <a:schemeClr val="accent4"/>
              </a:solidFill>
              <a:round/>
            </a:ln>
            <a:effectLst/>
          </c:spPr>
          <c:marker>
            <c:symbol val="none"/>
          </c:marker>
          <c:val>
            <c:numRef>
              <c:f>CN_Summary_fueltax!$B$126:$AU$126</c:f>
              <c:numCache>
                <c:formatCode>General</c:formatCode>
                <c:ptCount val="46"/>
                <c:pt idx="0">
                  <c:v>0</c:v>
                </c:pt>
                <c:pt idx="1">
                  <c:v>0</c:v>
                </c:pt>
                <c:pt idx="2">
                  <c:v>0</c:v>
                </c:pt>
                <c:pt idx="3">
                  <c:v>0</c:v>
                </c:pt>
                <c:pt idx="4">
                  <c:v>0</c:v>
                </c:pt>
                <c:pt idx="5">
                  <c:v>5.2993142562114544E-6</c:v>
                </c:pt>
                <c:pt idx="6">
                  <c:v>7.134262544746331E-6</c:v>
                </c:pt>
                <c:pt idx="7">
                  <c:v>5.5674136702501357E-6</c:v>
                </c:pt>
                <c:pt idx="8">
                  <c:v>7.0105077320448027E-6</c:v>
                </c:pt>
                <c:pt idx="9">
                  <c:v>8.687525572417474E-6</c:v>
                </c:pt>
                <c:pt idx="10">
                  <c:v>1.0086671982972147E-5</c:v>
                </c:pt>
                <c:pt idx="11">
                  <c:v>1.099296939710293E-5</c:v>
                </c:pt>
                <c:pt idx="12">
                  <c:v>1.1963202287764607E-5</c:v>
                </c:pt>
                <c:pt idx="13">
                  <c:v>1.260724975224216E-5</c:v>
                </c:pt>
                <c:pt idx="14">
                  <c:v>1.2755210516233119E-5</c:v>
                </c:pt>
                <c:pt idx="15">
                  <c:v>1.3095981248497272E-5</c:v>
                </c:pt>
                <c:pt idx="16">
                  <c:v>1.3567390144141407E-5</c:v>
                </c:pt>
                <c:pt idx="17">
                  <c:v>1.367490884323157E-5</c:v>
                </c:pt>
                <c:pt idx="18">
                  <c:v>1.4037161830339298E-5</c:v>
                </c:pt>
                <c:pt idx="19">
                  <c:v>1.4270938749598207E-5</c:v>
                </c:pt>
                <c:pt idx="20">
                  <c:v>1.4494487189243658E-5</c:v>
                </c:pt>
                <c:pt idx="21">
                  <c:v>1.4366523769203174E-5</c:v>
                </c:pt>
                <c:pt idx="22">
                  <c:v>1.4380260554772852E-5</c:v>
                </c:pt>
                <c:pt idx="23">
                  <c:v>1.4628739723643658E-5</c:v>
                </c:pt>
                <c:pt idx="24">
                  <c:v>1.4870100294963745E-5</c:v>
                </c:pt>
                <c:pt idx="25">
                  <c:v>1.4861049409520096E-5</c:v>
                </c:pt>
                <c:pt idx="26">
                  <c:v>1.5306868068811445E-5</c:v>
                </c:pt>
                <c:pt idx="27">
                  <c:v>1.549919258544651E-5</c:v>
                </c:pt>
                <c:pt idx="28">
                  <c:v>1.5673690012513324E-5</c:v>
                </c:pt>
                <c:pt idx="29">
                  <c:v>1.5845718027325675E-5</c:v>
                </c:pt>
                <c:pt idx="30">
                  <c:v>1.6176196368976397E-5</c:v>
                </c:pt>
                <c:pt idx="31">
                  <c:v>1.6425914323399957E-5</c:v>
                </c:pt>
                <c:pt idx="32">
                  <c:v>1.670165765289955E-5</c:v>
                </c:pt>
                <c:pt idx="33">
                  <c:v>1.6858991576951069E-5</c:v>
                </c:pt>
                <c:pt idx="34">
                  <c:v>1.6907894370402102E-5</c:v>
                </c:pt>
                <c:pt idx="35">
                  <c:v>1.7101664363483468E-5</c:v>
                </c:pt>
                <c:pt idx="36">
                  <c:v>1.7450223806932233E-5</c:v>
                </c:pt>
                <c:pt idx="37">
                  <c:v>1.7634253046626985E-5</c:v>
                </c:pt>
                <c:pt idx="38">
                  <c:v>1.7849349634911807E-5</c:v>
                </c:pt>
                <c:pt idx="39">
                  <c:v>1.8061173414987592E-5</c:v>
                </c:pt>
                <c:pt idx="40">
                  <c:v>1.8263078486063133E-5</c:v>
                </c:pt>
                <c:pt idx="41">
                  <c:v>1.844883838271415E-5</c:v>
                </c:pt>
                <c:pt idx="42">
                  <c:v>1.864840437024277E-5</c:v>
                </c:pt>
                <c:pt idx="43">
                  <c:v>1.8855601759896227E-5</c:v>
                </c:pt>
                <c:pt idx="44">
                  <c:v>1.9082092621113935E-5</c:v>
                </c:pt>
                <c:pt idx="45">
                  <c:v>1.9310643953532214E-5</c:v>
                </c:pt>
              </c:numCache>
            </c:numRef>
          </c:val>
          <c:smooth val="0"/>
          <c:extLst>
            <c:ext xmlns:c16="http://schemas.microsoft.com/office/drawing/2014/chart" uri="{C3380CC4-5D6E-409C-BE32-E72D297353CC}">
              <c16:uniqueId val="{00000002-5F51-4121-8B59-FFC9A416B37E}"/>
            </c:ext>
          </c:extLst>
        </c:ser>
        <c:ser>
          <c:idx val="4"/>
          <c:order val="3"/>
          <c:tx>
            <c:strRef>
              <c:f>CN_Summary_fueltax!$A$127</c:f>
              <c:strCache>
                <c:ptCount val="1"/>
                <c:pt idx="0">
                  <c:v>Commercial Buildings Sector</c:v>
                </c:pt>
              </c:strCache>
            </c:strRef>
          </c:tx>
          <c:spPr>
            <a:ln w="28575" cap="rnd">
              <a:solidFill>
                <a:schemeClr val="accent5"/>
              </a:solidFill>
              <a:round/>
            </a:ln>
            <a:effectLst/>
          </c:spPr>
          <c:marker>
            <c:symbol val="none"/>
          </c:marker>
          <c:val>
            <c:numRef>
              <c:f>CN_Summary_fueltax!$B$127:$AU$127</c:f>
              <c:numCache>
                <c:formatCode>General</c:formatCode>
                <c:ptCount val="46"/>
                <c:pt idx="0">
                  <c:v>0</c:v>
                </c:pt>
                <c:pt idx="1">
                  <c:v>0</c:v>
                </c:pt>
                <c:pt idx="2">
                  <c:v>0</c:v>
                </c:pt>
                <c:pt idx="3">
                  <c:v>0</c:v>
                </c:pt>
                <c:pt idx="4">
                  <c:v>0</c:v>
                </c:pt>
                <c:pt idx="5">
                  <c:v>5.2993142562114544E-6</c:v>
                </c:pt>
                <c:pt idx="6">
                  <c:v>7.134262544746331E-6</c:v>
                </c:pt>
                <c:pt idx="7">
                  <c:v>5.5674136702501357E-6</c:v>
                </c:pt>
                <c:pt idx="8">
                  <c:v>7.0105077320448027E-6</c:v>
                </c:pt>
                <c:pt idx="9">
                  <c:v>8.687525572417474E-6</c:v>
                </c:pt>
                <c:pt idx="10">
                  <c:v>1.0086671982972147E-5</c:v>
                </c:pt>
                <c:pt idx="11">
                  <c:v>1.099296939710293E-5</c:v>
                </c:pt>
                <c:pt idx="12">
                  <c:v>1.1963202287764607E-5</c:v>
                </c:pt>
                <c:pt idx="13">
                  <c:v>1.260724975224216E-5</c:v>
                </c:pt>
                <c:pt idx="14">
                  <c:v>1.2755210516233119E-5</c:v>
                </c:pt>
                <c:pt idx="15">
                  <c:v>1.3095981248497272E-5</c:v>
                </c:pt>
                <c:pt idx="16">
                  <c:v>1.3567390144141407E-5</c:v>
                </c:pt>
                <c:pt idx="17">
                  <c:v>1.367490884323157E-5</c:v>
                </c:pt>
                <c:pt idx="18">
                  <c:v>1.4037161830339298E-5</c:v>
                </c:pt>
                <c:pt idx="19">
                  <c:v>1.4270938749598207E-5</c:v>
                </c:pt>
                <c:pt idx="20">
                  <c:v>1.4494487189243658E-5</c:v>
                </c:pt>
                <c:pt idx="21">
                  <c:v>1.4366523769203174E-5</c:v>
                </c:pt>
                <c:pt idx="22">
                  <c:v>1.4380260554772852E-5</c:v>
                </c:pt>
                <c:pt idx="23">
                  <c:v>1.4628739723643658E-5</c:v>
                </c:pt>
                <c:pt idx="24">
                  <c:v>1.4870100294963745E-5</c:v>
                </c:pt>
                <c:pt idx="25">
                  <c:v>1.4861049409520096E-5</c:v>
                </c:pt>
                <c:pt idx="26">
                  <c:v>1.5306868068811445E-5</c:v>
                </c:pt>
                <c:pt idx="27">
                  <c:v>1.549919258544651E-5</c:v>
                </c:pt>
                <c:pt idx="28">
                  <c:v>1.5673690012513324E-5</c:v>
                </c:pt>
                <c:pt idx="29">
                  <c:v>1.5845718027325675E-5</c:v>
                </c:pt>
                <c:pt idx="30">
                  <c:v>1.6176196368976397E-5</c:v>
                </c:pt>
                <c:pt idx="31">
                  <c:v>1.6425914323399957E-5</c:v>
                </c:pt>
                <c:pt idx="32">
                  <c:v>1.670165765289955E-5</c:v>
                </c:pt>
                <c:pt idx="33">
                  <c:v>1.6858991576951069E-5</c:v>
                </c:pt>
                <c:pt idx="34">
                  <c:v>1.6907894370402102E-5</c:v>
                </c:pt>
                <c:pt idx="35">
                  <c:v>1.7101664363483468E-5</c:v>
                </c:pt>
                <c:pt idx="36">
                  <c:v>1.7450223806932233E-5</c:v>
                </c:pt>
                <c:pt idx="37">
                  <c:v>1.7634253046626985E-5</c:v>
                </c:pt>
                <c:pt idx="38">
                  <c:v>1.7849349634911807E-5</c:v>
                </c:pt>
                <c:pt idx="39">
                  <c:v>1.8061173414987592E-5</c:v>
                </c:pt>
                <c:pt idx="40">
                  <c:v>1.8263078486063133E-5</c:v>
                </c:pt>
                <c:pt idx="41">
                  <c:v>1.844883838271415E-5</c:v>
                </c:pt>
                <c:pt idx="42">
                  <c:v>1.864840437024277E-5</c:v>
                </c:pt>
                <c:pt idx="43">
                  <c:v>1.8855601759896227E-5</c:v>
                </c:pt>
                <c:pt idx="44">
                  <c:v>1.9082092621113935E-5</c:v>
                </c:pt>
                <c:pt idx="45">
                  <c:v>1.9310643953532214E-5</c:v>
                </c:pt>
              </c:numCache>
            </c:numRef>
          </c:val>
          <c:smooth val="0"/>
          <c:extLst>
            <c:ext xmlns:c16="http://schemas.microsoft.com/office/drawing/2014/chart" uri="{C3380CC4-5D6E-409C-BE32-E72D297353CC}">
              <c16:uniqueId val="{00000003-5F51-4121-8B59-FFC9A416B37E}"/>
            </c:ext>
          </c:extLst>
        </c:ser>
        <c:ser>
          <c:idx val="5"/>
          <c:order val="4"/>
          <c:tx>
            <c:strRef>
              <c:f>CN_Summary_fueltax!$A$128</c:f>
              <c:strCache>
                <c:ptCount val="1"/>
                <c:pt idx="0">
                  <c:v>Industry Sector</c:v>
                </c:pt>
              </c:strCache>
            </c:strRef>
          </c:tx>
          <c:spPr>
            <a:ln w="28575" cap="rnd">
              <a:solidFill>
                <a:schemeClr val="accent6"/>
              </a:solidFill>
              <a:round/>
            </a:ln>
            <a:effectLst/>
          </c:spPr>
          <c:marker>
            <c:symbol val="none"/>
          </c:marker>
          <c:val>
            <c:numRef>
              <c:f>CN_Summary_fueltax!$B$128:$AU$128</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4-5F51-4121-8B59-FFC9A416B37E}"/>
            </c:ext>
          </c:extLst>
        </c:ser>
        <c:ser>
          <c:idx val="6"/>
          <c:order val="5"/>
          <c:tx>
            <c:strRef>
              <c:f>CN_Summary_fueltax!$A$129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CN_Summary_fueltax!$B$129:$AU$129</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5-5F51-4121-8B59-FFC9A416B37E}"/>
            </c:ext>
          </c:extLst>
        </c:ser>
        <c:ser>
          <c:idx val="7"/>
          <c:order val="6"/>
          <c:tx>
            <c:strRef>
              <c:f>CN_Summary_fueltax!$A$130</c:f>
              <c:strCache>
                <c:ptCount val="1"/>
                <c:pt idx="0">
                  <c:v>LULUCF Sector</c:v>
                </c:pt>
              </c:strCache>
            </c:strRef>
          </c:tx>
          <c:spPr>
            <a:ln w="28575" cap="rnd">
              <a:solidFill>
                <a:schemeClr val="accent2">
                  <a:lumMod val="60000"/>
                </a:schemeClr>
              </a:solidFill>
              <a:round/>
            </a:ln>
            <a:effectLst/>
          </c:spPr>
          <c:marker>
            <c:symbol val="none"/>
          </c:marker>
          <c:val>
            <c:numRef>
              <c:f>CN_Summary_fueltax!$B$130:$AU$130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5F51-4121-8B59-FFC9A416B37E}"/>
            </c:ext>
          </c:extLst>
        </c:ser>
        <c:ser>
          <c:idx val="8"/>
          <c:order val="7"/>
          <c:tx>
            <c:strRef>
              <c:f>CN_Summary_fueltax!$A$131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CN_Summary_fueltax!$B$131:$AU$131</c:f>
              <c:numCache>
                <c:formatCode>General</c:formatCode>
                <c:ptCount val="46"/>
                <c:pt idx="0">
                  <c:v>0</c:v>
                </c:pt>
                <c:pt idx="1">
                  <c:v>0</c:v>
                </c:pt>
                <c:pt idx="2">
                  <c:v>0</c:v>
                </c:pt>
                <c:pt idx="3">
                  <c:v>0</c:v>
                </c:pt>
                <c:pt idx="4">
                  <c:v>0</c:v>
                </c:pt>
                <c:pt idx="5">
                  <c:v>5.2993142562114544E-6</c:v>
                </c:pt>
                <c:pt idx="6">
                  <c:v>7.134262544746331E-6</c:v>
                </c:pt>
                <c:pt idx="7">
                  <c:v>5.8299626244456461E-6</c:v>
                </c:pt>
                <c:pt idx="8">
                  <c:v>7.6393367685710741E-6</c:v>
                </c:pt>
                <c:pt idx="9">
                  <c:v>9.6737055301550983E-6</c:v>
                </c:pt>
                <c:pt idx="10">
                  <c:v>1.1319790243106661E-5</c:v>
                </c:pt>
                <c:pt idx="11">
                  <c:v>1.2614216438980526E-5</c:v>
                </c:pt>
                <c:pt idx="12">
                  <c:v>1.4048350901920797E-5</c:v>
                </c:pt>
                <c:pt idx="13">
                  <c:v>1.4632851706837647E-5</c:v>
                </c:pt>
                <c:pt idx="14">
                  <c:v>1.4891634064566694E-5</c:v>
                </c:pt>
                <c:pt idx="15">
                  <c:v>1.5209812696339424E-5</c:v>
                </c:pt>
                <c:pt idx="16">
                  <c:v>1.5638149465351664E-5</c:v>
                </c:pt>
                <c:pt idx="17">
                  <c:v>1.5772293977507875E-5</c:v>
                </c:pt>
                <c:pt idx="18">
                  <c:v>1.6069833170398794E-5</c:v>
                </c:pt>
                <c:pt idx="19">
                  <c:v>1.630849181209417E-5</c:v>
                </c:pt>
                <c:pt idx="20">
                  <c:v>1.6499421093565588E-5</c:v>
                </c:pt>
                <c:pt idx="21">
                  <c:v>1.6368136738225353E-5</c:v>
                </c:pt>
                <c:pt idx="22">
                  <c:v>1.6361153429863251E-5</c:v>
                </c:pt>
                <c:pt idx="23">
                  <c:v>1.6602311748628704E-5</c:v>
                </c:pt>
                <c:pt idx="24">
                  <c:v>1.6862985967213953E-5</c:v>
                </c:pt>
                <c:pt idx="25">
                  <c:v>1.6839432431116224E-5</c:v>
                </c:pt>
                <c:pt idx="26">
                  <c:v>1.7270276770915609E-5</c:v>
                </c:pt>
                <c:pt idx="27">
                  <c:v>1.74668658475215E-5</c:v>
                </c:pt>
                <c:pt idx="28">
                  <c:v>1.7615829497844768E-5</c:v>
                </c:pt>
                <c:pt idx="29">
                  <c:v>1.7759668810174361E-5</c:v>
                </c:pt>
                <c:pt idx="30">
                  <c:v>1.8066576529600047E-5</c:v>
                </c:pt>
                <c:pt idx="31">
                  <c:v>1.8335049740643953E-5</c:v>
                </c:pt>
                <c:pt idx="32">
                  <c:v>1.8534804197792268E-5</c:v>
                </c:pt>
                <c:pt idx="33">
                  <c:v>1.8656934472577954E-5</c:v>
                </c:pt>
                <c:pt idx="34">
                  <c:v>1.8727638496314985E-5</c:v>
                </c:pt>
                <c:pt idx="35">
                  <c:v>1.8905460260602596E-5</c:v>
                </c:pt>
                <c:pt idx="36">
                  <c:v>1.9224037309803926E-5</c:v>
                </c:pt>
                <c:pt idx="37">
                  <c:v>1.9385087430445189E-5</c:v>
                </c:pt>
                <c:pt idx="38">
                  <c:v>1.9576467809162058E-5</c:v>
                </c:pt>
                <c:pt idx="39">
                  <c:v>1.976855425318137E-5</c:v>
                </c:pt>
                <c:pt idx="40">
                  <c:v>1.9950630705376357E-5</c:v>
                </c:pt>
                <c:pt idx="41">
                  <c:v>2.0115493809174452E-5</c:v>
                </c:pt>
                <c:pt idx="42">
                  <c:v>2.0293341944661528E-5</c:v>
                </c:pt>
                <c:pt idx="43">
                  <c:v>2.0487560309504671E-5</c:v>
                </c:pt>
                <c:pt idx="44">
                  <c:v>2.0692802285761322E-5</c:v>
                </c:pt>
                <c:pt idx="45">
                  <c:v>2.0895030894058151E-5</c:v>
                </c:pt>
              </c:numCache>
            </c:numRef>
          </c:val>
          <c:smooth val="0"/>
          <c:extLst>
            <c:ext xmlns:c16="http://schemas.microsoft.com/office/drawing/2014/chart" uri="{C3380CC4-5D6E-409C-BE32-E72D297353CC}">
              <c16:uniqueId val="{00000007-5F51-4121-8B59-FFC9A416B37E}"/>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CN_Summary_fueltax!$A$132</c:f>
          <c:strCache>
            <c:ptCount val="1"/>
            <c:pt idx="0">
              <c:v>LPG Propane or Butane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CN_Summary_fueltax!$A$134</c:f>
              <c:strCache>
                <c:ptCount val="1"/>
                <c:pt idx="0">
                  <c:v>Transportation Sector</c:v>
                </c:pt>
              </c:strCache>
            </c:strRef>
          </c:tx>
          <c:spPr>
            <a:ln w="28575" cap="rnd">
              <a:solidFill>
                <a:schemeClr val="accent2"/>
              </a:solidFill>
              <a:round/>
            </a:ln>
            <a:effectLst/>
          </c:spPr>
          <c:marker>
            <c:symbol val="none"/>
          </c:marker>
          <c:val>
            <c:numRef>
              <c:f>CN_Summary_fueltax!$B$134:$AU$134</c:f>
              <c:numCache>
                <c:formatCode>General</c:formatCode>
                <c:ptCount val="46"/>
                <c:pt idx="0">
                  <c:v>0</c:v>
                </c:pt>
                <c:pt idx="1">
                  <c:v>0</c:v>
                </c:pt>
                <c:pt idx="2">
                  <c:v>0</c:v>
                </c:pt>
                <c:pt idx="3">
                  <c:v>0</c:v>
                </c:pt>
                <c:pt idx="4">
                  <c:v>0</c:v>
                </c:pt>
                <c:pt idx="5">
                  <c:v>7.7848723652669664E-7</c:v>
                </c:pt>
                <c:pt idx="6">
                  <c:v>1.0748876813970058E-6</c:v>
                </c:pt>
                <c:pt idx="7">
                  <c:v>1.158273577124514E-6</c:v>
                </c:pt>
                <c:pt idx="8">
                  <c:v>1.2002568734053422E-6</c:v>
                </c:pt>
                <c:pt idx="9">
                  <c:v>1.1812598296832889E-6</c:v>
                </c:pt>
                <c:pt idx="10">
                  <c:v>1.1858352939775514E-6</c:v>
                </c:pt>
                <c:pt idx="11">
                  <c:v>1.1955024572999078E-6</c:v>
                </c:pt>
                <c:pt idx="12">
                  <c:v>1.182146968045787E-6</c:v>
                </c:pt>
                <c:pt idx="13">
                  <c:v>1.1799551669797949E-6</c:v>
                </c:pt>
                <c:pt idx="14">
                  <c:v>1.1960873679292094E-6</c:v>
                </c:pt>
                <c:pt idx="15">
                  <c:v>1.2100945609485655E-6</c:v>
                </c:pt>
                <c:pt idx="16">
                  <c:v>1.2849485076989369E-6</c:v>
                </c:pt>
                <c:pt idx="17">
                  <c:v>1.2967823686268006E-6</c:v>
                </c:pt>
                <c:pt idx="18">
                  <c:v>1.3120658036461729E-6</c:v>
                </c:pt>
                <c:pt idx="19">
                  <c:v>1.3222822844770722E-6</c:v>
                </c:pt>
                <c:pt idx="20">
                  <c:v>1.3333733519402267E-6</c:v>
                </c:pt>
                <c:pt idx="21">
                  <c:v>1.3360659670428947E-6</c:v>
                </c:pt>
                <c:pt idx="22">
                  <c:v>1.3469772757979334E-6</c:v>
                </c:pt>
                <c:pt idx="23">
                  <c:v>1.3707524046024505E-6</c:v>
                </c:pt>
                <c:pt idx="24">
                  <c:v>1.3845525837280211E-6</c:v>
                </c:pt>
                <c:pt idx="25">
                  <c:v>1.3909262626899567E-6</c:v>
                </c:pt>
                <c:pt idx="26">
                  <c:v>1.4017765162428867E-6</c:v>
                </c:pt>
                <c:pt idx="27">
                  <c:v>1.4130483286215338E-6</c:v>
                </c:pt>
                <c:pt idx="28">
                  <c:v>1.4228564299434708E-6</c:v>
                </c:pt>
                <c:pt idx="29">
                  <c:v>1.4228668299485291E-6</c:v>
                </c:pt>
                <c:pt idx="30">
                  <c:v>1.4350282910357226E-6</c:v>
                </c:pt>
                <c:pt idx="31">
                  <c:v>1.4422738669734333E-6</c:v>
                </c:pt>
                <c:pt idx="32">
                  <c:v>1.4553931147333468E-6</c:v>
                </c:pt>
                <c:pt idx="33">
                  <c:v>1.467522210287558E-6</c:v>
                </c:pt>
                <c:pt idx="34">
                  <c:v>1.4784501949127759E-6</c:v>
                </c:pt>
                <c:pt idx="35">
                  <c:v>1.4934350780628085E-6</c:v>
                </c:pt>
                <c:pt idx="36">
                  <c:v>1.4967146935763568E-6</c:v>
                </c:pt>
                <c:pt idx="37">
                  <c:v>1.506634764778915E-6</c:v>
                </c:pt>
                <c:pt idx="38">
                  <c:v>1.5169564619374711E-6</c:v>
                </c:pt>
                <c:pt idx="39">
                  <c:v>1.5279762092503031E-6</c:v>
                </c:pt>
                <c:pt idx="40">
                  <c:v>1.5396536995357646E-6</c:v>
                </c:pt>
                <c:pt idx="41">
                  <c:v>1.5498462019640253E-6</c:v>
                </c:pt>
                <c:pt idx="42">
                  <c:v>1.5602494031911426E-6</c:v>
                </c:pt>
                <c:pt idx="43">
                  <c:v>1.5698853822173119E-6</c:v>
                </c:pt>
                <c:pt idx="44">
                  <c:v>1.5796912374752843E-6</c:v>
                </c:pt>
                <c:pt idx="45">
                  <c:v>1.5896847026407457E-6</c:v>
                </c:pt>
              </c:numCache>
            </c:numRef>
          </c:val>
          <c:smooth val="0"/>
          <c:extLst>
            <c:ext xmlns:c16="http://schemas.microsoft.com/office/drawing/2014/chart" uri="{C3380CC4-5D6E-409C-BE32-E72D297353CC}">
              <c16:uniqueId val="{00000000-7586-4002-9AA8-B0E9155F0594}"/>
            </c:ext>
          </c:extLst>
        </c:ser>
        <c:ser>
          <c:idx val="2"/>
          <c:order val="1"/>
          <c:tx>
            <c:strRef>
              <c:f>CN_Summary_fueltax!$A$135</c:f>
              <c:strCache>
                <c:ptCount val="1"/>
                <c:pt idx="0">
                  <c:v>Electricity Sector</c:v>
                </c:pt>
              </c:strCache>
            </c:strRef>
          </c:tx>
          <c:spPr>
            <a:ln w="28575" cap="rnd">
              <a:solidFill>
                <a:schemeClr val="accent3"/>
              </a:solidFill>
              <a:round/>
            </a:ln>
            <a:effectLst/>
          </c:spPr>
          <c:marker>
            <c:symbol val="none"/>
          </c:marker>
          <c:val>
            <c:numRef>
              <c:f>CN_Summary_fueltax!$B$135:$AU$135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7586-4002-9AA8-B0E9155F0594}"/>
            </c:ext>
          </c:extLst>
        </c:ser>
        <c:ser>
          <c:idx val="3"/>
          <c:order val="2"/>
          <c:tx>
            <c:strRef>
              <c:f>CN_Summary_fueltax!$A$136</c:f>
              <c:strCache>
                <c:ptCount val="1"/>
                <c:pt idx="0">
                  <c:v>Residential Buildings Sector</c:v>
                </c:pt>
              </c:strCache>
            </c:strRef>
          </c:tx>
          <c:spPr>
            <a:ln w="28575" cap="rnd">
              <a:solidFill>
                <a:schemeClr val="accent4"/>
              </a:solidFill>
              <a:round/>
            </a:ln>
            <a:effectLst/>
          </c:spPr>
          <c:marker>
            <c:symbol val="none"/>
          </c:marker>
          <c:val>
            <c:numRef>
              <c:f>CN_Summary_fueltax!$B$136:$AU$136</c:f>
              <c:numCache>
                <c:formatCode>General</c:formatCode>
                <c:ptCount val="46"/>
                <c:pt idx="0">
                  <c:v>0</c:v>
                </c:pt>
                <c:pt idx="1">
                  <c:v>0</c:v>
                </c:pt>
                <c:pt idx="2">
                  <c:v>0</c:v>
                </c:pt>
                <c:pt idx="3">
                  <c:v>0</c:v>
                </c:pt>
                <c:pt idx="4">
                  <c:v>0</c:v>
                </c:pt>
                <c:pt idx="5">
                  <c:v>7.7848723652669664E-7</c:v>
                </c:pt>
                <c:pt idx="6">
                  <c:v>1.0748876813970058E-6</c:v>
                </c:pt>
                <c:pt idx="7">
                  <c:v>1.0678520677613427E-6</c:v>
                </c:pt>
                <c:pt idx="8">
                  <c:v>1.0805021648389604E-6</c:v>
                </c:pt>
                <c:pt idx="9">
                  <c:v>1.0737453954913488E-6</c:v>
                </c:pt>
                <c:pt idx="10">
                  <c:v>1.074027968475029E-6</c:v>
                </c:pt>
                <c:pt idx="11">
                  <c:v>1.0792065052531362E-6</c:v>
                </c:pt>
                <c:pt idx="12">
                  <c:v>1.0739711680116281E-6</c:v>
                </c:pt>
                <c:pt idx="13">
                  <c:v>1.0709291738284012E-6</c:v>
                </c:pt>
                <c:pt idx="14">
                  <c:v>1.078380909896156E-6</c:v>
                </c:pt>
                <c:pt idx="15">
                  <c:v>1.0890995426384374E-6</c:v>
                </c:pt>
                <c:pt idx="16">
                  <c:v>1.1251613738255319E-6</c:v>
                </c:pt>
                <c:pt idx="17">
                  <c:v>1.1433081275632575E-6</c:v>
                </c:pt>
                <c:pt idx="18">
                  <c:v>1.1599709225859413E-6</c:v>
                </c:pt>
                <c:pt idx="19">
                  <c:v>1.1737225384970157E-6</c:v>
                </c:pt>
                <c:pt idx="20">
                  <c:v>1.1870855000337919E-6</c:v>
                </c:pt>
                <c:pt idx="21">
                  <c:v>1.1954887992258287E-6</c:v>
                </c:pt>
                <c:pt idx="22">
                  <c:v>1.2063051237935651E-6</c:v>
                </c:pt>
                <c:pt idx="23">
                  <c:v>1.225020255034862E-6</c:v>
                </c:pt>
                <c:pt idx="24">
                  <c:v>1.2416225208985167E-6</c:v>
                </c:pt>
                <c:pt idx="25">
                  <c:v>1.2536718008205993E-6</c:v>
                </c:pt>
                <c:pt idx="26">
                  <c:v>1.2662271890292645E-6</c:v>
                </c:pt>
                <c:pt idx="27">
                  <c:v>1.2789590688309911E-6</c:v>
                </c:pt>
                <c:pt idx="28">
                  <c:v>1.2909432830143638E-6</c:v>
                </c:pt>
                <c:pt idx="29">
                  <c:v>1.2970475306270645E-6</c:v>
                </c:pt>
                <c:pt idx="30">
                  <c:v>1.3075020474290248E-6</c:v>
                </c:pt>
                <c:pt idx="31">
                  <c:v>1.3166355495148899E-6</c:v>
                </c:pt>
                <c:pt idx="32">
                  <c:v>1.3287697815523655E-6</c:v>
                </c:pt>
                <c:pt idx="33">
                  <c:v>1.3415615069189227E-6</c:v>
                </c:pt>
                <c:pt idx="34">
                  <c:v>1.3541459789534866E-6</c:v>
                </c:pt>
                <c:pt idx="35">
                  <c:v>1.3690243445384342E-6</c:v>
                </c:pt>
                <c:pt idx="36">
                  <c:v>1.3755799823943252E-6</c:v>
                </c:pt>
                <c:pt idx="37">
                  <c:v>1.3864139608464407E-6</c:v>
                </c:pt>
                <c:pt idx="38">
                  <c:v>1.397505667862798E-6</c:v>
                </c:pt>
                <c:pt idx="39">
                  <c:v>1.4090844341936731E-6</c:v>
                </c:pt>
                <c:pt idx="40">
                  <c:v>1.4212401153228337E-6</c:v>
                </c:pt>
                <c:pt idx="41">
                  <c:v>1.4328148035067267E-6</c:v>
                </c:pt>
                <c:pt idx="42">
                  <c:v>1.4442953958363707E-6</c:v>
                </c:pt>
                <c:pt idx="43">
                  <c:v>1.4552743355383018E-6</c:v>
                </c:pt>
                <c:pt idx="44">
                  <c:v>1.4661504438140757E-6</c:v>
                </c:pt>
                <c:pt idx="45">
                  <c:v>1.4771047508775417E-6</c:v>
                </c:pt>
              </c:numCache>
            </c:numRef>
          </c:val>
          <c:smooth val="0"/>
          <c:extLst>
            <c:ext xmlns:c16="http://schemas.microsoft.com/office/drawing/2014/chart" uri="{C3380CC4-5D6E-409C-BE32-E72D297353CC}">
              <c16:uniqueId val="{00000002-7586-4002-9AA8-B0E9155F0594}"/>
            </c:ext>
          </c:extLst>
        </c:ser>
        <c:ser>
          <c:idx val="4"/>
          <c:order val="3"/>
          <c:tx>
            <c:strRef>
              <c:f>CN_Summary_fueltax!$A$137</c:f>
              <c:strCache>
                <c:ptCount val="1"/>
                <c:pt idx="0">
                  <c:v>Commercial Buildings Sector</c:v>
                </c:pt>
              </c:strCache>
            </c:strRef>
          </c:tx>
          <c:spPr>
            <a:ln w="28575" cap="rnd">
              <a:solidFill>
                <a:schemeClr val="accent5"/>
              </a:solidFill>
              <a:round/>
            </a:ln>
            <a:effectLst/>
          </c:spPr>
          <c:marker>
            <c:symbol val="none"/>
          </c:marker>
          <c:val>
            <c:numRef>
              <c:f>CN_Summary_fueltax!$B$137:$AU$137</c:f>
              <c:numCache>
                <c:formatCode>General</c:formatCode>
                <c:ptCount val="46"/>
                <c:pt idx="0">
                  <c:v>0</c:v>
                </c:pt>
                <c:pt idx="1">
                  <c:v>0</c:v>
                </c:pt>
                <c:pt idx="2">
                  <c:v>0</c:v>
                </c:pt>
                <c:pt idx="3">
                  <c:v>0</c:v>
                </c:pt>
                <c:pt idx="4">
                  <c:v>0</c:v>
                </c:pt>
                <c:pt idx="5">
                  <c:v>7.7848723652669664E-7</c:v>
                </c:pt>
                <c:pt idx="6">
                  <c:v>1.0748876813970058E-6</c:v>
                </c:pt>
                <c:pt idx="7">
                  <c:v>1.1444278042613383E-6</c:v>
                </c:pt>
                <c:pt idx="8">
                  <c:v>1.1895283410427214E-6</c:v>
                </c:pt>
                <c:pt idx="9">
                  <c:v>1.1738985846069332E-6</c:v>
                </c:pt>
                <c:pt idx="10">
                  <c:v>1.1778415231249822E-6</c:v>
                </c:pt>
                <c:pt idx="11">
                  <c:v>1.1876439894800115E-6</c:v>
                </c:pt>
                <c:pt idx="12">
                  <c:v>1.1749942474600081E-6</c:v>
                </c:pt>
                <c:pt idx="13">
                  <c:v>1.1721276964786512E-6</c:v>
                </c:pt>
                <c:pt idx="14">
                  <c:v>1.188064595401254E-6</c:v>
                </c:pt>
                <c:pt idx="15">
                  <c:v>1.2032203810660763E-6</c:v>
                </c:pt>
                <c:pt idx="16">
                  <c:v>1.2597582508841564E-6</c:v>
                </c:pt>
                <c:pt idx="17">
                  <c:v>1.274819175057435E-6</c:v>
                </c:pt>
                <c:pt idx="18">
                  <c:v>1.2892169946784724E-6</c:v>
                </c:pt>
                <c:pt idx="19">
                  <c:v>1.3009270439818953E-6</c:v>
                </c:pt>
                <c:pt idx="20">
                  <c:v>1.3133657675819358E-6</c:v>
                </c:pt>
                <c:pt idx="21">
                  <c:v>1.3173685521696274E-6</c:v>
                </c:pt>
                <c:pt idx="22">
                  <c:v>1.3290500672710691E-6</c:v>
                </c:pt>
                <c:pt idx="23">
                  <c:v>1.3541631951954798E-6</c:v>
                </c:pt>
                <c:pt idx="24">
                  <c:v>1.3701713033655059E-6</c:v>
                </c:pt>
                <c:pt idx="25">
                  <c:v>1.3781820070138124E-6</c:v>
                </c:pt>
                <c:pt idx="26">
                  <c:v>1.3900643557610585E-6</c:v>
                </c:pt>
                <c:pt idx="27">
                  <c:v>1.4025788338796335E-6</c:v>
                </c:pt>
                <c:pt idx="28">
                  <c:v>1.4136974087366739E-6</c:v>
                </c:pt>
                <c:pt idx="29">
                  <c:v>1.4147320471164847E-6</c:v>
                </c:pt>
                <c:pt idx="30">
                  <c:v>1.4273870077810983E-6</c:v>
                </c:pt>
                <c:pt idx="31">
                  <c:v>1.4357313679977072E-6</c:v>
                </c:pt>
                <c:pt idx="32">
                  <c:v>1.4498480541832934E-6</c:v>
                </c:pt>
                <c:pt idx="33">
                  <c:v>1.4633180492956547E-6</c:v>
                </c:pt>
                <c:pt idx="34">
                  <c:v>1.4756093882713009E-6</c:v>
                </c:pt>
                <c:pt idx="35">
                  <c:v>1.4919475336270771E-6</c:v>
                </c:pt>
                <c:pt idx="36">
                  <c:v>1.4959101514856104E-6</c:v>
                </c:pt>
                <c:pt idx="37">
                  <c:v>1.5069152598474373E-6</c:v>
                </c:pt>
                <c:pt idx="38">
                  <c:v>1.5183092458008077E-6</c:v>
                </c:pt>
                <c:pt idx="39">
                  <c:v>1.5304307812514561E-6</c:v>
                </c:pt>
                <c:pt idx="40">
                  <c:v>1.5432756066364825E-6</c:v>
                </c:pt>
                <c:pt idx="41">
                  <c:v>1.5546685536413914E-6</c:v>
                </c:pt>
                <c:pt idx="42">
                  <c:v>1.5661840961040924E-6</c:v>
                </c:pt>
                <c:pt idx="43">
                  <c:v>1.5769167821029535E-6</c:v>
                </c:pt>
                <c:pt idx="44">
                  <c:v>1.5877733309394606E-6</c:v>
                </c:pt>
                <c:pt idx="45">
                  <c:v>1.5988305112201867E-6</c:v>
                </c:pt>
              </c:numCache>
            </c:numRef>
          </c:val>
          <c:smooth val="0"/>
          <c:extLst>
            <c:ext xmlns:c16="http://schemas.microsoft.com/office/drawing/2014/chart" uri="{C3380CC4-5D6E-409C-BE32-E72D297353CC}">
              <c16:uniqueId val="{00000003-7586-4002-9AA8-B0E9155F0594}"/>
            </c:ext>
          </c:extLst>
        </c:ser>
        <c:ser>
          <c:idx val="5"/>
          <c:order val="4"/>
          <c:tx>
            <c:strRef>
              <c:f>CN_Summary_fueltax!$A$138</c:f>
              <c:strCache>
                <c:ptCount val="1"/>
                <c:pt idx="0">
                  <c:v>Industry Sector</c:v>
                </c:pt>
              </c:strCache>
            </c:strRef>
          </c:tx>
          <c:spPr>
            <a:ln w="28575" cap="rnd">
              <a:solidFill>
                <a:schemeClr val="accent6"/>
              </a:solidFill>
              <a:round/>
            </a:ln>
            <a:effectLst/>
          </c:spPr>
          <c:marker>
            <c:symbol val="none"/>
          </c:marker>
          <c:val>
            <c:numRef>
              <c:f>CN_Summary_fueltax!$B$138:$AU$138</c:f>
              <c:numCache>
                <c:formatCode>General</c:formatCode>
                <c:ptCount val="46"/>
                <c:pt idx="0">
                  <c:v>0</c:v>
                </c:pt>
                <c:pt idx="1">
                  <c:v>0</c:v>
                </c:pt>
                <c:pt idx="2">
                  <c:v>0</c:v>
                </c:pt>
                <c:pt idx="3">
                  <c:v>0</c:v>
                </c:pt>
                <c:pt idx="4">
                  <c:v>0</c:v>
                </c:pt>
                <c:pt idx="5">
                  <c:v>7.7848723652669664E-7</c:v>
                </c:pt>
                <c:pt idx="6">
                  <c:v>1.0748876813970058E-6</c:v>
                </c:pt>
                <c:pt idx="7">
                  <c:v>1.1980926354274104E-6</c:v>
                </c:pt>
                <c:pt idx="8">
                  <c:v>1.268466195313621E-6</c:v>
                </c:pt>
                <c:pt idx="9">
                  <c:v>1.2397398730163129E-6</c:v>
                </c:pt>
                <c:pt idx="10">
                  <c:v>1.2468039516243343E-6</c:v>
                </c:pt>
                <c:pt idx="11">
                  <c:v>1.2626709828235976E-6</c:v>
                </c:pt>
                <c:pt idx="12">
                  <c:v>1.2415414993247746E-6</c:v>
                </c:pt>
                <c:pt idx="13">
                  <c:v>1.2377270040489542E-6</c:v>
                </c:pt>
                <c:pt idx="14">
                  <c:v>1.2638370479413711E-6</c:v>
                </c:pt>
                <c:pt idx="15">
                  <c:v>1.2874276917377506E-6</c:v>
                </c:pt>
                <c:pt idx="16">
                  <c:v>1.348422669838046E-6</c:v>
                </c:pt>
                <c:pt idx="17">
                  <c:v>1.3705011941208349E-6</c:v>
                </c:pt>
                <c:pt idx="18">
                  <c:v>1.3886460642180775E-6</c:v>
                </c:pt>
                <c:pt idx="19">
                  <c:v>1.4072397897113625E-6</c:v>
                </c:pt>
                <c:pt idx="20">
                  <c:v>1.4272067335039419E-6</c:v>
                </c:pt>
                <c:pt idx="21">
                  <c:v>1.4330106890145611E-6</c:v>
                </c:pt>
                <c:pt idx="22">
                  <c:v>1.4523869148511186E-6</c:v>
                </c:pt>
                <c:pt idx="23">
                  <c:v>1.4942170507902153E-6</c:v>
                </c:pt>
                <c:pt idx="24">
                  <c:v>1.5196616380021663E-6</c:v>
                </c:pt>
                <c:pt idx="25">
                  <c:v>1.5319836563829878E-6</c:v>
                </c:pt>
                <c:pt idx="26">
                  <c:v>1.5517222945248636E-6</c:v>
                </c:pt>
                <c:pt idx="27">
                  <c:v>1.5724349333643406E-6</c:v>
                </c:pt>
                <c:pt idx="28">
                  <c:v>1.5907239222849432E-6</c:v>
                </c:pt>
                <c:pt idx="29">
                  <c:v>1.5916329143939242E-6</c:v>
                </c:pt>
                <c:pt idx="30">
                  <c:v>1.6135535002401546E-6</c:v>
                </c:pt>
                <c:pt idx="31">
                  <c:v>1.6272622745005478E-6</c:v>
                </c:pt>
                <c:pt idx="32">
                  <c:v>1.6513484501416309E-6</c:v>
                </c:pt>
                <c:pt idx="33">
                  <c:v>1.6739811691169879E-6</c:v>
                </c:pt>
                <c:pt idx="34">
                  <c:v>1.6945881866270159E-6</c:v>
                </c:pt>
                <c:pt idx="35">
                  <c:v>1.7225671216798937E-6</c:v>
                </c:pt>
                <c:pt idx="36">
                  <c:v>1.7284852030945387E-6</c:v>
                </c:pt>
                <c:pt idx="37">
                  <c:v>1.7470324090054095E-6</c:v>
                </c:pt>
                <c:pt idx="38">
                  <c:v>1.7662712835331302E-6</c:v>
                </c:pt>
                <c:pt idx="39">
                  <c:v>1.7867485480976914E-6</c:v>
                </c:pt>
                <c:pt idx="40">
                  <c:v>1.8084220507850336E-6</c:v>
                </c:pt>
                <c:pt idx="41">
                  <c:v>1.8274994275401023E-6</c:v>
                </c:pt>
                <c:pt idx="42">
                  <c:v>1.8468703996029758E-6</c:v>
                </c:pt>
                <c:pt idx="43">
                  <c:v>1.8648558393884403E-6</c:v>
                </c:pt>
                <c:pt idx="44">
                  <c:v>1.8830959101509292E-6</c:v>
                </c:pt>
                <c:pt idx="45">
                  <c:v>1.9016724280804864E-6</c:v>
                </c:pt>
              </c:numCache>
            </c:numRef>
          </c:val>
          <c:smooth val="0"/>
          <c:extLst>
            <c:ext xmlns:c16="http://schemas.microsoft.com/office/drawing/2014/chart" uri="{C3380CC4-5D6E-409C-BE32-E72D297353CC}">
              <c16:uniqueId val="{00000004-7586-4002-9AA8-B0E9155F0594}"/>
            </c:ext>
          </c:extLst>
        </c:ser>
        <c:ser>
          <c:idx val="6"/>
          <c:order val="5"/>
          <c:tx>
            <c:strRef>
              <c:f>CN_Summary_fueltax!$A$139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CN_Summary_fueltax!$B$139:$AU$139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7586-4002-9AA8-B0E9155F0594}"/>
            </c:ext>
          </c:extLst>
        </c:ser>
        <c:ser>
          <c:idx val="7"/>
          <c:order val="6"/>
          <c:tx>
            <c:strRef>
              <c:f>CN_Summary_fueltax!$A$140</c:f>
              <c:strCache>
                <c:ptCount val="1"/>
                <c:pt idx="0">
                  <c:v>LULUCF Sector</c:v>
                </c:pt>
              </c:strCache>
            </c:strRef>
          </c:tx>
          <c:spPr>
            <a:ln w="28575" cap="rnd">
              <a:solidFill>
                <a:schemeClr val="accent2">
                  <a:lumMod val="60000"/>
                </a:schemeClr>
              </a:solidFill>
              <a:round/>
            </a:ln>
            <a:effectLst/>
          </c:spPr>
          <c:marker>
            <c:symbol val="none"/>
          </c:marker>
          <c:val>
            <c:numRef>
              <c:f>CN_Summary_fueltax!$B$140:$AU$140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7586-4002-9AA8-B0E9155F0594}"/>
            </c:ext>
          </c:extLst>
        </c:ser>
        <c:ser>
          <c:idx val="8"/>
          <c:order val="7"/>
          <c:tx>
            <c:strRef>
              <c:f>CN_Summary_fueltax!$A$141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CN_Summary_fueltax!$B$141:$AU$141</c:f>
              <c:numCache>
                <c:formatCode>General</c:formatCode>
                <c:ptCount val="46"/>
                <c:pt idx="0">
                  <c:v>0</c:v>
                </c:pt>
                <c:pt idx="1">
                  <c:v>0</c:v>
                </c:pt>
                <c:pt idx="2">
                  <c:v>0</c:v>
                </c:pt>
                <c:pt idx="3">
                  <c:v>0</c:v>
                </c:pt>
                <c:pt idx="4">
                  <c:v>0</c:v>
                </c:pt>
                <c:pt idx="5">
                  <c:v>7.7848723652669664E-7</c:v>
                </c:pt>
                <c:pt idx="6">
                  <c:v>1.0748876813970058E-6</c:v>
                </c:pt>
                <c:pt idx="7">
                  <c:v>1.1980926354274104E-6</c:v>
                </c:pt>
                <c:pt idx="8">
                  <c:v>1.268466195313621E-6</c:v>
                </c:pt>
                <c:pt idx="9">
                  <c:v>1.2397398730163129E-6</c:v>
                </c:pt>
                <c:pt idx="10">
                  <c:v>1.2468039516243343E-6</c:v>
                </c:pt>
                <c:pt idx="11">
                  <c:v>1.2626709828235976E-6</c:v>
                </c:pt>
                <c:pt idx="12">
                  <c:v>1.2415414993247746E-6</c:v>
                </c:pt>
                <c:pt idx="13">
                  <c:v>1.2377270040489542E-6</c:v>
                </c:pt>
                <c:pt idx="14">
                  <c:v>1.2638370479413711E-6</c:v>
                </c:pt>
                <c:pt idx="15">
                  <c:v>1.2874276917377506E-6</c:v>
                </c:pt>
                <c:pt idx="16">
                  <c:v>1.348422669838046E-6</c:v>
                </c:pt>
                <c:pt idx="17">
                  <c:v>1.3705011941208349E-6</c:v>
                </c:pt>
                <c:pt idx="18">
                  <c:v>1.3886460642180775E-6</c:v>
                </c:pt>
                <c:pt idx="19">
                  <c:v>1.4072397897113625E-6</c:v>
                </c:pt>
                <c:pt idx="20">
                  <c:v>1.4272067335039419E-6</c:v>
                </c:pt>
                <c:pt idx="21">
                  <c:v>1.4330106890145611E-6</c:v>
                </c:pt>
                <c:pt idx="22">
                  <c:v>1.4523869148511186E-6</c:v>
                </c:pt>
                <c:pt idx="23">
                  <c:v>1.4942170507902153E-6</c:v>
                </c:pt>
                <c:pt idx="24">
                  <c:v>1.5196616380021663E-6</c:v>
                </c:pt>
                <c:pt idx="25">
                  <c:v>1.5319836563829878E-6</c:v>
                </c:pt>
                <c:pt idx="26">
                  <c:v>1.5517222945248636E-6</c:v>
                </c:pt>
                <c:pt idx="27">
                  <c:v>1.5724349333643406E-6</c:v>
                </c:pt>
                <c:pt idx="28">
                  <c:v>1.5907239222849432E-6</c:v>
                </c:pt>
                <c:pt idx="29">
                  <c:v>1.5916329143939242E-6</c:v>
                </c:pt>
                <c:pt idx="30">
                  <c:v>1.6135535002401546E-6</c:v>
                </c:pt>
                <c:pt idx="31">
                  <c:v>1.6272622745005478E-6</c:v>
                </c:pt>
                <c:pt idx="32">
                  <c:v>1.6513484501416309E-6</c:v>
                </c:pt>
                <c:pt idx="33">
                  <c:v>1.6739811691169879E-6</c:v>
                </c:pt>
                <c:pt idx="34">
                  <c:v>1.6945881866270159E-6</c:v>
                </c:pt>
                <c:pt idx="35">
                  <c:v>1.7225671216798937E-6</c:v>
                </c:pt>
                <c:pt idx="36">
                  <c:v>1.7284852030945387E-6</c:v>
                </c:pt>
                <c:pt idx="37">
                  <c:v>1.7470324090054095E-6</c:v>
                </c:pt>
                <c:pt idx="38">
                  <c:v>1.7662712835331302E-6</c:v>
                </c:pt>
                <c:pt idx="39">
                  <c:v>1.7867485480976914E-6</c:v>
                </c:pt>
                <c:pt idx="40">
                  <c:v>1.8084220507850336E-6</c:v>
                </c:pt>
                <c:pt idx="41">
                  <c:v>1.8274994275401023E-6</c:v>
                </c:pt>
                <c:pt idx="42">
                  <c:v>1.8468703996029758E-6</c:v>
                </c:pt>
                <c:pt idx="43">
                  <c:v>1.8648558393884403E-6</c:v>
                </c:pt>
                <c:pt idx="44">
                  <c:v>1.8830959101509292E-6</c:v>
                </c:pt>
                <c:pt idx="45">
                  <c:v>1.9016724280804864E-6</c:v>
                </c:pt>
              </c:numCache>
            </c:numRef>
          </c:val>
          <c:smooth val="0"/>
          <c:extLst>
            <c:ext xmlns:c16="http://schemas.microsoft.com/office/drawing/2014/chart" uri="{C3380CC4-5D6E-409C-BE32-E72D297353CC}">
              <c16:uniqueId val="{00000007-7586-4002-9AA8-B0E9155F0594}"/>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CN_Summary_fueltax!$A$142</c:f>
          <c:strCache>
            <c:ptCount val="1"/>
            <c:pt idx="0">
              <c:v>Municipal Solid Waste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CN_Summary_fueltax!$A$144</c:f>
              <c:strCache>
                <c:ptCount val="1"/>
                <c:pt idx="0">
                  <c:v>Transportation Sector Price ($/BTU)</c:v>
                </c:pt>
              </c:strCache>
            </c:strRef>
          </c:tx>
          <c:spPr>
            <a:ln w="28575" cap="rnd">
              <a:solidFill>
                <a:schemeClr val="accent2"/>
              </a:solidFill>
              <a:round/>
            </a:ln>
            <a:effectLst/>
          </c:spPr>
          <c:marker>
            <c:symbol val="none"/>
          </c:marker>
          <c:val>
            <c:numRef>
              <c:f>CN_Summary_fueltax!$B$144:$AU$144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0C33-48E0-AFBB-291DB8F98C01}"/>
            </c:ext>
          </c:extLst>
        </c:ser>
        <c:ser>
          <c:idx val="2"/>
          <c:order val="1"/>
          <c:tx>
            <c:strRef>
              <c:f>CN_Summary_fueltax!$A$145</c:f>
              <c:strCache>
                <c:ptCount val="1"/>
                <c:pt idx="0">
                  <c:v>Electricity Sector Price ($/BTU)</c:v>
                </c:pt>
              </c:strCache>
            </c:strRef>
          </c:tx>
          <c:spPr>
            <a:ln w="28575" cap="rnd">
              <a:solidFill>
                <a:schemeClr val="accent3"/>
              </a:solidFill>
              <a:round/>
            </a:ln>
            <a:effectLst/>
          </c:spPr>
          <c:marker>
            <c:symbol val="none"/>
          </c:marker>
          <c:val>
            <c:numRef>
              <c:f>CN_Summary_fueltax!$B$145:$AU$145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0C33-48E0-AFBB-291DB8F98C01}"/>
            </c:ext>
          </c:extLst>
        </c:ser>
        <c:ser>
          <c:idx val="3"/>
          <c:order val="2"/>
          <c:tx>
            <c:strRef>
              <c:f>CN_Summary_fueltax!$A$146</c:f>
              <c:strCache>
                <c:ptCount val="1"/>
                <c:pt idx="0">
                  <c:v>Residential Buildings Sector Price ($/BTU)</c:v>
                </c:pt>
              </c:strCache>
            </c:strRef>
          </c:tx>
          <c:spPr>
            <a:ln w="28575" cap="rnd">
              <a:solidFill>
                <a:schemeClr val="accent4"/>
              </a:solidFill>
              <a:round/>
            </a:ln>
            <a:effectLst/>
          </c:spPr>
          <c:marker>
            <c:symbol val="none"/>
          </c:marker>
          <c:val>
            <c:numRef>
              <c:f>CN_Summary_fueltax!$B$146:$AU$146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0C33-48E0-AFBB-291DB8F98C01}"/>
            </c:ext>
          </c:extLst>
        </c:ser>
        <c:ser>
          <c:idx val="4"/>
          <c:order val="3"/>
          <c:tx>
            <c:strRef>
              <c:f>CN_Summary_fueltax!$A$147</c:f>
              <c:strCache>
                <c:ptCount val="1"/>
                <c:pt idx="0">
                  <c:v>Commercial Buildings Sector Price ($/BTU)</c:v>
                </c:pt>
              </c:strCache>
            </c:strRef>
          </c:tx>
          <c:spPr>
            <a:ln w="28575" cap="rnd">
              <a:solidFill>
                <a:schemeClr val="accent5"/>
              </a:solidFill>
              <a:round/>
            </a:ln>
            <a:effectLst/>
          </c:spPr>
          <c:marker>
            <c:symbol val="none"/>
          </c:marker>
          <c:val>
            <c:numRef>
              <c:f>CN_Summary_fueltax!$B$147:$AU$147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0C33-48E0-AFBB-291DB8F98C01}"/>
            </c:ext>
          </c:extLst>
        </c:ser>
        <c:ser>
          <c:idx val="5"/>
          <c:order val="4"/>
          <c:tx>
            <c:strRef>
              <c:f>CN_Summary_fueltax!$A$148</c:f>
              <c:strCache>
                <c:ptCount val="1"/>
                <c:pt idx="0">
                  <c:v>Industry Sector Price ($/BTU)</c:v>
                </c:pt>
              </c:strCache>
            </c:strRef>
          </c:tx>
          <c:spPr>
            <a:ln w="28575" cap="rnd">
              <a:solidFill>
                <a:schemeClr val="accent6"/>
              </a:solidFill>
              <a:round/>
            </a:ln>
            <a:effectLst/>
          </c:spPr>
          <c:marker>
            <c:symbol val="none"/>
          </c:marker>
          <c:val>
            <c:numRef>
              <c:f>CN_Summary_fueltax!$B$148:$AU$148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0C33-48E0-AFBB-291DB8F98C01}"/>
            </c:ext>
          </c:extLst>
        </c:ser>
        <c:ser>
          <c:idx val="6"/>
          <c:order val="5"/>
          <c:tx>
            <c:strRef>
              <c:f>CN_Summary_fueltax!$A$149</c:f>
              <c:strCache>
                <c:ptCount val="1"/>
                <c:pt idx="0">
                  <c:v>District Heating Sector Price ($/BTU)</c:v>
                </c:pt>
              </c:strCache>
            </c:strRef>
          </c:tx>
          <c:spPr>
            <a:ln w="28575" cap="rnd">
              <a:solidFill>
                <a:schemeClr val="accent1">
                  <a:lumMod val="60000"/>
                </a:schemeClr>
              </a:solidFill>
              <a:round/>
            </a:ln>
            <a:effectLst/>
          </c:spPr>
          <c:marker>
            <c:symbol val="none"/>
          </c:marker>
          <c:val>
            <c:numRef>
              <c:f>CN_Summary_fueltax!$B$149:$AU$149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0C33-48E0-AFBB-291DB8F98C01}"/>
            </c:ext>
          </c:extLst>
        </c:ser>
        <c:ser>
          <c:idx val="7"/>
          <c:order val="6"/>
          <c:tx>
            <c:strRef>
              <c:f>CN_Summary_fueltax!$A$150</c:f>
              <c:strCache>
                <c:ptCount val="1"/>
                <c:pt idx="0">
                  <c:v>LULUCF Sector Price ($/BTU)</c:v>
                </c:pt>
              </c:strCache>
            </c:strRef>
          </c:tx>
          <c:spPr>
            <a:ln w="28575" cap="rnd">
              <a:solidFill>
                <a:schemeClr val="accent2">
                  <a:lumMod val="60000"/>
                </a:schemeClr>
              </a:solidFill>
              <a:round/>
            </a:ln>
            <a:effectLst/>
          </c:spPr>
          <c:marker>
            <c:symbol val="none"/>
          </c:marker>
          <c:val>
            <c:numRef>
              <c:f>CN_Summary_fueltax!$B$150:$AU$150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0C33-48E0-AFBB-291DB8F98C01}"/>
            </c:ext>
          </c:extLst>
        </c:ser>
        <c:ser>
          <c:idx val="8"/>
          <c:order val="7"/>
          <c:tx>
            <c:strRef>
              <c:f>CN_Summary_fueltax!$A$151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CN_Summary_fueltax!$B$151:$AU$151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0C33-48E0-AFBB-291DB8F98C0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CN_Summary_fueltax!$A$152</c:f>
          <c:strCache>
            <c:ptCount val="1"/>
            <c:pt idx="0">
              <c:v>Hydrogen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CN_Summary_fueltax!$A$154</c:f>
              <c:strCache>
                <c:ptCount val="1"/>
                <c:pt idx="0">
                  <c:v>Transportation Sector</c:v>
                </c:pt>
              </c:strCache>
            </c:strRef>
          </c:tx>
          <c:spPr>
            <a:ln w="28575" cap="rnd">
              <a:solidFill>
                <a:schemeClr val="accent2"/>
              </a:solidFill>
              <a:round/>
            </a:ln>
            <a:effectLst/>
          </c:spPr>
          <c:marker>
            <c:symbol val="none"/>
          </c:marker>
          <c:val>
            <c:numRef>
              <c:f>CN_Summary_fueltax!$B$154:$AU$154</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0-BB2D-45C8-9F11-C4B1101152B2}"/>
            </c:ext>
          </c:extLst>
        </c:ser>
        <c:ser>
          <c:idx val="2"/>
          <c:order val="1"/>
          <c:tx>
            <c:strRef>
              <c:f>CN_Summary_fueltax!$A$155</c:f>
              <c:strCache>
                <c:ptCount val="1"/>
                <c:pt idx="0">
                  <c:v>Electricity Sector</c:v>
                </c:pt>
              </c:strCache>
            </c:strRef>
          </c:tx>
          <c:spPr>
            <a:ln w="28575" cap="rnd">
              <a:solidFill>
                <a:schemeClr val="accent3"/>
              </a:solidFill>
              <a:round/>
            </a:ln>
            <a:effectLst/>
          </c:spPr>
          <c:marker>
            <c:symbol val="none"/>
          </c:marker>
          <c:val>
            <c:numRef>
              <c:f>CN_Summary_fueltax!$B$155:$AU$155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BB2D-45C8-9F11-C4B1101152B2}"/>
            </c:ext>
          </c:extLst>
        </c:ser>
        <c:ser>
          <c:idx val="3"/>
          <c:order val="2"/>
          <c:tx>
            <c:strRef>
              <c:f>CN_Summary_fueltax!$A$156</c:f>
              <c:strCache>
                <c:ptCount val="1"/>
                <c:pt idx="0">
                  <c:v>Residential Buildings Sector</c:v>
                </c:pt>
              </c:strCache>
            </c:strRef>
          </c:tx>
          <c:spPr>
            <a:ln w="28575" cap="rnd">
              <a:solidFill>
                <a:schemeClr val="accent4"/>
              </a:solidFill>
              <a:round/>
            </a:ln>
            <a:effectLst/>
          </c:spPr>
          <c:marker>
            <c:symbol val="none"/>
          </c:marker>
          <c:val>
            <c:numRef>
              <c:f>CN_Summary_fueltax!$B$156:$AU$156</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2-BB2D-45C8-9F11-C4B1101152B2}"/>
            </c:ext>
          </c:extLst>
        </c:ser>
        <c:ser>
          <c:idx val="4"/>
          <c:order val="3"/>
          <c:tx>
            <c:strRef>
              <c:f>CN_Summary_fueltax!$A$157</c:f>
              <c:strCache>
                <c:ptCount val="1"/>
                <c:pt idx="0">
                  <c:v>Commercial Buildings Sector</c:v>
                </c:pt>
              </c:strCache>
            </c:strRef>
          </c:tx>
          <c:spPr>
            <a:ln w="28575" cap="rnd">
              <a:solidFill>
                <a:schemeClr val="accent5"/>
              </a:solidFill>
              <a:round/>
            </a:ln>
            <a:effectLst/>
          </c:spPr>
          <c:marker>
            <c:symbol val="none"/>
          </c:marker>
          <c:val>
            <c:numRef>
              <c:f>CN_Summary_fueltax!$B$157:$AU$157</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3-BB2D-45C8-9F11-C4B1101152B2}"/>
            </c:ext>
          </c:extLst>
        </c:ser>
        <c:ser>
          <c:idx val="5"/>
          <c:order val="4"/>
          <c:tx>
            <c:strRef>
              <c:f>CN_Summary_fueltax!$A$158</c:f>
              <c:strCache>
                <c:ptCount val="1"/>
                <c:pt idx="0">
                  <c:v>Industry Sector</c:v>
                </c:pt>
              </c:strCache>
            </c:strRef>
          </c:tx>
          <c:spPr>
            <a:ln w="28575" cap="rnd">
              <a:solidFill>
                <a:schemeClr val="accent6"/>
              </a:solidFill>
              <a:round/>
            </a:ln>
            <a:effectLst/>
          </c:spPr>
          <c:marker>
            <c:symbol val="none"/>
          </c:marker>
          <c:val>
            <c:numRef>
              <c:f>CN_Summary_fueltax!$B$158:$AU$158</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4-BB2D-45C8-9F11-C4B1101152B2}"/>
            </c:ext>
          </c:extLst>
        </c:ser>
        <c:ser>
          <c:idx val="6"/>
          <c:order val="5"/>
          <c:tx>
            <c:strRef>
              <c:f>CN_Summary_fueltax!$A$159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CN_Summary_fueltax!$B$159:$AU$159</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5-BB2D-45C8-9F11-C4B1101152B2}"/>
            </c:ext>
          </c:extLst>
        </c:ser>
        <c:ser>
          <c:idx val="7"/>
          <c:order val="6"/>
          <c:tx>
            <c:strRef>
              <c:f>CN_Summary_fueltax!$A$160</c:f>
              <c:strCache>
                <c:ptCount val="1"/>
                <c:pt idx="0">
                  <c:v>LULUCF Sector</c:v>
                </c:pt>
              </c:strCache>
            </c:strRef>
          </c:tx>
          <c:spPr>
            <a:ln w="28575" cap="rnd">
              <a:solidFill>
                <a:schemeClr val="accent2">
                  <a:lumMod val="60000"/>
                </a:schemeClr>
              </a:solidFill>
              <a:round/>
            </a:ln>
            <a:effectLst/>
          </c:spPr>
          <c:marker>
            <c:symbol val="none"/>
          </c:marker>
          <c:val>
            <c:numRef>
              <c:f>CN_Summary_fueltax!$B$160:$AU$160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BB2D-45C8-9F11-C4B1101152B2}"/>
            </c:ext>
          </c:extLst>
        </c:ser>
        <c:ser>
          <c:idx val="8"/>
          <c:order val="7"/>
          <c:tx>
            <c:strRef>
              <c:f>CN_Summary_fueltax!$A$161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CN_Summary_fueltax!$B$161:$AU$161</c:f>
              <c:numCache>
                <c:formatCode>General</c:formatCode>
                <c:ptCount val="46"/>
                <c:pt idx="0">
                  <c:v>0</c:v>
                </c:pt>
                <c:pt idx="1">
                  <c:v>0</c:v>
                </c:pt>
                <c:pt idx="2">
                  <c:v>0</c:v>
                </c:pt>
                <c:pt idx="3">
                  <c:v>0</c:v>
                </c:pt>
                <c:pt idx="4">
                  <c:v>0</c:v>
                </c:pt>
                <c:pt idx="5">
                  <c:v>5.4459633245632832E-6</c:v>
                </c:pt>
                <c:pt idx="6">
                  <c:v>5.1855435106792919E-6</c:v>
                </c:pt>
                <c:pt idx="7">
                  <c:v>4.9375766780993598E-6</c:v>
                </c:pt>
                <c:pt idx="8">
                  <c:v>4.7014673393256393E-6</c:v>
                </c:pt>
                <c:pt idx="9">
                  <c:v>4.4766484823997097E-6</c:v>
                </c:pt>
                <c:pt idx="10">
                  <c:v>4.262580209234453E-6</c:v>
                </c:pt>
                <c:pt idx="11">
                  <c:v>4.0587484390593523E-6</c:v>
                </c:pt>
                <c:pt idx="12">
                  <c:v>3.8646636738655765E-6</c:v>
                </c:pt>
                <c:pt idx="13">
                  <c:v>3.6798598228860984E-6</c:v>
                </c:pt>
                <c:pt idx="14">
                  <c:v>3.5038930832878256E-6</c:v>
                </c:pt>
                <c:pt idx="15">
                  <c:v>3.3363408743877789E-6</c:v>
                </c:pt>
                <c:pt idx="16">
                  <c:v>3.1768008228338523E-6</c:v>
                </c:pt>
                <c:pt idx="17">
                  <c:v>3.0248897963130772E-6</c:v>
                </c:pt>
                <c:pt idx="18">
                  <c:v>2.8802429834668669E-6</c:v>
                </c:pt>
                <c:pt idx="19">
                  <c:v>2.742513017803673E-6</c:v>
                </c:pt>
                <c:pt idx="20">
                  <c:v>2.611369143505157E-6</c:v>
                </c:pt>
                <c:pt idx="21">
                  <c:v>2.4864964211225579E-6</c:v>
                </c:pt>
                <c:pt idx="22">
                  <c:v>2.3675949712557659E-6</c:v>
                </c:pt>
                <c:pt idx="23">
                  <c:v>2.2543792543988148E-6</c:v>
                </c:pt>
                <c:pt idx="24">
                  <c:v>2.1465773852223363E-6</c:v>
                </c:pt>
                <c:pt idx="25">
                  <c:v>2.0439304796462672E-6</c:v>
                </c:pt>
                <c:pt idx="26">
                  <c:v>1.9461920331347895E-6</c:v>
                </c:pt>
                <c:pt idx="27">
                  <c:v>1.8531273287205132E-6</c:v>
                </c:pt>
                <c:pt idx="28">
                  <c:v>1.764512873336271E-6</c:v>
                </c:pt>
                <c:pt idx="29">
                  <c:v>1.6801358611008852E-6</c:v>
                </c:pt>
                <c:pt idx="30">
                  <c:v>1.5997936622700114E-6</c:v>
                </c:pt>
                <c:pt idx="31">
                  <c:v>1.5232933366247678E-6</c:v>
                </c:pt>
                <c:pt idx="32">
                  <c:v>1.4504511701295766E-6</c:v>
                </c:pt>
                <c:pt idx="33">
                  <c:v>1.3810922337464979E-6</c:v>
                </c:pt>
                <c:pt idx="34">
                  <c:v>1.315049963346572E-6</c:v>
                </c:pt>
                <c:pt idx="35">
                  <c:v>1.2521657597093162E-6</c:v>
                </c:pt>
                <c:pt idx="36">
                  <c:v>1.1922886076498033E-6</c:v>
                </c:pt>
                <c:pt idx="37">
                  <c:v>1.1352747133586471E-6</c:v>
                </c:pt>
                <c:pt idx="38">
                  <c:v>1.0809871590839833E-6</c:v>
                </c:pt>
                <c:pt idx="39">
                  <c:v>1.0292955743261645E-6</c:v>
                </c:pt>
                <c:pt idx="40">
                  <c:v>9.8007582275555859E-7</c:v>
                </c:pt>
                <c:pt idx="41">
                  <c:v>9.3320970410157933E-7</c:v>
                </c:pt>
                <c:pt idx="42">
                  <c:v>8.885846702970493E-7</c:v>
                </c:pt>
                <c:pt idx="43">
                  <c:v>8.4609355519621789E-7</c:v>
                </c:pt>
                <c:pt idx="44">
                  <c:v>8.0563431721735896E-7</c:v>
                </c:pt>
                <c:pt idx="45">
                  <c:v>7.6710979429190861E-7</c:v>
                </c:pt>
              </c:numCache>
            </c:numRef>
          </c:val>
          <c:smooth val="0"/>
          <c:extLst>
            <c:ext xmlns:c16="http://schemas.microsoft.com/office/drawing/2014/chart" uri="{C3380CC4-5D6E-409C-BE32-E72D297353CC}">
              <c16:uniqueId val="{00000007-BB2D-45C8-9F11-C4B1101152B2}"/>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CN_Summary_fueltax!$A$2</c:f>
          <c:strCache>
            <c:ptCount val="1"/>
            <c:pt idx="0">
              <c:v>Electricity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CN_Summary_fueltax!$A$4</c:f>
              <c:strCache>
                <c:ptCount val="1"/>
                <c:pt idx="0">
                  <c:v>Transportation Sector</c:v>
                </c:pt>
              </c:strCache>
            </c:strRef>
          </c:tx>
          <c:spPr>
            <a:ln w="28575" cap="rnd">
              <a:solidFill>
                <a:schemeClr val="accent2"/>
              </a:solidFill>
              <a:round/>
            </a:ln>
            <a:effectLst/>
          </c:spPr>
          <c:marker>
            <c:symbol val="none"/>
          </c:marker>
          <c:val>
            <c:numRef>
              <c:f>CN_Summary_fueltax!$B$4:$AU$4</c:f>
              <c:numCache>
                <c:formatCode>General</c:formatCode>
                <c:ptCount val="46"/>
                <c:pt idx="0">
                  <c:v>0</c:v>
                </c:pt>
                <c:pt idx="1">
                  <c:v>0</c:v>
                </c:pt>
                <c:pt idx="2">
                  <c:v>0</c:v>
                </c:pt>
                <c:pt idx="3">
                  <c:v>0</c:v>
                </c:pt>
                <c:pt idx="4">
                  <c:v>0</c:v>
                </c:pt>
                <c:pt idx="5">
                  <c:v>2.2714356494405474E-6</c:v>
                </c:pt>
                <c:pt idx="6">
                  <c:v>2.2223117943348966E-6</c:v>
                </c:pt>
                <c:pt idx="7">
                  <c:v>2.1708387745340037E-6</c:v>
                </c:pt>
                <c:pt idx="8">
                  <c:v>2.1760936791185679E-6</c:v>
                </c:pt>
                <c:pt idx="9">
                  <c:v>2.0942908060302949E-6</c:v>
                </c:pt>
                <c:pt idx="10">
                  <c:v>2.0575435109938766E-6</c:v>
                </c:pt>
                <c:pt idx="11">
                  <c:v>1.9696469529458082E-6</c:v>
                </c:pt>
                <c:pt idx="12">
                  <c:v>1.9485009728886864E-6</c:v>
                </c:pt>
                <c:pt idx="13">
                  <c:v>1.9295347324820025E-6</c:v>
                </c:pt>
                <c:pt idx="14">
                  <c:v>1.8851795905097231E-6</c:v>
                </c:pt>
                <c:pt idx="15">
                  <c:v>1.8787057310681676E-6</c:v>
                </c:pt>
                <c:pt idx="16">
                  <c:v>1.8739824171629709E-6</c:v>
                </c:pt>
                <c:pt idx="17">
                  <c:v>1.8786915698410534E-6</c:v>
                </c:pt>
                <c:pt idx="18">
                  <c:v>1.8523484194329876E-6</c:v>
                </c:pt>
                <c:pt idx="19">
                  <c:v>1.8360118099689109E-6</c:v>
                </c:pt>
                <c:pt idx="20">
                  <c:v>1.8303320685709184E-6</c:v>
                </c:pt>
                <c:pt idx="21">
                  <c:v>1.8144911020558416E-6</c:v>
                </c:pt>
                <c:pt idx="22">
                  <c:v>1.8038070008606915E-6</c:v>
                </c:pt>
                <c:pt idx="23">
                  <c:v>1.8022906602343002E-6</c:v>
                </c:pt>
                <c:pt idx="24">
                  <c:v>1.816706789436647E-6</c:v>
                </c:pt>
                <c:pt idx="25">
                  <c:v>1.8135858728456901E-6</c:v>
                </c:pt>
                <c:pt idx="26">
                  <c:v>1.8124529746765471E-6</c:v>
                </c:pt>
                <c:pt idx="27">
                  <c:v>1.8112427344208567E-6</c:v>
                </c:pt>
                <c:pt idx="28">
                  <c:v>1.8057579822269764E-6</c:v>
                </c:pt>
                <c:pt idx="29">
                  <c:v>1.8041348877346465E-6</c:v>
                </c:pt>
                <c:pt idx="30">
                  <c:v>1.8015673483263092E-6</c:v>
                </c:pt>
                <c:pt idx="31">
                  <c:v>1.7964388054606118E-6</c:v>
                </c:pt>
                <c:pt idx="32">
                  <c:v>1.7941272574654946E-6</c:v>
                </c:pt>
                <c:pt idx="33">
                  <c:v>1.7916425067695182E-6</c:v>
                </c:pt>
                <c:pt idx="34">
                  <c:v>1.7802666840960935E-6</c:v>
                </c:pt>
                <c:pt idx="35">
                  <c:v>1.7776708222335278E-6</c:v>
                </c:pt>
                <c:pt idx="36">
                  <c:v>1.777276427106917E-6</c:v>
                </c:pt>
                <c:pt idx="37">
                  <c:v>1.772830631840799E-6</c:v>
                </c:pt>
                <c:pt idx="38">
                  <c:v>1.7684809230418632E-6</c:v>
                </c:pt>
                <c:pt idx="39">
                  <c:v>1.7644246638648308E-6</c:v>
                </c:pt>
                <c:pt idx="40">
                  <c:v>1.7599294678164499E-6</c:v>
                </c:pt>
                <c:pt idx="41">
                  <c:v>1.7556705591447681E-6</c:v>
                </c:pt>
                <c:pt idx="42">
                  <c:v>1.7516672881824081E-6</c:v>
                </c:pt>
                <c:pt idx="43">
                  <c:v>1.7474995425117432E-6</c:v>
                </c:pt>
                <c:pt idx="44">
                  <c:v>1.7437119698317131E-6</c:v>
                </c:pt>
                <c:pt idx="45">
                  <c:v>1.7405031231919172E-6</c:v>
                </c:pt>
              </c:numCache>
            </c:numRef>
          </c:val>
          <c:smooth val="0"/>
          <c:extLst>
            <c:ext xmlns:c16="http://schemas.microsoft.com/office/drawing/2014/chart" uri="{C3380CC4-5D6E-409C-BE32-E72D297353CC}">
              <c16:uniqueId val="{00000000-CA29-4F7B-883B-A51B9AF8EF6D}"/>
            </c:ext>
          </c:extLst>
        </c:ser>
        <c:ser>
          <c:idx val="2"/>
          <c:order val="1"/>
          <c:tx>
            <c:strRef>
              <c:f>CN_Summary_fueltax!$A$5</c:f>
              <c:strCache>
                <c:ptCount val="1"/>
                <c:pt idx="0">
                  <c:v>Electricity Sector</c:v>
                </c:pt>
              </c:strCache>
            </c:strRef>
          </c:tx>
          <c:spPr>
            <a:ln w="28575" cap="rnd">
              <a:solidFill>
                <a:schemeClr val="accent3"/>
              </a:solidFill>
              <a:round/>
            </a:ln>
            <a:effectLst/>
          </c:spPr>
          <c:marker>
            <c:symbol val="none"/>
          </c:marker>
          <c:val>
            <c:numRef>
              <c:f>CN_Summary_fueltax!$B$5:$AU$5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CA29-4F7B-883B-A51B9AF8EF6D}"/>
            </c:ext>
          </c:extLst>
        </c:ser>
        <c:ser>
          <c:idx val="3"/>
          <c:order val="2"/>
          <c:tx>
            <c:strRef>
              <c:f>CN_Summary_fueltax!$A$6</c:f>
              <c:strCache>
                <c:ptCount val="1"/>
                <c:pt idx="0">
                  <c:v>Residential Buildings Sector</c:v>
                </c:pt>
              </c:strCache>
            </c:strRef>
          </c:tx>
          <c:spPr>
            <a:ln w="28575" cap="rnd">
              <a:solidFill>
                <a:schemeClr val="accent4"/>
              </a:solidFill>
              <a:round/>
            </a:ln>
            <a:effectLst/>
          </c:spPr>
          <c:marker>
            <c:symbol val="none"/>
          </c:marker>
          <c:val>
            <c:numRef>
              <c:f>CN_Summary_fueltax!$B$6:$AU$6</c:f>
              <c:numCache>
                <c:formatCode>General</c:formatCode>
                <c:ptCount val="46"/>
                <c:pt idx="0">
                  <c:v>0</c:v>
                </c:pt>
                <c:pt idx="1">
                  <c:v>0</c:v>
                </c:pt>
                <c:pt idx="2">
                  <c:v>0</c:v>
                </c:pt>
                <c:pt idx="3">
                  <c:v>0</c:v>
                </c:pt>
                <c:pt idx="4">
                  <c:v>0</c:v>
                </c:pt>
                <c:pt idx="5">
                  <c:v>2.2714356494405474E-6</c:v>
                </c:pt>
                <c:pt idx="6">
                  <c:v>2.2223117943348966E-6</c:v>
                </c:pt>
                <c:pt idx="7">
                  <c:v>2.1708387745340037E-6</c:v>
                </c:pt>
                <c:pt idx="8">
                  <c:v>2.1760936791185679E-6</c:v>
                </c:pt>
                <c:pt idx="9">
                  <c:v>2.0942908060302949E-6</c:v>
                </c:pt>
                <c:pt idx="10">
                  <c:v>2.0575435109938766E-6</c:v>
                </c:pt>
                <c:pt idx="11">
                  <c:v>1.9696469529458082E-6</c:v>
                </c:pt>
                <c:pt idx="12">
                  <c:v>1.9485009728886864E-6</c:v>
                </c:pt>
                <c:pt idx="13">
                  <c:v>1.9295347324820025E-6</c:v>
                </c:pt>
                <c:pt idx="14">
                  <c:v>1.8851795905097231E-6</c:v>
                </c:pt>
                <c:pt idx="15">
                  <c:v>1.8787057310681676E-6</c:v>
                </c:pt>
                <c:pt idx="16">
                  <c:v>1.8739824171629709E-6</c:v>
                </c:pt>
                <c:pt idx="17">
                  <c:v>1.8786915698410534E-6</c:v>
                </c:pt>
                <c:pt idx="18">
                  <c:v>1.8523484194329876E-6</c:v>
                </c:pt>
                <c:pt idx="19">
                  <c:v>1.8360118099689109E-6</c:v>
                </c:pt>
                <c:pt idx="20">
                  <c:v>1.8303320685709184E-6</c:v>
                </c:pt>
                <c:pt idx="21">
                  <c:v>1.8144911020558416E-6</c:v>
                </c:pt>
                <c:pt idx="22">
                  <c:v>1.8038070008606915E-6</c:v>
                </c:pt>
                <c:pt idx="23">
                  <c:v>1.8022906602343002E-6</c:v>
                </c:pt>
                <c:pt idx="24">
                  <c:v>1.816706789436647E-6</c:v>
                </c:pt>
                <c:pt idx="25">
                  <c:v>1.8135858728456901E-6</c:v>
                </c:pt>
                <c:pt idx="26">
                  <c:v>1.8124529746765471E-6</c:v>
                </c:pt>
                <c:pt idx="27">
                  <c:v>1.8112427344208567E-6</c:v>
                </c:pt>
                <c:pt idx="28">
                  <c:v>1.8057579822269764E-6</c:v>
                </c:pt>
                <c:pt idx="29">
                  <c:v>1.8041348877346465E-6</c:v>
                </c:pt>
                <c:pt idx="30">
                  <c:v>1.8015673483263092E-6</c:v>
                </c:pt>
                <c:pt idx="31">
                  <c:v>1.7964388054606118E-6</c:v>
                </c:pt>
                <c:pt idx="32">
                  <c:v>1.7941272574654946E-6</c:v>
                </c:pt>
                <c:pt idx="33">
                  <c:v>1.7916425067695182E-6</c:v>
                </c:pt>
                <c:pt idx="34">
                  <c:v>1.7802666840960935E-6</c:v>
                </c:pt>
                <c:pt idx="35">
                  <c:v>1.7776708222335278E-6</c:v>
                </c:pt>
                <c:pt idx="36">
                  <c:v>1.777276427106917E-6</c:v>
                </c:pt>
                <c:pt idx="37">
                  <c:v>1.772830631840799E-6</c:v>
                </c:pt>
                <c:pt idx="38">
                  <c:v>1.7684809230418632E-6</c:v>
                </c:pt>
                <c:pt idx="39">
                  <c:v>1.7644246638648308E-6</c:v>
                </c:pt>
                <c:pt idx="40">
                  <c:v>1.7599294678164499E-6</c:v>
                </c:pt>
                <c:pt idx="41">
                  <c:v>1.7556705591447681E-6</c:v>
                </c:pt>
                <c:pt idx="42">
                  <c:v>1.7516672881824081E-6</c:v>
                </c:pt>
                <c:pt idx="43">
                  <c:v>1.7474995425117432E-6</c:v>
                </c:pt>
                <c:pt idx="44">
                  <c:v>1.7437119698317131E-6</c:v>
                </c:pt>
                <c:pt idx="45">
                  <c:v>1.7405031231919172E-6</c:v>
                </c:pt>
              </c:numCache>
            </c:numRef>
          </c:val>
          <c:smooth val="0"/>
          <c:extLst>
            <c:ext xmlns:c16="http://schemas.microsoft.com/office/drawing/2014/chart" uri="{C3380CC4-5D6E-409C-BE32-E72D297353CC}">
              <c16:uniqueId val="{00000002-CA29-4F7B-883B-A51B9AF8EF6D}"/>
            </c:ext>
          </c:extLst>
        </c:ser>
        <c:ser>
          <c:idx val="4"/>
          <c:order val="3"/>
          <c:tx>
            <c:strRef>
              <c:f>CN_Summary_fueltax!$A$7</c:f>
              <c:strCache>
                <c:ptCount val="1"/>
                <c:pt idx="0">
                  <c:v>Commercial Buildings Sector</c:v>
                </c:pt>
              </c:strCache>
            </c:strRef>
          </c:tx>
          <c:spPr>
            <a:ln w="28575" cap="rnd">
              <a:solidFill>
                <a:schemeClr val="accent5"/>
              </a:solidFill>
              <a:round/>
            </a:ln>
            <a:effectLst/>
          </c:spPr>
          <c:marker>
            <c:symbol val="none"/>
          </c:marker>
          <c:val>
            <c:numRef>
              <c:f>CN_Summary_fueltax!$B$7:$AU$7</c:f>
              <c:numCache>
                <c:formatCode>General</c:formatCode>
                <c:ptCount val="46"/>
                <c:pt idx="0">
                  <c:v>0</c:v>
                </c:pt>
                <c:pt idx="1">
                  <c:v>0</c:v>
                </c:pt>
                <c:pt idx="2">
                  <c:v>0</c:v>
                </c:pt>
                <c:pt idx="3">
                  <c:v>0</c:v>
                </c:pt>
                <c:pt idx="4">
                  <c:v>0</c:v>
                </c:pt>
                <c:pt idx="5">
                  <c:v>2.9067435824439943E-6</c:v>
                </c:pt>
                <c:pt idx="6">
                  <c:v>2.8438800579552299E-6</c:v>
                </c:pt>
                <c:pt idx="7">
                  <c:v>3.2015598697446859E-6</c:v>
                </c:pt>
                <c:pt idx="8">
                  <c:v>3.2093098195957014E-6</c:v>
                </c:pt>
                <c:pt idx="9">
                  <c:v>3.0886666844253101E-6</c:v>
                </c:pt>
                <c:pt idx="10">
                  <c:v>3.0344716578344845E-6</c:v>
                </c:pt>
                <c:pt idx="11">
                  <c:v>2.9048415368708549E-6</c:v>
                </c:pt>
                <c:pt idx="12">
                  <c:v>2.8736553788053693E-6</c:v>
                </c:pt>
                <c:pt idx="13">
                  <c:v>2.8456839076494772E-6</c:v>
                </c:pt>
                <c:pt idx="14">
                  <c:v>2.7802688044086754E-6</c:v>
                </c:pt>
                <c:pt idx="15">
                  <c:v>2.7707211360909756E-6</c:v>
                </c:pt>
                <c:pt idx="16">
                  <c:v>2.7637551778500971E-6</c:v>
                </c:pt>
                <c:pt idx="17">
                  <c:v>2.7707002510685751E-6</c:v>
                </c:pt>
                <c:pt idx="18">
                  <c:v>2.7318492897818637E-6</c:v>
                </c:pt>
                <c:pt idx="19">
                  <c:v>2.7077560066318489E-6</c:v>
                </c:pt>
                <c:pt idx="20">
                  <c:v>2.6993795061087996E-6</c:v>
                </c:pt>
                <c:pt idx="21">
                  <c:v>2.6760171987428252E-6</c:v>
                </c:pt>
                <c:pt idx="22">
                  <c:v>2.6602602526112423E-6</c:v>
                </c:pt>
                <c:pt idx="23">
                  <c:v>2.6580239486741335E-6</c:v>
                </c:pt>
                <c:pt idx="24">
                  <c:v>2.6792849014785148E-6</c:v>
                </c:pt>
                <c:pt idx="25">
                  <c:v>2.6746821638493362E-6</c:v>
                </c:pt>
                <c:pt idx="26">
                  <c:v>2.6730113620572433E-6</c:v>
                </c:pt>
                <c:pt idx="27">
                  <c:v>2.6712264959120364E-6</c:v>
                </c:pt>
                <c:pt idx="28">
                  <c:v>2.6631375660820492E-6</c:v>
                </c:pt>
                <c:pt idx="29">
                  <c:v>2.6607438212068389E-6</c:v>
                </c:pt>
                <c:pt idx="30">
                  <c:v>2.6569572059914896E-6</c:v>
                </c:pt>
                <c:pt idx="31">
                  <c:v>2.6493936148019008E-6</c:v>
                </c:pt>
                <c:pt idx="32">
                  <c:v>2.6459845365299571E-6</c:v>
                </c:pt>
                <c:pt idx="33">
                  <c:v>2.6423200183686466E-6</c:v>
                </c:pt>
                <c:pt idx="34">
                  <c:v>2.6255429192197767E-6</c:v>
                </c:pt>
                <c:pt idx="35">
                  <c:v>2.621714533959626E-6</c:v>
                </c:pt>
                <c:pt idx="36">
                  <c:v>2.6211328787832973E-6</c:v>
                </c:pt>
                <c:pt idx="37">
                  <c:v>2.6145762059063984E-6</c:v>
                </c:pt>
                <c:pt idx="38">
                  <c:v>2.6081612416542815E-6</c:v>
                </c:pt>
                <c:pt idx="39">
                  <c:v>2.6021790578298449E-6</c:v>
                </c:pt>
                <c:pt idx="40">
                  <c:v>2.5955495285234952E-6</c:v>
                </c:pt>
                <c:pt idx="41">
                  <c:v>2.5892684765853624E-6</c:v>
                </c:pt>
                <c:pt idx="42">
                  <c:v>2.5833644399470095E-6</c:v>
                </c:pt>
                <c:pt idx="43">
                  <c:v>2.5772178354902284E-6</c:v>
                </c:pt>
                <c:pt idx="44">
                  <c:v>2.5716319113587916E-6</c:v>
                </c:pt>
                <c:pt idx="45">
                  <c:v>2.5668994942163259E-6</c:v>
                </c:pt>
              </c:numCache>
            </c:numRef>
          </c:val>
          <c:smooth val="0"/>
          <c:extLst>
            <c:ext xmlns:c16="http://schemas.microsoft.com/office/drawing/2014/chart" uri="{C3380CC4-5D6E-409C-BE32-E72D297353CC}">
              <c16:uniqueId val="{00000003-CA29-4F7B-883B-A51B9AF8EF6D}"/>
            </c:ext>
          </c:extLst>
        </c:ser>
        <c:ser>
          <c:idx val="5"/>
          <c:order val="4"/>
          <c:tx>
            <c:strRef>
              <c:f>CN_Summary_fueltax!$A$8</c:f>
              <c:strCache>
                <c:ptCount val="1"/>
                <c:pt idx="0">
                  <c:v>Industry Sector</c:v>
                </c:pt>
              </c:strCache>
            </c:strRef>
          </c:tx>
          <c:spPr>
            <a:ln w="28575" cap="rnd">
              <a:solidFill>
                <a:schemeClr val="accent6"/>
              </a:solidFill>
              <a:round/>
            </a:ln>
            <a:effectLst/>
          </c:spPr>
          <c:marker>
            <c:symbol val="none"/>
          </c:marker>
          <c:val>
            <c:numRef>
              <c:f>CN_Summary_fueltax!$B$8:$AU$8</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4-CA29-4F7B-883B-A51B9AF8EF6D}"/>
            </c:ext>
          </c:extLst>
        </c:ser>
        <c:ser>
          <c:idx val="6"/>
          <c:order val="5"/>
          <c:tx>
            <c:strRef>
              <c:f>CN_Summary_fueltax!$A$9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CN_Summary_fueltax!$B$9:$AU$9</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5-CA29-4F7B-883B-A51B9AF8EF6D}"/>
            </c:ext>
          </c:extLst>
        </c:ser>
        <c:ser>
          <c:idx val="7"/>
          <c:order val="6"/>
          <c:tx>
            <c:strRef>
              <c:f>CN_Summary_fueltax!$A$10</c:f>
              <c:strCache>
                <c:ptCount val="1"/>
                <c:pt idx="0">
                  <c:v>LULUCF Sector</c:v>
                </c:pt>
              </c:strCache>
            </c:strRef>
          </c:tx>
          <c:spPr>
            <a:ln w="28575" cap="rnd">
              <a:solidFill>
                <a:schemeClr val="accent2">
                  <a:lumMod val="60000"/>
                </a:schemeClr>
              </a:solidFill>
              <a:round/>
            </a:ln>
            <a:effectLst/>
          </c:spPr>
          <c:marker>
            <c:symbol val="none"/>
          </c:marker>
          <c:val>
            <c:numRef>
              <c:f>CN_Summary_fueltax!$B$10:$AU$10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CA29-4F7B-883B-A51B9AF8EF6D}"/>
            </c:ext>
          </c:extLst>
        </c:ser>
        <c:ser>
          <c:idx val="8"/>
          <c:order val="7"/>
          <c:tx>
            <c:strRef>
              <c:f>CN_Summary_fueltax!$A$11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CN_Summary_fueltax!$B$11:$AU$11</c:f>
              <c:numCache>
                <c:formatCode>General</c:formatCode>
                <c:ptCount val="46"/>
                <c:pt idx="0">
                  <c:v>0</c:v>
                </c:pt>
                <c:pt idx="1">
                  <c:v>0</c:v>
                </c:pt>
                <c:pt idx="2">
                  <c:v>0</c:v>
                </c:pt>
                <c:pt idx="3">
                  <c:v>0</c:v>
                </c:pt>
                <c:pt idx="4">
                  <c:v>0</c:v>
                </c:pt>
                <c:pt idx="5">
                  <c:v>2.667565553290722E-6</c:v>
                </c:pt>
                <c:pt idx="6">
                  <c:v>2.4766448979003366E-6</c:v>
                </c:pt>
                <c:pt idx="7">
                  <c:v>2.8356150853153351E-6</c:v>
                </c:pt>
                <c:pt idx="8">
                  <c:v>2.8424792001849808E-6</c:v>
                </c:pt>
                <c:pt idx="9">
                  <c:v>2.7356258199743588E-6</c:v>
                </c:pt>
                <c:pt idx="10">
                  <c:v>2.687625394805903E-6</c:v>
                </c:pt>
                <c:pt idx="11">
                  <c:v>2.5728122594997582E-6</c:v>
                </c:pt>
                <c:pt idx="12">
                  <c:v>2.5451907425326023E-6</c:v>
                </c:pt>
                <c:pt idx="13">
                  <c:v>2.52041646724334E-6</c:v>
                </c:pt>
                <c:pt idx="14">
                  <c:v>2.4624784429352485E-6</c:v>
                </c:pt>
                <c:pt idx="15">
                  <c:v>2.4540220924646215E-6</c:v>
                </c:pt>
                <c:pt idx="16">
                  <c:v>2.4478523573744921E-6</c:v>
                </c:pt>
                <c:pt idx="17">
                  <c:v>2.4540035946426264E-6</c:v>
                </c:pt>
                <c:pt idx="18">
                  <c:v>2.4195933770031896E-6</c:v>
                </c:pt>
                <c:pt idx="19">
                  <c:v>2.3982540049675183E-6</c:v>
                </c:pt>
                <c:pt idx="20">
                  <c:v>2.3908349554380138E-6</c:v>
                </c:pt>
                <c:pt idx="21">
                  <c:v>2.3701430071721783E-6</c:v>
                </c:pt>
                <c:pt idx="22">
                  <c:v>2.3561871119314062E-6</c:v>
                </c:pt>
                <c:pt idx="23">
                  <c:v>2.3542064220685233E-6</c:v>
                </c:pt>
                <c:pt idx="24">
                  <c:v>2.3730372048597531E-6</c:v>
                </c:pt>
                <c:pt idx="25">
                  <c:v>2.368960569473863E-6</c:v>
                </c:pt>
                <c:pt idx="26">
                  <c:v>2.367480743714238E-6</c:v>
                </c:pt>
                <c:pt idx="27">
                  <c:v>2.3658998913883305E-6</c:v>
                </c:pt>
                <c:pt idx="28">
                  <c:v>2.3587355426386073E-6</c:v>
                </c:pt>
                <c:pt idx="29">
                  <c:v>2.3566154076560674E-6</c:v>
                </c:pt>
                <c:pt idx="30">
                  <c:v>2.3532616102373779E-6</c:v>
                </c:pt>
                <c:pt idx="31">
                  <c:v>2.3465625528563061E-6</c:v>
                </c:pt>
                <c:pt idx="32">
                  <c:v>2.3435431391429173E-6</c:v>
                </c:pt>
                <c:pt idx="33">
                  <c:v>2.3402974828374321E-6</c:v>
                </c:pt>
                <c:pt idx="34">
                  <c:v>2.3254380401376582E-6</c:v>
                </c:pt>
                <c:pt idx="35">
                  <c:v>2.3220472470749784E-6</c:v>
                </c:pt>
                <c:pt idx="36">
                  <c:v>2.3215320762646368E-6</c:v>
                </c:pt>
                <c:pt idx="37">
                  <c:v>2.3157248443915406E-6</c:v>
                </c:pt>
                <c:pt idx="38">
                  <c:v>2.3100431235600897E-6</c:v>
                </c:pt>
                <c:pt idx="39">
                  <c:v>2.3047447154759565E-6</c:v>
                </c:pt>
                <c:pt idx="40">
                  <c:v>2.2988729548110163E-6</c:v>
                </c:pt>
                <c:pt idx="41">
                  <c:v>2.2933098398445464E-6</c:v>
                </c:pt>
                <c:pt idx="42">
                  <c:v>2.2880806465646758E-6</c:v>
                </c:pt>
                <c:pt idx="43">
                  <c:v>2.2826366114598448E-6</c:v>
                </c:pt>
                <c:pt idx="44">
                  <c:v>2.2776891697823618E-6</c:v>
                </c:pt>
                <c:pt idx="45">
                  <c:v>2.2734976775144847E-6</c:v>
                </c:pt>
              </c:numCache>
            </c:numRef>
          </c:val>
          <c:smooth val="0"/>
          <c:extLst>
            <c:ext xmlns:c16="http://schemas.microsoft.com/office/drawing/2014/chart" uri="{C3380CC4-5D6E-409C-BE32-E72D297353CC}">
              <c16:uniqueId val="{00000007-CA29-4F7B-883B-A51B9AF8EF6D}"/>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CN_Summary_fueltax!$A$162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CN_Summary_fueltax!$A$164</c:f>
              <c:strCache>
                <c:ptCount val="1"/>
                <c:pt idx="0">
                  <c:v>Transportation Sector</c:v>
                </c:pt>
              </c:strCache>
            </c:strRef>
          </c:tx>
          <c:spPr>
            <a:ln w="28575" cap="rnd">
              <a:solidFill>
                <a:schemeClr val="accent2"/>
              </a:solidFill>
              <a:round/>
            </a:ln>
            <a:effectLst/>
          </c:spPr>
          <c:marker>
            <c:symbol val="none"/>
          </c:marker>
          <c:val>
            <c:numRef>
              <c:f>CN_Summary_fueltax!$B$164:$AU$164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32F3-417E-B67E-11A131C8EBC1}"/>
            </c:ext>
          </c:extLst>
        </c:ser>
        <c:ser>
          <c:idx val="2"/>
          <c:order val="1"/>
          <c:tx>
            <c:strRef>
              <c:f>CN_Summary_fueltax!$A$165</c:f>
              <c:strCache>
                <c:ptCount val="1"/>
                <c:pt idx="0">
                  <c:v>Electricity Sector</c:v>
                </c:pt>
              </c:strCache>
            </c:strRef>
          </c:tx>
          <c:spPr>
            <a:ln w="28575" cap="rnd">
              <a:solidFill>
                <a:schemeClr val="accent3"/>
              </a:solidFill>
              <a:round/>
            </a:ln>
            <a:effectLst/>
          </c:spPr>
          <c:marker>
            <c:symbol val="none"/>
          </c:marker>
          <c:val>
            <c:numRef>
              <c:f>CN_Summary_fueltax!$B$165:$AU$165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32F3-417E-B67E-11A131C8EBC1}"/>
            </c:ext>
          </c:extLst>
        </c:ser>
        <c:ser>
          <c:idx val="3"/>
          <c:order val="2"/>
          <c:tx>
            <c:strRef>
              <c:f>CN_Summary_fueltax!$A$166</c:f>
              <c:strCache>
                <c:ptCount val="1"/>
                <c:pt idx="0">
                  <c:v>Residential Buildings Sector</c:v>
                </c:pt>
              </c:strCache>
            </c:strRef>
          </c:tx>
          <c:spPr>
            <a:ln w="28575" cap="rnd">
              <a:solidFill>
                <a:schemeClr val="accent4"/>
              </a:solidFill>
              <a:round/>
            </a:ln>
            <a:effectLst/>
          </c:spPr>
          <c:marker>
            <c:symbol val="none"/>
          </c:marker>
          <c:val>
            <c:numRef>
              <c:f>CN_Summary_fueltax!$B$166:$AU$166</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2-32F3-417E-B67E-11A131C8EBC1}"/>
            </c:ext>
          </c:extLst>
        </c:ser>
        <c:ser>
          <c:idx val="4"/>
          <c:order val="3"/>
          <c:tx>
            <c:strRef>
              <c:f>CN_Summary_fueltax!$A$167</c:f>
              <c:strCache>
                <c:ptCount val="1"/>
                <c:pt idx="0">
                  <c:v>Commercial Buildings Sector</c:v>
                </c:pt>
              </c:strCache>
            </c:strRef>
          </c:tx>
          <c:spPr>
            <a:ln w="28575" cap="rnd">
              <a:solidFill>
                <a:schemeClr val="accent5"/>
              </a:solidFill>
              <a:round/>
            </a:ln>
            <a:effectLst/>
          </c:spPr>
          <c:marker>
            <c:symbol val="none"/>
          </c:marker>
          <c:val>
            <c:numRef>
              <c:f>CN_Summary_fueltax!$B$167:$AU$167</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3-32F3-417E-B67E-11A131C8EBC1}"/>
            </c:ext>
          </c:extLst>
        </c:ser>
        <c:ser>
          <c:idx val="5"/>
          <c:order val="4"/>
          <c:tx>
            <c:strRef>
              <c:f>CN_Summary_fueltax!$A$168</c:f>
              <c:strCache>
                <c:ptCount val="1"/>
                <c:pt idx="0">
                  <c:v>Industry Sector</c:v>
                </c:pt>
              </c:strCache>
            </c:strRef>
          </c:tx>
          <c:spPr>
            <a:ln w="28575" cap="rnd">
              <a:solidFill>
                <a:schemeClr val="accent6"/>
              </a:solidFill>
              <a:round/>
            </a:ln>
            <a:effectLst/>
          </c:spPr>
          <c:marker>
            <c:symbol val="none"/>
          </c:marker>
          <c:val>
            <c:numRef>
              <c:f>CN_Summary_fueltax!$B$168:$AU$168</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4-32F3-417E-B67E-11A131C8EBC1}"/>
            </c:ext>
          </c:extLst>
        </c:ser>
        <c:ser>
          <c:idx val="6"/>
          <c:order val="5"/>
          <c:tx>
            <c:strRef>
              <c:f>CN_Summary_fueltax!$A$169</c:f>
              <c:strCache>
                <c:ptCount val="1"/>
                <c:pt idx="0">
                  <c:v>District Heating Sector</c:v>
                </c:pt>
              </c:strCache>
            </c:strRef>
          </c:tx>
          <c:spPr>
            <a:ln w="28575" cap="rnd">
              <a:solidFill>
                <a:schemeClr val="accent1">
                  <a:lumMod val="60000"/>
                </a:schemeClr>
              </a:solidFill>
              <a:round/>
            </a:ln>
            <a:effectLst/>
          </c:spPr>
          <c:marker>
            <c:symbol val="none"/>
          </c:marker>
          <c:val>
            <c:numRef>
              <c:f>CN_Summary_fueltax!$B$169:$AU$169</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5-32F3-417E-B67E-11A131C8EBC1}"/>
            </c:ext>
          </c:extLst>
        </c:ser>
        <c:ser>
          <c:idx val="7"/>
          <c:order val="6"/>
          <c:tx>
            <c:strRef>
              <c:f>CN_Summary_fueltax!$A$170</c:f>
              <c:strCache>
                <c:ptCount val="1"/>
                <c:pt idx="0">
                  <c:v>LULUCF Sector</c:v>
                </c:pt>
              </c:strCache>
            </c:strRef>
          </c:tx>
          <c:spPr>
            <a:ln w="28575" cap="rnd">
              <a:solidFill>
                <a:schemeClr val="accent2">
                  <a:lumMod val="60000"/>
                </a:schemeClr>
              </a:solidFill>
              <a:round/>
            </a:ln>
            <a:effectLst/>
          </c:spPr>
          <c:marker>
            <c:symbol val="none"/>
          </c:marker>
          <c:val>
            <c:numRef>
              <c:f>CN_Summary_fueltax!$B$170:$AU$170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32F3-417E-B67E-11A131C8EBC1}"/>
            </c:ext>
          </c:extLst>
        </c:ser>
        <c:ser>
          <c:idx val="8"/>
          <c:order val="7"/>
          <c:tx>
            <c:strRef>
              <c:f>CN_Summary_fueltax!$A$171</c:f>
              <c:strCache>
                <c:ptCount val="1"/>
                <c:pt idx="0">
                  <c:v>Geoengineering Sector</c:v>
                </c:pt>
              </c:strCache>
            </c:strRef>
          </c:tx>
          <c:spPr>
            <a:ln w="28575" cap="rnd">
              <a:solidFill>
                <a:schemeClr val="accent3">
                  <a:lumMod val="60000"/>
                </a:schemeClr>
              </a:solidFill>
              <a:round/>
            </a:ln>
            <a:effectLst/>
          </c:spPr>
          <c:marker>
            <c:symbol val="none"/>
          </c:marker>
          <c:val>
            <c:numRef>
              <c:f>CN_Summary_fueltax!$B$171:$AU$171</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7-32F3-417E-B67E-11A131C8EBC1}"/>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162A-490D-99BC-CA3F072EA916}"/>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162A-490D-99BC-CA3F072EA916}"/>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162A-490D-99BC-CA3F072EA916}"/>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162A-490D-99BC-CA3F072EA916}"/>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162A-490D-99BC-CA3F072EA916}"/>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162A-490D-99BC-CA3F072EA916}"/>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162A-490D-99BC-CA3F072EA916}"/>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162A-490D-99BC-CA3F072EA916}"/>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AD36-4053-B26C-8021BDC2F340}"/>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AD36-4053-B26C-8021BDC2F340}"/>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AD36-4053-B26C-8021BDC2F340}"/>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AD36-4053-B26C-8021BDC2F340}"/>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AD36-4053-B26C-8021BDC2F340}"/>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AD36-4053-B26C-8021BDC2F340}"/>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AD36-4053-B26C-8021BDC2F340}"/>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AD36-4053-B26C-8021BDC2F340}"/>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488-48BF-B6EA-C912F7D2E645}"/>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488-48BF-B6EA-C912F7D2E645}"/>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488-48BF-B6EA-C912F7D2E645}"/>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488-48BF-B6EA-C912F7D2E645}"/>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488-48BF-B6EA-C912F7D2E645}"/>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488-48BF-B6EA-C912F7D2E645}"/>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488-48BF-B6EA-C912F7D2E645}"/>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488-48BF-B6EA-C912F7D2E645}"/>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CN_Summary_pretax!$A$162</c:f>
          <c:strCache>
            <c:ptCount val="1"/>
            <c:pt idx="0">
              <c:v>Heat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8936362462889"/>
          <c:y val="5.9673683646687035E-2"/>
          <c:w val="0.60668284497224734"/>
          <c:h val="0.75527173389040669"/>
        </c:manualLayout>
      </c:layout>
      <c:lineChart>
        <c:grouping val="standard"/>
        <c:varyColors val="0"/>
        <c:ser>
          <c:idx val="1"/>
          <c:order val="0"/>
          <c:tx>
            <c:strRef>
              <c:f>CN_Summary_pretax!$A$164</c:f>
              <c:strCache>
                <c:ptCount val="1"/>
                <c:pt idx="0">
                  <c:v>Transportation Sector</c:v>
                </c:pt>
              </c:strCache>
            </c:strRef>
          </c:tx>
          <c:spPr>
            <a:ln w="28575" cap="rnd">
              <a:solidFill>
                <a:schemeClr val="accent2"/>
              </a:solidFill>
              <a:round/>
            </a:ln>
            <a:effectLst/>
          </c:spPr>
          <c:marker>
            <c:symbol val="none"/>
          </c:marker>
          <c:val>
            <c:numRef>
              <c:f>CN_Summary_pretax!$B$164:$AU$164</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0-9967-4E41-9646-592834FB6363}"/>
            </c:ext>
          </c:extLst>
        </c:ser>
        <c:ser>
          <c:idx val="2"/>
          <c:order val="1"/>
          <c:tx>
            <c:strRef>
              <c:f>CN_Summary_pretax!$A$165</c:f>
              <c:strCache>
                <c:ptCount val="1"/>
                <c:pt idx="0">
                  <c:v>Electricity Sector</c:v>
                </c:pt>
              </c:strCache>
            </c:strRef>
          </c:tx>
          <c:spPr>
            <a:ln w="28575" cap="rnd">
              <a:solidFill>
                <a:schemeClr val="accent3"/>
              </a:solidFill>
              <a:round/>
            </a:ln>
            <a:effectLst/>
          </c:spPr>
          <c:marker>
            <c:symbol val="none"/>
          </c:marker>
          <c:val>
            <c:numRef>
              <c:f>CN_Summary_pretax!$B$165:$AU$165</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1-9967-4E41-9646-592834FB6363}"/>
            </c:ext>
          </c:extLst>
        </c:ser>
        <c:ser>
          <c:idx val="3"/>
          <c:order val="2"/>
          <c:tx>
            <c:strRef>
              <c:f>CN_Summary_pretax!$A$166</c:f>
              <c:strCache>
                <c:ptCount val="1"/>
                <c:pt idx="0">
                  <c:v>Residential Buildings Sector</c:v>
                </c:pt>
              </c:strCache>
            </c:strRef>
          </c:tx>
          <c:spPr>
            <a:ln w="28575" cap="rnd">
              <a:solidFill>
                <a:schemeClr val="accent4"/>
              </a:solidFill>
              <a:round/>
            </a:ln>
            <a:effectLst/>
          </c:spPr>
          <c:marker>
            <c:symbol val="none"/>
          </c:marker>
          <c:val>
            <c:numRef>
              <c:f>CN_Summary_pretax!$B$166:$AU$166</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2-9967-4E41-9646-592834FB6363}"/>
            </c:ext>
          </c:extLst>
        </c:ser>
        <c:ser>
          <c:idx val="4"/>
          <c:order val="3"/>
          <c:tx>
            <c:strRef>
              <c:f>CN_Summary_pretax!$A$167</c:f>
              <c:strCache>
                <c:ptCount val="1"/>
                <c:pt idx="0">
                  <c:v>Commercial Buildings Sector</c:v>
                </c:pt>
              </c:strCache>
            </c:strRef>
          </c:tx>
          <c:spPr>
            <a:ln w="28575" cap="rnd">
              <a:solidFill>
                <a:schemeClr val="accent5"/>
              </a:solidFill>
              <a:round/>
            </a:ln>
            <a:effectLst/>
          </c:spPr>
          <c:marker>
            <c:symbol val="none"/>
          </c:marker>
          <c:val>
            <c:numRef>
              <c:f>CN_Summary_pretax!$B$167:$AU$167</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3-9967-4E41-9646-592834FB6363}"/>
            </c:ext>
          </c:extLst>
        </c:ser>
        <c:ser>
          <c:idx val="5"/>
          <c:order val="4"/>
          <c:tx>
            <c:strRef>
              <c:f>CN_Summary_pretax!$A$168</c:f>
              <c:strCache>
                <c:ptCount val="1"/>
                <c:pt idx="0">
                  <c:v>Industry Sector</c:v>
                </c:pt>
              </c:strCache>
            </c:strRef>
          </c:tx>
          <c:spPr>
            <a:ln w="28575" cap="rnd">
              <a:solidFill>
                <a:schemeClr val="accent6"/>
              </a:solidFill>
              <a:round/>
            </a:ln>
            <a:effectLst/>
          </c:spPr>
          <c:marker>
            <c:symbol val="none"/>
          </c:marker>
          <c:val>
            <c:numRef>
              <c:f>CN_Summary_pretax!$B$168:$AU$168</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4-9967-4E41-9646-592834FB6363}"/>
            </c:ext>
          </c:extLst>
        </c:ser>
        <c:ser>
          <c:idx val="6"/>
          <c:order val="5"/>
          <c:tx>
            <c:strRef>
              <c:f>CN_Summary_pretax!$A$169</c:f>
              <c:strCache>
                <c:ptCount val="1"/>
                <c:pt idx="0">
                  <c:v>District Heating Sector</c:v>
                </c:pt>
              </c:strCache>
            </c:strRef>
          </c:tx>
          <c:spPr>
            <a:ln w="28575" cap="rnd">
              <a:solidFill>
                <a:schemeClr val="accent1">
                  <a:lumMod val="60000"/>
                </a:schemeClr>
              </a:solidFill>
              <a:round/>
            </a:ln>
            <a:effectLst/>
          </c:spPr>
          <c:marker>
            <c:symbol val="none"/>
          </c:marker>
          <c:val>
            <c:numRef>
              <c:f>CN_Summary_pretax!$B$169:$AU$169</c:f>
              <c:numCache>
                <c:formatCode>General</c:formatCode>
                <c:ptCount val="46"/>
                <c:pt idx="0">
                  <c:v>0</c:v>
                </c:pt>
                <c:pt idx="1">
                  <c:v>0</c:v>
                </c:pt>
                <c:pt idx="2">
                  <c:v>0</c:v>
                </c:pt>
                <c:pt idx="3">
                  <c:v>0</c:v>
                </c:pt>
                <c:pt idx="4">
                  <c:v>0</c:v>
                </c:pt>
                <c:pt idx="5">
                  <c:v>7.8271847848917674E-6</c:v>
                </c:pt>
                <c:pt idx="6">
                  <c:v>7.8271847848917674E-6</c:v>
                </c:pt>
                <c:pt idx="7">
                  <c:v>7.8271847848917674E-6</c:v>
                </c:pt>
                <c:pt idx="8">
                  <c:v>7.8271847848917674E-6</c:v>
                </c:pt>
                <c:pt idx="9">
                  <c:v>7.8271847848917674E-6</c:v>
                </c:pt>
                <c:pt idx="10">
                  <c:v>7.8271847848917674E-6</c:v>
                </c:pt>
                <c:pt idx="11">
                  <c:v>7.8271847848917674E-6</c:v>
                </c:pt>
                <c:pt idx="12">
                  <c:v>7.8271847848917674E-6</c:v>
                </c:pt>
                <c:pt idx="13">
                  <c:v>7.8271847848917674E-6</c:v>
                </c:pt>
                <c:pt idx="14">
                  <c:v>7.8271847848917674E-6</c:v>
                </c:pt>
                <c:pt idx="15">
                  <c:v>7.8271847848917674E-6</c:v>
                </c:pt>
                <c:pt idx="16">
                  <c:v>7.8271847848917674E-6</c:v>
                </c:pt>
                <c:pt idx="17">
                  <c:v>7.8271847848917674E-6</c:v>
                </c:pt>
                <c:pt idx="18">
                  <c:v>7.8271847848917674E-6</c:v>
                </c:pt>
                <c:pt idx="19">
                  <c:v>7.8271847848917674E-6</c:v>
                </c:pt>
                <c:pt idx="20">
                  <c:v>7.8271847848917674E-6</c:v>
                </c:pt>
                <c:pt idx="21">
                  <c:v>7.8271847848917674E-6</c:v>
                </c:pt>
                <c:pt idx="22">
                  <c:v>7.8271847848917674E-6</c:v>
                </c:pt>
                <c:pt idx="23">
                  <c:v>7.8271847848917674E-6</c:v>
                </c:pt>
                <c:pt idx="24">
                  <c:v>7.8271847848917674E-6</c:v>
                </c:pt>
                <c:pt idx="25">
                  <c:v>7.8271847848917674E-6</c:v>
                </c:pt>
                <c:pt idx="26">
                  <c:v>7.8271847848917674E-6</c:v>
                </c:pt>
                <c:pt idx="27">
                  <c:v>7.8271847848917674E-6</c:v>
                </c:pt>
                <c:pt idx="28">
                  <c:v>7.8271847848917674E-6</c:v>
                </c:pt>
                <c:pt idx="29">
                  <c:v>7.8271847848917674E-6</c:v>
                </c:pt>
                <c:pt idx="30">
                  <c:v>7.8271847848917674E-6</c:v>
                </c:pt>
                <c:pt idx="31">
                  <c:v>7.8271847848917674E-6</c:v>
                </c:pt>
                <c:pt idx="32">
                  <c:v>7.8271847848917674E-6</c:v>
                </c:pt>
                <c:pt idx="33">
                  <c:v>7.8271847848917674E-6</c:v>
                </c:pt>
                <c:pt idx="34">
                  <c:v>7.8271847848917674E-6</c:v>
                </c:pt>
                <c:pt idx="35">
                  <c:v>7.8271847848917674E-6</c:v>
                </c:pt>
                <c:pt idx="36">
                  <c:v>7.8271847848917674E-6</c:v>
                </c:pt>
                <c:pt idx="37">
                  <c:v>7.8271847848917674E-6</c:v>
                </c:pt>
                <c:pt idx="38">
                  <c:v>7.8271847848917674E-6</c:v>
                </c:pt>
                <c:pt idx="39">
                  <c:v>7.8271847848917674E-6</c:v>
                </c:pt>
                <c:pt idx="40">
                  <c:v>7.8271847848917674E-6</c:v>
                </c:pt>
                <c:pt idx="41">
                  <c:v>7.8271847848917674E-6</c:v>
                </c:pt>
                <c:pt idx="42">
                  <c:v>7.8271847848917674E-6</c:v>
                </c:pt>
                <c:pt idx="43">
                  <c:v>7.8271847848917674E-6</c:v>
                </c:pt>
                <c:pt idx="44">
                  <c:v>7.8271847848917674E-6</c:v>
                </c:pt>
                <c:pt idx="45">
                  <c:v>7.8271847848917674E-6</c:v>
                </c:pt>
              </c:numCache>
            </c:numRef>
          </c:val>
          <c:smooth val="0"/>
          <c:extLst>
            <c:ext xmlns:c16="http://schemas.microsoft.com/office/drawing/2014/chart" uri="{C3380CC4-5D6E-409C-BE32-E72D297353CC}">
              <c16:uniqueId val="{00000005-9967-4E41-9646-592834FB6363}"/>
            </c:ext>
          </c:extLst>
        </c:ser>
        <c:ser>
          <c:idx val="7"/>
          <c:order val="6"/>
          <c:tx>
            <c:strRef>
              <c:f>CN_Summary_pretax!$A$170</c:f>
              <c:strCache>
                <c:ptCount val="1"/>
                <c:pt idx="0">
                  <c:v>LULUCF Sector</c:v>
                </c:pt>
              </c:strCache>
            </c:strRef>
          </c:tx>
          <c:spPr>
            <a:ln w="28575" cap="rnd">
              <a:solidFill>
                <a:schemeClr val="accent2">
                  <a:lumMod val="60000"/>
                </a:schemeClr>
              </a:solidFill>
              <a:round/>
            </a:ln>
            <a:effectLst/>
          </c:spPr>
          <c:marker>
            <c:symbol val="none"/>
          </c:marker>
          <c:val>
            <c:numRef>
              <c:f>CN_Summary_pretax!$B$170:$AU$170</c:f>
              <c:numCache>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006-9967-4E41-9646-592834FB6363}"/>
            </c:ext>
          </c:extLst>
        </c:ser>
        <c:ser>
          <c:idx val="8"/>
          <c:order val="7"/>
          <c:tx>
            <c:strRef>
              <c:f>CN_Summary_pretax!$A$171</c:f>
              <c:strCache>
                <c:ptCount val="1"/>
                <c:pt idx="0">
                  <c:v>Geoengineering Sector</c:v>
                </c:pt>
              </c:strCache>
            </c:strRef>
          </c:tx>
          <c:spPr>
            <a:ln w="28575" cap="rnd">
              <a:solidFill>
                <a:schemeClr val="accent3">
                  <a:lumMod val="60000"/>
                </a:schemeClr>
              </a:solidFill>
              <a:round/>
            </a:ln>
            <a:effectLst/>
          </c:spPr>
          <c:marker>
            <c:symbol val="none"/>
          </c:marker>
          <c:val>
            <c:numRef>
              <c:f>CN_Summary_pretax!$B$171:$AU$171</c:f>
              <c:numCache>
                <c:formatCode>General</c:formatCode>
                <c:ptCount val="46"/>
                <c:pt idx="0">
                  <c:v>0</c:v>
                </c:pt>
                <c:pt idx="1">
                  <c:v>0</c:v>
                </c:pt>
                <c:pt idx="2">
                  <c:v>0</c:v>
                </c:pt>
                <c:pt idx="3">
                  <c:v>0</c:v>
                </c:pt>
                <c:pt idx="4">
                  <c:v>0</c:v>
                </c:pt>
                <c:pt idx="5">
                  <c:v>1.115690493128535E-5</c:v>
                </c:pt>
                <c:pt idx="6">
                  <c:v>1.115690493128535E-5</c:v>
                </c:pt>
                <c:pt idx="7">
                  <c:v>1.115690493128535E-5</c:v>
                </c:pt>
                <c:pt idx="8">
                  <c:v>1.115690493128535E-5</c:v>
                </c:pt>
                <c:pt idx="9">
                  <c:v>1.115690493128535E-5</c:v>
                </c:pt>
                <c:pt idx="10">
                  <c:v>1.115690493128535E-5</c:v>
                </c:pt>
                <c:pt idx="11">
                  <c:v>1.115690493128535E-5</c:v>
                </c:pt>
                <c:pt idx="12">
                  <c:v>1.115690493128535E-5</c:v>
                </c:pt>
                <c:pt idx="13">
                  <c:v>1.115690493128535E-5</c:v>
                </c:pt>
                <c:pt idx="14">
                  <c:v>1.115690493128535E-5</c:v>
                </c:pt>
                <c:pt idx="15">
                  <c:v>1.115690493128535E-5</c:v>
                </c:pt>
                <c:pt idx="16">
                  <c:v>1.115690493128535E-5</c:v>
                </c:pt>
                <c:pt idx="17">
                  <c:v>1.115690493128535E-5</c:v>
                </c:pt>
                <c:pt idx="18">
                  <c:v>1.115690493128535E-5</c:v>
                </c:pt>
                <c:pt idx="19">
                  <c:v>1.115690493128535E-5</c:v>
                </c:pt>
                <c:pt idx="20">
                  <c:v>1.115690493128535E-5</c:v>
                </c:pt>
                <c:pt idx="21">
                  <c:v>1.115690493128535E-5</c:v>
                </c:pt>
                <c:pt idx="22">
                  <c:v>1.115690493128535E-5</c:v>
                </c:pt>
                <c:pt idx="23">
                  <c:v>1.115690493128535E-5</c:v>
                </c:pt>
                <c:pt idx="24">
                  <c:v>1.115690493128535E-5</c:v>
                </c:pt>
                <c:pt idx="25">
                  <c:v>1.115690493128535E-5</c:v>
                </c:pt>
                <c:pt idx="26">
                  <c:v>1.115690493128535E-5</c:v>
                </c:pt>
                <c:pt idx="27">
                  <c:v>1.115690493128535E-5</c:v>
                </c:pt>
                <c:pt idx="28">
                  <c:v>1.115690493128535E-5</c:v>
                </c:pt>
                <c:pt idx="29">
                  <c:v>1.115690493128535E-5</c:v>
                </c:pt>
                <c:pt idx="30">
                  <c:v>1.115690493128535E-5</c:v>
                </c:pt>
                <c:pt idx="31">
                  <c:v>1.115690493128535E-5</c:v>
                </c:pt>
                <c:pt idx="32">
                  <c:v>1.115690493128535E-5</c:v>
                </c:pt>
                <c:pt idx="33">
                  <c:v>1.115690493128535E-5</c:v>
                </c:pt>
                <c:pt idx="34">
                  <c:v>1.115690493128535E-5</c:v>
                </c:pt>
                <c:pt idx="35">
                  <c:v>1.115690493128535E-5</c:v>
                </c:pt>
                <c:pt idx="36">
                  <c:v>1.115690493128535E-5</c:v>
                </c:pt>
                <c:pt idx="37">
                  <c:v>1.115690493128535E-5</c:v>
                </c:pt>
                <c:pt idx="38">
                  <c:v>1.115690493128535E-5</c:v>
                </c:pt>
                <c:pt idx="39">
                  <c:v>1.115690493128535E-5</c:v>
                </c:pt>
                <c:pt idx="40">
                  <c:v>1.115690493128535E-5</c:v>
                </c:pt>
                <c:pt idx="41">
                  <c:v>1.115690493128535E-5</c:v>
                </c:pt>
                <c:pt idx="42">
                  <c:v>1.115690493128535E-5</c:v>
                </c:pt>
                <c:pt idx="43">
                  <c:v>1.115690493128535E-5</c:v>
                </c:pt>
                <c:pt idx="44">
                  <c:v>1.115690493128535E-5</c:v>
                </c:pt>
                <c:pt idx="45">
                  <c:v>1.115690493128535E-5</c:v>
                </c:pt>
              </c:numCache>
            </c:numRef>
          </c:val>
          <c:smooth val="0"/>
          <c:extLst>
            <c:ext xmlns:c16="http://schemas.microsoft.com/office/drawing/2014/chart" uri="{C3380CC4-5D6E-409C-BE32-E72D297353CC}">
              <c16:uniqueId val="{00000007-9967-4E41-9646-592834FB6363}"/>
            </c:ext>
          </c:extLst>
        </c:ser>
        <c:dLbls>
          <c:showLegendKey val="0"/>
          <c:showVal val="0"/>
          <c:showCatName val="0"/>
          <c:showSerName val="0"/>
          <c:showPercent val="0"/>
          <c:showBubbleSize val="0"/>
        </c:dLbls>
        <c:smooth val="0"/>
        <c:axId val="1520277071"/>
        <c:axId val="1520277903"/>
      </c:lineChart>
      <c:catAx>
        <c:axId val="152027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903"/>
        <c:crosses val="autoZero"/>
        <c:auto val="1"/>
        <c:lblAlgn val="ctr"/>
        <c:lblOffset val="100"/>
        <c:noMultiLvlLbl val="0"/>
      </c:catAx>
      <c:valAx>
        <c:axId val="152027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77071"/>
        <c:crosses val="autoZero"/>
        <c:crossBetween val="between"/>
      </c:valAx>
      <c:spPr>
        <a:noFill/>
        <a:ln>
          <a:noFill/>
        </a:ln>
        <a:effectLst/>
      </c:spPr>
    </c:plotArea>
    <c:legend>
      <c:legendPos val="b"/>
      <c:layout>
        <c:manualLayout>
          <c:xMode val="edge"/>
          <c:yMode val="edge"/>
          <c:x val="0.72399122240867431"/>
          <c:y val="9.2138625528951731E-2"/>
          <c:w val="0.25019594681812313"/>
          <c:h val="0.871662327923295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3" Type="http://schemas.openxmlformats.org/officeDocument/2006/relationships/chart" Target="../charts/chart11.xml"/><Relationship Id="rId21" Type="http://schemas.openxmlformats.org/officeDocument/2006/relationships/chart" Target="../charts/chart29.xml"/><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 Type="http://schemas.openxmlformats.org/officeDocument/2006/relationships/chart" Target="../charts/chart10.xml"/><Relationship Id="rId16" Type="http://schemas.openxmlformats.org/officeDocument/2006/relationships/chart" Target="../charts/chart24.xml"/><Relationship Id="rId20" Type="http://schemas.openxmlformats.org/officeDocument/2006/relationships/chart" Target="../charts/chart28.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chart" Target="../charts/chart47.xml"/><Relationship Id="rId3" Type="http://schemas.openxmlformats.org/officeDocument/2006/relationships/chart" Target="../charts/chart32.xml"/><Relationship Id="rId21" Type="http://schemas.openxmlformats.org/officeDocument/2006/relationships/chart" Target="../charts/chart50.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chart" Target="../charts/chart46.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9.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5" Type="http://schemas.openxmlformats.org/officeDocument/2006/relationships/chart" Target="../charts/chart34.xml"/><Relationship Id="rId15" Type="http://schemas.openxmlformats.org/officeDocument/2006/relationships/chart" Target="../charts/chart44.xml"/><Relationship Id="rId10" Type="http://schemas.openxmlformats.org/officeDocument/2006/relationships/chart" Target="../charts/chart39.xml"/><Relationship Id="rId19" Type="http://schemas.openxmlformats.org/officeDocument/2006/relationships/chart" Target="../charts/chart48.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s>
</file>

<file path=xl/drawings/_rels/drawing8.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18" Type="http://schemas.openxmlformats.org/officeDocument/2006/relationships/chart" Target="../charts/chart68.xml"/><Relationship Id="rId3" Type="http://schemas.openxmlformats.org/officeDocument/2006/relationships/chart" Target="../charts/chart53.xml"/><Relationship Id="rId21" Type="http://schemas.openxmlformats.org/officeDocument/2006/relationships/chart" Target="../charts/chart71.xml"/><Relationship Id="rId7" Type="http://schemas.openxmlformats.org/officeDocument/2006/relationships/chart" Target="../charts/chart57.xml"/><Relationship Id="rId12" Type="http://schemas.openxmlformats.org/officeDocument/2006/relationships/chart" Target="../charts/chart62.xml"/><Relationship Id="rId17" Type="http://schemas.openxmlformats.org/officeDocument/2006/relationships/chart" Target="../charts/chart67.xml"/><Relationship Id="rId2" Type="http://schemas.openxmlformats.org/officeDocument/2006/relationships/chart" Target="../charts/chart52.xml"/><Relationship Id="rId16" Type="http://schemas.openxmlformats.org/officeDocument/2006/relationships/chart" Target="../charts/chart66.xml"/><Relationship Id="rId20" Type="http://schemas.openxmlformats.org/officeDocument/2006/relationships/chart" Target="../charts/chart70.xml"/><Relationship Id="rId1" Type="http://schemas.openxmlformats.org/officeDocument/2006/relationships/chart" Target="../charts/chart51.xml"/><Relationship Id="rId6" Type="http://schemas.openxmlformats.org/officeDocument/2006/relationships/chart" Target="../charts/chart56.xml"/><Relationship Id="rId11" Type="http://schemas.openxmlformats.org/officeDocument/2006/relationships/chart" Target="../charts/chart61.xml"/><Relationship Id="rId5" Type="http://schemas.openxmlformats.org/officeDocument/2006/relationships/chart" Target="../charts/chart55.xml"/><Relationship Id="rId15" Type="http://schemas.openxmlformats.org/officeDocument/2006/relationships/chart" Target="../charts/chart65.xml"/><Relationship Id="rId10" Type="http://schemas.openxmlformats.org/officeDocument/2006/relationships/chart" Target="../charts/chart60.xml"/><Relationship Id="rId19" Type="http://schemas.openxmlformats.org/officeDocument/2006/relationships/chart" Target="../charts/chart69.xml"/><Relationship Id="rId4" Type="http://schemas.openxmlformats.org/officeDocument/2006/relationships/chart" Target="../charts/chart54.xml"/><Relationship Id="rId9" Type="http://schemas.openxmlformats.org/officeDocument/2006/relationships/chart" Target="../charts/chart59.xml"/><Relationship Id="rId14" Type="http://schemas.openxmlformats.org/officeDocument/2006/relationships/chart" Target="../charts/chart6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9.xml"/><Relationship Id="rId13" Type="http://schemas.openxmlformats.org/officeDocument/2006/relationships/chart" Target="../charts/chart84.xml"/><Relationship Id="rId18" Type="http://schemas.openxmlformats.org/officeDocument/2006/relationships/chart" Target="../charts/chart89.xml"/><Relationship Id="rId3" Type="http://schemas.openxmlformats.org/officeDocument/2006/relationships/chart" Target="../charts/chart74.xml"/><Relationship Id="rId21" Type="http://schemas.openxmlformats.org/officeDocument/2006/relationships/chart" Target="../charts/chart92.xml"/><Relationship Id="rId7" Type="http://schemas.openxmlformats.org/officeDocument/2006/relationships/chart" Target="../charts/chart78.xml"/><Relationship Id="rId12" Type="http://schemas.openxmlformats.org/officeDocument/2006/relationships/chart" Target="../charts/chart83.xml"/><Relationship Id="rId17" Type="http://schemas.openxmlformats.org/officeDocument/2006/relationships/chart" Target="../charts/chart88.xml"/><Relationship Id="rId2" Type="http://schemas.openxmlformats.org/officeDocument/2006/relationships/chart" Target="../charts/chart73.xml"/><Relationship Id="rId16" Type="http://schemas.openxmlformats.org/officeDocument/2006/relationships/chart" Target="../charts/chart87.xml"/><Relationship Id="rId20" Type="http://schemas.openxmlformats.org/officeDocument/2006/relationships/chart" Target="../charts/chart91.xml"/><Relationship Id="rId1" Type="http://schemas.openxmlformats.org/officeDocument/2006/relationships/chart" Target="../charts/chart72.xml"/><Relationship Id="rId6" Type="http://schemas.openxmlformats.org/officeDocument/2006/relationships/chart" Target="../charts/chart77.xml"/><Relationship Id="rId11" Type="http://schemas.openxmlformats.org/officeDocument/2006/relationships/chart" Target="../charts/chart82.xml"/><Relationship Id="rId5" Type="http://schemas.openxmlformats.org/officeDocument/2006/relationships/chart" Target="../charts/chart76.xml"/><Relationship Id="rId15" Type="http://schemas.openxmlformats.org/officeDocument/2006/relationships/chart" Target="../charts/chart86.xml"/><Relationship Id="rId10" Type="http://schemas.openxmlformats.org/officeDocument/2006/relationships/chart" Target="../charts/chart81.xml"/><Relationship Id="rId19" Type="http://schemas.openxmlformats.org/officeDocument/2006/relationships/chart" Target="../charts/chart90.xml"/><Relationship Id="rId4" Type="http://schemas.openxmlformats.org/officeDocument/2006/relationships/chart" Target="../charts/chart75.xml"/><Relationship Id="rId9" Type="http://schemas.openxmlformats.org/officeDocument/2006/relationships/chart" Target="../charts/chart80.xml"/><Relationship Id="rId14" Type="http://schemas.openxmlformats.org/officeDocument/2006/relationships/chart" Target="../charts/chart85.xml"/></Relationships>
</file>

<file path=xl/drawings/drawing1.xml><?xml version="1.0" encoding="utf-8"?>
<xdr:wsDr xmlns:xdr="http://schemas.openxmlformats.org/drawingml/2006/spreadsheetDrawing" xmlns:a="http://schemas.openxmlformats.org/drawingml/2006/main">
  <xdr:twoCellAnchor>
    <xdr:from>
      <xdr:col>4</xdr:col>
      <xdr:colOff>228600</xdr:colOff>
      <xdr:row>1</xdr:row>
      <xdr:rowOff>0</xdr:rowOff>
    </xdr:from>
    <xdr:to>
      <xdr:col>10</xdr:col>
      <xdr:colOff>523875</xdr:colOff>
      <xdr:row>16</xdr:row>
      <xdr:rowOff>28575</xdr:rowOff>
    </xdr:to>
    <xdr:graphicFrame macro="">
      <xdr:nvGraphicFramePr>
        <xdr:cNvPr id="2" name="图表 1">
          <a:extLst>
            <a:ext uri="{FF2B5EF4-FFF2-40B4-BE49-F238E27FC236}">
              <a16:creationId xmlns:a16="http://schemas.microsoft.com/office/drawing/2014/main" id="{5CD477EB-B5C3-4AA5-BADA-D594D230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247650</xdr:colOff>
      <xdr:row>16</xdr:row>
      <xdr:rowOff>161925</xdr:rowOff>
    </xdr:from>
    <xdr:to>
      <xdr:col>10</xdr:col>
      <xdr:colOff>542925</xdr:colOff>
      <xdr:row>32</xdr:row>
      <xdr:rowOff>9525</xdr:rowOff>
    </xdr:to>
    <xdr:graphicFrame macro="">
      <xdr:nvGraphicFramePr>
        <xdr:cNvPr id="3" name="图表 2">
          <a:extLst>
            <a:ext uri="{FF2B5EF4-FFF2-40B4-BE49-F238E27FC236}">
              <a16:creationId xmlns:a16="http://schemas.microsoft.com/office/drawing/2014/main" id="{E0B7CB20-2710-4E2A-AE7F-174771EEC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6</xdr:row>
      <xdr:rowOff>0</xdr:rowOff>
    </xdr:from>
    <xdr:to>
      <xdr:col>18</xdr:col>
      <xdr:colOff>623888</xdr:colOff>
      <xdr:row>23</xdr:row>
      <xdr:rowOff>104775</xdr:rowOff>
    </xdr:to>
    <xdr:graphicFrame macro="">
      <xdr:nvGraphicFramePr>
        <xdr:cNvPr id="3" name="图表 2">
          <a:extLst>
            <a:ext uri="{FF2B5EF4-FFF2-40B4-BE49-F238E27FC236}">
              <a16:creationId xmlns:a16="http://schemas.microsoft.com/office/drawing/2014/main" id="{1B64DB33-1668-46EA-8886-945777EC5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6</xdr:row>
      <xdr:rowOff>0</xdr:rowOff>
    </xdr:from>
    <xdr:to>
      <xdr:col>23</xdr:col>
      <xdr:colOff>457199</xdr:colOff>
      <xdr:row>21</xdr:row>
      <xdr:rowOff>28575</xdr:rowOff>
    </xdr:to>
    <xdr:graphicFrame macro="">
      <xdr:nvGraphicFramePr>
        <xdr:cNvPr id="10" name="图表 9">
          <a:extLst>
            <a:ext uri="{FF2B5EF4-FFF2-40B4-BE49-F238E27FC236}">
              <a16:creationId xmlns:a16="http://schemas.microsoft.com/office/drawing/2014/main" id="{8DAE8C01-0142-4CD5-BE6B-F3977CE8D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6</xdr:row>
      <xdr:rowOff>0</xdr:rowOff>
    </xdr:from>
    <xdr:to>
      <xdr:col>30</xdr:col>
      <xdr:colOff>457199</xdr:colOff>
      <xdr:row>21</xdr:row>
      <xdr:rowOff>28575</xdr:rowOff>
    </xdr:to>
    <xdr:graphicFrame macro="">
      <xdr:nvGraphicFramePr>
        <xdr:cNvPr id="11" name="图表 10">
          <a:extLst>
            <a:ext uri="{FF2B5EF4-FFF2-40B4-BE49-F238E27FC236}">
              <a16:creationId xmlns:a16="http://schemas.microsoft.com/office/drawing/2014/main" id="{423EBD8D-89F5-4546-806C-C9D5D375D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22</xdr:row>
      <xdr:rowOff>0</xdr:rowOff>
    </xdr:from>
    <xdr:to>
      <xdr:col>30</xdr:col>
      <xdr:colOff>462643</xdr:colOff>
      <xdr:row>46</xdr:row>
      <xdr:rowOff>168088</xdr:rowOff>
    </xdr:to>
    <xdr:graphicFrame macro="">
      <xdr:nvGraphicFramePr>
        <xdr:cNvPr id="12" name="图表 11">
          <a:extLst>
            <a:ext uri="{FF2B5EF4-FFF2-40B4-BE49-F238E27FC236}">
              <a16:creationId xmlns:a16="http://schemas.microsoft.com/office/drawing/2014/main" id="{8ACB7429-8E0B-4904-B630-3F7D39044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252412</xdr:colOff>
      <xdr:row>13</xdr:row>
      <xdr:rowOff>104775</xdr:rowOff>
    </xdr:from>
    <xdr:to>
      <xdr:col>21</xdr:col>
      <xdr:colOff>23812</xdr:colOff>
      <xdr:row>28</xdr:row>
      <xdr:rowOff>133350</xdr:rowOff>
    </xdr:to>
    <xdr:graphicFrame macro="">
      <xdr:nvGraphicFramePr>
        <xdr:cNvPr id="2" name="图表 1">
          <a:extLst>
            <a:ext uri="{FF2B5EF4-FFF2-40B4-BE49-F238E27FC236}">
              <a16:creationId xmlns:a16="http://schemas.microsoft.com/office/drawing/2014/main" id="{3DE7EE88-41EB-4ED6-9876-5E130E72F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238125</xdr:colOff>
      <xdr:row>13</xdr:row>
      <xdr:rowOff>76200</xdr:rowOff>
    </xdr:from>
    <xdr:to>
      <xdr:col>14</xdr:col>
      <xdr:colOff>9525</xdr:colOff>
      <xdr:row>28</xdr:row>
      <xdr:rowOff>104775</xdr:rowOff>
    </xdr:to>
    <xdr:graphicFrame macro="">
      <xdr:nvGraphicFramePr>
        <xdr:cNvPr id="3" name="图表 2">
          <a:extLst>
            <a:ext uri="{FF2B5EF4-FFF2-40B4-BE49-F238E27FC236}">
              <a16:creationId xmlns:a16="http://schemas.microsoft.com/office/drawing/2014/main" id="{82B8EF8D-CF64-425D-82E3-8C500EFCF9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17</xdr:col>
      <xdr:colOff>224468</xdr:colOff>
      <xdr:row>15</xdr:row>
      <xdr:rowOff>94211</xdr:rowOff>
    </xdr:from>
    <xdr:ext cx="3927277" cy="2385984"/>
    <xdr:pic>
      <xdr:nvPicPr>
        <xdr:cNvPr id="2" name="图片 1">
          <a:extLst>
            <a:ext uri="{FF2B5EF4-FFF2-40B4-BE49-F238E27FC236}">
              <a16:creationId xmlns:a16="http://schemas.microsoft.com/office/drawing/2014/main" id="{A12D6ED5-B563-4EE9-9142-7B0C455B02B1}"/>
            </a:ext>
          </a:extLst>
        </xdr:cNvPr>
        <xdr:cNvPicPr>
          <a:picLocks noChangeAspect="1"/>
        </xdr:cNvPicPr>
      </xdr:nvPicPr>
      <xdr:blipFill>
        <a:blip xmlns:r="http://schemas.openxmlformats.org/officeDocument/2006/relationships" r:embed="rId1"/>
        <a:stretch>
          <a:fillRect/>
        </a:stretch>
      </xdr:blipFill>
      <xdr:spPr>
        <a:xfrm>
          <a:off x="10587668" y="2837411"/>
          <a:ext cx="3927277" cy="2385984"/>
        </a:xfrm>
        <a:prstGeom prst="rect">
          <a:avLst/>
        </a:prstGeom>
      </xdr:spPr>
    </xdr:pic>
    <xdr:clientData/>
  </xdr:oneCellAnchor>
  <xdr:oneCellAnchor>
    <xdr:from>
      <xdr:col>16</xdr:col>
      <xdr:colOff>385849</xdr:colOff>
      <xdr:row>0</xdr:row>
      <xdr:rowOff>0</xdr:rowOff>
    </xdr:from>
    <xdr:ext cx="4251131" cy="2560568"/>
    <xdr:pic>
      <xdr:nvPicPr>
        <xdr:cNvPr id="3" name="图片 2">
          <a:extLst>
            <a:ext uri="{FF2B5EF4-FFF2-40B4-BE49-F238E27FC236}">
              <a16:creationId xmlns:a16="http://schemas.microsoft.com/office/drawing/2014/main" id="{AA349144-9C69-4D28-81AB-A4299E98B8C0}"/>
            </a:ext>
          </a:extLst>
        </xdr:cNvPr>
        <xdr:cNvPicPr>
          <a:picLocks noChangeAspect="1"/>
        </xdr:cNvPicPr>
      </xdr:nvPicPr>
      <xdr:blipFill>
        <a:blip xmlns:r="http://schemas.openxmlformats.org/officeDocument/2006/relationships" r:embed="rId2"/>
        <a:stretch>
          <a:fillRect/>
        </a:stretch>
      </xdr:blipFill>
      <xdr:spPr>
        <a:xfrm>
          <a:off x="10139449" y="0"/>
          <a:ext cx="4251131" cy="2560568"/>
        </a:xfrm>
        <a:prstGeom prst="rect">
          <a:avLst/>
        </a:prstGeom>
      </xdr:spPr>
    </xdr:pic>
    <xdr:clientData/>
  </xdr:oneCellAnchor>
  <xdr:oneCellAnchor>
    <xdr:from>
      <xdr:col>22</xdr:col>
      <xdr:colOff>399109</xdr:colOff>
      <xdr:row>1</xdr:row>
      <xdr:rowOff>39263</xdr:rowOff>
    </xdr:from>
    <xdr:ext cx="5520321" cy="2270167"/>
    <xdr:pic>
      <xdr:nvPicPr>
        <xdr:cNvPr id="4" name="图片 3">
          <a:extLst>
            <a:ext uri="{FF2B5EF4-FFF2-40B4-BE49-F238E27FC236}">
              <a16:creationId xmlns:a16="http://schemas.microsoft.com/office/drawing/2014/main" id="{B4DF0969-16C0-4ABF-9780-3891234863DD}"/>
            </a:ext>
          </a:extLst>
        </xdr:cNvPr>
        <xdr:cNvPicPr>
          <a:picLocks noChangeAspect="1"/>
        </xdr:cNvPicPr>
      </xdr:nvPicPr>
      <xdr:blipFill>
        <a:blip xmlns:r="http://schemas.openxmlformats.org/officeDocument/2006/relationships" r:embed="rId3"/>
        <a:stretch>
          <a:fillRect/>
        </a:stretch>
      </xdr:blipFill>
      <xdr:spPr>
        <a:xfrm>
          <a:off x="13810309" y="222143"/>
          <a:ext cx="5520321" cy="2270167"/>
        </a:xfrm>
        <a:prstGeom prst="rect">
          <a:avLst/>
        </a:prstGeom>
      </xdr:spPr>
    </xdr:pic>
    <xdr:clientData/>
  </xdr:oneCellAnchor>
  <xdr:oneCellAnchor>
    <xdr:from>
      <xdr:col>24</xdr:col>
      <xdr:colOff>164061</xdr:colOff>
      <xdr:row>16</xdr:row>
      <xdr:rowOff>29557</xdr:rowOff>
    </xdr:from>
    <xdr:ext cx="3991456" cy="3164988"/>
    <xdr:pic>
      <xdr:nvPicPr>
        <xdr:cNvPr id="5" name="图片 4">
          <a:extLst>
            <a:ext uri="{FF2B5EF4-FFF2-40B4-BE49-F238E27FC236}">
              <a16:creationId xmlns:a16="http://schemas.microsoft.com/office/drawing/2014/main" id="{7D9A3E29-4DCB-4DED-BE5B-5C3ED3A14D9F}"/>
            </a:ext>
          </a:extLst>
        </xdr:cNvPr>
        <xdr:cNvPicPr>
          <a:picLocks noChangeAspect="1"/>
        </xdr:cNvPicPr>
      </xdr:nvPicPr>
      <xdr:blipFill>
        <a:blip xmlns:r="http://schemas.openxmlformats.org/officeDocument/2006/relationships" r:embed="rId4"/>
        <a:stretch>
          <a:fillRect/>
        </a:stretch>
      </xdr:blipFill>
      <xdr:spPr>
        <a:xfrm>
          <a:off x="14794461" y="2955637"/>
          <a:ext cx="3991456" cy="3164988"/>
        </a:xfrm>
        <a:prstGeom prst="rect">
          <a:avLst/>
        </a:prstGeom>
      </xdr:spPr>
    </xdr:pic>
    <xdr:clientData/>
  </xdr:oneCellAnchor>
  <xdr:oneCellAnchor>
    <xdr:from>
      <xdr:col>22</xdr:col>
      <xdr:colOff>89083</xdr:colOff>
      <xdr:row>33</xdr:row>
      <xdr:rowOff>121771</xdr:rowOff>
    </xdr:from>
    <xdr:ext cx="6278303" cy="3360560"/>
    <xdr:pic>
      <xdr:nvPicPr>
        <xdr:cNvPr id="6" name="图片 5">
          <a:extLst>
            <a:ext uri="{FF2B5EF4-FFF2-40B4-BE49-F238E27FC236}">
              <a16:creationId xmlns:a16="http://schemas.microsoft.com/office/drawing/2014/main" id="{6B8A9C95-8963-49B5-B979-16F2B008F672}"/>
            </a:ext>
          </a:extLst>
        </xdr:cNvPr>
        <xdr:cNvPicPr>
          <a:picLocks noChangeAspect="1"/>
        </xdr:cNvPicPr>
      </xdr:nvPicPr>
      <xdr:blipFill>
        <a:blip xmlns:r="http://schemas.openxmlformats.org/officeDocument/2006/relationships" r:embed="rId5"/>
        <a:stretch>
          <a:fillRect/>
        </a:stretch>
      </xdr:blipFill>
      <xdr:spPr>
        <a:xfrm>
          <a:off x="13500283" y="6156811"/>
          <a:ext cx="6278303" cy="3360560"/>
        </a:xfrm>
        <a:prstGeom prst="rect">
          <a:avLst/>
        </a:prstGeom>
      </xdr:spPr>
    </xdr:pic>
    <xdr:clientData/>
  </xdr:oneCellAnchor>
  <xdr:oneCellAnchor>
    <xdr:from>
      <xdr:col>14</xdr:col>
      <xdr:colOff>528916</xdr:colOff>
      <xdr:row>34</xdr:row>
      <xdr:rowOff>17932</xdr:rowOff>
    </xdr:from>
    <xdr:ext cx="5232994" cy="3545720"/>
    <xdr:pic>
      <xdr:nvPicPr>
        <xdr:cNvPr id="7" name="图片 6">
          <a:extLst>
            <a:ext uri="{FF2B5EF4-FFF2-40B4-BE49-F238E27FC236}">
              <a16:creationId xmlns:a16="http://schemas.microsoft.com/office/drawing/2014/main" id="{DCA069D4-4C5C-4423-82FD-55E6642AD445}"/>
            </a:ext>
          </a:extLst>
        </xdr:cNvPr>
        <xdr:cNvPicPr>
          <a:picLocks noChangeAspect="1"/>
        </xdr:cNvPicPr>
      </xdr:nvPicPr>
      <xdr:blipFill>
        <a:blip xmlns:r="http://schemas.openxmlformats.org/officeDocument/2006/relationships" r:embed="rId6"/>
        <a:stretch>
          <a:fillRect/>
        </a:stretch>
      </xdr:blipFill>
      <xdr:spPr>
        <a:xfrm>
          <a:off x="9063316" y="6235852"/>
          <a:ext cx="5232994" cy="354572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5">
          <a:extLst>
            <a:ext uri="{FF2B5EF4-FFF2-40B4-BE49-F238E27FC236}">
              <a16:creationId xmlns:a16="http://schemas.microsoft.com/office/drawing/2014/main" id="{D00DA4AA-C7D9-476A-8935-2E8DF3938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6">
          <a:extLst>
            <a:ext uri="{FF2B5EF4-FFF2-40B4-BE49-F238E27FC236}">
              <a16:creationId xmlns:a16="http://schemas.microsoft.com/office/drawing/2014/main" id="{E01FEE7E-7D27-4C76-A65A-AEEF5AEE9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7">
          <a:extLst>
            <a:ext uri="{FF2B5EF4-FFF2-40B4-BE49-F238E27FC236}">
              <a16:creationId xmlns:a16="http://schemas.microsoft.com/office/drawing/2014/main" id="{30E3E78D-6875-46E2-B56D-1212B39F7A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8">
          <a:extLst>
            <a:ext uri="{FF2B5EF4-FFF2-40B4-BE49-F238E27FC236}">
              <a16:creationId xmlns:a16="http://schemas.microsoft.com/office/drawing/2014/main" id="{CE3724FE-DCC9-44C1-B7B0-9210E7C0E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9">
          <a:extLst>
            <a:ext uri="{FF2B5EF4-FFF2-40B4-BE49-F238E27FC236}">
              <a16:creationId xmlns:a16="http://schemas.microsoft.com/office/drawing/2014/main" id="{A07513C7-E041-45C2-A7FD-C52F662F6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10">
          <a:extLst>
            <a:ext uri="{FF2B5EF4-FFF2-40B4-BE49-F238E27FC236}">
              <a16:creationId xmlns:a16="http://schemas.microsoft.com/office/drawing/2014/main" id="{936797A7-C1B3-422F-96D7-F561E411C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11">
          <a:extLst>
            <a:ext uri="{FF2B5EF4-FFF2-40B4-BE49-F238E27FC236}">
              <a16:creationId xmlns:a16="http://schemas.microsoft.com/office/drawing/2014/main" id="{F817CE7C-A7D1-448B-A0CE-5BC84D715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12">
          <a:extLst>
            <a:ext uri="{FF2B5EF4-FFF2-40B4-BE49-F238E27FC236}">
              <a16:creationId xmlns:a16="http://schemas.microsoft.com/office/drawing/2014/main" id="{4AC5B336-7330-49CD-BEF9-EA362D222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13">
          <a:extLst>
            <a:ext uri="{FF2B5EF4-FFF2-40B4-BE49-F238E27FC236}">
              <a16:creationId xmlns:a16="http://schemas.microsoft.com/office/drawing/2014/main" id="{E0F153C4-6F0F-4F01-BF34-2475D4C93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4">
          <a:extLst>
            <a:ext uri="{FF2B5EF4-FFF2-40B4-BE49-F238E27FC236}">
              <a16:creationId xmlns:a16="http://schemas.microsoft.com/office/drawing/2014/main" id="{A453B323-D630-4987-9FEE-6115B75D9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5">
          <a:extLst>
            <a:ext uri="{FF2B5EF4-FFF2-40B4-BE49-F238E27FC236}">
              <a16:creationId xmlns:a16="http://schemas.microsoft.com/office/drawing/2014/main" id="{DCD771AE-3A58-4DCD-80D7-D805C7896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6">
          <a:extLst>
            <a:ext uri="{FF2B5EF4-FFF2-40B4-BE49-F238E27FC236}">
              <a16:creationId xmlns:a16="http://schemas.microsoft.com/office/drawing/2014/main" id="{0CFBCF3D-5012-4469-8563-455D0A4E1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7">
          <a:extLst>
            <a:ext uri="{FF2B5EF4-FFF2-40B4-BE49-F238E27FC236}">
              <a16:creationId xmlns:a16="http://schemas.microsoft.com/office/drawing/2014/main" id="{37393207-45B3-4E33-B22A-341946B97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8">
          <a:extLst>
            <a:ext uri="{FF2B5EF4-FFF2-40B4-BE49-F238E27FC236}">
              <a16:creationId xmlns:a16="http://schemas.microsoft.com/office/drawing/2014/main" id="{F152A6EA-ADA0-4799-A543-8C7BCE813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9">
          <a:extLst>
            <a:ext uri="{FF2B5EF4-FFF2-40B4-BE49-F238E27FC236}">
              <a16:creationId xmlns:a16="http://schemas.microsoft.com/office/drawing/2014/main" id="{1CE0646F-2FF6-443C-98E5-DB7BAB462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20">
          <a:extLst>
            <a:ext uri="{FF2B5EF4-FFF2-40B4-BE49-F238E27FC236}">
              <a16:creationId xmlns:a16="http://schemas.microsoft.com/office/drawing/2014/main" id="{60EEEAE7-BAEA-4E20-B624-C4865EBB4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21">
          <a:extLst>
            <a:ext uri="{FF2B5EF4-FFF2-40B4-BE49-F238E27FC236}">
              <a16:creationId xmlns:a16="http://schemas.microsoft.com/office/drawing/2014/main" id="{79E921DC-793E-4A42-901A-57BBE12C2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23">
          <a:extLst>
            <a:ext uri="{FF2B5EF4-FFF2-40B4-BE49-F238E27FC236}">
              <a16:creationId xmlns:a16="http://schemas.microsoft.com/office/drawing/2014/main" id="{6C3CED4A-9144-46E5-A263-AACD1772C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24">
          <a:extLst>
            <a:ext uri="{FF2B5EF4-FFF2-40B4-BE49-F238E27FC236}">
              <a16:creationId xmlns:a16="http://schemas.microsoft.com/office/drawing/2014/main" id="{7941EA0D-51B5-47CF-B8E7-EB7E8E62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5">
          <a:extLst>
            <a:ext uri="{FF2B5EF4-FFF2-40B4-BE49-F238E27FC236}">
              <a16:creationId xmlns:a16="http://schemas.microsoft.com/office/drawing/2014/main" id="{F41FC608-6924-44C5-8CC0-FCD132F09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6">
          <a:extLst>
            <a:ext uri="{FF2B5EF4-FFF2-40B4-BE49-F238E27FC236}">
              <a16:creationId xmlns:a16="http://schemas.microsoft.com/office/drawing/2014/main" id="{EDB84D7E-7C3F-45DC-9745-A289C0686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1">
          <a:extLst>
            <a:ext uri="{FF2B5EF4-FFF2-40B4-BE49-F238E27FC236}">
              <a16:creationId xmlns:a16="http://schemas.microsoft.com/office/drawing/2014/main" id="{DA280A4E-896D-4DCF-8FF0-AA9B7BF2C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2">
          <a:extLst>
            <a:ext uri="{FF2B5EF4-FFF2-40B4-BE49-F238E27FC236}">
              <a16:creationId xmlns:a16="http://schemas.microsoft.com/office/drawing/2014/main" id="{669D97B6-63F6-4D2A-A9B3-360B69C35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3">
          <a:extLst>
            <a:ext uri="{FF2B5EF4-FFF2-40B4-BE49-F238E27FC236}">
              <a16:creationId xmlns:a16="http://schemas.microsoft.com/office/drawing/2014/main" id="{B5D2B470-C7FA-4A5C-BAED-BF0145FAB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4">
          <a:extLst>
            <a:ext uri="{FF2B5EF4-FFF2-40B4-BE49-F238E27FC236}">
              <a16:creationId xmlns:a16="http://schemas.microsoft.com/office/drawing/2014/main" id="{9983031E-08EB-489E-8947-DE1C085EB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5">
          <a:extLst>
            <a:ext uri="{FF2B5EF4-FFF2-40B4-BE49-F238E27FC236}">
              <a16:creationId xmlns:a16="http://schemas.microsoft.com/office/drawing/2014/main" id="{E0D18392-D70C-4446-BEA7-B48D69FB2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6">
          <a:extLst>
            <a:ext uri="{FF2B5EF4-FFF2-40B4-BE49-F238E27FC236}">
              <a16:creationId xmlns:a16="http://schemas.microsoft.com/office/drawing/2014/main" id="{FE1E4753-DA39-4549-B16C-B990542DD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7">
          <a:extLst>
            <a:ext uri="{FF2B5EF4-FFF2-40B4-BE49-F238E27FC236}">
              <a16:creationId xmlns:a16="http://schemas.microsoft.com/office/drawing/2014/main" id="{7BEB49EB-E211-4443-AA1F-2FDE1FA35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8">
          <a:extLst>
            <a:ext uri="{FF2B5EF4-FFF2-40B4-BE49-F238E27FC236}">
              <a16:creationId xmlns:a16="http://schemas.microsoft.com/office/drawing/2014/main" id="{3F063902-76DD-464B-8159-0F20B8B50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9">
          <a:extLst>
            <a:ext uri="{FF2B5EF4-FFF2-40B4-BE49-F238E27FC236}">
              <a16:creationId xmlns:a16="http://schemas.microsoft.com/office/drawing/2014/main" id="{AD031F13-FDAB-40D7-9112-DF815EB59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0">
          <a:extLst>
            <a:ext uri="{FF2B5EF4-FFF2-40B4-BE49-F238E27FC236}">
              <a16:creationId xmlns:a16="http://schemas.microsoft.com/office/drawing/2014/main" id="{EBF1610D-AFDE-4D3B-97BF-2A6EF3BFF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1">
          <a:extLst>
            <a:ext uri="{FF2B5EF4-FFF2-40B4-BE49-F238E27FC236}">
              <a16:creationId xmlns:a16="http://schemas.microsoft.com/office/drawing/2014/main" id="{74A3A0A5-9048-40A9-9E73-61556B7B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2">
          <a:extLst>
            <a:ext uri="{FF2B5EF4-FFF2-40B4-BE49-F238E27FC236}">
              <a16:creationId xmlns:a16="http://schemas.microsoft.com/office/drawing/2014/main" id="{2163F19E-C9F1-4989-873D-A5B840B35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3">
          <a:extLst>
            <a:ext uri="{FF2B5EF4-FFF2-40B4-BE49-F238E27FC236}">
              <a16:creationId xmlns:a16="http://schemas.microsoft.com/office/drawing/2014/main" id="{B0AF1B8A-03CE-4977-81D6-65A7A25A5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4">
          <a:extLst>
            <a:ext uri="{FF2B5EF4-FFF2-40B4-BE49-F238E27FC236}">
              <a16:creationId xmlns:a16="http://schemas.microsoft.com/office/drawing/2014/main" id="{D7E64F73-F686-4D2A-A0CD-D827E492FB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5">
          <a:extLst>
            <a:ext uri="{FF2B5EF4-FFF2-40B4-BE49-F238E27FC236}">
              <a16:creationId xmlns:a16="http://schemas.microsoft.com/office/drawing/2014/main" id="{D7092EE9-06F3-42A1-968A-E7281D444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16">
          <a:extLst>
            <a:ext uri="{FF2B5EF4-FFF2-40B4-BE49-F238E27FC236}">
              <a16:creationId xmlns:a16="http://schemas.microsoft.com/office/drawing/2014/main" id="{912AC9F6-04FD-48D8-96D3-BB02327923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17">
          <a:extLst>
            <a:ext uri="{FF2B5EF4-FFF2-40B4-BE49-F238E27FC236}">
              <a16:creationId xmlns:a16="http://schemas.microsoft.com/office/drawing/2014/main" id="{C2AD67A9-D634-4B82-AA9B-1B2069369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18">
          <a:extLst>
            <a:ext uri="{FF2B5EF4-FFF2-40B4-BE49-F238E27FC236}">
              <a16:creationId xmlns:a16="http://schemas.microsoft.com/office/drawing/2014/main" id="{81DF1E9B-0767-4839-9829-685624301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19">
          <a:extLst>
            <a:ext uri="{FF2B5EF4-FFF2-40B4-BE49-F238E27FC236}">
              <a16:creationId xmlns:a16="http://schemas.microsoft.com/office/drawing/2014/main" id="{DA1EB0C4-46E5-480B-8417-D032688ED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0">
          <a:extLst>
            <a:ext uri="{FF2B5EF4-FFF2-40B4-BE49-F238E27FC236}">
              <a16:creationId xmlns:a16="http://schemas.microsoft.com/office/drawing/2014/main" id="{35AC8395-92FF-4663-A2C3-045E79393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1">
          <a:extLst>
            <a:ext uri="{FF2B5EF4-FFF2-40B4-BE49-F238E27FC236}">
              <a16:creationId xmlns:a16="http://schemas.microsoft.com/office/drawing/2014/main" id="{12E5B9A5-FB0E-440D-B940-D66837FD09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6" name="图表 5">
          <a:extLst>
            <a:ext uri="{FF2B5EF4-FFF2-40B4-BE49-F238E27FC236}">
              <a16:creationId xmlns:a16="http://schemas.microsoft.com/office/drawing/2014/main" id="{477F3F88-13E1-4A22-87A8-9455471F1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7" name="图表 6">
          <a:extLst>
            <a:ext uri="{FF2B5EF4-FFF2-40B4-BE49-F238E27FC236}">
              <a16:creationId xmlns:a16="http://schemas.microsoft.com/office/drawing/2014/main" id="{EEAAD07A-EEAC-4A7D-8EDE-101804AA1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8" name="图表 7">
          <a:extLst>
            <a:ext uri="{FF2B5EF4-FFF2-40B4-BE49-F238E27FC236}">
              <a16:creationId xmlns:a16="http://schemas.microsoft.com/office/drawing/2014/main" id="{910AD557-417E-4D00-89D2-346274DA9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9" name="图表 8">
          <a:extLst>
            <a:ext uri="{FF2B5EF4-FFF2-40B4-BE49-F238E27FC236}">
              <a16:creationId xmlns:a16="http://schemas.microsoft.com/office/drawing/2014/main" id="{4363B48E-3574-4ACD-B492-F63AB30339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10" name="图表 9">
          <a:extLst>
            <a:ext uri="{FF2B5EF4-FFF2-40B4-BE49-F238E27FC236}">
              <a16:creationId xmlns:a16="http://schemas.microsoft.com/office/drawing/2014/main" id="{6BB2C526-155C-490F-BEEA-2BF0CB54F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11" name="图表 10">
          <a:extLst>
            <a:ext uri="{FF2B5EF4-FFF2-40B4-BE49-F238E27FC236}">
              <a16:creationId xmlns:a16="http://schemas.microsoft.com/office/drawing/2014/main" id="{D82D1550-5F6B-4E6E-B406-C51049888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12" name="图表 11">
          <a:extLst>
            <a:ext uri="{FF2B5EF4-FFF2-40B4-BE49-F238E27FC236}">
              <a16:creationId xmlns:a16="http://schemas.microsoft.com/office/drawing/2014/main" id="{51ACCC1B-D94F-479A-BC58-9162F7F64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13" name="图表 12">
          <a:extLst>
            <a:ext uri="{FF2B5EF4-FFF2-40B4-BE49-F238E27FC236}">
              <a16:creationId xmlns:a16="http://schemas.microsoft.com/office/drawing/2014/main" id="{2DED3D45-1597-4E24-878C-793DF89AA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4" name="图表 13">
          <a:extLst>
            <a:ext uri="{FF2B5EF4-FFF2-40B4-BE49-F238E27FC236}">
              <a16:creationId xmlns:a16="http://schemas.microsoft.com/office/drawing/2014/main" id="{0DB2DA14-07F2-4B98-90DE-4540AA85A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5" name="图表 14">
          <a:extLst>
            <a:ext uri="{FF2B5EF4-FFF2-40B4-BE49-F238E27FC236}">
              <a16:creationId xmlns:a16="http://schemas.microsoft.com/office/drawing/2014/main" id="{0B705D2E-A893-431D-9BF7-B5D067508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6" name="图表 15">
          <a:extLst>
            <a:ext uri="{FF2B5EF4-FFF2-40B4-BE49-F238E27FC236}">
              <a16:creationId xmlns:a16="http://schemas.microsoft.com/office/drawing/2014/main" id="{A34D8155-CCBA-4843-B58D-7BE27CECD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7" name="图表 16">
          <a:extLst>
            <a:ext uri="{FF2B5EF4-FFF2-40B4-BE49-F238E27FC236}">
              <a16:creationId xmlns:a16="http://schemas.microsoft.com/office/drawing/2014/main" id="{547F7C6B-1BDB-485E-A722-583433D1F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8" name="图表 17">
          <a:extLst>
            <a:ext uri="{FF2B5EF4-FFF2-40B4-BE49-F238E27FC236}">
              <a16:creationId xmlns:a16="http://schemas.microsoft.com/office/drawing/2014/main" id="{18E634A6-880F-4BFB-A877-59B630441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9" name="图表 18">
          <a:extLst>
            <a:ext uri="{FF2B5EF4-FFF2-40B4-BE49-F238E27FC236}">
              <a16:creationId xmlns:a16="http://schemas.microsoft.com/office/drawing/2014/main" id="{3D43419D-E310-472F-AD5E-88254ABC2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20" name="图表 19">
          <a:extLst>
            <a:ext uri="{FF2B5EF4-FFF2-40B4-BE49-F238E27FC236}">
              <a16:creationId xmlns:a16="http://schemas.microsoft.com/office/drawing/2014/main" id="{54FA74C7-8EEA-4BD7-B35F-B89365733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21" name="图表 20">
          <a:extLst>
            <a:ext uri="{FF2B5EF4-FFF2-40B4-BE49-F238E27FC236}">
              <a16:creationId xmlns:a16="http://schemas.microsoft.com/office/drawing/2014/main" id="{35BF161E-8C7E-404C-92D7-62B275EF5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22" name="图表 21">
          <a:extLst>
            <a:ext uri="{FF2B5EF4-FFF2-40B4-BE49-F238E27FC236}">
              <a16:creationId xmlns:a16="http://schemas.microsoft.com/office/drawing/2014/main" id="{2C26500E-C4CC-414E-A85A-C0EF55187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24" name="图表 23">
          <a:extLst>
            <a:ext uri="{FF2B5EF4-FFF2-40B4-BE49-F238E27FC236}">
              <a16:creationId xmlns:a16="http://schemas.microsoft.com/office/drawing/2014/main" id="{7162C8B3-9E4C-4852-A39B-085943A18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5" name="图表 24">
          <a:extLst>
            <a:ext uri="{FF2B5EF4-FFF2-40B4-BE49-F238E27FC236}">
              <a16:creationId xmlns:a16="http://schemas.microsoft.com/office/drawing/2014/main" id="{5479EBE5-6656-4178-B407-5542F2006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6" name="图表 25">
          <a:extLst>
            <a:ext uri="{FF2B5EF4-FFF2-40B4-BE49-F238E27FC236}">
              <a16:creationId xmlns:a16="http://schemas.microsoft.com/office/drawing/2014/main" id="{DA0E463B-5457-49AE-A59C-AEACCEFD8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7" name="图表 26">
          <a:extLst>
            <a:ext uri="{FF2B5EF4-FFF2-40B4-BE49-F238E27FC236}">
              <a16:creationId xmlns:a16="http://schemas.microsoft.com/office/drawing/2014/main" id="{57DAB1A3-F8D8-4DF6-9720-19294FC6B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47</xdr:col>
      <xdr:colOff>0</xdr:colOff>
      <xdr:row>11</xdr:row>
      <xdr:rowOff>9525</xdr:rowOff>
    </xdr:from>
    <xdr:to>
      <xdr:col>57</xdr:col>
      <xdr:colOff>0</xdr:colOff>
      <xdr:row>20</xdr:row>
      <xdr:rowOff>200025</xdr:rowOff>
    </xdr:to>
    <xdr:graphicFrame macro="">
      <xdr:nvGraphicFramePr>
        <xdr:cNvPr id="2" name="图表 1">
          <a:extLst>
            <a:ext uri="{FF2B5EF4-FFF2-40B4-BE49-F238E27FC236}">
              <a16:creationId xmlns:a16="http://schemas.microsoft.com/office/drawing/2014/main" id="{F0A7084A-1266-4E93-A68B-EAD928E25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47</xdr:col>
      <xdr:colOff>0</xdr:colOff>
      <xdr:row>21</xdr:row>
      <xdr:rowOff>0</xdr:rowOff>
    </xdr:from>
    <xdr:to>
      <xdr:col>57</xdr:col>
      <xdr:colOff>0</xdr:colOff>
      <xdr:row>30</xdr:row>
      <xdr:rowOff>190500</xdr:rowOff>
    </xdr:to>
    <xdr:graphicFrame macro="">
      <xdr:nvGraphicFramePr>
        <xdr:cNvPr id="3" name="图表 2">
          <a:extLst>
            <a:ext uri="{FF2B5EF4-FFF2-40B4-BE49-F238E27FC236}">
              <a16:creationId xmlns:a16="http://schemas.microsoft.com/office/drawing/2014/main" id="{9FDC2AF9-6BFF-4743-90D4-D7AB51659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0</xdr:colOff>
      <xdr:row>31</xdr:row>
      <xdr:rowOff>0</xdr:rowOff>
    </xdr:from>
    <xdr:to>
      <xdr:col>57</xdr:col>
      <xdr:colOff>0</xdr:colOff>
      <xdr:row>40</xdr:row>
      <xdr:rowOff>190500</xdr:rowOff>
    </xdr:to>
    <xdr:graphicFrame macro="">
      <xdr:nvGraphicFramePr>
        <xdr:cNvPr id="4" name="图表 3">
          <a:extLst>
            <a:ext uri="{FF2B5EF4-FFF2-40B4-BE49-F238E27FC236}">
              <a16:creationId xmlns:a16="http://schemas.microsoft.com/office/drawing/2014/main" id="{8A62C757-4228-4497-8B2E-AF5829474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47</xdr:col>
      <xdr:colOff>0</xdr:colOff>
      <xdr:row>41</xdr:row>
      <xdr:rowOff>0</xdr:rowOff>
    </xdr:from>
    <xdr:to>
      <xdr:col>57</xdr:col>
      <xdr:colOff>0</xdr:colOff>
      <xdr:row>50</xdr:row>
      <xdr:rowOff>190500</xdr:rowOff>
    </xdr:to>
    <xdr:graphicFrame macro="">
      <xdr:nvGraphicFramePr>
        <xdr:cNvPr id="5" name="图表 4">
          <a:extLst>
            <a:ext uri="{FF2B5EF4-FFF2-40B4-BE49-F238E27FC236}">
              <a16:creationId xmlns:a16="http://schemas.microsoft.com/office/drawing/2014/main" id="{AD18011A-2AA4-43E6-B2D6-EDF06DA1B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47</xdr:col>
      <xdr:colOff>0</xdr:colOff>
      <xdr:row>51</xdr:row>
      <xdr:rowOff>0</xdr:rowOff>
    </xdr:from>
    <xdr:to>
      <xdr:col>57</xdr:col>
      <xdr:colOff>0</xdr:colOff>
      <xdr:row>60</xdr:row>
      <xdr:rowOff>190500</xdr:rowOff>
    </xdr:to>
    <xdr:graphicFrame macro="">
      <xdr:nvGraphicFramePr>
        <xdr:cNvPr id="6" name="图表 5">
          <a:extLst>
            <a:ext uri="{FF2B5EF4-FFF2-40B4-BE49-F238E27FC236}">
              <a16:creationId xmlns:a16="http://schemas.microsoft.com/office/drawing/2014/main" id="{EBF09D08-22D6-4136-A76F-8B8465B891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47</xdr:col>
      <xdr:colOff>0</xdr:colOff>
      <xdr:row>61</xdr:row>
      <xdr:rowOff>0</xdr:rowOff>
    </xdr:from>
    <xdr:to>
      <xdr:col>57</xdr:col>
      <xdr:colOff>0</xdr:colOff>
      <xdr:row>70</xdr:row>
      <xdr:rowOff>190500</xdr:rowOff>
    </xdr:to>
    <xdr:graphicFrame macro="">
      <xdr:nvGraphicFramePr>
        <xdr:cNvPr id="7" name="图表 6">
          <a:extLst>
            <a:ext uri="{FF2B5EF4-FFF2-40B4-BE49-F238E27FC236}">
              <a16:creationId xmlns:a16="http://schemas.microsoft.com/office/drawing/2014/main" id="{CFCF4BA6-BB81-4FCF-8314-0E30DE5C9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0</xdr:colOff>
      <xdr:row>71</xdr:row>
      <xdr:rowOff>0</xdr:rowOff>
    </xdr:from>
    <xdr:to>
      <xdr:col>57</xdr:col>
      <xdr:colOff>0</xdr:colOff>
      <xdr:row>80</xdr:row>
      <xdr:rowOff>190500</xdr:rowOff>
    </xdr:to>
    <xdr:graphicFrame macro="">
      <xdr:nvGraphicFramePr>
        <xdr:cNvPr id="8" name="图表 7">
          <a:extLst>
            <a:ext uri="{FF2B5EF4-FFF2-40B4-BE49-F238E27FC236}">
              <a16:creationId xmlns:a16="http://schemas.microsoft.com/office/drawing/2014/main" id="{0DE721A5-5EE1-467B-9736-8F94A1C46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47</xdr:col>
      <xdr:colOff>0</xdr:colOff>
      <xdr:row>81</xdr:row>
      <xdr:rowOff>0</xdr:rowOff>
    </xdr:from>
    <xdr:to>
      <xdr:col>57</xdr:col>
      <xdr:colOff>0</xdr:colOff>
      <xdr:row>90</xdr:row>
      <xdr:rowOff>190500</xdr:rowOff>
    </xdr:to>
    <xdr:graphicFrame macro="">
      <xdr:nvGraphicFramePr>
        <xdr:cNvPr id="9" name="图表 8">
          <a:extLst>
            <a:ext uri="{FF2B5EF4-FFF2-40B4-BE49-F238E27FC236}">
              <a16:creationId xmlns:a16="http://schemas.microsoft.com/office/drawing/2014/main" id="{0766BB0F-0246-4B75-BC0B-CD0FBDF0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0</xdr:colOff>
      <xdr:row>91</xdr:row>
      <xdr:rowOff>0</xdr:rowOff>
    </xdr:from>
    <xdr:to>
      <xdr:col>57</xdr:col>
      <xdr:colOff>0</xdr:colOff>
      <xdr:row>100</xdr:row>
      <xdr:rowOff>190500</xdr:rowOff>
    </xdr:to>
    <xdr:graphicFrame macro="">
      <xdr:nvGraphicFramePr>
        <xdr:cNvPr id="10" name="图表 9">
          <a:extLst>
            <a:ext uri="{FF2B5EF4-FFF2-40B4-BE49-F238E27FC236}">
              <a16:creationId xmlns:a16="http://schemas.microsoft.com/office/drawing/2014/main" id="{3EF9AE48-B128-44B9-BA96-1D0808E62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47</xdr:col>
      <xdr:colOff>0</xdr:colOff>
      <xdr:row>101</xdr:row>
      <xdr:rowOff>0</xdr:rowOff>
    </xdr:from>
    <xdr:to>
      <xdr:col>57</xdr:col>
      <xdr:colOff>0</xdr:colOff>
      <xdr:row>110</xdr:row>
      <xdr:rowOff>190500</xdr:rowOff>
    </xdr:to>
    <xdr:graphicFrame macro="">
      <xdr:nvGraphicFramePr>
        <xdr:cNvPr id="11" name="图表 10">
          <a:extLst>
            <a:ext uri="{FF2B5EF4-FFF2-40B4-BE49-F238E27FC236}">
              <a16:creationId xmlns:a16="http://schemas.microsoft.com/office/drawing/2014/main" id="{DE9B9D73-B78D-4020-8202-DCD2DEB0B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0</xdr:colOff>
      <xdr:row>111</xdr:row>
      <xdr:rowOff>0</xdr:rowOff>
    </xdr:from>
    <xdr:to>
      <xdr:col>57</xdr:col>
      <xdr:colOff>0</xdr:colOff>
      <xdr:row>120</xdr:row>
      <xdr:rowOff>190500</xdr:rowOff>
    </xdr:to>
    <xdr:graphicFrame macro="">
      <xdr:nvGraphicFramePr>
        <xdr:cNvPr id="12" name="图表 11">
          <a:extLst>
            <a:ext uri="{FF2B5EF4-FFF2-40B4-BE49-F238E27FC236}">
              <a16:creationId xmlns:a16="http://schemas.microsoft.com/office/drawing/2014/main" id="{C681F3EB-67DA-43FC-A239-D9BBCB0C3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47</xdr:col>
      <xdr:colOff>0</xdr:colOff>
      <xdr:row>121</xdr:row>
      <xdr:rowOff>0</xdr:rowOff>
    </xdr:from>
    <xdr:to>
      <xdr:col>57</xdr:col>
      <xdr:colOff>0</xdr:colOff>
      <xdr:row>130</xdr:row>
      <xdr:rowOff>190500</xdr:rowOff>
    </xdr:to>
    <xdr:graphicFrame macro="">
      <xdr:nvGraphicFramePr>
        <xdr:cNvPr id="13" name="图表 12">
          <a:extLst>
            <a:ext uri="{FF2B5EF4-FFF2-40B4-BE49-F238E27FC236}">
              <a16:creationId xmlns:a16="http://schemas.microsoft.com/office/drawing/2014/main" id="{8BEA73E8-438A-429E-A52B-5ED49E078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0</xdr:colOff>
      <xdr:row>131</xdr:row>
      <xdr:rowOff>0</xdr:rowOff>
    </xdr:from>
    <xdr:to>
      <xdr:col>57</xdr:col>
      <xdr:colOff>0</xdr:colOff>
      <xdr:row>140</xdr:row>
      <xdr:rowOff>190500</xdr:rowOff>
    </xdr:to>
    <xdr:graphicFrame macro="">
      <xdr:nvGraphicFramePr>
        <xdr:cNvPr id="14" name="图表 13">
          <a:extLst>
            <a:ext uri="{FF2B5EF4-FFF2-40B4-BE49-F238E27FC236}">
              <a16:creationId xmlns:a16="http://schemas.microsoft.com/office/drawing/2014/main" id="{5BFD72A4-E946-4E39-A23E-927E260DD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47</xdr:col>
      <xdr:colOff>0</xdr:colOff>
      <xdr:row>141</xdr:row>
      <xdr:rowOff>0</xdr:rowOff>
    </xdr:from>
    <xdr:to>
      <xdr:col>57</xdr:col>
      <xdr:colOff>0</xdr:colOff>
      <xdr:row>150</xdr:row>
      <xdr:rowOff>190500</xdr:rowOff>
    </xdr:to>
    <xdr:graphicFrame macro="">
      <xdr:nvGraphicFramePr>
        <xdr:cNvPr id="15" name="图表 14">
          <a:extLst>
            <a:ext uri="{FF2B5EF4-FFF2-40B4-BE49-F238E27FC236}">
              <a16:creationId xmlns:a16="http://schemas.microsoft.com/office/drawing/2014/main" id="{6F4D9ECA-8BC1-449E-B32A-33EAFBBA8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47</xdr:col>
      <xdr:colOff>0</xdr:colOff>
      <xdr:row>151</xdr:row>
      <xdr:rowOff>0</xdr:rowOff>
    </xdr:from>
    <xdr:to>
      <xdr:col>57</xdr:col>
      <xdr:colOff>0</xdr:colOff>
      <xdr:row>160</xdr:row>
      <xdr:rowOff>190500</xdr:rowOff>
    </xdr:to>
    <xdr:graphicFrame macro="">
      <xdr:nvGraphicFramePr>
        <xdr:cNvPr id="16" name="图表 15">
          <a:extLst>
            <a:ext uri="{FF2B5EF4-FFF2-40B4-BE49-F238E27FC236}">
              <a16:creationId xmlns:a16="http://schemas.microsoft.com/office/drawing/2014/main" id="{624A2EF5-4036-4889-BF87-7DB6101DA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47</xdr:col>
      <xdr:colOff>0</xdr:colOff>
      <xdr:row>1</xdr:row>
      <xdr:rowOff>9525</xdr:rowOff>
    </xdr:from>
    <xdr:to>
      <xdr:col>57</xdr:col>
      <xdr:colOff>0</xdr:colOff>
      <xdr:row>10</xdr:row>
      <xdr:rowOff>200025</xdr:rowOff>
    </xdr:to>
    <xdr:graphicFrame macro="">
      <xdr:nvGraphicFramePr>
        <xdr:cNvPr id="17" name="图表 16">
          <a:extLst>
            <a:ext uri="{FF2B5EF4-FFF2-40B4-BE49-F238E27FC236}">
              <a16:creationId xmlns:a16="http://schemas.microsoft.com/office/drawing/2014/main" id="{21A69253-48BE-4CEE-B253-086213A5A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0</xdr:colOff>
      <xdr:row>161</xdr:row>
      <xdr:rowOff>0</xdr:rowOff>
    </xdr:from>
    <xdr:to>
      <xdr:col>57</xdr:col>
      <xdr:colOff>0</xdr:colOff>
      <xdr:row>170</xdr:row>
      <xdr:rowOff>190500</xdr:rowOff>
    </xdr:to>
    <xdr:graphicFrame macro="">
      <xdr:nvGraphicFramePr>
        <xdr:cNvPr id="18" name="图表 17">
          <a:extLst>
            <a:ext uri="{FF2B5EF4-FFF2-40B4-BE49-F238E27FC236}">
              <a16:creationId xmlns:a16="http://schemas.microsoft.com/office/drawing/2014/main" id="{C52BD58D-8164-4BAF-8E5F-7B1390E85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0</xdr:colOff>
      <xdr:row>201</xdr:row>
      <xdr:rowOff>0</xdr:rowOff>
    </xdr:from>
    <xdr:to>
      <xdr:col>57</xdr:col>
      <xdr:colOff>0</xdr:colOff>
      <xdr:row>210</xdr:row>
      <xdr:rowOff>190500</xdr:rowOff>
    </xdr:to>
    <xdr:graphicFrame macro="">
      <xdr:nvGraphicFramePr>
        <xdr:cNvPr id="19" name="图表 18">
          <a:extLst>
            <a:ext uri="{FF2B5EF4-FFF2-40B4-BE49-F238E27FC236}">
              <a16:creationId xmlns:a16="http://schemas.microsoft.com/office/drawing/2014/main" id="{6248503D-DCB5-4862-A30D-CC35E61B56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0</xdr:colOff>
      <xdr:row>191</xdr:row>
      <xdr:rowOff>0</xdr:rowOff>
    </xdr:from>
    <xdr:to>
      <xdr:col>57</xdr:col>
      <xdr:colOff>0</xdr:colOff>
      <xdr:row>200</xdr:row>
      <xdr:rowOff>190500</xdr:rowOff>
    </xdr:to>
    <xdr:graphicFrame macro="">
      <xdr:nvGraphicFramePr>
        <xdr:cNvPr id="20" name="图表 19">
          <a:extLst>
            <a:ext uri="{FF2B5EF4-FFF2-40B4-BE49-F238E27FC236}">
              <a16:creationId xmlns:a16="http://schemas.microsoft.com/office/drawing/2014/main" id="{E625B625-4D8C-415D-BC6C-C390D2F92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47</xdr:col>
      <xdr:colOff>0</xdr:colOff>
      <xdr:row>181</xdr:row>
      <xdr:rowOff>0</xdr:rowOff>
    </xdr:from>
    <xdr:to>
      <xdr:col>57</xdr:col>
      <xdr:colOff>0</xdr:colOff>
      <xdr:row>190</xdr:row>
      <xdr:rowOff>190500</xdr:rowOff>
    </xdr:to>
    <xdr:graphicFrame macro="">
      <xdr:nvGraphicFramePr>
        <xdr:cNvPr id="21" name="图表 20">
          <a:extLst>
            <a:ext uri="{FF2B5EF4-FFF2-40B4-BE49-F238E27FC236}">
              <a16:creationId xmlns:a16="http://schemas.microsoft.com/office/drawing/2014/main" id="{99884A87-6D8C-41AB-9CA2-340304F8B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171</xdr:row>
      <xdr:rowOff>0</xdr:rowOff>
    </xdr:from>
    <xdr:to>
      <xdr:col>57</xdr:col>
      <xdr:colOff>0</xdr:colOff>
      <xdr:row>180</xdr:row>
      <xdr:rowOff>190500</xdr:rowOff>
    </xdr:to>
    <xdr:graphicFrame macro="">
      <xdr:nvGraphicFramePr>
        <xdr:cNvPr id="22" name="图表 21">
          <a:extLst>
            <a:ext uri="{FF2B5EF4-FFF2-40B4-BE49-F238E27FC236}">
              <a16:creationId xmlns:a16="http://schemas.microsoft.com/office/drawing/2014/main" id="{27159FF9-B7D4-4AC0-A02F-499C45767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Programming\EPS\Existing%20Models\EPS%20US%203.3.1\InputData\fuels\BFPaT\BAU%20Fuel%20Prices%20and%20Tax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sheetData sheetId="2"/>
      <sheetData sheetId="3"/>
      <sheetData sheetId="4"/>
      <sheetData sheetId="5"/>
      <sheetData sheetId="6"/>
      <sheetData sheetId="7"/>
      <sheetData sheetId="8"/>
      <sheetData sheetId="9"/>
      <sheetData sheetId="10">
        <row r="15">
          <cell r="N15">
            <v>0.92062879123815489</v>
          </cell>
        </row>
        <row r="16">
          <cell r="N16">
            <v>1.0036394752510358</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621.519884837966" createdVersion="7" refreshedVersion="7" minRefreshableVersion="3" recordCount="1136" xr:uid="{593CB124-542B-4287-822C-F081FAC96343}">
  <cacheSource type="worksheet">
    <worksheetSource ref="A1:K1048576" sheet="生物质"/>
  </cacheSource>
  <cacheFields count="11">
    <cacheField name="原材料" numFmtId="0">
      <sharedItems containsBlank="1"/>
    </cacheField>
    <cacheField name="材料大类" numFmtId="0">
      <sharedItems containsBlank="1"/>
    </cacheField>
    <cacheField name="材料小类" numFmtId="0">
      <sharedItems containsBlank="1"/>
    </cacheField>
    <cacheField name="原产地" numFmtId="0">
      <sharedItems containsBlank="1"/>
    </cacheField>
    <cacheField name="热值 Kcal/Kg" numFmtId="0">
      <sharedItems containsString="0" containsBlank="1" containsNumber="1" containsInteger="1" minValue="360" maxValue="19600"/>
    </cacheField>
    <cacheField name="价格（元/吨）" numFmtId="0">
      <sharedItems containsString="0" containsBlank="1" containsNumber="1" containsInteger="1" minValue="9" maxValue="1800"/>
    </cacheField>
    <cacheField name="税后单价 (元/btu)" numFmtId="11">
      <sharedItems containsString="0" containsBlank="1" containsNumber="1" minValue="6.98552187891456E-8" maxValue="9.9993103564390655E-5"/>
    </cacheField>
    <cacheField name="是否含税" numFmtId="0">
      <sharedItems containsBlank="1"/>
    </cacheField>
    <cacheField name="供应量（吨）" numFmtId="0">
      <sharedItems containsString="0" containsBlank="1" containsNumber="1" containsInteger="1" minValue="10" maxValue="100000"/>
    </cacheField>
    <cacheField name="年份" numFmtId="0">
      <sharedItems containsString="0" containsBlank="1" containsNumber="1" containsInteger="1" minValue="2017" maxValue="2022" count="7">
        <n v="2017"/>
        <n v="2018"/>
        <n v="2019"/>
        <n v="2020"/>
        <n v="2021"/>
        <n v="2022"/>
        <m/>
      </sharedItems>
    </cacheField>
    <cacheField name="省份" numFmtId="0">
      <sharedItems containsBlank="1" count="31">
        <s v="安徽省"/>
        <s v="北京市"/>
        <s v="福建省"/>
        <s v="甘肃省"/>
        <s v="广东省"/>
        <s v="广西省"/>
        <s v="贵州省"/>
        <s v="海南省"/>
        <s v="河北省"/>
        <s v="河南省"/>
        <s v="黑龙江"/>
        <s v="湖北省"/>
        <s v="湖南省"/>
        <s v="吉林省"/>
        <s v="江苏省"/>
        <s v="江西省"/>
        <s v="辽宁省"/>
        <s v="内蒙古"/>
        <s v="宁夏回族自治区"/>
        <s v="青海省"/>
        <s v="山东省"/>
        <s v="山西省"/>
        <s v="陕西省"/>
        <s v="四川省"/>
        <s v="天津市"/>
        <s v="西藏自治区"/>
        <s v="新疆维吾尔自治区"/>
        <s v="云南省"/>
        <s v="浙江省"/>
        <s v="重庆市"/>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6">
  <r>
    <s v="木屑"/>
    <s v="木质"/>
    <s v="复合木"/>
    <s v="芜湖"/>
    <n v="4528"/>
    <n v="870"/>
    <n v="7.035202996858646E-6"/>
    <s v="含税"/>
    <n v="1000"/>
    <x v="0"/>
    <x v="0"/>
  </r>
  <r>
    <s v="杂木"/>
    <s v="木质"/>
    <s v="复合木"/>
    <s v="安徽"/>
    <n v="4100"/>
    <n v="810"/>
    <n v="7.2337744119760358E-6"/>
    <s v="含税"/>
    <n v="600"/>
    <x v="0"/>
    <x v="0"/>
  </r>
  <r>
    <s v="木屑"/>
    <s v="木质"/>
    <s v="复合木"/>
    <s v="合肥"/>
    <n v="4500"/>
    <n v="850"/>
    <n v="7.3312170247683615E-6"/>
    <s v="不含税"/>
    <n v="200"/>
    <x v="0"/>
    <x v="0"/>
  </r>
  <r>
    <s v="实木"/>
    <s v="木质"/>
    <s v="复合木"/>
    <s v="安徽亳州涡阳"/>
    <n v="4200"/>
    <n v="800"/>
    <n v="7.3928238905227165E-6"/>
    <s v="不含税"/>
    <n v="300"/>
    <x v="0"/>
    <x v="0"/>
  </r>
  <r>
    <s v="木屑"/>
    <s v="木质"/>
    <s v="复合木"/>
    <s v="六安"/>
    <n v="4200"/>
    <n v="850"/>
    <n v="7.8548753836803853E-6"/>
    <s v="不含税"/>
    <n v="2000"/>
    <x v="0"/>
    <x v="0"/>
  </r>
  <r>
    <s v="木屑"/>
    <s v="木质"/>
    <s v="复合木"/>
    <s v="安徽"/>
    <n v="4200"/>
    <n v="870"/>
    <n v="8.0396959809434538E-6"/>
    <s v="不含税"/>
    <n v="400"/>
    <x v="0"/>
    <x v="0"/>
  </r>
  <r>
    <s v="杂木"/>
    <s v="木质"/>
    <s v="复合木"/>
    <s v="合肥"/>
    <n v="4100"/>
    <n v="850"/>
    <n v="8.0464577101116153E-6"/>
    <s v="不含税"/>
    <n v="1500"/>
    <x v="0"/>
    <x v="0"/>
  </r>
  <r>
    <s v="稻壳"/>
    <s v="作物"/>
    <s v="谷壳"/>
    <s v="芜湖"/>
    <n v="4000"/>
    <n v="650"/>
    <n v="6.3070028816021927E-6"/>
    <s v="不含税"/>
    <n v="2000"/>
    <x v="0"/>
    <x v="0"/>
  </r>
  <r>
    <s v="稻壳"/>
    <s v="作物"/>
    <s v="谷壳"/>
    <s v="芜湖"/>
    <n v="3800"/>
    <n v="650"/>
    <n v="6.6389504016865179E-6"/>
    <s v="不含税"/>
    <n v="1000"/>
    <x v="0"/>
    <x v="0"/>
  </r>
  <r>
    <s v="稻壳"/>
    <s v="作物"/>
    <s v="谷壳"/>
    <s v="芜湖"/>
    <n v="4000"/>
    <n v="750"/>
    <n v="7.2773110172332994E-6"/>
    <s v="不含税"/>
    <n v="800"/>
    <x v="0"/>
    <x v="0"/>
  </r>
  <r>
    <s v="花生壳"/>
    <s v="作物"/>
    <s v="谷壳"/>
    <s v="阜阳"/>
    <n v="4500"/>
    <n v="900"/>
    <n v="7.7624650850488519E-6"/>
    <s v="不含税"/>
    <n v="3000"/>
    <x v="0"/>
    <x v="0"/>
  </r>
  <r>
    <s v="纯木"/>
    <s v="木质"/>
    <s v="其他木"/>
    <s v="滁州"/>
    <n v="4500"/>
    <n v="850"/>
    <n v="7.3312170247683615E-6"/>
    <s v="不含税"/>
    <n v="1000"/>
    <x v="0"/>
    <x v="0"/>
  </r>
  <r>
    <s v="桦木"/>
    <s v="木质"/>
    <s v="其他木"/>
    <s v="俄罗斯"/>
    <n v="4300"/>
    <n v="1100"/>
    <n v="9.9287344111089978E-6"/>
    <s v="不含税"/>
    <n v="300"/>
    <x v="0"/>
    <x v="0"/>
  </r>
  <r>
    <s v="纯松木"/>
    <s v="木质"/>
    <s v="松柏"/>
    <s v="皖南"/>
    <n v="4300"/>
    <n v="850"/>
    <n v="7.6722038631296809E-6"/>
    <s v="不含税"/>
    <n v="2000"/>
    <x v="0"/>
    <x v="0"/>
  </r>
  <r>
    <s v="松木"/>
    <s v="木质"/>
    <s v="松柏"/>
    <s v="芜湖"/>
    <n v="4600"/>
    <n v="1000"/>
    <n v="7.959869857515229E-6"/>
    <s v="含税"/>
    <n v="2000"/>
    <x v="0"/>
    <x v="0"/>
  </r>
  <r>
    <s v="松木"/>
    <s v="木质"/>
    <s v="松柏"/>
    <s v="滁州市施集镇"/>
    <n v="4500"/>
    <n v="950"/>
    <n v="8.1937131453293439E-6"/>
    <s v="不含税"/>
    <n v="500"/>
    <x v="0"/>
    <x v="0"/>
  </r>
  <r>
    <s v="竹粉"/>
    <s v="竹质"/>
    <s v="竹屑"/>
    <s v="淮南"/>
    <n v="4300"/>
    <n v="900"/>
    <n v="7.6636886535146634E-6"/>
    <s v="含税"/>
    <n v="100"/>
    <x v="0"/>
    <x v="0"/>
  </r>
  <r>
    <s v="木屑"/>
    <s v="木质"/>
    <s v="复合木"/>
    <s v="安徽"/>
    <n v="4231"/>
    <n v="850"/>
    <n v="7.1072306270786874E-6"/>
    <s v="含税"/>
    <n v="1000"/>
    <x v="1"/>
    <x v="0"/>
  </r>
  <r>
    <s v="杂木"/>
    <s v="木质"/>
    <s v="复合木"/>
    <s v="宿州"/>
    <n v="4000"/>
    <n v="780"/>
    <n v="7.3124849391543806E-6"/>
    <s v="不含税"/>
    <n v="2000"/>
    <x v="1"/>
    <x v="0"/>
  </r>
  <r>
    <s v="杂木"/>
    <s v="木质"/>
    <s v="复合木"/>
    <s v="六安"/>
    <n v="4000"/>
    <n v="800"/>
    <n v="7.4999845529788525E-6"/>
    <s v="不含税"/>
    <n v="400"/>
    <x v="1"/>
    <x v="0"/>
  </r>
  <r>
    <s v="硬杂木"/>
    <s v="木质"/>
    <s v="复合木"/>
    <s v="灵璧县"/>
    <n v="3800"/>
    <n v="780"/>
    <n v="7.6973525675309285E-6"/>
    <s v="不含税"/>
    <n v="1000"/>
    <x v="1"/>
    <x v="0"/>
  </r>
  <r>
    <s v="杂木"/>
    <s v="木质"/>
    <s v="复合木"/>
    <s v="黄山"/>
    <n v="4240"/>
    <n v="900"/>
    <n v="7.959889266133215E-6"/>
    <s v="不含税"/>
    <n v="1500"/>
    <x v="1"/>
    <x v="0"/>
  </r>
  <r>
    <s v="木屑"/>
    <s v="木质"/>
    <s v="复合木"/>
    <s v="安徽"/>
    <n v="4200"/>
    <n v="900"/>
    <n v="8.0356977353344839E-6"/>
    <s v="不含税"/>
    <n v="300"/>
    <x v="1"/>
    <x v="0"/>
  </r>
  <r>
    <s v="木屑"/>
    <s v="木质"/>
    <s v="复合木"/>
    <s v="池州"/>
    <n v="4200"/>
    <n v="970"/>
    <n v="8.1704683472478499E-6"/>
    <s v="含税"/>
    <n v="600"/>
    <x v="1"/>
    <x v="0"/>
  </r>
  <r>
    <s v="木屑"/>
    <s v="木质"/>
    <s v="复合木"/>
    <s v="池州市"/>
    <n v="4500"/>
    <n v="1050"/>
    <n v="8.2546999796937055E-6"/>
    <s v="含税"/>
    <n v="600"/>
    <x v="1"/>
    <x v="0"/>
  </r>
  <r>
    <s v="杂木"/>
    <s v="木质"/>
    <s v="复合木"/>
    <s v="铜陵"/>
    <n v="4200"/>
    <n v="1000"/>
    <n v="8.4231632445854134E-6"/>
    <s v="含税"/>
    <n v="2500"/>
    <x v="1"/>
    <x v="0"/>
  </r>
  <r>
    <s v="杂木"/>
    <s v="木质"/>
    <s v="复合木"/>
    <s v="安徽"/>
    <n v="4200"/>
    <n v="1000"/>
    <n v="8.4231632445854134E-6"/>
    <s v="含税"/>
    <n v="10000"/>
    <x v="1"/>
    <x v="0"/>
  </r>
  <r>
    <s v="杂木"/>
    <s v="木质"/>
    <s v="复合木"/>
    <s v="安徽省宿州市"/>
    <n v="3970"/>
    <n v="900"/>
    <n v="8.5012419366259037E-6"/>
    <s v="不含税"/>
    <n v="500"/>
    <x v="1"/>
    <x v="0"/>
  </r>
  <r>
    <s v="木屑"/>
    <s v="木质"/>
    <s v="复合木"/>
    <s v="黄山"/>
    <n v="4000"/>
    <n v="1150"/>
    <n v="1.0170969617836887E-5"/>
    <s v="含税"/>
    <n v="500"/>
    <x v="1"/>
    <x v="0"/>
  </r>
  <r>
    <s v="花生壳"/>
    <s v="作物"/>
    <s v="谷壳"/>
    <s v="阜阳市"/>
    <n v="3600"/>
    <n v="400"/>
    <n v="4.1666580849882514E-6"/>
    <s v="不含税"/>
    <n v="300"/>
    <x v="1"/>
    <x v="0"/>
  </r>
  <r>
    <s v="稻壳"/>
    <s v="作物"/>
    <s v="谷壳"/>
    <s v="滁州"/>
    <n v="3700"/>
    <n v="550"/>
    <n v="5.5743128434302286E-6"/>
    <s v="不含税"/>
    <n v="1500"/>
    <x v="1"/>
    <x v="0"/>
  </r>
  <r>
    <s v="稻壳"/>
    <s v="作物"/>
    <s v="谷壳"/>
    <s v="安徽"/>
    <n v="3800"/>
    <n v="660"/>
    <n v="6.144475924734412E-6"/>
    <s v="含税"/>
    <n v="1000"/>
    <x v="1"/>
    <x v="0"/>
  </r>
  <r>
    <s v="稻壳"/>
    <s v="作物"/>
    <s v="谷壳"/>
    <s v="六安"/>
    <n v="3500"/>
    <n v="600"/>
    <n v="6.428558188267588E-6"/>
    <s v="不含税"/>
    <n v="3000"/>
    <x v="1"/>
    <x v="0"/>
  </r>
  <r>
    <s v="稻壳"/>
    <s v="作物"/>
    <s v="谷壳"/>
    <s v="蚌埠市"/>
    <n v="3500"/>
    <n v="650"/>
    <n v="6.5700673307766223E-6"/>
    <s v="含税"/>
    <n v="3000"/>
    <x v="1"/>
    <x v="0"/>
  </r>
  <r>
    <s v="稻谷"/>
    <s v="作物"/>
    <s v="谷壳"/>
    <s v="蚌埠"/>
    <n v="3400"/>
    <n v="600"/>
    <n v="6.6176334290989877E-6"/>
    <s v="不含税"/>
    <n v="2000"/>
    <x v="1"/>
    <x v="0"/>
  </r>
  <r>
    <s v="花生壳"/>
    <s v="作物"/>
    <s v="谷壳"/>
    <s v="安徽"/>
    <n v="3800"/>
    <n v="680"/>
    <n v="6.7105124947705528E-6"/>
    <s v="不含税"/>
    <n v="2000"/>
    <x v="1"/>
    <x v="0"/>
  </r>
  <r>
    <s v="稻壳"/>
    <s v="作物"/>
    <s v="谷壳"/>
    <s v="合肥"/>
    <n v="3500"/>
    <n v="650"/>
    <n v="6.9642713706232202E-6"/>
    <s v="不含税"/>
    <n v="600"/>
    <x v="1"/>
    <x v="0"/>
  </r>
  <r>
    <s v="锯末"/>
    <s v="其他"/>
    <s v="木料"/>
    <s v="凤台"/>
    <n v="4600"/>
    <n v="850"/>
    <n v="6.9293335543826347E-6"/>
    <s v="不含税"/>
    <n v="1000"/>
    <x v="1"/>
    <x v="0"/>
  </r>
  <r>
    <s v="纯木屑"/>
    <s v="木质"/>
    <s v="其他木"/>
    <s v="蚌埠市"/>
    <n v="4000"/>
    <n v="850"/>
    <n v="7.517673195792481E-6"/>
    <s v="含税"/>
    <n v="3000"/>
    <x v="1"/>
    <x v="0"/>
  </r>
  <r>
    <s v="松木"/>
    <s v="木质"/>
    <s v="松柏"/>
    <s v="凤阳"/>
    <n v="4200"/>
    <n v="1150"/>
    <n v="1.0267835995149619E-5"/>
    <s v="不含税"/>
    <n v="300"/>
    <x v="1"/>
    <x v="0"/>
  </r>
  <r>
    <s v="竹粉"/>
    <s v="竹质"/>
    <s v="竹屑"/>
    <s v="安徽霍山"/>
    <n v="4200"/>
    <n v="850"/>
    <n v="7.5892700833714573E-6"/>
    <s v="不含税"/>
    <n v="600"/>
    <x v="1"/>
    <x v="0"/>
  </r>
  <r>
    <s v="竹屑"/>
    <s v="竹质"/>
    <s v="竹屑"/>
    <s v="安徽"/>
    <n v="4300"/>
    <n v="950"/>
    <n v="7.8159119409060014E-6"/>
    <s v="含税"/>
    <n v="1500"/>
    <x v="1"/>
    <x v="0"/>
  </r>
  <r>
    <s v="竹屑"/>
    <s v="竹质"/>
    <s v="竹屑"/>
    <s v="宣城"/>
    <n v="4207"/>
    <n v="1150"/>
    <n v="9.6705201976105417E-6"/>
    <s v="含税"/>
    <n v="1000"/>
    <x v="1"/>
    <x v="0"/>
  </r>
  <r>
    <s v="杂木"/>
    <s v="木质"/>
    <s v="复合木"/>
    <s v="安徽宿州"/>
    <n v="4500"/>
    <n v="800"/>
    <n v="6.581913948132829E-6"/>
    <s v="不含税"/>
    <n v="3000"/>
    <x v="2"/>
    <x v="0"/>
  </r>
  <r>
    <s v="木质"/>
    <s v="木质"/>
    <s v="复合木"/>
    <s v="阜阳市"/>
    <n v="3900"/>
    <n v="800"/>
    <n v="7.1646378245277532E-6"/>
    <s v="含税"/>
    <n v="2000"/>
    <x v="2"/>
    <x v="0"/>
  </r>
  <r>
    <s v="木屑"/>
    <s v="木质"/>
    <s v="复合木"/>
    <s v="合肥"/>
    <n v="4200"/>
    <n v="920"/>
    <n v="7.6508096769064214E-6"/>
    <s v="含税"/>
    <n v="600"/>
    <x v="2"/>
    <x v="0"/>
  </r>
  <r>
    <s v="木屑"/>
    <s v="木质"/>
    <s v="复合木"/>
    <s v="黄山市"/>
    <n v="4200"/>
    <n v="950"/>
    <n v="7.9002926011533699E-6"/>
    <s v="含税"/>
    <n v="1000"/>
    <x v="2"/>
    <x v="0"/>
  </r>
  <r>
    <s v="木屑"/>
    <s v="木质"/>
    <s v="复合木"/>
    <s v="安徽"/>
    <n v="3800"/>
    <n v="950"/>
    <n v="8.7319023486431985E-6"/>
    <s v="含税"/>
    <n v="1000"/>
    <x v="2"/>
    <x v="0"/>
  </r>
  <r>
    <s v="稻壳"/>
    <s v="作物"/>
    <s v="谷壳"/>
    <s v="桐城市"/>
    <n v="3600"/>
    <n v="580"/>
    <n v="5.9648595154953771E-6"/>
    <s v="不含税"/>
    <n v="500"/>
    <x v="2"/>
    <x v="0"/>
  </r>
  <r>
    <s v="稻壳"/>
    <s v="作物"/>
    <s v="谷壳"/>
    <s v="安徽"/>
    <n v="3600"/>
    <n v="800"/>
    <n v="8.2273924351660362E-6"/>
    <s v="不含税"/>
    <n v="6000"/>
    <x v="2"/>
    <x v="0"/>
  </r>
  <r>
    <s v="模板"/>
    <s v="其他"/>
    <s v="建材"/>
    <s v="安徽"/>
    <n v="3640"/>
    <n v="800"/>
    <n v="7.6763976691368786E-6"/>
    <s v="含税"/>
    <n v="60"/>
    <x v="2"/>
    <x v="0"/>
  </r>
  <r>
    <s v="锯末"/>
    <s v="其他"/>
    <s v="木料"/>
    <s v="淮南"/>
    <n v="4000"/>
    <n v="800"/>
    <n v="6.9855218789145595E-6"/>
    <s v="含税"/>
    <n v="2000"/>
    <x v="2"/>
    <x v="0"/>
  </r>
  <r>
    <s v="锯末"/>
    <s v="其他"/>
    <s v="木料"/>
    <s v="安徽"/>
    <n v="4000"/>
    <n v="900"/>
    <n v="7.858712113778879E-6"/>
    <s v="含税"/>
    <n v="2000"/>
    <x v="2"/>
    <x v="0"/>
  </r>
  <r>
    <s v="刨花"/>
    <s v="其他"/>
    <s v="木料"/>
    <s v="桐城市"/>
    <n v="4050"/>
    <n v="880"/>
    <n v="8.0445614921623488E-6"/>
    <s v="不含税"/>
    <n v="500"/>
    <x v="2"/>
    <x v="0"/>
  </r>
  <r>
    <s v="刨花/锯末"/>
    <s v="其他"/>
    <s v="木料"/>
    <s v="安庆"/>
    <n v="4000"/>
    <n v="980"/>
    <n v="8.5572643016703353E-6"/>
    <s v="含税"/>
    <n v="600"/>
    <x v="2"/>
    <x v="0"/>
  </r>
  <r>
    <s v="杂末"/>
    <s v="其他"/>
    <s v="木料"/>
    <s v="合肥"/>
    <n v="3800"/>
    <n v="1050"/>
    <n v="1.0230112962147242E-5"/>
    <s v="不含税"/>
    <n v="1000"/>
    <x v="2"/>
    <x v="0"/>
  </r>
  <r>
    <s v="松木"/>
    <s v="木质"/>
    <s v="松柏"/>
    <s v="泗县"/>
    <n v="4600"/>
    <n v="1000"/>
    <n v="7.5929585640375642E-6"/>
    <s v="含税"/>
    <n v="1500"/>
    <x v="2"/>
    <x v="0"/>
  </r>
  <r>
    <s v="松木"/>
    <s v="木质"/>
    <s v="松柏"/>
    <s v="宿州"/>
    <n v="4200"/>
    <n v="920"/>
    <n v="7.6508096769064214E-6"/>
    <s v="含税"/>
    <n v="1000"/>
    <x v="2"/>
    <x v="0"/>
  </r>
  <r>
    <s v="松木"/>
    <s v="木质"/>
    <s v="松柏"/>
    <s v="安徽"/>
    <n v="4000"/>
    <n v="900"/>
    <n v="7.858712113778879E-6"/>
    <s v="含税"/>
    <n v="800"/>
    <x v="2"/>
    <x v="0"/>
  </r>
  <r>
    <s v="松木"/>
    <s v="木质"/>
    <s v="松柏"/>
    <s v="淮北"/>
    <n v="3900"/>
    <n v="850"/>
    <n v="8.0691733498743823E-6"/>
    <s v="不含税"/>
    <n v="5000"/>
    <x v="2"/>
    <x v="0"/>
  </r>
  <r>
    <s v="竹粉"/>
    <s v="竹质"/>
    <s v="竹屑"/>
    <s v="黄山"/>
    <n v="4242"/>
    <n v="850"/>
    <n v="7.4186176483993609E-6"/>
    <s v="不含税"/>
    <n v="500"/>
    <x v="2"/>
    <x v="0"/>
  </r>
  <r>
    <s v="木屑"/>
    <s v="木质"/>
    <s v="复合木"/>
    <s v="界首"/>
    <n v="4000"/>
    <n v="750"/>
    <n v="6.5082376380049866E-6"/>
    <s v="含税"/>
    <n v="3000"/>
    <x v="3"/>
    <x v="0"/>
  </r>
  <r>
    <s v="杂木"/>
    <s v="木质"/>
    <s v="复合木"/>
    <s v="淮北濉溪"/>
    <n v="3900"/>
    <n v="750"/>
    <n v="7.0756224577284984E-6"/>
    <s v="不含税"/>
    <n v="1000"/>
    <x v="3"/>
    <x v="0"/>
  </r>
  <r>
    <s v="杂木"/>
    <s v="木质"/>
    <s v="复合木"/>
    <s v="宿州"/>
    <n v="3900"/>
    <n v="800"/>
    <n v="7.5473306215770638E-6"/>
    <s v="不含税"/>
    <n v="1000"/>
    <x v="3"/>
    <x v="0"/>
  </r>
  <r>
    <s v="竹屑"/>
    <s v="竹质"/>
    <s v="竹屑"/>
    <s v="金寨"/>
    <n v="4280"/>
    <n v="780"/>
    <n v="6.7053095066698103E-6"/>
    <s v="不含税"/>
    <n v="800"/>
    <x v="3"/>
    <x v="0"/>
  </r>
  <r>
    <s v="竹木"/>
    <s v="竹质"/>
    <s v="竹屑"/>
    <s v="宁国"/>
    <n v="4100"/>
    <n v="800"/>
    <n v="7.1791681522318417E-6"/>
    <s v="不含税"/>
    <n v="5000"/>
    <x v="3"/>
    <x v="0"/>
  </r>
  <r>
    <s v="竹屑"/>
    <s v="竹质"/>
    <s v="竹屑"/>
    <s v="安徽"/>
    <n v="4200"/>
    <n v="900"/>
    <n v="7.4379858720056982E-6"/>
    <s v="含税"/>
    <n v="3000"/>
    <x v="3"/>
    <x v="0"/>
  </r>
  <r>
    <s v="竹屑"/>
    <s v="竹质"/>
    <s v="竹屑"/>
    <s v="安徽"/>
    <n v="4300"/>
    <n v="950"/>
    <n v="8.1287383584136699E-6"/>
    <s v="不含税"/>
    <n v="900"/>
    <x v="3"/>
    <x v="0"/>
  </r>
  <r>
    <s v="锯末"/>
    <s v="其他"/>
    <s v="木料"/>
    <s v="东至县"/>
    <n v="4000"/>
    <n v="800"/>
    <n v="6.7919843930529505E-6"/>
    <s v="含税"/>
    <n v="2000"/>
    <x v="4"/>
    <x v="0"/>
  </r>
  <r>
    <s v="杨木"/>
    <s v="木质"/>
    <s v="其他木"/>
    <s v="北京"/>
    <n v="4200"/>
    <n v="1200"/>
    <n v="1.046154324130573E-5"/>
    <s v="含税"/>
    <n v="100"/>
    <x v="0"/>
    <x v="1"/>
  </r>
  <r>
    <s v="杉木"/>
    <s v="木质"/>
    <s v="杉木"/>
    <s v="-"/>
    <n v="4300"/>
    <n v="890"/>
    <n v="8.0332487508063716E-6"/>
    <s v="不含税"/>
    <n v="500"/>
    <x v="0"/>
    <x v="2"/>
  </r>
  <r>
    <s v="竹屑木屑"/>
    <s v="竹质"/>
    <s v="竹屑木屑"/>
    <s v="龙岩"/>
    <n v="4278"/>
    <n v="850"/>
    <n v="7.7116588619583042E-6"/>
    <s v="不含税"/>
    <n v="500"/>
    <x v="0"/>
    <x v="2"/>
  </r>
  <r>
    <s v="杂木"/>
    <s v="木质"/>
    <s v="复合木"/>
    <s v="福州"/>
    <n v="4200"/>
    <n v="760"/>
    <n v="6.7857003098380089E-6"/>
    <s v="不含税"/>
    <n v="1500"/>
    <x v="1"/>
    <x v="2"/>
  </r>
  <r>
    <s v="木屑"/>
    <s v="木质"/>
    <s v="复合木"/>
    <s v="漳州"/>
    <n v="4300"/>
    <n v="800"/>
    <n v="6.9767298167245141E-6"/>
    <s v="不含税"/>
    <n v="3000"/>
    <x v="1"/>
    <x v="2"/>
  </r>
  <r>
    <s v="杂木"/>
    <s v="木质"/>
    <s v="复合木"/>
    <s v="长泰县"/>
    <n v="4200"/>
    <n v="800"/>
    <n v="7.1428424314084307E-6"/>
    <s v="不含税"/>
    <n v="500"/>
    <x v="1"/>
    <x v="2"/>
  </r>
  <r>
    <s v="杂木"/>
    <s v="木质"/>
    <s v="复合木"/>
    <s v="漳州"/>
    <n v="4000"/>
    <n v="800"/>
    <n v="7.4999845529788525E-6"/>
    <s v="不含税"/>
    <n v="800"/>
    <x v="1"/>
    <x v="2"/>
  </r>
  <r>
    <s v="木粉"/>
    <s v="木质"/>
    <s v="复合木"/>
    <s v="福州"/>
    <n v="4000"/>
    <n v="830"/>
    <n v="7.7812339737155603E-6"/>
    <s v="不含税"/>
    <n v="1000"/>
    <x v="1"/>
    <x v="2"/>
  </r>
  <r>
    <s v="木头"/>
    <s v="木质"/>
    <s v="复合木"/>
    <s v="福建南平"/>
    <n v="4400"/>
    <n v="950"/>
    <n v="8.0965742333294422E-6"/>
    <s v="不含税"/>
    <n v="2000"/>
    <x v="1"/>
    <x v="2"/>
  </r>
  <r>
    <s v="雜木"/>
    <s v="木质"/>
    <s v="复合木"/>
    <s v="福建"/>
    <n v="4100"/>
    <n v="900"/>
    <n v="8.2316903630255687E-6"/>
    <s v="不含税"/>
    <n v="2000"/>
    <x v="1"/>
    <x v="2"/>
  </r>
  <r>
    <s v="木屑"/>
    <s v="木质"/>
    <s v="复合木"/>
    <s v="福建漳州"/>
    <n v="4000"/>
    <n v="920"/>
    <n v="8.6249822359256813E-6"/>
    <s v="不含税"/>
    <n v="3000"/>
    <x v="1"/>
    <x v="2"/>
  </r>
  <r>
    <s v="木屑"/>
    <s v="木质"/>
    <s v="复合木"/>
    <s v="三明市"/>
    <n v="4000"/>
    <n v="1000"/>
    <n v="9.3749806912235654E-6"/>
    <s v="不含税"/>
    <n v="1000"/>
    <x v="1"/>
    <x v="2"/>
  </r>
  <r>
    <s v="红木"/>
    <s v="木质"/>
    <s v="红木"/>
    <s v="福建"/>
    <n v="4500"/>
    <n v="920"/>
    <n v="7.6666508763783839E-6"/>
    <s v="不含税"/>
    <n v="1000"/>
    <x v="1"/>
    <x v="2"/>
  </r>
  <r>
    <s v="红木"/>
    <s v="木质"/>
    <s v="红木"/>
    <s v="福建莆田"/>
    <n v="4600"/>
    <n v="980"/>
    <n v="7.9891139803470359E-6"/>
    <s v="不含税"/>
    <n v="1000"/>
    <x v="1"/>
    <x v="2"/>
  </r>
  <r>
    <s v="杂木刨花"/>
    <s v="其他"/>
    <s v="木料"/>
    <s v="福建"/>
    <n v="4200"/>
    <n v="850"/>
    <n v="7.5892700833714573E-6"/>
    <s v="不含税"/>
    <n v="500"/>
    <x v="1"/>
    <x v="2"/>
  </r>
  <r>
    <s v="杂木"/>
    <s v="木质"/>
    <s v="复合木"/>
    <s v="厦门"/>
    <n v="4154"/>
    <n v="780"/>
    <n v="6.9518891303401037E-6"/>
    <s v="不含税"/>
    <n v="700"/>
    <x v="2"/>
    <x v="2"/>
  </r>
  <r>
    <s v="木屑"/>
    <s v="木质"/>
    <s v="复合木"/>
    <s v="漳州"/>
    <n v="4200"/>
    <n v="900"/>
    <n v="7.4844877274084564E-6"/>
    <s v="含税"/>
    <n v="3000"/>
    <x v="2"/>
    <x v="2"/>
  </r>
  <r>
    <s v="刨花"/>
    <s v="其他"/>
    <s v="木料"/>
    <s v="漳州"/>
    <n v="4200"/>
    <n v="880"/>
    <n v="7.7572557245851203E-6"/>
    <s v="不含税"/>
    <n v="2000"/>
    <x v="2"/>
    <x v="2"/>
  </r>
  <r>
    <s v="纯木屑"/>
    <s v="木质"/>
    <s v="其他木"/>
    <s v="南安"/>
    <n v="4200"/>
    <n v="880"/>
    <n v="7.7572557245851203E-6"/>
    <s v="不含税"/>
    <n v="800"/>
    <x v="2"/>
    <x v="2"/>
  </r>
  <r>
    <s v="站板"/>
    <s v="其他"/>
    <s v="建材"/>
    <s v="福州"/>
    <n v="4000"/>
    <n v="800"/>
    <n v="7.3586473560376375E-6"/>
    <s v="不含税"/>
    <n v="1000"/>
    <x v="3"/>
    <x v="2"/>
  </r>
  <r>
    <s v="木屑"/>
    <s v="木质"/>
    <s v="复合木"/>
    <s v="福州"/>
    <n v="4000"/>
    <n v="900"/>
    <n v="7.6409824421845691E-6"/>
    <s v="含税"/>
    <n v="3000"/>
    <x v="4"/>
    <x v="2"/>
  </r>
  <r>
    <s v="松木"/>
    <s v="木质"/>
    <s v="松柏"/>
    <s v="福建"/>
    <n v="4200"/>
    <n v="790"/>
    <n v="6.7709615842173102E-6"/>
    <s v="不含税"/>
    <n v="1000"/>
    <x v="4"/>
    <x v="2"/>
  </r>
  <r>
    <s v="竹粉"/>
    <s v="竹质"/>
    <s v="竹屑"/>
    <s v="福鼎市"/>
    <n v="4000"/>
    <n v="1000"/>
    <n v="8.9993793207951599E-6"/>
    <s v="不含税"/>
    <n v="1000"/>
    <x v="4"/>
    <x v="2"/>
  </r>
  <r>
    <s v="白杨木"/>
    <s v="木质"/>
    <s v="其他木"/>
    <s v="甘肃酒泉"/>
    <n v="4200"/>
    <n v="850"/>
    <n v="7.8548753836803853E-6"/>
    <s v="不含税"/>
    <n v="500"/>
    <x v="0"/>
    <x v="3"/>
  </r>
  <r>
    <s v="纯木"/>
    <s v="木质"/>
    <s v="其他木"/>
    <s v="酒泉"/>
    <n v="4416"/>
    <n v="900"/>
    <n v="7.2100446251206658E-6"/>
    <s v="含税"/>
    <n v="2000"/>
    <x v="1"/>
    <x v="3"/>
  </r>
  <r>
    <s v="杨木"/>
    <s v="木质"/>
    <s v="其他木"/>
    <s v="酒泉"/>
    <n v="3925"/>
    <n v="900"/>
    <n v="8.5987084046891298E-6"/>
    <s v="不含税"/>
    <n v="1000"/>
    <x v="1"/>
    <x v="3"/>
  </r>
  <r>
    <s v="杨木"/>
    <s v="木质"/>
    <s v="其他木"/>
    <s v="酒泉"/>
    <n v="3925"/>
    <n v="900"/>
    <n v="8.5987084046891298E-6"/>
    <s v="不含税"/>
    <n v="1000"/>
    <x v="1"/>
    <x v="3"/>
  </r>
  <r>
    <s v="杂木"/>
    <s v="木质"/>
    <s v="复合木"/>
    <s v="甘南州"/>
    <n v="4300"/>
    <n v="800"/>
    <n v="6.4981598873623808E-6"/>
    <s v="含税"/>
    <n v="1000"/>
    <x v="2"/>
    <x v="3"/>
  </r>
  <r>
    <s v="木质"/>
    <s v="木质"/>
    <s v="复合木"/>
    <s v="甘肃"/>
    <n v="4608"/>
    <n v="900"/>
    <n v="6.821798709877499E-6"/>
    <s v="含税"/>
    <n v="300"/>
    <x v="2"/>
    <x v="3"/>
  </r>
  <r>
    <s v="锯末"/>
    <s v="其他"/>
    <s v="木料"/>
    <s v="兰州"/>
    <n v="4169"/>
    <n v="700"/>
    <n v="6.2164274815958296E-6"/>
    <s v="不含税"/>
    <n v="1200"/>
    <x v="2"/>
    <x v="3"/>
  </r>
  <r>
    <s v="锯末刨花"/>
    <s v="其他"/>
    <s v="木料"/>
    <s v="武威"/>
    <n v="4000"/>
    <n v="850"/>
    <n v="7.8674440161275215E-6"/>
    <s v="不含税"/>
    <n v="1000"/>
    <x v="2"/>
    <x v="3"/>
  </r>
  <r>
    <s v="杨木"/>
    <s v="木质"/>
    <s v="其他木"/>
    <s v="甘肃"/>
    <n v="4000"/>
    <n v="860"/>
    <n v="7.5094360198331509E-6"/>
    <s v="含税"/>
    <n v="4000"/>
    <x v="2"/>
    <x v="3"/>
  </r>
  <r>
    <s v="杨木"/>
    <s v="木质"/>
    <s v="其他木"/>
    <s v="甘肃"/>
    <n v="4280"/>
    <n v="950"/>
    <n v="7.752623580571065E-6"/>
    <s v="含税"/>
    <n v="2000"/>
    <x v="2"/>
    <x v="3"/>
  </r>
  <r>
    <s v="杨木"/>
    <s v="木质"/>
    <s v="其他木"/>
    <s v="武威"/>
    <n v="4084"/>
    <n v="950"/>
    <n v="8.6121700931280131E-6"/>
    <s v="不含税"/>
    <n v="1800"/>
    <x v="2"/>
    <x v="3"/>
  </r>
  <r>
    <s v="木材"/>
    <s v="木质"/>
    <s v="复合木"/>
    <s v="武威市"/>
    <n v="4100"/>
    <n v="720"/>
    <n v="6.4612513370086578E-6"/>
    <s v="不含税"/>
    <n v="500"/>
    <x v="3"/>
    <x v="3"/>
  </r>
  <r>
    <s v="辐射松"/>
    <s v="木质"/>
    <s v="松柏"/>
    <s v="兰州市"/>
    <n v="4210"/>
    <n v="900"/>
    <n v="7.8655375539594703E-6"/>
    <s v="不含税"/>
    <n v="32"/>
    <x v="3"/>
    <x v="3"/>
  </r>
  <r>
    <s v="辐射松"/>
    <s v="木质"/>
    <s v="松柏"/>
    <s v="兰州"/>
    <n v="4210"/>
    <n v="950"/>
    <n v="8.3025118625127732E-6"/>
    <s v="不含税"/>
    <n v="100"/>
    <x v="3"/>
    <x v="3"/>
  </r>
  <r>
    <s v="旧木材"/>
    <s v="木质"/>
    <s v="复合木"/>
    <s v="陇南市"/>
    <n v="4133"/>
    <n v="900"/>
    <n v="7.3950955162686373E-6"/>
    <s v="含税"/>
    <n v="600"/>
    <x v="4"/>
    <x v="3"/>
  </r>
  <r>
    <s v="果木"/>
    <s v="木质"/>
    <s v="其他木"/>
    <s v="金昌"/>
    <n v="4125"/>
    <n v="860"/>
    <n v="7.0801291854855003E-6"/>
    <s v="含税"/>
    <n v="800"/>
    <x v="4"/>
    <x v="3"/>
  </r>
  <r>
    <s v="果木"/>
    <s v="木质"/>
    <s v="其他木"/>
    <s v="平凉"/>
    <n v="3940"/>
    <n v="980"/>
    <n v="8.4468841436445312E-6"/>
    <s v="含税"/>
    <n v="500"/>
    <x v="4"/>
    <x v="3"/>
  </r>
  <r>
    <s v="杨木"/>
    <s v="木质"/>
    <s v="其他木"/>
    <s v="金昌"/>
    <n v="3800"/>
    <n v="900"/>
    <n v="8.5257277775954132E-6"/>
    <s v="不含税"/>
    <n v="1000"/>
    <x v="4"/>
    <x v="3"/>
  </r>
  <r>
    <s v="实木"/>
    <s v="木质"/>
    <s v="复合木"/>
    <s v="惠州市"/>
    <n v="4500"/>
    <n v="830"/>
    <n v="7.1587178006561642E-6"/>
    <s v="不含税"/>
    <n v="2000"/>
    <x v="0"/>
    <x v="4"/>
  </r>
  <r>
    <s v="杂木"/>
    <s v="木质"/>
    <s v="复合木"/>
    <s v="东莞"/>
    <n v="4000"/>
    <n v="750"/>
    <n v="7.2773110172332994E-6"/>
    <s v="不含税"/>
    <n v="5000"/>
    <x v="0"/>
    <x v="4"/>
  </r>
  <r>
    <s v="木屑"/>
    <s v="木质"/>
    <s v="复合木"/>
    <s v="揭阳"/>
    <n v="4500"/>
    <n v="930"/>
    <n v="8.0212139212171474E-6"/>
    <s v="不含税"/>
    <n v="500"/>
    <x v="0"/>
    <x v="4"/>
  </r>
  <r>
    <s v="实木"/>
    <s v="木质"/>
    <s v="复合木"/>
    <s v="佛山"/>
    <n v="4005"/>
    <n v="850"/>
    <n v="8.237322499739732E-6"/>
    <s v="不含税"/>
    <n v="800"/>
    <x v="0"/>
    <x v="4"/>
  </r>
  <r>
    <s v="木柴"/>
    <s v="木质"/>
    <s v="复合木"/>
    <s v="东莞"/>
    <n v="4000"/>
    <n v="850"/>
    <n v="8.2476191528644061E-6"/>
    <s v="不含税"/>
    <n v="2000"/>
    <x v="0"/>
    <x v="4"/>
  </r>
  <r>
    <s v="木屑"/>
    <s v="木质"/>
    <s v="复合木"/>
    <s v="广东"/>
    <n v="4200"/>
    <n v="900"/>
    <n v="8.3169268768380557E-6"/>
    <s v="不含税"/>
    <n v="5000"/>
    <x v="0"/>
    <x v="4"/>
  </r>
  <r>
    <s v="木屑"/>
    <s v="木质"/>
    <s v="复合木"/>
    <s v="东莞"/>
    <n v="4100"/>
    <n v="980"/>
    <n v="8.7519739799216235E-6"/>
    <s v="含税"/>
    <n v="1000"/>
    <x v="0"/>
    <x v="4"/>
  </r>
  <r>
    <s v="木材"/>
    <s v="木质"/>
    <s v="复合木"/>
    <s v="中国广东"/>
    <n v="4100"/>
    <n v="1030"/>
    <n v="9.1985032646115037E-6"/>
    <s v="含税"/>
    <n v="5000"/>
    <x v="0"/>
    <x v="4"/>
  </r>
  <r>
    <s v="木材"/>
    <s v="木质"/>
    <s v="复合木"/>
    <s v="中国广东"/>
    <n v="4100"/>
    <n v="1050"/>
    <n v="9.3771149784874534E-6"/>
    <s v="含税"/>
    <n v="3000"/>
    <x v="0"/>
    <x v="4"/>
  </r>
  <r>
    <s v="红木糠"/>
    <s v="木质"/>
    <s v="红木"/>
    <s v="非洲"/>
    <n v="4850"/>
    <n v="980"/>
    <n v="7.8424904982967782E-6"/>
    <s v="不含税"/>
    <n v="120"/>
    <x v="0"/>
    <x v="4"/>
  </r>
  <r>
    <s v="红木"/>
    <s v="木质"/>
    <s v="红木"/>
    <s v="中山市"/>
    <n v="4200"/>
    <n v="850"/>
    <n v="7.8548753836803853E-6"/>
    <s v="不含税"/>
    <n v="2000"/>
    <x v="0"/>
    <x v="4"/>
  </r>
  <r>
    <s v="刨花"/>
    <s v="其他"/>
    <s v="木料"/>
    <s v="东莞"/>
    <n v="4300"/>
    <n v="800"/>
    <n v="7.2208977535338167E-6"/>
    <s v="不含税"/>
    <n v="1800"/>
    <x v="0"/>
    <x v="4"/>
  </r>
  <r>
    <s v="刨花木糠"/>
    <s v="其他"/>
    <s v="木料"/>
    <s v="东莞"/>
    <n v="4200"/>
    <n v="840"/>
    <n v="7.7624650850488536E-6"/>
    <s v="不含税"/>
    <n v="3000"/>
    <x v="0"/>
    <x v="4"/>
  </r>
  <r>
    <s v="原木"/>
    <s v="木质"/>
    <s v="其他木"/>
    <s v="东莞"/>
    <n v="4300"/>
    <n v="900"/>
    <n v="7.6636886535146634E-6"/>
    <s v="含税"/>
    <n v="6000"/>
    <x v="0"/>
    <x v="4"/>
  </r>
  <r>
    <s v="甘蔗渣"/>
    <s v="作物"/>
    <s v="其他作物"/>
    <s v="雷州"/>
    <n v="4773"/>
    <n v="880"/>
    <n v="6.7507968119048093E-6"/>
    <s v="含税"/>
    <n v="10000"/>
    <x v="0"/>
    <x v="4"/>
  </r>
  <r>
    <s v="松木"/>
    <s v="木质"/>
    <s v="松柏"/>
    <s v="東莞"/>
    <n v="4618"/>
    <n v="960"/>
    <n v="7.6116901885637189E-6"/>
    <s v="含税"/>
    <n v="1500"/>
    <x v="0"/>
    <x v="4"/>
  </r>
  <r>
    <s v="橡木"/>
    <s v="木质"/>
    <s v="橡木"/>
    <s v="佛山"/>
    <n v="4200"/>
    <n v="880"/>
    <n v="8.1321062795749889E-6"/>
    <s v="不含税"/>
    <n v="3000"/>
    <x v="0"/>
    <x v="4"/>
  </r>
  <r>
    <s v="杂木"/>
    <s v="木质"/>
    <s v="复合木"/>
    <s v="广州"/>
    <n v="4200"/>
    <n v="750"/>
    <n v="6.6964147794454033E-6"/>
    <s v="不含税"/>
    <n v="2000"/>
    <x v="1"/>
    <x v="4"/>
  </r>
  <r>
    <s v="木粉"/>
    <s v="木质"/>
    <s v="复合木"/>
    <s v="广州"/>
    <n v="4000"/>
    <n v="740"/>
    <n v="6.9374857115054385E-6"/>
    <s v="不含税"/>
    <n v="1500"/>
    <x v="1"/>
    <x v="4"/>
  </r>
  <r>
    <s v="木屑"/>
    <s v="木质"/>
    <s v="复合木"/>
    <s v="深圳"/>
    <n v="4000"/>
    <n v="780"/>
    <n v="7.3124849391543806E-6"/>
    <s v="不含税"/>
    <n v="2000"/>
    <x v="1"/>
    <x v="4"/>
  </r>
  <r>
    <s v="木材"/>
    <s v="木质"/>
    <s v="复合木"/>
    <s v="广州"/>
    <n v="4518"/>
    <n v="900"/>
    <n v="7.4701041364331197E-6"/>
    <s v="不含税"/>
    <n v="1000"/>
    <x v="1"/>
    <x v="4"/>
  </r>
  <r>
    <s v="杂木"/>
    <s v="木质"/>
    <s v="复合木"/>
    <s v="广东"/>
    <n v="4300"/>
    <n v="950"/>
    <n v="8.2848666573603606E-6"/>
    <s v="不含税"/>
    <n v="300"/>
    <x v="1"/>
    <x v="4"/>
  </r>
  <r>
    <s v="红木"/>
    <s v="木质"/>
    <s v="红木"/>
    <s v="江门"/>
    <n v="4100"/>
    <n v="900"/>
    <n v="7.7657456254958207E-6"/>
    <s v="含税"/>
    <n v="5000"/>
    <x v="1"/>
    <x v="4"/>
  </r>
  <r>
    <s v="红木"/>
    <s v="木质"/>
    <s v="红木"/>
    <s v="揭阳"/>
    <n v="4200"/>
    <n v="900"/>
    <n v="8.0356977353344839E-6"/>
    <s v="不含税"/>
    <n v="1000"/>
    <x v="1"/>
    <x v="4"/>
  </r>
  <r>
    <s v="红木"/>
    <s v="木质"/>
    <s v="红木"/>
    <s v="揭阳"/>
    <n v="4200"/>
    <n v="900"/>
    <n v="8.0356977353344839E-6"/>
    <s v="不含税"/>
    <n v="1000"/>
    <x v="1"/>
    <x v="4"/>
  </r>
  <r>
    <s v="刨花"/>
    <s v="其他"/>
    <s v="木料"/>
    <s v="江门"/>
    <n v="4300"/>
    <n v="880"/>
    <n v="7.6744027983969653E-6"/>
    <s v="不含税"/>
    <n v="3000"/>
    <x v="1"/>
    <x v="4"/>
  </r>
  <r>
    <s v="刨花料"/>
    <s v="其他"/>
    <s v="木料"/>
    <s v="东莞"/>
    <n v="4000"/>
    <n v="1200"/>
    <n v="1.1249976829468277E-5"/>
    <s v="不含税"/>
    <n v="1000"/>
    <x v="1"/>
    <x v="4"/>
  </r>
  <r>
    <s v="橡木"/>
    <s v="木质"/>
    <s v="橡木"/>
    <s v="佛山"/>
    <n v="4000"/>
    <n v="1000"/>
    <n v="9.3749806912235654E-6"/>
    <s v="不含税"/>
    <n v="1500"/>
    <x v="1"/>
    <x v="4"/>
  </r>
  <r>
    <s v="实木"/>
    <s v="木质"/>
    <s v="复合木"/>
    <s v="佛山"/>
    <n v="4000"/>
    <n v="600"/>
    <n v="5.5534898937370744E-6"/>
    <s v="不含税"/>
    <n v="4000"/>
    <x v="2"/>
    <x v="4"/>
  </r>
  <r>
    <s v="杂木材"/>
    <s v="木质"/>
    <s v="复合木"/>
    <s v="佛山"/>
    <n v="4222"/>
    <n v="650"/>
    <n v="5.6999343611702171E-6"/>
    <s v="不含税"/>
    <n v="10000"/>
    <x v="2"/>
    <x v="4"/>
  </r>
  <r>
    <s v="实木"/>
    <s v="木质"/>
    <s v="复合木"/>
    <s v="佛山"/>
    <n v="4000"/>
    <n v="650"/>
    <n v="6.0162807182151642E-6"/>
    <s v="不含税"/>
    <n v="4000"/>
    <x v="2"/>
    <x v="4"/>
  </r>
  <r>
    <s v="杂木"/>
    <s v="木质"/>
    <s v="复合木"/>
    <s v="广州"/>
    <n v="4000"/>
    <n v="650"/>
    <n v="6.0162807182151642E-6"/>
    <s v="不含税"/>
    <n v="3500"/>
    <x v="2"/>
    <x v="4"/>
  </r>
  <r>
    <s v="实木"/>
    <s v="木质"/>
    <s v="复合木"/>
    <s v="东莞"/>
    <n v="4200"/>
    <n v="800"/>
    <n v="6.6528779799186277E-6"/>
    <s v="含税"/>
    <n v="5000"/>
    <x v="2"/>
    <x v="4"/>
  </r>
  <r>
    <s v="杂木"/>
    <s v="木质"/>
    <s v="复合木"/>
    <s v="佛山市"/>
    <n v="4133"/>
    <n v="900"/>
    <n v="8.0621677625024068E-6"/>
    <s v="不含税"/>
    <n v="3000"/>
    <x v="2"/>
    <x v="4"/>
  </r>
  <r>
    <s v="纯木屑"/>
    <s v="木质"/>
    <s v="其他木"/>
    <s v="广州"/>
    <n v="4534"/>
    <n v="820"/>
    <n v="6.3168592200153714E-6"/>
    <s v="含税"/>
    <n v="9000"/>
    <x v="2"/>
    <x v="4"/>
  </r>
  <r>
    <s v="桉树"/>
    <s v="木质"/>
    <s v="其他木"/>
    <s v="湛江"/>
    <n v="4000"/>
    <n v="820"/>
    <n v="7.5897695214406685E-6"/>
    <s v="不含税"/>
    <n v="1800"/>
    <x v="2"/>
    <x v="4"/>
  </r>
  <r>
    <s v="马六甲"/>
    <s v="木质"/>
    <s v="其他木"/>
    <s v="菲律宾"/>
    <n v="4600"/>
    <n v="1000"/>
    <n v="8.0485360778798186E-6"/>
    <s v="不含税"/>
    <n v="10000"/>
    <x v="2"/>
    <x v="4"/>
  </r>
  <r>
    <s v="杂木"/>
    <s v="木质"/>
    <s v="复合木"/>
    <s v="东莞"/>
    <n v="4100"/>
    <n v="500"/>
    <n v="4.486980095144901E-6"/>
    <s v="不含税"/>
    <n v="3000"/>
    <x v="3"/>
    <x v="4"/>
  </r>
  <r>
    <s v="橡木红木"/>
    <s v="木质"/>
    <s v="复合木"/>
    <s v="广东江门"/>
    <n v="4300"/>
    <n v="700"/>
    <n v="5.6505629105159567E-6"/>
    <s v="含税"/>
    <n v="3000"/>
    <x v="3"/>
    <x v="4"/>
  </r>
  <r>
    <s v="实木"/>
    <s v="木质"/>
    <s v="复合木"/>
    <s v="东莞"/>
    <n v="4300"/>
    <n v="730"/>
    <n v="5.8927298923952128E-6"/>
    <s v="含税"/>
    <n v="7000"/>
    <x v="3"/>
    <x v="4"/>
  </r>
  <r>
    <s v="红木"/>
    <s v="木质"/>
    <s v="红木"/>
    <s v="东莞"/>
    <n v="4300"/>
    <n v="650"/>
    <n v="5.5617683504935631E-6"/>
    <s v="不含税"/>
    <n v="2000"/>
    <x v="3"/>
    <x v="4"/>
  </r>
  <r>
    <s v="红木"/>
    <s v="木质"/>
    <s v="红木"/>
    <s v="广东"/>
    <n v="4300"/>
    <n v="1000"/>
    <n v="8.5565666930670221E-6"/>
    <s v="不含税"/>
    <n v="500"/>
    <x v="3"/>
    <x v="4"/>
  </r>
  <r>
    <s v="橡木"/>
    <s v="木质"/>
    <s v="橡木"/>
    <s v="泰国"/>
    <n v="4150"/>
    <n v="600"/>
    <n v="5.3195041127982923E-6"/>
    <s v="不含税"/>
    <n v="1000"/>
    <x v="3"/>
    <x v="4"/>
  </r>
  <r>
    <s v="橡木"/>
    <s v="木质"/>
    <s v="橡木"/>
    <s v="佛山市"/>
    <n v="4000"/>
    <n v="670"/>
    <n v="6.1628671606815212E-6"/>
    <s v="不含税"/>
    <n v="3500"/>
    <x v="3"/>
    <x v="4"/>
  </r>
  <r>
    <s v="杂木"/>
    <s v="木质"/>
    <s v="复合木"/>
    <s v="吴川"/>
    <n v="4000"/>
    <n v="590"/>
    <n v="5.3096337992691433E-6"/>
    <s v="不含税"/>
    <n v="1000"/>
    <x v="4"/>
    <x v="4"/>
  </r>
  <r>
    <s v="杂木"/>
    <s v="木质"/>
    <s v="复合木"/>
    <s v="广东"/>
    <n v="4000"/>
    <n v="670"/>
    <n v="6.0295841449327568E-6"/>
    <s v="不含税"/>
    <n v="5000"/>
    <x v="4"/>
    <x v="4"/>
  </r>
  <r>
    <s v="边角料"/>
    <s v="其他"/>
    <s v="建材"/>
    <s v="惠州"/>
    <n v="3972"/>
    <n v="940"/>
    <n v="8.5190499109239174E-6"/>
    <s v="不含税"/>
    <n v="60"/>
    <x v="4"/>
    <x v="4"/>
  </r>
  <r>
    <s v="刨花"/>
    <s v="其他"/>
    <s v="木料"/>
    <s v="东莞"/>
    <n v="4000"/>
    <n v="950"/>
    <n v="8.5494103547554017E-6"/>
    <s v="不含税"/>
    <n v="10"/>
    <x v="4"/>
    <x v="4"/>
  </r>
  <r>
    <s v="纯木"/>
    <s v="木质"/>
    <s v="其他木"/>
    <s v="肇庆市"/>
    <n v="4059"/>
    <n v="660"/>
    <n v="5.8532548427936002E-6"/>
    <s v="不含税"/>
    <n v="5000"/>
    <x v="4"/>
    <x v="4"/>
  </r>
  <r>
    <s v="纯竹"/>
    <s v="竹质"/>
    <s v="竹屑"/>
    <s v="肇庆市"/>
    <n v="4100"/>
    <n v="620"/>
    <n v="5.4435270037980485E-6"/>
    <s v="不含税"/>
    <n v="1500"/>
    <x v="4"/>
    <x v="4"/>
  </r>
  <r>
    <s v="杂木"/>
    <s v="木质"/>
    <s v="复合木"/>
    <s v="广东佛山"/>
    <n v="4053"/>
    <n v="780"/>
    <n v="6.7672641183381271E-6"/>
    <s v="不含税"/>
    <n v="14000"/>
    <x v="5"/>
    <x v="4"/>
  </r>
  <r>
    <s v="红木"/>
    <s v="木质"/>
    <s v="红木"/>
    <s v="广东佛山"/>
    <n v="4117"/>
    <n v="950"/>
    <n v="8.1140534861839916E-6"/>
    <s v="不含税"/>
    <n v="4000"/>
    <x v="5"/>
    <x v="4"/>
  </r>
  <r>
    <s v="橡木"/>
    <s v="木质"/>
    <s v="橡木"/>
    <s v="佛山"/>
    <n v="4150"/>
    <n v="730"/>
    <n v="6.1854299271812887E-6"/>
    <s v="不含税"/>
    <n v="25000"/>
    <x v="5"/>
    <x v="4"/>
  </r>
  <r>
    <s v="橡木"/>
    <s v="木质"/>
    <s v="橡木"/>
    <s v="广东佛山"/>
    <n v="4100"/>
    <n v="900"/>
    <n v="7.7188709582432719E-6"/>
    <s v="不含税"/>
    <n v="20000"/>
    <x v="5"/>
    <x v="4"/>
  </r>
  <r>
    <s v="橡木"/>
    <s v="木质"/>
    <s v="橡木"/>
    <s v="江门"/>
    <n v="4200"/>
    <n v="950"/>
    <n v="7.9537043339570228E-6"/>
    <s v="不含税"/>
    <n v="2000"/>
    <x v="5"/>
    <x v="4"/>
  </r>
  <r>
    <s v="杂木"/>
    <s v="木质"/>
    <s v="复合木"/>
    <s v="广西柳州"/>
    <n v="4500"/>
    <n v="800"/>
    <n v="6.8999689644878686E-6"/>
    <s v="不含税"/>
    <n v="400"/>
    <x v="0"/>
    <x v="5"/>
  </r>
  <r>
    <s v="杂木"/>
    <s v="木质"/>
    <s v="复合木"/>
    <s v="南宁"/>
    <n v="4300"/>
    <n v="850"/>
    <n v="7.6722038631296809E-6"/>
    <s v="不含税"/>
    <n v="500"/>
    <x v="0"/>
    <x v="5"/>
  </r>
  <r>
    <s v="木屑"/>
    <s v="木质"/>
    <s v="复合木"/>
    <s v="广西"/>
    <n v="4000"/>
    <n v="850"/>
    <n v="8.2476191528644061E-6"/>
    <s v="不含税"/>
    <n v="1000"/>
    <x v="0"/>
    <x v="5"/>
  </r>
  <r>
    <s v="杉木"/>
    <s v="木质"/>
    <s v="杉木"/>
    <s v="广西南宁"/>
    <n v="4300"/>
    <n v="850"/>
    <n v="7.2379281727638491E-6"/>
    <s v="含税"/>
    <n v="2000"/>
    <x v="0"/>
    <x v="5"/>
  </r>
  <r>
    <s v="杂木"/>
    <s v="木质"/>
    <s v="复合木"/>
    <s v="桂林"/>
    <n v="4300"/>
    <n v="850"/>
    <n v="7.4127754302697965E-6"/>
    <s v="不含税"/>
    <n v="1500"/>
    <x v="1"/>
    <x v="5"/>
  </r>
  <r>
    <s v="木屑"/>
    <s v="木质"/>
    <s v="复合木"/>
    <s v="桂林"/>
    <n v="4200"/>
    <n v="850"/>
    <n v="7.5892700833714573E-6"/>
    <s v="不含税"/>
    <n v="2000"/>
    <x v="1"/>
    <x v="5"/>
  </r>
  <r>
    <s v="木槺"/>
    <s v="木质"/>
    <s v="复合木"/>
    <s v="南宁"/>
    <n v="4300"/>
    <n v="920"/>
    <n v="8.0232392892331926E-6"/>
    <s v="不含税"/>
    <n v="1500"/>
    <x v="1"/>
    <x v="5"/>
  </r>
  <r>
    <s v="木材"/>
    <s v="木质"/>
    <s v="复合木"/>
    <s v="桂林"/>
    <n v="4200"/>
    <n v="900"/>
    <n v="8.0356977353344839E-6"/>
    <s v="不含税"/>
    <n v="400"/>
    <x v="1"/>
    <x v="5"/>
  </r>
  <r>
    <s v="杉木"/>
    <s v="木质"/>
    <s v="杉木"/>
    <s v="贺州"/>
    <n v="4300"/>
    <n v="800"/>
    <n v="6.9767298167245141E-6"/>
    <s v="不含税"/>
    <n v="1500"/>
    <x v="1"/>
    <x v="5"/>
  </r>
  <r>
    <s v="松木"/>
    <s v="木质"/>
    <s v="松柏"/>
    <s v="广西"/>
    <n v="4300"/>
    <n v="880"/>
    <n v="7.6744027983969653E-6"/>
    <s v="不含税"/>
    <n v="1000"/>
    <x v="1"/>
    <x v="5"/>
  </r>
  <r>
    <s v="杂木"/>
    <s v="木质"/>
    <s v="复合木"/>
    <s v="桂林"/>
    <n v="3900"/>
    <n v="860"/>
    <n v="7.7019856613673341E-6"/>
    <s v="含税"/>
    <n v="1000"/>
    <x v="2"/>
    <x v="5"/>
  </r>
  <r>
    <s v="红板边"/>
    <s v="其他"/>
    <s v="建材"/>
    <s v="贵港"/>
    <n v="4600"/>
    <n v="850"/>
    <n v="6.8412556661978457E-6"/>
    <s v="不含税"/>
    <n v="1000"/>
    <x v="2"/>
    <x v="5"/>
  </r>
  <r>
    <s v="桉木"/>
    <s v="木质"/>
    <s v="其他木"/>
    <s v="钦州"/>
    <n v="4000"/>
    <n v="830"/>
    <n v="7.6823276863362873E-6"/>
    <s v="不含税"/>
    <n v="1000"/>
    <x v="2"/>
    <x v="5"/>
  </r>
  <r>
    <s v="桉木"/>
    <s v="木质"/>
    <s v="其他木"/>
    <s v="钦州市"/>
    <n v="3800"/>
    <n v="800"/>
    <n v="7.7943717806836132E-6"/>
    <s v="不含税"/>
    <n v="1000"/>
    <x v="2"/>
    <x v="5"/>
  </r>
  <r>
    <s v="按木"/>
    <s v="木质"/>
    <s v="其他木"/>
    <s v="贺州"/>
    <n v="3800"/>
    <n v="800"/>
    <n v="7.7943717806836132E-6"/>
    <s v="不含税"/>
    <n v="600"/>
    <x v="2"/>
    <x v="5"/>
  </r>
  <r>
    <s v="纯木木糠刨花"/>
    <s v="木质"/>
    <s v="其他木"/>
    <s v="南宁"/>
    <n v="4100"/>
    <n v="960"/>
    <n v="8.1781719558024112E-6"/>
    <s v="含税"/>
    <n v="1000"/>
    <x v="2"/>
    <x v="5"/>
  </r>
  <r>
    <s v="纯杉木"/>
    <s v="木质"/>
    <s v="杉木"/>
    <s v="桂平市"/>
    <n v="4600"/>
    <n v="870"/>
    <n v="7.0022263877554422E-6"/>
    <s v="不含税"/>
    <n v="1000"/>
    <x v="2"/>
    <x v="5"/>
  </r>
  <r>
    <s v="杉木"/>
    <s v="木质"/>
    <s v="杉木"/>
    <s v="河池"/>
    <n v="4100"/>
    <n v="850"/>
    <n v="7.6755551376853886E-6"/>
    <s v="不含税"/>
    <n v="300"/>
    <x v="2"/>
    <x v="5"/>
  </r>
  <r>
    <s v="杉木"/>
    <s v="木质"/>
    <s v="杉木"/>
    <s v="河池"/>
    <n v="4213"/>
    <n v="890"/>
    <n v="7.8211978881651982E-6"/>
    <s v="不含税"/>
    <n v="2000"/>
    <x v="2"/>
    <x v="5"/>
  </r>
  <r>
    <s v="杉木"/>
    <s v="木质"/>
    <s v="杉木"/>
    <s v="河池"/>
    <n v="4100"/>
    <n v="920"/>
    <n v="7.8374147909773102E-6"/>
    <s v="含税"/>
    <n v="200"/>
    <x v="2"/>
    <x v="5"/>
  </r>
  <r>
    <s v="杉木"/>
    <s v="木质"/>
    <s v="杉木"/>
    <s v="广西"/>
    <n v="4300"/>
    <n v="970"/>
    <n v="8.3517599952325013E-6"/>
    <s v="不含税"/>
    <n v="800"/>
    <x v="2"/>
    <x v="5"/>
  </r>
  <r>
    <s v="松木"/>
    <s v="木质"/>
    <s v="松柏"/>
    <s v="钦州"/>
    <n v="4100"/>
    <n v="800"/>
    <n v="7.22405189429213E-6"/>
    <s v="不含税"/>
    <n v="2000"/>
    <x v="2"/>
    <x v="5"/>
  </r>
  <r>
    <s v="木糠"/>
    <s v="木质"/>
    <s v="复合木"/>
    <s v="梧州"/>
    <n v="4000"/>
    <n v="800"/>
    <n v="6.9421201472053186E-6"/>
    <s v="含税"/>
    <n v="3000"/>
    <x v="3"/>
    <x v="5"/>
  </r>
  <r>
    <s v="杂木"/>
    <s v="木质"/>
    <s v="复合木"/>
    <s v="广西"/>
    <n v="3800"/>
    <n v="800"/>
    <n v="7.7459445853027771E-6"/>
    <s v="不含税"/>
    <n v="500"/>
    <x v="3"/>
    <x v="5"/>
  </r>
  <r>
    <s v="木屑"/>
    <s v="木质"/>
    <s v="复合木"/>
    <s v="桂林"/>
    <n v="4100"/>
    <n v="950"/>
    <n v="8.042700170542747E-6"/>
    <s v="含税"/>
    <n v="30"/>
    <x v="3"/>
    <x v="5"/>
  </r>
  <r>
    <s v="模板边料"/>
    <s v="其他"/>
    <s v="建材"/>
    <s v="广西贵港"/>
    <n v="4100"/>
    <n v="800"/>
    <n v="7.1791681522318417E-6"/>
    <s v="不含税"/>
    <n v="600"/>
    <x v="3"/>
    <x v="5"/>
  </r>
  <r>
    <s v="杉木糠"/>
    <s v="木质"/>
    <s v="杉木"/>
    <s v="南宁"/>
    <n v="4300"/>
    <n v="800"/>
    <n v="6.457786183446808E-6"/>
    <s v="含税"/>
    <n v="1000"/>
    <x v="3"/>
    <x v="5"/>
  </r>
  <r>
    <s v="衫木"/>
    <s v="木质"/>
    <s v="杉木"/>
    <s v="柳州"/>
    <n v="4500"/>
    <n v="850"/>
    <n v="6.9498336140355467E-6"/>
    <s v="不含税"/>
    <n v="200"/>
    <x v="3"/>
    <x v="5"/>
  </r>
  <r>
    <s v="纯杉木"/>
    <s v="木质"/>
    <s v="杉木"/>
    <s v="河池"/>
    <n v="4620"/>
    <n v="950"/>
    <n v="7.1374611903084986E-6"/>
    <s v="含税"/>
    <n v="1000"/>
    <x v="3"/>
    <x v="5"/>
  </r>
  <r>
    <s v="杉木"/>
    <s v="木质"/>
    <s v="杉木"/>
    <s v="河池"/>
    <n v="4150"/>
    <n v="880"/>
    <n v="7.8019393654374969E-6"/>
    <s v="不含税"/>
    <n v="600"/>
    <x v="3"/>
    <x v="5"/>
  </r>
  <r>
    <s v="橡木"/>
    <s v="木质"/>
    <s v="橡木"/>
    <s v="泰国"/>
    <n v="4150"/>
    <n v="800"/>
    <n v="7.0926721503977233E-6"/>
    <s v="不含税"/>
    <n v="20000"/>
    <x v="3"/>
    <x v="5"/>
  </r>
  <r>
    <s v="实木"/>
    <s v="木质"/>
    <s v="复合木"/>
    <s v="南宁"/>
    <n v="4000"/>
    <n v="800"/>
    <n v="7.1995034566361269E-6"/>
    <s v="不含税"/>
    <n v="3000"/>
    <x v="4"/>
    <x v="5"/>
  </r>
  <r>
    <s v="木屑"/>
    <s v="木质"/>
    <s v="复合木"/>
    <s v="广西"/>
    <n v="4100"/>
    <n v="920"/>
    <n v="7.6202751726935538E-6"/>
    <s v="含税"/>
    <n v="2000"/>
    <x v="4"/>
    <x v="5"/>
  </r>
  <r>
    <s v="桦木木屑"/>
    <s v="木质"/>
    <s v="其他木"/>
    <s v="广西"/>
    <n v="4250"/>
    <n v="1200"/>
    <n v="9.5886838490159297E-6"/>
    <s v="含税"/>
    <n v="500"/>
    <x v="4"/>
    <x v="5"/>
  </r>
  <r>
    <s v="纯杉木"/>
    <s v="木质"/>
    <s v="杉木"/>
    <s v="广西"/>
    <n v="4321"/>
    <n v="820"/>
    <n v="6.8312807619088453E-6"/>
    <s v="不含税"/>
    <n v="1000"/>
    <x v="4"/>
    <x v="5"/>
  </r>
  <r>
    <s v="杉木"/>
    <s v="木质"/>
    <s v="杉木"/>
    <s v="广西"/>
    <n v="4465"/>
    <n v="900"/>
    <n v="7.2559385341237563E-6"/>
    <s v="不含税"/>
    <n v="2000"/>
    <x v="4"/>
    <x v="5"/>
  </r>
  <r>
    <s v="杉木"/>
    <s v="木质"/>
    <s v="杉木"/>
    <s v="南宁"/>
    <n v="4427"/>
    <n v="930"/>
    <n v="7.5621619772663197E-6"/>
    <s v="不含税"/>
    <n v="2000"/>
    <x v="4"/>
    <x v="5"/>
  </r>
  <r>
    <s v="松木屑"/>
    <s v="木质"/>
    <s v="松柏"/>
    <s v="柳州"/>
    <n v="4200"/>
    <n v="830"/>
    <n v="7.1137950821523644E-6"/>
    <s v="不含税"/>
    <n v="3000"/>
    <x v="4"/>
    <x v="5"/>
  </r>
  <r>
    <s v="竹、松木"/>
    <s v="竹质"/>
    <s v="竹屑木屑"/>
    <s v="南宁"/>
    <n v="4300"/>
    <n v="950"/>
    <n v="7.5027734574422132E-6"/>
    <s v="含税"/>
    <n v="3000"/>
    <x v="4"/>
    <x v="5"/>
  </r>
  <r>
    <s v="杂木"/>
    <s v="木质"/>
    <s v="复合木"/>
    <s v="全州"/>
    <n v="4100"/>
    <n v="950"/>
    <n v="8.1476971225901214E-6"/>
    <s v="不含税"/>
    <n v="500"/>
    <x v="5"/>
    <x v="5"/>
  </r>
  <r>
    <s v="刨花"/>
    <s v="其他"/>
    <s v="木料"/>
    <s v="贵港"/>
    <n v="4200"/>
    <n v="830"/>
    <n v="6.9490258917729776E-6"/>
    <s v="不含税"/>
    <n v="1000"/>
    <x v="5"/>
    <x v="5"/>
  </r>
  <r>
    <s v="杂木"/>
    <s v="木质"/>
    <s v="复合木"/>
    <s v="贵州"/>
    <n v="4000"/>
    <n v="850"/>
    <n v="8.2476191528644061E-6"/>
    <s v="不含税"/>
    <n v="2000"/>
    <x v="0"/>
    <x v="6"/>
  </r>
  <r>
    <s v="木屑"/>
    <s v="木质"/>
    <s v="复合木"/>
    <s v="安顺"/>
    <n v="4200"/>
    <n v="950"/>
    <n v="8.7789783699957261E-6"/>
    <s v="不含税"/>
    <n v="600"/>
    <x v="0"/>
    <x v="6"/>
  </r>
  <r>
    <s v="杂木"/>
    <s v="木质"/>
    <s v="复合木"/>
    <s v="贵阳市"/>
    <n v="4200"/>
    <n v="1000"/>
    <n v="8.9285530392605388E-6"/>
    <s v="不含税"/>
    <n v="500"/>
    <x v="1"/>
    <x v="6"/>
  </r>
  <r>
    <s v="杉木"/>
    <s v="木质"/>
    <s v="杉木"/>
    <s v="贵州"/>
    <n v="4300"/>
    <n v="900"/>
    <n v="7.4045481545425263E-6"/>
    <s v="含税"/>
    <n v="1000"/>
    <x v="1"/>
    <x v="6"/>
  </r>
  <r>
    <s v="衫木"/>
    <s v="木质"/>
    <s v="杉木"/>
    <s v="贵州"/>
    <n v="4300"/>
    <n v="780"/>
    <n v="6.7158482435890215E-6"/>
    <s v="不含税"/>
    <n v="2000"/>
    <x v="2"/>
    <x v="6"/>
  </r>
  <r>
    <s v="杉木"/>
    <s v="木质"/>
    <s v="杉木"/>
    <s v="剑河县"/>
    <n v="4000"/>
    <n v="900"/>
    <n v="7.8098851656059833E-6"/>
    <s v="含税"/>
    <n v="100"/>
    <x v="3"/>
    <x v="6"/>
  </r>
  <r>
    <s v="杂木"/>
    <s v="木质"/>
    <s v="复合木"/>
    <s v="三都县"/>
    <n v="4000"/>
    <n v="950"/>
    <n v="8.0654814667503776E-6"/>
    <s v="含税"/>
    <n v="1000"/>
    <x v="4"/>
    <x v="6"/>
  </r>
  <r>
    <s v="木屑"/>
    <s v="木质"/>
    <s v="复合木"/>
    <s v="赤水"/>
    <n v="3800"/>
    <n v="900"/>
    <n v="8.5257277775954132E-6"/>
    <s v="不含税"/>
    <n v="500"/>
    <x v="4"/>
    <x v="6"/>
  </r>
  <r>
    <s v="椰壳碎片"/>
    <s v="作物"/>
    <s v="谷壳"/>
    <s v="海南"/>
    <n v="5000"/>
    <n v="1300"/>
    <n v="9.6260491491442634E-6"/>
    <s v="不含税"/>
    <n v="500"/>
    <x v="2"/>
    <x v="7"/>
  </r>
  <r>
    <s v="橡胶木"/>
    <s v="木质"/>
    <s v="橡木"/>
    <s v="儋州市"/>
    <n v="3870"/>
    <n v="850"/>
    <n v="7.4588975892700361E-6"/>
    <s v="含税"/>
    <n v="5000"/>
    <x v="4"/>
    <x v="7"/>
  </r>
  <r>
    <s v="木屑"/>
    <s v="木质"/>
    <s v="复合木"/>
    <s v="廊坊"/>
    <n v="4700"/>
    <n v="830"/>
    <n v="6.8540915112665405E-6"/>
    <s v="不含税"/>
    <n v="2000"/>
    <x v="0"/>
    <x v="8"/>
  </r>
  <r>
    <s v="红木"/>
    <s v="木质"/>
    <s v="红木"/>
    <s v="廊坊"/>
    <n v="4500"/>
    <n v="880"/>
    <n v="7.5899658609366571E-6"/>
    <s v="不含税"/>
    <n v="500"/>
    <x v="0"/>
    <x v="8"/>
  </r>
  <r>
    <s v="模板锯末"/>
    <s v="其他"/>
    <s v="建材"/>
    <s v="邢台"/>
    <n v="3500"/>
    <n v="550"/>
    <n v="6.0990797096812421E-6"/>
    <s v="不含税"/>
    <n v="1000"/>
    <x v="0"/>
    <x v="8"/>
  </r>
  <r>
    <s v="秸秆"/>
    <s v="作物"/>
    <s v="秸秆"/>
    <s v="邯郸"/>
    <n v="3400"/>
    <n v="499"/>
    <n v="5.696279525646144E-6"/>
    <s v="不含税"/>
    <n v="500"/>
    <x v="0"/>
    <x v="8"/>
  </r>
  <r>
    <s v="锯末"/>
    <s v="其他"/>
    <s v="木料"/>
    <s v="邢台"/>
    <n v="4000"/>
    <n v="600"/>
    <n v="5.8218488137866385E-6"/>
    <s v="不含税"/>
    <n v="1000"/>
    <x v="0"/>
    <x v="8"/>
  </r>
  <r>
    <s v="刨花"/>
    <s v="其他"/>
    <s v="木料"/>
    <s v="-"/>
    <n v="4500"/>
    <n v="820"/>
    <n v="7.0724681886000668E-6"/>
    <s v="不含税"/>
    <n v="2000"/>
    <x v="0"/>
    <x v="8"/>
  </r>
  <r>
    <s v="锯末"/>
    <s v="其他"/>
    <s v="木料"/>
    <s v="唐山"/>
    <n v="4000"/>
    <n v="800"/>
    <n v="7.3230802689140115E-6"/>
    <s v="含税"/>
    <n v="500"/>
    <x v="0"/>
    <x v="8"/>
  </r>
  <r>
    <s v="刨花"/>
    <s v="其他"/>
    <s v="木料"/>
    <s v="邢台"/>
    <n v="4500"/>
    <n v="850"/>
    <n v="7.3312170247683615E-6"/>
    <s v="不含税"/>
    <n v="300"/>
    <x v="0"/>
    <x v="8"/>
  </r>
  <r>
    <s v="锯末"/>
    <s v="其他"/>
    <s v="木料"/>
    <s v="石家庄"/>
    <n v="4100"/>
    <n v="820"/>
    <n v="7.7624650850488519E-6"/>
    <s v="不含税"/>
    <n v="800"/>
    <x v="0"/>
    <x v="8"/>
  </r>
  <r>
    <s v="杨木"/>
    <s v="木质"/>
    <s v="其他木"/>
    <s v="邢台"/>
    <n v="3700"/>
    <n v="580"/>
    <n v="6.0840942558491013E-6"/>
    <s v="不含税"/>
    <n v="1000"/>
    <x v="0"/>
    <x v="8"/>
  </r>
  <r>
    <s v="松木"/>
    <s v="木质"/>
    <s v="松柏"/>
    <s v="邢台"/>
    <n v="4100"/>
    <n v="760"/>
    <n v="7.1944798349233267E-6"/>
    <s v="不含税"/>
    <n v="1000"/>
    <x v="0"/>
    <x v="8"/>
  </r>
  <r>
    <s v="松木"/>
    <s v="木质"/>
    <s v="松柏"/>
    <s v="-"/>
    <n v="4200"/>
    <n v="900"/>
    <n v="7.8461574309792983E-6"/>
    <s v="含税"/>
    <n v="100"/>
    <x v="0"/>
    <x v="8"/>
  </r>
  <r>
    <s v="松木"/>
    <s v="木质"/>
    <s v="松柏"/>
    <s v="邢台"/>
    <n v="4100"/>
    <n v="950"/>
    <n v="8.9930997936541584E-6"/>
    <s v="不含税"/>
    <n v="300"/>
    <x v="0"/>
    <x v="8"/>
  </r>
  <r>
    <s v="杂木"/>
    <s v="木质"/>
    <s v="复合木"/>
    <s v="泊头"/>
    <n v="4000"/>
    <n v="700"/>
    <n v="6.5624864838564956E-6"/>
    <s v="不含税"/>
    <n v="800"/>
    <x v="1"/>
    <x v="8"/>
  </r>
  <r>
    <s v="杂木"/>
    <s v="木质"/>
    <s v="复合木"/>
    <s v="石家庄"/>
    <n v="4600"/>
    <n v="900"/>
    <n v="6.9216428401158397E-6"/>
    <s v="含税"/>
    <n v="600"/>
    <x v="1"/>
    <x v="8"/>
  </r>
  <r>
    <s v="硬木杂木"/>
    <s v="木质"/>
    <s v="复合木"/>
    <s v="辛集市"/>
    <n v="4500"/>
    <n v="850"/>
    <n v="7.0833187444800278E-6"/>
    <s v="不含税"/>
    <n v="10000"/>
    <x v="1"/>
    <x v="8"/>
  </r>
  <r>
    <s v="硬杂木"/>
    <s v="木质"/>
    <s v="复合木"/>
    <s v="廊坊"/>
    <n v="4500"/>
    <n v="900"/>
    <n v="7.4999845529788525E-6"/>
    <s v="不含税"/>
    <n v="1000"/>
    <x v="1"/>
    <x v="8"/>
  </r>
  <r>
    <s v="杂木"/>
    <s v="木质"/>
    <s v="复合木"/>
    <s v="邯郸"/>
    <n v="4200"/>
    <n v="930"/>
    <n v="8.3035543265123009E-6"/>
    <s v="不含税"/>
    <n v="600"/>
    <x v="1"/>
    <x v="8"/>
  </r>
  <r>
    <s v="杂木"/>
    <s v="木质"/>
    <s v="复合木"/>
    <s v="沧州"/>
    <n v="4000"/>
    <n v="980"/>
    <n v="9.1874810773990918E-6"/>
    <s v="不含税"/>
    <n v="300"/>
    <x v="1"/>
    <x v="8"/>
  </r>
  <r>
    <s v="木屑"/>
    <s v="木质"/>
    <s v="复合木"/>
    <s v="唐山"/>
    <n v="4000"/>
    <n v="1050"/>
    <n v="9.8437297257847426E-6"/>
    <s v="不含税"/>
    <n v="32"/>
    <x v="1"/>
    <x v="8"/>
  </r>
  <r>
    <s v="木屑"/>
    <s v="木质"/>
    <s v="复合木"/>
    <s v="唐山"/>
    <n v="4000"/>
    <n v="1050"/>
    <n v="9.8437297257847426E-6"/>
    <s v="不含税"/>
    <n v="32"/>
    <x v="1"/>
    <x v="8"/>
  </r>
  <r>
    <s v="花生壳"/>
    <s v="作物"/>
    <s v="谷壳"/>
    <s v="邯郸"/>
    <n v="3400"/>
    <n v="470"/>
    <n v="5.1838128527942067E-6"/>
    <s v="不含税"/>
    <n v="800"/>
    <x v="1"/>
    <x v="8"/>
  </r>
  <r>
    <s v="花生壳"/>
    <s v="作物"/>
    <s v="谷壳"/>
    <s v="秦皇岛"/>
    <n v="3200"/>
    <n v="580"/>
    <n v="6.7968610011370851E-6"/>
    <s v="不含税"/>
    <n v="400"/>
    <x v="1"/>
    <x v="8"/>
  </r>
  <r>
    <s v="花生壳"/>
    <s v="作物"/>
    <s v="谷壳"/>
    <s v="唐山"/>
    <n v="3700"/>
    <n v="800"/>
    <n v="7.6491428383262135E-6"/>
    <s v="含税"/>
    <n v="1000"/>
    <x v="1"/>
    <x v="8"/>
  </r>
  <r>
    <s v="棉杆"/>
    <s v="作物"/>
    <s v="秸秆"/>
    <s v="威县"/>
    <n v="2900"/>
    <n v="290"/>
    <n v="3.7499922764894267E-6"/>
    <s v="不含税"/>
    <n v="10000"/>
    <x v="1"/>
    <x v="8"/>
  </r>
  <r>
    <s v="棉杆"/>
    <s v="作物"/>
    <s v="秸秆"/>
    <s v="威县"/>
    <n v="2900"/>
    <n v="290"/>
    <n v="3.7499922764894267E-6"/>
    <s v="不含税"/>
    <n v="10000"/>
    <x v="1"/>
    <x v="8"/>
  </r>
  <r>
    <s v="锯末"/>
    <s v="其他"/>
    <s v="木料"/>
    <s v="石家庄"/>
    <n v="4300"/>
    <n v="780"/>
    <n v="6.4172750672701898E-6"/>
    <s v="含税"/>
    <n v="1000"/>
    <x v="1"/>
    <x v="8"/>
  </r>
  <r>
    <s v="锯末"/>
    <s v="其他"/>
    <s v="木料"/>
    <s v="邢台市南和县"/>
    <n v="4012"/>
    <n v="750"/>
    <n v="7.0102049037065541E-6"/>
    <s v="不含税"/>
    <n v="1000"/>
    <x v="1"/>
    <x v="8"/>
  </r>
  <r>
    <s v="锯末"/>
    <s v="其他"/>
    <s v="木料"/>
    <s v="廊坊"/>
    <n v="4600"/>
    <n v="920"/>
    <n v="7.4999845529788525E-6"/>
    <s v="不含税"/>
    <n v="2000"/>
    <x v="1"/>
    <x v="8"/>
  </r>
  <r>
    <s v="刨花"/>
    <s v="其他"/>
    <s v="木料"/>
    <s v="霸州市"/>
    <n v="4500"/>
    <n v="950"/>
    <n v="7.9166503614776781E-6"/>
    <s v="不含税"/>
    <n v="500"/>
    <x v="1"/>
    <x v="8"/>
  </r>
  <r>
    <s v="锯末"/>
    <s v="其他"/>
    <s v="木料"/>
    <s v="廊坊市"/>
    <n v="4200"/>
    <n v="980"/>
    <n v="8.7499819784753258E-6"/>
    <s v="不含税"/>
    <n v="3000"/>
    <x v="1"/>
    <x v="8"/>
  </r>
  <r>
    <s v="炭基"/>
    <s v="其他"/>
    <s v="其他"/>
    <s v="任丘市"/>
    <n v="4086"/>
    <n v="850"/>
    <n v="7.8010118331277821E-6"/>
    <s v="不含税"/>
    <n v="500"/>
    <x v="1"/>
    <x v="8"/>
  </r>
  <r>
    <s v="炭基"/>
    <s v="其他"/>
    <s v="其他"/>
    <s v="任丘市"/>
    <n v="4086"/>
    <n v="850"/>
    <n v="7.8010118331277821E-6"/>
    <s v="不含税"/>
    <n v="500"/>
    <x v="1"/>
    <x v="8"/>
  </r>
  <r>
    <s v="榆木"/>
    <s v="木质"/>
    <s v="其他木"/>
    <s v="衡水"/>
    <n v="4000"/>
    <n v="830"/>
    <n v="7.7812339737155603E-6"/>
    <s v="不含税"/>
    <n v="600"/>
    <x v="1"/>
    <x v="8"/>
  </r>
  <r>
    <s v="樟子松"/>
    <s v="木质"/>
    <s v="松柏"/>
    <s v="容城"/>
    <n v="4383"/>
    <n v="840"/>
    <n v="7.1868435141481126E-6"/>
    <s v="不含税"/>
    <n v="1000"/>
    <x v="1"/>
    <x v="8"/>
  </r>
  <r>
    <s v="松木"/>
    <s v="木质"/>
    <s v="松柏"/>
    <s v="围场"/>
    <n v="4600"/>
    <n v="900"/>
    <n v="7.3369414105227897E-6"/>
    <s v="不含税"/>
    <n v="30"/>
    <x v="1"/>
    <x v="8"/>
  </r>
  <r>
    <s v="松木"/>
    <s v="木质"/>
    <s v="松柏"/>
    <s v="石家庄"/>
    <n v="4000"/>
    <n v="800"/>
    <n v="7.4999845529788525E-6"/>
    <s v="不含税"/>
    <n v="600"/>
    <x v="1"/>
    <x v="8"/>
  </r>
  <r>
    <s v="松木"/>
    <s v="木质"/>
    <s v="松柏"/>
    <s v="邢台"/>
    <n v="4100"/>
    <n v="1000"/>
    <n v="9.1463226255839668E-6"/>
    <s v="不含税"/>
    <n v="1500"/>
    <x v="1"/>
    <x v="8"/>
  </r>
  <r>
    <s v="章子松"/>
    <s v="木质"/>
    <s v="松柏"/>
    <s v="河北邯郸"/>
    <n v="4500"/>
    <n v="1100"/>
    <n v="9.1666477869741522E-6"/>
    <s v="不含税"/>
    <n v="1500"/>
    <x v="1"/>
    <x v="8"/>
  </r>
  <r>
    <s v="木屑"/>
    <s v="木质"/>
    <s v="复合木"/>
    <s v="石家庄"/>
    <n v="4400"/>
    <n v="800"/>
    <n v="6.7315029014994836E-6"/>
    <s v="不含税"/>
    <n v="150"/>
    <x v="2"/>
    <x v="8"/>
  </r>
  <r>
    <s v="杂木"/>
    <s v="木质"/>
    <s v="复合木"/>
    <s v="廊坊"/>
    <n v="4000"/>
    <n v="800"/>
    <n v="7.4046531916494326E-6"/>
    <s v="不含税"/>
    <n v="1000"/>
    <x v="2"/>
    <x v="8"/>
  </r>
  <r>
    <s v="木质"/>
    <s v="木质"/>
    <s v="复合木"/>
    <s v="张家口"/>
    <n v="4400"/>
    <n v="1000"/>
    <n v="8.4143786268743561E-6"/>
    <s v="不含税"/>
    <n v="1000"/>
    <x v="2"/>
    <x v="8"/>
  </r>
  <r>
    <s v="木屑"/>
    <s v="木质"/>
    <s v="复合木"/>
    <s v="廊坊"/>
    <n v="4260"/>
    <n v="1050"/>
    <n v="9.1254528770327516E-6"/>
    <s v="不含税"/>
    <n v="450"/>
    <x v="2"/>
    <x v="8"/>
  </r>
  <r>
    <s v="锯末"/>
    <s v="其他"/>
    <s v="木料"/>
    <s v="定州"/>
    <n v="4600"/>
    <n v="750"/>
    <n v="6.0364020584098631E-6"/>
    <s v="不含税"/>
    <n v="50"/>
    <x v="2"/>
    <x v="8"/>
  </r>
  <r>
    <s v="锯末"/>
    <s v="其他"/>
    <s v="木料"/>
    <s v="石家庄"/>
    <n v="4200"/>
    <n v="850"/>
    <n v="7.4928038248833545E-6"/>
    <s v="不含税"/>
    <n v="1000"/>
    <x v="2"/>
    <x v="8"/>
  </r>
  <r>
    <s v="锯末"/>
    <s v="其他"/>
    <s v="木料"/>
    <s v="定州市"/>
    <n v="4200"/>
    <n v="850"/>
    <n v="7.4928038248833545E-6"/>
    <s v="不含税"/>
    <n v="1200"/>
    <x v="2"/>
    <x v="8"/>
  </r>
  <r>
    <s v="杂木锯末"/>
    <s v="其他"/>
    <s v="木料"/>
    <s v="定州"/>
    <n v="4000"/>
    <n v="1000"/>
    <n v="9.2558164895617916E-6"/>
    <s v="不含税"/>
    <n v="500"/>
    <x v="2"/>
    <x v="8"/>
  </r>
  <r>
    <s v="纯松木"/>
    <s v="木质"/>
    <s v="松柏"/>
    <s v="定州市"/>
    <n v="4400"/>
    <n v="750"/>
    <n v="6.3107839701557667E-6"/>
    <s v="不含税"/>
    <n v="500"/>
    <x v="2"/>
    <x v="8"/>
  </r>
  <r>
    <s v="杂木"/>
    <s v="木质"/>
    <s v="复合木"/>
    <s v="石家庄"/>
    <n v="4000"/>
    <n v="450"/>
    <n v="4.1392391377711711E-6"/>
    <s v="不含税"/>
    <n v="100"/>
    <x v="3"/>
    <x v="8"/>
  </r>
  <r>
    <s v="杂木"/>
    <s v="木质"/>
    <s v="复合木"/>
    <s v="廊坊"/>
    <n v="4055"/>
    <n v="600"/>
    <n v="5.4441287467602747E-6"/>
    <s v="不含税"/>
    <n v="2000"/>
    <x v="3"/>
    <x v="8"/>
  </r>
  <r>
    <s v="杂木"/>
    <s v="木质"/>
    <s v="复合木"/>
    <s v="衡水"/>
    <n v="4200"/>
    <n v="760"/>
    <n v="6.6578237983197678E-6"/>
    <s v="不含税"/>
    <n v="1000"/>
    <x v="3"/>
    <x v="8"/>
  </r>
  <r>
    <s v="杂木"/>
    <s v="木质"/>
    <s v="复合木"/>
    <s v="廊坊"/>
    <n v="4050"/>
    <n v="770"/>
    <n v="6.995257363146891E-6"/>
    <s v="不含税"/>
    <n v="500"/>
    <x v="3"/>
    <x v="8"/>
  </r>
  <r>
    <s v="杂木"/>
    <s v="木质"/>
    <s v="复合木"/>
    <s v="文安县"/>
    <n v="3900"/>
    <n v="760"/>
    <n v="7.1699640904982112E-6"/>
    <s v="不含税"/>
    <n v="4000"/>
    <x v="3"/>
    <x v="8"/>
  </r>
  <r>
    <s v="松木杂木"/>
    <s v="木质"/>
    <s v="复合木"/>
    <s v="廊坊"/>
    <n v="4000"/>
    <n v="800"/>
    <n v="7.3586473560376375E-6"/>
    <s v="不含税"/>
    <n v="8000"/>
    <x v="3"/>
    <x v="8"/>
  </r>
  <r>
    <s v="酸枣壳"/>
    <s v="作物"/>
    <s v="谷壳"/>
    <s v="河北"/>
    <n v="4270"/>
    <n v="700"/>
    <n v="6.0316781606865877E-6"/>
    <s v="不含税"/>
    <n v="1000"/>
    <x v="3"/>
    <x v="8"/>
  </r>
  <r>
    <s v="拆迁料"/>
    <s v="其他"/>
    <s v="建材"/>
    <s v="廊坊"/>
    <n v="3900"/>
    <n v="550"/>
    <n v="5.1887898023342318E-6"/>
    <s v="不含税"/>
    <n v="2000"/>
    <x v="3"/>
    <x v="8"/>
  </r>
  <r>
    <s v="板材"/>
    <s v="其他"/>
    <s v="建材"/>
    <s v="廊坊"/>
    <n v="4197"/>
    <n v="800"/>
    <n v="7.0132450379200741E-6"/>
    <s v="不含税"/>
    <n v="2000"/>
    <x v="3"/>
    <x v="8"/>
  </r>
  <r>
    <s v="锯末"/>
    <s v="其他"/>
    <s v="木料"/>
    <s v="廊坊"/>
    <n v="4500"/>
    <n v="800"/>
    <n v="6.5410198720334559E-6"/>
    <s v="不含税"/>
    <n v="2000"/>
    <x v="3"/>
    <x v="8"/>
  </r>
  <r>
    <s v="生物质"/>
    <s v="其他"/>
    <s v="其他"/>
    <s v="廊坊"/>
    <n v="4196"/>
    <n v="850"/>
    <n v="7.4533487281124775E-6"/>
    <s v="不含税"/>
    <n v="2000"/>
    <x v="3"/>
    <x v="8"/>
  </r>
  <r>
    <s v="废弃农作物"/>
    <s v="作物"/>
    <s v="其他作物"/>
    <s v="河北"/>
    <n v="4500"/>
    <n v="750"/>
    <n v="5.7851001226710984E-6"/>
    <s v="含税"/>
    <n v="2000"/>
    <x v="3"/>
    <x v="8"/>
  </r>
  <r>
    <s v="松木"/>
    <s v="木质"/>
    <s v="松柏"/>
    <s v="廊坊"/>
    <n v="4000"/>
    <n v="720"/>
    <n v="6.6227826204338744E-6"/>
    <s v="不含税"/>
    <n v="5000"/>
    <x v="3"/>
    <x v="8"/>
  </r>
  <r>
    <s v="白松"/>
    <s v="木质"/>
    <s v="松柏"/>
    <s v="石家庄"/>
    <n v="4100"/>
    <n v="750"/>
    <n v="6.730470142717351E-6"/>
    <s v="不含税"/>
    <n v="300"/>
    <x v="3"/>
    <x v="8"/>
  </r>
  <r>
    <s v="木屑"/>
    <s v="木质"/>
    <s v="复合木"/>
    <s v="石家庄"/>
    <n v="4300"/>
    <n v="500"/>
    <n v="4.1857578236256556E-6"/>
    <s v="不含税"/>
    <n v="100"/>
    <x v="4"/>
    <x v="8"/>
  </r>
  <r>
    <s v="杂木"/>
    <s v="木质"/>
    <s v="复合木"/>
    <s v="廊坊"/>
    <n v="3900"/>
    <n v="750"/>
    <n v="6.922599477534738E-6"/>
    <s v="不含税"/>
    <n v="2000"/>
    <x v="4"/>
    <x v="8"/>
  </r>
  <r>
    <s v="杂木"/>
    <s v="木质"/>
    <s v="复合木"/>
    <s v="唐山"/>
    <n v="3600"/>
    <n v="950"/>
    <n v="9.4993448386171118E-6"/>
    <s v="不含税"/>
    <n v="1000"/>
    <x v="4"/>
    <x v="8"/>
  </r>
  <r>
    <s v="杂木"/>
    <s v="木质"/>
    <s v="复合木"/>
    <s v="邯郸"/>
    <n v="3860"/>
    <n v="1100"/>
    <n v="9.6776979693759643E-6"/>
    <s v="含税"/>
    <n v="300"/>
    <x v="4"/>
    <x v="8"/>
  </r>
  <r>
    <s v="模板"/>
    <s v="其他"/>
    <s v="建材"/>
    <s v="邢台市"/>
    <n v="3844"/>
    <n v="580"/>
    <n v="5.1240256867465026E-6"/>
    <s v="含税"/>
    <n v="500"/>
    <x v="4"/>
    <x v="8"/>
  </r>
  <r>
    <s v="拆迁料"/>
    <s v="其他"/>
    <s v="建材"/>
    <s v="廊坊"/>
    <n v="4000"/>
    <n v="600"/>
    <n v="5.3996275924770948E-6"/>
    <s v="不含税"/>
    <n v="3000"/>
    <x v="4"/>
    <x v="8"/>
  </r>
  <r>
    <s v="玉米秸秆"/>
    <s v="作物"/>
    <s v="秸秆"/>
    <s v="邢台市"/>
    <n v="3350"/>
    <n v="600"/>
    <n v="6.0823740833310007E-6"/>
    <s v="含税"/>
    <n v="800"/>
    <x v="4"/>
    <x v="8"/>
  </r>
  <r>
    <s v="锯末"/>
    <s v="其他"/>
    <s v="木料"/>
    <s v="廊坊市"/>
    <n v="3900"/>
    <n v="600"/>
    <n v="5.5380795820277905E-6"/>
    <s v="不含税"/>
    <n v="1500"/>
    <x v="4"/>
    <x v="8"/>
  </r>
  <r>
    <s v="刨花板"/>
    <s v="其他"/>
    <s v="木料"/>
    <s v="霸州"/>
    <n v="4300"/>
    <n v="920"/>
    <n v="7.2658437693124592E-6"/>
    <s v="含税"/>
    <n v="30"/>
    <x v="4"/>
    <x v="8"/>
  </r>
  <r>
    <s v="锯末"/>
    <s v="其他"/>
    <s v="木料"/>
    <s v="廊坊"/>
    <n v="3900"/>
    <n v="1000"/>
    <n v="9.2301326367129834E-6"/>
    <s v="不含税"/>
    <n v="4000"/>
    <x v="4"/>
    <x v="8"/>
  </r>
  <r>
    <s v="杨木"/>
    <s v="木质"/>
    <s v="其他木"/>
    <s v="唐山"/>
    <n v="17933"/>
    <n v="850"/>
    <n v="1.6096544733438373E-6"/>
    <s v="含税"/>
    <n v="50"/>
    <x v="4"/>
    <x v="8"/>
  </r>
  <r>
    <s v="柏松"/>
    <s v="木质"/>
    <s v="松柏"/>
    <s v="石家庄"/>
    <n v="4000"/>
    <n v="750"/>
    <n v="6.7495344905963695E-6"/>
    <s v="不含税"/>
    <n v="300"/>
    <x v="4"/>
    <x v="8"/>
  </r>
  <r>
    <s v="柏松"/>
    <s v="木质"/>
    <s v="松柏"/>
    <s v="石家庄"/>
    <n v="4000"/>
    <n v="750"/>
    <n v="6.7495344905963695E-6"/>
    <s v="不含税"/>
    <n v="300"/>
    <x v="4"/>
    <x v="8"/>
  </r>
  <r>
    <s v="樟子松"/>
    <s v="木质"/>
    <s v="松柏"/>
    <s v="河北"/>
    <n v="4200"/>
    <n v="1000"/>
    <n v="8.5708374483763423E-6"/>
    <s v="不含税"/>
    <n v="600"/>
    <x v="4"/>
    <x v="8"/>
  </r>
  <r>
    <s v="木屑"/>
    <s v="木质"/>
    <s v="复合木"/>
    <s v="石家庄"/>
    <n v="4500"/>
    <n v="850"/>
    <n v="6.6420408122167417E-6"/>
    <s v="不含税"/>
    <n v="1500"/>
    <x v="5"/>
    <x v="8"/>
  </r>
  <r>
    <s v="木屑"/>
    <s v="木质"/>
    <s v="复合木"/>
    <s v="石家庄市"/>
    <n v="4200"/>
    <n v="850"/>
    <n v="6.7136531120789163E-6"/>
    <s v="含税"/>
    <n v="1500"/>
    <x v="5"/>
    <x v="8"/>
  </r>
  <r>
    <s v="杂木"/>
    <s v="木质"/>
    <s v="复合木"/>
    <s v="邢台"/>
    <n v="4000"/>
    <n v="820"/>
    <n v="7.2085678226705217E-6"/>
    <s v="不含税"/>
    <n v="3000"/>
    <x v="5"/>
    <x v="8"/>
  </r>
  <r>
    <s v="实木"/>
    <s v="木质"/>
    <s v="复合木"/>
    <s v="邢台市"/>
    <n v="4100"/>
    <n v="1200"/>
    <n v="1.0291827944324362E-5"/>
    <s v="不含税"/>
    <n v="3000"/>
    <x v="5"/>
    <x v="8"/>
  </r>
  <r>
    <s v="红木"/>
    <s v="木质"/>
    <s v="红木"/>
    <s v="沧州"/>
    <n v="4200"/>
    <n v="950"/>
    <n v="7.5034946546764351E-6"/>
    <s v="含税"/>
    <n v="2000"/>
    <x v="5"/>
    <x v="8"/>
  </r>
  <r>
    <s v="拆迁料"/>
    <s v="其他"/>
    <s v="建材"/>
    <s v="廊坊"/>
    <n v="3800"/>
    <n v="750"/>
    <n v="6.9402129229818892E-6"/>
    <s v="不含税"/>
    <n v="500"/>
    <x v="5"/>
    <x v="8"/>
  </r>
  <r>
    <s v="锯末"/>
    <s v="其他"/>
    <s v="木料"/>
    <s v="大兴安岭"/>
    <n v="4650"/>
    <n v="950"/>
    <n v="7.1839910113160194E-6"/>
    <s v="不含税"/>
    <n v="1500"/>
    <x v="5"/>
    <x v="8"/>
  </r>
  <r>
    <s v="松木锯末"/>
    <s v="其他"/>
    <s v="木料"/>
    <s v="石家庄"/>
    <n v="4000"/>
    <n v="850"/>
    <n v="7.4722959137438333E-6"/>
    <s v="不含税"/>
    <n v="300"/>
    <x v="5"/>
    <x v="8"/>
  </r>
  <r>
    <s v="纯木"/>
    <s v="木质"/>
    <s v="其他木"/>
    <s v="唐山"/>
    <n v="4155"/>
    <n v="1180"/>
    <n v="9.9863344554033822E-6"/>
    <s v="不含税"/>
    <n v="1200"/>
    <x v="5"/>
    <x v="8"/>
  </r>
  <r>
    <s v="松木"/>
    <s v="木质"/>
    <s v="松柏"/>
    <s v="石家庄"/>
    <n v="4000"/>
    <n v="850"/>
    <n v="7.4722959137438333E-6"/>
    <s v="不含税"/>
    <n v="3000"/>
    <x v="5"/>
    <x v="8"/>
  </r>
  <r>
    <s v="松杂木"/>
    <s v="木质"/>
    <s v="松柏"/>
    <s v="沧州"/>
    <n v="4200"/>
    <n v="950"/>
    <n v="7.5034946546764351E-6"/>
    <s v="含税"/>
    <n v="2000"/>
    <x v="5"/>
    <x v="8"/>
  </r>
  <r>
    <s v="樟子松"/>
    <s v="木质"/>
    <s v="松柏"/>
    <s v="石家庄"/>
    <n v="4300"/>
    <n v="1000"/>
    <n v="8.177615227079437E-6"/>
    <s v="不含税"/>
    <n v="100"/>
    <x v="5"/>
    <x v="8"/>
  </r>
  <r>
    <s v="松木"/>
    <s v="木质"/>
    <s v="松柏"/>
    <s v="石家庄"/>
    <n v="4000"/>
    <n v="1000"/>
    <n v="8.790936369110393E-6"/>
    <s v="不含税"/>
    <n v="300"/>
    <x v="5"/>
    <x v="8"/>
  </r>
  <r>
    <s v="樟子松"/>
    <s v="木质"/>
    <s v="松柏"/>
    <s v="沧州"/>
    <n v="4300"/>
    <n v="1200"/>
    <n v="9.2576776155616262E-6"/>
    <s v="含税"/>
    <n v="100"/>
    <x v="5"/>
    <x v="8"/>
  </r>
  <r>
    <s v="松木"/>
    <s v="木质"/>
    <s v="松柏"/>
    <s v="围场满族蒙古族自治县"/>
    <n v="4200"/>
    <n v="1400"/>
    <n v="1.172124849214719E-5"/>
    <s v="不含税"/>
    <n v="600"/>
    <x v="5"/>
    <x v="8"/>
  </r>
  <r>
    <s v="木屑"/>
    <s v="木质"/>
    <s v="复合木"/>
    <s v="项城市"/>
    <n v="4500"/>
    <n v="800"/>
    <n v="6.5094046834791225E-6"/>
    <s v="含税"/>
    <n v="1000"/>
    <x v="0"/>
    <x v="9"/>
  </r>
  <r>
    <s v="木屑"/>
    <s v="木质"/>
    <s v="复合木"/>
    <s v="安阳"/>
    <n v="4535"/>
    <n v="850"/>
    <n v="7.2746365185132582E-6"/>
    <s v="不含税"/>
    <n v="600"/>
    <x v="0"/>
    <x v="9"/>
  </r>
  <r>
    <s v="杂木"/>
    <s v="木质"/>
    <s v="复合木"/>
    <s v="鹤壁市浚县"/>
    <n v="4000"/>
    <n v="750"/>
    <n v="7.2773110172332994E-6"/>
    <s v="不含税"/>
    <n v="300"/>
    <x v="0"/>
    <x v="9"/>
  </r>
  <r>
    <s v="杂木"/>
    <s v="木质"/>
    <s v="复合木"/>
    <s v="郑州"/>
    <n v="4000"/>
    <n v="800"/>
    <n v="7.3230802689140115E-6"/>
    <s v="含税"/>
    <n v="500"/>
    <x v="0"/>
    <x v="9"/>
  </r>
  <r>
    <s v="杂木"/>
    <s v="木质"/>
    <s v="复合木"/>
    <s v="濮阳范县"/>
    <n v="4200"/>
    <n v="880"/>
    <n v="7.6717983769575352E-6"/>
    <s v="含税"/>
    <n v="1000"/>
    <x v="0"/>
    <x v="9"/>
  </r>
  <r>
    <s v="花生壳"/>
    <s v="作物"/>
    <s v="谷壳"/>
    <s v="南阳"/>
    <n v="3900"/>
    <n v="500"/>
    <n v="4.6942822236628275E-6"/>
    <s v="含税"/>
    <n v="1000"/>
    <x v="0"/>
    <x v="9"/>
  </r>
  <r>
    <s v="花生壳"/>
    <s v="作物"/>
    <s v="谷壳"/>
    <s v="河南南阳"/>
    <n v="3600"/>
    <n v="480"/>
    <n v="5.1749767233659021E-6"/>
    <s v="不含税"/>
    <n v="5000"/>
    <x v="0"/>
    <x v="9"/>
  </r>
  <r>
    <s v="花生壳"/>
    <s v="作物"/>
    <s v="谷壳"/>
    <s v="南阳"/>
    <n v="3900"/>
    <n v="580"/>
    <n v="5.772089422215814E-6"/>
    <s v="不含税"/>
    <n v="500"/>
    <x v="0"/>
    <x v="9"/>
  </r>
  <r>
    <s v="花生壳"/>
    <s v="作物"/>
    <s v="谷壳"/>
    <s v="正阳"/>
    <n v="4000"/>
    <n v="600"/>
    <n v="5.8218488137866385E-6"/>
    <s v="不含税"/>
    <n v="32"/>
    <x v="0"/>
    <x v="9"/>
  </r>
  <r>
    <s v="花生壳"/>
    <s v="作物"/>
    <s v="谷壳"/>
    <s v="南阳"/>
    <n v="3900"/>
    <n v="620"/>
    <n v="6.170164554782421E-6"/>
    <s v="不含税"/>
    <n v="6000"/>
    <x v="0"/>
    <x v="9"/>
  </r>
  <r>
    <s v="花生壳"/>
    <s v="作物"/>
    <s v="谷壳"/>
    <s v="驻马店"/>
    <n v="3800"/>
    <n v="650"/>
    <n v="6.6389504016865179E-6"/>
    <s v="不含税"/>
    <n v="600"/>
    <x v="0"/>
    <x v="9"/>
  </r>
  <r>
    <s v="秸秆"/>
    <s v="作物"/>
    <s v="秸秆"/>
    <s v="项城市"/>
    <n v="3800"/>
    <n v="580"/>
    <n v="5.5886665210133251E-6"/>
    <s v="含税"/>
    <n v="1000"/>
    <x v="0"/>
    <x v="9"/>
  </r>
  <r>
    <s v="锯末"/>
    <s v="其他"/>
    <s v="木料"/>
    <s v="濮阳"/>
    <n v="4500"/>
    <n v="749"/>
    <n v="6.094430134907328E-6"/>
    <s v="含税"/>
    <n v="4000"/>
    <x v="0"/>
    <x v="9"/>
  </r>
  <r>
    <s v="锯末"/>
    <s v="其他"/>
    <s v="木料"/>
    <s v="河南濮阳"/>
    <n v="4000"/>
    <n v="880"/>
    <n v="8.0553882958054127E-6"/>
    <s v="含税"/>
    <n v="1000"/>
    <x v="0"/>
    <x v="9"/>
  </r>
  <r>
    <s v="杨木"/>
    <s v="木质"/>
    <s v="其他木"/>
    <s v="河南省灵宝市"/>
    <n v="4075"/>
    <n v="650"/>
    <n v="6.1909230739653436E-6"/>
    <s v="不含税"/>
    <n v="400"/>
    <x v="0"/>
    <x v="9"/>
  </r>
  <r>
    <s v="杨木"/>
    <s v="木质"/>
    <s v="其他木"/>
    <s v="河南漯河"/>
    <n v="4500"/>
    <n v="870"/>
    <n v="7.503716248880558E-6"/>
    <s v="不含税"/>
    <n v="500"/>
    <x v="0"/>
    <x v="9"/>
  </r>
  <r>
    <s v="松杂木"/>
    <s v="木质"/>
    <s v="松柏"/>
    <s v="安阳"/>
    <n v="4100"/>
    <n v="720"/>
    <n v="6.8158230015063096E-6"/>
    <s v="不含税"/>
    <n v="3000"/>
    <x v="0"/>
    <x v="9"/>
  </r>
  <r>
    <s v="松木"/>
    <s v="木质"/>
    <s v="松柏"/>
    <s v="河南安阳"/>
    <n v="4000"/>
    <n v="750"/>
    <n v="6.8653877521068862E-6"/>
    <s v="含税"/>
    <n v="500"/>
    <x v="0"/>
    <x v="9"/>
  </r>
  <r>
    <s v="松木"/>
    <s v="木质"/>
    <s v="松柏"/>
    <s v="郑州"/>
    <n v="4500"/>
    <n v="850"/>
    <n v="7.3312170247683615E-6"/>
    <s v="不含税"/>
    <n v="5000"/>
    <x v="0"/>
    <x v="9"/>
  </r>
  <r>
    <s v="纯松木"/>
    <s v="木质"/>
    <s v="松柏"/>
    <s v="郑州"/>
    <n v="4200"/>
    <n v="900"/>
    <n v="8.3169268768380557E-6"/>
    <s v="不含税"/>
    <n v="200"/>
    <x v="0"/>
    <x v="9"/>
  </r>
  <r>
    <s v="樟子松"/>
    <s v="木质"/>
    <s v="松柏"/>
    <s v="郑州"/>
    <n v="4600"/>
    <n v="1100"/>
    <n v="8.7558568432667524E-6"/>
    <s v="含税"/>
    <n v="600"/>
    <x v="0"/>
    <x v="9"/>
  </r>
  <r>
    <s v="杂木"/>
    <s v="木质"/>
    <s v="复合木"/>
    <s v="郑州"/>
    <n v="5000"/>
    <n v="800"/>
    <n v="5.9999876423830817E-6"/>
    <s v="不含税"/>
    <n v="1000"/>
    <x v="1"/>
    <x v="9"/>
  </r>
  <r>
    <s v="杂木"/>
    <s v="木质"/>
    <s v="复合木"/>
    <s v="河南"/>
    <n v="4350"/>
    <n v="700"/>
    <n v="6.034470329982985E-6"/>
    <s v="不含税"/>
    <n v="450"/>
    <x v="1"/>
    <x v="9"/>
  </r>
  <r>
    <s v="杂木"/>
    <s v="木质"/>
    <s v="复合木"/>
    <s v="郑州"/>
    <n v="4200"/>
    <n v="750"/>
    <n v="6.6964147794454033E-6"/>
    <s v="不含税"/>
    <n v="200"/>
    <x v="1"/>
    <x v="9"/>
  </r>
  <r>
    <s v="木屑"/>
    <s v="木质"/>
    <s v="复合木"/>
    <s v="许昌"/>
    <n v="4300"/>
    <n v="900"/>
    <n v="7.848821043815079E-6"/>
    <s v="不含税"/>
    <n v="300"/>
    <x v="1"/>
    <x v="9"/>
  </r>
  <r>
    <s v="花生壳"/>
    <s v="作物"/>
    <s v="谷壳"/>
    <s v="南阳"/>
    <n v="3700"/>
    <n v="400"/>
    <n v="4.0540457043128934E-6"/>
    <s v="不含税"/>
    <n v="10000"/>
    <x v="1"/>
    <x v="9"/>
  </r>
  <r>
    <s v="花生壳"/>
    <s v="作物"/>
    <s v="谷壳"/>
    <s v="河南省"/>
    <n v="3800"/>
    <n v="460"/>
    <n v="4.5394643346977264E-6"/>
    <s v="不含税"/>
    <n v="3000"/>
    <x v="1"/>
    <x v="9"/>
  </r>
  <r>
    <s v="花生壳"/>
    <s v="作物"/>
    <s v="谷壳"/>
    <s v="河南"/>
    <n v="3850"/>
    <n v="480"/>
    <n v="4.6753150460127916E-6"/>
    <s v="不含税"/>
    <n v="800"/>
    <x v="1"/>
    <x v="9"/>
  </r>
  <r>
    <s v="花生壳"/>
    <s v="作物"/>
    <s v="谷壳"/>
    <s v="南阳市"/>
    <n v="3800"/>
    <n v="500"/>
    <n v="4.9342003638018766E-6"/>
    <s v="不含税"/>
    <n v="800"/>
    <x v="1"/>
    <x v="9"/>
  </r>
  <r>
    <s v="花生壳"/>
    <s v="作物"/>
    <s v="谷壳"/>
    <s v="南阳"/>
    <n v="3700"/>
    <n v="500"/>
    <n v="5.0675571303911172E-6"/>
    <s v="不含税"/>
    <n v="1000"/>
    <x v="1"/>
    <x v="9"/>
  </r>
  <r>
    <s v="花生壳"/>
    <s v="作物"/>
    <s v="谷壳"/>
    <s v="南阳"/>
    <n v="4000"/>
    <n v="550"/>
    <n v="5.1562393801729607E-6"/>
    <s v="不含税"/>
    <n v="600"/>
    <x v="1"/>
    <x v="9"/>
  </r>
  <r>
    <s v="花生壳"/>
    <s v="作物"/>
    <s v="谷壳"/>
    <s v="河南"/>
    <n v="3400"/>
    <n v="500"/>
    <n v="5.2025420040086381E-6"/>
    <s v="含税"/>
    <n v="5000"/>
    <x v="1"/>
    <x v="9"/>
  </r>
  <r>
    <s v="花生壳"/>
    <s v="作物"/>
    <s v="谷壳"/>
    <s v="南阳"/>
    <n v="3900"/>
    <n v="550"/>
    <n v="5.2884506463312417E-6"/>
    <s v="不含税"/>
    <n v="3000"/>
    <x v="1"/>
    <x v="9"/>
  </r>
  <r>
    <s v="花生壳"/>
    <s v="作物"/>
    <s v="谷壳"/>
    <s v="河南"/>
    <n v="3900"/>
    <n v="550"/>
    <n v="5.2884506463312417E-6"/>
    <s v="不含税"/>
    <n v="3000"/>
    <x v="1"/>
    <x v="9"/>
  </r>
  <r>
    <s v="花生壳"/>
    <s v="作物"/>
    <s v="谷壳"/>
    <s v="开封市"/>
    <n v="3800"/>
    <n v="550"/>
    <n v="5.4276204001820636E-6"/>
    <s v="不含税"/>
    <n v="1000"/>
    <x v="1"/>
    <x v="9"/>
  </r>
  <r>
    <s v="花生壳"/>
    <s v="作物"/>
    <s v="谷壳"/>
    <s v="新乡"/>
    <n v="3800"/>
    <n v="600"/>
    <n v="5.5858872043040111E-6"/>
    <s v="含税"/>
    <n v="2000"/>
    <x v="1"/>
    <x v="9"/>
  </r>
  <r>
    <s v="花生壳"/>
    <s v="作物"/>
    <s v="谷壳"/>
    <s v="南阳"/>
    <n v="3700"/>
    <n v="580"/>
    <n v="5.8783662712536962E-6"/>
    <s v="不含税"/>
    <n v="1000"/>
    <x v="1"/>
    <x v="9"/>
  </r>
  <r>
    <s v="花生壳"/>
    <s v="作物"/>
    <s v="谷壳"/>
    <s v="河南南阳"/>
    <n v="3700"/>
    <n v="580"/>
    <n v="5.8783662712536962E-6"/>
    <s v="不含税"/>
    <n v="400"/>
    <x v="1"/>
    <x v="9"/>
  </r>
  <r>
    <s v="花生壳"/>
    <s v="作物"/>
    <s v="谷壳"/>
    <s v="商丘"/>
    <n v="3800"/>
    <n v="600"/>
    <n v="5.9210404365622523E-6"/>
    <s v="不含税"/>
    <n v="1000"/>
    <x v="1"/>
    <x v="9"/>
  </r>
  <r>
    <s v="花生壳"/>
    <s v="作物"/>
    <s v="谷壳"/>
    <s v="新乡"/>
    <n v="3800"/>
    <n v="600"/>
    <n v="5.9210404365622523E-6"/>
    <s v="不含税"/>
    <n v="2000"/>
    <x v="1"/>
    <x v="9"/>
  </r>
  <r>
    <s v="花生壳"/>
    <s v="作物"/>
    <s v="谷壳"/>
    <s v="南阳市"/>
    <n v="3700"/>
    <n v="590"/>
    <n v="5.9797174138615173E-6"/>
    <s v="不含税"/>
    <n v="4000"/>
    <x v="1"/>
    <x v="9"/>
  </r>
  <r>
    <s v="花生壳"/>
    <s v="作物"/>
    <s v="谷壳"/>
    <s v="新乡"/>
    <n v="3850"/>
    <n v="620"/>
    <n v="6.0389486010998562E-6"/>
    <s v="不含税"/>
    <n v="4500"/>
    <x v="1"/>
    <x v="9"/>
  </r>
  <r>
    <s v="锯沫"/>
    <s v="其他"/>
    <s v="木料"/>
    <s v="南阳"/>
    <n v="4148"/>
    <n v="620"/>
    <n v="5.6050993525155365E-6"/>
    <s v="不含税"/>
    <n v="1500"/>
    <x v="1"/>
    <x v="9"/>
  </r>
  <r>
    <s v="杂木锯末"/>
    <s v="其他"/>
    <s v="木料"/>
    <s v="洛阳"/>
    <n v="4000"/>
    <n v="800"/>
    <n v="7.4999845529788525E-6"/>
    <s v="不含税"/>
    <n v="500"/>
    <x v="1"/>
    <x v="9"/>
  </r>
  <r>
    <s v="纯木"/>
    <s v="木质"/>
    <s v="其他木"/>
    <s v="郑州"/>
    <n v="4200"/>
    <n v="850"/>
    <n v="7.5892700833714573E-6"/>
    <s v="不含税"/>
    <n v="600"/>
    <x v="1"/>
    <x v="9"/>
  </r>
  <r>
    <s v="杨木"/>
    <s v="木质"/>
    <s v="其他木"/>
    <s v="河南"/>
    <n v="3700"/>
    <n v="800"/>
    <n v="8.1080914086257868E-6"/>
    <s v="不含税"/>
    <n v="500"/>
    <x v="1"/>
    <x v="9"/>
  </r>
  <r>
    <s v="松木"/>
    <s v="木质"/>
    <s v="松柏"/>
    <s v="郑州"/>
    <n v="4000"/>
    <n v="750"/>
    <n v="7.0312355184176745E-6"/>
    <s v="不含税"/>
    <n v="1500"/>
    <x v="1"/>
    <x v="9"/>
  </r>
  <r>
    <s v="杂木"/>
    <s v="木质"/>
    <s v="复合木"/>
    <s v="焦作"/>
    <n v="3900"/>
    <n v="670"/>
    <n v="6.3604072287245135E-6"/>
    <s v="不含税"/>
    <n v="500"/>
    <x v="2"/>
    <x v="9"/>
  </r>
  <r>
    <s v="杂木"/>
    <s v="木质"/>
    <s v="复合木"/>
    <s v="开封市"/>
    <n v="3800"/>
    <n v="680"/>
    <n v="6.6252160135810723E-6"/>
    <s v="不含税"/>
    <n v="300"/>
    <x v="2"/>
    <x v="9"/>
  </r>
  <r>
    <s v="杂木"/>
    <s v="木质"/>
    <s v="复合木"/>
    <s v="河南"/>
    <n v="4100"/>
    <n v="780"/>
    <n v="6.6447647140894585E-6"/>
    <s v="含税"/>
    <n v="2000"/>
    <x v="2"/>
    <x v="9"/>
  </r>
  <r>
    <s v="红杂木"/>
    <s v="木质"/>
    <s v="复合木"/>
    <s v="商丘夏邑"/>
    <n v="4000"/>
    <n v="800"/>
    <n v="6.9855218789145595E-6"/>
    <s v="含税"/>
    <n v="1500"/>
    <x v="2"/>
    <x v="9"/>
  </r>
  <r>
    <s v="木屑"/>
    <s v="木质"/>
    <s v="复合木"/>
    <s v="许昌"/>
    <n v="4200"/>
    <n v="820"/>
    <n v="7.2283519251815896E-6"/>
    <s v="不含税"/>
    <n v="1500"/>
    <x v="2"/>
    <x v="9"/>
  </r>
  <r>
    <s v="木屑"/>
    <s v="木质"/>
    <s v="复合木"/>
    <s v="河南"/>
    <n v="4100"/>
    <n v="850"/>
    <n v="7.2410897525333852E-6"/>
    <s v="含税"/>
    <n v="500"/>
    <x v="2"/>
    <x v="9"/>
  </r>
  <r>
    <s v="杂木"/>
    <s v="木质"/>
    <s v="复合木"/>
    <s v="商丘市"/>
    <n v="4200"/>
    <n v="900"/>
    <n v="7.9335569910529625E-6"/>
    <s v="不含税"/>
    <n v="1000"/>
    <x v="2"/>
    <x v="9"/>
  </r>
  <r>
    <s v="杂木"/>
    <s v="木质"/>
    <s v="复合木"/>
    <s v="周口"/>
    <n v="3700"/>
    <n v="850"/>
    <n v="8.5053448823000247E-6"/>
    <s v="不含税"/>
    <n v="1000"/>
    <x v="2"/>
    <x v="9"/>
  </r>
  <r>
    <s v="花生壳"/>
    <s v="作物"/>
    <s v="谷壳"/>
    <s v="正阳"/>
    <n v="3800"/>
    <n v="550"/>
    <n v="5.0553118860565892E-6"/>
    <s v="含税"/>
    <n v="500"/>
    <x v="2"/>
    <x v="9"/>
  </r>
  <r>
    <s v="花生壳"/>
    <s v="作物"/>
    <s v="谷壳"/>
    <s v="驻马店"/>
    <n v="3800"/>
    <n v="550"/>
    <n v="5.3586305992199842E-6"/>
    <s v="不含税"/>
    <n v="500"/>
    <x v="2"/>
    <x v="9"/>
  </r>
  <r>
    <s v="花生壳"/>
    <s v="作物"/>
    <s v="谷壳"/>
    <s v="驻马店"/>
    <n v="3800"/>
    <n v="550"/>
    <n v="5.3586305992199842E-6"/>
    <s v="不含税"/>
    <n v="600"/>
    <x v="2"/>
    <x v="9"/>
  </r>
  <r>
    <s v="花生壳"/>
    <s v="作物"/>
    <s v="谷壳"/>
    <s v="信阳"/>
    <n v="4000"/>
    <n v="580"/>
    <n v="5.3683735639458394E-6"/>
    <s v="不含税"/>
    <n v="600"/>
    <x v="2"/>
    <x v="9"/>
  </r>
  <r>
    <s v="花生壳"/>
    <s v="作物"/>
    <s v="谷壳"/>
    <s v="新乡"/>
    <n v="3400"/>
    <n v="500"/>
    <n v="5.444597935036348E-6"/>
    <s v="不含税"/>
    <n v="1000"/>
    <x v="2"/>
    <x v="9"/>
  </r>
  <r>
    <s v="花生壳"/>
    <s v="作物"/>
    <s v="谷壳"/>
    <s v="开封"/>
    <n v="3700"/>
    <n v="600"/>
    <n v="5.6639366585793721E-6"/>
    <s v="含税"/>
    <n v="500"/>
    <x v="2"/>
    <x v="9"/>
  </r>
  <r>
    <s v="花生壳"/>
    <s v="作物"/>
    <s v="谷壳"/>
    <s v="周口"/>
    <n v="3828"/>
    <n v="600"/>
    <n v="5.803019742671969E-6"/>
    <s v="不含税"/>
    <n v="1000"/>
    <x v="2"/>
    <x v="9"/>
  </r>
  <r>
    <s v="花生壳"/>
    <s v="作物"/>
    <s v="谷壳"/>
    <s v="商丘"/>
    <n v="3800"/>
    <n v="600"/>
    <n v="5.8457788355127103E-6"/>
    <s v="不含税"/>
    <n v="1000"/>
    <x v="2"/>
    <x v="9"/>
  </r>
  <r>
    <s v="花生壳"/>
    <s v="作物"/>
    <s v="谷壳"/>
    <s v="驻马店"/>
    <n v="3850"/>
    <n v="660"/>
    <n v="5.9875901819267658E-6"/>
    <s v="含税"/>
    <n v="1500"/>
    <x v="2"/>
    <x v="9"/>
  </r>
  <r>
    <s v="锯末"/>
    <s v="其他"/>
    <s v="木料"/>
    <s v="河南"/>
    <n v="4184"/>
    <n v="780"/>
    <n v="6.9020428889657716E-6"/>
    <s v="不含税"/>
    <n v="1000"/>
    <x v="2"/>
    <x v="9"/>
  </r>
  <r>
    <s v="梨木"/>
    <s v="木质"/>
    <s v="其他木"/>
    <s v="商丘市"/>
    <n v="4200"/>
    <n v="800"/>
    <n v="7.0520506587137457E-6"/>
    <s v="不含税"/>
    <n v="1000"/>
    <x v="2"/>
    <x v="9"/>
  </r>
  <r>
    <s v="椿木"/>
    <s v="木质"/>
    <s v="其他木"/>
    <s v="河南"/>
    <n v="4200"/>
    <n v="880"/>
    <n v="7.7572557245851203E-6"/>
    <s v="不含税"/>
    <n v="500"/>
    <x v="2"/>
    <x v="9"/>
  </r>
  <r>
    <s v="松木"/>
    <s v="木质"/>
    <s v="松柏"/>
    <s v="新乡市"/>
    <n v="4000"/>
    <n v="680"/>
    <n v="5.9376935970773759E-6"/>
    <s v="含税"/>
    <n v="2000"/>
    <x v="2"/>
    <x v="9"/>
  </r>
  <r>
    <s v="松木"/>
    <s v="木质"/>
    <s v="松柏"/>
    <s v="许昌"/>
    <n v="4600"/>
    <n v="820"/>
    <n v="6.5997995838614509E-6"/>
    <s v="不含税"/>
    <n v="1500"/>
    <x v="2"/>
    <x v="9"/>
  </r>
  <r>
    <s v="松木"/>
    <s v="木质"/>
    <s v="松柏"/>
    <s v="开封"/>
    <n v="3800"/>
    <n v="700"/>
    <n v="6.8200753080981617E-6"/>
    <s v="不含税"/>
    <n v="900"/>
    <x v="2"/>
    <x v="9"/>
  </r>
  <r>
    <s v="樟子松"/>
    <s v="木质"/>
    <s v="松柏"/>
    <s v="河南省"/>
    <n v="4200"/>
    <n v="1000"/>
    <n v="8.8150633233921819E-6"/>
    <s v="不含税"/>
    <n v="300"/>
    <x v="2"/>
    <x v="9"/>
  </r>
  <r>
    <s v="松木"/>
    <s v="木质"/>
    <s v="松柏"/>
    <s v="周口"/>
    <n v="4008"/>
    <n v="1100"/>
    <n v="1.0161075986544881E-5"/>
    <s v="不含税"/>
    <n v="300"/>
    <x v="2"/>
    <x v="9"/>
  </r>
  <r>
    <s v="橡木"/>
    <s v="木质"/>
    <s v="橡木"/>
    <s v="许昌"/>
    <n v="4500"/>
    <n v="820"/>
    <n v="6.7464617968361507E-6"/>
    <s v="不含税"/>
    <n v="1500"/>
    <x v="2"/>
    <x v="9"/>
  </r>
  <r>
    <s v="木头"/>
    <s v="木质"/>
    <s v="复合木"/>
    <s v="安阳"/>
    <n v="4300"/>
    <n v="750"/>
    <n v="6.4174250198002665E-6"/>
    <s v="不含税"/>
    <n v="2000"/>
    <x v="3"/>
    <x v="9"/>
  </r>
  <r>
    <s v="杂木"/>
    <s v="木质"/>
    <s v="复合木"/>
    <s v="郑州"/>
    <n v="4100"/>
    <n v="900"/>
    <n v="7.6194001615668127E-6"/>
    <s v="含税"/>
    <n v="800"/>
    <x v="3"/>
    <x v="9"/>
  </r>
  <r>
    <s v="花生壳"/>
    <s v="作物"/>
    <s v="谷壳"/>
    <s v="南阳"/>
    <n v="4000"/>
    <n v="520"/>
    <n v="4.7831207814244642E-6"/>
    <s v="不含税"/>
    <n v="500"/>
    <x v="3"/>
    <x v="9"/>
  </r>
  <r>
    <s v="花生壳"/>
    <s v="作物"/>
    <s v="谷壳"/>
    <s v="新乡市"/>
    <n v="3600"/>
    <n v="550"/>
    <n v="5.6211889525287504E-6"/>
    <s v="不含税"/>
    <n v="100"/>
    <x v="3"/>
    <x v="9"/>
  </r>
  <r>
    <s v="锯末"/>
    <s v="其他"/>
    <s v="木料"/>
    <s v="商丘"/>
    <n v="3950"/>
    <n v="620"/>
    <n v="5.7751409629662479E-6"/>
    <s v="不含税"/>
    <n v="2000"/>
    <x v="3"/>
    <x v="9"/>
  </r>
  <r>
    <s v="松杂木"/>
    <s v="木质"/>
    <s v="松柏"/>
    <s v="商丘市"/>
    <n v="4000"/>
    <n v="720"/>
    <n v="6.2479081324847868E-6"/>
    <s v="含税"/>
    <n v="2000"/>
    <x v="3"/>
    <x v="9"/>
  </r>
  <r>
    <s v="樟子松"/>
    <s v="木质"/>
    <s v="松柏"/>
    <s v="俄罗斯"/>
    <n v="4200"/>
    <n v="1100"/>
    <n v="9.6363239186207152E-6"/>
    <s v="不含税"/>
    <n v="300"/>
    <x v="3"/>
    <x v="9"/>
  </r>
  <r>
    <s v="杂木"/>
    <s v="木质"/>
    <s v="复合木"/>
    <s v="通许县"/>
    <n v="4120"/>
    <n v="850"/>
    <n v="7.4266722550251309E-6"/>
    <s v="不含税"/>
    <n v="300"/>
    <x v="4"/>
    <x v="9"/>
  </r>
  <r>
    <s v="杂木"/>
    <s v="木质"/>
    <s v="复合木"/>
    <s v="开封市"/>
    <n v="4100"/>
    <n v="900"/>
    <n v="7.901894037771359E-6"/>
    <s v="不含税"/>
    <n v="2000"/>
    <x v="4"/>
    <x v="9"/>
  </r>
  <r>
    <s v="杂木"/>
    <s v="木质"/>
    <s v="复合木"/>
    <s v="南阳"/>
    <n v="4000"/>
    <n v="900"/>
    <n v="8.0994413887156434E-6"/>
    <s v="不含税"/>
    <n v="500"/>
    <x v="4"/>
    <x v="9"/>
  </r>
  <r>
    <s v="花生壳"/>
    <s v="作物"/>
    <s v="谷壳"/>
    <s v="河南商丘"/>
    <n v="3800"/>
    <n v="550"/>
    <n v="5.2101669751971976E-6"/>
    <s v="不含税"/>
    <n v="1500"/>
    <x v="4"/>
    <x v="9"/>
  </r>
  <r>
    <s v="花生壳"/>
    <s v="作物"/>
    <s v="谷壳"/>
    <s v="南阳"/>
    <n v="3970"/>
    <n v="580"/>
    <n v="5.2590831295326883E-6"/>
    <s v="不含税"/>
    <n v="1300"/>
    <x v="4"/>
    <x v="9"/>
  </r>
  <r>
    <s v="花生壳"/>
    <s v="作物"/>
    <s v="谷壳"/>
    <s v="河南"/>
    <n v="4166"/>
    <n v="800"/>
    <n v="6.912629339064933E-6"/>
    <s v="不含税"/>
    <n v="1000"/>
    <x v="4"/>
    <x v="9"/>
  </r>
  <r>
    <s v="木耳菌包"/>
    <s v="作物"/>
    <s v="其他作物"/>
    <s v="濮阳县"/>
    <n v="2000"/>
    <n v="360"/>
    <n v="6.4795531109725151E-6"/>
    <s v="不含税"/>
    <n v="2000"/>
    <x v="4"/>
    <x v="9"/>
  </r>
  <r>
    <s v="松杂木"/>
    <s v="木质"/>
    <s v="松柏"/>
    <s v="漯河"/>
    <n v="4000"/>
    <n v="700"/>
    <n v="6.2995655245566113E-6"/>
    <s v="不含税"/>
    <n v="600"/>
    <x v="4"/>
    <x v="9"/>
  </r>
  <r>
    <s v="杂木"/>
    <s v="木质"/>
    <s v="复合木"/>
    <s v="新乡"/>
    <n v="4000"/>
    <n v="820"/>
    <n v="7.2085678226705217E-6"/>
    <s v="不含税"/>
    <n v="3000"/>
    <x v="5"/>
    <x v="9"/>
  </r>
  <r>
    <s v="花生壳"/>
    <s v="作物"/>
    <s v="谷壳"/>
    <s v="河南南阳"/>
    <n v="3850"/>
    <n v="600"/>
    <n v="5.4800642300947909E-6"/>
    <s v="不含税"/>
    <n v="1000"/>
    <x v="5"/>
    <x v="9"/>
  </r>
  <r>
    <s v="花生壳"/>
    <s v="作物"/>
    <s v="谷壳"/>
    <s v="河南"/>
    <n v="3700"/>
    <n v="600"/>
    <n v="5.7022289961797149E-6"/>
    <s v="不含税"/>
    <n v="2000"/>
    <x v="5"/>
    <x v="9"/>
  </r>
  <r>
    <s v="花生壳"/>
    <s v="作物"/>
    <s v="谷壳"/>
    <s v="南阳"/>
    <n v="3700"/>
    <n v="600"/>
    <n v="5.7022289961797149E-6"/>
    <s v="不含税"/>
    <n v="2000"/>
    <x v="5"/>
    <x v="9"/>
  </r>
  <r>
    <s v="山木"/>
    <s v="木质"/>
    <s v="杉木"/>
    <s v="河南"/>
    <n v="4803"/>
    <n v="1000"/>
    <n v="6.9067967497596967E-6"/>
    <s v="含税"/>
    <n v="500"/>
    <x v="5"/>
    <x v="9"/>
  </r>
  <r>
    <s v="木屑"/>
    <s v="木质"/>
    <s v="复合木"/>
    <s v="黑龙江"/>
    <n v="4500"/>
    <n v="900"/>
    <n v="7.7624650850488519E-6"/>
    <s v="不含税"/>
    <n v="500"/>
    <x v="0"/>
    <x v="10"/>
  </r>
  <r>
    <s v="木质"/>
    <s v="木质"/>
    <s v="复合木"/>
    <s v="齐齐哈尔"/>
    <n v="4000"/>
    <n v="800"/>
    <n v="7.7624650850488519E-6"/>
    <s v="不含税"/>
    <n v="80"/>
    <x v="0"/>
    <x v="10"/>
  </r>
  <r>
    <s v="稻壳"/>
    <s v="作物"/>
    <s v="谷壳"/>
    <s v="哈尔滨"/>
    <n v="3600"/>
    <n v="500"/>
    <n v="5.3906007535061473E-6"/>
    <s v="不含税"/>
    <n v="40"/>
    <x v="0"/>
    <x v="10"/>
  </r>
  <r>
    <s v="玉米秸秆"/>
    <s v="作物"/>
    <s v="秸秆"/>
    <s v="黑龙江"/>
    <n v="4000"/>
    <n v="500"/>
    <n v="4.5769251680712575E-6"/>
    <s v="含税"/>
    <n v="10000"/>
    <x v="0"/>
    <x v="10"/>
  </r>
  <r>
    <s v="落叶松"/>
    <s v="木质"/>
    <s v="松柏"/>
    <s v="-"/>
    <n v="4000"/>
    <n v="580"/>
    <n v="5.6277871866604185E-6"/>
    <s v="不含税"/>
    <n v="1300"/>
    <x v="0"/>
    <x v="10"/>
  </r>
  <r>
    <s v="松木"/>
    <s v="木质"/>
    <s v="松柏"/>
    <s v="牡丹江"/>
    <n v="4500"/>
    <n v="980"/>
    <n v="8.4524619814976395E-6"/>
    <s v="不含税"/>
    <n v="1000"/>
    <x v="0"/>
    <x v="10"/>
  </r>
  <r>
    <s v="杂木"/>
    <s v="木质"/>
    <s v="复合木"/>
    <s v="哈尔滨"/>
    <n v="4000"/>
    <n v="400"/>
    <n v="3.7499922764894263E-6"/>
    <s v="不含税"/>
    <n v="100000"/>
    <x v="1"/>
    <x v="10"/>
  </r>
  <r>
    <s v="稻壳"/>
    <s v="作物"/>
    <s v="谷壳"/>
    <s v="绥化"/>
    <n v="3685"/>
    <n v="470"/>
    <n v="4.5121639741686863E-6"/>
    <s v="含税"/>
    <n v="2500"/>
    <x v="1"/>
    <x v="10"/>
  </r>
  <r>
    <s v="稻壳"/>
    <s v="作物"/>
    <s v="谷壳"/>
    <s v="绥化"/>
    <n v="3673"/>
    <n v="480"/>
    <n v="4.6232227337555663E-6"/>
    <s v="含税"/>
    <n v="1000"/>
    <x v="1"/>
    <x v="10"/>
  </r>
  <r>
    <s v="稻壳"/>
    <s v="作物"/>
    <s v="谷壳"/>
    <s v="佳木斯"/>
    <n v="3500"/>
    <n v="450"/>
    <n v="4.8214186412006904E-6"/>
    <s v="不含税"/>
    <n v="1000"/>
    <x v="1"/>
    <x v="10"/>
  </r>
  <r>
    <s v="稻壳"/>
    <s v="作物"/>
    <s v="谷壳"/>
    <s v="哈尔滨"/>
    <n v="3400"/>
    <n v="450"/>
    <n v="4.9632250718242403E-6"/>
    <s v="不含税"/>
    <n v="600"/>
    <x v="1"/>
    <x v="10"/>
  </r>
  <r>
    <s v="稻壳"/>
    <s v="作物"/>
    <s v="谷壳"/>
    <s v="鸡西"/>
    <n v="3400"/>
    <n v="500"/>
    <n v="5.5146945242491564E-6"/>
    <s v="不含税"/>
    <n v="2000"/>
    <x v="1"/>
    <x v="10"/>
  </r>
  <r>
    <s v="稻壳"/>
    <s v="作物"/>
    <s v="谷壳"/>
    <s v="鸡西"/>
    <n v="3400"/>
    <n v="500"/>
    <n v="5.5146945242491564E-6"/>
    <s v="不含税"/>
    <n v="2000"/>
    <x v="1"/>
    <x v="10"/>
  </r>
  <r>
    <s v="稻壳"/>
    <s v="作物"/>
    <s v="谷壳"/>
    <s v="绥化市"/>
    <n v="3600"/>
    <n v="550"/>
    <n v="5.7291548668588453E-6"/>
    <s v="不含税"/>
    <n v="5000"/>
    <x v="1"/>
    <x v="10"/>
  </r>
  <r>
    <s v="稻壳"/>
    <s v="作物"/>
    <s v="谷壳"/>
    <s v="黑龙江绥化市"/>
    <n v="3600"/>
    <n v="620"/>
    <n v="6.4583200317317899E-6"/>
    <s v="不含税"/>
    <n v="3000"/>
    <x v="1"/>
    <x v="10"/>
  </r>
  <r>
    <s v="芦苇"/>
    <s v="其他"/>
    <s v="其他"/>
    <s v="黑龙江"/>
    <n v="4100"/>
    <n v="550"/>
    <n v="5.0304774440711815E-6"/>
    <s v="不含税"/>
    <n v="300"/>
    <x v="1"/>
    <x v="10"/>
  </r>
  <r>
    <s v="芦苇"/>
    <s v="其他"/>
    <s v="其他"/>
    <s v="大庆"/>
    <n v="4000"/>
    <n v="750"/>
    <n v="6.6332410551110137E-6"/>
    <s v="含税"/>
    <n v="300"/>
    <x v="1"/>
    <x v="10"/>
  </r>
  <r>
    <s v="芦苇草"/>
    <s v="其他"/>
    <s v="其他"/>
    <s v="大庆市"/>
    <n v="4100"/>
    <n v="780"/>
    <n v="6.73031287542971E-6"/>
    <s v="含税"/>
    <n v="1500"/>
    <x v="1"/>
    <x v="10"/>
  </r>
  <r>
    <s v="芦苇"/>
    <s v="其他"/>
    <s v="其他"/>
    <s v="黑龙江"/>
    <n v="4080"/>
    <n v="800"/>
    <n v="6.9367226720115172E-6"/>
    <s v="含税"/>
    <n v="2000"/>
    <x v="1"/>
    <x v="10"/>
  </r>
  <r>
    <s v="芦苇"/>
    <s v="其他"/>
    <s v="其他"/>
    <s v="大庆"/>
    <n v="3800"/>
    <n v="750"/>
    <n v="7.4013005457028141E-6"/>
    <s v="不含税"/>
    <n v="5000"/>
    <x v="1"/>
    <x v="10"/>
  </r>
  <r>
    <s v="芦苇"/>
    <s v="其他"/>
    <s v="其他"/>
    <s v="大庆"/>
    <n v="3800"/>
    <n v="750"/>
    <n v="7.4013005457028141E-6"/>
    <s v="不含税"/>
    <n v="6000"/>
    <x v="1"/>
    <x v="10"/>
  </r>
  <r>
    <s v="杨木"/>
    <s v="木质"/>
    <s v="其他木"/>
    <s v="黑龙江"/>
    <n v="3600"/>
    <n v="600"/>
    <n v="6.2499871274823775E-6"/>
    <s v="不含税"/>
    <n v="600"/>
    <x v="1"/>
    <x v="10"/>
  </r>
  <r>
    <s v="杨木"/>
    <s v="木质"/>
    <s v="其他木"/>
    <s v="哈尔滨市"/>
    <n v="4200"/>
    <n v="1000"/>
    <n v="8.9285530392605388E-6"/>
    <s v="不含税"/>
    <n v="200"/>
    <x v="1"/>
    <x v="10"/>
  </r>
  <r>
    <s v="松木"/>
    <s v="木质"/>
    <s v="松柏"/>
    <s v="七台河"/>
    <n v="4376"/>
    <n v="750"/>
    <n v="6.427089139321457E-6"/>
    <s v="不含税"/>
    <n v="2000"/>
    <x v="1"/>
    <x v="10"/>
  </r>
  <r>
    <s v="樟树"/>
    <s v="木质"/>
    <s v="松柏"/>
    <s v="七台河"/>
    <n v="4300"/>
    <n v="900"/>
    <n v="7.848821043815079E-6"/>
    <s v="不含税"/>
    <n v="100"/>
    <x v="1"/>
    <x v="10"/>
  </r>
  <r>
    <s v="松木"/>
    <s v="木质"/>
    <s v="松柏"/>
    <s v="黑龙江七台河"/>
    <n v="4775"/>
    <n v="1000"/>
    <n v="7.8533869664700038E-6"/>
    <s v="不含税"/>
    <n v="2000"/>
    <x v="1"/>
    <x v="10"/>
  </r>
  <r>
    <s v="松木"/>
    <s v="木质"/>
    <s v="松柏"/>
    <s v="七台河"/>
    <n v="4300"/>
    <n v="1000"/>
    <n v="8.2272757272694731E-6"/>
    <s v="含税"/>
    <n v="1000"/>
    <x v="1"/>
    <x v="10"/>
  </r>
  <r>
    <s v="松木"/>
    <s v="木质"/>
    <s v="松柏"/>
    <s v="虎林市"/>
    <n v="4200"/>
    <n v="980"/>
    <n v="8.2546999796937055E-6"/>
    <s v="含税"/>
    <n v="300"/>
    <x v="1"/>
    <x v="10"/>
  </r>
  <r>
    <s v="松木"/>
    <s v="木质"/>
    <s v="松柏"/>
    <s v="黑龙江"/>
    <n v="4000"/>
    <n v="900"/>
    <n v="8.4374826221012094E-6"/>
    <s v="不含税"/>
    <n v="600"/>
    <x v="1"/>
    <x v="10"/>
  </r>
  <r>
    <s v="松木"/>
    <s v="木质"/>
    <s v="松柏"/>
    <s v="鸡西市"/>
    <n v="4186"/>
    <n v="950"/>
    <n v="8.5104936996296108E-6"/>
    <s v="不含税"/>
    <n v="300"/>
    <x v="1"/>
    <x v="10"/>
  </r>
  <r>
    <s v="松木"/>
    <s v="木质"/>
    <s v="松柏"/>
    <s v="七台河市"/>
    <n v="4000"/>
    <n v="970"/>
    <n v="9.0937312704868584E-6"/>
    <s v="不含税"/>
    <n v="1000"/>
    <x v="1"/>
    <x v="10"/>
  </r>
  <r>
    <s v="松木"/>
    <s v="木质"/>
    <s v="松柏"/>
    <s v="哈尔滨"/>
    <n v="4200"/>
    <n v="1050"/>
    <n v="9.3749806912235654E-6"/>
    <s v="不含税"/>
    <n v="32"/>
    <x v="1"/>
    <x v="10"/>
  </r>
  <r>
    <s v="松木"/>
    <s v="木质"/>
    <s v="松柏"/>
    <s v="绥化"/>
    <n v="4300"/>
    <n v="1200"/>
    <n v="1.046509472508677E-5"/>
    <s v="不含税"/>
    <n v="30"/>
    <x v="1"/>
    <x v="10"/>
  </r>
  <r>
    <s v="杂木"/>
    <s v="木质"/>
    <s v="复合木"/>
    <s v="黑龙江"/>
    <n v="4150"/>
    <n v="730"/>
    <n v="6.5125263010892607E-6"/>
    <s v="不含税"/>
    <n v="1500"/>
    <x v="2"/>
    <x v="10"/>
  </r>
  <r>
    <s v="杂木"/>
    <s v="木质"/>
    <s v="复合木"/>
    <s v="黑龙江"/>
    <n v="4500"/>
    <n v="800"/>
    <n v="6.581913948132829E-6"/>
    <s v="不含税"/>
    <n v="800"/>
    <x v="2"/>
    <x v="10"/>
  </r>
  <r>
    <s v="木质"/>
    <s v="木质"/>
    <s v="复合木"/>
    <s v="黑龙江"/>
    <n v="4316"/>
    <n v="800"/>
    <n v="6.862514542770559E-6"/>
    <s v="不含税"/>
    <n v="2000"/>
    <x v="2"/>
    <x v="10"/>
  </r>
  <r>
    <s v="杂木"/>
    <s v="木质"/>
    <s v="复合木"/>
    <s v="哈尔滨"/>
    <n v="4150"/>
    <n v="800"/>
    <n v="7.1370151244813814E-6"/>
    <s v="不含税"/>
    <n v="1500"/>
    <x v="2"/>
    <x v="10"/>
  </r>
  <r>
    <s v="杂木"/>
    <s v="木质"/>
    <s v="复合木"/>
    <s v="鹤岗市"/>
    <n v="4200"/>
    <n v="900"/>
    <n v="7.9335569910529625E-6"/>
    <s v="不含税"/>
    <n v="100"/>
    <x v="2"/>
    <x v="10"/>
  </r>
  <r>
    <s v="杂木"/>
    <s v="木质"/>
    <s v="复合木"/>
    <s v="黑龙江"/>
    <n v="4100"/>
    <n v="880"/>
    <n v="7.9464570837213429E-6"/>
    <s v="不含税"/>
    <n v="600"/>
    <x v="2"/>
    <x v="10"/>
  </r>
  <r>
    <s v="稻壳"/>
    <s v="作物"/>
    <s v="谷壳"/>
    <s v="齐齐哈尔"/>
    <n v="3685"/>
    <n v="430"/>
    <n v="4.3202182800668334E-6"/>
    <s v="不含税"/>
    <n v="1500"/>
    <x v="2"/>
    <x v="10"/>
  </r>
  <r>
    <s v="稻壳"/>
    <s v="作物"/>
    <s v="谷壳"/>
    <s v="穆棱市"/>
    <n v="3800"/>
    <n v="450"/>
    <n v="4.3843341266345327E-6"/>
    <s v="不含税"/>
    <n v="3000"/>
    <x v="2"/>
    <x v="10"/>
  </r>
  <r>
    <s v="稻壳"/>
    <s v="作物"/>
    <s v="谷壳"/>
    <s v="黑龙江"/>
    <n v="3600"/>
    <n v="430"/>
    <n v="4.4222234339017449E-6"/>
    <s v="不含税"/>
    <n v="1000"/>
    <x v="2"/>
    <x v="10"/>
  </r>
  <r>
    <s v="稻壳"/>
    <s v="作物"/>
    <s v="谷壳"/>
    <s v="绥化市"/>
    <n v="3700"/>
    <n v="500"/>
    <n v="5.0031440484117793E-6"/>
    <s v="不含税"/>
    <n v="2000"/>
    <x v="2"/>
    <x v="10"/>
  </r>
  <r>
    <s v="稻壳"/>
    <s v="作物"/>
    <s v="谷壳"/>
    <s v="佳木斯"/>
    <n v="3500"/>
    <n v="550"/>
    <n v="5.8179417934388411E-6"/>
    <s v="不含税"/>
    <n v="300"/>
    <x v="2"/>
    <x v="10"/>
  </r>
  <r>
    <s v="秸秆"/>
    <s v="作物"/>
    <s v="秸秆"/>
    <s v="黑龙江"/>
    <n v="4000"/>
    <n v="550"/>
    <n v="4.802546291753759E-6"/>
    <s v="含税"/>
    <n v="3000"/>
    <x v="2"/>
    <x v="10"/>
  </r>
  <r>
    <s v="锯末"/>
    <s v="其他"/>
    <s v="木料"/>
    <s v="黑龙江"/>
    <n v="2100"/>
    <n v="430"/>
    <n v="7.5809544581172765E-6"/>
    <s v="不含税"/>
    <n v="1500"/>
    <x v="2"/>
    <x v="10"/>
  </r>
  <r>
    <s v="刨花"/>
    <s v="其他"/>
    <s v="木料"/>
    <s v="哈尔滨"/>
    <n v="4600"/>
    <n v="1050"/>
    <n v="7.9726064922394418E-6"/>
    <s v="含税"/>
    <n v="300"/>
    <x v="2"/>
    <x v="10"/>
  </r>
  <r>
    <s v="亚麻"/>
    <s v="作物"/>
    <s v="其他作物"/>
    <s v="黑龙江"/>
    <n v="4069"/>
    <n v="750"/>
    <n v="6.8241458512374962E-6"/>
    <s v="不含税"/>
    <n v="2000"/>
    <x v="2"/>
    <x v="10"/>
  </r>
  <r>
    <s v="松木"/>
    <s v="木质"/>
    <s v="松柏"/>
    <s v="绥化市"/>
    <n v="4000"/>
    <n v="660"/>
    <n v="6.1088388831107821E-6"/>
    <s v="不含税"/>
    <n v="2000"/>
    <x v="2"/>
    <x v="10"/>
  </r>
  <r>
    <s v="松木"/>
    <s v="木质"/>
    <s v="松柏"/>
    <s v="绥芬河"/>
    <n v="4300"/>
    <n v="800"/>
    <n v="6.8880494806041241E-6"/>
    <s v="不含税"/>
    <n v="500"/>
    <x v="2"/>
    <x v="10"/>
  </r>
  <r>
    <s v="樟子松"/>
    <s v="木质"/>
    <s v="松柏"/>
    <s v="绥化市"/>
    <n v="4500"/>
    <n v="900"/>
    <n v="7.4046531916494326E-6"/>
    <s v="不含税"/>
    <n v="1000"/>
    <x v="2"/>
    <x v="10"/>
  </r>
  <r>
    <s v="松木"/>
    <s v="木质"/>
    <s v="松柏"/>
    <s v="俄罗斯"/>
    <n v="4400"/>
    <n v="890"/>
    <n v="7.4887969779181767E-6"/>
    <s v="不含税"/>
    <n v="500"/>
    <x v="2"/>
    <x v="10"/>
  </r>
  <r>
    <s v="松木"/>
    <s v="木质"/>
    <s v="松柏"/>
    <s v="大兴安岭"/>
    <n v="4187"/>
    <n v="900"/>
    <n v="7.9581894823077271E-6"/>
    <s v="不含税"/>
    <n v="400"/>
    <x v="2"/>
    <x v="10"/>
  </r>
  <r>
    <s v="榛材"/>
    <s v="木质"/>
    <s v="复合木"/>
    <s v="齐齐哈尔"/>
    <n v="4200"/>
    <n v="780"/>
    <n v="6.8330296877492356E-6"/>
    <s v="不含税"/>
    <n v="500"/>
    <x v="3"/>
    <x v="10"/>
  </r>
  <r>
    <s v="杂木"/>
    <s v="木质"/>
    <s v="复合木"/>
    <s v="哈尔滨"/>
    <n v="4400"/>
    <n v="850"/>
    <n v="7.1077843779908993E-6"/>
    <s v="不含税"/>
    <n v="500"/>
    <x v="3"/>
    <x v="10"/>
  </r>
  <r>
    <s v="秸秆"/>
    <s v="作物"/>
    <s v="秸秆"/>
    <s v="吉林市"/>
    <n v="3500"/>
    <n v="420"/>
    <n v="4.4151884136225827E-6"/>
    <s v="不含税"/>
    <n v="1500"/>
    <x v="3"/>
    <x v="10"/>
  </r>
  <r>
    <s v="玉米秸秆"/>
    <s v="作物"/>
    <s v="秸秆"/>
    <s v="绥化市"/>
    <n v="3000"/>
    <n v="400"/>
    <n v="4.6280800981368791E-6"/>
    <s v="含税"/>
    <n v="1000"/>
    <x v="3"/>
    <x v="10"/>
  </r>
  <r>
    <s v="玉米秸秆"/>
    <s v="作物"/>
    <s v="秸秆"/>
    <s v="扎兰屯"/>
    <n v="3600"/>
    <n v="520"/>
    <n v="5.3145786460271836E-6"/>
    <s v="不含税"/>
    <n v="500"/>
    <x v="3"/>
    <x v="10"/>
  </r>
  <r>
    <s v="白桦木"/>
    <s v="木质"/>
    <s v="其他木"/>
    <s v="俄罗斯"/>
    <n v="4600"/>
    <n v="860"/>
    <n v="6.8787355719482257E-6"/>
    <s v="不含税"/>
    <n v="500"/>
    <x v="3"/>
    <x v="10"/>
  </r>
  <r>
    <s v="白桦木"/>
    <s v="木质"/>
    <s v="其他木"/>
    <s v="扎兰屯"/>
    <n v="4521"/>
    <n v="850"/>
    <n v="6.9175517060738685E-6"/>
    <s v="不含税"/>
    <n v="500"/>
    <x v="3"/>
    <x v="10"/>
  </r>
  <r>
    <s v="汉麻屑"/>
    <s v="作物"/>
    <s v="其他作物"/>
    <s v="牡丹江"/>
    <n v="4050"/>
    <n v="850"/>
    <n v="7.2849408952154574E-6"/>
    <s v="含税"/>
    <n v="1500"/>
    <x v="3"/>
    <x v="10"/>
  </r>
  <r>
    <s v="松木"/>
    <s v="木质"/>
    <s v="松柏"/>
    <s v="哈尔滨"/>
    <n v="4300"/>
    <n v="750"/>
    <n v="6.0541745469813827E-6"/>
    <s v="含税"/>
    <n v="500"/>
    <x v="3"/>
    <x v="10"/>
  </r>
  <r>
    <s v="落叶松"/>
    <s v="木质"/>
    <s v="松柏"/>
    <s v="柴河"/>
    <n v="4405"/>
    <n v="850"/>
    <n v="7.0997165183110017E-6"/>
    <s v="不含税"/>
    <n v="500"/>
    <x v="3"/>
    <x v="10"/>
  </r>
  <r>
    <s v="落叶松"/>
    <s v="木质"/>
    <s v="松柏"/>
    <s v="呼伦贝尔"/>
    <n v="4405"/>
    <n v="860"/>
    <n v="7.1832425949970131E-6"/>
    <s v="不含税"/>
    <n v="500"/>
    <x v="3"/>
    <x v="10"/>
  </r>
  <r>
    <s v="松木"/>
    <s v="木质"/>
    <s v="松柏"/>
    <s v="俄罗斯"/>
    <n v="4232"/>
    <n v="900"/>
    <n v="7.8246486536317026E-6"/>
    <s v="不含税"/>
    <n v="600"/>
    <x v="3"/>
    <x v="10"/>
  </r>
  <r>
    <s v="稻壳"/>
    <s v="作物"/>
    <s v="谷壳"/>
    <s v="绥化"/>
    <n v="3700"/>
    <n v="500"/>
    <n v="4.864529362591978E-6"/>
    <s v="不含税"/>
    <n v="3000"/>
    <x v="4"/>
    <x v="10"/>
  </r>
  <r>
    <s v="稻壳"/>
    <s v="作物"/>
    <s v="谷壳"/>
    <s v="哈尔滨"/>
    <n v="3700"/>
    <n v="550"/>
    <n v="5.3509822988511758E-6"/>
    <s v="不含税"/>
    <n v="10000"/>
    <x v="4"/>
    <x v="10"/>
  </r>
  <r>
    <s v="木屑,锯末"/>
    <s v="其他"/>
    <s v="木料"/>
    <s v="海林"/>
    <n v="2500"/>
    <n v="1000"/>
    <n v="1.4399006913272256E-5"/>
    <s v="不含税"/>
    <n v="500"/>
    <x v="4"/>
    <x v="10"/>
  </r>
  <r>
    <s v="木屑"/>
    <s v="木质"/>
    <s v="复合木"/>
    <s v="天门"/>
    <n v="4300"/>
    <n v="800"/>
    <n v="7.2208977535338167E-6"/>
    <s v="不含税"/>
    <n v="720"/>
    <x v="0"/>
    <x v="11"/>
  </r>
  <r>
    <s v="稻壳"/>
    <s v="作物"/>
    <s v="谷壳"/>
    <s v="湖北天门"/>
    <n v="3500"/>
    <n v="580"/>
    <n v="6.0676950799573242E-6"/>
    <s v="含税"/>
    <n v="1500"/>
    <x v="0"/>
    <x v="11"/>
  </r>
  <r>
    <s v="谷壳"/>
    <s v="作物"/>
    <s v="谷壳"/>
    <s v="石首"/>
    <n v="4000"/>
    <n v="680"/>
    <n v="6.22461822857691E-6"/>
    <s v="含税"/>
    <n v="600"/>
    <x v="0"/>
    <x v="11"/>
  </r>
  <r>
    <s v="稻壳"/>
    <s v="作物"/>
    <s v="谷壳"/>
    <s v="-"/>
    <n v="3500"/>
    <n v="620"/>
    <n v="6.4861568096095539E-6"/>
    <s v="含税"/>
    <n v="2000"/>
    <x v="0"/>
    <x v="11"/>
  </r>
  <r>
    <s v="谷壳"/>
    <s v="作物"/>
    <s v="谷壳"/>
    <s v="荆州"/>
    <n v="3600"/>
    <n v="650"/>
    <n v="6.6111141316584824E-6"/>
    <s v="含税"/>
    <n v="1500"/>
    <x v="0"/>
    <x v="11"/>
  </r>
  <r>
    <s v="稻壳"/>
    <s v="作物"/>
    <s v="谷壳"/>
    <s v="湖北"/>
    <n v="3600"/>
    <n v="650"/>
    <n v="7.007780979557992E-6"/>
    <s v="不含税"/>
    <n v="30"/>
    <x v="0"/>
    <x v="11"/>
  </r>
  <r>
    <s v="木质"/>
    <s v="木质"/>
    <s v="复合木"/>
    <s v="宜昌"/>
    <n v="4400"/>
    <n v="950"/>
    <n v="7.6382775786126818E-6"/>
    <s v="含税"/>
    <n v="2000"/>
    <x v="1"/>
    <x v="11"/>
  </r>
  <r>
    <s v="木屑"/>
    <s v="木质"/>
    <s v="复合木"/>
    <s v="汉川"/>
    <n v="4200"/>
    <n v="938"/>
    <n v="7.9009271234211162E-6"/>
    <s v="含税"/>
    <n v="1000"/>
    <x v="1"/>
    <x v="11"/>
  </r>
  <r>
    <s v="杂木"/>
    <s v="木质"/>
    <s v="复合木"/>
    <s v="襄阳市"/>
    <n v="4200"/>
    <n v="900"/>
    <n v="8.0356977353344839E-6"/>
    <s v="不含税"/>
    <n v="1500"/>
    <x v="1"/>
    <x v="11"/>
  </r>
  <r>
    <s v="松木杂木"/>
    <s v="木质"/>
    <s v="复合木"/>
    <s v="襄阳"/>
    <n v="4260"/>
    <n v="950"/>
    <n v="8.3626588325468429E-6"/>
    <s v="不含税"/>
    <n v="1500"/>
    <x v="1"/>
    <x v="11"/>
  </r>
  <r>
    <s v="木屑"/>
    <s v="木质"/>
    <s v="复合木"/>
    <s v="十堰"/>
    <n v="4200"/>
    <n v="1100"/>
    <n v="9.821408343186592E-6"/>
    <s v="不含税"/>
    <n v="300"/>
    <x v="1"/>
    <x v="11"/>
  </r>
  <r>
    <s v="谷壳"/>
    <s v="作物"/>
    <s v="谷壳"/>
    <s v="荆州"/>
    <n v="3400"/>
    <n v="500"/>
    <n v="5.2025420040086381E-6"/>
    <s v="含税"/>
    <n v="3000"/>
    <x v="1"/>
    <x v="11"/>
  </r>
  <r>
    <s v="稻壳"/>
    <s v="作物"/>
    <s v="谷壳"/>
    <s v="潜江"/>
    <n v="3400"/>
    <n v="520"/>
    <n v="5.4106436841689839E-6"/>
    <s v="含税"/>
    <n v="1000"/>
    <x v="1"/>
    <x v="11"/>
  </r>
  <r>
    <s v="稻壳"/>
    <s v="作物"/>
    <s v="谷壳"/>
    <s v="仙桃"/>
    <n v="3600"/>
    <n v="580"/>
    <n v="6.0416542232329652E-6"/>
    <s v="不含税"/>
    <n v="1500"/>
    <x v="1"/>
    <x v="11"/>
  </r>
  <r>
    <s v="稻壳"/>
    <s v="作物"/>
    <s v="谷壳"/>
    <s v="湖北"/>
    <n v="3600"/>
    <n v="650"/>
    <n v="6.7708193881059088E-6"/>
    <s v="不含税"/>
    <n v="900"/>
    <x v="1"/>
    <x v="11"/>
  </r>
  <r>
    <s v="纯木"/>
    <s v="木质"/>
    <s v="其他木"/>
    <s v="红安"/>
    <n v="4000"/>
    <n v="850"/>
    <n v="7.9687335875400305E-6"/>
    <s v="不含税"/>
    <n v="200"/>
    <x v="1"/>
    <x v="11"/>
  </r>
  <r>
    <s v="松木"/>
    <s v="木质"/>
    <s v="松柏"/>
    <s v="荆州"/>
    <n v="4700"/>
    <n v="950"/>
    <n v="7.1507279459352769E-6"/>
    <s v="含税"/>
    <n v="500"/>
    <x v="1"/>
    <x v="11"/>
  </r>
  <r>
    <s v="松木"/>
    <s v="木质"/>
    <s v="松柏"/>
    <s v="湖北"/>
    <n v="4000"/>
    <n v="950"/>
    <n v="8.4021053364739491E-6"/>
    <s v="含税"/>
    <n v="500"/>
    <x v="1"/>
    <x v="11"/>
  </r>
  <r>
    <s v="竹粉"/>
    <s v="竹质"/>
    <s v="竹屑"/>
    <s v="咸宁"/>
    <n v="4200"/>
    <n v="1100"/>
    <n v="9.2654795690439546E-6"/>
    <s v="含税"/>
    <n v="800"/>
    <x v="1"/>
    <x v="11"/>
  </r>
  <r>
    <s v="杂木"/>
    <s v="木质"/>
    <s v="复合木"/>
    <s v="湖北汉川"/>
    <n v="4200"/>
    <n v="900"/>
    <n v="7.4844877274084564E-6"/>
    <s v="含税"/>
    <n v="300"/>
    <x v="2"/>
    <x v="11"/>
  </r>
  <r>
    <s v="杂木"/>
    <s v="木质"/>
    <s v="复合木"/>
    <s v="宜昌当阳"/>
    <n v="4000"/>
    <n v="880"/>
    <n v="7.6840740668060158E-6"/>
    <s v="含税"/>
    <n v="450"/>
    <x v="2"/>
    <x v="11"/>
  </r>
  <r>
    <s v="木屑"/>
    <s v="木质"/>
    <s v="复合木"/>
    <s v="仙桃市"/>
    <n v="4000"/>
    <n v="900"/>
    <n v="8.3302348406056121E-6"/>
    <s v="不含税"/>
    <n v="1000"/>
    <x v="2"/>
    <x v="11"/>
  </r>
  <r>
    <s v="稻壳"/>
    <s v="作物"/>
    <s v="谷壳"/>
    <s v="荆州"/>
    <n v="3500"/>
    <n v="530"/>
    <n v="5.2890379940353095E-6"/>
    <s v="含税"/>
    <n v="2000"/>
    <x v="2"/>
    <x v="11"/>
  </r>
  <r>
    <s v="红木"/>
    <s v="木质"/>
    <s v="红木"/>
    <s v="巴西"/>
    <n v="4850"/>
    <n v="1020"/>
    <n v="7.7863363458581658E-6"/>
    <s v="不含税"/>
    <n v="500"/>
    <x v="2"/>
    <x v="11"/>
  </r>
  <r>
    <s v="芦竹"/>
    <s v="其他"/>
    <s v="其他"/>
    <s v="钟祥市"/>
    <n v="4300"/>
    <n v="850"/>
    <n v="7.3185525731418817E-6"/>
    <s v="不含税"/>
    <n v="1000"/>
    <x v="2"/>
    <x v="11"/>
  </r>
  <r>
    <s v="纯松木"/>
    <s v="木质"/>
    <s v="松柏"/>
    <s v="孝感"/>
    <n v="4500"/>
    <n v="9"/>
    <n v="6.98552187891456E-8"/>
    <s v="含税"/>
    <n v="2000"/>
    <x v="2"/>
    <x v="11"/>
  </r>
  <r>
    <s v="柏松"/>
    <s v="木质"/>
    <s v="松柏"/>
    <s v="黄石市"/>
    <n v="4300"/>
    <n v="1050"/>
    <n v="9.0405649432929132E-6"/>
    <s v="不含税"/>
    <n v="1000"/>
    <x v="2"/>
    <x v="11"/>
  </r>
  <r>
    <s v="废木材"/>
    <s v="木质"/>
    <s v="复合木"/>
    <s v="襄阳市"/>
    <n v="4200"/>
    <n v="750"/>
    <n v="6.5702208536050326E-6"/>
    <s v="不含税"/>
    <n v="500"/>
    <x v="3"/>
    <x v="11"/>
  </r>
  <r>
    <s v="稻壳"/>
    <s v="作物"/>
    <s v="谷壳"/>
    <s v="湖北京山"/>
    <n v="3583"/>
    <n v="530"/>
    <n v="5.1344176360854296E-6"/>
    <s v="含税"/>
    <n v="1000"/>
    <x v="3"/>
    <x v="11"/>
  </r>
  <r>
    <s v="纯木"/>
    <s v="木质"/>
    <s v="其他木"/>
    <s v="湖北武汉"/>
    <n v="4387"/>
    <n v="820"/>
    <n v="6.877240519661344E-6"/>
    <s v="不含税"/>
    <n v="1000"/>
    <x v="3"/>
    <x v="11"/>
  </r>
  <r>
    <s v="杉木屑"/>
    <s v="木质"/>
    <s v="杉木"/>
    <s v="武汉"/>
    <n v="4000"/>
    <n v="200"/>
    <n v="1.8396618390094094E-6"/>
    <s v="不含税"/>
    <n v="1000"/>
    <x v="3"/>
    <x v="11"/>
  </r>
  <r>
    <s v="松木"/>
    <s v="木质"/>
    <s v="松柏"/>
    <s v="襄阳市"/>
    <n v="4300"/>
    <n v="720"/>
    <n v="6.1607280190082554E-6"/>
    <s v="不含税"/>
    <n v="1000"/>
    <x v="3"/>
    <x v="11"/>
  </r>
  <r>
    <s v="杂木"/>
    <s v="木质"/>
    <s v="复合木"/>
    <s v="宜昌"/>
    <n v="4000"/>
    <n v="800"/>
    <n v="7.1995034566361269E-6"/>
    <s v="不含税"/>
    <n v="300"/>
    <x v="4"/>
    <x v="11"/>
  </r>
  <r>
    <s v="杂木"/>
    <s v="木质"/>
    <s v="复合木"/>
    <s v="十堰"/>
    <n v="4000"/>
    <n v="950"/>
    <n v="8.5494103547554017E-6"/>
    <s v="不含税"/>
    <n v="50"/>
    <x v="4"/>
    <x v="11"/>
  </r>
  <r>
    <s v="稻壳"/>
    <s v="作物"/>
    <s v="谷壳"/>
    <s v="湖北"/>
    <n v="3540"/>
    <n v="500"/>
    <n v="4.6855006764259633E-6"/>
    <s v="含税"/>
    <n v="3000"/>
    <x v="5"/>
    <x v="11"/>
  </r>
  <r>
    <s v="杂木"/>
    <s v="木质"/>
    <s v="复合木"/>
    <s v="广东"/>
    <n v="4500"/>
    <n v="840"/>
    <n v="7.2449674127122633E-6"/>
    <s v="不含税"/>
    <n v="3000"/>
    <x v="0"/>
    <x v="12"/>
  </r>
  <r>
    <s v="杂木"/>
    <s v="木质"/>
    <s v="复合木"/>
    <s v="湖南永州"/>
    <n v="4300"/>
    <n v="880"/>
    <n v="7.9429875288871989E-6"/>
    <s v="不含税"/>
    <n v="3000"/>
    <x v="0"/>
    <x v="12"/>
  </r>
  <r>
    <s v="木质"/>
    <s v="木质"/>
    <s v="复合木"/>
    <s v="衡东"/>
    <n v="4100"/>
    <n v="900"/>
    <n v="8.519778751882886E-6"/>
    <s v="不含税"/>
    <n v="300"/>
    <x v="0"/>
    <x v="12"/>
  </r>
  <r>
    <s v="木质"/>
    <s v="木质"/>
    <s v="复合木"/>
    <s v="益阳常德"/>
    <n v="4100"/>
    <n v="950"/>
    <n v="8.9930997936541584E-6"/>
    <s v="不含税"/>
    <n v="300"/>
    <x v="0"/>
    <x v="12"/>
  </r>
  <r>
    <s v="杂木"/>
    <s v="木质"/>
    <s v="复合木"/>
    <s v="-"/>
    <n v="4500"/>
    <n v="800"/>
    <n v="6.6666529359812022E-6"/>
    <s v="不含税"/>
    <n v="1000"/>
    <x v="1"/>
    <x v="12"/>
  </r>
  <r>
    <s v="木屑"/>
    <s v="木质"/>
    <s v="复合木"/>
    <s v="永州"/>
    <n v="4300"/>
    <n v="880"/>
    <n v="7.6744027983969653E-6"/>
    <s v="不含税"/>
    <n v="1000"/>
    <x v="1"/>
    <x v="12"/>
  </r>
  <r>
    <s v="木屑"/>
    <s v="木质"/>
    <s v="复合木"/>
    <s v="永州"/>
    <n v="4300"/>
    <n v="880"/>
    <n v="7.6744027983969653E-6"/>
    <s v="不含税"/>
    <n v="1000"/>
    <x v="1"/>
    <x v="12"/>
  </r>
  <r>
    <s v="木屑"/>
    <s v="木质"/>
    <s v="复合木"/>
    <s v="长沙"/>
    <n v="4600"/>
    <n v="960"/>
    <n v="7.8260708378909756E-6"/>
    <s v="不含税"/>
    <n v="400"/>
    <x v="1"/>
    <x v="12"/>
  </r>
  <r>
    <s v="木材"/>
    <s v="木质"/>
    <s v="复合木"/>
    <s v="长沙"/>
    <n v="4300"/>
    <n v="900"/>
    <n v="7.848821043815079E-6"/>
    <s v="不含税"/>
    <n v="600"/>
    <x v="1"/>
    <x v="12"/>
  </r>
  <r>
    <s v="杂木"/>
    <s v="木质"/>
    <s v="复合木"/>
    <s v="岳阳"/>
    <n v="4200"/>
    <n v="1000"/>
    <n v="8.9285530392605388E-6"/>
    <s v="不含税"/>
    <n v="800"/>
    <x v="1"/>
    <x v="12"/>
  </r>
  <r>
    <s v="杂木"/>
    <s v="木质"/>
    <s v="复合木"/>
    <s v="张家界"/>
    <n v="4300"/>
    <n v="1200"/>
    <n v="9.8727308727233701E-6"/>
    <s v="含税"/>
    <n v="800"/>
    <x v="1"/>
    <x v="12"/>
  </r>
  <r>
    <s v="稻壳"/>
    <s v="作物"/>
    <s v="谷壳"/>
    <s v="益阳"/>
    <n v="15760"/>
    <n v="600"/>
    <n v="1.427662034196482E-6"/>
    <s v="不含税"/>
    <n v="600"/>
    <x v="1"/>
    <x v="12"/>
  </r>
  <r>
    <s v="谷壳"/>
    <s v="作物"/>
    <s v="谷壳"/>
    <s v="洞庭湖"/>
    <n v="3800"/>
    <n v="600"/>
    <n v="5.9210404365622523E-6"/>
    <s v="不含税"/>
    <n v="1000"/>
    <x v="1"/>
    <x v="12"/>
  </r>
  <r>
    <s v="稻壳"/>
    <s v="作物"/>
    <s v="谷壳"/>
    <s v="益阳"/>
    <n v="3800"/>
    <n v="620"/>
    <n v="6.1184084511143274E-6"/>
    <s v="不含税"/>
    <n v="1400"/>
    <x v="1"/>
    <x v="12"/>
  </r>
  <r>
    <s v="稻壳"/>
    <s v="作物"/>
    <s v="谷壳"/>
    <s v="湖南"/>
    <n v="3650"/>
    <n v="650"/>
    <n v="6.3000645637584048E-6"/>
    <s v="含税"/>
    <n v="2000"/>
    <x v="1"/>
    <x v="12"/>
  </r>
  <r>
    <s v="杂木料"/>
    <s v="其他"/>
    <s v="木料"/>
    <s v="湖南"/>
    <n v="4000"/>
    <n v="800"/>
    <n v="7.4999845529788525E-6"/>
    <s v="不含税"/>
    <n v="400"/>
    <x v="1"/>
    <x v="12"/>
  </r>
  <r>
    <s v="纯木屑"/>
    <s v="木质"/>
    <s v="其他木"/>
    <s v="衡阳"/>
    <n v="4300"/>
    <n v="900"/>
    <n v="7.848821043815079E-6"/>
    <s v="不含税"/>
    <n v="200"/>
    <x v="1"/>
    <x v="12"/>
  </r>
  <r>
    <s v="纯木质"/>
    <s v="木质"/>
    <s v="其他木"/>
    <s v="株洲"/>
    <n v="4000"/>
    <n v="950"/>
    <n v="8.9062316566623866E-6"/>
    <s v="不含税"/>
    <n v="250"/>
    <x v="1"/>
    <x v="12"/>
  </r>
  <r>
    <s v="纯木"/>
    <s v="木质"/>
    <s v="其他木"/>
    <s v="常德"/>
    <n v="4300"/>
    <n v="1100"/>
    <n v="9.5930034979962071E-6"/>
    <s v="不含税"/>
    <n v="1000"/>
    <x v="1"/>
    <x v="12"/>
  </r>
  <r>
    <s v="原木"/>
    <s v="木质"/>
    <s v="其他木"/>
    <s v="茶陵"/>
    <n v="4000"/>
    <n v="1050"/>
    <n v="9.8437297257847426E-6"/>
    <s v="不含税"/>
    <n v="1500"/>
    <x v="1"/>
    <x v="12"/>
  </r>
  <r>
    <s v="杉木"/>
    <s v="木质"/>
    <s v="杉木"/>
    <s v="湖南"/>
    <n v="4000"/>
    <n v="860"/>
    <n v="8.0624833944522673E-6"/>
    <s v="不含税"/>
    <n v="800"/>
    <x v="1"/>
    <x v="12"/>
  </r>
  <r>
    <s v="松木"/>
    <s v="木质"/>
    <s v="松柏"/>
    <s v="衡山"/>
    <n v="4500"/>
    <n v="1020"/>
    <n v="8.0188514088453138E-6"/>
    <s v="含税"/>
    <n v="3000"/>
    <x v="1"/>
    <x v="12"/>
  </r>
  <r>
    <s v="竹木屑"/>
    <s v="竹质"/>
    <s v="竹屑"/>
    <s v="浏阳"/>
    <n v="4500"/>
    <n v="900"/>
    <n v="7.4999845529788525E-6"/>
    <s v="不含税"/>
    <n v="500"/>
    <x v="1"/>
    <x v="12"/>
  </r>
  <r>
    <s v="木材"/>
    <s v="木质"/>
    <s v="复合木"/>
    <s v="湖南"/>
    <n v="4098"/>
    <n v="820"/>
    <n v="7.4082669804203697E-6"/>
    <s v="不含税"/>
    <n v="2000"/>
    <x v="2"/>
    <x v="12"/>
  </r>
  <r>
    <s v="木质"/>
    <s v="木质"/>
    <s v="复合木"/>
    <s v="岳阳"/>
    <n v="4000"/>
    <n v="900"/>
    <n v="7.858712113778879E-6"/>
    <s v="含税"/>
    <n v="3000"/>
    <x v="2"/>
    <x v="12"/>
  </r>
  <r>
    <s v="纯杂木"/>
    <s v="木质"/>
    <s v="其他木"/>
    <s v="湖南"/>
    <n v="4510"/>
    <n v="980"/>
    <n v="7.5895913983772385E-6"/>
    <s v="含税"/>
    <n v="500"/>
    <x v="2"/>
    <x v="12"/>
  </r>
  <r>
    <s v="杉木"/>
    <s v="木质"/>
    <s v="杉木"/>
    <s v="永州"/>
    <n v="4370"/>
    <n v="750"/>
    <n v="6.3541074299051204E-6"/>
    <s v="不含税"/>
    <n v="200"/>
    <x v="2"/>
    <x v="12"/>
  </r>
  <r>
    <s v="杉木"/>
    <s v="木质"/>
    <s v="杉木"/>
    <s v="湖南"/>
    <n v="4057"/>
    <n v="1000"/>
    <n v="9.1257742071104676E-6"/>
    <s v="不含税"/>
    <n v="2000"/>
    <x v="2"/>
    <x v="12"/>
  </r>
  <r>
    <s v="竹屑"/>
    <s v="竹质"/>
    <s v="竹屑"/>
    <s v="湖南益阳"/>
    <n v="4800"/>
    <n v="900"/>
    <n v="6.9418623671713437E-6"/>
    <s v="不含税"/>
    <n v="900"/>
    <x v="2"/>
    <x v="12"/>
  </r>
  <r>
    <s v="杂木"/>
    <s v="木质"/>
    <s v="复合木"/>
    <s v="长沙"/>
    <n v="4039"/>
    <n v="780"/>
    <n v="7.1054034881274553E-6"/>
    <s v="不含税"/>
    <n v="5000"/>
    <x v="3"/>
    <x v="12"/>
  </r>
  <r>
    <s v="实木"/>
    <s v="木质"/>
    <s v="复合木"/>
    <s v="湖南"/>
    <n v="4300"/>
    <n v="900"/>
    <n v="7.7009100237603195E-6"/>
    <s v="不含税"/>
    <n v="2000"/>
    <x v="3"/>
    <x v="12"/>
  </r>
  <r>
    <s v="稻壳"/>
    <s v="作物"/>
    <s v="谷壳"/>
    <s v="益阳"/>
    <n v="3500"/>
    <n v="550"/>
    <n v="5.4545229728041789E-6"/>
    <s v="含税"/>
    <n v="100"/>
    <x v="3"/>
    <x v="12"/>
  </r>
  <r>
    <s v="原松木"/>
    <s v="木质"/>
    <s v="松柏"/>
    <s v="湘西州"/>
    <n v="4100"/>
    <n v="1500"/>
    <n v="1.2699000269278022E-5"/>
    <s v="含税"/>
    <n v="500"/>
    <x v="3"/>
    <x v="12"/>
  </r>
  <r>
    <s v="木材"/>
    <s v="木质"/>
    <s v="复合木"/>
    <s v="株洲"/>
    <n v="4300"/>
    <n v="950"/>
    <n v="7.5027734574422132E-6"/>
    <s v="含税"/>
    <n v="600"/>
    <x v="4"/>
    <x v="12"/>
  </r>
  <r>
    <s v="木屑"/>
    <s v="木质"/>
    <s v="复合木"/>
    <s v="郴州"/>
    <n v="3914"/>
    <n v="1200"/>
    <n v="1.1036540812421248E-5"/>
    <s v="不含税"/>
    <n v="500"/>
    <x v="4"/>
    <x v="12"/>
  </r>
  <r>
    <s v="生活垃圾"/>
    <s v="其他"/>
    <s v="其他"/>
    <s v="湖南"/>
    <n v="3800"/>
    <n v="550"/>
    <n v="5.2101669751971976E-6"/>
    <s v="不含税"/>
    <n v="3000"/>
    <x v="4"/>
    <x v="12"/>
  </r>
  <r>
    <s v="杂木屑"/>
    <s v="木质"/>
    <s v="其他木"/>
    <s v="郴州"/>
    <n v="3900"/>
    <n v="1000"/>
    <n v="9.2301326367129834E-6"/>
    <s v="不含税"/>
    <n v="150"/>
    <x v="4"/>
    <x v="12"/>
  </r>
  <r>
    <s v="杉木"/>
    <s v="木质"/>
    <s v="杉木"/>
    <s v="永州市"/>
    <n v="4075"/>
    <n v="900"/>
    <n v="7.5003508634940561E-6"/>
    <s v="含税"/>
    <n v="1000"/>
    <x v="4"/>
    <x v="12"/>
  </r>
  <r>
    <s v="纯木屑"/>
    <s v="木质"/>
    <s v="其他木"/>
    <s v="浏阳"/>
    <n v="4300"/>
    <n v="880"/>
    <n v="7.196301399829904E-6"/>
    <s v="不含税"/>
    <n v="3000"/>
    <x v="5"/>
    <x v="12"/>
  </r>
  <r>
    <s v="橡木料"/>
    <s v="木质"/>
    <s v="橡木"/>
    <s v="浏阳"/>
    <n v="4300"/>
    <n v="1050"/>
    <n v="8.5864959884334066E-6"/>
    <s v="不含税"/>
    <n v="2000"/>
    <x v="5"/>
    <x v="12"/>
  </r>
  <r>
    <s v="花生壳"/>
    <s v="作物"/>
    <s v="谷壳"/>
    <s v="松原前郭"/>
    <n v="3900"/>
    <n v="570"/>
    <n v="5.6725706390741624E-6"/>
    <s v="不含税"/>
    <n v="300"/>
    <x v="0"/>
    <x v="13"/>
  </r>
  <r>
    <s v="稻壳"/>
    <s v="作物"/>
    <s v="谷壳"/>
    <s v="吉林"/>
    <n v="3700"/>
    <n v="580"/>
    <n v="5.7397115621217928E-6"/>
    <s v="含税"/>
    <n v="1000"/>
    <x v="0"/>
    <x v="13"/>
  </r>
  <r>
    <s v="花生壳"/>
    <s v="作物"/>
    <s v="谷壳"/>
    <s v="松原"/>
    <n v="3600"/>
    <n v="600"/>
    <n v="6.1025668907616764E-6"/>
    <s v="含税"/>
    <n v="1000"/>
    <x v="0"/>
    <x v="13"/>
  </r>
  <r>
    <s v="稻壳"/>
    <s v="作物"/>
    <s v="谷壳"/>
    <s v="吉林市"/>
    <n v="3400"/>
    <n v="600"/>
    <n v="6.4615414137476583E-6"/>
    <s v="含税"/>
    <n v="5000"/>
    <x v="0"/>
    <x v="13"/>
  </r>
  <r>
    <s v="秸秆"/>
    <s v="作物"/>
    <s v="秸秆"/>
    <s v="伊通县"/>
    <n v="3800"/>
    <n v="450"/>
    <n v="4.5961964319368206E-6"/>
    <s v="不含税"/>
    <n v="500"/>
    <x v="0"/>
    <x v="13"/>
  </r>
  <r>
    <s v="稻壳"/>
    <s v="作物"/>
    <s v="谷壳"/>
    <s v="吉林"/>
    <n v="3700"/>
    <n v="500"/>
    <n v="5.0675571303911172E-6"/>
    <s v="不含税"/>
    <n v="1000"/>
    <x v="1"/>
    <x v="13"/>
  </r>
  <r>
    <s v="稻壳"/>
    <s v="作物"/>
    <s v="谷壳"/>
    <s v="吉林"/>
    <n v="3700"/>
    <n v="500"/>
    <n v="5.0675571303911172E-6"/>
    <s v="不含税"/>
    <n v="1000"/>
    <x v="1"/>
    <x v="13"/>
  </r>
  <r>
    <s v="稻壳"/>
    <s v="作物"/>
    <s v="谷壳"/>
    <s v="吉林"/>
    <n v="3600"/>
    <n v="550"/>
    <n v="5.7291548668588453E-6"/>
    <s v="不含税"/>
    <n v="1000"/>
    <x v="1"/>
    <x v="13"/>
  </r>
  <r>
    <s v="花生壳"/>
    <s v="作物"/>
    <s v="谷壳"/>
    <s v="扶余"/>
    <n v="3800"/>
    <n v="590"/>
    <n v="5.8223564292862139E-6"/>
    <s v="不含税"/>
    <n v="10000"/>
    <x v="1"/>
    <x v="13"/>
  </r>
  <r>
    <s v="稻壳"/>
    <s v="作物"/>
    <s v="谷壳"/>
    <s v="吉林市"/>
    <n v="3400"/>
    <n v="580"/>
    <n v="6.0349487246500204E-6"/>
    <s v="含税"/>
    <n v="1000"/>
    <x v="1"/>
    <x v="13"/>
  </r>
  <r>
    <s v="花生壳"/>
    <s v="作物"/>
    <s v="谷壳"/>
    <s v="扶余"/>
    <n v="3800"/>
    <n v="620"/>
    <n v="6.1184084511143274E-6"/>
    <s v="不含税"/>
    <n v="1000"/>
    <x v="1"/>
    <x v="13"/>
  </r>
  <r>
    <s v="花生壳"/>
    <s v="作物"/>
    <s v="谷壳"/>
    <s v="松原"/>
    <n v="3800"/>
    <n v="630"/>
    <n v="6.2170924583903658E-6"/>
    <s v="不含税"/>
    <n v="1000"/>
    <x v="1"/>
    <x v="13"/>
  </r>
  <r>
    <s v="花生壳"/>
    <s v="作物"/>
    <s v="谷壳"/>
    <s v="吉林省"/>
    <n v="3600"/>
    <n v="600"/>
    <n v="6.2499871274823775E-6"/>
    <s v="不含税"/>
    <n v="2000"/>
    <x v="1"/>
    <x v="13"/>
  </r>
  <r>
    <s v="秸秆"/>
    <s v="作物"/>
    <s v="秸秆"/>
    <s v="九台市"/>
    <n v="3600"/>
    <n v="500"/>
    <n v="4.9135118926748252E-6"/>
    <s v="含税"/>
    <n v="1000"/>
    <x v="1"/>
    <x v="13"/>
  </r>
  <r>
    <s v="秸秆"/>
    <s v="作物"/>
    <s v="秸秆"/>
    <s v="舒兰市"/>
    <n v="3800"/>
    <n v="600"/>
    <n v="5.5858872043040111E-6"/>
    <s v="含税"/>
    <n v="2000"/>
    <x v="1"/>
    <x v="13"/>
  </r>
  <r>
    <s v="芦苇"/>
    <s v="其他"/>
    <s v="其他"/>
    <s v="吉林白城"/>
    <n v="4300"/>
    <n v="850"/>
    <n v="7.4127754302697965E-6"/>
    <s v="不含税"/>
    <n v="400"/>
    <x v="1"/>
    <x v="13"/>
  </r>
  <r>
    <s v="杂木"/>
    <s v="木质"/>
    <s v="复合木"/>
    <s v="吉林松原"/>
    <n v="3800"/>
    <n v="900"/>
    <n v="8.7686682532690655E-6"/>
    <s v="不含税"/>
    <n v="500"/>
    <x v="2"/>
    <x v="13"/>
  </r>
  <r>
    <s v="稻壳"/>
    <s v="作物"/>
    <s v="谷壳"/>
    <s v="吉林"/>
    <n v="3500"/>
    <n v="430"/>
    <n v="4.5485726748703659E-6"/>
    <s v="不含税"/>
    <n v="1500"/>
    <x v="2"/>
    <x v="13"/>
  </r>
  <r>
    <s v="花生壳"/>
    <s v="作物"/>
    <s v="谷壳"/>
    <s v="吉林"/>
    <n v="3800"/>
    <n v="550"/>
    <n v="5.3586305992199842E-6"/>
    <s v="不含税"/>
    <n v="3000"/>
    <x v="2"/>
    <x v="13"/>
  </r>
  <r>
    <s v="稻壳"/>
    <s v="作物"/>
    <s v="谷壳"/>
    <s v="松原"/>
    <n v="3500"/>
    <n v="600"/>
    <n v="5.9875901819267658E-6"/>
    <s v="含税"/>
    <n v="1500"/>
    <x v="2"/>
    <x v="13"/>
  </r>
  <r>
    <s v="樟子松"/>
    <s v="木质"/>
    <s v="松柏"/>
    <s v="四平市"/>
    <n v="4100"/>
    <n v="960"/>
    <n v="8.668862273150555E-6"/>
    <s v="不含税"/>
    <n v="300"/>
    <x v="2"/>
    <x v="13"/>
  </r>
  <r>
    <s v="花生壳"/>
    <s v="作物"/>
    <s v="谷壳"/>
    <s v="松原"/>
    <n v="3100"/>
    <n v="450"/>
    <n v="5.0386355907135372E-6"/>
    <s v="含税"/>
    <n v="2000"/>
    <x v="3"/>
    <x v="13"/>
  </r>
  <r>
    <s v="秸秆"/>
    <s v="作物"/>
    <s v="秸秆"/>
    <s v="乾安县"/>
    <n v="4200"/>
    <n v="550"/>
    <n v="4.8181619593103576E-6"/>
    <s v="不含税"/>
    <n v="800"/>
    <x v="3"/>
    <x v="13"/>
  </r>
  <r>
    <s v="秸秆"/>
    <s v="作物"/>
    <s v="秸秆"/>
    <s v="乾安县"/>
    <n v="4200"/>
    <n v="550"/>
    <n v="4.8181619593103576E-6"/>
    <s v="不含税"/>
    <n v="800"/>
    <x v="3"/>
    <x v="13"/>
  </r>
  <r>
    <s v="玉米秸秆"/>
    <s v="作物"/>
    <s v="秸秆"/>
    <s v="吉林市"/>
    <n v="3200"/>
    <n v="580"/>
    <n v="6.2912963834048194E-6"/>
    <s v="含税"/>
    <n v="2000"/>
    <x v="3"/>
    <x v="13"/>
  </r>
  <r>
    <s v="糠醛渣"/>
    <s v="作物"/>
    <s v="其他作物"/>
    <s v="乾安县"/>
    <n v="4000"/>
    <n v="650"/>
    <n v="5.9789009767805804E-6"/>
    <s v="不含税"/>
    <n v="150"/>
    <x v="3"/>
    <x v="13"/>
  </r>
  <r>
    <s v="糠醛渣"/>
    <s v="作物"/>
    <s v="其他作物"/>
    <s v="乾安县"/>
    <n v="4000"/>
    <n v="650"/>
    <n v="5.9789009767805804E-6"/>
    <s v="不含税"/>
    <n v="150"/>
    <x v="3"/>
    <x v="13"/>
  </r>
  <r>
    <s v="松木"/>
    <s v="木质"/>
    <s v="松柏"/>
    <s v="长春"/>
    <n v="4153"/>
    <n v="900"/>
    <n v="7.8010511810408325E-6"/>
    <s v="不含税"/>
    <n v="4000"/>
    <x v="4"/>
    <x v="13"/>
  </r>
  <r>
    <s v="落叶松"/>
    <s v="木质"/>
    <s v="松柏"/>
    <s v="长春"/>
    <n v="4146"/>
    <n v="950"/>
    <n v="8.2483457354128327E-6"/>
    <s v="不含税"/>
    <n v="1000"/>
    <x v="4"/>
    <x v="13"/>
  </r>
  <r>
    <s v="木屑"/>
    <s v="木质"/>
    <s v="复合木"/>
    <s v="江阴"/>
    <n v="4300"/>
    <n v="860"/>
    <n v="7.3230802689140123E-6"/>
    <s v="含税"/>
    <n v="6000"/>
    <x v="0"/>
    <x v="14"/>
  </r>
  <r>
    <s v="木屑"/>
    <s v="木质"/>
    <s v="复合木"/>
    <s v="丰县"/>
    <n v="4200"/>
    <n v="830"/>
    <n v="7.6700547864173185E-6"/>
    <s v="不含税"/>
    <n v="600"/>
    <x v="0"/>
    <x v="14"/>
  </r>
  <r>
    <s v="硬杂木"/>
    <s v="木质"/>
    <s v="复合木"/>
    <s v="江阴"/>
    <n v="4200"/>
    <n v="850"/>
    <n v="7.8548753836803853E-6"/>
    <s v="不含税"/>
    <n v="200"/>
    <x v="0"/>
    <x v="14"/>
  </r>
  <r>
    <s v="木屑"/>
    <s v="木质"/>
    <s v="复合木"/>
    <s v="南通"/>
    <n v="3900"/>
    <n v="800"/>
    <n v="7.9615026513321567E-6"/>
    <s v="不含税"/>
    <n v="100"/>
    <x v="0"/>
    <x v="14"/>
  </r>
  <r>
    <s v="稻壳"/>
    <s v="作物"/>
    <s v="谷壳"/>
    <s v="-"/>
    <n v="3500"/>
    <n v="550"/>
    <n v="5.7538487827181527E-6"/>
    <s v="含税"/>
    <n v="1000"/>
    <x v="0"/>
    <x v="14"/>
  </r>
  <r>
    <s v="稻壳"/>
    <s v="作物"/>
    <s v="谷壳"/>
    <s v="江苏"/>
    <n v="3400"/>
    <n v="550"/>
    <n v="6.2784644070248073E-6"/>
    <s v="不含税"/>
    <n v="1000"/>
    <x v="0"/>
    <x v="14"/>
  </r>
  <r>
    <s v="稻壳"/>
    <s v="作物"/>
    <s v="谷壳"/>
    <s v="宿迁"/>
    <n v="3500"/>
    <n v="570"/>
    <n v="6.3208644263969233E-6"/>
    <s v="不含税"/>
    <n v="2000"/>
    <x v="0"/>
    <x v="14"/>
  </r>
  <r>
    <s v="红木"/>
    <s v="木质"/>
    <s v="红木"/>
    <s v="海门"/>
    <n v="4200"/>
    <n v="980"/>
    <n v="8.5435936470663474E-6"/>
    <s v="含税"/>
    <n v="50"/>
    <x v="0"/>
    <x v="14"/>
  </r>
  <r>
    <s v="木屑稻壳"/>
    <s v="其他"/>
    <s v="木料"/>
    <s v="常州"/>
    <n v="4200"/>
    <n v="950"/>
    <n v="8.2820550660337027E-6"/>
    <s v="含税"/>
    <n v="3000"/>
    <x v="0"/>
    <x v="14"/>
  </r>
  <r>
    <s v="纯木"/>
    <s v="木质"/>
    <s v="其他木"/>
    <s v="宿迁市沭阳"/>
    <n v="4100"/>
    <n v="800"/>
    <n v="7.1444685550380601E-6"/>
    <s v="含税"/>
    <n v="1000"/>
    <x v="0"/>
    <x v="14"/>
  </r>
  <r>
    <s v="胡桃木"/>
    <s v="木质"/>
    <s v="其他木"/>
    <s v="南通"/>
    <n v="4200"/>
    <n v="900"/>
    <n v="8.3169268768380557E-6"/>
    <s v="不含税"/>
    <n v="1000"/>
    <x v="0"/>
    <x v="14"/>
  </r>
  <r>
    <s v="松木刨花"/>
    <s v="木质"/>
    <s v="松柏"/>
    <s v="邳州市"/>
    <n v="4500"/>
    <n v="690"/>
    <n v="5.951223231870788E-6"/>
    <s v="不含税"/>
    <n v="500"/>
    <x v="0"/>
    <x v="14"/>
  </r>
  <r>
    <s v="松木"/>
    <s v="木质"/>
    <s v="松柏"/>
    <s v="-"/>
    <n v="4000"/>
    <n v="760"/>
    <n v="6.9569262554683113E-6"/>
    <s v="含税"/>
    <n v="2000"/>
    <x v="0"/>
    <x v="14"/>
  </r>
  <r>
    <s v="红松"/>
    <s v="木质"/>
    <s v="松柏"/>
    <s v="江苏"/>
    <n v="4200"/>
    <n v="760"/>
    <n v="7.0231826959965812E-6"/>
    <s v="不含税"/>
    <n v="1500"/>
    <x v="0"/>
    <x v="14"/>
  </r>
  <r>
    <s v="松木"/>
    <s v="木质"/>
    <s v="松柏"/>
    <s v="南通"/>
    <n v="4200"/>
    <n v="810"/>
    <n v="7.48523418915425E-6"/>
    <s v="不含税"/>
    <n v="2000"/>
    <x v="0"/>
    <x v="14"/>
  </r>
  <r>
    <s v="松木"/>
    <s v="木质"/>
    <s v="松柏"/>
    <s v="南京六合"/>
    <n v="4300"/>
    <n v="880"/>
    <n v="7.4933844612143378E-6"/>
    <s v="含税"/>
    <n v="500"/>
    <x v="0"/>
    <x v="14"/>
  </r>
  <r>
    <s v="松木"/>
    <s v="木质"/>
    <s v="松柏"/>
    <s v="盐城大丰"/>
    <n v="4100"/>
    <n v="800"/>
    <n v="7.5731366683403438E-6"/>
    <s v="不含税"/>
    <n v="2000"/>
    <x v="0"/>
    <x v="14"/>
  </r>
  <r>
    <s v="樟子松"/>
    <s v="木质"/>
    <s v="松柏"/>
    <s v="江苏宿迁"/>
    <n v="4500"/>
    <n v="900"/>
    <n v="7.7624650850488519E-6"/>
    <s v="不含税"/>
    <n v="2000"/>
    <x v="0"/>
    <x v="14"/>
  </r>
  <r>
    <s v="松木木屑"/>
    <s v="木质"/>
    <s v="松柏"/>
    <s v="江苏"/>
    <n v="3900"/>
    <n v="780"/>
    <n v="7.7624650850488536E-6"/>
    <s v="不含税"/>
    <n v="5000"/>
    <x v="0"/>
    <x v="14"/>
  </r>
  <r>
    <s v="松木"/>
    <s v="木质"/>
    <s v="松柏"/>
    <s v="常州"/>
    <n v="4100"/>
    <n v="880"/>
    <n v="8.3304503351743787E-6"/>
    <s v="不含税"/>
    <n v="1000"/>
    <x v="0"/>
    <x v="14"/>
  </r>
  <r>
    <s v="废木材"/>
    <s v="木质"/>
    <s v="复合木"/>
    <s v="江苏"/>
    <n v="4300"/>
    <n v="800"/>
    <n v="6.9767298167245141E-6"/>
    <s v="不含税"/>
    <n v="80"/>
    <x v="1"/>
    <x v="14"/>
  </r>
  <r>
    <s v="木质"/>
    <s v="木质"/>
    <s v="复合木"/>
    <s v="南通"/>
    <n v="4800"/>
    <n v="900"/>
    <n v="7.0312355184176745E-6"/>
    <s v="不含税"/>
    <n v="1000"/>
    <x v="1"/>
    <x v="14"/>
  </r>
  <r>
    <s v="木屑"/>
    <s v="木质"/>
    <s v="复合木"/>
    <s v="江苏"/>
    <n v="4200"/>
    <n v="850"/>
    <n v="7.5892700833714573E-6"/>
    <s v="不含税"/>
    <n v="500"/>
    <x v="1"/>
    <x v="14"/>
  </r>
  <r>
    <s v="木屑"/>
    <s v="木质"/>
    <s v="复合木"/>
    <s v="徐州"/>
    <n v="4200"/>
    <n v="850"/>
    <n v="7.5892700833714573E-6"/>
    <s v="不含税"/>
    <n v="700"/>
    <x v="1"/>
    <x v="14"/>
  </r>
  <r>
    <s v="木屑"/>
    <s v="木质"/>
    <s v="复合木"/>
    <s v="-"/>
    <n v="4100"/>
    <n v="900"/>
    <n v="8.2316903630255687E-6"/>
    <s v="不含税"/>
    <n v="500"/>
    <x v="1"/>
    <x v="14"/>
  </r>
  <r>
    <s v="木屑"/>
    <s v="木质"/>
    <s v="复合木"/>
    <s v="连云港"/>
    <n v="4000"/>
    <n v="1000"/>
    <n v="8.8443214068146832E-6"/>
    <s v="含税"/>
    <n v="6000"/>
    <x v="1"/>
    <x v="14"/>
  </r>
  <r>
    <s v="杂木"/>
    <s v="木质"/>
    <s v="复合木"/>
    <s v="江阴"/>
    <n v="4000"/>
    <n v="990"/>
    <n v="9.2812308843113303E-6"/>
    <s v="不含税"/>
    <n v="3000"/>
    <x v="1"/>
    <x v="14"/>
  </r>
  <r>
    <s v="杂木"/>
    <s v="木质"/>
    <s v="复合木"/>
    <s v="扬州"/>
    <n v="4400"/>
    <n v="1250"/>
    <n v="1.0653387149117687E-5"/>
    <s v="不含税"/>
    <n v="400"/>
    <x v="1"/>
    <x v="14"/>
  </r>
  <r>
    <s v="稻壳"/>
    <s v="作物"/>
    <s v="谷壳"/>
    <s v="南通"/>
    <n v="3800"/>
    <n v="600"/>
    <n v="5.5858872043040111E-6"/>
    <s v="含税"/>
    <n v="1200"/>
    <x v="1"/>
    <x v="14"/>
  </r>
  <r>
    <s v="稻壳"/>
    <s v="作物"/>
    <s v="谷壳"/>
    <s v="徐州"/>
    <n v="3500"/>
    <n v="540"/>
    <n v="5.7857023694408289E-6"/>
    <s v="不含税"/>
    <n v="1500"/>
    <x v="1"/>
    <x v="14"/>
  </r>
  <r>
    <s v="稻壳"/>
    <s v="作物"/>
    <s v="谷壳"/>
    <s v="盐城"/>
    <n v="3500"/>
    <n v="550"/>
    <n v="5.8928450059119557E-6"/>
    <s v="不含税"/>
    <n v="1500"/>
    <x v="1"/>
    <x v="14"/>
  </r>
  <r>
    <s v="锯末"/>
    <s v="其他"/>
    <s v="木料"/>
    <s v="无锡"/>
    <n v="4000"/>
    <n v="800"/>
    <n v="7.4999845529788525E-6"/>
    <s v="不含税"/>
    <n v="2000"/>
    <x v="1"/>
    <x v="14"/>
  </r>
  <r>
    <s v="锯末"/>
    <s v="其他"/>
    <s v="木料"/>
    <s v="天津"/>
    <n v="5000"/>
    <n v="1100"/>
    <n v="7.7830028379969238E-6"/>
    <s v="含税"/>
    <n v="5000"/>
    <x v="1"/>
    <x v="14"/>
  </r>
  <r>
    <s v="拆迁木料"/>
    <s v="其他"/>
    <s v="木料"/>
    <s v="淮安市"/>
    <n v="3829"/>
    <n v="800"/>
    <n v="7.8349277126966328E-6"/>
    <s v="不含税"/>
    <n v="2500"/>
    <x v="1"/>
    <x v="14"/>
  </r>
  <r>
    <s v="锯末"/>
    <s v="其他"/>
    <s v="木料"/>
    <s v="宿迁"/>
    <n v="4200"/>
    <n v="1050"/>
    <n v="9.3749806912235654E-6"/>
    <s v="不含税"/>
    <n v="300"/>
    <x v="1"/>
    <x v="14"/>
  </r>
  <r>
    <s v="纯木屑"/>
    <s v="木质"/>
    <s v="其他木"/>
    <s v="南京"/>
    <n v="4500"/>
    <n v="900"/>
    <n v="7.4999845529788525E-6"/>
    <s v="不含税"/>
    <n v="800"/>
    <x v="1"/>
    <x v="14"/>
  </r>
  <r>
    <s v="木材边角料"/>
    <s v="木质"/>
    <s v="其他木"/>
    <s v="泰州"/>
    <n v="4094"/>
    <n v="900"/>
    <n v="7.7771267866470112E-6"/>
    <s v="含税"/>
    <n v="6000"/>
    <x v="1"/>
    <x v="14"/>
  </r>
  <r>
    <s v="纯木屑"/>
    <s v="木质"/>
    <s v="其他木"/>
    <s v="江苏"/>
    <n v="4500"/>
    <n v="1300"/>
    <n v="1.0833311020969453E-5"/>
    <s v="不含税"/>
    <n v="600"/>
    <x v="1"/>
    <x v="14"/>
  </r>
  <r>
    <s v="松木"/>
    <s v="木质"/>
    <s v="松柏"/>
    <s v="沭阳"/>
    <n v="4300"/>
    <n v="950"/>
    <n v="8.2848666573603606E-6"/>
    <s v="不含税"/>
    <n v="1000"/>
    <x v="1"/>
    <x v="14"/>
  </r>
  <r>
    <s v="松木"/>
    <s v="木质"/>
    <s v="松柏"/>
    <s v="连云港"/>
    <n v="4200"/>
    <n v="1000"/>
    <n v="8.4231632445854134E-6"/>
    <s v="含税"/>
    <n v="2000"/>
    <x v="1"/>
    <x v="14"/>
  </r>
  <r>
    <s v="纯松木木屑"/>
    <s v="木质"/>
    <s v="松柏"/>
    <s v="淮安洪泽"/>
    <n v="4100"/>
    <n v="950"/>
    <n v="8.6890064943047677E-6"/>
    <s v="不含税"/>
    <n v="2000"/>
    <x v="1"/>
    <x v="14"/>
  </r>
  <r>
    <s v="松木"/>
    <s v="木质"/>
    <s v="松柏"/>
    <s v="宿迁"/>
    <n v="4000"/>
    <n v="930"/>
    <n v="8.7187320428379164E-6"/>
    <s v="不含税"/>
    <n v="600"/>
    <x v="1"/>
    <x v="14"/>
  </r>
  <r>
    <s v="松木"/>
    <s v="木质"/>
    <s v="松柏"/>
    <s v="宿迁"/>
    <n v="4500"/>
    <n v="1250"/>
    <n v="1.0416645212470628E-5"/>
    <s v="不含税"/>
    <n v="10"/>
    <x v="1"/>
    <x v="14"/>
  </r>
  <r>
    <s v="硬杂木"/>
    <s v="木质"/>
    <s v="复合木"/>
    <s v="张家港"/>
    <n v="4200"/>
    <n v="210"/>
    <n v="1.8511632979123584E-6"/>
    <s v="不含税"/>
    <n v="3000"/>
    <x v="2"/>
    <x v="14"/>
  </r>
  <r>
    <s v="木质"/>
    <s v="木质"/>
    <s v="复合木"/>
    <s v="嘉兴"/>
    <n v="4100"/>
    <n v="650"/>
    <n v="5.869542164112355E-6"/>
    <s v="不含税"/>
    <n v="8000"/>
    <x v="2"/>
    <x v="14"/>
  </r>
  <r>
    <s v="木屑"/>
    <s v="木质"/>
    <s v="复合木"/>
    <s v="江苏"/>
    <n v="3700"/>
    <n v="800"/>
    <n v="7.5519155447724967E-6"/>
    <s v="含税"/>
    <n v="1000"/>
    <x v="2"/>
    <x v="14"/>
  </r>
  <r>
    <s v="木屑"/>
    <s v="木质"/>
    <s v="复合木"/>
    <s v="常州"/>
    <n v="4001"/>
    <n v="850"/>
    <n v="7.8654776467158436E-6"/>
    <s v="不含税"/>
    <n v="900"/>
    <x v="2"/>
    <x v="14"/>
  </r>
  <r>
    <s v="杂木"/>
    <s v="木质"/>
    <s v="复合木"/>
    <s v="江苏"/>
    <n v="4000"/>
    <n v="850"/>
    <n v="7.8674440161275215E-6"/>
    <s v="不含税"/>
    <n v="3000"/>
    <x v="2"/>
    <x v="14"/>
  </r>
  <r>
    <s v="实木"/>
    <s v="木质"/>
    <s v="复合木"/>
    <s v="宜兴"/>
    <n v="4200"/>
    <n v="950"/>
    <n v="7.9002926011533699E-6"/>
    <s v="含税"/>
    <n v="600"/>
    <x v="2"/>
    <x v="14"/>
  </r>
  <r>
    <s v="木屑"/>
    <s v="木质"/>
    <s v="复合木"/>
    <s v="徐州"/>
    <n v="4200"/>
    <n v="950"/>
    <n v="8.3743101572225722E-6"/>
    <s v="不含税"/>
    <n v="1000"/>
    <x v="2"/>
    <x v="14"/>
  </r>
  <r>
    <s v="硬杂木"/>
    <s v="木质"/>
    <s v="复合木"/>
    <s v="无锡"/>
    <n v="4200"/>
    <n v="950"/>
    <n v="8.3743101572225722E-6"/>
    <s v="不含税"/>
    <n v="2000"/>
    <x v="2"/>
    <x v="14"/>
  </r>
  <r>
    <s v="杂木 红木"/>
    <s v="木质"/>
    <s v="复合木"/>
    <s v="靖江"/>
    <n v="4300"/>
    <n v="1050"/>
    <n v="9.0405649432929132E-6"/>
    <s v="不含税"/>
    <n v="3000"/>
    <x v="2"/>
    <x v="14"/>
  </r>
  <r>
    <s v="木屑"/>
    <s v="木质"/>
    <s v="复合木"/>
    <s v="徐州"/>
    <n v="4000"/>
    <n v="1100"/>
    <n v="9.605092583507518E-6"/>
    <s v="含税"/>
    <n v="1000"/>
    <x v="2"/>
    <x v="14"/>
  </r>
  <r>
    <s v="稻壳"/>
    <s v="作物"/>
    <s v="谷壳"/>
    <s v="高邮"/>
    <n v="3596"/>
    <n v="580"/>
    <n v="5.6334853862214191E-6"/>
    <s v="含税"/>
    <n v="1000"/>
    <x v="2"/>
    <x v="14"/>
  </r>
  <r>
    <s v="稻壳"/>
    <s v="作物"/>
    <s v="谷壳"/>
    <s v="淮安"/>
    <n v="3600"/>
    <n v="560"/>
    <n v="5.7591747046162262E-6"/>
    <s v="不含税"/>
    <n v="800"/>
    <x v="2"/>
    <x v="14"/>
  </r>
  <r>
    <s v="稻壳"/>
    <s v="作物"/>
    <s v="谷壳"/>
    <s v="泰州"/>
    <n v="3500"/>
    <n v="570"/>
    <n v="6.0295033132002531E-6"/>
    <s v="不含税"/>
    <n v="1500"/>
    <x v="2"/>
    <x v="14"/>
  </r>
  <r>
    <s v="稻壳"/>
    <s v="作物"/>
    <s v="谷壳"/>
    <s v="江苏"/>
    <n v="3600"/>
    <n v="630"/>
    <n v="6.11233164405024E-6"/>
    <s v="含税"/>
    <n v="1000"/>
    <x v="2"/>
    <x v="14"/>
  </r>
  <r>
    <s v="稻壳"/>
    <s v="作物"/>
    <s v="谷壳"/>
    <s v="宿豫区"/>
    <n v="3500"/>
    <n v="600"/>
    <n v="6.346845592842371E-6"/>
    <s v="不含税"/>
    <n v="1500"/>
    <x v="2"/>
    <x v="14"/>
  </r>
  <r>
    <s v="稻壳"/>
    <s v="作物"/>
    <s v="谷壳"/>
    <s v="宿迁"/>
    <n v="3500"/>
    <n v="750"/>
    <n v="7.4844877274084572E-6"/>
    <s v="含税"/>
    <n v="1000"/>
    <x v="2"/>
    <x v="14"/>
  </r>
  <r>
    <s v="红木"/>
    <s v="木质"/>
    <s v="红木"/>
    <s v="江阴"/>
    <n v="4800"/>
    <n v="1050"/>
    <n v="8.0988394283665685E-6"/>
    <s v="不含税"/>
    <n v="1500"/>
    <x v="2"/>
    <x v="14"/>
  </r>
  <r>
    <s v="红木"/>
    <s v="木质"/>
    <s v="红木"/>
    <s v="金湖"/>
    <n v="4200"/>
    <n v="1100"/>
    <n v="9.1477072223881137E-6"/>
    <s v="含税"/>
    <n v="1000"/>
    <x v="2"/>
    <x v="14"/>
  </r>
  <r>
    <s v="锯木"/>
    <s v="其他"/>
    <s v="木料"/>
    <s v="淮安"/>
    <n v="4200"/>
    <n v="950"/>
    <n v="8.3743101572225722E-6"/>
    <s v="不含税"/>
    <n v="800"/>
    <x v="2"/>
    <x v="14"/>
  </r>
  <r>
    <s v="纯木"/>
    <s v="木质"/>
    <s v="其他木"/>
    <s v="徐州"/>
    <n v="4300"/>
    <n v="850"/>
    <n v="6.90429488032253E-6"/>
    <s v="含税"/>
    <n v="1000"/>
    <x v="2"/>
    <x v="14"/>
  </r>
  <r>
    <s v="纯木"/>
    <s v="木质"/>
    <s v="其他木"/>
    <s v="沭阳"/>
    <n v="4049"/>
    <n v="850"/>
    <n v="7.7722341478167678E-6"/>
    <s v="不含税"/>
    <n v="10000"/>
    <x v="2"/>
    <x v="14"/>
  </r>
  <r>
    <s v="榉木"/>
    <s v="木质"/>
    <s v="其他木"/>
    <s v="徐州"/>
    <n v="4000"/>
    <n v="1000"/>
    <n v="9.2558164895617916E-6"/>
    <s v="不含税"/>
    <n v="1000"/>
    <x v="2"/>
    <x v="14"/>
  </r>
  <r>
    <s v="松木"/>
    <s v="木质"/>
    <s v="松柏"/>
    <s v="连云港"/>
    <n v="4500"/>
    <n v="800"/>
    <n v="6.581913948132829E-6"/>
    <s v="不含税"/>
    <n v="600"/>
    <x v="2"/>
    <x v="14"/>
  </r>
  <r>
    <s v="松木"/>
    <s v="木质"/>
    <s v="松柏"/>
    <s v="江苏"/>
    <n v="4700"/>
    <n v="950"/>
    <n v="7.0598359414562039E-6"/>
    <s v="含税"/>
    <n v="3000"/>
    <x v="2"/>
    <x v="14"/>
  </r>
  <r>
    <s v="松木"/>
    <s v="木质"/>
    <s v="松柏"/>
    <s v="宿迁市"/>
    <n v="4000"/>
    <n v="950"/>
    <n v="8.2953072312110388E-6"/>
    <s v="含税"/>
    <n v="1000"/>
    <x v="2"/>
    <x v="14"/>
  </r>
  <r>
    <s v="松木"/>
    <s v="木质"/>
    <s v="松柏"/>
    <s v="宿迁市"/>
    <n v="4500"/>
    <n v="1150"/>
    <n v="9.4615013004409433E-6"/>
    <s v="不含税"/>
    <n v="800"/>
    <x v="2"/>
    <x v="14"/>
  </r>
  <r>
    <s v="樟子松"/>
    <s v="木质"/>
    <s v="松柏"/>
    <s v="宿迁"/>
    <n v="4600"/>
    <n v="1200"/>
    <n v="9.6582432934557803E-6"/>
    <s v="不含税"/>
    <n v="600"/>
    <x v="2"/>
    <x v="14"/>
  </r>
  <r>
    <s v="木料"/>
    <s v="木质"/>
    <s v="复合木"/>
    <s v="盐城大丰"/>
    <n v="4200"/>
    <n v="550"/>
    <n v="4.8181619593103576E-6"/>
    <s v="不含税"/>
    <n v="2000"/>
    <x v="3"/>
    <x v="14"/>
  </r>
  <r>
    <s v="木料"/>
    <s v="木质"/>
    <s v="复合木"/>
    <s v="盐城"/>
    <n v="3900"/>
    <n v="750"/>
    <n v="7.0756224577284984E-6"/>
    <s v="不含税"/>
    <n v="2000"/>
    <x v="3"/>
    <x v="14"/>
  </r>
  <r>
    <s v="稻壳"/>
    <s v="作物"/>
    <s v="谷壳"/>
    <s v="宿迁市"/>
    <n v="3500"/>
    <n v="500"/>
    <n v="5.2561766828840268E-6"/>
    <s v="不含税"/>
    <n v="1000"/>
    <x v="3"/>
    <x v="14"/>
  </r>
  <r>
    <s v="稻壳"/>
    <s v="作物"/>
    <s v="谷壳"/>
    <s v="淮安市"/>
    <n v="3400"/>
    <n v="520"/>
    <n v="5.6272009193228997E-6"/>
    <s v="不含税"/>
    <n v="10000"/>
    <x v="3"/>
    <x v="14"/>
  </r>
  <r>
    <s v="纯木屑"/>
    <s v="木质"/>
    <s v="其他木"/>
    <s v="徐州"/>
    <n v="4000"/>
    <n v="750"/>
    <n v="6.5082376380049866E-6"/>
    <s v="含税"/>
    <n v="1000"/>
    <x v="3"/>
    <x v="14"/>
  </r>
  <r>
    <s v="玉米芯"/>
    <s v="作物"/>
    <s v="其他作物"/>
    <s v="南通市"/>
    <n v="3800"/>
    <n v="550"/>
    <n v="5.0239027381091121E-6"/>
    <s v="含税"/>
    <n v="300"/>
    <x v="3"/>
    <x v="14"/>
  </r>
  <r>
    <s v="松木"/>
    <s v="木质"/>
    <s v="松柏"/>
    <s v="宿迁"/>
    <n v="4250"/>
    <n v="820"/>
    <n v="7.0989303905304275E-6"/>
    <s v="不含税"/>
    <n v="600"/>
    <x v="3"/>
    <x v="14"/>
  </r>
  <r>
    <s v="松木"/>
    <s v="木质"/>
    <s v="松柏"/>
    <s v="沭阳"/>
    <n v="4058"/>
    <n v="800"/>
    <n v="7.2534720118655867E-6"/>
    <s v="不含税"/>
    <n v="1000"/>
    <x v="3"/>
    <x v="14"/>
  </r>
  <r>
    <s v="木片"/>
    <s v="木质"/>
    <s v="复合木"/>
    <s v="盐城"/>
    <n v="4230"/>
    <n v="780"/>
    <n v="6.2621132701906627E-6"/>
    <s v="含税"/>
    <n v="800"/>
    <x v="4"/>
    <x v="14"/>
  </r>
  <r>
    <s v="杂木"/>
    <s v="木质"/>
    <s v="复合木"/>
    <s v="江苏"/>
    <n v="3900"/>
    <n v="720"/>
    <n v="6.645695498433349E-6"/>
    <s v="不含税"/>
    <n v="2000"/>
    <x v="4"/>
    <x v="14"/>
  </r>
  <r>
    <s v="木屑"/>
    <s v="木质"/>
    <s v="复合木"/>
    <s v="江苏"/>
    <n v="4300"/>
    <n v="1000"/>
    <n v="7.8976562709918033E-6"/>
    <s v="含税"/>
    <n v="3000"/>
    <x v="4"/>
    <x v="14"/>
  </r>
  <r>
    <s v="稻壳"/>
    <s v="作物"/>
    <s v="谷壳"/>
    <s v="江苏"/>
    <n v="360"/>
    <n v="1000"/>
    <n v="9.9993103564390655E-5"/>
    <s v="不含税"/>
    <n v="1000"/>
    <x v="4"/>
    <x v="14"/>
  </r>
  <r>
    <s v="生物质"/>
    <s v="其他"/>
    <s v="其他"/>
    <s v="江苏"/>
    <n v="4200"/>
    <n v="1050"/>
    <n v="8.9993793207951599E-6"/>
    <s v="不含税"/>
    <n v="500"/>
    <x v="4"/>
    <x v="14"/>
  </r>
  <r>
    <s v="生物质"/>
    <s v="其他"/>
    <s v="其他"/>
    <s v="江苏"/>
    <n v="4300"/>
    <n v="1100"/>
    <n v="9.2086672119764428E-6"/>
    <s v="不含税"/>
    <n v="1500"/>
    <x v="4"/>
    <x v="14"/>
  </r>
  <r>
    <s v="纯木质"/>
    <s v="木质"/>
    <s v="其他木"/>
    <s v="徐州"/>
    <n v="3800"/>
    <n v="760"/>
    <n v="7.1995034566361269E-6"/>
    <s v="不含税"/>
    <n v="1500"/>
    <x v="4"/>
    <x v="14"/>
  </r>
  <r>
    <s v="松木"/>
    <s v="木质"/>
    <s v="松柏"/>
    <s v="徐州"/>
    <n v="4200"/>
    <n v="1200"/>
    <n v="1.0285004938051611E-5"/>
    <s v="不含税"/>
    <n v="1500"/>
    <x v="4"/>
    <x v="14"/>
  </r>
  <r>
    <s v="杂木"/>
    <s v="木质"/>
    <s v="复合木"/>
    <s v="徐州"/>
    <n v="4200"/>
    <n v="1000"/>
    <n v="7.8984154259751967E-6"/>
    <s v="含税"/>
    <n v="5000"/>
    <x v="5"/>
    <x v="14"/>
  </r>
  <r>
    <s v="红木杂木"/>
    <s v="木质"/>
    <s v="复合木"/>
    <s v="如皋"/>
    <n v="4305"/>
    <n v="1000"/>
    <n v="8.168117416130445E-6"/>
    <s v="不含税"/>
    <n v="400"/>
    <x v="5"/>
    <x v="14"/>
  </r>
  <r>
    <s v="实木"/>
    <s v="木质"/>
    <s v="复合木"/>
    <s v="江苏南通"/>
    <n v="4500"/>
    <n v="1200"/>
    <n v="9.3769987937177524E-6"/>
    <s v="不含税"/>
    <n v="1500"/>
    <x v="5"/>
    <x v="14"/>
  </r>
  <r>
    <s v="稻壳"/>
    <s v="作物"/>
    <s v="谷壳"/>
    <s v="连云港"/>
    <n v="3900"/>
    <n v="800"/>
    <n v="6.8047886746863218E-6"/>
    <s v="含税"/>
    <n v="600"/>
    <x v="5"/>
    <x v="14"/>
  </r>
  <r>
    <s v="红木"/>
    <s v="木质"/>
    <s v="红木"/>
    <s v="如皋市"/>
    <n v="4305"/>
    <n v="1000"/>
    <n v="8.168117416130445E-6"/>
    <s v="不含税"/>
    <n v="300"/>
    <x v="5"/>
    <x v="14"/>
  </r>
  <r>
    <s v="小麦秸秆"/>
    <s v="作物"/>
    <s v="秸秆"/>
    <s v="徐州"/>
    <n v="3800"/>
    <n v="800"/>
    <n v="6.983862060862278E-6"/>
    <s v="含税"/>
    <n v="5000"/>
    <x v="5"/>
    <x v="14"/>
  </r>
  <r>
    <s v="生物质燃料"/>
    <s v="其他"/>
    <s v="其他"/>
    <s v="江苏邳州"/>
    <n v="3800"/>
    <n v="960"/>
    <n v="8.3806344730347333E-6"/>
    <s v="含税"/>
    <n v="1000"/>
    <x v="5"/>
    <x v="14"/>
  </r>
  <r>
    <s v="松木"/>
    <s v="木质"/>
    <s v="松柏"/>
    <s v="徐州"/>
    <n v="4500"/>
    <n v="1200"/>
    <n v="8.8462252770922192E-6"/>
    <s v="含税"/>
    <n v="5000"/>
    <x v="5"/>
    <x v="14"/>
  </r>
  <r>
    <s v="松木木屑"/>
    <s v="木质"/>
    <s v="松柏"/>
    <s v="泰州"/>
    <n v="4300"/>
    <n v="1250"/>
    <n v="1.0222019033849295E-5"/>
    <s v="不含税"/>
    <n v="10000"/>
    <x v="5"/>
    <x v="14"/>
  </r>
  <r>
    <s v="杂木"/>
    <s v="木质"/>
    <s v="复合木"/>
    <s v="南昌市"/>
    <n v="4100"/>
    <n v="880"/>
    <n v="7.8589154105418648E-6"/>
    <s v="含税"/>
    <n v="1000"/>
    <x v="0"/>
    <x v="15"/>
  </r>
  <r>
    <s v="橡木"/>
    <s v="木质"/>
    <s v="橡木"/>
    <s v="赣州"/>
    <n v="4500"/>
    <n v="850"/>
    <n v="7.3312170247683615E-6"/>
    <s v="不含税"/>
    <n v="1000"/>
    <x v="0"/>
    <x v="15"/>
  </r>
  <r>
    <s v="杂木"/>
    <s v="木质"/>
    <s v="复合木"/>
    <s v="南昌"/>
    <n v="4300"/>
    <n v="850"/>
    <n v="7.4127754302697965E-6"/>
    <s v="不含税"/>
    <n v="800"/>
    <x v="1"/>
    <x v="15"/>
  </r>
  <r>
    <s v="木屑"/>
    <s v="木质"/>
    <s v="复合木"/>
    <s v="江西省抚州市宜黄县"/>
    <n v="4200"/>
    <n v="950"/>
    <n v="8.002005082356142E-6"/>
    <s v="含税"/>
    <n v="1000"/>
    <x v="1"/>
    <x v="15"/>
  </r>
  <r>
    <s v="实木刨花"/>
    <s v="其他"/>
    <s v="木料"/>
    <s v="上饶"/>
    <n v="4300"/>
    <n v="1100"/>
    <n v="9.0500032999964216E-6"/>
    <s v="含税"/>
    <n v="1000"/>
    <x v="1"/>
    <x v="15"/>
  </r>
  <r>
    <s v="刨花"/>
    <s v="其他"/>
    <s v="木料"/>
    <s v="赣州"/>
    <n v="4200"/>
    <n v="1150"/>
    <n v="1.0267835995149619E-5"/>
    <s v="不含税"/>
    <n v="1800"/>
    <x v="1"/>
    <x v="15"/>
  </r>
  <r>
    <s v="纯木颗粒"/>
    <s v="木质"/>
    <s v="其他木"/>
    <s v="鹰潭"/>
    <n v="4300"/>
    <n v="850"/>
    <n v="6.9931843681790529E-6"/>
    <s v="含税"/>
    <n v="2000"/>
    <x v="1"/>
    <x v="15"/>
  </r>
  <r>
    <s v="杉木"/>
    <s v="木质"/>
    <s v="杉木"/>
    <s v="九江"/>
    <n v="4500"/>
    <n v="1200"/>
    <n v="9.9999794039718033E-6"/>
    <s v="不含税"/>
    <n v="3000"/>
    <x v="1"/>
    <x v="15"/>
  </r>
  <r>
    <s v="松杂木"/>
    <s v="木质"/>
    <s v="松柏"/>
    <s v="江西"/>
    <n v="4500"/>
    <n v="900"/>
    <n v="7.0754571254517469E-6"/>
    <s v="含税"/>
    <n v="3000"/>
    <x v="1"/>
    <x v="15"/>
  </r>
  <r>
    <s v="松木"/>
    <s v="木质"/>
    <s v="松柏"/>
    <s v="江西省瑞昌"/>
    <n v="4300"/>
    <n v="950"/>
    <n v="8.2848666573603606E-6"/>
    <s v="不含税"/>
    <n v="400"/>
    <x v="1"/>
    <x v="15"/>
  </r>
  <r>
    <s v="松木"/>
    <s v="木质"/>
    <s v="松柏"/>
    <s v="上高"/>
    <n v="4850"/>
    <n v="1100"/>
    <n v="8.5051371219347809E-6"/>
    <s v="不含税"/>
    <n v="300"/>
    <x v="1"/>
    <x v="15"/>
  </r>
  <r>
    <s v="松木"/>
    <s v="木质"/>
    <s v="松柏"/>
    <s v="抚州"/>
    <n v="4100"/>
    <n v="950"/>
    <n v="8.6890064943047677E-6"/>
    <s v="不含税"/>
    <n v="2000"/>
    <x v="1"/>
    <x v="15"/>
  </r>
  <r>
    <s v="松木"/>
    <s v="木质"/>
    <s v="松柏"/>
    <s v="九江"/>
    <n v="4300"/>
    <n v="1200"/>
    <n v="9.8727308727233701E-6"/>
    <s v="含税"/>
    <n v="3000"/>
    <x v="1"/>
    <x v="15"/>
  </r>
  <r>
    <s v="木屑"/>
    <s v="木质"/>
    <s v="复合木"/>
    <s v="赣州"/>
    <n v="4300"/>
    <n v="750"/>
    <n v="6.4575463880663664E-6"/>
    <s v="不含税"/>
    <n v="2000"/>
    <x v="2"/>
    <x v="15"/>
  </r>
  <r>
    <s v="木屑"/>
    <s v="木质"/>
    <s v="复合木"/>
    <s v="南昌"/>
    <n v="4200"/>
    <n v="800"/>
    <n v="6.6528779799186277E-6"/>
    <s v="含税"/>
    <n v="3000"/>
    <x v="2"/>
    <x v="15"/>
  </r>
  <r>
    <s v="杂木"/>
    <s v="木质"/>
    <s v="复合木"/>
    <s v="江西鄱阳"/>
    <n v="4200"/>
    <n v="880"/>
    <n v="7.3181657779104905E-6"/>
    <s v="含税"/>
    <n v="2000"/>
    <x v="2"/>
    <x v="15"/>
  </r>
  <r>
    <s v="木屑"/>
    <s v="木质"/>
    <s v="复合木"/>
    <s v="江西"/>
    <n v="4100"/>
    <n v="850"/>
    <n v="7.6755551376853886E-6"/>
    <s v="不含税"/>
    <n v="1000"/>
    <x v="2"/>
    <x v="15"/>
  </r>
  <r>
    <s v="刨花"/>
    <s v="其他"/>
    <s v="木料"/>
    <s v="南康"/>
    <n v="4000"/>
    <n v="850"/>
    <n v="7.4221169963467193E-6"/>
    <s v="含税"/>
    <n v="5000"/>
    <x v="2"/>
    <x v="15"/>
  </r>
  <r>
    <s v="杂木屑"/>
    <s v="木质"/>
    <s v="其他木"/>
    <s v="江西"/>
    <n v="4100"/>
    <n v="850"/>
    <n v="7.6755551376853886E-6"/>
    <s v="不含税"/>
    <n v="2000"/>
    <x v="2"/>
    <x v="15"/>
  </r>
  <r>
    <s v="杉木"/>
    <s v="木质"/>
    <s v="杉木"/>
    <s v="九江"/>
    <n v="4000"/>
    <n v="780"/>
    <n v="7.2195368618581975E-6"/>
    <s v="不含税"/>
    <n v="800"/>
    <x v="2"/>
    <x v="15"/>
  </r>
  <r>
    <s v="松木粉"/>
    <s v="木质"/>
    <s v="松柏"/>
    <s v="南昌"/>
    <n v="4850"/>
    <n v="1100"/>
    <n v="7.921725842068056E-6"/>
    <s v="含税"/>
    <n v="8000"/>
    <x v="2"/>
    <x v="15"/>
  </r>
  <r>
    <s v="竹木屑"/>
    <s v="竹质"/>
    <s v="竹屑"/>
    <s v="江西"/>
    <n v="4500"/>
    <n v="800"/>
    <n v="6.581913948132829E-6"/>
    <s v="不含税"/>
    <n v="900"/>
    <x v="2"/>
    <x v="15"/>
  </r>
  <r>
    <s v="木屑"/>
    <s v="木质"/>
    <s v="复合木"/>
    <s v="景德镇"/>
    <n v="4500"/>
    <n v="780"/>
    <n v="6.0165041275779434E-6"/>
    <s v="含税"/>
    <n v="4000"/>
    <x v="3"/>
    <x v="15"/>
  </r>
  <r>
    <s v="木屑"/>
    <s v="木质"/>
    <s v="复合木"/>
    <s v="赣州"/>
    <n v="4200"/>
    <n v="720"/>
    <n v="6.3074120194608321E-6"/>
    <s v="不含税"/>
    <n v="1000"/>
    <x v="3"/>
    <x v="15"/>
  </r>
  <r>
    <s v="硬杂木"/>
    <s v="木质"/>
    <s v="复合木"/>
    <s v="赣州"/>
    <n v="4125"/>
    <n v="750"/>
    <n v="6.689679414579671E-6"/>
    <s v="不含税"/>
    <n v="3000"/>
    <x v="3"/>
    <x v="15"/>
  </r>
  <r>
    <s v="木材"/>
    <s v="木质"/>
    <s v="复合木"/>
    <s v="江西"/>
    <n v="4105"/>
    <n v="950"/>
    <n v="8.5148781829911753E-6"/>
    <s v="不含税"/>
    <n v="300"/>
    <x v="3"/>
    <x v="15"/>
  </r>
  <r>
    <s v="木粉"/>
    <s v="木质"/>
    <s v="复合木"/>
    <s v="江西吉安"/>
    <n v="4000"/>
    <n v="1000"/>
    <n v="9.1983091950470468E-6"/>
    <s v="不含税"/>
    <n v="600"/>
    <x v="3"/>
    <x v="15"/>
  </r>
  <r>
    <s v="刨花"/>
    <s v="其他"/>
    <s v="木料"/>
    <s v="赣州"/>
    <n v="3900"/>
    <n v="770"/>
    <n v="6.853118606856532E-6"/>
    <s v="含税"/>
    <n v="6000"/>
    <x v="3"/>
    <x v="15"/>
  </r>
  <r>
    <s v="胡桃木"/>
    <s v="木质"/>
    <s v="其他木"/>
    <s v="赣州市"/>
    <n v="4200"/>
    <n v="980"/>
    <n v="8.0991401717395379E-6"/>
    <s v="含税"/>
    <n v="2000"/>
    <x v="3"/>
    <x v="15"/>
  </r>
  <r>
    <s v="杉木"/>
    <s v="木质"/>
    <s v="杉木"/>
    <s v="江西吉安"/>
    <n v="4500"/>
    <n v="850"/>
    <n v="6.5564468056939121E-6"/>
    <s v="含税"/>
    <n v="1500"/>
    <x v="3"/>
    <x v="15"/>
  </r>
  <r>
    <s v="松杂木"/>
    <s v="木质"/>
    <s v="松柏"/>
    <s v="江西"/>
    <n v="4500"/>
    <n v="800"/>
    <n v="6.5410198720334559E-6"/>
    <s v="不含税"/>
    <n v="2000"/>
    <x v="3"/>
    <x v="15"/>
  </r>
  <r>
    <s v="竹屑"/>
    <s v="竹质"/>
    <s v="竹屑"/>
    <s v="赣州"/>
    <n v="4340"/>
    <n v="880"/>
    <n v="7.0380941584570054E-6"/>
    <s v="含税"/>
    <n v="3000"/>
    <x v="3"/>
    <x v="15"/>
  </r>
  <r>
    <s v="竹粉"/>
    <s v="竹质"/>
    <s v="竹屑"/>
    <s v="安福县"/>
    <n v="4600"/>
    <n v="1030"/>
    <n v="7.7721562517624759E-6"/>
    <s v="含税"/>
    <n v="1200"/>
    <x v="3"/>
    <x v="15"/>
  </r>
  <r>
    <s v="木屑"/>
    <s v="木质"/>
    <s v="复合木"/>
    <s v="吉安"/>
    <n v="4200"/>
    <n v="800"/>
    <n v="6.8566699587010735E-6"/>
    <s v="不含税"/>
    <n v="1500"/>
    <x v="4"/>
    <x v="15"/>
  </r>
  <r>
    <s v="木屑"/>
    <s v="木质"/>
    <s v="复合木"/>
    <s v="宁都"/>
    <n v="4200"/>
    <n v="850"/>
    <n v="6.8728413501131042E-6"/>
    <s v="含税"/>
    <n v="1600"/>
    <x v="4"/>
    <x v="15"/>
  </r>
  <r>
    <s v="木屑"/>
    <s v="木质"/>
    <s v="复合木"/>
    <s v="宁都"/>
    <n v="4200"/>
    <n v="900"/>
    <n v="7.2771261354138753E-6"/>
    <s v="含税"/>
    <n v="1600"/>
    <x v="4"/>
    <x v="15"/>
  </r>
  <r>
    <s v="木屑"/>
    <s v="木质"/>
    <s v="复合木"/>
    <s v="宁都"/>
    <n v="4000"/>
    <n v="900"/>
    <n v="7.6409824421845691E-6"/>
    <s v="含税"/>
    <n v="3000"/>
    <x v="4"/>
    <x v="15"/>
  </r>
  <r>
    <s v="竹粉"/>
    <s v="竹质"/>
    <s v="竹屑"/>
    <s v="萍乡市"/>
    <n v="4500"/>
    <n v="860"/>
    <n v="6.7201824688310562E-6"/>
    <s v="不含税"/>
    <n v="1500"/>
    <x v="5"/>
    <x v="15"/>
  </r>
  <r>
    <s v="木质"/>
    <s v="木质"/>
    <s v="复合木"/>
    <s v="沈阳"/>
    <n v="4238"/>
    <n v="750"/>
    <n v="6.8686276708195361E-6"/>
    <s v="不含税"/>
    <n v="200"/>
    <x v="0"/>
    <x v="16"/>
  </r>
  <r>
    <s v="杂木"/>
    <s v="木质"/>
    <s v="复合木"/>
    <s v="沈阳"/>
    <n v="4200"/>
    <n v="800"/>
    <n v="7.3928238905227165E-6"/>
    <s v="不含税"/>
    <n v="200"/>
    <x v="0"/>
    <x v="16"/>
  </r>
  <r>
    <s v="木质"/>
    <s v="木质"/>
    <s v="复合木"/>
    <s v="辽宁"/>
    <n v="4200"/>
    <n v="950"/>
    <n v="8.7789783699957261E-6"/>
    <s v="不含税"/>
    <n v="100"/>
    <x v="0"/>
    <x v="16"/>
  </r>
  <r>
    <s v="秸秆"/>
    <s v="作物"/>
    <s v="秸秆"/>
    <s v="沈阳"/>
    <n v="3800"/>
    <n v="600"/>
    <n v="6.1282619092490946E-6"/>
    <s v="不含税"/>
    <n v="2000"/>
    <x v="0"/>
    <x v="16"/>
  </r>
  <r>
    <s v="秸秆"/>
    <s v="作物"/>
    <s v="秸秆"/>
    <s v="沈阳"/>
    <n v="3700"/>
    <n v="650"/>
    <n v="6.432435371343389E-6"/>
    <s v="含税"/>
    <n v="1500"/>
    <x v="0"/>
    <x v="16"/>
  </r>
  <r>
    <s v="樟子松"/>
    <s v="木质"/>
    <s v="松柏"/>
    <s v="沈阳"/>
    <n v="4300"/>
    <n v="980"/>
    <n v="8.3449054227159672E-6"/>
    <s v="含税"/>
    <n v="500"/>
    <x v="0"/>
    <x v="16"/>
  </r>
  <r>
    <s v="木屑"/>
    <s v="木质"/>
    <s v="复合木"/>
    <s v="阜新市"/>
    <n v="4300"/>
    <n v="780"/>
    <n v="6.8023115713064021E-6"/>
    <s v="不含税"/>
    <n v="1000"/>
    <x v="1"/>
    <x v="16"/>
  </r>
  <r>
    <s v="花生壳"/>
    <s v="作物"/>
    <s v="谷壳"/>
    <s v="阜新市"/>
    <n v="3800"/>
    <n v="600"/>
    <n v="5.9210404365622523E-6"/>
    <s v="不含税"/>
    <n v="300"/>
    <x v="1"/>
    <x v="16"/>
  </r>
  <r>
    <s v="花生壳"/>
    <s v="作物"/>
    <s v="谷壳"/>
    <s v="辽宁"/>
    <n v="3650"/>
    <n v="610"/>
    <n v="6.2671103798864388E-6"/>
    <s v="不含税"/>
    <n v="1000"/>
    <x v="1"/>
    <x v="16"/>
  </r>
  <r>
    <s v="秸秆"/>
    <s v="作物"/>
    <s v="秸秆"/>
    <s v="鞍山"/>
    <n v="3200"/>
    <n v="400"/>
    <n v="4.6874903456117827E-6"/>
    <s v="不含税"/>
    <n v="3000"/>
    <x v="1"/>
    <x v="16"/>
  </r>
  <r>
    <s v="秸秆"/>
    <s v="作物"/>
    <s v="秸秆"/>
    <s v="锦州"/>
    <n v="3800"/>
    <n v="600"/>
    <n v="5.5858872043040111E-6"/>
    <s v="含税"/>
    <n v="100"/>
    <x v="1"/>
    <x v="16"/>
  </r>
  <r>
    <s v="秸秆"/>
    <s v="作物"/>
    <s v="秸秆"/>
    <s v="辽宁抚顺"/>
    <n v="3400"/>
    <n v="600"/>
    <n v="6.2430504048103662E-6"/>
    <s v="含税"/>
    <n v="300"/>
    <x v="1"/>
    <x v="16"/>
  </r>
  <r>
    <s v="秸秆"/>
    <s v="作物"/>
    <s v="秸秆"/>
    <s v="朝阳"/>
    <n v="3600"/>
    <n v="600"/>
    <n v="6.2499871274823775E-6"/>
    <s v="不含税"/>
    <n v="240"/>
    <x v="1"/>
    <x v="16"/>
  </r>
  <r>
    <s v="锯末"/>
    <s v="其他"/>
    <s v="木料"/>
    <s v="锦州"/>
    <n v="4000"/>
    <n v="900"/>
    <n v="7.9598892661332167E-6"/>
    <s v="含税"/>
    <n v="300"/>
    <x v="1"/>
    <x v="16"/>
  </r>
  <r>
    <s v="锯末"/>
    <s v="其他"/>
    <s v="木料"/>
    <s v="-"/>
    <n v="3800"/>
    <n v="900"/>
    <n v="8.3788308064560157E-6"/>
    <s v="含税"/>
    <n v="500"/>
    <x v="1"/>
    <x v="16"/>
  </r>
  <r>
    <s v="锯末"/>
    <s v="其他"/>
    <s v="木料"/>
    <s v="辽宁"/>
    <n v="4000"/>
    <n v="1200"/>
    <n v="1.1249976829468277E-5"/>
    <s v="不含税"/>
    <n v="5000"/>
    <x v="1"/>
    <x v="16"/>
  </r>
  <r>
    <s v="樟子松"/>
    <s v="木质"/>
    <s v="松柏"/>
    <s v="海拉尔"/>
    <n v="4300"/>
    <n v="1000"/>
    <n v="8.2272757272694731E-6"/>
    <s v="含税"/>
    <n v="2000"/>
    <x v="1"/>
    <x v="16"/>
  </r>
  <r>
    <s v="樟子松"/>
    <s v="木质"/>
    <s v="松柏"/>
    <s v="抚顺市"/>
    <n v="4500"/>
    <n v="1200"/>
    <n v="9.9999794039718033E-6"/>
    <s v="不含税"/>
    <n v="1000"/>
    <x v="1"/>
    <x v="16"/>
  </r>
  <r>
    <s v="纯松木"/>
    <s v="木质"/>
    <s v="松柏"/>
    <s v="海城市"/>
    <n v="4167"/>
    <n v="1150"/>
    <n v="1.0349150751050734E-5"/>
    <s v="不含税"/>
    <n v="50"/>
    <x v="1"/>
    <x v="16"/>
  </r>
  <r>
    <s v="木屑"/>
    <s v="木质"/>
    <s v="复合木"/>
    <s v="辽宁"/>
    <n v="4200"/>
    <n v="800"/>
    <n v="7.0520506587137457E-6"/>
    <s v="不含税"/>
    <n v="1000"/>
    <x v="2"/>
    <x v="16"/>
  </r>
  <r>
    <s v="木屑"/>
    <s v="木质"/>
    <s v="复合木"/>
    <s v="沈阳"/>
    <n v="4100"/>
    <n v="800"/>
    <n v="7.22405189429213E-6"/>
    <s v="不含税"/>
    <n v="5000"/>
    <x v="2"/>
    <x v="16"/>
  </r>
  <r>
    <s v="杂木"/>
    <s v="木质"/>
    <s v="复合木"/>
    <s v="鞍山市"/>
    <n v="4200"/>
    <n v="900"/>
    <n v="7.4844877274084564E-6"/>
    <s v="含税"/>
    <n v="1500"/>
    <x v="2"/>
    <x v="16"/>
  </r>
  <r>
    <s v="木屑"/>
    <s v="木质"/>
    <s v="复合木"/>
    <s v="辽宁"/>
    <n v="3964"/>
    <n v="900"/>
    <n v="7.9300828595145093E-6"/>
    <s v="含税"/>
    <n v="500"/>
    <x v="2"/>
    <x v="16"/>
  </r>
  <r>
    <s v="压缩稻谷壳"/>
    <s v="作物"/>
    <s v="谷壳"/>
    <s v="沈阳"/>
    <n v="3500"/>
    <n v="340"/>
    <n v="3.5965458359440107E-6"/>
    <s v="不含税"/>
    <n v="1000"/>
    <x v="2"/>
    <x v="16"/>
  </r>
  <r>
    <s v="花生壳"/>
    <s v="作物"/>
    <s v="谷壳"/>
    <s v="阜新"/>
    <n v="3800"/>
    <n v="520"/>
    <n v="5.0663416574443492E-6"/>
    <s v="不含税"/>
    <n v="600"/>
    <x v="2"/>
    <x v="16"/>
  </r>
  <r>
    <s v="花生壳"/>
    <s v="作物"/>
    <s v="谷壳"/>
    <s v="辽宁"/>
    <n v="3834"/>
    <n v="620"/>
    <n v="5.6481788796648757E-6"/>
    <s v="含税"/>
    <n v="1000"/>
    <x v="2"/>
    <x v="16"/>
  </r>
  <r>
    <s v="花生壳"/>
    <s v="作物"/>
    <s v="谷壳"/>
    <s v="锦州市"/>
    <n v="3780"/>
    <n v="620"/>
    <n v="5.7288671493743738E-6"/>
    <s v="含税"/>
    <n v="2500"/>
    <x v="2"/>
    <x v="16"/>
  </r>
  <r>
    <s v="硬杂木刨花"/>
    <s v="其他"/>
    <s v="木料"/>
    <s v="鞍山市"/>
    <n v="4000"/>
    <n v="950"/>
    <n v="8.2953072312110388E-6"/>
    <s v="含税"/>
    <n v="1000"/>
    <x v="2"/>
    <x v="16"/>
  </r>
  <r>
    <s v="樟子松"/>
    <s v="木质"/>
    <s v="松柏"/>
    <s v="满洲里"/>
    <n v="4300"/>
    <n v="880"/>
    <n v="7.5768544286645368E-6"/>
    <s v="不含税"/>
    <n v="3000"/>
    <x v="2"/>
    <x v="16"/>
  </r>
  <r>
    <s v="樟子松"/>
    <s v="木质"/>
    <s v="松柏"/>
    <s v="抚顺"/>
    <n v="4500"/>
    <n v="1000"/>
    <n v="8.2273924351660362E-6"/>
    <s v="不含税"/>
    <n v="1000"/>
    <x v="2"/>
    <x v="16"/>
  </r>
  <r>
    <s v="松木"/>
    <s v="木质"/>
    <s v="松柏"/>
    <s v="铁岭"/>
    <n v="4168"/>
    <n v="1300"/>
    <n v="1.1547563758570373E-5"/>
    <s v="不含税"/>
    <n v="500"/>
    <x v="2"/>
    <x v="16"/>
  </r>
  <r>
    <s v="花生壳"/>
    <s v="作物"/>
    <s v="谷壳"/>
    <s v="锦州"/>
    <n v="3650"/>
    <n v="580"/>
    <n v="5.5156571032590205E-6"/>
    <s v="含税"/>
    <n v="500"/>
    <x v="3"/>
    <x v="16"/>
  </r>
  <r>
    <s v="锯沫"/>
    <s v="其他"/>
    <s v="木料"/>
    <s v="朝阳"/>
    <n v="3970"/>
    <n v="590"/>
    <n v="5.1585023763868238E-6"/>
    <s v="含税"/>
    <n v="300"/>
    <x v="3"/>
    <x v="16"/>
  </r>
  <r>
    <s v="锯末"/>
    <s v="其他"/>
    <s v="木料"/>
    <s v="沈阳"/>
    <n v="3900"/>
    <n v="650"/>
    <n v="6.1322061300313643E-6"/>
    <s v="不含税"/>
    <n v="600"/>
    <x v="3"/>
    <x v="16"/>
  </r>
  <r>
    <s v="柞木锯末子"/>
    <s v="其他"/>
    <s v="木料"/>
    <s v="辽宁辽阳"/>
    <n v="4186"/>
    <n v="900"/>
    <n v="7.9106338036716116E-6"/>
    <s v="不含税"/>
    <n v="300"/>
    <x v="3"/>
    <x v="16"/>
  </r>
  <r>
    <s v="玉米芯"/>
    <s v="作物"/>
    <s v="其他作物"/>
    <s v="丹东"/>
    <n v="3900"/>
    <n v="777"/>
    <n v="6.9154196851006826E-6"/>
    <s v="含税"/>
    <n v="300"/>
    <x v="3"/>
    <x v="16"/>
  </r>
  <r>
    <s v="樟子松黑料"/>
    <s v="木质"/>
    <s v="松柏"/>
    <s v="沈阳"/>
    <n v="4400"/>
    <n v="1000"/>
    <n v="7.8887728945514988E-6"/>
    <s v="含税"/>
    <n v="1500"/>
    <x v="3"/>
    <x v="16"/>
  </r>
  <r>
    <s v="樟子松黄料"/>
    <s v="木质"/>
    <s v="松柏"/>
    <s v="沈阳"/>
    <n v="4400"/>
    <n v="1200"/>
    <n v="9.4665274734617972E-6"/>
    <s v="含税"/>
    <n v="2000"/>
    <x v="3"/>
    <x v="16"/>
  </r>
  <r>
    <s v="木屑"/>
    <s v="木质"/>
    <s v="复合木"/>
    <s v="沈阳"/>
    <n v="4000"/>
    <n v="700"/>
    <n v="5.9429863439213311E-6"/>
    <s v="含税"/>
    <n v="1000"/>
    <x v="4"/>
    <x v="16"/>
  </r>
  <r>
    <s v="木屑"/>
    <s v="木质"/>
    <s v="复合木"/>
    <s v="大连市"/>
    <n v="4600"/>
    <n v="1100"/>
    <n v="8.1208509047372213E-6"/>
    <s v="含税"/>
    <n v="500"/>
    <x v="4"/>
    <x v="16"/>
  </r>
  <r>
    <s v="杂木"/>
    <s v="木质"/>
    <s v="复合木"/>
    <s v="大连"/>
    <n v="4089"/>
    <n v="1300"/>
    <n v="1.1444551838624315E-5"/>
    <s v="不含税"/>
    <n v="600"/>
    <x v="4"/>
    <x v="16"/>
  </r>
  <r>
    <s v="生物质"/>
    <s v="其他"/>
    <s v="其他"/>
    <s v="丹东宽甸"/>
    <n v="4001"/>
    <n v="1100"/>
    <n v="9.8968430421141452E-6"/>
    <s v="不含税"/>
    <n v="500"/>
    <x v="4"/>
    <x v="16"/>
  </r>
  <r>
    <s v="松木"/>
    <s v="木质"/>
    <s v="松柏"/>
    <s v="大连"/>
    <n v="4146"/>
    <n v="850"/>
    <n v="7.2091615183249726E-6"/>
    <s v="不含税"/>
    <n v="800"/>
    <x v="5"/>
    <x v="16"/>
  </r>
  <r>
    <s v="松木"/>
    <s v="木质"/>
    <s v="松柏"/>
    <s v="大连"/>
    <n v="4190"/>
    <n v="900"/>
    <n v="7.5530718207153731E-6"/>
    <s v="不含税"/>
    <n v="800"/>
    <x v="5"/>
    <x v="16"/>
  </r>
  <r>
    <s v="锯末"/>
    <s v="其他"/>
    <s v="木料"/>
    <s v="赤峰宁城县"/>
    <n v="4100"/>
    <n v="750"/>
    <n v="6.6979392703481816E-6"/>
    <s v="含税"/>
    <n v="2000"/>
    <x v="0"/>
    <x v="17"/>
  </r>
  <r>
    <s v="俄罗斯樟子松"/>
    <s v="木质"/>
    <s v="松柏"/>
    <s v="满洲里"/>
    <n v="4650"/>
    <n v="700"/>
    <n v="5.8427156554131146E-6"/>
    <s v="不含税"/>
    <n v="10000"/>
    <x v="0"/>
    <x v="17"/>
  </r>
  <r>
    <s v="樟子松"/>
    <s v="木质"/>
    <s v="松柏"/>
    <s v="俄罗斯"/>
    <n v="5000"/>
    <n v="800"/>
    <n v="5.8584642151312099E-6"/>
    <s v="含税"/>
    <n v="2000"/>
    <x v="0"/>
    <x v="17"/>
  </r>
  <r>
    <s v="樟子松"/>
    <s v="木质"/>
    <s v="松柏"/>
    <s v="满洲里"/>
    <n v="4500"/>
    <n v="800"/>
    <n v="6.8999689644878686E-6"/>
    <s v="不含税"/>
    <n v="1000"/>
    <x v="0"/>
    <x v="17"/>
  </r>
  <r>
    <s v="落叶松"/>
    <s v="木质"/>
    <s v="松柏"/>
    <s v="-"/>
    <n v="4200"/>
    <n v="850"/>
    <n v="7.410259795924893E-6"/>
    <s v="含税"/>
    <n v="3000"/>
    <x v="0"/>
    <x v="17"/>
  </r>
  <r>
    <s v="松木"/>
    <s v="木质"/>
    <s v="松柏"/>
    <s v="通辽市库伦旗"/>
    <n v="4000"/>
    <n v="800"/>
    <n v="7.7624650850488519E-6"/>
    <s v="不含税"/>
    <n v="500"/>
    <x v="0"/>
    <x v="17"/>
  </r>
  <r>
    <s v="杂木"/>
    <s v="木质"/>
    <s v="复合木"/>
    <s v="乌兰察布"/>
    <n v="4200"/>
    <n v="780"/>
    <n v="6.9642713706232202E-6"/>
    <s v="不含税"/>
    <n v="1000"/>
    <x v="1"/>
    <x v="17"/>
  </r>
  <r>
    <s v="杂木"/>
    <s v="木质"/>
    <s v="复合木"/>
    <s v="巴彦淖尔市"/>
    <n v="4100"/>
    <n v="850"/>
    <n v="7.7743742317463714E-6"/>
    <s v="不含税"/>
    <n v="1000"/>
    <x v="1"/>
    <x v="17"/>
  </r>
  <r>
    <s v="葵花壳"/>
    <s v="作物"/>
    <s v="谷壳"/>
    <s v="内蒙古自治区赤峰市"/>
    <n v="4000"/>
    <n v="1050"/>
    <n v="9.2865374771554173E-6"/>
    <s v="含税"/>
    <n v="600"/>
    <x v="1"/>
    <x v="17"/>
  </r>
  <r>
    <s v="沙柳"/>
    <s v="木质"/>
    <s v="其他木"/>
    <s v="-"/>
    <n v="3600"/>
    <n v="60"/>
    <n v="6.2499871274823771E-7"/>
    <s v="不含税"/>
    <n v="300"/>
    <x v="1"/>
    <x v="17"/>
  </r>
  <r>
    <s v="沙柳"/>
    <s v="木质"/>
    <s v="其他木"/>
    <s v="-"/>
    <n v="3600"/>
    <n v="60"/>
    <n v="6.2499871274823771E-7"/>
    <s v="不含税"/>
    <n v="300"/>
    <x v="1"/>
    <x v="17"/>
  </r>
  <r>
    <s v="柠条"/>
    <s v="木质"/>
    <s v="其他木"/>
    <s v="内蒙古"/>
    <n v="4300"/>
    <n v="700"/>
    <n v="5.7590930090886318E-6"/>
    <s v="含税"/>
    <n v="5000"/>
    <x v="1"/>
    <x v="17"/>
  </r>
  <r>
    <s v="沙柳"/>
    <s v="木质"/>
    <s v="其他木"/>
    <s v="鄂尔多斯"/>
    <n v="4687"/>
    <n v="800"/>
    <n v="6.4006695566279941E-6"/>
    <s v="不含税"/>
    <n v="600"/>
    <x v="1"/>
    <x v="17"/>
  </r>
  <r>
    <s v="沙柳"/>
    <s v="木质"/>
    <s v="其他木"/>
    <s v="鄂尔多斯"/>
    <n v="4300"/>
    <n v="800"/>
    <n v="6.9767298167245141E-6"/>
    <s v="不含税"/>
    <n v="1000"/>
    <x v="1"/>
    <x v="17"/>
  </r>
  <r>
    <s v="沙柳"/>
    <s v="木质"/>
    <s v="其他木"/>
    <s v="内蒙古"/>
    <n v="4200"/>
    <n v="850"/>
    <n v="7.5892700833714573E-6"/>
    <s v="不含税"/>
    <n v="1500"/>
    <x v="1"/>
    <x v="17"/>
  </r>
  <r>
    <s v="柠条"/>
    <s v="木质"/>
    <s v="其他木"/>
    <s v="丰镇市"/>
    <n v="4100"/>
    <n v="900"/>
    <n v="8.2316903630255687E-6"/>
    <s v="不含税"/>
    <n v="200"/>
    <x v="1"/>
    <x v="17"/>
  </r>
  <r>
    <s v="松木"/>
    <s v="木质"/>
    <s v="松柏"/>
    <s v="内蒙古"/>
    <n v="5000"/>
    <n v="780"/>
    <n v="5.8499879513235055E-6"/>
    <s v="不含税"/>
    <n v="2000"/>
    <x v="1"/>
    <x v="17"/>
  </r>
  <r>
    <s v="松木"/>
    <s v="木质"/>
    <s v="松柏"/>
    <s v="包头"/>
    <n v="4300"/>
    <n v="750"/>
    <n v="6.5406842031792325E-6"/>
    <s v="不含税"/>
    <n v="800"/>
    <x v="1"/>
    <x v="17"/>
  </r>
  <r>
    <s v="松木"/>
    <s v="木质"/>
    <s v="松柏"/>
    <s v="集宁"/>
    <n v="4500"/>
    <n v="800"/>
    <n v="6.6666529359812022E-6"/>
    <s v="不含税"/>
    <n v="500"/>
    <x v="1"/>
    <x v="17"/>
  </r>
  <r>
    <s v="樟子松"/>
    <s v="木质"/>
    <s v="松柏"/>
    <s v="满洲里"/>
    <n v="4350"/>
    <n v="800"/>
    <n v="6.8965375199805544E-6"/>
    <s v="不含税"/>
    <n v="5000"/>
    <x v="1"/>
    <x v="17"/>
  </r>
  <r>
    <s v="松木"/>
    <s v="木质"/>
    <s v="松柏"/>
    <s v="内蒙古"/>
    <n v="4200"/>
    <n v="1000"/>
    <n v="8.9285530392605388E-6"/>
    <s v="不含税"/>
    <n v="100"/>
    <x v="1"/>
    <x v="17"/>
  </r>
  <r>
    <s v="樟子松"/>
    <s v="木质"/>
    <s v="松柏"/>
    <s v="满洲里"/>
    <n v="4500"/>
    <n v="1100"/>
    <n v="9.1666477869741522E-6"/>
    <s v="不含税"/>
    <n v="1000"/>
    <x v="1"/>
    <x v="17"/>
  </r>
  <r>
    <s v="秸秆"/>
    <s v="作物"/>
    <s v="秸秆"/>
    <s v="巴彦淖尔"/>
    <n v="4500"/>
    <n v="800"/>
    <n v="6.581913948132829E-6"/>
    <s v="不含税"/>
    <n v="4500"/>
    <x v="2"/>
    <x v="17"/>
  </r>
  <r>
    <s v="柠条"/>
    <s v="木质"/>
    <s v="其他木"/>
    <s v="内蒙古"/>
    <n v="19600"/>
    <n v="950"/>
    <n v="1.7944950336905515E-6"/>
    <s v="不含税"/>
    <n v="2000"/>
    <x v="2"/>
    <x v="17"/>
  </r>
  <r>
    <s v="圆木"/>
    <s v="木质"/>
    <s v="其他木"/>
    <s v="鄂尔多斯市"/>
    <n v="3600"/>
    <n v="200"/>
    <n v="2.0568481087915091E-6"/>
    <s v="不含税"/>
    <n v="10000"/>
    <x v="2"/>
    <x v="17"/>
  </r>
  <r>
    <s v="沙柳"/>
    <s v="木质"/>
    <s v="其他木"/>
    <s v="鄂尔多斯市"/>
    <n v="4200"/>
    <n v="850"/>
    <n v="7.068682853663542E-6"/>
    <s v="含税"/>
    <n v="1000"/>
    <x v="2"/>
    <x v="17"/>
  </r>
  <r>
    <s v="红柳"/>
    <s v="木质"/>
    <s v="其他木"/>
    <s v="锡林郭勒盟"/>
    <n v="4130"/>
    <n v="800"/>
    <n v="7.1715769410648262E-6"/>
    <s v="不含税"/>
    <n v="1000"/>
    <x v="2"/>
    <x v="17"/>
  </r>
  <r>
    <s v="柳木"/>
    <s v="木质"/>
    <s v="其他木"/>
    <s v="巴彦淖尔市"/>
    <n v="4350"/>
    <n v="850"/>
    <n v="7.2344312791977231E-6"/>
    <s v="不含税"/>
    <n v="5000"/>
    <x v="2"/>
    <x v="17"/>
  </r>
  <r>
    <s v="柠条灌木"/>
    <s v="木质"/>
    <s v="其他木"/>
    <s v="内蒙古"/>
    <n v="4200"/>
    <n v="850"/>
    <n v="7.4928038248833545E-6"/>
    <s v="不含税"/>
    <n v="500"/>
    <x v="2"/>
    <x v="17"/>
  </r>
  <r>
    <s v="纯木"/>
    <s v="木质"/>
    <s v="其他木"/>
    <s v="内蒙古赤峰"/>
    <n v="3900"/>
    <n v="800"/>
    <n v="7.5945160939994181E-6"/>
    <s v="不含税"/>
    <n v="2000"/>
    <x v="2"/>
    <x v="17"/>
  </r>
  <r>
    <s v="樟子松"/>
    <s v="木质"/>
    <s v="松柏"/>
    <s v="满洲里"/>
    <n v="4571"/>
    <n v="800"/>
    <n v="6.4796790126006849E-6"/>
    <s v="不含税"/>
    <n v="2000"/>
    <x v="2"/>
    <x v="17"/>
  </r>
  <r>
    <s v="樟子松"/>
    <s v="木质"/>
    <s v="松柏"/>
    <s v="满洲里"/>
    <n v="4500"/>
    <n v="800"/>
    <n v="6.581913948132829E-6"/>
    <s v="不含税"/>
    <n v="3000"/>
    <x v="2"/>
    <x v="17"/>
  </r>
  <r>
    <s v="松木"/>
    <s v="木质"/>
    <s v="松柏"/>
    <s v="呼和浩特"/>
    <n v="4500"/>
    <n v="850"/>
    <n v="6.9932835698911316E-6"/>
    <s v="不含税"/>
    <n v="500"/>
    <x v="2"/>
    <x v="17"/>
  </r>
  <r>
    <s v="樟子松"/>
    <s v="木质"/>
    <s v="松柏"/>
    <s v="俄罗斯"/>
    <n v="4400"/>
    <n v="850"/>
    <n v="7.1522218328432021E-6"/>
    <s v="不含税"/>
    <n v="1200"/>
    <x v="2"/>
    <x v="17"/>
  </r>
  <r>
    <s v="樟子松"/>
    <s v="木质"/>
    <s v="松柏"/>
    <s v="满洲里"/>
    <n v="4161"/>
    <n v="890"/>
    <n v="7.918939366219653E-6"/>
    <s v="不含税"/>
    <n v="2000"/>
    <x v="2"/>
    <x v="17"/>
  </r>
  <r>
    <s v="杂木"/>
    <s v="木质"/>
    <s v="复合木"/>
    <s v="内蒙古赤峰"/>
    <n v="3800"/>
    <n v="650"/>
    <n v="6.2935799755585056E-6"/>
    <s v="不含税"/>
    <n v="2000"/>
    <x v="3"/>
    <x v="17"/>
  </r>
  <r>
    <s v="木头"/>
    <s v="木质"/>
    <s v="复合木"/>
    <s v="巴彦淖尔"/>
    <n v="4100"/>
    <n v="800"/>
    <n v="7.1791681522318417E-6"/>
    <s v="不含税"/>
    <n v="500"/>
    <x v="3"/>
    <x v="17"/>
  </r>
  <r>
    <s v="瓜子壳"/>
    <s v="作物"/>
    <s v="谷壳"/>
    <s v="赤峰"/>
    <n v="4000"/>
    <n v="700"/>
    <n v="6.4388164365329328E-6"/>
    <s v="不含税"/>
    <n v="1000"/>
    <x v="3"/>
    <x v="17"/>
  </r>
  <r>
    <s v="秸秆"/>
    <s v="作物"/>
    <s v="秸秆"/>
    <s v="包头市"/>
    <n v="3599"/>
    <n v="500"/>
    <n v="5.1115916615988036E-6"/>
    <s v="不含税"/>
    <n v="500"/>
    <x v="3"/>
    <x v="17"/>
  </r>
  <r>
    <s v="杨木"/>
    <s v="木质"/>
    <s v="其他木"/>
    <s v="内蒙古"/>
    <n v="4500"/>
    <n v="600"/>
    <n v="4.6280800981368791E-6"/>
    <s v="含税"/>
    <n v="2000"/>
    <x v="3"/>
    <x v="17"/>
  </r>
  <r>
    <s v="杨木"/>
    <s v="木质"/>
    <s v="其他木"/>
    <s v="鄂尔多斯"/>
    <n v="4000"/>
    <n v="800"/>
    <n v="6.9421201472053186E-6"/>
    <s v="含税"/>
    <n v="300"/>
    <x v="3"/>
    <x v="17"/>
  </r>
  <r>
    <s v="松木"/>
    <s v="木质"/>
    <s v="松柏"/>
    <s v="乌鲁木齐"/>
    <n v="4200"/>
    <n v="850"/>
    <n v="7.0247644346720482E-6"/>
    <s v="含税"/>
    <n v="1000"/>
    <x v="3"/>
    <x v="17"/>
  </r>
  <r>
    <s v="松木"/>
    <s v="木质"/>
    <s v="松柏"/>
    <s v="赤峰"/>
    <n v="4350"/>
    <n v="850"/>
    <n v="7.1894830490022906E-6"/>
    <s v="不含税"/>
    <n v="1000"/>
    <x v="3"/>
    <x v="17"/>
  </r>
  <r>
    <s v="落叶松"/>
    <s v="木质"/>
    <s v="松柏"/>
    <s v="通辽"/>
    <n v="4200"/>
    <n v="1100"/>
    <n v="9.6363239186207152E-6"/>
    <s v="不含税"/>
    <n v="200"/>
    <x v="3"/>
    <x v="17"/>
  </r>
  <r>
    <s v="杂木"/>
    <s v="木质"/>
    <s v="复合木"/>
    <s v="包头市"/>
    <n v="4000"/>
    <n v="830"/>
    <n v="7.0466838077924358E-6"/>
    <s v="含税"/>
    <n v="1500"/>
    <x v="4"/>
    <x v="17"/>
  </r>
  <r>
    <s v="杂木"/>
    <s v="木质"/>
    <s v="复合木"/>
    <s v="包头"/>
    <n v="4179"/>
    <n v="1000"/>
    <n v="8.6139069832928051E-6"/>
    <s v="不含税"/>
    <n v="20"/>
    <x v="4"/>
    <x v="17"/>
  </r>
  <r>
    <s v="杂木"/>
    <s v="木质"/>
    <s v="复合木"/>
    <s v="内蒙古"/>
    <n v="4000"/>
    <n v="750"/>
    <n v="6.5932022768327952E-6"/>
    <s v="不含税"/>
    <n v="600"/>
    <x v="5"/>
    <x v="17"/>
  </r>
  <r>
    <s v="松木"/>
    <s v="木质"/>
    <s v="松柏"/>
    <s v="赤峰"/>
    <n v="4200"/>
    <n v="1200"/>
    <n v="1.0046784421840449E-5"/>
    <s v="不含税"/>
    <n v="1000"/>
    <x v="5"/>
    <x v="17"/>
  </r>
  <r>
    <s v="松木"/>
    <s v="木质"/>
    <s v="松柏"/>
    <s v="赤峰"/>
    <n v="4200"/>
    <n v="1200"/>
    <n v="1.0046784421840449E-5"/>
    <s v="不含税"/>
    <n v="1000"/>
    <x v="5"/>
    <x v="17"/>
  </r>
  <r>
    <s v="杨木"/>
    <s v="木质"/>
    <s v="其他木"/>
    <s v="中卫市"/>
    <n v="4500"/>
    <n v="800"/>
    <n v="6.6666529359812022E-6"/>
    <s v="不含税"/>
    <n v="600"/>
    <x v="1"/>
    <x v="18"/>
  </r>
  <r>
    <s v="杨木"/>
    <s v="木质"/>
    <s v="其他木"/>
    <s v="青铜峡市"/>
    <n v="4000"/>
    <n v="900"/>
    <n v="8.4374826221012094E-6"/>
    <s v="不含税"/>
    <n v="2000"/>
    <x v="1"/>
    <x v="18"/>
  </r>
  <r>
    <s v="杨木"/>
    <s v="木质"/>
    <s v="其他木"/>
    <s v="宁夏-贺兰"/>
    <n v="3766"/>
    <n v="900"/>
    <n v="8.9617446862466371E-6"/>
    <s v="不含税"/>
    <n v="260"/>
    <x v="1"/>
    <x v="18"/>
  </r>
  <r>
    <s v="杂木"/>
    <s v="木质"/>
    <s v="复合木"/>
    <s v="银川"/>
    <n v="4000"/>
    <n v="900"/>
    <n v="7.858712113778879E-6"/>
    <s v="含税"/>
    <n v="500"/>
    <x v="2"/>
    <x v="18"/>
  </r>
  <r>
    <s v="杂木"/>
    <s v="木质"/>
    <s v="复合木"/>
    <s v="西宁"/>
    <n v="4010"/>
    <n v="800"/>
    <n v="7.3402966145013838E-6"/>
    <s v="不含税"/>
    <n v="900"/>
    <x v="3"/>
    <x v="19"/>
  </r>
  <r>
    <s v="果木"/>
    <s v="木质"/>
    <s v="其他木"/>
    <s v="青海"/>
    <n v="4360"/>
    <n v="880"/>
    <n v="7.2655539470639818E-6"/>
    <s v="不含税"/>
    <n v="500"/>
    <x v="4"/>
    <x v="19"/>
  </r>
  <r>
    <s v="杂木"/>
    <s v="木质"/>
    <s v="复合木"/>
    <s v="滨州"/>
    <n v="4200"/>
    <n v="780"/>
    <n v="7.2080032932596489E-6"/>
    <s v="不含税"/>
    <n v="500"/>
    <x v="0"/>
    <x v="20"/>
  </r>
  <r>
    <s v="木屑"/>
    <s v="木质"/>
    <s v="复合木"/>
    <s v="济南"/>
    <n v="4000"/>
    <n v="750"/>
    <n v="7.2773110172332994E-6"/>
    <s v="不含税"/>
    <n v="30"/>
    <x v="0"/>
    <x v="20"/>
  </r>
  <r>
    <s v="木屑"/>
    <s v="木质"/>
    <s v="复合木"/>
    <s v="山东临沂"/>
    <n v="4200"/>
    <n v="800"/>
    <n v="7.3928238905227165E-6"/>
    <s v="不含税"/>
    <n v="5000"/>
    <x v="0"/>
    <x v="20"/>
  </r>
  <r>
    <s v="枣树枝"/>
    <s v="木质"/>
    <s v="复合木"/>
    <s v="山东"/>
    <n v="4600"/>
    <n v="950"/>
    <n v="8.0155889465178364E-6"/>
    <s v="不含税"/>
    <n v="1000"/>
    <x v="0"/>
    <x v="20"/>
  </r>
  <r>
    <s v="花生壳"/>
    <s v="作物"/>
    <s v="谷壳"/>
    <s v="潍坊"/>
    <n v="3600"/>
    <n v="550"/>
    <n v="5.9296608288567619E-6"/>
    <s v="不含税"/>
    <n v="1000"/>
    <x v="0"/>
    <x v="20"/>
  </r>
  <r>
    <s v="花生壳"/>
    <s v="作物"/>
    <s v="谷壳"/>
    <s v="潍坊"/>
    <n v="3600"/>
    <n v="550"/>
    <n v="5.9296608288567619E-6"/>
    <s v="不含税"/>
    <n v="1000"/>
    <x v="0"/>
    <x v="20"/>
  </r>
  <r>
    <s v="花生壳"/>
    <s v="作物"/>
    <s v="谷壳"/>
    <s v="山东省新泰市"/>
    <n v="4000"/>
    <n v="650"/>
    <n v="6.3070028816021927E-6"/>
    <s v="不含税"/>
    <n v="300"/>
    <x v="0"/>
    <x v="20"/>
  </r>
  <r>
    <s v="红木"/>
    <s v="木质"/>
    <s v="红木"/>
    <s v="淄博"/>
    <n v="4500"/>
    <n v="850"/>
    <n v="7.3312170247683615E-6"/>
    <s v="不含税"/>
    <n v="200"/>
    <x v="0"/>
    <x v="20"/>
  </r>
  <r>
    <s v="杂木刨花"/>
    <s v="其他"/>
    <s v="木料"/>
    <s v="潍坊"/>
    <n v="4700"/>
    <n v="800"/>
    <n v="6.6063532638713635E-6"/>
    <s v="不含税"/>
    <n v="500"/>
    <x v="0"/>
    <x v="20"/>
  </r>
  <r>
    <s v="刨花"/>
    <s v="其他"/>
    <s v="木料"/>
    <s v="临沂"/>
    <n v="4850"/>
    <n v="900"/>
    <n v="7.2022871923133672E-6"/>
    <s v="不含税"/>
    <n v="500"/>
    <x v="0"/>
    <x v="20"/>
  </r>
  <r>
    <s v="锯末"/>
    <s v="其他"/>
    <s v="木料"/>
    <s v="青岛胶州"/>
    <n v="4500"/>
    <n v="1000"/>
    <n v="8.624961205609836E-6"/>
    <s v="不含税"/>
    <n v="3000"/>
    <x v="0"/>
    <x v="20"/>
  </r>
  <r>
    <s v="锯末"/>
    <s v="其他"/>
    <s v="木料"/>
    <s v="滨州"/>
    <n v="4000"/>
    <n v="1100"/>
    <n v="1.0069235369756765E-5"/>
    <s v="含税"/>
    <n v="100"/>
    <x v="0"/>
    <x v="20"/>
  </r>
  <r>
    <s v="杨木"/>
    <s v="木质"/>
    <s v="其他木"/>
    <s v="泰安"/>
    <n v="4100"/>
    <n v="700"/>
    <n v="6.6264945847978007E-6"/>
    <s v="不含税"/>
    <n v="1000"/>
    <x v="0"/>
    <x v="20"/>
  </r>
  <r>
    <s v="松木"/>
    <s v="木质"/>
    <s v="松柏"/>
    <s v="东明"/>
    <n v="4500"/>
    <n v="770"/>
    <n v="6.2653020078486552E-6"/>
    <s v="含税"/>
    <n v="600"/>
    <x v="0"/>
    <x v="20"/>
  </r>
  <r>
    <s v="樟子松"/>
    <s v="木质"/>
    <s v="松柏"/>
    <s v="曹县"/>
    <n v="5000"/>
    <n v="870"/>
    <n v="6.7533446239925024E-6"/>
    <s v="不含税"/>
    <n v="40"/>
    <x v="0"/>
    <x v="20"/>
  </r>
  <r>
    <s v="松木"/>
    <s v="木质"/>
    <s v="松柏"/>
    <s v="淄博市"/>
    <n v="4100"/>
    <n v="800"/>
    <n v="7.1444685550380601E-6"/>
    <s v="含税"/>
    <n v="5000"/>
    <x v="0"/>
    <x v="20"/>
  </r>
  <r>
    <s v="松木"/>
    <s v="木质"/>
    <s v="松柏"/>
    <s v="潍坊"/>
    <n v="4500"/>
    <n v="900"/>
    <n v="7.3230802689140115E-6"/>
    <s v="含税"/>
    <n v="1000"/>
    <x v="0"/>
    <x v="20"/>
  </r>
  <r>
    <s v="松木"/>
    <s v="木质"/>
    <s v="松柏"/>
    <s v="青岛"/>
    <n v="4400"/>
    <n v="880"/>
    <n v="7.7624650850488519E-6"/>
    <s v="不含税"/>
    <n v="300"/>
    <x v="0"/>
    <x v="20"/>
  </r>
  <r>
    <s v="松木"/>
    <s v="木质"/>
    <s v="松柏"/>
    <s v="潍坊"/>
    <n v="4100"/>
    <n v="900"/>
    <n v="8.519778751882886E-6"/>
    <s v="不含税"/>
    <n v="500"/>
    <x v="0"/>
    <x v="20"/>
  </r>
  <r>
    <s v="松木"/>
    <s v="木质"/>
    <s v="松柏"/>
    <s v="高密"/>
    <n v="4200"/>
    <n v="1200"/>
    <n v="1.046154324130573E-5"/>
    <s v="含税"/>
    <n v="100"/>
    <x v="0"/>
    <x v="20"/>
  </r>
  <r>
    <s v="木屑"/>
    <s v="木质"/>
    <s v="复合木"/>
    <s v="枣庄"/>
    <n v="3600"/>
    <n v="400"/>
    <n v="4.1666580849882514E-6"/>
    <s v="不含税"/>
    <n v="1500"/>
    <x v="1"/>
    <x v="20"/>
  </r>
  <r>
    <s v="杂木"/>
    <s v="木质"/>
    <s v="复合木"/>
    <s v="济南"/>
    <n v="4300"/>
    <n v="750"/>
    <n v="6.5406842031792325E-6"/>
    <s v="不含税"/>
    <n v="600"/>
    <x v="1"/>
    <x v="20"/>
  </r>
  <r>
    <s v="木屑"/>
    <s v="木质"/>
    <s v="复合木"/>
    <s v="夏津"/>
    <n v="4000"/>
    <n v="780"/>
    <n v="7.3124849391543806E-6"/>
    <s v="不含税"/>
    <n v="300"/>
    <x v="1"/>
    <x v="20"/>
  </r>
  <r>
    <s v="杂木"/>
    <s v="木质"/>
    <s v="复合木"/>
    <s v="临沂"/>
    <n v="4000"/>
    <n v="850"/>
    <n v="7.517673195792481E-6"/>
    <s v="含税"/>
    <n v="1000"/>
    <x v="1"/>
    <x v="20"/>
  </r>
  <r>
    <s v="木屑"/>
    <s v="木质"/>
    <s v="复合木"/>
    <s v="山东"/>
    <n v="4200"/>
    <n v="870"/>
    <n v="7.7678411441566686E-6"/>
    <s v="不含税"/>
    <n v="100"/>
    <x v="1"/>
    <x v="20"/>
  </r>
  <r>
    <s v="木屑"/>
    <s v="木质"/>
    <s v="复合木"/>
    <s v="泰安"/>
    <n v="4100"/>
    <n v="900"/>
    <n v="8.2316903630255687E-6"/>
    <s v="不含税"/>
    <n v="500"/>
    <x v="1"/>
    <x v="20"/>
  </r>
  <r>
    <s v="木屑"/>
    <s v="木质"/>
    <s v="复合木"/>
    <s v="泰安"/>
    <n v="4100"/>
    <n v="900"/>
    <n v="8.2316903630255687E-6"/>
    <s v="不含税"/>
    <n v="500"/>
    <x v="1"/>
    <x v="20"/>
  </r>
  <r>
    <s v="杂木"/>
    <s v="木质"/>
    <s v="复合木"/>
    <s v="山东邹平"/>
    <n v="4177"/>
    <n v="950"/>
    <n v="8.5288308897892146E-6"/>
    <s v="不含税"/>
    <n v="600"/>
    <x v="1"/>
    <x v="20"/>
  </r>
  <r>
    <s v="木屑"/>
    <s v="木质"/>
    <s v="复合木"/>
    <s v="宁津"/>
    <n v="4200"/>
    <n v="970"/>
    <n v="8.6606964480827218E-6"/>
    <s v="不含税"/>
    <n v="1000"/>
    <x v="1"/>
    <x v="20"/>
  </r>
  <r>
    <s v="木屑"/>
    <s v="木质"/>
    <s v="复合木"/>
    <s v="临沂"/>
    <n v="4000"/>
    <n v="1050"/>
    <n v="9.8437297257847426E-6"/>
    <s v="不含税"/>
    <n v="3000"/>
    <x v="1"/>
    <x v="20"/>
  </r>
  <r>
    <s v="木屑"/>
    <s v="木质"/>
    <s v="复合木"/>
    <s v="临沂"/>
    <n v="4000"/>
    <n v="1050"/>
    <n v="9.8437297257847426E-6"/>
    <s v="不含税"/>
    <n v="3000"/>
    <x v="1"/>
    <x v="20"/>
  </r>
  <r>
    <s v="花生壳"/>
    <s v="作物"/>
    <s v="谷壳"/>
    <s v="山东"/>
    <n v="3900"/>
    <n v="690"/>
    <n v="6.6346017199428315E-6"/>
    <s v="不含税"/>
    <n v="800"/>
    <x v="1"/>
    <x v="20"/>
  </r>
  <r>
    <s v="花生壳"/>
    <s v="作物"/>
    <s v="谷壳"/>
    <s v="临沂"/>
    <n v="3800"/>
    <n v="680"/>
    <n v="6.7105124947705528E-6"/>
    <s v="不含税"/>
    <n v="3000"/>
    <x v="1"/>
    <x v="20"/>
  </r>
  <r>
    <s v="花生壳"/>
    <s v="作物"/>
    <s v="谷壳"/>
    <s v="青岛"/>
    <n v="3700"/>
    <n v="750"/>
    <n v="7.1710714109308249E-6"/>
    <s v="含税"/>
    <n v="300"/>
    <x v="1"/>
    <x v="20"/>
  </r>
  <r>
    <s v="芡实壳"/>
    <s v="作物"/>
    <s v="谷壳"/>
    <s v="济宁"/>
    <n v="3950"/>
    <n v="860"/>
    <n v="8.1645401462807763E-6"/>
    <s v="不含税"/>
    <n v="500"/>
    <x v="1"/>
    <x v="20"/>
  </r>
  <r>
    <s v="红木"/>
    <s v="木质"/>
    <s v="红木"/>
    <s v="济宁"/>
    <n v="4300"/>
    <n v="850"/>
    <n v="7.4127754302697965E-6"/>
    <s v="不含税"/>
    <n v="300"/>
    <x v="1"/>
    <x v="20"/>
  </r>
  <r>
    <s v="模板"/>
    <s v="其他"/>
    <s v="建材"/>
    <s v="潍坊"/>
    <n v="4100"/>
    <n v="800"/>
    <n v="7.3170581004671732E-6"/>
    <s v="不含税"/>
    <n v="500"/>
    <x v="1"/>
    <x v="20"/>
  </r>
  <r>
    <s v="锯末"/>
    <s v="其他"/>
    <s v="木料"/>
    <s v="郯城"/>
    <n v="3800"/>
    <n v="700"/>
    <n v="6.9078805093226271E-6"/>
    <s v="不含税"/>
    <n v="530"/>
    <x v="1"/>
    <x v="20"/>
  </r>
  <r>
    <s v="锯末"/>
    <s v="其他"/>
    <s v="木料"/>
    <s v="德州"/>
    <n v="4589"/>
    <n v="850"/>
    <n v="6.9459434190804367E-6"/>
    <s v="不含税"/>
    <n v="500"/>
    <x v="1"/>
    <x v="20"/>
  </r>
  <r>
    <s v="锯末"/>
    <s v="其他"/>
    <s v="木料"/>
    <s v="菏泽市"/>
    <n v="4200"/>
    <n v="900"/>
    <n v="8.0356977353344839E-6"/>
    <s v="不含税"/>
    <n v="1000"/>
    <x v="1"/>
    <x v="20"/>
  </r>
  <r>
    <s v="锯末"/>
    <s v="其他"/>
    <s v="木料"/>
    <s v="菏泽"/>
    <n v="4000"/>
    <n v="860"/>
    <n v="8.0624833944522673E-6"/>
    <s v="不含税"/>
    <n v="600"/>
    <x v="1"/>
    <x v="20"/>
  </r>
  <r>
    <s v="刨花"/>
    <s v="其他"/>
    <s v="木料"/>
    <s v="青岛"/>
    <n v="4300"/>
    <n v="1000"/>
    <n v="8.2272757272694731E-6"/>
    <s v="含税"/>
    <n v="1000"/>
    <x v="1"/>
    <x v="20"/>
  </r>
  <r>
    <s v="锯末"/>
    <s v="其他"/>
    <s v="木料"/>
    <s v="山东曹县"/>
    <n v="4000"/>
    <n v="980"/>
    <n v="9.1874810773990918E-6"/>
    <s v="不含税"/>
    <n v="300"/>
    <x v="1"/>
    <x v="20"/>
  </r>
  <r>
    <s v="糖醛"/>
    <s v="其他"/>
    <s v="其他"/>
    <s v="-"/>
    <n v="4000"/>
    <n v="900"/>
    <n v="8.4374826221012094E-6"/>
    <s v="不含税"/>
    <n v="500"/>
    <x v="1"/>
    <x v="20"/>
  </r>
  <r>
    <s v="榉木"/>
    <s v="木质"/>
    <s v="其他木"/>
    <s v="山东临沂"/>
    <n v="3900"/>
    <n v="960"/>
    <n v="9.2307502190508954E-6"/>
    <s v="不含税"/>
    <n v="500"/>
    <x v="1"/>
    <x v="20"/>
  </r>
  <r>
    <s v="糠醛渣"/>
    <s v="作物"/>
    <s v="其他作物"/>
    <s v="菏泽"/>
    <n v="4500"/>
    <n v="650"/>
    <n v="5.1100523683818175E-6"/>
    <s v="含税"/>
    <n v="5000"/>
    <x v="1"/>
    <x v="20"/>
  </r>
  <r>
    <s v="糠醛渣"/>
    <s v="作物"/>
    <s v="其他作物"/>
    <s v="菏泽"/>
    <n v="3600"/>
    <n v="500"/>
    <n v="5.208322606235314E-6"/>
    <s v="不含税"/>
    <n v="1000"/>
    <x v="1"/>
    <x v="20"/>
  </r>
  <r>
    <s v="松木"/>
    <s v="木质"/>
    <s v="松柏"/>
    <s v="满州里"/>
    <n v="4300"/>
    <n v="800"/>
    <n v="6.5818205818155786E-6"/>
    <s v="含税"/>
    <n v="1000"/>
    <x v="1"/>
    <x v="20"/>
  </r>
  <r>
    <s v="松木"/>
    <s v="木质"/>
    <s v="松柏"/>
    <s v="菏泽市"/>
    <n v="4600"/>
    <n v="820"/>
    <n v="6.6847688406985425E-6"/>
    <s v="不含税"/>
    <n v="1000"/>
    <x v="1"/>
    <x v="20"/>
  </r>
  <r>
    <s v="纯松木"/>
    <s v="木质"/>
    <s v="松柏"/>
    <s v="东北"/>
    <n v="4500"/>
    <n v="830"/>
    <n v="6.9166524210804972E-6"/>
    <s v="不含税"/>
    <n v="2000"/>
    <x v="1"/>
    <x v="20"/>
  </r>
  <r>
    <s v="松木"/>
    <s v="木质"/>
    <s v="松柏"/>
    <s v="郯城"/>
    <n v="4600"/>
    <n v="850"/>
    <n v="6.9293335543826347E-6"/>
    <s v="不含税"/>
    <n v="2000"/>
    <x v="1"/>
    <x v="20"/>
  </r>
  <r>
    <s v="松木屑"/>
    <s v="木质"/>
    <s v="松柏"/>
    <s v="菏泽"/>
    <n v="4000"/>
    <n v="750"/>
    <n v="7.0312355184176745E-6"/>
    <s v="不含税"/>
    <n v="1000"/>
    <x v="1"/>
    <x v="20"/>
  </r>
  <r>
    <s v="松木"/>
    <s v="木质"/>
    <s v="松柏"/>
    <s v="青岛"/>
    <n v="4450"/>
    <n v="888"/>
    <n v="7.4831306551069899E-6"/>
    <s v="不含税"/>
    <n v="1000"/>
    <x v="1"/>
    <x v="20"/>
  </r>
  <r>
    <s v="松木"/>
    <s v="木质"/>
    <s v="松柏"/>
    <s v="济宁市"/>
    <n v="4200"/>
    <n v="850"/>
    <n v="7.5892700833714573E-6"/>
    <s v="不含税"/>
    <n v="1500"/>
    <x v="1"/>
    <x v="20"/>
  </r>
  <r>
    <s v="松木"/>
    <s v="木质"/>
    <s v="松柏"/>
    <s v="滕州"/>
    <n v="4200"/>
    <n v="860"/>
    <n v="7.678555613764063E-6"/>
    <s v="不含税"/>
    <n v="600"/>
    <x v="1"/>
    <x v="20"/>
  </r>
  <r>
    <s v="松木"/>
    <s v="木质"/>
    <s v="松柏"/>
    <s v="菏泽"/>
    <n v="4600"/>
    <n v="950"/>
    <n v="7.7445492666629455E-6"/>
    <s v="不含税"/>
    <n v="500"/>
    <x v="1"/>
    <x v="20"/>
  </r>
  <r>
    <s v="松木"/>
    <s v="木质"/>
    <s v="松柏"/>
    <s v="青岛"/>
    <n v="4586"/>
    <n v="1000"/>
    <n v="8.1770437777789481E-6"/>
    <s v="不含税"/>
    <n v="800"/>
    <x v="1"/>
    <x v="20"/>
  </r>
  <r>
    <s v="松木"/>
    <s v="木质"/>
    <s v="松柏"/>
    <s v="潍坊"/>
    <n v="4300"/>
    <n v="950"/>
    <n v="8.2848666573603606E-6"/>
    <s v="不含税"/>
    <n v="2000"/>
    <x v="1"/>
    <x v="20"/>
  </r>
  <r>
    <s v="松木"/>
    <s v="木质"/>
    <s v="松柏"/>
    <s v="山东菏泽"/>
    <n v="4300"/>
    <n v="950"/>
    <n v="8.2848666573603606E-6"/>
    <s v="不含税"/>
    <n v="500"/>
    <x v="1"/>
    <x v="20"/>
  </r>
  <r>
    <s v="松木"/>
    <s v="木质"/>
    <s v="松柏"/>
    <s v="山东菏泽"/>
    <n v="4300"/>
    <n v="950"/>
    <n v="8.2848666573603606E-6"/>
    <s v="不含税"/>
    <n v="500"/>
    <x v="1"/>
    <x v="20"/>
  </r>
  <r>
    <s v="松木"/>
    <s v="木质"/>
    <s v="松柏"/>
    <s v="曹县"/>
    <n v="4700"/>
    <n v="1050"/>
    <n v="8.3776423198168023E-6"/>
    <s v="不含税"/>
    <n v="1000"/>
    <x v="1"/>
    <x v="20"/>
  </r>
  <r>
    <s v="松木"/>
    <s v="木质"/>
    <s v="松柏"/>
    <s v="临沂"/>
    <n v="4700"/>
    <n v="1050"/>
    <n v="8.3776423198168023E-6"/>
    <s v="不含税"/>
    <n v="1800"/>
    <x v="1"/>
    <x v="20"/>
  </r>
  <r>
    <s v="松木"/>
    <s v="木质"/>
    <s v="松柏"/>
    <s v="潍坊"/>
    <n v="4200"/>
    <n v="950"/>
    <n v="8.4821253872975122E-6"/>
    <s v="不含税"/>
    <n v="1000"/>
    <x v="1"/>
    <x v="20"/>
  </r>
  <r>
    <s v="松木"/>
    <s v="木质"/>
    <s v="松柏"/>
    <s v="菏泽"/>
    <n v="4100"/>
    <n v="950"/>
    <n v="8.6890064943047677E-6"/>
    <s v="不含税"/>
    <n v="300"/>
    <x v="1"/>
    <x v="20"/>
  </r>
  <r>
    <s v="松杂木"/>
    <s v="木质"/>
    <s v="松柏"/>
    <s v="潍坊"/>
    <n v="4000"/>
    <n v="950"/>
    <n v="8.9062316566623866E-6"/>
    <s v="不含税"/>
    <n v="60"/>
    <x v="1"/>
    <x v="20"/>
  </r>
  <r>
    <s v="松木"/>
    <s v="木质"/>
    <s v="松柏"/>
    <s v="临沂"/>
    <n v="4400"/>
    <n v="1050"/>
    <n v="8.9488452052588577E-6"/>
    <s v="不含税"/>
    <n v="1200"/>
    <x v="1"/>
    <x v="20"/>
  </r>
  <r>
    <s v="松木"/>
    <s v="木质"/>
    <s v="松柏"/>
    <s v="临沂市"/>
    <n v="4600"/>
    <n v="1100"/>
    <n v="8.9673728350834096E-6"/>
    <s v="不含税"/>
    <n v="3000"/>
    <x v="1"/>
    <x v="20"/>
  </r>
  <r>
    <s v="樟子松"/>
    <s v="木质"/>
    <s v="松柏"/>
    <s v="临沂"/>
    <n v="4200"/>
    <n v="1050"/>
    <n v="9.3749806912235654E-6"/>
    <s v="不含税"/>
    <n v="900"/>
    <x v="1"/>
    <x v="20"/>
  </r>
  <r>
    <s v="松木"/>
    <s v="木质"/>
    <s v="松柏"/>
    <s v="日照"/>
    <n v="4200"/>
    <n v="1060"/>
    <n v="9.4642662216161711E-6"/>
    <s v="不含税"/>
    <n v="3000"/>
    <x v="1"/>
    <x v="20"/>
  </r>
  <r>
    <s v="松木"/>
    <s v="木质"/>
    <s v="松柏"/>
    <s v="日照"/>
    <n v="4200"/>
    <n v="1060"/>
    <n v="9.4642662216161711E-6"/>
    <s v="不含税"/>
    <n v="3000"/>
    <x v="1"/>
    <x v="20"/>
  </r>
  <r>
    <s v="樟子松"/>
    <s v="木质"/>
    <s v="松柏"/>
    <s v="平邑县"/>
    <n v="4500"/>
    <n v="1200"/>
    <n v="9.9999794039718033E-6"/>
    <s v="不含税"/>
    <n v="1000"/>
    <x v="1"/>
    <x v="20"/>
  </r>
  <r>
    <s v="樟子松"/>
    <s v="木质"/>
    <s v="松柏"/>
    <s v="高密市"/>
    <n v="4500"/>
    <n v="1200"/>
    <n v="9.9999794039718033E-6"/>
    <s v="不含税"/>
    <n v="200"/>
    <x v="1"/>
    <x v="20"/>
  </r>
  <r>
    <s v="松木"/>
    <s v="木质"/>
    <s v="松柏"/>
    <s v="潍坊市高密市"/>
    <n v="4300"/>
    <n v="1150"/>
    <n v="1.0029049111541489E-5"/>
    <s v="不含税"/>
    <n v="300"/>
    <x v="1"/>
    <x v="20"/>
  </r>
  <r>
    <s v="松木"/>
    <s v="木质"/>
    <s v="松柏"/>
    <s v="临沂"/>
    <n v="4600"/>
    <n v="1300"/>
    <n v="1.0597804259644028E-5"/>
    <s v="不含税"/>
    <n v="1000"/>
    <x v="1"/>
    <x v="20"/>
  </r>
  <r>
    <s v="辐射松"/>
    <s v="木质"/>
    <s v="松柏"/>
    <s v="新西兰"/>
    <n v="4130"/>
    <n v="1300"/>
    <n v="1.1803849780717323E-5"/>
    <s v="不含税"/>
    <n v="120"/>
    <x v="1"/>
    <x v="20"/>
  </r>
  <r>
    <s v="木屑"/>
    <s v="木质"/>
    <s v="复合木"/>
    <s v="菏泽"/>
    <n v="4100"/>
    <n v="680"/>
    <n v="5.7928718020267078E-6"/>
    <s v="含税"/>
    <n v="5000"/>
    <x v="2"/>
    <x v="20"/>
  </r>
  <r>
    <s v="木屑"/>
    <s v="木质"/>
    <s v="复合木"/>
    <s v="临沂"/>
    <n v="4200"/>
    <n v="700"/>
    <n v="6.1705443263745272E-6"/>
    <s v="不含税"/>
    <n v="500"/>
    <x v="2"/>
    <x v="20"/>
  </r>
  <r>
    <s v="硬杂木"/>
    <s v="木质"/>
    <s v="复合木"/>
    <s v="菏泽"/>
    <n v="4506"/>
    <n v="800"/>
    <n v="6.5731497484682053E-6"/>
    <s v="不含税"/>
    <n v="2000"/>
    <x v="2"/>
    <x v="20"/>
  </r>
  <r>
    <s v="杂木"/>
    <s v="木质"/>
    <s v="复合木"/>
    <s v="菏泽"/>
    <n v="3988"/>
    <n v="800"/>
    <n v="7.0065415034248337E-6"/>
    <s v="含税"/>
    <n v="2000"/>
    <x v="2"/>
    <x v="20"/>
  </r>
  <r>
    <s v="杂木"/>
    <s v="木质"/>
    <s v="复合木"/>
    <s v="山东省"/>
    <n v="3942"/>
    <n v="750"/>
    <n v="7.0440003725736623E-6"/>
    <s v="不含税"/>
    <n v="450"/>
    <x v="2"/>
    <x v="20"/>
  </r>
  <r>
    <s v="木屑"/>
    <s v="木质"/>
    <s v="复合木"/>
    <s v="临沭"/>
    <n v="4200"/>
    <n v="800"/>
    <n v="7.0520506587137457E-6"/>
    <s v="不含税"/>
    <n v="500"/>
    <x v="2"/>
    <x v="20"/>
  </r>
  <r>
    <s v="硬杂木"/>
    <s v="木质"/>
    <s v="复合木"/>
    <s v="青岛"/>
    <n v="4200"/>
    <n v="850"/>
    <n v="7.068682853663542E-6"/>
    <s v="含税"/>
    <n v="500"/>
    <x v="2"/>
    <x v="20"/>
  </r>
  <r>
    <s v="木屑"/>
    <s v="木质"/>
    <s v="复合木"/>
    <s v="山东曲阜"/>
    <n v="4100"/>
    <n v="850"/>
    <n v="7.2410897525333852E-6"/>
    <s v="含税"/>
    <n v="1500"/>
    <x v="2"/>
    <x v="20"/>
  </r>
  <r>
    <s v="木质"/>
    <s v="木质"/>
    <s v="复合木"/>
    <s v="山东"/>
    <n v="3800"/>
    <n v="800"/>
    <n v="7.3531809251732203E-6"/>
    <s v="含税"/>
    <n v="10000"/>
    <x v="2"/>
    <x v="20"/>
  </r>
  <r>
    <s v="杂木"/>
    <s v="木质"/>
    <s v="复合木"/>
    <s v="济南"/>
    <n v="3900"/>
    <n v="850"/>
    <n v="8.0691733498743823E-6"/>
    <s v="不含税"/>
    <n v="1000"/>
    <x v="2"/>
    <x v="20"/>
  </r>
  <r>
    <s v="杂木"/>
    <s v="木质"/>
    <s v="复合木"/>
    <s v="曹县"/>
    <n v="3800"/>
    <n v="830"/>
    <n v="8.0866607224592499E-6"/>
    <s v="不含税"/>
    <n v="300"/>
    <x v="2"/>
    <x v="20"/>
  </r>
  <r>
    <s v="木屑"/>
    <s v="木质"/>
    <s v="复合木"/>
    <s v="山东"/>
    <n v="4300"/>
    <n v="950"/>
    <n v="8.1795587582173979E-6"/>
    <s v="不含税"/>
    <n v="400"/>
    <x v="2"/>
    <x v="20"/>
  </r>
  <r>
    <s v="木屑"/>
    <s v="木质"/>
    <s v="复合木"/>
    <s v="临沂"/>
    <n v="3980"/>
    <n v="880"/>
    <n v="8.1860487545873145E-6"/>
    <s v="不含税"/>
    <n v="300"/>
    <x v="2"/>
    <x v="20"/>
  </r>
  <r>
    <s v="枣木"/>
    <s v="木质"/>
    <s v="复合木"/>
    <s v="滨州"/>
    <n v="4200"/>
    <n v="1000"/>
    <n v="8.316097474898285E-6"/>
    <s v="含税"/>
    <n v="1500"/>
    <x v="2"/>
    <x v="20"/>
  </r>
  <r>
    <s v="杂木"/>
    <s v="木质"/>
    <s v="复合木"/>
    <s v="山东"/>
    <n v="4100"/>
    <n v="1000"/>
    <n v="8.5189291206275121E-6"/>
    <s v="含税"/>
    <n v="3000"/>
    <x v="2"/>
    <x v="20"/>
  </r>
  <r>
    <s v="枣木"/>
    <s v="木质"/>
    <s v="复合木"/>
    <s v="滨州"/>
    <n v="4220"/>
    <n v="1100"/>
    <n v="9.1043531597227669E-6"/>
    <s v="含税"/>
    <n v="2000"/>
    <x v="2"/>
    <x v="20"/>
  </r>
  <r>
    <s v="花生壳"/>
    <s v="作物"/>
    <s v="谷壳"/>
    <s v="平度"/>
    <n v="3900"/>
    <n v="610"/>
    <n v="5.790818521674557E-6"/>
    <s v="不含税"/>
    <n v="800"/>
    <x v="2"/>
    <x v="20"/>
  </r>
  <r>
    <s v="花生壳"/>
    <s v="作物"/>
    <s v="谷壳"/>
    <s v="青岛市"/>
    <n v="3800"/>
    <n v="700"/>
    <n v="6.8200753080981617E-6"/>
    <s v="不含税"/>
    <n v="500"/>
    <x v="2"/>
    <x v="20"/>
  </r>
  <r>
    <s v="花生壳"/>
    <s v="作物"/>
    <s v="谷壳"/>
    <s v="青岛"/>
    <n v="3800"/>
    <n v="850"/>
    <n v="7.8127547329965475E-6"/>
    <s v="含税"/>
    <n v="600"/>
    <x v="2"/>
    <x v="20"/>
  </r>
  <r>
    <s v="膏状添加剂"/>
    <s v="其他"/>
    <s v="建材"/>
    <s v="东营"/>
    <n v="5400"/>
    <n v="350"/>
    <n v="2.3996561269234272E-6"/>
    <s v="不含税"/>
    <n v="10000"/>
    <x v="2"/>
    <x v="20"/>
  </r>
  <r>
    <s v="锯末"/>
    <s v="其他"/>
    <s v="木料"/>
    <s v="菏泽"/>
    <n v="4300"/>
    <n v="660"/>
    <n v="5.6826408214984028E-6"/>
    <s v="不含税"/>
    <n v="1000"/>
    <x v="2"/>
    <x v="20"/>
  </r>
  <r>
    <s v="锯末"/>
    <s v="其他"/>
    <s v="木料"/>
    <s v="临沂"/>
    <n v="4350"/>
    <n v="740"/>
    <n v="5.941708264823879E-6"/>
    <s v="含税"/>
    <n v="5000"/>
    <x v="2"/>
    <x v="20"/>
  </r>
  <r>
    <s v="锯末"/>
    <s v="其他"/>
    <s v="木料"/>
    <s v="山东"/>
    <n v="3900"/>
    <n v="880"/>
    <n v="7.8811016069805278E-6"/>
    <s v="含税"/>
    <n v="5000"/>
    <x v="2"/>
    <x v="20"/>
  </r>
  <r>
    <s v="锯末"/>
    <s v="其他"/>
    <s v="木料"/>
    <s v="济南"/>
    <n v="4500"/>
    <n v="1080"/>
    <n v="8.8855838299793198E-6"/>
    <s v="不含税"/>
    <n v="5000"/>
    <x v="2"/>
    <x v="20"/>
  </r>
  <r>
    <s v="桦木"/>
    <s v="木质"/>
    <s v="其他木"/>
    <s v="滨州"/>
    <n v="4200"/>
    <n v="850"/>
    <n v="7.068682853663542E-6"/>
    <s v="含税"/>
    <n v="300"/>
    <x v="2"/>
    <x v="20"/>
  </r>
  <r>
    <s v="榆木"/>
    <s v="木质"/>
    <s v="其他木"/>
    <s v="临清"/>
    <n v="4300"/>
    <n v="850"/>
    <n v="7.3185525731418817E-6"/>
    <s v="不含税"/>
    <n v="900"/>
    <x v="2"/>
    <x v="20"/>
  </r>
  <r>
    <s v="榉木"/>
    <s v="木质"/>
    <s v="其他木"/>
    <s v="临沂"/>
    <n v="4000"/>
    <n v="900"/>
    <n v="8.3302348406056121E-6"/>
    <s v="不含税"/>
    <n v="500"/>
    <x v="2"/>
    <x v="20"/>
  </r>
  <r>
    <s v="榆木"/>
    <s v="木质"/>
    <s v="其他木"/>
    <s v="济南"/>
    <n v="4300"/>
    <n v="1080"/>
    <n v="8.7725158479392137E-6"/>
    <s v="含税"/>
    <n v="1000"/>
    <x v="2"/>
    <x v="20"/>
  </r>
  <r>
    <s v="桉树"/>
    <s v="木质"/>
    <s v="其他木"/>
    <s v="山东"/>
    <n v="4134"/>
    <n v="1280"/>
    <n v="1.0814547659664533E-5"/>
    <s v="含税"/>
    <n v="5000"/>
    <x v="2"/>
    <x v="20"/>
  </r>
  <r>
    <s v="松木"/>
    <s v="木质"/>
    <s v="松柏"/>
    <s v="菏泽"/>
    <n v="4000"/>
    <n v="730"/>
    <n v="6.3742887145095357E-6"/>
    <s v="含税"/>
    <n v="10000"/>
    <x v="2"/>
    <x v="20"/>
  </r>
  <r>
    <s v="樟子松"/>
    <s v="木质"/>
    <s v="松柏"/>
    <s v="济南"/>
    <n v="4350"/>
    <n v="790"/>
    <n v="6.7237655418425896E-6"/>
    <s v="不含税"/>
    <n v="3000"/>
    <x v="2"/>
    <x v="20"/>
  </r>
  <r>
    <s v="松木"/>
    <s v="木质"/>
    <s v="松柏"/>
    <s v="山东省"/>
    <n v="4000"/>
    <n v="760"/>
    <n v="7.0344205320669616E-6"/>
    <s v="不含税"/>
    <n v="1000"/>
    <x v="2"/>
    <x v="20"/>
  </r>
  <r>
    <s v="松木"/>
    <s v="木质"/>
    <s v="松柏"/>
    <s v="德州"/>
    <n v="4200"/>
    <n v="850"/>
    <n v="7.068682853663542E-6"/>
    <s v="含税"/>
    <n v="3000"/>
    <x v="2"/>
    <x v="20"/>
  </r>
  <r>
    <s v="松木"/>
    <s v="木质"/>
    <s v="松柏"/>
    <s v="青岛"/>
    <n v="4500"/>
    <n v="880"/>
    <n v="7.2401053429461134E-6"/>
    <s v="不含税"/>
    <n v="2000"/>
    <x v="2"/>
    <x v="20"/>
  </r>
  <r>
    <s v="松木"/>
    <s v="木质"/>
    <s v="松柏"/>
    <s v="山东曲阜"/>
    <n v="4000"/>
    <n v="850"/>
    <n v="7.4221169963467193E-6"/>
    <s v="含税"/>
    <n v="2000"/>
    <x v="2"/>
    <x v="20"/>
  </r>
  <r>
    <s v="松木"/>
    <s v="木质"/>
    <s v="松柏"/>
    <s v="青岛"/>
    <n v="4000"/>
    <n v="850"/>
    <n v="7.4221169963467193E-6"/>
    <s v="含税"/>
    <n v="1000"/>
    <x v="2"/>
    <x v="20"/>
  </r>
  <r>
    <s v="松木"/>
    <s v="木质"/>
    <s v="松柏"/>
    <s v="青岛"/>
    <n v="4300"/>
    <n v="960"/>
    <n v="7.7977918648348563E-6"/>
    <s v="含税"/>
    <n v="2000"/>
    <x v="2"/>
    <x v="20"/>
  </r>
  <r>
    <s v="松木"/>
    <s v="木质"/>
    <s v="松柏"/>
    <s v="山东"/>
    <n v="4200"/>
    <n v="890"/>
    <n v="7.8454063578190423E-6"/>
    <s v="不含税"/>
    <n v="900"/>
    <x v="2"/>
    <x v="20"/>
  </r>
  <r>
    <s v="松木粉碎料"/>
    <s v="木质"/>
    <s v="松柏"/>
    <s v="青岛"/>
    <n v="4000"/>
    <n v="900"/>
    <n v="7.858712113778879E-6"/>
    <s v="含税"/>
    <n v="1500"/>
    <x v="2"/>
    <x v="20"/>
  </r>
  <r>
    <s v="樟子松"/>
    <s v="木质"/>
    <s v="松柏"/>
    <s v="临沂"/>
    <n v="4300"/>
    <n v="980"/>
    <n v="8.4378606137400513E-6"/>
    <s v="不含税"/>
    <n v="100"/>
    <x v="2"/>
    <x v="20"/>
  </r>
  <r>
    <s v="松木"/>
    <s v="木质"/>
    <s v="松柏"/>
    <s v="临沂"/>
    <n v="4100"/>
    <n v="1000"/>
    <n v="8.5189291206275121E-6"/>
    <s v="含税"/>
    <n v="500"/>
    <x v="2"/>
    <x v="20"/>
  </r>
  <r>
    <s v="松木"/>
    <s v="木质"/>
    <s v="松柏"/>
    <s v="济宁"/>
    <n v="4300"/>
    <n v="1020"/>
    <n v="8.7822630877702598E-6"/>
    <s v="不含税"/>
    <n v="500"/>
    <x v="2"/>
    <x v="20"/>
  </r>
  <r>
    <s v="松木"/>
    <s v="木质"/>
    <s v="松柏"/>
    <s v="邹平市"/>
    <n v="4100"/>
    <n v="1000"/>
    <n v="9.0300648678651619E-6"/>
    <s v="不含税"/>
    <n v="3000"/>
    <x v="2"/>
    <x v="20"/>
  </r>
  <r>
    <s v="松木"/>
    <s v="木质"/>
    <s v="松柏"/>
    <s v="山东"/>
    <n v="4380"/>
    <n v="1100"/>
    <n v="9.2980804917972346E-6"/>
    <s v="不含税"/>
    <n v="1500"/>
    <x v="2"/>
    <x v="20"/>
  </r>
  <r>
    <s v="樟子松"/>
    <s v="木质"/>
    <s v="松柏"/>
    <s v="菏泽"/>
    <n v="4300"/>
    <n v="1100"/>
    <n v="9.4710680358306717E-6"/>
    <s v="不含税"/>
    <n v="800"/>
    <x v="2"/>
    <x v="20"/>
  </r>
  <r>
    <s v="樟子松"/>
    <s v="木质"/>
    <s v="松柏"/>
    <s v="青岛"/>
    <n v="4227"/>
    <n v="1150"/>
    <n v="9.5024250777758975E-6"/>
    <s v="含税"/>
    <n v="500"/>
    <x v="2"/>
    <x v="20"/>
  </r>
  <r>
    <s v="松木"/>
    <s v="木质"/>
    <s v="松柏"/>
    <s v="烟台"/>
    <n v="4200"/>
    <n v="1150"/>
    <n v="9.5635120961330272E-6"/>
    <s v="含税"/>
    <n v="1500"/>
    <x v="2"/>
    <x v="20"/>
  </r>
  <r>
    <s v="木屑"/>
    <s v="木质"/>
    <s v="复合木"/>
    <s v="山东"/>
    <n v="4500"/>
    <n v="500"/>
    <n v="4.0881374200209095E-6"/>
    <s v="不含税"/>
    <n v="1000"/>
    <x v="3"/>
    <x v="20"/>
  </r>
  <r>
    <s v="杂木"/>
    <s v="木质"/>
    <s v="复合木"/>
    <s v="枣庄"/>
    <n v="4050"/>
    <n v="700"/>
    <n v="6.3593248755880822E-6"/>
    <s v="不含税"/>
    <n v="1000"/>
    <x v="3"/>
    <x v="20"/>
  </r>
  <r>
    <s v="木屑"/>
    <s v="木质"/>
    <s v="复合木"/>
    <s v="山东"/>
    <n v="4000"/>
    <n v="800"/>
    <n v="7.3586473560376375E-6"/>
    <s v="不含税"/>
    <n v="2000"/>
    <x v="3"/>
    <x v="20"/>
  </r>
  <r>
    <s v="红木松木"/>
    <s v="木质"/>
    <s v="复合木"/>
    <s v="曹县"/>
    <n v="4380"/>
    <n v="880"/>
    <n v="7.3922484855172616E-6"/>
    <s v="不含税"/>
    <n v="500"/>
    <x v="3"/>
    <x v="20"/>
  </r>
  <r>
    <s v="木屑"/>
    <s v="木质"/>
    <s v="复合木"/>
    <s v="山东"/>
    <n v="4200"/>
    <n v="900"/>
    <n v="7.4379858720056982E-6"/>
    <s v="含税"/>
    <n v="3000"/>
    <x v="3"/>
    <x v="20"/>
  </r>
  <r>
    <s v="橡木松木"/>
    <s v="木质"/>
    <s v="复合木"/>
    <s v="烟台"/>
    <n v="4100"/>
    <n v="900"/>
    <n v="8.0765641712608222E-6"/>
    <s v="不含税"/>
    <n v="300"/>
    <x v="3"/>
    <x v="20"/>
  </r>
  <r>
    <s v="杂木"/>
    <s v="木质"/>
    <s v="复合木"/>
    <s v="淄博"/>
    <n v="4000"/>
    <n v="900"/>
    <n v="8.2784782755423422E-6"/>
    <s v="不含税"/>
    <n v="900"/>
    <x v="3"/>
    <x v="20"/>
  </r>
  <r>
    <s v="花生壳"/>
    <s v="作物"/>
    <s v="谷壳"/>
    <s v="平度"/>
    <n v="3900"/>
    <n v="700"/>
    <n v="6.2301078244150286E-6"/>
    <s v="含税"/>
    <n v="1000"/>
    <x v="3"/>
    <x v="20"/>
  </r>
  <r>
    <s v="红木"/>
    <s v="木质"/>
    <s v="红木"/>
    <s v="泰国"/>
    <n v="4250"/>
    <n v="800"/>
    <n v="6.9257857468589528E-6"/>
    <s v="不含税"/>
    <n v="20000"/>
    <x v="3"/>
    <x v="20"/>
  </r>
  <r>
    <s v="锯沬刨花"/>
    <s v="其他"/>
    <s v="木料"/>
    <s v="滨州市"/>
    <n v="3900"/>
    <n v="720"/>
    <n v="6.4081109051126018E-6"/>
    <s v="含税"/>
    <n v="1000"/>
    <x v="3"/>
    <x v="20"/>
  </r>
  <r>
    <s v="松木锯末"/>
    <s v="其他"/>
    <s v="木料"/>
    <s v="菏泽"/>
    <n v="3900"/>
    <n v="680"/>
    <n v="6.415231028340505E-6"/>
    <s v="不含税"/>
    <n v="1000"/>
    <x v="3"/>
    <x v="20"/>
  </r>
  <r>
    <s v="刨花"/>
    <s v="其他"/>
    <s v="木料"/>
    <s v="邹平"/>
    <n v="4398"/>
    <n v="820"/>
    <n v="6.860039599762237E-6"/>
    <s v="不含税"/>
    <n v="300"/>
    <x v="3"/>
    <x v="20"/>
  </r>
  <r>
    <s v="生物质"/>
    <s v="其他"/>
    <s v="其他"/>
    <s v="淄博市"/>
    <n v="4000"/>
    <n v="1000"/>
    <n v="9.1983091950470468E-6"/>
    <s v="不含税"/>
    <n v="600"/>
    <x v="3"/>
    <x v="20"/>
  </r>
  <r>
    <s v="纯木"/>
    <s v="木质"/>
    <s v="其他木"/>
    <s v="滨州"/>
    <n v="4160"/>
    <n v="900"/>
    <n v="7.9600752649445589E-6"/>
    <s v="不含税"/>
    <n v="1800"/>
    <x v="3"/>
    <x v="20"/>
  </r>
  <r>
    <s v="樟子松"/>
    <s v="木质"/>
    <s v="松柏"/>
    <s v="太仓"/>
    <n v="4377"/>
    <n v="100"/>
    <n v="7.9302263504744329E-7"/>
    <s v="含税"/>
    <n v="1000"/>
    <x v="3"/>
    <x v="20"/>
  </r>
  <r>
    <s v="松木"/>
    <s v="木质"/>
    <s v="松柏"/>
    <s v="菏泽"/>
    <n v="3900"/>
    <n v="690"/>
    <n v="6.1411062840662438E-6"/>
    <s v="含税"/>
    <n v="1000"/>
    <x v="3"/>
    <x v="20"/>
  </r>
  <r>
    <s v="松木"/>
    <s v="木质"/>
    <s v="松柏"/>
    <s v="山东菏泽"/>
    <n v="4150"/>
    <n v="760"/>
    <n v="6.7380385428778369E-6"/>
    <s v="不含税"/>
    <n v="600"/>
    <x v="3"/>
    <x v="20"/>
  </r>
  <r>
    <s v="纯樟子松"/>
    <s v="木质"/>
    <s v="松柏"/>
    <s v="滨州"/>
    <n v="4300"/>
    <n v="950"/>
    <n v="8.1287383584136699E-6"/>
    <s v="不含税"/>
    <n v="2000"/>
    <x v="3"/>
    <x v="20"/>
  </r>
  <r>
    <s v="松杂木"/>
    <s v="木质"/>
    <s v="松柏"/>
    <s v="聊城"/>
    <n v="3350"/>
    <n v="780"/>
    <n v="8.5667834891184444E-6"/>
    <s v="不含税"/>
    <n v="400"/>
    <x v="3"/>
    <x v="20"/>
  </r>
  <r>
    <s v="樟子松"/>
    <s v="木质"/>
    <s v="松柏"/>
    <s v="菏泽"/>
    <n v="4200"/>
    <n v="1000"/>
    <n v="8.7602944714733785E-6"/>
    <s v="不含税"/>
    <n v="1000"/>
    <x v="3"/>
    <x v="20"/>
  </r>
  <r>
    <s v="纯松木"/>
    <s v="木质"/>
    <s v="松柏"/>
    <s v="南皮"/>
    <n v="5000"/>
    <n v="1200"/>
    <n v="8.8303768272451653E-6"/>
    <s v="不含税"/>
    <n v="1000"/>
    <x v="3"/>
    <x v="20"/>
  </r>
  <r>
    <s v="樟子松"/>
    <s v="木质"/>
    <s v="松柏"/>
    <s v="曹县"/>
    <n v="4300"/>
    <n v="1050"/>
    <n v="8.9843950277203708E-6"/>
    <s v="不含税"/>
    <n v="1000"/>
    <x v="3"/>
    <x v="20"/>
  </r>
  <r>
    <s v="松木"/>
    <s v="木质"/>
    <s v="松柏"/>
    <s v="进口"/>
    <n v="4200"/>
    <n v="1200"/>
    <n v="1.0512353365768054E-5"/>
    <s v="不含税"/>
    <n v="300"/>
    <x v="3"/>
    <x v="20"/>
  </r>
  <r>
    <s v="橡木"/>
    <s v="木质"/>
    <s v="橡木"/>
    <s v="泰国"/>
    <n v="4150"/>
    <n v="750"/>
    <n v="6.6493801409978647E-6"/>
    <s v="不含税"/>
    <n v="20000"/>
    <x v="3"/>
    <x v="20"/>
  </r>
  <r>
    <s v="竹木"/>
    <s v="竹质"/>
    <s v="竹屑"/>
    <s v="临沂市"/>
    <n v="4200"/>
    <n v="900"/>
    <n v="7.4379858720056982E-6"/>
    <s v="含税"/>
    <n v="1000"/>
    <x v="3"/>
    <x v="20"/>
  </r>
  <r>
    <s v="木屑"/>
    <s v="木质"/>
    <s v="复合木"/>
    <s v="济南市"/>
    <n v="4000"/>
    <n v="700"/>
    <n v="6.2995655245566113E-6"/>
    <s v="不含税"/>
    <n v="1000"/>
    <x v="4"/>
    <x v="20"/>
  </r>
  <r>
    <s v="杂木"/>
    <s v="木质"/>
    <s v="复合木"/>
    <s v="临沂"/>
    <n v="3960"/>
    <n v="760"/>
    <n v="6.5175607812124274E-6"/>
    <s v="含税"/>
    <n v="1000"/>
    <x v="4"/>
    <x v="20"/>
  </r>
  <r>
    <s v="杂木"/>
    <s v="木质"/>
    <s v="复合木"/>
    <s v="山东"/>
    <n v="3800"/>
    <n v="700"/>
    <n v="6.6311216047964328E-6"/>
    <s v="不含税"/>
    <n v="15000"/>
    <x v="4"/>
    <x v="20"/>
  </r>
  <r>
    <s v="木"/>
    <s v="木质"/>
    <s v="复合木"/>
    <s v="临沂"/>
    <n v="4147"/>
    <n v="780"/>
    <n v="6.7706929059273929E-6"/>
    <s v="不含税"/>
    <n v="1000"/>
    <x v="4"/>
    <x v="20"/>
  </r>
  <r>
    <s v="杂木"/>
    <s v="木质"/>
    <s v="复合木"/>
    <s v="济宁"/>
    <n v="3932"/>
    <n v="780"/>
    <n v="7.1409113633979898E-6"/>
    <s v="不含税"/>
    <n v="2000"/>
    <x v="4"/>
    <x v="20"/>
  </r>
  <r>
    <s v="杂木"/>
    <s v="木质"/>
    <s v="复合木"/>
    <s v="济宁"/>
    <n v="3932"/>
    <n v="780"/>
    <n v="7.1409113633979898E-6"/>
    <s v="不含税"/>
    <n v="2000"/>
    <x v="4"/>
    <x v="20"/>
  </r>
  <r>
    <s v="杂木"/>
    <s v="木质"/>
    <s v="复合木"/>
    <s v="济宁"/>
    <n v="3932"/>
    <n v="780"/>
    <n v="7.1409113633979898E-6"/>
    <s v="不含税"/>
    <n v="2000"/>
    <x v="4"/>
    <x v="20"/>
  </r>
  <r>
    <s v="花生壳"/>
    <s v="作物"/>
    <s v="谷壳"/>
    <s v="临沂市"/>
    <n v="3900"/>
    <n v="580"/>
    <n v="5.0504499332957836E-6"/>
    <s v="含税"/>
    <n v="400"/>
    <x v="4"/>
    <x v="20"/>
  </r>
  <r>
    <s v="花生壳"/>
    <s v="作物"/>
    <s v="谷壳"/>
    <s v="6.28"/>
    <n v="3800"/>
    <n v="640"/>
    <n v="6.0627397529567396E-6"/>
    <s v="不含税"/>
    <n v="1500"/>
    <x v="4"/>
    <x v="20"/>
  </r>
  <r>
    <s v="红木"/>
    <s v="木质"/>
    <s v="红木"/>
    <s v="济宁"/>
    <n v="4200"/>
    <n v="850"/>
    <n v="7.2852118311198903E-6"/>
    <s v="不含税"/>
    <n v="2000"/>
    <x v="4"/>
    <x v="20"/>
  </r>
  <r>
    <s v="锯末"/>
    <s v="其他"/>
    <s v="木料"/>
    <s v="济宁"/>
    <n v="4134"/>
    <n v="850"/>
    <n v="7.4015214539679587E-6"/>
    <s v="不含税"/>
    <n v="1000"/>
    <x v="4"/>
    <x v="20"/>
  </r>
  <r>
    <s v="松木锯末"/>
    <s v="其他"/>
    <s v="木料"/>
    <s v="临沂"/>
    <n v="4000"/>
    <n v="888"/>
    <n v="7.5391026762887742E-6"/>
    <s v="含税"/>
    <n v="300"/>
    <x v="4"/>
    <x v="20"/>
  </r>
  <r>
    <s v="锯末"/>
    <s v="其他"/>
    <s v="木料"/>
    <s v="临沂"/>
    <n v="3800"/>
    <n v="800"/>
    <n v="7.5784246911959238E-6"/>
    <s v="不含税"/>
    <n v="3000"/>
    <x v="4"/>
    <x v="20"/>
  </r>
  <r>
    <s v="锯末"/>
    <s v="其他"/>
    <s v="木料"/>
    <s v="邹平"/>
    <n v="4200"/>
    <n v="1180"/>
    <n v="1.0113588189084083E-5"/>
    <s v="不含税"/>
    <n v="1000"/>
    <x v="4"/>
    <x v="20"/>
  </r>
  <r>
    <s v="榉木"/>
    <s v="木质"/>
    <s v="其他木"/>
    <s v="济宁"/>
    <n v="4100"/>
    <n v="850"/>
    <n v="7.462899924561839E-6"/>
    <s v="不含税"/>
    <n v="2000"/>
    <x v="4"/>
    <x v="20"/>
  </r>
  <r>
    <s v="樟子松"/>
    <s v="木质"/>
    <s v="松柏"/>
    <s v="山东菏泽"/>
    <n v="4500"/>
    <n v="700"/>
    <n v="5.5996137996058771E-6"/>
    <s v="不含税"/>
    <n v="200"/>
    <x v="4"/>
    <x v="20"/>
  </r>
  <r>
    <s v="松木"/>
    <s v="木质"/>
    <s v="松柏"/>
    <s v="德州平原"/>
    <n v="4500"/>
    <n v="800"/>
    <n v="6.399558628121002E-6"/>
    <s v="不含税"/>
    <n v="1500"/>
    <x v="4"/>
    <x v="20"/>
  </r>
  <r>
    <s v="松木"/>
    <s v="木质"/>
    <s v="松柏"/>
    <s v="济宁"/>
    <n v="4100"/>
    <n v="850"/>
    <n v="7.462899924561839E-6"/>
    <s v="不含税"/>
    <n v="1000"/>
    <x v="4"/>
    <x v="20"/>
  </r>
  <r>
    <s v="樟子松"/>
    <s v="木质"/>
    <s v="松柏"/>
    <s v="俄罗斯"/>
    <n v="4437"/>
    <n v="940"/>
    <n v="7.6262488722537314E-6"/>
    <s v="不含税"/>
    <n v="1000"/>
    <x v="4"/>
    <x v="20"/>
  </r>
  <r>
    <s v="松木"/>
    <s v="木质"/>
    <s v="松柏"/>
    <s v="菏泽"/>
    <n v="4500"/>
    <n v="1050"/>
    <n v="8.3994206994088156E-6"/>
    <s v="不含税"/>
    <n v="400"/>
    <x v="4"/>
    <x v="20"/>
  </r>
  <r>
    <s v="松木"/>
    <s v="木质"/>
    <s v="松柏"/>
    <s v="临沂"/>
    <n v="4250"/>
    <n v="1000"/>
    <n v="8.4700040666307367E-6"/>
    <s v="不含税"/>
    <n v="1000"/>
    <x v="4"/>
    <x v="20"/>
  </r>
  <r>
    <s v="樟子松"/>
    <s v="木质"/>
    <s v="松柏"/>
    <s v="临沂"/>
    <n v="4087"/>
    <n v="1050"/>
    <n v="9.2481999381795145E-6"/>
    <s v="不含税"/>
    <n v="1000"/>
    <x v="4"/>
    <x v="20"/>
  </r>
  <r>
    <s v="松木"/>
    <s v="木质"/>
    <s v="松柏"/>
    <s v="山东"/>
    <n v="4100"/>
    <n v="1080"/>
    <n v="9.4822728453256311E-6"/>
    <s v="不含税"/>
    <n v="1000"/>
    <x v="4"/>
    <x v="20"/>
  </r>
  <r>
    <s v="松木"/>
    <s v="木质"/>
    <s v="松柏"/>
    <s v="山东"/>
    <n v="4200"/>
    <n v="1150"/>
    <n v="9.8564630656327935E-6"/>
    <s v="不含税"/>
    <n v="6000"/>
    <x v="4"/>
    <x v="20"/>
  </r>
  <r>
    <s v="松木刨花"/>
    <s v="木质"/>
    <s v="松柏"/>
    <s v="德州"/>
    <n v="4200"/>
    <n v="1350"/>
    <n v="1.0915689203120813E-5"/>
    <s v="含税"/>
    <n v="3000"/>
    <x v="4"/>
    <x v="20"/>
  </r>
  <r>
    <s v="松木"/>
    <s v="木质"/>
    <s v="松柏"/>
    <s v="临沂"/>
    <n v="4300"/>
    <n v="1350"/>
    <n v="1.130154612378927E-5"/>
    <s v="不含税"/>
    <n v="3000"/>
    <x v="4"/>
    <x v="20"/>
  </r>
  <r>
    <s v="杂木"/>
    <s v="木质"/>
    <s v="复合木"/>
    <s v="潍坊"/>
    <n v="4200"/>
    <n v="900"/>
    <n v="7.535088316380336E-6"/>
    <s v="不含税"/>
    <n v="1200"/>
    <x v="5"/>
    <x v="20"/>
  </r>
  <r>
    <s v="榆木"/>
    <s v="木质"/>
    <s v="其他木"/>
    <s v="临清市"/>
    <n v="3900"/>
    <n v="1200"/>
    <n v="1.0207183012029484E-5"/>
    <s v="含税"/>
    <n v="800"/>
    <x v="5"/>
    <x v="20"/>
  </r>
  <r>
    <s v="松木"/>
    <s v="木质"/>
    <s v="松柏"/>
    <s v="菏泽"/>
    <n v="3960"/>
    <n v="680"/>
    <n v="6.0382189201970377E-6"/>
    <s v="不含税"/>
    <n v="500"/>
    <x v="5"/>
    <x v="20"/>
  </r>
  <r>
    <s v="松木"/>
    <s v="木质"/>
    <s v="松柏"/>
    <s v="德州"/>
    <n v="4200"/>
    <n v="850"/>
    <n v="6.7136531120789163E-6"/>
    <s v="含税"/>
    <n v="1000"/>
    <x v="5"/>
    <x v="20"/>
  </r>
  <r>
    <s v="松木"/>
    <s v="木质"/>
    <s v="松柏"/>
    <s v="山东德州"/>
    <n v="4200"/>
    <n v="1150"/>
    <n v="9.6281684042637632E-6"/>
    <s v="不含税"/>
    <n v="1000"/>
    <x v="5"/>
    <x v="20"/>
  </r>
  <r>
    <s v="橡木"/>
    <s v="木质"/>
    <s v="橡木"/>
    <s v="广东佛山"/>
    <n v="4069"/>
    <n v="880"/>
    <n v="7.6048405060871425E-6"/>
    <s v="不含税"/>
    <n v="15000"/>
    <x v="5"/>
    <x v="20"/>
  </r>
  <r>
    <s v="杂木"/>
    <s v="木质"/>
    <s v="复合木"/>
    <s v="运城"/>
    <n v="4320"/>
    <n v="760"/>
    <n v="6.8280942877744533E-6"/>
    <s v="不含税"/>
    <n v="300"/>
    <x v="0"/>
    <x v="21"/>
  </r>
  <r>
    <s v="山楂树"/>
    <s v="木质"/>
    <s v="其他木"/>
    <s v="闻喜"/>
    <n v="4300"/>
    <n v="800"/>
    <n v="7.2208977535338167E-6"/>
    <s v="不含税"/>
    <n v="1000"/>
    <x v="0"/>
    <x v="21"/>
  </r>
  <r>
    <s v="果木"/>
    <s v="木质"/>
    <s v="其他木"/>
    <s v="山西闻喜县"/>
    <n v="4300"/>
    <n v="900"/>
    <n v="7.6636886535146634E-6"/>
    <s v="含税"/>
    <n v="500"/>
    <x v="0"/>
    <x v="21"/>
  </r>
  <r>
    <s v="柠条"/>
    <s v="木质"/>
    <s v="其他木"/>
    <s v="山西五寨"/>
    <n v="4200"/>
    <n v="850"/>
    <n v="7.8548753836803853E-6"/>
    <s v="不含税"/>
    <n v="3000"/>
    <x v="0"/>
    <x v="21"/>
  </r>
  <r>
    <s v="松木"/>
    <s v="木质"/>
    <s v="松柏"/>
    <s v="长治"/>
    <n v="5100"/>
    <n v="880"/>
    <n v="6.697028700826461E-6"/>
    <s v="不含税"/>
    <n v="300"/>
    <x v="0"/>
    <x v="21"/>
  </r>
  <r>
    <s v="杂木"/>
    <s v="木质"/>
    <s v="复合木"/>
    <s v="山西"/>
    <n v="4200"/>
    <n v="800"/>
    <n v="7.1428424314084307E-6"/>
    <s v="不含税"/>
    <n v="2000"/>
    <x v="1"/>
    <x v="21"/>
  </r>
  <r>
    <s v="杂木"/>
    <s v="木质"/>
    <s v="复合木"/>
    <s v="山西"/>
    <n v="4300"/>
    <n v="850"/>
    <n v="7.4127754302697965E-6"/>
    <s v="不含税"/>
    <n v="3000"/>
    <x v="1"/>
    <x v="21"/>
  </r>
  <r>
    <s v="果木"/>
    <s v="木质"/>
    <s v="其他木"/>
    <s v="临汾"/>
    <n v="4300"/>
    <n v="800"/>
    <n v="6.9767298167245141E-6"/>
    <s v="不含税"/>
    <n v="200"/>
    <x v="1"/>
    <x v="21"/>
  </r>
  <r>
    <s v="果木"/>
    <s v="木质"/>
    <s v="其他木"/>
    <s v="万荣县"/>
    <n v="4300"/>
    <n v="850"/>
    <n v="7.4127754302697965E-6"/>
    <s v="不含税"/>
    <n v="500"/>
    <x v="1"/>
    <x v="21"/>
  </r>
  <r>
    <s v="松木"/>
    <s v="木质"/>
    <s v="松柏"/>
    <s v="榆次"/>
    <n v="4300"/>
    <n v="930"/>
    <n v="7.65136642636061E-6"/>
    <s v="含税"/>
    <n v="450"/>
    <x v="1"/>
    <x v="21"/>
  </r>
  <r>
    <s v="红松"/>
    <s v="木质"/>
    <s v="松柏"/>
    <s v="长治市"/>
    <n v="4769"/>
    <n v="1050"/>
    <n v="7.7890857430534005E-6"/>
    <s v="含税"/>
    <n v="300"/>
    <x v="1"/>
    <x v="21"/>
  </r>
  <r>
    <s v="杂木"/>
    <s v="木质"/>
    <s v="复合木"/>
    <s v="垣曲"/>
    <n v="4250"/>
    <n v="880"/>
    <n v="7.2320697099350734E-6"/>
    <s v="含税"/>
    <n v="400"/>
    <x v="2"/>
    <x v="21"/>
  </r>
  <r>
    <s v="硬杂木"/>
    <s v="木质"/>
    <s v="复合木"/>
    <s v="吕梁市"/>
    <n v="4350"/>
    <n v="850"/>
    <n v="7.2344312791977231E-6"/>
    <s v="不含税"/>
    <n v="600"/>
    <x v="2"/>
    <x v="21"/>
  </r>
  <r>
    <s v="杂木"/>
    <s v="木质"/>
    <s v="复合木"/>
    <s v="临汾"/>
    <n v="3300"/>
    <n v="900"/>
    <n v="1.0097254352249225E-5"/>
    <s v="不含税"/>
    <n v="1000"/>
    <x v="2"/>
    <x v="21"/>
  </r>
  <r>
    <s v="玉米芯"/>
    <s v="作物"/>
    <s v="其他作物"/>
    <s v="永和县"/>
    <n v="3800"/>
    <n v="800"/>
    <n v="7.7943717806836132E-6"/>
    <s v="不含税"/>
    <n v="1000"/>
    <x v="2"/>
    <x v="21"/>
  </r>
  <r>
    <s v="油松"/>
    <s v="木质"/>
    <s v="松柏"/>
    <s v="山西"/>
    <n v="4300"/>
    <n v="700"/>
    <n v="6.0270432955286079E-6"/>
    <s v="不含税"/>
    <n v="5000"/>
    <x v="2"/>
    <x v="21"/>
  </r>
  <r>
    <s v="松木"/>
    <s v="木质"/>
    <s v="松柏"/>
    <s v="盂县"/>
    <n v="4300"/>
    <n v="800"/>
    <n v="6.8880494806041241E-6"/>
    <s v="不含税"/>
    <n v="500"/>
    <x v="2"/>
    <x v="21"/>
  </r>
  <r>
    <s v="松木"/>
    <s v="木质"/>
    <s v="松柏"/>
    <s v="临汾"/>
    <n v="4175"/>
    <n v="820"/>
    <n v="7.271635469643755E-6"/>
    <s v="不含税"/>
    <n v="1000"/>
    <x v="2"/>
    <x v="21"/>
  </r>
  <r>
    <s v="松木"/>
    <s v="木质"/>
    <s v="松柏"/>
    <s v="长治"/>
    <n v="4200"/>
    <n v="850"/>
    <n v="7.4928038248833545E-6"/>
    <s v="不含税"/>
    <n v="500"/>
    <x v="2"/>
    <x v="21"/>
  </r>
  <r>
    <s v="杂木"/>
    <s v="木质"/>
    <s v="复合木"/>
    <s v="晋中"/>
    <n v="4600"/>
    <n v="800"/>
    <n v="6.3988237878588156E-6"/>
    <s v="不含税"/>
    <n v="300"/>
    <x v="3"/>
    <x v="21"/>
  </r>
  <r>
    <s v="杂木"/>
    <s v="木质"/>
    <s v="复合木"/>
    <s v="临汾"/>
    <n v="4501"/>
    <n v="850"/>
    <n v="6.554990141218086E-6"/>
    <s v="含税"/>
    <n v="1000"/>
    <x v="3"/>
    <x v="21"/>
  </r>
  <r>
    <s v="杨木"/>
    <s v="木质"/>
    <s v="其他木"/>
    <s v="山西临汾"/>
    <n v="4080"/>
    <n v="820"/>
    <n v="6.9761501479269131E-6"/>
    <s v="含税"/>
    <n v="300"/>
    <x v="3"/>
    <x v="21"/>
  </r>
  <r>
    <s v="核桃木"/>
    <s v="木质"/>
    <s v="其他木"/>
    <s v="山西"/>
    <n v="4200"/>
    <n v="830"/>
    <n v="7.1137950821523644E-6"/>
    <s v="不含税"/>
    <n v="100"/>
    <x v="4"/>
    <x v="21"/>
  </r>
  <r>
    <s v="杨木"/>
    <s v="木质"/>
    <s v="其他木"/>
    <s v="朔州"/>
    <n v="4000"/>
    <n v="1100"/>
    <n v="9.8993172528746747E-6"/>
    <s v="不含税"/>
    <n v="100"/>
    <x v="4"/>
    <x v="21"/>
  </r>
  <r>
    <s v="木材"/>
    <s v="木质"/>
    <s v="复合木"/>
    <s v="山西省"/>
    <n v="4493"/>
    <n v="850"/>
    <n v="6.6523889728411607E-6"/>
    <s v="不含税"/>
    <n v="1000"/>
    <x v="5"/>
    <x v="21"/>
  </r>
  <r>
    <s v="木屑"/>
    <s v="木质"/>
    <s v="复合木"/>
    <s v="陕西安康"/>
    <n v="3900"/>
    <n v="850"/>
    <n v="8.459096567040417E-6"/>
    <s v="不含税"/>
    <n v="100"/>
    <x v="0"/>
    <x v="22"/>
  </r>
  <r>
    <s v="杂木"/>
    <s v="木质"/>
    <s v="复合木"/>
    <s v="西安"/>
    <n v="4000"/>
    <n v="950"/>
    <n v="9.2179272884955128E-6"/>
    <s v="不含税"/>
    <n v="500"/>
    <x v="0"/>
    <x v="22"/>
  </r>
  <r>
    <s v="硬木"/>
    <s v="木质"/>
    <s v="复合木"/>
    <s v="汉中"/>
    <n v="4600"/>
    <n v="900"/>
    <n v="7.3369414105227897E-6"/>
    <s v="不含税"/>
    <n v="300"/>
    <x v="1"/>
    <x v="22"/>
  </r>
  <r>
    <s v="杂木"/>
    <s v="木质"/>
    <s v="复合木"/>
    <s v="韩诚"/>
    <n v="4200"/>
    <n v="880"/>
    <n v="7.8571266745492743E-6"/>
    <s v="不含税"/>
    <n v="1000"/>
    <x v="1"/>
    <x v="22"/>
  </r>
  <r>
    <s v="木屑"/>
    <s v="木质"/>
    <s v="复合木"/>
    <s v="陕西"/>
    <n v="4290"/>
    <n v="900"/>
    <n v="7.8671166639638316E-6"/>
    <s v="不含税"/>
    <n v="1000"/>
    <x v="1"/>
    <x v="22"/>
  </r>
  <r>
    <s v="杂木"/>
    <s v="木质"/>
    <s v="复合木"/>
    <s v="陕西"/>
    <n v="4300"/>
    <n v="950"/>
    <n v="8.2848666573603606E-6"/>
    <s v="不含税"/>
    <n v="500"/>
    <x v="1"/>
    <x v="22"/>
  </r>
  <r>
    <s v="实木"/>
    <s v="木质"/>
    <s v="复合木"/>
    <s v="陕西"/>
    <n v="3900"/>
    <n v="950"/>
    <n v="8.6175439348450776E-6"/>
    <s v="含税"/>
    <n v="3000"/>
    <x v="1"/>
    <x v="22"/>
  </r>
  <r>
    <s v="锯末"/>
    <s v="其他"/>
    <s v="木料"/>
    <s v="西安"/>
    <n v="4300"/>
    <n v="900"/>
    <n v="7.848821043815079E-6"/>
    <s v="不含税"/>
    <n v="3000"/>
    <x v="1"/>
    <x v="22"/>
  </r>
  <r>
    <s v="锯末"/>
    <s v="其他"/>
    <s v="木料"/>
    <s v="西安"/>
    <n v="4300"/>
    <n v="900"/>
    <n v="7.848821043815079E-6"/>
    <s v="不含税"/>
    <n v="3000"/>
    <x v="1"/>
    <x v="22"/>
  </r>
  <r>
    <s v="松木"/>
    <s v="木质"/>
    <s v="松柏"/>
    <s v="咸阳"/>
    <n v="4500"/>
    <n v="900"/>
    <n v="7.4999845529788525E-6"/>
    <s v="不含税"/>
    <n v="3000"/>
    <x v="1"/>
    <x v="22"/>
  </r>
  <r>
    <s v="橡木粉"/>
    <s v="木质"/>
    <s v="橡木"/>
    <s v="汉中市"/>
    <n v="4300"/>
    <n v="850"/>
    <n v="7.4127754302697965E-6"/>
    <s v="不含税"/>
    <n v="100"/>
    <x v="1"/>
    <x v="22"/>
  </r>
  <r>
    <s v="杂木"/>
    <s v="木质"/>
    <s v="复合木"/>
    <s v="西安"/>
    <n v="4000"/>
    <n v="750"/>
    <n v="6.5489267614823997E-6"/>
    <s v="含税"/>
    <n v="500"/>
    <x v="2"/>
    <x v="22"/>
  </r>
  <r>
    <s v="杂木"/>
    <s v="木质"/>
    <s v="复合木"/>
    <s v="咸阳"/>
    <n v="3900"/>
    <n v="850"/>
    <n v="7.6124276885607382E-6"/>
    <s v="含税"/>
    <n v="500"/>
    <x v="2"/>
    <x v="22"/>
  </r>
  <r>
    <s v="木屑"/>
    <s v="木质"/>
    <s v="复合木"/>
    <s v="渭南"/>
    <n v="4000"/>
    <n v="850"/>
    <n v="7.8674440161275215E-6"/>
    <s v="不含税"/>
    <n v="1000"/>
    <x v="2"/>
    <x v="22"/>
  </r>
  <r>
    <s v="杂木"/>
    <s v="木质"/>
    <s v="复合木"/>
    <s v="韩城"/>
    <n v="4100"/>
    <n v="950"/>
    <n v="8.5785616244719041E-6"/>
    <s v="不含税"/>
    <n v="1000"/>
    <x v="2"/>
    <x v="22"/>
  </r>
  <r>
    <s v="苹果木"/>
    <s v="木质"/>
    <s v="其他木"/>
    <s v="陕西"/>
    <n v="4200"/>
    <n v="900"/>
    <n v="7.9335569910529625E-6"/>
    <s v="不含税"/>
    <n v="1000"/>
    <x v="2"/>
    <x v="22"/>
  </r>
  <r>
    <s v="杂木"/>
    <s v="木质"/>
    <s v="复合木"/>
    <s v="西安"/>
    <n v="4486"/>
    <n v="750"/>
    <n v="6.1513436435891977E-6"/>
    <s v="不含税"/>
    <n v="1200"/>
    <x v="3"/>
    <x v="22"/>
  </r>
  <r>
    <s v="杂木"/>
    <s v="木质"/>
    <s v="复合木"/>
    <s v="西安"/>
    <n v="4000"/>
    <n v="800"/>
    <n v="6.9421201472053186E-6"/>
    <s v="含税"/>
    <n v="1500"/>
    <x v="3"/>
    <x v="22"/>
  </r>
  <r>
    <s v="秸秆"/>
    <s v="作物"/>
    <s v="秸秆"/>
    <s v="西安"/>
    <n v="3300"/>
    <n v="450"/>
    <n v="4.7332637367308986E-6"/>
    <s v="含税"/>
    <n v="100"/>
    <x v="3"/>
    <x v="22"/>
  </r>
  <r>
    <s v="锯末"/>
    <s v="其他"/>
    <s v="木料"/>
    <s v="陕西"/>
    <n v="4200"/>
    <n v="800"/>
    <n v="7.0082355771787026E-6"/>
    <s v="不含税"/>
    <n v="1000"/>
    <x v="3"/>
    <x v="22"/>
  </r>
  <r>
    <s v="苹果树"/>
    <s v="木质"/>
    <s v="其他木"/>
    <s v="咸阳"/>
    <n v="4800"/>
    <n v="900"/>
    <n v="6.8987318962852851E-6"/>
    <s v="不含税"/>
    <n v="500"/>
    <x v="3"/>
    <x v="22"/>
  </r>
  <r>
    <s v="苹果树枝"/>
    <s v="木质"/>
    <s v="其他木"/>
    <s v="宜川"/>
    <n v="4800"/>
    <n v="900"/>
    <n v="6.8987318962852851E-6"/>
    <s v="不含税"/>
    <n v="500"/>
    <x v="3"/>
    <x v="22"/>
  </r>
  <r>
    <s v="苹果木"/>
    <s v="木质"/>
    <s v="其他木"/>
    <s v="渭南市"/>
    <n v="4150"/>
    <n v="800"/>
    <n v="7.0926721503977233E-6"/>
    <s v="不含税"/>
    <n v="500"/>
    <x v="3"/>
    <x v="22"/>
  </r>
  <r>
    <s v="纯果木"/>
    <s v="木质"/>
    <s v="其他木"/>
    <s v="咸阳"/>
    <n v="4300"/>
    <n v="850"/>
    <n v="7.2730816891069682E-6"/>
    <s v="不含税"/>
    <n v="2000"/>
    <x v="3"/>
    <x v="22"/>
  </r>
  <r>
    <s v="松木"/>
    <s v="木质"/>
    <s v="松柏"/>
    <s v="陕西"/>
    <n v="4200"/>
    <n v="860"/>
    <n v="7.1074087221387787E-6"/>
    <s v="含税"/>
    <n v="3000"/>
    <x v="3"/>
    <x v="22"/>
  </r>
  <r>
    <s v="纯苹果木"/>
    <s v="木质"/>
    <s v="其他木"/>
    <s v="咸阳兴平"/>
    <n v="4200"/>
    <n v="850"/>
    <n v="6.8728413501131042E-6"/>
    <s v="含税"/>
    <n v="2000"/>
    <x v="4"/>
    <x v="22"/>
  </r>
  <r>
    <s v="果木"/>
    <s v="木质"/>
    <s v="其他木"/>
    <s v="兴平市"/>
    <n v="4200"/>
    <n v="900"/>
    <n v="7.7137537035387071E-6"/>
    <s v="不含税"/>
    <n v="800"/>
    <x v="4"/>
    <x v="22"/>
  </r>
  <r>
    <s v="杂木"/>
    <s v="木质"/>
    <s v="复合木"/>
    <s v="铜川"/>
    <n v="4200"/>
    <n v="500"/>
    <n v="4.1861601757668535E-6"/>
    <s v="不含税"/>
    <n v="500"/>
    <x v="5"/>
    <x v="22"/>
  </r>
  <r>
    <s v="松木"/>
    <s v="木质"/>
    <s v="松柏"/>
    <s v="汉中"/>
    <n v="4200"/>
    <n v="880"/>
    <n v="7.3676419093496627E-6"/>
    <s v="不含税"/>
    <n v="300"/>
    <x v="5"/>
    <x v="22"/>
  </r>
  <r>
    <s v="木屑"/>
    <s v="木质"/>
    <s v="复合木"/>
    <s v="德阳"/>
    <n v="4312"/>
    <n v="850"/>
    <n v="7.2177855155112587E-6"/>
    <s v="含税"/>
    <n v="800"/>
    <x v="0"/>
    <x v="23"/>
  </r>
  <r>
    <s v="杂木"/>
    <s v="木质"/>
    <s v="复合木"/>
    <s v="四川"/>
    <n v="4380"/>
    <n v="860"/>
    <n v="7.6206849008470478E-6"/>
    <s v="不含税"/>
    <n v="300"/>
    <x v="0"/>
    <x v="23"/>
  </r>
  <r>
    <s v="木屑"/>
    <s v="木质"/>
    <s v="复合木"/>
    <s v="广汉"/>
    <n v="4200"/>
    <n v="900"/>
    <n v="7.8461574309792983E-6"/>
    <s v="含税"/>
    <n v="500"/>
    <x v="0"/>
    <x v="23"/>
  </r>
  <r>
    <s v="锯末"/>
    <s v="其他"/>
    <s v="木料"/>
    <s v="四川眉山市"/>
    <n v="4200"/>
    <n v="1050"/>
    <n v="9.153850336142515E-6"/>
    <s v="含税"/>
    <n v="1000"/>
    <x v="0"/>
    <x v="23"/>
  </r>
  <r>
    <s v="木屑"/>
    <s v="木质"/>
    <s v="复合木"/>
    <s v="夹江县"/>
    <n v="4124"/>
    <n v="770"/>
    <n v="7.0016829604676488E-6"/>
    <s v="不含税"/>
    <n v="3000"/>
    <x v="1"/>
    <x v="23"/>
  </r>
  <r>
    <s v="刨花"/>
    <s v="其他"/>
    <s v="木料"/>
    <s v="德阳"/>
    <n v="4705"/>
    <n v="980"/>
    <n v="7.3687013633822654E-6"/>
    <s v="含税"/>
    <n v="200"/>
    <x v="1"/>
    <x v="23"/>
  </r>
  <r>
    <s v="锯末"/>
    <s v="其他"/>
    <s v="木料"/>
    <s v="四川省"/>
    <n v="4200"/>
    <n v="900"/>
    <n v="7.5808469201268723E-6"/>
    <s v="含税"/>
    <n v="600"/>
    <x v="1"/>
    <x v="23"/>
  </r>
  <r>
    <s v="锯末刨花"/>
    <s v="其他"/>
    <s v="木料"/>
    <s v="成都"/>
    <n v="4200"/>
    <n v="850"/>
    <n v="7.5892700833714573E-6"/>
    <s v="不含税"/>
    <n v="600"/>
    <x v="1"/>
    <x v="23"/>
  </r>
  <r>
    <s v="锯末"/>
    <s v="其他"/>
    <s v="木料"/>
    <s v="成都"/>
    <n v="4100"/>
    <n v="850"/>
    <n v="7.7743742317463714E-6"/>
    <s v="不含税"/>
    <n v="3600"/>
    <x v="1"/>
    <x v="23"/>
  </r>
  <r>
    <s v="锯末刨花"/>
    <s v="其他"/>
    <s v="木料"/>
    <s v="德阳广汉市南兴镇"/>
    <n v="4300"/>
    <n v="950"/>
    <n v="8.2848666573603606E-6"/>
    <s v="不含税"/>
    <n v="1500"/>
    <x v="1"/>
    <x v="23"/>
  </r>
  <r>
    <s v="柏木"/>
    <s v="木质"/>
    <s v="松柏"/>
    <s v="成都市"/>
    <n v="4400"/>
    <n v="950"/>
    <n v="7.6382775786126818E-6"/>
    <s v="含税"/>
    <n v="3000"/>
    <x v="1"/>
    <x v="23"/>
  </r>
  <r>
    <s v="柏木"/>
    <s v="木质"/>
    <s v="松柏"/>
    <s v="广元"/>
    <n v="4135"/>
    <n v="880"/>
    <n v="7.9806365255397723E-6"/>
    <s v="不含税"/>
    <n v="600"/>
    <x v="1"/>
    <x v="23"/>
  </r>
  <r>
    <s v="柏树"/>
    <s v="木质"/>
    <s v="松柏"/>
    <s v="四川"/>
    <n v="4434"/>
    <n v="950"/>
    <n v="8.0344895414184817E-6"/>
    <s v="不含税"/>
    <n v="1500"/>
    <x v="1"/>
    <x v="23"/>
  </r>
  <r>
    <s v="柏木"/>
    <s v="木质"/>
    <s v="松柏"/>
    <s v="四川"/>
    <n v="4397"/>
    <n v="950"/>
    <n v="8.1020983913235273E-6"/>
    <s v="不含税"/>
    <n v="3000"/>
    <x v="1"/>
    <x v="23"/>
  </r>
  <r>
    <s v="柏木"/>
    <s v="木质"/>
    <s v="松柏"/>
    <s v="成都"/>
    <n v="4200"/>
    <n v="950"/>
    <n v="8.4821253872975122E-6"/>
    <s v="不含税"/>
    <n v="600"/>
    <x v="1"/>
    <x v="23"/>
  </r>
  <r>
    <s v="木材"/>
    <s v="木质"/>
    <s v="复合木"/>
    <s v="眉山市"/>
    <n v="4035"/>
    <n v="700"/>
    <n v="6.4228714177876118E-6"/>
    <s v="不含税"/>
    <n v="4000"/>
    <x v="2"/>
    <x v="23"/>
  </r>
  <r>
    <s v="木屑"/>
    <s v="木质"/>
    <s v="复合木"/>
    <s v="资阳市"/>
    <n v="4600"/>
    <n v="950"/>
    <n v="7.6461092739858265E-6"/>
    <s v="不含税"/>
    <n v="400"/>
    <x v="2"/>
    <x v="23"/>
  </r>
  <r>
    <s v="实木"/>
    <s v="木质"/>
    <s v="复合木"/>
    <s v="邻水县"/>
    <n v="4000"/>
    <n v="900"/>
    <n v="8.3302348406056121E-6"/>
    <s v="不含税"/>
    <n v="1000"/>
    <x v="2"/>
    <x v="23"/>
  </r>
  <r>
    <s v="锯末"/>
    <s v="其他"/>
    <s v="木料"/>
    <s v="广汉市"/>
    <n v="4300"/>
    <n v="820"/>
    <n v="7.0602507176192275E-6"/>
    <s v="不含税"/>
    <n v="1000"/>
    <x v="2"/>
    <x v="23"/>
  </r>
  <r>
    <s v="刨花"/>
    <s v="其他"/>
    <s v="木料"/>
    <s v="德阳"/>
    <n v="4000"/>
    <n v="850"/>
    <n v="7.4221169963467193E-6"/>
    <s v="含税"/>
    <n v="1000"/>
    <x v="2"/>
    <x v="23"/>
  </r>
  <r>
    <s v="锯末"/>
    <s v="其他"/>
    <s v="木料"/>
    <s v="四川"/>
    <n v="4200"/>
    <n v="850"/>
    <n v="7.4928038248833545E-6"/>
    <s v="不含税"/>
    <n v="800"/>
    <x v="2"/>
    <x v="23"/>
  </r>
  <r>
    <s v="柏树"/>
    <s v="木质"/>
    <s v="松柏"/>
    <s v="四川"/>
    <n v="4500"/>
    <n v="830"/>
    <n v="6.8287357211878107E-6"/>
    <s v="不含税"/>
    <n v="3600"/>
    <x v="2"/>
    <x v="23"/>
  </r>
  <r>
    <s v="柏木"/>
    <s v="木质"/>
    <s v="松柏"/>
    <s v="遂宁"/>
    <n v="4200"/>
    <n v="880"/>
    <n v="7.7572557245851203E-6"/>
    <s v="不含税"/>
    <n v="500"/>
    <x v="2"/>
    <x v="23"/>
  </r>
  <r>
    <s v="纯松木"/>
    <s v="木质"/>
    <s v="松柏"/>
    <s v="达州"/>
    <n v="4200"/>
    <n v="900"/>
    <n v="7.9335569910529625E-6"/>
    <s v="不含税"/>
    <n v="800"/>
    <x v="2"/>
    <x v="23"/>
  </r>
  <r>
    <s v="松木"/>
    <s v="木质"/>
    <s v="松柏"/>
    <s v="四川资阳"/>
    <n v="3800"/>
    <n v="1000"/>
    <n v="9.7429647258545177E-6"/>
    <s v="不含税"/>
    <n v="15"/>
    <x v="2"/>
    <x v="23"/>
  </r>
  <r>
    <s v="柏木"/>
    <s v="木质"/>
    <s v="松柏"/>
    <s v="四川"/>
    <n v="4200"/>
    <n v="930"/>
    <n v="8.1470738584702415E-6"/>
    <s v="不含税"/>
    <n v="1500"/>
    <x v="3"/>
    <x v="23"/>
  </r>
  <r>
    <s v="木材"/>
    <s v="木质"/>
    <s v="复合木"/>
    <s v="眉山市"/>
    <n v="4200"/>
    <n v="850"/>
    <n v="6.8728413501131042E-6"/>
    <s v="含税"/>
    <n v="1200"/>
    <x v="4"/>
    <x v="23"/>
  </r>
  <r>
    <s v="实木"/>
    <s v="木质"/>
    <s v="复合木"/>
    <s v="天津宝坻"/>
    <n v="4400"/>
    <n v="820"/>
    <n v="7.2332061019773401E-6"/>
    <s v="不含税"/>
    <n v="300"/>
    <x v="0"/>
    <x v="24"/>
  </r>
  <r>
    <s v="桦木"/>
    <s v="木质"/>
    <s v="其他木"/>
    <s v="天津"/>
    <n v="4500"/>
    <n v="950"/>
    <n v="7.9166503614776781E-6"/>
    <s v="不含税"/>
    <n v="60"/>
    <x v="1"/>
    <x v="24"/>
  </r>
  <r>
    <s v="木屑"/>
    <s v="木质"/>
    <s v="复合木"/>
    <s v="天津"/>
    <n v="3439"/>
    <n v="900"/>
    <n v="9.6891361914575306E-6"/>
    <s v="不含税"/>
    <n v="8000"/>
    <x v="2"/>
    <x v="24"/>
  </r>
  <r>
    <s v="杂木"/>
    <s v="木质"/>
    <s v="复合木"/>
    <s v="天津"/>
    <n v="4200"/>
    <n v="700"/>
    <n v="6.1322061300313643E-6"/>
    <s v="不含税"/>
    <n v="3000"/>
    <x v="3"/>
    <x v="24"/>
  </r>
  <r>
    <s v="红木"/>
    <s v="木质"/>
    <s v="红木"/>
    <s v="北辰"/>
    <n v="4300"/>
    <n v="1800"/>
    <n v="1.5068728165052361E-5"/>
    <s v="不含税"/>
    <n v="20"/>
    <x v="4"/>
    <x v="24"/>
  </r>
  <r>
    <s v="松木"/>
    <s v="木质"/>
    <s v="松柏"/>
    <s v="拉萨"/>
    <n v="4180"/>
    <n v="1200"/>
    <n v="1.0562651707231058E-5"/>
    <s v="不含税"/>
    <n v="600"/>
    <x v="3"/>
    <x v="25"/>
  </r>
  <r>
    <s v="木屑"/>
    <s v="木质"/>
    <s v="复合木"/>
    <s v="新疆"/>
    <n v="4278"/>
    <n v="850"/>
    <n v="7.3104841662365501E-6"/>
    <s v="不含税"/>
    <n v="1000"/>
    <x v="3"/>
    <x v="26"/>
  </r>
  <r>
    <s v="木材"/>
    <s v="木质"/>
    <s v="复合木"/>
    <s v="昌吉"/>
    <n v="3000"/>
    <n v="300"/>
    <n v="3.3959921965264753E-6"/>
    <s v="含税"/>
    <n v="300"/>
    <x v="4"/>
    <x v="26"/>
  </r>
  <r>
    <s v="杨木板皮"/>
    <s v="木质"/>
    <s v="其他木"/>
    <s v="伊犁"/>
    <n v="3900"/>
    <n v="450"/>
    <n v="3.9184525344536258E-6"/>
    <s v="含税"/>
    <n v="2000"/>
    <x v="4"/>
    <x v="26"/>
  </r>
  <r>
    <s v="杂木"/>
    <s v="木质"/>
    <s v="复合木"/>
    <s v="勐海"/>
    <n v="4200"/>
    <n v="1000"/>
    <n v="8.4231632445854134E-6"/>
    <s v="含税"/>
    <n v="500"/>
    <x v="1"/>
    <x v="27"/>
  </r>
  <r>
    <s v="纯木"/>
    <s v="木质"/>
    <s v="其他木"/>
    <s v="昆明"/>
    <n v="4200"/>
    <n v="900"/>
    <n v="7.5808469201268723E-6"/>
    <s v="含税"/>
    <n v="100"/>
    <x v="1"/>
    <x v="27"/>
  </r>
  <r>
    <s v="松杂木"/>
    <s v="木质"/>
    <s v="松柏"/>
    <s v="曲靖"/>
    <n v="4060"/>
    <n v="850"/>
    <n v="7.8509690517635777E-6"/>
    <s v="不含税"/>
    <n v="1000"/>
    <x v="1"/>
    <x v="27"/>
  </r>
  <r>
    <s v="核桃壳"/>
    <s v="作物"/>
    <s v="谷壳"/>
    <s v="丽江"/>
    <n v="4220"/>
    <n v="1050"/>
    <n v="9.2119500607013091E-6"/>
    <s v="不含税"/>
    <n v="600"/>
    <x v="2"/>
    <x v="27"/>
  </r>
  <r>
    <s v="锯末"/>
    <s v="其他"/>
    <s v="木料"/>
    <s v="昆明市"/>
    <n v="4000"/>
    <n v="900"/>
    <n v="8.3302348406056121E-6"/>
    <s v="不含税"/>
    <n v="200"/>
    <x v="2"/>
    <x v="27"/>
  </r>
  <r>
    <s v="松木"/>
    <s v="木质"/>
    <s v="松柏"/>
    <s v="曲靖"/>
    <n v="4200"/>
    <n v="880"/>
    <n v="7.7572557245851203E-6"/>
    <s v="不含税"/>
    <n v="300"/>
    <x v="2"/>
    <x v="27"/>
  </r>
  <r>
    <s v="实木"/>
    <s v="木质"/>
    <s v="复合木"/>
    <s v="昆明"/>
    <n v="4300"/>
    <n v="1000"/>
    <n v="8.0722327293085097E-6"/>
    <s v="含税"/>
    <n v="5000"/>
    <x v="3"/>
    <x v="27"/>
  </r>
  <r>
    <s v="纯木"/>
    <s v="木质"/>
    <s v="其他木"/>
    <s v="建水"/>
    <n v="4000"/>
    <n v="1200"/>
    <n v="9.9520034367287464E-6"/>
    <s v="含税"/>
    <n v="10000"/>
    <x v="5"/>
    <x v="27"/>
  </r>
  <r>
    <s v="木屑"/>
    <s v="木质"/>
    <s v="复合木"/>
    <s v="湖州"/>
    <n v="4000"/>
    <n v="950"/>
    <n v="8.6961578193353889E-6"/>
    <s v="含税"/>
    <n v="1000"/>
    <x v="0"/>
    <x v="28"/>
  </r>
  <r>
    <s v="杂木"/>
    <s v="木质"/>
    <s v="复合木"/>
    <s v="温州"/>
    <n v="4000"/>
    <n v="1000"/>
    <n v="9.7030813563110653E-6"/>
    <s v="不含税"/>
    <n v="500"/>
    <x v="0"/>
    <x v="28"/>
  </r>
  <r>
    <s v="棕榈壳"/>
    <s v="作物"/>
    <s v="谷壳"/>
    <s v="马来西亚"/>
    <n v="4300"/>
    <n v="1050"/>
    <n v="8.9409700957671078E-6"/>
    <s v="含税"/>
    <n v="2000"/>
    <x v="0"/>
    <x v="28"/>
  </r>
  <r>
    <s v="锯末"/>
    <s v="其他"/>
    <s v="木料"/>
    <s v="-"/>
    <n v="4500"/>
    <n v="1000"/>
    <n v="8.624961205609836E-6"/>
    <s v="不含税"/>
    <n v="40"/>
    <x v="0"/>
    <x v="28"/>
  </r>
  <r>
    <s v="纯木"/>
    <s v="木质"/>
    <s v="其他木"/>
    <s v="衢州"/>
    <n v="4500"/>
    <n v="900"/>
    <n v="7.7624650850488519E-6"/>
    <s v="不含税"/>
    <n v="500"/>
    <x v="0"/>
    <x v="28"/>
  </r>
  <r>
    <s v="纯木"/>
    <s v="木质"/>
    <s v="其他木"/>
    <s v="马来西亚"/>
    <n v="4500"/>
    <n v="1080"/>
    <n v="8.7876963226968148E-6"/>
    <s v="含税"/>
    <n v="5000"/>
    <x v="0"/>
    <x v="28"/>
  </r>
  <r>
    <s v="松木"/>
    <s v="木质"/>
    <s v="松柏"/>
    <s v="绍兴"/>
    <n v="4300"/>
    <n v="880"/>
    <n v="7.4933844612143378E-6"/>
    <s v="含税"/>
    <n v="300"/>
    <x v="0"/>
    <x v="28"/>
  </r>
  <r>
    <s v="松木"/>
    <s v="木质"/>
    <s v="松柏"/>
    <s v="苏州"/>
    <n v="4200"/>
    <n v="930"/>
    <n v="8.5941577727326593E-6"/>
    <s v="不含税"/>
    <n v="500"/>
    <x v="0"/>
    <x v="28"/>
  </r>
  <r>
    <s v="竹屑木粉"/>
    <s v="竹质"/>
    <s v="竹屑木屑"/>
    <s v="安徽广德"/>
    <n v="4200"/>
    <n v="950"/>
    <n v="8.2820550660337027E-6"/>
    <s v="含税"/>
    <n v="35"/>
    <x v="0"/>
    <x v="28"/>
  </r>
  <r>
    <s v="杂木"/>
    <s v="木质"/>
    <s v="复合木"/>
    <s v="宁波"/>
    <n v="4300"/>
    <n v="750"/>
    <n v="6.5406842031792325E-6"/>
    <s v="不含税"/>
    <n v="1500"/>
    <x v="1"/>
    <x v="28"/>
  </r>
  <r>
    <s v="木屑"/>
    <s v="木质"/>
    <s v="复合木"/>
    <s v="湖州"/>
    <n v="4000"/>
    <n v="700"/>
    <n v="6.5624864838564956E-6"/>
    <s v="不含税"/>
    <n v="2000"/>
    <x v="1"/>
    <x v="28"/>
  </r>
  <r>
    <s v="杂木"/>
    <s v="木质"/>
    <s v="复合木"/>
    <s v="浙江"/>
    <n v="4000"/>
    <n v="800"/>
    <n v="7.4999845529788525E-6"/>
    <s v="不含税"/>
    <n v="1500"/>
    <x v="1"/>
    <x v="28"/>
  </r>
  <r>
    <s v="木屑"/>
    <s v="木质"/>
    <s v="复合木"/>
    <s v="湖州"/>
    <n v="4400"/>
    <n v="900"/>
    <n v="7.6704387473647344E-6"/>
    <s v="不含税"/>
    <n v="2000"/>
    <x v="1"/>
    <x v="28"/>
  </r>
  <r>
    <s v="杂木"/>
    <s v="木质"/>
    <s v="复合木"/>
    <s v="宁波"/>
    <n v="4200"/>
    <n v="1200"/>
    <n v="1.0107795893502496E-5"/>
    <s v="含税"/>
    <n v="300"/>
    <x v="1"/>
    <x v="28"/>
  </r>
  <r>
    <s v="木屑"/>
    <s v="木质"/>
    <s v="复合木"/>
    <s v="浙江"/>
    <n v="4000"/>
    <n v="1100"/>
    <n v="1.0312478760345921E-5"/>
    <s v="不含税"/>
    <n v="1000"/>
    <x v="1"/>
    <x v="28"/>
  </r>
  <r>
    <s v="红木"/>
    <s v="木质"/>
    <s v="红木"/>
    <s v="浙江东阳"/>
    <n v="4800"/>
    <n v="1000"/>
    <n v="7.8124839093529715E-6"/>
    <s v="不含税"/>
    <n v="5000"/>
    <x v="1"/>
    <x v="28"/>
  </r>
  <r>
    <s v="杂木刨花"/>
    <s v="其他"/>
    <s v="木料"/>
    <s v="温州"/>
    <n v="4200"/>
    <n v="980"/>
    <n v="8.7499819784753258E-6"/>
    <s v="不含税"/>
    <n v="500"/>
    <x v="1"/>
    <x v="28"/>
  </r>
  <r>
    <s v="桃木"/>
    <s v="木质"/>
    <s v="其他木"/>
    <s v="湖州"/>
    <n v="4400"/>
    <n v="870"/>
    <n v="7.4147574557859103E-6"/>
    <s v="不含税"/>
    <n v="1000"/>
    <x v="1"/>
    <x v="28"/>
  </r>
  <r>
    <s v="纯木屑"/>
    <s v="木质"/>
    <s v="其他木"/>
    <s v="江山"/>
    <n v="4500"/>
    <n v="900"/>
    <n v="7.4999845529788525E-6"/>
    <s v="不含税"/>
    <n v="1000"/>
    <x v="1"/>
    <x v="28"/>
  </r>
  <r>
    <s v="纯木屑"/>
    <s v="木质"/>
    <s v="其他木"/>
    <s v="南浔"/>
    <n v="4294"/>
    <n v="930"/>
    <n v="8.1217811297977809E-6"/>
    <s v="不含税"/>
    <n v="2000"/>
    <x v="1"/>
    <x v="28"/>
  </r>
  <r>
    <s v="杂木"/>
    <s v="木质"/>
    <s v="复合木"/>
    <s v="宁波"/>
    <n v="4000"/>
    <n v="650"/>
    <n v="6.0162807182151642E-6"/>
    <s v="不含税"/>
    <n v="1500"/>
    <x v="2"/>
    <x v="28"/>
  </r>
  <r>
    <s v="杂木"/>
    <s v="木质"/>
    <s v="复合木"/>
    <s v="湖州市"/>
    <n v="3900"/>
    <n v="700"/>
    <n v="6.6452015822494914E-6"/>
    <s v="不含税"/>
    <n v="3000"/>
    <x v="2"/>
    <x v="28"/>
  </r>
  <r>
    <s v="木屑"/>
    <s v="木质"/>
    <s v="复合木"/>
    <s v="杭州"/>
    <n v="4400"/>
    <n v="850"/>
    <n v="6.7473790875879264E-6"/>
    <s v="含税"/>
    <n v="1000"/>
    <x v="2"/>
    <x v="28"/>
  </r>
  <r>
    <s v="实木"/>
    <s v="木质"/>
    <s v="复合木"/>
    <s v="湖州"/>
    <n v="4200"/>
    <n v="850"/>
    <n v="7.068682853663542E-6"/>
    <s v="含税"/>
    <n v="1000"/>
    <x v="2"/>
    <x v="28"/>
  </r>
  <r>
    <s v="杂木"/>
    <s v="木质"/>
    <s v="复合木"/>
    <s v="浙江"/>
    <n v="3800"/>
    <n v="750"/>
    <n v="7.3072235443908879E-6"/>
    <s v="不含税"/>
    <n v="3000"/>
    <x v="2"/>
    <x v="28"/>
  </r>
  <r>
    <s v="杂木"/>
    <s v="木质"/>
    <s v="复合木"/>
    <s v="绍兴"/>
    <n v="4300"/>
    <n v="850"/>
    <n v="7.3185525731418817E-6"/>
    <s v="不含税"/>
    <n v="1500"/>
    <x v="2"/>
    <x v="28"/>
  </r>
  <r>
    <s v="木屑"/>
    <s v="木质"/>
    <s v="复合木"/>
    <s v="江山"/>
    <n v="4300"/>
    <n v="850"/>
    <n v="7.3185525731418817E-6"/>
    <s v="不含税"/>
    <n v="1000"/>
    <x v="2"/>
    <x v="28"/>
  </r>
  <r>
    <s v="木屑"/>
    <s v="木质"/>
    <s v="复合木"/>
    <s v="宁波"/>
    <n v="4132"/>
    <n v="850"/>
    <n v="7.6161123099007961E-6"/>
    <s v="不含税"/>
    <n v="5000"/>
    <x v="2"/>
    <x v="28"/>
  </r>
  <r>
    <s v="杂木"/>
    <s v="木质"/>
    <s v="复合木"/>
    <s v="嘉兴"/>
    <n v="4100"/>
    <n v="900"/>
    <n v="8.1270583810786464E-6"/>
    <s v="不含税"/>
    <n v="4000"/>
    <x v="2"/>
    <x v="28"/>
  </r>
  <r>
    <s v="木屑"/>
    <s v="木质"/>
    <s v="复合木"/>
    <s v="宁波"/>
    <n v="4000"/>
    <n v="980"/>
    <n v="8.5572643016703353E-6"/>
    <s v="含税"/>
    <n v="3000"/>
    <x v="2"/>
    <x v="28"/>
  </r>
  <r>
    <s v="木屑"/>
    <s v="木质"/>
    <s v="复合木"/>
    <s v="湖州"/>
    <n v="4500"/>
    <n v="1200"/>
    <n v="9.8728709221992452E-6"/>
    <s v="不含税"/>
    <n v="2000"/>
    <x v="2"/>
    <x v="28"/>
  </r>
  <r>
    <s v="红木刨花"/>
    <s v="木质"/>
    <s v="红木"/>
    <s v="浙江东"/>
    <n v="4500"/>
    <n v="950"/>
    <n v="7.8160228134077344E-6"/>
    <s v="不含税"/>
    <n v="2000"/>
    <x v="2"/>
    <x v="28"/>
  </r>
  <r>
    <s v="红木边角料"/>
    <s v="木质"/>
    <s v="红木"/>
    <s v="东阳"/>
    <n v="4300"/>
    <n v="980"/>
    <n v="7.960245862018917E-6"/>
    <s v="含税"/>
    <n v="2000"/>
    <x v="2"/>
    <x v="28"/>
  </r>
  <r>
    <s v="硬杂木"/>
    <s v="木质"/>
    <s v="复合木"/>
    <s v="宁波"/>
    <n v="4200"/>
    <n v="660"/>
    <n v="5.7817943511724294E-6"/>
    <s v="不含税"/>
    <n v="2600"/>
    <x v="3"/>
    <x v="28"/>
  </r>
  <r>
    <s v="木粉"/>
    <s v="木质"/>
    <s v="复合木"/>
    <s v="诸暨"/>
    <n v="4200"/>
    <n v="750"/>
    <n v="6.5702208536050326E-6"/>
    <s v="不含税"/>
    <n v="1000"/>
    <x v="3"/>
    <x v="28"/>
  </r>
  <r>
    <s v="实木"/>
    <s v="木质"/>
    <s v="复合木"/>
    <s v="湖州"/>
    <n v="4200"/>
    <n v="850"/>
    <n v="7.446250300752371E-6"/>
    <s v="不含税"/>
    <n v="500"/>
    <x v="3"/>
    <x v="28"/>
  </r>
  <r>
    <s v="纯红木"/>
    <s v="木质"/>
    <s v="红木"/>
    <s v="东阳"/>
    <n v="4238"/>
    <n v="860"/>
    <n v="7.4663009983392735E-6"/>
    <s v="不含税"/>
    <n v="6000"/>
    <x v="3"/>
    <x v="28"/>
  </r>
  <r>
    <s v="拆迁料"/>
    <s v="其他"/>
    <s v="建材"/>
    <s v="杭州"/>
    <n v="3900"/>
    <n v="650"/>
    <n v="6.1322061300313643E-6"/>
    <s v="不含税"/>
    <n v="4000"/>
    <x v="3"/>
    <x v="28"/>
  </r>
  <r>
    <s v="杂木"/>
    <s v="木质"/>
    <s v="复合木"/>
    <s v="杭州"/>
    <n v="3800"/>
    <n v="900"/>
    <n v="8.0431394128258617E-6"/>
    <s v="含税"/>
    <n v="3000"/>
    <x v="4"/>
    <x v="28"/>
  </r>
  <r>
    <s v="木屑"/>
    <s v="木质"/>
    <s v="复合木"/>
    <s v="湖州"/>
    <n v="4038"/>
    <n v="1100"/>
    <n v="9.8061587447990855E-6"/>
    <s v="不含税"/>
    <n v="1500"/>
    <x v="4"/>
    <x v="28"/>
  </r>
  <r>
    <s v="木屑"/>
    <s v="木质"/>
    <s v="复合木"/>
    <s v="湖州"/>
    <n v="3936"/>
    <n v="1100"/>
    <n v="1.0060281761051499E-5"/>
    <s v="不含税"/>
    <n v="1000"/>
    <x v="4"/>
    <x v="28"/>
  </r>
  <r>
    <s v="杂木"/>
    <s v="木质"/>
    <s v="复合木"/>
    <s v="宁波"/>
    <n v="3890"/>
    <n v="700"/>
    <n v="5.9694964916110736E-6"/>
    <s v="含税"/>
    <n v="1000"/>
    <x v="5"/>
    <x v="28"/>
  </r>
  <r>
    <s v="杂木"/>
    <s v="木质"/>
    <s v="复合木"/>
    <s v="萧山"/>
    <n v="4000"/>
    <n v="720"/>
    <n v="6.3294741857594836E-6"/>
    <s v="不含税"/>
    <n v="3000"/>
    <x v="5"/>
    <x v="28"/>
  </r>
  <r>
    <s v="纯木屑"/>
    <s v="木质"/>
    <s v="其他木"/>
    <s v="宁波"/>
    <n v="4000"/>
    <n v="780"/>
    <n v="6.4688022338736854E-6"/>
    <s v="含税"/>
    <n v="3500"/>
    <x v="5"/>
    <x v="28"/>
  </r>
  <r>
    <s v="松木"/>
    <s v="木质"/>
    <s v="松柏"/>
    <s v="奉化"/>
    <n v="4106"/>
    <n v="780"/>
    <n v="6.3018044168277505E-6"/>
    <s v="含税"/>
    <n v="1000"/>
    <x v="5"/>
    <x v="28"/>
  </r>
  <r>
    <s v="锯末"/>
    <s v="其他"/>
    <s v="木料"/>
    <s v="重庆"/>
    <n v="4090"/>
    <n v="950"/>
    <n v="9.0150878127095482E-6"/>
    <s v="不含税"/>
    <n v="1000"/>
    <x v="0"/>
    <x v="29"/>
  </r>
  <r>
    <s v="锯末"/>
    <s v="其他"/>
    <s v="木料"/>
    <s v="重庆"/>
    <n v="4000"/>
    <n v="850"/>
    <n v="7.9687335875400305E-6"/>
    <s v="不含税"/>
    <n v="2000"/>
    <x v="1"/>
    <x v="29"/>
  </r>
  <r>
    <s v="锯末"/>
    <s v="其他"/>
    <s v="木料"/>
    <s v="永川"/>
    <n v="4300"/>
    <n v="850"/>
    <n v="7.2730816891069682E-6"/>
    <s v="不含税"/>
    <n v="500"/>
    <x v="3"/>
    <x v="29"/>
  </r>
  <r>
    <s v="锯末"/>
    <s v="其他"/>
    <s v="木料"/>
    <s v="重庆"/>
    <n v="4300"/>
    <n v="850"/>
    <n v="7.2730816891069682E-6"/>
    <s v="不含税"/>
    <n v="800"/>
    <x v="3"/>
    <x v="29"/>
  </r>
  <r>
    <s v="杂木屑"/>
    <s v="木质"/>
    <s v="其他木"/>
    <s v="重庆"/>
    <n v="3800"/>
    <n v="500"/>
    <n v="4.8412153658142359E-6"/>
    <s v="不含税"/>
    <n v="50"/>
    <x v="3"/>
    <x v="29"/>
  </r>
  <r>
    <s v="纯木"/>
    <s v="木质"/>
    <s v="其他木"/>
    <s v="重庆"/>
    <n v="3900"/>
    <n v="830"/>
    <n v="7.6610100884717772E-6"/>
    <s v="不含税"/>
    <n v="4000"/>
    <x v="4"/>
    <x v="29"/>
  </r>
  <r>
    <s v="松木"/>
    <s v="木质"/>
    <s v="松柏"/>
    <s v="重庆"/>
    <n v="4300"/>
    <n v="1000"/>
    <n v="7.8976562709918033E-6"/>
    <s v="含税"/>
    <n v="100"/>
    <x v="4"/>
    <x v="29"/>
  </r>
  <r>
    <s v="松木"/>
    <s v="木质"/>
    <s v="松柏"/>
    <s v="重庆"/>
    <n v="4300"/>
    <n v="1000"/>
    <n v="8.177615227079437E-6"/>
    <s v="不含税"/>
    <n v="1200"/>
    <x v="5"/>
    <x v="29"/>
  </r>
  <r>
    <m/>
    <m/>
    <m/>
    <m/>
    <m/>
    <m/>
    <m/>
    <m/>
    <m/>
    <x v="6"/>
    <x v="30"/>
  </r>
  <r>
    <m/>
    <m/>
    <m/>
    <m/>
    <m/>
    <m/>
    <m/>
    <m/>
    <m/>
    <x v="6"/>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55266-73CC-49F0-ADAF-EA1BA33E534F}" name="数据透视表5" cacheId="0" applyNumberFormats="0" applyBorderFormats="0" applyFontFormats="0" applyPatternFormats="0" applyAlignmentFormats="0" applyWidthHeightFormats="1" dataCaption="值" updatedVersion="7" minRefreshableVersion="3" useAutoFormatting="1" itemPrintTitles="1" createdVersion="7" indent="0" outline="1" outlineData="1" multipleFieldFilters="0" chartFormat="1">
  <location ref="AA1:AI34" firstHeaderRow="1" firstDataRow="2" firstDataCol="1"/>
  <pivotFields count="11">
    <pivotField showAll="0"/>
    <pivotField showAll="0"/>
    <pivotField showAll="0"/>
    <pivotField showAll="0"/>
    <pivotField showAll="0"/>
    <pivotField showAll="0"/>
    <pivotField dataField="1" showAll="0"/>
    <pivotField showAll="0"/>
    <pivotField showAll="0"/>
    <pivotField axis="axisCol" showAll="0">
      <items count="8">
        <item x="0"/>
        <item x="1"/>
        <item x="2"/>
        <item x="3"/>
        <item x="4"/>
        <item x="5"/>
        <item x="6"/>
        <item t="default"/>
      </items>
    </pivotField>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s>
  <rowFields count="1">
    <field x="1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9"/>
  </colFields>
  <colItems count="8">
    <i>
      <x/>
    </i>
    <i>
      <x v="1"/>
    </i>
    <i>
      <x v="2"/>
    </i>
    <i>
      <x v="3"/>
    </i>
    <i>
      <x v="4"/>
    </i>
    <i>
      <x v="5"/>
    </i>
    <i>
      <x v="6"/>
    </i>
    <i t="grand">
      <x/>
    </i>
  </colItems>
  <dataFields count="1">
    <dataField name="平均值项:税后单价 (元/btu)" fld="6" subtotal="average" baseField="10" baseItem="0"/>
  </dataFields>
  <formats count="1">
    <format dxfId="0">
      <pivotArea collapsedLevelsAreSubtotals="1" fieldPosition="0">
        <references count="1">
          <reference field="10" count="30">
            <x v="0"/>
            <x v="1"/>
            <x v="2"/>
            <x v="3"/>
            <x v="4"/>
            <x v="5"/>
            <x v="6"/>
            <x v="7"/>
            <x v="8"/>
            <x v="9"/>
            <x v="10"/>
            <x v="11"/>
            <x v="12"/>
            <x v="13"/>
            <x v="14"/>
            <x v="15"/>
            <x v="16"/>
            <x v="17"/>
            <x v="18"/>
            <x v="19"/>
            <x v="20"/>
            <x v="21"/>
            <x v="22"/>
            <x v="23"/>
            <x v="24"/>
            <x v="25"/>
            <x v="26"/>
            <x v="27"/>
            <x v="28"/>
            <x v="29"/>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hyperlink" Target="http://qd.bendibao.com/live/202197/68476.shtm" TargetMode="External"/><Relationship Id="rId7" Type="http://schemas.openxmlformats.org/officeDocument/2006/relationships/hyperlink" Target="http://m.jining.bendibao.com/live/13283.shtm" TargetMode="External"/><Relationship Id="rId2" Type="http://schemas.openxmlformats.org/officeDocument/2006/relationships/hyperlink" Target="http://jn.bendibao.com/news/202197/58889.shtm" TargetMode="External"/><Relationship Id="rId1" Type="http://schemas.openxmlformats.org/officeDocument/2006/relationships/hyperlink" Target="http://jn.bendibao.com/live/2021108/59332.shtm" TargetMode="External"/><Relationship Id="rId6" Type="http://schemas.openxmlformats.org/officeDocument/2006/relationships/hyperlink" Target="http://zb.bendibao.com/live/20211013/10971.shtm" TargetMode="External"/><Relationship Id="rId5" Type="http://schemas.openxmlformats.org/officeDocument/2006/relationships/hyperlink" Target="http://zb.bendibao.com/live/20211019/11087.shtm" TargetMode="External"/><Relationship Id="rId4" Type="http://schemas.openxmlformats.org/officeDocument/2006/relationships/hyperlink" Target="http://zb.bendibao.com/live/20211019/11082.shtm"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3" Type="http://schemas.openxmlformats.org/officeDocument/2006/relationships/hyperlink" Target="http://www.chinatax.gov.cn/chinatax/n364/c481349/content.html" TargetMode="External"/><Relationship Id="rId18" Type="http://schemas.openxmlformats.org/officeDocument/2006/relationships/hyperlink" Target="http://www.chinatax.gov.cn/chinatax/n359/c12225629/content.html" TargetMode="External"/><Relationship Id="rId26" Type="http://schemas.openxmlformats.org/officeDocument/2006/relationships/hyperlink" Target="http://www.chinatax.gov.cn/chinatax/n359/c24826742/content.html" TargetMode="External"/><Relationship Id="rId3" Type="http://schemas.openxmlformats.org/officeDocument/2006/relationships/hyperlink" Target="http://www.chinatax.gov.cn/chinatax/n364/c5136082/content.html" TargetMode="External"/><Relationship Id="rId21" Type="http://schemas.openxmlformats.org/officeDocument/2006/relationships/hyperlink" Target="https://view.officeapps.live.com/op/view.aspx?src=http%3A%2F%2Fwww.chinatax.gov.cn%2Fchinatax%2Fn810341%2Fn810825%2Fc101434%2Fc4745006%2F5133856%2Ffiles%2F15294.xlsx&amp;wdOrigin=BROWSELINK" TargetMode="External"/><Relationship Id="rId34" Type="http://schemas.openxmlformats.org/officeDocument/2006/relationships/printerSettings" Target="../printerSettings/printerSettings4.bin"/><Relationship Id="rId7" Type="http://schemas.openxmlformats.org/officeDocument/2006/relationships/hyperlink" Target="http://www.chinatax.gov.cn/chinatax/n360/c484549/content.html" TargetMode="External"/><Relationship Id="rId12" Type="http://schemas.openxmlformats.org/officeDocument/2006/relationships/hyperlink" Target="http://www.chinatax.gov.cn/chinatax/n810341/n810825/c101434/c29917171/content.html" TargetMode="External"/><Relationship Id="rId17" Type="http://schemas.openxmlformats.org/officeDocument/2006/relationships/hyperlink" Target="http://www.chinatax.gov.cn/chinatax/n359/c24826742/content.html" TargetMode="External"/><Relationship Id="rId25" Type="http://schemas.openxmlformats.org/officeDocument/2006/relationships/hyperlink" Target="http://www.chinatax.gov.cn/chinatax/n364/c5136082/content.html" TargetMode="External"/><Relationship Id="rId33" Type="http://schemas.openxmlformats.org/officeDocument/2006/relationships/hyperlink" Target="http://www.chinatax.gov.cn/chinatax/n360/c4423/content.html" TargetMode="External"/><Relationship Id="rId2" Type="http://schemas.openxmlformats.org/officeDocument/2006/relationships/hyperlink" Target="http://www.chinatax.gov.cn/chinatax/n364/c5136082/content.html" TargetMode="External"/><Relationship Id="rId16" Type="http://schemas.openxmlformats.org/officeDocument/2006/relationships/hyperlink" Target="http://www.chinatax.gov.cn/chinatax/n359/c24826742/content.html" TargetMode="External"/><Relationship Id="rId20" Type="http://schemas.openxmlformats.org/officeDocument/2006/relationships/hyperlink" Target="http://www.chinatax.gov.cn/chinatax/n364/c481349/content.html" TargetMode="External"/><Relationship Id="rId29" Type="http://schemas.openxmlformats.org/officeDocument/2006/relationships/hyperlink" Target="http://www.chinatax.gov.cn/chinatax/n810341/n810825/c101434/c483489/content.html" TargetMode="External"/><Relationship Id="rId1" Type="http://schemas.openxmlformats.org/officeDocument/2006/relationships/hyperlink" Target="https://kns.cnki.net/kcms/detail/detail.aspx?dbcode=CJFD&amp;dbname=CJFD2008&amp;filename=ZGRZ200803030&amp;uniplatform=NZKPT&amp;v=FvyJdDtdEeiOrY4tJWAskh5FQH9deNuI-pA9aqdKj6MVBoeFMLlb_PuHibZWFQzj" TargetMode="External"/><Relationship Id="rId6" Type="http://schemas.openxmlformats.org/officeDocument/2006/relationships/hyperlink" Target="http://www.chinatax.gov.cn/chinatax/n360/c484549/content.html" TargetMode="External"/><Relationship Id="rId11" Type="http://schemas.openxmlformats.org/officeDocument/2006/relationships/hyperlink" Target="http://www.chinatax.gov.cn/chinatax/n360/c621/content.html" TargetMode="External"/><Relationship Id="rId24" Type="http://schemas.openxmlformats.org/officeDocument/2006/relationships/hyperlink" Target="http://www.chinatax.gov.cn/chinatax/n810341/n810825/c101434/c2857283/content.html" TargetMode="External"/><Relationship Id="rId32" Type="http://schemas.openxmlformats.org/officeDocument/2006/relationships/hyperlink" Target="http://www.chinatax.gov.cn/chinatax/n360/c94314/content.html" TargetMode="External"/><Relationship Id="rId5" Type="http://schemas.openxmlformats.org/officeDocument/2006/relationships/hyperlink" Target="http://www.chinatax.gov.cn/chinatax/n360/c484549/content.html" TargetMode="External"/><Relationship Id="rId15" Type="http://schemas.openxmlformats.org/officeDocument/2006/relationships/hyperlink" Target="http://www.chinatax.gov.cn/chinatax/n359/c12225629/content.html" TargetMode="External"/><Relationship Id="rId23" Type="http://schemas.openxmlformats.org/officeDocument/2006/relationships/hyperlink" Target="https://view.officeapps.live.com/op/view.aspx?src=http%3A%2F%2Fwww.chinatax.gov.cn%2Fchinatax%2Fn810341%2Fn810825%2Fc101434%2Fc4745006%2F5133856%2Ffiles%2F15294.xlsx&amp;wdOrigin=BROWSELINK" TargetMode="External"/><Relationship Id="rId28" Type="http://schemas.openxmlformats.org/officeDocument/2006/relationships/hyperlink" Target="http://www.chinatax.gov.cn/chinatax/n360/c484549/content.html" TargetMode="External"/><Relationship Id="rId10" Type="http://schemas.openxmlformats.org/officeDocument/2006/relationships/hyperlink" Target="http://www.chinatax.gov.cn/chinatax/n359/c157913/content.html" TargetMode="External"/><Relationship Id="rId19" Type="http://schemas.openxmlformats.org/officeDocument/2006/relationships/hyperlink" Target="http://www.chinatax.gov.cn/chinatax/n359/c157913/content.html" TargetMode="External"/><Relationship Id="rId31" Type="http://schemas.openxmlformats.org/officeDocument/2006/relationships/hyperlink" Target="http://www.chinatax.gov.cn/chinatax/n360/c483189/content.html" TargetMode="External"/><Relationship Id="rId4" Type="http://schemas.openxmlformats.org/officeDocument/2006/relationships/hyperlink" Target="http://www.chinatax.gov.cn/chinatax/n360/c484549/content.html" TargetMode="External"/><Relationship Id="rId9" Type="http://schemas.openxmlformats.org/officeDocument/2006/relationships/hyperlink" Target="http://www.chinatax.gov.cn/chinatax/n810341/n810825/c101434/c4745006/content.html" TargetMode="External"/><Relationship Id="rId14" Type="http://schemas.openxmlformats.org/officeDocument/2006/relationships/hyperlink" Target="http://www.chinatax.gov.cn/chinatax/n364/c5136082/content.html" TargetMode="External"/><Relationship Id="rId22" Type="http://schemas.openxmlformats.org/officeDocument/2006/relationships/hyperlink" Target="http://www.chinatax.gov.cn/chinatax/n810341/n810825/c101434/c4745006/content.html" TargetMode="External"/><Relationship Id="rId27" Type="http://schemas.openxmlformats.org/officeDocument/2006/relationships/hyperlink" Target="http://www.chinatax.gov.cn/chinatax/n360/c5164411/content.html" TargetMode="External"/><Relationship Id="rId30" Type="http://schemas.openxmlformats.org/officeDocument/2006/relationships/hyperlink" Target="http://www.chinatax.gov.cn/chinatax/n360/c483190/content.html" TargetMode="External"/><Relationship Id="rId35" Type="http://schemas.openxmlformats.org/officeDocument/2006/relationships/drawing" Target="../drawings/drawing5.xml"/><Relationship Id="rId8" Type="http://schemas.openxmlformats.org/officeDocument/2006/relationships/hyperlink" Target="http://www.chinatax.gov.cn/chinatax/n810341/n810825/c101434/c29917171/content.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5326A-0834-4EBC-A95B-89353D12CAF2}">
  <dimension ref="A1:I24"/>
  <sheetViews>
    <sheetView workbookViewId="0">
      <selection activeCell="B20" sqref="B20:B24"/>
    </sheetView>
  </sheetViews>
  <sheetFormatPr defaultRowHeight="14.4"/>
  <sheetData>
    <row r="1" spans="1:9" ht="72">
      <c r="A1" s="5" t="s">
        <v>287</v>
      </c>
      <c r="B1" s="5" t="s">
        <v>288</v>
      </c>
      <c r="C1" s="5" t="s">
        <v>289</v>
      </c>
      <c r="D1" s="6" t="s">
        <v>290</v>
      </c>
      <c r="F1" s="64" t="s">
        <v>427</v>
      </c>
      <c r="G1" s="71" t="s">
        <v>428</v>
      </c>
      <c r="H1" s="71" t="s">
        <v>429</v>
      </c>
      <c r="I1" s="71" t="s">
        <v>430</v>
      </c>
    </row>
    <row r="2" spans="1:9">
      <c r="A2" s="5">
        <v>2000</v>
      </c>
      <c r="B2" s="15">
        <v>0.26402731839314614</v>
      </c>
      <c r="C2" s="15">
        <v>3.7874868634273828</v>
      </c>
      <c r="D2" s="6"/>
      <c r="F2" s="70">
        <v>2000</v>
      </c>
      <c r="G2" s="69">
        <v>2.2354744058489899</v>
      </c>
      <c r="H2" s="69">
        <f t="shared" ref="H2:H13" si="0">H3/(1+G3/100)</f>
        <v>0.78077491379916109</v>
      </c>
      <c r="I2" s="69">
        <f>1/H2</f>
        <v>1.2807788548611467</v>
      </c>
    </row>
    <row r="3" spans="1:9">
      <c r="A3" s="5">
        <v>2001</v>
      </c>
      <c r="B3" s="15">
        <v>0.25873096752649349</v>
      </c>
      <c r="C3" s="15">
        <v>3.865018592710987</v>
      </c>
      <c r="D3" s="16">
        <v>1.0204704945731333</v>
      </c>
      <c r="F3" s="70">
        <v>2001</v>
      </c>
      <c r="G3" s="69">
        <v>2.1934253449968999</v>
      </c>
      <c r="H3" s="69">
        <f t="shared" si="0"/>
        <v>0.79790062864580946</v>
      </c>
      <c r="I3" s="69">
        <f t="shared" ref="I3:I22" si="1">1/H3</f>
        <v>1.2532888985150845</v>
      </c>
    </row>
    <row r="4" spans="1:9">
      <c r="A4" s="5">
        <v>2002</v>
      </c>
      <c r="B4" s="15">
        <v>0.25718247422042451</v>
      </c>
      <c r="C4" s="15">
        <v>3.8882898340223822</v>
      </c>
      <c r="D4" s="16">
        <v>1.0060209907800397</v>
      </c>
      <c r="F4" s="70">
        <v>2002</v>
      </c>
      <c r="G4" s="69">
        <v>1.5817630059122401</v>
      </c>
      <c r="H4" s="69">
        <f t="shared" si="0"/>
        <v>0.81052152561367008</v>
      </c>
      <c r="I4" s="69">
        <f t="shared" si="1"/>
        <v>1.2337735253149138</v>
      </c>
    </row>
    <row r="5" spans="1:9">
      <c r="A5" s="5">
        <v>2003</v>
      </c>
      <c r="B5" s="15">
        <v>0.25065741621071408</v>
      </c>
      <c r="C5" s="15">
        <v>3.9895089286301202</v>
      </c>
      <c r="D5" s="16">
        <v>1.0260317771895693</v>
      </c>
      <c r="F5" s="70">
        <v>2003</v>
      </c>
      <c r="G5" s="69">
        <v>1.85709520165997</v>
      </c>
      <c r="H5" s="69">
        <f t="shared" si="0"/>
        <v>0.82557368197426273</v>
      </c>
      <c r="I5" s="69">
        <f t="shared" si="1"/>
        <v>1.2112789225652363</v>
      </c>
    </row>
    <row r="6" spans="1:9">
      <c r="A6" s="5">
        <v>2004</v>
      </c>
      <c r="B6" s="15">
        <v>0.23436441895908319</v>
      </c>
      <c r="C6" s="15">
        <v>4.266859297334662</v>
      </c>
      <c r="D6" s="16">
        <v>1.0695199268045694</v>
      </c>
      <c r="F6" s="70">
        <v>2004</v>
      </c>
      <c r="G6" s="69">
        <v>2.6922121263310999</v>
      </c>
      <c r="H6" s="69">
        <f t="shared" si="0"/>
        <v>0.84779987675217205</v>
      </c>
      <c r="I6" s="69">
        <f t="shared" si="1"/>
        <v>1.1795236439888266</v>
      </c>
    </row>
    <row r="7" spans="1:9">
      <c r="A7" s="5">
        <v>2005</v>
      </c>
      <c r="B7" s="15">
        <v>0.22555916594478426</v>
      </c>
      <c r="C7" s="15">
        <v>4.4334265726305926</v>
      </c>
      <c r="D7" s="16">
        <v>1.0390374426923286</v>
      </c>
      <c r="F7" s="70">
        <v>2005</v>
      </c>
      <c r="G7" s="69">
        <v>3.1149423478132299</v>
      </c>
      <c r="H7" s="69">
        <f t="shared" si="0"/>
        <v>0.87420835413783371</v>
      </c>
      <c r="I7" s="69">
        <f t="shared" si="1"/>
        <v>1.1438920656234464</v>
      </c>
    </row>
    <row r="8" spans="1:9">
      <c r="A8" s="5">
        <v>2006</v>
      </c>
      <c r="B8" s="15">
        <v>0.21703709711742236</v>
      </c>
      <c r="C8" s="15">
        <v>4.6075072569689581</v>
      </c>
      <c r="D8" s="16">
        <v>1.039265493966459</v>
      </c>
      <c r="F8" s="70">
        <v>2006</v>
      </c>
      <c r="G8" s="69">
        <v>3.0262046413329702</v>
      </c>
      <c r="H8" s="69">
        <f t="shared" si="0"/>
        <v>0.90066368792567331</v>
      </c>
      <c r="I8" s="69">
        <f t="shared" si="1"/>
        <v>1.1102923470836368</v>
      </c>
    </row>
    <row r="9" spans="1:9">
      <c r="A9" s="5">
        <v>2007</v>
      </c>
      <c r="B9" s="15">
        <v>0.20142712631579188</v>
      </c>
      <c r="C9" s="15">
        <v>4.9645746245330811</v>
      </c>
      <c r="D9" s="16">
        <v>1.0774968649314771</v>
      </c>
      <c r="F9" s="70">
        <v>2007</v>
      </c>
      <c r="G9" s="69">
        <v>2.6862789090300798</v>
      </c>
      <c r="H9" s="69">
        <f t="shared" si="0"/>
        <v>0.92485802661571315</v>
      </c>
      <c r="I9" s="69">
        <f t="shared" si="1"/>
        <v>1.0812470360010282</v>
      </c>
    </row>
    <row r="10" spans="1:9">
      <c r="A10" s="5">
        <v>2008</v>
      </c>
      <c r="B10" s="15">
        <v>0.18686068900134839</v>
      </c>
      <c r="C10" s="15">
        <v>5.3515803957716539</v>
      </c>
      <c r="D10" s="16">
        <v>1.0779534603682124</v>
      </c>
      <c r="F10" s="70">
        <v>2008</v>
      </c>
      <c r="G10" s="69">
        <v>1.9451317033458699</v>
      </c>
      <c r="H10" s="69">
        <f t="shared" si="0"/>
        <v>0.94284773330235438</v>
      </c>
      <c r="I10" s="69">
        <f t="shared" si="1"/>
        <v>1.0606166453807637</v>
      </c>
    </row>
    <row r="11" spans="1:9">
      <c r="A11" s="5">
        <v>2009</v>
      </c>
      <c r="B11" s="15">
        <v>0.18725304660343919</v>
      </c>
      <c r="C11" s="15">
        <v>5.3403670495026994</v>
      </c>
      <c r="D11" s="16">
        <v>0.99790466639017239</v>
      </c>
      <c r="F11" s="70">
        <v>2009</v>
      </c>
      <c r="G11" s="69">
        <v>0.76234998842377899</v>
      </c>
      <c r="H11" s="69">
        <f t="shared" si="0"/>
        <v>0.95003553288803866</v>
      </c>
      <c r="I11" s="69">
        <f t="shared" si="1"/>
        <v>1.0525922087988362</v>
      </c>
    </row>
    <row r="12" spans="1:9">
      <c r="A12" s="5">
        <v>2010</v>
      </c>
      <c r="B12" s="15">
        <v>0.17519707002278173</v>
      </c>
      <c r="C12" s="15">
        <v>5.7078580130932846</v>
      </c>
      <c r="D12" s="16">
        <v>1.0688138025315708</v>
      </c>
      <c r="F12" s="70">
        <v>2010</v>
      </c>
      <c r="G12" s="69">
        <v>1.16525054364868</v>
      </c>
      <c r="H12" s="69">
        <f t="shared" si="0"/>
        <v>0.96110582709987225</v>
      </c>
      <c r="I12" s="69">
        <f t="shared" si="1"/>
        <v>1.0404681480472244</v>
      </c>
    </row>
    <row r="13" spans="1:9">
      <c r="A13" s="5">
        <v>2011</v>
      </c>
      <c r="B13" s="15">
        <v>0.16210590836123626</v>
      </c>
      <c r="C13" s="15">
        <v>6.1688066160525343</v>
      </c>
      <c r="D13" s="16">
        <v>1.080756844669555</v>
      </c>
      <c r="F13" s="70">
        <v>2011</v>
      </c>
      <c r="G13" s="69">
        <v>2.0889037776684201</v>
      </c>
      <c r="H13" s="69">
        <f t="shared" si="0"/>
        <v>0.98118240302955273</v>
      </c>
      <c r="I13" s="69">
        <f t="shared" si="1"/>
        <v>1.0191784900670304</v>
      </c>
    </row>
    <row r="14" spans="1:9">
      <c r="A14" s="5">
        <v>2012</v>
      </c>
      <c r="B14" s="15">
        <v>0.15841295765019273</v>
      </c>
      <c r="C14" s="15">
        <v>6.3126149201014137</v>
      </c>
      <c r="D14" s="16">
        <v>1.0233121757577326</v>
      </c>
      <c r="F14" s="70">
        <v>2012</v>
      </c>
      <c r="G14" s="69">
        <v>1.91784900670304</v>
      </c>
      <c r="H14" s="69">
        <v>1</v>
      </c>
      <c r="I14" s="69">
        <f t="shared" si="1"/>
        <v>1</v>
      </c>
    </row>
    <row r="15" spans="1:9">
      <c r="A15" s="5">
        <v>2013</v>
      </c>
      <c r="B15" s="15">
        <v>0.15505846920337668</v>
      </c>
      <c r="C15" s="15">
        <v>6.4491801391924435</v>
      </c>
      <c r="D15" s="16">
        <v>1.0216337002683566</v>
      </c>
      <c r="F15" s="70">
        <v>2013</v>
      </c>
      <c r="G15" s="69">
        <v>1.7549157850116199</v>
      </c>
      <c r="H15" s="69">
        <f t="shared" ref="H15:H22" si="2">(1+G15/100)*H14</f>
        <v>1.0175491578501161</v>
      </c>
      <c r="I15" s="69">
        <f t="shared" si="1"/>
        <v>0.98275350363692104</v>
      </c>
    </row>
    <row r="16" spans="1:9">
      <c r="A16" s="5">
        <v>2014</v>
      </c>
      <c r="B16" s="15">
        <v>0.15347603355213138</v>
      </c>
      <c r="C16" s="15">
        <v>6.5156752937606308</v>
      </c>
      <c r="D16" s="16">
        <v>1.0103106368767851</v>
      </c>
      <c r="F16" s="70">
        <v>2014</v>
      </c>
      <c r="G16" s="69">
        <v>1.8498274708142799</v>
      </c>
      <c r="H16" s="69">
        <f t="shared" si="2"/>
        <v>1.036372061701067</v>
      </c>
      <c r="I16" s="69">
        <f t="shared" si="1"/>
        <v>0.96490443630700828</v>
      </c>
    </row>
    <row r="17" spans="1:9">
      <c r="A17" s="5">
        <v>2015</v>
      </c>
      <c r="B17" s="15">
        <v>0.15348055216320364</v>
      </c>
      <c r="C17" s="15">
        <v>6.5154834661830598</v>
      </c>
      <c r="D17" s="16">
        <v>0.99997055906426857</v>
      </c>
      <c r="F17" s="70">
        <v>2015</v>
      </c>
      <c r="G17" s="69">
        <v>0.95253153279801905</v>
      </c>
      <c r="H17" s="69">
        <f t="shared" si="2"/>
        <v>1.0462438323858785</v>
      </c>
      <c r="I17" s="69">
        <f t="shared" si="1"/>
        <v>0.95580013859635093</v>
      </c>
    </row>
    <row r="18" spans="1:9">
      <c r="A18" s="5">
        <v>2016</v>
      </c>
      <c r="B18" s="15">
        <v>0.15135052654071177</v>
      </c>
      <c r="C18" s="15">
        <v>6.6071788639004838</v>
      </c>
      <c r="D18" s="16">
        <v>1.0140734602724948</v>
      </c>
      <c r="F18" s="70">
        <v>2016</v>
      </c>
      <c r="G18" s="69">
        <v>1.04924737000228</v>
      </c>
      <c r="H18" s="69">
        <f t="shared" si="2"/>
        <v>1.0572215182809983</v>
      </c>
      <c r="I18" s="69">
        <f t="shared" si="1"/>
        <v>0.94587556411636575</v>
      </c>
    </row>
    <row r="19" spans="1:9">
      <c r="A19" s="5">
        <v>2017</v>
      </c>
      <c r="B19" s="15">
        <v>0.14520448257929888</v>
      </c>
      <c r="C19" s="15">
        <v>6.8868397327464139</v>
      </c>
      <c r="D19" s="16">
        <v>1.0423268197526645</v>
      </c>
      <c r="F19" s="70">
        <v>2017</v>
      </c>
      <c r="G19" s="69">
        <v>1.88006787244998</v>
      </c>
      <c r="H19" s="69">
        <f t="shared" si="2"/>
        <v>1.0770980003868273</v>
      </c>
      <c r="I19" s="69">
        <f t="shared" si="1"/>
        <v>0.92842062620194399</v>
      </c>
    </row>
    <row r="20" spans="1:9">
      <c r="A20" s="5">
        <v>2018</v>
      </c>
      <c r="B20" s="15">
        <v>0.14029452814745572</v>
      </c>
      <c r="C20" s="15">
        <v>7.1278617434669727</v>
      </c>
      <c r="D20" s="16">
        <v>1.034997476356901</v>
      </c>
      <c r="F20" s="70">
        <v>2018</v>
      </c>
      <c r="G20" s="69">
        <v>2.4009811141159099</v>
      </c>
      <c r="H20" s="69">
        <f t="shared" si="2"/>
        <v>1.1029589199566352</v>
      </c>
      <c r="I20" s="69">
        <f t="shared" si="1"/>
        <v>0.90665208096718308</v>
      </c>
    </row>
    <row r="21" spans="1:9">
      <c r="A21" s="5">
        <v>2019</v>
      </c>
      <c r="B21" s="15">
        <v>0.13851126202725372</v>
      </c>
      <c r="C21" s="15">
        <v>7.2196295475471031</v>
      </c>
      <c r="D21" s="16">
        <v>1.01287452077255</v>
      </c>
      <c r="F21" s="70">
        <v>2019</v>
      </c>
      <c r="G21" s="69">
        <v>1.7851515374362801</v>
      </c>
      <c r="H21" s="69">
        <f t="shared" si="2"/>
        <v>1.1226484080735317</v>
      </c>
      <c r="I21" s="69">
        <f t="shared" si="1"/>
        <v>0.89075082885121903</v>
      </c>
    </row>
    <row r="22" spans="1:9">
      <c r="A22" s="5">
        <v>2020</v>
      </c>
      <c r="B22" s="15">
        <v>0.13765067798823424</v>
      </c>
      <c r="C22" s="15">
        <v>7.2647662518994309</v>
      </c>
      <c r="D22" s="16">
        <v>1.006251941883592</v>
      </c>
      <c r="F22" s="70">
        <v>2020</v>
      </c>
      <c r="G22" s="69">
        <v>1.21128887945865</v>
      </c>
      <c r="H22" s="69">
        <f t="shared" si="2"/>
        <v>1.136246923395946</v>
      </c>
      <c r="I22" s="69">
        <f t="shared" si="1"/>
        <v>0.88009039180608784</v>
      </c>
    </row>
    <row r="23" spans="1:9">
      <c r="A23" s="6">
        <v>2021</v>
      </c>
      <c r="B23" s="14">
        <v>0.13467373608703884</v>
      </c>
      <c r="C23" s="14">
        <v>7.4253527751966857</v>
      </c>
      <c r="D23" s="16">
        <v>1.0221048438076406</v>
      </c>
      <c r="F23" s="70">
        <v>2021</v>
      </c>
      <c r="G23" s="110">
        <f>(D23-1)*100</f>
        <v>2.2104843807640551</v>
      </c>
      <c r="H23" s="69">
        <f t="shared" ref="H23:H24" si="3">(1+G23/100)*H22</f>
        <v>1.1613634841645255</v>
      </c>
      <c r="I23" s="69">
        <f t="shared" ref="I23:I24" si="4">1/H23</f>
        <v>0.86105686431099648</v>
      </c>
    </row>
    <row r="24" spans="1:9">
      <c r="A24" s="6">
        <v>2022</v>
      </c>
      <c r="B24" s="14">
        <v>0.13155443307027065</v>
      </c>
      <c r="C24" s="14">
        <v>7.6014162097133093</v>
      </c>
      <c r="D24" s="16">
        <v>1.0237111205146694</v>
      </c>
      <c r="F24" s="70">
        <v>2022</v>
      </c>
      <c r="G24" s="110">
        <f>(D24-1)*100</f>
        <v>2.3711120514669393</v>
      </c>
      <c r="H24" s="69">
        <f t="shared" si="3"/>
        <v>1.1889007136988869</v>
      </c>
      <c r="I24" s="69">
        <f t="shared" si="4"/>
        <v>0.84111312953023443</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72BF-D8C4-47A2-A3DD-5BE383453C2A}">
  <dimension ref="A1:AB256"/>
  <sheetViews>
    <sheetView topLeftCell="D1" workbookViewId="0">
      <selection activeCell="X17" sqref="X17"/>
    </sheetView>
  </sheetViews>
  <sheetFormatPr defaultRowHeight="14.4"/>
  <cols>
    <col min="2" max="2" width="11.6640625" bestFit="1" customWidth="1"/>
    <col min="16" max="16" width="9" style="6"/>
  </cols>
  <sheetData>
    <row r="1" spans="1:28" s="4" customFormat="1" ht="57.6">
      <c r="B1" s="3" t="s">
        <v>0</v>
      </c>
      <c r="C1" s="3" t="s">
        <v>286</v>
      </c>
      <c r="D1" s="3" t="s">
        <v>285</v>
      </c>
      <c r="E1" s="3" t="s">
        <v>283</v>
      </c>
      <c r="F1" s="3" t="s">
        <v>284</v>
      </c>
      <c r="G1" s="3" t="s">
        <v>282</v>
      </c>
      <c r="H1" s="3" t="s">
        <v>281</v>
      </c>
      <c r="I1" s="3" t="s">
        <v>268</v>
      </c>
      <c r="J1" s="3" t="s">
        <v>280</v>
      </c>
      <c r="K1" s="3" t="s">
        <v>279</v>
      </c>
      <c r="L1" s="3" t="s">
        <v>278</v>
      </c>
      <c r="M1" s="3" t="s">
        <v>277</v>
      </c>
      <c r="N1" s="3" t="s">
        <v>276</v>
      </c>
      <c r="P1" s="8"/>
      <c r="Q1" s="9" t="s">
        <v>261</v>
      </c>
      <c r="R1" s="9" t="s">
        <v>262</v>
      </c>
      <c r="S1" s="9" t="s">
        <v>263</v>
      </c>
      <c r="T1" s="9" t="s">
        <v>264</v>
      </c>
      <c r="U1" s="9" t="s">
        <v>265</v>
      </c>
      <c r="V1" s="9" t="s">
        <v>266</v>
      </c>
      <c r="W1" s="9" t="s">
        <v>268</v>
      </c>
      <c r="X1" s="9" t="s">
        <v>269</v>
      </c>
      <c r="Y1" s="9" t="s">
        <v>270</v>
      </c>
      <c r="Z1" s="9" t="s">
        <v>271</v>
      </c>
      <c r="AA1" s="9" t="s">
        <v>273</v>
      </c>
      <c r="AB1" s="9" t="s">
        <v>275</v>
      </c>
    </row>
    <row r="2" spans="1:28">
      <c r="B2" s="1" t="s">
        <v>1</v>
      </c>
      <c r="C2" s="1" t="s">
        <v>256</v>
      </c>
      <c r="D2" s="1" t="s">
        <v>256</v>
      </c>
      <c r="E2" s="1" t="s">
        <v>256</v>
      </c>
      <c r="F2" s="1" t="s">
        <v>256</v>
      </c>
      <c r="G2" s="1" t="s">
        <v>256</v>
      </c>
      <c r="H2" s="1"/>
      <c r="I2" s="1" t="s">
        <v>256</v>
      </c>
      <c r="J2" s="1" t="s">
        <v>256</v>
      </c>
      <c r="K2" s="1" t="s">
        <v>256</v>
      </c>
      <c r="L2" s="1" t="s">
        <v>256</v>
      </c>
      <c r="M2" s="1" t="s">
        <v>256</v>
      </c>
      <c r="N2" s="1" t="s">
        <v>256</v>
      </c>
      <c r="P2" s="10"/>
      <c r="Q2" s="11" t="s">
        <v>256</v>
      </c>
      <c r="R2" s="11" t="s">
        <v>256</v>
      </c>
      <c r="S2" s="11" t="s">
        <v>256</v>
      </c>
      <c r="T2" s="11" t="s">
        <v>256</v>
      </c>
      <c r="U2" s="11" t="s">
        <v>256</v>
      </c>
      <c r="V2" s="11" t="s">
        <v>256</v>
      </c>
      <c r="W2" s="11" t="s">
        <v>256</v>
      </c>
      <c r="X2" s="11" t="s">
        <v>256</v>
      </c>
      <c r="Y2" s="11" t="s">
        <v>256</v>
      </c>
      <c r="Z2" s="11" t="s">
        <v>256</v>
      </c>
      <c r="AA2" s="11" t="s">
        <v>256</v>
      </c>
      <c r="AB2" s="11" t="s">
        <v>256</v>
      </c>
    </row>
    <row r="3" spans="1:28">
      <c r="B3" s="1" t="s">
        <v>2</v>
      </c>
      <c r="C3" s="1" t="s">
        <v>257</v>
      </c>
      <c r="D3" s="1" t="s">
        <v>257</v>
      </c>
      <c r="E3" s="1" t="s">
        <v>257</v>
      </c>
      <c r="F3" s="1" t="s">
        <v>257</v>
      </c>
      <c r="G3" s="1" t="s">
        <v>257</v>
      </c>
      <c r="H3" s="1" t="s">
        <v>257</v>
      </c>
      <c r="I3" s="1" t="s">
        <v>257</v>
      </c>
      <c r="J3" s="1" t="s">
        <v>257</v>
      </c>
      <c r="K3" s="1" t="s">
        <v>257</v>
      </c>
      <c r="L3" s="1" t="s">
        <v>257</v>
      </c>
      <c r="M3" s="1" t="s">
        <v>257</v>
      </c>
      <c r="N3" s="1" t="s">
        <v>257</v>
      </c>
      <c r="P3" s="10"/>
      <c r="Q3" s="11" t="s">
        <v>258</v>
      </c>
      <c r="R3" s="11" t="s">
        <v>258</v>
      </c>
      <c r="S3" s="11" t="s">
        <v>258</v>
      </c>
      <c r="T3" s="11" t="s">
        <v>258</v>
      </c>
      <c r="U3" s="11" t="s">
        <v>258</v>
      </c>
      <c r="V3" s="11" t="s">
        <v>258</v>
      </c>
      <c r="W3" s="11" t="s">
        <v>258</v>
      </c>
      <c r="X3" s="11" t="s">
        <v>258</v>
      </c>
      <c r="Y3" s="11" t="s">
        <v>258</v>
      </c>
      <c r="Z3" s="11" t="s">
        <v>258</v>
      </c>
      <c r="AA3" s="11" t="s">
        <v>258</v>
      </c>
      <c r="AB3" s="11" t="s">
        <v>258</v>
      </c>
    </row>
    <row r="4" spans="1:28">
      <c r="B4" s="1" t="s">
        <v>3</v>
      </c>
      <c r="C4" s="1" t="s">
        <v>258</v>
      </c>
      <c r="D4" s="1" t="s">
        <v>258</v>
      </c>
      <c r="E4" s="1" t="s">
        <v>258</v>
      </c>
      <c r="F4" s="1" t="s">
        <v>258</v>
      </c>
      <c r="G4" s="1" t="s">
        <v>258</v>
      </c>
      <c r="H4" s="1" t="s">
        <v>258</v>
      </c>
      <c r="I4" s="1" t="s">
        <v>258</v>
      </c>
      <c r="J4" s="1" t="s">
        <v>258</v>
      </c>
      <c r="K4" s="1" t="s">
        <v>258</v>
      </c>
      <c r="L4" s="1" t="s">
        <v>258</v>
      </c>
      <c r="M4" s="1" t="s">
        <v>258</v>
      </c>
      <c r="N4" s="1" t="s">
        <v>258</v>
      </c>
      <c r="P4" s="10">
        <v>2015</v>
      </c>
      <c r="Q4" s="12">
        <f>SUMIF($A:$A,$P4,C:C)/COUNTIF($A:$A,$P4)</f>
        <v>894.90285714285721</v>
      </c>
      <c r="R4" s="12">
        <f t="shared" ref="R4:AB11" si="0">SUMIF($A:$A,$P4,D:D)/COUNTIF($A:$A,$P4)</f>
        <v>580.5342857142856</v>
      </c>
      <c r="S4" s="12">
        <f t="shared" si="0"/>
        <v>339.18285714285707</v>
      </c>
      <c r="T4" s="12">
        <f t="shared" si="0"/>
        <v>371.91428571428565</v>
      </c>
      <c r="U4" s="12">
        <f t="shared" si="0"/>
        <v>426.54285714285714</v>
      </c>
      <c r="V4" s="12">
        <f t="shared" si="0"/>
        <v>476.67428571428565</v>
      </c>
      <c r="W4" s="12">
        <f t="shared" si="0"/>
        <v>3911.6971428571428</v>
      </c>
      <c r="X4" s="12">
        <f t="shared" si="0"/>
        <v>6830.3285714285703</v>
      </c>
      <c r="Y4" s="12">
        <f t="shared" si="0"/>
        <v>7816.2428571428572</v>
      </c>
      <c r="Z4" s="12">
        <f t="shared" si="0"/>
        <v>5305.7457142857138</v>
      </c>
      <c r="AA4" s="12">
        <f t="shared" si="0"/>
        <v>3801.9057142857146</v>
      </c>
      <c r="AB4" s="12">
        <f t="shared" si="0"/>
        <v>739.84571428571405</v>
      </c>
    </row>
    <row r="5" spans="1:28">
      <c r="A5">
        <f>YEAR(B5)</f>
        <v>2015</v>
      </c>
      <c r="B5" s="1" t="s">
        <v>4</v>
      </c>
      <c r="C5" s="2">
        <v>956.3</v>
      </c>
      <c r="D5" s="2">
        <v>700</v>
      </c>
      <c r="E5" s="2">
        <v>417.9</v>
      </c>
      <c r="F5" s="2">
        <v>455</v>
      </c>
      <c r="G5" s="2">
        <v>522.9</v>
      </c>
      <c r="H5" s="2">
        <v>557.9</v>
      </c>
      <c r="I5" s="2">
        <v>5050.8999999999996</v>
      </c>
      <c r="J5" s="2">
        <v>6702.9</v>
      </c>
      <c r="K5" s="2">
        <v>7250</v>
      </c>
      <c r="L5" s="2">
        <v>5950.6</v>
      </c>
      <c r="M5" s="2">
        <v>3747.1</v>
      </c>
      <c r="N5" s="2">
        <v>916.5</v>
      </c>
      <c r="P5" s="13">
        <v>2016</v>
      </c>
      <c r="Q5" s="12">
        <f t="shared" ref="Q5:Q11" si="1">SUMIF($A:$A,$P5,C:C)/COUNTIF($A:$A,$P5)</f>
        <v>839.53428571428583</v>
      </c>
      <c r="R5" s="12">
        <f t="shared" si="0"/>
        <v>706.58571428571429</v>
      </c>
      <c r="S5" s="12">
        <f t="shared" si="0"/>
        <v>372.37714285714287</v>
      </c>
      <c r="T5" s="12">
        <f t="shared" si="0"/>
        <v>415.1</v>
      </c>
      <c r="U5" s="12">
        <f t="shared" si="0"/>
        <v>459.64571428571423</v>
      </c>
      <c r="V5" s="12">
        <f t="shared" si="0"/>
        <v>485.77142857142854</v>
      </c>
      <c r="W5" s="12">
        <f t="shared" si="0"/>
        <v>3013.7914285714287</v>
      </c>
      <c r="X5" s="12">
        <f t="shared" si="0"/>
        <v>5833.6857142857143</v>
      </c>
      <c r="Y5" s="12">
        <f t="shared" si="0"/>
        <v>7329.0914285714289</v>
      </c>
      <c r="Z5" s="12">
        <f t="shared" si="0"/>
        <v>4826.0257142857135</v>
      </c>
      <c r="AA5" s="12">
        <f t="shared" si="0"/>
        <v>3044.7542857142857</v>
      </c>
      <c r="AB5" s="12">
        <f t="shared" si="0"/>
        <v>1067.937142857143</v>
      </c>
    </row>
    <row r="6" spans="1:28">
      <c r="A6">
        <f t="shared" ref="A6:A69" si="2">YEAR(B6)</f>
        <v>2015</v>
      </c>
      <c r="B6" s="1" t="s">
        <v>5</v>
      </c>
      <c r="C6" s="2">
        <v>965.8</v>
      </c>
      <c r="D6" s="2">
        <v>675</v>
      </c>
      <c r="E6" s="2">
        <v>411.4</v>
      </c>
      <c r="F6" s="2">
        <v>455</v>
      </c>
      <c r="G6" s="2">
        <v>520</v>
      </c>
      <c r="H6" s="2">
        <v>555</v>
      </c>
      <c r="I6" s="2">
        <v>4825.8</v>
      </c>
      <c r="J6" s="2">
        <v>6218.4</v>
      </c>
      <c r="K6" s="2">
        <v>6961.4</v>
      </c>
      <c r="L6" s="2">
        <v>5508.4</v>
      </c>
      <c r="M6" s="2">
        <v>3621.2</v>
      </c>
      <c r="N6" s="2">
        <v>913.3</v>
      </c>
      <c r="P6" s="13">
        <v>2017</v>
      </c>
      <c r="Q6" s="12">
        <f t="shared" si="1"/>
        <v>1004.5828571428572</v>
      </c>
      <c r="R6" s="12">
        <f t="shared" si="0"/>
        <v>1122.2171428571428</v>
      </c>
      <c r="S6" s="12">
        <f t="shared" si="0"/>
        <v>480.11142857142863</v>
      </c>
      <c r="T6" s="12">
        <f t="shared" si="0"/>
        <v>538.39142857142861</v>
      </c>
      <c r="U6" s="12">
        <f t="shared" si="0"/>
        <v>586.28571428571422</v>
      </c>
      <c r="V6" s="12">
        <f t="shared" si="0"/>
        <v>621.79714285714283</v>
      </c>
      <c r="W6" s="12">
        <f t="shared" si="0"/>
        <v>3775.4200000000005</v>
      </c>
      <c r="X6" s="12">
        <f t="shared" si="0"/>
        <v>6419.7657142857133</v>
      </c>
      <c r="Y6" s="12">
        <f t="shared" si="0"/>
        <v>6875.2228571428577</v>
      </c>
      <c r="Z6" s="12">
        <f t="shared" si="0"/>
        <v>5676.9057142857137</v>
      </c>
      <c r="AA6" s="12">
        <f t="shared" si="0"/>
        <v>4036.7885714285717</v>
      </c>
      <c r="AB6" s="12">
        <f t="shared" si="0"/>
        <v>1757.0171428571432</v>
      </c>
    </row>
    <row r="7" spans="1:28">
      <c r="A7">
        <f t="shared" si="2"/>
        <v>2015</v>
      </c>
      <c r="B7" s="1" t="s">
        <v>6</v>
      </c>
      <c r="C7" s="2">
        <v>965.8</v>
      </c>
      <c r="D7" s="2">
        <v>675</v>
      </c>
      <c r="E7" s="2">
        <v>408.1</v>
      </c>
      <c r="F7" s="2">
        <v>448.1</v>
      </c>
      <c r="G7" s="2">
        <v>516.29999999999995</v>
      </c>
      <c r="H7" s="2">
        <v>548.1</v>
      </c>
      <c r="I7" s="2">
        <v>4608.2</v>
      </c>
      <c r="J7" s="2">
        <v>5841.8</v>
      </c>
      <c r="K7" s="2">
        <v>6866.3</v>
      </c>
      <c r="L7" s="2">
        <v>5187.1000000000004</v>
      </c>
      <c r="M7" s="2">
        <v>3759.7</v>
      </c>
      <c r="N7" s="2">
        <v>909.6</v>
      </c>
      <c r="P7" s="13">
        <v>2018</v>
      </c>
      <c r="Q7" s="12">
        <f t="shared" si="1"/>
        <v>1222.0742857142857</v>
      </c>
      <c r="R7" s="12">
        <f t="shared" si="0"/>
        <v>1210.8571428571429</v>
      </c>
      <c r="S7" s="12">
        <f t="shared" si="0"/>
        <v>474.03428571428572</v>
      </c>
      <c r="T7" s="12">
        <f t="shared" si="0"/>
        <v>536.53428571428572</v>
      </c>
      <c r="U7" s="12">
        <f t="shared" si="0"/>
        <v>570.4028571428571</v>
      </c>
      <c r="V7" s="12">
        <f t="shared" si="0"/>
        <v>625.7828571428571</v>
      </c>
      <c r="W7" s="12">
        <f t="shared" si="0"/>
        <v>4390.3514285714282</v>
      </c>
      <c r="X7" s="12">
        <f t="shared" si="0"/>
        <v>7748.6685714285704</v>
      </c>
      <c r="Y7" s="12">
        <f t="shared" si="0"/>
        <v>8257.8085714285717</v>
      </c>
      <c r="Z7" s="12">
        <f t="shared" si="0"/>
        <v>6782.9714285714281</v>
      </c>
      <c r="AA7" s="12">
        <f t="shared" si="0"/>
        <v>4449.0228571428561</v>
      </c>
      <c r="AB7" s="12">
        <f t="shared" si="0"/>
        <v>2072.8057142857147</v>
      </c>
    </row>
    <row r="8" spans="1:28">
      <c r="A8">
        <f t="shared" si="2"/>
        <v>2015</v>
      </c>
      <c r="B8" s="1" t="s">
        <v>7</v>
      </c>
      <c r="C8" s="2">
        <v>965.8</v>
      </c>
      <c r="D8" s="2">
        <v>675</v>
      </c>
      <c r="E8" s="2">
        <v>401.4</v>
      </c>
      <c r="F8" s="2">
        <v>441.4</v>
      </c>
      <c r="G8" s="2">
        <v>510</v>
      </c>
      <c r="H8" s="2">
        <v>545</v>
      </c>
      <c r="I8" s="2">
        <v>4392.7</v>
      </c>
      <c r="J8" s="2">
        <v>6210</v>
      </c>
      <c r="K8" s="2">
        <v>7242.1</v>
      </c>
      <c r="L8" s="2">
        <v>5228.1000000000004</v>
      </c>
      <c r="M8" s="2">
        <v>4111.5</v>
      </c>
      <c r="N8" s="2">
        <v>893.3</v>
      </c>
      <c r="P8" s="13">
        <v>2019</v>
      </c>
      <c r="Q8" s="12">
        <f t="shared" si="1"/>
        <v>1094.1142857142859</v>
      </c>
      <c r="R8" s="12">
        <f t="shared" si="0"/>
        <v>1304.0914285714284</v>
      </c>
      <c r="S8" s="12">
        <f t="shared" si="0"/>
        <v>457.34</v>
      </c>
      <c r="T8" s="12">
        <f t="shared" si="0"/>
        <v>510.93428571428564</v>
      </c>
      <c r="U8" s="12">
        <f t="shared" si="0"/>
        <v>573.49714285714288</v>
      </c>
      <c r="V8" s="12">
        <f t="shared" si="0"/>
        <v>607.99142857142863</v>
      </c>
      <c r="W8" s="12">
        <f t="shared" si="0"/>
        <v>3922.7285714285713</v>
      </c>
      <c r="X8" s="12">
        <f t="shared" si="0"/>
        <v>6876.4457142857136</v>
      </c>
      <c r="Y8" s="12">
        <f t="shared" si="0"/>
        <v>7169.7228571428577</v>
      </c>
      <c r="Z8" s="12">
        <f t="shared" si="0"/>
        <v>6517.9342857142865</v>
      </c>
      <c r="AA8" s="12">
        <f t="shared" si="0"/>
        <v>3893.1628571428582</v>
      </c>
      <c r="AB8" s="12">
        <f t="shared" si="0"/>
        <v>1819.4628571428575</v>
      </c>
    </row>
    <row r="9" spans="1:28">
      <c r="A9">
        <f t="shared" si="2"/>
        <v>2015</v>
      </c>
      <c r="B9" s="1" t="s">
        <v>8</v>
      </c>
      <c r="C9" s="2">
        <v>965.8</v>
      </c>
      <c r="D9" s="2">
        <v>675</v>
      </c>
      <c r="E9" s="2">
        <v>395</v>
      </c>
      <c r="F9" s="2">
        <v>435</v>
      </c>
      <c r="G9" s="2">
        <v>500</v>
      </c>
      <c r="H9" s="2">
        <v>540</v>
      </c>
      <c r="I9" s="2">
        <v>4295</v>
      </c>
      <c r="J9" s="2">
        <v>7079</v>
      </c>
      <c r="K9" s="2">
        <v>7901.1</v>
      </c>
      <c r="L9" s="2">
        <v>5601.7</v>
      </c>
      <c r="M9" s="2">
        <v>4397.3999999999996</v>
      </c>
      <c r="N9" s="2">
        <v>882</v>
      </c>
      <c r="P9" s="13">
        <v>2020</v>
      </c>
      <c r="Q9" s="12">
        <f t="shared" si="1"/>
        <v>932.39722222222235</v>
      </c>
      <c r="R9" s="12">
        <f t="shared" si="0"/>
        <v>1293.1999999999998</v>
      </c>
      <c r="S9" s="12">
        <f t="shared" si="0"/>
        <v>457.90277777777777</v>
      </c>
      <c r="T9" s="12">
        <f t="shared" si="0"/>
        <v>512.85277777777765</v>
      </c>
      <c r="U9" s="12">
        <f t="shared" si="0"/>
        <v>568.42777777777746</v>
      </c>
      <c r="V9" s="12">
        <f t="shared" si="0"/>
        <v>597.54999999999973</v>
      </c>
      <c r="W9" s="12">
        <f t="shared" si="0"/>
        <v>3263.9888888888886</v>
      </c>
      <c r="X9" s="12">
        <f t="shared" si="0"/>
        <v>5669.7027777777785</v>
      </c>
      <c r="Y9" s="12">
        <f t="shared" si="0"/>
        <v>5936.8361111111117</v>
      </c>
      <c r="Z9" s="12">
        <f t="shared" si="0"/>
        <v>5400.9916666666659</v>
      </c>
      <c r="AA9" s="12">
        <f t="shared" si="0"/>
        <v>3257.6444444444442</v>
      </c>
      <c r="AB9" s="12">
        <f t="shared" si="0"/>
        <v>1798.6833333333338</v>
      </c>
    </row>
    <row r="10" spans="1:28">
      <c r="A10">
        <f t="shared" si="2"/>
        <v>2015</v>
      </c>
      <c r="B10" s="1" t="s">
        <v>9</v>
      </c>
      <c r="C10" s="2">
        <v>965.8</v>
      </c>
      <c r="D10" s="2">
        <v>675</v>
      </c>
      <c r="E10" s="2">
        <v>387.9</v>
      </c>
      <c r="F10" s="2">
        <v>427.9</v>
      </c>
      <c r="G10" s="2">
        <v>496.4</v>
      </c>
      <c r="H10" s="2">
        <v>532.9</v>
      </c>
      <c r="I10" s="2">
        <v>4225</v>
      </c>
      <c r="J10" s="2">
        <v>7588.7</v>
      </c>
      <c r="K10" s="2">
        <v>8288.2000000000007</v>
      </c>
      <c r="L10" s="2">
        <v>5736.6</v>
      </c>
      <c r="M10" s="2">
        <v>4567.3999999999996</v>
      </c>
      <c r="N10" s="2">
        <v>864.2</v>
      </c>
      <c r="P10" s="13">
        <v>2021</v>
      </c>
      <c r="Q10" s="12">
        <f t="shared" si="1"/>
        <v>1422.5388888888892</v>
      </c>
      <c r="R10" s="12">
        <f t="shared" si="0"/>
        <v>2297.161111111111</v>
      </c>
      <c r="S10" s="12">
        <f t="shared" si="0"/>
        <v>759.60277777777776</v>
      </c>
      <c r="T10" s="12">
        <f t="shared" si="0"/>
        <v>866.95</v>
      </c>
      <c r="U10" s="12">
        <f t="shared" si="0"/>
        <v>959.80277777777781</v>
      </c>
      <c r="V10" s="12">
        <f t="shared" si="0"/>
        <v>996.74722222222226</v>
      </c>
      <c r="W10" s="12">
        <f t="shared" si="0"/>
        <v>4934.6388888888887</v>
      </c>
      <c r="X10" s="12">
        <f t="shared" si="0"/>
        <v>7682.5666666666639</v>
      </c>
      <c r="Y10" s="12">
        <f t="shared" si="0"/>
        <v>7923.3138888888889</v>
      </c>
      <c r="Z10" s="12">
        <f t="shared" si="0"/>
        <v>6516.1444444444451</v>
      </c>
      <c r="AA10" s="12">
        <f t="shared" si="0"/>
        <v>4597.3833333333332</v>
      </c>
      <c r="AB10" s="12">
        <f t="shared" si="0"/>
        <v>2827.1333333333337</v>
      </c>
    </row>
    <row r="11" spans="1:28">
      <c r="A11">
        <f t="shared" si="2"/>
        <v>2015</v>
      </c>
      <c r="B11" s="1" t="s">
        <v>10</v>
      </c>
      <c r="C11" s="2">
        <v>960</v>
      </c>
      <c r="D11" s="2">
        <v>675</v>
      </c>
      <c r="E11" s="2">
        <v>378.8</v>
      </c>
      <c r="F11" s="2">
        <v>416.9</v>
      </c>
      <c r="G11" s="2">
        <v>485.7</v>
      </c>
      <c r="H11" s="2">
        <v>523.79999999999995</v>
      </c>
      <c r="I11" s="2">
        <v>4191.5</v>
      </c>
      <c r="J11" s="2">
        <v>7345.5</v>
      </c>
      <c r="K11" s="2">
        <v>8227.2000000000007</v>
      </c>
      <c r="L11" s="2">
        <v>5535.5</v>
      </c>
      <c r="M11" s="2">
        <v>4209.1000000000004</v>
      </c>
      <c r="N11" s="2">
        <v>840.1</v>
      </c>
      <c r="P11" s="13">
        <v>2022</v>
      </c>
      <c r="Q11" s="12">
        <f t="shared" si="1"/>
        <v>1940.8</v>
      </c>
      <c r="R11" s="12">
        <f t="shared" si="0"/>
        <v>2549.2200000000003</v>
      </c>
      <c r="S11" s="12">
        <f t="shared" si="0"/>
        <v>740.2</v>
      </c>
      <c r="T11" s="12">
        <f t="shared" si="0"/>
        <v>875.06000000000006</v>
      </c>
      <c r="U11" s="12">
        <f t="shared" si="0"/>
        <v>973.04</v>
      </c>
      <c r="V11" s="12">
        <f t="shared" si="0"/>
        <v>1050.7</v>
      </c>
      <c r="W11" s="12">
        <f t="shared" si="0"/>
        <v>5156.8999999999996</v>
      </c>
      <c r="X11" s="12">
        <f t="shared" si="0"/>
        <v>8636.119999999999</v>
      </c>
      <c r="Y11" s="12">
        <f t="shared" si="0"/>
        <v>8876.4</v>
      </c>
      <c r="Z11" s="12">
        <f t="shared" si="0"/>
        <v>7555.18</v>
      </c>
      <c r="AA11" s="12">
        <f t="shared" si="0"/>
        <v>5523.58</v>
      </c>
      <c r="AB11" s="12"/>
    </row>
    <row r="12" spans="1:28">
      <c r="A12">
        <f t="shared" si="2"/>
        <v>2015</v>
      </c>
      <c r="B12" s="1" t="s">
        <v>11</v>
      </c>
      <c r="C12" s="2">
        <v>954.2</v>
      </c>
      <c r="D12" s="2">
        <v>667.9</v>
      </c>
      <c r="E12" s="2">
        <v>367.9</v>
      </c>
      <c r="F12" s="2">
        <v>402.9</v>
      </c>
      <c r="G12" s="2">
        <v>471.4</v>
      </c>
      <c r="H12" s="2">
        <v>512.9</v>
      </c>
      <c r="I12" s="2">
        <v>4162.3</v>
      </c>
      <c r="J12" s="2">
        <v>7152.1</v>
      </c>
      <c r="K12" s="2">
        <v>8098</v>
      </c>
      <c r="L12" s="2">
        <v>5321.8</v>
      </c>
      <c r="M12" s="2">
        <v>3985.2</v>
      </c>
      <c r="N12" s="2">
        <v>815.9</v>
      </c>
    </row>
    <row r="13" spans="1:28">
      <c r="A13">
        <f t="shared" si="2"/>
        <v>2015</v>
      </c>
      <c r="B13" s="1" t="s">
        <v>12</v>
      </c>
      <c r="C13" s="2">
        <v>944.6</v>
      </c>
      <c r="D13" s="2">
        <v>625</v>
      </c>
      <c r="E13" s="2">
        <v>353.6</v>
      </c>
      <c r="F13" s="2">
        <v>393.6</v>
      </c>
      <c r="G13" s="2">
        <v>460.7</v>
      </c>
      <c r="H13" s="2">
        <v>505.7</v>
      </c>
      <c r="I13" s="2">
        <v>4053</v>
      </c>
      <c r="J13" s="2">
        <v>7085.1</v>
      </c>
      <c r="K13" s="2">
        <v>7992.5</v>
      </c>
      <c r="L13" s="2">
        <v>5305.9</v>
      </c>
      <c r="M13" s="2">
        <v>4017.2</v>
      </c>
      <c r="N13" s="2">
        <v>789.4</v>
      </c>
      <c r="P13" s="10"/>
      <c r="Q13" s="24" t="s">
        <v>345</v>
      </c>
      <c r="R13" s="24" t="s">
        <v>345</v>
      </c>
      <c r="S13" s="24" t="s">
        <v>345</v>
      </c>
      <c r="T13" s="24" t="s">
        <v>345</v>
      </c>
      <c r="U13" s="24" t="s">
        <v>345</v>
      </c>
      <c r="V13" s="24" t="s">
        <v>345</v>
      </c>
      <c r="W13" s="24" t="s">
        <v>345</v>
      </c>
      <c r="X13" s="24" t="s">
        <v>345</v>
      </c>
      <c r="Y13" s="24" t="s">
        <v>345</v>
      </c>
      <c r="Z13" s="24" t="s">
        <v>345</v>
      </c>
      <c r="AA13" s="24" t="s">
        <v>345</v>
      </c>
      <c r="AB13" s="24" t="s">
        <v>345</v>
      </c>
    </row>
    <row r="14" spans="1:28">
      <c r="A14">
        <f t="shared" si="2"/>
        <v>2015</v>
      </c>
      <c r="B14" s="1" t="s">
        <v>13</v>
      </c>
      <c r="C14" s="2">
        <v>920.8</v>
      </c>
      <c r="D14" s="2">
        <v>592.5</v>
      </c>
      <c r="E14" s="2">
        <v>341.7</v>
      </c>
      <c r="F14" s="2">
        <v>381.7</v>
      </c>
      <c r="G14" s="2">
        <v>448.3</v>
      </c>
      <c r="H14" s="2">
        <v>496.7</v>
      </c>
      <c r="I14" s="2">
        <v>4068.9</v>
      </c>
      <c r="J14" s="2">
        <v>7185.6</v>
      </c>
      <c r="K14" s="2">
        <v>8109.6</v>
      </c>
      <c r="L14" s="2">
        <v>5359.6</v>
      </c>
      <c r="M14" s="2">
        <v>4094.5</v>
      </c>
      <c r="N14" s="2">
        <v>773.8</v>
      </c>
      <c r="P14" s="10">
        <v>2015</v>
      </c>
      <c r="Q14" s="25">
        <f>Q4*VLOOKUP($P4,Deflator!$A$3:$D$24,2)/(1000*能源发热量!$E$35)</f>
        <v>4.2191197063275511E-6</v>
      </c>
      <c r="R14" s="25">
        <f>R4*VLOOKUP($P4,Deflator!$A$3:$D$24,2)/(1000*能源发热量!$E$40)</f>
        <v>3.7405583055093621E-6</v>
      </c>
      <c r="S14" s="25">
        <f>S4*VLOOKUP($P4,Deflator!$A$3:$D$24,2)/(1000*能源发热量!$E$36)</f>
        <v>2.9139438952310823E-6</v>
      </c>
      <c r="T14" s="25">
        <f>T4*VLOOKUP($P4,Deflator!$A$3:$D$24,2)/(1000*能源发热量!$E$37)</f>
        <v>2.8756277200499265E-6</v>
      </c>
      <c r="U14" s="25">
        <f>U4*VLOOKUP($P4,Deflator!$A$3:$D$24,2)/(1000*能源发热量!$E$38)</f>
        <v>2.9981944054017023E-6</v>
      </c>
      <c r="V14" s="25">
        <f>V4*VLOOKUP($P4,Deflator!$A$3:$D$24,2)/(1000*能源发热量!$E$39)</f>
        <v>3.1772657128890443E-6</v>
      </c>
      <c r="W14" s="25">
        <f>W4*VLOOKUP($P4,Deflator!$A$3:$D$24,2)/(能源发热量!$E$29/10000)</f>
        <v>1.2315264001301428E-5</v>
      </c>
      <c r="X14" s="25">
        <f>X4*VLOOKUP($P4,Deflator!$A$3:$D$24,2)/(能源发热量!$E$15/10000)</f>
        <v>2.5680030071877281E-5</v>
      </c>
      <c r="Y14" s="25">
        <f>Y4*VLOOKUP($P4,Deflator!$A$3:$D$24,2)/(能源发热量!$E$15/10000)</f>
        <v>2.938677832573777E-5</v>
      </c>
      <c r="Z14" s="25">
        <f>Z4*VLOOKUP($P4,Deflator!$A$3:$D$24,2)/(能源发热量!$E$17/10000)</f>
        <v>2.0143541856531182E-5</v>
      </c>
      <c r="AA14" s="25">
        <f>AA4*VLOOKUP($P4,Deflator!$A$3:$D$24,2)/(能源发热量!$E$25/10000)</f>
        <v>1.2268971117390572E-5</v>
      </c>
      <c r="AB14" s="25">
        <f>AB4*VLOOKUP($P4,Deflator!$A$3:$D$24,2)/(能源发热量!$E$8/10000)</f>
        <v>4.2132451907088416E-6</v>
      </c>
    </row>
    <row r="15" spans="1:28">
      <c r="A15">
        <f t="shared" si="2"/>
        <v>2015</v>
      </c>
      <c r="B15" s="1" t="s">
        <v>14</v>
      </c>
      <c r="C15" s="2">
        <v>907.5</v>
      </c>
      <c r="D15" s="2">
        <v>560</v>
      </c>
      <c r="E15" s="2">
        <v>335.6</v>
      </c>
      <c r="F15" s="2">
        <v>375.6</v>
      </c>
      <c r="G15" s="2">
        <v>436.3</v>
      </c>
      <c r="H15" s="2">
        <v>495</v>
      </c>
      <c r="I15" s="2">
        <v>4036.5</v>
      </c>
      <c r="J15" s="2">
        <v>7500</v>
      </c>
      <c r="K15" s="2">
        <v>8321.2000000000007</v>
      </c>
      <c r="L15" s="2">
        <v>5504.3</v>
      </c>
      <c r="M15" s="2">
        <v>4113.3999999999996</v>
      </c>
      <c r="N15" s="2">
        <v>760.7</v>
      </c>
      <c r="P15" s="13">
        <v>2016</v>
      </c>
      <c r="Q15" s="25">
        <f>Q5*VLOOKUP($P5,Deflator!$A$3:$D$24,2)/(1000*能源发热量!$E$35)</f>
        <v>3.9031475852169312E-6</v>
      </c>
      <c r="R15" s="25">
        <f>R5*VLOOKUP($P5,Deflator!$A$3:$D$24,2)/(1000*能源发热量!$E$40)</f>
        <v>4.4895621785825681E-6</v>
      </c>
      <c r="S15" s="25">
        <f>S5*VLOOKUP($P5,Deflator!$A$3:$D$24,2)/(1000*能源发热量!$E$36)</f>
        <v>3.1547205157411471E-6</v>
      </c>
      <c r="T15" s="25">
        <f>T5*VLOOKUP($P5,Deflator!$A$3:$D$24,2)/(1000*能源发热量!$E$37)</f>
        <v>3.1649956504657901E-6</v>
      </c>
      <c r="U15" s="25">
        <f>U5*VLOOKUP($P5,Deflator!$A$3:$D$24,2)/(1000*能源发热量!$E$38)</f>
        <v>3.1860377268774812E-6</v>
      </c>
      <c r="V15" s="25">
        <f>V5*VLOOKUP($P5,Deflator!$A$3:$D$24,2)/(1000*能源发热量!$E$39)</f>
        <v>3.192966502772752E-6</v>
      </c>
      <c r="W15" s="25">
        <f>W5*VLOOKUP($P5,Deflator!$A$3:$D$24,2)/(能源发热量!$E$29/10000)</f>
        <v>9.3566908412686634E-6</v>
      </c>
      <c r="X15" s="25">
        <f>X5*VLOOKUP($P5,Deflator!$A$3:$D$24,2)/(能源发热量!$E$15/10000)</f>
        <v>2.1628556902984764E-5</v>
      </c>
      <c r="Y15" s="25">
        <f>Y5*VLOOKUP($P5,Deflator!$A$3:$D$24,2)/(能源发热量!$E$15/10000)</f>
        <v>2.7172816427503446E-5</v>
      </c>
      <c r="Z15" s="25">
        <f>Z5*VLOOKUP($P5,Deflator!$A$3:$D$24,2)/(能源发热量!$E$17/10000)</f>
        <v>1.8067980709581403E-5</v>
      </c>
      <c r="AA15" s="25">
        <f>AA5*VLOOKUP($P5,Deflator!$A$3:$D$24,2)/(能源发热量!$E$25/10000)</f>
        <v>9.6892382602459731E-6</v>
      </c>
      <c r="AB15" s="25">
        <f>AB5*VLOOKUP($P5,Deflator!$A$3:$D$24,2)/(能源发热量!$E$8/10000)</f>
        <v>5.9972457601726684E-6</v>
      </c>
    </row>
    <row r="16" spans="1:28">
      <c r="A16">
        <f t="shared" si="2"/>
        <v>2015</v>
      </c>
      <c r="B16" s="1" t="s">
        <v>15</v>
      </c>
      <c r="C16" s="2">
        <v>895.8</v>
      </c>
      <c r="D16" s="2">
        <v>560</v>
      </c>
      <c r="E16" s="2">
        <v>333</v>
      </c>
      <c r="F16" s="2">
        <v>371</v>
      </c>
      <c r="G16" s="2">
        <v>427</v>
      </c>
      <c r="H16" s="2">
        <v>491</v>
      </c>
      <c r="I16" s="2">
        <v>3953.5</v>
      </c>
      <c r="J16" s="2">
        <v>7703.1</v>
      </c>
      <c r="K16" s="2">
        <v>8488.9</v>
      </c>
      <c r="L16" s="2">
        <v>5684.5</v>
      </c>
      <c r="M16" s="2">
        <v>4128.1000000000004</v>
      </c>
      <c r="N16" s="2">
        <v>755</v>
      </c>
      <c r="P16" s="13">
        <v>2017</v>
      </c>
      <c r="Q16" s="25">
        <f>Q6*VLOOKUP($P6,Deflator!$A$3:$D$24,2)/(1000*能源发热量!$E$35)</f>
        <v>4.4808291637645874E-6</v>
      </c>
      <c r="R16" s="25">
        <f>R6*VLOOKUP($P6,Deflator!$A$3:$D$24,2)/(1000*能源发热量!$E$40)</f>
        <v>6.840882392378808E-6</v>
      </c>
      <c r="S16" s="25">
        <f>S6*VLOOKUP($P6,Deflator!$A$3:$D$24,2)/(1000*能源发热量!$E$36)</f>
        <v>3.9022582382254956E-6</v>
      </c>
      <c r="T16" s="25">
        <f>T6*VLOOKUP($P6,Deflator!$A$3:$D$24,2)/(1000*能源发热量!$E$37)</f>
        <v>3.9383527161721258E-6</v>
      </c>
      <c r="U16" s="25">
        <f>U6*VLOOKUP($P6,Deflator!$A$3:$D$24,2)/(1000*能源发热量!$E$38)</f>
        <v>3.898819221271059E-6</v>
      </c>
      <c r="V16" s="25">
        <f>V6*VLOOKUP($P6,Deflator!$A$3:$D$24,2)/(1000*能源发热量!$E$39)</f>
        <v>3.9210935552219845E-6</v>
      </c>
      <c r="W16" s="25">
        <f>W6*VLOOKUP($P6,Deflator!$A$3:$D$24,2)/(能源发热量!$E$29/10000)</f>
        <v>1.1245284469155741E-5</v>
      </c>
      <c r="X16" s="25">
        <f>X6*VLOOKUP($P6,Deflator!$A$3:$D$24,2)/(能源发热量!$E$15/10000)</f>
        <v>2.2834935109924392E-5</v>
      </c>
      <c r="Y16" s="25">
        <f>Y6*VLOOKUP($P6,Deflator!$A$3:$D$24,2)/(能源发热量!$E$15/10000)</f>
        <v>2.4454983997277228E-5</v>
      </c>
      <c r="Z16" s="25">
        <f>Z6*VLOOKUP($P6,Deflator!$A$3:$D$24,2)/(能源发热量!$E$17/10000)</f>
        <v>2.039049436174553E-5</v>
      </c>
      <c r="AA16" s="25">
        <f>AA6*VLOOKUP($P6,Deflator!$A$3:$D$24,2)/(能源发热量!$E$25/10000)</f>
        <v>1.2324504735555591E-5</v>
      </c>
      <c r="AB16" s="25">
        <f>AB6*VLOOKUP($P6,Deflator!$A$3:$D$24,2)/(能源发热量!$E$8/10000)</f>
        <v>9.4662559061342457E-6</v>
      </c>
    </row>
    <row r="17" spans="1:28">
      <c r="A17">
        <f t="shared" si="2"/>
        <v>2015</v>
      </c>
      <c r="B17" s="1" t="s">
        <v>16</v>
      </c>
      <c r="C17" s="2">
        <v>895.8</v>
      </c>
      <c r="D17" s="2">
        <v>560</v>
      </c>
      <c r="E17" s="2">
        <v>330</v>
      </c>
      <c r="F17" s="2">
        <v>365</v>
      </c>
      <c r="G17" s="2">
        <v>415</v>
      </c>
      <c r="H17" s="2">
        <v>485</v>
      </c>
      <c r="I17" s="2">
        <v>3897.5</v>
      </c>
      <c r="J17" s="2">
        <v>7878.8</v>
      </c>
      <c r="K17" s="2">
        <v>8698.2999999999993</v>
      </c>
      <c r="L17" s="2">
        <v>5814.5</v>
      </c>
      <c r="M17" s="2">
        <v>4018</v>
      </c>
      <c r="N17" s="2">
        <v>755</v>
      </c>
      <c r="P17" s="13">
        <v>2018</v>
      </c>
      <c r="Q17" s="25">
        <f>Q7*VLOOKUP($P7,Deflator!$A$3:$D$24,2)/(1000*能源发热量!$E$35)</f>
        <v>5.2666073225720613E-6</v>
      </c>
      <c r="R17" s="25">
        <f>R7*VLOOKUP($P7,Deflator!$A$3:$D$24,2)/(1000*能源发热量!$E$40)</f>
        <v>7.1316306479340829E-6</v>
      </c>
      <c r="S17" s="25">
        <f>S7*VLOOKUP($P7,Deflator!$A$3:$D$24,2)/(1000*能源发热量!$E$36)</f>
        <v>3.7225833067800521E-6</v>
      </c>
      <c r="T17" s="25">
        <f>T7*VLOOKUP($P7,Deflator!$A$3:$D$24,2)/(1000*能源发热量!$E$37)</f>
        <v>3.7920552840498285E-6</v>
      </c>
      <c r="U17" s="25">
        <f>U7*VLOOKUP($P7,Deflator!$A$3:$D$24,2)/(1000*能源发热量!$E$38)</f>
        <v>3.6649342507637605E-6</v>
      </c>
      <c r="V17" s="25">
        <f>V7*VLOOKUP($P7,Deflator!$A$3:$D$24,2)/(1000*能源发热量!$E$39)</f>
        <v>3.8127897130228508E-6</v>
      </c>
      <c r="W17" s="25">
        <f>W7*VLOOKUP($P7,Deflator!$A$3:$D$24,2)/(能源发热量!$E$29/10000)</f>
        <v>1.2634706800504932E-5</v>
      </c>
      <c r="X17" s="25">
        <f>X7*VLOOKUP($P7,Deflator!$A$3:$D$24,2)/(能源发热量!$E$15/10000)</f>
        <v>2.6629830211359307E-5</v>
      </c>
      <c r="Y17" s="25">
        <f>Y7*VLOOKUP($P7,Deflator!$A$3:$D$24,2)/(能源发热量!$E$15/10000)</f>
        <v>2.8379590396458028E-5</v>
      </c>
      <c r="Z17" s="25">
        <f>Z7*VLOOKUP($P7,Deflator!$A$3:$D$24,2)/(能源发热量!$E$17/10000)</f>
        <v>2.3539474908848845E-5</v>
      </c>
      <c r="AA17" s="25">
        <f>AA7*VLOOKUP($P7,Deflator!$A$3:$D$24,2)/(能源发热量!$E$25/10000)</f>
        <v>1.3123776283389586E-5</v>
      </c>
      <c r="AB17" s="25">
        <f>AB7*VLOOKUP($P7,Deflator!$A$3:$D$24,2)/(能源发热量!$E$8/10000)</f>
        <v>1.07900025754437E-5</v>
      </c>
    </row>
    <row r="18" spans="1:28">
      <c r="A18">
        <f t="shared" si="2"/>
        <v>2015</v>
      </c>
      <c r="B18" s="1" t="s">
        <v>17</v>
      </c>
      <c r="C18" s="2">
        <v>895.8</v>
      </c>
      <c r="D18" s="2">
        <v>560</v>
      </c>
      <c r="E18" s="2">
        <v>326.7</v>
      </c>
      <c r="F18" s="2">
        <v>361.7</v>
      </c>
      <c r="G18" s="2">
        <v>411.7</v>
      </c>
      <c r="H18" s="2">
        <v>478.3</v>
      </c>
      <c r="I18" s="2">
        <v>3851.7</v>
      </c>
      <c r="J18" s="2">
        <v>7832.4</v>
      </c>
      <c r="K18" s="2">
        <v>8677.6</v>
      </c>
      <c r="L18" s="2">
        <v>5702</v>
      </c>
      <c r="M18" s="2">
        <v>3934.2</v>
      </c>
      <c r="N18" s="2">
        <v>755</v>
      </c>
      <c r="P18" s="13">
        <v>2019</v>
      </c>
      <c r="Q18" s="25">
        <f>Q8*VLOOKUP($P8,Deflator!$A$3:$D$24,2)/(1000*能源发热量!$E$35)</f>
        <v>4.6552217663621755E-6</v>
      </c>
      <c r="R18" s="25">
        <f>R8*VLOOKUP($P8,Deflator!$A$3:$D$24,2)/(1000*能源发热量!$E$40)</f>
        <v>7.5831269852398986E-6</v>
      </c>
      <c r="S18" s="25">
        <f>S8*VLOOKUP($P8,Deflator!$A$3:$D$24,2)/(1000*能源发热量!$E$36)</f>
        <v>3.5458324669037679E-6</v>
      </c>
      <c r="T18" s="25">
        <f>T8*VLOOKUP($P8,Deflator!$A$3:$D$24,2)/(1000*能源发热量!$E$37)</f>
        <v>3.5652220248961389E-6</v>
      </c>
      <c r="U18" s="25">
        <f>U8*VLOOKUP($P8,Deflator!$A$3:$D$24,2)/(1000*能源发热量!$E$38)</f>
        <v>3.6379783291075768E-6</v>
      </c>
      <c r="V18" s="25">
        <f>V8*VLOOKUP($P8,Deflator!$A$3:$D$24,2)/(1000*能源发热量!$E$39)</f>
        <v>3.6573035007626512E-6</v>
      </c>
      <c r="W18" s="25">
        <f>W8*VLOOKUP($P8,Deflator!$A$3:$D$24,2)/(能源发热量!$E$29/10000)</f>
        <v>1.1145472776256631E-5</v>
      </c>
      <c r="X18" s="25">
        <f>X8*VLOOKUP($P8,Deflator!$A$3:$D$24,2)/(能源发热量!$E$15/10000)</f>
        <v>2.3331877325311538E-5</v>
      </c>
      <c r="Y18" s="25">
        <f>Y8*VLOOKUP($P8,Deflator!$A$3:$D$24,2)/(能源发热量!$E$15/10000)</f>
        <v>2.4326970808743704E-5</v>
      </c>
      <c r="Z18" s="25">
        <f>Z8*VLOOKUP($P8,Deflator!$A$3:$D$24,2)/(能源发热量!$E$17/10000)</f>
        <v>2.2332179723884814E-5</v>
      </c>
      <c r="AA18" s="25">
        <f>AA8*VLOOKUP($P8,Deflator!$A$3:$D$24,2)/(能源发热量!$E$25/10000)</f>
        <v>1.1338121495184029E-5</v>
      </c>
      <c r="AB18" s="25">
        <f>AB8*VLOOKUP($P8,Deflator!$A$3:$D$24,2)/(能源发热量!$E$8/10000)</f>
        <v>9.3508372647914947E-6</v>
      </c>
    </row>
    <row r="19" spans="1:28">
      <c r="A19">
        <f t="shared" si="2"/>
        <v>2015</v>
      </c>
      <c r="B19" s="1" t="s">
        <v>18</v>
      </c>
      <c r="C19" s="2">
        <v>895.8</v>
      </c>
      <c r="D19" s="2">
        <v>560</v>
      </c>
      <c r="E19" s="2">
        <v>330</v>
      </c>
      <c r="F19" s="2">
        <v>360</v>
      </c>
      <c r="G19" s="2">
        <v>413.8</v>
      </c>
      <c r="H19" s="2">
        <v>475</v>
      </c>
      <c r="I19" s="2">
        <v>3827.3</v>
      </c>
      <c r="J19" s="2">
        <v>7695.1</v>
      </c>
      <c r="K19" s="2">
        <v>8635.7000000000007</v>
      </c>
      <c r="L19" s="2">
        <v>5592.3</v>
      </c>
      <c r="M19" s="2">
        <v>3790.9</v>
      </c>
      <c r="N19" s="2">
        <v>755</v>
      </c>
      <c r="P19" s="13">
        <v>2020</v>
      </c>
      <c r="Q19" s="25">
        <f>Q9*VLOOKUP($P9,Deflator!$A$3:$D$24,2)/(1000*能源发热量!$E$35)</f>
        <v>3.9425020310838438E-6</v>
      </c>
      <c r="R19" s="25">
        <f>R9*VLOOKUP($P9,Deflator!$A$3:$D$24,2)/(1000*能源发热量!$E$40)</f>
        <v>7.4730734822903661E-6</v>
      </c>
      <c r="S19" s="25">
        <f>S9*VLOOKUP($P9,Deflator!$A$3:$D$24,2)/(1000*能源发热量!$E$36)</f>
        <v>3.5281380617364778E-6</v>
      </c>
      <c r="T19" s="25">
        <f>T9*VLOOKUP($P9,Deflator!$A$3:$D$24,2)/(1000*能源发热量!$E$37)</f>
        <v>3.5563747237210621E-6</v>
      </c>
      <c r="U19" s="25">
        <f>U9*VLOOKUP($P9,Deflator!$A$3:$D$24,2)/(1000*能源发热量!$E$38)</f>
        <v>3.5834175008084386E-6</v>
      </c>
      <c r="V19" s="25">
        <f>V9*VLOOKUP($P9,Deflator!$A$3:$D$24,2)/(1000*能源发热量!$E$39)</f>
        <v>3.5721613260950701E-6</v>
      </c>
      <c r="W19" s="25">
        <f>W9*VLOOKUP($P9,Deflator!$A$3:$D$24,2)/(能源发热量!$E$29/10000)</f>
        <v>9.2162060725139397E-6</v>
      </c>
      <c r="X19" s="25">
        <f>X9*VLOOKUP($P9,Deflator!$A$3:$D$24,2)/(能源发热量!$E$15/10000)</f>
        <v>1.9117857780553391E-5</v>
      </c>
      <c r="Y19" s="25">
        <f>Y9*VLOOKUP($P9,Deflator!$A$3:$D$24,2)/(能源发热量!$E$15/10000)</f>
        <v>2.0018613477153328E-5</v>
      </c>
      <c r="Z19" s="25">
        <f>Z9*VLOOKUP($P9,Deflator!$A$3:$D$24,2)/(能源发热量!$E$17/10000)</f>
        <v>1.8390261826524195E-5</v>
      </c>
      <c r="AA19" s="25">
        <f>AA9*VLOOKUP($P9,Deflator!$A$3:$D$24,2)/(能源发热量!$E$25/10000)</f>
        <v>9.428345420156652E-6</v>
      </c>
      <c r="AB19" s="25">
        <f>AB9*VLOOKUP($P9,Deflator!$A$3:$D$24,2)/(能源发热量!$E$8/10000)</f>
        <v>9.1866100856735711E-6</v>
      </c>
    </row>
    <row r="20" spans="1:28">
      <c r="A20">
        <f t="shared" si="2"/>
        <v>2015</v>
      </c>
      <c r="B20" s="1" t="s">
        <v>19</v>
      </c>
      <c r="C20" s="2">
        <v>895.8</v>
      </c>
      <c r="D20" s="2">
        <v>560</v>
      </c>
      <c r="E20" s="2">
        <v>330</v>
      </c>
      <c r="F20" s="2">
        <v>360</v>
      </c>
      <c r="G20" s="2">
        <v>415</v>
      </c>
      <c r="H20" s="2">
        <v>475</v>
      </c>
      <c r="I20" s="2">
        <v>3837.3</v>
      </c>
      <c r="J20" s="2">
        <v>7498.1</v>
      </c>
      <c r="K20" s="2">
        <v>8528.7999999999993</v>
      </c>
      <c r="L20" s="2">
        <v>5482.5</v>
      </c>
      <c r="M20" s="2">
        <v>3779.6</v>
      </c>
      <c r="N20" s="2">
        <v>755</v>
      </c>
      <c r="P20" s="13">
        <v>2021</v>
      </c>
      <c r="Q20" s="25">
        <f>Q10*VLOOKUP($P10,Deflator!$A$3:$D$24,2)/(1000*能源发热量!$E$35)</f>
        <v>5.8849077059938276E-6</v>
      </c>
      <c r="R20" s="25">
        <f>R10*VLOOKUP($P10,Deflator!$A$3:$D$24,2)/(1000*能源发热量!$E$40)</f>
        <v>1.2987619774788546E-5</v>
      </c>
      <c r="S20" s="25">
        <f>S10*VLOOKUP($P10,Deflator!$A$3:$D$24,2)/(1000*能源发热量!$E$36)</f>
        <v>5.7261588430072737E-6</v>
      </c>
      <c r="T20" s="25">
        <f>T10*VLOOKUP($P10,Deflator!$A$3:$D$24,2)/(1000*能源发热量!$E$37)</f>
        <v>5.8818427193241737E-6</v>
      </c>
      <c r="U20" s="25">
        <f>U10*VLOOKUP($P10,Deflator!$A$3:$D$24,2)/(1000*能源发热量!$E$38)</f>
        <v>5.9198223452745409E-6</v>
      </c>
      <c r="V20" s="25">
        <f>V10*VLOOKUP($P10,Deflator!$A$3:$D$24,2)/(1000*能源发热量!$E$39)</f>
        <v>5.8297026158235796E-6</v>
      </c>
      <c r="W20" s="25">
        <f>W10*VLOOKUP($P10,Deflator!$A$3:$D$24,2)/(能源发热量!$E$29/10000)</f>
        <v>1.3632121110957288E-5</v>
      </c>
      <c r="X20" s="25">
        <f>X10*VLOOKUP($P10,Deflator!$A$3:$D$24,2)/(能源发热量!$E$15/10000)</f>
        <v>2.5344855831335233E-5</v>
      </c>
      <c r="Y20" s="25">
        <f>Y10*VLOOKUP($P10,Deflator!$A$3:$D$24,2)/(能源发热量!$E$15/10000)</f>
        <v>2.6139083060822348E-5</v>
      </c>
      <c r="Z20" s="25">
        <f>Z10*VLOOKUP($P10,Deflator!$A$3:$D$24,2)/(能源发热量!$E$17/10000)</f>
        <v>2.1707492598849986E-5</v>
      </c>
      <c r="AA20" s="25">
        <f>AA10*VLOOKUP($P10,Deflator!$A$3:$D$24,2)/(能源发热量!$E$25/10000)</f>
        <v>1.3018084141363729E-5</v>
      </c>
      <c r="AB20" s="25">
        <f>AB10*VLOOKUP($P10,Deflator!$A$3:$D$24,2)/(能源发热量!$E$8/10000)</f>
        <v>1.4127047907143149E-5</v>
      </c>
    </row>
    <row r="21" spans="1:28">
      <c r="A21">
        <f t="shared" si="2"/>
        <v>2015</v>
      </c>
      <c r="B21" s="1" t="s">
        <v>20</v>
      </c>
      <c r="C21" s="2">
        <v>895.8</v>
      </c>
      <c r="D21" s="2">
        <v>560</v>
      </c>
      <c r="E21" s="2">
        <v>330</v>
      </c>
      <c r="F21" s="2">
        <v>364.2</v>
      </c>
      <c r="G21" s="2">
        <v>415</v>
      </c>
      <c r="H21" s="2">
        <v>475</v>
      </c>
      <c r="I21" s="2">
        <v>3854.9</v>
      </c>
      <c r="J21" s="2">
        <v>7347.4</v>
      </c>
      <c r="K21" s="2">
        <v>8467.2000000000007</v>
      </c>
      <c r="L21" s="2">
        <v>5425.2</v>
      </c>
      <c r="M21" s="2">
        <v>3718.4</v>
      </c>
      <c r="N21" s="2">
        <v>755</v>
      </c>
      <c r="P21" s="13">
        <v>2022</v>
      </c>
      <c r="Q21" s="25">
        <f>Q11*VLOOKUP($P11,Deflator!$A$3:$D$24,2)/(1000*能源发热量!$E$35)</f>
        <v>7.8429396063309262E-6</v>
      </c>
      <c r="R21" s="25">
        <f>R11*VLOOKUP($P11,Deflator!$A$3:$D$24,2)/(1000*能源发热量!$E$40)</f>
        <v>1.4078876728381557E-5</v>
      </c>
      <c r="S21" s="25">
        <f>S11*VLOOKUP($P11,Deflator!$A$3:$D$24,2)/(1000*能源发热量!$E$36)</f>
        <v>5.4506526463509246E-6</v>
      </c>
      <c r="T21" s="25">
        <f>T11*VLOOKUP($P11,Deflator!$A$3:$D$24,2)/(1000*能源发热量!$E$37)</f>
        <v>5.7993559770930243E-6</v>
      </c>
      <c r="U21" s="25">
        <f>U11*VLOOKUP($P11,Deflator!$A$3:$D$24,2)/(1000*能源发热量!$E$38)</f>
        <v>5.8624606935530607E-6</v>
      </c>
      <c r="V21" s="25">
        <f>V11*VLOOKUP($P11,Deflator!$A$3:$D$24,2)/(1000*能源发热量!$E$39)</f>
        <v>6.0029216963365267E-6</v>
      </c>
      <c r="W21" s="25">
        <f>W11*VLOOKUP($P11,Deflator!$A$3:$D$24,2)/(能源发热量!$E$29/10000)</f>
        <v>1.3916157894023353E-5</v>
      </c>
      <c r="X21" s="25">
        <f>X11*VLOOKUP($P11,Deflator!$A$3:$D$24,2)/(能源发热量!$E$15/10000)</f>
        <v>2.7830738766594011E-5</v>
      </c>
      <c r="Y21" s="25">
        <f>Y11*VLOOKUP($P11,Deflator!$A$3:$D$24,2)/(能源发热量!$E$15/10000)</f>
        <v>2.860506449514308E-5</v>
      </c>
      <c r="Z21" s="25">
        <f>Z11*VLOOKUP($P11,Deflator!$A$3:$D$24,2)/(能源发热量!$E$17/10000)</f>
        <v>2.458591373737038E-5</v>
      </c>
      <c r="AA21" s="25">
        <f>AA11*VLOOKUP($P11,Deflator!$A$3:$D$24,2)/(能源发热量!$E$25/10000)</f>
        <v>1.5278460107869551E-5</v>
      </c>
      <c r="AB21" s="25"/>
    </row>
    <row r="22" spans="1:28">
      <c r="A22">
        <f t="shared" si="2"/>
        <v>2015</v>
      </c>
      <c r="B22" s="1" t="s">
        <v>21</v>
      </c>
      <c r="C22" s="2">
        <v>895.8</v>
      </c>
      <c r="D22" s="2">
        <v>560</v>
      </c>
      <c r="E22" s="2">
        <v>330</v>
      </c>
      <c r="F22" s="2">
        <v>360.6</v>
      </c>
      <c r="G22" s="2">
        <v>415</v>
      </c>
      <c r="H22" s="2">
        <v>473.1</v>
      </c>
      <c r="I22" s="2">
        <v>3839</v>
      </c>
      <c r="J22" s="2">
        <v>7127.3</v>
      </c>
      <c r="K22" s="2">
        <v>8367.2000000000007</v>
      </c>
      <c r="L22" s="2">
        <v>5342.2</v>
      </c>
      <c r="M22" s="2">
        <v>3671.7</v>
      </c>
      <c r="N22" s="2">
        <v>751.1</v>
      </c>
    </row>
    <row r="23" spans="1:28">
      <c r="A23">
        <f t="shared" si="2"/>
        <v>2015</v>
      </c>
      <c r="B23" s="1" t="s">
        <v>22</v>
      </c>
      <c r="C23" s="2">
        <v>895.8</v>
      </c>
      <c r="D23" s="2">
        <v>560</v>
      </c>
      <c r="E23" s="2">
        <v>330</v>
      </c>
      <c r="F23" s="2">
        <v>360</v>
      </c>
      <c r="G23" s="2">
        <v>415</v>
      </c>
      <c r="H23" s="2">
        <v>470</v>
      </c>
      <c r="I23" s="2">
        <v>3803.2</v>
      </c>
      <c r="J23" s="2">
        <v>6817</v>
      </c>
      <c r="K23" s="2">
        <v>8210.9</v>
      </c>
      <c r="L23" s="2">
        <v>5217.5</v>
      </c>
      <c r="M23" s="2">
        <v>3694.1</v>
      </c>
      <c r="N23" s="2">
        <v>734.9</v>
      </c>
    </row>
    <row r="24" spans="1:28">
      <c r="A24">
        <f t="shared" si="2"/>
        <v>2015</v>
      </c>
      <c r="B24" s="1" t="s">
        <v>23</v>
      </c>
      <c r="C24" s="2">
        <v>895.8</v>
      </c>
      <c r="D24" s="2">
        <v>560</v>
      </c>
      <c r="E24" s="2">
        <v>330</v>
      </c>
      <c r="F24" s="2">
        <v>360</v>
      </c>
      <c r="G24" s="2">
        <v>415</v>
      </c>
      <c r="H24" s="2">
        <v>470</v>
      </c>
      <c r="I24" s="2">
        <v>3783.1</v>
      </c>
      <c r="J24" s="2">
        <v>6626.3</v>
      </c>
      <c r="K24" s="2">
        <v>8006.4</v>
      </c>
      <c r="L24" s="2">
        <v>5040.1000000000004</v>
      </c>
      <c r="M24" s="2">
        <v>3584.5</v>
      </c>
      <c r="N24" s="2">
        <v>721.8</v>
      </c>
    </row>
    <row r="25" spans="1:28">
      <c r="A25">
        <f t="shared" si="2"/>
        <v>2015</v>
      </c>
      <c r="B25" s="1" t="s">
        <v>24</v>
      </c>
      <c r="C25" s="2">
        <v>891.7</v>
      </c>
      <c r="D25" s="2">
        <v>560</v>
      </c>
      <c r="E25" s="2">
        <v>328</v>
      </c>
      <c r="F25" s="2">
        <v>358</v>
      </c>
      <c r="G25" s="2">
        <v>410</v>
      </c>
      <c r="H25" s="2">
        <v>468</v>
      </c>
      <c r="I25" s="2">
        <v>3754.1</v>
      </c>
      <c r="J25" s="2">
        <v>6431.2</v>
      </c>
      <c r="K25" s="2">
        <v>7781.4</v>
      </c>
      <c r="L25" s="2">
        <v>4913.8999999999996</v>
      </c>
      <c r="M25" s="2">
        <v>3550.6</v>
      </c>
      <c r="N25" s="2">
        <v>707.5</v>
      </c>
    </row>
    <row r="26" spans="1:28">
      <c r="A26">
        <f t="shared" si="2"/>
        <v>2015</v>
      </c>
      <c r="B26" s="1" t="s">
        <v>25</v>
      </c>
      <c r="C26" s="2">
        <v>855.8</v>
      </c>
      <c r="D26" s="2">
        <v>560</v>
      </c>
      <c r="E26" s="2">
        <v>325</v>
      </c>
      <c r="F26" s="2">
        <v>355</v>
      </c>
      <c r="G26" s="2">
        <v>410</v>
      </c>
      <c r="H26" s="2">
        <v>465</v>
      </c>
      <c r="I26" s="2">
        <v>3781.2</v>
      </c>
      <c r="J26" s="2">
        <v>6322.6</v>
      </c>
      <c r="K26" s="2">
        <v>7646.2</v>
      </c>
      <c r="L26" s="2">
        <v>4825.6000000000004</v>
      </c>
      <c r="M26" s="2">
        <v>3557.8</v>
      </c>
      <c r="N26" s="2">
        <v>700.6</v>
      </c>
    </row>
    <row r="27" spans="1:28">
      <c r="A27">
        <f t="shared" si="2"/>
        <v>2015</v>
      </c>
      <c r="B27" s="1" t="s">
        <v>26</v>
      </c>
      <c r="C27" s="2">
        <v>849.2</v>
      </c>
      <c r="D27" s="2">
        <v>560</v>
      </c>
      <c r="E27" s="2">
        <v>325</v>
      </c>
      <c r="F27" s="2">
        <v>355</v>
      </c>
      <c r="G27" s="2">
        <v>410</v>
      </c>
      <c r="H27" s="2">
        <v>465</v>
      </c>
      <c r="I27" s="2">
        <v>3818.8</v>
      </c>
      <c r="J27" s="2">
        <v>6291.3</v>
      </c>
      <c r="K27" s="2">
        <v>7507.2</v>
      </c>
      <c r="L27" s="2">
        <v>4804.8999999999996</v>
      </c>
      <c r="M27" s="2">
        <v>3537.7</v>
      </c>
      <c r="N27" s="2">
        <v>691.2</v>
      </c>
    </row>
    <row r="28" spans="1:28">
      <c r="A28">
        <f t="shared" si="2"/>
        <v>2015</v>
      </c>
      <c r="B28" s="1" t="s">
        <v>27</v>
      </c>
      <c r="C28" s="2">
        <v>849.2</v>
      </c>
      <c r="D28" s="2">
        <v>560</v>
      </c>
      <c r="E28" s="2">
        <v>323.3</v>
      </c>
      <c r="F28" s="2">
        <v>353.3</v>
      </c>
      <c r="G28" s="2">
        <v>404.2</v>
      </c>
      <c r="H28" s="2">
        <v>457.5</v>
      </c>
      <c r="I28" s="2">
        <v>3774.8</v>
      </c>
      <c r="J28" s="2">
        <v>6471.9</v>
      </c>
      <c r="K28" s="2">
        <v>7482.3</v>
      </c>
      <c r="L28" s="2">
        <v>5045.8999999999996</v>
      </c>
      <c r="M28" s="2">
        <v>3569.9</v>
      </c>
      <c r="N28" s="2">
        <v>686.5</v>
      </c>
    </row>
    <row r="29" spans="1:28">
      <c r="A29">
        <f t="shared" si="2"/>
        <v>2015</v>
      </c>
      <c r="B29" s="1" t="s">
        <v>28</v>
      </c>
      <c r="C29" s="2">
        <v>849.2</v>
      </c>
      <c r="D29" s="2">
        <v>543.29999999999995</v>
      </c>
      <c r="E29" s="2">
        <v>320</v>
      </c>
      <c r="F29" s="2">
        <v>350</v>
      </c>
      <c r="G29" s="2">
        <v>400</v>
      </c>
      <c r="H29" s="2">
        <v>450</v>
      </c>
      <c r="I29" s="2">
        <v>3757.2</v>
      </c>
      <c r="J29" s="2">
        <v>6662.4</v>
      </c>
      <c r="K29" s="2">
        <v>7516.7</v>
      </c>
      <c r="L29" s="2">
        <v>5085.3999999999996</v>
      </c>
      <c r="M29" s="2">
        <v>3588</v>
      </c>
      <c r="N29" s="2">
        <v>680.8</v>
      </c>
    </row>
    <row r="30" spans="1:28">
      <c r="A30">
        <f t="shared" si="2"/>
        <v>2015</v>
      </c>
      <c r="B30" s="1" t="s">
        <v>29</v>
      </c>
      <c r="C30" s="2">
        <v>849.2</v>
      </c>
      <c r="D30" s="2">
        <v>540</v>
      </c>
      <c r="E30" s="2">
        <v>320</v>
      </c>
      <c r="F30" s="2">
        <v>350</v>
      </c>
      <c r="G30" s="2">
        <v>396.4</v>
      </c>
      <c r="H30" s="2">
        <v>450</v>
      </c>
      <c r="I30" s="2">
        <v>3735.2</v>
      </c>
      <c r="J30" s="2">
        <v>6703.9</v>
      </c>
      <c r="K30" s="2">
        <v>7555.6</v>
      </c>
      <c r="L30" s="2">
        <v>5115.8</v>
      </c>
      <c r="M30" s="2">
        <v>3597.4</v>
      </c>
      <c r="N30" s="2">
        <v>677.3</v>
      </c>
    </row>
    <row r="31" spans="1:28">
      <c r="A31">
        <f t="shared" si="2"/>
        <v>2015</v>
      </c>
      <c r="B31" s="1" t="s">
        <v>30</v>
      </c>
      <c r="C31" s="2">
        <v>849.2</v>
      </c>
      <c r="D31" s="2">
        <v>540</v>
      </c>
      <c r="E31" s="2">
        <v>320</v>
      </c>
      <c r="F31" s="2">
        <v>350</v>
      </c>
      <c r="G31" s="2">
        <v>395</v>
      </c>
      <c r="H31" s="2">
        <v>450</v>
      </c>
      <c r="I31" s="2">
        <v>3661.9</v>
      </c>
      <c r="J31" s="2">
        <v>6702.5</v>
      </c>
      <c r="K31" s="2">
        <v>7533.7</v>
      </c>
      <c r="L31" s="2">
        <v>5134.8</v>
      </c>
      <c r="M31" s="2">
        <v>3613.8</v>
      </c>
      <c r="N31" s="2">
        <v>674.5</v>
      </c>
    </row>
    <row r="32" spans="1:28">
      <c r="A32">
        <f t="shared" si="2"/>
        <v>2015</v>
      </c>
      <c r="B32" s="1" t="s">
        <v>31</v>
      </c>
      <c r="C32" s="2">
        <v>856.3</v>
      </c>
      <c r="D32" s="2">
        <v>540</v>
      </c>
      <c r="E32" s="2">
        <v>312.89999999999998</v>
      </c>
      <c r="F32" s="2">
        <v>342.9</v>
      </c>
      <c r="G32" s="2">
        <v>387.9</v>
      </c>
      <c r="H32" s="2">
        <v>439.3</v>
      </c>
      <c r="I32" s="2">
        <v>3641.6</v>
      </c>
      <c r="J32" s="2">
        <v>6688.9</v>
      </c>
      <c r="K32" s="2">
        <v>7551.3</v>
      </c>
      <c r="L32" s="2">
        <v>5161.3</v>
      </c>
      <c r="M32" s="2">
        <v>3584.4</v>
      </c>
      <c r="N32" s="2">
        <v>664.6</v>
      </c>
    </row>
    <row r="33" spans="1:14">
      <c r="A33">
        <f t="shared" si="2"/>
        <v>2015</v>
      </c>
      <c r="B33" s="1" t="s">
        <v>32</v>
      </c>
      <c r="C33" s="2">
        <v>859.2</v>
      </c>
      <c r="D33" s="2">
        <v>540</v>
      </c>
      <c r="E33" s="2">
        <v>308.8</v>
      </c>
      <c r="F33" s="2">
        <v>336.3</v>
      </c>
      <c r="G33" s="2">
        <v>380</v>
      </c>
      <c r="H33" s="2">
        <v>430</v>
      </c>
      <c r="I33" s="2">
        <v>3618.3</v>
      </c>
      <c r="J33" s="2">
        <v>6619.2</v>
      </c>
      <c r="K33" s="2">
        <v>7543.9</v>
      </c>
      <c r="L33" s="2">
        <v>5105.2</v>
      </c>
      <c r="M33" s="2">
        <v>3528.7</v>
      </c>
      <c r="N33" s="2">
        <v>655.1</v>
      </c>
    </row>
    <row r="34" spans="1:14">
      <c r="A34">
        <f t="shared" si="2"/>
        <v>2015</v>
      </c>
      <c r="B34" s="1" t="s">
        <v>33</v>
      </c>
      <c r="C34" s="2">
        <v>859.2</v>
      </c>
      <c r="D34" s="2">
        <v>540</v>
      </c>
      <c r="E34" s="2">
        <v>305</v>
      </c>
      <c r="F34" s="2">
        <v>331.4</v>
      </c>
      <c r="G34" s="2">
        <v>375</v>
      </c>
      <c r="H34" s="2">
        <v>421.4</v>
      </c>
      <c r="I34" s="2">
        <v>3639.2</v>
      </c>
      <c r="J34" s="2">
        <v>6543.1</v>
      </c>
      <c r="K34" s="2">
        <v>7481.3</v>
      </c>
      <c r="L34" s="2">
        <v>5168.8</v>
      </c>
      <c r="M34" s="2">
        <v>3663.8</v>
      </c>
      <c r="N34" s="2">
        <v>641.20000000000005</v>
      </c>
    </row>
    <row r="35" spans="1:14">
      <c r="A35">
        <f t="shared" si="2"/>
        <v>2015</v>
      </c>
      <c r="B35" s="1" t="s">
        <v>34</v>
      </c>
      <c r="C35" s="2">
        <v>848.3</v>
      </c>
      <c r="D35" s="2">
        <v>525</v>
      </c>
      <c r="E35" s="2">
        <v>305</v>
      </c>
      <c r="F35" s="2">
        <v>330</v>
      </c>
      <c r="G35" s="2">
        <v>370</v>
      </c>
      <c r="H35" s="2">
        <v>420</v>
      </c>
      <c r="I35" s="2">
        <v>3659.7</v>
      </c>
      <c r="J35" s="2">
        <v>6428.6</v>
      </c>
      <c r="K35" s="2">
        <v>7414.9</v>
      </c>
      <c r="L35" s="2">
        <v>5225.8</v>
      </c>
      <c r="M35" s="2">
        <v>3598.1</v>
      </c>
      <c r="N35" s="2">
        <v>628.1</v>
      </c>
    </row>
    <row r="36" spans="1:14">
      <c r="A36">
        <f t="shared" si="2"/>
        <v>2015</v>
      </c>
      <c r="B36" s="1" t="s">
        <v>35</v>
      </c>
      <c r="C36" s="2">
        <v>839.2</v>
      </c>
      <c r="D36" s="2">
        <v>520</v>
      </c>
      <c r="E36" s="2">
        <v>305</v>
      </c>
      <c r="F36" s="2">
        <v>327</v>
      </c>
      <c r="G36" s="2">
        <v>370</v>
      </c>
      <c r="H36" s="2">
        <v>417</v>
      </c>
      <c r="I36" s="2">
        <v>3591</v>
      </c>
      <c r="J36" s="2">
        <v>6304.3</v>
      </c>
      <c r="K36" s="2">
        <v>7331.3</v>
      </c>
      <c r="L36" s="2">
        <v>5191.8</v>
      </c>
      <c r="M36" s="2">
        <v>3713.3</v>
      </c>
      <c r="N36" s="2">
        <v>615.29999999999995</v>
      </c>
    </row>
    <row r="37" spans="1:14">
      <c r="A37">
        <f t="shared" si="2"/>
        <v>2015</v>
      </c>
      <c r="B37" s="1" t="s">
        <v>36</v>
      </c>
      <c r="C37" s="2">
        <v>842.9</v>
      </c>
      <c r="D37" s="2">
        <v>520</v>
      </c>
      <c r="E37" s="2">
        <v>304.39999999999998</v>
      </c>
      <c r="F37" s="2">
        <v>325</v>
      </c>
      <c r="G37" s="2">
        <v>370</v>
      </c>
      <c r="H37" s="2">
        <v>415</v>
      </c>
      <c r="I37" s="2">
        <v>3352.7</v>
      </c>
      <c r="J37" s="2">
        <v>6201.5</v>
      </c>
      <c r="K37" s="2">
        <v>7310.1</v>
      </c>
      <c r="L37" s="2">
        <v>5156.2</v>
      </c>
      <c r="M37" s="2">
        <v>3791.2</v>
      </c>
      <c r="N37" s="2">
        <v>599.6</v>
      </c>
    </row>
    <row r="38" spans="1:14">
      <c r="A38">
        <f t="shared" si="2"/>
        <v>2015</v>
      </c>
      <c r="B38" s="1" t="s">
        <v>37</v>
      </c>
      <c r="C38" s="2">
        <v>844.2</v>
      </c>
      <c r="D38" s="2">
        <v>520</v>
      </c>
      <c r="E38" s="2">
        <v>300</v>
      </c>
      <c r="F38" s="2">
        <v>327.5</v>
      </c>
      <c r="G38" s="2">
        <v>370</v>
      </c>
      <c r="H38" s="2">
        <v>415</v>
      </c>
      <c r="I38" s="2">
        <v>3268</v>
      </c>
      <c r="J38" s="2">
        <v>6140.3</v>
      </c>
      <c r="K38" s="2">
        <v>7289.7</v>
      </c>
      <c r="L38" s="2">
        <v>5120.6000000000004</v>
      </c>
      <c r="M38" s="2">
        <v>3652.8</v>
      </c>
      <c r="N38" s="2">
        <v>592.79999999999995</v>
      </c>
    </row>
    <row r="39" spans="1:14">
      <c r="A39">
        <f t="shared" si="2"/>
        <v>2015</v>
      </c>
      <c r="B39" s="1" t="s">
        <v>38</v>
      </c>
      <c r="C39" s="2">
        <v>844.2</v>
      </c>
      <c r="D39" s="2">
        <v>515</v>
      </c>
      <c r="E39" s="2">
        <v>300</v>
      </c>
      <c r="F39" s="2">
        <v>330</v>
      </c>
      <c r="G39" s="2">
        <v>370</v>
      </c>
      <c r="H39" s="2">
        <v>415</v>
      </c>
      <c r="I39" s="2">
        <v>3298.4</v>
      </c>
      <c r="J39" s="2">
        <v>6115.2</v>
      </c>
      <c r="K39" s="2">
        <v>7284.3</v>
      </c>
      <c r="L39" s="2">
        <v>5104.7</v>
      </c>
      <c r="M39" s="2">
        <v>3576</v>
      </c>
      <c r="N39" s="2">
        <v>582.9</v>
      </c>
    </row>
    <row r="40" spans="1:14">
      <c r="A40">
        <f t="shared" si="2"/>
        <v>2016</v>
      </c>
      <c r="B40" s="1" t="s">
        <v>39</v>
      </c>
      <c r="C40" s="2">
        <v>844.2</v>
      </c>
      <c r="D40" s="2">
        <v>510</v>
      </c>
      <c r="E40" s="2">
        <v>300</v>
      </c>
      <c r="F40" s="2">
        <v>330</v>
      </c>
      <c r="G40" s="2">
        <v>370</v>
      </c>
      <c r="H40" s="2">
        <v>415</v>
      </c>
      <c r="I40" s="2">
        <v>3468.3</v>
      </c>
      <c r="J40" s="2">
        <v>6087.2</v>
      </c>
      <c r="K40" s="2">
        <v>7286.9</v>
      </c>
      <c r="L40" s="2">
        <v>5068.5</v>
      </c>
      <c r="M40" s="2">
        <v>3379.8</v>
      </c>
      <c r="N40" s="2">
        <v>579.20000000000005</v>
      </c>
    </row>
    <row r="41" spans="1:14">
      <c r="A41">
        <f t="shared" si="2"/>
        <v>2016</v>
      </c>
      <c r="B41" s="1" t="s">
        <v>40</v>
      </c>
      <c r="C41" s="2">
        <v>844.2</v>
      </c>
      <c r="D41" s="2">
        <v>510</v>
      </c>
      <c r="E41" s="2">
        <v>300</v>
      </c>
      <c r="F41" s="2">
        <v>330.6</v>
      </c>
      <c r="G41" s="2">
        <v>370</v>
      </c>
      <c r="H41" s="2">
        <v>406.9</v>
      </c>
      <c r="I41" s="2">
        <v>3540.8</v>
      </c>
      <c r="J41" s="2">
        <v>5766.7</v>
      </c>
      <c r="K41" s="2">
        <v>7138.8</v>
      </c>
      <c r="L41" s="2">
        <v>4919</v>
      </c>
      <c r="M41" s="2">
        <v>3180.2</v>
      </c>
      <c r="N41" s="2">
        <v>578.20000000000005</v>
      </c>
    </row>
    <row r="42" spans="1:14">
      <c r="A42">
        <f t="shared" si="2"/>
        <v>2016</v>
      </c>
      <c r="B42" s="1" t="s">
        <v>41</v>
      </c>
      <c r="C42" s="2">
        <v>844.2</v>
      </c>
      <c r="D42" s="2">
        <v>510</v>
      </c>
      <c r="E42" s="2">
        <v>300</v>
      </c>
      <c r="F42" s="2">
        <v>335</v>
      </c>
      <c r="G42" s="2">
        <v>372.1</v>
      </c>
      <c r="H42" s="2">
        <v>400</v>
      </c>
      <c r="I42" s="2">
        <v>3700.4</v>
      </c>
      <c r="J42" s="2">
        <v>5549.5</v>
      </c>
      <c r="K42" s="2">
        <v>7036.2</v>
      </c>
      <c r="L42" s="2">
        <v>4662.8</v>
      </c>
      <c r="M42" s="2">
        <v>3090.3</v>
      </c>
      <c r="N42" s="2">
        <v>577.29999999999995</v>
      </c>
    </row>
    <row r="43" spans="1:14">
      <c r="A43">
        <f t="shared" si="2"/>
        <v>2016</v>
      </c>
      <c r="B43" s="1" t="s">
        <v>42</v>
      </c>
      <c r="C43" s="2">
        <v>844.2</v>
      </c>
      <c r="D43" s="2">
        <v>510</v>
      </c>
      <c r="E43" s="2">
        <v>305</v>
      </c>
      <c r="F43" s="2">
        <v>340</v>
      </c>
      <c r="G43" s="2">
        <v>380</v>
      </c>
      <c r="H43" s="2">
        <v>400</v>
      </c>
      <c r="I43" s="2">
        <v>3212</v>
      </c>
      <c r="J43" s="2">
        <v>5655.8</v>
      </c>
      <c r="K43" s="2">
        <v>6987.9</v>
      </c>
      <c r="L43" s="2">
        <v>4423.5</v>
      </c>
      <c r="M43" s="2">
        <v>2948</v>
      </c>
      <c r="N43" s="2">
        <v>577.29999999999995</v>
      </c>
    </row>
    <row r="44" spans="1:14">
      <c r="A44">
        <f t="shared" si="2"/>
        <v>2016</v>
      </c>
      <c r="B44" s="1" t="s">
        <v>43</v>
      </c>
      <c r="C44" s="2">
        <v>844.2</v>
      </c>
      <c r="D44" s="2">
        <v>510</v>
      </c>
      <c r="E44" s="2">
        <v>305</v>
      </c>
      <c r="F44" s="2">
        <v>340</v>
      </c>
      <c r="G44" s="2">
        <v>380</v>
      </c>
      <c r="H44" s="2">
        <v>400</v>
      </c>
      <c r="I44" s="2">
        <v>3181</v>
      </c>
      <c r="J44" s="2">
        <v>5665.4</v>
      </c>
      <c r="K44" s="2">
        <v>6989.3</v>
      </c>
      <c r="L44" s="2">
        <v>4269.5</v>
      </c>
      <c r="M44" s="2">
        <v>2830.4</v>
      </c>
      <c r="N44" s="2">
        <v>577.29999999999995</v>
      </c>
    </row>
    <row r="45" spans="1:14">
      <c r="A45">
        <f t="shared" si="2"/>
        <v>2016</v>
      </c>
      <c r="B45" s="1" t="s">
        <v>44</v>
      </c>
      <c r="C45" s="2">
        <v>844.2</v>
      </c>
      <c r="D45" s="2">
        <v>510</v>
      </c>
      <c r="E45" s="2">
        <v>309.39999999999998</v>
      </c>
      <c r="F45" s="2">
        <v>345.6</v>
      </c>
      <c r="G45" s="2">
        <v>385.6</v>
      </c>
      <c r="H45" s="2">
        <v>405.6</v>
      </c>
      <c r="I45" s="2">
        <v>3100.7</v>
      </c>
      <c r="J45" s="2">
        <v>5627.7</v>
      </c>
      <c r="K45" s="2">
        <v>7005.4</v>
      </c>
      <c r="L45" s="2">
        <v>4294.5</v>
      </c>
      <c r="M45" s="2">
        <v>2868.6</v>
      </c>
      <c r="N45" s="2">
        <v>585.5</v>
      </c>
    </row>
    <row r="46" spans="1:14">
      <c r="A46">
        <f t="shared" si="2"/>
        <v>2016</v>
      </c>
      <c r="B46" s="1" t="s">
        <v>45</v>
      </c>
      <c r="C46" s="2">
        <v>844.2</v>
      </c>
      <c r="D46" s="2">
        <v>510</v>
      </c>
      <c r="E46" s="2">
        <v>310</v>
      </c>
      <c r="F46" s="2">
        <v>350</v>
      </c>
      <c r="G46" s="2">
        <v>390</v>
      </c>
      <c r="H46" s="2">
        <v>410</v>
      </c>
      <c r="I46" s="2">
        <v>3052</v>
      </c>
      <c r="J46" s="2">
        <v>5744.6</v>
      </c>
      <c r="K46" s="2">
        <v>7041.7</v>
      </c>
      <c r="L46" s="2">
        <v>4444.8999999999996</v>
      </c>
      <c r="M46" s="2">
        <v>2798.7</v>
      </c>
      <c r="N46" s="2">
        <v>600.5</v>
      </c>
    </row>
    <row r="47" spans="1:14">
      <c r="A47">
        <f t="shared" si="2"/>
        <v>2016</v>
      </c>
      <c r="B47" s="1" t="s">
        <v>46</v>
      </c>
      <c r="C47" s="2">
        <v>834.8</v>
      </c>
      <c r="D47" s="2">
        <v>510</v>
      </c>
      <c r="E47" s="2">
        <v>310</v>
      </c>
      <c r="F47" s="2">
        <v>350</v>
      </c>
      <c r="G47" s="2">
        <v>390</v>
      </c>
      <c r="H47" s="2">
        <v>410</v>
      </c>
      <c r="I47" s="2">
        <v>3039.5</v>
      </c>
      <c r="J47" s="2">
        <v>5750.8</v>
      </c>
      <c r="K47" s="2">
        <v>7056.3</v>
      </c>
      <c r="L47" s="2">
        <v>4411.8</v>
      </c>
      <c r="M47" s="2">
        <v>2819</v>
      </c>
      <c r="N47" s="2">
        <v>601.79999999999995</v>
      </c>
    </row>
    <row r="48" spans="1:14">
      <c r="A48">
        <f t="shared" si="2"/>
        <v>2016</v>
      </c>
      <c r="B48" s="1" t="s">
        <v>47</v>
      </c>
      <c r="C48" s="2">
        <v>829.2</v>
      </c>
      <c r="D48" s="2">
        <v>510</v>
      </c>
      <c r="E48" s="2">
        <v>310</v>
      </c>
      <c r="F48" s="2">
        <v>350</v>
      </c>
      <c r="G48" s="2">
        <v>390</v>
      </c>
      <c r="H48" s="2">
        <v>410</v>
      </c>
      <c r="I48" s="2">
        <v>2977.3</v>
      </c>
      <c r="J48" s="2">
        <v>5641.7</v>
      </c>
      <c r="K48" s="2">
        <v>7023.6</v>
      </c>
      <c r="L48" s="2">
        <v>4322.3</v>
      </c>
      <c r="M48" s="2">
        <v>2826.7</v>
      </c>
      <c r="N48" s="2">
        <v>618.4</v>
      </c>
    </row>
    <row r="49" spans="1:14">
      <c r="A49">
        <f t="shared" si="2"/>
        <v>2016</v>
      </c>
      <c r="B49" s="1" t="s">
        <v>48</v>
      </c>
      <c r="C49" s="2">
        <v>824.8</v>
      </c>
      <c r="D49" s="2">
        <v>513.79999999999995</v>
      </c>
      <c r="E49" s="2">
        <v>310</v>
      </c>
      <c r="F49" s="2">
        <v>350</v>
      </c>
      <c r="G49" s="2">
        <v>390</v>
      </c>
      <c r="H49" s="2">
        <v>410</v>
      </c>
      <c r="I49" s="2">
        <v>2960</v>
      </c>
      <c r="J49" s="2">
        <v>5627.2</v>
      </c>
      <c r="K49" s="2">
        <v>7016.1</v>
      </c>
      <c r="L49" s="2">
        <v>4318.2</v>
      </c>
      <c r="M49" s="2">
        <v>2867.7</v>
      </c>
      <c r="N49" s="2">
        <v>667.8</v>
      </c>
    </row>
    <row r="50" spans="1:14">
      <c r="A50">
        <f t="shared" si="2"/>
        <v>2016</v>
      </c>
      <c r="B50" s="1" t="s">
        <v>49</v>
      </c>
      <c r="C50" s="2">
        <v>824.2</v>
      </c>
      <c r="D50" s="2">
        <v>527.1</v>
      </c>
      <c r="E50" s="2">
        <v>310</v>
      </c>
      <c r="F50" s="2">
        <v>350</v>
      </c>
      <c r="G50" s="2">
        <v>390</v>
      </c>
      <c r="H50" s="2">
        <v>410</v>
      </c>
      <c r="I50" s="2">
        <v>2951</v>
      </c>
      <c r="J50" s="2">
        <v>5672.4</v>
      </c>
      <c r="K50" s="2">
        <v>7072.9</v>
      </c>
      <c r="L50" s="2">
        <v>4354</v>
      </c>
      <c r="M50" s="2">
        <v>2876.1</v>
      </c>
      <c r="N50" s="2">
        <v>783.9</v>
      </c>
    </row>
    <row r="51" spans="1:14">
      <c r="A51">
        <f t="shared" si="2"/>
        <v>2016</v>
      </c>
      <c r="B51" s="1" t="s">
        <v>50</v>
      </c>
      <c r="C51" s="2">
        <v>824.2</v>
      </c>
      <c r="D51" s="2">
        <v>550</v>
      </c>
      <c r="E51" s="2">
        <v>310</v>
      </c>
      <c r="F51" s="2">
        <v>350</v>
      </c>
      <c r="G51" s="2">
        <v>390</v>
      </c>
      <c r="H51" s="2">
        <v>410</v>
      </c>
      <c r="I51" s="2">
        <v>2877.4</v>
      </c>
      <c r="J51" s="2">
        <v>5698</v>
      </c>
      <c r="K51" s="2">
        <v>7191.2</v>
      </c>
      <c r="L51" s="2">
        <v>4400.1000000000004</v>
      </c>
      <c r="M51" s="2">
        <v>2905.7</v>
      </c>
      <c r="N51" s="2">
        <v>896.1</v>
      </c>
    </row>
    <row r="52" spans="1:14">
      <c r="A52">
        <f t="shared" si="2"/>
        <v>2016</v>
      </c>
      <c r="B52" s="1" t="s">
        <v>51</v>
      </c>
      <c r="C52" s="2">
        <v>816.7</v>
      </c>
      <c r="D52" s="2">
        <v>583.79999999999995</v>
      </c>
      <c r="E52" s="2">
        <v>310</v>
      </c>
      <c r="F52" s="2">
        <v>350</v>
      </c>
      <c r="G52" s="2">
        <v>390</v>
      </c>
      <c r="H52" s="2">
        <v>410</v>
      </c>
      <c r="I52" s="2">
        <v>2862</v>
      </c>
      <c r="J52" s="2">
        <v>5750.2</v>
      </c>
      <c r="K52" s="2">
        <v>7319.9</v>
      </c>
      <c r="L52" s="2">
        <v>4471.3</v>
      </c>
      <c r="M52" s="2">
        <v>2941.9</v>
      </c>
      <c r="N52" s="2">
        <v>938.1</v>
      </c>
    </row>
    <row r="53" spans="1:14">
      <c r="A53">
        <f t="shared" si="2"/>
        <v>2016</v>
      </c>
      <c r="B53" s="1" t="s">
        <v>52</v>
      </c>
      <c r="C53" s="2">
        <v>809.2</v>
      </c>
      <c r="D53" s="2">
        <v>611.4</v>
      </c>
      <c r="E53" s="2">
        <v>310</v>
      </c>
      <c r="F53" s="2">
        <v>350</v>
      </c>
      <c r="G53" s="2">
        <v>390</v>
      </c>
      <c r="H53" s="2">
        <v>410</v>
      </c>
      <c r="I53" s="2">
        <v>2825.8</v>
      </c>
      <c r="J53" s="2">
        <v>5797.3</v>
      </c>
      <c r="K53" s="2">
        <v>7423.4</v>
      </c>
      <c r="L53" s="2">
        <v>4565.3999999999996</v>
      </c>
      <c r="M53" s="2">
        <v>2896.3</v>
      </c>
      <c r="N53" s="2">
        <v>937.3</v>
      </c>
    </row>
    <row r="54" spans="1:14">
      <c r="A54">
        <f t="shared" si="2"/>
        <v>2016</v>
      </c>
      <c r="B54" s="1" t="s">
        <v>53</v>
      </c>
      <c r="C54" s="2">
        <v>809.2</v>
      </c>
      <c r="D54" s="2">
        <v>620</v>
      </c>
      <c r="E54" s="2">
        <v>320.8</v>
      </c>
      <c r="F54" s="2">
        <v>351.7</v>
      </c>
      <c r="G54" s="2">
        <v>391.7</v>
      </c>
      <c r="H54" s="2">
        <v>411.7</v>
      </c>
      <c r="I54" s="2">
        <v>2777.3</v>
      </c>
      <c r="J54" s="2">
        <v>5793.3</v>
      </c>
      <c r="K54" s="2">
        <v>7488</v>
      </c>
      <c r="L54" s="2">
        <v>4648.2</v>
      </c>
      <c r="M54" s="2">
        <v>2954.8</v>
      </c>
      <c r="N54" s="2">
        <v>914.5</v>
      </c>
    </row>
    <row r="55" spans="1:14">
      <c r="A55">
        <f t="shared" si="2"/>
        <v>2016</v>
      </c>
      <c r="B55" s="1" t="s">
        <v>54</v>
      </c>
      <c r="C55" s="2">
        <v>809.2</v>
      </c>
      <c r="D55" s="2">
        <v>616.70000000000005</v>
      </c>
      <c r="E55" s="2">
        <v>325</v>
      </c>
      <c r="F55" s="2">
        <v>360</v>
      </c>
      <c r="G55" s="2">
        <v>400</v>
      </c>
      <c r="H55" s="2">
        <v>420</v>
      </c>
      <c r="I55" s="2">
        <v>2738.2</v>
      </c>
      <c r="J55" s="2">
        <v>5799.4</v>
      </c>
      <c r="K55" s="2">
        <v>7441.3</v>
      </c>
      <c r="L55" s="2">
        <v>4716.7</v>
      </c>
      <c r="M55" s="2">
        <v>2896.5</v>
      </c>
      <c r="N55" s="2">
        <v>875</v>
      </c>
    </row>
    <row r="56" spans="1:14">
      <c r="A56">
        <f t="shared" si="2"/>
        <v>2016</v>
      </c>
      <c r="B56" s="1" t="s">
        <v>55</v>
      </c>
      <c r="C56" s="2">
        <v>809.2</v>
      </c>
      <c r="D56" s="2">
        <v>600</v>
      </c>
      <c r="E56" s="2">
        <v>325</v>
      </c>
      <c r="F56" s="2">
        <v>361.3</v>
      </c>
      <c r="G56" s="2">
        <v>400</v>
      </c>
      <c r="H56" s="2">
        <v>420</v>
      </c>
      <c r="I56" s="2">
        <v>2728.3</v>
      </c>
      <c r="J56" s="2">
        <v>5760.5</v>
      </c>
      <c r="K56" s="2">
        <v>7416.9</v>
      </c>
      <c r="L56" s="2">
        <v>4690.5</v>
      </c>
      <c r="M56" s="2">
        <v>2881.1</v>
      </c>
      <c r="N56" s="2">
        <v>836.5</v>
      </c>
    </row>
    <row r="57" spans="1:14">
      <c r="A57">
        <f t="shared" si="2"/>
        <v>2016</v>
      </c>
      <c r="B57" s="1" t="s">
        <v>56</v>
      </c>
      <c r="C57" s="2">
        <v>809.2</v>
      </c>
      <c r="D57" s="2">
        <v>600</v>
      </c>
      <c r="E57" s="2">
        <v>332.5</v>
      </c>
      <c r="F57" s="2">
        <v>370</v>
      </c>
      <c r="G57" s="2">
        <v>407.5</v>
      </c>
      <c r="H57" s="2">
        <v>427.5</v>
      </c>
      <c r="I57" s="2">
        <v>2774.9</v>
      </c>
      <c r="J57" s="2">
        <v>5706.8</v>
      </c>
      <c r="K57" s="2">
        <v>7404.4</v>
      </c>
      <c r="L57" s="2">
        <v>4639.2</v>
      </c>
      <c r="M57" s="2">
        <v>2802.1</v>
      </c>
      <c r="N57" s="2">
        <v>813.1</v>
      </c>
    </row>
    <row r="58" spans="1:14">
      <c r="A58">
        <f t="shared" si="2"/>
        <v>2016</v>
      </c>
      <c r="B58" s="1" t="s">
        <v>57</v>
      </c>
      <c r="C58" s="2">
        <v>809.2</v>
      </c>
      <c r="D58" s="2">
        <v>600</v>
      </c>
      <c r="E58" s="2">
        <v>340.6</v>
      </c>
      <c r="F58" s="2">
        <v>379.4</v>
      </c>
      <c r="G58" s="2">
        <v>418.8</v>
      </c>
      <c r="H58" s="2">
        <v>439.4</v>
      </c>
      <c r="I58" s="2">
        <v>2968.6</v>
      </c>
      <c r="J58" s="2">
        <v>5536.2</v>
      </c>
      <c r="K58" s="2">
        <v>7381.2</v>
      </c>
      <c r="L58" s="2">
        <v>4568.8</v>
      </c>
      <c r="M58" s="2">
        <v>2773.6</v>
      </c>
      <c r="N58" s="2">
        <v>809.4</v>
      </c>
    </row>
    <row r="59" spans="1:14">
      <c r="A59">
        <f t="shared" si="2"/>
        <v>2016</v>
      </c>
      <c r="B59" s="1" t="s">
        <v>58</v>
      </c>
      <c r="C59" s="2">
        <v>809.2</v>
      </c>
      <c r="D59" s="2">
        <v>600</v>
      </c>
      <c r="E59" s="2">
        <v>349.3</v>
      </c>
      <c r="F59" s="2">
        <v>387.1</v>
      </c>
      <c r="G59" s="2">
        <v>424.3</v>
      </c>
      <c r="H59" s="2">
        <v>449.3</v>
      </c>
      <c r="I59" s="2">
        <v>2869.6</v>
      </c>
      <c r="J59" s="2">
        <v>5428.8</v>
      </c>
      <c r="K59" s="2">
        <v>7317.8</v>
      </c>
      <c r="L59" s="2">
        <v>4515.6000000000004</v>
      </c>
      <c r="M59" s="2">
        <v>2700.3</v>
      </c>
      <c r="N59" s="2">
        <v>845.9</v>
      </c>
    </row>
    <row r="60" spans="1:14">
      <c r="A60">
        <f t="shared" si="2"/>
        <v>2016</v>
      </c>
      <c r="B60" s="1" t="s">
        <v>59</v>
      </c>
      <c r="C60" s="2">
        <v>809.2</v>
      </c>
      <c r="D60" s="2">
        <v>605</v>
      </c>
      <c r="E60" s="2">
        <v>358.8</v>
      </c>
      <c r="F60" s="2">
        <v>397.5</v>
      </c>
      <c r="G60" s="2">
        <v>433.8</v>
      </c>
      <c r="H60" s="2">
        <v>458.8</v>
      </c>
      <c r="I60" s="2">
        <v>2902.8</v>
      </c>
      <c r="J60" s="2">
        <v>5311.6</v>
      </c>
      <c r="K60" s="2">
        <v>7186.1</v>
      </c>
      <c r="L60" s="2">
        <v>4307.5</v>
      </c>
      <c r="M60" s="2">
        <v>2621.3000000000002</v>
      </c>
      <c r="N60" s="2">
        <v>908.4</v>
      </c>
    </row>
    <row r="61" spans="1:14">
      <c r="A61">
        <f t="shared" si="2"/>
        <v>2016</v>
      </c>
      <c r="B61" s="1" t="s">
        <v>60</v>
      </c>
      <c r="C61" s="2">
        <v>809.2</v>
      </c>
      <c r="D61" s="2">
        <v>632.9</v>
      </c>
      <c r="E61" s="2">
        <v>372.1</v>
      </c>
      <c r="F61" s="2">
        <v>412.1</v>
      </c>
      <c r="G61" s="2">
        <v>458.6</v>
      </c>
      <c r="H61" s="2">
        <v>477.1</v>
      </c>
      <c r="I61" s="2">
        <v>2935</v>
      </c>
      <c r="J61" s="2">
        <v>5370</v>
      </c>
      <c r="K61" s="2">
        <v>7139.3</v>
      </c>
      <c r="L61" s="2">
        <v>4365.3999999999996</v>
      </c>
      <c r="M61" s="2">
        <v>2697</v>
      </c>
      <c r="N61" s="2">
        <v>999</v>
      </c>
    </row>
    <row r="62" spans="1:14">
      <c r="A62">
        <f t="shared" si="2"/>
        <v>2016</v>
      </c>
      <c r="B62" s="1" t="s">
        <v>61</v>
      </c>
      <c r="C62" s="2">
        <v>809.2</v>
      </c>
      <c r="D62" s="2">
        <v>632.9</v>
      </c>
      <c r="E62" s="2">
        <v>372.1</v>
      </c>
      <c r="F62" s="2">
        <v>412.1</v>
      </c>
      <c r="G62" s="2">
        <v>458.6</v>
      </c>
      <c r="H62" s="2">
        <v>477.1</v>
      </c>
      <c r="I62" s="2">
        <v>2935</v>
      </c>
      <c r="J62" s="2">
        <v>5370</v>
      </c>
      <c r="K62" s="2">
        <v>7139.3</v>
      </c>
      <c r="L62" s="2">
        <v>4365.3999999999996</v>
      </c>
      <c r="M62" s="2">
        <v>2697</v>
      </c>
      <c r="N62" s="2">
        <v>999</v>
      </c>
    </row>
    <row r="63" spans="1:14">
      <c r="A63">
        <f t="shared" si="2"/>
        <v>2016</v>
      </c>
      <c r="B63" s="1" t="s">
        <v>62</v>
      </c>
      <c r="C63" s="2">
        <v>809.2</v>
      </c>
      <c r="D63" s="2">
        <v>727.1</v>
      </c>
      <c r="E63" s="2">
        <v>395.7</v>
      </c>
      <c r="F63" s="2">
        <v>455.7</v>
      </c>
      <c r="G63" s="2">
        <v>503.6</v>
      </c>
      <c r="H63" s="2">
        <v>512.9</v>
      </c>
      <c r="I63" s="2">
        <v>2874.5</v>
      </c>
      <c r="J63" s="2">
        <v>5737.7</v>
      </c>
      <c r="K63" s="2">
        <v>7480.6</v>
      </c>
      <c r="L63" s="2">
        <v>4657.8</v>
      </c>
      <c r="M63" s="2">
        <v>2885.7</v>
      </c>
      <c r="N63" s="2">
        <v>1214.4000000000001</v>
      </c>
    </row>
    <row r="64" spans="1:14">
      <c r="A64">
        <f t="shared" si="2"/>
        <v>2016</v>
      </c>
      <c r="B64" s="1" t="s">
        <v>63</v>
      </c>
      <c r="C64" s="2">
        <v>809.2</v>
      </c>
      <c r="D64" s="2">
        <v>776</v>
      </c>
      <c r="E64" s="2">
        <v>422</v>
      </c>
      <c r="F64" s="2">
        <v>479</v>
      </c>
      <c r="G64" s="2">
        <v>527</v>
      </c>
      <c r="H64" s="2">
        <v>542</v>
      </c>
      <c r="I64" s="2">
        <v>2867.5</v>
      </c>
      <c r="J64" s="2">
        <v>5895.6</v>
      </c>
      <c r="K64" s="2">
        <v>7498.1</v>
      </c>
      <c r="L64" s="2">
        <v>4823.3999999999996</v>
      </c>
      <c r="M64" s="2">
        <v>3007.1</v>
      </c>
      <c r="N64" s="2">
        <v>1256.7</v>
      </c>
    </row>
    <row r="65" spans="1:14">
      <c r="A65">
        <f t="shared" si="2"/>
        <v>2016</v>
      </c>
      <c r="B65" s="1" t="s">
        <v>64</v>
      </c>
      <c r="C65" s="2">
        <v>819.6</v>
      </c>
      <c r="D65" s="2">
        <v>800</v>
      </c>
      <c r="E65" s="2">
        <v>441.9</v>
      </c>
      <c r="F65" s="2">
        <v>496.9</v>
      </c>
      <c r="G65" s="2">
        <v>558.79999999999995</v>
      </c>
      <c r="H65" s="2">
        <v>568.79999999999995</v>
      </c>
      <c r="I65" s="2">
        <v>2822.5</v>
      </c>
      <c r="J65" s="2">
        <v>5891.9</v>
      </c>
      <c r="K65" s="2">
        <v>7428.1</v>
      </c>
      <c r="L65" s="2">
        <v>4866.8</v>
      </c>
      <c r="M65" s="2">
        <v>3034.6</v>
      </c>
      <c r="N65" s="2">
        <v>1311.9</v>
      </c>
    </row>
    <row r="66" spans="1:14">
      <c r="A66">
        <f t="shared" si="2"/>
        <v>2016</v>
      </c>
      <c r="B66" s="1" t="s">
        <v>65</v>
      </c>
      <c r="C66" s="2">
        <v>850.8</v>
      </c>
      <c r="D66" s="2">
        <v>850</v>
      </c>
      <c r="E66" s="2">
        <v>445</v>
      </c>
      <c r="F66" s="2">
        <v>500</v>
      </c>
      <c r="G66" s="2">
        <v>565</v>
      </c>
      <c r="H66" s="2">
        <v>575</v>
      </c>
      <c r="I66" s="2">
        <v>2791.8</v>
      </c>
      <c r="J66" s="2">
        <v>5987</v>
      </c>
      <c r="K66" s="2">
        <v>7440.7</v>
      </c>
      <c r="L66" s="2">
        <v>5090</v>
      </c>
      <c r="M66" s="2">
        <v>3282.2</v>
      </c>
      <c r="N66" s="2">
        <v>1426.5</v>
      </c>
    </row>
    <row r="67" spans="1:14">
      <c r="A67">
        <f t="shared" si="2"/>
        <v>2016</v>
      </c>
      <c r="B67" s="1" t="s">
        <v>66</v>
      </c>
      <c r="C67" s="2">
        <v>853.9</v>
      </c>
      <c r="D67" s="2">
        <v>893.8</v>
      </c>
      <c r="E67" s="2">
        <v>468.1</v>
      </c>
      <c r="F67" s="2">
        <v>518.79999999999995</v>
      </c>
      <c r="G67" s="2">
        <v>570.6</v>
      </c>
      <c r="H67" s="2">
        <v>602.5</v>
      </c>
      <c r="I67" s="2">
        <v>2873.2</v>
      </c>
      <c r="J67" s="2">
        <v>6062.7</v>
      </c>
      <c r="K67" s="2">
        <v>7534</v>
      </c>
      <c r="L67" s="2">
        <v>5338.2</v>
      </c>
      <c r="M67" s="2">
        <v>3350.8</v>
      </c>
      <c r="N67" s="2">
        <v>1481.5</v>
      </c>
    </row>
    <row r="68" spans="1:14">
      <c r="A68">
        <f t="shared" si="2"/>
        <v>2016</v>
      </c>
      <c r="B68" s="1" t="s">
        <v>67</v>
      </c>
      <c r="C68" s="2">
        <v>881.2</v>
      </c>
      <c r="D68" s="2">
        <v>970</v>
      </c>
      <c r="E68" s="2">
        <v>483.6</v>
      </c>
      <c r="F68" s="2">
        <v>530.70000000000005</v>
      </c>
      <c r="G68" s="2">
        <v>586.4</v>
      </c>
      <c r="H68" s="2">
        <v>618.6</v>
      </c>
      <c r="I68" s="2">
        <v>2945.6</v>
      </c>
      <c r="J68" s="2">
        <v>6129</v>
      </c>
      <c r="K68" s="2">
        <v>7842.2</v>
      </c>
      <c r="L68" s="2">
        <v>5546.3</v>
      </c>
      <c r="M68" s="2">
        <v>3280.3</v>
      </c>
      <c r="N68" s="2">
        <v>1602</v>
      </c>
    </row>
    <row r="69" spans="1:14">
      <c r="A69">
        <f t="shared" si="2"/>
        <v>2016</v>
      </c>
      <c r="B69" s="1" t="s">
        <v>68</v>
      </c>
      <c r="C69" s="2">
        <v>892.1</v>
      </c>
      <c r="D69" s="2">
        <v>1040</v>
      </c>
      <c r="E69" s="2">
        <v>498.8</v>
      </c>
      <c r="F69" s="2">
        <v>545</v>
      </c>
      <c r="G69" s="2">
        <v>605</v>
      </c>
      <c r="H69" s="2">
        <v>643.79999999999995</v>
      </c>
      <c r="I69" s="2">
        <v>2963</v>
      </c>
      <c r="J69" s="2">
        <v>6022.3</v>
      </c>
      <c r="K69" s="2">
        <v>7795.3</v>
      </c>
      <c r="L69" s="2">
        <v>5431</v>
      </c>
      <c r="M69" s="2">
        <v>3421.2</v>
      </c>
      <c r="N69" s="2">
        <v>1769.8</v>
      </c>
    </row>
    <row r="70" spans="1:14">
      <c r="A70">
        <f t="shared" ref="A70:A133" si="3">YEAR(B70)</f>
        <v>2016</v>
      </c>
      <c r="B70" s="1" t="s">
        <v>69</v>
      </c>
      <c r="C70" s="2">
        <v>899.2</v>
      </c>
      <c r="D70" s="2">
        <v>1110</v>
      </c>
      <c r="E70" s="2">
        <v>500</v>
      </c>
      <c r="F70" s="2">
        <v>550</v>
      </c>
      <c r="G70" s="2">
        <v>607.5</v>
      </c>
      <c r="H70" s="2">
        <v>650</v>
      </c>
      <c r="I70" s="2">
        <v>3094.8</v>
      </c>
      <c r="J70" s="2">
        <v>5968</v>
      </c>
      <c r="K70" s="2">
        <v>7606.7</v>
      </c>
      <c r="L70" s="2">
        <v>5489.4</v>
      </c>
      <c r="M70" s="2">
        <v>3411.2</v>
      </c>
      <c r="N70" s="2">
        <v>1946.9</v>
      </c>
    </row>
    <row r="71" spans="1:14">
      <c r="A71">
        <f t="shared" si="3"/>
        <v>2016</v>
      </c>
      <c r="B71" s="1" t="s">
        <v>70</v>
      </c>
      <c r="C71" s="2">
        <v>903.3</v>
      </c>
      <c r="D71" s="2">
        <v>1170</v>
      </c>
      <c r="E71" s="2">
        <v>499.4</v>
      </c>
      <c r="F71" s="2">
        <v>550</v>
      </c>
      <c r="G71" s="2">
        <v>601.29999999999995</v>
      </c>
      <c r="H71" s="2">
        <v>650</v>
      </c>
      <c r="I71" s="2">
        <v>3184.7</v>
      </c>
      <c r="J71" s="2">
        <v>6057.6</v>
      </c>
      <c r="K71" s="2">
        <v>7360.4</v>
      </c>
      <c r="L71" s="2">
        <v>5642.4</v>
      </c>
      <c r="M71" s="2">
        <v>3447.4</v>
      </c>
      <c r="N71" s="2">
        <v>2019.8</v>
      </c>
    </row>
    <row r="72" spans="1:14">
      <c r="A72">
        <f t="shared" si="3"/>
        <v>2016</v>
      </c>
      <c r="B72" s="1" t="s">
        <v>71</v>
      </c>
      <c r="C72" s="2">
        <v>903.3</v>
      </c>
      <c r="D72" s="2">
        <v>1170</v>
      </c>
      <c r="E72" s="2">
        <v>495</v>
      </c>
      <c r="F72" s="2">
        <v>550</v>
      </c>
      <c r="G72" s="2">
        <v>600</v>
      </c>
      <c r="H72" s="2">
        <v>650</v>
      </c>
      <c r="I72" s="2">
        <v>3297.9</v>
      </c>
      <c r="J72" s="2">
        <v>6410.8</v>
      </c>
      <c r="K72" s="2">
        <v>7526.6</v>
      </c>
      <c r="L72" s="2">
        <v>5915.9</v>
      </c>
      <c r="M72" s="2">
        <v>3606.2</v>
      </c>
      <c r="N72" s="2">
        <v>1999.2</v>
      </c>
    </row>
    <row r="73" spans="1:14">
      <c r="A73">
        <f t="shared" si="3"/>
        <v>2016</v>
      </c>
      <c r="B73" s="1" t="s">
        <v>72</v>
      </c>
      <c r="C73" s="2">
        <v>903.3</v>
      </c>
      <c r="D73" s="2">
        <v>1170</v>
      </c>
      <c r="E73" s="2">
        <v>495</v>
      </c>
      <c r="F73" s="2">
        <v>550</v>
      </c>
      <c r="G73" s="2">
        <v>596.4</v>
      </c>
      <c r="H73" s="2">
        <v>650</v>
      </c>
      <c r="I73" s="2">
        <v>3205.8</v>
      </c>
      <c r="J73" s="2">
        <v>6881.8</v>
      </c>
      <c r="K73" s="2">
        <v>7694.6</v>
      </c>
      <c r="L73" s="2">
        <v>6189.9</v>
      </c>
      <c r="M73" s="2">
        <v>3738.7</v>
      </c>
      <c r="N73" s="2">
        <v>1946.1</v>
      </c>
    </row>
    <row r="74" spans="1:14">
      <c r="A74">
        <f t="shared" si="3"/>
        <v>2016</v>
      </c>
      <c r="B74" s="1" t="s">
        <v>73</v>
      </c>
      <c r="C74" s="2">
        <v>903.3</v>
      </c>
      <c r="D74" s="2">
        <v>1170</v>
      </c>
      <c r="E74" s="2">
        <v>493.1</v>
      </c>
      <c r="F74" s="2">
        <v>550</v>
      </c>
      <c r="G74" s="2">
        <v>595</v>
      </c>
      <c r="H74" s="2">
        <v>650</v>
      </c>
      <c r="I74" s="2">
        <v>3183.5</v>
      </c>
      <c r="J74" s="2">
        <v>7023.5</v>
      </c>
      <c r="K74" s="2">
        <v>7807</v>
      </c>
      <c r="L74" s="2">
        <v>6176.7</v>
      </c>
      <c r="M74" s="2">
        <v>3847.9</v>
      </c>
      <c r="N74" s="2">
        <v>1883.5</v>
      </c>
    </row>
    <row r="75" spans="1:14">
      <c r="A75">
        <f t="shared" si="3"/>
        <v>2017</v>
      </c>
      <c r="B75" s="1" t="s">
        <v>74</v>
      </c>
      <c r="C75" s="2">
        <v>905.8</v>
      </c>
      <c r="D75" s="2">
        <v>1170</v>
      </c>
      <c r="E75" s="2">
        <v>490</v>
      </c>
      <c r="F75" s="2">
        <v>545.79999999999995</v>
      </c>
      <c r="G75" s="2">
        <v>595</v>
      </c>
      <c r="H75" s="2">
        <v>645.79999999999995</v>
      </c>
      <c r="I75" s="2">
        <v>3206.7</v>
      </c>
      <c r="J75" s="2">
        <v>6531.4</v>
      </c>
      <c r="K75" s="2">
        <v>7085</v>
      </c>
      <c r="L75" s="2">
        <v>6259.2</v>
      </c>
      <c r="M75" s="2">
        <v>4164.5</v>
      </c>
      <c r="N75" s="2">
        <v>1818.8</v>
      </c>
    </row>
    <row r="76" spans="1:14">
      <c r="A76">
        <f t="shared" si="3"/>
        <v>2017</v>
      </c>
      <c r="B76" s="1" t="s">
        <v>75</v>
      </c>
      <c r="C76" s="2">
        <v>908.3</v>
      </c>
      <c r="D76" s="2">
        <v>1170</v>
      </c>
      <c r="E76" s="2">
        <v>488.1</v>
      </c>
      <c r="F76" s="2">
        <v>543.1</v>
      </c>
      <c r="G76" s="2">
        <v>595</v>
      </c>
      <c r="H76" s="2">
        <v>641.29999999999995</v>
      </c>
      <c r="I76" s="2">
        <v>3154.3</v>
      </c>
      <c r="J76" s="2">
        <v>6490</v>
      </c>
      <c r="K76" s="2">
        <v>7082.7</v>
      </c>
      <c r="L76" s="2">
        <v>6076.3</v>
      </c>
      <c r="M76" s="2">
        <v>4176</v>
      </c>
      <c r="N76" s="2">
        <v>1748.6</v>
      </c>
    </row>
    <row r="77" spans="1:14">
      <c r="A77">
        <f t="shared" si="3"/>
        <v>2017</v>
      </c>
      <c r="B77" s="1" t="s">
        <v>76</v>
      </c>
      <c r="C77" s="2">
        <v>908.3</v>
      </c>
      <c r="D77" s="2">
        <v>1170</v>
      </c>
      <c r="E77" s="2">
        <v>482.5</v>
      </c>
      <c r="F77" s="2">
        <v>537.5</v>
      </c>
      <c r="G77" s="2">
        <v>592.5</v>
      </c>
      <c r="H77" s="2">
        <v>630</v>
      </c>
      <c r="I77" s="2">
        <v>3107.9</v>
      </c>
      <c r="J77" s="2">
        <v>6526.9</v>
      </c>
      <c r="K77" s="2">
        <v>7131.8</v>
      </c>
      <c r="L77" s="2" t="s">
        <v>259</v>
      </c>
      <c r="M77" s="2">
        <v>4289</v>
      </c>
      <c r="N77" s="2">
        <v>1651.3</v>
      </c>
    </row>
    <row r="78" spans="1:14">
      <c r="A78">
        <f t="shared" si="3"/>
        <v>2017</v>
      </c>
      <c r="B78" s="1" t="s">
        <v>77</v>
      </c>
      <c r="C78" s="2">
        <v>908.3</v>
      </c>
      <c r="D78" s="2">
        <v>1170</v>
      </c>
      <c r="E78" s="2">
        <v>480</v>
      </c>
      <c r="F78" s="2">
        <v>535</v>
      </c>
      <c r="G78" s="2">
        <v>590</v>
      </c>
      <c r="H78" s="2">
        <v>621.70000000000005</v>
      </c>
      <c r="I78" s="2">
        <v>3156.4</v>
      </c>
      <c r="J78" s="2">
        <v>6504.5</v>
      </c>
      <c r="K78" s="2">
        <v>7099.2</v>
      </c>
      <c r="L78" s="2">
        <v>5875.1</v>
      </c>
      <c r="M78" s="2">
        <v>4262.3</v>
      </c>
      <c r="N78" s="2">
        <v>1580</v>
      </c>
    </row>
    <row r="79" spans="1:14">
      <c r="A79">
        <f t="shared" si="3"/>
        <v>2017</v>
      </c>
      <c r="B79" s="1" t="s">
        <v>78</v>
      </c>
      <c r="C79" s="2">
        <v>917.2</v>
      </c>
      <c r="D79" s="2">
        <v>1100</v>
      </c>
      <c r="E79" s="2">
        <v>480</v>
      </c>
      <c r="F79" s="2">
        <v>535</v>
      </c>
      <c r="G79" s="2">
        <v>590</v>
      </c>
      <c r="H79" s="2">
        <v>620</v>
      </c>
      <c r="I79" s="2">
        <v>3285.1</v>
      </c>
      <c r="J79" s="2">
        <v>6467.9</v>
      </c>
      <c r="K79" s="2">
        <v>7063.2</v>
      </c>
      <c r="L79" s="2">
        <v>5906.3</v>
      </c>
      <c r="M79" s="2">
        <v>4146</v>
      </c>
      <c r="N79" s="2">
        <v>1525.4</v>
      </c>
    </row>
    <row r="80" spans="1:14">
      <c r="A80">
        <f t="shared" si="3"/>
        <v>2017</v>
      </c>
      <c r="B80" s="1" t="s">
        <v>79</v>
      </c>
      <c r="C80" s="2">
        <v>941.3</v>
      </c>
      <c r="D80" s="2">
        <v>1100</v>
      </c>
      <c r="E80" s="2">
        <v>483.8</v>
      </c>
      <c r="F80" s="2">
        <v>541.9</v>
      </c>
      <c r="G80" s="2">
        <v>595</v>
      </c>
      <c r="H80" s="2">
        <v>626.9</v>
      </c>
      <c r="I80" s="2">
        <v>3396.7</v>
      </c>
      <c r="J80" s="2">
        <v>6433.8</v>
      </c>
      <c r="K80" s="2">
        <v>7024.9</v>
      </c>
      <c r="L80" s="2">
        <v>5843</v>
      </c>
      <c r="M80" s="2">
        <v>4018</v>
      </c>
      <c r="N80" s="2">
        <v>1539</v>
      </c>
    </row>
    <row r="81" spans="1:14">
      <c r="A81">
        <f t="shared" si="3"/>
        <v>2017</v>
      </c>
      <c r="B81" s="1" t="s">
        <v>80</v>
      </c>
      <c r="C81" s="2">
        <v>947.5</v>
      </c>
      <c r="D81" s="2">
        <v>1100</v>
      </c>
      <c r="E81" s="2">
        <v>490</v>
      </c>
      <c r="F81" s="2">
        <v>545</v>
      </c>
      <c r="G81" s="2">
        <v>598.29999999999995</v>
      </c>
      <c r="H81" s="2">
        <v>633.29999999999995</v>
      </c>
      <c r="I81" s="2">
        <v>3360.3</v>
      </c>
      <c r="J81" s="2">
        <v>6352.4</v>
      </c>
      <c r="K81" s="2">
        <v>6904.5</v>
      </c>
      <c r="L81" s="2">
        <v>5727.3</v>
      </c>
      <c r="M81" s="2">
        <v>3912.3</v>
      </c>
      <c r="N81" s="2">
        <v>1570.8</v>
      </c>
    </row>
    <row r="82" spans="1:14">
      <c r="A82">
        <f t="shared" si="3"/>
        <v>2017</v>
      </c>
      <c r="B82" s="1" t="s">
        <v>81</v>
      </c>
      <c r="C82" s="2">
        <v>947.5</v>
      </c>
      <c r="D82" s="2">
        <v>1100</v>
      </c>
      <c r="E82" s="2">
        <v>496.1</v>
      </c>
      <c r="F82" s="2">
        <v>551.1</v>
      </c>
      <c r="G82" s="2">
        <v>604.4</v>
      </c>
      <c r="H82" s="2">
        <v>639.4</v>
      </c>
      <c r="I82" s="2">
        <v>3378.7</v>
      </c>
      <c r="J82" s="2">
        <v>6295.7</v>
      </c>
      <c r="K82" s="2">
        <v>6813.7</v>
      </c>
      <c r="L82" s="2">
        <v>5579.7</v>
      </c>
      <c r="M82" s="2">
        <v>3983.2</v>
      </c>
      <c r="N82" s="2">
        <v>1659.9</v>
      </c>
    </row>
    <row r="83" spans="1:14">
      <c r="A83">
        <f t="shared" si="3"/>
        <v>2017</v>
      </c>
      <c r="B83" s="1" t="s">
        <v>82</v>
      </c>
      <c r="C83" s="2">
        <v>958.8</v>
      </c>
      <c r="D83" s="2">
        <v>1100</v>
      </c>
      <c r="E83" s="2">
        <v>500</v>
      </c>
      <c r="F83" s="2">
        <v>555</v>
      </c>
      <c r="G83" s="2">
        <v>605</v>
      </c>
      <c r="H83" s="2">
        <v>679</v>
      </c>
      <c r="I83" s="2">
        <v>3362.1</v>
      </c>
      <c r="J83" s="2">
        <v>6334.2</v>
      </c>
      <c r="K83" s="2">
        <v>6811.8</v>
      </c>
      <c r="L83" s="2">
        <v>5541.9</v>
      </c>
      <c r="M83" s="2">
        <v>4018</v>
      </c>
      <c r="N83" s="2">
        <v>1746.7</v>
      </c>
    </row>
    <row r="84" spans="1:14">
      <c r="A84">
        <f t="shared" si="3"/>
        <v>2017</v>
      </c>
      <c r="B84" s="1" t="s">
        <v>83</v>
      </c>
      <c r="C84" s="2">
        <v>959.2</v>
      </c>
      <c r="D84" s="2">
        <v>1100</v>
      </c>
      <c r="E84" s="2">
        <v>498.8</v>
      </c>
      <c r="F84" s="2">
        <v>555</v>
      </c>
      <c r="G84" s="2">
        <v>603.79999999999995</v>
      </c>
      <c r="H84" s="2">
        <v>668</v>
      </c>
      <c r="I84" s="2">
        <v>3307.9</v>
      </c>
      <c r="J84" s="2">
        <v>6595.7</v>
      </c>
      <c r="K84" s="2">
        <v>7035.6</v>
      </c>
      <c r="L84" s="2">
        <v>5665.9</v>
      </c>
      <c r="M84" s="2">
        <v>4167.8999999999996</v>
      </c>
      <c r="N84" s="2">
        <v>1793.6</v>
      </c>
    </row>
    <row r="85" spans="1:14">
      <c r="A85">
        <f t="shared" si="3"/>
        <v>2017</v>
      </c>
      <c r="B85" s="1" t="s">
        <v>84</v>
      </c>
      <c r="C85" s="2">
        <v>959.2</v>
      </c>
      <c r="D85" s="2">
        <v>1100</v>
      </c>
      <c r="E85" s="2">
        <v>495</v>
      </c>
      <c r="F85" s="2">
        <v>553.29999999999995</v>
      </c>
      <c r="G85" s="2">
        <v>600</v>
      </c>
      <c r="H85" s="2">
        <v>635</v>
      </c>
      <c r="I85" s="2">
        <v>3251.6</v>
      </c>
      <c r="J85" s="2">
        <v>6582.3</v>
      </c>
      <c r="K85" s="2">
        <v>7027.9</v>
      </c>
      <c r="L85" s="2">
        <v>5603.4</v>
      </c>
      <c r="M85" s="2">
        <v>4157.1000000000004</v>
      </c>
      <c r="N85" s="2">
        <v>1798</v>
      </c>
    </row>
    <row r="86" spans="1:14">
      <c r="A86">
        <f t="shared" si="3"/>
        <v>2017</v>
      </c>
      <c r="B86" s="1" t="s">
        <v>85</v>
      </c>
      <c r="C86" s="2">
        <v>959.2</v>
      </c>
      <c r="D86" s="2">
        <v>1087.0999999999999</v>
      </c>
      <c r="E86" s="2">
        <v>490.7</v>
      </c>
      <c r="F86" s="2">
        <v>539.29999999999995</v>
      </c>
      <c r="G86" s="2">
        <v>599.29999999999995</v>
      </c>
      <c r="H86" s="2">
        <v>634.29999999999995</v>
      </c>
      <c r="I86" s="2">
        <v>3224.7</v>
      </c>
      <c r="J86" s="2">
        <v>6505.2</v>
      </c>
      <c r="K86" s="2">
        <v>6958.6</v>
      </c>
      <c r="L86" s="2">
        <v>5525.7</v>
      </c>
      <c r="M86" s="2">
        <v>3923.2</v>
      </c>
      <c r="N86" s="2">
        <v>1731.6</v>
      </c>
    </row>
    <row r="87" spans="1:14">
      <c r="A87">
        <f t="shared" si="3"/>
        <v>2017</v>
      </c>
      <c r="B87" s="1" t="s">
        <v>86</v>
      </c>
      <c r="C87" s="2">
        <v>959.2</v>
      </c>
      <c r="D87" s="2">
        <v>1052.9000000000001</v>
      </c>
      <c r="E87" s="2">
        <v>487.9</v>
      </c>
      <c r="F87" s="2">
        <v>522.9</v>
      </c>
      <c r="G87" s="2">
        <v>595</v>
      </c>
      <c r="H87" s="2">
        <v>630</v>
      </c>
      <c r="I87" s="2">
        <v>3203.5</v>
      </c>
      <c r="J87" s="2">
        <v>6432.2</v>
      </c>
      <c r="K87" s="2">
        <v>6868.5</v>
      </c>
      <c r="L87" s="2">
        <v>5474</v>
      </c>
      <c r="M87" s="2">
        <v>3766.8</v>
      </c>
      <c r="N87" s="2">
        <v>1666.6</v>
      </c>
    </row>
    <row r="88" spans="1:14">
      <c r="A88">
        <f t="shared" si="3"/>
        <v>2017</v>
      </c>
      <c r="B88" s="1" t="s">
        <v>87</v>
      </c>
      <c r="C88" s="2">
        <v>959.2</v>
      </c>
      <c r="D88" s="2">
        <v>1020</v>
      </c>
      <c r="E88" s="2">
        <v>471.7</v>
      </c>
      <c r="F88" s="2">
        <v>513.29999999999995</v>
      </c>
      <c r="G88" s="2">
        <v>585</v>
      </c>
      <c r="H88" s="2">
        <v>620</v>
      </c>
      <c r="I88" s="2">
        <v>3182.8</v>
      </c>
      <c r="J88" s="2">
        <v>6431.7</v>
      </c>
      <c r="K88" s="2">
        <v>6860.8</v>
      </c>
      <c r="L88" s="2">
        <v>5479.5</v>
      </c>
      <c r="M88" s="2">
        <v>3654.8</v>
      </c>
      <c r="N88" s="2">
        <v>1614.7</v>
      </c>
    </row>
    <row r="89" spans="1:14">
      <c r="A89">
        <f t="shared" si="3"/>
        <v>2017</v>
      </c>
      <c r="B89" s="1" t="s">
        <v>88</v>
      </c>
      <c r="C89" s="2">
        <v>960.6</v>
      </c>
      <c r="D89" s="2">
        <v>1000</v>
      </c>
      <c r="E89" s="2">
        <v>460.7</v>
      </c>
      <c r="F89" s="2">
        <v>507.9</v>
      </c>
      <c r="G89" s="2">
        <v>573.6</v>
      </c>
      <c r="H89" s="2">
        <v>606.4</v>
      </c>
      <c r="I89" s="2">
        <v>3135.6</v>
      </c>
      <c r="J89" s="2">
        <v>6372.9</v>
      </c>
      <c r="K89" s="2">
        <v>6820.1</v>
      </c>
      <c r="L89" s="2">
        <v>5415.4</v>
      </c>
      <c r="M89" s="2">
        <v>3548.6</v>
      </c>
      <c r="N89" s="2">
        <v>1556.4</v>
      </c>
    </row>
    <row r="90" spans="1:14">
      <c r="A90">
        <f t="shared" si="3"/>
        <v>2017</v>
      </c>
      <c r="B90" s="1" t="s">
        <v>89</v>
      </c>
      <c r="C90" s="2">
        <v>962.5</v>
      </c>
      <c r="D90" s="2">
        <v>1000</v>
      </c>
      <c r="E90" s="2">
        <v>458.6</v>
      </c>
      <c r="F90" s="2">
        <v>508.6</v>
      </c>
      <c r="G90" s="2">
        <v>565</v>
      </c>
      <c r="H90" s="2">
        <v>598.6</v>
      </c>
      <c r="I90" s="2">
        <v>3112.1</v>
      </c>
      <c r="J90" s="2">
        <v>6220.4</v>
      </c>
      <c r="K90" s="2">
        <v>6652.4</v>
      </c>
      <c r="L90" s="2">
        <v>5284.6</v>
      </c>
      <c r="M90" s="2">
        <v>3289.6</v>
      </c>
      <c r="N90" s="2">
        <v>1524</v>
      </c>
    </row>
    <row r="91" spans="1:14">
      <c r="A91">
        <f t="shared" si="3"/>
        <v>2017</v>
      </c>
      <c r="B91" s="1" t="s">
        <v>90</v>
      </c>
      <c r="C91" s="2">
        <v>949.2</v>
      </c>
      <c r="D91" s="2">
        <v>1000</v>
      </c>
      <c r="E91" s="2">
        <v>465</v>
      </c>
      <c r="F91" s="2">
        <v>526.9</v>
      </c>
      <c r="G91" s="2">
        <v>576.9</v>
      </c>
      <c r="H91" s="2">
        <v>605</v>
      </c>
      <c r="I91" s="2">
        <v>3104.8</v>
      </c>
      <c r="J91" s="2">
        <v>6059.7</v>
      </c>
      <c r="K91" s="2">
        <v>6472.5</v>
      </c>
      <c r="L91" s="2">
        <v>5200.8999999999996</v>
      </c>
      <c r="M91" s="2">
        <v>3058.9</v>
      </c>
      <c r="N91" s="2">
        <v>1542.9</v>
      </c>
    </row>
    <row r="92" spans="1:14">
      <c r="A92">
        <f t="shared" si="3"/>
        <v>2017</v>
      </c>
      <c r="B92" s="1" t="s">
        <v>91</v>
      </c>
      <c r="C92" s="2">
        <v>949.2</v>
      </c>
      <c r="D92" s="2">
        <v>1000</v>
      </c>
      <c r="E92" s="2">
        <v>465</v>
      </c>
      <c r="F92" s="2">
        <v>530</v>
      </c>
      <c r="G92" s="2">
        <v>580</v>
      </c>
      <c r="H92" s="2">
        <v>608.29999999999995</v>
      </c>
      <c r="I92" s="2">
        <v>3101.1</v>
      </c>
      <c r="J92" s="2">
        <v>6026.1</v>
      </c>
      <c r="K92" s="2">
        <v>6443.8</v>
      </c>
      <c r="L92" s="2">
        <v>5221.5</v>
      </c>
      <c r="M92" s="2">
        <v>3086.6</v>
      </c>
      <c r="N92" s="2">
        <v>1578.4</v>
      </c>
    </row>
    <row r="93" spans="1:14">
      <c r="A93">
        <f t="shared" si="3"/>
        <v>2017</v>
      </c>
      <c r="B93" s="1" t="s">
        <v>92</v>
      </c>
      <c r="C93" s="2">
        <v>950.8</v>
      </c>
      <c r="D93" s="2">
        <v>1022.5</v>
      </c>
      <c r="E93" s="2">
        <v>470</v>
      </c>
      <c r="F93" s="2">
        <v>535</v>
      </c>
      <c r="G93" s="2">
        <v>583.79999999999995</v>
      </c>
      <c r="H93" s="2">
        <v>610</v>
      </c>
      <c r="I93" s="2">
        <v>3101</v>
      </c>
      <c r="J93" s="2">
        <v>6001.4</v>
      </c>
      <c r="K93" s="2">
        <v>6430</v>
      </c>
      <c r="L93" s="2">
        <v>5220.3999999999996</v>
      </c>
      <c r="M93" s="2">
        <v>3104.1</v>
      </c>
      <c r="N93" s="2">
        <v>1637.8</v>
      </c>
    </row>
    <row r="94" spans="1:14">
      <c r="A94">
        <f t="shared" si="3"/>
        <v>2017</v>
      </c>
      <c r="B94" s="1" t="s">
        <v>93</v>
      </c>
      <c r="C94" s="2">
        <v>962.5</v>
      </c>
      <c r="D94" s="2">
        <v>1030</v>
      </c>
      <c r="E94" s="2">
        <v>475</v>
      </c>
      <c r="F94" s="2">
        <v>540</v>
      </c>
      <c r="G94" s="2">
        <v>585</v>
      </c>
      <c r="H94" s="2">
        <v>612.9</v>
      </c>
      <c r="I94" s="2">
        <v>3135.4</v>
      </c>
      <c r="J94" s="2">
        <v>6015</v>
      </c>
      <c r="K94" s="2">
        <v>6435.1</v>
      </c>
      <c r="L94" s="2">
        <v>5272.5</v>
      </c>
      <c r="M94" s="2">
        <v>3285.4</v>
      </c>
      <c r="N94" s="2">
        <v>1684</v>
      </c>
    </row>
    <row r="95" spans="1:14">
      <c r="A95">
        <f t="shared" si="3"/>
        <v>2017</v>
      </c>
      <c r="B95" s="1" t="s">
        <v>94</v>
      </c>
      <c r="C95" s="2">
        <v>986.1</v>
      </c>
      <c r="D95" s="2">
        <v>1047.5</v>
      </c>
      <c r="E95" s="2">
        <v>475</v>
      </c>
      <c r="F95" s="2">
        <v>540</v>
      </c>
      <c r="G95" s="2">
        <v>585</v>
      </c>
      <c r="H95" s="2">
        <v>615</v>
      </c>
      <c r="I95" s="2">
        <v>3138</v>
      </c>
      <c r="J95" s="2">
        <v>6121.1</v>
      </c>
      <c r="K95" s="2">
        <v>6525.9</v>
      </c>
      <c r="L95" s="2">
        <v>5401.3</v>
      </c>
      <c r="M95" s="2">
        <v>3673.4</v>
      </c>
      <c r="N95" s="2">
        <v>1745.4</v>
      </c>
    </row>
    <row r="96" spans="1:14">
      <c r="A96">
        <f t="shared" si="3"/>
        <v>2017</v>
      </c>
      <c r="B96" s="1" t="s">
        <v>95</v>
      </c>
      <c r="C96" s="2">
        <v>995</v>
      </c>
      <c r="D96" s="2">
        <v>1091.7</v>
      </c>
      <c r="E96" s="2">
        <v>475</v>
      </c>
      <c r="F96" s="2">
        <v>540</v>
      </c>
      <c r="G96" s="2">
        <v>582.5</v>
      </c>
      <c r="H96" s="2">
        <v>615</v>
      </c>
      <c r="I96" s="2">
        <v>3122.1</v>
      </c>
      <c r="J96" s="2">
        <v>6232.1</v>
      </c>
      <c r="K96" s="2">
        <v>6646.8</v>
      </c>
      <c r="L96" s="2">
        <v>5495.3</v>
      </c>
      <c r="M96" s="2">
        <v>3743.2</v>
      </c>
      <c r="N96" s="2">
        <v>1833.6</v>
      </c>
    </row>
    <row r="97" spans="1:14">
      <c r="A97">
        <f t="shared" si="3"/>
        <v>2017</v>
      </c>
      <c r="B97" s="1" t="s">
        <v>96</v>
      </c>
      <c r="C97" s="2">
        <v>997.6</v>
      </c>
      <c r="D97" s="2">
        <v>1100</v>
      </c>
      <c r="E97" s="2">
        <v>475</v>
      </c>
      <c r="F97" s="2">
        <v>540</v>
      </c>
      <c r="G97" s="2">
        <v>580</v>
      </c>
      <c r="H97" s="2">
        <v>613.9</v>
      </c>
      <c r="I97" s="2">
        <v>3129.1</v>
      </c>
      <c r="J97" s="2">
        <v>6185</v>
      </c>
      <c r="K97" s="2">
        <v>6598.5</v>
      </c>
      <c r="L97" s="2">
        <v>5495.4</v>
      </c>
      <c r="M97" s="2">
        <v>3684.2</v>
      </c>
      <c r="N97" s="2">
        <v>1938.3</v>
      </c>
    </row>
    <row r="98" spans="1:14">
      <c r="A98">
        <f t="shared" si="3"/>
        <v>2017</v>
      </c>
      <c r="B98" s="1" t="s">
        <v>97</v>
      </c>
      <c r="C98" s="2">
        <v>1014.9</v>
      </c>
      <c r="D98" s="2">
        <v>1200</v>
      </c>
      <c r="E98" s="2">
        <v>477.5</v>
      </c>
      <c r="F98" s="2">
        <v>540</v>
      </c>
      <c r="G98" s="2">
        <v>580</v>
      </c>
      <c r="H98" s="2">
        <v>612.5</v>
      </c>
      <c r="I98" s="2">
        <v>3127.4</v>
      </c>
      <c r="J98" s="2">
        <v>6205.8</v>
      </c>
      <c r="K98" s="2">
        <v>6618.8</v>
      </c>
      <c r="L98" s="2">
        <v>5523.6</v>
      </c>
      <c r="M98" s="2">
        <v>3981.8</v>
      </c>
      <c r="N98" s="2">
        <v>2067.4</v>
      </c>
    </row>
    <row r="99" spans="1:14">
      <c r="A99">
        <f t="shared" si="3"/>
        <v>2017</v>
      </c>
      <c r="B99" s="1" t="s">
        <v>98</v>
      </c>
      <c r="C99" s="2">
        <v>1064.2</v>
      </c>
      <c r="D99" s="2">
        <v>1200</v>
      </c>
      <c r="E99" s="2">
        <v>483.8</v>
      </c>
      <c r="F99" s="2">
        <v>544.4</v>
      </c>
      <c r="G99" s="2">
        <v>580.6</v>
      </c>
      <c r="H99" s="2">
        <v>615</v>
      </c>
      <c r="I99" s="2">
        <v>3188.5</v>
      </c>
      <c r="J99" s="2">
        <v>6286.8</v>
      </c>
      <c r="K99" s="2">
        <v>6689.9</v>
      </c>
      <c r="L99" s="2">
        <v>5620.2</v>
      </c>
      <c r="M99" s="2">
        <v>4020.3</v>
      </c>
      <c r="N99" s="2">
        <v>2156.4</v>
      </c>
    </row>
    <row r="100" spans="1:14">
      <c r="A100">
        <f t="shared" si="3"/>
        <v>2017</v>
      </c>
      <c r="B100" s="1" t="s">
        <v>99</v>
      </c>
      <c r="C100" s="2">
        <v>1064.2</v>
      </c>
      <c r="D100" s="2">
        <v>1257.0999999999999</v>
      </c>
      <c r="E100" s="2">
        <v>485</v>
      </c>
      <c r="F100" s="2">
        <v>550</v>
      </c>
      <c r="G100" s="2">
        <v>585</v>
      </c>
      <c r="H100" s="2">
        <v>615</v>
      </c>
      <c r="I100" s="2">
        <v>3519</v>
      </c>
      <c r="J100" s="2">
        <v>6370.5</v>
      </c>
      <c r="K100" s="2">
        <v>6774.7</v>
      </c>
      <c r="L100" s="2">
        <v>5831.8</v>
      </c>
      <c r="M100" s="2">
        <v>4180.6000000000004</v>
      </c>
      <c r="N100" s="2">
        <v>2192.6</v>
      </c>
    </row>
    <row r="101" spans="1:14">
      <c r="A101">
        <f t="shared" si="3"/>
        <v>2017</v>
      </c>
      <c r="B101" s="1" t="s">
        <v>100</v>
      </c>
      <c r="C101" s="2">
        <v>1074.2</v>
      </c>
      <c r="D101" s="2">
        <v>1280</v>
      </c>
      <c r="E101" s="2">
        <v>485</v>
      </c>
      <c r="F101" s="2">
        <v>550</v>
      </c>
      <c r="G101" s="2">
        <v>585</v>
      </c>
      <c r="H101" s="2">
        <v>615</v>
      </c>
      <c r="I101" s="2">
        <v>4116.7</v>
      </c>
      <c r="J101" s="2">
        <v>6411.6</v>
      </c>
      <c r="K101" s="2">
        <v>6820.5</v>
      </c>
      <c r="L101" s="2">
        <v>6031.7</v>
      </c>
      <c r="M101" s="2">
        <v>4503.3999999999996</v>
      </c>
      <c r="N101" s="2">
        <v>2150.6</v>
      </c>
    </row>
    <row r="102" spans="1:14">
      <c r="A102">
        <f t="shared" si="3"/>
        <v>2017</v>
      </c>
      <c r="B102" s="1" t="s">
        <v>101</v>
      </c>
      <c r="C102" s="2">
        <v>1119.4000000000001</v>
      </c>
      <c r="D102" s="2">
        <v>1280</v>
      </c>
      <c r="E102" s="2">
        <v>480</v>
      </c>
      <c r="F102" s="2">
        <v>548.1</v>
      </c>
      <c r="G102" s="2">
        <v>583.1</v>
      </c>
      <c r="H102" s="2">
        <v>615</v>
      </c>
      <c r="I102" s="2">
        <v>4209.8</v>
      </c>
      <c r="J102" s="2">
        <v>6404.6</v>
      </c>
      <c r="K102" s="2">
        <v>6805.7</v>
      </c>
      <c r="L102" s="2">
        <v>6103.7</v>
      </c>
      <c r="M102" s="2">
        <v>4673.7</v>
      </c>
      <c r="N102" s="2">
        <v>2035.6</v>
      </c>
    </row>
    <row r="103" spans="1:14">
      <c r="A103">
        <f t="shared" si="3"/>
        <v>2017</v>
      </c>
      <c r="B103" s="1" t="s">
        <v>102</v>
      </c>
      <c r="C103" s="2">
        <v>1125.8</v>
      </c>
      <c r="D103" s="2">
        <v>1280</v>
      </c>
      <c r="E103" s="2">
        <v>480</v>
      </c>
      <c r="F103" s="2">
        <v>545</v>
      </c>
      <c r="G103" s="2">
        <v>580</v>
      </c>
      <c r="H103" s="2">
        <v>615</v>
      </c>
      <c r="I103" s="2">
        <v>4337.3999999999996</v>
      </c>
      <c r="J103" s="2">
        <v>6398.8</v>
      </c>
      <c r="K103" s="2">
        <v>6803.7</v>
      </c>
      <c r="L103" s="2">
        <v>6259</v>
      </c>
      <c r="M103" s="2">
        <v>4566.8</v>
      </c>
      <c r="N103" s="2">
        <v>1764.5</v>
      </c>
    </row>
    <row r="104" spans="1:14">
      <c r="A104">
        <f t="shared" si="3"/>
        <v>2017</v>
      </c>
      <c r="B104" s="1" t="s">
        <v>103</v>
      </c>
      <c r="C104" s="2">
        <v>1125.8</v>
      </c>
      <c r="D104" s="2">
        <v>1198.8</v>
      </c>
      <c r="E104" s="2">
        <v>478.1</v>
      </c>
      <c r="F104" s="2">
        <v>538.1</v>
      </c>
      <c r="G104" s="2">
        <v>580</v>
      </c>
      <c r="H104" s="2">
        <v>610</v>
      </c>
      <c r="I104" s="2">
        <v>4327</v>
      </c>
      <c r="J104" s="2">
        <v>6650.9</v>
      </c>
      <c r="K104" s="2">
        <v>7034.6</v>
      </c>
      <c r="L104" s="2">
        <v>6622</v>
      </c>
      <c r="M104" s="2">
        <v>4661.6000000000004</v>
      </c>
      <c r="N104" s="2">
        <v>1595.3</v>
      </c>
    </row>
    <row r="105" spans="1:14">
      <c r="A105">
        <f t="shared" si="3"/>
        <v>2017</v>
      </c>
      <c r="B105" s="1" t="s">
        <v>104</v>
      </c>
      <c r="C105" s="2">
        <v>1125.8</v>
      </c>
      <c r="D105" s="2">
        <v>1150</v>
      </c>
      <c r="E105" s="2">
        <v>475</v>
      </c>
      <c r="F105" s="2">
        <v>535</v>
      </c>
      <c r="G105" s="2">
        <v>580</v>
      </c>
      <c r="H105" s="2">
        <v>610</v>
      </c>
      <c r="I105" s="2">
        <v>4393.5</v>
      </c>
      <c r="J105" s="2">
        <v>6797.3</v>
      </c>
      <c r="K105" s="2">
        <v>7211.5</v>
      </c>
      <c r="L105" s="2">
        <v>6828.8</v>
      </c>
      <c r="M105" s="2">
        <v>4676.8</v>
      </c>
      <c r="N105" s="2">
        <v>1518.8</v>
      </c>
    </row>
    <row r="106" spans="1:14">
      <c r="A106">
        <f t="shared" si="3"/>
        <v>2017</v>
      </c>
      <c r="B106" s="1" t="s">
        <v>105</v>
      </c>
      <c r="C106" s="2">
        <v>1125.8</v>
      </c>
      <c r="D106" s="2">
        <v>1150</v>
      </c>
      <c r="E106" s="2">
        <v>475</v>
      </c>
      <c r="F106" s="2">
        <v>531.9</v>
      </c>
      <c r="G106" s="2">
        <v>575.6</v>
      </c>
      <c r="H106" s="2">
        <v>610</v>
      </c>
      <c r="I106" s="2">
        <v>5636.7</v>
      </c>
      <c r="J106" s="2">
        <v>6880.1</v>
      </c>
      <c r="K106" s="2">
        <v>7305.1</v>
      </c>
      <c r="L106" s="2">
        <v>6953.4</v>
      </c>
      <c r="M106" s="2">
        <v>4705.1000000000004</v>
      </c>
      <c r="N106" s="2">
        <v>1576.3</v>
      </c>
    </row>
    <row r="107" spans="1:14">
      <c r="A107">
        <f t="shared" si="3"/>
        <v>2017</v>
      </c>
      <c r="B107" s="1" t="s">
        <v>106</v>
      </c>
      <c r="C107" s="2">
        <v>1130.3</v>
      </c>
      <c r="D107" s="2">
        <v>1150</v>
      </c>
      <c r="E107" s="2">
        <v>475</v>
      </c>
      <c r="F107" s="2">
        <v>537.5</v>
      </c>
      <c r="G107" s="2">
        <v>575</v>
      </c>
      <c r="H107" s="2">
        <v>610</v>
      </c>
      <c r="I107" s="2">
        <v>6967.1</v>
      </c>
      <c r="J107" s="2">
        <v>6880.1</v>
      </c>
      <c r="K107" s="2">
        <v>7289.5</v>
      </c>
      <c r="L107" s="2">
        <v>6981.5</v>
      </c>
      <c r="M107" s="2">
        <v>4779.3</v>
      </c>
      <c r="N107" s="2">
        <v>1765.4</v>
      </c>
    </row>
    <row r="108" spans="1:14">
      <c r="A108">
        <f t="shared" si="3"/>
        <v>2017</v>
      </c>
      <c r="B108" s="1" t="s">
        <v>107</v>
      </c>
      <c r="C108" s="2">
        <v>1162.5</v>
      </c>
      <c r="D108" s="2">
        <v>1150</v>
      </c>
      <c r="E108" s="2">
        <v>475.6</v>
      </c>
      <c r="F108" s="2">
        <v>540</v>
      </c>
      <c r="G108" s="2">
        <v>575.6</v>
      </c>
      <c r="H108" s="2">
        <v>610.6</v>
      </c>
      <c r="I108" s="2">
        <v>7409.8</v>
      </c>
      <c r="J108" s="2">
        <v>6849.6</v>
      </c>
      <c r="K108" s="2">
        <v>7237.9</v>
      </c>
      <c r="L108" s="2">
        <v>6829.5</v>
      </c>
      <c r="M108" s="2">
        <v>4743.2</v>
      </c>
      <c r="N108" s="2">
        <v>1993.9</v>
      </c>
    </row>
    <row r="109" spans="1:14">
      <c r="A109">
        <f t="shared" si="3"/>
        <v>2017</v>
      </c>
      <c r="B109" s="1" t="s">
        <v>108</v>
      </c>
      <c r="C109" s="2">
        <v>1175</v>
      </c>
      <c r="D109" s="2">
        <v>1150</v>
      </c>
      <c r="E109" s="2">
        <v>480</v>
      </c>
      <c r="F109" s="2">
        <v>542.1</v>
      </c>
      <c r="G109" s="2">
        <v>580</v>
      </c>
      <c r="H109" s="2">
        <v>615</v>
      </c>
      <c r="I109" s="2">
        <v>7248.9</v>
      </c>
      <c r="J109" s="2">
        <v>6838.1</v>
      </c>
      <c r="K109" s="2">
        <v>7247.6</v>
      </c>
      <c r="L109" s="2">
        <v>6541.9</v>
      </c>
      <c r="M109" s="2">
        <v>4681.8999999999996</v>
      </c>
      <c r="N109" s="2">
        <v>2193</v>
      </c>
    </row>
    <row r="110" spans="1:14">
      <c r="A110">
        <f t="shared" si="3"/>
        <v>2018</v>
      </c>
      <c r="B110" s="1" t="s">
        <v>109</v>
      </c>
      <c r="C110" s="2">
        <v>1214.9000000000001</v>
      </c>
      <c r="D110" s="2">
        <v>1180</v>
      </c>
      <c r="E110" s="2">
        <v>480</v>
      </c>
      <c r="F110" s="2">
        <v>549.29999999999995</v>
      </c>
      <c r="G110" s="2">
        <v>580</v>
      </c>
      <c r="H110" s="2">
        <v>615</v>
      </c>
      <c r="I110" s="2">
        <v>5613.6</v>
      </c>
      <c r="J110" s="2">
        <v>6920</v>
      </c>
      <c r="K110" s="2">
        <v>7320.6</v>
      </c>
      <c r="L110" s="2">
        <v>6364.5</v>
      </c>
      <c r="M110" s="2">
        <v>4780.3999999999996</v>
      </c>
      <c r="N110" s="2">
        <v>2205.1999999999998</v>
      </c>
    </row>
    <row r="111" spans="1:14">
      <c r="A111">
        <f t="shared" si="3"/>
        <v>2018</v>
      </c>
      <c r="B111" s="1" t="s">
        <v>110</v>
      </c>
      <c r="C111" s="2">
        <v>1261.7</v>
      </c>
      <c r="D111" s="2">
        <v>1180</v>
      </c>
      <c r="E111" s="2">
        <v>480</v>
      </c>
      <c r="F111" s="2">
        <v>550</v>
      </c>
      <c r="G111" s="2">
        <v>580</v>
      </c>
      <c r="H111" s="2">
        <v>615</v>
      </c>
      <c r="I111" s="2">
        <v>5734.3</v>
      </c>
      <c r="J111" s="2">
        <v>7451.3</v>
      </c>
      <c r="K111" s="2">
        <v>7907.7</v>
      </c>
      <c r="L111" s="2">
        <v>6334</v>
      </c>
      <c r="M111" s="2">
        <v>4863.8</v>
      </c>
      <c r="N111" s="2">
        <v>2092</v>
      </c>
    </row>
    <row r="112" spans="1:14">
      <c r="A112">
        <f t="shared" si="3"/>
        <v>2018</v>
      </c>
      <c r="B112" s="1" t="s">
        <v>111</v>
      </c>
      <c r="C112" s="2">
        <v>1261.7</v>
      </c>
      <c r="D112" s="2">
        <v>1180</v>
      </c>
      <c r="E112" s="2">
        <v>480</v>
      </c>
      <c r="F112" s="2">
        <v>546.29999999999995</v>
      </c>
      <c r="G112" s="2">
        <v>580</v>
      </c>
      <c r="H112" s="2">
        <v>615.6</v>
      </c>
      <c r="I112" s="2">
        <v>6164.8</v>
      </c>
      <c r="J112" s="2">
        <v>7431.7</v>
      </c>
      <c r="K112" s="2">
        <v>8005.8</v>
      </c>
      <c r="L112" s="2">
        <v>6223.1</v>
      </c>
      <c r="M112" s="2">
        <v>4610.2</v>
      </c>
      <c r="N112" s="2">
        <v>1944.8</v>
      </c>
    </row>
    <row r="113" spans="1:14">
      <c r="A113">
        <f t="shared" si="3"/>
        <v>2018</v>
      </c>
      <c r="B113" s="1" t="s">
        <v>112</v>
      </c>
      <c r="C113" s="2">
        <v>1299.5999999999999</v>
      </c>
      <c r="D113" s="2">
        <v>1180</v>
      </c>
      <c r="E113" s="2">
        <v>480</v>
      </c>
      <c r="F113" s="2">
        <v>545</v>
      </c>
      <c r="G113" s="2">
        <v>580</v>
      </c>
      <c r="H113" s="2">
        <v>620</v>
      </c>
      <c r="I113" s="2">
        <v>6625.9</v>
      </c>
      <c r="J113" s="2">
        <v>7393.9</v>
      </c>
      <c r="K113" s="2">
        <v>7949.4</v>
      </c>
      <c r="L113" s="2">
        <v>6156.3</v>
      </c>
      <c r="M113" s="2">
        <v>4292</v>
      </c>
      <c r="N113" s="2">
        <v>1818.6</v>
      </c>
    </row>
    <row r="114" spans="1:14">
      <c r="A114">
        <f t="shared" si="3"/>
        <v>2018</v>
      </c>
      <c r="B114" s="1" t="s">
        <v>113</v>
      </c>
      <c r="C114" s="2">
        <v>1317.5</v>
      </c>
      <c r="D114" s="2">
        <v>1180</v>
      </c>
      <c r="E114" s="2">
        <v>479</v>
      </c>
      <c r="F114" s="2">
        <v>544</v>
      </c>
      <c r="G114" s="2">
        <v>578</v>
      </c>
      <c r="H114" s="2">
        <v>620</v>
      </c>
      <c r="I114" s="2">
        <v>4742.5</v>
      </c>
      <c r="J114" s="2">
        <v>7465.1</v>
      </c>
      <c r="K114" s="2">
        <v>7966.4</v>
      </c>
      <c r="L114" s="2">
        <v>6057.7</v>
      </c>
      <c r="M114" s="2">
        <v>3957.2</v>
      </c>
      <c r="N114" s="2">
        <v>1815.2</v>
      </c>
    </row>
    <row r="115" spans="1:14">
      <c r="A115">
        <f t="shared" si="3"/>
        <v>2018</v>
      </c>
      <c r="B115" s="1" t="s">
        <v>114</v>
      </c>
      <c r="C115" s="2">
        <v>1324.2</v>
      </c>
      <c r="D115" s="2">
        <v>1180</v>
      </c>
      <c r="E115" s="2">
        <v>475</v>
      </c>
      <c r="F115" s="2">
        <v>540</v>
      </c>
      <c r="G115" s="2">
        <v>570</v>
      </c>
      <c r="H115" s="2">
        <v>620</v>
      </c>
      <c r="I115" s="2">
        <v>4096.3999999999996</v>
      </c>
      <c r="J115" s="2">
        <v>7441.7</v>
      </c>
      <c r="K115" s="2">
        <v>7895.2</v>
      </c>
      <c r="L115" s="2">
        <v>6001.4</v>
      </c>
      <c r="M115" s="2">
        <v>3671.6</v>
      </c>
      <c r="N115" s="2">
        <v>1896.8</v>
      </c>
    </row>
    <row r="116" spans="1:14">
      <c r="A116">
        <f t="shared" si="3"/>
        <v>2018</v>
      </c>
      <c r="B116" s="1" t="s">
        <v>115</v>
      </c>
      <c r="C116" s="2">
        <v>1324.2</v>
      </c>
      <c r="D116" s="2">
        <v>1180</v>
      </c>
      <c r="E116" s="2">
        <v>475</v>
      </c>
      <c r="F116" s="2">
        <v>536.4</v>
      </c>
      <c r="G116" s="2">
        <v>570</v>
      </c>
      <c r="H116" s="2">
        <v>616.4</v>
      </c>
      <c r="I116" s="2">
        <v>3903.9</v>
      </c>
      <c r="J116" s="2">
        <v>7364.8</v>
      </c>
      <c r="K116" s="2">
        <v>7786.2</v>
      </c>
      <c r="L116" s="2">
        <v>6005.9</v>
      </c>
      <c r="M116" s="2">
        <v>3622.9</v>
      </c>
      <c r="N116" s="2">
        <v>1892.7</v>
      </c>
    </row>
    <row r="117" spans="1:14">
      <c r="A117">
        <f t="shared" si="3"/>
        <v>2018</v>
      </c>
      <c r="B117" s="1" t="s">
        <v>116</v>
      </c>
      <c r="C117" s="2">
        <v>1324.2</v>
      </c>
      <c r="D117" s="2">
        <v>1180</v>
      </c>
      <c r="E117" s="2">
        <v>470</v>
      </c>
      <c r="F117" s="2">
        <v>535</v>
      </c>
      <c r="G117" s="2">
        <v>570</v>
      </c>
      <c r="H117" s="2">
        <v>615</v>
      </c>
      <c r="I117" s="2">
        <v>3661.5</v>
      </c>
      <c r="J117" s="2">
        <v>7311.5</v>
      </c>
      <c r="K117" s="2">
        <v>7772.4</v>
      </c>
      <c r="L117" s="2">
        <v>6088.5</v>
      </c>
      <c r="M117" s="2">
        <v>3581.3</v>
      </c>
      <c r="N117" s="2">
        <v>1771.1</v>
      </c>
    </row>
    <row r="118" spans="1:14">
      <c r="A118">
        <f t="shared" si="3"/>
        <v>2018</v>
      </c>
      <c r="B118" s="1" t="s">
        <v>117</v>
      </c>
      <c r="C118" s="2">
        <v>1307.5</v>
      </c>
      <c r="D118" s="2">
        <v>1180</v>
      </c>
      <c r="E118" s="2">
        <v>470</v>
      </c>
      <c r="F118" s="2">
        <v>532</v>
      </c>
      <c r="G118" s="2">
        <v>570</v>
      </c>
      <c r="H118" s="2">
        <v>612</v>
      </c>
      <c r="I118" s="2">
        <v>3450.6</v>
      </c>
      <c r="J118" s="2">
        <v>7265.6</v>
      </c>
      <c r="K118" s="2">
        <v>7761.5</v>
      </c>
      <c r="L118" s="2">
        <v>6156</v>
      </c>
      <c r="M118" s="2">
        <v>3667.4</v>
      </c>
      <c r="N118" s="2">
        <v>1694.8</v>
      </c>
    </row>
    <row r="119" spans="1:14">
      <c r="A119">
        <f t="shared" si="3"/>
        <v>2018</v>
      </c>
      <c r="B119" s="1" t="s">
        <v>118</v>
      </c>
      <c r="C119" s="2">
        <v>1285.4000000000001</v>
      </c>
      <c r="D119" s="2">
        <v>1180</v>
      </c>
      <c r="E119" s="2">
        <v>465</v>
      </c>
      <c r="F119" s="2">
        <v>521.29999999999995</v>
      </c>
      <c r="G119" s="2">
        <v>570.29999999999995</v>
      </c>
      <c r="H119" s="2">
        <v>610</v>
      </c>
      <c r="I119" s="2">
        <v>3407</v>
      </c>
      <c r="J119" s="2">
        <v>7331.5</v>
      </c>
      <c r="K119" s="2">
        <v>7831.3</v>
      </c>
      <c r="L119" s="2">
        <v>6198.3</v>
      </c>
      <c r="M119" s="2">
        <v>3839.7</v>
      </c>
      <c r="N119" s="2">
        <v>1626.7</v>
      </c>
    </row>
    <row r="120" spans="1:14">
      <c r="A120">
        <f t="shared" si="3"/>
        <v>2018</v>
      </c>
      <c r="B120" s="1" t="s">
        <v>119</v>
      </c>
      <c r="C120" s="2">
        <v>1269</v>
      </c>
      <c r="D120" s="2">
        <v>1180</v>
      </c>
      <c r="E120" s="2">
        <v>468</v>
      </c>
      <c r="F120" s="2">
        <v>518</v>
      </c>
      <c r="G120" s="2">
        <v>570</v>
      </c>
      <c r="H120" s="2">
        <v>610</v>
      </c>
      <c r="I120" s="2">
        <v>3331.3</v>
      </c>
      <c r="J120" s="2">
        <v>7409.3</v>
      </c>
      <c r="K120" s="2">
        <v>7899.8</v>
      </c>
      <c r="L120" s="2">
        <v>6298.1</v>
      </c>
      <c r="M120" s="2">
        <v>3956.8</v>
      </c>
      <c r="N120" s="2">
        <v>1611.3</v>
      </c>
    </row>
    <row r="121" spans="1:14">
      <c r="A121">
        <f t="shared" si="3"/>
        <v>2018</v>
      </c>
      <c r="B121" s="1" t="s">
        <v>120</v>
      </c>
      <c r="C121" s="2">
        <v>1197.5999999999999</v>
      </c>
      <c r="D121" s="2">
        <v>1180</v>
      </c>
      <c r="E121" s="2">
        <v>470</v>
      </c>
      <c r="F121" s="2">
        <v>520</v>
      </c>
      <c r="G121" s="2">
        <v>570</v>
      </c>
      <c r="H121" s="2">
        <v>610</v>
      </c>
      <c r="I121" s="2">
        <v>3545.9</v>
      </c>
      <c r="J121" s="2">
        <v>7459</v>
      </c>
      <c r="K121" s="2">
        <v>7987.3</v>
      </c>
      <c r="L121" s="2">
        <v>6430.5</v>
      </c>
      <c r="M121" s="2">
        <v>4100.8</v>
      </c>
      <c r="N121" s="2">
        <v>1666.8</v>
      </c>
    </row>
    <row r="122" spans="1:14">
      <c r="A122">
        <f t="shared" si="3"/>
        <v>2018</v>
      </c>
      <c r="B122" s="1" t="s">
        <v>121</v>
      </c>
      <c r="C122" s="2">
        <v>1163.3</v>
      </c>
      <c r="D122" s="2">
        <v>1180</v>
      </c>
      <c r="E122" s="2">
        <v>470</v>
      </c>
      <c r="F122" s="2">
        <v>525</v>
      </c>
      <c r="G122" s="2">
        <v>570</v>
      </c>
      <c r="H122" s="2">
        <v>618.29999999999995</v>
      </c>
      <c r="I122" s="2">
        <v>4226.6000000000004</v>
      </c>
      <c r="J122" s="2">
        <v>7619.2</v>
      </c>
      <c r="K122" s="2">
        <v>8119.3</v>
      </c>
      <c r="L122" s="2">
        <v>6712.4</v>
      </c>
      <c r="M122" s="2">
        <v>4246.6000000000004</v>
      </c>
      <c r="N122" s="2">
        <v>1753.5</v>
      </c>
    </row>
    <row r="123" spans="1:14">
      <c r="A123">
        <f t="shared" si="3"/>
        <v>2018</v>
      </c>
      <c r="B123" s="1" t="s">
        <v>122</v>
      </c>
      <c r="C123" s="2">
        <v>1158.3</v>
      </c>
      <c r="D123" s="2">
        <v>1180</v>
      </c>
      <c r="E123" s="2">
        <v>470</v>
      </c>
      <c r="F123" s="2">
        <v>532.79999999999995</v>
      </c>
      <c r="G123" s="2">
        <v>570</v>
      </c>
      <c r="H123" s="2">
        <v>620</v>
      </c>
      <c r="I123" s="2">
        <v>3794.4</v>
      </c>
      <c r="J123" s="2">
        <v>7723.4</v>
      </c>
      <c r="K123" s="2">
        <v>8202.2000000000007</v>
      </c>
      <c r="L123" s="2">
        <v>6817.2</v>
      </c>
      <c r="M123" s="2">
        <v>4321.3</v>
      </c>
      <c r="N123" s="2">
        <v>1928.9</v>
      </c>
    </row>
    <row r="124" spans="1:14">
      <c r="A124">
        <f t="shared" si="3"/>
        <v>2018</v>
      </c>
      <c r="B124" s="1" t="s">
        <v>123</v>
      </c>
      <c r="C124" s="2">
        <v>1158.3</v>
      </c>
      <c r="D124" s="2">
        <v>1180</v>
      </c>
      <c r="E124" s="2">
        <v>475</v>
      </c>
      <c r="F124" s="2">
        <v>545</v>
      </c>
      <c r="G124" s="2">
        <v>567.5</v>
      </c>
      <c r="H124" s="2">
        <v>630</v>
      </c>
      <c r="I124" s="2">
        <v>3721.2</v>
      </c>
      <c r="J124" s="2">
        <v>7663.9</v>
      </c>
      <c r="K124" s="2">
        <v>8133.8</v>
      </c>
      <c r="L124" s="2">
        <v>6716.1</v>
      </c>
      <c r="M124" s="2">
        <v>4092.1</v>
      </c>
      <c r="N124" s="2">
        <v>2059</v>
      </c>
    </row>
    <row r="125" spans="1:14">
      <c r="A125">
        <f t="shared" si="3"/>
        <v>2018</v>
      </c>
      <c r="B125" s="1" t="s">
        <v>124</v>
      </c>
      <c r="C125" s="2">
        <v>1145.5</v>
      </c>
      <c r="D125" s="2">
        <v>1180</v>
      </c>
      <c r="E125" s="2">
        <v>482.1</v>
      </c>
      <c r="F125" s="2">
        <v>560</v>
      </c>
      <c r="G125" s="2">
        <v>565</v>
      </c>
      <c r="H125" s="2">
        <v>639.29999999999995</v>
      </c>
      <c r="I125" s="2">
        <v>3661.7</v>
      </c>
      <c r="J125" s="2">
        <v>7599.2</v>
      </c>
      <c r="K125" s="2">
        <v>8077.6</v>
      </c>
      <c r="L125" s="2">
        <v>6667.9</v>
      </c>
      <c r="M125" s="2">
        <v>4162.7</v>
      </c>
      <c r="N125" s="2">
        <v>2151.4</v>
      </c>
    </row>
    <row r="126" spans="1:14">
      <c r="A126">
        <f t="shared" si="3"/>
        <v>2018</v>
      </c>
      <c r="B126" s="1" t="s">
        <v>125</v>
      </c>
      <c r="C126" s="2">
        <v>1178.5</v>
      </c>
      <c r="D126" s="2">
        <v>1180</v>
      </c>
      <c r="E126" s="2">
        <v>480</v>
      </c>
      <c r="F126" s="2">
        <v>560</v>
      </c>
      <c r="G126" s="2">
        <v>565</v>
      </c>
      <c r="H126" s="2">
        <v>635</v>
      </c>
      <c r="I126" s="2">
        <v>3769.4</v>
      </c>
      <c r="J126" s="2">
        <v>7579</v>
      </c>
      <c r="K126" s="2">
        <v>8094.1</v>
      </c>
      <c r="L126" s="2">
        <v>6626.5</v>
      </c>
      <c r="M126" s="2">
        <v>4109.3999999999996</v>
      </c>
      <c r="N126" s="2">
        <v>2234.1</v>
      </c>
    </row>
    <row r="127" spans="1:14">
      <c r="A127">
        <f t="shared" si="3"/>
        <v>2018</v>
      </c>
      <c r="B127" s="1" t="s">
        <v>126</v>
      </c>
      <c r="C127" s="2">
        <v>1197</v>
      </c>
      <c r="D127" s="2">
        <v>1180</v>
      </c>
      <c r="E127" s="2">
        <v>480</v>
      </c>
      <c r="F127" s="2">
        <v>560</v>
      </c>
      <c r="G127" s="2">
        <v>565</v>
      </c>
      <c r="H127" s="2">
        <v>635</v>
      </c>
      <c r="I127" s="2">
        <v>3889.2</v>
      </c>
      <c r="J127" s="2">
        <v>7643.3</v>
      </c>
      <c r="K127" s="2">
        <v>8144.8</v>
      </c>
      <c r="L127" s="2">
        <v>6691</v>
      </c>
      <c r="M127" s="2">
        <v>4323.7</v>
      </c>
      <c r="N127" s="2">
        <v>2181.3000000000002</v>
      </c>
    </row>
    <row r="128" spans="1:14">
      <c r="A128">
        <f t="shared" si="3"/>
        <v>2018</v>
      </c>
      <c r="B128" s="1" t="s">
        <v>127</v>
      </c>
      <c r="C128" s="2">
        <v>1194.2</v>
      </c>
      <c r="D128" s="2">
        <v>1180</v>
      </c>
      <c r="E128" s="2">
        <v>480</v>
      </c>
      <c r="F128" s="2">
        <v>558.1</v>
      </c>
      <c r="G128" s="2">
        <v>565</v>
      </c>
      <c r="H128" s="2">
        <v>640</v>
      </c>
      <c r="I128" s="2">
        <v>4321.7</v>
      </c>
      <c r="J128" s="2">
        <v>7708.3</v>
      </c>
      <c r="K128" s="2">
        <v>8224.7999999999993</v>
      </c>
      <c r="L128" s="2">
        <v>6768.1</v>
      </c>
      <c r="M128" s="2">
        <v>4484.2</v>
      </c>
      <c r="N128" s="2">
        <v>2019.2</v>
      </c>
    </row>
    <row r="129" spans="1:14">
      <c r="A129">
        <f t="shared" si="3"/>
        <v>2018</v>
      </c>
      <c r="B129" s="1" t="s">
        <v>128</v>
      </c>
      <c r="C129" s="2">
        <v>1194.2</v>
      </c>
      <c r="D129" s="2">
        <v>1180</v>
      </c>
      <c r="E129" s="2">
        <v>472.9</v>
      </c>
      <c r="F129" s="2">
        <v>551.4</v>
      </c>
      <c r="G129" s="2">
        <v>565</v>
      </c>
      <c r="H129" s="2">
        <v>632.9</v>
      </c>
      <c r="I129" s="2">
        <v>4429.2</v>
      </c>
      <c r="J129" s="2">
        <v>7793.9</v>
      </c>
      <c r="K129" s="2">
        <v>8338.5</v>
      </c>
      <c r="L129" s="2">
        <v>6830.5</v>
      </c>
      <c r="M129" s="2">
        <v>4551.3999999999996</v>
      </c>
      <c r="N129" s="2">
        <v>1906.6</v>
      </c>
    </row>
    <row r="130" spans="1:14">
      <c r="A130">
        <f t="shared" si="3"/>
        <v>2018</v>
      </c>
      <c r="B130" s="1" t="s">
        <v>129</v>
      </c>
      <c r="C130" s="2">
        <v>1194.2</v>
      </c>
      <c r="D130" s="2">
        <v>1157.5</v>
      </c>
      <c r="E130" s="2">
        <v>458.1</v>
      </c>
      <c r="F130" s="2">
        <v>520</v>
      </c>
      <c r="G130" s="2">
        <v>565</v>
      </c>
      <c r="H130" s="2">
        <v>610</v>
      </c>
      <c r="I130" s="2">
        <v>4313.5</v>
      </c>
      <c r="J130" s="2">
        <v>8021.1</v>
      </c>
      <c r="K130" s="2">
        <v>8587.9</v>
      </c>
      <c r="L130" s="2">
        <v>7058.9</v>
      </c>
      <c r="M130" s="2">
        <v>4758.3</v>
      </c>
      <c r="N130" s="2">
        <v>1994.1</v>
      </c>
    </row>
    <row r="131" spans="1:14">
      <c r="A131">
        <f t="shared" si="3"/>
        <v>2018</v>
      </c>
      <c r="B131" s="1" t="s">
        <v>130</v>
      </c>
      <c r="C131" s="2">
        <v>1190.8</v>
      </c>
      <c r="D131" s="2">
        <v>1150</v>
      </c>
      <c r="E131" s="2">
        <v>461.7</v>
      </c>
      <c r="F131" s="2">
        <v>523.29999999999995</v>
      </c>
      <c r="G131" s="2">
        <v>568.29999999999995</v>
      </c>
      <c r="H131" s="2">
        <v>616.70000000000005</v>
      </c>
      <c r="I131" s="2">
        <v>4287.1000000000004</v>
      </c>
      <c r="J131" s="2">
        <v>8192.9</v>
      </c>
      <c r="K131" s="2">
        <v>8772.6</v>
      </c>
      <c r="L131" s="2">
        <v>7242.1</v>
      </c>
      <c r="M131" s="2">
        <v>5004.6000000000004</v>
      </c>
      <c r="N131" s="2">
        <v>2172.5</v>
      </c>
    </row>
    <row r="132" spans="1:14">
      <c r="A132">
        <f t="shared" si="3"/>
        <v>2018</v>
      </c>
      <c r="B132" s="1" t="s">
        <v>131</v>
      </c>
      <c r="C132" s="2">
        <v>1190.8</v>
      </c>
      <c r="D132" s="2">
        <v>1150</v>
      </c>
      <c r="E132" s="2">
        <v>466.7</v>
      </c>
      <c r="F132" s="2">
        <v>520.6</v>
      </c>
      <c r="G132" s="2">
        <v>570</v>
      </c>
      <c r="H132" s="2">
        <v>618.9</v>
      </c>
      <c r="I132" s="2">
        <v>4193.3999999999996</v>
      </c>
      <c r="J132" s="2">
        <v>8259.7999999999993</v>
      </c>
      <c r="K132" s="2">
        <v>8837.2000000000007</v>
      </c>
      <c r="L132" s="2">
        <v>7347.6</v>
      </c>
      <c r="M132" s="2">
        <v>5073</v>
      </c>
      <c r="N132" s="2">
        <v>2373.8000000000002</v>
      </c>
    </row>
    <row r="133" spans="1:14">
      <c r="A133">
        <f t="shared" si="3"/>
        <v>2018</v>
      </c>
      <c r="B133" s="1" t="s">
        <v>132</v>
      </c>
      <c r="C133" s="2">
        <v>1181.0999999999999</v>
      </c>
      <c r="D133" s="2">
        <v>1175</v>
      </c>
      <c r="E133" s="2">
        <v>470</v>
      </c>
      <c r="F133" s="2">
        <v>520</v>
      </c>
      <c r="G133" s="2">
        <v>570</v>
      </c>
      <c r="H133" s="2">
        <v>625</v>
      </c>
      <c r="I133" s="2">
        <v>4179.2</v>
      </c>
      <c r="J133" s="2">
        <v>8553.6</v>
      </c>
      <c r="K133" s="2">
        <v>9192.5</v>
      </c>
      <c r="L133" s="2">
        <v>7604.9</v>
      </c>
      <c r="M133" s="2">
        <v>5310.4</v>
      </c>
      <c r="N133" s="2">
        <v>2481.8000000000002</v>
      </c>
    </row>
    <row r="134" spans="1:14">
      <c r="A134">
        <f t="shared" ref="A134:A197" si="4">YEAR(B134)</f>
        <v>2018</v>
      </c>
      <c r="B134" s="1" t="s">
        <v>133</v>
      </c>
      <c r="C134" s="2">
        <v>1173.7</v>
      </c>
      <c r="D134" s="2">
        <v>1187.5</v>
      </c>
      <c r="E134" s="2">
        <v>470</v>
      </c>
      <c r="F134" s="2">
        <v>523.1</v>
      </c>
      <c r="G134" s="2">
        <v>570</v>
      </c>
      <c r="H134" s="2">
        <v>629.4</v>
      </c>
      <c r="I134" s="2">
        <v>4390.3</v>
      </c>
      <c r="J134" s="2">
        <v>8780</v>
      </c>
      <c r="K134" s="2">
        <v>9435.2999999999993</v>
      </c>
      <c r="L134" s="2">
        <v>7827.1</v>
      </c>
      <c r="M134" s="2">
        <v>5506.9</v>
      </c>
      <c r="N134" s="2">
        <v>2463</v>
      </c>
    </row>
    <row r="135" spans="1:14">
      <c r="A135">
        <f t="shared" si="4"/>
        <v>2018</v>
      </c>
      <c r="B135" s="1" t="s">
        <v>134</v>
      </c>
      <c r="C135" s="2">
        <v>1173.3</v>
      </c>
      <c r="D135" s="2">
        <v>1210</v>
      </c>
      <c r="E135" s="2">
        <v>470</v>
      </c>
      <c r="F135" s="2">
        <v>520</v>
      </c>
      <c r="G135" s="2">
        <v>570</v>
      </c>
      <c r="H135" s="2">
        <v>630</v>
      </c>
      <c r="I135" s="2">
        <v>4513.1000000000004</v>
      </c>
      <c r="J135" s="2">
        <v>8871.2000000000007</v>
      </c>
      <c r="K135" s="2">
        <v>9519.1</v>
      </c>
      <c r="L135" s="2">
        <v>7917.9</v>
      </c>
      <c r="M135" s="2">
        <v>5491.6</v>
      </c>
      <c r="N135" s="2">
        <v>2358.8000000000002</v>
      </c>
    </row>
    <row r="136" spans="1:14">
      <c r="A136">
        <f t="shared" si="4"/>
        <v>2018</v>
      </c>
      <c r="B136" s="1" t="s">
        <v>135</v>
      </c>
      <c r="C136" s="2">
        <v>1185</v>
      </c>
      <c r="D136" s="2">
        <v>1210</v>
      </c>
      <c r="E136" s="2">
        <v>473.3</v>
      </c>
      <c r="F136" s="2">
        <v>525</v>
      </c>
      <c r="G136" s="2">
        <v>570</v>
      </c>
      <c r="H136" s="2">
        <v>633.29999999999995</v>
      </c>
      <c r="I136" s="2">
        <v>4457.5</v>
      </c>
      <c r="J136" s="2">
        <v>8945.2000000000007</v>
      </c>
      <c r="K136" s="2">
        <v>9604.7000000000007</v>
      </c>
      <c r="L136" s="2">
        <v>8090.5</v>
      </c>
      <c r="M136" s="2">
        <v>5615.6</v>
      </c>
      <c r="N136" s="2">
        <v>2255.8000000000002</v>
      </c>
    </row>
    <row r="137" spans="1:14">
      <c r="A137">
        <f t="shared" si="4"/>
        <v>2018</v>
      </c>
      <c r="B137" s="1" t="s">
        <v>136</v>
      </c>
      <c r="C137" s="2">
        <v>1204.5</v>
      </c>
      <c r="D137" s="2">
        <v>1211.4000000000001</v>
      </c>
      <c r="E137" s="2">
        <v>480</v>
      </c>
      <c r="F137" s="2">
        <v>537.1</v>
      </c>
      <c r="G137" s="2">
        <v>570</v>
      </c>
      <c r="H137" s="2">
        <v>642.1</v>
      </c>
      <c r="I137" s="2">
        <v>4477.5</v>
      </c>
      <c r="J137" s="2">
        <v>8882.2999999999993</v>
      </c>
      <c r="K137" s="2">
        <v>9520.4</v>
      </c>
      <c r="L137" s="2">
        <v>8089.3</v>
      </c>
      <c r="M137" s="2">
        <v>5445.5</v>
      </c>
      <c r="N137" s="2">
        <v>2293.6</v>
      </c>
    </row>
    <row r="138" spans="1:14">
      <c r="A138">
        <f t="shared" si="4"/>
        <v>2018</v>
      </c>
      <c r="B138" s="1" t="s">
        <v>137</v>
      </c>
      <c r="C138" s="2">
        <v>1198.3</v>
      </c>
      <c r="D138" s="2">
        <v>1228.5999999999999</v>
      </c>
      <c r="E138" s="2">
        <v>480</v>
      </c>
      <c r="F138" s="2">
        <v>540</v>
      </c>
      <c r="G138" s="2">
        <v>570</v>
      </c>
      <c r="H138" s="2">
        <v>645</v>
      </c>
      <c r="I138" s="2">
        <v>4548.3999999999996</v>
      </c>
      <c r="J138" s="2">
        <v>8709.7000000000007</v>
      </c>
      <c r="K138" s="2">
        <v>9297.5</v>
      </c>
      <c r="L138" s="2">
        <v>7989.9</v>
      </c>
      <c r="M138" s="2">
        <v>4986.8999999999996</v>
      </c>
      <c r="N138" s="2">
        <v>2375.4</v>
      </c>
    </row>
    <row r="139" spans="1:14">
      <c r="A139">
        <f t="shared" si="4"/>
        <v>2018</v>
      </c>
      <c r="B139" s="1" t="s">
        <v>138</v>
      </c>
      <c r="C139" s="2">
        <v>1218.8</v>
      </c>
      <c r="D139" s="2">
        <v>1350</v>
      </c>
      <c r="E139" s="2">
        <v>480</v>
      </c>
      <c r="F139" s="2">
        <v>540</v>
      </c>
      <c r="G139" s="2">
        <v>570</v>
      </c>
      <c r="H139" s="2">
        <v>640</v>
      </c>
      <c r="I139" s="2">
        <v>4543.8</v>
      </c>
      <c r="J139" s="2">
        <v>8217.2000000000007</v>
      </c>
      <c r="K139" s="2">
        <v>8741.6</v>
      </c>
      <c r="L139" s="2">
        <v>7618.8</v>
      </c>
      <c r="M139" s="2">
        <v>4546.8</v>
      </c>
      <c r="N139" s="2">
        <v>2492.1999999999998</v>
      </c>
    </row>
    <row r="140" spans="1:14">
      <c r="A140">
        <f t="shared" si="4"/>
        <v>2018</v>
      </c>
      <c r="B140" s="1" t="s">
        <v>139</v>
      </c>
      <c r="C140" s="2">
        <v>1225</v>
      </c>
      <c r="D140" s="2">
        <v>1350</v>
      </c>
      <c r="E140" s="2">
        <v>480</v>
      </c>
      <c r="F140" s="2">
        <v>540</v>
      </c>
      <c r="G140" s="2">
        <v>570</v>
      </c>
      <c r="H140" s="2">
        <v>640</v>
      </c>
      <c r="I140" s="2">
        <v>4482.5</v>
      </c>
      <c r="J140" s="2">
        <v>7734.5</v>
      </c>
      <c r="K140" s="2">
        <v>8202.2000000000007</v>
      </c>
      <c r="L140" s="2">
        <v>7214.3</v>
      </c>
      <c r="M140" s="2">
        <v>4193.3</v>
      </c>
      <c r="N140" s="2">
        <v>2520.8000000000002</v>
      </c>
    </row>
    <row r="141" spans="1:14">
      <c r="A141">
        <f t="shared" si="4"/>
        <v>2018</v>
      </c>
      <c r="B141" s="1" t="s">
        <v>140</v>
      </c>
      <c r="C141" s="2">
        <v>1225</v>
      </c>
      <c r="D141" s="2">
        <v>1350</v>
      </c>
      <c r="E141" s="2">
        <v>476.9</v>
      </c>
      <c r="F141" s="2">
        <v>540</v>
      </c>
      <c r="G141" s="2">
        <v>570</v>
      </c>
      <c r="H141" s="2">
        <v>640</v>
      </c>
      <c r="I141" s="2">
        <v>4486.8</v>
      </c>
      <c r="J141" s="2">
        <v>7263.4</v>
      </c>
      <c r="K141" s="2">
        <v>7689.4</v>
      </c>
      <c r="L141" s="2">
        <v>6695.6</v>
      </c>
      <c r="M141" s="2">
        <v>4061.4</v>
      </c>
      <c r="N141" s="2">
        <v>2300.9</v>
      </c>
    </row>
    <row r="142" spans="1:14">
      <c r="A142">
        <f t="shared" si="4"/>
        <v>2018</v>
      </c>
      <c r="B142" s="1" t="s">
        <v>141</v>
      </c>
      <c r="C142" s="2">
        <v>1221.9000000000001</v>
      </c>
      <c r="D142" s="2">
        <v>1350</v>
      </c>
      <c r="E142" s="2">
        <v>480</v>
      </c>
      <c r="F142" s="2">
        <v>540</v>
      </c>
      <c r="G142" s="2">
        <v>570</v>
      </c>
      <c r="H142" s="2">
        <v>640</v>
      </c>
      <c r="I142" s="2">
        <v>4314.7</v>
      </c>
      <c r="J142" s="2">
        <v>7071.3</v>
      </c>
      <c r="K142" s="2">
        <v>7468.1</v>
      </c>
      <c r="L142" s="2">
        <v>6282.7</v>
      </c>
      <c r="M142" s="2">
        <v>4147.6000000000004</v>
      </c>
      <c r="N142" s="2">
        <v>2081.4</v>
      </c>
    </row>
    <row r="143" spans="1:14">
      <c r="A143">
        <f t="shared" si="4"/>
        <v>2018</v>
      </c>
      <c r="B143" s="1" t="s">
        <v>142</v>
      </c>
      <c r="C143" s="2">
        <v>1206.7</v>
      </c>
      <c r="D143" s="2">
        <v>1350</v>
      </c>
      <c r="E143" s="2">
        <v>477.5</v>
      </c>
      <c r="F143" s="2">
        <v>537.5</v>
      </c>
      <c r="G143" s="2">
        <v>570</v>
      </c>
      <c r="H143" s="2">
        <v>637.5</v>
      </c>
      <c r="I143" s="2">
        <v>5233.1000000000004</v>
      </c>
      <c r="J143" s="2">
        <v>7137.1</v>
      </c>
      <c r="K143" s="2">
        <v>7448.6</v>
      </c>
      <c r="L143" s="2">
        <v>6256.6</v>
      </c>
      <c r="M143" s="2">
        <v>4368.8999999999996</v>
      </c>
      <c r="N143" s="2">
        <v>2078.3000000000002</v>
      </c>
    </row>
    <row r="144" spans="1:14">
      <c r="A144">
        <f t="shared" si="4"/>
        <v>2018</v>
      </c>
      <c r="B144" s="1" t="s">
        <v>143</v>
      </c>
      <c r="C144" s="2">
        <v>1206.7</v>
      </c>
      <c r="D144" s="2">
        <v>1350</v>
      </c>
      <c r="E144" s="2">
        <v>465</v>
      </c>
      <c r="F144" s="2">
        <v>522.5</v>
      </c>
      <c r="G144" s="2">
        <v>570</v>
      </c>
      <c r="H144" s="2">
        <v>625</v>
      </c>
      <c r="I144" s="2">
        <v>5150.3</v>
      </c>
      <c r="J144" s="2">
        <v>6988.5</v>
      </c>
      <c r="K144" s="2">
        <v>7287.5</v>
      </c>
      <c r="L144" s="2">
        <v>6023.8</v>
      </c>
      <c r="M144" s="2">
        <v>3969.5</v>
      </c>
      <c r="N144" s="2">
        <v>2035.8</v>
      </c>
    </row>
    <row r="145" spans="1:14">
      <c r="A145">
        <f t="shared" si="4"/>
        <v>2019</v>
      </c>
      <c r="B145" s="1" t="s">
        <v>144</v>
      </c>
      <c r="C145" s="2">
        <v>1194.3</v>
      </c>
      <c r="D145" s="2">
        <v>1350</v>
      </c>
      <c r="E145" s="2">
        <v>460</v>
      </c>
      <c r="F145" s="2">
        <v>515</v>
      </c>
      <c r="G145" s="2">
        <v>570</v>
      </c>
      <c r="H145" s="2">
        <v>621.4</v>
      </c>
      <c r="I145" s="2">
        <v>5373.8</v>
      </c>
      <c r="J145" s="2">
        <v>6938.9</v>
      </c>
      <c r="K145" s="2">
        <v>7235.5</v>
      </c>
      <c r="L145" s="2">
        <v>5839.3</v>
      </c>
      <c r="M145" s="2">
        <v>4171.3</v>
      </c>
      <c r="N145" s="2">
        <v>1926.3</v>
      </c>
    </row>
    <row r="146" spans="1:14">
      <c r="A146">
        <f t="shared" si="4"/>
        <v>2019</v>
      </c>
      <c r="B146" s="1" t="s">
        <v>145</v>
      </c>
      <c r="C146" s="2">
        <v>1155.3</v>
      </c>
      <c r="D146" s="2">
        <v>1350</v>
      </c>
      <c r="E146" s="2">
        <v>460</v>
      </c>
      <c r="F146" s="2">
        <v>515</v>
      </c>
      <c r="G146" s="2">
        <v>570</v>
      </c>
      <c r="H146" s="2">
        <v>625</v>
      </c>
      <c r="I146" s="2">
        <v>5340.1</v>
      </c>
      <c r="J146" s="2">
        <v>7050.2</v>
      </c>
      <c r="K146" s="2">
        <v>7339.7</v>
      </c>
      <c r="L146" s="2">
        <v>5915.3</v>
      </c>
      <c r="M146" s="2">
        <v>4112.3</v>
      </c>
      <c r="N146" s="2">
        <v>1868.9</v>
      </c>
    </row>
    <row r="147" spans="1:14">
      <c r="A147">
        <f t="shared" si="4"/>
        <v>2019</v>
      </c>
      <c r="B147" s="1" t="s">
        <v>146</v>
      </c>
      <c r="C147" s="2">
        <v>1146.7</v>
      </c>
      <c r="D147" s="2">
        <v>1350</v>
      </c>
      <c r="E147" s="2">
        <v>459.4</v>
      </c>
      <c r="F147" s="2">
        <v>514.4</v>
      </c>
      <c r="G147" s="2">
        <v>570</v>
      </c>
      <c r="H147" s="2">
        <v>624.4</v>
      </c>
      <c r="I147" s="2">
        <v>4796.5</v>
      </c>
      <c r="J147" s="2">
        <v>7042.6</v>
      </c>
      <c r="K147" s="2">
        <v>7338.5</v>
      </c>
      <c r="L147" s="2">
        <v>5955.7</v>
      </c>
      <c r="M147" s="2">
        <v>3938.6</v>
      </c>
      <c r="N147" s="2">
        <v>1867.5</v>
      </c>
    </row>
    <row r="148" spans="1:14">
      <c r="A148">
        <f t="shared" si="4"/>
        <v>2019</v>
      </c>
      <c r="B148" s="1" t="s">
        <v>147</v>
      </c>
      <c r="C148" s="2">
        <v>1146.7</v>
      </c>
      <c r="D148" s="2">
        <v>1350</v>
      </c>
      <c r="E148" s="2">
        <v>456.3</v>
      </c>
      <c r="F148" s="2">
        <v>511.3</v>
      </c>
      <c r="G148" s="2">
        <v>570.6</v>
      </c>
      <c r="H148" s="2">
        <v>620</v>
      </c>
      <c r="I148" s="2">
        <v>4336</v>
      </c>
      <c r="J148" s="2">
        <v>7085.5</v>
      </c>
      <c r="K148" s="2">
        <v>7380.3</v>
      </c>
      <c r="L148" s="2">
        <v>5957.6</v>
      </c>
      <c r="M148" s="2">
        <v>3922.4</v>
      </c>
      <c r="N148" s="2">
        <v>1908.3</v>
      </c>
    </row>
    <row r="149" spans="1:14">
      <c r="A149">
        <f t="shared" si="4"/>
        <v>2019</v>
      </c>
      <c r="B149" s="1" t="s">
        <v>148</v>
      </c>
      <c r="C149" s="2">
        <v>1146.7</v>
      </c>
      <c r="D149" s="2">
        <v>1350</v>
      </c>
      <c r="E149" s="2">
        <v>465</v>
      </c>
      <c r="F149" s="2">
        <v>520</v>
      </c>
      <c r="G149" s="2">
        <v>575</v>
      </c>
      <c r="H149" s="2">
        <v>620</v>
      </c>
      <c r="I149" s="2">
        <v>4568.2</v>
      </c>
      <c r="J149" s="2">
        <v>7134.6</v>
      </c>
      <c r="K149" s="2">
        <v>7420.4</v>
      </c>
      <c r="L149" s="2">
        <v>6211.7</v>
      </c>
      <c r="M149" s="2">
        <v>3886.7</v>
      </c>
      <c r="N149" s="2">
        <v>1970.8</v>
      </c>
    </row>
    <row r="150" spans="1:14">
      <c r="A150">
        <f t="shared" si="4"/>
        <v>2019</v>
      </c>
      <c r="B150" s="1" t="s">
        <v>149</v>
      </c>
      <c r="C150" s="2">
        <v>1138.3</v>
      </c>
      <c r="D150" s="2">
        <v>1350</v>
      </c>
      <c r="E150" s="2">
        <v>470</v>
      </c>
      <c r="F150" s="2">
        <v>522.5</v>
      </c>
      <c r="G150" s="2">
        <v>577.5</v>
      </c>
      <c r="H150" s="2">
        <v>622.5</v>
      </c>
      <c r="I150" s="2">
        <v>4415.8999999999996</v>
      </c>
      <c r="J150" s="2">
        <v>7153.9</v>
      </c>
      <c r="K150" s="2">
        <v>7413.8</v>
      </c>
      <c r="L150" s="2">
        <v>6332.5</v>
      </c>
      <c r="M150" s="2">
        <v>4003.6</v>
      </c>
      <c r="N150" s="2">
        <v>1973.9</v>
      </c>
    </row>
    <row r="151" spans="1:14">
      <c r="A151">
        <f t="shared" si="4"/>
        <v>2019</v>
      </c>
      <c r="B151" s="1" t="s">
        <v>150</v>
      </c>
      <c r="C151" s="2">
        <v>1141.7</v>
      </c>
      <c r="D151" s="2">
        <v>1350</v>
      </c>
      <c r="E151" s="2">
        <v>474.4</v>
      </c>
      <c r="F151" s="2">
        <v>525</v>
      </c>
      <c r="G151" s="2">
        <v>580</v>
      </c>
      <c r="H151" s="2">
        <v>625</v>
      </c>
      <c r="I151" s="2">
        <v>4322</v>
      </c>
      <c r="J151" s="2">
        <v>7065.4</v>
      </c>
      <c r="K151" s="2">
        <v>7352.9</v>
      </c>
      <c r="L151" s="2">
        <v>6303.9</v>
      </c>
      <c r="M151" s="2">
        <v>3921</v>
      </c>
      <c r="N151" s="2">
        <v>1905.4</v>
      </c>
    </row>
    <row r="152" spans="1:14">
      <c r="A152">
        <f t="shared" si="4"/>
        <v>2019</v>
      </c>
      <c r="B152" s="1" t="s">
        <v>151</v>
      </c>
      <c r="C152" s="2">
        <v>1131.2</v>
      </c>
      <c r="D152" s="2">
        <v>1350</v>
      </c>
      <c r="E152" s="2">
        <v>467.9</v>
      </c>
      <c r="F152" s="2">
        <v>522.9</v>
      </c>
      <c r="G152" s="2">
        <v>580</v>
      </c>
      <c r="H152" s="2">
        <v>622.9</v>
      </c>
      <c r="I152" s="2">
        <v>4158.8999999999996</v>
      </c>
      <c r="J152" s="2">
        <v>7052.4</v>
      </c>
      <c r="K152" s="2">
        <v>7353.8</v>
      </c>
      <c r="L152" s="2">
        <v>6314.5</v>
      </c>
      <c r="M152" s="2">
        <v>3987.2</v>
      </c>
      <c r="N152" s="2">
        <v>1785.8</v>
      </c>
    </row>
    <row r="153" spans="1:14">
      <c r="A153">
        <f t="shared" si="4"/>
        <v>2019</v>
      </c>
      <c r="B153" s="1" t="s">
        <v>152</v>
      </c>
      <c r="C153" s="2">
        <v>1116</v>
      </c>
      <c r="D153" s="2">
        <v>1350</v>
      </c>
      <c r="E153" s="2">
        <v>465</v>
      </c>
      <c r="F153" s="2">
        <v>520</v>
      </c>
      <c r="G153" s="2">
        <v>580</v>
      </c>
      <c r="H153" s="2">
        <v>620</v>
      </c>
      <c r="I153" s="2">
        <v>4025.4</v>
      </c>
      <c r="J153" s="2">
        <v>7045.5</v>
      </c>
      <c r="K153" s="2">
        <v>7318.9</v>
      </c>
      <c r="L153" s="2">
        <v>6369.7</v>
      </c>
      <c r="M153" s="2">
        <v>4178</v>
      </c>
      <c r="N153" s="2">
        <v>1734.5</v>
      </c>
    </row>
    <row r="154" spans="1:14">
      <c r="A154">
        <f t="shared" si="4"/>
        <v>2019</v>
      </c>
      <c r="B154" s="1" t="s">
        <v>153</v>
      </c>
      <c r="C154" s="2">
        <v>1090</v>
      </c>
      <c r="D154" s="2">
        <v>1350</v>
      </c>
      <c r="E154" s="2">
        <v>467.1</v>
      </c>
      <c r="F154" s="2">
        <v>520</v>
      </c>
      <c r="G154" s="2">
        <v>580</v>
      </c>
      <c r="H154" s="2">
        <v>620</v>
      </c>
      <c r="I154" s="2">
        <v>3898</v>
      </c>
      <c r="J154" s="2">
        <v>7070.2</v>
      </c>
      <c r="K154" s="2">
        <v>7336.4</v>
      </c>
      <c r="L154" s="2">
        <v>6470.5</v>
      </c>
      <c r="M154" s="2">
        <v>4313.8999999999996</v>
      </c>
      <c r="N154" s="2">
        <v>1731.5</v>
      </c>
    </row>
    <row r="155" spans="1:14">
      <c r="A155">
        <f t="shared" si="4"/>
        <v>2019</v>
      </c>
      <c r="B155" s="1" t="s">
        <v>154</v>
      </c>
      <c r="C155" s="2">
        <v>1090</v>
      </c>
      <c r="D155" s="2">
        <v>1350</v>
      </c>
      <c r="E155" s="2">
        <v>466.7</v>
      </c>
      <c r="F155" s="2">
        <v>516.70000000000005</v>
      </c>
      <c r="G155" s="2">
        <v>580</v>
      </c>
      <c r="H155" s="2">
        <v>616.70000000000005</v>
      </c>
      <c r="I155" s="2">
        <v>3800.6</v>
      </c>
      <c r="J155" s="2">
        <v>7080.7</v>
      </c>
      <c r="K155" s="2">
        <v>7349</v>
      </c>
      <c r="L155" s="2">
        <v>6568.6</v>
      </c>
      <c r="M155" s="2">
        <v>4441.8</v>
      </c>
      <c r="N155" s="2">
        <v>1764.5</v>
      </c>
    </row>
    <row r="156" spans="1:14">
      <c r="A156">
        <f t="shared" si="4"/>
        <v>2019</v>
      </c>
      <c r="B156" s="1" t="s">
        <v>155</v>
      </c>
      <c r="C156" s="2">
        <v>1093.3</v>
      </c>
      <c r="D156" s="2">
        <v>1350</v>
      </c>
      <c r="E156" s="2">
        <v>462</v>
      </c>
      <c r="F156" s="2">
        <v>515</v>
      </c>
      <c r="G156" s="2">
        <v>580</v>
      </c>
      <c r="H156" s="2">
        <v>615</v>
      </c>
      <c r="I156" s="2">
        <v>3682.4</v>
      </c>
      <c r="J156" s="2">
        <v>7002.5</v>
      </c>
      <c r="K156" s="2">
        <v>7278.8</v>
      </c>
      <c r="L156" s="2">
        <v>6542.6</v>
      </c>
      <c r="M156" s="2">
        <v>4382</v>
      </c>
      <c r="N156" s="2">
        <v>1848.8</v>
      </c>
    </row>
    <row r="157" spans="1:14">
      <c r="A157">
        <f t="shared" si="4"/>
        <v>2019</v>
      </c>
      <c r="B157" s="1" t="s">
        <v>156</v>
      </c>
      <c r="C157" s="2">
        <v>1090</v>
      </c>
      <c r="D157" s="2">
        <v>1350</v>
      </c>
      <c r="E157" s="2">
        <v>463.3</v>
      </c>
      <c r="F157" s="2">
        <v>518.29999999999995</v>
      </c>
      <c r="G157" s="2">
        <v>580</v>
      </c>
      <c r="H157" s="2">
        <v>615</v>
      </c>
      <c r="I157" s="2">
        <v>3720.7</v>
      </c>
      <c r="J157" s="2">
        <v>6885.2</v>
      </c>
      <c r="K157" s="2">
        <v>7171.7</v>
      </c>
      <c r="L157" s="2">
        <v>6521.4</v>
      </c>
      <c r="M157" s="2">
        <v>4256.3999999999996</v>
      </c>
      <c r="N157" s="2">
        <v>1935.8</v>
      </c>
    </row>
    <row r="158" spans="1:14">
      <c r="A158">
        <f t="shared" si="4"/>
        <v>2019</v>
      </c>
      <c r="B158" s="1" t="s">
        <v>157</v>
      </c>
      <c r="C158" s="2">
        <v>1088.3</v>
      </c>
      <c r="D158" s="2">
        <v>1350</v>
      </c>
      <c r="E158" s="2">
        <v>463.8</v>
      </c>
      <c r="F158" s="2">
        <v>515.6</v>
      </c>
      <c r="G158" s="2">
        <v>580</v>
      </c>
      <c r="H158" s="2">
        <v>615</v>
      </c>
      <c r="I158" s="2">
        <v>3742.4</v>
      </c>
      <c r="J158" s="2">
        <v>6777</v>
      </c>
      <c r="K158" s="2">
        <v>7082.3</v>
      </c>
      <c r="L158" s="2">
        <v>6510.1</v>
      </c>
      <c r="M158" s="2">
        <v>4044.7</v>
      </c>
      <c r="N158" s="2">
        <v>2030.4</v>
      </c>
    </row>
    <row r="159" spans="1:14">
      <c r="A159">
        <f t="shared" si="4"/>
        <v>2019</v>
      </c>
      <c r="B159" s="1" t="s">
        <v>158</v>
      </c>
      <c r="C159" s="2">
        <v>1098.3</v>
      </c>
      <c r="D159" s="2">
        <v>1356</v>
      </c>
      <c r="E159" s="2">
        <v>457</v>
      </c>
      <c r="F159" s="2">
        <v>512</v>
      </c>
      <c r="G159" s="2">
        <v>580</v>
      </c>
      <c r="H159" s="2">
        <v>612</v>
      </c>
      <c r="I159" s="2">
        <v>3702.3</v>
      </c>
      <c r="J159" s="2">
        <v>6483.8</v>
      </c>
      <c r="K159" s="2">
        <v>6773.3</v>
      </c>
      <c r="L159" s="2">
        <v>6369.9</v>
      </c>
      <c r="M159" s="2">
        <v>3586.8</v>
      </c>
      <c r="N159" s="2">
        <v>2035.8</v>
      </c>
    </row>
    <row r="160" spans="1:14">
      <c r="A160">
        <f t="shared" si="4"/>
        <v>2019</v>
      </c>
      <c r="B160" s="1" t="s">
        <v>159</v>
      </c>
      <c r="C160" s="2">
        <v>1098.3</v>
      </c>
      <c r="D160" s="2">
        <v>1380</v>
      </c>
      <c r="E160" s="2">
        <v>455.6</v>
      </c>
      <c r="F160" s="2">
        <v>510</v>
      </c>
      <c r="G160" s="2">
        <v>580</v>
      </c>
      <c r="H160" s="2">
        <v>605.6</v>
      </c>
      <c r="I160" s="2">
        <v>3641</v>
      </c>
      <c r="J160" s="2">
        <v>6229.3</v>
      </c>
      <c r="K160" s="2">
        <v>6505</v>
      </c>
      <c r="L160" s="2">
        <v>6214.7</v>
      </c>
      <c r="M160" s="2">
        <v>3585.8</v>
      </c>
      <c r="N160" s="2">
        <v>2015.8</v>
      </c>
    </row>
    <row r="161" spans="1:14">
      <c r="A161">
        <f t="shared" si="4"/>
        <v>2019</v>
      </c>
      <c r="B161" s="1" t="s">
        <v>160</v>
      </c>
      <c r="C161" s="2">
        <v>1098.3</v>
      </c>
      <c r="D161" s="2">
        <v>1380</v>
      </c>
      <c r="E161" s="2">
        <v>460</v>
      </c>
      <c r="F161" s="2">
        <v>512.5</v>
      </c>
      <c r="G161" s="2">
        <v>580</v>
      </c>
      <c r="H161" s="2">
        <v>605</v>
      </c>
      <c r="I161" s="2">
        <v>3533.3</v>
      </c>
      <c r="J161" s="2">
        <v>6219.5</v>
      </c>
      <c r="K161" s="2">
        <v>6489.8</v>
      </c>
      <c r="L161" s="2">
        <v>6350.8</v>
      </c>
      <c r="M161" s="2">
        <v>3619.6</v>
      </c>
      <c r="N161" s="2">
        <v>1912.4</v>
      </c>
    </row>
    <row r="162" spans="1:14">
      <c r="A162">
        <f t="shared" si="4"/>
        <v>2019</v>
      </c>
      <c r="B162" s="1" t="s">
        <v>161</v>
      </c>
      <c r="C162" s="2">
        <v>1105.8</v>
      </c>
      <c r="D162" s="2">
        <v>1380</v>
      </c>
      <c r="E162" s="2">
        <v>463.8</v>
      </c>
      <c r="F162" s="2">
        <v>518.79999999999995</v>
      </c>
      <c r="G162" s="2">
        <v>580</v>
      </c>
      <c r="H162" s="2">
        <v>605</v>
      </c>
      <c r="I162" s="2">
        <v>3488.4</v>
      </c>
      <c r="J162" s="2">
        <v>6276.1</v>
      </c>
      <c r="K162" s="2">
        <v>6548.5</v>
      </c>
      <c r="L162" s="2">
        <v>6546.2</v>
      </c>
      <c r="M162" s="2">
        <v>3497.1</v>
      </c>
      <c r="N162" s="2">
        <v>1779.5</v>
      </c>
    </row>
    <row r="163" spans="1:14">
      <c r="A163">
        <f t="shared" si="4"/>
        <v>2019</v>
      </c>
      <c r="B163" s="1" t="s">
        <v>162</v>
      </c>
      <c r="C163" s="2">
        <v>1105.8</v>
      </c>
      <c r="D163" s="2">
        <v>1380</v>
      </c>
      <c r="E163" s="2">
        <v>462.9</v>
      </c>
      <c r="F163" s="2">
        <v>517.9</v>
      </c>
      <c r="G163" s="2">
        <v>577.9</v>
      </c>
      <c r="H163" s="2">
        <v>605</v>
      </c>
      <c r="I163" s="2">
        <v>3505</v>
      </c>
      <c r="J163" s="2">
        <v>6512.8</v>
      </c>
      <c r="K163" s="2">
        <v>6836.4</v>
      </c>
      <c r="L163" s="2">
        <v>6717.4</v>
      </c>
      <c r="M163" s="2">
        <v>3521.3</v>
      </c>
      <c r="N163" s="2">
        <v>1744.3</v>
      </c>
    </row>
    <row r="164" spans="1:14">
      <c r="A164">
        <f t="shared" si="4"/>
        <v>2019</v>
      </c>
      <c r="B164" s="1" t="s">
        <v>163</v>
      </c>
      <c r="C164" s="2">
        <v>1091.5</v>
      </c>
      <c r="D164" s="2">
        <v>1380</v>
      </c>
      <c r="E164" s="2">
        <v>456.4</v>
      </c>
      <c r="F164" s="2">
        <v>511.4</v>
      </c>
      <c r="G164" s="2">
        <v>575</v>
      </c>
      <c r="H164" s="2">
        <v>605</v>
      </c>
      <c r="I164" s="2">
        <v>3477.9</v>
      </c>
      <c r="J164" s="2">
        <v>6594.5</v>
      </c>
      <c r="K164" s="2">
        <v>6923.6</v>
      </c>
      <c r="L164" s="2">
        <v>6756.6</v>
      </c>
      <c r="M164" s="2">
        <v>3429.9</v>
      </c>
      <c r="N164" s="2">
        <v>1816.5</v>
      </c>
    </row>
    <row r="165" spans="1:14">
      <c r="A165">
        <f t="shared" si="4"/>
        <v>2019</v>
      </c>
      <c r="B165" s="1" t="s">
        <v>164</v>
      </c>
      <c r="C165" s="2">
        <v>1086.8</v>
      </c>
      <c r="D165" s="2">
        <v>1368.6</v>
      </c>
      <c r="E165" s="2">
        <v>455</v>
      </c>
      <c r="F165" s="2">
        <v>510</v>
      </c>
      <c r="G165" s="2">
        <v>575</v>
      </c>
      <c r="H165" s="2">
        <v>605</v>
      </c>
      <c r="I165" s="2">
        <v>3388.5</v>
      </c>
      <c r="J165" s="2">
        <v>6667.7</v>
      </c>
      <c r="K165" s="2">
        <v>6995.5</v>
      </c>
      <c r="L165" s="2">
        <v>6733.5</v>
      </c>
      <c r="M165" s="2">
        <v>3376.3</v>
      </c>
      <c r="N165" s="2">
        <v>1845</v>
      </c>
    </row>
    <row r="166" spans="1:14">
      <c r="A166">
        <f t="shared" si="4"/>
        <v>2019</v>
      </c>
      <c r="B166" s="1" t="s">
        <v>165</v>
      </c>
      <c r="C166" s="2">
        <v>1083.7</v>
      </c>
      <c r="D166" s="2">
        <v>1300</v>
      </c>
      <c r="E166" s="2">
        <v>455</v>
      </c>
      <c r="F166" s="2">
        <v>510</v>
      </c>
      <c r="G166" s="2">
        <v>575</v>
      </c>
      <c r="H166" s="2">
        <v>605</v>
      </c>
      <c r="I166" s="2">
        <v>3345.1</v>
      </c>
      <c r="J166" s="2">
        <v>6739.4</v>
      </c>
      <c r="K166" s="2">
        <v>7063.5</v>
      </c>
      <c r="L166" s="2">
        <v>6700.1</v>
      </c>
      <c r="M166" s="2">
        <v>3428.2</v>
      </c>
      <c r="N166" s="2">
        <v>1919.3</v>
      </c>
    </row>
    <row r="167" spans="1:14">
      <c r="A167">
        <f t="shared" si="4"/>
        <v>2019</v>
      </c>
      <c r="B167" s="1" t="s">
        <v>166</v>
      </c>
      <c r="C167" s="2">
        <v>1079.8</v>
      </c>
      <c r="D167" s="2">
        <v>1300</v>
      </c>
      <c r="E167" s="2">
        <v>455</v>
      </c>
      <c r="F167" s="2">
        <v>510</v>
      </c>
      <c r="G167" s="2">
        <v>575</v>
      </c>
      <c r="H167" s="2">
        <v>605</v>
      </c>
      <c r="I167" s="2">
        <v>3315.6</v>
      </c>
      <c r="J167" s="2">
        <v>6792.7</v>
      </c>
      <c r="K167" s="2">
        <v>7109</v>
      </c>
      <c r="L167" s="2">
        <v>6658.3</v>
      </c>
      <c r="M167" s="2">
        <v>3443.1</v>
      </c>
      <c r="N167" s="2">
        <v>1879.2</v>
      </c>
    </row>
    <row r="168" spans="1:14">
      <c r="A168">
        <f t="shared" si="4"/>
        <v>2019</v>
      </c>
      <c r="B168" s="1" t="s">
        <v>167</v>
      </c>
      <c r="C168" s="2">
        <v>1059.5999999999999</v>
      </c>
      <c r="D168" s="2">
        <v>1278.5999999999999</v>
      </c>
      <c r="E168" s="2">
        <v>455</v>
      </c>
      <c r="F168" s="2">
        <v>510</v>
      </c>
      <c r="G168" s="2">
        <v>575</v>
      </c>
      <c r="H168" s="2">
        <v>605</v>
      </c>
      <c r="I168" s="2">
        <v>3289.8</v>
      </c>
      <c r="J168" s="2">
        <v>6965.9</v>
      </c>
      <c r="K168" s="2">
        <v>7274.4</v>
      </c>
      <c r="L168" s="2">
        <v>6739.7</v>
      </c>
      <c r="M168" s="2">
        <v>3539</v>
      </c>
      <c r="N168" s="2">
        <v>1741.5</v>
      </c>
    </row>
    <row r="169" spans="1:14">
      <c r="A169">
        <f t="shared" si="4"/>
        <v>2019</v>
      </c>
      <c r="B169" s="1" t="s">
        <v>168</v>
      </c>
      <c r="C169" s="2">
        <v>1049.2</v>
      </c>
      <c r="D169" s="2">
        <v>1250</v>
      </c>
      <c r="E169" s="2">
        <v>455</v>
      </c>
      <c r="F169" s="2">
        <v>510</v>
      </c>
      <c r="G169" s="2">
        <v>575</v>
      </c>
      <c r="H169" s="2">
        <v>605</v>
      </c>
      <c r="I169" s="2">
        <v>3206.3</v>
      </c>
      <c r="J169" s="2">
        <v>7459.8</v>
      </c>
      <c r="K169" s="2">
        <v>7759.1</v>
      </c>
      <c r="L169" s="2">
        <v>6968.7</v>
      </c>
      <c r="M169" s="2">
        <v>3810.5</v>
      </c>
      <c r="N169" s="2">
        <v>1735.8</v>
      </c>
    </row>
    <row r="170" spans="1:14">
      <c r="A170">
        <f t="shared" si="4"/>
        <v>2019</v>
      </c>
      <c r="B170" s="1" t="s">
        <v>169</v>
      </c>
      <c r="C170" s="2">
        <v>1049.7</v>
      </c>
      <c r="D170" s="2">
        <v>1250</v>
      </c>
      <c r="E170" s="2">
        <v>455</v>
      </c>
      <c r="F170" s="2">
        <v>510</v>
      </c>
      <c r="G170" s="2">
        <v>575</v>
      </c>
      <c r="H170" s="2">
        <v>605</v>
      </c>
      <c r="I170" s="2">
        <v>3184.5</v>
      </c>
      <c r="J170" s="2">
        <v>7570.3</v>
      </c>
      <c r="K170" s="2">
        <v>7855.7</v>
      </c>
      <c r="L170" s="2">
        <v>6972</v>
      </c>
      <c r="M170" s="2">
        <v>3783.6</v>
      </c>
      <c r="N170" s="2">
        <v>1735.8</v>
      </c>
    </row>
    <row r="171" spans="1:14">
      <c r="A171">
        <f t="shared" si="4"/>
        <v>2019</v>
      </c>
      <c r="B171" s="1" t="s">
        <v>170</v>
      </c>
      <c r="C171" s="2">
        <v>1057.5</v>
      </c>
      <c r="D171" s="2">
        <v>1250</v>
      </c>
      <c r="E171" s="2">
        <v>455</v>
      </c>
      <c r="F171" s="2">
        <v>510</v>
      </c>
      <c r="G171" s="2">
        <v>575</v>
      </c>
      <c r="H171" s="2">
        <v>605</v>
      </c>
      <c r="I171" s="2">
        <v>3230.9</v>
      </c>
      <c r="J171" s="2">
        <v>7259.4</v>
      </c>
      <c r="K171" s="2">
        <v>7558.8</v>
      </c>
      <c r="L171" s="2">
        <v>6811.1</v>
      </c>
      <c r="M171" s="2">
        <v>3961.3</v>
      </c>
      <c r="N171" s="2">
        <v>1735.8</v>
      </c>
    </row>
    <row r="172" spans="1:14">
      <c r="A172">
        <f t="shared" si="4"/>
        <v>2019</v>
      </c>
      <c r="B172" s="1" t="s">
        <v>171</v>
      </c>
      <c r="C172" s="2">
        <v>1057.5</v>
      </c>
      <c r="D172" s="2">
        <v>1250</v>
      </c>
      <c r="E172" s="2">
        <v>455</v>
      </c>
      <c r="F172" s="2">
        <v>510</v>
      </c>
      <c r="G172" s="2">
        <v>575</v>
      </c>
      <c r="H172" s="2">
        <v>605</v>
      </c>
      <c r="I172" s="2">
        <v>3637.5</v>
      </c>
      <c r="J172" s="2">
        <v>7073.7</v>
      </c>
      <c r="K172" s="2">
        <v>7366</v>
      </c>
      <c r="L172" s="2">
        <v>6761.3</v>
      </c>
      <c r="M172" s="2">
        <v>3913.4</v>
      </c>
      <c r="N172" s="2">
        <v>1733.3</v>
      </c>
    </row>
    <row r="173" spans="1:14">
      <c r="A173">
        <f t="shared" si="4"/>
        <v>2019</v>
      </c>
      <c r="B173" s="1" t="s">
        <v>172</v>
      </c>
      <c r="C173" s="2">
        <v>1045</v>
      </c>
      <c r="D173" s="2">
        <v>1250</v>
      </c>
      <c r="E173" s="2">
        <v>454.4</v>
      </c>
      <c r="F173" s="2">
        <v>506.3</v>
      </c>
      <c r="G173" s="2">
        <v>575</v>
      </c>
      <c r="H173" s="2">
        <v>604.4</v>
      </c>
      <c r="I173" s="2">
        <v>3752.6</v>
      </c>
      <c r="J173" s="2">
        <v>6783.3</v>
      </c>
      <c r="K173" s="2">
        <v>7073</v>
      </c>
      <c r="L173" s="2">
        <v>6675.1</v>
      </c>
      <c r="M173" s="2">
        <v>3829.3</v>
      </c>
      <c r="N173" s="2">
        <v>1685.8</v>
      </c>
    </row>
    <row r="174" spans="1:14">
      <c r="A174">
        <f t="shared" si="4"/>
        <v>2019</v>
      </c>
      <c r="B174" s="1" t="s">
        <v>173</v>
      </c>
      <c r="C174" s="2">
        <v>1053.3</v>
      </c>
      <c r="D174" s="2">
        <v>1250</v>
      </c>
      <c r="E174" s="2">
        <v>447.5</v>
      </c>
      <c r="F174" s="2">
        <v>502.5</v>
      </c>
      <c r="G174" s="2">
        <v>572.5</v>
      </c>
      <c r="H174" s="2">
        <v>595</v>
      </c>
      <c r="I174" s="2">
        <v>4145.3999999999996</v>
      </c>
      <c r="J174" s="2">
        <v>6663.8</v>
      </c>
      <c r="K174" s="2">
        <v>6957.6</v>
      </c>
      <c r="L174" s="2">
        <v>6661.7</v>
      </c>
      <c r="M174" s="2">
        <v>3859.8</v>
      </c>
      <c r="N174" s="2">
        <v>1648</v>
      </c>
    </row>
    <row r="175" spans="1:14">
      <c r="A175">
        <f t="shared" si="4"/>
        <v>2019</v>
      </c>
      <c r="B175" s="1" t="s">
        <v>174</v>
      </c>
      <c r="C175" s="2">
        <v>1055</v>
      </c>
      <c r="D175" s="2">
        <v>1220</v>
      </c>
      <c r="E175" s="2">
        <v>441.3</v>
      </c>
      <c r="F175" s="2">
        <v>492.5</v>
      </c>
      <c r="G175" s="2">
        <v>562.5</v>
      </c>
      <c r="H175" s="2">
        <v>586.29999999999995</v>
      </c>
      <c r="I175" s="2">
        <v>4124.3</v>
      </c>
      <c r="J175" s="2">
        <v>6629.4</v>
      </c>
      <c r="K175" s="2">
        <v>6925.7</v>
      </c>
      <c r="L175" s="2">
        <v>6657.3</v>
      </c>
      <c r="M175" s="2">
        <v>3815.1</v>
      </c>
      <c r="N175" s="2">
        <v>1635.8</v>
      </c>
    </row>
    <row r="176" spans="1:14">
      <c r="A176">
        <f t="shared" si="4"/>
        <v>2019</v>
      </c>
      <c r="B176" s="1" t="s">
        <v>175</v>
      </c>
      <c r="C176" s="2">
        <v>1055</v>
      </c>
      <c r="D176" s="2">
        <v>1130</v>
      </c>
      <c r="E176" s="2">
        <v>442.1</v>
      </c>
      <c r="F176" s="2">
        <v>492.1</v>
      </c>
      <c r="G176" s="2">
        <v>560</v>
      </c>
      <c r="H176" s="2">
        <v>587.1</v>
      </c>
      <c r="I176" s="2">
        <v>4264.8999999999996</v>
      </c>
      <c r="J176" s="2">
        <v>6704.6</v>
      </c>
      <c r="K176" s="2">
        <v>6990.8</v>
      </c>
      <c r="L176" s="2">
        <v>6731.8</v>
      </c>
      <c r="M176" s="2">
        <v>3868.1</v>
      </c>
      <c r="N176" s="2">
        <v>1649.7</v>
      </c>
    </row>
    <row r="177" spans="1:14">
      <c r="A177">
        <f t="shared" si="4"/>
        <v>2019</v>
      </c>
      <c r="B177" s="1" t="s">
        <v>176</v>
      </c>
      <c r="C177" s="2">
        <v>1058.8</v>
      </c>
      <c r="D177" s="2">
        <v>1130</v>
      </c>
      <c r="E177" s="2">
        <v>445</v>
      </c>
      <c r="F177" s="2">
        <v>495</v>
      </c>
      <c r="G177" s="2">
        <v>556.4</v>
      </c>
      <c r="H177" s="2">
        <v>586.4</v>
      </c>
      <c r="I177" s="2">
        <v>4362.8</v>
      </c>
      <c r="J177" s="2">
        <v>6851.3</v>
      </c>
      <c r="K177" s="2">
        <v>7151.7</v>
      </c>
      <c r="L177" s="2">
        <v>6777.1</v>
      </c>
      <c r="M177" s="2">
        <v>3952.8</v>
      </c>
      <c r="N177" s="2">
        <v>1687.5</v>
      </c>
    </row>
    <row r="178" spans="1:14">
      <c r="A178">
        <f t="shared" si="4"/>
        <v>2019</v>
      </c>
      <c r="B178" s="1" t="s">
        <v>177</v>
      </c>
      <c r="C178" s="2">
        <v>1068.3</v>
      </c>
      <c r="D178" s="2">
        <v>1130</v>
      </c>
      <c r="E178" s="2">
        <v>440</v>
      </c>
      <c r="F178" s="2">
        <v>490</v>
      </c>
      <c r="G178" s="2">
        <v>550</v>
      </c>
      <c r="H178" s="2">
        <v>580</v>
      </c>
      <c r="I178" s="2">
        <v>4319.6000000000004</v>
      </c>
      <c r="J178" s="2">
        <v>6946.7</v>
      </c>
      <c r="K178" s="2">
        <v>7244.5</v>
      </c>
      <c r="L178" s="2">
        <v>6787.6</v>
      </c>
      <c r="M178" s="2">
        <v>4255.3</v>
      </c>
      <c r="N178" s="2">
        <v>1728.7</v>
      </c>
    </row>
    <row r="179" spans="1:14">
      <c r="A179">
        <f t="shared" si="4"/>
        <v>2019</v>
      </c>
      <c r="B179" s="1" t="s">
        <v>178</v>
      </c>
      <c r="C179" s="2">
        <v>1068.3</v>
      </c>
      <c r="D179" s="2">
        <v>1130</v>
      </c>
      <c r="E179" s="2">
        <v>440</v>
      </c>
      <c r="F179" s="2">
        <v>490</v>
      </c>
      <c r="G179" s="2">
        <v>550</v>
      </c>
      <c r="H179" s="2">
        <v>580</v>
      </c>
      <c r="I179" s="2">
        <v>4198.8999999999996</v>
      </c>
      <c r="J179" s="2">
        <v>6867</v>
      </c>
      <c r="K179" s="2">
        <v>7166.4</v>
      </c>
      <c r="L179" s="2">
        <v>6723.4</v>
      </c>
      <c r="M179" s="2">
        <v>4624.5</v>
      </c>
      <c r="N179" s="2">
        <v>1763.3</v>
      </c>
    </row>
    <row r="180" spans="1:14">
      <c r="A180">
        <f t="shared" si="4"/>
        <v>2020</v>
      </c>
      <c r="B180" s="1" t="s">
        <v>179</v>
      </c>
      <c r="C180" s="2">
        <v>1050</v>
      </c>
      <c r="D180" s="2">
        <v>1420</v>
      </c>
      <c r="E180" s="2">
        <v>445</v>
      </c>
      <c r="F180" s="2">
        <v>495</v>
      </c>
      <c r="G180" s="2">
        <v>555</v>
      </c>
      <c r="H180" s="2">
        <v>580</v>
      </c>
      <c r="I180" s="2">
        <v>3885.5</v>
      </c>
      <c r="J180" s="2">
        <v>6844.4</v>
      </c>
      <c r="K180" s="2">
        <v>7149.3</v>
      </c>
      <c r="L180" s="2">
        <v>6653.9</v>
      </c>
      <c r="M180" s="2">
        <v>4819.7</v>
      </c>
      <c r="N180" s="2">
        <v>1789</v>
      </c>
    </row>
    <row r="181" spans="1:14">
      <c r="A181">
        <f t="shared" si="4"/>
        <v>2020</v>
      </c>
      <c r="B181" s="1" t="s">
        <v>180</v>
      </c>
      <c r="C181" s="2">
        <v>1050</v>
      </c>
      <c r="D181" s="2" t="s">
        <v>259</v>
      </c>
      <c r="E181" s="2">
        <v>445</v>
      </c>
      <c r="F181" s="2">
        <v>495</v>
      </c>
      <c r="G181" s="2">
        <v>555</v>
      </c>
      <c r="H181" s="2">
        <v>583.29999999999995</v>
      </c>
      <c r="I181" s="2">
        <v>3676.4</v>
      </c>
      <c r="J181" s="2">
        <v>6804.9</v>
      </c>
      <c r="K181" s="2">
        <v>7115.8</v>
      </c>
      <c r="L181" s="2">
        <v>6550.3</v>
      </c>
      <c r="M181" s="2">
        <v>4492.8</v>
      </c>
      <c r="N181" s="2">
        <v>1793.3</v>
      </c>
    </row>
    <row r="182" spans="1:14">
      <c r="A182">
        <f t="shared" si="4"/>
        <v>2020</v>
      </c>
      <c r="B182" s="1" t="s">
        <v>181</v>
      </c>
      <c r="C182" s="2">
        <v>1050</v>
      </c>
      <c r="D182" s="2">
        <v>1420</v>
      </c>
      <c r="E182" s="2">
        <v>445</v>
      </c>
      <c r="F182" s="2">
        <v>498.3</v>
      </c>
      <c r="G182" s="2">
        <v>555</v>
      </c>
      <c r="H182" s="2">
        <v>585</v>
      </c>
      <c r="I182" s="2">
        <v>3574.2</v>
      </c>
      <c r="J182" s="2">
        <v>6845.4</v>
      </c>
      <c r="K182" s="2">
        <v>7158.6</v>
      </c>
      <c r="L182" s="2">
        <v>6529.6</v>
      </c>
      <c r="M182" s="2">
        <v>4388.5</v>
      </c>
      <c r="N182" s="2">
        <v>1793.3</v>
      </c>
    </row>
    <row r="183" spans="1:14">
      <c r="A183">
        <f t="shared" si="4"/>
        <v>2020</v>
      </c>
      <c r="B183" s="1" t="s">
        <v>182</v>
      </c>
      <c r="C183" s="2">
        <v>1050</v>
      </c>
      <c r="D183" s="2">
        <v>1420</v>
      </c>
      <c r="E183" s="2">
        <v>448.3</v>
      </c>
      <c r="F183" s="2">
        <v>500</v>
      </c>
      <c r="G183" s="2">
        <v>555</v>
      </c>
      <c r="H183" s="2">
        <v>588.29999999999995</v>
      </c>
      <c r="I183" s="2">
        <v>3456.8</v>
      </c>
      <c r="J183" s="2">
        <v>6537.8</v>
      </c>
      <c r="K183" s="2">
        <v>6851.1</v>
      </c>
      <c r="L183" s="2">
        <v>6292.8</v>
      </c>
      <c r="M183" s="2">
        <v>3584.6</v>
      </c>
      <c r="N183" s="2">
        <v>1797.8</v>
      </c>
    </row>
    <row r="184" spans="1:14">
      <c r="A184">
        <f t="shared" si="4"/>
        <v>2020</v>
      </c>
      <c r="B184" s="1" t="s">
        <v>183</v>
      </c>
      <c r="C184" s="2">
        <v>1050</v>
      </c>
      <c r="D184" s="2">
        <v>1420</v>
      </c>
      <c r="E184" s="2">
        <v>458.8</v>
      </c>
      <c r="F184" s="2">
        <v>505.6</v>
      </c>
      <c r="G184" s="2">
        <v>559.4</v>
      </c>
      <c r="H184" s="2">
        <v>594.4</v>
      </c>
      <c r="I184" s="2">
        <v>3394.7</v>
      </c>
      <c r="J184" s="2">
        <v>6288.9</v>
      </c>
      <c r="K184" s="2">
        <v>6598</v>
      </c>
      <c r="L184" s="2">
        <v>6142.2</v>
      </c>
      <c r="M184" s="2">
        <v>3766.4</v>
      </c>
      <c r="N184" s="2">
        <v>1797.8</v>
      </c>
    </row>
    <row r="185" spans="1:14">
      <c r="A185">
        <f t="shared" si="4"/>
        <v>2020</v>
      </c>
      <c r="B185" s="1" t="s">
        <v>184</v>
      </c>
      <c r="C185" s="2">
        <v>1050</v>
      </c>
      <c r="D185" s="2">
        <v>1446.7</v>
      </c>
      <c r="E185" s="2">
        <v>460</v>
      </c>
      <c r="F185" s="2">
        <v>507.5</v>
      </c>
      <c r="G185" s="2">
        <v>560</v>
      </c>
      <c r="H185" s="2">
        <v>595</v>
      </c>
      <c r="I185" s="2">
        <v>3386.6</v>
      </c>
      <c r="J185" s="2">
        <v>6204.3</v>
      </c>
      <c r="K185" s="2">
        <v>6500.2</v>
      </c>
      <c r="L185" s="2">
        <v>6084.2</v>
      </c>
      <c r="M185" s="2">
        <v>3942.4</v>
      </c>
      <c r="N185" s="2">
        <v>1779.9</v>
      </c>
    </row>
    <row r="186" spans="1:14">
      <c r="A186">
        <f t="shared" si="4"/>
        <v>2020</v>
      </c>
      <c r="B186" s="1" t="s">
        <v>185</v>
      </c>
      <c r="C186" s="2">
        <v>1027.0999999999999</v>
      </c>
      <c r="D186" s="2">
        <v>1460</v>
      </c>
      <c r="E186" s="2">
        <v>456.4</v>
      </c>
      <c r="F186" s="2">
        <v>505</v>
      </c>
      <c r="G186" s="2">
        <v>560</v>
      </c>
      <c r="H186" s="2">
        <v>591.4</v>
      </c>
      <c r="I186" s="2">
        <v>3232.2</v>
      </c>
      <c r="J186" s="2">
        <v>6081.9</v>
      </c>
      <c r="K186" s="2">
        <v>6379</v>
      </c>
      <c r="L186" s="2">
        <v>5987.1</v>
      </c>
      <c r="M186" s="2">
        <v>3788.3</v>
      </c>
      <c r="N186" s="2">
        <v>1706.3</v>
      </c>
    </row>
    <row r="187" spans="1:14">
      <c r="A187">
        <f t="shared" si="4"/>
        <v>2020</v>
      </c>
      <c r="B187" s="1" t="s">
        <v>186</v>
      </c>
      <c r="C187" s="2">
        <v>1010</v>
      </c>
      <c r="D187" s="2">
        <v>1445</v>
      </c>
      <c r="E187" s="2">
        <v>448.1</v>
      </c>
      <c r="F187" s="2">
        <v>498.1</v>
      </c>
      <c r="G187" s="2">
        <v>555</v>
      </c>
      <c r="H187" s="2">
        <v>588.1</v>
      </c>
      <c r="I187" s="2">
        <v>3224.3</v>
      </c>
      <c r="J187" s="2">
        <v>5632.8</v>
      </c>
      <c r="K187" s="2">
        <v>5926.9</v>
      </c>
      <c r="L187" s="2">
        <v>5619.1</v>
      </c>
      <c r="M187" s="2">
        <v>3250.9</v>
      </c>
      <c r="N187" s="2">
        <v>1620.1</v>
      </c>
    </row>
    <row r="188" spans="1:14">
      <c r="A188">
        <f t="shared" si="4"/>
        <v>2020</v>
      </c>
      <c r="B188" s="1" t="s">
        <v>187</v>
      </c>
      <c r="C188" s="2">
        <v>1010</v>
      </c>
      <c r="D188" s="2">
        <v>1408.6</v>
      </c>
      <c r="E188" s="2">
        <v>441.4</v>
      </c>
      <c r="F188" s="2">
        <v>491.4</v>
      </c>
      <c r="G188" s="2">
        <v>551.4</v>
      </c>
      <c r="H188" s="2">
        <v>581.4</v>
      </c>
      <c r="I188" s="2">
        <v>3238.6</v>
      </c>
      <c r="J188" s="2">
        <v>5258</v>
      </c>
      <c r="K188" s="2">
        <v>5543.5</v>
      </c>
      <c r="L188" s="2">
        <v>5408.7</v>
      </c>
      <c r="M188" s="2">
        <v>2855.6</v>
      </c>
      <c r="N188" s="2">
        <v>1598.3</v>
      </c>
    </row>
    <row r="189" spans="1:14">
      <c r="A189">
        <f t="shared" si="4"/>
        <v>2020</v>
      </c>
      <c r="B189" s="1" t="s">
        <v>188</v>
      </c>
      <c r="C189" s="2">
        <v>1000</v>
      </c>
      <c r="D189" s="2">
        <v>1388.6</v>
      </c>
      <c r="E189" s="2">
        <v>430.7</v>
      </c>
      <c r="F189" s="2">
        <v>478.6</v>
      </c>
      <c r="G189" s="2">
        <v>540.70000000000005</v>
      </c>
      <c r="H189" s="2">
        <v>570.70000000000005</v>
      </c>
      <c r="I189" s="2">
        <v>3198.6</v>
      </c>
      <c r="J189" s="2">
        <v>5158.5</v>
      </c>
      <c r="K189" s="2">
        <v>5446.6</v>
      </c>
      <c r="L189" s="2">
        <v>5328.3</v>
      </c>
      <c r="M189" s="2">
        <v>2824.7</v>
      </c>
      <c r="N189" s="2">
        <v>1562.9</v>
      </c>
    </row>
    <row r="190" spans="1:14">
      <c r="A190">
        <f t="shared" si="4"/>
        <v>2020</v>
      </c>
      <c r="B190" s="1" t="s">
        <v>189</v>
      </c>
      <c r="C190" s="2">
        <v>940</v>
      </c>
      <c r="D190" s="2">
        <v>1360</v>
      </c>
      <c r="E190" s="2">
        <v>421.7</v>
      </c>
      <c r="F190" s="2">
        <v>466.7</v>
      </c>
      <c r="G190" s="2">
        <v>531.70000000000005</v>
      </c>
      <c r="H190" s="2">
        <v>561.70000000000005</v>
      </c>
      <c r="I190" s="2">
        <v>3160.4</v>
      </c>
      <c r="J190" s="2">
        <v>5214.5</v>
      </c>
      <c r="K190" s="2">
        <v>5500.3</v>
      </c>
      <c r="L190" s="2">
        <v>5428.7</v>
      </c>
      <c r="M190" s="2">
        <v>3235.6</v>
      </c>
      <c r="N190" s="2">
        <v>1548.3</v>
      </c>
    </row>
    <row r="191" spans="1:14">
      <c r="A191">
        <f t="shared" si="4"/>
        <v>2020</v>
      </c>
      <c r="B191" s="1" t="s">
        <v>190</v>
      </c>
      <c r="C191" s="2">
        <v>940</v>
      </c>
      <c r="D191" s="2">
        <v>1350</v>
      </c>
      <c r="E191" s="2">
        <v>420</v>
      </c>
      <c r="F191" s="2">
        <v>463.8</v>
      </c>
      <c r="G191" s="2">
        <v>530</v>
      </c>
      <c r="H191" s="2">
        <v>560</v>
      </c>
      <c r="I191" s="2">
        <v>3057.7</v>
      </c>
      <c r="J191" s="2">
        <v>5096.5</v>
      </c>
      <c r="K191" s="2">
        <v>5377.2</v>
      </c>
      <c r="L191" s="2">
        <v>5320.9</v>
      </c>
      <c r="M191" s="2">
        <v>2866.1</v>
      </c>
      <c r="N191" s="2">
        <v>1549.4</v>
      </c>
    </row>
    <row r="192" spans="1:14">
      <c r="A192">
        <f t="shared" si="4"/>
        <v>2020</v>
      </c>
      <c r="B192" s="1" t="s">
        <v>191</v>
      </c>
      <c r="C192" s="2">
        <v>940</v>
      </c>
      <c r="D192" s="2">
        <v>1350</v>
      </c>
      <c r="E192" s="2">
        <v>416.7</v>
      </c>
      <c r="F192" s="2">
        <v>456.7</v>
      </c>
      <c r="G192" s="2">
        <v>526.70000000000005</v>
      </c>
      <c r="H192" s="2">
        <v>553.29999999999995</v>
      </c>
      <c r="I192" s="2">
        <v>2993.1</v>
      </c>
      <c r="J192" s="2">
        <v>5025.1000000000004</v>
      </c>
      <c r="K192" s="2">
        <v>5282.3</v>
      </c>
      <c r="L192" s="2">
        <v>5297.7</v>
      </c>
      <c r="M192" s="2">
        <v>3041.7</v>
      </c>
      <c r="N192" s="2">
        <v>1585.7</v>
      </c>
    </row>
    <row r="193" spans="1:14">
      <c r="A193">
        <f t="shared" si="4"/>
        <v>2020</v>
      </c>
      <c r="B193" s="1" t="s">
        <v>192</v>
      </c>
      <c r="C193" s="2">
        <v>940</v>
      </c>
      <c r="D193" s="2">
        <v>1308.8</v>
      </c>
      <c r="E193" s="2">
        <v>415.6</v>
      </c>
      <c r="F193" s="2">
        <v>460</v>
      </c>
      <c r="G193" s="2">
        <v>525.6</v>
      </c>
      <c r="H193" s="2">
        <v>550</v>
      </c>
      <c r="I193" s="2">
        <v>2813.8</v>
      </c>
      <c r="J193" s="2">
        <v>5011.8</v>
      </c>
      <c r="K193" s="2">
        <v>5268.6</v>
      </c>
      <c r="L193" s="2">
        <v>5276.5</v>
      </c>
      <c r="M193" s="2">
        <v>2784.8</v>
      </c>
      <c r="N193" s="2">
        <v>1612.7</v>
      </c>
    </row>
    <row r="194" spans="1:14">
      <c r="A194">
        <f t="shared" si="4"/>
        <v>2020</v>
      </c>
      <c r="B194" s="1" t="s">
        <v>193</v>
      </c>
      <c r="C194" s="2">
        <v>940</v>
      </c>
      <c r="D194" s="2">
        <v>1270</v>
      </c>
      <c r="E194" s="2">
        <v>424.3</v>
      </c>
      <c r="F194" s="2">
        <v>472.1</v>
      </c>
      <c r="G194" s="2">
        <v>530</v>
      </c>
      <c r="H194" s="2">
        <v>552.1</v>
      </c>
      <c r="I194" s="2">
        <v>2621.5</v>
      </c>
      <c r="J194" s="2">
        <v>5127.6000000000004</v>
      </c>
      <c r="K194" s="2">
        <v>5385.9</v>
      </c>
      <c r="L194" s="2">
        <v>5269.8</v>
      </c>
      <c r="M194" s="2">
        <v>2634.3</v>
      </c>
      <c r="N194" s="2">
        <v>1668</v>
      </c>
    </row>
    <row r="195" spans="1:14">
      <c r="A195">
        <f t="shared" si="4"/>
        <v>2020</v>
      </c>
      <c r="B195" s="1" t="s">
        <v>194</v>
      </c>
      <c r="C195" s="2">
        <v>940</v>
      </c>
      <c r="D195" s="2">
        <v>1270</v>
      </c>
      <c r="E195" s="2">
        <v>433.8</v>
      </c>
      <c r="F195" s="2">
        <v>482.5</v>
      </c>
      <c r="G195" s="2">
        <v>530.6</v>
      </c>
      <c r="H195" s="2">
        <v>559.4</v>
      </c>
      <c r="I195" s="2">
        <v>2530.1</v>
      </c>
      <c r="J195" s="2">
        <v>5322</v>
      </c>
      <c r="K195" s="2">
        <v>5569.9</v>
      </c>
      <c r="L195" s="2">
        <v>5275</v>
      </c>
      <c r="M195" s="2">
        <v>2707</v>
      </c>
      <c r="N195" s="2">
        <v>1719.6</v>
      </c>
    </row>
    <row r="196" spans="1:14">
      <c r="A196">
        <f t="shared" si="4"/>
        <v>2020</v>
      </c>
      <c r="B196" s="1" t="s">
        <v>195</v>
      </c>
      <c r="C196" s="2">
        <v>900</v>
      </c>
      <c r="D196" s="2">
        <v>1270</v>
      </c>
      <c r="E196" s="2">
        <v>435</v>
      </c>
      <c r="F196" s="2">
        <v>485</v>
      </c>
      <c r="G196" s="2">
        <v>535</v>
      </c>
      <c r="H196" s="2">
        <v>565</v>
      </c>
      <c r="I196" s="2">
        <v>2493.1999999999998</v>
      </c>
      <c r="J196" s="2">
        <v>5381.9</v>
      </c>
      <c r="K196" s="2">
        <v>5629.6</v>
      </c>
      <c r="L196" s="2">
        <v>5218.7</v>
      </c>
      <c r="M196" s="2">
        <v>2627.2</v>
      </c>
      <c r="N196" s="2">
        <v>1788.9</v>
      </c>
    </row>
    <row r="197" spans="1:14">
      <c r="A197">
        <f t="shared" si="4"/>
        <v>2020</v>
      </c>
      <c r="B197" s="1" t="s">
        <v>196</v>
      </c>
      <c r="C197" s="2">
        <v>900</v>
      </c>
      <c r="D197" s="2">
        <v>1270</v>
      </c>
      <c r="E197" s="2">
        <v>435</v>
      </c>
      <c r="F197" s="2">
        <v>485</v>
      </c>
      <c r="G197" s="2">
        <v>535</v>
      </c>
      <c r="H197" s="2">
        <v>565</v>
      </c>
      <c r="I197" s="2">
        <v>2557.6999999999998</v>
      </c>
      <c r="J197" s="2">
        <v>5396</v>
      </c>
      <c r="K197" s="2">
        <v>5647.6</v>
      </c>
      <c r="L197" s="2">
        <v>5166.8</v>
      </c>
      <c r="M197" s="2">
        <v>2562.5</v>
      </c>
      <c r="N197" s="2">
        <v>1828.5</v>
      </c>
    </row>
    <row r="198" spans="1:14">
      <c r="A198">
        <f t="shared" ref="A198:A256" si="5">YEAR(B198)</f>
        <v>2020</v>
      </c>
      <c r="B198" s="1" t="s">
        <v>197</v>
      </c>
      <c r="C198" s="2">
        <v>877.5</v>
      </c>
      <c r="D198" s="2">
        <v>1270</v>
      </c>
      <c r="E198" s="2">
        <v>438.8</v>
      </c>
      <c r="F198" s="2">
        <v>488.8</v>
      </c>
      <c r="G198" s="2">
        <v>538.79999999999995</v>
      </c>
      <c r="H198" s="2">
        <v>568.79999999999995</v>
      </c>
      <c r="I198" s="2">
        <v>2543.6999999999998</v>
      </c>
      <c r="J198" s="2">
        <v>5452</v>
      </c>
      <c r="K198" s="2">
        <v>5702.1</v>
      </c>
      <c r="L198" s="2">
        <v>5153.3999999999996</v>
      </c>
      <c r="M198" s="2">
        <v>2646.2</v>
      </c>
      <c r="N198" s="2">
        <v>1833.3</v>
      </c>
    </row>
    <row r="199" spans="1:14">
      <c r="A199">
        <f t="shared" si="5"/>
        <v>2020</v>
      </c>
      <c r="B199" s="1" t="s">
        <v>198</v>
      </c>
      <c r="C199" s="2">
        <v>840</v>
      </c>
      <c r="D199" s="2">
        <v>1270</v>
      </c>
      <c r="E199" s="2">
        <v>445</v>
      </c>
      <c r="F199" s="2">
        <v>495</v>
      </c>
      <c r="G199" s="2">
        <v>545</v>
      </c>
      <c r="H199" s="2">
        <v>575</v>
      </c>
      <c r="I199" s="2">
        <v>2548.5</v>
      </c>
      <c r="J199" s="2">
        <v>5544.5</v>
      </c>
      <c r="K199" s="2">
        <v>5791.8</v>
      </c>
      <c r="L199" s="2">
        <v>5161.1000000000004</v>
      </c>
      <c r="M199" s="2">
        <v>2848</v>
      </c>
      <c r="N199" s="2">
        <v>1764.7</v>
      </c>
    </row>
    <row r="200" spans="1:14">
      <c r="A200">
        <f t="shared" si="5"/>
        <v>2020</v>
      </c>
      <c r="B200" s="1" t="s">
        <v>199</v>
      </c>
      <c r="C200" s="2">
        <v>840</v>
      </c>
      <c r="D200" s="2">
        <v>1270</v>
      </c>
      <c r="E200" s="2">
        <v>440.6</v>
      </c>
      <c r="F200" s="2">
        <v>495</v>
      </c>
      <c r="G200" s="2">
        <v>543.29999999999995</v>
      </c>
      <c r="H200" s="2">
        <v>573.29999999999995</v>
      </c>
      <c r="I200" s="2">
        <v>2554.8000000000002</v>
      </c>
      <c r="J200" s="2">
        <v>5638.3</v>
      </c>
      <c r="K200" s="2">
        <v>5881.9</v>
      </c>
      <c r="L200" s="2">
        <v>5170.3999999999996</v>
      </c>
      <c r="M200" s="2">
        <v>3110</v>
      </c>
      <c r="N200" s="2">
        <v>1707.1</v>
      </c>
    </row>
    <row r="201" spans="1:14">
      <c r="A201">
        <f t="shared" si="5"/>
        <v>2020</v>
      </c>
      <c r="B201" s="1" t="s">
        <v>200</v>
      </c>
      <c r="C201" s="2">
        <v>835</v>
      </c>
      <c r="D201" s="2">
        <v>1270</v>
      </c>
      <c r="E201" s="2">
        <v>443.3</v>
      </c>
      <c r="F201" s="2">
        <v>495</v>
      </c>
      <c r="G201" s="2">
        <v>543.29999999999995</v>
      </c>
      <c r="H201" s="2">
        <v>573.29999999999995</v>
      </c>
      <c r="I201" s="2">
        <v>2553</v>
      </c>
      <c r="J201" s="2">
        <v>5687.9</v>
      </c>
      <c r="K201" s="2">
        <v>5933.6</v>
      </c>
      <c r="L201" s="2">
        <v>5182.8999999999996</v>
      </c>
      <c r="M201" s="2">
        <v>3143.9</v>
      </c>
      <c r="N201" s="2">
        <v>1705.8</v>
      </c>
    </row>
    <row r="202" spans="1:14">
      <c r="A202">
        <f t="shared" si="5"/>
        <v>2020</v>
      </c>
      <c r="B202" s="1" t="s">
        <v>201</v>
      </c>
      <c r="C202" s="2">
        <v>840</v>
      </c>
      <c r="D202" s="2">
        <v>1270</v>
      </c>
      <c r="E202" s="2">
        <v>445</v>
      </c>
      <c r="F202" s="2">
        <v>495</v>
      </c>
      <c r="G202" s="2">
        <v>545</v>
      </c>
      <c r="H202" s="2">
        <v>571.9</v>
      </c>
      <c r="I202" s="2">
        <v>2561.8000000000002</v>
      </c>
      <c r="J202" s="2">
        <v>5706.9</v>
      </c>
      <c r="K202" s="2">
        <v>5957.4</v>
      </c>
      <c r="L202" s="2">
        <v>5177.6000000000004</v>
      </c>
      <c r="M202" s="2">
        <v>3197.5</v>
      </c>
      <c r="N202" s="2">
        <v>1722.6</v>
      </c>
    </row>
    <row r="203" spans="1:14">
      <c r="A203">
        <f t="shared" si="5"/>
        <v>2020</v>
      </c>
      <c r="B203" s="1" t="s">
        <v>202</v>
      </c>
      <c r="C203" s="2">
        <v>840</v>
      </c>
      <c r="D203" s="2">
        <v>1270</v>
      </c>
      <c r="E203" s="2">
        <v>442.1</v>
      </c>
      <c r="F203" s="2">
        <v>493.6</v>
      </c>
      <c r="G203" s="2">
        <v>547.9</v>
      </c>
      <c r="H203" s="2">
        <v>575</v>
      </c>
      <c r="I203" s="2">
        <v>2594.5</v>
      </c>
      <c r="J203" s="2">
        <v>5703.5</v>
      </c>
      <c r="K203" s="2">
        <v>5958.7</v>
      </c>
      <c r="L203" s="2">
        <v>5160.3</v>
      </c>
      <c r="M203" s="2">
        <v>3123.1</v>
      </c>
      <c r="N203" s="2">
        <v>1755.8</v>
      </c>
    </row>
    <row r="204" spans="1:14">
      <c r="A204">
        <f t="shared" si="5"/>
        <v>2020</v>
      </c>
      <c r="B204" s="1" t="s">
        <v>203</v>
      </c>
      <c r="C204" s="2">
        <v>840</v>
      </c>
      <c r="D204" s="2">
        <v>1270</v>
      </c>
      <c r="E204" s="2">
        <v>443.1</v>
      </c>
      <c r="F204" s="2">
        <v>499.6</v>
      </c>
      <c r="G204" s="2">
        <v>558.29999999999995</v>
      </c>
      <c r="H204" s="2">
        <v>583.1</v>
      </c>
      <c r="I204" s="2">
        <v>2585.6</v>
      </c>
      <c r="J204" s="2">
        <v>5691.4</v>
      </c>
      <c r="K204" s="2">
        <v>5948.6</v>
      </c>
      <c r="L204" s="2">
        <v>5134</v>
      </c>
      <c r="M204" s="2">
        <v>3049</v>
      </c>
      <c r="N204" s="2">
        <v>1780.8</v>
      </c>
    </row>
    <row r="205" spans="1:14">
      <c r="A205">
        <f t="shared" si="5"/>
        <v>2020</v>
      </c>
      <c r="B205" s="1" t="s">
        <v>204</v>
      </c>
      <c r="C205" s="2">
        <v>866.7</v>
      </c>
      <c r="D205" s="2">
        <v>1270</v>
      </c>
      <c r="E205" s="2">
        <v>462.9</v>
      </c>
      <c r="F205" s="2">
        <v>526</v>
      </c>
      <c r="G205" s="2">
        <v>587.79999999999995</v>
      </c>
      <c r="H205" s="2">
        <v>618.29999999999995</v>
      </c>
      <c r="I205" s="2">
        <v>2600.5</v>
      </c>
      <c r="J205" s="2">
        <v>5639</v>
      </c>
      <c r="K205" s="2">
        <v>5897.7</v>
      </c>
      <c r="L205" s="2">
        <v>5074.6000000000004</v>
      </c>
      <c r="M205" s="2">
        <v>2966.3</v>
      </c>
      <c r="N205" s="2">
        <v>1805.8</v>
      </c>
    </row>
    <row r="206" spans="1:14">
      <c r="A206">
        <f t="shared" si="5"/>
        <v>2020</v>
      </c>
      <c r="B206" s="1" t="s">
        <v>205</v>
      </c>
      <c r="C206" s="2">
        <v>900</v>
      </c>
      <c r="D206" s="2">
        <v>1270</v>
      </c>
      <c r="E206" s="2">
        <v>472.9</v>
      </c>
      <c r="F206" s="2">
        <v>537.5</v>
      </c>
      <c r="G206" s="2">
        <v>599.20000000000005</v>
      </c>
      <c r="H206" s="2">
        <v>628.6</v>
      </c>
      <c r="I206" s="2">
        <v>2652.4</v>
      </c>
      <c r="J206" s="2">
        <v>5542.6</v>
      </c>
      <c r="K206" s="2">
        <v>5799.5</v>
      </c>
      <c r="L206" s="2">
        <v>4975.2</v>
      </c>
      <c r="M206" s="2">
        <v>2935.3</v>
      </c>
      <c r="N206" s="2">
        <v>1834.3</v>
      </c>
    </row>
    <row r="207" spans="1:14">
      <c r="A207">
        <f t="shared" si="5"/>
        <v>2020</v>
      </c>
      <c r="B207" s="1" t="s">
        <v>206</v>
      </c>
      <c r="C207" s="2">
        <v>900</v>
      </c>
      <c r="D207" s="2">
        <v>1270</v>
      </c>
      <c r="E207" s="2">
        <v>487.5</v>
      </c>
      <c r="F207" s="2">
        <v>547.5</v>
      </c>
      <c r="G207" s="2">
        <v>605.5</v>
      </c>
      <c r="H207" s="2">
        <v>634.5</v>
      </c>
      <c r="I207" s="2">
        <v>2746.4</v>
      </c>
      <c r="J207" s="2">
        <v>5508.9</v>
      </c>
      <c r="K207" s="2">
        <v>5762.5</v>
      </c>
      <c r="L207" s="2">
        <v>4927.8</v>
      </c>
      <c r="M207" s="2">
        <v>3022.3</v>
      </c>
      <c r="N207" s="2">
        <v>1853.3</v>
      </c>
    </row>
    <row r="208" spans="1:14">
      <c r="A208">
        <f t="shared" si="5"/>
        <v>2020</v>
      </c>
      <c r="B208" s="1" t="s">
        <v>207</v>
      </c>
      <c r="C208" s="2">
        <v>900</v>
      </c>
      <c r="D208" s="2">
        <v>1270</v>
      </c>
      <c r="E208" s="2">
        <v>489.6</v>
      </c>
      <c r="F208" s="2">
        <v>553.79999999999995</v>
      </c>
      <c r="G208" s="2">
        <v>608.6</v>
      </c>
      <c r="H208" s="2">
        <v>639.1</v>
      </c>
      <c r="I208" s="2">
        <v>2988.8</v>
      </c>
      <c r="J208" s="2">
        <v>5481.7</v>
      </c>
      <c r="K208" s="2">
        <v>5736.5</v>
      </c>
      <c r="L208" s="2">
        <v>4902.2</v>
      </c>
      <c r="M208" s="2">
        <v>3240.9</v>
      </c>
      <c r="N208" s="2">
        <v>1910.6</v>
      </c>
    </row>
    <row r="209" spans="1:14">
      <c r="A209">
        <f t="shared" si="5"/>
        <v>2020</v>
      </c>
      <c r="B209" s="1" t="s">
        <v>208</v>
      </c>
      <c r="C209" s="2">
        <v>900</v>
      </c>
      <c r="D209" s="2">
        <v>1270</v>
      </c>
      <c r="E209" s="2">
        <v>477.8</v>
      </c>
      <c r="F209" s="2">
        <v>547.1</v>
      </c>
      <c r="G209" s="2">
        <v>602.1</v>
      </c>
      <c r="H209" s="2">
        <v>633.29999999999995</v>
      </c>
      <c r="I209" s="2">
        <v>3573</v>
      </c>
      <c r="J209" s="2">
        <v>5432.2</v>
      </c>
      <c r="K209" s="2">
        <v>5683.3</v>
      </c>
      <c r="L209" s="2">
        <v>4878.1000000000004</v>
      </c>
      <c r="M209" s="2">
        <v>3272.4</v>
      </c>
      <c r="N209" s="2">
        <v>1957.3</v>
      </c>
    </row>
    <row r="210" spans="1:14">
      <c r="A210">
        <f t="shared" si="5"/>
        <v>2020</v>
      </c>
      <c r="B210" s="1" t="s">
        <v>209</v>
      </c>
      <c r="C210" s="2">
        <v>900</v>
      </c>
      <c r="D210" s="2">
        <v>1270</v>
      </c>
      <c r="E210" s="2">
        <v>492.5</v>
      </c>
      <c r="F210" s="2">
        <v>560.1</v>
      </c>
      <c r="G210" s="2">
        <v>612.1</v>
      </c>
      <c r="H210" s="2">
        <v>645.1</v>
      </c>
      <c r="I210" s="2">
        <v>3844</v>
      </c>
      <c r="J210" s="2">
        <v>5349.9</v>
      </c>
      <c r="K210" s="2">
        <v>5601.3</v>
      </c>
      <c r="L210" s="2">
        <v>4837.5</v>
      </c>
      <c r="M210" s="2">
        <v>3255.7</v>
      </c>
      <c r="N210" s="2">
        <v>1994.9</v>
      </c>
    </row>
    <row r="211" spans="1:14">
      <c r="A211">
        <f t="shared" si="5"/>
        <v>2020</v>
      </c>
      <c r="B211" s="1" t="s">
        <v>210</v>
      </c>
      <c r="C211" s="2">
        <v>900</v>
      </c>
      <c r="D211" s="2">
        <v>1270</v>
      </c>
      <c r="E211" s="2">
        <v>493.8</v>
      </c>
      <c r="F211" s="2">
        <v>562.4</v>
      </c>
      <c r="G211" s="2">
        <v>613.5</v>
      </c>
      <c r="H211" s="2">
        <v>646</v>
      </c>
      <c r="I211" s="2">
        <v>3766.6</v>
      </c>
      <c r="J211" s="2">
        <v>5379.5</v>
      </c>
      <c r="K211" s="2">
        <v>5628.8</v>
      </c>
      <c r="L211" s="2">
        <v>4897</v>
      </c>
      <c r="M211" s="2">
        <v>3228.5</v>
      </c>
      <c r="N211" s="2">
        <v>2032.6</v>
      </c>
    </row>
    <row r="212" spans="1:14">
      <c r="A212">
        <f t="shared" si="5"/>
        <v>2020</v>
      </c>
      <c r="B212" s="1" t="s">
        <v>211</v>
      </c>
      <c r="C212" s="2">
        <v>900</v>
      </c>
      <c r="D212" s="2">
        <v>1360</v>
      </c>
      <c r="E212" s="2">
        <v>497.1</v>
      </c>
      <c r="F212" s="2">
        <v>566.70000000000005</v>
      </c>
      <c r="G212" s="2">
        <v>621.20000000000005</v>
      </c>
      <c r="H212" s="2">
        <v>651.29999999999995</v>
      </c>
      <c r="I212" s="2">
        <v>3748.3</v>
      </c>
      <c r="J212" s="2">
        <v>5491.5</v>
      </c>
      <c r="K212" s="2">
        <v>5739.3</v>
      </c>
      <c r="L212" s="2">
        <v>5020.8999999999996</v>
      </c>
      <c r="M212" s="2">
        <v>3230.6</v>
      </c>
      <c r="N212" s="2">
        <v>2064.8000000000002</v>
      </c>
    </row>
    <row r="213" spans="1:14">
      <c r="A213">
        <f t="shared" si="5"/>
        <v>2020</v>
      </c>
      <c r="B213" s="1" t="s">
        <v>212</v>
      </c>
      <c r="C213" s="2">
        <v>900</v>
      </c>
      <c r="D213" s="2">
        <v>1377.5</v>
      </c>
      <c r="E213" s="2">
        <v>512.9</v>
      </c>
      <c r="F213" s="2">
        <v>585.79999999999995</v>
      </c>
      <c r="G213" s="2">
        <v>641.79999999999995</v>
      </c>
      <c r="H213" s="2">
        <v>665.8</v>
      </c>
      <c r="I213" s="2">
        <v>4714.2</v>
      </c>
      <c r="J213" s="2">
        <v>5732.5</v>
      </c>
      <c r="K213" s="2">
        <v>5981.2</v>
      </c>
      <c r="L213" s="2">
        <v>5226.5</v>
      </c>
      <c r="M213" s="2">
        <v>3407.3</v>
      </c>
      <c r="N213" s="2">
        <v>2095.6999999999998</v>
      </c>
    </row>
    <row r="214" spans="1:14">
      <c r="A214">
        <f t="shared" si="5"/>
        <v>2020</v>
      </c>
      <c r="B214" s="1" t="s">
        <v>213</v>
      </c>
      <c r="C214" s="2">
        <v>900</v>
      </c>
      <c r="D214" s="2">
        <v>1380</v>
      </c>
      <c r="E214" s="2">
        <v>539.5</v>
      </c>
      <c r="F214" s="2">
        <v>612</v>
      </c>
      <c r="G214" s="2">
        <v>659.8</v>
      </c>
      <c r="H214" s="2">
        <v>681.8</v>
      </c>
      <c r="I214" s="2">
        <v>5954.9</v>
      </c>
      <c r="J214" s="2">
        <v>5921</v>
      </c>
      <c r="K214" s="2">
        <v>6170.2</v>
      </c>
      <c r="L214" s="2">
        <v>5356.3</v>
      </c>
      <c r="M214" s="2">
        <v>3590.4</v>
      </c>
      <c r="N214" s="2">
        <v>2148.5</v>
      </c>
    </row>
    <row r="215" spans="1:14">
      <c r="A215">
        <f t="shared" si="5"/>
        <v>2020</v>
      </c>
      <c r="B215" s="1" t="s">
        <v>214</v>
      </c>
      <c r="C215" s="2">
        <v>900</v>
      </c>
      <c r="D215" s="2">
        <v>1380</v>
      </c>
      <c r="E215" s="2">
        <v>579.29999999999995</v>
      </c>
      <c r="F215" s="2">
        <v>655.5</v>
      </c>
      <c r="G215" s="2">
        <v>699.1</v>
      </c>
      <c r="H215" s="2">
        <v>723.5</v>
      </c>
      <c r="I215" s="2">
        <v>6477.2</v>
      </c>
      <c r="J215" s="2">
        <v>5973.7</v>
      </c>
      <c r="K215" s="2">
        <v>6221.3</v>
      </c>
      <c r="L215" s="2">
        <v>5349.6</v>
      </c>
      <c r="M215" s="2">
        <v>3834.7</v>
      </c>
      <c r="N215" s="2">
        <v>2244.9</v>
      </c>
    </row>
    <row r="216" spans="1:14">
      <c r="A216">
        <f t="shared" si="5"/>
        <v>2021</v>
      </c>
      <c r="B216" s="1" t="s">
        <v>215</v>
      </c>
      <c r="C216" s="2">
        <v>900</v>
      </c>
      <c r="D216" s="2">
        <v>1400</v>
      </c>
      <c r="E216" s="2">
        <v>666.5</v>
      </c>
      <c r="F216" s="2">
        <v>742.5</v>
      </c>
      <c r="G216" s="2">
        <v>786.5</v>
      </c>
      <c r="H216" s="2">
        <v>811.5</v>
      </c>
      <c r="I216" s="2">
        <v>6393.3</v>
      </c>
      <c r="J216" s="2">
        <v>6004.2</v>
      </c>
      <c r="K216" s="2">
        <v>6243</v>
      </c>
      <c r="L216" s="2">
        <v>5266.7</v>
      </c>
      <c r="M216" s="2">
        <v>4241.8999999999996</v>
      </c>
      <c r="N216" s="2">
        <v>2370</v>
      </c>
    </row>
    <row r="217" spans="1:14">
      <c r="A217">
        <f t="shared" si="5"/>
        <v>2021</v>
      </c>
      <c r="B217" s="1" t="s">
        <v>216</v>
      </c>
      <c r="C217" s="2">
        <v>915</v>
      </c>
      <c r="D217" s="2">
        <v>1480</v>
      </c>
      <c r="E217" s="2">
        <v>763.8</v>
      </c>
      <c r="F217" s="2">
        <v>839.8</v>
      </c>
      <c r="G217" s="2">
        <v>883.8</v>
      </c>
      <c r="H217" s="2">
        <v>908.8</v>
      </c>
      <c r="I217" s="2">
        <v>6456.9</v>
      </c>
      <c r="J217" s="2">
        <v>6147</v>
      </c>
      <c r="K217" s="2">
        <v>6381.9</v>
      </c>
      <c r="L217" s="2">
        <v>5282.1</v>
      </c>
      <c r="M217" s="2">
        <v>4359.5</v>
      </c>
      <c r="N217" s="2">
        <v>2497.9</v>
      </c>
    </row>
    <row r="218" spans="1:14">
      <c r="A218">
        <f t="shared" si="5"/>
        <v>2021</v>
      </c>
      <c r="B218" s="1" t="s">
        <v>217</v>
      </c>
      <c r="C218" s="2">
        <v>930</v>
      </c>
      <c r="D218" s="2">
        <v>1505.7</v>
      </c>
      <c r="E218" s="2">
        <v>701.8</v>
      </c>
      <c r="F218" s="2">
        <v>784.4</v>
      </c>
      <c r="G218" s="2">
        <v>880.4</v>
      </c>
      <c r="H218" s="2">
        <v>903.9</v>
      </c>
      <c r="I218" s="2">
        <v>4707.3999999999996</v>
      </c>
      <c r="J218" s="2">
        <v>6252.8</v>
      </c>
      <c r="K218" s="2">
        <v>6487.1</v>
      </c>
      <c r="L218" s="2">
        <v>5265.3</v>
      </c>
      <c r="M218" s="2">
        <v>3820.6</v>
      </c>
      <c r="N218" s="2">
        <v>2657.8</v>
      </c>
    </row>
    <row r="219" spans="1:14">
      <c r="A219">
        <f t="shared" si="5"/>
        <v>2021</v>
      </c>
      <c r="B219" s="1" t="s">
        <v>218</v>
      </c>
      <c r="C219" s="2">
        <v>950</v>
      </c>
      <c r="D219" s="2">
        <v>1540</v>
      </c>
      <c r="E219" s="2">
        <v>558.29999999999995</v>
      </c>
      <c r="F219" s="2">
        <v>626.70000000000005</v>
      </c>
      <c r="G219" s="2">
        <v>726.7</v>
      </c>
      <c r="H219" s="2">
        <v>748.3</v>
      </c>
      <c r="I219" s="2">
        <v>4155.3</v>
      </c>
      <c r="J219" s="2">
        <v>6367.5</v>
      </c>
      <c r="K219" s="2">
        <v>6608.3</v>
      </c>
      <c r="L219" s="2">
        <v>5281.3</v>
      </c>
      <c r="M219" s="2">
        <v>3647.9</v>
      </c>
      <c r="N219" s="2">
        <v>2722.3</v>
      </c>
    </row>
    <row r="220" spans="1:14">
      <c r="A220">
        <f t="shared" si="5"/>
        <v>2021</v>
      </c>
      <c r="B220" s="1" t="s">
        <v>219</v>
      </c>
      <c r="C220" s="2">
        <v>950</v>
      </c>
      <c r="D220" s="2">
        <v>1540</v>
      </c>
      <c r="E220" s="2">
        <v>492.5</v>
      </c>
      <c r="F220" s="2">
        <v>550</v>
      </c>
      <c r="G220" s="2">
        <v>637.5</v>
      </c>
      <c r="H220" s="2">
        <v>667.5</v>
      </c>
      <c r="I220" s="2">
        <v>3695.3</v>
      </c>
      <c r="J220" s="2">
        <v>6732.7</v>
      </c>
      <c r="K220" s="2">
        <v>6979.4</v>
      </c>
      <c r="L220" s="2">
        <v>5570.8</v>
      </c>
      <c r="M220" s="2">
        <v>3896.6</v>
      </c>
      <c r="N220" s="2">
        <v>2726</v>
      </c>
    </row>
    <row r="221" spans="1:14">
      <c r="A221">
        <f t="shared" si="5"/>
        <v>2021</v>
      </c>
      <c r="B221" s="1" t="s">
        <v>220</v>
      </c>
      <c r="C221" s="2">
        <v>950</v>
      </c>
      <c r="D221" s="2">
        <v>1540</v>
      </c>
      <c r="E221" s="2">
        <v>461</v>
      </c>
      <c r="F221" s="2">
        <v>514.5</v>
      </c>
      <c r="G221" s="2">
        <v>585.5</v>
      </c>
      <c r="H221" s="2">
        <v>619</v>
      </c>
      <c r="I221" s="2">
        <v>3513.9</v>
      </c>
      <c r="J221" s="2">
        <v>6903.8</v>
      </c>
      <c r="K221" s="2">
        <v>7151.7</v>
      </c>
      <c r="L221" s="2">
        <v>5768.3</v>
      </c>
      <c r="M221" s="2">
        <v>3727.6</v>
      </c>
      <c r="N221" s="2">
        <v>2646</v>
      </c>
    </row>
    <row r="222" spans="1:14">
      <c r="A222">
        <f t="shared" si="5"/>
        <v>2021</v>
      </c>
      <c r="B222" s="1" t="s">
        <v>221</v>
      </c>
      <c r="C222" s="2">
        <v>950</v>
      </c>
      <c r="D222" s="2">
        <v>1540</v>
      </c>
      <c r="E222" s="2">
        <v>466.6</v>
      </c>
      <c r="F222" s="2">
        <v>530.29999999999995</v>
      </c>
      <c r="G222" s="2">
        <v>603.4</v>
      </c>
      <c r="H222" s="2">
        <v>633.4</v>
      </c>
      <c r="I222" s="2">
        <v>3320</v>
      </c>
      <c r="J222" s="2">
        <v>7157.5</v>
      </c>
      <c r="K222" s="2">
        <v>7402.3</v>
      </c>
      <c r="L222" s="2">
        <v>6024.1</v>
      </c>
      <c r="M222" s="2">
        <v>3875.6</v>
      </c>
      <c r="N222" s="2">
        <v>2511</v>
      </c>
    </row>
    <row r="223" spans="1:14">
      <c r="A223">
        <f t="shared" si="5"/>
        <v>2021</v>
      </c>
      <c r="B223" s="1" t="s">
        <v>222</v>
      </c>
      <c r="C223" s="2">
        <v>950</v>
      </c>
      <c r="D223" s="2">
        <v>1482.9</v>
      </c>
      <c r="E223" s="2">
        <v>485.4</v>
      </c>
      <c r="F223" s="2">
        <v>555</v>
      </c>
      <c r="G223" s="2">
        <v>635</v>
      </c>
      <c r="H223" s="2">
        <v>660</v>
      </c>
      <c r="I223" s="2">
        <v>3493.8</v>
      </c>
      <c r="J223" s="2">
        <v>7377.3</v>
      </c>
      <c r="K223" s="2">
        <v>7622.1</v>
      </c>
      <c r="L223" s="2">
        <v>6197.4</v>
      </c>
      <c r="M223" s="2">
        <v>3917.8</v>
      </c>
      <c r="N223" s="2">
        <v>2297.4</v>
      </c>
    </row>
    <row r="224" spans="1:14">
      <c r="A224">
        <f t="shared" si="5"/>
        <v>2021</v>
      </c>
      <c r="B224" s="1" t="s">
        <v>223</v>
      </c>
      <c r="C224" s="2">
        <v>950</v>
      </c>
      <c r="D224" s="2">
        <v>1440</v>
      </c>
      <c r="E224" s="2">
        <v>525.6</v>
      </c>
      <c r="F224" s="2">
        <v>605</v>
      </c>
      <c r="G224" s="2">
        <v>688.1</v>
      </c>
      <c r="H224" s="2">
        <v>713.1</v>
      </c>
      <c r="I224" s="2">
        <v>3707.3</v>
      </c>
      <c r="J224" s="2">
        <v>7306.8</v>
      </c>
      <c r="K224" s="2">
        <v>7557.5</v>
      </c>
      <c r="L224" s="2">
        <v>6045.4</v>
      </c>
      <c r="M224" s="2">
        <v>3952.5</v>
      </c>
      <c r="N224" s="2">
        <v>2026</v>
      </c>
    </row>
    <row r="225" spans="1:14">
      <c r="A225">
        <f t="shared" si="5"/>
        <v>2021</v>
      </c>
      <c r="B225" s="1" t="s">
        <v>224</v>
      </c>
      <c r="C225" s="2">
        <v>916.7</v>
      </c>
      <c r="D225" s="2">
        <v>1440</v>
      </c>
      <c r="E225" s="2">
        <v>567.5</v>
      </c>
      <c r="F225" s="2">
        <v>652.5</v>
      </c>
      <c r="G225" s="2">
        <v>739.2</v>
      </c>
      <c r="H225" s="2">
        <v>764.2</v>
      </c>
      <c r="I225" s="2">
        <v>3538.2</v>
      </c>
      <c r="J225" s="2">
        <v>7212.6</v>
      </c>
      <c r="K225" s="2">
        <v>7461.7</v>
      </c>
      <c r="L225" s="2">
        <v>5907.8</v>
      </c>
      <c r="M225" s="2">
        <v>4118.2</v>
      </c>
      <c r="N225" s="2">
        <v>1926</v>
      </c>
    </row>
    <row r="226" spans="1:14">
      <c r="A226">
        <f t="shared" si="5"/>
        <v>2021</v>
      </c>
      <c r="B226" s="1" t="s">
        <v>225</v>
      </c>
      <c r="C226" s="2">
        <v>900</v>
      </c>
      <c r="D226" s="2">
        <v>1461.4</v>
      </c>
      <c r="E226" s="2">
        <v>579.29999999999995</v>
      </c>
      <c r="F226" s="2">
        <v>664.3</v>
      </c>
      <c r="G226" s="2">
        <v>750.7</v>
      </c>
      <c r="H226" s="2">
        <v>775.7</v>
      </c>
      <c r="I226" s="2">
        <v>3381.5</v>
      </c>
      <c r="J226" s="2">
        <v>7531.7</v>
      </c>
      <c r="K226" s="2">
        <v>7769.6</v>
      </c>
      <c r="L226" s="2">
        <v>6055.9</v>
      </c>
      <c r="M226" s="2">
        <v>4323.5</v>
      </c>
      <c r="N226" s="2">
        <v>1943.1</v>
      </c>
    </row>
    <row r="227" spans="1:14">
      <c r="A227">
        <f t="shared" si="5"/>
        <v>2021</v>
      </c>
      <c r="B227" s="1" t="s">
        <v>226</v>
      </c>
      <c r="C227" s="2">
        <v>900</v>
      </c>
      <c r="D227" s="2">
        <v>1556.7</v>
      </c>
      <c r="E227" s="2">
        <v>628.1</v>
      </c>
      <c r="F227" s="2">
        <v>713.8</v>
      </c>
      <c r="G227" s="2">
        <v>805</v>
      </c>
      <c r="H227" s="2">
        <v>830</v>
      </c>
      <c r="I227" s="2">
        <v>3270.6</v>
      </c>
      <c r="J227" s="2">
        <v>7698.9</v>
      </c>
      <c r="K227" s="2">
        <v>7928.2</v>
      </c>
      <c r="L227" s="2">
        <v>6110.3</v>
      </c>
      <c r="M227" s="2">
        <v>4216.3999999999996</v>
      </c>
      <c r="N227" s="2">
        <v>2119.8000000000002</v>
      </c>
    </row>
    <row r="228" spans="1:14">
      <c r="A228">
        <f t="shared" si="5"/>
        <v>2021</v>
      </c>
      <c r="B228" s="1" t="s">
        <v>227</v>
      </c>
      <c r="C228" s="2">
        <v>1000</v>
      </c>
      <c r="D228" s="2">
        <v>1668.8</v>
      </c>
      <c r="E228" s="2">
        <v>681.7</v>
      </c>
      <c r="F228" s="2">
        <v>801.7</v>
      </c>
      <c r="G228" s="2">
        <v>861.7</v>
      </c>
      <c r="H228" s="2">
        <v>886.7</v>
      </c>
      <c r="I228" s="2">
        <v>3329.1</v>
      </c>
      <c r="J228" s="2">
        <v>7746.3</v>
      </c>
      <c r="K228" s="2">
        <v>7979.9</v>
      </c>
      <c r="L228" s="2">
        <v>6133.7</v>
      </c>
      <c r="M228" s="2">
        <v>4265</v>
      </c>
      <c r="N228" s="2">
        <v>2376.8000000000002</v>
      </c>
    </row>
    <row r="229" spans="1:14">
      <c r="A229">
        <f t="shared" si="5"/>
        <v>2021</v>
      </c>
      <c r="B229" s="1" t="s">
        <v>228</v>
      </c>
      <c r="C229" s="2">
        <v>1175</v>
      </c>
      <c r="D229" s="2">
        <v>1775</v>
      </c>
      <c r="E229" s="2">
        <v>733.1</v>
      </c>
      <c r="F229" s="2">
        <v>821.9</v>
      </c>
      <c r="G229" s="2">
        <v>913.1</v>
      </c>
      <c r="H229" s="2">
        <v>938.1</v>
      </c>
      <c r="I229" s="2">
        <v>3729.5</v>
      </c>
      <c r="J229" s="2">
        <v>7807.7</v>
      </c>
      <c r="K229" s="2">
        <v>8046.5</v>
      </c>
      <c r="L229" s="2">
        <v>6262.8</v>
      </c>
      <c r="M229" s="2">
        <v>4200.3</v>
      </c>
      <c r="N229" s="2">
        <v>2624.5</v>
      </c>
    </row>
    <row r="230" spans="1:14">
      <c r="A230">
        <f t="shared" si="5"/>
        <v>2021</v>
      </c>
      <c r="B230" s="1" t="s">
        <v>229</v>
      </c>
      <c r="C230" s="2">
        <v>1350</v>
      </c>
      <c r="D230" s="2">
        <v>1950</v>
      </c>
      <c r="E230" s="2">
        <v>680.7</v>
      </c>
      <c r="F230" s="2">
        <v>770.7</v>
      </c>
      <c r="G230" s="2">
        <v>860.7</v>
      </c>
      <c r="H230" s="2">
        <v>885.7</v>
      </c>
      <c r="I230" s="2">
        <v>3701.2</v>
      </c>
      <c r="J230" s="2">
        <v>7856.4</v>
      </c>
      <c r="K230" s="2">
        <v>8099.4</v>
      </c>
      <c r="L230" s="2">
        <v>6367.2</v>
      </c>
      <c r="M230" s="2">
        <v>4083.4</v>
      </c>
      <c r="N230" s="2">
        <v>2761.5</v>
      </c>
    </row>
    <row r="231" spans="1:14">
      <c r="A231">
        <f t="shared" si="5"/>
        <v>2021</v>
      </c>
      <c r="B231" s="1" t="s">
        <v>230</v>
      </c>
      <c r="C231" s="2">
        <v>1262.5</v>
      </c>
      <c r="D231" s="2">
        <v>1950</v>
      </c>
      <c r="E231" s="2">
        <v>698.1</v>
      </c>
      <c r="F231" s="2">
        <v>788.1</v>
      </c>
      <c r="G231" s="2">
        <v>878.1</v>
      </c>
      <c r="H231" s="2">
        <v>903.1</v>
      </c>
      <c r="I231" s="2">
        <v>3797.7</v>
      </c>
      <c r="J231" s="2">
        <v>7949</v>
      </c>
      <c r="K231" s="2">
        <v>8189.2</v>
      </c>
      <c r="L231" s="2">
        <v>6486</v>
      </c>
      <c r="M231" s="2">
        <v>4093.4</v>
      </c>
      <c r="N231" s="2">
        <v>2641.9</v>
      </c>
    </row>
    <row r="232" spans="1:14">
      <c r="A232">
        <f t="shared" si="5"/>
        <v>2021</v>
      </c>
      <c r="B232" s="1" t="s">
        <v>231</v>
      </c>
      <c r="C232" s="2">
        <v>1300</v>
      </c>
      <c r="D232" s="2">
        <v>1950</v>
      </c>
      <c r="E232" s="2">
        <v>709</v>
      </c>
      <c r="F232" s="2">
        <v>799</v>
      </c>
      <c r="G232" s="2">
        <v>889</v>
      </c>
      <c r="H232" s="2">
        <v>914</v>
      </c>
      <c r="I232" s="2">
        <v>3809.9</v>
      </c>
      <c r="J232" s="2">
        <v>8049.4</v>
      </c>
      <c r="K232" s="2">
        <v>8290</v>
      </c>
      <c r="L232" s="2">
        <v>6555.4</v>
      </c>
      <c r="M232" s="2">
        <v>4096.1000000000004</v>
      </c>
      <c r="N232" s="2">
        <v>2626.8</v>
      </c>
    </row>
    <row r="233" spans="1:14">
      <c r="A233">
        <f t="shared" si="5"/>
        <v>2021</v>
      </c>
      <c r="B233" s="1" t="s">
        <v>232</v>
      </c>
      <c r="C233" s="2">
        <v>1343.8</v>
      </c>
      <c r="D233" s="2">
        <v>2036.3</v>
      </c>
      <c r="E233" s="2">
        <v>721.9</v>
      </c>
      <c r="F233" s="2">
        <v>811.9</v>
      </c>
      <c r="G233" s="2">
        <v>901.9</v>
      </c>
      <c r="H233" s="2">
        <v>926.9</v>
      </c>
      <c r="I233" s="2">
        <v>3795.4</v>
      </c>
      <c r="J233" s="2">
        <v>8089.9</v>
      </c>
      <c r="K233" s="2">
        <v>8329.6</v>
      </c>
      <c r="L233" s="2">
        <v>6546.8</v>
      </c>
      <c r="M233" s="2">
        <v>4121.1000000000004</v>
      </c>
      <c r="N233" s="2">
        <v>2640.6</v>
      </c>
    </row>
    <row r="234" spans="1:14">
      <c r="A234">
        <f t="shared" si="5"/>
        <v>2021</v>
      </c>
      <c r="B234" s="1" t="s">
        <v>233</v>
      </c>
      <c r="C234" s="2">
        <v>1385.7</v>
      </c>
      <c r="D234" s="2">
        <v>2050</v>
      </c>
      <c r="E234" s="2">
        <v>725</v>
      </c>
      <c r="F234" s="2">
        <v>815</v>
      </c>
      <c r="G234" s="2">
        <v>905</v>
      </c>
      <c r="H234" s="2">
        <v>930</v>
      </c>
      <c r="I234" s="2">
        <v>4050.3</v>
      </c>
      <c r="J234" s="2">
        <v>8121.4</v>
      </c>
      <c r="K234" s="2">
        <v>8359.1</v>
      </c>
      <c r="L234" s="2">
        <v>6556.3</v>
      </c>
      <c r="M234" s="2">
        <v>4323.8</v>
      </c>
      <c r="N234" s="2">
        <v>2677.8</v>
      </c>
    </row>
    <row r="235" spans="1:14">
      <c r="A235">
        <f t="shared" si="5"/>
        <v>2021</v>
      </c>
      <c r="B235" s="1" t="s">
        <v>234</v>
      </c>
      <c r="C235" s="2">
        <v>1400</v>
      </c>
      <c r="D235" s="2">
        <v>2057.1</v>
      </c>
      <c r="E235" s="2">
        <v>749.3</v>
      </c>
      <c r="F235" s="2">
        <v>839.3</v>
      </c>
      <c r="G235" s="2">
        <v>920</v>
      </c>
      <c r="H235" s="2">
        <v>945</v>
      </c>
      <c r="I235" s="2">
        <v>4372</v>
      </c>
      <c r="J235" s="2">
        <v>8078.3</v>
      </c>
      <c r="K235" s="2">
        <v>8315.7000000000007</v>
      </c>
      <c r="L235" s="2">
        <v>6496.8</v>
      </c>
      <c r="M235" s="2">
        <v>4388.3</v>
      </c>
      <c r="N235" s="2">
        <v>2566.8000000000002</v>
      </c>
    </row>
    <row r="236" spans="1:14">
      <c r="A236">
        <f t="shared" si="5"/>
        <v>2021</v>
      </c>
      <c r="B236" s="1" t="s">
        <v>235</v>
      </c>
      <c r="C236" s="2">
        <v>1400</v>
      </c>
      <c r="D236" s="2">
        <v>2181.3000000000002</v>
      </c>
      <c r="E236" s="2">
        <v>773.1</v>
      </c>
      <c r="F236" s="2">
        <v>863.1</v>
      </c>
      <c r="G236" s="2">
        <v>943.1</v>
      </c>
      <c r="H236" s="2">
        <v>968.1</v>
      </c>
      <c r="I236" s="2">
        <v>4900.8</v>
      </c>
      <c r="J236" s="2">
        <v>8016.3</v>
      </c>
      <c r="K236" s="2">
        <v>8257.2000000000007</v>
      </c>
      <c r="L236" s="2">
        <v>6427.2</v>
      </c>
      <c r="M236" s="2">
        <v>4474</v>
      </c>
      <c r="N236" s="2">
        <v>2506.8000000000002</v>
      </c>
    </row>
    <row r="237" spans="1:14">
      <c r="A237">
        <f t="shared" si="5"/>
        <v>2021</v>
      </c>
      <c r="B237" s="1" t="s">
        <v>236</v>
      </c>
      <c r="C237" s="2">
        <v>1447.1</v>
      </c>
      <c r="D237" s="2">
        <v>2300</v>
      </c>
      <c r="E237" s="2">
        <v>775</v>
      </c>
      <c r="F237" s="2">
        <v>865</v>
      </c>
      <c r="G237" s="2">
        <v>945</v>
      </c>
      <c r="H237" s="2">
        <v>970</v>
      </c>
      <c r="I237" s="2">
        <v>5402.5</v>
      </c>
      <c r="J237" s="2">
        <v>7939.3</v>
      </c>
      <c r="K237" s="2">
        <v>8179.5</v>
      </c>
      <c r="L237" s="2">
        <v>6378.1</v>
      </c>
      <c r="M237" s="2">
        <v>4747.3999999999996</v>
      </c>
      <c r="N237" s="2">
        <v>2647.6</v>
      </c>
    </row>
    <row r="238" spans="1:14">
      <c r="A238">
        <f t="shared" si="5"/>
        <v>2021</v>
      </c>
      <c r="B238" s="1" t="s">
        <v>237</v>
      </c>
      <c r="C238" s="2">
        <v>1521.3</v>
      </c>
      <c r="D238" s="2">
        <v>2525</v>
      </c>
      <c r="E238" s="2">
        <v>775</v>
      </c>
      <c r="F238" s="2">
        <v>865</v>
      </c>
      <c r="G238" s="2">
        <v>945</v>
      </c>
      <c r="H238" s="2">
        <v>970</v>
      </c>
      <c r="I238" s="2">
        <v>5579.5</v>
      </c>
      <c r="J238" s="2">
        <v>7794.3</v>
      </c>
      <c r="K238" s="2">
        <v>8035.6</v>
      </c>
      <c r="L238" s="2">
        <v>6319.4</v>
      </c>
      <c r="M238" s="2">
        <v>4773.8</v>
      </c>
      <c r="N238" s="2">
        <v>2880.1</v>
      </c>
    </row>
    <row r="239" spans="1:14">
      <c r="A239">
        <f t="shared" si="5"/>
        <v>2021</v>
      </c>
      <c r="B239" s="1" t="s">
        <v>238</v>
      </c>
      <c r="C239" s="2">
        <v>1540</v>
      </c>
      <c r="D239" s="2">
        <v>3150</v>
      </c>
      <c r="E239" s="2">
        <v>775</v>
      </c>
      <c r="F239" s="2">
        <v>865</v>
      </c>
      <c r="G239" s="2">
        <v>945</v>
      </c>
      <c r="H239" s="2">
        <v>970</v>
      </c>
      <c r="I239" s="2">
        <v>5762.9</v>
      </c>
      <c r="J239" s="2">
        <v>7629.4</v>
      </c>
      <c r="K239" s="2">
        <v>7866.5</v>
      </c>
      <c r="L239" s="2">
        <v>6286.8</v>
      </c>
      <c r="M239" s="2">
        <v>4737.3999999999996</v>
      </c>
      <c r="N239" s="2">
        <v>3243.8</v>
      </c>
    </row>
    <row r="240" spans="1:14">
      <c r="A240">
        <f t="shared" si="5"/>
        <v>2021</v>
      </c>
      <c r="B240" s="1" t="s">
        <v>239</v>
      </c>
      <c r="C240" s="2">
        <v>1623.8</v>
      </c>
      <c r="D240" s="2">
        <v>3750</v>
      </c>
      <c r="E240" s="2">
        <v>775</v>
      </c>
      <c r="F240" s="2">
        <v>865</v>
      </c>
      <c r="G240" s="2">
        <v>945</v>
      </c>
      <c r="H240" s="2">
        <v>970</v>
      </c>
      <c r="I240" s="2">
        <v>5976.3</v>
      </c>
      <c r="J240" s="2">
        <v>7623.8</v>
      </c>
      <c r="K240" s="2">
        <v>7861.5</v>
      </c>
      <c r="L240" s="2">
        <v>6379.1</v>
      </c>
      <c r="M240" s="2">
        <v>4853.8999999999996</v>
      </c>
      <c r="N240" s="2">
        <v>3619.9</v>
      </c>
    </row>
    <row r="241" spans="1:14">
      <c r="A241">
        <f t="shared" si="5"/>
        <v>2021</v>
      </c>
      <c r="B241" s="1" t="s">
        <v>240</v>
      </c>
      <c r="C241" s="2">
        <v>1682</v>
      </c>
      <c r="D241" s="2">
        <v>3980</v>
      </c>
      <c r="E241" s="2">
        <v>905.2</v>
      </c>
      <c r="F241" s="2">
        <v>1054.4000000000001</v>
      </c>
      <c r="G241" s="2">
        <v>1116</v>
      </c>
      <c r="H241" s="2">
        <v>1137.8</v>
      </c>
      <c r="I241" s="2">
        <v>6086.2</v>
      </c>
      <c r="J241" s="2">
        <v>7895</v>
      </c>
      <c r="K241" s="2">
        <v>8128.4</v>
      </c>
      <c r="L241" s="2">
        <v>6840.1</v>
      </c>
      <c r="M241" s="2">
        <v>5115.3</v>
      </c>
      <c r="N241" s="2">
        <v>3950</v>
      </c>
    </row>
    <row r="242" spans="1:14">
      <c r="A242">
        <f t="shared" si="5"/>
        <v>2021</v>
      </c>
      <c r="B242" s="1" t="s">
        <v>241</v>
      </c>
      <c r="C242" s="2">
        <v>1714.4</v>
      </c>
      <c r="D242" s="2">
        <v>4100</v>
      </c>
      <c r="E242" s="2">
        <v>1043.7</v>
      </c>
      <c r="F242" s="2">
        <v>1204.0999999999999</v>
      </c>
      <c r="G242" s="2">
        <v>1270</v>
      </c>
      <c r="H242" s="2">
        <v>1289.0999999999999</v>
      </c>
      <c r="I242" s="2">
        <v>6072.8</v>
      </c>
      <c r="J242" s="2">
        <v>7922.5</v>
      </c>
      <c r="K242" s="2">
        <v>8157</v>
      </c>
      <c r="L242" s="2">
        <v>7004</v>
      </c>
      <c r="M242" s="2">
        <v>5209.5</v>
      </c>
      <c r="N242" s="2">
        <v>4086</v>
      </c>
    </row>
    <row r="243" spans="1:14">
      <c r="A243">
        <f t="shared" si="5"/>
        <v>2021</v>
      </c>
      <c r="B243" s="1" t="s">
        <v>242</v>
      </c>
      <c r="C243" s="2">
        <v>1930</v>
      </c>
      <c r="D243" s="2">
        <v>4100</v>
      </c>
      <c r="E243" s="2">
        <v>1138</v>
      </c>
      <c r="F243" s="2">
        <v>1336.9</v>
      </c>
      <c r="G243" s="2">
        <v>1398.3</v>
      </c>
      <c r="H243" s="2">
        <v>1414.2</v>
      </c>
      <c r="I243" s="2">
        <v>5902.1</v>
      </c>
      <c r="J243" s="2">
        <v>8086</v>
      </c>
      <c r="K243" s="2">
        <v>8319.6</v>
      </c>
      <c r="L243" s="2">
        <v>7440.2</v>
      </c>
      <c r="M243" s="2">
        <v>5710</v>
      </c>
      <c r="N243" s="2">
        <v>4086</v>
      </c>
    </row>
    <row r="244" spans="1:14">
      <c r="A244">
        <f t="shared" si="5"/>
        <v>2021</v>
      </c>
      <c r="B244" s="1" t="s">
        <v>243</v>
      </c>
      <c r="C244" s="2">
        <v>2593.8000000000002</v>
      </c>
      <c r="D244" s="2">
        <v>4100</v>
      </c>
      <c r="E244" s="2">
        <v>1556.8</v>
      </c>
      <c r="F244" s="2">
        <v>1759.4</v>
      </c>
      <c r="G244" s="2">
        <v>1820.6</v>
      </c>
      <c r="H244" s="2">
        <v>1880.9</v>
      </c>
      <c r="I244" s="2">
        <v>6385.5</v>
      </c>
      <c r="J244" s="2">
        <v>8665.7999999999993</v>
      </c>
      <c r="K244" s="2">
        <v>8909.9</v>
      </c>
      <c r="L244" s="2">
        <v>7842.9</v>
      </c>
      <c r="M244" s="2">
        <v>6154.3</v>
      </c>
      <c r="N244" s="2">
        <v>4086</v>
      </c>
    </row>
    <row r="245" spans="1:14">
      <c r="A245">
        <f t="shared" si="5"/>
        <v>2021</v>
      </c>
      <c r="B245" s="1" t="s">
        <v>244</v>
      </c>
      <c r="C245" s="2">
        <v>2678.6</v>
      </c>
      <c r="D245" s="2">
        <v>3981.4</v>
      </c>
      <c r="E245" s="2">
        <v>1303</v>
      </c>
      <c r="F245" s="2">
        <v>1514.8</v>
      </c>
      <c r="G245" s="2">
        <v>1620.3</v>
      </c>
      <c r="H245" s="2">
        <v>1702.2</v>
      </c>
      <c r="I245" s="2">
        <v>7115.4</v>
      </c>
      <c r="J245" s="2">
        <v>9240.7000000000007</v>
      </c>
      <c r="K245" s="2">
        <v>9517.2000000000007</v>
      </c>
      <c r="L245" s="2">
        <v>8023.2</v>
      </c>
      <c r="M245" s="2">
        <v>6410</v>
      </c>
      <c r="N245" s="2">
        <v>4086</v>
      </c>
    </row>
    <row r="246" spans="1:14">
      <c r="A246">
        <f t="shared" si="5"/>
        <v>2021</v>
      </c>
      <c r="B246" s="1" t="s">
        <v>245</v>
      </c>
      <c r="C246" s="2">
        <v>1884.4</v>
      </c>
      <c r="D246" s="2">
        <v>3753.1</v>
      </c>
      <c r="E246" s="2">
        <v>881.3</v>
      </c>
      <c r="F246" s="2">
        <v>1036.3</v>
      </c>
      <c r="G246" s="2">
        <v>1216.3</v>
      </c>
      <c r="H246" s="2">
        <v>1310</v>
      </c>
      <c r="I246" s="2">
        <v>7635</v>
      </c>
      <c r="J246" s="2">
        <v>8758</v>
      </c>
      <c r="K246" s="2">
        <v>9003.4</v>
      </c>
      <c r="L246" s="2">
        <v>7973.4</v>
      </c>
      <c r="M246" s="2">
        <v>5785</v>
      </c>
      <c r="N246" s="2">
        <v>3898.5</v>
      </c>
    </row>
    <row r="247" spans="1:14">
      <c r="A247">
        <f t="shared" si="5"/>
        <v>2021</v>
      </c>
      <c r="B247" s="1" t="s">
        <v>246</v>
      </c>
      <c r="C247" s="2">
        <v>1887.9</v>
      </c>
      <c r="D247" s="2">
        <v>3010.7</v>
      </c>
      <c r="E247" s="2">
        <v>874.3</v>
      </c>
      <c r="F247" s="2">
        <v>1002.1</v>
      </c>
      <c r="G247" s="2">
        <v>1178.5999999999999</v>
      </c>
      <c r="H247" s="2">
        <v>1258.5999999999999</v>
      </c>
      <c r="I247" s="2">
        <v>7508.4</v>
      </c>
      <c r="J247" s="2">
        <v>8388.7000000000007</v>
      </c>
      <c r="K247" s="2">
        <v>8631.6</v>
      </c>
      <c r="L247" s="2">
        <v>7723.4</v>
      </c>
      <c r="M247" s="2">
        <v>5481.3</v>
      </c>
      <c r="N247" s="2">
        <v>3243.5</v>
      </c>
    </row>
    <row r="248" spans="1:14">
      <c r="A248">
        <f t="shared" si="5"/>
        <v>2021</v>
      </c>
      <c r="B248" s="1" t="s">
        <v>247</v>
      </c>
      <c r="C248" s="2">
        <v>1971.4</v>
      </c>
      <c r="D248" s="2">
        <v>2035.7</v>
      </c>
      <c r="E248" s="2">
        <v>897.1</v>
      </c>
      <c r="F248" s="2">
        <v>1052.9000000000001</v>
      </c>
      <c r="G248" s="2">
        <v>1230.7</v>
      </c>
      <c r="H248" s="2">
        <v>1315</v>
      </c>
      <c r="I248" s="2">
        <v>7493.2</v>
      </c>
      <c r="J248" s="2">
        <v>8299.7999999999993</v>
      </c>
      <c r="K248" s="2">
        <v>8539.2000000000007</v>
      </c>
      <c r="L248" s="2">
        <v>7626.7</v>
      </c>
      <c r="M248" s="2">
        <v>5347.7</v>
      </c>
      <c r="N248" s="2">
        <v>2647.1</v>
      </c>
    </row>
    <row r="249" spans="1:14">
      <c r="A249">
        <f t="shared" si="5"/>
        <v>2021</v>
      </c>
      <c r="B249" s="1" t="s">
        <v>248</v>
      </c>
      <c r="C249" s="2">
        <v>1994.4</v>
      </c>
      <c r="D249" s="2">
        <v>2000</v>
      </c>
      <c r="E249" s="2">
        <v>858.8</v>
      </c>
      <c r="F249" s="2">
        <v>985</v>
      </c>
      <c r="G249" s="2">
        <v>1159.4000000000001</v>
      </c>
      <c r="H249" s="2">
        <v>1244.4000000000001</v>
      </c>
      <c r="I249" s="2">
        <v>6113.9</v>
      </c>
      <c r="J249" s="2">
        <v>8149.8</v>
      </c>
      <c r="K249" s="2">
        <v>8390.1</v>
      </c>
      <c r="L249" s="2">
        <v>7446.2</v>
      </c>
      <c r="M249" s="2">
        <v>5177.5</v>
      </c>
      <c r="N249" s="2">
        <v>2478.5</v>
      </c>
    </row>
    <row r="250" spans="1:14">
      <c r="A250">
        <f t="shared" si="5"/>
        <v>2021</v>
      </c>
      <c r="B250" s="1" t="s">
        <v>249</v>
      </c>
      <c r="C250" s="2">
        <v>1984.2</v>
      </c>
      <c r="D250" s="2">
        <v>2091.6999999999998</v>
      </c>
      <c r="E250" s="2">
        <v>801.7</v>
      </c>
      <c r="F250" s="2">
        <v>926.7</v>
      </c>
      <c r="G250" s="2">
        <v>1073.3</v>
      </c>
      <c r="H250" s="2">
        <v>1153.3</v>
      </c>
      <c r="I250" s="2">
        <v>4717.6000000000004</v>
      </c>
      <c r="J250" s="2">
        <v>7973</v>
      </c>
      <c r="K250" s="2">
        <v>8211.1</v>
      </c>
      <c r="L250" s="2">
        <v>7373.8</v>
      </c>
      <c r="M250" s="2">
        <v>4970.3</v>
      </c>
      <c r="N250" s="2">
        <v>2478.5</v>
      </c>
    </row>
    <row r="251" spans="1:14">
      <c r="A251">
        <f t="shared" si="5"/>
        <v>2021</v>
      </c>
      <c r="B251" s="1" t="s">
        <v>250</v>
      </c>
      <c r="C251" s="2">
        <v>1979.4</v>
      </c>
      <c r="D251" s="2">
        <v>2275</v>
      </c>
      <c r="E251" s="2">
        <v>617.5</v>
      </c>
      <c r="F251" s="2">
        <v>788.1</v>
      </c>
      <c r="G251" s="2">
        <v>895</v>
      </c>
      <c r="H251" s="2">
        <v>964.4</v>
      </c>
      <c r="I251" s="2">
        <v>4776.3</v>
      </c>
      <c r="J251" s="2">
        <v>7798.8</v>
      </c>
      <c r="K251" s="2">
        <v>8029.3</v>
      </c>
      <c r="L251" s="2">
        <v>7316.3</v>
      </c>
      <c r="M251" s="2">
        <v>4888.8999999999996</v>
      </c>
      <c r="N251" s="2">
        <v>2478.5</v>
      </c>
    </row>
    <row r="252" spans="1:14">
      <c r="A252">
        <f t="shared" si="5"/>
        <v>2022</v>
      </c>
      <c r="B252" s="1" t="s">
        <v>251</v>
      </c>
      <c r="C252" s="2">
        <v>1969</v>
      </c>
      <c r="D252" s="2">
        <v>2445</v>
      </c>
      <c r="E252" s="2">
        <v>575</v>
      </c>
      <c r="F252" s="2">
        <v>721</v>
      </c>
      <c r="G252" s="2">
        <v>818</v>
      </c>
      <c r="H252" s="2">
        <v>884</v>
      </c>
      <c r="I252" s="2">
        <v>5072.8999999999996</v>
      </c>
      <c r="J252" s="2">
        <v>7833.7</v>
      </c>
      <c r="K252" s="2">
        <v>8066.3</v>
      </c>
      <c r="L252" s="2">
        <v>7331.1</v>
      </c>
      <c r="M252" s="2">
        <v>5393.2</v>
      </c>
      <c r="N252" s="2" t="s">
        <v>259</v>
      </c>
    </row>
    <row r="253" spans="1:14">
      <c r="A253">
        <f t="shared" si="5"/>
        <v>2022</v>
      </c>
      <c r="B253" s="1" t="s">
        <v>252</v>
      </c>
      <c r="C253" s="2">
        <v>1965</v>
      </c>
      <c r="D253" s="2">
        <v>2658.1</v>
      </c>
      <c r="E253" s="2">
        <v>701.3</v>
      </c>
      <c r="F253" s="2">
        <v>833.8</v>
      </c>
      <c r="G253" s="2">
        <v>938.1</v>
      </c>
      <c r="H253" s="2">
        <v>1009.4</v>
      </c>
      <c r="I253" s="2">
        <v>4906.5</v>
      </c>
      <c r="J253" s="2">
        <v>8138.6</v>
      </c>
      <c r="K253" s="2">
        <v>8373.6</v>
      </c>
      <c r="L253" s="2">
        <v>7417</v>
      </c>
      <c r="M253" s="2">
        <v>5419.6</v>
      </c>
      <c r="N253" s="2" t="s">
        <v>259</v>
      </c>
    </row>
    <row r="254" spans="1:14">
      <c r="A254">
        <f t="shared" si="5"/>
        <v>2022</v>
      </c>
      <c r="B254" s="1" t="s">
        <v>253</v>
      </c>
      <c r="C254" s="2">
        <v>1971.7</v>
      </c>
      <c r="D254" s="2">
        <v>2700</v>
      </c>
      <c r="E254" s="2">
        <v>803.3</v>
      </c>
      <c r="F254" s="2">
        <v>945</v>
      </c>
      <c r="G254" s="2">
        <v>1043.3</v>
      </c>
      <c r="H254" s="2">
        <v>1120</v>
      </c>
      <c r="I254" s="2">
        <v>4518.3</v>
      </c>
      <c r="J254" s="2">
        <v>8407</v>
      </c>
      <c r="K254" s="2">
        <v>8640.1</v>
      </c>
      <c r="L254" s="2">
        <v>7491.8</v>
      </c>
      <c r="M254" s="2">
        <v>5522.6</v>
      </c>
      <c r="N254" s="2" t="s">
        <v>259</v>
      </c>
    </row>
    <row r="255" spans="1:14">
      <c r="A255">
        <f t="shared" si="5"/>
        <v>2022</v>
      </c>
      <c r="B255" s="1" t="s">
        <v>254</v>
      </c>
      <c r="C255" s="2">
        <v>1935</v>
      </c>
      <c r="D255" s="2">
        <v>2613.8000000000002</v>
      </c>
      <c r="E255" s="2">
        <v>846.4</v>
      </c>
      <c r="F255" s="2">
        <v>973.8</v>
      </c>
      <c r="G255" s="2">
        <v>1087.5</v>
      </c>
      <c r="H255" s="2">
        <v>1186.8</v>
      </c>
      <c r="I255" s="2">
        <v>4934.7</v>
      </c>
      <c r="J255" s="2">
        <v>9358.9</v>
      </c>
      <c r="K255" s="2">
        <v>9608.9</v>
      </c>
      <c r="L255" s="2">
        <v>7747.3</v>
      </c>
      <c r="M255" s="2">
        <v>5698.2</v>
      </c>
      <c r="N255" s="2" t="s">
        <v>259</v>
      </c>
    </row>
    <row r="256" spans="1:14">
      <c r="A256">
        <f t="shared" si="5"/>
        <v>2022</v>
      </c>
      <c r="B256" s="1" t="s">
        <v>255</v>
      </c>
      <c r="C256" s="2">
        <v>1863.3</v>
      </c>
      <c r="D256" s="2">
        <v>2329.1999999999998</v>
      </c>
      <c r="E256" s="2">
        <v>775</v>
      </c>
      <c r="F256" s="2">
        <v>901.7</v>
      </c>
      <c r="G256" s="2">
        <v>978.3</v>
      </c>
      <c r="H256" s="2">
        <v>1053.3</v>
      </c>
      <c r="I256" s="2">
        <v>6352.1</v>
      </c>
      <c r="J256" s="2">
        <v>9442.4</v>
      </c>
      <c r="K256" s="2">
        <v>9693.1</v>
      </c>
      <c r="L256" s="2">
        <v>7788.7</v>
      </c>
      <c r="M256" s="2">
        <v>5584.3</v>
      </c>
      <c r="N256" s="2" t="s">
        <v>259</v>
      </c>
    </row>
  </sheetData>
  <phoneticPr fontId="4" type="noConversion"/>
  <conditionalFormatting sqref="Q14:AB21">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BCA6B-67AD-409C-9441-380D0D054E3A}">
  <dimension ref="A1:H25"/>
  <sheetViews>
    <sheetView workbookViewId="0">
      <selection activeCell="E15" sqref="E15"/>
    </sheetView>
  </sheetViews>
  <sheetFormatPr defaultRowHeight="14.4"/>
  <cols>
    <col min="5" max="5" width="12" bestFit="1" customWidth="1"/>
  </cols>
  <sheetData>
    <row r="1" spans="1:8">
      <c r="A1" t="s">
        <v>417</v>
      </c>
    </row>
    <row r="2" spans="1:8">
      <c r="A2">
        <v>2020</v>
      </c>
      <c r="B2">
        <v>1</v>
      </c>
      <c r="C2">
        <v>7800</v>
      </c>
      <c r="D2">
        <v>6864</v>
      </c>
      <c r="E2">
        <f>D2*Deflator!B22/(1000/G3*G5*10^6/能源发热量!F1)</f>
        <v>2.4992323647801322E-5</v>
      </c>
      <c r="G2" t="s">
        <v>418</v>
      </c>
    </row>
    <row r="3" spans="1:8">
      <c r="B3">
        <v>2</v>
      </c>
      <c r="C3">
        <v>8000</v>
      </c>
      <c r="G3">
        <v>0.88</v>
      </c>
      <c r="H3" t="s">
        <v>419</v>
      </c>
    </row>
    <row r="4" spans="1:8">
      <c r="B4">
        <v>3</v>
      </c>
      <c r="C4">
        <v>7500</v>
      </c>
      <c r="G4" t="s">
        <v>420</v>
      </c>
    </row>
    <row r="5" spans="1:8">
      <c r="B5">
        <v>4</v>
      </c>
      <c r="C5">
        <v>6000</v>
      </c>
      <c r="G5">
        <v>35.1</v>
      </c>
      <c r="H5" t="s">
        <v>421</v>
      </c>
    </row>
    <row r="6" spans="1:8">
      <c r="B6">
        <v>5</v>
      </c>
      <c r="C6">
        <v>5900</v>
      </c>
    </row>
    <row r="7" spans="1:8">
      <c r="B7">
        <v>6</v>
      </c>
      <c r="C7">
        <v>6500</v>
      </c>
    </row>
    <row r="8" spans="1:8">
      <c r="B8">
        <v>7</v>
      </c>
      <c r="C8">
        <v>6600</v>
      </c>
    </row>
    <row r="9" spans="1:8">
      <c r="B9">
        <v>8</v>
      </c>
      <c r="C9">
        <v>6900</v>
      </c>
    </row>
    <row r="10" spans="1:8">
      <c r="B10">
        <v>9</v>
      </c>
      <c r="C10">
        <v>6850</v>
      </c>
    </row>
    <row r="11" spans="1:8">
      <c r="B11">
        <v>10</v>
      </c>
      <c r="C11">
        <v>6700</v>
      </c>
    </row>
    <row r="12" spans="1:8">
      <c r="B12">
        <v>11</v>
      </c>
      <c r="C12">
        <v>6200</v>
      </c>
    </row>
    <row r="13" spans="1:8">
      <c r="B13">
        <v>12</v>
      </c>
      <c r="C13">
        <v>7300</v>
      </c>
    </row>
    <row r="14" spans="1:8">
      <c r="A14">
        <v>2021</v>
      </c>
      <c r="B14">
        <v>1</v>
      </c>
      <c r="C14">
        <v>8900</v>
      </c>
      <c r="D14">
        <v>8753</v>
      </c>
      <c r="E14">
        <f>D14*Deflator!B22/(1000/G3*G5*10^6/能源发热量!F1)</f>
        <v>3.1870310152856202E-5</v>
      </c>
    </row>
    <row r="15" spans="1:8">
      <c r="B15">
        <v>2</v>
      </c>
      <c r="C15">
        <v>7600</v>
      </c>
    </row>
    <row r="16" spans="1:8">
      <c r="B16">
        <v>3</v>
      </c>
      <c r="C16">
        <v>8300</v>
      </c>
    </row>
    <row r="17" spans="2:3">
      <c r="B17">
        <v>4</v>
      </c>
      <c r="C17">
        <v>8400</v>
      </c>
    </row>
    <row r="18" spans="2:3">
      <c r="B18">
        <v>5</v>
      </c>
      <c r="C18">
        <v>7200</v>
      </c>
    </row>
    <row r="19" spans="2:3">
      <c r="B19">
        <v>6</v>
      </c>
      <c r="C19">
        <v>8990</v>
      </c>
    </row>
    <row r="20" spans="2:3">
      <c r="B20">
        <v>7</v>
      </c>
      <c r="C20">
        <v>9000</v>
      </c>
    </row>
    <row r="21" spans="2:3">
      <c r="B21">
        <v>8</v>
      </c>
      <c r="C21">
        <v>9000</v>
      </c>
    </row>
    <row r="22" spans="2:3">
      <c r="B22">
        <v>9</v>
      </c>
      <c r="C22">
        <v>9100</v>
      </c>
    </row>
    <row r="23" spans="2:3">
      <c r="B23">
        <v>10</v>
      </c>
      <c r="C23">
        <v>10200</v>
      </c>
    </row>
    <row r="24" spans="2:3">
      <c r="B24">
        <v>11</v>
      </c>
      <c r="C24">
        <v>9600</v>
      </c>
    </row>
    <row r="25" spans="2:3">
      <c r="B25">
        <v>12</v>
      </c>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7708-24CC-4EAB-A47E-5A45EB1E9FFD}">
  <dimension ref="A1:Q304"/>
  <sheetViews>
    <sheetView workbookViewId="0">
      <selection activeCell="P6" sqref="P6"/>
    </sheetView>
  </sheetViews>
  <sheetFormatPr defaultRowHeight="14.4"/>
  <cols>
    <col min="1" max="1" width="11.109375" bestFit="1" customWidth="1"/>
    <col min="2" max="2" width="11.109375" style="59" customWidth="1"/>
    <col min="3" max="3" width="23.33203125" style="57" bestFit="1" customWidth="1"/>
    <col min="4" max="4" width="21.33203125" bestFit="1" customWidth="1"/>
    <col min="5" max="5" width="11.109375" bestFit="1" customWidth="1"/>
    <col min="6" max="6" width="9" style="55"/>
    <col min="14" max="14" width="8.88671875" style="60"/>
    <col min="16" max="16" width="12" style="22" bestFit="1" customWidth="1"/>
    <col min="17" max="17" width="8.88671875" style="22"/>
  </cols>
  <sheetData>
    <row r="1" spans="1:17">
      <c r="A1" t="s">
        <v>407</v>
      </c>
      <c r="B1" s="59" t="s">
        <v>408</v>
      </c>
      <c r="C1" s="56" t="s">
        <v>405</v>
      </c>
      <c r="D1" t="s">
        <v>406</v>
      </c>
      <c r="M1" t="s">
        <v>408</v>
      </c>
      <c r="N1" s="60" t="s">
        <v>409</v>
      </c>
      <c r="O1" t="s">
        <v>410</v>
      </c>
    </row>
    <row r="2" spans="1:17">
      <c r="A2" s="26">
        <v>42503</v>
      </c>
      <c r="B2" s="59">
        <f>YEAR(A2)</f>
        <v>2016</v>
      </c>
      <c r="C2" s="57">
        <v>116.9</v>
      </c>
      <c r="D2">
        <v>214.4</v>
      </c>
      <c r="M2">
        <v>2016</v>
      </c>
      <c r="N2" s="60">
        <f>SUMIFS(C:C,C:C,"&gt;0",$B:$B,$M2)/COUNTIFS(C:C,"&gt;0",$B:$B,$M2)</f>
        <v>144.69</v>
      </c>
      <c r="O2">
        <f>SUMIFS(D:D,D:D,"&gt;0",$B:$B,$M2)/COUNTIFS(D:D,"&gt;0",$B:$B,$M2)</f>
        <v>268.11470588235289</v>
      </c>
      <c r="P2" s="22">
        <f>N2*Deflator!$B18/(1000*$O$12)</f>
        <v>1.576016865698094E-6</v>
      </c>
      <c r="Q2" s="22">
        <f>O2*Deflator!$B18/(1000*$O$12)</f>
        <v>2.920404301695156E-6</v>
      </c>
    </row>
    <row r="3" spans="1:17">
      <c r="A3" s="26">
        <v>42510</v>
      </c>
      <c r="B3" s="59">
        <f t="shared" ref="B3:B66" si="0">YEAR(A3)</f>
        <v>2016</v>
      </c>
      <c r="C3" s="57">
        <v>116.9</v>
      </c>
      <c r="D3">
        <v>214.4</v>
      </c>
      <c r="M3">
        <v>2017</v>
      </c>
      <c r="N3" s="60">
        <f t="shared" ref="N3:N8" si="1">SUMIFS(C:C,C:C,"&gt;0",$B:$B,$M3)/COUNTIFS(C:C,"&gt;0",$B:$B,$M3)</f>
        <v>175.69374999999999</v>
      </c>
      <c r="O3" t="e">
        <f t="shared" ref="O3:O8" si="2">SUMIFS(D:D,D:D,"&gt;0",$B:$B,$M3)/COUNTIFS(D:D,"&gt;0",$B:$B,$M3)</f>
        <v>#DIV/0!</v>
      </c>
      <c r="P3" s="22">
        <f>N3*Deflator!$B19/(1000*$O$12)</f>
        <v>1.8360087390665483E-6</v>
      </c>
    </row>
    <row r="4" spans="1:17">
      <c r="A4" s="26">
        <v>42517</v>
      </c>
      <c r="B4" s="59">
        <f t="shared" si="0"/>
        <v>2016</v>
      </c>
      <c r="C4" s="57">
        <v>116.9</v>
      </c>
      <c r="D4">
        <v>203.7</v>
      </c>
      <c r="M4">
        <v>2018</v>
      </c>
      <c r="N4" s="60" t="e">
        <f t="shared" si="1"/>
        <v>#DIV/0!</v>
      </c>
      <c r="O4" t="e">
        <f t="shared" si="2"/>
        <v>#DIV/0!</v>
      </c>
      <c r="P4" s="22" t="e">
        <f>N4*Deflator!$B20/(1000*$O$12)</f>
        <v>#DIV/0!</v>
      </c>
    </row>
    <row r="5" spans="1:17">
      <c r="A5" s="26">
        <v>42524</v>
      </c>
      <c r="B5" s="59">
        <f t="shared" si="0"/>
        <v>2016</v>
      </c>
      <c r="D5">
        <v>203.5</v>
      </c>
      <c r="M5">
        <v>2019</v>
      </c>
      <c r="N5" s="60">
        <f t="shared" si="1"/>
        <v>216.99230769230778</v>
      </c>
      <c r="O5" t="e">
        <f t="shared" si="2"/>
        <v>#DIV/0!</v>
      </c>
      <c r="P5" s="22">
        <f>N5*Deflator!$B21/(1000*$O$12)</f>
        <v>2.1630563466860585E-6</v>
      </c>
    </row>
    <row r="6" spans="1:17">
      <c r="A6" s="26">
        <v>42531</v>
      </c>
      <c r="B6" s="59">
        <f t="shared" si="0"/>
        <v>2016</v>
      </c>
      <c r="D6">
        <v>203.5</v>
      </c>
      <c r="M6">
        <v>2020</v>
      </c>
      <c r="N6" s="60">
        <f t="shared" si="1"/>
        <v>223.15192307692308</v>
      </c>
      <c r="O6" t="e">
        <f t="shared" si="2"/>
        <v>#DIV/0!</v>
      </c>
      <c r="P6" s="22">
        <f>N6*Deflator!$B22/(1000*$O$12)</f>
        <v>2.2106368064180819E-6</v>
      </c>
    </row>
    <row r="7" spans="1:17">
      <c r="A7" s="26">
        <v>42538</v>
      </c>
      <c r="B7" s="59">
        <f t="shared" si="0"/>
        <v>2016</v>
      </c>
      <c r="C7" s="57">
        <v>116.1</v>
      </c>
      <c r="D7">
        <v>203.6</v>
      </c>
      <c r="M7">
        <v>2021</v>
      </c>
      <c r="N7" s="60">
        <f t="shared" si="1"/>
        <v>271.64166666666665</v>
      </c>
      <c r="O7" t="e">
        <f t="shared" si="2"/>
        <v>#DIV/0!</v>
      </c>
      <c r="P7" s="22">
        <f>N7*Deflator!$B23/(1000*$O$12)</f>
        <v>2.632798990464794E-6</v>
      </c>
    </row>
    <row r="8" spans="1:17">
      <c r="A8" s="26">
        <v>42545</v>
      </c>
      <c r="B8" s="59">
        <f t="shared" si="0"/>
        <v>2016</v>
      </c>
      <c r="C8" s="57">
        <v>116.1</v>
      </c>
      <c r="D8">
        <v>203.6</v>
      </c>
      <c r="M8">
        <v>2022</v>
      </c>
      <c r="N8" s="60">
        <f t="shared" si="1"/>
        <v>323.26250000000005</v>
      </c>
      <c r="O8" t="e">
        <f t="shared" si="2"/>
        <v>#DIV/0!</v>
      </c>
      <c r="P8" s="22">
        <f>N8*Deflator!$B24/(1000*$O$12)</f>
        <v>3.0605481935035208E-6</v>
      </c>
    </row>
    <row r="9" spans="1:17">
      <c r="A9" s="26">
        <v>42552</v>
      </c>
      <c r="B9" s="59">
        <f t="shared" si="0"/>
        <v>2016</v>
      </c>
      <c r="C9" s="57">
        <v>116.8</v>
      </c>
      <c r="D9">
        <v>208.3</v>
      </c>
    </row>
    <row r="10" spans="1:17">
      <c r="A10" s="26">
        <v>42559</v>
      </c>
      <c r="B10" s="59">
        <f t="shared" si="0"/>
        <v>2016</v>
      </c>
      <c r="C10" s="57">
        <v>121</v>
      </c>
      <c r="D10">
        <v>209.8</v>
      </c>
    </row>
    <row r="11" spans="1:17">
      <c r="A11" s="26">
        <v>42566</v>
      </c>
      <c r="B11" s="59">
        <f t="shared" si="0"/>
        <v>2016</v>
      </c>
      <c r="C11" s="57">
        <v>121</v>
      </c>
      <c r="D11">
        <v>210.1</v>
      </c>
      <c r="M11" t="s">
        <v>411</v>
      </c>
    </row>
    <row r="12" spans="1:17">
      <c r="A12" s="26">
        <v>42573</v>
      </c>
      <c r="B12" s="59">
        <f t="shared" si="0"/>
        <v>2016</v>
      </c>
      <c r="C12" s="57">
        <v>121.9</v>
      </c>
      <c r="D12">
        <v>216</v>
      </c>
      <c r="M12">
        <v>3500</v>
      </c>
      <c r="N12" s="60" t="s">
        <v>412</v>
      </c>
      <c r="O12" s="59">
        <f>能源发热量!E41</f>
        <v>13895.097293565766</v>
      </c>
      <c r="P12" s="22" t="s">
        <v>416</v>
      </c>
    </row>
    <row r="13" spans="1:17">
      <c r="A13" s="26">
        <v>42580</v>
      </c>
      <c r="B13" s="59">
        <f t="shared" si="0"/>
        <v>2016</v>
      </c>
      <c r="C13" s="57">
        <v>122.1</v>
      </c>
      <c r="D13">
        <v>216</v>
      </c>
    </row>
    <row r="14" spans="1:17">
      <c r="A14" s="26">
        <v>42587</v>
      </c>
      <c r="B14" s="59">
        <f t="shared" si="0"/>
        <v>2016</v>
      </c>
      <c r="C14" s="57">
        <v>126.5</v>
      </c>
      <c r="D14">
        <v>221.9</v>
      </c>
    </row>
    <row r="15" spans="1:17">
      <c r="A15" s="26">
        <v>42594</v>
      </c>
      <c r="B15" s="59">
        <f t="shared" si="0"/>
        <v>2016</v>
      </c>
      <c r="C15" s="57">
        <v>127.4</v>
      </c>
      <c r="D15">
        <v>241.6</v>
      </c>
    </row>
    <row r="16" spans="1:17">
      <c r="A16" s="26">
        <v>42601</v>
      </c>
      <c r="B16" s="59">
        <f t="shared" si="0"/>
        <v>2016</v>
      </c>
      <c r="C16" s="57">
        <v>128.5</v>
      </c>
      <c r="D16">
        <v>241.6</v>
      </c>
    </row>
    <row r="17" spans="1:4">
      <c r="A17" s="26">
        <v>42608</v>
      </c>
      <c r="B17" s="59">
        <f t="shared" si="0"/>
        <v>2016</v>
      </c>
      <c r="C17" s="57">
        <v>131.6</v>
      </c>
      <c r="D17">
        <v>242.3</v>
      </c>
    </row>
    <row r="18" spans="1:4">
      <c r="A18" s="26">
        <v>42615</v>
      </c>
      <c r="B18" s="59">
        <f t="shared" si="0"/>
        <v>2016</v>
      </c>
      <c r="C18" s="57">
        <v>138.4</v>
      </c>
      <c r="D18">
        <v>249</v>
      </c>
    </row>
    <row r="19" spans="1:4">
      <c r="A19" s="26">
        <v>42622</v>
      </c>
      <c r="B19" s="59">
        <f t="shared" si="0"/>
        <v>2016</v>
      </c>
      <c r="C19" s="57">
        <v>142.6</v>
      </c>
      <c r="D19">
        <v>283.89999999999998</v>
      </c>
    </row>
    <row r="20" spans="1:4">
      <c r="A20" s="26">
        <v>42629</v>
      </c>
      <c r="B20" s="59">
        <f t="shared" si="0"/>
        <v>2016</v>
      </c>
      <c r="D20">
        <v>286.60000000000002</v>
      </c>
    </row>
    <row r="21" spans="1:4">
      <c r="A21" s="26">
        <v>42636</v>
      </c>
      <c r="B21" s="59">
        <f t="shared" si="0"/>
        <v>2016</v>
      </c>
      <c r="C21" s="57">
        <v>149.6</v>
      </c>
      <c r="D21">
        <v>286.60000000000002</v>
      </c>
    </row>
    <row r="22" spans="1:4">
      <c r="A22" s="26">
        <v>42643</v>
      </c>
      <c r="B22" s="59">
        <f t="shared" si="0"/>
        <v>2016</v>
      </c>
      <c r="C22" s="57">
        <v>149.80000000000001</v>
      </c>
      <c r="D22">
        <v>286.39999999999998</v>
      </c>
    </row>
    <row r="23" spans="1:4">
      <c r="A23" s="26">
        <v>42650</v>
      </c>
      <c r="B23" s="59">
        <f t="shared" si="0"/>
        <v>2016</v>
      </c>
      <c r="D23">
        <v>295.2</v>
      </c>
    </row>
    <row r="24" spans="1:4">
      <c r="A24" s="26">
        <v>42657</v>
      </c>
      <c r="B24" s="59">
        <f t="shared" si="0"/>
        <v>2016</v>
      </c>
      <c r="C24" s="57">
        <v>159.30000000000001</v>
      </c>
      <c r="D24">
        <v>304.39999999999998</v>
      </c>
    </row>
    <row r="25" spans="1:4">
      <c r="A25" s="26">
        <v>42664</v>
      </c>
      <c r="B25" s="59">
        <f t="shared" si="0"/>
        <v>2016</v>
      </c>
      <c r="C25" s="57">
        <v>166.1</v>
      </c>
      <c r="D25">
        <v>307.5</v>
      </c>
    </row>
    <row r="26" spans="1:4">
      <c r="A26" s="26">
        <v>42671</v>
      </c>
      <c r="B26" s="59">
        <f t="shared" si="0"/>
        <v>2016</v>
      </c>
      <c r="C26" s="57">
        <v>167.5</v>
      </c>
      <c r="D26">
        <v>318.89999999999998</v>
      </c>
    </row>
    <row r="27" spans="1:4">
      <c r="A27" s="26">
        <v>42678</v>
      </c>
      <c r="B27" s="59">
        <f t="shared" si="0"/>
        <v>2016</v>
      </c>
      <c r="C27" s="57">
        <v>172</v>
      </c>
      <c r="D27">
        <v>324.60000000000002</v>
      </c>
    </row>
    <row r="28" spans="1:4">
      <c r="A28" s="26">
        <v>42685</v>
      </c>
      <c r="B28" s="59">
        <f t="shared" si="0"/>
        <v>2016</v>
      </c>
      <c r="C28" s="57">
        <v>174</v>
      </c>
      <c r="D28">
        <v>326.60000000000002</v>
      </c>
    </row>
    <row r="29" spans="1:4">
      <c r="A29" s="26">
        <v>42692</v>
      </c>
      <c r="B29" s="59">
        <f t="shared" si="0"/>
        <v>2016</v>
      </c>
      <c r="C29" s="57">
        <v>174.7</v>
      </c>
      <c r="D29">
        <v>331.9</v>
      </c>
    </row>
    <row r="30" spans="1:4">
      <c r="A30" s="26">
        <v>42699</v>
      </c>
      <c r="B30" s="59">
        <f t="shared" si="0"/>
        <v>2016</v>
      </c>
      <c r="C30" s="57">
        <v>174.7</v>
      </c>
      <c r="D30">
        <v>340</v>
      </c>
    </row>
    <row r="31" spans="1:4">
      <c r="A31" s="26">
        <v>42706</v>
      </c>
      <c r="B31" s="59">
        <f t="shared" si="0"/>
        <v>2016</v>
      </c>
      <c r="C31" s="57">
        <v>174.7</v>
      </c>
      <c r="D31">
        <v>345.6</v>
      </c>
    </row>
    <row r="32" spans="1:4">
      <c r="A32" s="26">
        <v>42713</v>
      </c>
      <c r="B32" s="59">
        <f t="shared" si="0"/>
        <v>2016</v>
      </c>
      <c r="C32" s="57">
        <v>174.4</v>
      </c>
      <c r="D32">
        <v>343.9</v>
      </c>
    </row>
    <row r="33" spans="1:4">
      <c r="A33" s="26">
        <v>42720</v>
      </c>
      <c r="B33" s="59">
        <f t="shared" si="0"/>
        <v>2016</v>
      </c>
      <c r="C33" s="57">
        <v>174.4</v>
      </c>
      <c r="D33">
        <v>343.8</v>
      </c>
    </row>
    <row r="34" spans="1:4">
      <c r="A34" s="26">
        <v>42727</v>
      </c>
      <c r="B34" s="59">
        <f t="shared" si="0"/>
        <v>2016</v>
      </c>
      <c r="C34" s="57">
        <v>174.4</v>
      </c>
      <c r="D34">
        <v>343.3</v>
      </c>
    </row>
    <row r="35" spans="1:4">
      <c r="A35" s="26">
        <v>42734</v>
      </c>
      <c r="B35" s="59">
        <f t="shared" si="0"/>
        <v>2016</v>
      </c>
      <c r="C35" s="57">
        <v>174.4</v>
      </c>
      <c r="D35">
        <v>343.4</v>
      </c>
    </row>
    <row r="36" spans="1:4">
      <c r="A36" s="26">
        <v>42741</v>
      </c>
      <c r="B36" s="59">
        <f t="shared" si="0"/>
        <v>2017</v>
      </c>
      <c r="C36" s="57">
        <v>174.4</v>
      </c>
    </row>
    <row r="37" spans="1:4">
      <c r="A37" s="26">
        <v>42748</v>
      </c>
      <c r="B37" s="59">
        <f t="shared" si="0"/>
        <v>2017</v>
      </c>
      <c r="C37" s="57">
        <v>175.4</v>
      </c>
    </row>
    <row r="38" spans="1:4">
      <c r="A38" s="26">
        <v>42755</v>
      </c>
      <c r="B38" s="59">
        <f t="shared" si="0"/>
        <v>2017</v>
      </c>
      <c r="C38" s="57">
        <v>175.4</v>
      </c>
    </row>
    <row r="39" spans="1:4">
      <c r="A39" s="26">
        <v>42762</v>
      </c>
      <c r="B39" s="59">
        <f t="shared" si="0"/>
        <v>2017</v>
      </c>
      <c r="C39" s="57">
        <v>175.4</v>
      </c>
    </row>
    <row r="40" spans="1:4">
      <c r="A40" s="26">
        <v>42769</v>
      </c>
      <c r="B40" s="59">
        <f t="shared" si="0"/>
        <v>2017</v>
      </c>
      <c r="C40" s="57">
        <v>175.4</v>
      </c>
    </row>
    <row r="41" spans="1:4">
      <c r="A41" s="26">
        <v>42776</v>
      </c>
      <c r="B41" s="59">
        <f t="shared" si="0"/>
        <v>2017</v>
      </c>
      <c r="C41" s="57">
        <v>175.4</v>
      </c>
    </row>
    <row r="42" spans="1:4">
      <c r="A42" s="26">
        <v>42783</v>
      </c>
      <c r="B42" s="59">
        <f t="shared" si="0"/>
        <v>2017</v>
      </c>
      <c r="C42" s="57">
        <v>175.8</v>
      </c>
    </row>
    <row r="43" spans="1:4">
      <c r="A43" s="26">
        <v>42790</v>
      </c>
      <c r="B43" s="59">
        <f t="shared" si="0"/>
        <v>2017</v>
      </c>
      <c r="C43" s="57">
        <v>175.8</v>
      </c>
    </row>
    <row r="44" spans="1:4">
      <c r="A44" s="26">
        <v>42797</v>
      </c>
      <c r="B44" s="59">
        <f t="shared" si="0"/>
        <v>2017</v>
      </c>
      <c r="C44" s="57">
        <v>175.8</v>
      </c>
    </row>
    <row r="45" spans="1:4">
      <c r="A45" s="26">
        <v>42804</v>
      </c>
      <c r="B45" s="59">
        <f t="shared" si="0"/>
        <v>2017</v>
      </c>
      <c r="C45" s="57">
        <v>176.4</v>
      </c>
    </row>
    <row r="46" spans="1:4">
      <c r="A46" s="26">
        <v>42811</v>
      </c>
      <c r="B46" s="59">
        <f t="shared" si="0"/>
        <v>2017</v>
      </c>
      <c r="C46" s="57">
        <v>176.4</v>
      </c>
    </row>
    <row r="47" spans="1:4">
      <c r="A47" s="26">
        <v>42818</v>
      </c>
      <c r="B47" s="59">
        <f t="shared" si="0"/>
        <v>2017</v>
      </c>
      <c r="C47" s="57">
        <v>176.4</v>
      </c>
    </row>
    <row r="48" spans="1:4">
      <c r="A48" s="26">
        <v>42825</v>
      </c>
      <c r="B48" s="59">
        <f t="shared" si="0"/>
        <v>2017</v>
      </c>
      <c r="C48" s="57">
        <v>176.4</v>
      </c>
    </row>
    <row r="49" spans="1:3">
      <c r="A49" s="26">
        <v>42832</v>
      </c>
      <c r="B49" s="59">
        <f t="shared" si="0"/>
        <v>2017</v>
      </c>
      <c r="C49" s="57">
        <v>176.4</v>
      </c>
    </row>
    <row r="50" spans="1:3">
      <c r="A50" s="26">
        <v>42839</v>
      </c>
      <c r="B50" s="59">
        <f t="shared" si="0"/>
        <v>2017</v>
      </c>
      <c r="C50" s="57">
        <v>175.7</v>
      </c>
    </row>
    <row r="51" spans="1:3">
      <c r="A51" s="26">
        <v>42846</v>
      </c>
      <c r="B51" s="59">
        <f t="shared" si="0"/>
        <v>2017</v>
      </c>
      <c r="C51" s="57">
        <v>174.6</v>
      </c>
    </row>
    <row r="52" spans="1:3">
      <c r="A52" s="26">
        <v>42853</v>
      </c>
      <c r="B52" s="59">
        <f t="shared" si="0"/>
        <v>2017</v>
      </c>
    </row>
    <row r="53" spans="1:3">
      <c r="A53" s="26">
        <v>42860</v>
      </c>
      <c r="B53" s="59">
        <f t="shared" si="0"/>
        <v>2017</v>
      </c>
    </row>
    <row r="54" spans="1:3">
      <c r="A54" s="26">
        <v>42867</v>
      </c>
      <c r="B54" s="59">
        <f t="shared" si="0"/>
        <v>2017</v>
      </c>
    </row>
    <row r="55" spans="1:3">
      <c r="A55" s="26">
        <v>42874</v>
      </c>
      <c r="B55" s="59">
        <f t="shared" si="0"/>
        <v>2017</v>
      </c>
    </row>
    <row r="56" spans="1:3">
      <c r="A56" s="26">
        <v>42881</v>
      </c>
      <c r="B56" s="59">
        <f t="shared" si="0"/>
        <v>2017</v>
      </c>
    </row>
    <row r="57" spans="1:3">
      <c r="A57" s="26">
        <v>42888</v>
      </c>
      <c r="B57" s="59">
        <f t="shared" si="0"/>
        <v>2017</v>
      </c>
    </row>
    <row r="58" spans="1:3">
      <c r="A58" s="26">
        <v>42895</v>
      </c>
      <c r="B58" s="59">
        <f t="shared" si="0"/>
        <v>2017</v>
      </c>
    </row>
    <row r="59" spans="1:3">
      <c r="A59" s="26">
        <v>42902</v>
      </c>
      <c r="B59" s="59">
        <f t="shared" si="0"/>
        <v>2017</v>
      </c>
    </row>
    <row r="60" spans="1:3">
      <c r="A60" s="26">
        <v>42909</v>
      </c>
      <c r="B60" s="59">
        <f t="shared" si="0"/>
        <v>2017</v>
      </c>
    </row>
    <row r="61" spans="1:3">
      <c r="A61" s="26">
        <v>42916</v>
      </c>
      <c r="B61" s="59">
        <f t="shared" si="0"/>
        <v>2017</v>
      </c>
    </row>
    <row r="62" spans="1:3">
      <c r="A62" s="26">
        <v>42923</v>
      </c>
      <c r="B62" s="59">
        <f t="shared" si="0"/>
        <v>2017</v>
      </c>
    </row>
    <row r="63" spans="1:3">
      <c r="A63" s="26">
        <v>42930</v>
      </c>
      <c r="B63" s="59">
        <f t="shared" si="0"/>
        <v>2017</v>
      </c>
    </row>
    <row r="64" spans="1:3">
      <c r="A64" s="26">
        <v>42937</v>
      </c>
      <c r="B64" s="59">
        <f t="shared" si="0"/>
        <v>2017</v>
      </c>
    </row>
    <row r="65" spans="1:2">
      <c r="A65" s="26">
        <v>42944</v>
      </c>
      <c r="B65" s="59">
        <f t="shared" si="0"/>
        <v>2017</v>
      </c>
    </row>
    <row r="66" spans="1:2">
      <c r="A66" s="26">
        <v>42951</v>
      </c>
      <c r="B66" s="59">
        <f t="shared" si="0"/>
        <v>2017</v>
      </c>
    </row>
    <row r="67" spans="1:2">
      <c r="A67" s="26">
        <v>42958</v>
      </c>
      <c r="B67" s="59">
        <f t="shared" ref="B67:B130" si="3">YEAR(A67)</f>
        <v>2017</v>
      </c>
    </row>
    <row r="68" spans="1:2">
      <c r="A68" s="26">
        <v>42965</v>
      </c>
      <c r="B68" s="59">
        <f t="shared" si="3"/>
        <v>2017</v>
      </c>
    </row>
    <row r="69" spans="1:2">
      <c r="A69" s="26">
        <v>42972</v>
      </c>
      <c r="B69" s="59">
        <f t="shared" si="3"/>
        <v>2017</v>
      </c>
    </row>
    <row r="70" spans="1:2">
      <c r="A70" s="26">
        <v>42979</v>
      </c>
      <c r="B70" s="59">
        <f t="shared" si="3"/>
        <v>2017</v>
      </c>
    </row>
    <row r="71" spans="1:2">
      <c r="A71" s="26">
        <v>42986</v>
      </c>
      <c r="B71" s="59">
        <f t="shared" si="3"/>
        <v>2017</v>
      </c>
    </row>
    <row r="72" spans="1:2">
      <c r="A72" s="26">
        <v>42993</v>
      </c>
      <c r="B72" s="59">
        <f t="shared" si="3"/>
        <v>2017</v>
      </c>
    </row>
    <row r="73" spans="1:2">
      <c r="A73" s="26">
        <v>43000</v>
      </c>
      <c r="B73" s="59">
        <f t="shared" si="3"/>
        <v>2017</v>
      </c>
    </row>
    <row r="74" spans="1:2">
      <c r="A74" s="26">
        <v>43007</v>
      </c>
      <c r="B74" s="59">
        <f t="shared" si="3"/>
        <v>2017</v>
      </c>
    </row>
    <row r="75" spans="1:2">
      <c r="A75" s="26">
        <v>43014</v>
      </c>
      <c r="B75" s="59">
        <f t="shared" si="3"/>
        <v>2017</v>
      </c>
    </row>
    <row r="76" spans="1:2">
      <c r="A76" s="26">
        <v>43021</v>
      </c>
      <c r="B76" s="59">
        <f t="shared" si="3"/>
        <v>2017</v>
      </c>
    </row>
    <row r="77" spans="1:2">
      <c r="A77" s="26">
        <v>43028</v>
      </c>
      <c r="B77" s="59">
        <f t="shared" si="3"/>
        <v>2017</v>
      </c>
    </row>
    <row r="78" spans="1:2">
      <c r="A78" s="26">
        <v>43035</v>
      </c>
      <c r="B78" s="59">
        <f t="shared" si="3"/>
        <v>2017</v>
      </c>
    </row>
    <row r="79" spans="1:2">
      <c r="A79" s="26">
        <v>43042</v>
      </c>
      <c r="B79" s="59">
        <f t="shared" si="3"/>
        <v>2017</v>
      </c>
    </row>
    <row r="80" spans="1:2">
      <c r="A80" s="26">
        <v>43049</v>
      </c>
      <c r="B80" s="59">
        <f t="shared" si="3"/>
        <v>2017</v>
      </c>
    </row>
    <row r="81" spans="1:2">
      <c r="A81" s="26">
        <v>43056</v>
      </c>
      <c r="B81" s="59">
        <f t="shared" si="3"/>
        <v>2017</v>
      </c>
    </row>
    <row r="82" spans="1:2">
      <c r="A82" s="26">
        <v>43063</v>
      </c>
      <c r="B82" s="59">
        <f t="shared" si="3"/>
        <v>2017</v>
      </c>
    </row>
    <row r="83" spans="1:2">
      <c r="A83" s="26">
        <v>43070</v>
      </c>
      <c r="B83" s="59">
        <f t="shared" si="3"/>
        <v>2017</v>
      </c>
    </row>
    <row r="84" spans="1:2">
      <c r="A84" s="26">
        <v>43077</v>
      </c>
      <c r="B84" s="59">
        <f t="shared" si="3"/>
        <v>2017</v>
      </c>
    </row>
    <row r="85" spans="1:2">
      <c r="A85" s="26">
        <v>43084</v>
      </c>
      <c r="B85" s="59">
        <f t="shared" si="3"/>
        <v>2017</v>
      </c>
    </row>
    <row r="86" spans="1:2">
      <c r="A86" s="26">
        <v>43091</v>
      </c>
      <c r="B86" s="59">
        <f t="shared" si="3"/>
        <v>2017</v>
      </c>
    </row>
    <row r="87" spans="1:2">
      <c r="A87" s="26">
        <v>43098</v>
      </c>
      <c r="B87" s="59">
        <f t="shared" si="3"/>
        <v>2017</v>
      </c>
    </row>
    <row r="88" spans="1:2">
      <c r="A88" s="26">
        <v>43105</v>
      </c>
      <c r="B88" s="59">
        <f t="shared" si="3"/>
        <v>2018</v>
      </c>
    </row>
    <row r="89" spans="1:2">
      <c r="A89" s="26">
        <v>43112</v>
      </c>
      <c r="B89" s="59">
        <f t="shared" si="3"/>
        <v>2018</v>
      </c>
    </row>
    <row r="90" spans="1:2">
      <c r="A90" s="26">
        <v>43119</v>
      </c>
      <c r="B90" s="59">
        <f t="shared" si="3"/>
        <v>2018</v>
      </c>
    </row>
    <row r="91" spans="1:2">
      <c r="A91" s="26">
        <v>43126</v>
      </c>
      <c r="B91" s="59">
        <f t="shared" si="3"/>
        <v>2018</v>
      </c>
    </row>
    <row r="92" spans="1:2">
      <c r="A92" s="26">
        <v>43133</v>
      </c>
      <c r="B92" s="59">
        <f t="shared" si="3"/>
        <v>2018</v>
      </c>
    </row>
    <row r="93" spans="1:2">
      <c r="A93" s="26">
        <v>43140</v>
      </c>
      <c r="B93" s="59">
        <f t="shared" si="3"/>
        <v>2018</v>
      </c>
    </row>
    <row r="94" spans="1:2">
      <c r="A94" s="26">
        <v>43147</v>
      </c>
      <c r="B94" s="59">
        <f t="shared" si="3"/>
        <v>2018</v>
      </c>
    </row>
    <row r="95" spans="1:2">
      <c r="A95" s="26">
        <v>43154</v>
      </c>
      <c r="B95" s="59">
        <f t="shared" si="3"/>
        <v>2018</v>
      </c>
    </row>
    <row r="96" spans="1:2">
      <c r="A96" s="26">
        <v>43161</v>
      </c>
      <c r="B96" s="59">
        <f t="shared" si="3"/>
        <v>2018</v>
      </c>
    </row>
    <row r="97" spans="1:2">
      <c r="A97" s="26">
        <v>43168</v>
      </c>
      <c r="B97" s="59">
        <f t="shared" si="3"/>
        <v>2018</v>
      </c>
    </row>
    <row r="98" spans="1:2">
      <c r="A98" s="26">
        <v>43175</v>
      </c>
      <c r="B98" s="59">
        <f t="shared" si="3"/>
        <v>2018</v>
      </c>
    </row>
    <row r="99" spans="1:2">
      <c r="A99" s="26">
        <v>43182</v>
      </c>
      <c r="B99" s="59">
        <f t="shared" si="3"/>
        <v>2018</v>
      </c>
    </row>
    <row r="100" spans="1:2">
      <c r="A100" s="26">
        <v>43189</v>
      </c>
      <c r="B100" s="59">
        <f t="shared" si="3"/>
        <v>2018</v>
      </c>
    </row>
    <row r="101" spans="1:2">
      <c r="A101" s="26">
        <v>43196</v>
      </c>
      <c r="B101" s="59">
        <f t="shared" si="3"/>
        <v>2018</v>
      </c>
    </row>
    <row r="102" spans="1:2">
      <c r="A102" s="26">
        <v>43203</v>
      </c>
      <c r="B102" s="59">
        <f t="shared" si="3"/>
        <v>2018</v>
      </c>
    </row>
    <row r="103" spans="1:2">
      <c r="A103" s="26">
        <v>43210</v>
      </c>
      <c r="B103" s="59">
        <f t="shared" si="3"/>
        <v>2018</v>
      </c>
    </row>
    <row r="104" spans="1:2">
      <c r="A104" s="26">
        <v>43217</v>
      </c>
      <c r="B104" s="59">
        <f t="shared" si="3"/>
        <v>2018</v>
      </c>
    </row>
    <row r="105" spans="1:2">
      <c r="A105" s="26">
        <v>43224</v>
      </c>
      <c r="B105" s="59">
        <f t="shared" si="3"/>
        <v>2018</v>
      </c>
    </row>
    <row r="106" spans="1:2">
      <c r="A106" s="26">
        <v>43231</v>
      </c>
      <c r="B106" s="59">
        <f t="shared" si="3"/>
        <v>2018</v>
      </c>
    </row>
    <row r="107" spans="1:2">
      <c r="A107" s="26">
        <v>43238</v>
      </c>
      <c r="B107" s="59">
        <f t="shared" si="3"/>
        <v>2018</v>
      </c>
    </row>
    <row r="108" spans="1:2">
      <c r="A108" s="26">
        <v>43245</v>
      </c>
      <c r="B108" s="59">
        <f t="shared" si="3"/>
        <v>2018</v>
      </c>
    </row>
    <row r="109" spans="1:2">
      <c r="A109" s="26">
        <v>43252</v>
      </c>
      <c r="B109" s="59">
        <f t="shared" si="3"/>
        <v>2018</v>
      </c>
    </row>
    <row r="110" spans="1:2">
      <c r="A110" s="26">
        <v>43259</v>
      </c>
      <c r="B110" s="59">
        <f t="shared" si="3"/>
        <v>2018</v>
      </c>
    </row>
    <row r="111" spans="1:2">
      <c r="A111" s="26">
        <v>43266</v>
      </c>
      <c r="B111" s="59">
        <f t="shared" si="3"/>
        <v>2018</v>
      </c>
    </row>
    <row r="112" spans="1:2">
      <c r="A112" s="26">
        <v>43273</v>
      </c>
      <c r="B112" s="59">
        <f t="shared" si="3"/>
        <v>2018</v>
      </c>
    </row>
    <row r="113" spans="1:2">
      <c r="A113" s="26">
        <v>43280</v>
      </c>
      <c r="B113" s="59">
        <f t="shared" si="3"/>
        <v>2018</v>
      </c>
    </row>
    <row r="114" spans="1:2">
      <c r="A114" s="26">
        <v>43287</v>
      </c>
      <c r="B114" s="59">
        <f t="shared" si="3"/>
        <v>2018</v>
      </c>
    </row>
    <row r="115" spans="1:2">
      <c r="A115" s="26">
        <v>43294</v>
      </c>
      <c r="B115" s="59">
        <f t="shared" si="3"/>
        <v>2018</v>
      </c>
    </row>
    <row r="116" spans="1:2">
      <c r="A116" s="26">
        <v>43301</v>
      </c>
      <c r="B116" s="59">
        <f t="shared" si="3"/>
        <v>2018</v>
      </c>
    </row>
    <row r="117" spans="1:2">
      <c r="A117" s="26">
        <v>43308</v>
      </c>
      <c r="B117" s="59">
        <f t="shared" si="3"/>
        <v>2018</v>
      </c>
    </row>
    <row r="118" spans="1:2">
      <c r="A118" s="26">
        <v>43315</v>
      </c>
      <c r="B118" s="59">
        <f t="shared" si="3"/>
        <v>2018</v>
      </c>
    </row>
    <row r="119" spans="1:2">
      <c r="A119" s="26">
        <v>43322</v>
      </c>
      <c r="B119" s="59">
        <f t="shared" si="3"/>
        <v>2018</v>
      </c>
    </row>
    <row r="120" spans="1:2">
      <c r="A120" s="26">
        <v>43329</v>
      </c>
      <c r="B120" s="59">
        <f t="shared" si="3"/>
        <v>2018</v>
      </c>
    </row>
    <row r="121" spans="1:2">
      <c r="A121" s="26">
        <v>43336</v>
      </c>
      <c r="B121" s="59">
        <f t="shared" si="3"/>
        <v>2018</v>
      </c>
    </row>
    <row r="122" spans="1:2">
      <c r="A122" s="26">
        <v>43343</v>
      </c>
      <c r="B122" s="59">
        <f t="shared" si="3"/>
        <v>2018</v>
      </c>
    </row>
    <row r="123" spans="1:2">
      <c r="A123" s="26">
        <v>43350</v>
      </c>
      <c r="B123" s="59">
        <f t="shared" si="3"/>
        <v>2018</v>
      </c>
    </row>
    <row r="124" spans="1:2">
      <c r="A124" s="26">
        <v>43357</v>
      </c>
      <c r="B124" s="59">
        <f t="shared" si="3"/>
        <v>2018</v>
      </c>
    </row>
    <row r="125" spans="1:2">
      <c r="A125" s="26">
        <v>43364</v>
      </c>
      <c r="B125" s="59">
        <f t="shared" si="3"/>
        <v>2018</v>
      </c>
    </row>
    <row r="126" spans="1:2">
      <c r="A126" s="26">
        <v>43371</v>
      </c>
      <c r="B126" s="59">
        <f t="shared" si="3"/>
        <v>2018</v>
      </c>
    </row>
    <row r="127" spans="1:2">
      <c r="A127" s="26">
        <v>43378</v>
      </c>
      <c r="B127" s="59">
        <f t="shared" si="3"/>
        <v>2018</v>
      </c>
    </row>
    <row r="128" spans="1:2">
      <c r="A128" s="26">
        <v>43385</v>
      </c>
      <c r="B128" s="59">
        <f t="shared" si="3"/>
        <v>2018</v>
      </c>
    </row>
    <row r="129" spans="1:2">
      <c r="A129" s="26">
        <v>43392</v>
      </c>
      <c r="B129" s="59">
        <f t="shared" si="3"/>
        <v>2018</v>
      </c>
    </row>
    <row r="130" spans="1:2">
      <c r="A130" s="26">
        <v>43399</v>
      </c>
      <c r="B130" s="59">
        <f t="shared" si="3"/>
        <v>2018</v>
      </c>
    </row>
    <row r="131" spans="1:2">
      <c r="A131" s="26">
        <v>43406</v>
      </c>
      <c r="B131" s="59">
        <f t="shared" ref="B131:B194" si="4">YEAR(A131)</f>
        <v>2018</v>
      </c>
    </row>
    <row r="132" spans="1:2">
      <c r="A132" s="26">
        <v>43413</v>
      </c>
      <c r="B132" s="59">
        <f t="shared" si="4"/>
        <v>2018</v>
      </c>
    </row>
    <row r="133" spans="1:2">
      <c r="A133" s="26">
        <v>43420</v>
      </c>
      <c r="B133" s="59">
        <f t="shared" si="4"/>
        <v>2018</v>
      </c>
    </row>
    <row r="134" spans="1:2">
      <c r="A134" s="26">
        <v>43427</v>
      </c>
      <c r="B134" s="59">
        <f t="shared" si="4"/>
        <v>2018</v>
      </c>
    </row>
    <row r="135" spans="1:2">
      <c r="A135" s="26">
        <v>43434</v>
      </c>
      <c r="B135" s="59">
        <f t="shared" si="4"/>
        <v>2018</v>
      </c>
    </row>
    <row r="136" spans="1:2">
      <c r="A136" s="26">
        <v>43441</v>
      </c>
      <c r="B136" s="59">
        <f t="shared" si="4"/>
        <v>2018</v>
      </c>
    </row>
    <row r="137" spans="1:2">
      <c r="A137" s="26">
        <v>43448</v>
      </c>
      <c r="B137" s="59">
        <f t="shared" si="4"/>
        <v>2018</v>
      </c>
    </row>
    <row r="138" spans="1:2">
      <c r="A138" s="26">
        <v>43455</v>
      </c>
      <c r="B138" s="59">
        <f t="shared" si="4"/>
        <v>2018</v>
      </c>
    </row>
    <row r="139" spans="1:2">
      <c r="A139" s="26">
        <v>43462</v>
      </c>
      <c r="B139" s="59">
        <f t="shared" si="4"/>
        <v>2018</v>
      </c>
    </row>
    <row r="140" spans="1:2">
      <c r="A140" s="26">
        <v>43469</v>
      </c>
      <c r="B140" s="59">
        <f t="shared" si="4"/>
        <v>2019</v>
      </c>
    </row>
    <row r="141" spans="1:2">
      <c r="A141" s="26">
        <v>43476</v>
      </c>
      <c r="B141" s="59">
        <f t="shared" si="4"/>
        <v>2019</v>
      </c>
    </row>
    <row r="142" spans="1:2">
      <c r="A142" s="26">
        <v>43483</v>
      </c>
      <c r="B142" s="59">
        <f t="shared" si="4"/>
        <v>2019</v>
      </c>
    </row>
    <row r="143" spans="1:2">
      <c r="A143" s="26">
        <v>43490</v>
      </c>
      <c r="B143" s="59">
        <f t="shared" si="4"/>
        <v>2019</v>
      </c>
    </row>
    <row r="144" spans="1:2">
      <c r="A144" s="26">
        <v>43497</v>
      </c>
      <c r="B144" s="59">
        <f t="shared" si="4"/>
        <v>2019</v>
      </c>
    </row>
    <row r="145" spans="1:2">
      <c r="A145" s="26">
        <v>43504</v>
      </c>
      <c r="B145" s="59">
        <f t="shared" si="4"/>
        <v>2019</v>
      </c>
    </row>
    <row r="146" spans="1:2">
      <c r="A146" s="26">
        <v>43511</v>
      </c>
      <c r="B146" s="59">
        <f t="shared" si="4"/>
        <v>2019</v>
      </c>
    </row>
    <row r="147" spans="1:2">
      <c r="A147" s="26">
        <v>43518</v>
      </c>
      <c r="B147" s="59">
        <f t="shared" si="4"/>
        <v>2019</v>
      </c>
    </row>
    <row r="148" spans="1:2">
      <c r="A148" s="26">
        <v>43525</v>
      </c>
      <c r="B148" s="59">
        <f t="shared" si="4"/>
        <v>2019</v>
      </c>
    </row>
    <row r="149" spans="1:2">
      <c r="A149" s="26">
        <v>43532</v>
      </c>
      <c r="B149" s="59">
        <f t="shared" si="4"/>
        <v>2019</v>
      </c>
    </row>
    <row r="150" spans="1:2">
      <c r="A150" s="26">
        <v>43539</v>
      </c>
      <c r="B150" s="59">
        <f t="shared" si="4"/>
        <v>2019</v>
      </c>
    </row>
    <row r="151" spans="1:2">
      <c r="A151" s="26">
        <v>43546</v>
      </c>
      <c r="B151" s="59">
        <f t="shared" si="4"/>
        <v>2019</v>
      </c>
    </row>
    <row r="152" spans="1:2">
      <c r="A152" s="26">
        <v>43553</v>
      </c>
      <c r="B152" s="59">
        <f t="shared" si="4"/>
        <v>2019</v>
      </c>
    </row>
    <row r="153" spans="1:2">
      <c r="A153" s="26">
        <v>43560</v>
      </c>
      <c r="B153" s="59">
        <f t="shared" si="4"/>
        <v>2019</v>
      </c>
    </row>
    <row r="154" spans="1:2">
      <c r="A154" s="26">
        <v>43567</v>
      </c>
      <c r="B154" s="59">
        <f t="shared" si="4"/>
        <v>2019</v>
      </c>
    </row>
    <row r="155" spans="1:2">
      <c r="A155" s="26">
        <v>43574</v>
      </c>
      <c r="B155" s="59">
        <f t="shared" si="4"/>
        <v>2019</v>
      </c>
    </row>
    <row r="156" spans="1:2">
      <c r="A156" s="26">
        <v>43581</v>
      </c>
      <c r="B156" s="59">
        <f t="shared" si="4"/>
        <v>2019</v>
      </c>
    </row>
    <row r="157" spans="1:2">
      <c r="A157" s="26">
        <v>43588</v>
      </c>
      <c r="B157" s="59">
        <f t="shared" si="4"/>
        <v>2019</v>
      </c>
    </row>
    <row r="158" spans="1:2">
      <c r="A158" s="26">
        <v>43595</v>
      </c>
      <c r="B158" s="59">
        <f t="shared" si="4"/>
        <v>2019</v>
      </c>
    </row>
    <row r="159" spans="1:2">
      <c r="A159" s="26">
        <v>43602</v>
      </c>
      <c r="B159" s="59">
        <f t="shared" si="4"/>
        <v>2019</v>
      </c>
    </row>
    <row r="160" spans="1:2">
      <c r="A160" s="26">
        <v>43609</v>
      </c>
      <c r="B160" s="59">
        <f t="shared" si="4"/>
        <v>2019</v>
      </c>
    </row>
    <row r="161" spans="1:2">
      <c r="A161" s="26">
        <v>43616</v>
      </c>
      <c r="B161" s="59">
        <f t="shared" si="4"/>
        <v>2019</v>
      </c>
    </row>
    <row r="162" spans="1:2">
      <c r="A162" s="26">
        <v>43623</v>
      </c>
      <c r="B162" s="59">
        <f t="shared" si="4"/>
        <v>2019</v>
      </c>
    </row>
    <row r="163" spans="1:2">
      <c r="A163" s="26">
        <v>43630</v>
      </c>
      <c r="B163" s="59">
        <f t="shared" si="4"/>
        <v>2019</v>
      </c>
    </row>
    <row r="164" spans="1:2">
      <c r="A164" s="26">
        <v>43637</v>
      </c>
      <c r="B164" s="59">
        <f t="shared" si="4"/>
        <v>2019</v>
      </c>
    </row>
    <row r="165" spans="1:2">
      <c r="A165" s="26">
        <v>43644</v>
      </c>
      <c r="B165" s="59">
        <f t="shared" si="4"/>
        <v>2019</v>
      </c>
    </row>
    <row r="166" spans="1:2">
      <c r="A166" s="26">
        <v>43651</v>
      </c>
      <c r="B166" s="59">
        <f t="shared" si="4"/>
        <v>2019</v>
      </c>
    </row>
    <row r="167" spans="1:2">
      <c r="A167" s="26">
        <v>43658</v>
      </c>
      <c r="B167" s="59">
        <f t="shared" si="4"/>
        <v>2019</v>
      </c>
    </row>
    <row r="168" spans="1:2">
      <c r="A168" s="26">
        <v>43665</v>
      </c>
      <c r="B168" s="59">
        <f t="shared" si="4"/>
        <v>2019</v>
      </c>
    </row>
    <row r="169" spans="1:2">
      <c r="A169" s="26">
        <v>43672</v>
      </c>
      <c r="B169" s="59">
        <f t="shared" si="4"/>
        <v>2019</v>
      </c>
    </row>
    <row r="170" spans="1:2">
      <c r="A170" s="26">
        <v>43679</v>
      </c>
      <c r="B170" s="59">
        <f t="shared" si="4"/>
        <v>2019</v>
      </c>
    </row>
    <row r="171" spans="1:2">
      <c r="A171" s="26">
        <v>43686</v>
      </c>
      <c r="B171" s="59">
        <f t="shared" si="4"/>
        <v>2019</v>
      </c>
    </row>
    <row r="172" spans="1:2">
      <c r="A172" s="26">
        <v>43693</v>
      </c>
      <c r="B172" s="59">
        <f t="shared" si="4"/>
        <v>2019</v>
      </c>
    </row>
    <row r="173" spans="1:2">
      <c r="A173" s="26">
        <v>43700</v>
      </c>
      <c r="B173" s="59">
        <f t="shared" si="4"/>
        <v>2019</v>
      </c>
    </row>
    <row r="174" spans="1:2">
      <c r="A174" s="26">
        <v>43707</v>
      </c>
      <c r="B174" s="59">
        <f t="shared" si="4"/>
        <v>2019</v>
      </c>
    </row>
    <row r="175" spans="1:2">
      <c r="A175" s="26">
        <v>43714</v>
      </c>
      <c r="B175" s="59">
        <f t="shared" si="4"/>
        <v>2019</v>
      </c>
    </row>
    <row r="176" spans="1:2">
      <c r="A176" s="26">
        <v>43721</v>
      </c>
      <c r="B176" s="59">
        <f t="shared" si="4"/>
        <v>2019</v>
      </c>
    </row>
    <row r="177" spans="1:3">
      <c r="A177" s="26">
        <v>43728</v>
      </c>
      <c r="B177" s="59">
        <f t="shared" si="4"/>
        <v>2019</v>
      </c>
    </row>
    <row r="178" spans="1:3">
      <c r="A178" s="26">
        <v>43735</v>
      </c>
      <c r="B178" s="59">
        <f t="shared" si="4"/>
        <v>2019</v>
      </c>
    </row>
    <row r="179" spans="1:3">
      <c r="A179" s="26">
        <v>43742</v>
      </c>
      <c r="B179" s="59">
        <f t="shared" si="4"/>
        <v>2019</v>
      </c>
      <c r="C179" s="57">
        <v>216.9</v>
      </c>
    </row>
    <row r="180" spans="1:3">
      <c r="A180" s="26">
        <v>43749</v>
      </c>
      <c r="B180" s="59">
        <f t="shared" si="4"/>
        <v>2019</v>
      </c>
      <c r="C180" s="58">
        <v>216.9</v>
      </c>
    </row>
    <row r="181" spans="1:3">
      <c r="A181" s="26">
        <v>43756</v>
      </c>
      <c r="B181" s="59">
        <f t="shared" si="4"/>
        <v>2019</v>
      </c>
      <c r="C181" s="58">
        <v>216.9</v>
      </c>
    </row>
    <row r="182" spans="1:3">
      <c r="A182" s="26">
        <v>43763</v>
      </c>
      <c r="B182" s="59">
        <f t="shared" si="4"/>
        <v>2019</v>
      </c>
      <c r="C182" s="58">
        <v>216.9</v>
      </c>
    </row>
    <row r="183" spans="1:3">
      <c r="A183" s="26">
        <v>43770</v>
      </c>
      <c r="B183" s="59">
        <f t="shared" si="4"/>
        <v>2019</v>
      </c>
      <c r="C183" s="57">
        <v>216.9</v>
      </c>
    </row>
    <row r="184" spans="1:3">
      <c r="A184" s="26">
        <v>43777</v>
      </c>
      <c r="B184" s="59">
        <f t="shared" si="4"/>
        <v>2019</v>
      </c>
      <c r="C184" s="58">
        <v>216.9</v>
      </c>
    </row>
    <row r="185" spans="1:3">
      <c r="A185" s="26">
        <v>43784</v>
      </c>
      <c r="B185" s="59">
        <f t="shared" si="4"/>
        <v>2019</v>
      </c>
      <c r="C185" s="58">
        <v>216.9</v>
      </c>
    </row>
    <row r="186" spans="1:3">
      <c r="A186" s="26">
        <v>43791</v>
      </c>
      <c r="B186" s="59">
        <f t="shared" si="4"/>
        <v>2019</v>
      </c>
      <c r="C186" s="58">
        <v>216.9</v>
      </c>
    </row>
    <row r="187" spans="1:3">
      <c r="A187" s="26">
        <v>43798</v>
      </c>
      <c r="B187" s="59">
        <f t="shared" si="4"/>
        <v>2019</v>
      </c>
      <c r="C187" s="57">
        <v>216.9</v>
      </c>
    </row>
    <row r="188" spans="1:3">
      <c r="A188" s="26">
        <v>43805</v>
      </c>
      <c r="B188" s="59">
        <f t="shared" si="4"/>
        <v>2019</v>
      </c>
      <c r="C188" s="58">
        <v>216.8</v>
      </c>
    </row>
    <row r="189" spans="1:3">
      <c r="A189" s="26">
        <v>43812</v>
      </c>
      <c r="B189" s="59">
        <f t="shared" si="4"/>
        <v>2019</v>
      </c>
      <c r="C189" s="58">
        <v>216.8</v>
      </c>
    </row>
    <row r="190" spans="1:3">
      <c r="A190" s="26">
        <v>43819</v>
      </c>
      <c r="B190" s="59">
        <f t="shared" si="4"/>
        <v>2019</v>
      </c>
      <c r="C190" s="58">
        <v>216.8</v>
      </c>
    </row>
    <row r="191" spans="1:3">
      <c r="A191" s="26">
        <v>43826</v>
      </c>
      <c r="B191" s="59">
        <f t="shared" si="4"/>
        <v>2019</v>
      </c>
      <c r="C191" s="58">
        <v>218.4</v>
      </c>
    </row>
    <row r="192" spans="1:3">
      <c r="A192" s="26">
        <v>43833</v>
      </c>
      <c r="B192" s="59">
        <f t="shared" si="4"/>
        <v>2020</v>
      </c>
      <c r="C192" s="58">
        <v>218.4</v>
      </c>
    </row>
    <row r="193" spans="1:3">
      <c r="A193" s="26">
        <v>43840</v>
      </c>
      <c r="B193" s="59">
        <f t="shared" si="4"/>
        <v>2020</v>
      </c>
      <c r="C193" s="58">
        <v>218.4</v>
      </c>
    </row>
    <row r="194" spans="1:3">
      <c r="A194" s="26">
        <v>43847</v>
      </c>
      <c r="B194" s="59">
        <f t="shared" si="4"/>
        <v>2020</v>
      </c>
      <c r="C194" s="58">
        <v>218.4</v>
      </c>
    </row>
    <row r="195" spans="1:3">
      <c r="A195" s="26">
        <v>43854</v>
      </c>
      <c r="B195" s="59">
        <f t="shared" ref="B195:B258" si="5">YEAR(A195)</f>
        <v>2020</v>
      </c>
      <c r="C195" s="58">
        <v>218.4</v>
      </c>
    </row>
    <row r="196" spans="1:3">
      <c r="A196" s="26">
        <v>43861</v>
      </c>
      <c r="B196" s="59">
        <f t="shared" si="5"/>
        <v>2020</v>
      </c>
      <c r="C196" s="58">
        <v>218.4</v>
      </c>
    </row>
    <row r="197" spans="1:3">
      <c r="A197" s="26">
        <v>43868</v>
      </c>
      <c r="B197" s="59">
        <f t="shared" si="5"/>
        <v>2020</v>
      </c>
      <c r="C197" s="58">
        <v>221.7</v>
      </c>
    </row>
    <row r="198" spans="1:3">
      <c r="A198" s="26">
        <v>43875</v>
      </c>
      <c r="B198" s="59">
        <f t="shared" si="5"/>
        <v>2020</v>
      </c>
      <c r="C198" s="58">
        <v>224.5</v>
      </c>
    </row>
    <row r="199" spans="1:3">
      <c r="A199" s="26">
        <v>43882</v>
      </c>
      <c r="B199" s="59">
        <f t="shared" si="5"/>
        <v>2020</v>
      </c>
      <c r="C199" s="58">
        <v>224.5</v>
      </c>
    </row>
    <row r="200" spans="1:3">
      <c r="A200" s="26">
        <v>43889</v>
      </c>
      <c r="B200" s="59">
        <f t="shared" si="5"/>
        <v>2020</v>
      </c>
      <c r="C200" s="58">
        <v>224.5</v>
      </c>
    </row>
    <row r="201" spans="1:3">
      <c r="A201" s="26">
        <v>43896</v>
      </c>
      <c r="B201" s="59">
        <f t="shared" si="5"/>
        <v>2020</v>
      </c>
      <c r="C201" s="58">
        <v>224.9</v>
      </c>
    </row>
    <row r="202" spans="1:3">
      <c r="A202" s="26">
        <v>43903</v>
      </c>
      <c r="B202" s="59">
        <f t="shared" si="5"/>
        <v>2020</v>
      </c>
      <c r="C202" s="58">
        <v>224.9</v>
      </c>
    </row>
    <row r="203" spans="1:3">
      <c r="A203" s="26">
        <v>43910</v>
      </c>
      <c r="B203" s="59">
        <f t="shared" si="5"/>
        <v>2020</v>
      </c>
      <c r="C203" s="58">
        <v>223.4</v>
      </c>
    </row>
    <row r="204" spans="1:3">
      <c r="A204" s="26">
        <v>43917</v>
      </c>
      <c r="B204" s="59">
        <f t="shared" si="5"/>
        <v>2020</v>
      </c>
      <c r="C204" s="58">
        <v>223.4</v>
      </c>
    </row>
    <row r="205" spans="1:3">
      <c r="A205" s="26">
        <v>43924</v>
      </c>
      <c r="B205" s="59">
        <f t="shared" si="5"/>
        <v>2020</v>
      </c>
      <c r="C205" s="58">
        <v>218.5</v>
      </c>
    </row>
    <row r="206" spans="1:3">
      <c r="A206" s="26">
        <v>43931</v>
      </c>
      <c r="B206" s="59">
        <f t="shared" si="5"/>
        <v>2020</v>
      </c>
      <c r="C206" s="58">
        <v>217.1</v>
      </c>
    </row>
    <row r="207" spans="1:3">
      <c r="A207" s="26">
        <v>43938</v>
      </c>
      <c r="B207" s="59">
        <f t="shared" si="5"/>
        <v>2020</v>
      </c>
      <c r="C207" s="58">
        <v>217.1</v>
      </c>
    </row>
    <row r="208" spans="1:3">
      <c r="A208" s="26">
        <v>43945</v>
      </c>
      <c r="B208" s="59">
        <f t="shared" si="5"/>
        <v>2020</v>
      </c>
      <c r="C208" s="58">
        <v>216.1</v>
      </c>
    </row>
    <row r="209" spans="1:3">
      <c r="A209" s="26">
        <v>43952</v>
      </c>
      <c r="B209" s="59">
        <f t="shared" si="5"/>
        <v>2020</v>
      </c>
      <c r="C209" s="58">
        <v>216.2</v>
      </c>
    </row>
    <row r="210" spans="1:3">
      <c r="A210" s="26">
        <v>43959</v>
      </c>
      <c r="B210" s="59">
        <f t="shared" si="5"/>
        <v>2020</v>
      </c>
      <c r="C210" s="58">
        <v>213.6</v>
      </c>
    </row>
    <row r="211" spans="1:3">
      <c r="A211" s="26">
        <v>43966</v>
      </c>
      <c r="B211" s="59">
        <f t="shared" si="5"/>
        <v>2020</v>
      </c>
      <c r="C211" s="58">
        <v>213.6</v>
      </c>
    </row>
    <row r="212" spans="1:3">
      <c r="A212" s="26">
        <v>43973</v>
      </c>
      <c r="B212" s="59">
        <f t="shared" si="5"/>
        <v>2020</v>
      </c>
      <c r="C212" s="58">
        <v>213.6</v>
      </c>
    </row>
    <row r="213" spans="1:3">
      <c r="A213" s="26">
        <v>43980</v>
      </c>
      <c r="B213" s="59">
        <f t="shared" si="5"/>
        <v>2020</v>
      </c>
      <c r="C213" s="58">
        <v>213</v>
      </c>
    </row>
    <row r="214" spans="1:3">
      <c r="A214" s="26">
        <v>43987</v>
      </c>
      <c r="B214" s="59">
        <f t="shared" si="5"/>
        <v>2020</v>
      </c>
      <c r="C214" s="58">
        <v>216.3</v>
      </c>
    </row>
    <row r="215" spans="1:3">
      <c r="A215" s="26">
        <v>43994</v>
      </c>
      <c r="B215" s="59">
        <f t="shared" si="5"/>
        <v>2020</v>
      </c>
      <c r="C215" s="58">
        <v>216.3</v>
      </c>
    </row>
    <row r="216" spans="1:3">
      <c r="A216" s="26">
        <v>44001</v>
      </c>
      <c r="B216" s="59">
        <f t="shared" si="5"/>
        <v>2020</v>
      </c>
      <c r="C216" s="58">
        <v>216.3</v>
      </c>
    </row>
    <row r="217" spans="1:3">
      <c r="A217" s="26">
        <v>44008</v>
      </c>
      <c r="B217" s="59">
        <f t="shared" si="5"/>
        <v>2020</v>
      </c>
      <c r="C217" s="58">
        <v>216.3</v>
      </c>
    </row>
    <row r="218" spans="1:3">
      <c r="A218" s="26">
        <v>44015</v>
      </c>
      <c r="B218" s="59">
        <f t="shared" si="5"/>
        <v>2020</v>
      </c>
      <c r="C218" s="58">
        <v>221.3</v>
      </c>
    </row>
    <row r="219" spans="1:3">
      <c r="A219" s="26">
        <v>44022</v>
      </c>
      <c r="B219" s="59">
        <f t="shared" si="5"/>
        <v>2020</v>
      </c>
      <c r="C219" s="58">
        <v>222.1</v>
      </c>
    </row>
    <row r="220" spans="1:3">
      <c r="A220" s="26">
        <v>44029</v>
      </c>
      <c r="B220" s="59">
        <f t="shared" si="5"/>
        <v>2020</v>
      </c>
      <c r="C220" s="58">
        <v>222.1</v>
      </c>
    </row>
    <row r="221" spans="1:3">
      <c r="A221" s="26">
        <v>44036</v>
      </c>
      <c r="B221" s="59">
        <f t="shared" si="5"/>
        <v>2020</v>
      </c>
      <c r="C221" s="58">
        <v>223.2</v>
      </c>
    </row>
    <row r="222" spans="1:3">
      <c r="A222" s="26">
        <v>44043</v>
      </c>
      <c r="B222" s="59">
        <f t="shared" si="5"/>
        <v>2020</v>
      </c>
      <c r="C222" s="58">
        <v>223.6</v>
      </c>
    </row>
    <row r="223" spans="1:3">
      <c r="A223" s="26">
        <v>44050</v>
      </c>
      <c r="B223" s="59">
        <f t="shared" si="5"/>
        <v>2020</v>
      </c>
      <c r="C223" s="58">
        <v>223.4</v>
      </c>
    </row>
    <row r="224" spans="1:3">
      <c r="A224" s="26">
        <v>44057</v>
      </c>
      <c r="B224" s="59">
        <f t="shared" si="5"/>
        <v>2020</v>
      </c>
      <c r="C224" s="58">
        <v>223.4</v>
      </c>
    </row>
    <row r="225" spans="1:3">
      <c r="A225" s="26">
        <v>44064</v>
      </c>
      <c r="B225" s="59">
        <f t="shared" si="5"/>
        <v>2020</v>
      </c>
      <c r="C225" s="58">
        <v>223.7</v>
      </c>
    </row>
    <row r="226" spans="1:3">
      <c r="A226" s="26">
        <v>44071</v>
      </c>
      <c r="B226" s="59">
        <f t="shared" si="5"/>
        <v>2020</v>
      </c>
      <c r="C226" s="58">
        <v>225.8</v>
      </c>
    </row>
    <row r="227" spans="1:3">
      <c r="A227" s="26">
        <v>44078</v>
      </c>
      <c r="B227" s="59">
        <f t="shared" si="5"/>
        <v>2020</v>
      </c>
      <c r="C227" s="58">
        <v>227.7</v>
      </c>
    </row>
    <row r="228" spans="1:3">
      <c r="A228" s="26">
        <v>44085</v>
      </c>
      <c r="B228" s="59">
        <f t="shared" si="5"/>
        <v>2020</v>
      </c>
      <c r="C228" s="58">
        <v>227.8</v>
      </c>
    </row>
    <row r="229" spans="1:3">
      <c r="A229" s="26">
        <v>44092</v>
      </c>
      <c r="B229" s="59">
        <f t="shared" si="5"/>
        <v>2020</v>
      </c>
      <c r="C229" s="58">
        <v>227.8</v>
      </c>
    </row>
    <row r="230" spans="1:3">
      <c r="A230" s="26">
        <v>44099</v>
      </c>
      <c r="B230" s="59">
        <f t="shared" si="5"/>
        <v>2020</v>
      </c>
      <c r="C230" s="58">
        <v>228</v>
      </c>
    </row>
    <row r="231" spans="1:3">
      <c r="A231" s="26">
        <v>44106</v>
      </c>
      <c r="B231" s="59">
        <f t="shared" si="5"/>
        <v>2020</v>
      </c>
      <c r="C231" s="58">
        <v>228.6</v>
      </c>
    </row>
    <row r="232" spans="1:3">
      <c r="A232" s="26">
        <v>44113</v>
      </c>
      <c r="B232" s="59">
        <f t="shared" si="5"/>
        <v>2020</v>
      </c>
      <c r="C232" s="58">
        <v>228.6</v>
      </c>
    </row>
    <row r="233" spans="1:3">
      <c r="A233" s="26">
        <v>44120</v>
      </c>
      <c r="B233" s="59">
        <f t="shared" si="5"/>
        <v>2020</v>
      </c>
      <c r="C233" s="58">
        <v>228.8</v>
      </c>
    </row>
    <row r="234" spans="1:3">
      <c r="A234" s="26">
        <v>44127</v>
      </c>
      <c r="B234" s="59">
        <f t="shared" si="5"/>
        <v>2020</v>
      </c>
      <c r="C234" s="58">
        <v>229.6</v>
      </c>
    </row>
    <row r="235" spans="1:3">
      <c r="A235" s="26">
        <v>44134</v>
      </c>
      <c r="B235" s="59">
        <f t="shared" si="5"/>
        <v>2020</v>
      </c>
      <c r="C235" s="58">
        <v>229.6</v>
      </c>
    </row>
    <row r="236" spans="1:3">
      <c r="A236" s="26">
        <v>44141</v>
      </c>
      <c r="B236" s="59">
        <f t="shared" si="5"/>
        <v>2020</v>
      </c>
      <c r="C236" s="58">
        <v>229.6</v>
      </c>
    </row>
    <row r="237" spans="1:3">
      <c r="A237" s="26">
        <v>44148</v>
      </c>
      <c r="B237" s="59">
        <f t="shared" si="5"/>
        <v>2020</v>
      </c>
      <c r="C237" s="58">
        <v>229.8</v>
      </c>
    </row>
    <row r="238" spans="1:3">
      <c r="A238" s="26">
        <v>44155</v>
      </c>
      <c r="B238" s="59">
        <f t="shared" si="5"/>
        <v>2020</v>
      </c>
      <c r="C238" s="58">
        <v>231.8</v>
      </c>
    </row>
    <row r="239" spans="1:3">
      <c r="A239" s="26">
        <v>44162</v>
      </c>
      <c r="B239" s="59">
        <f t="shared" si="5"/>
        <v>2020</v>
      </c>
      <c r="C239" s="58">
        <v>231.8</v>
      </c>
    </row>
    <row r="240" spans="1:3">
      <c r="A240" s="26">
        <v>44169</v>
      </c>
      <c r="B240" s="59">
        <f t="shared" si="5"/>
        <v>2020</v>
      </c>
      <c r="C240" s="58">
        <v>231.8</v>
      </c>
    </row>
    <row r="241" spans="1:3">
      <c r="A241" s="26">
        <v>44176</v>
      </c>
      <c r="B241" s="59">
        <f t="shared" si="5"/>
        <v>2020</v>
      </c>
      <c r="C241" s="58">
        <v>231.8</v>
      </c>
    </row>
    <row r="242" spans="1:3">
      <c r="A242" s="26">
        <v>44183</v>
      </c>
      <c r="B242" s="59">
        <f t="shared" si="5"/>
        <v>2020</v>
      </c>
      <c r="C242" s="58">
        <v>232.2</v>
      </c>
    </row>
    <row r="243" spans="1:3">
      <c r="A243" s="26">
        <v>44190</v>
      </c>
      <c r="B243" s="59">
        <f t="shared" si="5"/>
        <v>2020</v>
      </c>
      <c r="C243" s="58">
        <v>232.2</v>
      </c>
    </row>
    <row r="244" spans="1:3">
      <c r="A244" s="26">
        <v>44197</v>
      </c>
      <c r="B244" s="59">
        <f t="shared" si="5"/>
        <v>2021</v>
      </c>
      <c r="C244" s="58">
        <v>233.9</v>
      </c>
    </row>
    <row r="245" spans="1:3">
      <c r="A245" s="26">
        <v>44204</v>
      </c>
      <c r="B245" s="59">
        <f t="shared" si="5"/>
        <v>2021</v>
      </c>
      <c r="C245" s="58">
        <v>233.9</v>
      </c>
    </row>
    <row r="246" spans="1:3">
      <c r="A246" s="26">
        <v>44211</v>
      </c>
      <c r="B246" s="59">
        <f t="shared" si="5"/>
        <v>2021</v>
      </c>
      <c r="C246" s="58"/>
    </row>
    <row r="247" spans="1:3">
      <c r="A247" s="26">
        <v>44218</v>
      </c>
      <c r="B247" s="59">
        <f t="shared" si="5"/>
        <v>2021</v>
      </c>
      <c r="C247" s="58"/>
    </row>
    <row r="248" spans="1:3">
      <c r="A248" s="26">
        <v>44225</v>
      </c>
      <c r="B248" s="59">
        <f t="shared" si="5"/>
        <v>2021</v>
      </c>
      <c r="C248" s="58"/>
    </row>
    <row r="249" spans="1:3">
      <c r="A249" s="26">
        <v>44232</v>
      </c>
      <c r="B249" s="59">
        <f t="shared" si="5"/>
        <v>2021</v>
      </c>
      <c r="C249" s="58"/>
    </row>
    <row r="250" spans="1:3">
      <c r="A250" s="26">
        <v>44239</v>
      </c>
      <c r="B250" s="59">
        <f t="shared" si="5"/>
        <v>2021</v>
      </c>
      <c r="C250" s="58"/>
    </row>
    <row r="251" spans="1:3">
      <c r="A251" s="26">
        <v>44246</v>
      </c>
      <c r="B251" s="59">
        <f t="shared" si="5"/>
        <v>2021</v>
      </c>
      <c r="C251" s="58">
        <v>238.6</v>
      </c>
    </row>
    <row r="252" spans="1:3">
      <c r="A252" s="26">
        <v>44253</v>
      </c>
      <c r="B252" s="59">
        <f t="shared" si="5"/>
        <v>2021</v>
      </c>
      <c r="C252" s="58">
        <v>238.6</v>
      </c>
    </row>
    <row r="253" spans="1:3">
      <c r="A253" s="26">
        <v>44260</v>
      </c>
      <c r="B253" s="59">
        <f t="shared" si="5"/>
        <v>2021</v>
      </c>
      <c r="C253" s="58">
        <v>239.4</v>
      </c>
    </row>
    <row r="254" spans="1:3">
      <c r="A254" s="26">
        <v>44267</v>
      </c>
      <c r="B254" s="59">
        <f t="shared" si="5"/>
        <v>2021</v>
      </c>
      <c r="C254" s="58">
        <v>239.4</v>
      </c>
    </row>
    <row r="255" spans="1:3">
      <c r="A255" s="26">
        <v>44274</v>
      </c>
      <c r="B255" s="59">
        <f t="shared" si="5"/>
        <v>2021</v>
      </c>
      <c r="C255" s="58">
        <v>239.4</v>
      </c>
    </row>
    <row r="256" spans="1:3">
      <c r="A256" s="26">
        <v>44281</v>
      </c>
      <c r="B256" s="59">
        <f t="shared" si="5"/>
        <v>2021</v>
      </c>
      <c r="C256" s="58">
        <v>239.8</v>
      </c>
    </row>
    <row r="257" spans="1:3">
      <c r="A257" s="26">
        <v>44288</v>
      </c>
      <c r="B257" s="59">
        <f t="shared" si="5"/>
        <v>2021</v>
      </c>
      <c r="C257" s="58">
        <v>237.9</v>
      </c>
    </row>
    <row r="258" spans="1:3">
      <c r="A258" s="26">
        <v>44295</v>
      </c>
      <c r="B258" s="59">
        <f t="shared" si="5"/>
        <v>2021</v>
      </c>
      <c r="C258" s="58">
        <v>237.3</v>
      </c>
    </row>
    <row r="259" spans="1:3">
      <c r="A259" s="26">
        <v>44302</v>
      </c>
      <c r="B259" s="59">
        <f t="shared" ref="B259:B304" si="6">YEAR(A259)</f>
        <v>2021</v>
      </c>
      <c r="C259" s="58">
        <v>237.3</v>
      </c>
    </row>
    <row r="260" spans="1:3">
      <c r="A260" s="26">
        <v>44309</v>
      </c>
      <c r="B260" s="59">
        <f t="shared" si="6"/>
        <v>2021</v>
      </c>
      <c r="C260" s="58">
        <v>237.3</v>
      </c>
    </row>
    <row r="261" spans="1:3">
      <c r="A261" s="26">
        <v>44316</v>
      </c>
      <c r="B261" s="59">
        <f t="shared" si="6"/>
        <v>2021</v>
      </c>
      <c r="C261" s="58">
        <v>237.4</v>
      </c>
    </row>
    <row r="262" spans="1:3">
      <c r="A262" s="26">
        <v>44323</v>
      </c>
      <c r="B262" s="59">
        <f t="shared" si="6"/>
        <v>2021</v>
      </c>
      <c r="C262" s="58">
        <v>237.5</v>
      </c>
    </row>
    <row r="263" spans="1:3">
      <c r="A263" s="26">
        <v>44330</v>
      </c>
      <c r="B263" s="59">
        <f t="shared" si="6"/>
        <v>2021</v>
      </c>
      <c r="C263" s="58">
        <v>239.4</v>
      </c>
    </row>
    <row r="264" spans="1:3">
      <c r="A264" s="26">
        <v>44337</v>
      </c>
      <c r="B264" s="59">
        <f t="shared" si="6"/>
        <v>2021</v>
      </c>
      <c r="C264" s="58">
        <v>255.1</v>
      </c>
    </row>
    <row r="265" spans="1:3">
      <c r="A265" s="26">
        <v>44344</v>
      </c>
      <c r="B265" s="59">
        <f t="shared" si="6"/>
        <v>2021</v>
      </c>
      <c r="C265" s="58">
        <v>255.1</v>
      </c>
    </row>
    <row r="266" spans="1:3">
      <c r="A266" s="26">
        <v>44351</v>
      </c>
      <c r="B266" s="59">
        <f t="shared" si="6"/>
        <v>2021</v>
      </c>
      <c r="C266" s="58">
        <v>255.4</v>
      </c>
    </row>
    <row r="267" spans="1:3">
      <c r="A267" s="26">
        <v>44358</v>
      </c>
      <c r="B267" s="59">
        <f t="shared" si="6"/>
        <v>2021</v>
      </c>
      <c r="C267" s="58">
        <v>257.2</v>
      </c>
    </row>
    <row r="268" spans="1:3">
      <c r="A268" s="26">
        <v>44365</v>
      </c>
      <c r="B268" s="59">
        <f t="shared" si="6"/>
        <v>2021</v>
      </c>
      <c r="C268" s="58">
        <v>257.2</v>
      </c>
    </row>
    <row r="269" spans="1:3">
      <c r="A269" s="26">
        <v>44372</v>
      </c>
      <c r="B269" s="59">
        <f t="shared" si="6"/>
        <v>2021</v>
      </c>
      <c r="C269" s="58">
        <v>258.5</v>
      </c>
    </row>
    <row r="270" spans="1:3">
      <c r="A270" s="26">
        <v>44379</v>
      </c>
      <c r="B270" s="59">
        <f t="shared" si="6"/>
        <v>2021</v>
      </c>
      <c r="C270" s="58">
        <v>258.5</v>
      </c>
    </row>
    <row r="271" spans="1:3">
      <c r="A271" s="26">
        <v>44386</v>
      </c>
      <c r="B271" s="59">
        <f t="shared" si="6"/>
        <v>2021</v>
      </c>
      <c r="C271" s="58">
        <v>264.7</v>
      </c>
    </row>
    <row r="272" spans="1:3">
      <c r="A272" s="26">
        <v>44393</v>
      </c>
      <c r="B272" s="59">
        <f t="shared" si="6"/>
        <v>2021</v>
      </c>
      <c r="C272" s="58">
        <v>266.89999999999998</v>
      </c>
    </row>
    <row r="273" spans="1:3">
      <c r="A273" s="26">
        <v>44400</v>
      </c>
      <c r="B273" s="59">
        <f t="shared" si="6"/>
        <v>2021</v>
      </c>
      <c r="C273" s="58">
        <v>269.10000000000002</v>
      </c>
    </row>
    <row r="274" spans="1:3">
      <c r="A274" s="26">
        <v>44407</v>
      </c>
      <c r="B274" s="59">
        <f t="shared" si="6"/>
        <v>2021</v>
      </c>
      <c r="C274" s="58">
        <v>269.89999999999998</v>
      </c>
    </row>
    <row r="275" spans="1:3">
      <c r="A275" s="26">
        <v>44414</v>
      </c>
      <c r="B275" s="59">
        <f t="shared" si="6"/>
        <v>2021</v>
      </c>
      <c r="C275" s="58">
        <v>269.89999999999998</v>
      </c>
    </row>
    <row r="276" spans="1:3">
      <c r="A276" s="26">
        <v>44421</v>
      </c>
      <c r="B276" s="59">
        <f t="shared" si="6"/>
        <v>2021</v>
      </c>
      <c r="C276" s="58">
        <v>269.89999999999998</v>
      </c>
    </row>
    <row r="277" spans="1:3">
      <c r="A277" s="26">
        <v>44428</v>
      </c>
      <c r="B277" s="59">
        <f t="shared" si="6"/>
        <v>2021</v>
      </c>
      <c r="C277" s="58">
        <v>275.10000000000002</v>
      </c>
    </row>
    <row r="278" spans="1:3">
      <c r="A278" s="26">
        <v>44435</v>
      </c>
      <c r="B278" s="59">
        <f t="shared" si="6"/>
        <v>2021</v>
      </c>
      <c r="C278" s="58">
        <v>275.10000000000002</v>
      </c>
    </row>
    <row r="279" spans="1:3">
      <c r="A279" s="26">
        <v>44442</v>
      </c>
      <c r="B279" s="59">
        <f t="shared" si="6"/>
        <v>2021</v>
      </c>
      <c r="C279" s="58">
        <v>276.8</v>
      </c>
    </row>
    <row r="280" spans="1:3">
      <c r="A280" s="26">
        <v>44449</v>
      </c>
      <c r="B280" s="59">
        <f t="shared" si="6"/>
        <v>2021</v>
      </c>
      <c r="C280" s="58">
        <v>276.8</v>
      </c>
    </row>
    <row r="281" spans="1:3">
      <c r="A281" s="26">
        <v>44456</v>
      </c>
      <c r="B281" s="59">
        <f t="shared" si="6"/>
        <v>2021</v>
      </c>
      <c r="C281" s="58">
        <v>276.8</v>
      </c>
    </row>
    <row r="282" spans="1:3">
      <c r="A282" s="26">
        <v>44463</v>
      </c>
      <c r="B282" s="59">
        <f t="shared" si="6"/>
        <v>2021</v>
      </c>
      <c r="C282" s="58">
        <v>279.10000000000002</v>
      </c>
    </row>
    <row r="283" spans="1:3">
      <c r="A283" s="26">
        <v>44470</v>
      </c>
      <c r="B283" s="59">
        <f t="shared" si="6"/>
        <v>2021</v>
      </c>
      <c r="C283" s="58">
        <v>279.10000000000002</v>
      </c>
    </row>
    <row r="284" spans="1:3">
      <c r="A284" s="26">
        <v>44477</v>
      </c>
      <c r="B284" s="59">
        <f t="shared" si="6"/>
        <v>2021</v>
      </c>
      <c r="C284" s="58">
        <v>305.10000000000002</v>
      </c>
    </row>
    <row r="285" spans="1:3">
      <c r="A285" s="26">
        <v>44484</v>
      </c>
      <c r="B285" s="59">
        <f t="shared" si="6"/>
        <v>2021</v>
      </c>
      <c r="C285" s="58">
        <v>315</v>
      </c>
    </row>
    <row r="286" spans="1:3">
      <c r="A286" s="26">
        <v>44491</v>
      </c>
      <c r="B286" s="59">
        <f t="shared" si="6"/>
        <v>2021</v>
      </c>
      <c r="C286" s="58">
        <v>315</v>
      </c>
    </row>
    <row r="287" spans="1:3">
      <c r="A287" s="26">
        <v>44498</v>
      </c>
      <c r="B287" s="59">
        <f t="shared" si="6"/>
        <v>2021</v>
      </c>
      <c r="C287" s="58">
        <v>315</v>
      </c>
    </row>
    <row r="288" spans="1:3">
      <c r="A288" s="26">
        <v>44505</v>
      </c>
      <c r="B288" s="59">
        <f t="shared" si="6"/>
        <v>2021</v>
      </c>
      <c r="C288" s="58">
        <v>313.8</v>
      </c>
    </row>
    <row r="289" spans="1:3">
      <c r="A289" s="26">
        <v>44512</v>
      </c>
      <c r="B289" s="59">
        <f t="shared" si="6"/>
        <v>2021</v>
      </c>
      <c r="C289" s="58">
        <v>317.60000000000002</v>
      </c>
    </row>
    <row r="290" spans="1:3">
      <c r="A290" s="26">
        <v>44519</v>
      </c>
      <c r="B290" s="59">
        <f t="shared" si="6"/>
        <v>2021</v>
      </c>
      <c r="C290" s="58">
        <v>317.60000000000002</v>
      </c>
    </row>
    <row r="291" spans="1:3">
      <c r="A291" s="26">
        <v>44526</v>
      </c>
      <c r="B291" s="59">
        <f t="shared" si="6"/>
        <v>2021</v>
      </c>
      <c r="C291" s="58">
        <v>325.39999999999998</v>
      </c>
    </row>
    <row r="292" spans="1:3">
      <c r="A292" s="26">
        <v>44533</v>
      </c>
      <c r="B292" s="59">
        <f t="shared" si="6"/>
        <v>2021</v>
      </c>
      <c r="C292" s="58">
        <v>325.39999999999998</v>
      </c>
    </row>
    <row r="293" spans="1:3">
      <c r="A293" s="26">
        <v>44540</v>
      </c>
      <c r="B293" s="59">
        <f t="shared" si="6"/>
        <v>2021</v>
      </c>
      <c r="C293" s="58">
        <v>318.89999999999998</v>
      </c>
    </row>
    <row r="294" spans="1:3">
      <c r="A294" s="26">
        <v>44547</v>
      </c>
      <c r="B294" s="59">
        <f t="shared" si="6"/>
        <v>2021</v>
      </c>
      <c r="C294" s="58">
        <v>318.89999999999998</v>
      </c>
    </row>
    <row r="295" spans="1:3">
      <c r="A295" s="26">
        <v>44554</v>
      </c>
      <c r="B295" s="59">
        <f t="shared" si="6"/>
        <v>2021</v>
      </c>
      <c r="C295" s="58">
        <v>318.89999999999998</v>
      </c>
    </row>
    <row r="296" spans="1:3">
      <c r="A296" s="26">
        <v>44561</v>
      </c>
      <c r="B296" s="59">
        <f t="shared" si="6"/>
        <v>2021</v>
      </c>
      <c r="C296" s="58">
        <v>318.89999999999998</v>
      </c>
    </row>
    <row r="297" spans="1:3">
      <c r="A297" s="26">
        <v>44568</v>
      </c>
      <c r="B297" s="59">
        <f t="shared" si="6"/>
        <v>2022</v>
      </c>
      <c r="C297" s="58">
        <v>321.8</v>
      </c>
    </row>
    <row r="298" spans="1:3">
      <c r="A298" s="26">
        <v>44575</v>
      </c>
      <c r="B298" s="59">
        <f t="shared" si="6"/>
        <v>2022</v>
      </c>
      <c r="C298" s="58">
        <v>321.8</v>
      </c>
    </row>
    <row r="299" spans="1:3">
      <c r="A299" s="26">
        <v>44582</v>
      </c>
      <c r="B299" s="59">
        <f t="shared" si="6"/>
        <v>2022</v>
      </c>
      <c r="C299" s="58">
        <v>321.8</v>
      </c>
    </row>
    <row r="300" spans="1:3">
      <c r="A300" s="26">
        <v>44589</v>
      </c>
      <c r="B300" s="59">
        <f t="shared" si="6"/>
        <v>2022</v>
      </c>
      <c r="C300" s="58">
        <v>323.89999999999998</v>
      </c>
    </row>
    <row r="301" spans="1:3">
      <c r="A301" s="26">
        <v>44596</v>
      </c>
      <c r="B301" s="59">
        <f t="shared" si="6"/>
        <v>2022</v>
      </c>
      <c r="C301" s="58">
        <v>323.89999999999998</v>
      </c>
    </row>
    <row r="302" spans="1:3">
      <c r="A302" s="26">
        <v>44603</v>
      </c>
      <c r="B302" s="59">
        <f t="shared" si="6"/>
        <v>2022</v>
      </c>
      <c r="C302" s="58">
        <v>323.89999999999998</v>
      </c>
    </row>
    <row r="303" spans="1:3">
      <c r="A303" s="26">
        <v>44610</v>
      </c>
      <c r="B303" s="59">
        <f t="shared" si="6"/>
        <v>2022</v>
      </c>
      <c r="C303" s="58">
        <v>324.5</v>
      </c>
    </row>
    <row r="304" spans="1:3">
      <c r="A304" s="26">
        <v>44617</v>
      </c>
      <c r="B304" s="59">
        <f t="shared" si="6"/>
        <v>2022</v>
      </c>
      <c r="C304" s="58">
        <v>324.5</v>
      </c>
    </row>
  </sheetData>
  <phoneticPr fontId="4" type="noConversion"/>
  <pageMargins left="0.7" right="0.7" top="0.75" bottom="0.75" header="0.3" footer="0.3"/>
  <pageSetup paperSize="9"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76AFA-0045-4690-8172-4D8208E8B467}">
  <dimension ref="A1:Q49"/>
  <sheetViews>
    <sheetView workbookViewId="0">
      <selection activeCell="S4" sqref="S4"/>
    </sheetView>
  </sheetViews>
  <sheetFormatPr defaultRowHeight="14.4"/>
  <cols>
    <col min="1" max="3" width="4.88671875" customWidth="1"/>
    <col min="4" max="4" width="10" bestFit="1" customWidth="1"/>
  </cols>
  <sheetData>
    <row r="1" spans="1:17" s="4" customFormat="1" ht="43.2">
      <c r="A1" s="5" t="s">
        <v>355</v>
      </c>
      <c r="B1" s="5" t="s">
        <v>354</v>
      </c>
      <c r="C1" s="5" t="s">
        <v>353</v>
      </c>
      <c r="D1" s="5" t="s">
        <v>352</v>
      </c>
      <c r="E1" s="5" t="s">
        <v>351</v>
      </c>
      <c r="F1" s="5" t="s">
        <v>350</v>
      </c>
      <c r="G1" s="5" t="s">
        <v>349</v>
      </c>
      <c r="H1" s="5" t="s">
        <v>348</v>
      </c>
      <c r="I1" s="5" t="s">
        <v>347</v>
      </c>
      <c r="J1" s="5" t="s">
        <v>346</v>
      </c>
      <c r="M1">
        <v>2018</v>
      </c>
      <c r="N1">
        <v>2019</v>
      </c>
      <c r="O1">
        <v>2020</v>
      </c>
      <c r="P1">
        <v>2021</v>
      </c>
      <c r="Q1">
        <v>2022</v>
      </c>
    </row>
    <row r="2" spans="1:17">
      <c r="A2">
        <v>0</v>
      </c>
      <c r="B2">
        <v>2018</v>
      </c>
      <c r="C2">
        <v>3</v>
      </c>
      <c r="D2" s="26">
        <v>43160</v>
      </c>
      <c r="E2">
        <v>4755</v>
      </c>
      <c r="F2">
        <v>4865</v>
      </c>
      <c r="G2">
        <v>4865</v>
      </c>
      <c r="H2">
        <v>4783</v>
      </c>
      <c r="I2">
        <v>4843</v>
      </c>
      <c r="J2">
        <f t="shared" ref="J2:J49" si="0">AVERAGE(I2,G2)</f>
        <v>4854</v>
      </c>
      <c r="L2" t="s">
        <v>373</v>
      </c>
      <c r="M2" s="7">
        <f>SUMIF($B:$B,M$1,$J:$J)/COUNTIF($B:$B,M$1)</f>
        <v>5429</v>
      </c>
      <c r="N2" s="7">
        <f t="shared" ref="N2:Q2" si="1">SUMIF($B:$B,N$1,$J:$J)/COUNTIF($B:$B,N$1)</f>
        <v>4917.583333333333</v>
      </c>
      <c r="O2" s="7">
        <f t="shared" si="1"/>
        <v>3096.9166666666665</v>
      </c>
      <c r="P2" s="7">
        <f t="shared" si="1"/>
        <v>4325.666666666667</v>
      </c>
      <c r="Q2" s="7">
        <f t="shared" si="1"/>
        <v>5152.5</v>
      </c>
    </row>
    <row r="3" spans="1:17">
      <c r="A3">
        <v>1</v>
      </c>
      <c r="B3">
        <v>2018</v>
      </c>
      <c r="C3">
        <v>4</v>
      </c>
      <c r="D3" s="26">
        <v>43191</v>
      </c>
      <c r="E3">
        <v>4689</v>
      </c>
      <c r="F3">
        <v>4799</v>
      </c>
      <c r="G3">
        <v>4799</v>
      </c>
      <c r="H3">
        <v>4729</v>
      </c>
      <c r="I3">
        <v>4789</v>
      </c>
      <c r="J3">
        <f t="shared" si="0"/>
        <v>4794</v>
      </c>
      <c r="L3" t="s">
        <v>345</v>
      </c>
      <c r="M3" s="22">
        <f>M2*Deflator!$B20/(能源发热量!$E$16/10000)</f>
        <v>1.8657830940214759E-5</v>
      </c>
      <c r="N3" s="22">
        <f>N2*Deflator!$B21/(能源发热量!$E$16/10000)</f>
        <v>1.6685429630014623E-5</v>
      </c>
      <c r="O3" s="22">
        <f>O2*Deflator!$B22/(能源发热量!$E$16/10000)</f>
        <v>1.0442595443206737E-5</v>
      </c>
      <c r="P3" s="22">
        <f>P2*Deflator!$B23/(能源发热量!$E$16/10000)</f>
        <v>1.4270412844806099E-5</v>
      </c>
      <c r="Q3" s="22">
        <f>Q2*Deflator!$B24/(能源发热量!$E$16/10000)</f>
        <v>1.6604433645534756E-5</v>
      </c>
    </row>
    <row r="4" spans="1:17">
      <c r="A4">
        <v>2</v>
      </c>
      <c r="B4">
        <v>2018</v>
      </c>
      <c r="C4">
        <v>5</v>
      </c>
      <c r="D4" s="26">
        <v>43221</v>
      </c>
      <c r="E4">
        <v>4913</v>
      </c>
      <c r="F4">
        <v>5023</v>
      </c>
      <c r="G4">
        <v>5023</v>
      </c>
      <c r="H4">
        <v>4953</v>
      </c>
      <c r="I4">
        <v>5013</v>
      </c>
      <c r="J4">
        <f t="shared" si="0"/>
        <v>5018</v>
      </c>
    </row>
    <row r="5" spans="1:17">
      <c r="A5">
        <v>3</v>
      </c>
      <c r="B5">
        <v>2018</v>
      </c>
      <c r="C5">
        <v>6</v>
      </c>
      <c r="D5" s="26">
        <v>43252</v>
      </c>
      <c r="E5">
        <v>5289</v>
      </c>
      <c r="F5">
        <v>5399</v>
      </c>
      <c r="G5">
        <v>5399</v>
      </c>
      <c r="H5">
        <v>5329</v>
      </c>
      <c r="I5">
        <v>5389</v>
      </c>
      <c r="J5">
        <f t="shared" si="0"/>
        <v>5394</v>
      </c>
    </row>
    <row r="6" spans="1:17">
      <c r="A6">
        <v>4</v>
      </c>
      <c r="B6">
        <v>2018</v>
      </c>
      <c r="C6">
        <v>7</v>
      </c>
      <c r="D6" s="26">
        <v>43282</v>
      </c>
      <c r="E6">
        <v>5216</v>
      </c>
      <c r="F6">
        <v>5326</v>
      </c>
      <c r="G6">
        <v>5326</v>
      </c>
      <c r="H6">
        <v>5256</v>
      </c>
      <c r="I6">
        <v>5316</v>
      </c>
      <c r="J6">
        <f t="shared" si="0"/>
        <v>5321</v>
      </c>
    </row>
    <row r="7" spans="1:17">
      <c r="A7">
        <v>5</v>
      </c>
      <c r="B7">
        <v>2018</v>
      </c>
      <c r="C7">
        <v>8</v>
      </c>
      <c r="D7" s="26">
        <v>43313</v>
      </c>
      <c r="E7">
        <v>5375</v>
      </c>
      <c r="F7">
        <v>5485</v>
      </c>
      <c r="G7">
        <v>5485</v>
      </c>
      <c r="H7">
        <v>5415</v>
      </c>
      <c r="I7">
        <v>5475</v>
      </c>
      <c r="J7">
        <f t="shared" si="0"/>
        <v>5480</v>
      </c>
    </row>
    <row r="8" spans="1:17">
      <c r="A8">
        <v>6</v>
      </c>
      <c r="B8">
        <v>2018</v>
      </c>
      <c r="C8">
        <v>9</v>
      </c>
      <c r="D8" s="26">
        <v>43344</v>
      </c>
      <c r="E8">
        <v>5521</v>
      </c>
      <c r="F8">
        <v>5631</v>
      </c>
      <c r="G8">
        <v>5631</v>
      </c>
      <c r="H8">
        <v>5561</v>
      </c>
      <c r="I8">
        <v>5621</v>
      </c>
      <c r="J8">
        <f t="shared" si="0"/>
        <v>5626</v>
      </c>
    </row>
    <row r="9" spans="1:17">
      <c r="A9">
        <v>7</v>
      </c>
      <c r="B9">
        <v>2018</v>
      </c>
      <c r="C9">
        <v>10</v>
      </c>
      <c r="D9" s="26">
        <v>43374</v>
      </c>
      <c r="E9">
        <v>5759</v>
      </c>
      <c r="F9">
        <v>5869</v>
      </c>
      <c r="G9">
        <v>5869</v>
      </c>
      <c r="H9">
        <v>5799</v>
      </c>
      <c r="I9">
        <v>5859</v>
      </c>
      <c r="J9">
        <f t="shared" si="0"/>
        <v>5864</v>
      </c>
    </row>
    <row r="10" spans="1:17">
      <c r="A10">
        <v>8</v>
      </c>
      <c r="B10">
        <v>2018</v>
      </c>
      <c r="C10">
        <v>11</v>
      </c>
      <c r="D10" s="26">
        <v>43405</v>
      </c>
      <c r="E10">
        <v>6118</v>
      </c>
      <c r="F10">
        <v>6228</v>
      </c>
      <c r="G10">
        <v>6228</v>
      </c>
      <c r="H10">
        <v>6158</v>
      </c>
      <c r="I10">
        <v>6218</v>
      </c>
      <c r="J10">
        <f t="shared" si="0"/>
        <v>6223</v>
      </c>
    </row>
    <row r="11" spans="1:17">
      <c r="A11">
        <v>9</v>
      </c>
      <c r="B11">
        <v>2018</v>
      </c>
      <c r="C11">
        <v>12</v>
      </c>
      <c r="D11" s="26">
        <v>43435</v>
      </c>
      <c r="E11">
        <v>5611</v>
      </c>
      <c r="F11">
        <v>5721</v>
      </c>
      <c r="G11">
        <v>5721</v>
      </c>
      <c r="H11">
        <v>5651</v>
      </c>
      <c r="I11">
        <v>5711</v>
      </c>
      <c r="J11">
        <f t="shared" si="0"/>
        <v>5716</v>
      </c>
    </row>
    <row r="12" spans="1:17">
      <c r="A12">
        <v>10</v>
      </c>
      <c r="B12">
        <v>2019</v>
      </c>
      <c r="C12">
        <v>1</v>
      </c>
      <c r="D12" s="26">
        <v>43466</v>
      </c>
      <c r="E12">
        <v>4778</v>
      </c>
      <c r="F12">
        <v>4830</v>
      </c>
      <c r="G12">
        <v>4830</v>
      </c>
      <c r="H12">
        <v>4728</v>
      </c>
      <c r="I12">
        <v>4798</v>
      </c>
      <c r="J12">
        <f t="shared" si="0"/>
        <v>4814</v>
      </c>
    </row>
    <row r="13" spans="1:17">
      <c r="A13">
        <v>11</v>
      </c>
      <c r="B13">
        <v>2019</v>
      </c>
      <c r="C13">
        <v>2</v>
      </c>
      <c r="D13" s="26">
        <v>43497</v>
      </c>
      <c r="E13">
        <v>4499</v>
      </c>
      <c r="F13">
        <v>4585</v>
      </c>
      <c r="G13">
        <v>4585</v>
      </c>
      <c r="H13">
        <v>4525</v>
      </c>
      <c r="I13">
        <v>4585</v>
      </c>
      <c r="J13">
        <f t="shared" si="0"/>
        <v>4585</v>
      </c>
    </row>
    <row r="14" spans="1:17">
      <c r="A14">
        <v>12</v>
      </c>
      <c r="B14">
        <v>2019</v>
      </c>
      <c r="C14">
        <v>3</v>
      </c>
      <c r="D14" s="26">
        <v>43525</v>
      </c>
      <c r="E14">
        <v>4800</v>
      </c>
      <c r="F14">
        <v>4886</v>
      </c>
      <c r="G14">
        <v>4886</v>
      </c>
      <c r="H14">
        <v>4826</v>
      </c>
      <c r="I14">
        <v>4886</v>
      </c>
      <c r="J14">
        <f t="shared" si="0"/>
        <v>4886</v>
      </c>
    </row>
    <row r="15" spans="1:17">
      <c r="A15">
        <v>13</v>
      </c>
      <c r="B15">
        <v>2019</v>
      </c>
      <c r="C15">
        <v>4</v>
      </c>
      <c r="D15" s="26">
        <v>43556</v>
      </c>
      <c r="E15">
        <v>4859</v>
      </c>
      <c r="F15">
        <v>4945</v>
      </c>
      <c r="G15">
        <v>4945</v>
      </c>
      <c r="H15">
        <v>4885</v>
      </c>
      <c r="I15">
        <v>4945</v>
      </c>
      <c r="J15">
        <f t="shared" si="0"/>
        <v>4945</v>
      </c>
    </row>
    <row r="16" spans="1:17">
      <c r="A16">
        <v>14</v>
      </c>
      <c r="B16">
        <v>2019</v>
      </c>
      <c r="C16">
        <v>5</v>
      </c>
      <c r="D16" s="26">
        <v>43586</v>
      </c>
      <c r="E16">
        <v>4982</v>
      </c>
      <c r="F16">
        <v>5068</v>
      </c>
      <c r="G16">
        <v>5068</v>
      </c>
      <c r="H16">
        <v>5008</v>
      </c>
      <c r="I16">
        <v>5068</v>
      </c>
      <c r="J16">
        <f t="shared" si="0"/>
        <v>5068</v>
      </c>
    </row>
    <row r="17" spans="1:10">
      <c r="A17">
        <v>15</v>
      </c>
      <c r="B17">
        <v>2019</v>
      </c>
      <c r="C17">
        <v>6</v>
      </c>
      <c r="D17" s="26">
        <v>43617</v>
      </c>
      <c r="E17">
        <v>5107</v>
      </c>
      <c r="F17">
        <v>5193</v>
      </c>
      <c r="G17">
        <v>5193</v>
      </c>
      <c r="H17">
        <v>5133</v>
      </c>
      <c r="I17">
        <v>5193</v>
      </c>
      <c r="J17">
        <f t="shared" si="0"/>
        <v>5193</v>
      </c>
    </row>
    <row r="18" spans="1:10">
      <c r="A18">
        <v>16</v>
      </c>
      <c r="B18">
        <v>2019</v>
      </c>
      <c r="C18">
        <v>7</v>
      </c>
      <c r="D18" s="26">
        <v>43647</v>
      </c>
      <c r="E18">
        <v>4704</v>
      </c>
      <c r="F18">
        <v>4790</v>
      </c>
      <c r="G18">
        <v>4790</v>
      </c>
      <c r="H18">
        <v>4730</v>
      </c>
      <c r="I18">
        <v>4790</v>
      </c>
      <c r="J18">
        <f t="shared" si="0"/>
        <v>4790</v>
      </c>
    </row>
    <row r="19" spans="1:10">
      <c r="A19">
        <v>17</v>
      </c>
      <c r="B19">
        <v>2019</v>
      </c>
      <c r="C19">
        <v>8</v>
      </c>
      <c r="D19" s="26">
        <v>43678</v>
      </c>
      <c r="E19">
        <v>4885</v>
      </c>
      <c r="F19">
        <v>4971</v>
      </c>
      <c r="G19">
        <v>4971</v>
      </c>
      <c r="H19">
        <v>4911</v>
      </c>
      <c r="I19">
        <v>4971</v>
      </c>
      <c r="J19">
        <f t="shared" si="0"/>
        <v>4971</v>
      </c>
    </row>
    <row r="20" spans="1:10">
      <c r="A20">
        <v>18</v>
      </c>
      <c r="B20">
        <v>2019</v>
      </c>
      <c r="C20">
        <v>9</v>
      </c>
      <c r="D20" s="26">
        <v>43709</v>
      </c>
      <c r="E20">
        <v>4806</v>
      </c>
      <c r="F20">
        <v>4892</v>
      </c>
      <c r="G20">
        <v>4892</v>
      </c>
      <c r="H20">
        <v>4832</v>
      </c>
      <c r="I20">
        <v>4892</v>
      </c>
      <c r="J20">
        <f t="shared" si="0"/>
        <v>4892</v>
      </c>
    </row>
    <row r="21" spans="1:10">
      <c r="A21">
        <v>19</v>
      </c>
      <c r="B21">
        <v>2019</v>
      </c>
      <c r="C21">
        <v>10</v>
      </c>
      <c r="D21" s="26">
        <v>43739</v>
      </c>
      <c r="E21">
        <v>4950</v>
      </c>
      <c r="F21">
        <v>5036</v>
      </c>
      <c r="G21">
        <v>5036</v>
      </c>
      <c r="H21">
        <v>4976</v>
      </c>
      <c r="I21">
        <v>5036</v>
      </c>
      <c r="J21">
        <f t="shared" si="0"/>
        <v>5036</v>
      </c>
    </row>
    <row r="22" spans="1:10">
      <c r="A22">
        <v>20</v>
      </c>
      <c r="B22">
        <v>2019</v>
      </c>
      <c r="C22">
        <v>11</v>
      </c>
      <c r="D22" s="26">
        <v>43770</v>
      </c>
      <c r="E22">
        <v>4870</v>
      </c>
      <c r="F22">
        <v>4956</v>
      </c>
      <c r="G22">
        <v>4956</v>
      </c>
      <c r="H22">
        <v>4896</v>
      </c>
      <c r="I22">
        <v>4956</v>
      </c>
      <c r="J22">
        <f t="shared" si="0"/>
        <v>4956</v>
      </c>
    </row>
    <row r="23" spans="1:10">
      <c r="A23">
        <v>21</v>
      </c>
      <c r="B23">
        <v>2019</v>
      </c>
      <c r="C23">
        <v>12</v>
      </c>
      <c r="D23" s="26">
        <v>43800</v>
      </c>
      <c r="E23">
        <v>4789</v>
      </c>
      <c r="F23">
        <v>4875</v>
      </c>
      <c r="G23">
        <v>4875</v>
      </c>
      <c r="H23">
        <v>4815</v>
      </c>
      <c r="I23">
        <v>4875</v>
      </c>
      <c r="J23">
        <f t="shared" si="0"/>
        <v>4875</v>
      </c>
    </row>
    <row r="24" spans="1:10">
      <c r="A24">
        <v>22</v>
      </c>
      <c r="B24">
        <v>2020</v>
      </c>
      <c r="C24">
        <v>1</v>
      </c>
      <c r="D24" s="26">
        <v>43831</v>
      </c>
      <c r="E24">
        <v>4934</v>
      </c>
      <c r="F24">
        <v>4985</v>
      </c>
      <c r="G24">
        <v>4985</v>
      </c>
      <c r="H24">
        <v>4925</v>
      </c>
      <c r="I24">
        <v>4985</v>
      </c>
      <c r="J24">
        <f t="shared" si="0"/>
        <v>4985</v>
      </c>
    </row>
    <row r="25" spans="1:10">
      <c r="A25">
        <v>23</v>
      </c>
      <c r="B25">
        <v>2020</v>
      </c>
      <c r="C25">
        <v>2</v>
      </c>
      <c r="D25" s="26">
        <v>43862</v>
      </c>
      <c r="E25">
        <v>4944</v>
      </c>
      <c r="F25">
        <v>4995</v>
      </c>
      <c r="G25">
        <v>4995</v>
      </c>
      <c r="H25">
        <v>4935</v>
      </c>
      <c r="I25">
        <v>4995</v>
      </c>
      <c r="J25">
        <f t="shared" si="0"/>
        <v>4995</v>
      </c>
    </row>
    <row r="26" spans="1:10">
      <c r="A26">
        <v>24</v>
      </c>
      <c r="B26">
        <v>2020</v>
      </c>
      <c r="C26">
        <v>3</v>
      </c>
      <c r="D26" s="26">
        <v>43891</v>
      </c>
      <c r="E26">
        <v>4164</v>
      </c>
      <c r="F26">
        <v>4215</v>
      </c>
      <c r="G26">
        <v>4215</v>
      </c>
      <c r="H26">
        <v>4155</v>
      </c>
      <c r="I26">
        <v>4215</v>
      </c>
      <c r="J26">
        <f t="shared" si="0"/>
        <v>4215</v>
      </c>
    </row>
    <row r="27" spans="1:10">
      <c r="A27">
        <v>25</v>
      </c>
      <c r="B27">
        <v>2020</v>
      </c>
      <c r="C27">
        <v>4</v>
      </c>
      <c r="D27" s="26">
        <v>43922</v>
      </c>
      <c r="E27">
        <v>2978</v>
      </c>
      <c r="F27">
        <v>3029</v>
      </c>
      <c r="G27">
        <v>3029</v>
      </c>
      <c r="H27">
        <v>2969</v>
      </c>
      <c r="I27">
        <v>3029</v>
      </c>
      <c r="J27">
        <f t="shared" si="0"/>
        <v>3029</v>
      </c>
    </row>
    <row r="28" spans="1:10">
      <c r="A28">
        <v>26</v>
      </c>
      <c r="B28">
        <v>2020</v>
      </c>
      <c r="C28">
        <v>5</v>
      </c>
      <c r="D28" s="26">
        <v>43952</v>
      </c>
      <c r="E28">
        <v>1629</v>
      </c>
      <c r="F28">
        <v>1680</v>
      </c>
      <c r="G28">
        <v>1680</v>
      </c>
      <c r="H28">
        <v>1620</v>
      </c>
      <c r="I28">
        <v>1680</v>
      </c>
      <c r="J28">
        <f t="shared" si="0"/>
        <v>1680</v>
      </c>
    </row>
    <row r="29" spans="1:10">
      <c r="A29">
        <v>27</v>
      </c>
      <c r="B29">
        <v>2020</v>
      </c>
      <c r="C29">
        <v>6</v>
      </c>
      <c r="D29" s="26">
        <v>43983</v>
      </c>
      <c r="E29">
        <v>1673</v>
      </c>
      <c r="F29">
        <v>1724</v>
      </c>
      <c r="G29">
        <v>1724</v>
      </c>
      <c r="H29">
        <v>1664</v>
      </c>
      <c r="I29">
        <v>1724</v>
      </c>
      <c r="J29">
        <f t="shared" si="0"/>
        <v>1724</v>
      </c>
    </row>
    <row r="30" spans="1:10">
      <c r="A30">
        <v>28</v>
      </c>
      <c r="B30">
        <v>2020</v>
      </c>
      <c r="C30">
        <v>7</v>
      </c>
      <c r="D30" s="26">
        <v>44013</v>
      </c>
      <c r="E30">
        <v>2672</v>
      </c>
      <c r="F30">
        <v>2724</v>
      </c>
      <c r="G30">
        <v>2723</v>
      </c>
      <c r="H30">
        <v>2663</v>
      </c>
      <c r="I30">
        <v>2723</v>
      </c>
      <c r="J30">
        <f t="shared" si="0"/>
        <v>2723</v>
      </c>
    </row>
    <row r="31" spans="1:10">
      <c r="A31">
        <v>29</v>
      </c>
      <c r="B31">
        <v>2020</v>
      </c>
      <c r="C31">
        <v>8</v>
      </c>
      <c r="D31" s="26">
        <v>44044</v>
      </c>
      <c r="E31">
        <v>2840</v>
      </c>
      <c r="F31">
        <v>2891</v>
      </c>
      <c r="G31">
        <v>2891</v>
      </c>
      <c r="H31">
        <v>2831</v>
      </c>
      <c r="I31">
        <v>2891</v>
      </c>
      <c r="J31">
        <f t="shared" si="0"/>
        <v>2891</v>
      </c>
    </row>
    <row r="32" spans="1:10">
      <c r="A32">
        <v>30</v>
      </c>
      <c r="B32">
        <v>2020</v>
      </c>
      <c r="C32">
        <v>9</v>
      </c>
      <c r="D32" s="26">
        <v>44075</v>
      </c>
      <c r="E32">
        <v>2833</v>
      </c>
      <c r="F32">
        <v>2884</v>
      </c>
      <c r="G32">
        <v>2884</v>
      </c>
      <c r="H32">
        <v>2824</v>
      </c>
      <c r="I32">
        <v>2884</v>
      </c>
      <c r="J32">
        <f t="shared" si="0"/>
        <v>2884</v>
      </c>
    </row>
    <row r="33" spans="1:10">
      <c r="A33">
        <v>31</v>
      </c>
      <c r="B33">
        <v>2020</v>
      </c>
      <c r="C33">
        <v>10</v>
      </c>
      <c r="D33" s="26">
        <v>44105</v>
      </c>
      <c r="E33">
        <v>2553</v>
      </c>
      <c r="F33">
        <v>2604</v>
      </c>
      <c r="G33">
        <v>2604</v>
      </c>
      <c r="H33">
        <v>2544</v>
      </c>
      <c r="I33">
        <v>2604</v>
      </c>
      <c r="J33">
        <f t="shared" si="0"/>
        <v>2604</v>
      </c>
    </row>
    <row r="34" spans="1:10">
      <c r="A34">
        <v>32</v>
      </c>
      <c r="B34">
        <v>2020</v>
      </c>
      <c r="C34">
        <v>11</v>
      </c>
      <c r="D34" s="26">
        <v>44136</v>
      </c>
      <c r="E34">
        <v>2664</v>
      </c>
      <c r="F34">
        <v>2684</v>
      </c>
      <c r="G34">
        <v>2684</v>
      </c>
      <c r="H34">
        <v>2624</v>
      </c>
      <c r="I34">
        <v>2684</v>
      </c>
      <c r="J34">
        <f t="shared" si="0"/>
        <v>2684</v>
      </c>
    </row>
    <row r="35" spans="1:10">
      <c r="A35">
        <v>33</v>
      </c>
      <c r="B35">
        <v>2020</v>
      </c>
      <c r="C35">
        <v>12</v>
      </c>
      <c r="D35" s="26">
        <v>44166</v>
      </c>
      <c r="E35">
        <v>2729</v>
      </c>
      <c r="F35">
        <v>2749</v>
      </c>
      <c r="G35">
        <v>2749</v>
      </c>
      <c r="H35">
        <v>2689</v>
      </c>
      <c r="I35">
        <v>2749</v>
      </c>
      <c r="J35">
        <f t="shared" si="0"/>
        <v>2749</v>
      </c>
    </row>
    <row r="36" spans="1:10">
      <c r="A36">
        <v>34</v>
      </c>
      <c r="B36">
        <v>2021</v>
      </c>
      <c r="C36">
        <v>1</v>
      </c>
      <c r="D36" s="26">
        <v>44197</v>
      </c>
      <c r="E36">
        <v>3242</v>
      </c>
      <c r="F36">
        <v>3262</v>
      </c>
      <c r="G36">
        <v>3262</v>
      </c>
      <c r="H36">
        <v>3202</v>
      </c>
      <c r="I36">
        <v>3262</v>
      </c>
      <c r="J36">
        <f t="shared" si="0"/>
        <v>3262</v>
      </c>
    </row>
    <row r="37" spans="1:10">
      <c r="A37">
        <v>35</v>
      </c>
      <c r="B37">
        <v>2021</v>
      </c>
      <c r="C37">
        <v>2</v>
      </c>
      <c r="D37" s="26">
        <v>44228</v>
      </c>
      <c r="E37">
        <v>3476</v>
      </c>
      <c r="F37">
        <v>3496</v>
      </c>
      <c r="G37">
        <v>3496</v>
      </c>
      <c r="H37">
        <v>3436</v>
      </c>
      <c r="I37">
        <v>3496</v>
      </c>
      <c r="J37">
        <f t="shared" si="0"/>
        <v>3496</v>
      </c>
    </row>
    <row r="38" spans="1:10">
      <c r="A38">
        <v>36</v>
      </c>
      <c r="B38">
        <v>2021</v>
      </c>
      <c r="C38">
        <v>3</v>
      </c>
      <c r="D38" s="26">
        <v>44256</v>
      </c>
      <c r="E38">
        <v>3788</v>
      </c>
      <c r="F38">
        <v>3808</v>
      </c>
      <c r="G38">
        <v>3808</v>
      </c>
      <c r="H38">
        <v>3748</v>
      </c>
      <c r="I38">
        <v>3808</v>
      </c>
      <c r="J38">
        <f t="shared" si="0"/>
        <v>3808</v>
      </c>
    </row>
    <row r="39" spans="1:10">
      <c r="A39">
        <v>37</v>
      </c>
      <c r="B39">
        <v>2021</v>
      </c>
      <c r="C39">
        <v>4</v>
      </c>
      <c r="D39" s="26">
        <v>44287</v>
      </c>
      <c r="E39">
        <v>4065</v>
      </c>
      <c r="F39">
        <v>4085</v>
      </c>
      <c r="G39">
        <v>4085</v>
      </c>
      <c r="H39">
        <v>4025</v>
      </c>
      <c r="I39">
        <v>4085</v>
      </c>
      <c r="J39">
        <f t="shared" si="0"/>
        <v>4085</v>
      </c>
    </row>
    <row r="40" spans="1:10">
      <c r="A40">
        <v>38</v>
      </c>
      <c r="B40">
        <v>2021</v>
      </c>
      <c r="C40">
        <v>5</v>
      </c>
      <c r="D40" s="26">
        <v>44317</v>
      </c>
      <c r="E40">
        <v>3972</v>
      </c>
      <c r="F40">
        <v>3992</v>
      </c>
      <c r="G40">
        <v>3992</v>
      </c>
      <c r="H40">
        <v>3932</v>
      </c>
      <c r="I40">
        <v>3992</v>
      </c>
      <c r="J40">
        <f t="shared" si="0"/>
        <v>3992</v>
      </c>
    </row>
    <row r="41" spans="1:10">
      <c r="A41">
        <v>39</v>
      </c>
      <c r="B41">
        <v>2021</v>
      </c>
      <c r="C41">
        <v>6</v>
      </c>
      <c r="D41" s="26">
        <v>44348</v>
      </c>
      <c r="E41">
        <v>4236</v>
      </c>
      <c r="F41">
        <v>4256</v>
      </c>
      <c r="G41">
        <v>4256</v>
      </c>
      <c r="H41">
        <v>4196</v>
      </c>
      <c r="I41">
        <v>4256</v>
      </c>
      <c r="J41">
        <f t="shared" si="0"/>
        <v>4256</v>
      </c>
    </row>
    <row r="42" spans="1:10">
      <c r="A42">
        <v>40</v>
      </c>
      <c r="B42">
        <v>2021</v>
      </c>
      <c r="C42">
        <v>7</v>
      </c>
      <c r="D42" s="26">
        <v>44378</v>
      </c>
      <c r="E42">
        <v>4440</v>
      </c>
      <c r="F42">
        <v>4460</v>
      </c>
      <c r="G42">
        <v>4460</v>
      </c>
      <c r="H42">
        <v>4400</v>
      </c>
      <c r="I42">
        <v>4460</v>
      </c>
      <c r="J42">
        <f t="shared" si="0"/>
        <v>4460</v>
      </c>
    </row>
    <row r="43" spans="1:10">
      <c r="A43">
        <v>41</v>
      </c>
      <c r="B43">
        <v>2021</v>
      </c>
      <c r="C43">
        <v>8</v>
      </c>
      <c r="D43" s="26">
        <v>44409</v>
      </c>
      <c r="E43">
        <v>4598</v>
      </c>
      <c r="F43">
        <v>4618</v>
      </c>
      <c r="G43">
        <v>4618</v>
      </c>
      <c r="H43">
        <v>4558</v>
      </c>
      <c r="I43">
        <v>4618</v>
      </c>
      <c r="J43">
        <f t="shared" si="0"/>
        <v>4618</v>
      </c>
    </row>
    <row r="44" spans="1:10">
      <c r="A44">
        <v>42</v>
      </c>
      <c r="B44">
        <v>2021</v>
      </c>
      <c r="C44">
        <v>9</v>
      </c>
      <c r="D44" s="26">
        <v>44440</v>
      </c>
      <c r="E44">
        <v>4457</v>
      </c>
      <c r="F44">
        <v>4477</v>
      </c>
      <c r="G44">
        <v>4477</v>
      </c>
      <c r="H44">
        <v>4417</v>
      </c>
      <c r="I44">
        <v>4477</v>
      </c>
      <c r="J44">
        <f t="shared" si="0"/>
        <v>4477</v>
      </c>
    </row>
    <row r="45" spans="1:10">
      <c r="A45">
        <v>43</v>
      </c>
      <c r="B45">
        <v>2021</v>
      </c>
      <c r="C45">
        <v>10</v>
      </c>
      <c r="D45" s="26">
        <v>44470</v>
      </c>
      <c r="E45">
        <v>4635</v>
      </c>
      <c r="F45">
        <v>4655</v>
      </c>
      <c r="G45">
        <v>4655</v>
      </c>
      <c r="H45">
        <v>4595</v>
      </c>
      <c r="I45">
        <v>4655</v>
      </c>
      <c r="J45">
        <f t="shared" si="0"/>
        <v>4655</v>
      </c>
    </row>
    <row r="46" spans="1:10">
      <c r="A46">
        <v>44</v>
      </c>
      <c r="B46">
        <v>2021</v>
      </c>
      <c r="C46">
        <v>11</v>
      </c>
      <c r="D46" s="26">
        <v>44501</v>
      </c>
      <c r="E46">
        <v>5395</v>
      </c>
      <c r="F46">
        <v>5415</v>
      </c>
      <c r="G46">
        <v>5415</v>
      </c>
      <c r="H46">
        <v>5355</v>
      </c>
      <c r="I46">
        <v>5415</v>
      </c>
      <c r="J46">
        <f t="shared" si="0"/>
        <v>5415</v>
      </c>
    </row>
    <row r="47" spans="1:10">
      <c r="A47">
        <v>45</v>
      </c>
      <c r="B47">
        <v>2021</v>
      </c>
      <c r="C47">
        <v>12</v>
      </c>
      <c r="D47" s="26">
        <v>44531</v>
      </c>
      <c r="E47">
        <v>5364</v>
      </c>
      <c r="F47">
        <v>5384</v>
      </c>
      <c r="G47">
        <v>5384</v>
      </c>
      <c r="H47">
        <v>5324</v>
      </c>
      <c r="I47">
        <v>5384</v>
      </c>
      <c r="J47">
        <f t="shared" si="0"/>
        <v>5384</v>
      </c>
    </row>
    <row r="48" spans="1:10">
      <c r="A48">
        <v>46</v>
      </c>
      <c r="B48">
        <v>2022</v>
      </c>
      <c r="C48">
        <v>1</v>
      </c>
      <c r="D48" s="26">
        <v>44562</v>
      </c>
      <c r="E48">
        <v>4851</v>
      </c>
      <c r="F48">
        <v>4871</v>
      </c>
      <c r="G48">
        <v>4871</v>
      </c>
      <c r="H48">
        <v>4811</v>
      </c>
      <c r="I48">
        <v>4871</v>
      </c>
      <c r="J48">
        <f t="shared" si="0"/>
        <v>4871</v>
      </c>
    </row>
    <row r="49" spans="1:10">
      <c r="A49">
        <v>47</v>
      </c>
      <c r="B49">
        <v>2022</v>
      </c>
      <c r="C49">
        <v>2</v>
      </c>
      <c r="D49" s="26">
        <v>44593</v>
      </c>
      <c r="E49">
        <v>5414</v>
      </c>
      <c r="F49">
        <v>5434</v>
      </c>
      <c r="G49">
        <v>5434</v>
      </c>
      <c r="H49">
        <v>5374</v>
      </c>
      <c r="I49">
        <v>5434</v>
      </c>
      <c r="J49">
        <f t="shared" si="0"/>
        <v>5434</v>
      </c>
    </row>
  </sheetData>
  <phoneticPr fontId="4" type="noConversion"/>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B042-6947-4C50-BD3B-15DBF05889F1}">
  <dimension ref="A1:W852"/>
  <sheetViews>
    <sheetView zoomScale="85" zoomScaleNormal="85" workbookViewId="0">
      <selection activeCell="R5" sqref="R5:W5"/>
    </sheetView>
  </sheetViews>
  <sheetFormatPr defaultRowHeight="14.4"/>
  <cols>
    <col min="1" max="1" width="11.109375" bestFit="1" customWidth="1"/>
    <col min="2" max="2" width="6" bestFit="1" customWidth="1"/>
    <col min="3" max="4" width="4" bestFit="1" customWidth="1"/>
    <col min="19" max="27" width="8.88671875" customWidth="1"/>
  </cols>
  <sheetData>
    <row r="1" spans="1:23" ht="72">
      <c r="A1" s="4" t="s">
        <v>370</v>
      </c>
      <c r="B1" s="4"/>
      <c r="C1" s="4"/>
      <c r="D1" s="4"/>
      <c r="E1" s="4" t="s">
        <v>368</v>
      </c>
      <c r="F1" s="4" t="s">
        <v>367</v>
      </c>
      <c r="G1" s="4" t="s">
        <v>366</v>
      </c>
      <c r="H1" s="4" t="s">
        <v>365</v>
      </c>
      <c r="I1" s="4" t="s">
        <v>364</v>
      </c>
      <c r="J1" s="4" t="s">
        <v>363</v>
      </c>
      <c r="K1" s="4" t="s">
        <v>362</v>
      </c>
      <c r="L1" s="4" t="s">
        <v>361</v>
      </c>
      <c r="M1" s="4" t="s">
        <v>360</v>
      </c>
      <c r="N1" s="4" t="s">
        <v>359</v>
      </c>
      <c r="O1" s="4" t="s">
        <v>358</v>
      </c>
      <c r="P1" s="4" t="s">
        <v>357</v>
      </c>
      <c r="S1">
        <v>2018</v>
      </c>
      <c r="T1">
        <v>2019</v>
      </c>
      <c r="U1">
        <v>2020</v>
      </c>
      <c r="V1">
        <v>2021</v>
      </c>
      <c r="W1">
        <v>2022</v>
      </c>
    </row>
    <row r="2" spans="1:23">
      <c r="A2" s="26">
        <v>43179</v>
      </c>
      <c r="B2" s="27">
        <f t="shared" ref="B2:B65" si="0">YEAR(A2)</f>
        <v>2018</v>
      </c>
      <c r="C2" s="27">
        <f t="shared" ref="C2:C65" si="1">MONTH(A2)</f>
        <v>3</v>
      </c>
      <c r="D2" s="27">
        <f t="shared" ref="D2:D65" si="2">WEEKNUM(A2)</f>
        <v>12</v>
      </c>
      <c r="F2">
        <v>3900</v>
      </c>
      <c r="G2">
        <v>3900</v>
      </c>
      <c r="H2">
        <v>4000</v>
      </c>
      <c r="J2">
        <v>3750</v>
      </c>
      <c r="K2">
        <v>4280</v>
      </c>
      <c r="L2">
        <v>3930</v>
      </c>
      <c r="M2">
        <v>3950</v>
      </c>
      <c r="N2">
        <v>3950</v>
      </c>
      <c r="O2">
        <v>3900</v>
      </c>
      <c r="P2">
        <v>3830</v>
      </c>
      <c r="R2" t="s">
        <v>371</v>
      </c>
      <c r="S2" s="7">
        <f>SUMIF(燃料油周均!$A:$A,燃料油价格1!S$1,燃料油周均!$AM:$AM)/COUNTIF(燃料油周均!$A:$A,燃料油价格1!S$1)</f>
        <v>4761.6539814814805</v>
      </c>
      <c r="T2" s="7">
        <f>SUMIF(燃料油周均!$A:$A,燃料油价格1!T$1,燃料油周均!$AM:$AM)/COUNTIF(燃料油周均!$A:$A,燃料油价格1!T$1)</f>
        <v>4595.3091045223127</v>
      </c>
      <c r="U2" s="7">
        <f>SUMIF(燃料油周均!$A:$A,燃料油价格1!U$1,燃料油周均!$AM:$AM)/COUNTIF(燃料油周均!$A:$A,燃料油价格1!U$1)</f>
        <v>3876.235502645502</v>
      </c>
      <c r="V2" s="7">
        <f>SUMIF(燃料油周均!$A:$A,燃料油价格1!V$1,燃料油周均!$AM:$AM)/COUNTIF(燃料油周均!$A:$A,燃料油价格1!V$1)</f>
        <v>4740.8288784067072</v>
      </c>
      <c r="W2" s="7">
        <f>SUMIF(燃料油周均!$A:$A,燃料油价格1!W$1,燃料油周均!$AM:$AM)/COUNTIF(燃料油周均!$A:$A,燃料油价格1!W$1)</f>
        <v>5467.2619047619037</v>
      </c>
    </row>
    <row r="3" spans="1:23">
      <c r="A3" s="26">
        <v>43180</v>
      </c>
      <c r="B3" s="27">
        <f t="shared" si="0"/>
        <v>2018</v>
      </c>
      <c r="C3" s="27">
        <f t="shared" si="1"/>
        <v>3</v>
      </c>
      <c r="D3" s="27">
        <f t="shared" si="2"/>
        <v>12</v>
      </c>
      <c r="F3">
        <v>3900</v>
      </c>
      <c r="G3">
        <v>3900</v>
      </c>
      <c r="H3">
        <v>4000</v>
      </c>
      <c r="J3">
        <v>3750</v>
      </c>
      <c r="K3">
        <v>4280</v>
      </c>
      <c r="L3">
        <v>3930</v>
      </c>
      <c r="M3">
        <v>3950</v>
      </c>
      <c r="N3">
        <v>3950</v>
      </c>
      <c r="O3">
        <v>3900</v>
      </c>
      <c r="P3">
        <v>3830</v>
      </c>
      <c r="R3" t="s">
        <v>372</v>
      </c>
      <c r="S3" s="7">
        <f>SUMIF(燃料油月均!$A:$A,燃料油价格1!S$1,燃料油月均!$AM:$AM)/COUNTIF(燃料油月均!$A:$A,燃料油价格1!S$1)</f>
        <v>4733.627267314776</v>
      </c>
      <c r="T3" s="7">
        <f>SUMIF(燃料油月均!$A:$A,燃料油价格1!T$1,燃料油月均!$AM:$AM)/COUNTIF(燃料油月均!$A:$A,燃料油价格1!T$1)</f>
        <v>4592.4573150923461</v>
      </c>
      <c r="U3" s="7">
        <f>SUMIF(燃料油月均!$A:$A,燃料油价格1!U$1,燃料油月均!$AM:$AM)/COUNTIF(燃料油月均!$A:$A,燃料油价格1!U$1)</f>
        <v>3911.4054102013015</v>
      </c>
      <c r="V3" s="7">
        <f>SUMIF(燃料油月均!$A:$A,燃料油价格1!V$1,燃料油月均!$AM:$AM)/COUNTIF(燃料油月均!$A:$A,燃料油价格1!V$1)</f>
        <v>4733.268372655466</v>
      </c>
      <c r="W3" s="7">
        <f>SUMIF(燃料油月均!$A:$A,燃料油价格1!W$1,燃料油月均!$AM:$AM)/COUNTIF(燃料油月均!$A:$A,燃料油价格1!W$1)</f>
        <v>5502.7777777777783</v>
      </c>
    </row>
    <row r="4" spans="1:23">
      <c r="A4" s="26">
        <v>43181</v>
      </c>
      <c r="B4" s="27">
        <f t="shared" si="0"/>
        <v>2018</v>
      </c>
      <c r="C4" s="27">
        <f t="shared" si="1"/>
        <v>3</v>
      </c>
      <c r="D4" s="27">
        <f t="shared" si="2"/>
        <v>12</v>
      </c>
      <c r="L4">
        <v>3850</v>
      </c>
      <c r="N4">
        <v>3950</v>
      </c>
      <c r="P4">
        <v>3830</v>
      </c>
      <c r="R4" t="s">
        <v>373</v>
      </c>
      <c r="S4" s="7">
        <f>AVERAGE(S2:S3)</f>
        <v>4747.6406243981282</v>
      </c>
      <c r="T4" s="7">
        <f t="shared" ref="T4:W4" si="3">AVERAGE(T2:T3)</f>
        <v>4593.883209807329</v>
      </c>
      <c r="U4" s="7">
        <f t="shared" si="3"/>
        <v>3893.820456423402</v>
      </c>
      <c r="V4" s="7">
        <f t="shared" si="3"/>
        <v>4737.0486255310861</v>
      </c>
      <c r="W4" s="7">
        <f t="shared" si="3"/>
        <v>5485.019841269841</v>
      </c>
    </row>
    <row r="5" spans="1:23">
      <c r="A5" s="26">
        <v>43182</v>
      </c>
      <c r="B5" s="27">
        <f t="shared" si="0"/>
        <v>2018</v>
      </c>
      <c r="C5" s="27">
        <f t="shared" si="1"/>
        <v>3</v>
      </c>
      <c r="D5" s="27">
        <f t="shared" si="2"/>
        <v>12</v>
      </c>
      <c r="F5">
        <v>3900</v>
      </c>
      <c r="G5">
        <v>3900</v>
      </c>
      <c r="H5">
        <v>4000</v>
      </c>
      <c r="J5">
        <v>3750</v>
      </c>
      <c r="K5">
        <v>4280</v>
      </c>
      <c r="L5">
        <v>3850</v>
      </c>
      <c r="M5">
        <v>3950</v>
      </c>
      <c r="N5">
        <v>3950</v>
      </c>
      <c r="O5">
        <v>3900</v>
      </c>
      <c r="P5">
        <v>3830</v>
      </c>
      <c r="R5" t="s">
        <v>345</v>
      </c>
      <c r="S5" s="22">
        <f>S4*Deflator!B20/(能源发热量!$E$18/10000)</f>
        <v>1.6805503704881932E-5</v>
      </c>
      <c r="T5" s="22">
        <f>T4*Deflator!B21/(能源发热量!$E$18/10000)</f>
        <v>1.6054544938010958E-5</v>
      </c>
      <c r="U5" s="22">
        <f>U4*Deflator!B22/(能源发热量!$E$18/10000)</f>
        <v>1.3523441947802896E-5</v>
      </c>
      <c r="V5" s="22">
        <f>V4*Deflator!B23/(能源发热量!$E$18/10000)</f>
        <v>1.6096213170694617E-5</v>
      </c>
      <c r="W5" s="22">
        <f>W4*Deflator!B24/(能源发热量!$E$18/10000)</f>
        <v>1.8206088693678671E-5</v>
      </c>
    </row>
    <row r="6" spans="1:23">
      <c r="A6" s="26">
        <v>43185</v>
      </c>
      <c r="B6" s="27">
        <f t="shared" si="0"/>
        <v>2018</v>
      </c>
      <c r="C6" s="27">
        <f t="shared" si="1"/>
        <v>3</v>
      </c>
      <c r="D6" s="27">
        <f t="shared" si="2"/>
        <v>13</v>
      </c>
      <c r="F6">
        <v>3900</v>
      </c>
      <c r="G6">
        <v>3900</v>
      </c>
      <c r="H6">
        <v>3960</v>
      </c>
      <c r="J6">
        <v>3750</v>
      </c>
      <c r="K6">
        <v>4280</v>
      </c>
      <c r="L6">
        <v>3850</v>
      </c>
      <c r="M6">
        <v>3950</v>
      </c>
      <c r="N6">
        <v>3950</v>
      </c>
      <c r="O6">
        <v>3900</v>
      </c>
      <c r="P6">
        <v>3830</v>
      </c>
    </row>
    <row r="7" spans="1:23">
      <c r="A7" s="26">
        <v>43186</v>
      </c>
      <c r="B7" s="27">
        <f t="shared" si="0"/>
        <v>2018</v>
      </c>
      <c r="C7" s="27">
        <f t="shared" si="1"/>
        <v>3</v>
      </c>
      <c r="D7" s="27">
        <f t="shared" si="2"/>
        <v>13</v>
      </c>
      <c r="F7">
        <v>3900</v>
      </c>
      <c r="G7">
        <v>3900</v>
      </c>
      <c r="H7">
        <v>3960</v>
      </c>
      <c r="J7">
        <v>3750</v>
      </c>
      <c r="K7">
        <v>4280</v>
      </c>
      <c r="L7">
        <v>3850</v>
      </c>
      <c r="M7">
        <v>3950</v>
      </c>
      <c r="N7">
        <v>3950</v>
      </c>
      <c r="O7">
        <v>3900</v>
      </c>
      <c r="P7">
        <v>3800</v>
      </c>
    </row>
    <row r="8" spans="1:23">
      <c r="A8" s="26">
        <v>43187</v>
      </c>
      <c r="B8" s="27">
        <f t="shared" si="0"/>
        <v>2018</v>
      </c>
      <c r="C8" s="27">
        <f t="shared" si="1"/>
        <v>3</v>
      </c>
      <c r="D8" s="27">
        <f t="shared" si="2"/>
        <v>13</v>
      </c>
      <c r="F8">
        <v>3900</v>
      </c>
      <c r="G8">
        <v>3900</v>
      </c>
      <c r="H8">
        <v>3960</v>
      </c>
      <c r="J8">
        <v>3750</v>
      </c>
      <c r="K8">
        <v>4280</v>
      </c>
      <c r="L8">
        <v>3850</v>
      </c>
      <c r="M8">
        <v>3950</v>
      </c>
      <c r="N8">
        <v>3950</v>
      </c>
      <c r="O8">
        <v>3900</v>
      </c>
      <c r="P8">
        <v>3800</v>
      </c>
    </row>
    <row r="9" spans="1:23">
      <c r="A9" s="26">
        <v>43188</v>
      </c>
      <c r="B9" s="27">
        <f t="shared" si="0"/>
        <v>2018</v>
      </c>
      <c r="C9" s="27">
        <f t="shared" si="1"/>
        <v>3</v>
      </c>
      <c r="D9" s="27">
        <f t="shared" si="2"/>
        <v>13</v>
      </c>
      <c r="F9">
        <v>3900</v>
      </c>
      <c r="G9">
        <v>3850</v>
      </c>
      <c r="H9">
        <v>3960</v>
      </c>
      <c r="J9">
        <v>3750</v>
      </c>
      <c r="K9">
        <v>4280</v>
      </c>
      <c r="L9">
        <v>3850</v>
      </c>
      <c r="M9">
        <v>3950</v>
      </c>
      <c r="N9">
        <v>3950</v>
      </c>
      <c r="O9">
        <v>3900</v>
      </c>
      <c r="P9">
        <v>3800</v>
      </c>
    </row>
    <row r="10" spans="1:23">
      <c r="A10" s="26">
        <v>43189</v>
      </c>
      <c r="B10" s="27">
        <f t="shared" si="0"/>
        <v>2018</v>
      </c>
      <c r="C10" s="27">
        <f t="shared" si="1"/>
        <v>3</v>
      </c>
      <c r="D10" s="27">
        <f t="shared" si="2"/>
        <v>13</v>
      </c>
      <c r="F10">
        <v>3900</v>
      </c>
      <c r="G10">
        <v>3850</v>
      </c>
      <c r="H10">
        <v>3960</v>
      </c>
      <c r="J10">
        <v>3750</v>
      </c>
      <c r="K10">
        <v>4280</v>
      </c>
      <c r="L10">
        <v>3850</v>
      </c>
      <c r="M10">
        <v>3950</v>
      </c>
      <c r="N10">
        <v>3950</v>
      </c>
      <c r="O10">
        <v>3900</v>
      </c>
      <c r="P10">
        <v>3800</v>
      </c>
    </row>
    <row r="11" spans="1:23">
      <c r="A11" s="26">
        <v>43192</v>
      </c>
      <c r="B11" s="27">
        <f t="shared" si="0"/>
        <v>2018</v>
      </c>
      <c r="C11" s="27">
        <f t="shared" si="1"/>
        <v>4</v>
      </c>
      <c r="D11" s="27">
        <f t="shared" si="2"/>
        <v>14</v>
      </c>
      <c r="F11">
        <v>3900</v>
      </c>
      <c r="G11">
        <v>3850</v>
      </c>
      <c r="H11">
        <v>3960</v>
      </c>
      <c r="J11">
        <v>3750</v>
      </c>
      <c r="K11">
        <v>4280</v>
      </c>
      <c r="L11">
        <v>3850</v>
      </c>
      <c r="M11">
        <v>3950</v>
      </c>
      <c r="N11">
        <v>3950</v>
      </c>
      <c r="O11">
        <v>3900</v>
      </c>
      <c r="P11">
        <v>3800</v>
      </c>
    </row>
    <row r="12" spans="1:23">
      <c r="A12" s="26">
        <v>43193</v>
      </c>
      <c r="B12" s="27">
        <f t="shared" si="0"/>
        <v>2018</v>
      </c>
      <c r="C12" s="27">
        <f t="shared" si="1"/>
        <v>4</v>
      </c>
      <c r="D12" s="27">
        <f t="shared" si="2"/>
        <v>14</v>
      </c>
      <c r="F12">
        <v>3900</v>
      </c>
      <c r="G12">
        <v>3850</v>
      </c>
      <c r="H12">
        <v>3960</v>
      </c>
      <c r="J12">
        <v>3750</v>
      </c>
      <c r="K12">
        <v>4280</v>
      </c>
      <c r="L12">
        <v>3850</v>
      </c>
      <c r="M12">
        <v>3950</v>
      </c>
      <c r="N12">
        <v>3950</v>
      </c>
      <c r="O12">
        <v>3900</v>
      </c>
      <c r="P12">
        <v>3800</v>
      </c>
    </row>
    <row r="13" spans="1:23">
      <c r="A13" s="26">
        <v>43194</v>
      </c>
      <c r="B13" s="27">
        <f t="shared" si="0"/>
        <v>2018</v>
      </c>
      <c r="C13" s="27">
        <f t="shared" si="1"/>
        <v>4</v>
      </c>
      <c r="D13" s="27">
        <f t="shared" si="2"/>
        <v>14</v>
      </c>
      <c r="F13">
        <v>3900</v>
      </c>
      <c r="G13">
        <v>3850</v>
      </c>
      <c r="H13">
        <v>3960</v>
      </c>
      <c r="J13">
        <v>3750</v>
      </c>
      <c r="K13">
        <v>4280</v>
      </c>
      <c r="L13">
        <v>3850</v>
      </c>
      <c r="M13">
        <v>3950</v>
      </c>
      <c r="N13">
        <v>3950</v>
      </c>
      <c r="O13">
        <v>3900</v>
      </c>
      <c r="P13">
        <v>3800</v>
      </c>
    </row>
    <row r="14" spans="1:23">
      <c r="A14" s="26">
        <v>43198</v>
      </c>
      <c r="B14" s="27">
        <f t="shared" si="0"/>
        <v>2018</v>
      </c>
      <c r="C14" s="27">
        <f t="shared" si="1"/>
        <v>4</v>
      </c>
      <c r="D14" s="27">
        <f t="shared" si="2"/>
        <v>15</v>
      </c>
      <c r="F14">
        <v>3900</v>
      </c>
      <c r="G14">
        <v>3850</v>
      </c>
      <c r="H14">
        <v>3960</v>
      </c>
      <c r="J14">
        <v>3750</v>
      </c>
      <c r="K14">
        <v>4280</v>
      </c>
      <c r="L14">
        <v>3850</v>
      </c>
      <c r="M14">
        <v>3950</v>
      </c>
      <c r="N14">
        <v>3950</v>
      </c>
      <c r="O14">
        <v>3900</v>
      </c>
      <c r="P14">
        <v>3800</v>
      </c>
    </row>
    <row r="15" spans="1:23">
      <c r="A15" s="26">
        <v>43199</v>
      </c>
      <c r="B15" s="27">
        <f t="shared" si="0"/>
        <v>2018</v>
      </c>
      <c r="C15" s="27">
        <f t="shared" si="1"/>
        <v>4</v>
      </c>
      <c r="D15" s="27">
        <f t="shared" si="2"/>
        <v>15</v>
      </c>
      <c r="L15">
        <v>3850</v>
      </c>
      <c r="N15">
        <v>3950</v>
      </c>
      <c r="P15">
        <v>3800</v>
      </c>
    </row>
    <row r="16" spans="1:23">
      <c r="A16" s="26">
        <v>43200</v>
      </c>
      <c r="B16" s="27">
        <f t="shared" si="0"/>
        <v>2018</v>
      </c>
      <c r="C16" s="27">
        <f t="shared" si="1"/>
        <v>4</v>
      </c>
      <c r="D16" s="27">
        <f t="shared" si="2"/>
        <v>15</v>
      </c>
      <c r="L16">
        <v>3850</v>
      </c>
      <c r="N16">
        <v>3850</v>
      </c>
      <c r="P16">
        <v>3800</v>
      </c>
    </row>
    <row r="17" spans="1:16">
      <c r="A17" s="26">
        <v>43201</v>
      </c>
      <c r="B17" s="27">
        <f t="shared" si="0"/>
        <v>2018</v>
      </c>
      <c r="C17" s="27">
        <f t="shared" si="1"/>
        <v>4</v>
      </c>
      <c r="D17" s="27">
        <f t="shared" si="2"/>
        <v>15</v>
      </c>
      <c r="F17">
        <v>3850</v>
      </c>
      <c r="G17">
        <v>3800</v>
      </c>
      <c r="H17">
        <v>3960</v>
      </c>
      <c r="J17">
        <v>3750</v>
      </c>
      <c r="K17">
        <v>4280</v>
      </c>
      <c r="L17">
        <v>3850</v>
      </c>
      <c r="M17">
        <v>3950</v>
      </c>
      <c r="N17">
        <v>3850</v>
      </c>
      <c r="O17">
        <v>3900</v>
      </c>
      <c r="P17">
        <v>3800</v>
      </c>
    </row>
    <row r="18" spans="1:16">
      <c r="A18" s="26">
        <v>43202</v>
      </c>
      <c r="B18" s="27">
        <f t="shared" si="0"/>
        <v>2018</v>
      </c>
      <c r="C18" s="27">
        <f t="shared" si="1"/>
        <v>4</v>
      </c>
      <c r="D18" s="27">
        <f t="shared" si="2"/>
        <v>15</v>
      </c>
      <c r="F18">
        <v>3850</v>
      </c>
      <c r="G18">
        <v>3800</v>
      </c>
      <c r="H18">
        <v>3960</v>
      </c>
      <c r="J18">
        <v>3750</v>
      </c>
      <c r="K18">
        <v>4280</v>
      </c>
      <c r="L18">
        <v>3850</v>
      </c>
      <c r="M18">
        <v>3950</v>
      </c>
      <c r="N18">
        <v>3850</v>
      </c>
      <c r="O18">
        <v>3900</v>
      </c>
      <c r="P18">
        <v>3800</v>
      </c>
    </row>
    <row r="19" spans="1:16">
      <c r="A19" s="26">
        <v>43203</v>
      </c>
      <c r="B19" s="27">
        <f t="shared" si="0"/>
        <v>2018</v>
      </c>
      <c r="C19" s="27">
        <f t="shared" si="1"/>
        <v>4</v>
      </c>
      <c r="D19" s="27">
        <f t="shared" si="2"/>
        <v>15</v>
      </c>
      <c r="F19">
        <v>3850</v>
      </c>
      <c r="G19">
        <v>3800</v>
      </c>
      <c r="H19">
        <v>3960</v>
      </c>
      <c r="J19">
        <v>3750</v>
      </c>
      <c r="K19">
        <v>4280</v>
      </c>
      <c r="L19">
        <v>3850</v>
      </c>
      <c r="M19">
        <v>3950</v>
      </c>
      <c r="N19">
        <v>3850</v>
      </c>
      <c r="O19">
        <v>3900</v>
      </c>
      <c r="P19">
        <v>3800</v>
      </c>
    </row>
    <row r="20" spans="1:16">
      <c r="A20" s="26">
        <v>43206</v>
      </c>
      <c r="B20" s="27">
        <f t="shared" si="0"/>
        <v>2018</v>
      </c>
      <c r="C20" s="27">
        <f t="shared" si="1"/>
        <v>4</v>
      </c>
      <c r="D20" s="27">
        <f t="shared" si="2"/>
        <v>16</v>
      </c>
      <c r="F20">
        <v>3850</v>
      </c>
      <c r="G20">
        <v>3800</v>
      </c>
      <c r="H20">
        <v>3960</v>
      </c>
      <c r="J20">
        <v>3750</v>
      </c>
      <c r="K20">
        <v>4190</v>
      </c>
      <c r="L20">
        <v>3850</v>
      </c>
      <c r="M20">
        <v>3950</v>
      </c>
      <c r="N20">
        <v>3850</v>
      </c>
      <c r="O20">
        <v>3900</v>
      </c>
      <c r="P20">
        <v>3800</v>
      </c>
    </row>
    <row r="21" spans="1:16">
      <c r="A21" s="26">
        <v>43207</v>
      </c>
      <c r="B21" s="27">
        <f t="shared" si="0"/>
        <v>2018</v>
      </c>
      <c r="C21" s="27">
        <f t="shared" si="1"/>
        <v>4</v>
      </c>
      <c r="D21" s="27">
        <f t="shared" si="2"/>
        <v>16</v>
      </c>
      <c r="F21">
        <v>3850</v>
      </c>
      <c r="G21">
        <v>3800</v>
      </c>
      <c r="H21">
        <v>3960</v>
      </c>
      <c r="J21">
        <v>3750</v>
      </c>
      <c r="K21">
        <v>4190</v>
      </c>
      <c r="L21">
        <v>3800</v>
      </c>
      <c r="M21">
        <v>3950</v>
      </c>
      <c r="N21">
        <v>3950</v>
      </c>
      <c r="O21">
        <v>3900</v>
      </c>
      <c r="P21">
        <v>3800</v>
      </c>
    </row>
    <row r="22" spans="1:16">
      <c r="A22" s="26">
        <v>43208</v>
      </c>
      <c r="B22" s="27">
        <f t="shared" si="0"/>
        <v>2018</v>
      </c>
      <c r="C22" s="27">
        <f t="shared" si="1"/>
        <v>4</v>
      </c>
      <c r="D22" s="27">
        <f t="shared" si="2"/>
        <v>16</v>
      </c>
      <c r="F22">
        <v>3850</v>
      </c>
      <c r="G22">
        <v>3800</v>
      </c>
      <c r="H22">
        <v>3960</v>
      </c>
      <c r="J22">
        <v>3750</v>
      </c>
      <c r="K22">
        <v>4190</v>
      </c>
      <c r="L22">
        <v>3800</v>
      </c>
      <c r="M22">
        <v>3950</v>
      </c>
      <c r="N22">
        <v>3950</v>
      </c>
      <c r="O22">
        <v>3900</v>
      </c>
      <c r="P22">
        <v>3820</v>
      </c>
    </row>
    <row r="23" spans="1:16">
      <c r="A23" s="26">
        <v>43209</v>
      </c>
      <c r="B23" s="27">
        <f t="shared" si="0"/>
        <v>2018</v>
      </c>
      <c r="C23" s="27">
        <f t="shared" si="1"/>
        <v>4</v>
      </c>
      <c r="D23" s="27">
        <f t="shared" si="2"/>
        <v>16</v>
      </c>
      <c r="F23">
        <v>3850</v>
      </c>
      <c r="G23">
        <v>3800</v>
      </c>
      <c r="H23">
        <v>3960</v>
      </c>
      <c r="J23">
        <v>3750</v>
      </c>
      <c r="K23">
        <v>4190</v>
      </c>
      <c r="L23">
        <v>3800</v>
      </c>
      <c r="M23">
        <v>3950</v>
      </c>
      <c r="N23">
        <v>3950</v>
      </c>
      <c r="O23">
        <v>3900</v>
      </c>
      <c r="P23">
        <v>3820</v>
      </c>
    </row>
    <row r="24" spans="1:16">
      <c r="A24" s="26">
        <v>43210</v>
      </c>
      <c r="B24" s="27">
        <f t="shared" si="0"/>
        <v>2018</v>
      </c>
      <c r="C24" s="27">
        <f t="shared" si="1"/>
        <v>4</v>
      </c>
      <c r="D24" s="27">
        <f t="shared" si="2"/>
        <v>16</v>
      </c>
      <c r="F24">
        <v>3950</v>
      </c>
      <c r="G24">
        <v>3850</v>
      </c>
      <c r="H24">
        <v>3960</v>
      </c>
      <c r="J24">
        <v>3750</v>
      </c>
      <c r="K24">
        <v>4190</v>
      </c>
      <c r="L24">
        <v>3800</v>
      </c>
      <c r="M24">
        <v>3950</v>
      </c>
      <c r="N24">
        <v>3950</v>
      </c>
      <c r="O24">
        <v>3930</v>
      </c>
      <c r="P24">
        <v>3820</v>
      </c>
    </row>
    <row r="25" spans="1:16">
      <c r="A25" s="26">
        <v>43213</v>
      </c>
      <c r="B25" s="27">
        <f t="shared" si="0"/>
        <v>2018</v>
      </c>
      <c r="C25" s="27">
        <f t="shared" si="1"/>
        <v>4</v>
      </c>
      <c r="D25" s="27">
        <f t="shared" si="2"/>
        <v>17</v>
      </c>
      <c r="F25">
        <v>3950</v>
      </c>
      <c r="G25">
        <v>3850</v>
      </c>
      <c r="H25">
        <v>3960</v>
      </c>
      <c r="J25">
        <v>3750</v>
      </c>
      <c r="K25">
        <v>4190</v>
      </c>
      <c r="L25">
        <v>3800</v>
      </c>
      <c r="M25">
        <v>3950</v>
      </c>
      <c r="N25">
        <v>3950</v>
      </c>
      <c r="O25">
        <v>3930</v>
      </c>
      <c r="P25">
        <v>3820</v>
      </c>
    </row>
    <row r="26" spans="1:16">
      <c r="A26" s="26">
        <v>43214</v>
      </c>
      <c r="B26" s="27">
        <f t="shared" si="0"/>
        <v>2018</v>
      </c>
      <c r="C26" s="27">
        <f t="shared" si="1"/>
        <v>4</v>
      </c>
      <c r="D26" s="27">
        <f t="shared" si="2"/>
        <v>17</v>
      </c>
      <c r="F26">
        <v>3950</v>
      </c>
      <c r="G26">
        <v>3850</v>
      </c>
      <c r="H26">
        <v>3960</v>
      </c>
      <c r="J26">
        <v>3750</v>
      </c>
      <c r="K26">
        <v>4190</v>
      </c>
      <c r="L26">
        <v>3800</v>
      </c>
      <c r="M26">
        <v>3950</v>
      </c>
      <c r="N26">
        <v>3950</v>
      </c>
      <c r="O26">
        <v>3930</v>
      </c>
      <c r="P26">
        <v>3860</v>
      </c>
    </row>
    <row r="27" spans="1:16">
      <c r="A27" s="26">
        <v>43215</v>
      </c>
      <c r="B27" s="27">
        <f t="shared" si="0"/>
        <v>2018</v>
      </c>
      <c r="C27" s="27">
        <f t="shared" si="1"/>
        <v>4</v>
      </c>
      <c r="D27" s="27">
        <f t="shared" si="2"/>
        <v>17</v>
      </c>
      <c r="F27">
        <v>3950</v>
      </c>
      <c r="G27">
        <v>3850</v>
      </c>
      <c r="H27">
        <v>3960</v>
      </c>
      <c r="J27">
        <v>3750</v>
      </c>
      <c r="K27">
        <v>4190</v>
      </c>
      <c r="L27">
        <v>3800</v>
      </c>
      <c r="M27">
        <v>3950</v>
      </c>
      <c r="N27">
        <v>3950</v>
      </c>
      <c r="O27">
        <v>3930</v>
      </c>
      <c r="P27">
        <v>3860</v>
      </c>
    </row>
    <row r="28" spans="1:16">
      <c r="A28" s="26">
        <v>43216</v>
      </c>
      <c r="B28" s="27">
        <f t="shared" si="0"/>
        <v>2018</v>
      </c>
      <c r="C28" s="27">
        <f t="shared" si="1"/>
        <v>4</v>
      </c>
      <c r="D28" s="27">
        <f t="shared" si="2"/>
        <v>17</v>
      </c>
      <c r="L28">
        <v>3800</v>
      </c>
      <c r="N28">
        <v>3950</v>
      </c>
      <c r="P28">
        <v>3890</v>
      </c>
    </row>
    <row r="29" spans="1:16">
      <c r="A29" s="26">
        <v>43217</v>
      </c>
      <c r="B29" s="27">
        <f t="shared" si="0"/>
        <v>2018</v>
      </c>
      <c r="C29" s="27">
        <f t="shared" si="1"/>
        <v>4</v>
      </c>
      <c r="D29" s="27">
        <f t="shared" si="2"/>
        <v>17</v>
      </c>
      <c r="F29">
        <v>3950</v>
      </c>
      <c r="G29">
        <v>3850</v>
      </c>
      <c r="H29">
        <v>3960</v>
      </c>
      <c r="J29">
        <v>3750</v>
      </c>
      <c r="K29">
        <v>4190</v>
      </c>
      <c r="L29">
        <v>3800</v>
      </c>
      <c r="M29">
        <v>3950</v>
      </c>
      <c r="N29">
        <v>3950</v>
      </c>
      <c r="O29">
        <v>4000</v>
      </c>
      <c r="P29">
        <v>3890</v>
      </c>
    </row>
    <row r="30" spans="1:16">
      <c r="A30" s="26">
        <v>43218</v>
      </c>
      <c r="B30" s="27">
        <f t="shared" si="0"/>
        <v>2018</v>
      </c>
      <c r="C30" s="27">
        <f t="shared" si="1"/>
        <v>4</v>
      </c>
      <c r="D30" s="27">
        <f t="shared" si="2"/>
        <v>17</v>
      </c>
      <c r="F30">
        <v>3950</v>
      </c>
      <c r="G30">
        <v>3850</v>
      </c>
      <c r="H30">
        <v>3960</v>
      </c>
      <c r="J30">
        <v>3750</v>
      </c>
      <c r="K30">
        <v>4190</v>
      </c>
      <c r="L30">
        <v>3800</v>
      </c>
      <c r="M30">
        <v>3950</v>
      </c>
      <c r="N30">
        <v>3950</v>
      </c>
      <c r="O30">
        <v>4000</v>
      </c>
      <c r="P30">
        <v>3890</v>
      </c>
    </row>
    <row r="31" spans="1:16">
      <c r="A31" s="26">
        <v>43222</v>
      </c>
      <c r="B31" s="27">
        <f t="shared" si="0"/>
        <v>2018</v>
      </c>
      <c r="C31" s="27">
        <f t="shared" si="1"/>
        <v>5</v>
      </c>
      <c r="D31" s="27">
        <f t="shared" si="2"/>
        <v>18</v>
      </c>
      <c r="L31">
        <v>3800</v>
      </c>
      <c r="N31">
        <v>3950</v>
      </c>
      <c r="P31">
        <v>3890</v>
      </c>
    </row>
    <row r="32" spans="1:16">
      <c r="A32" s="26">
        <v>43223</v>
      </c>
      <c r="B32" s="27">
        <f t="shared" si="0"/>
        <v>2018</v>
      </c>
      <c r="C32" s="27">
        <f t="shared" si="1"/>
        <v>5</v>
      </c>
      <c r="D32" s="27">
        <f t="shared" si="2"/>
        <v>18</v>
      </c>
      <c r="F32">
        <v>3950</v>
      </c>
      <c r="G32">
        <v>4080</v>
      </c>
      <c r="H32">
        <v>4130</v>
      </c>
      <c r="J32">
        <v>3750</v>
      </c>
      <c r="K32">
        <v>4190</v>
      </c>
      <c r="L32">
        <v>3800</v>
      </c>
      <c r="M32">
        <v>3950</v>
      </c>
      <c r="N32">
        <v>3950</v>
      </c>
      <c r="O32">
        <v>4000</v>
      </c>
      <c r="P32">
        <v>3890</v>
      </c>
    </row>
    <row r="33" spans="1:16">
      <c r="A33" s="26">
        <v>43224</v>
      </c>
      <c r="B33" s="27">
        <f t="shared" si="0"/>
        <v>2018</v>
      </c>
      <c r="C33" s="27">
        <f t="shared" si="1"/>
        <v>5</v>
      </c>
      <c r="D33" s="27">
        <f t="shared" si="2"/>
        <v>18</v>
      </c>
      <c r="F33">
        <v>3950</v>
      </c>
      <c r="G33">
        <v>4080</v>
      </c>
      <c r="H33">
        <v>4130</v>
      </c>
      <c r="J33">
        <v>3750</v>
      </c>
      <c r="K33">
        <v>4190</v>
      </c>
      <c r="L33">
        <v>3800</v>
      </c>
      <c r="M33">
        <v>3950</v>
      </c>
      <c r="N33">
        <v>3950</v>
      </c>
      <c r="O33">
        <v>4000</v>
      </c>
      <c r="P33">
        <v>3890</v>
      </c>
    </row>
    <row r="34" spans="1:16">
      <c r="A34" s="26">
        <v>43227</v>
      </c>
      <c r="B34" s="27">
        <f t="shared" si="0"/>
        <v>2018</v>
      </c>
      <c r="C34" s="27">
        <f t="shared" si="1"/>
        <v>5</v>
      </c>
      <c r="D34" s="27">
        <f t="shared" si="2"/>
        <v>19</v>
      </c>
      <c r="F34">
        <v>3950</v>
      </c>
      <c r="G34">
        <v>4080</v>
      </c>
      <c r="H34">
        <v>4130</v>
      </c>
      <c r="J34">
        <v>3750</v>
      </c>
      <c r="K34">
        <v>4370</v>
      </c>
      <c r="L34">
        <v>3900</v>
      </c>
      <c r="M34">
        <v>3950</v>
      </c>
      <c r="N34">
        <v>3950</v>
      </c>
      <c r="O34">
        <v>4000</v>
      </c>
      <c r="P34">
        <v>3890</v>
      </c>
    </row>
    <row r="35" spans="1:16">
      <c r="A35" s="26">
        <v>43228</v>
      </c>
      <c r="B35" s="27">
        <f t="shared" si="0"/>
        <v>2018</v>
      </c>
      <c r="C35" s="27">
        <f t="shared" si="1"/>
        <v>5</v>
      </c>
      <c r="D35" s="27">
        <f t="shared" si="2"/>
        <v>19</v>
      </c>
      <c r="F35">
        <v>3950</v>
      </c>
      <c r="G35">
        <v>4080</v>
      </c>
      <c r="H35">
        <v>4130</v>
      </c>
      <c r="J35">
        <v>3750</v>
      </c>
      <c r="K35">
        <v>4270</v>
      </c>
      <c r="L35">
        <v>3900</v>
      </c>
      <c r="M35">
        <v>3950</v>
      </c>
      <c r="N35">
        <v>3950</v>
      </c>
      <c r="O35">
        <v>4150</v>
      </c>
      <c r="P35">
        <v>3890</v>
      </c>
    </row>
    <row r="36" spans="1:16">
      <c r="A36" s="26">
        <v>43229</v>
      </c>
      <c r="B36" s="27">
        <f t="shared" si="0"/>
        <v>2018</v>
      </c>
      <c r="C36" s="27">
        <f t="shared" si="1"/>
        <v>5</v>
      </c>
      <c r="D36" s="27">
        <f t="shared" si="2"/>
        <v>19</v>
      </c>
      <c r="L36">
        <v>3900</v>
      </c>
      <c r="N36">
        <v>3950</v>
      </c>
      <c r="P36">
        <v>3950</v>
      </c>
    </row>
    <row r="37" spans="1:16">
      <c r="A37" s="26">
        <v>43230</v>
      </c>
      <c r="B37" s="27">
        <f t="shared" si="0"/>
        <v>2018</v>
      </c>
      <c r="C37" s="27">
        <f t="shared" si="1"/>
        <v>5</v>
      </c>
      <c r="D37" s="27">
        <f t="shared" si="2"/>
        <v>19</v>
      </c>
      <c r="L37">
        <v>3950</v>
      </c>
      <c r="N37">
        <v>3950</v>
      </c>
      <c r="P37">
        <v>3950</v>
      </c>
    </row>
    <row r="38" spans="1:16">
      <c r="A38" s="26">
        <v>43231</v>
      </c>
      <c r="B38" s="27">
        <f t="shared" si="0"/>
        <v>2018</v>
      </c>
      <c r="C38" s="27">
        <f t="shared" si="1"/>
        <v>5</v>
      </c>
      <c r="D38" s="27">
        <f t="shared" si="2"/>
        <v>19</v>
      </c>
      <c r="F38">
        <v>3950</v>
      </c>
      <c r="G38">
        <v>4250</v>
      </c>
      <c r="H38">
        <v>4130</v>
      </c>
      <c r="J38">
        <v>3750</v>
      </c>
      <c r="K38">
        <v>4320</v>
      </c>
      <c r="L38">
        <v>3950</v>
      </c>
      <c r="M38">
        <v>3950</v>
      </c>
      <c r="N38">
        <v>3950</v>
      </c>
      <c r="O38">
        <v>4250</v>
      </c>
      <c r="P38">
        <v>3950</v>
      </c>
    </row>
    <row r="39" spans="1:16">
      <c r="A39" s="26">
        <v>43234</v>
      </c>
      <c r="B39" s="27">
        <f t="shared" si="0"/>
        <v>2018</v>
      </c>
      <c r="C39" s="27">
        <f t="shared" si="1"/>
        <v>5</v>
      </c>
      <c r="D39" s="27">
        <f t="shared" si="2"/>
        <v>20</v>
      </c>
      <c r="F39">
        <v>4200</v>
      </c>
      <c r="G39">
        <v>4250</v>
      </c>
      <c r="H39">
        <v>4130</v>
      </c>
      <c r="K39">
        <v>4320</v>
      </c>
      <c r="L39">
        <v>3950</v>
      </c>
      <c r="M39">
        <v>3950</v>
      </c>
      <c r="N39">
        <v>3950</v>
      </c>
      <c r="O39">
        <v>4300</v>
      </c>
      <c r="P39">
        <v>3950</v>
      </c>
    </row>
    <row r="40" spans="1:16">
      <c r="A40" s="26">
        <v>43235</v>
      </c>
      <c r="B40" s="27">
        <f t="shared" si="0"/>
        <v>2018</v>
      </c>
      <c r="C40" s="27">
        <f t="shared" si="1"/>
        <v>5</v>
      </c>
      <c r="D40" s="27">
        <f t="shared" si="2"/>
        <v>20</v>
      </c>
      <c r="G40">
        <v>4250</v>
      </c>
      <c r="H40">
        <v>4130</v>
      </c>
      <c r="K40">
        <v>4430</v>
      </c>
      <c r="L40">
        <v>3950</v>
      </c>
      <c r="M40">
        <v>3950</v>
      </c>
      <c r="N40">
        <v>3950</v>
      </c>
      <c r="O40">
        <v>4300</v>
      </c>
      <c r="P40">
        <v>3950</v>
      </c>
    </row>
    <row r="41" spans="1:16">
      <c r="A41" s="26">
        <v>43236</v>
      </c>
      <c r="B41" s="27">
        <f t="shared" si="0"/>
        <v>2018</v>
      </c>
      <c r="C41" s="27">
        <f t="shared" si="1"/>
        <v>5</v>
      </c>
      <c r="D41" s="27">
        <f t="shared" si="2"/>
        <v>20</v>
      </c>
      <c r="F41">
        <v>4200</v>
      </c>
      <c r="G41">
        <v>4350</v>
      </c>
      <c r="H41">
        <v>4130</v>
      </c>
      <c r="K41">
        <v>4430</v>
      </c>
      <c r="L41">
        <v>3950</v>
      </c>
      <c r="M41">
        <v>3950</v>
      </c>
      <c r="N41">
        <v>3950</v>
      </c>
      <c r="O41">
        <v>4300</v>
      </c>
      <c r="P41">
        <v>4050</v>
      </c>
    </row>
    <row r="42" spans="1:16">
      <c r="A42" s="26">
        <v>43237</v>
      </c>
      <c r="B42" s="27">
        <f t="shared" si="0"/>
        <v>2018</v>
      </c>
      <c r="C42" s="27">
        <f t="shared" si="1"/>
        <v>5</v>
      </c>
      <c r="D42" s="27">
        <f t="shared" si="2"/>
        <v>20</v>
      </c>
      <c r="F42">
        <v>4200</v>
      </c>
      <c r="G42">
        <v>4350</v>
      </c>
      <c r="H42">
        <v>4130</v>
      </c>
      <c r="J42">
        <v>4250</v>
      </c>
      <c r="K42">
        <v>4430</v>
      </c>
      <c r="L42">
        <v>4050</v>
      </c>
      <c r="M42">
        <v>3950</v>
      </c>
      <c r="N42">
        <v>3950</v>
      </c>
      <c r="O42">
        <v>4300</v>
      </c>
      <c r="P42">
        <v>4050</v>
      </c>
    </row>
    <row r="43" spans="1:16">
      <c r="A43" s="26">
        <v>43238</v>
      </c>
      <c r="B43" s="27">
        <f t="shared" si="0"/>
        <v>2018</v>
      </c>
      <c r="C43" s="27">
        <f t="shared" si="1"/>
        <v>5</v>
      </c>
      <c r="D43" s="27">
        <f t="shared" si="2"/>
        <v>20</v>
      </c>
      <c r="J43">
        <v>4250</v>
      </c>
      <c r="L43">
        <v>4150</v>
      </c>
      <c r="N43">
        <v>4050</v>
      </c>
      <c r="P43">
        <v>4120</v>
      </c>
    </row>
    <row r="44" spans="1:16">
      <c r="A44" s="26">
        <v>43241</v>
      </c>
      <c r="B44" s="27">
        <f t="shared" si="0"/>
        <v>2018</v>
      </c>
      <c r="C44" s="27">
        <f t="shared" si="1"/>
        <v>5</v>
      </c>
      <c r="D44" s="27">
        <f t="shared" si="2"/>
        <v>21</v>
      </c>
      <c r="F44">
        <v>4200</v>
      </c>
      <c r="G44">
        <v>4350</v>
      </c>
      <c r="H44">
        <v>4130</v>
      </c>
      <c r="J44">
        <v>4350</v>
      </c>
      <c r="K44">
        <v>4530</v>
      </c>
      <c r="L44">
        <v>4280</v>
      </c>
      <c r="M44">
        <v>3950</v>
      </c>
      <c r="N44">
        <v>4250</v>
      </c>
      <c r="O44">
        <v>4300</v>
      </c>
      <c r="P44">
        <v>4120</v>
      </c>
    </row>
    <row r="45" spans="1:16">
      <c r="A45" s="26">
        <v>43242</v>
      </c>
      <c r="B45" s="27">
        <f t="shared" si="0"/>
        <v>2018</v>
      </c>
      <c r="C45" s="27">
        <f t="shared" si="1"/>
        <v>5</v>
      </c>
      <c r="D45" s="27">
        <f t="shared" si="2"/>
        <v>21</v>
      </c>
      <c r="F45">
        <v>4200</v>
      </c>
      <c r="G45">
        <v>4350</v>
      </c>
      <c r="H45">
        <v>4130</v>
      </c>
      <c r="J45">
        <v>4350</v>
      </c>
      <c r="K45">
        <v>4530</v>
      </c>
      <c r="L45">
        <v>4280</v>
      </c>
      <c r="M45">
        <v>3950</v>
      </c>
      <c r="N45">
        <v>4250</v>
      </c>
      <c r="O45">
        <v>4300</v>
      </c>
      <c r="P45">
        <v>4300</v>
      </c>
    </row>
    <row r="46" spans="1:16">
      <c r="A46" s="26">
        <v>43243</v>
      </c>
      <c r="B46" s="27">
        <f t="shared" si="0"/>
        <v>2018</v>
      </c>
      <c r="C46" s="27">
        <f t="shared" si="1"/>
        <v>5</v>
      </c>
      <c r="D46" s="27">
        <f t="shared" si="2"/>
        <v>21</v>
      </c>
      <c r="F46">
        <v>4200</v>
      </c>
      <c r="G46">
        <v>4350</v>
      </c>
      <c r="H46">
        <v>4130</v>
      </c>
      <c r="J46">
        <v>4350</v>
      </c>
      <c r="K46">
        <v>4530</v>
      </c>
      <c r="L46">
        <v>4450</v>
      </c>
      <c r="M46">
        <v>3950</v>
      </c>
      <c r="N46">
        <v>4250</v>
      </c>
      <c r="O46">
        <v>4400</v>
      </c>
      <c r="P46">
        <v>4300</v>
      </c>
    </row>
    <row r="47" spans="1:16">
      <c r="A47" s="26">
        <v>43244</v>
      </c>
      <c r="B47" s="27">
        <f t="shared" si="0"/>
        <v>2018</v>
      </c>
      <c r="C47" s="27">
        <f t="shared" si="1"/>
        <v>5</v>
      </c>
      <c r="D47" s="27">
        <f t="shared" si="2"/>
        <v>21</v>
      </c>
      <c r="J47">
        <v>4700</v>
      </c>
      <c r="L47">
        <v>4450</v>
      </c>
      <c r="N47">
        <v>4250</v>
      </c>
      <c r="P47">
        <v>4600</v>
      </c>
    </row>
    <row r="48" spans="1:16">
      <c r="A48" s="26">
        <v>43245</v>
      </c>
      <c r="B48" s="27">
        <f t="shared" si="0"/>
        <v>2018</v>
      </c>
      <c r="C48" s="27">
        <f t="shared" si="1"/>
        <v>5</v>
      </c>
      <c r="D48" s="27">
        <f t="shared" si="2"/>
        <v>21</v>
      </c>
      <c r="F48">
        <v>4200</v>
      </c>
      <c r="G48">
        <v>4600</v>
      </c>
      <c r="H48">
        <v>4750</v>
      </c>
      <c r="J48">
        <v>4700</v>
      </c>
      <c r="K48">
        <v>4530</v>
      </c>
      <c r="L48">
        <v>4450</v>
      </c>
      <c r="M48">
        <v>4600</v>
      </c>
      <c r="N48">
        <v>4250</v>
      </c>
      <c r="O48">
        <v>4400</v>
      </c>
      <c r="P48">
        <v>4600</v>
      </c>
    </row>
    <row r="49" spans="1:16">
      <c r="A49" s="26">
        <v>43248</v>
      </c>
      <c r="B49" s="27">
        <f t="shared" si="0"/>
        <v>2018</v>
      </c>
      <c r="C49" s="27">
        <f t="shared" si="1"/>
        <v>5</v>
      </c>
      <c r="D49" s="27">
        <f t="shared" si="2"/>
        <v>22</v>
      </c>
      <c r="F49">
        <v>4200</v>
      </c>
      <c r="G49">
        <v>4600</v>
      </c>
      <c r="H49">
        <v>4750</v>
      </c>
      <c r="J49">
        <v>4700</v>
      </c>
      <c r="K49">
        <v>4530</v>
      </c>
      <c r="L49">
        <v>4450</v>
      </c>
      <c r="M49">
        <v>4600</v>
      </c>
      <c r="N49">
        <v>4250</v>
      </c>
      <c r="O49">
        <v>4400</v>
      </c>
      <c r="P49">
        <v>4550</v>
      </c>
    </row>
    <row r="50" spans="1:16">
      <c r="A50" s="26">
        <v>43249</v>
      </c>
      <c r="B50" s="27">
        <f t="shared" si="0"/>
        <v>2018</v>
      </c>
      <c r="C50" s="27">
        <f t="shared" si="1"/>
        <v>5</v>
      </c>
      <c r="D50" s="27">
        <f t="shared" si="2"/>
        <v>22</v>
      </c>
      <c r="F50">
        <v>4200</v>
      </c>
      <c r="G50">
        <v>4600</v>
      </c>
      <c r="H50">
        <v>4750</v>
      </c>
      <c r="J50">
        <v>4500</v>
      </c>
      <c r="K50">
        <v>4530</v>
      </c>
      <c r="L50">
        <v>4450</v>
      </c>
      <c r="M50">
        <v>4600</v>
      </c>
      <c r="N50">
        <v>4250</v>
      </c>
      <c r="O50">
        <v>4400</v>
      </c>
      <c r="P50">
        <v>4500</v>
      </c>
    </row>
    <row r="51" spans="1:16">
      <c r="A51" s="26">
        <v>43250</v>
      </c>
      <c r="B51" s="27">
        <f t="shared" si="0"/>
        <v>2018</v>
      </c>
      <c r="C51" s="27">
        <f t="shared" si="1"/>
        <v>5</v>
      </c>
      <c r="D51" s="27">
        <f t="shared" si="2"/>
        <v>22</v>
      </c>
      <c r="J51">
        <v>4500</v>
      </c>
      <c r="L51">
        <v>4450</v>
      </c>
      <c r="N51">
        <v>4600</v>
      </c>
      <c r="P51">
        <v>4460</v>
      </c>
    </row>
    <row r="52" spans="1:16">
      <c r="A52" s="26">
        <v>43251</v>
      </c>
      <c r="B52" s="27">
        <f t="shared" si="0"/>
        <v>2018</v>
      </c>
      <c r="C52" s="27">
        <f t="shared" si="1"/>
        <v>5</v>
      </c>
      <c r="D52" s="27">
        <f t="shared" si="2"/>
        <v>22</v>
      </c>
      <c r="F52">
        <v>4200</v>
      </c>
      <c r="G52">
        <v>4600</v>
      </c>
      <c r="H52">
        <v>4750</v>
      </c>
      <c r="J52">
        <v>4500</v>
      </c>
      <c r="K52">
        <v>4530</v>
      </c>
      <c r="L52">
        <v>4450</v>
      </c>
      <c r="M52">
        <v>4600</v>
      </c>
      <c r="N52">
        <v>4600</v>
      </c>
      <c r="O52">
        <v>4400</v>
      </c>
      <c r="P52">
        <v>4460</v>
      </c>
    </row>
    <row r="53" spans="1:16">
      <c r="A53" s="26">
        <v>43252</v>
      </c>
      <c r="B53" s="27">
        <f t="shared" si="0"/>
        <v>2018</v>
      </c>
      <c r="C53" s="27">
        <f t="shared" si="1"/>
        <v>6</v>
      </c>
      <c r="D53" s="27">
        <f t="shared" si="2"/>
        <v>22</v>
      </c>
      <c r="J53">
        <v>4500</v>
      </c>
      <c r="L53">
        <v>4450</v>
      </c>
      <c r="N53">
        <v>4600</v>
      </c>
      <c r="P53">
        <v>4460</v>
      </c>
    </row>
    <row r="54" spans="1:16">
      <c r="A54" s="26">
        <v>43255</v>
      </c>
      <c r="B54" s="27">
        <f t="shared" si="0"/>
        <v>2018</v>
      </c>
      <c r="C54" s="27">
        <f t="shared" si="1"/>
        <v>6</v>
      </c>
      <c r="D54" s="27">
        <f t="shared" si="2"/>
        <v>23</v>
      </c>
      <c r="F54">
        <v>4200</v>
      </c>
      <c r="G54">
        <v>4600</v>
      </c>
      <c r="H54">
        <v>4750</v>
      </c>
      <c r="J54">
        <v>4500</v>
      </c>
      <c r="K54">
        <v>4800</v>
      </c>
      <c r="L54">
        <v>4450</v>
      </c>
      <c r="M54">
        <v>4680</v>
      </c>
      <c r="N54">
        <v>4600</v>
      </c>
      <c r="O54">
        <v>4400</v>
      </c>
      <c r="P54">
        <v>4460</v>
      </c>
    </row>
    <row r="55" spans="1:16">
      <c r="A55" s="26">
        <v>43256</v>
      </c>
      <c r="B55" s="27">
        <f t="shared" si="0"/>
        <v>2018</v>
      </c>
      <c r="C55" s="27">
        <f t="shared" si="1"/>
        <v>6</v>
      </c>
      <c r="D55" s="27">
        <f t="shared" si="2"/>
        <v>23</v>
      </c>
      <c r="J55">
        <v>4500</v>
      </c>
      <c r="L55">
        <v>4450</v>
      </c>
      <c r="N55">
        <v>4600</v>
      </c>
      <c r="P55">
        <v>4460</v>
      </c>
    </row>
    <row r="56" spans="1:16">
      <c r="A56" s="26">
        <v>43257</v>
      </c>
      <c r="B56" s="27">
        <f t="shared" si="0"/>
        <v>2018</v>
      </c>
      <c r="C56" s="27">
        <f t="shared" si="1"/>
        <v>6</v>
      </c>
      <c r="D56" s="27">
        <f t="shared" si="2"/>
        <v>23</v>
      </c>
      <c r="O56">
        <v>4400</v>
      </c>
    </row>
    <row r="57" spans="1:16">
      <c r="A57" s="26">
        <v>43258</v>
      </c>
      <c r="B57" s="27">
        <f t="shared" si="0"/>
        <v>2018</v>
      </c>
      <c r="C57" s="27">
        <f t="shared" si="1"/>
        <v>6</v>
      </c>
      <c r="D57" s="27">
        <f t="shared" si="2"/>
        <v>23</v>
      </c>
      <c r="F57">
        <v>4400</v>
      </c>
      <c r="G57">
        <v>4600</v>
      </c>
      <c r="H57">
        <v>4750</v>
      </c>
      <c r="J57">
        <v>4500</v>
      </c>
      <c r="K57">
        <v>4800</v>
      </c>
      <c r="L57">
        <v>4450</v>
      </c>
      <c r="M57">
        <v>4680</v>
      </c>
      <c r="N57">
        <v>4600</v>
      </c>
      <c r="P57">
        <v>4460</v>
      </c>
    </row>
    <row r="58" spans="1:16">
      <c r="A58" s="26">
        <v>43259</v>
      </c>
      <c r="B58" s="27">
        <f t="shared" si="0"/>
        <v>2018</v>
      </c>
      <c r="C58" s="27">
        <f t="shared" si="1"/>
        <v>6</v>
      </c>
      <c r="D58" s="27">
        <f t="shared" si="2"/>
        <v>23</v>
      </c>
      <c r="F58">
        <v>4400</v>
      </c>
      <c r="G58">
        <v>4600</v>
      </c>
      <c r="H58">
        <v>4750</v>
      </c>
      <c r="J58">
        <v>4500</v>
      </c>
      <c r="K58">
        <v>4800</v>
      </c>
      <c r="L58">
        <v>4450</v>
      </c>
      <c r="M58">
        <v>4680</v>
      </c>
      <c r="N58">
        <v>4600</v>
      </c>
      <c r="P58">
        <v>4460</v>
      </c>
    </row>
    <row r="59" spans="1:16">
      <c r="A59" s="26">
        <v>43262</v>
      </c>
      <c r="B59" s="27">
        <f t="shared" si="0"/>
        <v>2018</v>
      </c>
      <c r="C59" s="27">
        <f t="shared" si="1"/>
        <v>6</v>
      </c>
      <c r="D59" s="27">
        <f t="shared" si="2"/>
        <v>24</v>
      </c>
      <c r="F59">
        <v>4400</v>
      </c>
      <c r="G59">
        <v>4600</v>
      </c>
      <c r="H59">
        <v>4550</v>
      </c>
      <c r="J59">
        <v>4500</v>
      </c>
      <c r="K59">
        <v>4800</v>
      </c>
      <c r="L59">
        <v>4450</v>
      </c>
      <c r="M59">
        <v>4680</v>
      </c>
      <c r="N59">
        <v>4600</v>
      </c>
      <c r="P59">
        <v>4460</v>
      </c>
    </row>
    <row r="60" spans="1:16">
      <c r="A60" s="26">
        <v>43263</v>
      </c>
      <c r="B60" s="27">
        <f t="shared" si="0"/>
        <v>2018</v>
      </c>
      <c r="C60" s="27">
        <f t="shared" si="1"/>
        <v>6</v>
      </c>
      <c r="D60" s="27">
        <f t="shared" si="2"/>
        <v>24</v>
      </c>
      <c r="E60">
        <v>4085</v>
      </c>
      <c r="F60">
        <v>4400</v>
      </c>
      <c r="G60">
        <v>4600</v>
      </c>
      <c r="H60">
        <v>4550</v>
      </c>
      <c r="J60">
        <v>4500</v>
      </c>
      <c r="K60">
        <v>4800</v>
      </c>
      <c r="L60">
        <v>4450</v>
      </c>
      <c r="M60">
        <v>4680</v>
      </c>
      <c r="N60">
        <v>4600</v>
      </c>
      <c r="P60">
        <v>4480</v>
      </c>
    </row>
    <row r="61" spans="1:16">
      <c r="A61" s="26">
        <v>43265</v>
      </c>
      <c r="B61" s="27">
        <f t="shared" si="0"/>
        <v>2018</v>
      </c>
      <c r="C61" s="27">
        <f t="shared" si="1"/>
        <v>6</v>
      </c>
      <c r="D61" s="27">
        <f t="shared" si="2"/>
        <v>24</v>
      </c>
      <c r="E61">
        <v>4085</v>
      </c>
      <c r="F61">
        <v>4400</v>
      </c>
      <c r="G61">
        <v>4600</v>
      </c>
      <c r="H61">
        <v>4550</v>
      </c>
      <c r="J61">
        <v>4500</v>
      </c>
      <c r="K61">
        <v>4800</v>
      </c>
      <c r="L61">
        <v>4450</v>
      </c>
      <c r="M61">
        <v>4680</v>
      </c>
      <c r="N61">
        <v>4600</v>
      </c>
      <c r="P61">
        <v>4480</v>
      </c>
    </row>
    <row r="62" spans="1:16">
      <c r="A62" s="26">
        <v>43266</v>
      </c>
      <c r="B62" s="27">
        <f t="shared" si="0"/>
        <v>2018</v>
      </c>
      <c r="C62" s="27">
        <f t="shared" si="1"/>
        <v>6</v>
      </c>
      <c r="D62" s="27">
        <f t="shared" si="2"/>
        <v>24</v>
      </c>
      <c r="J62">
        <v>4500</v>
      </c>
      <c r="L62">
        <v>4450</v>
      </c>
      <c r="N62">
        <v>4600</v>
      </c>
      <c r="P62">
        <v>4480</v>
      </c>
    </row>
    <row r="63" spans="1:16">
      <c r="A63" s="26">
        <v>43270</v>
      </c>
      <c r="B63" s="27">
        <f t="shared" si="0"/>
        <v>2018</v>
      </c>
      <c r="C63" s="27">
        <f t="shared" si="1"/>
        <v>6</v>
      </c>
      <c r="D63" s="27">
        <f t="shared" si="2"/>
        <v>25</v>
      </c>
      <c r="E63">
        <v>4085</v>
      </c>
      <c r="F63">
        <v>4400</v>
      </c>
      <c r="G63">
        <v>4600</v>
      </c>
      <c r="H63">
        <v>4580</v>
      </c>
      <c r="J63">
        <v>4500</v>
      </c>
      <c r="K63">
        <v>4800</v>
      </c>
      <c r="L63">
        <v>4450</v>
      </c>
      <c r="M63">
        <v>4650</v>
      </c>
      <c r="N63">
        <v>4600</v>
      </c>
      <c r="P63">
        <v>4450</v>
      </c>
    </row>
    <row r="64" spans="1:16">
      <c r="A64" s="26">
        <v>43271</v>
      </c>
      <c r="B64" s="27">
        <f t="shared" si="0"/>
        <v>2018</v>
      </c>
      <c r="C64" s="27">
        <f t="shared" si="1"/>
        <v>6</v>
      </c>
      <c r="D64" s="27">
        <f t="shared" si="2"/>
        <v>25</v>
      </c>
      <c r="J64">
        <v>4500</v>
      </c>
      <c r="L64">
        <v>4450</v>
      </c>
      <c r="N64">
        <v>4600</v>
      </c>
    </row>
    <row r="65" spans="1:16">
      <c r="A65" s="26">
        <v>43272</v>
      </c>
      <c r="B65" s="27">
        <f t="shared" si="0"/>
        <v>2018</v>
      </c>
      <c r="C65" s="27">
        <f t="shared" si="1"/>
        <v>6</v>
      </c>
      <c r="D65" s="27">
        <f t="shared" si="2"/>
        <v>25</v>
      </c>
      <c r="E65">
        <v>4085</v>
      </c>
      <c r="F65">
        <v>4400</v>
      </c>
      <c r="G65">
        <v>4550</v>
      </c>
      <c r="H65">
        <v>4580</v>
      </c>
      <c r="J65">
        <v>4450</v>
      </c>
      <c r="K65">
        <v>4800</v>
      </c>
      <c r="L65">
        <v>4450</v>
      </c>
      <c r="M65">
        <v>4650</v>
      </c>
      <c r="N65">
        <v>4600</v>
      </c>
      <c r="P65">
        <v>4500</v>
      </c>
    </row>
    <row r="66" spans="1:16">
      <c r="A66" s="26">
        <v>43273</v>
      </c>
      <c r="B66" s="27">
        <f t="shared" ref="B66:B129" si="4">YEAR(A66)</f>
        <v>2018</v>
      </c>
      <c r="C66" s="27">
        <f t="shared" ref="C66:C129" si="5">MONTH(A66)</f>
        <v>6</v>
      </c>
      <c r="D66" s="27">
        <f t="shared" ref="D66:D129" si="6">WEEKNUM(A66)</f>
        <v>25</v>
      </c>
      <c r="J66">
        <v>4450</v>
      </c>
      <c r="K66">
        <v>4800</v>
      </c>
      <c r="L66">
        <v>4450</v>
      </c>
      <c r="N66">
        <v>4600</v>
      </c>
      <c r="P66">
        <v>4450</v>
      </c>
    </row>
    <row r="67" spans="1:16">
      <c r="A67" s="26">
        <v>43276</v>
      </c>
      <c r="B67" s="27">
        <f t="shared" si="4"/>
        <v>2018</v>
      </c>
      <c r="C67" s="27">
        <f t="shared" si="5"/>
        <v>6</v>
      </c>
      <c r="D67" s="27">
        <f t="shared" si="6"/>
        <v>26</v>
      </c>
      <c r="E67">
        <v>4085</v>
      </c>
      <c r="F67">
        <v>4450</v>
      </c>
      <c r="G67">
        <v>4500</v>
      </c>
      <c r="H67">
        <v>4600</v>
      </c>
      <c r="J67">
        <v>4500</v>
      </c>
      <c r="K67">
        <v>4800</v>
      </c>
      <c r="L67">
        <v>4450</v>
      </c>
      <c r="M67">
        <v>4650</v>
      </c>
      <c r="N67">
        <v>4600</v>
      </c>
      <c r="P67">
        <v>4450</v>
      </c>
    </row>
    <row r="68" spans="1:16">
      <c r="A68" s="26">
        <v>43277</v>
      </c>
      <c r="B68" s="27">
        <f t="shared" si="4"/>
        <v>2018</v>
      </c>
      <c r="C68" s="27">
        <f t="shared" si="5"/>
        <v>6</v>
      </c>
      <c r="D68" s="27">
        <f t="shared" si="6"/>
        <v>26</v>
      </c>
      <c r="E68">
        <v>4085</v>
      </c>
      <c r="F68">
        <v>4450</v>
      </c>
      <c r="G68">
        <v>4500</v>
      </c>
      <c r="H68">
        <v>4600</v>
      </c>
      <c r="J68">
        <v>4500</v>
      </c>
      <c r="K68">
        <v>4800</v>
      </c>
      <c r="L68">
        <v>4450</v>
      </c>
      <c r="M68">
        <v>4650</v>
      </c>
      <c r="N68">
        <v>4600</v>
      </c>
      <c r="P68">
        <v>4550</v>
      </c>
    </row>
    <row r="69" spans="1:16">
      <c r="A69" s="26">
        <v>43278</v>
      </c>
      <c r="B69" s="27">
        <f t="shared" si="4"/>
        <v>2018</v>
      </c>
      <c r="C69" s="27">
        <f t="shared" si="5"/>
        <v>6</v>
      </c>
      <c r="D69" s="27">
        <f t="shared" si="6"/>
        <v>26</v>
      </c>
      <c r="J69">
        <v>4500</v>
      </c>
      <c r="L69">
        <v>4450</v>
      </c>
      <c r="N69">
        <v>4600</v>
      </c>
      <c r="P69">
        <v>4550</v>
      </c>
    </row>
    <row r="70" spans="1:16">
      <c r="A70" s="26">
        <v>43279</v>
      </c>
      <c r="B70" s="27">
        <f t="shared" si="4"/>
        <v>2018</v>
      </c>
      <c r="C70" s="27">
        <f t="shared" si="5"/>
        <v>6</v>
      </c>
      <c r="D70" s="27">
        <f t="shared" si="6"/>
        <v>26</v>
      </c>
      <c r="E70">
        <v>4085</v>
      </c>
      <c r="F70">
        <v>4500</v>
      </c>
      <c r="G70">
        <v>4500</v>
      </c>
      <c r="H70">
        <v>4600</v>
      </c>
      <c r="J70">
        <v>4500</v>
      </c>
      <c r="K70">
        <v>4800</v>
      </c>
      <c r="L70">
        <v>4450</v>
      </c>
      <c r="M70">
        <v>4650</v>
      </c>
      <c r="N70">
        <v>4600</v>
      </c>
      <c r="P70">
        <v>4550</v>
      </c>
    </row>
    <row r="71" spans="1:16">
      <c r="A71" s="26">
        <v>43280</v>
      </c>
      <c r="B71" s="27">
        <f t="shared" si="4"/>
        <v>2018</v>
      </c>
      <c r="C71" s="27">
        <f t="shared" si="5"/>
        <v>6</v>
      </c>
      <c r="D71" s="27">
        <f t="shared" si="6"/>
        <v>26</v>
      </c>
      <c r="E71">
        <v>4085</v>
      </c>
      <c r="F71">
        <v>4500</v>
      </c>
      <c r="G71">
        <v>4500</v>
      </c>
      <c r="H71">
        <v>4600</v>
      </c>
      <c r="J71">
        <v>4500</v>
      </c>
      <c r="K71">
        <v>4800</v>
      </c>
      <c r="L71">
        <v>4450</v>
      </c>
      <c r="M71">
        <v>4650</v>
      </c>
      <c r="N71">
        <v>4600</v>
      </c>
      <c r="P71">
        <v>4600</v>
      </c>
    </row>
    <row r="72" spans="1:16">
      <c r="A72" s="26">
        <v>43284</v>
      </c>
      <c r="B72" s="27">
        <f t="shared" si="4"/>
        <v>2018</v>
      </c>
      <c r="C72" s="27">
        <f t="shared" si="5"/>
        <v>7</v>
      </c>
      <c r="D72" s="27">
        <f t="shared" si="6"/>
        <v>27</v>
      </c>
      <c r="E72">
        <v>4085</v>
      </c>
      <c r="F72">
        <v>4500</v>
      </c>
      <c r="G72">
        <v>4500</v>
      </c>
      <c r="H72">
        <v>4600</v>
      </c>
      <c r="J72">
        <v>4500</v>
      </c>
      <c r="K72">
        <v>4800</v>
      </c>
      <c r="L72">
        <v>4450</v>
      </c>
      <c r="M72">
        <v>4650</v>
      </c>
      <c r="N72">
        <v>4600</v>
      </c>
      <c r="P72">
        <v>4600</v>
      </c>
    </row>
    <row r="73" spans="1:16">
      <c r="A73" s="26">
        <v>43285</v>
      </c>
      <c r="B73" s="27">
        <f t="shared" si="4"/>
        <v>2018</v>
      </c>
      <c r="C73" s="27">
        <f t="shared" si="5"/>
        <v>7</v>
      </c>
      <c r="D73" s="27">
        <f t="shared" si="6"/>
        <v>27</v>
      </c>
      <c r="E73">
        <v>4085</v>
      </c>
      <c r="F73">
        <v>4500</v>
      </c>
      <c r="G73">
        <v>4500</v>
      </c>
      <c r="H73">
        <v>4600</v>
      </c>
      <c r="J73">
        <v>4500</v>
      </c>
      <c r="K73">
        <v>4800</v>
      </c>
      <c r="L73">
        <v>4450</v>
      </c>
      <c r="M73">
        <v>4650</v>
      </c>
      <c r="N73">
        <v>4600</v>
      </c>
      <c r="P73">
        <v>4600</v>
      </c>
    </row>
    <row r="74" spans="1:16">
      <c r="A74" s="26">
        <v>43286</v>
      </c>
      <c r="B74" s="27">
        <f t="shared" si="4"/>
        <v>2018</v>
      </c>
      <c r="C74" s="27">
        <f t="shared" si="5"/>
        <v>7</v>
      </c>
      <c r="D74" s="27">
        <f t="shared" si="6"/>
        <v>27</v>
      </c>
      <c r="E74">
        <v>4085</v>
      </c>
      <c r="F74">
        <v>4500</v>
      </c>
      <c r="G74">
        <v>4500</v>
      </c>
      <c r="H74">
        <v>4600</v>
      </c>
      <c r="J74">
        <v>4500</v>
      </c>
      <c r="K74">
        <v>4800</v>
      </c>
      <c r="L74">
        <v>4450</v>
      </c>
      <c r="M74">
        <v>4650</v>
      </c>
      <c r="N74">
        <v>4600</v>
      </c>
      <c r="P74">
        <v>4600</v>
      </c>
    </row>
    <row r="75" spans="1:16">
      <c r="A75" s="26">
        <v>43287</v>
      </c>
      <c r="B75" s="27">
        <f t="shared" si="4"/>
        <v>2018</v>
      </c>
      <c r="C75" s="27">
        <f t="shared" si="5"/>
        <v>7</v>
      </c>
      <c r="D75" s="27">
        <f t="shared" si="6"/>
        <v>27</v>
      </c>
      <c r="E75">
        <v>4085</v>
      </c>
      <c r="F75">
        <v>4350</v>
      </c>
      <c r="G75">
        <v>4500</v>
      </c>
      <c r="H75">
        <v>4600</v>
      </c>
      <c r="J75">
        <v>4500</v>
      </c>
      <c r="K75">
        <v>4800</v>
      </c>
      <c r="L75">
        <v>4450</v>
      </c>
      <c r="M75">
        <v>4650</v>
      </c>
      <c r="N75">
        <v>4600</v>
      </c>
      <c r="P75">
        <v>4600</v>
      </c>
    </row>
    <row r="76" spans="1:16">
      <c r="A76" s="26">
        <v>43290</v>
      </c>
      <c r="B76" s="27">
        <f t="shared" si="4"/>
        <v>2018</v>
      </c>
      <c r="C76" s="27">
        <f t="shared" si="5"/>
        <v>7</v>
      </c>
      <c r="D76" s="27">
        <f t="shared" si="6"/>
        <v>28</v>
      </c>
      <c r="E76">
        <v>4085</v>
      </c>
      <c r="F76">
        <v>4350</v>
      </c>
      <c r="G76">
        <v>4500</v>
      </c>
      <c r="H76">
        <v>4600</v>
      </c>
      <c r="J76">
        <v>4500</v>
      </c>
      <c r="K76">
        <v>4800</v>
      </c>
      <c r="L76">
        <v>4450</v>
      </c>
      <c r="M76">
        <v>4650</v>
      </c>
      <c r="N76">
        <v>4600</v>
      </c>
      <c r="P76">
        <v>4600</v>
      </c>
    </row>
    <row r="77" spans="1:16">
      <c r="A77" s="26">
        <v>43291</v>
      </c>
      <c r="B77" s="27">
        <f t="shared" si="4"/>
        <v>2018</v>
      </c>
      <c r="C77" s="27">
        <f t="shared" si="5"/>
        <v>7</v>
      </c>
      <c r="D77" s="27">
        <f t="shared" si="6"/>
        <v>28</v>
      </c>
      <c r="E77">
        <v>4085</v>
      </c>
      <c r="F77">
        <v>4350</v>
      </c>
      <c r="G77">
        <v>4500</v>
      </c>
      <c r="H77">
        <v>4600</v>
      </c>
      <c r="J77">
        <v>4500</v>
      </c>
      <c r="K77">
        <v>4800</v>
      </c>
      <c r="L77">
        <v>4450</v>
      </c>
      <c r="M77">
        <v>4650</v>
      </c>
      <c r="N77">
        <v>4600</v>
      </c>
      <c r="P77">
        <v>4600</v>
      </c>
    </row>
    <row r="78" spans="1:16">
      <c r="A78" s="26">
        <v>43292</v>
      </c>
      <c r="B78" s="27">
        <f t="shared" si="4"/>
        <v>2018</v>
      </c>
      <c r="C78" s="27">
        <f t="shared" si="5"/>
        <v>7</v>
      </c>
      <c r="D78" s="27">
        <f t="shared" si="6"/>
        <v>28</v>
      </c>
      <c r="E78">
        <v>4175</v>
      </c>
      <c r="F78">
        <v>4350</v>
      </c>
      <c r="G78">
        <v>4500</v>
      </c>
      <c r="H78">
        <v>4600</v>
      </c>
      <c r="J78">
        <v>4500</v>
      </c>
      <c r="K78">
        <v>4800</v>
      </c>
      <c r="L78">
        <v>4450</v>
      </c>
      <c r="M78">
        <v>4650</v>
      </c>
      <c r="N78">
        <v>4600</v>
      </c>
      <c r="P78">
        <v>4600</v>
      </c>
    </row>
    <row r="79" spans="1:16">
      <c r="A79" s="26">
        <v>43293</v>
      </c>
      <c r="B79" s="27">
        <f t="shared" si="4"/>
        <v>2018</v>
      </c>
      <c r="C79" s="27">
        <f t="shared" si="5"/>
        <v>7</v>
      </c>
      <c r="D79" s="27">
        <f t="shared" si="6"/>
        <v>28</v>
      </c>
      <c r="E79">
        <v>4175</v>
      </c>
      <c r="F79">
        <v>4350</v>
      </c>
      <c r="G79">
        <v>4500</v>
      </c>
      <c r="H79">
        <v>4600</v>
      </c>
      <c r="J79">
        <v>4500</v>
      </c>
      <c r="K79">
        <v>4800</v>
      </c>
      <c r="L79">
        <v>4450</v>
      </c>
      <c r="M79">
        <v>4650</v>
      </c>
      <c r="N79">
        <v>4600</v>
      </c>
      <c r="P79">
        <v>4600</v>
      </c>
    </row>
    <row r="80" spans="1:16">
      <c r="A80" s="26">
        <v>43297</v>
      </c>
      <c r="B80" s="27">
        <f t="shared" si="4"/>
        <v>2018</v>
      </c>
      <c r="C80" s="27">
        <f t="shared" si="5"/>
        <v>7</v>
      </c>
      <c r="D80" s="27">
        <f t="shared" si="6"/>
        <v>29</v>
      </c>
      <c r="E80">
        <v>4175</v>
      </c>
      <c r="F80">
        <v>4350</v>
      </c>
      <c r="G80">
        <v>4500</v>
      </c>
      <c r="H80">
        <v>4650</v>
      </c>
      <c r="J80">
        <v>4500</v>
      </c>
      <c r="K80">
        <v>4800</v>
      </c>
      <c r="L80">
        <v>4450</v>
      </c>
      <c r="M80">
        <v>4650</v>
      </c>
      <c r="N80">
        <v>4600</v>
      </c>
      <c r="P80">
        <v>4600</v>
      </c>
    </row>
    <row r="81" spans="1:16">
      <c r="A81" s="26">
        <v>43298</v>
      </c>
      <c r="B81" s="27">
        <f t="shared" si="4"/>
        <v>2018</v>
      </c>
      <c r="C81" s="27">
        <f t="shared" si="5"/>
        <v>7</v>
      </c>
      <c r="D81" s="27">
        <f t="shared" si="6"/>
        <v>29</v>
      </c>
      <c r="E81">
        <v>4175</v>
      </c>
      <c r="F81">
        <v>4350</v>
      </c>
      <c r="G81">
        <v>4500</v>
      </c>
      <c r="H81">
        <v>4650</v>
      </c>
      <c r="J81">
        <v>4500</v>
      </c>
      <c r="K81">
        <v>4800</v>
      </c>
      <c r="L81">
        <v>4450</v>
      </c>
      <c r="M81">
        <v>4650</v>
      </c>
      <c r="N81">
        <v>4600</v>
      </c>
      <c r="P81">
        <v>4600</v>
      </c>
    </row>
    <row r="82" spans="1:16">
      <c r="A82" s="26">
        <v>43299</v>
      </c>
      <c r="B82" s="27">
        <f t="shared" si="4"/>
        <v>2018</v>
      </c>
      <c r="C82" s="27">
        <f t="shared" si="5"/>
        <v>7</v>
      </c>
      <c r="D82" s="27">
        <f t="shared" si="6"/>
        <v>29</v>
      </c>
      <c r="E82">
        <v>4175</v>
      </c>
      <c r="F82">
        <v>4350</v>
      </c>
      <c r="G82">
        <v>4680</v>
      </c>
      <c r="H82">
        <v>4650</v>
      </c>
      <c r="J82">
        <v>4500</v>
      </c>
      <c r="K82">
        <v>4800</v>
      </c>
      <c r="L82">
        <v>4450</v>
      </c>
      <c r="M82">
        <v>4650</v>
      </c>
      <c r="N82">
        <v>4600</v>
      </c>
      <c r="P82">
        <v>4600</v>
      </c>
    </row>
    <row r="83" spans="1:16">
      <c r="A83" s="26">
        <v>43300</v>
      </c>
      <c r="B83" s="27">
        <f t="shared" si="4"/>
        <v>2018</v>
      </c>
      <c r="C83" s="27">
        <f t="shared" si="5"/>
        <v>7</v>
      </c>
      <c r="D83" s="27">
        <f t="shared" si="6"/>
        <v>29</v>
      </c>
      <c r="J83">
        <v>4500</v>
      </c>
      <c r="L83">
        <v>4450</v>
      </c>
      <c r="N83">
        <v>4600</v>
      </c>
      <c r="P83">
        <v>4600</v>
      </c>
    </row>
    <row r="84" spans="1:16">
      <c r="A84" s="26">
        <v>43301</v>
      </c>
      <c r="B84" s="27">
        <f t="shared" si="4"/>
        <v>2018</v>
      </c>
      <c r="C84" s="27">
        <f t="shared" si="5"/>
        <v>7</v>
      </c>
      <c r="D84" s="27">
        <f t="shared" si="6"/>
        <v>29</v>
      </c>
      <c r="E84">
        <v>4175</v>
      </c>
      <c r="F84">
        <v>4350</v>
      </c>
      <c r="G84">
        <v>4680</v>
      </c>
      <c r="K84">
        <v>4800</v>
      </c>
    </row>
    <row r="85" spans="1:16">
      <c r="A85" s="26">
        <v>43304</v>
      </c>
      <c r="B85" s="27">
        <f t="shared" si="4"/>
        <v>2018</v>
      </c>
      <c r="C85" s="27">
        <f t="shared" si="5"/>
        <v>7</v>
      </c>
      <c r="D85" s="27">
        <f t="shared" si="6"/>
        <v>30</v>
      </c>
      <c r="E85">
        <v>4175</v>
      </c>
      <c r="F85">
        <v>4350</v>
      </c>
      <c r="G85">
        <v>4680</v>
      </c>
      <c r="H85">
        <v>4700</v>
      </c>
      <c r="J85">
        <v>4500</v>
      </c>
      <c r="K85">
        <v>4800</v>
      </c>
      <c r="L85">
        <v>4450</v>
      </c>
      <c r="M85">
        <v>4650</v>
      </c>
      <c r="N85">
        <v>4600</v>
      </c>
      <c r="P85">
        <v>4600</v>
      </c>
    </row>
    <row r="86" spans="1:16">
      <c r="A86" s="26">
        <v>43305</v>
      </c>
      <c r="B86" s="27">
        <f t="shared" si="4"/>
        <v>2018</v>
      </c>
      <c r="C86" s="27">
        <f t="shared" si="5"/>
        <v>7</v>
      </c>
      <c r="D86" s="27">
        <f t="shared" si="6"/>
        <v>30</v>
      </c>
      <c r="E86">
        <v>4175</v>
      </c>
      <c r="F86">
        <v>4350</v>
      </c>
      <c r="G86">
        <v>4680</v>
      </c>
      <c r="J86">
        <v>4550</v>
      </c>
      <c r="K86">
        <v>4800</v>
      </c>
      <c r="L86">
        <v>4600</v>
      </c>
      <c r="N86">
        <v>4600</v>
      </c>
      <c r="P86">
        <v>4600</v>
      </c>
    </row>
    <row r="87" spans="1:16">
      <c r="A87" s="26">
        <v>43306</v>
      </c>
      <c r="B87" s="27">
        <f t="shared" si="4"/>
        <v>2018</v>
      </c>
      <c r="C87" s="27">
        <f t="shared" si="5"/>
        <v>7</v>
      </c>
      <c r="D87" s="27">
        <f t="shared" si="6"/>
        <v>30</v>
      </c>
      <c r="E87">
        <v>4175</v>
      </c>
      <c r="F87">
        <v>4350</v>
      </c>
      <c r="G87">
        <v>4680</v>
      </c>
      <c r="H87">
        <v>4700</v>
      </c>
      <c r="J87">
        <v>4550</v>
      </c>
      <c r="K87">
        <v>4850</v>
      </c>
      <c r="L87">
        <v>4600</v>
      </c>
      <c r="M87">
        <v>4650</v>
      </c>
      <c r="N87">
        <v>4600</v>
      </c>
      <c r="P87">
        <v>4530</v>
      </c>
    </row>
    <row r="88" spans="1:16">
      <c r="A88" s="26">
        <v>43307</v>
      </c>
      <c r="B88" s="27">
        <f t="shared" si="4"/>
        <v>2018</v>
      </c>
      <c r="C88" s="27">
        <f t="shared" si="5"/>
        <v>7</v>
      </c>
      <c r="D88" s="27">
        <f t="shared" si="6"/>
        <v>30</v>
      </c>
      <c r="J88">
        <v>4550</v>
      </c>
      <c r="L88">
        <v>4600</v>
      </c>
      <c r="N88">
        <v>4600</v>
      </c>
      <c r="P88">
        <v>4530</v>
      </c>
    </row>
    <row r="89" spans="1:16">
      <c r="A89" s="26">
        <v>43308</v>
      </c>
      <c r="B89" s="27">
        <f t="shared" si="4"/>
        <v>2018</v>
      </c>
      <c r="C89" s="27">
        <f t="shared" si="5"/>
        <v>7</v>
      </c>
      <c r="D89" s="27">
        <f t="shared" si="6"/>
        <v>30</v>
      </c>
      <c r="E89">
        <v>4175</v>
      </c>
      <c r="F89">
        <v>4350</v>
      </c>
      <c r="G89">
        <v>4680</v>
      </c>
      <c r="H89">
        <v>4700</v>
      </c>
      <c r="J89">
        <v>4550</v>
      </c>
      <c r="K89">
        <v>4850</v>
      </c>
      <c r="L89">
        <v>4600</v>
      </c>
      <c r="M89">
        <v>4650</v>
      </c>
      <c r="N89">
        <v>4600</v>
      </c>
      <c r="P89">
        <v>4530</v>
      </c>
    </row>
    <row r="90" spans="1:16">
      <c r="A90" s="26">
        <v>43311</v>
      </c>
      <c r="B90" s="27">
        <f t="shared" si="4"/>
        <v>2018</v>
      </c>
      <c r="C90" s="27">
        <f t="shared" si="5"/>
        <v>7</v>
      </c>
      <c r="D90" s="27">
        <f t="shared" si="6"/>
        <v>31</v>
      </c>
      <c r="E90">
        <v>4175</v>
      </c>
      <c r="F90">
        <v>4600</v>
      </c>
      <c r="G90">
        <v>4680</v>
      </c>
      <c r="H90">
        <v>4700</v>
      </c>
      <c r="J90">
        <v>4550</v>
      </c>
      <c r="K90">
        <v>4850</v>
      </c>
      <c r="L90">
        <v>4600</v>
      </c>
      <c r="M90">
        <v>4650</v>
      </c>
      <c r="N90">
        <v>4600</v>
      </c>
      <c r="P90">
        <v>4530</v>
      </c>
    </row>
    <row r="91" spans="1:16">
      <c r="A91" s="26">
        <v>43312</v>
      </c>
      <c r="B91" s="27">
        <f t="shared" si="4"/>
        <v>2018</v>
      </c>
      <c r="C91" s="27">
        <f t="shared" si="5"/>
        <v>7</v>
      </c>
      <c r="D91" s="27">
        <f t="shared" si="6"/>
        <v>31</v>
      </c>
      <c r="E91">
        <v>4175</v>
      </c>
      <c r="F91">
        <v>4600</v>
      </c>
      <c r="G91">
        <v>4680</v>
      </c>
      <c r="H91">
        <v>4700</v>
      </c>
      <c r="J91">
        <v>4550</v>
      </c>
      <c r="K91">
        <v>4850</v>
      </c>
      <c r="L91">
        <v>4600</v>
      </c>
      <c r="M91">
        <v>4650</v>
      </c>
      <c r="N91">
        <v>4600</v>
      </c>
      <c r="P91">
        <v>4530</v>
      </c>
    </row>
    <row r="92" spans="1:16">
      <c r="A92" s="26">
        <v>43313</v>
      </c>
      <c r="B92" s="27">
        <f t="shared" si="4"/>
        <v>2018</v>
      </c>
      <c r="C92" s="27">
        <f t="shared" si="5"/>
        <v>8</v>
      </c>
      <c r="D92" s="27">
        <f t="shared" si="6"/>
        <v>31</v>
      </c>
      <c r="E92">
        <v>4175</v>
      </c>
      <c r="F92">
        <v>4600</v>
      </c>
      <c r="G92">
        <v>4680</v>
      </c>
      <c r="H92">
        <v>4700</v>
      </c>
      <c r="J92">
        <v>4550</v>
      </c>
      <c r="K92">
        <v>4850</v>
      </c>
      <c r="L92">
        <v>4600</v>
      </c>
      <c r="M92">
        <v>4650</v>
      </c>
      <c r="N92">
        <v>4600</v>
      </c>
      <c r="P92">
        <v>4530</v>
      </c>
    </row>
    <row r="93" spans="1:16">
      <c r="A93" s="26">
        <v>43314</v>
      </c>
      <c r="B93" s="27">
        <f t="shared" si="4"/>
        <v>2018</v>
      </c>
      <c r="C93" s="27">
        <f t="shared" si="5"/>
        <v>8</v>
      </c>
      <c r="D93" s="27">
        <f t="shared" si="6"/>
        <v>31</v>
      </c>
      <c r="E93">
        <v>4175</v>
      </c>
      <c r="F93">
        <v>4600</v>
      </c>
      <c r="G93">
        <v>4680</v>
      </c>
      <c r="H93">
        <v>4700</v>
      </c>
      <c r="J93">
        <v>4700</v>
      </c>
      <c r="K93">
        <v>4850</v>
      </c>
      <c r="L93">
        <v>4700</v>
      </c>
      <c r="M93">
        <v>4650</v>
      </c>
      <c r="N93">
        <v>4600</v>
      </c>
      <c r="P93">
        <v>4530</v>
      </c>
    </row>
    <row r="94" spans="1:16">
      <c r="A94" s="26">
        <v>43318</v>
      </c>
      <c r="B94" s="27">
        <f t="shared" si="4"/>
        <v>2018</v>
      </c>
      <c r="C94" s="27">
        <f t="shared" si="5"/>
        <v>8</v>
      </c>
      <c r="D94" s="27">
        <f t="shared" si="6"/>
        <v>32</v>
      </c>
      <c r="E94">
        <v>4175</v>
      </c>
      <c r="F94">
        <v>4600</v>
      </c>
      <c r="G94">
        <v>4730</v>
      </c>
      <c r="H94">
        <v>4850</v>
      </c>
      <c r="J94">
        <v>4700</v>
      </c>
      <c r="K94">
        <v>4900</v>
      </c>
      <c r="L94">
        <v>4700</v>
      </c>
      <c r="M94">
        <v>4750</v>
      </c>
      <c r="N94">
        <v>4600</v>
      </c>
      <c r="P94">
        <v>4650</v>
      </c>
    </row>
    <row r="95" spans="1:16">
      <c r="A95" s="26">
        <v>43319</v>
      </c>
      <c r="B95" s="27">
        <f t="shared" si="4"/>
        <v>2018</v>
      </c>
      <c r="C95" s="27">
        <f t="shared" si="5"/>
        <v>8</v>
      </c>
      <c r="D95" s="27">
        <f t="shared" si="6"/>
        <v>32</v>
      </c>
      <c r="E95">
        <v>4175</v>
      </c>
      <c r="F95">
        <v>4600</v>
      </c>
      <c r="G95">
        <v>4730</v>
      </c>
      <c r="H95">
        <v>4850</v>
      </c>
      <c r="J95">
        <v>4800</v>
      </c>
      <c r="K95">
        <v>5080</v>
      </c>
      <c r="L95">
        <v>4900</v>
      </c>
      <c r="M95">
        <v>4750</v>
      </c>
      <c r="N95">
        <v>4600</v>
      </c>
      <c r="P95">
        <v>4850</v>
      </c>
    </row>
    <row r="96" spans="1:16">
      <c r="A96" s="26">
        <v>43320</v>
      </c>
      <c r="B96" s="27">
        <f t="shared" si="4"/>
        <v>2018</v>
      </c>
      <c r="C96" s="27">
        <f t="shared" si="5"/>
        <v>8</v>
      </c>
      <c r="D96" s="27">
        <f t="shared" si="6"/>
        <v>32</v>
      </c>
      <c r="J96">
        <v>4800</v>
      </c>
      <c r="L96">
        <v>4900</v>
      </c>
      <c r="N96">
        <v>4600</v>
      </c>
      <c r="P96">
        <v>4850</v>
      </c>
    </row>
    <row r="97" spans="1:16">
      <c r="A97" s="26">
        <v>43321</v>
      </c>
      <c r="B97" s="27">
        <f t="shared" si="4"/>
        <v>2018</v>
      </c>
      <c r="C97" s="27">
        <f t="shared" si="5"/>
        <v>8</v>
      </c>
      <c r="D97" s="27">
        <f t="shared" si="6"/>
        <v>32</v>
      </c>
      <c r="E97">
        <v>4292</v>
      </c>
      <c r="F97">
        <v>4600</v>
      </c>
      <c r="G97">
        <v>4950</v>
      </c>
      <c r="H97">
        <v>4950</v>
      </c>
      <c r="J97">
        <v>4800</v>
      </c>
      <c r="K97">
        <v>5080</v>
      </c>
      <c r="L97">
        <v>4900</v>
      </c>
      <c r="M97">
        <v>4750</v>
      </c>
      <c r="N97">
        <v>4600</v>
      </c>
      <c r="P97">
        <v>4850</v>
      </c>
    </row>
    <row r="98" spans="1:16">
      <c r="A98" s="26">
        <v>43322</v>
      </c>
      <c r="B98" s="27">
        <f t="shared" si="4"/>
        <v>2018</v>
      </c>
      <c r="C98" s="27">
        <f t="shared" si="5"/>
        <v>8</v>
      </c>
      <c r="D98" s="27">
        <f t="shared" si="6"/>
        <v>32</v>
      </c>
      <c r="E98">
        <v>4292</v>
      </c>
      <c r="F98">
        <v>4600</v>
      </c>
      <c r="G98">
        <v>5000</v>
      </c>
      <c r="H98">
        <v>4950</v>
      </c>
      <c r="J98">
        <v>4800</v>
      </c>
      <c r="K98">
        <v>5080</v>
      </c>
      <c r="L98">
        <v>4900</v>
      </c>
      <c r="M98">
        <v>4950</v>
      </c>
      <c r="N98">
        <v>4600</v>
      </c>
      <c r="P98">
        <v>4940</v>
      </c>
    </row>
    <row r="99" spans="1:16">
      <c r="A99" s="26">
        <v>43325</v>
      </c>
      <c r="B99" s="27">
        <f t="shared" si="4"/>
        <v>2018</v>
      </c>
      <c r="C99" s="27">
        <f t="shared" si="5"/>
        <v>8</v>
      </c>
      <c r="D99" s="27">
        <f t="shared" si="6"/>
        <v>33</v>
      </c>
      <c r="J99">
        <v>4950</v>
      </c>
      <c r="L99">
        <v>4900</v>
      </c>
      <c r="N99">
        <v>4600</v>
      </c>
      <c r="P99">
        <v>4940</v>
      </c>
    </row>
    <row r="100" spans="1:16">
      <c r="A100" s="26">
        <v>43326</v>
      </c>
      <c r="B100" s="27">
        <f t="shared" si="4"/>
        <v>2018</v>
      </c>
      <c r="C100" s="27">
        <f t="shared" si="5"/>
        <v>8</v>
      </c>
      <c r="D100" s="27">
        <f t="shared" si="6"/>
        <v>33</v>
      </c>
      <c r="E100">
        <v>4292</v>
      </c>
      <c r="F100">
        <v>5000</v>
      </c>
      <c r="G100">
        <v>5100</v>
      </c>
      <c r="H100">
        <v>4950</v>
      </c>
      <c r="J100">
        <v>4950</v>
      </c>
      <c r="K100">
        <v>5080</v>
      </c>
      <c r="L100">
        <v>4900</v>
      </c>
      <c r="M100">
        <v>4950</v>
      </c>
      <c r="N100">
        <v>4600</v>
      </c>
      <c r="P100">
        <v>4970</v>
      </c>
    </row>
    <row r="101" spans="1:16">
      <c r="A101" s="26">
        <v>43327</v>
      </c>
      <c r="B101" s="27">
        <f t="shared" si="4"/>
        <v>2018</v>
      </c>
      <c r="C101" s="27">
        <f t="shared" si="5"/>
        <v>8</v>
      </c>
      <c r="D101" s="27">
        <f t="shared" si="6"/>
        <v>33</v>
      </c>
      <c r="J101">
        <v>4950</v>
      </c>
      <c r="L101">
        <v>4900</v>
      </c>
      <c r="N101">
        <v>4850</v>
      </c>
      <c r="P101">
        <v>4970</v>
      </c>
    </row>
    <row r="102" spans="1:16">
      <c r="A102" s="26">
        <v>43328</v>
      </c>
      <c r="B102" s="27">
        <f t="shared" si="4"/>
        <v>2018</v>
      </c>
      <c r="C102" s="27">
        <f t="shared" si="5"/>
        <v>8</v>
      </c>
      <c r="D102" s="27">
        <f t="shared" si="6"/>
        <v>33</v>
      </c>
      <c r="J102">
        <v>4950</v>
      </c>
      <c r="L102">
        <v>4900</v>
      </c>
      <c r="N102">
        <v>4850</v>
      </c>
      <c r="P102">
        <v>4970</v>
      </c>
    </row>
    <row r="103" spans="1:16">
      <c r="A103" s="26">
        <v>43329</v>
      </c>
      <c r="B103" s="27">
        <f t="shared" si="4"/>
        <v>2018</v>
      </c>
      <c r="C103" s="27">
        <f t="shared" si="5"/>
        <v>8</v>
      </c>
      <c r="D103" s="27">
        <f t="shared" si="6"/>
        <v>33</v>
      </c>
      <c r="F103">
        <v>5000</v>
      </c>
      <c r="G103">
        <v>5200</v>
      </c>
      <c r="H103">
        <v>4950</v>
      </c>
      <c r="J103">
        <v>4950</v>
      </c>
      <c r="K103">
        <v>5410</v>
      </c>
      <c r="L103">
        <v>4900</v>
      </c>
      <c r="M103">
        <v>5200</v>
      </c>
      <c r="N103">
        <v>4900</v>
      </c>
      <c r="P103">
        <v>4970</v>
      </c>
    </row>
    <row r="104" spans="1:16">
      <c r="A104" s="26">
        <v>43332</v>
      </c>
      <c r="B104" s="27">
        <f t="shared" si="4"/>
        <v>2018</v>
      </c>
      <c r="C104" s="27">
        <f t="shared" si="5"/>
        <v>8</v>
      </c>
      <c r="D104" s="27">
        <f t="shared" si="6"/>
        <v>34</v>
      </c>
      <c r="F104">
        <v>5250</v>
      </c>
      <c r="G104">
        <v>5200</v>
      </c>
      <c r="H104">
        <v>4950</v>
      </c>
      <c r="J104">
        <v>5100</v>
      </c>
      <c r="K104">
        <v>5410</v>
      </c>
      <c r="L104">
        <v>4900</v>
      </c>
      <c r="M104">
        <v>5200</v>
      </c>
      <c r="N104">
        <v>4900</v>
      </c>
      <c r="P104">
        <v>4970</v>
      </c>
    </row>
    <row r="105" spans="1:16">
      <c r="A105" s="26">
        <v>43333</v>
      </c>
      <c r="B105" s="27">
        <f t="shared" si="4"/>
        <v>2018</v>
      </c>
      <c r="C105" s="27">
        <f t="shared" si="5"/>
        <v>8</v>
      </c>
      <c r="D105" s="27">
        <f t="shared" si="6"/>
        <v>34</v>
      </c>
      <c r="F105">
        <v>5250</v>
      </c>
      <c r="G105">
        <v>5200</v>
      </c>
      <c r="H105">
        <v>4950</v>
      </c>
      <c r="J105">
        <v>5100</v>
      </c>
      <c r="K105">
        <v>5410</v>
      </c>
      <c r="L105">
        <v>4900</v>
      </c>
      <c r="M105">
        <v>5200</v>
      </c>
      <c r="N105">
        <v>4900</v>
      </c>
      <c r="P105">
        <v>5050</v>
      </c>
    </row>
    <row r="106" spans="1:16">
      <c r="A106" s="26">
        <v>43335</v>
      </c>
      <c r="B106" s="27">
        <f t="shared" si="4"/>
        <v>2018</v>
      </c>
      <c r="C106" s="27">
        <f t="shared" si="5"/>
        <v>8</v>
      </c>
      <c r="D106" s="27">
        <f t="shared" si="6"/>
        <v>34</v>
      </c>
      <c r="F106">
        <v>5250</v>
      </c>
      <c r="G106">
        <v>5200</v>
      </c>
      <c r="H106">
        <v>4950</v>
      </c>
      <c r="J106">
        <v>5100</v>
      </c>
      <c r="K106">
        <v>5410</v>
      </c>
      <c r="L106">
        <v>5200</v>
      </c>
      <c r="M106">
        <v>5200</v>
      </c>
      <c r="N106">
        <v>5100</v>
      </c>
      <c r="P106">
        <v>5050</v>
      </c>
    </row>
    <row r="107" spans="1:16">
      <c r="A107" s="26">
        <v>43336</v>
      </c>
      <c r="B107" s="27">
        <f t="shared" si="4"/>
        <v>2018</v>
      </c>
      <c r="C107" s="27">
        <f t="shared" si="5"/>
        <v>8</v>
      </c>
      <c r="D107" s="27">
        <f t="shared" si="6"/>
        <v>34</v>
      </c>
      <c r="H107">
        <v>5400</v>
      </c>
      <c r="J107">
        <v>5100</v>
      </c>
      <c r="L107">
        <v>5200</v>
      </c>
      <c r="M107">
        <v>5200</v>
      </c>
      <c r="N107">
        <v>5100</v>
      </c>
      <c r="P107">
        <v>5050</v>
      </c>
    </row>
    <row r="108" spans="1:16">
      <c r="A108" s="26">
        <v>43337</v>
      </c>
      <c r="B108" s="27">
        <f t="shared" si="4"/>
        <v>2018</v>
      </c>
      <c r="C108" s="27">
        <f t="shared" si="5"/>
        <v>8</v>
      </c>
      <c r="D108" s="27">
        <f t="shared" si="6"/>
        <v>34</v>
      </c>
      <c r="E108">
        <v>4292</v>
      </c>
    </row>
    <row r="109" spans="1:16">
      <c r="A109" s="26">
        <v>43339</v>
      </c>
      <c r="B109" s="27">
        <f t="shared" si="4"/>
        <v>2018</v>
      </c>
      <c r="C109" s="27">
        <f t="shared" si="5"/>
        <v>8</v>
      </c>
      <c r="D109" s="27">
        <f t="shared" si="6"/>
        <v>35</v>
      </c>
      <c r="F109">
        <v>5250</v>
      </c>
      <c r="G109">
        <v>5300</v>
      </c>
      <c r="H109">
        <v>5400</v>
      </c>
      <c r="J109">
        <v>5100</v>
      </c>
      <c r="K109">
        <v>5600</v>
      </c>
      <c r="L109">
        <v>5200</v>
      </c>
      <c r="M109">
        <v>5350</v>
      </c>
      <c r="N109">
        <v>5100</v>
      </c>
      <c r="P109">
        <v>5280</v>
      </c>
    </row>
    <row r="110" spans="1:16">
      <c r="A110" s="26">
        <v>43340</v>
      </c>
      <c r="B110" s="27">
        <f t="shared" si="4"/>
        <v>2018</v>
      </c>
      <c r="C110" s="27">
        <f t="shared" si="5"/>
        <v>8</v>
      </c>
      <c r="D110" s="27">
        <f t="shared" si="6"/>
        <v>35</v>
      </c>
      <c r="J110">
        <v>5350</v>
      </c>
      <c r="L110">
        <v>5200</v>
      </c>
      <c r="N110">
        <v>5200</v>
      </c>
      <c r="P110">
        <v>5280</v>
      </c>
    </row>
    <row r="111" spans="1:16">
      <c r="A111" s="26">
        <v>43341</v>
      </c>
      <c r="B111" s="27">
        <f t="shared" si="4"/>
        <v>2018</v>
      </c>
      <c r="C111" s="27">
        <f t="shared" si="5"/>
        <v>8</v>
      </c>
      <c r="D111" s="27">
        <f t="shared" si="6"/>
        <v>35</v>
      </c>
      <c r="F111">
        <v>5250</v>
      </c>
      <c r="G111">
        <v>5300</v>
      </c>
      <c r="H111">
        <v>5400</v>
      </c>
      <c r="J111">
        <v>5350</v>
      </c>
      <c r="K111">
        <v>5600</v>
      </c>
      <c r="L111">
        <v>5200</v>
      </c>
      <c r="M111">
        <v>5350</v>
      </c>
      <c r="N111">
        <v>5200</v>
      </c>
      <c r="P111">
        <v>5370</v>
      </c>
    </row>
    <row r="112" spans="1:16">
      <c r="A112" s="26">
        <v>43342</v>
      </c>
      <c r="B112" s="27">
        <f t="shared" si="4"/>
        <v>2018</v>
      </c>
      <c r="C112" s="27">
        <f t="shared" si="5"/>
        <v>8</v>
      </c>
      <c r="D112" s="27">
        <f t="shared" si="6"/>
        <v>35</v>
      </c>
      <c r="F112">
        <v>5350</v>
      </c>
      <c r="G112">
        <v>5400</v>
      </c>
      <c r="H112">
        <v>5400</v>
      </c>
      <c r="J112">
        <v>5350</v>
      </c>
      <c r="K112">
        <v>5750</v>
      </c>
      <c r="L112">
        <v>5300</v>
      </c>
      <c r="M112">
        <v>5350</v>
      </c>
      <c r="N112">
        <v>5200</v>
      </c>
      <c r="P112">
        <v>5400</v>
      </c>
    </row>
    <row r="113" spans="1:16">
      <c r="A113" s="26">
        <v>43343</v>
      </c>
      <c r="B113" s="27">
        <f t="shared" si="4"/>
        <v>2018</v>
      </c>
      <c r="C113" s="27">
        <f t="shared" si="5"/>
        <v>8</v>
      </c>
      <c r="D113" s="27">
        <f t="shared" si="6"/>
        <v>35</v>
      </c>
      <c r="F113">
        <v>5350</v>
      </c>
      <c r="G113">
        <v>5400</v>
      </c>
      <c r="H113">
        <v>5400</v>
      </c>
      <c r="J113">
        <v>5350</v>
      </c>
      <c r="K113">
        <v>5750</v>
      </c>
      <c r="L113">
        <v>5300</v>
      </c>
      <c r="M113">
        <v>5350</v>
      </c>
      <c r="N113">
        <v>5200</v>
      </c>
      <c r="P113">
        <v>5400</v>
      </c>
    </row>
    <row r="114" spans="1:16">
      <c r="A114" s="26">
        <v>43346</v>
      </c>
      <c r="B114" s="27">
        <f t="shared" si="4"/>
        <v>2018</v>
      </c>
      <c r="C114" s="27">
        <f t="shared" si="5"/>
        <v>9</v>
      </c>
      <c r="D114" s="27">
        <f t="shared" si="6"/>
        <v>36</v>
      </c>
      <c r="F114">
        <v>5350</v>
      </c>
      <c r="G114">
        <v>5400</v>
      </c>
      <c r="H114">
        <v>5550</v>
      </c>
      <c r="J114">
        <v>5350</v>
      </c>
      <c r="K114">
        <v>5750</v>
      </c>
      <c r="L114">
        <v>5300</v>
      </c>
      <c r="M114">
        <v>5350</v>
      </c>
      <c r="N114">
        <v>5300</v>
      </c>
      <c r="P114">
        <v>5400</v>
      </c>
    </row>
    <row r="115" spans="1:16">
      <c r="A115" s="26">
        <v>43347</v>
      </c>
      <c r="B115" s="27">
        <f t="shared" si="4"/>
        <v>2018</v>
      </c>
      <c r="C115" s="27">
        <f t="shared" si="5"/>
        <v>9</v>
      </c>
      <c r="D115" s="27">
        <f t="shared" si="6"/>
        <v>36</v>
      </c>
      <c r="F115">
        <v>5350</v>
      </c>
      <c r="G115">
        <v>5550</v>
      </c>
      <c r="H115">
        <v>5550</v>
      </c>
      <c r="J115">
        <v>5450</v>
      </c>
      <c r="K115">
        <v>5750</v>
      </c>
      <c r="L115">
        <v>5400</v>
      </c>
      <c r="M115">
        <v>5350</v>
      </c>
      <c r="N115">
        <v>5300</v>
      </c>
      <c r="P115">
        <v>5400</v>
      </c>
    </row>
    <row r="116" spans="1:16">
      <c r="A116" s="26">
        <v>43348</v>
      </c>
      <c r="B116" s="27">
        <f t="shared" si="4"/>
        <v>2018</v>
      </c>
      <c r="C116" s="27">
        <f t="shared" si="5"/>
        <v>9</v>
      </c>
      <c r="D116" s="27">
        <f t="shared" si="6"/>
        <v>36</v>
      </c>
      <c r="F116">
        <v>5350</v>
      </c>
      <c r="G116">
        <v>5600</v>
      </c>
      <c r="H116">
        <v>5550</v>
      </c>
      <c r="J116">
        <v>5450</v>
      </c>
      <c r="K116">
        <v>5850</v>
      </c>
      <c r="L116">
        <v>5400</v>
      </c>
      <c r="M116">
        <v>5350</v>
      </c>
      <c r="N116">
        <v>5300</v>
      </c>
      <c r="P116">
        <v>5400</v>
      </c>
    </row>
    <row r="117" spans="1:16">
      <c r="A117" s="26">
        <v>43349</v>
      </c>
      <c r="B117" s="27">
        <f t="shared" si="4"/>
        <v>2018</v>
      </c>
      <c r="C117" s="27">
        <f t="shared" si="5"/>
        <v>9</v>
      </c>
      <c r="D117" s="27">
        <f t="shared" si="6"/>
        <v>36</v>
      </c>
      <c r="F117">
        <v>5350</v>
      </c>
      <c r="G117">
        <v>5600</v>
      </c>
      <c r="H117">
        <v>5550</v>
      </c>
      <c r="J117">
        <v>5450</v>
      </c>
      <c r="K117">
        <v>5850</v>
      </c>
      <c r="L117">
        <v>5400</v>
      </c>
      <c r="M117">
        <v>5350</v>
      </c>
      <c r="N117">
        <v>5300</v>
      </c>
      <c r="P117">
        <v>5400</v>
      </c>
    </row>
    <row r="118" spans="1:16">
      <c r="A118" s="26">
        <v>43350</v>
      </c>
      <c r="B118" s="27">
        <f t="shared" si="4"/>
        <v>2018</v>
      </c>
      <c r="C118" s="27">
        <f t="shared" si="5"/>
        <v>9</v>
      </c>
      <c r="D118" s="27">
        <f t="shared" si="6"/>
        <v>36</v>
      </c>
      <c r="F118">
        <v>5350</v>
      </c>
      <c r="G118">
        <v>5600</v>
      </c>
      <c r="H118">
        <v>5650</v>
      </c>
      <c r="J118">
        <v>5450</v>
      </c>
      <c r="K118">
        <v>5850</v>
      </c>
      <c r="L118">
        <v>5400</v>
      </c>
      <c r="M118">
        <v>5350</v>
      </c>
      <c r="N118">
        <v>5300</v>
      </c>
      <c r="P118">
        <v>5400</v>
      </c>
    </row>
    <row r="119" spans="1:16">
      <c r="A119" s="26">
        <v>43353</v>
      </c>
      <c r="B119" s="27">
        <f t="shared" si="4"/>
        <v>2018</v>
      </c>
      <c r="C119" s="27">
        <f t="shared" si="5"/>
        <v>9</v>
      </c>
      <c r="D119" s="27">
        <f t="shared" si="6"/>
        <v>37</v>
      </c>
      <c r="F119">
        <v>5600</v>
      </c>
      <c r="G119">
        <v>5600</v>
      </c>
      <c r="H119">
        <v>5650</v>
      </c>
      <c r="J119">
        <v>5450</v>
      </c>
      <c r="K119">
        <v>5850</v>
      </c>
      <c r="L119">
        <v>5400</v>
      </c>
      <c r="M119">
        <v>5350</v>
      </c>
      <c r="N119">
        <v>5300</v>
      </c>
      <c r="P119">
        <v>5400</v>
      </c>
    </row>
    <row r="120" spans="1:16">
      <c r="A120" s="26">
        <v>43354</v>
      </c>
      <c r="B120" s="27">
        <f t="shared" si="4"/>
        <v>2018</v>
      </c>
      <c r="C120" s="27">
        <f t="shared" si="5"/>
        <v>9</v>
      </c>
      <c r="D120" s="27">
        <f t="shared" si="6"/>
        <v>37</v>
      </c>
      <c r="F120">
        <v>5600</v>
      </c>
      <c r="G120">
        <v>5600</v>
      </c>
      <c r="H120">
        <v>5650</v>
      </c>
      <c r="J120">
        <v>5450</v>
      </c>
      <c r="K120">
        <v>5850</v>
      </c>
      <c r="L120">
        <v>5400</v>
      </c>
      <c r="M120">
        <v>5750</v>
      </c>
      <c r="N120">
        <v>5300</v>
      </c>
      <c r="P120">
        <v>5400</v>
      </c>
    </row>
    <row r="121" spans="1:16">
      <c r="A121" s="26">
        <v>43356</v>
      </c>
      <c r="B121" s="27">
        <f t="shared" si="4"/>
        <v>2018</v>
      </c>
      <c r="C121" s="27">
        <f t="shared" si="5"/>
        <v>9</v>
      </c>
      <c r="D121" s="27">
        <f t="shared" si="6"/>
        <v>37</v>
      </c>
      <c r="F121">
        <v>5600</v>
      </c>
      <c r="G121">
        <v>5750</v>
      </c>
      <c r="H121">
        <v>5650</v>
      </c>
      <c r="J121">
        <v>5600</v>
      </c>
      <c r="K121">
        <v>5950</v>
      </c>
      <c r="L121">
        <v>5400</v>
      </c>
      <c r="M121">
        <v>5750</v>
      </c>
      <c r="N121">
        <v>5550</v>
      </c>
      <c r="P121">
        <v>5500</v>
      </c>
    </row>
    <row r="122" spans="1:16">
      <c r="A122" s="26">
        <v>43357</v>
      </c>
      <c r="B122" s="27">
        <f t="shared" si="4"/>
        <v>2018</v>
      </c>
      <c r="C122" s="27">
        <f t="shared" si="5"/>
        <v>9</v>
      </c>
      <c r="D122" s="27">
        <f t="shared" si="6"/>
        <v>37</v>
      </c>
      <c r="F122">
        <v>5600</v>
      </c>
      <c r="G122">
        <v>5750</v>
      </c>
      <c r="H122">
        <v>5800</v>
      </c>
      <c r="J122">
        <v>5600</v>
      </c>
      <c r="K122">
        <v>5950</v>
      </c>
      <c r="L122">
        <v>5500</v>
      </c>
      <c r="M122">
        <v>5750</v>
      </c>
      <c r="N122">
        <v>5550</v>
      </c>
      <c r="P122">
        <v>5550</v>
      </c>
    </row>
    <row r="123" spans="1:16">
      <c r="A123" s="26">
        <v>43360</v>
      </c>
      <c r="B123" s="27">
        <f t="shared" si="4"/>
        <v>2018</v>
      </c>
      <c r="C123" s="27">
        <f t="shared" si="5"/>
        <v>9</v>
      </c>
      <c r="D123" s="27">
        <f t="shared" si="6"/>
        <v>38</v>
      </c>
      <c r="J123">
        <v>5600</v>
      </c>
      <c r="L123">
        <v>5500</v>
      </c>
      <c r="N123">
        <v>5550</v>
      </c>
      <c r="P123">
        <v>5550</v>
      </c>
    </row>
    <row r="124" spans="1:16">
      <c r="A124" s="26">
        <v>43361</v>
      </c>
      <c r="B124" s="27">
        <f t="shared" si="4"/>
        <v>2018</v>
      </c>
      <c r="C124" s="27">
        <f t="shared" si="5"/>
        <v>9</v>
      </c>
      <c r="D124" s="27">
        <f t="shared" si="6"/>
        <v>38</v>
      </c>
      <c r="F124">
        <v>5600</v>
      </c>
      <c r="G124">
        <v>5750</v>
      </c>
      <c r="H124">
        <v>5800</v>
      </c>
      <c r="J124">
        <v>5600</v>
      </c>
      <c r="K124">
        <v>6130</v>
      </c>
      <c r="L124">
        <v>5600</v>
      </c>
      <c r="M124">
        <v>5765</v>
      </c>
      <c r="N124">
        <v>5600</v>
      </c>
      <c r="P124">
        <v>5550</v>
      </c>
    </row>
    <row r="125" spans="1:16">
      <c r="A125" s="26">
        <v>43362</v>
      </c>
      <c r="B125" s="27">
        <f t="shared" si="4"/>
        <v>2018</v>
      </c>
      <c r="C125" s="27">
        <f t="shared" si="5"/>
        <v>9</v>
      </c>
      <c r="D125" s="27">
        <f t="shared" si="6"/>
        <v>38</v>
      </c>
      <c r="F125">
        <v>5600</v>
      </c>
      <c r="G125">
        <v>5750</v>
      </c>
      <c r="H125">
        <v>5800</v>
      </c>
      <c r="J125">
        <v>5600</v>
      </c>
      <c r="K125">
        <v>6130</v>
      </c>
      <c r="L125">
        <v>5600</v>
      </c>
      <c r="M125">
        <v>5780</v>
      </c>
      <c r="N125">
        <v>5600</v>
      </c>
      <c r="P125">
        <v>5550</v>
      </c>
    </row>
    <row r="126" spans="1:16">
      <c r="A126" s="26">
        <v>43363</v>
      </c>
      <c r="B126" s="27">
        <f t="shared" si="4"/>
        <v>2018</v>
      </c>
      <c r="C126" s="27">
        <f t="shared" si="5"/>
        <v>9</v>
      </c>
      <c r="D126" s="27">
        <f t="shared" si="6"/>
        <v>38</v>
      </c>
      <c r="J126">
        <v>5600</v>
      </c>
      <c r="L126">
        <v>5600</v>
      </c>
      <c r="N126">
        <v>5600</v>
      </c>
      <c r="P126">
        <v>5550</v>
      </c>
    </row>
    <row r="127" spans="1:16">
      <c r="A127" s="26">
        <v>43364</v>
      </c>
      <c r="B127" s="27">
        <f t="shared" si="4"/>
        <v>2018</v>
      </c>
      <c r="C127" s="27">
        <f t="shared" si="5"/>
        <v>9</v>
      </c>
      <c r="D127" s="27">
        <f t="shared" si="6"/>
        <v>38</v>
      </c>
      <c r="F127">
        <v>5700</v>
      </c>
      <c r="G127">
        <v>5900</v>
      </c>
      <c r="H127">
        <v>5800</v>
      </c>
      <c r="J127">
        <v>5600</v>
      </c>
      <c r="K127">
        <v>6130</v>
      </c>
      <c r="L127">
        <v>5600</v>
      </c>
      <c r="M127">
        <v>5780</v>
      </c>
      <c r="N127">
        <v>5600</v>
      </c>
      <c r="P127">
        <v>5550</v>
      </c>
    </row>
    <row r="128" spans="1:16">
      <c r="A128" s="26">
        <v>43368</v>
      </c>
      <c r="B128" s="27">
        <f t="shared" si="4"/>
        <v>2018</v>
      </c>
      <c r="C128" s="27">
        <f t="shared" si="5"/>
        <v>9</v>
      </c>
      <c r="D128" s="27">
        <f t="shared" si="6"/>
        <v>39</v>
      </c>
      <c r="J128">
        <v>5600</v>
      </c>
      <c r="L128">
        <v>5600</v>
      </c>
      <c r="N128">
        <v>5600</v>
      </c>
      <c r="P128">
        <v>5550</v>
      </c>
    </row>
    <row r="129" spans="1:16">
      <c r="A129" s="26">
        <v>43369</v>
      </c>
      <c r="B129" s="27">
        <f t="shared" si="4"/>
        <v>2018</v>
      </c>
      <c r="C129" s="27">
        <f t="shared" si="5"/>
        <v>9</v>
      </c>
      <c r="D129" s="27">
        <f t="shared" si="6"/>
        <v>39</v>
      </c>
      <c r="F129">
        <v>5700</v>
      </c>
      <c r="G129">
        <v>5900</v>
      </c>
      <c r="H129">
        <v>6000</v>
      </c>
      <c r="J129">
        <v>5600</v>
      </c>
      <c r="K129">
        <v>6130</v>
      </c>
      <c r="L129">
        <v>5600</v>
      </c>
      <c r="M129">
        <v>5780</v>
      </c>
      <c r="N129">
        <v>5600</v>
      </c>
      <c r="P129">
        <v>5550</v>
      </c>
    </row>
    <row r="130" spans="1:16">
      <c r="A130" s="26">
        <v>43370</v>
      </c>
      <c r="B130" s="27">
        <f t="shared" ref="B130:B193" si="7">YEAR(A130)</f>
        <v>2018</v>
      </c>
      <c r="C130" s="27">
        <f t="shared" ref="C130:C193" si="8">MONTH(A130)</f>
        <v>9</v>
      </c>
      <c r="D130" s="27">
        <f t="shared" ref="D130:D193" si="9">WEEKNUM(A130)</f>
        <v>39</v>
      </c>
      <c r="F130">
        <v>5700</v>
      </c>
      <c r="G130">
        <v>5900</v>
      </c>
      <c r="H130">
        <v>6000</v>
      </c>
      <c r="J130">
        <v>5600</v>
      </c>
      <c r="K130">
        <v>6130</v>
      </c>
      <c r="L130">
        <v>5600</v>
      </c>
      <c r="M130">
        <v>5780</v>
      </c>
      <c r="N130">
        <v>5600</v>
      </c>
      <c r="P130">
        <v>5650</v>
      </c>
    </row>
    <row r="131" spans="1:16">
      <c r="A131" s="26">
        <v>43371</v>
      </c>
      <c r="B131" s="27">
        <f t="shared" si="7"/>
        <v>2018</v>
      </c>
      <c r="C131" s="27">
        <f t="shared" si="8"/>
        <v>9</v>
      </c>
      <c r="D131" s="27">
        <f t="shared" si="9"/>
        <v>39</v>
      </c>
      <c r="F131">
        <v>5700</v>
      </c>
      <c r="G131">
        <v>5900</v>
      </c>
      <c r="H131">
        <v>6000</v>
      </c>
      <c r="J131">
        <v>5600</v>
      </c>
      <c r="K131">
        <v>6130</v>
      </c>
      <c r="L131">
        <v>5600</v>
      </c>
      <c r="M131">
        <v>5780</v>
      </c>
      <c r="N131">
        <v>5600</v>
      </c>
      <c r="P131">
        <v>5650</v>
      </c>
    </row>
    <row r="132" spans="1:16">
      <c r="A132" s="26">
        <v>43372</v>
      </c>
      <c r="B132" s="27">
        <f t="shared" si="7"/>
        <v>2018</v>
      </c>
      <c r="C132" s="27">
        <f t="shared" si="8"/>
        <v>9</v>
      </c>
      <c r="D132" s="27">
        <f t="shared" si="9"/>
        <v>39</v>
      </c>
      <c r="J132">
        <v>5700</v>
      </c>
      <c r="L132">
        <v>5600</v>
      </c>
      <c r="N132">
        <v>5600</v>
      </c>
      <c r="P132">
        <v>5650</v>
      </c>
    </row>
    <row r="133" spans="1:16">
      <c r="A133" s="26">
        <v>43381</v>
      </c>
      <c r="B133" s="27">
        <f t="shared" si="7"/>
        <v>2018</v>
      </c>
      <c r="C133" s="27">
        <f t="shared" si="8"/>
        <v>10</v>
      </c>
      <c r="D133" s="27">
        <f t="shared" si="9"/>
        <v>41</v>
      </c>
      <c r="F133">
        <v>5700</v>
      </c>
      <c r="G133">
        <v>5900</v>
      </c>
      <c r="H133">
        <v>6000</v>
      </c>
      <c r="J133">
        <v>5600</v>
      </c>
      <c r="K133">
        <v>6180</v>
      </c>
      <c r="L133">
        <v>5700</v>
      </c>
      <c r="M133">
        <v>5780</v>
      </c>
      <c r="N133">
        <v>5650</v>
      </c>
      <c r="P133">
        <v>5650</v>
      </c>
    </row>
    <row r="134" spans="1:16">
      <c r="A134" s="26">
        <v>43382</v>
      </c>
      <c r="B134" s="27">
        <f t="shared" si="7"/>
        <v>2018</v>
      </c>
      <c r="C134" s="27">
        <f t="shared" si="8"/>
        <v>10</v>
      </c>
      <c r="D134" s="27">
        <f t="shared" si="9"/>
        <v>41</v>
      </c>
      <c r="F134">
        <v>5700</v>
      </c>
      <c r="G134">
        <v>5900</v>
      </c>
      <c r="H134">
        <v>6000</v>
      </c>
      <c r="J134">
        <v>5600</v>
      </c>
      <c r="K134">
        <v>6180</v>
      </c>
      <c r="L134">
        <v>5700</v>
      </c>
      <c r="M134">
        <v>5780</v>
      </c>
      <c r="N134">
        <v>5650</v>
      </c>
      <c r="P134">
        <v>5650</v>
      </c>
    </row>
    <row r="135" spans="1:16">
      <c r="A135" s="26">
        <v>43383</v>
      </c>
      <c r="B135" s="27">
        <f t="shared" si="7"/>
        <v>2018</v>
      </c>
      <c r="C135" s="27">
        <f t="shared" si="8"/>
        <v>10</v>
      </c>
      <c r="D135" s="27">
        <f t="shared" si="9"/>
        <v>41</v>
      </c>
      <c r="F135">
        <v>5700</v>
      </c>
      <c r="G135">
        <v>5900</v>
      </c>
      <c r="H135">
        <v>6000</v>
      </c>
      <c r="J135">
        <v>5600</v>
      </c>
      <c r="K135">
        <v>6180</v>
      </c>
      <c r="L135">
        <v>5700</v>
      </c>
      <c r="M135">
        <v>5780</v>
      </c>
      <c r="N135">
        <v>5650</v>
      </c>
      <c r="P135">
        <v>5650</v>
      </c>
    </row>
    <row r="136" spans="1:16">
      <c r="A136" s="26">
        <v>43384</v>
      </c>
      <c r="B136" s="27">
        <f t="shared" si="7"/>
        <v>2018</v>
      </c>
      <c r="C136" s="27">
        <f t="shared" si="8"/>
        <v>10</v>
      </c>
      <c r="D136" s="27">
        <f t="shared" si="9"/>
        <v>41</v>
      </c>
      <c r="J136">
        <v>5600</v>
      </c>
      <c r="L136">
        <v>5700</v>
      </c>
      <c r="N136">
        <v>5650</v>
      </c>
      <c r="P136">
        <v>5650</v>
      </c>
    </row>
    <row r="137" spans="1:16">
      <c r="A137" s="26">
        <v>43385</v>
      </c>
      <c r="B137" s="27">
        <f t="shared" si="7"/>
        <v>2018</v>
      </c>
      <c r="C137" s="27">
        <f t="shared" si="8"/>
        <v>10</v>
      </c>
      <c r="D137" s="27">
        <f t="shared" si="9"/>
        <v>41</v>
      </c>
      <c r="F137">
        <v>5700</v>
      </c>
      <c r="G137">
        <v>5900</v>
      </c>
      <c r="H137">
        <v>6000</v>
      </c>
      <c r="J137">
        <v>5600</v>
      </c>
      <c r="K137">
        <v>6180</v>
      </c>
      <c r="L137">
        <v>5700</v>
      </c>
      <c r="M137">
        <v>5780</v>
      </c>
      <c r="N137">
        <v>5650</v>
      </c>
      <c r="P137">
        <v>5650</v>
      </c>
    </row>
    <row r="138" spans="1:16">
      <c r="A138" s="26">
        <v>43388</v>
      </c>
      <c r="B138" s="27">
        <f t="shared" si="7"/>
        <v>2018</v>
      </c>
      <c r="C138" s="27">
        <f t="shared" si="8"/>
        <v>10</v>
      </c>
      <c r="D138" s="27">
        <f t="shared" si="9"/>
        <v>42</v>
      </c>
      <c r="F138">
        <v>5700</v>
      </c>
      <c r="G138">
        <v>5900</v>
      </c>
      <c r="H138">
        <v>6000</v>
      </c>
      <c r="J138">
        <v>5600</v>
      </c>
      <c r="K138">
        <v>6180</v>
      </c>
      <c r="L138">
        <v>5700</v>
      </c>
      <c r="M138">
        <v>5780</v>
      </c>
      <c r="N138">
        <v>5650</v>
      </c>
      <c r="P138">
        <v>5650</v>
      </c>
    </row>
    <row r="139" spans="1:16">
      <c r="A139" s="26">
        <v>43389</v>
      </c>
      <c r="B139" s="27">
        <f t="shared" si="7"/>
        <v>2018</v>
      </c>
      <c r="C139" s="27">
        <f t="shared" si="8"/>
        <v>10</v>
      </c>
      <c r="D139" s="27">
        <f t="shared" si="9"/>
        <v>42</v>
      </c>
      <c r="J139">
        <v>5600</v>
      </c>
      <c r="L139">
        <v>5700</v>
      </c>
      <c r="N139">
        <v>5650</v>
      </c>
      <c r="P139">
        <v>5650</v>
      </c>
    </row>
    <row r="140" spans="1:16">
      <c r="A140" s="26">
        <v>43390</v>
      </c>
      <c r="B140" s="27">
        <f t="shared" si="7"/>
        <v>2018</v>
      </c>
      <c r="C140" s="27">
        <f t="shared" si="8"/>
        <v>10</v>
      </c>
      <c r="D140" s="27">
        <f t="shared" si="9"/>
        <v>42</v>
      </c>
      <c r="F140">
        <v>5600</v>
      </c>
      <c r="G140">
        <v>5900</v>
      </c>
      <c r="H140">
        <v>6000</v>
      </c>
      <c r="J140">
        <v>5600</v>
      </c>
      <c r="K140">
        <v>6180</v>
      </c>
      <c r="L140">
        <v>5700</v>
      </c>
      <c r="M140">
        <v>5780</v>
      </c>
      <c r="N140">
        <v>5650</v>
      </c>
      <c r="P140">
        <v>5650</v>
      </c>
    </row>
    <row r="141" spans="1:16">
      <c r="A141" s="26">
        <v>43391</v>
      </c>
      <c r="B141" s="27">
        <f t="shared" si="7"/>
        <v>2018</v>
      </c>
      <c r="C141" s="27">
        <f t="shared" si="8"/>
        <v>10</v>
      </c>
      <c r="D141" s="27">
        <f t="shared" si="9"/>
        <v>42</v>
      </c>
      <c r="F141">
        <v>5600</v>
      </c>
      <c r="G141">
        <v>5850</v>
      </c>
      <c r="H141">
        <v>6000</v>
      </c>
      <c r="J141">
        <v>5600</v>
      </c>
      <c r="K141">
        <v>6180</v>
      </c>
      <c r="L141">
        <v>5700</v>
      </c>
      <c r="M141">
        <v>5780</v>
      </c>
      <c r="N141">
        <v>5650</v>
      </c>
      <c r="P141">
        <v>5650</v>
      </c>
    </row>
    <row r="142" spans="1:16">
      <c r="A142" s="26">
        <v>43392</v>
      </c>
      <c r="B142" s="27">
        <f t="shared" si="7"/>
        <v>2018</v>
      </c>
      <c r="C142" s="27">
        <f t="shared" si="8"/>
        <v>10</v>
      </c>
      <c r="D142" s="27">
        <f t="shared" si="9"/>
        <v>42</v>
      </c>
      <c r="F142">
        <v>5600</v>
      </c>
      <c r="G142">
        <v>5850</v>
      </c>
      <c r="H142">
        <v>6000</v>
      </c>
      <c r="J142">
        <v>5600</v>
      </c>
      <c r="K142">
        <v>6180</v>
      </c>
      <c r="L142">
        <v>5700</v>
      </c>
      <c r="M142">
        <v>5780</v>
      </c>
      <c r="N142">
        <v>5650</v>
      </c>
      <c r="P142">
        <v>5650</v>
      </c>
    </row>
    <row r="143" spans="1:16">
      <c r="A143" s="26">
        <v>43395</v>
      </c>
      <c r="B143" s="27">
        <f t="shared" si="7"/>
        <v>2018</v>
      </c>
      <c r="C143" s="27">
        <f t="shared" si="8"/>
        <v>10</v>
      </c>
      <c r="D143" s="27">
        <f t="shared" si="9"/>
        <v>43</v>
      </c>
      <c r="F143">
        <v>5600</v>
      </c>
      <c r="G143">
        <v>5800</v>
      </c>
      <c r="H143">
        <v>6000</v>
      </c>
      <c r="J143">
        <v>5600</v>
      </c>
      <c r="K143">
        <v>6180</v>
      </c>
      <c r="L143">
        <v>5700</v>
      </c>
      <c r="M143">
        <v>5730</v>
      </c>
      <c r="N143">
        <v>5650</v>
      </c>
      <c r="P143">
        <v>5600</v>
      </c>
    </row>
    <row r="144" spans="1:16">
      <c r="A144" s="26">
        <v>43396</v>
      </c>
      <c r="B144" s="27">
        <f t="shared" si="7"/>
        <v>2018</v>
      </c>
      <c r="C144" s="27">
        <f t="shared" si="8"/>
        <v>10</v>
      </c>
      <c r="D144" s="27">
        <f t="shared" si="9"/>
        <v>43</v>
      </c>
      <c r="J144">
        <v>5700</v>
      </c>
      <c r="L144">
        <v>5700</v>
      </c>
      <c r="N144">
        <v>5650</v>
      </c>
      <c r="P144">
        <v>5600</v>
      </c>
    </row>
    <row r="145" spans="1:16">
      <c r="A145" s="26">
        <v>43397</v>
      </c>
      <c r="B145" s="27">
        <f t="shared" si="7"/>
        <v>2018</v>
      </c>
      <c r="C145" s="27">
        <f t="shared" si="8"/>
        <v>10</v>
      </c>
      <c r="D145" s="27">
        <f t="shared" si="9"/>
        <v>43</v>
      </c>
      <c r="F145">
        <v>5600</v>
      </c>
      <c r="G145">
        <v>5800</v>
      </c>
      <c r="H145">
        <v>6000</v>
      </c>
      <c r="J145">
        <v>5700</v>
      </c>
      <c r="K145">
        <v>6180</v>
      </c>
      <c r="L145">
        <v>5700</v>
      </c>
      <c r="M145">
        <v>5730</v>
      </c>
      <c r="N145">
        <v>5550</v>
      </c>
      <c r="P145">
        <v>5600</v>
      </c>
    </row>
    <row r="146" spans="1:16">
      <c r="A146" s="26">
        <v>43398</v>
      </c>
      <c r="B146" s="27">
        <f t="shared" si="7"/>
        <v>2018</v>
      </c>
      <c r="C146" s="27">
        <f t="shared" si="8"/>
        <v>10</v>
      </c>
      <c r="D146" s="27">
        <f t="shared" si="9"/>
        <v>43</v>
      </c>
      <c r="F146">
        <v>5600</v>
      </c>
      <c r="G146">
        <v>5800</v>
      </c>
      <c r="H146">
        <v>6000</v>
      </c>
      <c r="J146">
        <v>5700</v>
      </c>
      <c r="K146">
        <v>6180</v>
      </c>
      <c r="L146">
        <v>5700</v>
      </c>
      <c r="M146">
        <v>5730</v>
      </c>
      <c r="N146">
        <v>5550</v>
      </c>
      <c r="P146">
        <v>5600</v>
      </c>
    </row>
    <row r="147" spans="1:16">
      <c r="A147" s="26">
        <v>43402</v>
      </c>
      <c r="B147" s="27">
        <f t="shared" si="7"/>
        <v>2018</v>
      </c>
      <c r="C147" s="27">
        <f t="shared" si="8"/>
        <v>10</v>
      </c>
      <c r="D147" s="27">
        <f t="shared" si="9"/>
        <v>44</v>
      </c>
      <c r="F147">
        <v>5600</v>
      </c>
      <c r="G147">
        <v>5800</v>
      </c>
      <c r="H147">
        <v>5600</v>
      </c>
      <c r="J147">
        <v>5700</v>
      </c>
      <c r="K147">
        <v>5880</v>
      </c>
      <c r="L147">
        <v>5700</v>
      </c>
      <c r="M147">
        <v>5730</v>
      </c>
      <c r="N147">
        <v>5550</v>
      </c>
      <c r="P147">
        <v>5600</v>
      </c>
    </row>
    <row r="148" spans="1:16">
      <c r="A148" s="26">
        <v>43403</v>
      </c>
      <c r="B148" s="27">
        <f t="shared" si="7"/>
        <v>2018</v>
      </c>
      <c r="C148" s="27">
        <f t="shared" si="8"/>
        <v>10</v>
      </c>
      <c r="D148" s="27">
        <f t="shared" si="9"/>
        <v>44</v>
      </c>
      <c r="F148">
        <v>5600</v>
      </c>
      <c r="G148">
        <v>5800</v>
      </c>
      <c r="H148">
        <v>5600</v>
      </c>
      <c r="J148">
        <v>5600</v>
      </c>
      <c r="K148">
        <v>5880</v>
      </c>
      <c r="L148">
        <v>5650</v>
      </c>
      <c r="M148">
        <v>5730</v>
      </c>
      <c r="N148">
        <v>5550</v>
      </c>
      <c r="P148">
        <v>5600</v>
      </c>
    </row>
    <row r="149" spans="1:16">
      <c r="A149" s="26">
        <v>43404</v>
      </c>
      <c r="B149" s="27">
        <f t="shared" si="7"/>
        <v>2018</v>
      </c>
      <c r="C149" s="27">
        <f t="shared" si="8"/>
        <v>10</v>
      </c>
      <c r="D149" s="27">
        <f t="shared" si="9"/>
        <v>44</v>
      </c>
      <c r="F149">
        <v>5600</v>
      </c>
      <c r="G149">
        <v>5700</v>
      </c>
      <c r="H149">
        <v>5600</v>
      </c>
      <c r="J149">
        <v>5600</v>
      </c>
      <c r="K149">
        <v>5880</v>
      </c>
      <c r="L149">
        <v>5650</v>
      </c>
      <c r="M149">
        <v>5780</v>
      </c>
      <c r="N149">
        <v>5550</v>
      </c>
      <c r="P149">
        <v>5600</v>
      </c>
    </row>
    <row r="150" spans="1:16">
      <c r="A150" s="26">
        <v>43405</v>
      </c>
      <c r="B150" s="27">
        <f t="shared" si="7"/>
        <v>2018</v>
      </c>
      <c r="C150" s="27">
        <f t="shared" si="8"/>
        <v>11</v>
      </c>
      <c r="D150" s="27">
        <f t="shared" si="9"/>
        <v>44</v>
      </c>
      <c r="F150">
        <v>5600</v>
      </c>
      <c r="G150">
        <v>5700</v>
      </c>
      <c r="H150">
        <v>5600</v>
      </c>
      <c r="J150">
        <v>5600</v>
      </c>
      <c r="K150">
        <v>5880</v>
      </c>
      <c r="L150">
        <v>5650</v>
      </c>
      <c r="M150">
        <v>5780</v>
      </c>
      <c r="N150">
        <v>5400</v>
      </c>
      <c r="P150">
        <v>5600</v>
      </c>
    </row>
    <row r="151" spans="1:16">
      <c r="A151" s="26">
        <v>43406</v>
      </c>
      <c r="B151" s="27">
        <f t="shared" si="7"/>
        <v>2018</v>
      </c>
      <c r="C151" s="27">
        <f t="shared" si="8"/>
        <v>11</v>
      </c>
      <c r="D151" s="27">
        <f t="shared" si="9"/>
        <v>44</v>
      </c>
      <c r="F151">
        <v>5600</v>
      </c>
      <c r="G151">
        <v>5650</v>
      </c>
      <c r="H151">
        <v>5600</v>
      </c>
      <c r="J151">
        <v>5600</v>
      </c>
      <c r="K151">
        <v>5880</v>
      </c>
      <c r="L151">
        <v>5650</v>
      </c>
      <c r="M151">
        <v>5780</v>
      </c>
      <c r="N151">
        <v>5400</v>
      </c>
      <c r="P151">
        <v>5600</v>
      </c>
    </row>
    <row r="152" spans="1:16">
      <c r="A152" s="26">
        <v>43409</v>
      </c>
      <c r="B152" s="27">
        <f t="shared" si="7"/>
        <v>2018</v>
      </c>
      <c r="C152" s="27">
        <f t="shared" si="8"/>
        <v>11</v>
      </c>
      <c r="D152" s="27">
        <f t="shared" si="9"/>
        <v>45</v>
      </c>
      <c r="J152">
        <v>5600</v>
      </c>
      <c r="L152">
        <v>5650</v>
      </c>
      <c r="N152">
        <v>5400</v>
      </c>
      <c r="P152">
        <v>5600</v>
      </c>
    </row>
    <row r="153" spans="1:16">
      <c r="A153" s="26">
        <v>43410</v>
      </c>
      <c r="B153" s="27">
        <f t="shared" si="7"/>
        <v>2018</v>
      </c>
      <c r="C153" s="27">
        <f t="shared" si="8"/>
        <v>11</v>
      </c>
      <c r="D153" s="27">
        <f t="shared" si="9"/>
        <v>45</v>
      </c>
      <c r="F153">
        <v>5600</v>
      </c>
      <c r="G153">
        <v>5650</v>
      </c>
      <c r="H153">
        <v>5600</v>
      </c>
      <c r="J153">
        <v>5600</v>
      </c>
      <c r="K153">
        <v>5880</v>
      </c>
      <c r="L153">
        <v>5650</v>
      </c>
      <c r="M153">
        <v>5650</v>
      </c>
      <c r="N153">
        <v>5400</v>
      </c>
      <c r="P153">
        <v>5350</v>
      </c>
    </row>
    <row r="154" spans="1:16">
      <c r="A154" s="26">
        <v>43411</v>
      </c>
      <c r="B154" s="27">
        <f t="shared" si="7"/>
        <v>2018</v>
      </c>
      <c r="C154" s="27">
        <f t="shared" si="8"/>
        <v>11</v>
      </c>
      <c r="D154" s="27">
        <f t="shared" si="9"/>
        <v>45</v>
      </c>
      <c r="F154">
        <v>5600</v>
      </c>
      <c r="G154">
        <v>5650</v>
      </c>
      <c r="H154">
        <v>5600</v>
      </c>
      <c r="J154">
        <v>5600</v>
      </c>
      <c r="K154">
        <v>5880</v>
      </c>
      <c r="L154">
        <v>5650</v>
      </c>
      <c r="M154">
        <v>5650</v>
      </c>
      <c r="N154">
        <v>5400</v>
      </c>
      <c r="P154">
        <v>5350</v>
      </c>
    </row>
    <row r="155" spans="1:16">
      <c r="A155" s="26">
        <v>43412</v>
      </c>
      <c r="B155" s="27">
        <f t="shared" si="7"/>
        <v>2018</v>
      </c>
      <c r="C155" s="27">
        <f t="shared" si="8"/>
        <v>11</v>
      </c>
      <c r="D155" s="27">
        <f t="shared" si="9"/>
        <v>45</v>
      </c>
      <c r="F155">
        <v>5600</v>
      </c>
      <c r="G155">
        <v>5650</v>
      </c>
      <c r="H155">
        <v>5600</v>
      </c>
      <c r="J155">
        <v>5550</v>
      </c>
      <c r="K155">
        <v>5880</v>
      </c>
      <c r="L155">
        <v>5650</v>
      </c>
      <c r="M155">
        <v>5650</v>
      </c>
      <c r="N155">
        <v>5400</v>
      </c>
      <c r="P155">
        <v>5350</v>
      </c>
    </row>
    <row r="156" spans="1:16">
      <c r="A156" s="26">
        <v>43413</v>
      </c>
      <c r="B156" s="27">
        <f t="shared" si="7"/>
        <v>2018</v>
      </c>
      <c r="C156" s="27">
        <f t="shared" si="8"/>
        <v>11</v>
      </c>
      <c r="D156" s="27">
        <f t="shared" si="9"/>
        <v>45</v>
      </c>
      <c r="J156">
        <v>5550</v>
      </c>
      <c r="L156">
        <v>5650</v>
      </c>
      <c r="N156">
        <v>5400</v>
      </c>
      <c r="P156">
        <v>5350</v>
      </c>
    </row>
    <row r="157" spans="1:16">
      <c r="A157" s="26">
        <v>43416</v>
      </c>
      <c r="B157" s="27">
        <f t="shared" si="7"/>
        <v>2018</v>
      </c>
      <c r="C157" s="27">
        <f t="shared" si="8"/>
        <v>11</v>
      </c>
      <c r="D157" s="27">
        <f t="shared" si="9"/>
        <v>46</v>
      </c>
      <c r="F157">
        <v>5600</v>
      </c>
      <c r="G157">
        <v>5500</v>
      </c>
      <c r="H157">
        <v>5600</v>
      </c>
      <c r="J157">
        <v>5550</v>
      </c>
      <c r="K157">
        <v>5880</v>
      </c>
      <c r="L157">
        <v>5650</v>
      </c>
      <c r="M157">
        <v>5650</v>
      </c>
      <c r="N157">
        <v>5400</v>
      </c>
      <c r="P157">
        <v>5350</v>
      </c>
    </row>
    <row r="158" spans="1:16">
      <c r="A158" s="26">
        <v>43417</v>
      </c>
      <c r="B158" s="27">
        <f t="shared" si="7"/>
        <v>2018</v>
      </c>
      <c r="C158" s="27">
        <f t="shared" si="8"/>
        <v>11</v>
      </c>
      <c r="D158" s="27">
        <f t="shared" si="9"/>
        <v>46</v>
      </c>
      <c r="F158">
        <v>5600</v>
      </c>
      <c r="G158">
        <v>5500</v>
      </c>
      <c r="J158">
        <v>5550</v>
      </c>
      <c r="L158">
        <v>5400</v>
      </c>
      <c r="N158">
        <v>5400</v>
      </c>
      <c r="P158">
        <v>5350</v>
      </c>
    </row>
    <row r="159" spans="1:16">
      <c r="A159" s="26">
        <v>43418</v>
      </c>
      <c r="B159" s="27">
        <f t="shared" si="7"/>
        <v>2018</v>
      </c>
      <c r="C159" s="27">
        <f t="shared" si="8"/>
        <v>11</v>
      </c>
      <c r="D159" s="27">
        <f t="shared" si="9"/>
        <v>46</v>
      </c>
      <c r="F159">
        <v>4900</v>
      </c>
      <c r="G159">
        <v>5500</v>
      </c>
      <c r="H159">
        <v>5600</v>
      </c>
      <c r="J159">
        <v>5550</v>
      </c>
      <c r="K159">
        <v>5880</v>
      </c>
      <c r="L159">
        <v>5400</v>
      </c>
      <c r="M159">
        <v>5650</v>
      </c>
      <c r="N159">
        <v>5400</v>
      </c>
      <c r="P159">
        <v>5350</v>
      </c>
    </row>
    <row r="160" spans="1:16">
      <c r="A160" s="26">
        <v>43419</v>
      </c>
      <c r="B160" s="27">
        <f t="shared" si="7"/>
        <v>2018</v>
      </c>
      <c r="C160" s="27">
        <f t="shared" si="8"/>
        <v>11</v>
      </c>
      <c r="D160" s="27">
        <f t="shared" si="9"/>
        <v>46</v>
      </c>
      <c r="F160">
        <v>4900</v>
      </c>
      <c r="G160">
        <v>5500</v>
      </c>
      <c r="H160">
        <v>5600</v>
      </c>
      <c r="J160">
        <v>5550</v>
      </c>
      <c r="K160">
        <v>5880</v>
      </c>
      <c r="L160">
        <v>5300</v>
      </c>
      <c r="M160">
        <v>5650</v>
      </c>
      <c r="N160">
        <v>5200</v>
      </c>
      <c r="P160">
        <v>5050</v>
      </c>
    </row>
    <row r="161" spans="1:16">
      <c r="A161" s="26">
        <v>43420</v>
      </c>
      <c r="B161" s="27">
        <f t="shared" si="7"/>
        <v>2018</v>
      </c>
      <c r="C161" s="27">
        <f t="shared" si="8"/>
        <v>11</v>
      </c>
      <c r="D161" s="27">
        <f t="shared" si="9"/>
        <v>46</v>
      </c>
      <c r="J161">
        <v>5550</v>
      </c>
      <c r="L161">
        <v>5300</v>
      </c>
      <c r="N161">
        <v>5200</v>
      </c>
      <c r="P161">
        <v>5050</v>
      </c>
    </row>
    <row r="162" spans="1:16">
      <c r="A162" s="26">
        <v>43423</v>
      </c>
      <c r="B162" s="27">
        <f t="shared" si="7"/>
        <v>2018</v>
      </c>
      <c r="C162" s="27">
        <f t="shared" si="8"/>
        <v>11</v>
      </c>
      <c r="D162" s="27">
        <f t="shared" si="9"/>
        <v>47</v>
      </c>
      <c r="F162">
        <v>4900</v>
      </c>
      <c r="G162">
        <v>5200</v>
      </c>
      <c r="H162">
        <v>5170</v>
      </c>
      <c r="J162">
        <v>5000</v>
      </c>
      <c r="K162">
        <v>5880</v>
      </c>
      <c r="L162">
        <v>5300</v>
      </c>
      <c r="M162">
        <v>5400</v>
      </c>
      <c r="N162">
        <v>5200</v>
      </c>
      <c r="P162">
        <v>5050</v>
      </c>
    </row>
    <row r="163" spans="1:16">
      <c r="A163" s="26">
        <v>43424</v>
      </c>
      <c r="B163" s="27">
        <f t="shared" si="7"/>
        <v>2018</v>
      </c>
      <c r="C163" s="27">
        <f t="shared" si="8"/>
        <v>11</v>
      </c>
      <c r="D163" s="27">
        <f t="shared" si="9"/>
        <v>47</v>
      </c>
      <c r="F163">
        <v>4900</v>
      </c>
      <c r="G163">
        <v>5200</v>
      </c>
      <c r="H163">
        <v>5170</v>
      </c>
      <c r="J163">
        <v>5000</v>
      </c>
      <c r="K163">
        <v>5880</v>
      </c>
      <c r="L163">
        <v>5300</v>
      </c>
      <c r="M163">
        <v>5400</v>
      </c>
      <c r="N163">
        <v>5200</v>
      </c>
      <c r="P163">
        <v>5050</v>
      </c>
    </row>
    <row r="164" spans="1:16">
      <c r="A164" s="26">
        <v>43425</v>
      </c>
      <c r="B164" s="27">
        <f t="shared" si="7"/>
        <v>2018</v>
      </c>
      <c r="C164" s="27">
        <f t="shared" si="8"/>
        <v>11</v>
      </c>
      <c r="D164" s="27">
        <f t="shared" si="9"/>
        <v>47</v>
      </c>
      <c r="F164">
        <v>4900</v>
      </c>
      <c r="G164">
        <v>5200</v>
      </c>
      <c r="H164">
        <v>5170</v>
      </c>
      <c r="J164">
        <v>5000</v>
      </c>
      <c r="K164">
        <v>5880</v>
      </c>
      <c r="L164">
        <v>5300</v>
      </c>
      <c r="M164">
        <v>5400</v>
      </c>
      <c r="N164">
        <v>5200</v>
      </c>
      <c r="P164">
        <v>5050</v>
      </c>
    </row>
    <row r="165" spans="1:16">
      <c r="A165" s="26">
        <v>43426</v>
      </c>
      <c r="B165" s="27">
        <f t="shared" si="7"/>
        <v>2018</v>
      </c>
      <c r="C165" s="27">
        <f t="shared" si="8"/>
        <v>11</v>
      </c>
      <c r="D165" s="27">
        <f t="shared" si="9"/>
        <v>47</v>
      </c>
      <c r="F165">
        <v>4900</v>
      </c>
      <c r="G165">
        <v>5200</v>
      </c>
      <c r="H165">
        <v>5170</v>
      </c>
      <c r="J165">
        <v>5000</v>
      </c>
      <c r="K165">
        <v>5880</v>
      </c>
      <c r="L165">
        <v>5300</v>
      </c>
      <c r="M165">
        <v>5400</v>
      </c>
      <c r="N165">
        <v>5000</v>
      </c>
      <c r="P165">
        <v>5050</v>
      </c>
    </row>
    <row r="166" spans="1:16">
      <c r="A166" s="26">
        <v>43427</v>
      </c>
      <c r="B166" s="27">
        <f t="shared" si="7"/>
        <v>2018</v>
      </c>
      <c r="C166" s="27">
        <f t="shared" si="8"/>
        <v>11</v>
      </c>
      <c r="D166" s="27">
        <f t="shared" si="9"/>
        <v>47</v>
      </c>
      <c r="F166">
        <v>4600</v>
      </c>
      <c r="G166">
        <v>4950</v>
      </c>
      <c r="H166">
        <v>5170</v>
      </c>
      <c r="J166">
        <v>5000</v>
      </c>
      <c r="K166">
        <v>5290</v>
      </c>
      <c r="L166">
        <v>5000</v>
      </c>
      <c r="M166">
        <v>5400</v>
      </c>
      <c r="N166">
        <v>5000</v>
      </c>
      <c r="P166">
        <v>4800</v>
      </c>
    </row>
    <row r="167" spans="1:16">
      <c r="A167" s="26">
        <v>43430</v>
      </c>
      <c r="B167" s="27">
        <f t="shared" si="7"/>
        <v>2018</v>
      </c>
      <c r="C167" s="27">
        <f t="shared" si="8"/>
        <v>11</v>
      </c>
      <c r="D167" s="27">
        <f t="shared" si="9"/>
        <v>48</v>
      </c>
      <c r="F167">
        <v>4350</v>
      </c>
      <c r="G167">
        <v>4950</v>
      </c>
      <c r="H167">
        <v>5170</v>
      </c>
      <c r="J167">
        <v>5000</v>
      </c>
      <c r="L167">
        <v>5000</v>
      </c>
      <c r="M167">
        <v>5400</v>
      </c>
      <c r="N167">
        <v>4900</v>
      </c>
      <c r="P167">
        <v>4600</v>
      </c>
    </row>
    <row r="168" spans="1:16">
      <c r="A168" s="26">
        <v>43431</v>
      </c>
      <c r="B168" s="27">
        <f t="shared" si="7"/>
        <v>2018</v>
      </c>
      <c r="C168" s="27">
        <f t="shared" si="8"/>
        <v>11</v>
      </c>
      <c r="D168" s="27">
        <f t="shared" si="9"/>
        <v>48</v>
      </c>
      <c r="F168">
        <v>4350</v>
      </c>
      <c r="G168">
        <v>4950</v>
      </c>
      <c r="H168">
        <v>5170</v>
      </c>
      <c r="J168">
        <v>5000</v>
      </c>
      <c r="L168">
        <v>5000</v>
      </c>
      <c r="M168">
        <v>5400</v>
      </c>
      <c r="N168">
        <v>4700</v>
      </c>
      <c r="P168">
        <v>4600</v>
      </c>
    </row>
    <row r="169" spans="1:16">
      <c r="A169" s="26">
        <v>43432</v>
      </c>
      <c r="B169" s="27">
        <f t="shared" si="7"/>
        <v>2018</v>
      </c>
      <c r="C169" s="27">
        <f t="shared" si="8"/>
        <v>11</v>
      </c>
      <c r="D169" s="27">
        <f t="shared" si="9"/>
        <v>48</v>
      </c>
      <c r="F169">
        <v>4250</v>
      </c>
      <c r="G169">
        <v>4950</v>
      </c>
      <c r="H169">
        <v>4750</v>
      </c>
      <c r="J169">
        <v>5000</v>
      </c>
      <c r="K169">
        <v>4700</v>
      </c>
      <c r="L169">
        <v>5000</v>
      </c>
      <c r="M169">
        <v>5400</v>
      </c>
      <c r="N169">
        <v>4700</v>
      </c>
      <c r="P169">
        <v>4600</v>
      </c>
    </row>
    <row r="170" spans="1:16">
      <c r="A170" s="26">
        <v>43433</v>
      </c>
      <c r="B170" s="27">
        <f t="shared" si="7"/>
        <v>2018</v>
      </c>
      <c r="C170" s="27">
        <f t="shared" si="8"/>
        <v>11</v>
      </c>
      <c r="D170" s="27">
        <f t="shared" si="9"/>
        <v>48</v>
      </c>
      <c r="F170">
        <v>4250</v>
      </c>
      <c r="G170">
        <v>4950</v>
      </c>
      <c r="H170">
        <v>4750</v>
      </c>
      <c r="J170">
        <v>4600</v>
      </c>
      <c r="K170">
        <v>4700</v>
      </c>
      <c r="L170">
        <v>4600</v>
      </c>
      <c r="M170">
        <v>5400</v>
      </c>
      <c r="N170">
        <v>4700</v>
      </c>
      <c r="P170">
        <v>4550</v>
      </c>
    </row>
    <row r="171" spans="1:16">
      <c r="A171" s="26">
        <v>43434</v>
      </c>
      <c r="B171" s="27">
        <f t="shared" si="7"/>
        <v>2018</v>
      </c>
      <c r="C171" s="27">
        <f t="shared" si="8"/>
        <v>11</v>
      </c>
      <c r="D171" s="27">
        <f t="shared" si="9"/>
        <v>48</v>
      </c>
      <c r="J171">
        <v>4600</v>
      </c>
      <c r="L171">
        <v>4600</v>
      </c>
      <c r="N171">
        <v>4600</v>
      </c>
      <c r="P171">
        <v>4550</v>
      </c>
    </row>
    <row r="172" spans="1:16">
      <c r="A172" s="26">
        <v>43437</v>
      </c>
      <c r="B172" s="27">
        <f t="shared" si="7"/>
        <v>2018</v>
      </c>
      <c r="C172" s="27">
        <f t="shared" si="8"/>
        <v>12</v>
      </c>
      <c r="D172" s="27">
        <f t="shared" si="9"/>
        <v>49</v>
      </c>
      <c r="F172">
        <v>4250</v>
      </c>
      <c r="G172">
        <v>4650</v>
      </c>
      <c r="H172">
        <v>4530</v>
      </c>
      <c r="J172">
        <v>4600</v>
      </c>
      <c r="K172">
        <v>4700</v>
      </c>
      <c r="L172">
        <v>4600</v>
      </c>
      <c r="M172">
        <v>5400</v>
      </c>
      <c r="N172">
        <v>4600</v>
      </c>
      <c r="P172">
        <v>4550</v>
      </c>
    </row>
    <row r="173" spans="1:16">
      <c r="A173" s="26">
        <v>43438</v>
      </c>
      <c r="B173" s="27">
        <f t="shared" si="7"/>
        <v>2018</v>
      </c>
      <c r="C173" s="27">
        <f t="shared" si="8"/>
        <v>12</v>
      </c>
      <c r="D173" s="27">
        <f t="shared" si="9"/>
        <v>49</v>
      </c>
      <c r="F173">
        <v>4250</v>
      </c>
      <c r="G173">
        <v>4650</v>
      </c>
      <c r="H173">
        <v>4530</v>
      </c>
      <c r="J173">
        <v>4500</v>
      </c>
      <c r="K173">
        <v>4700</v>
      </c>
      <c r="L173">
        <v>4600</v>
      </c>
      <c r="M173">
        <v>5400</v>
      </c>
      <c r="N173">
        <v>4600</v>
      </c>
      <c r="P173">
        <v>4500</v>
      </c>
    </row>
    <row r="174" spans="1:16">
      <c r="A174" s="26">
        <v>43439</v>
      </c>
      <c r="B174" s="27">
        <f t="shared" si="7"/>
        <v>2018</v>
      </c>
      <c r="C174" s="27">
        <f t="shared" si="8"/>
        <v>12</v>
      </c>
      <c r="D174" s="27">
        <f t="shared" si="9"/>
        <v>49</v>
      </c>
      <c r="F174">
        <v>4400</v>
      </c>
      <c r="G174">
        <v>4500</v>
      </c>
      <c r="H174">
        <v>4530</v>
      </c>
      <c r="J174">
        <v>4500</v>
      </c>
      <c r="K174">
        <v>4700</v>
      </c>
      <c r="L174">
        <v>4600</v>
      </c>
      <c r="M174">
        <v>4650</v>
      </c>
      <c r="N174">
        <v>4600</v>
      </c>
      <c r="P174">
        <v>4500</v>
      </c>
    </row>
    <row r="175" spans="1:16">
      <c r="A175" s="26">
        <v>43440</v>
      </c>
      <c r="B175" s="27">
        <f t="shared" si="7"/>
        <v>2018</v>
      </c>
      <c r="C175" s="27">
        <f t="shared" si="8"/>
        <v>12</v>
      </c>
      <c r="D175" s="27">
        <f t="shared" si="9"/>
        <v>49</v>
      </c>
      <c r="F175">
        <v>4400</v>
      </c>
      <c r="G175">
        <v>4500</v>
      </c>
      <c r="H175">
        <v>4530</v>
      </c>
      <c r="J175">
        <v>4500</v>
      </c>
      <c r="K175">
        <v>4700</v>
      </c>
      <c r="L175">
        <v>4600</v>
      </c>
      <c r="M175">
        <v>4650</v>
      </c>
      <c r="N175">
        <v>4600</v>
      </c>
      <c r="P175">
        <v>4500</v>
      </c>
    </row>
    <row r="176" spans="1:16">
      <c r="A176" s="26">
        <v>43441</v>
      </c>
      <c r="B176" s="27">
        <f t="shared" si="7"/>
        <v>2018</v>
      </c>
      <c r="C176" s="27">
        <f t="shared" si="8"/>
        <v>12</v>
      </c>
      <c r="D176" s="27">
        <f t="shared" si="9"/>
        <v>49</v>
      </c>
      <c r="F176">
        <v>4450</v>
      </c>
      <c r="G176">
        <v>4550</v>
      </c>
      <c r="H176">
        <v>4530</v>
      </c>
      <c r="J176">
        <v>4500</v>
      </c>
      <c r="K176">
        <v>4700</v>
      </c>
      <c r="L176">
        <v>4600</v>
      </c>
      <c r="M176">
        <v>4700</v>
      </c>
      <c r="N176">
        <v>4600</v>
      </c>
      <c r="P176">
        <v>4500</v>
      </c>
    </row>
    <row r="177" spans="1:16">
      <c r="A177" s="26">
        <v>43444</v>
      </c>
      <c r="B177" s="27">
        <f t="shared" si="7"/>
        <v>2018</v>
      </c>
      <c r="C177" s="27">
        <f t="shared" si="8"/>
        <v>12</v>
      </c>
      <c r="D177" s="27">
        <f t="shared" si="9"/>
        <v>50</v>
      </c>
      <c r="F177">
        <v>4450</v>
      </c>
      <c r="G177">
        <v>4550</v>
      </c>
      <c r="H177">
        <v>4530</v>
      </c>
      <c r="J177">
        <v>4500</v>
      </c>
      <c r="K177">
        <v>4700</v>
      </c>
      <c r="L177">
        <v>4600</v>
      </c>
      <c r="M177">
        <v>4550</v>
      </c>
      <c r="N177">
        <v>4600</v>
      </c>
      <c r="P177">
        <v>4500</v>
      </c>
    </row>
    <row r="178" spans="1:16">
      <c r="A178" s="26">
        <v>43445</v>
      </c>
      <c r="B178" s="27">
        <f t="shared" si="7"/>
        <v>2018</v>
      </c>
      <c r="C178" s="27">
        <f t="shared" si="8"/>
        <v>12</v>
      </c>
      <c r="D178" s="27">
        <f t="shared" si="9"/>
        <v>50</v>
      </c>
      <c r="F178">
        <v>4450</v>
      </c>
      <c r="G178">
        <v>4550</v>
      </c>
      <c r="H178">
        <v>4530</v>
      </c>
      <c r="J178">
        <v>4500</v>
      </c>
      <c r="K178">
        <v>4700</v>
      </c>
      <c r="L178">
        <v>4600</v>
      </c>
      <c r="M178">
        <v>4550</v>
      </c>
      <c r="N178">
        <v>4600</v>
      </c>
      <c r="P178">
        <v>4500</v>
      </c>
    </row>
    <row r="179" spans="1:16">
      <c r="A179" s="26">
        <v>43446</v>
      </c>
      <c r="B179" s="27">
        <f t="shared" si="7"/>
        <v>2018</v>
      </c>
      <c r="C179" s="27">
        <f t="shared" si="8"/>
        <v>12</v>
      </c>
      <c r="D179" s="27">
        <f t="shared" si="9"/>
        <v>50</v>
      </c>
      <c r="F179">
        <v>4450</v>
      </c>
      <c r="G179">
        <v>4750</v>
      </c>
      <c r="H179">
        <v>4650</v>
      </c>
      <c r="J179">
        <v>4500</v>
      </c>
      <c r="K179">
        <v>4700</v>
      </c>
      <c r="L179">
        <v>4600</v>
      </c>
      <c r="M179">
        <v>4550</v>
      </c>
      <c r="N179">
        <v>4600</v>
      </c>
      <c r="P179">
        <v>4500</v>
      </c>
    </row>
    <row r="180" spans="1:16">
      <c r="A180" s="26">
        <v>43447</v>
      </c>
      <c r="B180" s="27">
        <f t="shared" si="7"/>
        <v>2018</v>
      </c>
      <c r="C180" s="27">
        <f t="shared" si="8"/>
        <v>12</v>
      </c>
      <c r="D180" s="27">
        <f t="shared" si="9"/>
        <v>50</v>
      </c>
      <c r="F180">
        <v>4450</v>
      </c>
      <c r="G180">
        <v>4750</v>
      </c>
      <c r="H180">
        <v>4650</v>
      </c>
      <c r="J180">
        <v>4500</v>
      </c>
      <c r="K180">
        <v>4700</v>
      </c>
      <c r="L180">
        <v>4600</v>
      </c>
      <c r="M180">
        <v>4550</v>
      </c>
      <c r="N180">
        <v>4600</v>
      </c>
      <c r="P180">
        <v>4500</v>
      </c>
    </row>
    <row r="181" spans="1:16">
      <c r="A181" s="26">
        <v>43448</v>
      </c>
      <c r="B181" s="27">
        <f t="shared" si="7"/>
        <v>2018</v>
      </c>
      <c r="C181" s="27">
        <f t="shared" si="8"/>
        <v>12</v>
      </c>
      <c r="D181" s="27">
        <f t="shared" si="9"/>
        <v>50</v>
      </c>
      <c r="F181">
        <v>4450</v>
      </c>
      <c r="G181">
        <v>4750</v>
      </c>
      <c r="H181">
        <v>4650</v>
      </c>
      <c r="J181">
        <v>4500</v>
      </c>
      <c r="K181">
        <v>4700</v>
      </c>
      <c r="L181">
        <v>4600</v>
      </c>
      <c r="M181">
        <v>4550</v>
      </c>
      <c r="N181">
        <v>4600</v>
      </c>
      <c r="P181">
        <v>4500</v>
      </c>
    </row>
    <row r="182" spans="1:16">
      <c r="A182" s="26">
        <v>43451</v>
      </c>
      <c r="B182" s="27">
        <f t="shared" si="7"/>
        <v>2018</v>
      </c>
      <c r="C182" s="27">
        <f t="shared" si="8"/>
        <v>12</v>
      </c>
      <c r="D182" s="27">
        <f t="shared" si="9"/>
        <v>51</v>
      </c>
      <c r="J182">
        <v>4500</v>
      </c>
      <c r="L182">
        <v>4600</v>
      </c>
      <c r="N182">
        <v>4600</v>
      </c>
      <c r="P182">
        <v>4600</v>
      </c>
    </row>
    <row r="183" spans="1:16">
      <c r="A183" s="26">
        <v>43452</v>
      </c>
      <c r="B183" s="27">
        <f t="shared" si="7"/>
        <v>2018</v>
      </c>
      <c r="C183" s="27">
        <f t="shared" si="8"/>
        <v>12</v>
      </c>
      <c r="D183" s="27">
        <f t="shared" si="9"/>
        <v>51</v>
      </c>
      <c r="F183">
        <v>4450</v>
      </c>
      <c r="G183">
        <v>4750</v>
      </c>
      <c r="H183">
        <v>4700</v>
      </c>
      <c r="J183">
        <v>4500</v>
      </c>
      <c r="K183">
        <v>4700</v>
      </c>
      <c r="L183">
        <v>4600</v>
      </c>
      <c r="M183">
        <v>4700</v>
      </c>
      <c r="N183">
        <v>4600</v>
      </c>
      <c r="P183">
        <v>4600</v>
      </c>
    </row>
    <row r="184" spans="1:16">
      <c r="A184" s="26">
        <v>43453</v>
      </c>
      <c r="B184" s="27">
        <f t="shared" si="7"/>
        <v>2018</v>
      </c>
      <c r="C184" s="27">
        <f t="shared" si="8"/>
        <v>12</v>
      </c>
      <c r="D184" s="27">
        <f t="shared" si="9"/>
        <v>51</v>
      </c>
      <c r="J184">
        <v>4500</v>
      </c>
      <c r="L184">
        <v>4600</v>
      </c>
      <c r="N184">
        <v>4600</v>
      </c>
      <c r="P184">
        <v>4600</v>
      </c>
    </row>
    <row r="185" spans="1:16">
      <c r="A185" s="26">
        <v>43454</v>
      </c>
      <c r="B185" s="27">
        <f t="shared" si="7"/>
        <v>2018</v>
      </c>
      <c r="C185" s="27">
        <f t="shared" si="8"/>
        <v>12</v>
      </c>
      <c r="D185" s="27">
        <f t="shared" si="9"/>
        <v>51</v>
      </c>
      <c r="F185">
        <v>4450</v>
      </c>
      <c r="G185">
        <v>4800</v>
      </c>
      <c r="H185">
        <v>4700</v>
      </c>
      <c r="J185">
        <v>4500</v>
      </c>
      <c r="K185">
        <v>4700</v>
      </c>
      <c r="L185">
        <v>4600</v>
      </c>
      <c r="M185">
        <v>4700</v>
      </c>
      <c r="N185">
        <v>4600</v>
      </c>
      <c r="P185">
        <v>4600</v>
      </c>
    </row>
    <row r="186" spans="1:16">
      <c r="A186" s="26">
        <v>43455</v>
      </c>
      <c r="B186" s="27">
        <f t="shared" si="7"/>
        <v>2018</v>
      </c>
      <c r="C186" s="27">
        <f t="shared" si="8"/>
        <v>12</v>
      </c>
      <c r="D186" s="27">
        <f t="shared" si="9"/>
        <v>51</v>
      </c>
      <c r="J186">
        <v>4500</v>
      </c>
      <c r="L186">
        <v>4600</v>
      </c>
      <c r="N186">
        <v>4600</v>
      </c>
      <c r="P186">
        <v>4600</v>
      </c>
    </row>
    <row r="187" spans="1:16">
      <c r="A187" s="26">
        <v>43458</v>
      </c>
      <c r="B187" s="27">
        <f t="shared" si="7"/>
        <v>2018</v>
      </c>
      <c r="C187" s="27">
        <f t="shared" si="8"/>
        <v>12</v>
      </c>
      <c r="D187" s="27">
        <f t="shared" si="9"/>
        <v>52</v>
      </c>
      <c r="F187">
        <v>4450</v>
      </c>
      <c r="G187">
        <v>4800</v>
      </c>
      <c r="H187">
        <v>4700</v>
      </c>
      <c r="K187">
        <v>4700</v>
      </c>
      <c r="M187">
        <v>4700</v>
      </c>
    </row>
    <row r="188" spans="1:16">
      <c r="A188" s="26">
        <v>43459</v>
      </c>
      <c r="B188" s="27">
        <f t="shared" si="7"/>
        <v>2018</v>
      </c>
      <c r="C188" s="27">
        <f t="shared" si="8"/>
        <v>12</v>
      </c>
      <c r="D188" s="27">
        <f t="shared" si="9"/>
        <v>52</v>
      </c>
      <c r="F188">
        <v>4450</v>
      </c>
      <c r="G188">
        <v>4800</v>
      </c>
      <c r="H188">
        <v>4700</v>
      </c>
      <c r="J188">
        <v>4600</v>
      </c>
      <c r="K188">
        <v>4700</v>
      </c>
      <c r="L188">
        <v>4500</v>
      </c>
      <c r="M188">
        <v>4700</v>
      </c>
      <c r="N188">
        <v>4600</v>
      </c>
      <c r="P188">
        <v>4600</v>
      </c>
    </row>
    <row r="189" spans="1:16">
      <c r="A189" s="26">
        <v>43460</v>
      </c>
      <c r="B189" s="27">
        <f t="shared" si="7"/>
        <v>2018</v>
      </c>
      <c r="C189" s="27">
        <f t="shared" si="8"/>
        <v>12</v>
      </c>
      <c r="D189" s="27">
        <f t="shared" si="9"/>
        <v>52</v>
      </c>
      <c r="F189">
        <v>4450</v>
      </c>
      <c r="G189">
        <v>4800</v>
      </c>
      <c r="H189">
        <v>4700</v>
      </c>
      <c r="J189">
        <v>4600</v>
      </c>
      <c r="K189">
        <v>4700</v>
      </c>
      <c r="L189">
        <v>4500</v>
      </c>
      <c r="M189">
        <v>4700</v>
      </c>
      <c r="N189">
        <v>4600</v>
      </c>
      <c r="P189">
        <v>4600</v>
      </c>
    </row>
    <row r="190" spans="1:16">
      <c r="A190" s="26">
        <v>43461</v>
      </c>
      <c r="B190" s="27">
        <f t="shared" si="7"/>
        <v>2018</v>
      </c>
      <c r="C190" s="27">
        <f t="shared" si="8"/>
        <v>12</v>
      </c>
      <c r="D190" s="27">
        <f t="shared" si="9"/>
        <v>52</v>
      </c>
      <c r="F190">
        <v>4450</v>
      </c>
      <c r="G190">
        <v>4800</v>
      </c>
      <c r="H190">
        <v>4700</v>
      </c>
      <c r="J190">
        <v>4600</v>
      </c>
      <c r="K190">
        <v>4700</v>
      </c>
      <c r="L190">
        <v>4500</v>
      </c>
      <c r="M190">
        <v>4700</v>
      </c>
      <c r="N190">
        <v>4600</v>
      </c>
      <c r="P190">
        <v>4600</v>
      </c>
    </row>
    <row r="191" spans="1:16">
      <c r="A191" s="26">
        <v>43462</v>
      </c>
      <c r="B191" s="27">
        <f t="shared" si="7"/>
        <v>2018</v>
      </c>
      <c r="C191" s="27">
        <f t="shared" si="8"/>
        <v>12</v>
      </c>
      <c r="D191" s="27">
        <f t="shared" si="9"/>
        <v>52</v>
      </c>
      <c r="J191">
        <v>4600</v>
      </c>
      <c r="L191">
        <v>4500</v>
      </c>
      <c r="N191">
        <v>4600</v>
      </c>
      <c r="P191">
        <v>4600</v>
      </c>
    </row>
    <row r="192" spans="1:16">
      <c r="A192" s="26">
        <v>43463</v>
      </c>
      <c r="B192" s="27">
        <f t="shared" si="7"/>
        <v>2018</v>
      </c>
      <c r="C192" s="27">
        <f t="shared" si="8"/>
        <v>12</v>
      </c>
      <c r="D192" s="27">
        <f t="shared" si="9"/>
        <v>52</v>
      </c>
      <c r="F192">
        <v>4450</v>
      </c>
      <c r="G192">
        <v>4750</v>
      </c>
      <c r="H192">
        <v>4700</v>
      </c>
      <c r="J192">
        <v>4600</v>
      </c>
      <c r="K192">
        <v>4700</v>
      </c>
      <c r="L192">
        <v>4500</v>
      </c>
      <c r="M192">
        <v>4700</v>
      </c>
      <c r="N192">
        <v>4600</v>
      </c>
      <c r="P192">
        <v>4600</v>
      </c>
    </row>
    <row r="193" spans="1:16">
      <c r="A193" s="26">
        <v>43467</v>
      </c>
      <c r="B193" s="27">
        <f t="shared" si="7"/>
        <v>2019</v>
      </c>
      <c r="C193" s="27">
        <f t="shared" si="8"/>
        <v>1</v>
      </c>
      <c r="D193" s="27">
        <f t="shared" si="9"/>
        <v>1</v>
      </c>
      <c r="F193">
        <v>4450</v>
      </c>
      <c r="G193">
        <v>4750</v>
      </c>
      <c r="H193">
        <v>4700</v>
      </c>
      <c r="J193">
        <v>4550</v>
      </c>
      <c r="K193">
        <v>4700</v>
      </c>
      <c r="L193">
        <v>4550</v>
      </c>
      <c r="M193">
        <v>4700</v>
      </c>
      <c r="N193">
        <v>4625</v>
      </c>
      <c r="P193">
        <v>4640</v>
      </c>
    </row>
    <row r="194" spans="1:16">
      <c r="A194" s="26">
        <v>43468</v>
      </c>
      <c r="B194" s="27">
        <f t="shared" ref="B194:B257" si="10">YEAR(A194)</f>
        <v>2019</v>
      </c>
      <c r="C194" s="27">
        <f t="shared" ref="C194:C257" si="11">MONTH(A194)</f>
        <v>1</v>
      </c>
      <c r="D194" s="27">
        <f t="shared" ref="D194:D257" si="12">WEEKNUM(A194)</f>
        <v>1</v>
      </c>
      <c r="F194">
        <v>4450</v>
      </c>
      <c r="G194">
        <v>4750</v>
      </c>
      <c r="H194">
        <v>4700</v>
      </c>
      <c r="J194">
        <v>4550</v>
      </c>
      <c r="K194">
        <v>4700</v>
      </c>
      <c r="L194">
        <v>4500</v>
      </c>
      <c r="M194">
        <v>4700</v>
      </c>
      <c r="N194">
        <v>4625</v>
      </c>
      <c r="P194">
        <v>4590</v>
      </c>
    </row>
    <row r="195" spans="1:16">
      <c r="A195" s="26">
        <v>43469</v>
      </c>
      <c r="B195" s="27">
        <f t="shared" si="10"/>
        <v>2019</v>
      </c>
      <c r="C195" s="27">
        <f t="shared" si="11"/>
        <v>1</v>
      </c>
      <c r="D195" s="27">
        <f t="shared" si="12"/>
        <v>1</v>
      </c>
      <c r="F195">
        <v>4450</v>
      </c>
      <c r="G195">
        <v>4550</v>
      </c>
      <c r="H195">
        <v>4700</v>
      </c>
      <c r="J195">
        <v>4600</v>
      </c>
      <c r="K195">
        <v>4600</v>
      </c>
      <c r="L195">
        <v>4500</v>
      </c>
      <c r="M195">
        <v>4700</v>
      </c>
      <c r="N195">
        <v>4600</v>
      </c>
      <c r="P195">
        <v>4500</v>
      </c>
    </row>
    <row r="196" spans="1:16">
      <c r="A196" s="26">
        <v>43471</v>
      </c>
      <c r="B196" s="27">
        <f t="shared" si="10"/>
        <v>2019</v>
      </c>
      <c r="C196" s="27">
        <f t="shared" si="11"/>
        <v>1</v>
      </c>
      <c r="D196" s="27">
        <f t="shared" si="12"/>
        <v>2</v>
      </c>
      <c r="J196">
        <v>4500</v>
      </c>
      <c r="L196">
        <v>4600</v>
      </c>
      <c r="N196">
        <v>4650</v>
      </c>
      <c r="P196">
        <v>4680</v>
      </c>
    </row>
    <row r="197" spans="1:16">
      <c r="A197" s="26">
        <v>43472</v>
      </c>
      <c r="B197" s="27">
        <f t="shared" si="10"/>
        <v>2019</v>
      </c>
      <c r="C197" s="27">
        <f t="shared" si="11"/>
        <v>1</v>
      </c>
      <c r="D197" s="27">
        <f t="shared" si="12"/>
        <v>2</v>
      </c>
      <c r="J197">
        <v>4550</v>
      </c>
      <c r="L197">
        <v>4550</v>
      </c>
      <c r="N197">
        <v>4625</v>
      </c>
      <c r="P197">
        <v>4590</v>
      </c>
    </row>
    <row r="198" spans="1:16">
      <c r="A198" s="26">
        <v>43473</v>
      </c>
      <c r="B198" s="27">
        <f t="shared" si="10"/>
        <v>2019</v>
      </c>
      <c r="C198" s="27">
        <f t="shared" si="11"/>
        <v>1</v>
      </c>
      <c r="D198" s="27">
        <f t="shared" si="12"/>
        <v>2</v>
      </c>
      <c r="F198">
        <v>4450</v>
      </c>
      <c r="J198">
        <v>4750</v>
      </c>
      <c r="L198">
        <v>4700</v>
      </c>
      <c r="N198">
        <v>4775</v>
      </c>
      <c r="P198">
        <v>4740</v>
      </c>
    </row>
    <row r="199" spans="1:16">
      <c r="A199" s="26">
        <v>43474</v>
      </c>
      <c r="B199" s="27">
        <f t="shared" si="10"/>
        <v>2019</v>
      </c>
      <c r="C199" s="27">
        <f t="shared" si="11"/>
        <v>1</v>
      </c>
      <c r="D199" s="27">
        <f t="shared" si="12"/>
        <v>2</v>
      </c>
      <c r="F199">
        <v>4450</v>
      </c>
      <c r="G199">
        <v>4550</v>
      </c>
      <c r="H199">
        <v>4700</v>
      </c>
      <c r="J199">
        <v>4750</v>
      </c>
      <c r="K199">
        <v>4600</v>
      </c>
      <c r="L199">
        <v>4700</v>
      </c>
      <c r="M199">
        <v>4700</v>
      </c>
      <c r="N199">
        <v>4775</v>
      </c>
      <c r="P199">
        <v>4740</v>
      </c>
    </row>
    <row r="200" spans="1:16">
      <c r="A200" s="26">
        <v>43475</v>
      </c>
      <c r="B200" s="27">
        <f t="shared" si="10"/>
        <v>2019</v>
      </c>
      <c r="C200" s="27">
        <f t="shared" si="11"/>
        <v>1</v>
      </c>
      <c r="D200" s="27">
        <f t="shared" si="12"/>
        <v>2</v>
      </c>
      <c r="F200">
        <v>4450</v>
      </c>
      <c r="G200">
        <v>4550</v>
      </c>
      <c r="H200">
        <v>4700</v>
      </c>
      <c r="J200">
        <v>4600</v>
      </c>
      <c r="K200">
        <v>4700</v>
      </c>
      <c r="L200">
        <v>4500</v>
      </c>
      <c r="M200">
        <v>4550</v>
      </c>
      <c r="N200">
        <v>4600</v>
      </c>
      <c r="P200">
        <v>4500</v>
      </c>
    </row>
    <row r="201" spans="1:16">
      <c r="A201" s="26">
        <v>43476</v>
      </c>
      <c r="B201" s="27">
        <f t="shared" si="10"/>
        <v>2019</v>
      </c>
      <c r="C201" s="27">
        <f t="shared" si="11"/>
        <v>1</v>
      </c>
      <c r="D201" s="27">
        <f t="shared" si="12"/>
        <v>2</v>
      </c>
      <c r="F201">
        <v>4450</v>
      </c>
      <c r="G201">
        <v>4650</v>
      </c>
      <c r="H201">
        <v>4750</v>
      </c>
      <c r="J201">
        <v>4600</v>
      </c>
      <c r="K201">
        <v>4700</v>
      </c>
      <c r="L201">
        <v>4500</v>
      </c>
      <c r="M201">
        <v>4600</v>
      </c>
      <c r="N201">
        <v>4600</v>
      </c>
      <c r="P201">
        <v>4500</v>
      </c>
    </row>
    <row r="202" spans="1:16">
      <c r="A202" s="26">
        <v>43478</v>
      </c>
      <c r="B202" s="27">
        <f t="shared" si="10"/>
        <v>2019</v>
      </c>
      <c r="C202" s="27">
        <f t="shared" si="11"/>
        <v>1</v>
      </c>
      <c r="D202" s="27">
        <f t="shared" si="12"/>
        <v>3</v>
      </c>
      <c r="J202">
        <v>4900</v>
      </c>
      <c r="L202">
        <v>4900</v>
      </c>
      <c r="N202">
        <v>4950</v>
      </c>
      <c r="P202">
        <v>4980</v>
      </c>
    </row>
    <row r="203" spans="1:16">
      <c r="A203" s="26">
        <v>43479</v>
      </c>
      <c r="B203" s="27">
        <f t="shared" si="10"/>
        <v>2019</v>
      </c>
      <c r="C203" s="27">
        <f t="shared" si="11"/>
        <v>1</v>
      </c>
      <c r="D203" s="27">
        <f t="shared" si="12"/>
        <v>3</v>
      </c>
      <c r="F203">
        <v>4450</v>
      </c>
      <c r="G203">
        <v>4750</v>
      </c>
      <c r="H203">
        <v>4750</v>
      </c>
      <c r="J203">
        <v>4750</v>
      </c>
      <c r="K203">
        <v>4700</v>
      </c>
      <c r="L203">
        <v>4700</v>
      </c>
      <c r="M203">
        <v>4600</v>
      </c>
      <c r="N203">
        <v>4775</v>
      </c>
      <c r="P203">
        <v>4740</v>
      </c>
    </row>
    <row r="204" spans="1:16">
      <c r="A204" s="26">
        <v>43480</v>
      </c>
      <c r="B204" s="27">
        <f t="shared" si="10"/>
        <v>2019</v>
      </c>
      <c r="C204" s="27">
        <f t="shared" si="11"/>
        <v>1</v>
      </c>
      <c r="D204" s="27">
        <f t="shared" si="12"/>
        <v>3</v>
      </c>
      <c r="F204">
        <v>4450</v>
      </c>
      <c r="G204">
        <v>4750</v>
      </c>
      <c r="H204">
        <v>4750</v>
      </c>
      <c r="J204">
        <v>4750</v>
      </c>
      <c r="K204">
        <v>4700</v>
      </c>
      <c r="L204">
        <v>4700</v>
      </c>
      <c r="M204">
        <v>4600</v>
      </c>
      <c r="N204">
        <v>4775</v>
      </c>
      <c r="P204">
        <v>4740</v>
      </c>
    </row>
    <row r="205" spans="1:16">
      <c r="A205" s="26">
        <v>43481</v>
      </c>
      <c r="B205" s="27">
        <f t="shared" si="10"/>
        <v>2019</v>
      </c>
      <c r="C205" s="27">
        <f t="shared" si="11"/>
        <v>1</v>
      </c>
      <c r="D205" s="27">
        <f t="shared" si="12"/>
        <v>3</v>
      </c>
      <c r="J205">
        <v>4900</v>
      </c>
      <c r="L205">
        <v>5100</v>
      </c>
      <c r="N205">
        <v>4950</v>
      </c>
      <c r="P205">
        <v>4980</v>
      </c>
    </row>
    <row r="206" spans="1:16">
      <c r="A206" s="26">
        <v>43482</v>
      </c>
      <c r="B206" s="27">
        <f t="shared" si="10"/>
        <v>2019</v>
      </c>
      <c r="C206" s="27">
        <f t="shared" si="11"/>
        <v>1</v>
      </c>
      <c r="D206" s="27">
        <f t="shared" si="12"/>
        <v>3</v>
      </c>
      <c r="F206">
        <v>4450</v>
      </c>
      <c r="G206">
        <v>4750</v>
      </c>
      <c r="H206">
        <v>4750</v>
      </c>
      <c r="J206">
        <v>4750</v>
      </c>
      <c r="K206">
        <v>4700</v>
      </c>
      <c r="L206">
        <v>4800</v>
      </c>
      <c r="M206">
        <v>4600</v>
      </c>
      <c r="N206">
        <v>4775</v>
      </c>
      <c r="P206">
        <v>4740</v>
      </c>
    </row>
    <row r="207" spans="1:16">
      <c r="A207" s="26">
        <v>43483</v>
      </c>
      <c r="B207" s="27">
        <f t="shared" si="10"/>
        <v>2019</v>
      </c>
      <c r="C207" s="27">
        <f t="shared" si="11"/>
        <v>1</v>
      </c>
      <c r="D207" s="27">
        <f t="shared" si="12"/>
        <v>3</v>
      </c>
      <c r="F207">
        <v>4450</v>
      </c>
      <c r="G207">
        <v>4750</v>
      </c>
      <c r="H207">
        <v>4750</v>
      </c>
      <c r="J207">
        <v>4600</v>
      </c>
      <c r="K207">
        <v>4700</v>
      </c>
      <c r="L207">
        <v>4500</v>
      </c>
      <c r="M207">
        <v>4700</v>
      </c>
      <c r="N207">
        <v>4600</v>
      </c>
      <c r="P207">
        <v>4500</v>
      </c>
    </row>
    <row r="208" spans="1:16">
      <c r="A208" s="26">
        <v>43484</v>
      </c>
      <c r="B208" s="27">
        <f t="shared" si="10"/>
        <v>2019</v>
      </c>
      <c r="C208" s="27">
        <f t="shared" si="11"/>
        <v>1</v>
      </c>
      <c r="D208" s="27">
        <f t="shared" si="12"/>
        <v>3</v>
      </c>
      <c r="L208">
        <v>5100</v>
      </c>
      <c r="N208">
        <v>4950</v>
      </c>
      <c r="P208">
        <v>4980</v>
      </c>
    </row>
    <row r="209" spans="1:16">
      <c r="A209" s="26">
        <v>43485</v>
      </c>
      <c r="B209" s="27">
        <f t="shared" si="10"/>
        <v>2019</v>
      </c>
      <c r="C209" s="27">
        <f t="shared" si="11"/>
        <v>1</v>
      </c>
      <c r="D209" s="27">
        <f t="shared" si="12"/>
        <v>4</v>
      </c>
      <c r="J209">
        <v>4900</v>
      </c>
      <c r="L209">
        <v>5100</v>
      </c>
      <c r="N209">
        <v>4950</v>
      </c>
      <c r="P209">
        <v>4980</v>
      </c>
    </row>
    <row r="210" spans="1:16">
      <c r="A210" s="26">
        <v>43486</v>
      </c>
      <c r="B210" s="27">
        <f t="shared" si="10"/>
        <v>2019</v>
      </c>
      <c r="C210" s="27">
        <f t="shared" si="11"/>
        <v>1</v>
      </c>
      <c r="D210" s="27">
        <f t="shared" si="12"/>
        <v>4</v>
      </c>
      <c r="F210">
        <v>4450</v>
      </c>
      <c r="G210">
        <v>4750</v>
      </c>
      <c r="H210">
        <v>4750</v>
      </c>
      <c r="J210">
        <v>4600</v>
      </c>
      <c r="K210">
        <v>4700</v>
      </c>
      <c r="L210">
        <v>4500</v>
      </c>
      <c r="M210">
        <v>4700</v>
      </c>
      <c r="N210">
        <v>4600</v>
      </c>
      <c r="P210">
        <v>4740</v>
      </c>
    </row>
    <row r="211" spans="1:16">
      <c r="A211" s="26">
        <v>43487</v>
      </c>
      <c r="B211" s="27">
        <f t="shared" si="10"/>
        <v>2019</v>
      </c>
      <c r="C211" s="27">
        <f t="shared" si="11"/>
        <v>1</v>
      </c>
      <c r="D211" s="27">
        <f t="shared" si="12"/>
        <v>4</v>
      </c>
      <c r="F211">
        <v>4450</v>
      </c>
      <c r="G211">
        <v>4750</v>
      </c>
      <c r="H211">
        <v>4750</v>
      </c>
      <c r="J211">
        <v>4600</v>
      </c>
      <c r="K211">
        <v>4700</v>
      </c>
      <c r="L211">
        <v>4500</v>
      </c>
      <c r="M211">
        <v>4750</v>
      </c>
      <c r="N211">
        <v>4600</v>
      </c>
      <c r="P211">
        <v>4500</v>
      </c>
    </row>
    <row r="212" spans="1:16">
      <c r="A212" s="26">
        <v>43488</v>
      </c>
      <c r="B212" s="27">
        <f t="shared" si="10"/>
        <v>2019</v>
      </c>
      <c r="C212" s="27">
        <f t="shared" si="11"/>
        <v>1</v>
      </c>
      <c r="D212" s="27">
        <f t="shared" si="12"/>
        <v>4</v>
      </c>
      <c r="F212">
        <v>4450</v>
      </c>
      <c r="G212">
        <v>4750</v>
      </c>
      <c r="H212">
        <v>4750</v>
      </c>
      <c r="J212">
        <v>4600</v>
      </c>
      <c r="K212">
        <v>4700</v>
      </c>
      <c r="L212">
        <v>4500</v>
      </c>
      <c r="M212">
        <v>4750</v>
      </c>
      <c r="N212">
        <v>4600</v>
      </c>
      <c r="P212">
        <v>4500</v>
      </c>
    </row>
    <row r="213" spans="1:16">
      <c r="A213" s="26">
        <v>43489</v>
      </c>
      <c r="B213" s="27">
        <f t="shared" si="10"/>
        <v>2019</v>
      </c>
      <c r="C213" s="27">
        <f t="shared" si="11"/>
        <v>1</v>
      </c>
      <c r="D213" s="27">
        <f t="shared" si="12"/>
        <v>4</v>
      </c>
      <c r="F213">
        <v>4450</v>
      </c>
      <c r="G213">
        <v>4750</v>
      </c>
      <c r="H213">
        <v>4750</v>
      </c>
      <c r="J213">
        <v>4600</v>
      </c>
      <c r="K213">
        <v>4700</v>
      </c>
      <c r="L213">
        <v>4500</v>
      </c>
      <c r="M213">
        <v>4750</v>
      </c>
      <c r="N213">
        <v>4600</v>
      </c>
      <c r="P213">
        <v>4500</v>
      </c>
    </row>
    <row r="214" spans="1:16">
      <c r="A214" s="26">
        <v>43490</v>
      </c>
      <c r="B214" s="27">
        <f t="shared" si="10"/>
        <v>2019</v>
      </c>
      <c r="C214" s="27">
        <f t="shared" si="11"/>
        <v>1</v>
      </c>
      <c r="D214" s="27">
        <f t="shared" si="12"/>
        <v>4</v>
      </c>
      <c r="F214">
        <v>4450</v>
      </c>
      <c r="G214">
        <v>4750</v>
      </c>
      <c r="H214">
        <v>4750</v>
      </c>
      <c r="J214">
        <v>4600</v>
      </c>
      <c r="K214">
        <v>4700</v>
      </c>
      <c r="L214">
        <v>4500</v>
      </c>
      <c r="M214">
        <v>4750</v>
      </c>
      <c r="N214">
        <v>4600</v>
      </c>
      <c r="P214">
        <v>4500</v>
      </c>
    </row>
    <row r="215" spans="1:16">
      <c r="A215" s="26">
        <v>43493</v>
      </c>
      <c r="B215" s="27">
        <f t="shared" si="10"/>
        <v>2019</v>
      </c>
      <c r="C215" s="27">
        <f t="shared" si="11"/>
        <v>1</v>
      </c>
      <c r="D215" s="27">
        <f t="shared" si="12"/>
        <v>5</v>
      </c>
      <c r="J215">
        <v>4600</v>
      </c>
      <c r="L215">
        <v>4500</v>
      </c>
      <c r="N215">
        <v>4600</v>
      </c>
      <c r="P215">
        <v>4500</v>
      </c>
    </row>
    <row r="216" spans="1:16">
      <c r="A216" s="26">
        <v>43494</v>
      </c>
      <c r="B216" s="27">
        <f t="shared" si="10"/>
        <v>2019</v>
      </c>
      <c r="C216" s="27">
        <f t="shared" si="11"/>
        <v>1</v>
      </c>
      <c r="D216" s="27">
        <f t="shared" si="12"/>
        <v>5</v>
      </c>
      <c r="F216">
        <v>4450</v>
      </c>
      <c r="G216">
        <v>4750</v>
      </c>
      <c r="H216">
        <v>4750</v>
      </c>
      <c r="J216">
        <v>4600</v>
      </c>
      <c r="K216">
        <v>4700</v>
      </c>
      <c r="L216">
        <v>4500</v>
      </c>
      <c r="M216">
        <v>4750</v>
      </c>
      <c r="N216">
        <v>4600</v>
      </c>
      <c r="P216">
        <v>4500</v>
      </c>
    </row>
    <row r="217" spans="1:16">
      <c r="A217" s="26">
        <v>43495</v>
      </c>
      <c r="B217" s="27">
        <f t="shared" si="10"/>
        <v>2019</v>
      </c>
      <c r="C217" s="27">
        <f t="shared" si="11"/>
        <v>1</v>
      </c>
      <c r="D217" s="27">
        <f t="shared" si="12"/>
        <v>5</v>
      </c>
      <c r="F217">
        <v>4400</v>
      </c>
      <c r="G217">
        <v>4750</v>
      </c>
      <c r="H217">
        <v>4550</v>
      </c>
      <c r="J217">
        <v>4600</v>
      </c>
      <c r="K217">
        <v>4700</v>
      </c>
      <c r="L217">
        <v>4500</v>
      </c>
      <c r="M217">
        <v>4750</v>
      </c>
      <c r="N217">
        <v>4600</v>
      </c>
      <c r="P217">
        <v>4500</v>
      </c>
    </row>
    <row r="218" spans="1:16">
      <c r="A218" s="26">
        <v>43496</v>
      </c>
      <c r="B218" s="27">
        <f t="shared" si="10"/>
        <v>2019</v>
      </c>
      <c r="C218" s="27">
        <f t="shared" si="11"/>
        <v>1</v>
      </c>
      <c r="D218" s="27">
        <f t="shared" si="12"/>
        <v>5</v>
      </c>
      <c r="F218">
        <v>4400</v>
      </c>
      <c r="G218">
        <v>4750</v>
      </c>
      <c r="H218">
        <v>4550</v>
      </c>
      <c r="J218">
        <v>4600</v>
      </c>
      <c r="K218">
        <v>4700</v>
      </c>
      <c r="L218">
        <v>4500</v>
      </c>
      <c r="M218">
        <v>4750</v>
      </c>
      <c r="N218">
        <v>4600</v>
      </c>
      <c r="P218">
        <v>4500</v>
      </c>
    </row>
    <row r="219" spans="1:16">
      <c r="A219" s="26">
        <v>43497</v>
      </c>
      <c r="B219" s="27">
        <f t="shared" si="10"/>
        <v>2019</v>
      </c>
      <c r="C219" s="27">
        <f t="shared" si="11"/>
        <v>2</v>
      </c>
      <c r="D219" s="27">
        <f t="shared" si="12"/>
        <v>5</v>
      </c>
      <c r="F219">
        <v>4400</v>
      </c>
      <c r="G219">
        <v>4750</v>
      </c>
      <c r="H219">
        <v>4550</v>
      </c>
      <c r="J219">
        <v>4600</v>
      </c>
      <c r="K219">
        <v>4700</v>
      </c>
      <c r="L219">
        <v>4500</v>
      </c>
      <c r="M219">
        <v>4750</v>
      </c>
      <c r="N219">
        <v>4600</v>
      </c>
      <c r="P219">
        <v>4500</v>
      </c>
    </row>
    <row r="220" spans="1:16">
      <c r="A220" s="26">
        <v>43499</v>
      </c>
      <c r="B220" s="27">
        <f t="shared" si="10"/>
        <v>2019</v>
      </c>
      <c r="C220" s="27">
        <f t="shared" si="11"/>
        <v>2</v>
      </c>
      <c r="D220" s="27">
        <f t="shared" si="12"/>
        <v>6</v>
      </c>
      <c r="F220">
        <v>4400</v>
      </c>
      <c r="G220">
        <v>4750</v>
      </c>
      <c r="H220">
        <v>4550</v>
      </c>
      <c r="K220">
        <v>4700</v>
      </c>
      <c r="M220">
        <v>4750</v>
      </c>
    </row>
    <row r="221" spans="1:16">
      <c r="A221" s="26">
        <v>43507</v>
      </c>
      <c r="B221" s="27">
        <f t="shared" si="10"/>
        <v>2019</v>
      </c>
      <c r="C221" s="27">
        <f t="shared" si="11"/>
        <v>2</v>
      </c>
      <c r="D221" s="27">
        <f t="shared" si="12"/>
        <v>7</v>
      </c>
      <c r="F221">
        <v>4400</v>
      </c>
      <c r="G221">
        <v>4750</v>
      </c>
      <c r="H221">
        <v>4600</v>
      </c>
      <c r="J221">
        <v>4600</v>
      </c>
      <c r="K221">
        <v>4700</v>
      </c>
      <c r="L221">
        <v>4500</v>
      </c>
      <c r="M221">
        <v>4700</v>
      </c>
      <c r="N221">
        <v>4600</v>
      </c>
      <c r="P221">
        <v>4500</v>
      </c>
    </row>
    <row r="222" spans="1:16">
      <c r="A222" s="26">
        <v>43508</v>
      </c>
      <c r="B222" s="27">
        <f t="shared" si="10"/>
        <v>2019</v>
      </c>
      <c r="C222" s="27">
        <f t="shared" si="11"/>
        <v>2</v>
      </c>
      <c r="D222" s="27">
        <f t="shared" si="12"/>
        <v>7</v>
      </c>
      <c r="J222">
        <v>4600</v>
      </c>
      <c r="L222">
        <v>4500</v>
      </c>
      <c r="N222">
        <v>4600</v>
      </c>
      <c r="P222">
        <v>4500</v>
      </c>
    </row>
    <row r="223" spans="1:16">
      <c r="A223" s="26">
        <v>43509</v>
      </c>
      <c r="B223" s="27">
        <f t="shared" si="10"/>
        <v>2019</v>
      </c>
      <c r="C223" s="27">
        <f t="shared" si="11"/>
        <v>2</v>
      </c>
      <c r="D223" s="27">
        <f t="shared" si="12"/>
        <v>7</v>
      </c>
      <c r="F223">
        <v>4400</v>
      </c>
      <c r="G223">
        <v>4750</v>
      </c>
      <c r="H223">
        <v>4600</v>
      </c>
      <c r="J223">
        <v>4600</v>
      </c>
      <c r="K223">
        <v>4700</v>
      </c>
      <c r="L223">
        <v>4500</v>
      </c>
      <c r="M223">
        <v>4700</v>
      </c>
      <c r="N223">
        <v>4600</v>
      </c>
      <c r="P223">
        <v>4500</v>
      </c>
    </row>
    <row r="224" spans="1:16">
      <c r="A224" s="26">
        <v>43510</v>
      </c>
      <c r="B224" s="27">
        <f t="shared" si="10"/>
        <v>2019</v>
      </c>
      <c r="C224" s="27">
        <f t="shared" si="11"/>
        <v>2</v>
      </c>
      <c r="D224" s="27">
        <f t="shared" si="12"/>
        <v>7</v>
      </c>
      <c r="F224">
        <v>4400</v>
      </c>
    </row>
    <row r="225" spans="1:16">
      <c r="A225" s="26">
        <v>43511</v>
      </c>
      <c r="B225" s="27">
        <f t="shared" si="10"/>
        <v>2019</v>
      </c>
      <c r="C225" s="27">
        <f t="shared" si="11"/>
        <v>2</v>
      </c>
      <c r="D225" s="27">
        <f t="shared" si="12"/>
        <v>7</v>
      </c>
      <c r="F225">
        <v>4400</v>
      </c>
      <c r="G225">
        <v>4750</v>
      </c>
      <c r="H225">
        <v>4650</v>
      </c>
      <c r="J225">
        <v>4600</v>
      </c>
      <c r="K225">
        <v>4700</v>
      </c>
      <c r="L225">
        <v>4500</v>
      </c>
      <c r="M225">
        <v>4700</v>
      </c>
      <c r="N225">
        <v>4600</v>
      </c>
      <c r="P225">
        <v>4500</v>
      </c>
    </row>
    <row r="226" spans="1:16">
      <c r="A226" s="26">
        <v>43514</v>
      </c>
      <c r="B226" s="27">
        <f t="shared" si="10"/>
        <v>2019</v>
      </c>
      <c r="C226" s="27">
        <f t="shared" si="11"/>
        <v>2</v>
      </c>
      <c r="D226" s="27">
        <f t="shared" si="12"/>
        <v>8</v>
      </c>
      <c r="F226">
        <v>4400</v>
      </c>
      <c r="G226">
        <v>4750</v>
      </c>
      <c r="H226">
        <v>4700</v>
      </c>
      <c r="J226">
        <v>4600</v>
      </c>
      <c r="K226">
        <v>4700</v>
      </c>
      <c r="L226">
        <v>4500</v>
      </c>
      <c r="M226">
        <v>4700</v>
      </c>
      <c r="N226">
        <v>4600</v>
      </c>
      <c r="P226">
        <v>4500</v>
      </c>
    </row>
    <row r="227" spans="1:16">
      <c r="A227" s="26">
        <v>43515</v>
      </c>
      <c r="B227" s="27">
        <f t="shared" si="10"/>
        <v>2019</v>
      </c>
      <c r="C227" s="27">
        <f t="shared" si="11"/>
        <v>2</v>
      </c>
      <c r="D227" s="27">
        <f t="shared" si="12"/>
        <v>8</v>
      </c>
      <c r="F227">
        <v>4400</v>
      </c>
      <c r="G227">
        <v>4750</v>
      </c>
      <c r="H227">
        <v>4700</v>
      </c>
      <c r="J227">
        <v>4600</v>
      </c>
      <c r="K227">
        <v>4700</v>
      </c>
      <c r="L227">
        <v>4500</v>
      </c>
      <c r="M227">
        <v>4700</v>
      </c>
      <c r="N227">
        <v>4600</v>
      </c>
      <c r="P227">
        <v>4500</v>
      </c>
    </row>
    <row r="228" spans="1:16">
      <c r="A228" s="26">
        <v>43516</v>
      </c>
      <c r="B228" s="27">
        <f t="shared" si="10"/>
        <v>2019</v>
      </c>
      <c r="C228" s="27">
        <f t="shared" si="11"/>
        <v>2</v>
      </c>
      <c r="D228" s="27">
        <f t="shared" si="12"/>
        <v>8</v>
      </c>
      <c r="J228">
        <v>4600</v>
      </c>
      <c r="L228">
        <v>4500</v>
      </c>
      <c r="N228">
        <v>4600</v>
      </c>
      <c r="P228">
        <v>4500</v>
      </c>
    </row>
    <row r="229" spans="1:16">
      <c r="A229" s="26">
        <v>43517</v>
      </c>
      <c r="B229" s="27">
        <f t="shared" si="10"/>
        <v>2019</v>
      </c>
      <c r="C229" s="27">
        <f t="shared" si="11"/>
        <v>2</v>
      </c>
      <c r="D229" s="27">
        <f t="shared" si="12"/>
        <v>8</v>
      </c>
      <c r="F229">
        <v>4400</v>
      </c>
      <c r="G229">
        <v>4750</v>
      </c>
      <c r="H229">
        <v>4700</v>
      </c>
      <c r="J229">
        <v>4600</v>
      </c>
      <c r="K229">
        <v>4700</v>
      </c>
      <c r="L229">
        <v>4500</v>
      </c>
      <c r="M229">
        <v>4700</v>
      </c>
      <c r="N229">
        <v>4600</v>
      </c>
      <c r="P229">
        <v>4500</v>
      </c>
    </row>
    <row r="230" spans="1:16">
      <c r="A230" s="26">
        <v>43518</v>
      </c>
      <c r="B230" s="27">
        <f t="shared" si="10"/>
        <v>2019</v>
      </c>
      <c r="C230" s="27">
        <f t="shared" si="11"/>
        <v>2</v>
      </c>
      <c r="D230" s="27">
        <f t="shared" si="12"/>
        <v>8</v>
      </c>
      <c r="F230">
        <v>4400</v>
      </c>
      <c r="G230">
        <v>4750</v>
      </c>
      <c r="H230">
        <v>4800</v>
      </c>
      <c r="J230">
        <v>4600</v>
      </c>
      <c r="K230">
        <v>4700</v>
      </c>
      <c r="L230">
        <v>4500</v>
      </c>
      <c r="M230">
        <v>4750</v>
      </c>
      <c r="N230">
        <v>4600</v>
      </c>
      <c r="P230">
        <v>4500</v>
      </c>
    </row>
    <row r="231" spans="1:16">
      <c r="A231" s="26">
        <v>43521</v>
      </c>
      <c r="B231" s="27">
        <f t="shared" si="10"/>
        <v>2019</v>
      </c>
      <c r="C231" s="27">
        <f t="shared" si="11"/>
        <v>2</v>
      </c>
      <c r="D231" s="27">
        <f t="shared" si="12"/>
        <v>9</v>
      </c>
      <c r="F231">
        <v>4400</v>
      </c>
      <c r="G231">
        <v>4750</v>
      </c>
      <c r="H231">
        <v>4800</v>
      </c>
      <c r="J231">
        <v>4600</v>
      </c>
      <c r="K231">
        <v>4700</v>
      </c>
      <c r="L231">
        <v>4500</v>
      </c>
      <c r="M231">
        <v>4750</v>
      </c>
      <c r="N231">
        <v>4600</v>
      </c>
      <c r="P231">
        <v>4500</v>
      </c>
    </row>
    <row r="232" spans="1:16">
      <c r="A232" s="26">
        <v>43522</v>
      </c>
      <c r="B232" s="27">
        <f t="shared" si="10"/>
        <v>2019</v>
      </c>
      <c r="C232" s="27">
        <f t="shared" si="11"/>
        <v>2</v>
      </c>
      <c r="D232" s="27">
        <f t="shared" si="12"/>
        <v>9</v>
      </c>
      <c r="F232">
        <v>4400</v>
      </c>
      <c r="G232">
        <v>4750</v>
      </c>
      <c r="H232">
        <v>4800</v>
      </c>
      <c r="J232">
        <v>4600</v>
      </c>
      <c r="K232">
        <v>4700</v>
      </c>
      <c r="L232">
        <v>4700</v>
      </c>
      <c r="M232">
        <v>4750</v>
      </c>
      <c r="N232">
        <v>4700</v>
      </c>
      <c r="P232">
        <v>4580</v>
      </c>
    </row>
    <row r="233" spans="1:16">
      <c r="A233" s="26">
        <v>43523</v>
      </c>
      <c r="B233" s="27">
        <f t="shared" si="10"/>
        <v>2019</v>
      </c>
      <c r="C233" s="27">
        <f t="shared" si="11"/>
        <v>2</v>
      </c>
      <c r="D233" s="27">
        <f t="shared" si="12"/>
        <v>9</v>
      </c>
      <c r="F233">
        <v>4800</v>
      </c>
      <c r="G233">
        <v>4800</v>
      </c>
      <c r="H233">
        <v>4800</v>
      </c>
      <c r="J233">
        <v>4600</v>
      </c>
      <c r="K233">
        <v>4700</v>
      </c>
      <c r="L233">
        <v>4800</v>
      </c>
      <c r="M233">
        <v>4800</v>
      </c>
      <c r="N233">
        <v>4700</v>
      </c>
      <c r="P233">
        <v>4580</v>
      </c>
    </row>
    <row r="234" spans="1:16">
      <c r="A234" s="26">
        <v>43524</v>
      </c>
      <c r="B234" s="27">
        <f t="shared" si="10"/>
        <v>2019</v>
      </c>
      <c r="C234" s="27">
        <f t="shared" si="11"/>
        <v>2</v>
      </c>
      <c r="D234" s="27">
        <f t="shared" si="12"/>
        <v>9</v>
      </c>
      <c r="J234">
        <v>4600</v>
      </c>
      <c r="L234">
        <v>4800</v>
      </c>
      <c r="N234">
        <v>4700</v>
      </c>
      <c r="P234">
        <v>4580</v>
      </c>
    </row>
    <row r="235" spans="1:16">
      <c r="A235" s="26">
        <v>43528</v>
      </c>
      <c r="B235" s="27">
        <f t="shared" si="10"/>
        <v>2019</v>
      </c>
      <c r="C235" s="27">
        <f t="shared" si="11"/>
        <v>3</v>
      </c>
      <c r="D235" s="27">
        <f t="shared" si="12"/>
        <v>10</v>
      </c>
      <c r="F235">
        <v>4850</v>
      </c>
      <c r="G235">
        <v>4800</v>
      </c>
      <c r="H235">
        <v>4900</v>
      </c>
      <c r="J235">
        <v>4600</v>
      </c>
      <c r="K235">
        <v>4700</v>
      </c>
      <c r="L235">
        <v>4800</v>
      </c>
      <c r="M235">
        <v>4800</v>
      </c>
      <c r="N235">
        <v>4700</v>
      </c>
      <c r="P235">
        <v>4580</v>
      </c>
    </row>
    <row r="236" spans="1:16">
      <c r="A236" s="26">
        <v>43529</v>
      </c>
      <c r="B236" s="27">
        <f t="shared" si="10"/>
        <v>2019</v>
      </c>
      <c r="C236" s="27">
        <f t="shared" si="11"/>
        <v>3</v>
      </c>
      <c r="D236" s="27">
        <f t="shared" si="12"/>
        <v>10</v>
      </c>
      <c r="F236">
        <v>4850</v>
      </c>
      <c r="G236">
        <v>4800</v>
      </c>
      <c r="H236">
        <v>4900</v>
      </c>
      <c r="J236">
        <v>4600</v>
      </c>
      <c r="K236">
        <v>4700</v>
      </c>
      <c r="L236">
        <v>4800</v>
      </c>
      <c r="M236">
        <v>4800</v>
      </c>
      <c r="N236">
        <v>4700</v>
      </c>
      <c r="P236">
        <v>4580</v>
      </c>
    </row>
    <row r="237" spans="1:16">
      <c r="A237" s="26">
        <v>43530</v>
      </c>
      <c r="B237" s="27">
        <f t="shared" si="10"/>
        <v>2019</v>
      </c>
      <c r="C237" s="27">
        <f t="shared" si="11"/>
        <v>3</v>
      </c>
      <c r="D237" s="27">
        <f t="shared" si="12"/>
        <v>10</v>
      </c>
      <c r="J237">
        <v>4600</v>
      </c>
      <c r="L237">
        <v>4800</v>
      </c>
      <c r="N237">
        <v>4700</v>
      </c>
      <c r="P237">
        <v>4580</v>
      </c>
    </row>
    <row r="238" spans="1:16">
      <c r="A238" s="26">
        <v>43531</v>
      </c>
      <c r="B238" s="27">
        <f t="shared" si="10"/>
        <v>2019</v>
      </c>
      <c r="C238" s="27">
        <f t="shared" si="11"/>
        <v>3</v>
      </c>
      <c r="D238" s="27">
        <f t="shared" si="12"/>
        <v>10</v>
      </c>
      <c r="F238">
        <v>4850</v>
      </c>
      <c r="G238">
        <v>4800</v>
      </c>
      <c r="H238">
        <v>4900</v>
      </c>
      <c r="J238">
        <v>4600</v>
      </c>
      <c r="K238">
        <v>4700</v>
      </c>
      <c r="L238">
        <v>4800</v>
      </c>
      <c r="M238">
        <v>4800</v>
      </c>
      <c r="N238">
        <v>4700</v>
      </c>
      <c r="P238">
        <v>4580</v>
      </c>
    </row>
    <row r="239" spans="1:16">
      <c r="A239" s="26">
        <v>43532</v>
      </c>
      <c r="B239" s="27">
        <f t="shared" si="10"/>
        <v>2019</v>
      </c>
      <c r="C239" s="27">
        <f t="shared" si="11"/>
        <v>3</v>
      </c>
      <c r="D239" s="27">
        <f t="shared" si="12"/>
        <v>10</v>
      </c>
      <c r="F239">
        <v>4850</v>
      </c>
      <c r="G239">
        <v>4900</v>
      </c>
      <c r="H239">
        <v>4900</v>
      </c>
      <c r="J239">
        <v>4600</v>
      </c>
      <c r="K239">
        <v>4700</v>
      </c>
      <c r="L239">
        <v>4800</v>
      </c>
      <c r="M239">
        <v>4800</v>
      </c>
      <c r="N239">
        <v>4700</v>
      </c>
      <c r="P239">
        <v>4580</v>
      </c>
    </row>
    <row r="240" spans="1:16">
      <c r="A240" s="26">
        <v>43535</v>
      </c>
      <c r="B240" s="27">
        <f t="shared" si="10"/>
        <v>2019</v>
      </c>
      <c r="C240" s="27">
        <f t="shared" si="11"/>
        <v>3</v>
      </c>
      <c r="D240" s="27">
        <f t="shared" si="12"/>
        <v>11</v>
      </c>
      <c r="F240">
        <v>4850</v>
      </c>
      <c r="G240">
        <v>4900</v>
      </c>
      <c r="H240">
        <v>4950</v>
      </c>
      <c r="J240">
        <v>4600</v>
      </c>
      <c r="K240">
        <v>4700</v>
      </c>
      <c r="L240">
        <v>4800</v>
      </c>
      <c r="M240">
        <v>4800</v>
      </c>
      <c r="N240">
        <v>4700</v>
      </c>
      <c r="P240">
        <v>4580</v>
      </c>
    </row>
    <row r="241" spans="1:16">
      <c r="A241" s="26">
        <v>43536</v>
      </c>
      <c r="B241" s="27">
        <f t="shared" si="10"/>
        <v>2019</v>
      </c>
      <c r="C241" s="27">
        <f t="shared" si="11"/>
        <v>3</v>
      </c>
      <c r="D241" s="27">
        <f t="shared" si="12"/>
        <v>11</v>
      </c>
      <c r="F241">
        <v>4850</v>
      </c>
      <c r="G241">
        <v>4900</v>
      </c>
      <c r="H241">
        <v>4950</v>
      </c>
      <c r="J241">
        <v>4600</v>
      </c>
      <c r="K241">
        <v>4700</v>
      </c>
      <c r="L241">
        <v>4800</v>
      </c>
      <c r="M241">
        <v>4800</v>
      </c>
      <c r="N241">
        <v>4700</v>
      </c>
      <c r="P241">
        <v>4580</v>
      </c>
    </row>
    <row r="242" spans="1:16">
      <c r="A242" s="26">
        <v>43537</v>
      </c>
      <c r="B242" s="27">
        <f t="shared" si="10"/>
        <v>2019</v>
      </c>
      <c r="C242" s="27">
        <f t="shared" si="11"/>
        <v>3</v>
      </c>
      <c r="D242" s="27">
        <f t="shared" si="12"/>
        <v>11</v>
      </c>
      <c r="F242">
        <v>4850</v>
      </c>
      <c r="G242">
        <v>4850</v>
      </c>
      <c r="H242">
        <v>4900</v>
      </c>
      <c r="J242">
        <v>4600</v>
      </c>
      <c r="K242">
        <v>4700</v>
      </c>
      <c r="L242">
        <v>4750</v>
      </c>
      <c r="M242">
        <v>4800</v>
      </c>
      <c r="N242">
        <v>4700</v>
      </c>
      <c r="P242">
        <v>4580</v>
      </c>
    </row>
    <row r="243" spans="1:16">
      <c r="A243" s="26">
        <v>43538</v>
      </c>
      <c r="B243" s="27">
        <f t="shared" si="10"/>
        <v>2019</v>
      </c>
      <c r="C243" s="27">
        <f t="shared" si="11"/>
        <v>3</v>
      </c>
      <c r="D243" s="27">
        <f t="shared" si="12"/>
        <v>11</v>
      </c>
      <c r="F243">
        <v>4850</v>
      </c>
      <c r="G243">
        <v>4850</v>
      </c>
      <c r="H243">
        <v>4900</v>
      </c>
      <c r="J243">
        <v>4600</v>
      </c>
      <c r="K243">
        <v>4700</v>
      </c>
      <c r="L243">
        <v>4750</v>
      </c>
      <c r="M243">
        <v>4800</v>
      </c>
      <c r="N243">
        <v>4700</v>
      </c>
      <c r="P243">
        <v>4580</v>
      </c>
    </row>
    <row r="244" spans="1:16">
      <c r="A244" s="26">
        <v>43539</v>
      </c>
      <c r="B244" s="27">
        <f t="shared" si="10"/>
        <v>2019</v>
      </c>
      <c r="C244" s="27">
        <f t="shared" si="11"/>
        <v>3</v>
      </c>
      <c r="D244" s="27">
        <f t="shared" si="12"/>
        <v>11</v>
      </c>
      <c r="F244">
        <v>4770</v>
      </c>
      <c r="G244">
        <v>4850</v>
      </c>
      <c r="H244">
        <v>4900</v>
      </c>
      <c r="J244">
        <v>4600</v>
      </c>
      <c r="K244">
        <v>4700</v>
      </c>
      <c r="L244">
        <v>4750</v>
      </c>
      <c r="M244">
        <v>4800</v>
      </c>
      <c r="N244">
        <v>4700</v>
      </c>
      <c r="P244">
        <v>4580</v>
      </c>
    </row>
    <row r="245" spans="1:16">
      <c r="A245" s="26">
        <v>43542</v>
      </c>
      <c r="B245" s="27">
        <f t="shared" si="10"/>
        <v>2019</v>
      </c>
      <c r="C245" s="27">
        <f t="shared" si="11"/>
        <v>3</v>
      </c>
      <c r="D245" s="27">
        <f t="shared" si="12"/>
        <v>12</v>
      </c>
      <c r="F245">
        <v>4800</v>
      </c>
      <c r="G245">
        <v>4850</v>
      </c>
      <c r="H245">
        <v>4900</v>
      </c>
      <c r="J245">
        <v>4600</v>
      </c>
      <c r="K245">
        <v>4700</v>
      </c>
      <c r="L245">
        <v>4750</v>
      </c>
      <c r="M245">
        <v>4800</v>
      </c>
      <c r="N245">
        <v>4700</v>
      </c>
      <c r="P245">
        <v>4580</v>
      </c>
    </row>
    <row r="246" spans="1:16">
      <c r="A246" s="26">
        <v>43543</v>
      </c>
      <c r="B246" s="27">
        <f t="shared" si="10"/>
        <v>2019</v>
      </c>
      <c r="C246" s="27">
        <f t="shared" si="11"/>
        <v>3</v>
      </c>
      <c r="D246" s="27">
        <f t="shared" si="12"/>
        <v>12</v>
      </c>
      <c r="F246">
        <v>4800</v>
      </c>
      <c r="G246">
        <v>4850</v>
      </c>
      <c r="H246">
        <v>4900</v>
      </c>
      <c r="J246">
        <v>4600</v>
      </c>
      <c r="K246">
        <v>4700</v>
      </c>
      <c r="L246">
        <v>4750</v>
      </c>
      <c r="M246">
        <v>4800</v>
      </c>
      <c r="N246">
        <v>4700</v>
      </c>
      <c r="P246">
        <v>4580</v>
      </c>
    </row>
    <row r="247" spans="1:16">
      <c r="A247" s="26">
        <v>43544</v>
      </c>
      <c r="B247" s="27">
        <f t="shared" si="10"/>
        <v>2019</v>
      </c>
      <c r="C247" s="27">
        <f t="shared" si="11"/>
        <v>3</v>
      </c>
      <c r="D247" s="27">
        <f t="shared" si="12"/>
        <v>12</v>
      </c>
      <c r="F247">
        <v>4800</v>
      </c>
      <c r="G247">
        <v>4850</v>
      </c>
      <c r="H247">
        <v>4900</v>
      </c>
      <c r="J247">
        <v>4600</v>
      </c>
      <c r="K247">
        <v>4700</v>
      </c>
      <c r="L247">
        <v>4750</v>
      </c>
      <c r="M247">
        <v>4800</v>
      </c>
      <c r="N247">
        <v>4700</v>
      </c>
      <c r="P247">
        <v>4580</v>
      </c>
    </row>
    <row r="248" spans="1:16">
      <c r="A248" s="26">
        <v>43545</v>
      </c>
      <c r="B248" s="27">
        <f t="shared" si="10"/>
        <v>2019</v>
      </c>
      <c r="C248" s="27">
        <f t="shared" si="11"/>
        <v>3</v>
      </c>
      <c r="D248" s="27">
        <f t="shared" si="12"/>
        <v>12</v>
      </c>
      <c r="F248">
        <v>4800</v>
      </c>
      <c r="G248">
        <v>4850</v>
      </c>
      <c r="H248">
        <v>4900</v>
      </c>
      <c r="J248">
        <v>4600</v>
      </c>
      <c r="K248">
        <v>4700</v>
      </c>
      <c r="L248">
        <v>4750</v>
      </c>
      <c r="M248">
        <v>4800</v>
      </c>
      <c r="N248">
        <v>4700</v>
      </c>
      <c r="P248">
        <v>4580</v>
      </c>
    </row>
    <row r="249" spans="1:16">
      <c r="A249" s="26">
        <v>43546</v>
      </c>
      <c r="B249" s="27">
        <f t="shared" si="10"/>
        <v>2019</v>
      </c>
      <c r="C249" s="27">
        <f t="shared" si="11"/>
        <v>3</v>
      </c>
      <c r="D249" s="27">
        <f t="shared" si="12"/>
        <v>12</v>
      </c>
      <c r="F249">
        <v>4850</v>
      </c>
      <c r="G249">
        <v>4850</v>
      </c>
      <c r="H249">
        <v>4900</v>
      </c>
      <c r="J249">
        <v>4600</v>
      </c>
      <c r="K249">
        <v>4700</v>
      </c>
      <c r="L249">
        <v>4750</v>
      </c>
      <c r="M249">
        <v>4800</v>
      </c>
      <c r="N249">
        <v>4700</v>
      </c>
      <c r="P249">
        <v>4580</v>
      </c>
    </row>
    <row r="250" spans="1:16">
      <c r="A250" s="26">
        <v>43549</v>
      </c>
      <c r="B250" s="27">
        <f t="shared" si="10"/>
        <v>2019</v>
      </c>
      <c r="C250" s="27">
        <f t="shared" si="11"/>
        <v>3</v>
      </c>
      <c r="D250" s="27">
        <f t="shared" si="12"/>
        <v>13</v>
      </c>
      <c r="F250">
        <v>4850</v>
      </c>
      <c r="G250">
        <v>4850</v>
      </c>
      <c r="H250">
        <v>4900</v>
      </c>
      <c r="J250">
        <v>4600</v>
      </c>
      <c r="K250">
        <v>4700</v>
      </c>
      <c r="L250">
        <v>4750</v>
      </c>
      <c r="M250">
        <v>4800</v>
      </c>
      <c r="N250">
        <v>4700</v>
      </c>
      <c r="P250">
        <v>4580</v>
      </c>
    </row>
    <row r="251" spans="1:16">
      <c r="A251" s="26">
        <v>43550</v>
      </c>
      <c r="B251" s="27">
        <f t="shared" si="10"/>
        <v>2019</v>
      </c>
      <c r="C251" s="27">
        <f t="shared" si="11"/>
        <v>3</v>
      </c>
      <c r="D251" s="27">
        <f t="shared" si="12"/>
        <v>13</v>
      </c>
      <c r="F251">
        <v>4850</v>
      </c>
      <c r="G251">
        <v>4850</v>
      </c>
      <c r="H251">
        <v>4900</v>
      </c>
      <c r="J251">
        <v>4600</v>
      </c>
      <c r="K251">
        <v>4700</v>
      </c>
      <c r="L251">
        <v>4750</v>
      </c>
      <c r="M251">
        <v>4800</v>
      </c>
      <c r="N251">
        <v>4700</v>
      </c>
      <c r="P251">
        <v>4580</v>
      </c>
    </row>
    <row r="252" spans="1:16">
      <c r="A252" s="26">
        <v>43551</v>
      </c>
      <c r="B252" s="27">
        <f t="shared" si="10"/>
        <v>2019</v>
      </c>
      <c r="C252" s="27">
        <f t="shared" si="11"/>
        <v>3</v>
      </c>
      <c r="D252" s="27">
        <f t="shared" si="12"/>
        <v>13</v>
      </c>
      <c r="F252">
        <v>4850</v>
      </c>
      <c r="G252">
        <v>4850</v>
      </c>
      <c r="H252">
        <v>4900</v>
      </c>
      <c r="J252">
        <v>4600</v>
      </c>
      <c r="K252">
        <v>4700</v>
      </c>
      <c r="L252">
        <v>4750</v>
      </c>
      <c r="M252">
        <v>4800</v>
      </c>
      <c r="N252">
        <v>4700</v>
      </c>
      <c r="P252">
        <v>4580</v>
      </c>
    </row>
    <row r="253" spans="1:16">
      <c r="A253" s="26">
        <v>43552</v>
      </c>
      <c r="B253" s="27">
        <f t="shared" si="10"/>
        <v>2019</v>
      </c>
      <c r="C253" s="27">
        <f t="shared" si="11"/>
        <v>3</v>
      </c>
      <c r="D253" s="27">
        <f t="shared" si="12"/>
        <v>13</v>
      </c>
      <c r="J253">
        <v>4600</v>
      </c>
      <c r="L253">
        <v>4750</v>
      </c>
      <c r="N253">
        <v>4700</v>
      </c>
      <c r="P253">
        <v>4580</v>
      </c>
    </row>
    <row r="254" spans="1:16">
      <c r="A254" s="26">
        <v>43553</v>
      </c>
      <c r="B254" s="27">
        <f t="shared" si="10"/>
        <v>2019</v>
      </c>
      <c r="C254" s="27">
        <f t="shared" si="11"/>
        <v>3</v>
      </c>
      <c r="D254" s="27">
        <f t="shared" si="12"/>
        <v>13</v>
      </c>
      <c r="F254">
        <v>4850</v>
      </c>
      <c r="G254">
        <v>4800</v>
      </c>
      <c r="H254">
        <v>4900</v>
      </c>
      <c r="J254">
        <v>4600</v>
      </c>
      <c r="K254">
        <v>4700</v>
      </c>
      <c r="L254">
        <v>4750</v>
      </c>
      <c r="M254">
        <v>4800</v>
      </c>
      <c r="N254">
        <v>4700</v>
      </c>
      <c r="P254">
        <v>4580</v>
      </c>
    </row>
    <row r="255" spans="1:16">
      <c r="A255" s="26">
        <v>43556</v>
      </c>
      <c r="B255" s="27">
        <f t="shared" si="10"/>
        <v>2019</v>
      </c>
      <c r="C255" s="27">
        <f t="shared" si="11"/>
        <v>4</v>
      </c>
      <c r="D255" s="27">
        <f t="shared" si="12"/>
        <v>14</v>
      </c>
      <c r="F255">
        <v>4850</v>
      </c>
      <c r="G255">
        <v>4800</v>
      </c>
      <c r="H255">
        <v>4900</v>
      </c>
      <c r="J255">
        <v>4600</v>
      </c>
      <c r="K255">
        <v>4700</v>
      </c>
      <c r="L255">
        <v>4750</v>
      </c>
      <c r="M255">
        <v>4800</v>
      </c>
      <c r="N255">
        <v>4700</v>
      </c>
      <c r="P255">
        <v>4580</v>
      </c>
    </row>
    <row r="256" spans="1:16">
      <c r="A256" s="26">
        <v>43557</v>
      </c>
      <c r="B256" s="27">
        <f t="shared" si="10"/>
        <v>2019</v>
      </c>
      <c r="C256" s="27">
        <f t="shared" si="11"/>
        <v>4</v>
      </c>
      <c r="D256" s="27">
        <f t="shared" si="12"/>
        <v>14</v>
      </c>
      <c r="F256">
        <v>4850</v>
      </c>
      <c r="G256">
        <v>4750</v>
      </c>
      <c r="H256">
        <v>4900</v>
      </c>
      <c r="J256">
        <v>4600</v>
      </c>
      <c r="K256">
        <v>4700</v>
      </c>
      <c r="L256">
        <v>4750</v>
      </c>
      <c r="M256">
        <v>4800</v>
      </c>
      <c r="N256">
        <v>4700</v>
      </c>
      <c r="P256">
        <v>4580</v>
      </c>
    </row>
    <row r="257" spans="1:16">
      <c r="A257" s="26">
        <v>43558</v>
      </c>
      <c r="B257" s="27">
        <f t="shared" si="10"/>
        <v>2019</v>
      </c>
      <c r="C257" s="27">
        <f t="shared" si="11"/>
        <v>4</v>
      </c>
      <c r="D257" s="27">
        <f t="shared" si="12"/>
        <v>14</v>
      </c>
      <c r="F257">
        <v>4650</v>
      </c>
      <c r="G257">
        <v>4750</v>
      </c>
      <c r="H257">
        <v>4900</v>
      </c>
      <c r="J257">
        <v>4600</v>
      </c>
      <c r="K257">
        <v>4700</v>
      </c>
      <c r="L257">
        <v>4750</v>
      </c>
      <c r="M257">
        <v>4750</v>
      </c>
      <c r="N257">
        <v>4700</v>
      </c>
      <c r="P257">
        <v>4580</v>
      </c>
    </row>
    <row r="258" spans="1:16">
      <c r="A258" s="26">
        <v>43559</v>
      </c>
      <c r="B258" s="27">
        <f t="shared" ref="B258:B321" si="13">YEAR(A258)</f>
        <v>2019</v>
      </c>
      <c r="C258" s="27">
        <f t="shared" ref="C258:C321" si="14">MONTH(A258)</f>
        <v>4</v>
      </c>
      <c r="D258" s="27">
        <f t="shared" ref="D258:D321" si="15">WEEKNUM(A258)</f>
        <v>14</v>
      </c>
      <c r="F258">
        <v>4650</v>
      </c>
      <c r="G258">
        <v>4750</v>
      </c>
      <c r="H258">
        <v>4900</v>
      </c>
      <c r="J258">
        <v>4600</v>
      </c>
      <c r="K258">
        <v>4700</v>
      </c>
      <c r="L258">
        <v>4750</v>
      </c>
      <c r="M258">
        <v>4750</v>
      </c>
      <c r="N258">
        <v>4700</v>
      </c>
      <c r="P258">
        <v>4580</v>
      </c>
    </row>
    <row r="259" spans="1:16">
      <c r="A259" s="26">
        <v>43564</v>
      </c>
      <c r="B259" s="27">
        <f t="shared" si="13"/>
        <v>2019</v>
      </c>
      <c r="C259" s="27">
        <f t="shared" si="14"/>
        <v>4</v>
      </c>
      <c r="D259" s="27">
        <f t="shared" si="15"/>
        <v>15</v>
      </c>
      <c r="F259">
        <v>4650</v>
      </c>
      <c r="G259">
        <v>4750</v>
      </c>
      <c r="H259">
        <v>4900</v>
      </c>
      <c r="J259">
        <v>4600</v>
      </c>
      <c r="K259">
        <v>4700</v>
      </c>
      <c r="L259">
        <v>4750</v>
      </c>
      <c r="M259">
        <v>4750</v>
      </c>
      <c r="N259">
        <v>4700</v>
      </c>
      <c r="P259">
        <v>4580</v>
      </c>
    </row>
    <row r="260" spans="1:16">
      <c r="A260" s="26">
        <v>43565</v>
      </c>
      <c r="B260" s="27">
        <f t="shared" si="13"/>
        <v>2019</v>
      </c>
      <c r="C260" s="27">
        <f t="shared" si="14"/>
        <v>4</v>
      </c>
      <c r="D260" s="27">
        <f t="shared" si="15"/>
        <v>15</v>
      </c>
      <c r="F260">
        <v>4650</v>
      </c>
      <c r="G260">
        <v>4750</v>
      </c>
      <c r="H260">
        <v>4750</v>
      </c>
      <c r="J260">
        <v>4700</v>
      </c>
      <c r="K260">
        <v>4700</v>
      </c>
      <c r="L260">
        <v>4850</v>
      </c>
      <c r="M260">
        <v>4750</v>
      </c>
      <c r="N260">
        <v>4800</v>
      </c>
      <c r="P260">
        <v>4710</v>
      </c>
    </row>
    <row r="261" spans="1:16">
      <c r="A261" s="26">
        <v>43566</v>
      </c>
      <c r="B261" s="27">
        <f t="shared" si="13"/>
        <v>2019</v>
      </c>
      <c r="C261" s="27">
        <f t="shared" si="14"/>
        <v>4</v>
      </c>
      <c r="D261" s="27">
        <f t="shared" si="15"/>
        <v>15</v>
      </c>
      <c r="F261">
        <v>4650</v>
      </c>
      <c r="G261">
        <v>4750</v>
      </c>
      <c r="H261">
        <v>4750</v>
      </c>
      <c r="J261">
        <v>4700</v>
      </c>
      <c r="K261">
        <v>4700</v>
      </c>
      <c r="L261">
        <v>4850</v>
      </c>
      <c r="M261">
        <v>4750</v>
      </c>
      <c r="N261">
        <v>4800</v>
      </c>
      <c r="P261">
        <v>4710</v>
      </c>
    </row>
    <row r="262" spans="1:16">
      <c r="A262" s="26">
        <v>43567</v>
      </c>
      <c r="B262" s="27">
        <f t="shared" si="13"/>
        <v>2019</v>
      </c>
      <c r="C262" s="27">
        <f t="shared" si="14"/>
        <v>4</v>
      </c>
      <c r="D262" s="27">
        <f t="shared" si="15"/>
        <v>15</v>
      </c>
      <c r="F262">
        <v>4650</v>
      </c>
      <c r="G262">
        <v>4750</v>
      </c>
      <c r="H262">
        <v>4750</v>
      </c>
      <c r="J262">
        <v>4700</v>
      </c>
      <c r="K262">
        <v>4700</v>
      </c>
      <c r="L262">
        <v>4850</v>
      </c>
      <c r="M262">
        <v>4750</v>
      </c>
      <c r="N262">
        <v>4800</v>
      </c>
      <c r="P262">
        <v>4710</v>
      </c>
    </row>
    <row r="263" spans="1:16">
      <c r="A263" s="26">
        <v>43570</v>
      </c>
      <c r="B263" s="27">
        <f t="shared" si="13"/>
        <v>2019</v>
      </c>
      <c r="C263" s="27">
        <f t="shared" si="14"/>
        <v>4</v>
      </c>
      <c r="D263" s="27">
        <f t="shared" si="15"/>
        <v>16</v>
      </c>
      <c r="F263">
        <v>4650</v>
      </c>
      <c r="G263">
        <v>4750</v>
      </c>
      <c r="H263">
        <v>4750</v>
      </c>
      <c r="J263">
        <v>4700</v>
      </c>
      <c r="K263">
        <v>4700</v>
      </c>
      <c r="L263">
        <v>4850</v>
      </c>
      <c r="M263">
        <v>4750</v>
      </c>
      <c r="N263">
        <v>4800</v>
      </c>
      <c r="P263">
        <v>4710</v>
      </c>
    </row>
    <row r="264" spans="1:16">
      <c r="A264" s="26">
        <v>43571</v>
      </c>
      <c r="B264" s="27">
        <f t="shared" si="13"/>
        <v>2019</v>
      </c>
      <c r="C264" s="27">
        <f t="shared" si="14"/>
        <v>4</v>
      </c>
      <c r="D264" s="27">
        <f t="shared" si="15"/>
        <v>16</v>
      </c>
      <c r="F264">
        <v>4650</v>
      </c>
      <c r="G264">
        <v>4750</v>
      </c>
      <c r="J264">
        <v>4700</v>
      </c>
      <c r="K264">
        <v>4700</v>
      </c>
      <c r="L264">
        <v>4850</v>
      </c>
      <c r="M264">
        <v>4750</v>
      </c>
      <c r="N264">
        <v>4800</v>
      </c>
      <c r="P264">
        <v>4710</v>
      </c>
    </row>
    <row r="265" spans="1:16">
      <c r="A265" s="26">
        <v>43572</v>
      </c>
      <c r="B265" s="27">
        <f t="shared" si="13"/>
        <v>2019</v>
      </c>
      <c r="C265" s="27">
        <f t="shared" si="14"/>
        <v>4</v>
      </c>
      <c r="D265" s="27">
        <f t="shared" si="15"/>
        <v>16</v>
      </c>
      <c r="F265">
        <v>4650</v>
      </c>
      <c r="G265">
        <v>4750</v>
      </c>
      <c r="H265">
        <v>4750</v>
      </c>
      <c r="J265">
        <v>4700</v>
      </c>
      <c r="K265">
        <v>4700</v>
      </c>
      <c r="L265">
        <v>4850</v>
      </c>
      <c r="M265">
        <v>4750</v>
      </c>
      <c r="N265">
        <v>4800</v>
      </c>
      <c r="P265">
        <v>4710</v>
      </c>
    </row>
    <row r="266" spans="1:16">
      <c r="A266" s="26">
        <v>43573</v>
      </c>
      <c r="B266" s="27">
        <f t="shared" si="13"/>
        <v>2019</v>
      </c>
      <c r="C266" s="27">
        <f t="shared" si="14"/>
        <v>4</v>
      </c>
      <c r="D266" s="27">
        <f t="shared" si="15"/>
        <v>16</v>
      </c>
      <c r="F266">
        <v>4650</v>
      </c>
      <c r="G266">
        <v>4750</v>
      </c>
      <c r="H266">
        <v>4750</v>
      </c>
      <c r="J266">
        <v>4700</v>
      </c>
      <c r="K266">
        <v>4700</v>
      </c>
      <c r="L266">
        <v>4850</v>
      </c>
      <c r="M266">
        <v>4750</v>
      </c>
      <c r="N266">
        <v>4800</v>
      </c>
      <c r="P266">
        <v>4710</v>
      </c>
    </row>
    <row r="267" spans="1:16">
      <c r="A267" s="26">
        <v>43574</v>
      </c>
      <c r="B267" s="27">
        <f t="shared" si="13"/>
        <v>2019</v>
      </c>
      <c r="C267" s="27">
        <f t="shared" si="14"/>
        <v>4</v>
      </c>
      <c r="D267" s="27">
        <f t="shared" si="15"/>
        <v>16</v>
      </c>
      <c r="F267">
        <v>4650</v>
      </c>
      <c r="G267">
        <v>4750</v>
      </c>
      <c r="H267">
        <v>4750</v>
      </c>
      <c r="J267">
        <v>4700</v>
      </c>
      <c r="K267">
        <v>4700</v>
      </c>
      <c r="L267">
        <v>4850</v>
      </c>
      <c r="M267">
        <v>4750</v>
      </c>
      <c r="N267">
        <v>4800</v>
      </c>
      <c r="P267">
        <v>4710</v>
      </c>
    </row>
    <row r="268" spans="1:16">
      <c r="A268" s="26">
        <v>43577</v>
      </c>
      <c r="B268" s="27">
        <f t="shared" si="13"/>
        <v>2019</v>
      </c>
      <c r="C268" s="27">
        <f t="shared" si="14"/>
        <v>4</v>
      </c>
      <c r="D268" s="27">
        <f t="shared" si="15"/>
        <v>17</v>
      </c>
      <c r="F268">
        <v>4700</v>
      </c>
      <c r="G268">
        <v>4750</v>
      </c>
      <c r="H268">
        <v>4750</v>
      </c>
      <c r="J268">
        <v>4700</v>
      </c>
      <c r="K268">
        <v>4700</v>
      </c>
      <c r="L268">
        <v>4850</v>
      </c>
      <c r="M268">
        <v>4750</v>
      </c>
      <c r="N268">
        <v>4800</v>
      </c>
      <c r="P268">
        <v>4710</v>
      </c>
    </row>
    <row r="269" spans="1:16">
      <c r="A269" s="26">
        <v>43578</v>
      </c>
      <c r="B269" s="27">
        <f t="shared" si="13"/>
        <v>2019</v>
      </c>
      <c r="C269" s="27">
        <f t="shared" si="14"/>
        <v>4</v>
      </c>
      <c r="D269" s="27">
        <f t="shared" si="15"/>
        <v>17</v>
      </c>
      <c r="F269">
        <v>4700</v>
      </c>
      <c r="G269">
        <v>4750</v>
      </c>
      <c r="H269">
        <v>4750</v>
      </c>
      <c r="J269">
        <v>4700</v>
      </c>
      <c r="K269">
        <v>4700</v>
      </c>
      <c r="L269">
        <v>4850</v>
      </c>
      <c r="M269">
        <v>4750</v>
      </c>
      <c r="N269">
        <v>4800</v>
      </c>
      <c r="P269">
        <v>4710</v>
      </c>
    </row>
    <row r="270" spans="1:16">
      <c r="A270" s="26">
        <v>43579</v>
      </c>
      <c r="B270" s="27">
        <f t="shared" si="13"/>
        <v>2019</v>
      </c>
      <c r="C270" s="27">
        <f t="shared" si="14"/>
        <v>4</v>
      </c>
      <c r="D270" s="27">
        <f t="shared" si="15"/>
        <v>17</v>
      </c>
      <c r="J270">
        <v>4700</v>
      </c>
      <c r="L270">
        <v>4850</v>
      </c>
      <c r="N270">
        <v>4800</v>
      </c>
      <c r="P270">
        <v>4710</v>
      </c>
    </row>
    <row r="271" spans="1:16">
      <c r="A271" s="26">
        <v>43580</v>
      </c>
      <c r="B271" s="27">
        <f t="shared" si="13"/>
        <v>2019</v>
      </c>
      <c r="C271" s="27">
        <f t="shared" si="14"/>
        <v>4</v>
      </c>
      <c r="D271" s="27">
        <f t="shared" si="15"/>
        <v>17</v>
      </c>
      <c r="F271">
        <v>4700</v>
      </c>
      <c r="G271">
        <v>4700</v>
      </c>
      <c r="H271">
        <v>4750</v>
      </c>
      <c r="J271">
        <v>4700</v>
      </c>
      <c r="K271">
        <v>4700</v>
      </c>
      <c r="L271">
        <v>4850</v>
      </c>
      <c r="M271">
        <v>4700</v>
      </c>
      <c r="N271">
        <v>4800</v>
      </c>
      <c r="P271">
        <v>4710</v>
      </c>
    </row>
    <row r="272" spans="1:16">
      <c r="A272" s="26">
        <v>43581</v>
      </c>
      <c r="B272" s="27">
        <f t="shared" si="13"/>
        <v>2019</v>
      </c>
      <c r="C272" s="27">
        <f t="shared" si="14"/>
        <v>4</v>
      </c>
      <c r="D272" s="27">
        <f t="shared" si="15"/>
        <v>17</v>
      </c>
      <c r="F272">
        <v>4700</v>
      </c>
      <c r="G272">
        <v>4700</v>
      </c>
      <c r="H272">
        <v>4770</v>
      </c>
      <c r="J272">
        <v>4700</v>
      </c>
      <c r="K272">
        <v>4700</v>
      </c>
      <c r="L272">
        <v>4850</v>
      </c>
      <c r="M272">
        <v>4700</v>
      </c>
      <c r="N272">
        <v>4800</v>
      </c>
      <c r="P272">
        <v>4710</v>
      </c>
    </row>
    <row r="273" spans="1:16">
      <c r="A273" s="26">
        <v>43583</v>
      </c>
      <c r="B273" s="27">
        <f t="shared" si="13"/>
        <v>2019</v>
      </c>
      <c r="C273" s="27">
        <f t="shared" si="14"/>
        <v>4</v>
      </c>
      <c r="D273" s="27">
        <f t="shared" si="15"/>
        <v>18</v>
      </c>
      <c r="J273">
        <v>4700</v>
      </c>
      <c r="L273">
        <v>4850</v>
      </c>
      <c r="N273">
        <v>4800</v>
      </c>
      <c r="P273">
        <v>4710</v>
      </c>
    </row>
    <row r="274" spans="1:16">
      <c r="A274" s="26">
        <v>43584</v>
      </c>
      <c r="B274" s="27">
        <f t="shared" si="13"/>
        <v>2019</v>
      </c>
      <c r="C274" s="27">
        <f t="shared" si="14"/>
        <v>4</v>
      </c>
      <c r="D274" s="27">
        <f t="shared" si="15"/>
        <v>18</v>
      </c>
      <c r="F274">
        <v>4700</v>
      </c>
      <c r="G274">
        <v>4700</v>
      </c>
      <c r="H274">
        <v>4770</v>
      </c>
      <c r="J274">
        <v>4700</v>
      </c>
      <c r="K274">
        <v>4700</v>
      </c>
      <c r="L274">
        <v>4850</v>
      </c>
      <c r="M274">
        <v>4700</v>
      </c>
      <c r="N274">
        <v>4800</v>
      </c>
      <c r="P274">
        <v>4710</v>
      </c>
    </row>
    <row r="275" spans="1:16">
      <c r="A275" s="26">
        <v>43585</v>
      </c>
      <c r="B275" s="27">
        <f t="shared" si="13"/>
        <v>2019</v>
      </c>
      <c r="C275" s="27">
        <f t="shared" si="14"/>
        <v>4</v>
      </c>
      <c r="D275" s="27">
        <f t="shared" si="15"/>
        <v>18</v>
      </c>
      <c r="F275">
        <v>4700</v>
      </c>
      <c r="G275">
        <v>4700</v>
      </c>
      <c r="H275">
        <v>4770</v>
      </c>
      <c r="J275">
        <v>4700</v>
      </c>
      <c r="K275">
        <v>4700</v>
      </c>
      <c r="L275">
        <v>4850</v>
      </c>
      <c r="M275">
        <v>4700</v>
      </c>
      <c r="N275">
        <v>4800</v>
      </c>
      <c r="P275">
        <v>4710</v>
      </c>
    </row>
    <row r="276" spans="1:16">
      <c r="A276" s="26">
        <v>43590</v>
      </c>
      <c r="B276" s="27">
        <f t="shared" si="13"/>
        <v>2019</v>
      </c>
      <c r="C276" s="27">
        <f t="shared" si="14"/>
        <v>5</v>
      </c>
      <c r="D276" s="27">
        <f t="shared" si="15"/>
        <v>19</v>
      </c>
      <c r="F276">
        <v>4700</v>
      </c>
      <c r="G276">
        <v>4700</v>
      </c>
      <c r="H276">
        <v>4770</v>
      </c>
      <c r="J276">
        <v>4700</v>
      </c>
      <c r="K276">
        <v>4700</v>
      </c>
      <c r="L276">
        <v>4850</v>
      </c>
      <c r="M276">
        <v>4700</v>
      </c>
      <c r="N276">
        <v>4800</v>
      </c>
      <c r="P276">
        <v>4710</v>
      </c>
    </row>
    <row r="277" spans="1:16">
      <c r="A277" s="26">
        <v>43592</v>
      </c>
      <c r="B277" s="27">
        <f t="shared" si="13"/>
        <v>2019</v>
      </c>
      <c r="C277" s="27">
        <f t="shared" si="14"/>
        <v>5</v>
      </c>
      <c r="D277" s="27">
        <f t="shared" si="15"/>
        <v>19</v>
      </c>
      <c r="F277">
        <v>4700</v>
      </c>
      <c r="K277">
        <v>4700</v>
      </c>
    </row>
    <row r="278" spans="1:16">
      <c r="A278" s="26">
        <v>43593</v>
      </c>
      <c r="B278" s="27">
        <f t="shared" si="13"/>
        <v>2019</v>
      </c>
      <c r="C278" s="27">
        <f t="shared" si="14"/>
        <v>5</v>
      </c>
      <c r="D278" s="27">
        <f t="shared" si="15"/>
        <v>19</v>
      </c>
      <c r="F278">
        <v>4700</v>
      </c>
      <c r="G278">
        <v>4650</v>
      </c>
      <c r="M278">
        <v>4700</v>
      </c>
    </row>
    <row r="279" spans="1:16">
      <c r="A279" s="26">
        <v>43595</v>
      </c>
      <c r="B279" s="27">
        <f t="shared" si="13"/>
        <v>2019</v>
      </c>
      <c r="C279" s="27">
        <f t="shared" si="14"/>
        <v>5</v>
      </c>
      <c r="D279" s="27">
        <f t="shared" si="15"/>
        <v>19</v>
      </c>
      <c r="F279">
        <v>4700</v>
      </c>
      <c r="G279">
        <v>4650</v>
      </c>
      <c r="K279">
        <v>4700</v>
      </c>
      <c r="M279">
        <v>4700</v>
      </c>
    </row>
    <row r="280" spans="1:16">
      <c r="A280" s="26">
        <v>43599</v>
      </c>
      <c r="B280" s="27">
        <f t="shared" si="13"/>
        <v>2019</v>
      </c>
      <c r="C280" s="27">
        <f t="shared" si="14"/>
        <v>5</v>
      </c>
      <c r="D280" s="27">
        <f t="shared" si="15"/>
        <v>20</v>
      </c>
      <c r="F280">
        <v>4700</v>
      </c>
      <c r="G280">
        <v>4650</v>
      </c>
      <c r="I280">
        <v>4650</v>
      </c>
      <c r="K280">
        <v>4880</v>
      </c>
      <c r="M280">
        <v>4700</v>
      </c>
    </row>
    <row r="281" spans="1:16">
      <c r="A281" s="26">
        <v>43600</v>
      </c>
      <c r="B281" s="27">
        <f t="shared" si="13"/>
        <v>2019</v>
      </c>
      <c r="C281" s="27">
        <f t="shared" si="14"/>
        <v>5</v>
      </c>
      <c r="D281" s="27">
        <f t="shared" si="15"/>
        <v>20</v>
      </c>
      <c r="F281">
        <v>4700</v>
      </c>
      <c r="G281">
        <v>4650</v>
      </c>
      <c r="I281">
        <v>4650</v>
      </c>
      <c r="K281">
        <v>4880</v>
      </c>
      <c r="M281">
        <v>4700</v>
      </c>
    </row>
    <row r="282" spans="1:16">
      <c r="A282" s="26">
        <v>43602</v>
      </c>
      <c r="B282" s="27">
        <f t="shared" si="13"/>
        <v>2019</v>
      </c>
      <c r="C282" s="27">
        <f t="shared" si="14"/>
        <v>5</v>
      </c>
      <c r="D282" s="27">
        <f t="shared" si="15"/>
        <v>20</v>
      </c>
      <c r="F282">
        <v>4700</v>
      </c>
      <c r="G282">
        <v>4650</v>
      </c>
      <c r="I282">
        <v>4600</v>
      </c>
      <c r="K282">
        <v>4880</v>
      </c>
      <c r="L282">
        <v>4600</v>
      </c>
      <c r="M282">
        <v>4700</v>
      </c>
    </row>
    <row r="283" spans="1:16">
      <c r="A283" s="26">
        <v>43605</v>
      </c>
      <c r="B283" s="27">
        <f t="shared" si="13"/>
        <v>2019</v>
      </c>
      <c r="C283" s="27">
        <f t="shared" si="14"/>
        <v>5</v>
      </c>
      <c r="D283" s="27">
        <f t="shared" si="15"/>
        <v>21</v>
      </c>
      <c r="F283">
        <v>4700</v>
      </c>
      <c r="G283">
        <v>4600</v>
      </c>
      <c r="H283">
        <v>4770</v>
      </c>
      <c r="J283">
        <v>4600</v>
      </c>
      <c r="K283">
        <v>4700</v>
      </c>
      <c r="M283">
        <v>4600</v>
      </c>
      <c r="N283">
        <v>4800</v>
      </c>
      <c r="P283">
        <v>4710</v>
      </c>
    </row>
    <row r="284" spans="1:16">
      <c r="A284" s="26">
        <v>43606</v>
      </c>
      <c r="B284" s="27">
        <f t="shared" si="13"/>
        <v>2019</v>
      </c>
      <c r="C284" s="27">
        <f t="shared" si="14"/>
        <v>5</v>
      </c>
      <c r="D284" s="27">
        <f t="shared" si="15"/>
        <v>21</v>
      </c>
      <c r="F284">
        <v>4700</v>
      </c>
      <c r="G284">
        <v>4600</v>
      </c>
      <c r="H284">
        <v>4650</v>
      </c>
      <c r="J284">
        <v>4500</v>
      </c>
      <c r="K284">
        <v>4880</v>
      </c>
      <c r="M284">
        <v>4700</v>
      </c>
      <c r="N284">
        <v>4800</v>
      </c>
    </row>
    <row r="285" spans="1:16">
      <c r="A285" s="26">
        <v>43607</v>
      </c>
      <c r="B285" s="27">
        <f t="shared" si="13"/>
        <v>2019</v>
      </c>
      <c r="C285" s="27">
        <f t="shared" si="14"/>
        <v>5</v>
      </c>
      <c r="D285" s="27">
        <f t="shared" si="15"/>
        <v>21</v>
      </c>
      <c r="F285">
        <v>4600</v>
      </c>
      <c r="G285">
        <v>4600</v>
      </c>
      <c r="J285">
        <v>4500</v>
      </c>
      <c r="K285">
        <v>4700</v>
      </c>
      <c r="L285">
        <v>4550</v>
      </c>
      <c r="M285">
        <v>4600</v>
      </c>
      <c r="N285">
        <v>4800</v>
      </c>
      <c r="P285">
        <v>4710</v>
      </c>
    </row>
    <row r="286" spans="1:16">
      <c r="A286" s="26">
        <v>43608</v>
      </c>
      <c r="B286" s="27">
        <f t="shared" si="13"/>
        <v>2019</v>
      </c>
      <c r="C286" s="27">
        <f t="shared" si="14"/>
        <v>5</v>
      </c>
      <c r="D286" s="27">
        <f t="shared" si="15"/>
        <v>21</v>
      </c>
      <c r="F286">
        <v>4600</v>
      </c>
      <c r="G286">
        <v>4600</v>
      </c>
      <c r="H286">
        <v>4650</v>
      </c>
      <c r="J286">
        <v>4500</v>
      </c>
      <c r="K286">
        <v>4880</v>
      </c>
      <c r="L286">
        <v>4550</v>
      </c>
      <c r="M286">
        <v>4700</v>
      </c>
      <c r="N286">
        <v>4800</v>
      </c>
      <c r="P286">
        <v>4710</v>
      </c>
    </row>
    <row r="287" spans="1:16">
      <c r="A287" s="26">
        <v>43609</v>
      </c>
      <c r="B287" s="27">
        <f t="shared" si="13"/>
        <v>2019</v>
      </c>
      <c r="C287" s="27">
        <f t="shared" si="14"/>
        <v>5</v>
      </c>
      <c r="D287" s="27">
        <f t="shared" si="15"/>
        <v>21</v>
      </c>
      <c r="F287">
        <v>4600</v>
      </c>
      <c r="G287">
        <v>4600</v>
      </c>
      <c r="H287">
        <v>4650</v>
      </c>
      <c r="J287">
        <v>4500</v>
      </c>
      <c r="K287">
        <v>4880</v>
      </c>
      <c r="L287">
        <v>4500</v>
      </c>
      <c r="M287">
        <v>4700</v>
      </c>
      <c r="N287">
        <v>4600</v>
      </c>
      <c r="P287">
        <v>4580</v>
      </c>
    </row>
    <row r="288" spans="1:16">
      <c r="A288" s="26">
        <v>43612</v>
      </c>
      <c r="B288" s="27">
        <f t="shared" si="13"/>
        <v>2019</v>
      </c>
      <c r="C288" s="27">
        <f t="shared" si="14"/>
        <v>5</v>
      </c>
      <c r="D288" s="27">
        <f t="shared" si="15"/>
        <v>22</v>
      </c>
      <c r="F288">
        <v>4600</v>
      </c>
      <c r="G288">
        <v>4600</v>
      </c>
      <c r="H288">
        <v>4650</v>
      </c>
      <c r="J288">
        <v>4500</v>
      </c>
      <c r="K288">
        <v>4880</v>
      </c>
      <c r="L288">
        <v>4500</v>
      </c>
      <c r="M288">
        <v>4700</v>
      </c>
      <c r="N288">
        <v>4600</v>
      </c>
      <c r="P288">
        <v>4580</v>
      </c>
    </row>
    <row r="289" spans="1:16">
      <c r="A289" s="26">
        <v>43613</v>
      </c>
      <c r="B289" s="27">
        <f t="shared" si="13"/>
        <v>2019</v>
      </c>
      <c r="C289" s="27">
        <f t="shared" si="14"/>
        <v>5</v>
      </c>
      <c r="D289" s="27">
        <f t="shared" si="15"/>
        <v>22</v>
      </c>
      <c r="F289">
        <v>4600</v>
      </c>
      <c r="G289">
        <v>4600</v>
      </c>
      <c r="H289">
        <v>4650</v>
      </c>
      <c r="J289">
        <v>4500</v>
      </c>
      <c r="K289">
        <v>4880</v>
      </c>
      <c r="L289">
        <v>4500</v>
      </c>
      <c r="M289">
        <v>4700</v>
      </c>
      <c r="N289">
        <v>4600</v>
      </c>
      <c r="P289">
        <v>4580</v>
      </c>
    </row>
    <row r="290" spans="1:16">
      <c r="A290" s="26">
        <v>43614</v>
      </c>
      <c r="B290" s="27">
        <f t="shared" si="13"/>
        <v>2019</v>
      </c>
      <c r="C290" s="27">
        <f t="shared" si="14"/>
        <v>5</v>
      </c>
      <c r="D290" s="27">
        <f t="shared" si="15"/>
        <v>22</v>
      </c>
      <c r="F290">
        <v>4600</v>
      </c>
      <c r="G290">
        <v>4600</v>
      </c>
      <c r="H290">
        <v>4600</v>
      </c>
      <c r="J290">
        <v>4500</v>
      </c>
      <c r="K290">
        <v>4880</v>
      </c>
      <c r="L290">
        <v>4500</v>
      </c>
      <c r="M290">
        <v>4700</v>
      </c>
      <c r="N290">
        <v>4600</v>
      </c>
      <c r="P290">
        <v>4580</v>
      </c>
    </row>
    <row r="291" spans="1:16">
      <c r="A291" s="26">
        <v>43615</v>
      </c>
      <c r="B291" s="27">
        <f t="shared" si="13"/>
        <v>2019</v>
      </c>
      <c r="C291" s="27">
        <f t="shared" si="14"/>
        <v>5</v>
      </c>
      <c r="D291" s="27">
        <f t="shared" si="15"/>
        <v>22</v>
      </c>
      <c r="F291">
        <v>4600</v>
      </c>
      <c r="G291">
        <v>4600</v>
      </c>
      <c r="H291">
        <v>4600</v>
      </c>
      <c r="J291">
        <v>4500</v>
      </c>
      <c r="K291">
        <v>4880</v>
      </c>
      <c r="L291">
        <v>4500</v>
      </c>
      <c r="M291">
        <v>4700</v>
      </c>
      <c r="N291">
        <v>4600</v>
      </c>
      <c r="P291">
        <v>4580</v>
      </c>
    </row>
    <row r="292" spans="1:16">
      <c r="A292" s="26">
        <v>43616</v>
      </c>
      <c r="B292" s="27">
        <f t="shared" si="13"/>
        <v>2019</v>
      </c>
      <c r="C292" s="27">
        <f t="shared" si="14"/>
        <v>5</v>
      </c>
      <c r="D292" s="27">
        <f t="shared" si="15"/>
        <v>22</v>
      </c>
      <c r="J292">
        <v>4500</v>
      </c>
      <c r="L292">
        <v>4500</v>
      </c>
      <c r="N292">
        <v>4600</v>
      </c>
      <c r="P292">
        <v>4580</v>
      </c>
    </row>
    <row r="293" spans="1:16">
      <c r="A293" s="26">
        <v>43619</v>
      </c>
      <c r="B293" s="27">
        <f t="shared" si="13"/>
        <v>2019</v>
      </c>
      <c r="C293" s="27">
        <f t="shared" si="14"/>
        <v>6</v>
      </c>
      <c r="D293" s="27">
        <f t="shared" si="15"/>
        <v>23</v>
      </c>
      <c r="F293">
        <v>4600</v>
      </c>
      <c r="G293">
        <v>4600</v>
      </c>
      <c r="H293">
        <v>4600</v>
      </c>
      <c r="J293">
        <v>4500</v>
      </c>
      <c r="K293">
        <v>4880</v>
      </c>
      <c r="L293">
        <v>4500</v>
      </c>
      <c r="M293">
        <v>4700</v>
      </c>
      <c r="N293">
        <v>4600</v>
      </c>
      <c r="P293">
        <v>4580</v>
      </c>
    </row>
    <row r="294" spans="1:16">
      <c r="A294" s="26">
        <v>43620</v>
      </c>
      <c r="B294" s="27">
        <f t="shared" si="13"/>
        <v>2019</v>
      </c>
      <c r="C294" s="27">
        <f t="shared" si="14"/>
        <v>6</v>
      </c>
      <c r="D294" s="27">
        <f t="shared" si="15"/>
        <v>23</v>
      </c>
      <c r="F294">
        <v>4600</v>
      </c>
      <c r="G294">
        <v>4500</v>
      </c>
      <c r="H294">
        <v>4600</v>
      </c>
      <c r="J294">
        <v>4500</v>
      </c>
      <c r="K294">
        <v>4880</v>
      </c>
      <c r="L294">
        <v>4500</v>
      </c>
      <c r="M294">
        <v>4700</v>
      </c>
      <c r="N294">
        <v>4600</v>
      </c>
      <c r="P294">
        <v>4580</v>
      </c>
    </row>
    <row r="295" spans="1:16">
      <c r="A295" s="26">
        <v>43621</v>
      </c>
      <c r="B295" s="27">
        <f t="shared" si="13"/>
        <v>2019</v>
      </c>
      <c r="C295" s="27">
        <f t="shared" si="14"/>
        <v>6</v>
      </c>
      <c r="D295" s="27">
        <f t="shared" si="15"/>
        <v>23</v>
      </c>
      <c r="F295">
        <v>4600</v>
      </c>
      <c r="G295">
        <v>4500</v>
      </c>
      <c r="H295">
        <v>4600</v>
      </c>
      <c r="J295">
        <v>4500</v>
      </c>
      <c r="K295">
        <v>4880</v>
      </c>
      <c r="L295">
        <v>4500</v>
      </c>
      <c r="M295">
        <v>4700</v>
      </c>
      <c r="N295">
        <v>4600</v>
      </c>
      <c r="P295">
        <v>4580</v>
      </c>
    </row>
    <row r="296" spans="1:16">
      <c r="A296" s="26">
        <v>43622</v>
      </c>
      <c r="B296" s="27">
        <f t="shared" si="13"/>
        <v>2019</v>
      </c>
      <c r="C296" s="27">
        <f t="shared" si="14"/>
        <v>6</v>
      </c>
      <c r="D296" s="27">
        <f t="shared" si="15"/>
        <v>23</v>
      </c>
      <c r="F296">
        <v>4600</v>
      </c>
      <c r="G296">
        <v>4500</v>
      </c>
      <c r="H296">
        <v>4600</v>
      </c>
      <c r="J296">
        <v>4500</v>
      </c>
      <c r="K296">
        <v>4880</v>
      </c>
      <c r="L296">
        <v>4500</v>
      </c>
      <c r="M296">
        <v>4700</v>
      </c>
      <c r="N296">
        <v>4600</v>
      </c>
      <c r="P296">
        <v>4580</v>
      </c>
    </row>
    <row r="297" spans="1:16">
      <c r="A297" s="26">
        <v>43626</v>
      </c>
      <c r="B297" s="27">
        <f t="shared" si="13"/>
        <v>2019</v>
      </c>
      <c r="C297" s="27">
        <f t="shared" si="14"/>
        <v>6</v>
      </c>
      <c r="D297" s="27">
        <f t="shared" si="15"/>
        <v>24</v>
      </c>
      <c r="G297">
        <v>4500</v>
      </c>
      <c r="H297">
        <v>4600</v>
      </c>
      <c r="J297">
        <v>4400</v>
      </c>
      <c r="K297">
        <v>4550</v>
      </c>
      <c r="L297">
        <v>4500</v>
      </c>
      <c r="M297">
        <v>4500</v>
      </c>
      <c r="N297">
        <v>4500</v>
      </c>
      <c r="P297">
        <v>4580</v>
      </c>
    </row>
    <row r="298" spans="1:16">
      <c r="A298" s="26">
        <v>43627</v>
      </c>
      <c r="B298" s="27">
        <f t="shared" si="13"/>
        <v>2019</v>
      </c>
      <c r="C298" s="27">
        <f t="shared" si="14"/>
        <v>6</v>
      </c>
      <c r="D298" s="27">
        <f t="shared" si="15"/>
        <v>24</v>
      </c>
      <c r="F298">
        <v>4600</v>
      </c>
      <c r="G298">
        <v>4500</v>
      </c>
      <c r="H298">
        <v>4500</v>
      </c>
      <c r="J298">
        <v>4400</v>
      </c>
      <c r="K298">
        <v>4550</v>
      </c>
      <c r="L298">
        <v>4500</v>
      </c>
      <c r="M298">
        <v>4450</v>
      </c>
      <c r="N298">
        <v>4500</v>
      </c>
      <c r="P298">
        <v>4430</v>
      </c>
    </row>
    <row r="299" spans="1:16">
      <c r="A299" s="26">
        <v>43628</v>
      </c>
      <c r="B299" s="27">
        <f t="shared" si="13"/>
        <v>2019</v>
      </c>
      <c r="C299" s="27">
        <f t="shared" si="14"/>
        <v>6</v>
      </c>
      <c r="D299" s="27">
        <f t="shared" si="15"/>
        <v>24</v>
      </c>
      <c r="F299">
        <v>4600</v>
      </c>
      <c r="G299">
        <v>4500</v>
      </c>
      <c r="H299">
        <v>4500</v>
      </c>
      <c r="J299">
        <v>4400</v>
      </c>
      <c r="K299">
        <v>4550</v>
      </c>
      <c r="L299">
        <v>4500</v>
      </c>
      <c r="M299">
        <v>4450</v>
      </c>
      <c r="N299">
        <v>4500</v>
      </c>
      <c r="P299">
        <v>4580</v>
      </c>
    </row>
    <row r="300" spans="1:16">
      <c r="A300" s="26">
        <v>43629</v>
      </c>
      <c r="B300" s="27">
        <f t="shared" si="13"/>
        <v>2019</v>
      </c>
      <c r="C300" s="27">
        <f t="shared" si="14"/>
        <v>6</v>
      </c>
      <c r="D300" s="27">
        <f t="shared" si="15"/>
        <v>24</v>
      </c>
      <c r="G300">
        <v>4500</v>
      </c>
      <c r="J300">
        <v>4400</v>
      </c>
      <c r="K300">
        <v>4300</v>
      </c>
      <c r="L300">
        <v>4500</v>
      </c>
      <c r="M300">
        <v>4450</v>
      </c>
      <c r="N300">
        <v>4500</v>
      </c>
      <c r="P300">
        <v>4580</v>
      </c>
    </row>
    <row r="301" spans="1:16">
      <c r="A301" s="26">
        <v>43630</v>
      </c>
      <c r="B301" s="27">
        <f t="shared" si="13"/>
        <v>2019</v>
      </c>
      <c r="C301" s="27">
        <f t="shared" si="14"/>
        <v>6</v>
      </c>
      <c r="D301" s="27">
        <f t="shared" si="15"/>
        <v>24</v>
      </c>
      <c r="F301">
        <v>4600</v>
      </c>
      <c r="G301">
        <v>4500</v>
      </c>
      <c r="H301">
        <v>4400</v>
      </c>
      <c r="J301">
        <v>4400</v>
      </c>
      <c r="K301">
        <v>4880</v>
      </c>
      <c r="L301">
        <v>4500</v>
      </c>
      <c r="M301">
        <v>4450</v>
      </c>
      <c r="N301">
        <v>4500</v>
      </c>
      <c r="P301">
        <v>4580</v>
      </c>
    </row>
    <row r="302" spans="1:16">
      <c r="A302" s="26">
        <v>43633</v>
      </c>
      <c r="B302" s="27">
        <f t="shared" si="13"/>
        <v>2019</v>
      </c>
      <c r="C302" s="27">
        <f t="shared" si="14"/>
        <v>6</v>
      </c>
      <c r="D302" s="27">
        <f t="shared" si="15"/>
        <v>25</v>
      </c>
      <c r="F302">
        <v>4600</v>
      </c>
      <c r="G302">
        <v>4500</v>
      </c>
      <c r="H302">
        <v>4400</v>
      </c>
      <c r="J302">
        <v>4400</v>
      </c>
      <c r="K302">
        <v>4880</v>
      </c>
      <c r="L302">
        <v>4500</v>
      </c>
      <c r="M302">
        <v>4450</v>
      </c>
      <c r="N302">
        <v>4500</v>
      </c>
      <c r="P302">
        <v>4580</v>
      </c>
    </row>
    <row r="303" spans="1:16">
      <c r="A303" s="26">
        <v>43634</v>
      </c>
      <c r="B303" s="27">
        <f t="shared" si="13"/>
        <v>2019</v>
      </c>
      <c r="C303" s="27">
        <f t="shared" si="14"/>
        <v>6</v>
      </c>
      <c r="D303" s="27">
        <f t="shared" si="15"/>
        <v>25</v>
      </c>
      <c r="F303">
        <v>4600</v>
      </c>
      <c r="G303">
        <v>4500</v>
      </c>
      <c r="H303">
        <v>4400</v>
      </c>
      <c r="J303">
        <v>4300</v>
      </c>
      <c r="K303">
        <v>4880</v>
      </c>
      <c r="L303">
        <v>4500</v>
      </c>
      <c r="M303">
        <v>4450</v>
      </c>
      <c r="N303">
        <v>4500</v>
      </c>
      <c r="P303">
        <v>4580</v>
      </c>
    </row>
    <row r="304" spans="1:16">
      <c r="A304" s="26">
        <v>43635</v>
      </c>
      <c r="B304" s="27">
        <f t="shared" si="13"/>
        <v>2019</v>
      </c>
      <c r="C304" s="27">
        <f t="shared" si="14"/>
        <v>6</v>
      </c>
      <c r="D304" s="27">
        <f t="shared" si="15"/>
        <v>25</v>
      </c>
      <c r="F304">
        <v>4600</v>
      </c>
      <c r="G304">
        <v>4500</v>
      </c>
      <c r="H304">
        <v>4400</v>
      </c>
      <c r="K304">
        <v>4680</v>
      </c>
      <c r="L304">
        <v>4350</v>
      </c>
      <c r="M304">
        <v>4450</v>
      </c>
      <c r="N304">
        <v>4500</v>
      </c>
      <c r="P304">
        <v>4580</v>
      </c>
    </row>
    <row r="305" spans="1:16">
      <c r="A305" s="26">
        <v>43636</v>
      </c>
      <c r="B305" s="27">
        <f t="shared" si="13"/>
        <v>2019</v>
      </c>
      <c r="C305" s="27">
        <f t="shared" si="14"/>
        <v>6</v>
      </c>
      <c r="D305" s="27">
        <f t="shared" si="15"/>
        <v>25</v>
      </c>
      <c r="F305">
        <v>4600</v>
      </c>
      <c r="G305">
        <v>4350</v>
      </c>
      <c r="H305">
        <v>4400</v>
      </c>
      <c r="J305">
        <v>4300</v>
      </c>
      <c r="K305">
        <v>4680</v>
      </c>
      <c r="L305">
        <v>4350</v>
      </c>
      <c r="M305">
        <v>4450</v>
      </c>
      <c r="N305">
        <v>4500</v>
      </c>
      <c r="P305">
        <v>4580</v>
      </c>
    </row>
    <row r="306" spans="1:16">
      <c r="A306" s="26">
        <v>43637</v>
      </c>
      <c r="B306" s="27">
        <f t="shared" si="13"/>
        <v>2019</v>
      </c>
      <c r="C306" s="27">
        <f t="shared" si="14"/>
        <v>6</v>
      </c>
      <c r="D306" s="27">
        <f t="shared" si="15"/>
        <v>25</v>
      </c>
      <c r="J306">
        <v>4300</v>
      </c>
      <c r="L306">
        <v>4350</v>
      </c>
      <c r="M306">
        <v>4370</v>
      </c>
      <c r="N306">
        <v>4400</v>
      </c>
      <c r="P306">
        <v>4360</v>
      </c>
    </row>
    <row r="307" spans="1:16">
      <c r="A307" s="26">
        <v>43640</v>
      </c>
      <c r="B307" s="27">
        <f t="shared" si="13"/>
        <v>2019</v>
      </c>
      <c r="C307" s="27">
        <f t="shared" si="14"/>
        <v>6</v>
      </c>
      <c r="D307" s="27">
        <f t="shared" si="15"/>
        <v>26</v>
      </c>
      <c r="F307">
        <v>4600</v>
      </c>
      <c r="G307">
        <v>4350</v>
      </c>
      <c r="H307">
        <v>4450</v>
      </c>
      <c r="J307">
        <v>4300</v>
      </c>
      <c r="K307">
        <v>4680</v>
      </c>
      <c r="L307">
        <v>4350</v>
      </c>
      <c r="M307">
        <v>4400</v>
      </c>
      <c r="N307">
        <v>4400</v>
      </c>
      <c r="P307">
        <v>4360</v>
      </c>
    </row>
    <row r="308" spans="1:16">
      <c r="A308" s="26">
        <v>43641</v>
      </c>
      <c r="B308" s="27">
        <f t="shared" si="13"/>
        <v>2019</v>
      </c>
      <c r="C308" s="27">
        <f t="shared" si="14"/>
        <v>6</v>
      </c>
      <c r="D308" s="27">
        <f t="shared" si="15"/>
        <v>26</v>
      </c>
      <c r="F308">
        <v>4600</v>
      </c>
      <c r="G308">
        <v>4350</v>
      </c>
      <c r="H308">
        <v>4450</v>
      </c>
      <c r="J308">
        <v>4300</v>
      </c>
      <c r="K308">
        <v>4680</v>
      </c>
      <c r="M308">
        <v>4400</v>
      </c>
      <c r="N308">
        <v>4400</v>
      </c>
      <c r="P308">
        <v>4360</v>
      </c>
    </row>
    <row r="309" spans="1:16">
      <c r="A309" s="26">
        <v>43642</v>
      </c>
      <c r="B309" s="27">
        <f t="shared" si="13"/>
        <v>2019</v>
      </c>
      <c r="C309" s="27">
        <f t="shared" si="14"/>
        <v>6</v>
      </c>
      <c r="D309" s="27">
        <f t="shared" si="15"/>
        <v>26</v>
      </c>
      <c r="F309">
        <v>4600</v>
      </c>
      <c r="G309">
        <v>4350</v>
      </c>
      <c r="H309">
        <v>4450</v>
      </c>
      <c r="J309">
        <v>4300</v>
      </c>
      <c r="K309">
        <v>4680</v>
      </c>
      <c r="L309">
        <v>4350</v>
      </c>
      <c r="M309">
        <v>4400</v>
      </c>
      <c r="N309">
        <v>4400</v>
      </c>
      <c r="P309">
        <v>4360</v>
      </c>
    </row>
    <row r="310" spans="1:16">
      <c r="A310" s="26">
        <v>43643</v>
      </c>
      <c r="B310" s="27">
        <f t="shared" si="13"/>
        <v>2019</v>
      </c>
      <c r="C310" s="27">
        <f t="shared" si="14"/>
        <v>6</v>
      </c>
      <c r="D310" s="27">
        <f t="shared" si="15"/>
        <v>26</v>
      </c>
      <c r="F310">
        <v>4600</v>
      </c>
      <c r="G310">
        <v>4350</v>
      </c>
      <c r="H310">
        <v>4450</v>
      </c>
      <c r="J310">
        <v>4300</v>
      </c>
      <c r="K310">
        <v>4680</v>
      </c>
      <c r="L310">
        <v>4350</v>
      </c>
      <c r="M310">
        <v>4400</v>
      </c>
      <c r="N310">
        <v>4400</v>
      </c>
      <c r="P310">
        <v>4360</v>
      </c>
    </row>
    <row r="311" spans="1:16">
      <c r="A311" s="26">
        <v>43644</v>
      </c>
      <c r="B311" s="27">
        <f t="shared" si="13"/>
        <v>2019</v>
      </c>
      <c r="C311" s="27">
        <f t="shared" si="14"/>
        <v>6</v>
      </c>
      <c r="D311" s="27">
        <f t="shared" si="15"/>
        <v>26</v>
      </c>
      <c r="J311">
        <v>4300</v>
      </c>
      <c r="L311">
        <v>4350</v>
      </c>
      <c r="N311">
        <v>4400</v>
      </c>
      <c r="P311">
        <v>4360</v>
      </c>
    </row>
    <row r="312" spans="1:16">
      <c r="A312" s="26">
        <v>43645</v>
      </c>
      <c r="B312" s="27">
        <f t="shared" si="13"/>
        <v>2019</v>
      </c>
      <c r="C312" s="27">
        <f t="shared" si="14"/>
        <v>6</v>
      </c>
      <c r="D312" s="27">
        <f t="shared" si="15"/>
        <v>26</v>
      </c>
      <c r="F312">
        <v>4600</v>
      </c>
      <c r="G312">
        <v>4350</v>
      </c>
      <c r="H312">
        <v>4450</v>
      </c>
      <c r="K312">
        <v>4680</v>
      </c>
      <c r="M312">
        <v>4400</v>
      </c>
    </row>
    <row r="313" spans="1:16">
      <c r="A313" s="26">
        <v>43647</v>
      </c>
      <c r="B313" s="27">
        <f t="shared" si="13"/>
        <v>2019</v>
      </c>
      <c r="C313" s="27">
        <f t="shared" si="14"/>
        <v>7</v>
      </c>
      <c r="D313" s="27">
        <f t="shared" si="15"/>
        <v>27</v>
      </c>
      <c r="F313">
        <v>4600</v>
      </c>
      <c r="G313">
        <v>4350</v>
      </c>
      <c r="H313">
        <v>4450</v>
      </c>
      <c r="J313">
        <v>4300</v>
      </c>
      <c r="K313">
        <v>4680</v>
      </c>
      <c r="L313">
        <v>4350</v>
      </c>
      <c r="N313">
        <v>4400</v>
      </c>
      <c r="P313">
        <v>4360</v>
      </c>
    </row>
    <row r="314" spans="1:16">
      <c r="A314" s="26">
        <v>43648</v>
      </c>
      <c r="B314" s="27">
        <f t="shared" si="13"/>
        <v>2019</v>
      </c>
      <c r="C314" s="27">
        <f t="shared" si="14"/>
        <v>7</v>
      </c>
      <c r="D314" s="27">
        <f t="shared" si="15"/>
        <v>27</v>
      </c>
      <c r="F314">
        <v>4600</v>
      </c>
      <c r="G314">
        <v>4350</v>
      </c>
      <c r="H314">
        <v>4450</v>
      </c>
      <c r="J314">
        <v>4400</v>
      </c>
      <c r="K314">
        <v>4680</v>
      </c>
      <c r="L314">
        <v>4400</v>
      </c>
      <c r="M314">
        <v>4520</v>
      </c>
      <c r="N314">
        <v>4400</v>
      </c>
      <c r="P314">
        <v>4490</v>
      </c>
    </row>
    <row r="315" spans="1:16">
      <c r="A315" s="26">
        <v>43649</v>
      </c>
      <c r="B315" s="27">
        <f t="shared" si="13"/>
        <v>2019</v>
      </c>
      <c r="C315" s="27">
        <f t="shared" si="14"/>
        <v>7</v>
      </c>
      <c r="D315" s="27">
        <f t="shared" si="15"/>
        <v>27</v>
      </c>
      <c r="F315">
        <v>4600</v>
      </c>
      <c r="G315">
        <v>4350</v>
      </c>
      <c r="H315">
        <v>4500</v>
      </c>
      <c r="J315">
        <v>4400</v>
      </c>
      <c r="K315">
        <v>4680</v>
      </c>
      <c r="L315">
        <v>4400</v>
      </c>
      <c r="M315">
        <v>4400</v>
      </c>
      <c r="N315">
        <v>4400</v>
      </c>
      <c r="P315">
        <v>4490</v>
      </c>
    </row>
    <row r="316" spans="1:16">
      <c r="A316" s="26">
        <v>43650</v>
      </c>
      <c r="B316" s="27">
        <f t="shared" si="13"/>
        <v>2019</v>
      </c>
      <c r="C316" s="27">
        <f t="shared" si="14"/>
        <v>7</v>
      </c>
      <c r="D316" s="27">
        <f t="shared" si="15"/>
        <v>27</v>
      </c>
      <c r="F316">
        <v>4600</v>
      </c>
      <c r="G316">
        <v>4400</v>
      </c>
      <c r="H316">
        <v>4500</v>
      </c>
      <c r="J316">
        <v>4400</v>
      </c>
      <c r="K316">
        <v>4680</v>
      </c>
      <c r="L316">
        <v>4400</v>
      </c>
      <c r="M316">
        <v>4400</v>
      </c>
      <c r="N316">
        <v>4400</v>
      </c>
      <c r="P316">
        <v>4490</v>
      </c>
    </row>
    <row r="317" spans="1:16">
      <c r="A317" s="26">
        <v>43651</v>
      </c>
      <c r="B317" s="27">
        <f t="shared" si="13"/>
        <v>2019</v>
      </c>
      <c r="C317" s="27">
        <f t="shared" si="14"/>
        <v>7</v>
      </c>
      <c r="D317" s="27">
        <f t="shared" si="15"/>
        <v>27</v>
      </c>
      <c r="J317">
        <v>4400</v>
      </c>
      <c r="L317">
        <v>4400</v>
      </c>
      <c r="N317">
        <v>4400</v>
      </c>
      <c r="P317">
        <v>4490</v>
      </c>
    </row>
    <row r="318" spans="1:16">
      <c r="A318" s="26">
        <v>43654</v>
      </c>
      <c r="B318" s="27">
        <f t="shared" si="13"/>
        <v>2019</v>
      </c>
      <c r="C318" s="27">
        <f t="shared" si="14"/>
        <v>7</v>
      </c>
      <c r="D318" s="27">
        <f t="shared" si="15"/>
        <v>28</v>
      </c>
      <c r="F318">
        <v>4600</v>
      </c>
      <c r="G318">
        <v>4400</v>
      </c>
      <c r="H318">
        <v>4500</v>
      </c>
      <c r="J318">
        <v>4400</v>
      </c>
      <c r="K318">
        <v>4680</v>
      </c>
      <c r="L318">
        <v>4400</v>
      </c>
      <c r="M318">
        <v>4500</v>
      </c>
      <c r="N318">
        <v>4400</v>
      </c>
      <c r="P318">
        <v>4490</v>
      </c>
    </row>
    <row r="319" spans="1:16">
      <c r="A319" s="26">
        <v>43655</v>
      </c>
      <c r="B319" s="27">
        <f t="shared" si="13"/>
        <v>2019</v>
      </c>
      <c r="C319" s="27">
        <f t="shared" si="14"/>
        <v>7</v>
      </c>
      <c r="D319" s="27">
        <f t="shared" si="15"/>
        <v>28</v>
      </c>
      <c r="F319">
        <v>4600</v>
      </c>
      <c r="G319">
        <v>4400</v>
      </c>
      <c r="H319">
        <v>4500</v>
      </c>
      <c r="J319">
        <v>4400</v>
      </c>
      <c r="K319">
        <v>4680</v>
      </c>
      <c r="L319">
        <v>4400</v>
      </c>
      <c r="M319">
        <v>4500</v>
      </c>
      <c r="N319">
        <v>4400</v>
      </c>
      <c r="P319">
        <v>4490</v>
      </c>
    </row>
    <row r="320" spans="1:16">
      <c r="A320" s="26">
        <v>43656</v>
      </c>
      <c r="B320" s="27">
        <f t="shared" si="13"/>
        <v>2019</v>
      </c>
      <c r="C320" s="27">
        <f t="shared" si="14"/>
        <v>7</v>
      </c>
      <c r="D320" s="27">
        <f t="shared" si="15"/>
        <v>28</v>
      </c>
      <c r="J320">
        <v>4400</v>
      </c>
      <c r="L320">
        <v>4400</v>
      </c>
      <c r="N320">
        <v>4400</v>
      </c>
      <c r="P320">
        <v>4490</v>
      </c>
    </row>
    <row r="321" spans="1:16">
      <c r="A321" s="26">
        <v>43657</v>
      </c>
      <c r="B321" s="27">
        <f t="shared" si="13"/>
        <v>2019</v>
      </c>
      <c r="C321" s="27">
        <f t="shared" si="14"/>
        <v>7</v>
      </c>
      <c r="D321" s="27">
        <f t="shared" si="15"/>
        <v>28</v>
      </c>
      <c r="F321">
        <v>4600</v>
      </c>
      <c r="G321">
        <v>4400</v>
      </c>
      <c r="H321">
        <v>4500</v>
      </c>
      <c r="K321">
        <v>4680</v>
      </c>
      <c r="L321">
        <v>4400</v>
      </c>
      <c r="M321">
        <v>4500</v>
      </c>
      <c r="N321">
        <v>4400</v>
      </c>
      <c r="P321">
        <v>4490</v>
      </c>
    </row>
    <row r="322" spans="1:16">
      <c r="A322" s="26">
        <v>43658</v>
      </c>
      <c r="B322" s="27">
        <f t="shared" ref="B322:B385" si="16">YEAR(A322)</f>
        <v>2019</v>
      </c>
      <c r="C322" s="27">
        <f t="shared" ref="C322:C385" si="17">MONTH(A322)</f>
        <v>7</v>
      </c>
      <c r="D322" s="27">
        <f t="shared" ref="D322:D385" si="18">WEEKNUM(A322)</f>
        <v>28</v>
      </c>
      <c r="J322">
        <v>4400</v>
      </c>
      <c r="L322">
        <v>4400</v>
      </c>
      <c r="N322">
        <v>4400</v>
      </c>
      <c r="P322">
        <v>4490</v>
      </c>
    </row>
    <row r="323" spans="1:16">
      <c r="A323" s="26">
        <v>43661</v>
      </c>
      <c r="B323" s="27">
        <f t="shared" si="16"/>
        <v>2019</v>
      </c>
      <c r="C323" s="27">
        <f t="shared" si="17"/>
        <v>7</v>
      </c>
      <c r="D323" s="27">
        <f t="shared" si="18"/>
        <v>29</v>
      </c>
      <c r="F323">
        <v>4600</v>
      </c>
      <c r="G323">
        <v>4530</v>
      </c>
      <c r="H323">
        <v>4500</v>
      </c>
      <c r="J323">
        <v>4400</v>
      </c>
      <c r="K323">
        <v>4680</v>
      </c>
      <c r="L323">
        <v>4400</v>
      </c>
      <c r="M323">
        <v>4500</v>
      </c>
      <c r="N323">
        <v>4400</v>
      </c>
    </row>
    <row r="324" spans="1:16">
      <c r="A324" s="26">
        <v>43662</v>
      </c>
      <c r="B324" s="27">
        <f t="shared" si="16"/>
        <v>2019</v>
      </c>
      <c r="C324" s="27">
        <f t="shared" si="17"/>
        <v>7</v>
      </c>
      <c r="D324" s="27">
        <f t="shared" si="18"/>
        <v>29</v>
      </c>
      <c r="F324">
        <v>4600</v>
      </c>
      <c r="G324">
        <v>4530</v>
      </c>
      <c r="H324">
        <v>4500</v>
      </c>
      <c r="J324">
        <v>4450</v>
      </c>
      <c r="K324">
        <v>4680</v>
      </c>
      <c r="L324">
        <v>4400</v>
      </c>
      <c r="M324">
        <v>4500</v>
      </c>
      <c r="N324">
        <v>4500</v>
      </c>
      <c r="P324">
        <v>4520</v>
      </c>
    </row>
    <row r="325" spans="1:16">
      <c r="A325" s="26">
        <v>43663</v>
      </c>
      <c r="B325" s="27">
        <f t="shared" si="16"/>
        <v>2019</v>
      </c>
      <c r="C325" s="27">
        <f t="shared" si="17"/>
        <v>7</v>
      </c>
      <c r="D325" s="27">
        <f t="shared" si="18"/>
        <v>29</v>
      </c>
      <c r="F325">
        <v>4600</v>
      </c>
      <c r="G325">
        <v>4550</v>
      </c>
      <c r="H325">
        <v>4500</v>
      </c>
      <c r="J325">
        <v>4450</v>
      </c>
      <c r="K325">
        <v>4680</v>
      </c>
      <c r="L325">
        <v>4400</v>
      </c>
      <c r="M325">
        <v>4500</v>
      </c>
      <c r="N325">
        <v>4500</v>
      </c>
      <c r="P325">
        <v>4520</v>
      </c>
    </row>
    <row r="326" spans="1:16">
      <c r="A326" s="26">
        <v>43664</v>
      </c>
      <c r="B326" s="27">
        <f t="shared" si="16"/>
        <v>2019</v>
      </c>
      <c r="C326" s="27">
        <f t="shared" si="17"/>
        <v>7</v>
      </c>
      <c r="D326" s="27">
        <f t="shared" si="18"/>
        <v>29</v>
      </c>
      <c r="F326">
        <v>4600</v>
      </c>
      <c r="G326">
        <v>4550</v>
      </c>
      <c r="H326">
        <v>4500</v>
      </c>
      <c r="J326">
        <v>4450</v>
      </c>
      <c r="K326">
        <v>4680</v>
      </c>
      <c r="L326">
        <v>4400</v>
      </c>
      <c r="M326">
        <v>4500</v>
      </c>
      <c r="N326">
        <v>4500</v>
      </c>
      <c r="P326">
        <v>4520</v>
      </c>
    </row>
    <row r="327" spans="1:16">
      <c r="A327" s="26">
        <v>43665</v>
      </c>
      <c r="B327" s="27">
        <f t="shared" si="16"/>
        <v>2019</v>
      </c>
      <c r="C327" s="27">
        <f t="shared" si="17"/>
        <v>7</v>
      </c>
      <c r="D327" s="27">
        <f t="shared" si="18"/>
        <v>29</v>
      </c>
      <c r="F327">
        <v>4600</v>
      </c>
      <c r="G327">
        <v>4550</v>
      </c>
      <c r="H327">
        <v>4500</v>
      </c>
      <c r="J327">
        <v>4450</v>
      </c>
      <c r="K327">
        <v>4680</v>
      </c>
      <c r="L327">
        <v>4400</v>
      </c>
      <c r="M327">
        <v>4500</v>
      </c>
      <c r="N327">
        <v>4500</v>
      </c>
      <c r="P327">
        <v>4520</v>
      </c>
    </row>
    <row r="328" spans="1:16">
      <c r="A328" s="26">
        <v>43668</v>
      </c>
      <c r="B328" s="27">
        <f t="shared" si="16"/>
        <v>2019</v>
      </c>
      <c r="C328" s="27">
        <f t="shared" si="17"/>
        <v>7</v>
      </c>
      <c r="D328" s="27">
        <f t="shared" si="18"/>
        <v>30</v>
      </c>
      <c r="J328">
        <v>4450</v>
      </c>
      <c r="L328">
        <v>4400</v>
      </c>
      <c r="N328">
        <v>4500</v>
      </c>
    </row>
    <row r="329" spans="1:16">
      <c r="A329" s="26">
        <v>43669</v>
      </c>
      <c r="B329" s="27">
        <f t="shared" si="16"/>
        <v>2019</v>
      </c>
      <c r="C329" s="27">
        <f t="shared" si="17"/>
        <v>7</v>
      </c>
      <c r="D329" s="27">
        <f t="shared" si="18"/>
        <v>30</v>
      </c>
      <c r="F329">
        <v>4600</v>
      </c>
      <c r="G329">
        <v>4550</v>
      </c>
      <c r="H329">
        <v>4500</v>
      </c>
      <c r="J329">
        <v>4450</v>
      </c>
      <c r="K329">
        <v>4680</v>
      </c>
      <c r="L329">
        <v>4400</v>
      </c>
      <c r="M329">
        <v>4500</v>
      </c>
      <c r="N329">
        <v>4500</v>
      </c>
      <c r="P329">
        <v>4440</v>
      </c>
    </row>
    <row r="330" spans="1:16">
      <c r="A330" s="26">
        <v>43670</v>
      </c>
      <c r="B330" s="27">
        <f t="shared" si="16"/>
        <v>2019</v>
      </c>
      <c r="C330" s="27">
        <f t="shared" si="17"/>
        <v>7</v>
      </c>
      <c r="D330" s="27">
        <f t="shared" si="18"/>
        <v>30</v>
      </c>
      <c r="F330">
        <v>4600</v>
      </c>
      <c r="G330">
        <v>4550</v>
      </c>
      <c r="H330">
        <v>4500</v>
      </c>
      <c r="J330">
        <v>4450</v>
      </c>
      <c r="K330">
        <v>4680</v>
      </c>
      <c r="L330">
        <v>4400</v>
      </c>
      <c r="M330">
        <v>4500</v>
      </c>
      <c r="N330">
        <v>4500</v>
      </c>
      <c r="P330">
        <v>4440</v>
      </c>
    </row>
    <row r="331" spans="1:16">
      <c r="A331" s="26">
        <v>43671</v>
      </c>
      <c r="B331" s="27">
        <f t="shared" si="16"/>
        <v>2019</v>
      </c>
      <c r="C331" s="27">
        <f t="shared" si="17"/>
        <v>7</v>
      </c>
      <c r="D331" s="27">
        <f t="shared" si="18"/>
        <v>30</v>
      </c>
      <c r="F331">
        <v>4600</v>
      </c>
      <c r="G331">
        <v>4550</v>
      </c>
      <c r="H331">
        <v>4500</v>
      </c>
      <c r="J331">
        <v>4450</v>
      </c>
      <c r="K331">
        <v>4680</v>
      </c>
      <c r="L331">
        <v>4400</v>
      </c>
      <c r="M331">
        <v>4500</v>
      </c>
      <c r="N331">
        <v>4500</v>
      </c>
      <c r="P331">
        <v>4440</v>
      </c>
    </row>
    <row r="332" spans="1:16">
      <c r="A332" s="26">
        <v>43672</v>
      </c>
      <c r="B332" s="27">
        <f t="shared" si="16"/>
        <v>2019</v>
      </c>
      <c r="C332" s="27">
        <f t="shared" si="17"/>
        <v>7</v>
      </c>
      <c r="D332" s="27">
        <f t="shared" si="18"/>
        <v>30</v>
      </c>
      <c r="F332">
        <v>4600</v>
      </c>
      <c r="G332">
        <v>4550</v>
      </c>
      <c r="H332">
        <v>4500</v>
      </c>
      <c r="J332">
        <v>4450</v>
      </c>
      <c r="K332">
        <v>4680</v>
      </c>
      <c r="L332">
        <v>4400</v>
      </c>
      <c r="M332">
        <v>4500</v>
      </c>
      <c r="N332">
        <v>4500</v>
      </c>
      <c r="P332">
        <v>4440</v>
      </c>
    </row>
    <row r="333" spans="1:16">
      <c r="A333" s="26">
        <v>43675</v>
      </c>
      <c r="B333" s="27">
        <f t="shared" si="16"/>
        <v>2019</v>
      </c>
      <c r="C333" s="27">
        <f t="shared" si="17"/>
        <v>7</v>
      </c>
      <c r="D333" s="27">
        <f t="shared" si="18"/>
        <v>31</v>
      </c>
      <c r="F333">
        <v>4600</v>
      </c>
      <c r="G333">
        <v>4550</v>
      </c>
      <c r="H333">
        <v>4500</v>
      </c>
      <c r="J333">
        <v>4450</v>
      </c>
      <c r="K333">
        <v>4680</v>
      </c>
      <c r="L333">
        <v>4400</v>
      </c>
      <c r="M333">
        <v>4500</v>
      </c>
      <c r="N333">
        <v>4500</v>
      </c>
      <c r="P333">
        <v>4440</v>
      </c>
    </row>
    <row r="334" spans="1:16">
      <c r="A334" s="26">
        <v>43676</v>
      </c>
      <c r="B334" s="27">
        <f t="shared" si="16"/>
        <v>2019</v>
      </c>
      <c r="C334" s="27">
        <f t="shared" si="17"/>
        <v>7</v>
      </c>
      <c r="D334" s="27">
        <f t="shared" si="18"/>
        <v>31</v>
      </c>
      <c r="F334">
        <v>4600</v>
      </c>
      <c r="G334">
        <v>4550</v>
      </c>
      <c r="H334">
        <v>4500</v>
      </c>
      <c r="J334">
        <v>4450</v>
      </c>
      <c r="K334">
        <v>4680</v>
      </c>
      <c r="L334">
        <v>4400</v>
      </c>
      <c r="M334">
        <v>4500</v>
      </c>
      <c r="N334">
        <v>4500</v>
      </c>
      <c r="P334">
        <v>4440</v>
      </c>
    </row>
    <row r="335" spans="1:16">
      <c r="A335" s="26">
        <v>43677</v>
      </c>
      <c r="B335" s="27">
        <f t="shared" si="16"/>
        <v>2019</v>
      </c>
      <c r="C335" s="27">
        <f t="shared" si="17"/>
        <v>7</v>
      </c>
      <c r="D335" s="27">
        <f t="shared" si="18"/>
        <v>31</v>
      </c>
      <c r="F335">
        <v>4600</v>
      </c>
      <c r="G335">
        <v>4550</v>
      </c>
      <c r="H335">
        <v>4500</v>
      </c>
      <c r="J335">
        <v>4450</v>
      </c>
      <c r="K335">
        <v>4680</v>
      </c>
      <c r="L335">
        <v>4400</v>
      </c>
      <c r="M335">
        <v>4500</v>
      </c>
      <c r="N335">
        <v>4500</v>
      </c>
      <c r="P335">
        <v>4440</v>
      </c>
    </row>
    <row r="336" spans="1:16">
      <c r="A336" s="26">
        <v>43678</v>
      </c>
      <c r="B336" s="27">
        <f t="shared" si="16"/>
        <v>2019</v>
      </c>
      <c r="C336" s="27">
        <f t="shared" si="17"/>
        <v>8</v>
      </c>
      <c r="D336" s="27">
        <f t="shared" si="18"/>
        <v>31</v>
      </c>
      <c r="J336">
        <v>4450</v>
      </c>
      <c r="L336">
        <v>4400</v>
      </c>
      <c r="N336">
        <v>4500</v>
      </c>
      <c r="P336">
        <v>4440</v>
      </c>
    </row>
    <row r="337" spans="1:16">
      <c r="A337" s="26">
        <v>43679</v>
      </c>
      <c r="B337" s="27">
        <f t="shared" si="16"/>
        <v>2019</v>
      </c>
      <c r="C337" s="27">
        <f t="shared" si="17"/>
        <v>8</v>
      </c>
      <c r="D337" s="27">
        <f t="shared" si="18"/>
        <v>31</v>
      </c>
      <c r="F337">
        <v>4600</v>
      </c>
      <c r="G337">
        <v>4550</v>
      </c>
      <c r="H337">
        <v>4500</v>
      </c>
      <c r="J337">
        <v>4450</v>
      </c>
      <c r="K337">
        <v>4680</v>
      </c>
      <c r="L337">
        <v>4400</v>
      </c>
      <c r="M337">
        <v>4500</v>
      </c>
      <c r="N337">
        <v>4500</v>
      </c>
      <c r="P337">
        <v>4440</v>
      </c>
    </row>
    <row r="338" spans="1:16">
      <c r="A338" s="26">
        <v>43682</v>
      </c>
      <c r="B338" s="27">
        <f t="shared" si="16"/>
        <v>2019</v>
      </c>
      <c r="C338" s="27">
        <f t="shared" si="17"/>
        <v>8</v>
      </c>
      <c r="D338" s="27">
        <f t="shared" si="18"/>
        <v>32</v>
      </c>
      <c r="F338">
        <v>4600</v>
      </c>
      <c r="G338">
        <v>4550</v>
      </c>
      <c r="H338">
        <v>4500</v>
      </c>
      <c r="J338">
        <v>4450</v>
      </c>
      <c r="K338">
        <v>4680</v>
      </c>
      <c r="L338">
        <v>4400</v>
      </c>
      <c r="M338">
        <v>4500</v>
      </c>
      <c r="N338">
        <v>4500</v>
      </c>
      <c r="P338">
        <v>4440</v>
      </c>
    </row>
    <row r="339" spans="1:16">
      <c r="A339" s="26">
        <v>43683</v>
      </c>
      <c r="B339" s="27">
        <f t="shared" si="16"/>
        <v>2019</v>
      </c>
      <c r="C339" s="27">
        <f t="shared" si="17"/>
        <v>8</v>
      </c>
      <c r="D339" s="27">
        <f t="shared" si="18"/>
        <v>32</v>
      </c>
      <c r="F339">
        <v>4600</v>
      </c>
      <c r="G339">
        <v>4550</v>
      </c>
      <c r="H339">
        <v>4500</v>
      </c>
      <c r="J339">
        <v>4450</v>
      </c>
      <c r="K339">
        <v>4680</v>
      </c>
      <c r="M339">
        <v>4500</v>
      </c>
      <c r="N339">
        <v>4500</v>
      </c>
      <c r="P339">
        <v>4410</v>
      </c>
    </row>
    <row r="340" spans="1:16">
      <c r="A340" s="26">
        <v>43684</v>
      </c>
      <c r="B340" s="27">
        <f t="shared" si="16"/>
        <v>2019</v>
      </c>
      <c r="C340" s="27">
        <f t="shared" si="17"/>
        <v>8</v>
      </c>
      <c r="D340" s="27">
        <f t="shared" si="18"/>
        <v>32</v>
      </c>
      <c r="J340">
        <v>4450</v>
      </c>
      <c r="L340">
        <v>4400</v>
      </c>
      <c r="N340">
        <v>4500</v>
      </c>
      <c r="P340">
        <v>4410</v>
      </c>
    </row>
    <row r="341" spans="1:16">
      <c r="A341" s="26">
        <v>43685</v>
      </c>
      <c r="B341" s="27">
        <f t="shared" si="16"/>
        <v>2019</v>
      </c>
      <c r="C341" s="27">
        <f t="shared" si="17"/>
        <v>8</v>
      </c>
      <c r="D341" s="27">
        <f t="shared" si="18"/>
        <v>32</v>
      </c>
      <c r="F341">
        <v>4600</v>
      </c>
      <c r="G341">
        <v>4500</v>
      </c>
      <c r="H341">
        <v>4500</v>
      </c>
      <c r="J341">
        <v>4450</v>
      </c>
      <c r="K341">
        <v>4680</v>
      </c>
      <c r="L341">
        <v>4400</v>
      </c>
      <c r="M341">
        <v>4500</v>
      </c>
      <c r="N341">
        <v>4500</v>
      </c>
      <c r="P341">
        <v>4410</v>
      </c>
    </row>
    <row r="342" spans="1:16">
      <c r="A342" s="26">
        <v>43686</v>
      </c>
      <c r="B342" s="27">
        <f t="shared" si="16"/>
        <v>2019</v>
      </c>
      <c r="C342" s="27">
        <f t="shared" si="17"/>
        <v>8</v>
      </c>
      <c r="D342" s="27">
        <f t="shared" si="18"/>
        <v>32</v>
      </c>
      <c r="F342">
        <v>4600</v>
      </c>
      <c r="G342">
        <v>4500</v>
      </c>
      <c r="H342">
        <v>4500</v>
      </c>
      <c r="J342">
        <v>4450</v>
      </c>
      <c r="K342">
        <v>4680</v>
      </c>
      <c r="L342">
        <v>4400</v>
      </c>
      <c r="M342">
        <v>4500</v>
      </c>
      <c r="N342">
        <v>4500</v>
      </c>
      <c r="P342">
        <v>4410</v>
      </c>
    </row>
    <row r="343" spans="1:16">
      <c r="A343" s="26">
        <v>43690</v>
      </c>
      <c r="B343" s="27">
        <f t="shared" si="16"/>
        <v>2019</v>
      </c>
      <c r="C343" s="27">
        <f t="shared" si="17"/>
        <v>8</v>
      </c>
      <c r="D343" s="27">
        <f t="shared" si="18"/>
        <v>33</v>
      </c>
      <c r="F343">
        <v>4600</v>
      </c>
      <c r="G343">
        <v>4500</v>
      </c>
      <c r="H343">
        <v>4500</v>
      </c>
      <c r="J343">
        <v>4400</v>
      </c>
      <c r="K343">
        <v>4680</v>
      </c>
      <c r="L343">
        <v>4400</v>
      </c>
      <c r="M343">
        <v>4500</v>
      </c>
      <c r="N343">
        <v>4500</v>
      </c>
      <c r="P343">
        <v>4410</v>
      </c>
    </row>
    <row r="344" spans="1:16">
      <c r="A344" s="26">
        <v>43691</v>
      </c>
      <c r="B344" s="27">
        <f t="shared" si="16"/>
        <v>2019</v>
      </c>
      <c r="C344" s="27">
        <f t="shared" si="17"/>
        <v>8</v>
      </c>
      <c r="D344" s="27">
        <f t="shared" si="18"/>
        <v>33</v>
      </c>
      <c r="E344">
        <v>4292</v>
      </c>
      <c r="J344">
        <v>4400</v>
      </c>
      <c r="L344">
        <v>4400</v>
      </c>
      <c r="N344">
        <v>4500</v>
      </c>
      <c r="P344">
        <v>4410</v>
      </c>
    </row>
    <row r="345" spans="1:16">
      <c r="A345" s="26">
        <v>43692</v>
      </c>
      <c r="B345" s="27">
        <f t="shared" si="16"/>
        <v>2019</v>
      </c>
      <c r="C345" s="27">
        <f t="shared" si="17"/>
        <v>8</v>
      </c>
      <c r="D345" s="27">
        <f t="shared" si="18"/>
        <v>33</v>
      </c>
      <c r="F345">
        <v>4600</v>
      </c>
      <c r="G345">
        <v>4500</v>
      </c>
      <c r="H345">
        <v>4500</v>
      </c>
      <c r="J345">
        <v>4400</v>
      </c>
      <c r="K345">
        <v>4680</v>
      </c>
      <c r="L345">
        <v>4400</v>
      </c>
      <c r="M345">
        <v>4500</v>
      </c>
      <c r="N345">
        <v>4500</v>
      </c>
      <c r="P345">
        <v>4410</v>
      </c>
    </row>
    <row r="346" spans="1:16">
      <c r="A346" s="26">
        <v>43693</v>
      </c>
      <c r="B346" s="27">
        <f t="shared" si="16"/>
        <v>2019</v>
      </c>
      <c r="C346" s="27">
        <f t="shared" si="17"/>
        <v>8</v>
      </c>
      <c r="D346" s="27">
        <f t="shared" si="18"/>
        <v>33</v>
      </c>
      <c r="F346">
        <v>4600</v>
      </c>
      <c r="G346">
        <v>4500</v>
      </c>
      <c r="H346">
        <v>4400</v>
      </c>
      <c r="J346">
        <v>4400</v>
      </c>
      <c r="K346">
        <v>4680</v>
      </c>
      <c r="L346">
        <v>4400</v>
      </c>
      <c r="M346">
        <v>4500</v>
      </c>
      <c r="N346">
        <v>4500</v>
      </c>
      <c r="P346">
        <v>4410</v>
      </c>
    </row>
    <row r="347" spans="1:16">
      <c r="A347" s="26">
        <v>43696</v>
      </c>
      <c r="B347" s="27">
        <f t="shared" si="16"/>
        <v>2019</v>
      </c>
      <c r="C347" s="27">
        <f t="shared" si="17"/>
        <v>8</v>
      </c>
      <c r="D347" s="27">
        <f t="shared" si="18"/>
        <v>34</v>
      </c>
      <c r="J347">
        <v>4400</v>
      </c>
      <c r="L347">
        <v>4400</v>
      </c>
      <c r="M347">
        <v>4500</v>
      </c>
      <c r="N347">
        <v>4500</v>
      </c>
      <c r="P347">
        <v>4410</v>
      </c>
    </row>
    <row r="348" spans="1:16">
      <c r="A348" s="26">
        <v>43697</v>
      </c>
      <c r="B348" s="27">
        <f t="shared" si="16"/>
        <v>2019</v>
      </c>
      <c r="C348" s="27">
        <f t="shared" si="17"/>
        <v>8</v>
      </c>
      <c r="D348" s="27">
        <f t="shared" si="18"/>
        <v>34</v>
      </c>
      <c r="F348">
        <v>4600</v>
      </c>
      <c r="G348">
        <v>4500</v>
      </c>
      <c r="H348">
        <v>4400</v>
      </c>
      <c r="J348">
        <v>4400</v>
      </c>
      <c r="K348">
        <v>4680</v>
      </c>
      <c r="L348">
        <v>4400</v>
      </c>
      <c r="N348">
        <v>4500</v>
      </c>
      <c r="P348">
        <v>4410</v>
      </c>
    </row>
    <row r="349" spans="1:16">
      <c r="A349" s="26">
        <v>43698</v>
      </c>
      <c r="B349" s="27">
        <f t="shared" si="16"/>
        <v>2019</v>
      </c>
      <c r="C349" s="27">
        <f t="shared" si="17"/>
        <v>8</v>
      </c>
      <c r="D349" s="27">
        <f t="shared" si="18"/>
        <v>34</v>
      </c>
      <c r="F349">
        <v>4600</v>
      </c>
      <c r="G349">
        <v>4500</v>
      </c>
      <c r="H349">
        <v>4400</v>
      </c>
      <c r="J349">
        <v>4400</v>
      </c>
      <c r="K349">
        <v>4680</v>
      </c>
      <c r="L349">
        <v>4400</v>
      </c>
      <c r="M349">
        <v>4500</v>
      </c>
      <c r="N349">
        <v>4500</v>
      </c>
      <c r="P349">
        <v>4410</v>
      </c>
    </row>
    <row r="350" spans="1:16">
      <c r="A350" s="26">
        <v>43699</v>
      </c>
      <c r="B350" s="27">
        <f t="shared" si="16"/>
        <v>2019</v>
      </c>
      <c r="C350" s="27">
        <f t="shared" si="17"/>
        <v>8</v>
      </c>
      <c r="D350" s="27">
        <f t="shared" si="18"/>
        <v>34</v>
      </c>
      <c r="F350">
        <v>4600</v>
      </c>
      <c r="G350">
        <v>4500</v>
      </c>
      <c r="H350">
        <v>4400</v>
      </c>
      <c r="J350">
        <v>4400</v>
      </c>
      <c r="K350">
        <v>4680</v>
      </c>
      <c r="L350">
        <v>4400</v>
      </c>
      <c r="M350">
        <v>4500</v>
      </c>
      <c r="N350">
        <v>4500</v>
      </c>
      <c r="P350">
        <v>4410</v>
      </c>
    </row>
    <row r="351" spans="1:16">
      <c r="A351" s="26">
        <v>43700</v>
      </c>
      <c r="B351" s="27">
        <f t="shared" si="16"/>
        <v>2019</v>
      </c>
      <c r="C351" s="27">
        <f t="shared" si="17"/>
        <v>8</v>
      </c>
      <c r="D351" s="27">
        <f t="shared" si="18"/>
        <v>34</v>
      </c>
      <c r="J351">
        <v>4400</v>
      </c>
      <c r="L351">
        <v>4400</v>
      </c>
      <c r="N351">
        <v>4500</v>
      </c>
      <c r="P351">
        <v>4410</v>
      </c>
    </row>
    <row r="352" spans="1:16">
      <c r="A352" s="26">
        <v>43703</v>
      </c>
      <c r="B352" s="27">
        <f t="shared" si="16"/>
        <v>2019</v>
      </c>
      <c r="C352" s="27">
        <f t="shared" si="17"/>
        <v>8</v>
      </c>
      <c r="D352" s="27">
        <f t="shared" si="18"/>
        <v>35</v>
      </c>
      <c r="F352">
        <v>4450</v>
      </c>
      <c r="G352">
        <v>4500</v>
      </c>
      <c r="H352">
        <v>4400</v>
      </c>
      <c r="J352">
        <v>4400</v>
      </c>
      <c r="K352">
        <v>4680</v>
      </c>
      <c r="L352">
        <v>4400</v>
      </c>
      <c r="M352">
        <v>4500</v>
      </c>
      <c r="N352">
        <v>4500</v>
      </c>
      <c r="P352">
        <v>4410</v>
      </c>
    </row>
    <row r="353" spans="1:16">
      <c r="A353" s="26">
        <v>43704</v>
      </c>
      <c r="B353" s="27">
        <f t="shared" si="16"/>
        <v>2019</v>
      </c>
      <c r="C353" s="27">
        <f t="shared" si="17"/>
        <v>8</v>
      </c>
      <c r="D353" s="27">
        <f t="shared" si="18"/>
        <v>35</v>
      </c>
      <c r="J353">
        <v>4400</v>
      </c>
      <c r="L353">
        <v>4400</v>
      </c>
      <c r="N353">
        <v>4500</v>
      </c>
      <c r="P353">
        <v>4410</v>
      </c>
    </row>
    <row r="354" spans="1:16">
      <c r="A354" s="26">
        <v>43705</v>
      </c>
      <c r="B354" s="27">
        <f t="shared" si="16"/>
        <v>2019</v>
      </c>
      <c r="C354" s="27">
        <f t="shared" si="17"/>
        <v>8</v>
      </c>
      <c r="D354" s="27">
        <f t="shared" si="18"/>
        <v>35</v>
      </c>
      <c r="F354">
        <v>4450</v>
      </c>
      <c r="G354">
        <v>4500</v>
      </c>
      <c r="H354">
        <v>4400</v>
      </c>
      <c r="J354">
        <v>4400</v>
      </c>
      <c r="K354">
        <v>4600</v>
      </c>
      <c r="L354">
        <v>4400</v>
      </c>
      <c r="M354">
        <v>4500</v>
      </c>
      <c r="N354">
        <v>4550</v>
      </c>
      <c r="P354">
        <v>4410</v>
      </c>
    </row>
    <row r="355" spans="1:16">
      <c r="A355" s="26">
        <v>43706</v>
      </c>
      <c r="B355" s="27">
        <f t="shared" si="16"/>
        <v>2019</v>
      </c>
      <c r="C355" s="27">
        <f t="shared" si="17"/>
        <v>8</v>
      </c>
      <c r="D355" s="27">
        <f t="shared" si="18"/>
        <v>35</v>
      </c>
      <c r="F355">
        <v>4450</v>
      </c>
      <c r="G355">
        <v>4500</v>
      </c>
      <c r="H355">
        <v>4400</v>
      </c>
      <c r="J355">
        <v>4400</v>
      </c>
      <c r="K355">
        <v>4600</v>
      </c>
      <c r="L355">
        <v>4400</v>
      </c>
      <c r="M355">
        <v>4500</v>
      </c>
      <c r="N355">
        <v>4550</v>
      </c>
      <c r="P355">
        <v>4410</v>
      </c>
    </row>
    <row r="356" spans="1:16">
      <c r="A356" s="26">
        <v>43707</v>
      </c>
      <c r="B356" s="27">
        <f t="shared" si="16"/>
        <v>2019</v>
      </c>
      <c r="C356" s="27">
        <f t="shared" si="17"/>
        <v>8</v>
      </c>
      <c r="D356" s="27">
        <f t="shared" si="18"/>
        <v>35</v>
      </c>
      <c r="J356">
        <v>4400</v>
      </c>
      <c r="L356">
        <v>4400</v>
      </c>
      <c r="N356">
        <v>4550</v>
      </c>
      <c r="P356">
        <v>4410</v>
      </c>
    </row>
    <row r="357" spans="1:16">
      <c r="A357" s="26">
        <v>43710</v>
      </c>
      <c r="B357" s="27">
        <f t="shared" si="16"/>
        <v>2019</v>
      </c>
      <c r="C357" s="27">
        <f t="shared" si="17"/>
        <v>9</v>
      </c>
      <c r="D357" s="27">
        <f t="shared" si="18"/>
        <v>36</v>
      </c>
      <c r="F357">
        <v>4450</v>
      </c>
      <c r="G357">
        <v>4500</v>
      </c>
      <c r="H357">
        <v>4500</v>
      </c>
      <c r="J357">
        <v>4400</v>
      </c>
      <c r="K357">
        <v>4600</v>
      </c>
      <c r="L357">
        <v>4400</v>
      </c>
      <c r="M357">
        <v>4500</v>
      </c>
      <c r="N357">
        <v>4550</v>
      </c>
      <c r="P357">
        <v>4410</v>
      </c>
    </row>
    <row r="358" spans="1:16">
      <c r="A358" s="26">
        <v>43711</v>
      </c>
      <c r="B358" s="27">
        <f t="shared" si="16"/>
        <v>2019</v>
      </c>
      <c r="C358" s="27">
        <f t="shared" si="17"/>
        <v>9</v>
      </c>
      <c r="D358" s="27">
        <f t="shared" si="18"/>
        <v>36</v>
      </c>
      <c r="F358">
        <v>4450</v>
      </c>
      <c r="G358">
        <v>4500</v>
      </c>
      <c r="H358">
        <v>4500</v>
      </c>
      <c r="K358">
        <v>4600</v>
      </c>
      <c r="L358">
        <v>4400</v>
      </c>
      <c r="M358">
        <v>4500</v>
      </c>
      <c r="N358">
        <v>4550</v>
      </c>
      <c r="P358">
        <v>4410</v>
      </c>
    </row>
    <row r="359" spans="1:16">
      <c r="A359" s="26">
        <v>43712</v>
      </c>
      <c r="B359" s="27">
        <f t="shared" si="16"/>
        <v>2019</v>
      </c>
      <c r="C359" s="27">
        <f t="shared" si="17"/>
        <v>9</v>
      </c>
      <c r="D359" s="27">
        <f t="shared" si="18"/>
        <v>36</v>
      </c>
      <c r="F359">
        <v>4450</v>
      </c>
      <c r="G359">
        <v>4500</v>
      </c>
      <c r="H359">
        <v>4500</v>
      </c>
      <c r="J359">
        <v>4400</v>
      </c>
      <c r="K359">
        <v>4600</v>
      </c>
      <c r="L359">
        <v>4400</v>
      </c>
      <c r="M359">
        <v>4500</v>
      </c>
      <c r="N359">
        <v>4550</v>
      </c>
      <c r="P359">
        <v>4410</v>
      </c>
    </row>
    <row r="360" spans="1:16">
      <c r="A360" s="26">
        <v>43713</v>
      </c>
      <c r="B360" s="27">
        <f t="shared" si="16"/>
        <v>2019</v>
      </c>
      <c r="C360" s="27">
        <f t="shared" si="17"/>
        <v>9</v>
      </c>
      <c r="D360" s="27">
        <f t="shared" si="18"/>
        <v>36</v>
      </c>
      <c r="F360">
        <v>4450</v>
      </c>
      <c r="G360">
        <v>4500</v>
      </c>
      <c r="H360">
        <v>4500</v>
      </c>
      <c r="J360">
        <v>4400</v>
      </c>
      <c r="K360">
        <v>4600</v>
      </c>
      <c r="L360">
        <v>4400</v>
      </c>
      <c r="M360">
        <v>4500</v>
      </c>
      <c r="N360">
        <v>4550</v>
      </c>
      <c r="P360">
        <v>4410</v>
      </c>
    </row>
    <row r="361" spans="1:16">
      <c r="A361" s="26">
        <v>43714</v>
      </c>
      <c r="B361" s="27">
        <f t="shared" si="16"/>
        <v>2019</v>
      </c>
      <c r="C361" s="27">
        <f t="shared" si="17"/>
        <v>9</v>
      </c>
      <c r="D361" s="27">
        <f t="shared" si="18"/>
        <v>36</v>
      </c>
      <c r="F361">
        <v>4450</v>
      </c>
      <c r="G361">
        <v>4500</v>
      </c>
      <c r="H361">
        <v>4500</v>
      </c>
      <c r="K361">
        <v>4600</v>
      </c>
      <c r="L361">
        <v>4400</v>
      </c>
      <c r="M361">
        <v>4500</v>
      </c>
      <c r="N361">
        <v>4550</v>
      </c>
      <c r="P361">
        <v>4410</v>
      </c>
    </row>
    <row r="362" spans="1:16">
      <c r="A362" s="26">
        <v>43717</v>
      </c>
      <c r="B362" s="27">
        <f t="shared" si="16"/>
        <v>2019</v>
      </c>
      <c r="C362" s="27">
        <f t="shared" si="17"/>
        <v>9</v>
      </c>
      <c r="D362" s="27">
        <f t="shared" si="18"/>
        <v>37</v>
      </c>
      <c r="J362">
        <v>4400</v>
      </c>
      <c r="L362">
        <v>4400</v>
      </c>
      <c r="N362">
        <v>4550</v>
      </c>
      <c r="P362">
        <v>4410</v>
      </c>
    </row>
    <row r="363" spans="1:16">
      <c r="A363" s="26">
        <v>43718</v>
      </c>
      <c r="B363" s="27">
        <f t="shared" si="16"/>
        <v>2019</v>
      </c>
      <c r="C363" s="27">
        <f t="shared" si="17"/>
        <v>9</v>
      </c>
      <c r="D363" s="27">
        <f t="shared" si="18"/>
        <v>37</v>
      </c>
      <c r="F363">
        <v>4450</v>
      </c>
      <c r="G363">
        <v>4500</v>
      </c>
      <c r="H363">
        <v>4500</v>
      </c>
      <c r="J363">
        <v>4400</v>
      </c>
      <c r="K363">
        <v>4600</v>
      </c>
      <c r="L363">
        <v>4400</v>
      </c>
      <c r="M363">
        <v>4500</v>
      </c>
      <c r="N363">
        <v>4550</v>
      </c>
      <c r="P363">
        <v>4410</v>
      </c>
    </row>
    <row r="364" spans="1:16">
      <c r="A364" s="26">
        <v>43719</v>
      </c>
      <c r="B364" s="27">
        <f t="shared" si="16"/>
        <v>2019</v>
      </c>
      <c r="C364" s="27">
        <f t="shared" si="17"/>
        <v>9</v>
      </c>
      <c r="D364" s="27">
        <f t="shared" si="18"/>
        <v>37</v>
      </c>
      <c r="F364">
        <v>4450</v>
      </c>
      <c r="G364">
        <v>4500</v>
      </c>
      <c r="H364">
        <v>4500</v>
      </c>
      <c r="J364">
        <v>4400</v>
      </c>
      <c r="K364">
        <v>4600</v>
      </c>
      <c r="L364">
        <v>4400</v>
      </c>
      <c r="M364">
        <v>4500</v>
      </c>
      <c r="P364">
        <v>4410</v>
      </c>
    </row>
    <row r="365" spans="1:16">
      <c r="A365" s="26">
        <v>43720</v>
      </c>
      <c r="B365" s="27">
        <f t="shared" si="16"/>
        <v>2019</v>
      </c>
      <c r="C365" s="27">
        <f t="shared" si="17"/>
        <v>9</v>
      </c>
      <c r="D365" s="27">
        <f t="shared" si="18"/>
        <v>37</v>
      </c>
      <c r="J365">
        <v>4400</v>
      </c>
      <c r="L365">
        <v>4400</v>
      </c>
      <c r="N365">
        <v>4550</v>
      </c>
      <c r="P365">
        <v>4410</v>
      </c>
    </row>
    <row r="366" spans="1:16">
      <c r="A366" s="26">
        <v>43724</v>
      </c>
      <c r="B366" s="27">
        <f t="shared" si="16"/>
        <v>2019</v>
      </c>
      <c r="C366" s="27">
        <f t="shared" si="17"/>
        <v>9</v>
      </c>
      <c r="D366" s="27">
        <f t="shared" si="18"/>
        <v>38</v>
      </c>
      <c r="F366">
        <v>4450</v>
      </c>
      <c r="G366">
        <v>4500</v>
      </c>
      <c r="H366">
        <v>4500</v>
      </c>
      <c r="J366">
        <v>4400</v>
      </c>
      <c r="K366">
        <v>4700</v>
      </c>
      <c r="L366">
        <v>4400</v>
      </c>
      <c r="M366">
        <v>4500</v>
      </c>
      <c r="N366">
        <v>4550</v>
      </c>
      <c r="P366">
        <v>4620</v>
      </c>
    </row>
    <row r="367" spans="1:16">
      <c r="A367" s="26">
        <v>43725</v>
      </c>
      <c r="B367" s="27">
        <f t="shared" si="16"/>
        <v>2019</v>
      </c>
      <c r="C367" s="27">
        <f t="shared" si="17"/>
        <v>9</v>
      </c>
      <c r="D367" s="27">
        <f t="shared" si="18"/>
        <v>38</v>
      </c>
      <c r="F367">
        <v>4450</v>
      </c>
      <c r="G367">
        <v>4500</v>
      </c>
      <c r="H367">
        <v>4500</v>
      </c>
      <c r="J367">
        <v>4400</v>
      </c>
      <c r="K367">
        <v>4700</v>
      </c>
      <c r="L367">
        <v>4550</v>
      </c>
      <c r="M367">
        <v>4500</v>
      </c>
      <c r="N367">
        <v>4600</v>
      </c>
      <c r="P367">
        <v>4750</v>
      </c>
    </row>
    <row r="368" spans="1:16">
      <c r="A368" s="26">
        <v>43726</v>
      </c>
      <c r="B368" s="27">
        <f t="shared" si="16"/>
        <v>2019</v>
      </c>
      <c r="C368" s="27">
        <f t="shared" si="17"/>
        <v>9</v>
      </c>
      <c r="D368" s="27">
        <f t="shared" si="18"/>
        <v>38</v>
      </c>
      <c r="J368">
        <v>4400</v>
      </c>
      <c r="L368">
        <v>4550</v>
      </c>
      <c r="N368">
        <v>4600</v>
      </c>
      <c r="P368">
        <v>4750</v>
      </c>
    </row>
    <row r="369" spans="1:16">
      <c r="A369" s="26">
        <v>43728</v>
      </c>
      <c r="B369" s="27">
        <f t="shared" si="16"/>
        <v>2019</v>
      </c>
      <c r="C369" s="27">
        <f t="shared" si="17"/>
        <v>9</v>
      </c>
      <c r="D369" s="27">
        <f t="shared" si="18"/>
        <v>38</v>
      </c>
      <c r="F369">
        <v>4450</v>
      </c>
      <c r="G369">
        <v>4600</v>
      </c>
      <c r="H369">
        <v>4600</v>
      </c>
      <c r="J369">
        <v>4400</v>
      </c>
      <c r="K369">
        <v>4700</v>
      </c>
      <c r="L369">
        <v>4550</v>
      </c>
      <c r="M369">
        <v>4650</v>
      </c>
      <c r="N369">
        <v>4600</v>
      </c>
      <c r="P369">
        <v>4750</v>
      </c>
    </row>
    <row r="370" spans="1:16">
      <c r="A370" s="26">
        <v>43731</v>
      </c>
      <c r="B370" s="27">
        <f t="shared" si="16"/>
        <v>2019</v>
      </c>
      <c r="C370" s="27">
        <f t="shared" si="17"/>
        <v>9</v>
      </c>
      <c r="D370" s="27">
        <f t="shared" si="18"/>
        <v>39</v>
      </c>
      <c r="F370">
        <v>4450</v>
      </c>
      <c r="G370">
        <v>4700</v>
      </c>
      <c r="H370">
        <v>4600</v>
      </c>
      <c r="J370">
        <v>4400</v>
      </c>
      <c r="K370">
        <v>4700</v>
      </c>
      <c r="L370">
        <v>4550</v>
      </c>
      <c r="M370">
        <v>4650</v>
      </c>
      <c r="N370">
        <v>4600</v>
      </c>
      <c r="P370">
        <v>4750</v>
      </c>
    </row>
    <row r="371" spans="1:16">
      <c r="A371" s="26">
        <v>43732</v>
      </c>
      <c r="B371" s="27">
        <f t="shared" si="16"/>
        <v>2019</v>
      </c>
      <c r="C371" s="27">
        <f t="shared" si="17"/>
        <v>9</v>
      </c>
      <c r="D371" s="27">
        <f t="shared" si="18"/>
        <v>39</v>
      </c>
      <c r="F371">
        <v>4450</v>
      </c>
      <c r="G371">
        <v>4700</v>
      </c>
      <c r="H371">
        <v>4600</v>
      </c>
      <c r="K371">
        <v>4700</v>
      </c>
      <c r="L371">
        <v>4550</v>
      </c>
      <c r="M371">
        <v>4650</v>
      </c>
      <c r="N371">
        <v>4600</v>
      </c>
      <c r="P371">
        <v>4800</v>
      </c>
    </row>
    <row r="372" spans="1:16">
      <c r="A372" s="26">
        <v>43733</v>
      </c>
      <c r="B372" s="27">
        <f t="shared" si="16"/>
        <v>2019</v>
      </c>
      <c r="C372" s="27">
        <f t="shared" si="17"/>
        <v>9</v>
      </c>
      <c r="D372" s="27">
        <f t="shared" si="18"/>
        <v>39</v>
      </c>
      <c r="F372">
        <v>4450</v>
      </c>
      <c r="G372">
        <v>4700</v>
      </c>
      <c r="H372">
        <v>4600</v>
      </c>
      <c r="J372">
        <v>4600</v>
      </c>
      <c r="K372">
        <v>4700</v>
      </c>
      <c r="L372">
        <v>4550</v>
      </c>
      <c r="M372">
        <v>4650</v>
      </c>
      <c r="N372">
        <v>4600</v>
      </c>
      <c r="P372">
        <v>4800</v>
      </c>
    </row>
    <row r="373" spans="1:16">
      <c r="A373" s="26">
        <v>43734</v>
      </c>
      <c r="B373" s="27">
        <f t="shared" si="16"/>
        <v>2019</v>
      </c>
      <c r="C373" s="27">
        <f t="shared" si="17"/>
        <v>9</v>
      </c>
      <c r="D373" s="27">
        <f t="shared" si="18"/>
        <v>39</v>
      </c>
      <c r="F373">
        <v>4450</v>
      </c>
      <c r="G373">
        <v>4700</v>
      </c>
      <c r="H373">
        <v>4600</v>
      </c>
      <c r="J373">
        <v>4600</v>
      </c>
      <c r="K373">
        <v>4700</v>
      </c>
      <c r="L373">
        <v>4550</v>
      </c>
      <c r="M373">
        <v>4650</v>
      </c>
      <c r="N373">
        <v>4600</v>
      </c>
      <c r="P373">
        <v>4800</v>
      </c>
    </row>
    <row r="374" spans="1:16">
      <c r="A374" s="26">
        <v>43735</v>
      </c>
      <c r="B374" s="27">
        <f t="shared" si="16"/>
        <v>2019</v>
      </c>
      <c r="C374" s="27">
        <f t="shared" si="17"/>
        <v>9</v>
      </c>
      <c r="D374" s="27">
        <f t="shared" si="18"/>
        <v>39</v>
      </c>
      <c r="J374">
        <v>4600</v>
      </c>
      <c r="L374">
        <v>4550</v>
      </c>
      <c r="N374">
        <v>4600</v>
      </c>
      <c r="P374">
        <v>4800</v>
      </c>
    </row>
    <row r="375" spans="1:16">
      <c r="A375" s="26">
        <v>43737</v>
      </c>
      <c r="B375" s="27">
        <f t="shared" si="16"/>
        <v>2019</v>
      </c>
      <c r="C375" s="27">
        <f t="shared" si="17"/>
        <v>9</v>
      </c>
      <c r="D375" s="27">
        <f t="shared" si="18"/>
        <v>40</v>
      </c>
      <c r="F375">
        <v>4450</v>
      </c>
      <c r="G375">
        <v>4700</v>
      </c>
      <c r="H375">
        <v>4600</v>
      </c>
      <c r="J375">
        <v>4600</v>
      </c>
      <c r="K375">
        <v>4750</v>
      </c>
      <c r="L375">
        <v>4550</v>
      </c>
      <c r="M375">
        <v>4650</v>
      </c>
      <c r="N375">
        <v>4600</v>
      </c>
      <c r="P375">
        <v>4800</v>
      </c>
    </row>
    <row r="376" spans="1:16">
      <c r="A376" s="26">
        <v>43738</v>
      </c>
      <c r="B376" s="27">
        <f t="shared" si="16"/>
        <v>2019</v>
      </c>
      <c r="C376" s="27">
        <f t="shared" si="17"/>
        <v>9</v>
      </c>
      <c r="D376" s="27">
        <f t="shared" si="18"/>
        <v>40</v>
      </c>
      <c r="F376">
        <v>4450</v>
      </c>
      <c r="G376">
        <v>4700</v>
      </c>
      <c r="H376">
        <v>4600</v>
      </c>
      <c r="J376">
        <v>4600</v>
      </c>
      <c r="K376">
        <v>4750</v>
      </c>
      <c r="L376">
        <v>4500</v>
      </c>
      <c r="M376">
        <v>4650</v>
      </c>
      <c r="N376">
        <v>4600</v>
      </c>
      <c r="P376">
        <v>4800</v>
      </c>
    </row>
    <row r="377" spans="1:16">
      <c r="A377" s="26">
        <v>43740</v>
      </c>
      <c r="B377" s="27">
        <f t="shared" si="16"/>
        <v>2019</v>
      </c>
      <c r="C377" s="27">
        <f t="shared" si="17"/>
        <v>10</v>
      </c>
      <c r="D377" s="27">
        <f t="shared" si="18"/>
        <v>40</v>
      </c>
      <c r="F377">
        <v>4450</v>
      </c>
      <c r="G377">
        <v>4700</v>
      </c>
      <c r="H377">
        <v>4600</v>
      </c>
      <c r="J377">
        <v>4600</v>
      </c>
      <c r="K377">
        <v>4750</v>
      </c>
      <c r="L377">
        <v>4500</v>
      </c>
      <c r="M377">
        <v>4650</v>
      </c>
      <c r="N377">
        <v>4600</v>
      </c>
      <c r="P377">
        <v>4800</v>
      </c>
    </row>
    <row r="378" spans="1:16">
      <c r="A378" s="26">
        <v>43742</v>
      </c>
      <c r="B378" s="27">
        <f t="shared" si="16"/>
        <v>2019</v>
      </c>
      <c r="C378" s="27">
        <f t="shared" si="17"/>
        <v>10</v>
      </c>
      <c r="D378" s="27">
        <f t="shared" si="18"/>
        <v>40</v>
      </c>
      <c r="F378">
        <v>4450</v>
      </c>
      <c r="G378">
        <v>4700</v>
      </c>
      <c r="H378">
        <v>4600</v>
      </c>
      <c r="J378">
        <v>4600</v>
      </c>
      <c r="K378">
        <v>4750</v>
      </c>
      <c r="L378">
        <v>4500</v>
      </c>
      <c r="M378">
        <v>4650</v>
      </c>
      <c r="N378">
        <v>4600</v>
      </c>
      <c r="P378">
        <v>4800</v>
      </c>
    </row>
    <row r="379" spans="1:16">
      <c r="A379" s="26">
        <v>43744</v>
      </c>
      <c r="B379" s="27">
        <f t="shared" si="16"/>
        <v>2019</v>
      </c>
      <c r="C379" s="27">
        <f t="shared" si="17"/>
        <v>10</v>
      </c>
      <c r="D379" s="27">
        <f t="shared" si="18"/>
        <v>41</v>
      </c>
      <c r="F379">
        <v>4450</v>
      </c>
      <c r="G379">
        <v>4700</v>
      </c>
      <c r="H379">
        <v>4600</v>
      </c>
      <c r="K379">
        <v>4750</v>
      </c>
    </row>
    <row r="380" spans="1:16">
      <c r="A380" s="26">
        <v>43746</v>
      </c>
      <c r="B380" s="27">
        <f t="shared" si="16"/>
        <v>2019</v>
      </c>
      <c r="C380" s="27">
        <f t="shared" si="17"/>
        <v>10</v>
      </c>
      <c r="D380" s="27">
        <f t="shared" si="18"/>
        <v>41</v>
      </c>
      <c r="J380">
        <v>4600</v>
      </c>
      <c r="L380">
        <v>4500</v>
      </c>
      <c r="M380">
        <v>4600</v>
      </c>
      <c r="N380">
        <v>4700</v>
      </c>
      <c r="P380">
        <v>4750</v>
      </c>
    </row>
    <row r="381" spans="1:16">
      <c r="A381" s="26">
        <v>43747</v>
      </c>
      <c r="B381" s="27">
        <f t="shared" si="16"/>
        <v>2019</v>
      </c>
      <c r="C381" s="27">
        <f t="shared" si="17"/>
        <v>10</v>
      </c>
      <c r="D381" s="27">
        <f t="shared" si="18"/>
        <v>41</v>
      </c>
      <c r="F381">
        <v>4450</v>
      </c>
      <c r="G381">
        <v>4700</v>
      </c>
      <c r="H381">
        <v>4600</v>
      </c>
      <c r="J381">
        <v>4400</v>
      </c>
      <c r="K381">
        <v>4750</v>
      </c>
      <c r="L381">
        <v>4500</v>
      </c>
      <c r="M381">
        <v>4650</v>
      </c>
      <c r="N381">
        <v>4700</v>
      </c>
      <c r="P381">
        <v>4750</v>
      </c>
    </row>
    <row r="382" spans="1:16">
      <c r="A382" s="26">
        <v>43748</v>
      </c>
      <c r="B382" s="27">
        <f t="shared" si="16"/>
        <v>2019</v>
      </c>
      <c r="C382" s="27">
        <f t="shared" si="17"/>
        <v>10</v>
      </c>
      <c r="D382" s="27">
        <f t="shared" si="18"/>
        <v>41</v>
      </c>
      <c r="F382">
        <v>4450</v>
      </c>
      <c r="G382">
        <v>4700</v>
      </c>
      <c r="H382">
        <v>4600</v>
      </c>
      <c r="J382">
        <v>4400</v>
      </c>
      <c r="K382">
        <v>4750</v>
      </c>
      <c r="L382">
        <v>4500</v>
      </c>
      <c r="M382">
        <v>4650</v>
      </c>
      <c r="N382">
        <v>4700</v>
      </c>
      <c r="P382">
        <v>4750</v>
      </c>
    </row>
    <row r="383" spans="1:16">
      <c r="A383" s="26">
        <v>43749</v>
      </c>
      <c r="B383" s="27">
        <f t="shared" si="16"/>
        <v>2019</v>
      </c>
      <c r="C383" s="27">
        <f t="shared" si="17"/>
        <v>10</v>
      </c>
      <c r="D383" s="27">
        <f t="shared" si="18"/>
        <v>41</v>
      </c>
      <c r="J383">
        <v>4400</v>
      </c>
      <c r="L383">
        <v>4500</v>
      </c>
      <c r="N383">
        <v>4700</v>
      </c>
      <c r="P383">
        <v>4750</v>
      </c>
    </row>
    <row r="384" spans="1:16">
      <c r="A384" s="26">
        <v>43750</v>
      </c>
      <c r="B384" s="27">
        <f t="shared" si="16"/>
        <v>2019</v>
      </c>
      <c r="C384" s="27">
        <f t="shared" si="17"/>
        <v>10</v>
      </c>
      <c r="D384" s="27">
        <f t="shared" si="18"/>
        <v>41</v>
      </c>
      <c r="F384">
        <v>4450</v>
      </c>
      <c r="G384">
        <v>4700</v>
      </c>
      <c r="H384">
        <v>4600</v>
      </c>
      <c r="J384">
        <v>4400</v>
      </c>
      <c r="K384">
        <v>4750</v>
      </c>
      <c r="L384">
        <v>4500</v>
      </c>
      <c r="M384">
        <v>4600</v>
      </c>
      <c r="N384">
        <v>4700</v>
      </c>
      <c r="P384">
        <v>4750</v>
      </c>
    </row>
    <row r="385" spans="1:16">
      <c r="A385" s="26">
        <v>43753</v>
      </c>
      <c r="B385" s="27">
        <f t="shared" si="16"/>
        <v>2019</v>
      </c>
      <c r="C385" s="27">
        <f t="shared" si="17"/>
        <v>10</v>
      </c>
      <c r="D385" s="27">
        <f t="shared" si="18"/>
        <v>42</v>
      </c>
      <c r="F385">
        <v>4450</v>
      </c>
      <c r="G385">
        <v>4700</v>
      </c>
      <c r="H385">
        <v>4600</v>
      </c>
      <c r="K385">
        <v>4750</v>
      </c>
      <c r="M385">
        <v>4600</v>
      </c>
    </row>
    <row r="386" spans="1:16">
      <c r="A386" s="26">
        <v>43754</v>
      </c>
      <c r="B386" s="27">
        <f t="shared" ref="B386:B449" si="19">YEAR(A386)</f>
        <v>2019</v>
      </c>
      <c r="C386" s="27">
        <f t="shared" ref="C386:C449" si="20">MONTH(A386)</f>
        <v>10</v>
      </c>
      <c r="D386" s="27">
        <f t="shared" ref="D386:D449" si="21">WEEKNUM(A386)</f>
        <v>42</v>
      </c>
      <c r="F386">
        <v>4450</v>
      </c>
      <c r="G386">
        <v>4600</v>
      </c>
      <c r="H386">
        <v>4550</v>
      </c>
      <c r="J386">
        <v>4400</v>
      </c>
      <c r="K386">
        <v>4750</v>
      </c>
      <c r="L386">
        <v>4500</v>
      </c>
      <c r="M386">
        <v>4600</v>
      </c>
      <c r="N386">
        <v>4700</v>
      </c>
      <c r="P386">
        <v>4750</v>
      </c>
    </row>
    <row r="387" spans="1:16">
      <c r="A387" s="26">
        <v>43755</v>
      </c>
      <c r="B387" s="27">
        <f t="shared" si="19"/>
        <v>2019</v>
      </c>
      <c r="C387" s="27">
        <f t="shared" si="20"/>
        <v>10</v>
      </c>
      <c r="D387" s="27">
        <f t="shared" si="21"/>
        <v>42</v>
      </c>
      <c r="F387">
        <v>4450</v>
      </c>
      <c r="G387">
        <v>4600</v>
      </c>
      <c r="H387">
        <v>4550</v>
      </c>
      <c r="J387">
        <v>4400</v>
      </c>
      <c r="K387">
        <v>4750</v>
      </c>
      <c r="L387">
        <v>4500</v>
      </c>
      <c r="M387">
        <v>4600</v>
      </c>
      <c r="N387">
        <v>4700</v>
      </c>
      <c r="P387">
        <v>4750</v>
      </c>
    </row>
    <row r="388" spans="1:16">
      <c r="A388" s="26">
        <v>43756</v>
      </c>
      <c r="B388" s="27">
        <f t="shared" si="19"/>
        <v>2019</v>
      </c>
      <c r="C388" s="27">
        <f t="shared" si="20"/>
        <v>10</v>
      </c>
      <c r="D388" s="27">
        <f t="shared" si="21"/>
        <v>42</v>
      </c>
      <c r="F388">
        <v>4450</v>
      </c>
      <c r="G388">
        <v>4650</v>
      </c>
      <c r="H388">
        <v>4550</v>
      </c>
      <c r="J388">
        <v>4400</v>
      </c>
      <c r="K388">
        <v>4750</v>
      </c>
      <c r="L388">
        <v>4500</v>
      </c>
      <c r="M388">
        <v>4600</v>
      </c>
      <c r="N388">
        <v>4700</v>
      </c>
      <c r="P388">
        <v>4750</v>
      </c>
    </row>
    <row r="389" spans="1:16">
      <c r="A389" s="26">
        <v>43759</v>
      </c>
      <c r="B389" s="27">
        <f t="shared" si="19"/>
        <v>2019</v>
      </c>
      <c r="C389" s="27">
        <f t="shared" si="20"/>
        <v>10</v>
      </c>
      <c r="D389" s="27">
        <f t="shared" si="21"/>
        <v>43</v>
      </c>
      <c r="F389">
        <v>4450</v>
      </c>
      <c r="G389">
        <v>4650</v>
      </c>
      <c r="H389">
        <v>4550</v>
      </c>
      <c r="J389">
        <v>4400</v>
      </c>
      <c r="K389">
        <v>4750</v>
      </c>
      <c r="L389">
        <v>4500</v>
      </c>
      <c r="M389">
        <v>4600</v>
      </c>
      <c r="N389">
        <v>4700</v>
      </c>
      <c r="P389">
        <v>4750</v>
      </c>
    </row>
    <row r="390" spans="1:16">
      <c r="A390" s="26">
        <v>43760</v>
      </c>
      <c r="B390" s="27">
        <f t="shared" si="19"/>
        <v>2019</v>
      </c>
      <c r="C390" s="27">
        <f t="shared" si="20"/>
        <v>10</v>
      </c>
      <c r="D390" s="27">
        <f t="shared" si="21"/>
        <v>43</v>
      </c>
      <c r="F390">
        <v>4450</v>
      </c>
      <c r="G390">
        <v>4650</v>
      </c>
      <c r="H390">
        <v>4550</v>
      </c>
      <c r="J390">
        <v>4400</v>
      </c>
      <c r="K390">
        <v>4750</v>
      </c>
      <c r="L390">
        <v>4400</v>
      </c>
      <c r="M390">
        <v>4600</v>
      </c>
      <c r="N390">
        <v>4700</v>
      </c>
      <c r="P390">
        <v>4750</v>
      </c>
    </row>
    <row r="391" spans="1:16">
      <c r="A391" s="26">
        <v>43761</v>
      </c>
      <c r="B391" s="27">
        <f t="shared" si="19"/>
        <v>2019</v>
      </c>
      <c r="C391" s="27">
        <f t="shared" si="20"/>
        <v>10</v>
      </c>
      <c r="D391" s="27">
        <f t="shared" si="21"/>
        <v>43</v>
      </c>
      <c r="F391">
        <v>4450</v>
      </c>
      <c r="G391">
        <v>4650</v>
      </c>
      <c r="H391">
        <v>4550</v>
      </c>
      <c r="J391">
        <v>4400</v>
      </c>
      <c r="K391">
        <v>4750</v>
      </c>
      <c r="L391">
        <v>4570</v>
      </c>
      <c r="M391">
        <v>4600</v>
      </c>
    </row>
    <row r="392" spans="1:16">
      <c r="A392" s="26">
        <v>43762</v>
      </c>
      <c r="B392" s="27">
        <f t="shared" si="19"/>
        <v>2019</v>
      </c>
      <c r="C392" s="27">
        <f t="shared" si="20"/>
        <v>10</v>
      </c>
      <c r="D392" s="27">
        <f t="shared" si="21"/>
        <v>43</v>
      </c>
      <c r="F392">
        <v>4450</v>
      </c>
      <c r="G392">
        <v>4550</v>
      </c>
      <c r="H392">
        <v>4550</v>
      </c>
      <c r="J392">
        <v>4400</v>
      </c>
      <c r="K392">
        <v>4750</v>
      </c>
      <c r="L392">
        <v>4400</v>
      </c>
      <c r="M392">
        <v>4600</v>
      </c>
      <c r="N392">
        <v>4700</v>
      </c>
      <c r="P392">
        <v>4750</v>
      </c>
    </row>
    <row r="393" spans="1:16">
      <c r="A393" s="26">
        <v>43763</v>
      </c>
      <c r="B393" s="27">
        <f t="shared" si="19"/>
        <v>2019</v>
      </c>
      <c r="C393" s="27">
        <f t="shared" si="20"/>
        <v>10</v>
      </c>
      <c r="D393" s="27">
        <f t="shared" si="21"/>
        <v>43</v>
      </c>
      <c r="J393">
        <v>4400</v>
      </c>
      <c r="L393">
        <v>4400</v>
      </c>
      <c r="N393">
        <v>4700</v>
      </c>
      <c r="P393">
        <v>4750</v>
      </c>
    </row>
    <row r="394" spans="1:16">
      <c r="A394" s="26">
        <v>43766</v>
      </c>
      <c r="B394" s="27">
        <f t="shared" si="19"/>
        <v>2019</v>
      </c>
      <c r="C394" s="27">
        <f t="shared" si="20"/>
        <v>10</v>
      </c>
      <c r="D394" s="27">
        <f t="shared" si="21"/>
        <v>44</v>
      </c>
      <c r="F394">
        <v>4450</v>
      </c>
      <c r="G394">
        <v>4550</v>
      </c>
      <c r="H394">
        <v>4550</v>
      </c>
      <c r="J394">
        <v>4400</v>
      </c>
      <c r="K394">
        <v>4700</v>
      </c>
      <c r="L394">
        <v>4400</v>
      </c>
      <c r="M394">
        <v>4600</v>
      </c>
      <c r="N394">
        <v>4700</v>
      </c>
      <c r="P394">
        <v>4750</v>
      </c>
    </row>
    <row r="395" spans="1:16">
      <c r="A395" s="26">
        <v>43767</v>
      </c>
      <c r="B395" s="27">
        <f t="shared" si="19"/>
        <v>2019</v>
      </c>
      <c r="C395" s="27">
        <f t="shared" si="20"/>
        <v>10</v>
      </c>
      <c r="D395" s="27">
        <f t="shared" si="21"/>
        <v>44</v>
      </c>
      <c r="F395">
        <v>4450</v>
      </c>
      <c r="G395">
        <v>4550</v>
      </c>
      <c r="H395">
        <v>4550</v>
      </c>
      <c r="J395">
        <v>4400</v>
      </c>
      <c r="K395">
        <v>4700</v>
      </c>
      <c r="L395">
        <v>4400</v>
      </c>
      <c r="M395">
        <v>4600</v>
      </c>
      <c r="N395">
        <v>4700</v>
      </c>
      <c r="P395">
        <v>4750</v>
      </c>
    </row>
    <row r="396" spans="1:16">
      <c r="A396" s="26">
        <v>43768</v>
      </c>
      <c r="B396" s="27">
        <f t="shared" si="19"/>
        <v>2019</v>
      </c>
      <c r="C396" s="27">
        <f t="shared" si="20"/>
        <v>10</v>
      </c>
      <c r="D396" s="27">
        <f t="shared" si="21"/>
        <v>44</v>
      </c>
      <c r="F396">
        <v>4450</v>
      </c>
      <c r="G396">
        <v>4550</v>
      </c>
      <c r="H396">
        <v>4550</v>
      </c>
      <c r="J396">
        <v>4400</v>
      </c>
      <c r="K396">
        <v>4700</v>
      </c>
      <c r="L396">
        <v>4400</v>
      </c>
      <c r="M396">
        <v>4600</v>
      </c>
      <c r="N396">
        <v>4700</v>
      </c>
      <c r="P396">
        <v>4750</v>
      </c>
    </row>
    <row r="397" spans="1:16">
      <c r="A397" s="26">
        <v>43769</v>
      </c>
      <c r="B397" s="27">
        <f t="shared" si="19"/>
        <v>2019</v>
      </c>
      <c r="C397" s="27">
        <f t="shared" si="20"/>
        <v>10</v>
      </c>
      <c r="D397" s="27">
        <f t="shared" si="21"/>
        <v>44</v>
      </c>
      <c r="F397">
        <v>4450</v>
      </c>
      <c r="G397">
        <v>4550</v>
      </c>
      <c r="H397">
        <v>4550</v>
      </c>
      <c r="J397">
        <v>4400</v>
      </c>
      <c r="K397">
        <v>4700</v>
      </c>
      <c r="L397">
        <v>4400</v>
      </c>
      <c r="M397">
        <v>4600</v>
      </c>
      <c r="N397">
        <v>4700</v>
      </c>
      <c r="P397">
        <v>4750</v>
      </c>
    </row>
    <row r="398" spans="1:16">
      <c r="A398" s="26">
        <v>43770</v>
      </c>
      <c r="B398" s="27">
        <f t="shared" si="19"/>
        <v>2019</v>
      </c>
      <c r="C398" s="27">
        <f t="shared" si="20"/>
        <v>11</v>
      </c>
      <c r="D398" s="27">
        <f t="shared" si="21"/>
        <v>44</v>
      </c>
      <c r="F398">
        <v>4450</v>
      </c>
      <c r="G398">
        <v>4550</v>
      </c>
      <c r="H398">
        <v>4550</v>
      </c>
      <c r="J398">
        <v>4400</v>
      </c>
      <c r="K398">
        <v>4700</v>
      </c>
      <c r="L398">
        <v>4400</v>
      </c>
      <c r="M398">
        <v>4600</v>
      </c>
      <c r="N398">
        <v>4700</v>
      </c>
      <c r="P398">
        <v>4750</v>
      </c>
    </row>
    <row r="399" spans="1:16">
      <c r="A399" s="26">
        <v>43773</v>
      </c>
      <c r="B399" s="27">
        <f t="shared" si="19"/>
        <v>2019</v>
      </c>
      <c r="C399" s="27">
        <f t="shared" si="20"/>
        <v>11</v>
      </c>
      <c r="D399" s="27">
        <f t="shared" si="21"/>
        <v>45</v>
      </c>
      <c r="F399">
        <v>4450</v>
      </c>
      <c r="G399">
        <v>4550</v>
      </c>
      <c r="H399">
        <v>4550</v>
      </c>
      <c r="J399">
        <v>4400</v>
      </c>
      <c r="K399">
        <v>4700</v>
      </c>
      <c r="L399">
        <v>4400</v>
      </c>
      <c r="M399">
        <v>4650</v>
      </c>
      <c r="N399">
        <v>4700</v>
      </c>
      <c r="P399">
        <v>4750</v>
      </c>
    </row>
    <row r="400" spans="1:16">
      <c r="A400" s="26">
        <v>43774</v>
      </c>
      <c r="B400" s="27">
        <f t="shared" si="19"/>
        <v>2019</v>
      </c>
      <c r="C400" s="27">
        <f t="shared" si="20"/>
        <v>11</v>
      </c>
      <c r="D400" s="27">
        <f t="shared" si="21"/>
        <v>45</v>
      </c>
      <c r="F400">
        <v>4450</v>
      </c>
      <c r="G400">
        <v>4550</v>
      </c>
      <c r="H400">
        <v>4550</v>
      </c>
      <c r="J400">
        <v>4400</v>
      </c>
      <c r="K400">
        <v>4700</v>
      </c>
      <c r="L400">
        <v>4400</v>
      </c>
      <c r="M400">
        <v>4650</v>
      </c>
      <c r="N400">
        <v>4700</v>
      </c>
      <c r="P400">
        <v>4750</v>
      </c>
    </row>
    <row r="401" spans="1:16">
      <c r="A401" s="26">
        <v>43775</v>
      </c>
      <c r="B401" s="27">
        <f t="shared" si="19"/>
        <v>2019</v>
      </c>
      <c r="C401" s="27">
        <f t="shared" si="20"/>
        <v>11</v>
      </c>
      <c r="D401" s="27">
        <f t="shared" si="21"/>
        <v>45</v>
      </c>
      <c r="F401">
        <v>4450</v>
      </c>
      <c r="G401">
        <v>4550</v>
      </c>
      <c r="H401">
        <v>4550</v>
      </c>
      <c r="J401">
        <v>4400</v>
      </c>
      <c r="K401">
        <v>4700</v>
      </c>
      <c r="L401">
        <v>4400</v>
      </c>
      <c r="M401">
        <v>4650</v>
      </c>
      <c r="N401">
        <v>4700</v>
      </c>
      <c r="P401">
        <v>4750</v>
      </c>
    </row>
    <row r="402" spans="1:16">
      <c r="A402" s="26">
        <v>43776</v>
      </c>
      <c r="B402" s="27">
        <f t="shared" si="19"/>
        <v>2019</v>
      </c>
      <c r="C402" s="27">
        <f t="shared" si="20"/>
        <v>11</v>
      </c>
      <c r="D402" s="27">
        <f t="shared" si="21"/>
        <v>45</v>
      </c>
      <c r="J402">
        <v>4400</v>
      </c>
      <c r="L402">
        <v>4400</v>
      </c>
      <c r="N402">
        <v>4700</v>
      </c>
      <c r="P402">
        <v>4750</v>
      </c>
    </row>
    <row r="403" spans="1:16">
      <c r="A403" s="26">
        <v>43777</v>
      </c>
      <c r="B403" s="27">
        <f t="shared" si="19"/>
        <v>2019</v>
      </c>
      <c r="C403" s="27">
        <f t="shared" si="20"/>
        <v>11</v>
      </c>
      <c r="D403" s="27">
        <f t="shared" si="21"/>
        <v>45</v>
      </c>
      <c r="F403">
        <v>4450</v>
      </c>
      <c r="G403">
        <v>4550</v>
      </c>
      <c r="H403">
        <v>4550</v>
      </c>
      <c r="J403">
        <v>4400</v>
      </c>
      <c r="K403">
        <v>4700</v>
      </c>
      <c r="L403">
        <v>4400</v>
      </c>
      <c r="M403">
        <v>4650</v>
      </c>
      <c r="N403">
        <v>4700</v>
      </c>
      <c r="P403">
        <v>4750</v>
      </c>
    </row>
    <row r="404" spans="1:16">
      <c r="A404" s="26">
        <v>43780</v>
      </c>
      <c r="B404" s="27">
        <f t="shared" si="19"/>
        <v>2019</v>
      </c>
      <c r="C404" s="27">
        <f t="shared" si="20"/>
        <v>11</v>
      </c>
      <c r="D404" s="27">
        <f t="shared" si="21"/>
        <v>46</v>
      </c>
      <c r="F404">
        <v>4450</v>
      </c>
      <c r="G404">
        <v>4550</v>
      </c>
      <c r="H404">
        <v>4550</v>
      </c>
      <c r="K404">
        <v>4700</v>
      </c>
      <c r="M404">
        <v>4650</v>
      </c>
    </row>
    <row r="405" spans="1:16">
      <c r="A405" s="26">
        <v>43781</v>
      </c>
      <c r="B405" s="27">
        <f t="shared" si="19"/>
        <v>2019</v>
      </c>
      <c r="C405" s="27">
        <f t="shared" si="20"/>
        <v>11</v>
      </c>
      <c r="D405" s="27">
        <f t="shared" si="21"/>
        <v>46</v>
      </c>
      <c r="F405">
        <v>4450</v>
      </c>
      <c r="G405">
        <v>4550</v>
      </c>
      <c r="H405">
        <v>4550</v>
      </c>
      <c r="J405">
        <v>4400</v>
      </c>
      <c r="K405">
        <v>4700</v>
      </c>
      <c r="L405">
        <v>4400</v>
      </c>
      <c r="M405">
        <v>4650</v>
      </c>
      <c r="N405">
        <v>4700</v>
      </c>
      <c r="P405">
        <v>4750</v>
      </c>
    </row>
    <row r="406" spans="1:16">
      <c r="A406" s="26">
        <v>43782</v>
      </c>
      <c r="B406" s="27">
        <f t="shared" si="19"/>
        <v>2019</v>
      </c>
      <c r="C406" s="27">
        <f t="shared" si="20"/>
        <v>11</v>
      </c>
      <c r="D406" s="27">
        <f t="shared" si="21"/>
        <v>46</v>
      </c>
      <c r="L406">
        <v>4400</v>
      </c>
      <c r="N406">
        <v>4700</v>
      </c>
      <c r="P406">
        <v>4480</v>
      </c>
    </row>
    <row r="407" spans="1:16">
      <c r="A407" s="26">
        <v>43783</v>
      </c>
      <c r="B407" s="27">
        <f t="shared" si="19"/>
        <v>2019</v>
      </c>
      <c r="C407" s="27">
        <f t="shared" si="20"/>
        <v>11</v>
      </c>
      <c r="D407" s="27">
        <f t="shared" si="21"/>
        <v>46</v>
      </c>
      <c r="F407">
        <v>4450</v>
      </c>
      <c r="G407">
        <v>4550</v>
      </c>
      <c r="H407">
        <v>4550</v>
      </c>
      <c r="K407">
        <v>4700</v>
      </c>
      <c r="M407">
        <v>4650</v>
      </c>
    </row>
    <row r="408" spans="1:16">
      <c r="A408" s="26">
        <v>43784</v>
      </c>
      <c r="B408" s="27">
        <f t="shared" si="19"/>
        <v>2019</v>
      </c>
      <c r="C408" s="27">
        <f t="shared" si="20"/>
        <v>11</v>
      </c>
      <c r="D408" s="27">
        <f t="shared" si="21"/>
        <v>46</v>
      </c>
      <c r="F408">
        <v>4450</v>
      </c>
      <c r="G408">
        <v>4550</v>
      </c>
      <c r="H408">
        <v>4550</v>
      </c>
      <c r="J408">
        <v>4400</v>
      </c>
      <c r="K408">
        <v>4700</v>
      </c>
      <c r="L408">
        <v>4400</v>
      </c>
      <c r="M408">
        <v>4600</v>
      </c>
      <c r="N408">
        <v>4700</v>
      </c>
      <c r="P408">
        <v>4480</v>
      </c>
    </row>
    <row r="409" spans="1:16">
      <c r="A409" s="26">
        <v>43787</v>
      </c>
      <c r="B409" s="27">
        <f t="shared" si="19"/>
        <v>2019</v>
      </c>
      <c r="C409" s="27">
        <f t="shared" si="20"/>
        <v>11</v>
      </c>
      <c r="D409" s="27">
        <f t="shared" si="21"/>
        <v>47</v>
      </c>
      <c r="F409">
        <v>4450</v>
      </c>
      <c r="G409">
        <v>4550</v>
      </c>
      <c r="H409">
        <v>4550</v>
      </c>
      <c r="J409">
        <v>4400</v>
      </c>
      <c r="K409">
        <v>4700</v>
      </c>
      <c r="L409">
        <v>4400</v>
      </c>
      <c r="M409">
        <v>4600</v>
      </c>
      <c r="N409">
        <v>4700</v>
      </c>
      <c r="P409">
        <v>4480</v>
      </c>
    </row>
    <row r="410" spans="1:16">
      <c r="A410" s="26">
        <v>43788</v>
      </c>
      <c r="B410" s="27">
        <f t="shared" si="19"/>
        <v>2019</v>
      </c>
      <c r="C410" s="27">
        <f t="shared" si="20"/>
        <v>11</v>
      </c>
      <c r="D410" s="27">
        <f t="shared" si="21"/>
        <v>47</v>
      </c>
      <c r="F410">
        <v>4450</v>
      </c>
      <c r="G410">
        <v>4500</v>
      </c>
      <c r="H410">
        <v>4550</v>
      </c>
      <c r="J410">
        <v>4400</v>
      </c>
      <c r="K410">
        <v>4700</v>
      </c>
      <c r="L410">
        <v>4400</v>
      </c>
      <c r="M410">
        <v>4600</v>
      </c>
      <c r="N410">
        <v>4700</v>
      </c>
      <c r="P410">
        <v>4480</v>
      </c>
    </row>
    <row r="411" spans="1:16">
      <c r="A411" s="26">
        <v>43789</v>
      </c>
      <c r="B411" s="27">
        <f t="shared" si="19"/>
        <v>2019</v>
      </c>
      <c r="C411" s="27">
        <f t="shared" si="20"/>
        <v>11</v>
      </c>
      <c r="D411" s="27">
        <f t="shared" si="21"/>
        <v>47</v>
      </c>
      <c r="F411">
        <v>4450</v>
      </c>
      <c r="G411">
        <v>4500</v>
      </c>
      <c r="H411">
        <v>4550</v>
      </c>
      <c r="J411">
        <v>4400</v>
      </c>
      <c r="K411">
        <v>4700</v>
      </c>
      <c r="M411">
        <v>4600</v>
      </c>
    </row>
    <row r="412" spans="1:16">
      <c r="A412" s="26">
        <v>43790</v>
      </c>
      <c r="B412" s="27">
        <f t="shared" si="19"/>
        <v>2019</v>
      </c>
      <c r="C412" s="27">
        <f t="shared" si="20"/>
        <v>11</v>
      </c>
      <c r="D412" s="27">
        <f t="shared" si="21"/>
        <v>47</v>
      </c>
      <c r="F412">
        <v>4450</v>
      </c>
      <c r="G412">
        <v>4500</v>
      </c>
      <c r="H412">
        <v>4550</v>
      </c>
      <c r="J412">
        <v>4400</v>
      </c>
      <c r="K412">
        <v>4700</v>
      </c>
      <c r="L412">
        <v>4400</v>
      </c>
      <c r="M412">
        <v>4600</v>
      </c>
      <c r="N412">
        <v>4700</v>
      </c>
      <c r="P412">
        <v>4480</v>
      </c>
    </row>
    <row r="413" spans="1:16">
      <c r="A413" s="26">
        <v>43791</v>
      </c>
      <c r="B413" s="27">
        <f t="shared" si="19"/>
        <v>2019</v>
      </c>
      <c r="C413" s="27">
        <f t="shared" si="20"/>
        <v>11</v>
      </c>
      <c r="D413" s="27">
        <f t="shared" si="21"/>
        <v>47</v>
      </c>
      <c r="F413">
        <v>4450</v>
      </c>
      <c r="G413">
        <v>4500</v>
      </c>
      <c r="H413">
        <v>4550</v>
      </c>
      <c r="J413">
        <v>4400</v>
      </c>
      <c r="K413">
        <v>4700</v>
      </c>
      <c r="L413">
        <v>4400</v>
      </c>
      <c r="M413">
        <v>4600</v>
      </c>
      <c r="N413">
        <v>4700</v>
      </c>
      <c r="P413">
        <v>4450</v>
      </c>
    </row>
    <row r="414" spans="1:16">
      <c r="A414" s="26">
        <v>43794</v>
      </c>
      <c r="B414" s="27">
        <f t="shared" si="19"/>
        <v>2019</v>
      </c>
      <c r="C414" s="27">
        <f t="shared" si="20"/>
        <v>11</v>
      </c>
      <c r="D414" s="27">
        <f t="shared" si="21"/>
        <v>48</v>
      </c>
      <c r="F414">
        <v>4450</v>
      </c>
      <c r="G414">
        <v>4500</v>
      </c>
      <c r="H414">
        <v>4550</v>
      </c>
      <c r="J414">
        <v>4400</v>
      </c>
      <c r="K414">
        <v>4650</v>
      </c>
      <c r="L414">
        <v>4400</v>
      </c>
      <c r="M414">
        <v>4600</v>
      </c>
      <c r="N414">
        <v>4700</v>
      </c>
      <c r="P414">
        <v>4550</v>
      </c>
    </row>
    <row r="415" spans="1:16">
      <c r="A415" s="26">
        <v>43795</v>
      </c>
      <c r="B415" s="27">
        <f t="shared" si="19"/>
        <v>2019</v>
      </c>
      <c r="C415" s="27">
        <f t="shared" si="20"/>
        <v>11</v>
      </c>
      <c r="D415" s="27">
        <f t="shared" si="21"/>
        <v>48</v>
      </c>
      <c r="F415">
        <v>4450</v>
      </c>
      <c r="G415">
        <v>4500</v>
      </c>
      <c r="H415">
        <v>4550</v>
      </c>
      <c r="J415">
        <v>4400</v>
      </c>
      <c r="K415">
        <v>4650</v>
      </c>
      <c r="L415">
        <v>4400</v>
      </c>
      <c r="M415">
        <v>4600</v>
      </c>
      <c r="N415">
        <v>4650</v>
      </c>
      <c r="P415">
        <v>4550</v>
      </c>
    </row>
    <row r="416" spans="1:16">
      <c r="A416" s="26">
        <v>43796</v>
      </c>
      <c r="B416" s="27">
        <f t="shared" si="19"/>
        <v>2019</v>
      </c>
      <c r="C416" s="27">
        <f t="shared" si="20"/>
        <v>11</v>
      </c>
      <c r="D416" s="27">
        <f t="shared" si="21"/>
        <v>48</v>
      </c>
      <c r="F416">
        <v>4450</v>
      </c>
      <c r="G416">
        <v>4500</v>
      </c>
      <c r="H416">
        <v>4550</v>
      </c>
      <c r="J416">
        <v>4400</v>
      </c>
      <c r="K416">
        <v>4650</v>
      </c>
      <c r="L416">
        <v>4500</v>
      </c>
      <c r="M416">
        <v>4600</v>
      </c>
      <c r="N416">
        <v>4650</v>
      </c>
      <c r="P416">
        <v>4550</v>
      </c>
    </row>
    <row r="417" spans="1:16">
      <c r="A417" s="26">
        <v>43797</v>
      </c>
      <c r="B417" s="27">
        <f t="shared" si="19"/>
        <v>2019</v>
      </c>
      <c r="C417" s="27">
        <f t="shared" si="20"/>
        <v>11</v>
      </c>
      <c r="D417" s="27">
        <f t="shared" si="21"/>
        <v>48</v>
      </c>
      <c r="F417">
        <v>4450</v>
      </c>
      <c r="G417">
        <v>4500</v>
      </c>
      <c r="H417">
        <v>4550</v>
      </c>
      <c r="J417">
        <v>4400</v>
      </c>
      <c r="K417">
        <v>4650</v>
      </c>
      <c r="L417">
        <v>4500</v>
      </c>
      <c r="M417">
        <v>4600</v>
      </c>
      <c r="N417">
        <v>4650</v>
      </c>
      <c r="P417">
        <v>4550</v>
      </c>
    </row>
    <row r="418" spans="1:16">
      <c r="A418" s="26">
        <v>43798</v>
      </c>
      <c r="B418" s="27">
        <f t="shared" si="19"/>
        <v>2019</v>
      </c>
      <c r="C418" s="27">
        <f t="shared" si="20"/>
        <v>11</v>
      </c>
      <c r="D418" s="27">
        <f t="shared" si="21"/>
        <v>48</v>
      </c>
      <c r="F418">
        <v>4450</v>
      </c>
      <c r="J418">
        <v>4400</v>
      </c>
      <c r="L418">
        <v>4500</v>
      </c>
      <c r="N418">
        <v>4650</v>
      </c>
      <c r="P418">
        <v>4550</v>
      </c>
    </row>
    <row r="419" spans="1:16">
      <c r="A419" s="26">
        <v>43801</v>
      </c>
      <c r="B419" s="27">
        <f t="shared" si="19"/>
        <v>2019</v>
      </c>
      <c r="C419" s="27">
        <f t="shared" si="20"/>
        <v>12</v>
      </c>
      <c r="D419" s="27">
        <f t="shared" si="21"/>
        <v>49</v>
      </c>
      <c r="G419">
        <v>4500</v>
      </c>
      <c r="H419">
        <v>4450</v>
      </c>
      <c r="J419">
        <v>4400</v>
      </c>
      <c r="K419">
        <v>4650</v>
      </c>
      <c r="L419">
        <v>4500</v>
      </c>
      <c r="M419">
        <v>4600</v>
      </c>
      <c r="N419">
        <v>4650</v>
      </c>
      <c r="P419">
        <v>4550</v>
      </c>
    </row>
    <row r="420" spans="1:16">
      <c r="A420" s="26">
        <v>43802</v>
      </c>
      <c r="B420" s="27">
        <f t="shared" si="19"/>
        <v>2019</v>
      </c>
      <c r="C420" s="27">
        <f t="shared" si="20"/>
        <v>12</v>
      </c>
      <c r="D420" s="27">
        <f t="shared" si="21"/>
        <v>49</v>
      </c>
      <c r="J420">
        <v>4400</v>
      </c>
      <c r="L420">
        <v>4500</v>
      </c>
      <c r="N420">
        <v>4650</v>
      </c>
      <c r="P420">
        <v>4550</v>
      </c>
    </row>
    <row r="421" spans="1:16">
      <c r="A421" s="26">
        <v>43803</v>
      </c>
      <c r="B421" s="27">
        <f t="shared" si="19"/>
        <v>2019</v>
      </c>
      <c r="C421" s="27">
        <f t="shared" si="20"/>
        <v>12</v>
      </c>
      <c r="D421" s="27">
        <f t="shared" si="21"/>
        <v>49</v>
      </c>
      <c r="G421">
        <v>4450</v>
      </c>
      <c r="H421">
        <v>4450</v>
      </c>
      <c r="J421">
        <v>4400</v>
      </c>
      <c r="K421">
        <v>4650</v>
      </c>
      <c r="L421">
        <v>4500</v>
      </c>
      <c r="M421">
        <v>4600</v>
      </c>
      <c r="N421">
        <v>4650</v>
      </c>
      <c r="P421">
        <v>4550</v>
      </c>
    </row>
    <row r="422" spans="1:16">
      <c r="A422" s="26">
        <v>43804</v>
      </c>
      <c r="B422" s="27">
        <f t="shared" si="19"/>
        <v>2019</v>
      </c>
      <c r="C422" s="27">
        <f t="shared" si="20"/>
        <v>12</v>
      </c>
      <c r="D422" s="27">
        <f t="shared" si="21"/>
        <v>49</v>
      </c>
      <c r="F422">
        <v>4450</v>
      </c>
      <c r="G422">
        <v>4450</v>
      </c>
      <c r="H422">
        <v>4450</v>
      </c>
      <c r="J422">
        <v>4400</v>
      </c>
      <c r="K422">
        <v>4650</v>
      </c>
      <c r="L422">
        <v>4500</v>
      </c>
      <c r="M422">
        <v>4600</v>
      </c>
      <c r="N422">
        <v>4650</v>
      </c>
      <c r="P422">
        <v>4550</v>
      </c>
    </row>
    <row r="423" spans="1:16">
      <c r="A423" s="26">
        <v>43805</v>
      </c>
      <c r="B423" s="27">
        <f t="shared" si="19"/>
        <v>2019</v>
      </c>
      <c r="C423" s="27">
        <f t="shared" si="20"/>
        <v>12</v>
      </c>
      <c r="D423" s="27">
        <f t="shared" si="21"/>
        <v>49</v>
      </c>
      <c r="F423">
        <v>4450</v>
      </c>
      <c r="G423">
        <v>4450</v>
      </c>
      <c r="H423">
        <v>4450</v>
      </c>
      <c r="J423">
        <v>4400</v>
      </c>
      <c r="K423">
        <v>4650</v>
      </c>
      <c r="L423">
        <v>4500</v>
      </c>
      <c r="M423">
        <v>4600</v>
      </c>
      <c r="N423">
        <v>4650</v>
      </c>
      <c r="P423">
        <v>4550</v>
      </c>
    </row>
    <row r="424" spans="1:16">
      <c r="A424" s="26">
        <v>43806</v>
      </c>
      <c r="B424" s="27">
        <f t="shared" si="19"/>
        <v>2019</v>
      </c>
      <c r="C424" s="27">
        <f t="shared" si="20"/>
        <v>12</v>
      </c>
      <c r="D424" s="27">
        <f t="shared" si="21"/>
        <v>49</v>
      </c>
      <c r="J424">
        <v>4400</v>
      </c>
      <c r="L424">
        <v>4500</v>
      </c>
      <c r="N424">
        <v>4650</v>
      </c>
      <c r="P424">
        <v>4550</v>
      </c>
    </row>
    <row r="425" spans="1:16">
      <c r="A425" s="26">
        <v>43808</v>
      </c>
      <c r="B425" s="27">
        <f t="shared" si="19"/>
        <v>2019</v>
      </c>
      <c r="C425" s="27">
        <f t="shared" si="20"/>
        <v>12</v>
      </c>
      <c r="D425" s="27">
        <f t="shared" si="21"/>
        <v>50</v>
      </c>
      <c r="F425">
        <v>4450</v>
      </c>
      <c r="G425">
        <v>4450</v>
      </c>
      <c r="H425">
        <v>4450</v>
      </c>
      <c r="K425">
        <v>4590</v>
      </c>
      <c r="M425">
        <v>4600</v>
      </c>
    </row>
    <row r="426" spans="1:16">
      <c r="A426" s="26">
        <v>43809</v>
      </c>
      <c r="B426" s="27">
        <f t="shared" si="19"/>
        <v>2019</v>
      </c>
      <c r="C426" s="27">
        <f t="shared" si="20"/>
        <v>12</v>
      </c>
      <c r="D426" s="27">
        <f t="shared" si="21"/>
        <v>50</v>
      </c>
      <c r="F426">
        <v>4450</v>
      </c>
      <c r="G426">
        <v>4450</v>
      </c>
      <c r="H426">
        <v>4450</v>
      </c>
      <c r="J426">
        <v>4400</v>
      </c>
      <c r="K426">
        <v>4590</v>
      </c>
      <c r="L426">
        <v>4500</v>
      </c>
      <c r="M426">
        <v>4600</v>
      </c>
      <c r="N426">
        <v>4650</v>
      </c>
      <c r="P426">
        <v>4550</v>
      </c>
    </row>
    <row r="427" spans="1:16">
      <c r="A427" s="26">
        <v>43810</v>
      </c>
      <c r="B427" s="27">
        <f t="shared" si="19"/>
        <v>2019</v>
      </c>
      <c r="C427" s="27">
        <f t="shared" si="20"/>
        <v>12</v>
      </c>
      <c r="D427" s="27">
        <f t="shared" si="21"/>
        <v>50</v>
      </c>
      <c r="J427">
        <v>4400</v>
      </c>
      <c r="L427">
        <v>4500</v>
      </c>
      <c r="N427">
        <v>4650</v>
      </c>
      <c r="P427">
        <v>4550</v>
      </c>
    </row>
    <row r="428" spans="1:16">
      <c r="A428" s="26">
        <v>43811</v>
      </c>
      <c r="B428" s="27">
        <f t="shared" si="19"/>
        <v>2019</v>
      </c>
      <c r="C428" s="27">
        <f t="shared" si="20"/>
        <v>12</v>
      </c>
      <c r="D428" s="27">
        <f t="shared" si="21"/>
        <v>50</v>
      </c>
      <c r="F428">
        <v>4450</v>
      </c>
      <c r="G428">
        <v>4600</v>
      </c>
      <c r="H428">
        <v>4450</v>
      </c>
      <c r="J428">
        <v>4400</v>
      </c>
      <c r="K428">
        <v>4590</v>
      </c>
      <c r="L428">
        <v>4500</v>
      </c>
      <c r="M428">
        <v>4600</v>
      </c>
      <c r="N428">
        <v>4650</v>
      </c>
      <c r="P428">
        <v>4550</v>
      </c>
    </row>
    <row r="429" spans="1:16">
      <c r="A429" s="26">
        <v>43812</v>
      </c>
      <c r="B429" s="27">
        <f t="shared" si="19"/>
        <v>2019</v>
      </c>
      <c r="C429" s="27">
        <f t="shared" si="20"/>
        <v>12</v>
      </c>
      <c r="D429" s="27">
        <f t="shared" si="21"/>
        <v>50</v>
      </c>
      <c r="L429">
        <v>4500</v>
      </c>
      <c r="N429">
        <v>4650</v>
      </c>
      <c r="P429">
        <v>4550</v>
      </c>
    </row>
    <row r="430" spans="1:16">
      <c r="A430" s="26">
        <v>43815</v>
      </c>
      <c r="B430" s="27">
        <f t="shared" si="19"/>
        <v>2019</v>
      </c>
      <c r="C430" s="27">
        <f t="shared" si="20"/>
        <v>12</v>
      </c>
      <c r="D430" s="27">
        <f t="shared" si="21"/>
        <v>51</v>
      </c>
      <c r="F430">
        <v>4450</v>
      </c>
      <c r="G430">
        <v>4600</v>
      </c>
      <c r="H430">
        <v>4450</v>
      </c>
      <c r="J430">
        <v>4400</v>
      </c>
      <c r="K430">
        <v>4590</v>
      </c>
      <c r="L430">
        <v>4500</v>
      </c>
      <c r="M430">
        <v>4600</v>
      </c>
      <c r="N430">
        <v>4650</v>
      </c>
      <c r="P430">
        <v>4550</v>
      </c>
    </row>
    <row r="431" spans="1:16">
      <c r="A431" s="26">
        <v>43816</v>
      </c>
      <c r="B431" s="27">
        <f t="shared" si="19"/>
        <v>2019</v>
      </c>
      <c r="C431" s="27">
        <f t="shared" si="20"/>
        <v>12</v>
      </c>
      <c r="D431" s="27">
        <f t="shared" si="21"/>
        <v>51</v>
      </c>
      <c r="F431">
        <v>4450</v>
      </c>
      <c r="G431">
        <v>4600</v>
      </c>
      <c r="H431">
        <v>4450</v>
      </c>
      <c r="J431">
        <v>4400</v>
      </c>
      <c r="K431">
        <v>4590</v>
      </c>
      <c r="L431">
        <v>4500</v>
      </c>
      <c r="M431">
        <v>4600</v>
      </c>
      <c r="N431">
        <v>4650</v>
      </c>
      <c r="P431">
        <v>4550</v>
      </c>
    </row>
    <row r="432" spans="1:16">
      <c r="A432" s="26">
        <v>43817</v>
      </c>
      <c r="B432" s="27">
        <f t="shared" si="19"/>
        <v>2019</v>
      </c>
      <c r="C432" s="27">
        <f t="shared" si="20"/>
        <v>12</v>
      </c>
      <c r="D432" s="27">
        <f t="shared" si="21"/>
        <v>51</v>
      </c>
      <c r="F432">
        <v>4450</v>
      </c>
      <c r="G432">
        <v>4600</v>
      </c>
      <c r="H432">
        <v>4500</v>
      </c>
      <c r="J432">
        <v>4400</v>
      </c>
      <c r="K432">
        <v>4590</v>
      </c>
      <c r="L432">
        <v>4500</v>
      </c>
      <c r="M432">
        <v>4600</v>
      </c>
      <c r="N432">
        <v>4650</v>
      </c>
      <c r="P432">
        <v>4550</v>
      </c>
    </row>
    <row r="433" spans="1:16">
      <c r="A433" s="26">
        <v>43818</v>
      </c>
      <c r="B433" s="27">
        <f t="shared" si="19"/>
        <v>2019</v>
      </c>
      <c r="C433" s="27">
        <f t="shared" si="20"/>
        <v>12</v>
      </c>
      <c r="D433" s="27">
        <f t="shared" si="21"/>
        <v>51</v>
      </c>
      <c r="J433">
        <v>4400</v>
      </c>
      <c r="L433">
        <v>4500</v>
      </c>
      <c r="N433">
        <v>4650</v>
      </c>
      <c r="P433">
        <v>4550</v>
      </c>
    </row>
    <row r="434" spans="1:16">
      <c r="A434" s="26">
        <v>43819</v>
      </c>
      <c r="B434" s="27">
        <f t="shared" si="19"/>
        <v>2019</v>
      </c>
      <c r="C434" s="27">
        <f t="shared" si="20"/>
        <v>12</v>
      </c>
      <c r="D434" s="27">
        <f t="shared" si="21"/>
        <v>51</v>
      </c>
      <c r="F434">
        <v>4450</v>
      </c>
      <c r="G434">
        <v>4600</v>
      </c>
      <c r="H434">
        <v>4500</v>
      </c>
      <c r="J434">
        <v>4400</v>
      </c>
      <c r="K434">
        <v>4590</v>
      </c>
      <c r="L434">
        <v>4500</v>
      </c>
      <c r="M434">
        <v>4600</v>
      </c>
      <c r="N434">
        <v>4650</v>
      </c>
      <c r="P434">
        <v>4550</v>
      </c>
    </row>
    <row r="435" spans="1:16">
      <c r="A435" s="26">
        <v>43822</v>
      </c>
      <c r="B435" s="27">
        <f t="shared" si="19"/>
        <v>2019</v>
      </c>
      <c r="C435" s="27">
        <f t="shared" si="20"/>
        <v>12</v>
      </c>
      <c r="D435" s="27">
        <f t="shared" si="21"/>
        <v>52</v>
      </c>
      <c r="J435">
        <v>4400</v>
      </c>
      <c r="L435">
        <v>4500</v>
      </c>
      <c r="N435">
        <v>4650</v>
      </c>
      <c r="P435">
        <v>4550</v>
      </c>
    </row>
    <row r="436" spans="1:16">
      <c r="A436" s="26">
        <v>43823</v>
      </c>
      <c r="B436" s="27">
        <f t="shared" si="19"/>
        <v>2019</v>
      </c>
      <c r="C436" s="27">
        <f t="shared" si="20"/>
        <v>12</v>
      </c>
      <c r="D436" s="27">
        <f t="shared" si="21"/>
        <v>52</v>
      </c>
      <c r="F436">
        <v>4450</v>
      </c>
      <c r="G436">
        <v>4600</v>
      </c>
      <c r="H436">
        <v>4500</v>
      </c>
      <c r="J436">
        <v>4400</v>
      </c>
      <c r="K436">
        <v>4590</v>
      </c>
      <c r="L436">
        <v>4500</v>
      </c>
      <c r="M436">
        <v>4600</v>
      </c>
      <c r="N436">
        <v>4650</v>
      </c>
      <c r="P436">
        <v>4550</v>
      </c>
    </row>
    <row r="437" spans="1:16">
      <c r="A437" s="26">
        <v>43824</v>
      </c>
      <c r="B437" s="27">
        <f t="shared" si="19"/>
        <v>2019</v>
      </c>
      <c r="C437" s="27">
        <f t="shared" si="20"/>
        <v>12</v>
      </c>
      <c r="D437" s="27">
        <f t="shared" si="21"/>
        <v>52</v>
      </c>
      <c r="F437">
        <v>4450</v>
      </c>
      <c r="G437">
        <v>4600</v>
      </c>
      <c r="H437">
        <v>4500</v>
      </c>
      <c r="J437">
        <v>4400</v>
      </c>
      <c r="K437">
        <v>4590</v>
      </c>
      <c r="L437">
        <v>4500</v>
      </c>
      <c r="M437">
        <v>4600</v>
      </c>
      <c r="N437">
        <v>4650</v>
      </c>
      <c r="P437">
        <v>4550</v>
      </c>
    </row>
    <row r="438" spans="1:16">
      <c r="A438" s="26">
        <v>43825</v>
      </c>
      <c r="B438" s="27">
        <f t="shared" si="19"/>
        <v>2019</v>
      </c>
      <c r="C438" s="27">
        <f t="shared" si="20"/>
        <v>12</v>
      </c>
      <c r="D438" s="27">
        <f t="shared" si="21"/>
        <v>52</v>
      </c>
      <c r="F438">
        <v>4450</v>
      </c>
      <c r="G438">
        <v>4600</v>
      </c>
      <c r="H438">
        <v>4500</v>
      </c>
      <c r="J438">
        <v>4400</v>
      </c>
      <c r="K438">
        <v>4590</v>
      </c>
      <c r="L438">
        <v>4500</v>
      </c>
      <c r="M438">
        <v>4600</v>
      </c>
      <c r="N438">
        <v>4650</v>
      </c>
      <c r="P438">
        <v>4550</v>
      </c>
    </row>
    <row r="439" spans="1:16">
      <c r="A439" s="26">
        <v>43826</v>
      </c>
      <c r="B439" s="27">
        <f t="shared" si="19"/>
        <v>2019</v>
      </c>
      <c r="C439" s="27">
        <f t="shared" si="20"/>
        <v>12</v>
      </c>
      <c r="D439" s="27">
        <f t="shared" si="21"/>
        <v>52</v>
      </c>
      <c r="F439">
        <v>4450</v>
      </c>
      <c r="G439">
        <v>4600</v>
      </c>
      <c r="H439">
        <v>4500</v>
      </c>
      <c r="J439">
        <v>4400</v>
      </c>
      <c r="K439">
        <v>4590</v>
      </c>
      <c r="L439">
        <v>4500</v>
      </c>
      <c r="M439">
        <v>4600</v>
      </c>
      <c r="N439">
        <v>4650</v>
      </c>
      <c r="P439">
        <v>4550</v>
      </c>
    </row>
    <row r="440" spans="1:16">
      <c r="A440" s="26">
        <v>43829</v>
      </c>
      <c r="B440" s="27">
        <f t="shared" si="19"/>
        <v>2019</v>
      </c>
      <c r="C440" s="27">
        <f t="shared" si="20"/>
        <v>12</v>
      </c>
      <c r="D440" s="27">
        <f t="shared" si="21"/>
        <v>53</v>
      </c>
      <c r="F440">
        <v>4450</v>
      </c>
      <c r="G440">
        <v>4600</v>
      </c>
      <c r="H440">
        <v>4500</v>
      </c>
      <c r="J440">
        <v>4400</v>
      </c>
      <c r="K440">
        <v>4590</v>
      </c>
      <c r="L440">
        <v>4500</v>
      </c>
      <c r="M440">
        <v>4600</v>
      </c>
      <c r="N440">
        <v>4650</v>
      </c>
      <c r="P440">
        <v>4550</v>
      </c>
    </row>
    <row r="441" spans="1:16">
      <c r="A441" s="26">
        <v>43830</v>
      </c>
      <c r="B441" s="27">
        <f t="shared" si="19"/>
        <v>2019</v>
      </c>
      <c r="C441" s="27">
        <f t="shared" si="20"/>
        <v>12</v>
      </c>
      <c r="D441" s="27">
        <f t="shared" si="21"/>
        <v>53</v>
      </c>
      <c r="F441">
        <v>4450</v>
      </c>
      <c r="G441">
        <v>4600</v>
      </c>
      <c r="H441">
        <v>4500</v>
      </c>
      <c r="J441">
        <v>4500</v>
      </c>
      <c r="K441">
        <v>4590</v>
      </c>
      <c r="L441">
        <v>4600</v>
      </c>
      <c r="M441">
        <v>4600</v>
      </c>
      <c r="N441">
        <v>4650</v>
      </c>
      <c r="P441">
        <v>4680</v>
      </c>
    </row>
    <row r="442" spans="1:16">
      <c r="A442" s="26">
        <v>43833</v>
      </c>
      <c r="B442" s="27">
        <f t="shared" si="19"/>
        <v>2020</v>
      </c>
      <c r="C442" s="27">
        <f t="shared" si="20"/>
        <v>1</v>
      </c>
      <c r="D442" s="27">
        <f t="shared" si="21"/>
        <v>1</v>
      </c>
      <c r="F442">
        <v>4450</v>
      </c>
      <c r="G442">
        <v>4600</v>
      </c>
      <c r="H442">
        <v>4500</v>
      </c>
      <c r="K442">
        <v>4590</v>
      </c>
      <c r="M442">
        <v>4600</v>
      </c>
    </row>
    <row r="443" spans="1:16">
      <c r="A443" s="26">
        <v>43836</v>
      </c>
      <c r="B443" s="27">
        <f t="shared" si="19"/>
        <v>2020</v>
      </c>
      <c r="C443" s="27">
        <f t="shared" si="20"/>
        <v>1</v>
      </c>
      <c r="D443" s="27">
        <f t="shared" si="21"/>
        <v>2</v>
      </c>
      <c r="F443">
        <v>4450</v>
      </c>
      <c r="H443">
        <v>4500</v>
      </c>
    </row>
    <row r="444" spans="1:16">
      <c r="A444" s="26">
        <v>43837</v>
      </c>
      <c r="B444" s="27">
        <f t="shared" si="19"/>
        <v>2020</v>
      </c>
      <c r="C444" s="27">
        <f t="shared" si="20"/>
        <v>1</v>
      </c>
      <c r="D444" s="27">
        <f t="shared" si="21"/>
        <v>2</v>
      </c>
      <c r="F444">
        <v>4450</v>
      </c>
      <c r="G444">
        <v>4900</v>
      </c>
      <c r="K444">
        <v>4720</v>
      </c>
      <c r="M444">
        <v>4800</v>
      </c>
    </row>
    <row r="445" spans="1:16">
      <c r="A445" s="26">
        <v>43838</v>
      </c>
      <c r="B445" s="27">
        <f t="shared" si="19"/>
        <v>2020</v>
      </c>
      <c r="C445" s="27">
        <f t="shared" si="20"/>
        <v>1</v>
      </c>
      <c r="D445" s="27">
        <f t="shared" si="21"/>
        <v>2</v>
      </c>
      <c r="F445">
        <v>4800</v>
      </c>
      <c r="G445">
        <v>4950</v>
      </c>
      <c r="K445">
        <v>4990</v>
      </c>
      <c r="M445">
        <v>4800</v>
      </c>
    </row>
    <row r="446" spans="1:16">
      <c r="A446" s="26">
        <v>43840</v>
      </c>
      <c r="B446" s="27">
        <f t="shared" si="19"/>
        <v>2020</v>
      </c>
      <c r="C446" s="27">
        <f t="shared" si="20"/>
        <v>1</v>
      </c>
      <c r="D446" s="27">
        <f t="shared" si="21"/>
        <v>2</v>
      </c>
      <c r="F446">
        <v>4800</v>
      </c>
      <c r="G446">
        <v>4950</v>
      </c>
      <c r="K446">
        <v>4990</v>
      </c>
      <c r="M446">
        <v>4800</v>
      </c>
    </row>
    <row r="447" spans="1:16">
      <c r="A447" s="26">
        <v>43843</v>
      </c>
      <c r="B447" s="27">
        <f t="shared" si="19"/>
        <v>2020</v>
      </c>
      <c r="C447" s="27">
        <f t="shared" si="20"/>
        <v>1</v>
      </c>
      <c r="D447" s="27">
        <f t="shared" si="21"/>
        <v>3</v>
      </c>
      <c r="F447">
        <v>5200</v>
      </c>
      <c r="G447">
        <v>5200</v>
      </c>
      <c r="K447">
        <v>5100</v>
      </c>
      <c r="M447">
        <v>5100</v>
      </c>
    </row>
    <row r="448" spans="1:16">
      <c r="A448" s="26">
        <v>43844</v>
      </c>
      <c r="B448" s="27">
        <f t="shared" si="19"/>
        <v>2020</v>
      </c>
      <c r="C448" s="27">
        <f t="shared" si="20"/>
        <v>1</v>
      </c>
      <c r="D448" s="27">
        <f t="shared" si="21"/>
        <v>3</v>
      </c>
      <c r="F448">
        <v>5200</v>
      </c>
      <c r="G448">
        <v>5200</v>
      </c>
      <c r="K448">
        <v>5100</v>
      </c>
      <c r="M448">
        <v>5100</v>
      </c>
    </row>
    <row r="449" spans="1:14">
      <c r="A449" s="26">
        <v>43845</v>
      </c>
      <c r="B449" s="27">
        <f t="shared" si="19"/>
        <v>2020</v>
      </c>
      <c r="C449" s="27">
        <f t="shared" si="20"/>
        <v>1</v>
      </c>
      <c r="D449" s="27">
        <f t="shared" si="21"/>
        <v>3</v>
      </c>
      <c r="F449">
        <v>5200</v>
      </c>
      <c r="G449">
        <v>5200</v>
      </c>
      <c r="K449">
        <v>5100</v>
      </c>
      <c r="M449">
        <v>5100</v>
      </c>
    </row>
    <row r="450" spans="1:14">
      <c r="A450" s="26">
        <v>43846</v>
      </c>
      <c r="B450" s="27">
        <f t="shared" ref="B450:B513" si="22">YEAR(A450)</f>
        <v>2020</v>
      </c>
      <c r="C450" s="27">
        <f t="shared" ref="C450:C513" si="23">MONTH(A450)</f>
        <v>1</v>
      </c>
      <c r="D450" s="27">
        <f t="shared" ref="D450:D513" si="24">WEEKNUM(A450)</f>
        <v>3</v>
      </c>
      <c r="F450">
        <v>5200</v>
      </c>
      <c r="G450">
        <v>5200</v>
      </c>
      <c r="K450">
        <v>5100</v>
      </c>
      <c r="M450">
        <v>5100</v>
      </c>
    </row>
    <row r="451" spans="1:14">
      <c r="A451" s="26">
        <v>43850</v>
      </c>
      <c r="B451" s="27">
        <f t="shared" si="22"/>
        <v>2020</v>
      </c>
      <c r="C451" s="27">
        <f t="shared" si="23"/>
        <v>1</v>
      </c>
      <c r="D451" s="27">
        <f t="shared" si="24"/>
        <v>4</v>
      </c>
      <c r="J451">
        <v>4900</v>
      </c>
      <c r="L451">
        <v>5100</v>
      </c>
      <c r="N451">
        <v>4950</v>
      </c>
    </row>
    <row r="452" spans="1:14">
      <c r="A452" s="26">
        <v>43851</v>
      </c>
      <c r="B452" s="27">
        <f t="shared" si="22"/>
        <v>2020</v>
      </c>
      <c r="C452" s="27">
        <f t="shared" si="23"/>
        <v>1</v>
      </c>
      <c r="D452" s="27">
        <f t="shared" si="24"/>
        <v>4</v>
      </c>
      <c r="F452">
        <v>5200</v>
      </c>
      <c r="G452">
        <v>5200</v>
      </c>
      <c r="K452">
        <v>5100</v>
      </c>
      <c r="M452">
        <v>5100</v>
      </c>
    </row>
    <row r="453" spans="1:14">
      <c r="A453" s="26">
        <v>43852</v>
      </c>
      <c r="B453" s="27">
        <f t="shared" si="22"/>
        <v>2020</v>
      </c>
      <c r="C453" s="27">
        <f t="shared" si="23"/>
        <v>1</v>
      </c>
      <c r="D453" s="27">
        <f t="shared" si="24"/>
        <v>4</v>
      </c>
      <c r="F453">
        <v>5200</v>
      </c>
      <c r="G453">
        <v>5200</v>
      </c>
      <c r="K453">
        <v>5100</v>
      </c>
      <c r="M453">
        <v>5100</v>
      </c>
    </row>
    <row r="454" spans="1:14">
      <c r="A454" s="26">
        <v>43865</v>
      </c>
      <c r="B454" s="27">
        <f t="shared" si="22"/>
        <v>2020</v>
      </c>
      <c r="C454" s="27">
        <f t="shared" si="23"/>
        <v>2</v>
      </c>
      <c r="D454" s="27">
        <f t="shared" si="24"/>
        <v>6</v>
      </c>
      <c r="L454">
        <v>5000</v>
      </c>
    </row>
    <row r="455" spans="1:14">
      <c r="A455" s="26">
        <v>43866</v>
      </c>
      <c r="B455" s="27">
        <f t="shared" si="22"/>
        <v>2020</v>
      </c>
      <c r="C455" s="27">
        <f t="shared" si="23"/>
        <v>2</v>
      </c>
      <c r="D455" s="27">
        <f t="shared" si="24"/>
        <v>6</v>
      </c>
      <c r="G455">
        <v>5050</v>
      </c>
    </row>
    <row r="456" spans="1:14">
      <c r="A456" s="26">
        <v>43867</v>
      </c>
      <c r="B456" s="27">
        <f t="shared" si="22"/>
        <v>2020</v>
      </c>
      <c r="C456" s="27">
        <f t="shared" si="23"/>
        <v>2</v>
      </c>
      <c r="D456" s="27">
        <f t="shared" si="24"/>
        <v>6</v>
      </c>
      <c r="G456">
        <v>5050</v>
      </c>
      <c r="L456">
        <v>5000</v>
      </c>
    </row>
    <row r="457" spans="1:14">
      <c r="A457" s="26">
        <v>43868</v>
      </c>
      <c r="B457" s="27">
        <f t="shared" si="22"/>
        <v>2020</v>
      </c>
      <c r="C457" s="27">
        <f t="shared" si="23"/>
        <v>2</v>
      </c>
      <c r="D457" s="27">
        <f t="shared" si="24"/>
        <v>6</v>
      </c>
      <c r="G457">
        <v>5050</v>
      </c>
      <c r="L457">
        <v>5000</v>
      </c>
    </row>
    <row r="458" spans="1:14">
      <c r="A458" s="26">
        <v>43871</v>
      </c>
      <c r="B458" s="27">
        <f t="shared" si="22"/>
        <v>2020</v>
      </c>
      <c r="C458" s="27">
        <f t="shared" si="23"/>
        <v>2</v>
      </c>
      <c r="D458" s="27">
        <f t="shared" si="24"/>
        <v>7</v>
      </c>
      <c r="G458">
        <v>5050</v>
      </c>
      <c r="L458">
        <v>5000</v>
      </c>
      <c r="M458">
        <v>5000</v>
      </c>
      <c r="N458">
        <v>4950</v>
      </c>
    </row>
    <row r="459" spans="1:14">
      <c r="A459" s="26">
        <v>43872</v>
      </c>
      <c r="B459" s="27">
        <f t="shared" si="22"/>
        <v>2020</v>
      </c>
      <c r="C459" s="27">
        <f t="shared" si="23"/>
        <v>2</v>
      </c>
      <c r="D459" s="27">
        <f t="shared" si="24"/>
        <v>7</v>
      </c>
      <c r="K459">
        <v>5100</v>
      </c>
      <c r="L459">
        <v>5000</v>
      </c>
      <c r="N459">
        <v>4950</v>
      </c>
    </row>
    <row r="460" spans="1:14">
      <c r="A460" s="26">
        <v>43874</v>
      </c>
      <c r="B460" s="27">
        <f t="shared" si="22"/>
        <v>2020</v>
      </c>
      <c r="C460" s="27">
        <f t="shared" si="23"/>
        <v>2</v>
      </c>
      <c r="D460" s="27">
        <f t="shared" si="24"/>
        <v>7</v>
      </c>
      <c r="G460">
        <v>5050</v>
      </c>
      <c r="K460">
        <v>5100</v>
      </c>
      <c r="M460">
        <v>5000</v>
      </c>
    </row>
    <row r="461" spans="1:14">
      <c r="A461" s="26">
        <v>43878</v>
      </c>
      <c r="B461" s="27">
        <f t="shared" si="22"/>
        <v>2020</v>
      </c>
      <c r="C461" s="27">
        <f t="shared" si="23"/>
        <v>2</v>
      </c>
      <c r="D461" s="27">
        <f t="shared" si="24"/>
        <v>8</v>
      </c>
      <c r="G461">
        <v>5050</v>
      </c>
      <c r="K461">
        <v>4980</v>
      </c>
      <c r="L461">
        <v>5000</v>
      </c>
    </row>
    <row r="462" spans="1:14">
      <c r="A462" s="26">
        <v>43879</v>
      </c>
      <c r="B462" s="27">
        <f t="shared" si="22"/>
        <v>2020</v>
      </c>
      <c r="C462" s="27">
        <f t="shared" si="23"/>
        <v>2</v>
      </c>
      <c r="D462" s="27">
        <f t="shared" si="24"/>
        <v>8</v>
      </c>
      <c r="G462">
        <v>5050</v>
      </c>
      <c r="K462">
        <v>4980</v>
      </c>
    </row>
    <row r="463" spans="1:14">
      <c r="A463" s="26">
        <v>43880</v>
      </c>
      <c r="B463" s="27">
        <f t="shared" si="22"/>
        <v>2020</v>
      </c>
      <c r="C463" s="27">
        <f t="shared" si="23"/>
        <v>2</v>
      </c>
      <c r="D463" s="27">
        <f t="shared" si="24"/>
        <v>8</v>
      </c>
      <c r="G463">
        <v>5050</v>
      </c>
      <c r="K463">
        <v>4980</v>
      </c>
    </row>
    <row r="464" spans="1:14">
      <c r="A464" s="26">
        <v>43881</v>
      </c>
      <c r="B464" s="27">
        <f t="shared" si="22"/>
        <v>2020</v>
      </c>
      <c r="C464" s="27">
        <f t="shared" si="23"/>
        <v>2</v>
      </c>
      <c r="D464" s="27">
        <f t="shared" si="24"/>
        <v>8</v>
      </c>
      <c r="G464">
        <v>5050</v>
      </c>
      <c r="K464">
        <v>4980</v>
      </c>
      <c r="L464">
        <v>5000</v>
      </c>
    </row>
    <row r="465" spans="1:16">
      <c r="A465" s="26">
        <v>43882</v>
      </c>
      <c r="B465" s="27">
        <f t="shared" si="22"/>
        <v>2020</v>
      </c>
      <c r="C465" s="27">
        <f t="shared" si="23"/>
        <v>2</v>
      </c>
      <c r="D465" s="27">
        <f t="shared" si="24"/>
        <v>8</v>
      </c>
      <c r="G465">
        <v>5050</v>
      </c>
      <c r="K465">
        <v>4980</v>
      </c>
    </row>
    <row r="466" spans="1:16">
      <c r="A466" s="26">
        <v>43892</v>
      </c>
      <c r="B466" s="27">
        <f t="shared" si="22"/>
        <v>2020</v>
      </c>
      <c r="C466" s="27">
        <f t="shared" si="23"/>
        <v>3</v>
      </c>
      <c r="D466" s="27">
        <f t="shared" si="24"/>
        <v>10</v>
      </c>
      <c r="G466">
        <v>4850</v>
      </c>
      <c r="H466">
        <v>4800</v>
      </c>
      <c r="K466">
        <v>4880</v>
      </c>
      <c r="M466">
        <v>4800</v>
      </c>
    </row>
    <row r="467" spans="1:16">
      <c r="A467" s="26">
        <v>43893</v>
      </c>
      <c r="B467" s="27">
        <f t="shared" si="22"/>
        <v>2020</v>
      </c>
      <c r="C467" s="27">
        <f t="shared" si="23"/>
        <v>3</v>
      </c>
      <c r="D467" s="27">
        <f t="shared" si="24"/>
        <v>10</v>
      </c>
      <c r="G467">
        <v>4800</v>
      </c>
      <c r="H467">
        <v>4800</v>
      </c>
      <c r="J467">
        <v>4800</v>
      </c>
      <c r="K467">
        <v>4880</v>
      </c>
      <c r="L467">
        <v>4650</v>
      </c>
      <c r="M467">
        <v>4800</v>
      </c>
      <c r="N467">
        <v>4750</v>
      </c>
      <c r="P467">
        <v>4700</v>
      </c>
    </row>
    <row r="468" spans="1:16">
      <c r="A468" s="26">
        <v>43894</v>
      </c>
      <c r="B468" s="27">
        <f t="shared" si="22"/>
        <v>2020</v>
      </c>
      <c r="C468" s="27">
        <f t="shared" si="23"/>
        <v>3</v>
      </c>
      <c r="D468" s="27">
        <f t="shared" si="24"/>
        <v>10</v>
      </c>
      <c r="G468">
        <v>4800</v>
      </c>
      <c r="H468">
        <v>4800</v>
      </c>
      <c r="J468">
        <v>4800</v>
      </c>
      <c r="K468">
        <v>4880</v>
      </c>
      <c r="L468">
        <v>4650</v>
      </c>
      <c r="M468">
        <v>4800</v>
      </c>
      <c r="N468">
        <v>4650</v>
      </c>
      <c r="P468">
        <v>4600</v>
      </c>
    </row>
    <row r="469" spans="1:16">
      <c r="A469" s="26">
        <v>43895</v>
      </c>
      <c r="B469" s="27">
        <f t="shared" si="22"/>
        <v>2020</v>
      </c>
      <c r="C469" s="27">
        <f t="shared" si="23"/>
        <v>3</v>
      </c>
      <c r="D469" s="27">
        <f t="shared" si="24"/>
        <v>10</v>
      </c>
      <c r="G469">
        <v>4800</v>
      </c>
      <c r="H469">
        <v>4800</v>
      </c>
      <c r="J469">
        <v>4800</v>
      </c>
      <c r="K469">
        <v>4830</v>
      </c>
      <c r="L469">
        <v>4300</v>
      </c>
      <c r="M469">
        <v>4800</v>
      </c>
      <c r="N469">
        <v>4500</v>
      </c>
      <c r="P469">
        <v>4400</v>
      </c>
    </row>
    <row r="470" spans="1:16">
      <c r="A470" s="26">
        <v>43896</v>
      </c>
      <c r="B470" s="27">
        <f t="shared" si="22"/>
        <v>2020</v>
      </c>
      <c r="C470" s="27">
        <f t="shared" si="23"/>
        <v>3</v>
      </c>
      <c r="D470" s="27">
        <f t="shared" si="24"/>
        <v>10</v>
      </c>
      <c r="G470">
        <v>4800</v>
      </c>
      <c r="H470">
        <v>4800</v>
      </c>
      <c r="J470">
        <v>4800</v>
      </c>
      <c r="L470">
        <v>4200</v>
      </c>
      <c r="M470">
        <v>4800</v>
      </c>
      <c r="N470">
        <v>4300</v>
      </c>
      <c r="P470">
        <v>4250</v>
      </c>
    </row>
    <row r="471" spans="1:16">
      <c r="A471" s="26">
        <v>43899</v>
      </c>
      <c r="B471" s="27">
        <f t="shared" si="22"/>
        <v>2020</v>
      </c>
      <c r="C471" s="27">
        <f t="shared" si="23"/>
        <v>3</v>
      </c>
      <c r="D471" s="27">
        <f t="shared" si="24"/>
        <v>11</v>
      </c>
      <c r="F471">
        <v>4000</v>
      </c>
      <c r="G471">
        <v>4800</v>
      </c>
      <c r="J471">
        <v>4800</v>
      </c>
      <c r="K471">
        <v>4830</v>
      </c>
      <c r="L471">
        <v>4200</v>
      </c>
      <c r="N471">
        <v>4300</v>
      </c>
      <c r="P471">
        <v>4250</v>
      </c>
    </row>
    <row r="472" spans="1:16">
      <c r="A472" s="26">
        <v>43900</v>
      </c>
      <c r="B472" s="27">
        <f t="shared" si="22"/>
        <v>2020</v>
      </c>
      <c r="C472" s="27">
        <f t="shared" si="23"/>
        <v>3</v>
      </c>
      <c r="D472" s="27">
        <f t="shared" si="24"/>
        <v>11</v>
      </c>
      <c r="J472">
        <v>4800</v>
      </c>
      <c r="N472">
        <v>4300</v>
      </c>
    </row>
    <row r="473" spans="1:16">
      <c r="A473" s="26">
        <v>43901</v>
      </c>
      <c r="B473" s="27">
        <f t="shared" si="22"/>
        <v>2020</v>
      </c>
      <c r="C473" s="27">
        <f t="shared" si="23"/>
        <v>3</v>
      </c>
      <c r="D473" s="27">
        <f t="shared" si="24"/>
        <v>11</v>
      </c>
      <c r="F473">
        <v>4000</v>
      </c>
      <c r="G473">
        <v>4500</v>
      </c>
      <c r="J473">
        <v>4800</v>
      </c>
      <c r="K473">
        <v>4300</v>
      </c>
      <c r="L473">
        <v>4200</v>
      </c>
      <c r="M473">
        <v>4600</v>
      </c>
      <c r="N473">
        <v>4300</v>
      </c>
      <c r="P473">
        <v>4250</v>
      </c>
    </row>
    <row r="474" spans="1:16">
      <c r="A474" s="26">
        <v>43902</v>
      </c>
      <c r="B474" s="27">
        <f t="shared" si="22"/>
        <v>2020</v>
      </c>
      <c r="C474" s="27">
        <f t="shared" si="23"/>
        <v>3</v>
      </c>
      <c r="D474" s="27">
        <f t="shared" si="24"/>
        <v>11</v>
      </c>
      <c r="H474">
        <v>4450</v>
      </c>
      <c r="L474">
        <v>4200</v>
      </c>
      <c r="M474">
        <v>4400</v>
      </c>
      <c r="N474">
        <v>4200</v>
      </c>
      <c r="P474">
        <v>4250</v>
      </c>
    </row>
    <row r="475" spans="1:16">
      <c r="A475" s="26">
        <v>43903</v>
      </c>
      <c r="B475" s="27">
        <f t="shared" si="22"/>
        <v>2020</v>
      </c>
      <c r="C475" s="27">
        <f t="shared" si="23"/>
        <v>3</v>
      </c>
      <c r="D475" s="27">
        <f t="shared" si="24"/>
        <v>11</v>
      </c>
      <c r="F475">
        <v>4000</v>
      </c>
      <c r="G475">
        <v>4500</v>
      </c>
      <c r="L475">
        <v>4200</v>
      </c>
      <c r="M475">
        <v>4250</v>
      </c>
      <c r="N475">
        <v>4200</v>
      </c>
      <c r="P475">
        <v>4250</v>
      </c>
    </row>
    <row r="476" spans="1:16">
      <c r="A476" s="26">
        <v>43906</v>
      </c>
      <c r="B476" s="27">
        <f t="shared" si="22"/>
        <v>2020</v>
      </c>
      <c r="C476" s="27">
        <f t="shared" si="23"/>
        <v>3</v>
      </c>
      <c r="D476" s="27">
        <f t="shared" si="24"/>
        <v>12</v>
      </c>
      <c r="F476">
        <v>4000</v>
      </c>
      <c r="G476">
        <v>4325</v>
      </c>
      <c r="H476">
        <v>4200</v>
      </c>
      <c r="J476">
        <v>4200</v>
      </c>
      <c r="K476">
        <v>4300</v>
      </c>
      <c r="L476">
        <v>3700</v>
      </c>
      <c r="M476">
        <v>4200</v>
      </c>
      <c r="N476">
        <v>3700</v>
      </c>
      <c r="P476">
        <v>3500</v>
      </c>
    </row>
    <row r="477" spans="1:16">
      <c r="A477" s="26">
        <v>43907</v>
      </c>
      <c r="B477" s="27">
        <f t="shared" si="22"/>
        <v>2020</v>
      </c>
      <c r="C477" s="27">
        <f t="shared" si="23"/>
        <v>3</v>
      </c>
      <c r="D477" s="27">
        <f t="shared" si="24"/>
        <v>12</v>
      </c>
      <c r="L477">
        <v>3750</v>
      </c>
      <c r="N477">
        <v>3700</v>
      </c>
      <c r="P477">
        <v>3500</v>
      </c>
    </row>
    <row r="478" spans="1:16">
      <c r="A478" s="26">
        <v>43908</v>
      </c>
      <c r="B478" s="27">
        <f t="shared" si="22"/>
        <v>2020</v>
      </c>
      <c r="C478" s="27">
        <f t="shared" si="23"/>
        <v>3</v>
      </c>
      <c r="D478" s="27">
        <f t="shared" si="24"/>
        <v>12</v>
      </c>
      <c r="F478">
        <v>4000</v>
      </c>
      <c r="G478">
        <v>4225</v>
      </c>
      <c r="H478">
        <v>4200</v>
      </c>
      <c r="K478">
        <v>4330</v>
      </c>
      <c r="L478">
        <v>3850</v>
      </c>
      <c r="M478">
        <v>3950</v>
      </c>
      <c r="N478">
        <v>4200</v>
      </c>
      <c r="P478">
        <v>4000</v>
      </c>
    </row>
    <row r="479" spans="1:16">
      <c r="A479" s="26">
        <v>43909</v>
      </c>
      <c r="B479" s="27">
        <f t="shared" si="22"/>
        <v>2020</v>
      </c>
      <c r="C479" s="27">
        <f t="shared" si="23"/>
        <v>3</v>
      </c>
      <c r="D479" s="27">
        <f t="shared" si="24"/>
        <v>12</v>
      </c>
      <c r="F479">
        <v>4000</v>
      </c>
      <c r="G479">
        <v>4500</v>
      </c>
      <c r="H479">
        <v>4200</v>
      </c>
      <c r="J479">
        <v>4200</v>
      </c>
      <c r="K479">
        <v>4330</v>
      </c>
      <c r="L479">
        <v>3650</v>
      </c>
      <c r="M479">
        <v>3950</v>
      </c>
      <c r="N479">
        <v>4200</v>
      </c>
      <c r="P479">
        <v>3660</v>
      </c>
    </row>
    <row r="480" spans="1:16">
      <c r="A480" s="26">
        <v>43910</v>
      </c>
      <c r="B480" s="27">
        <f t="shared" si="22"/>
        <v>2020</v>
      </c>
      <c r="C480" s="27">
        <f t="shared" si="23"/>
        <v>3</v>
      </c>
      <c r="D480" s="27">
        <f t="shared" si="24"/>
        <v>12</v>
      </c>
      <c r="F480">
        <v>4000</v>
      </c>
      <c r="G480">
        <v>4150</v>
      </c>
      <c r="H480">
        <v>4000</v>
      </c>
      <c r="J480">
        <v>4200</v>
      </c>
      <c r="K480">
        <v>4330</v>
      </c>
      <c r="L480">
        <v>3650</v>
      </c>
      <c r="M480">
        <v>3975</v>
      </c>
      <c r="N480">
        <v>4200</v>
      </c>
      <c r="P480">
        <v>3660</v>
      </c>
    </row>
    <row r="481" spans="1:16">
      <c r="A481" s="26">
        <v>43913</v>
      </c>
      <c r="B481" s="27">
        <f t="shared" si="22"/>
        <v>2020</v>
      </c>
      <c r="C481" s="27">
        <f t="shared" si="23"/>
        <v>3</v>
      </c>
      <c r="D481" s="27">
        <f t="shared" si="24"/>
        <v>13</v>
      </c>
      <c r="J481">
        <v>4200</v>
      </c>
      <c r="L481">
        <v>3650</v>
      </c>
      <c r="N481">
        <v>4000</v>
      </c>
      <c r="P481">
        <v>3660</v>
      </c>
    </row>
    <row r="482" spans="1:16">
      <c r="A482" s="26">
        <v>43914</v>
      </c>
      <c r="B482" s="27">
        <f t="shared" si="22"/>
        <v>2020</v>
      </c>
      <c r="C482" s="27">
        <f t="shared" si="23"/>
        <v>3</v>
      </c>
      <c r="D482" s="27">
        <f t="shared" si="24"/>
        <v>13</v>
      </c>
      <c r="F482">
        <v>4000</v>
      </c>
      <c r="G482">
        <v>4150</v>
      </c>
      <c r="H482">
        <v>3800</v>
      </c>
      <c r="K482">
        <v>4330</v>
      </c>
      <c r="L482">
        <v>3650</v>
      </c>
      <c r="M482">
        <v>3880</v>
      </c>
      <c r="N482">
        <v>4000</v>
      </c>
      <c r="P482">
        <v>3660</v>
      </c>
    </row>
    <row r="483" spans="1:16">
      <c r="A483" s="26">
        <v>43915</v>
      </c>
      <c r="B483" s="27">
        <f t="shared" si="22"/>
        <v>2020</v>
      </c>
      <c r="C483" s="27">
        <f t="shared" si="23"/>
        <v>3</v>
      </c>
      <c r="D483" s="27">
        <f t="shared" si="24"/>
        <v>13</v>
      </c>
      <c r="J483">
        <v>4200</v>
      </c>
      <c r="L483">
        <v>3650</v>
      </c>
      <c r="N483">
        <v>4000</v>
      </c>
      <c r="P483">
        <v>3660</v>
      </c>
    </row>
    <row r="484" spans="1:16">
      <c r="A484" s="26">
        <v>43916</v>
      </c>
      <c r="B484" s="27">
        <f t="shared" si="22"/>
        <v>2020</v>
      </c>
      <c r="C484" s="27">
        <f t="shared" si="23"/>
        <v>3</v>
      </c>
      <c r="D484" s="27">
        <f t="shared" si="24"/>
        <v>13</v>
      </c>
      <c r="G484">
        <v>3550</v>
      </c>
      <c r="H484">
        <v>3800</v>
      </c>
      <c r="J484">
        <v>4200</v>
      </c>
      <c r="L484">
        <v>3400</v>
      </c>
      <c r="M484">
        <v>3880</v>
      </c>
      <c r="N484">
        <v>4000</v>
      </c>
      <c r="P484">
        <v>3660</v>
      </c>
    </row>
    <row r="485" spans="1:16">
      <c r="A485" s="26">
        <v>43917</v>
      </c>
      <c r="B485" s="27">
        <f t="shared" si="22"/>
        <v>2020</v>
      </c>
      <c r="C485" s="27">
        <f t="shared" si="23"/>
        <v>3</v>
      </c>
      <c r="D485" s="27">
        <f t="shared" si="24"/>
        <v>13</v>
      </c>
      <c r="J485">
        <v>4200</v>
      </c>
      <c r="L485">
        <v>3100</v>
      </c>
      <c r="N485">
        <v>3300</v>
      </c>
      <c r="P485">
        <v>3160</v>
      </c>
    </row>
    <row r="486" spans="1:16">
      <c r="A486" s="26">
        <v>43920</v>
      </c>
      <c r="B486" s="27">
        <f t="shared" si="22"/>
        <v>2020</v>
      </c>
      <c r="C486" s="27">
        <f t="shared" si="23"/>
        <v>3</v>
      </c>
      <c r="D486" s="27">
        <f t="shared" si="24"/>
        <v>14</v>
      </c>
      <c r="G486">
        <v>3550</v>
      </c>
      <c r="H486">
        <v>3600</v>
      </c>
      <c r="J486">
        <v>4200</v>
      </c>
      <c r="L486">
        <v>3100</v>
      </c>
      <c r="M486">
        <v>3880</v>
      </c>
      <c r="N486">
        <v>3300</v>
      </c>
      <c r="P486">
        <v>3160</v>
      </c>
    </row>
    <row r="487" spans="1:16">
      <c r="A487" s="26">
        <v>43921</v>
      </c>
      <c r="B487" s="27">
        <f t="shared" si="22"/>
        <v>2020</v>
      </c>
      <c r="C487" s="27">
        <f t="shared" si="23"/>
        <v>3</v>
      </c>
      <c r="D487" s="27">
        <f t="shared" si="24"/>
        <v>14</v>
      </c>
      <c r="J487">
        <v>3680</v>
      </c>
      <c r="L487">
        <v>3200</v>
      </c>
      <c r="N487">
        <v>3000</v>
      </c>
      <c r="P487">
        <v>3250</v>
      </c>
    </row>
    <row r="488" spans="1:16">
      <c r="A488" s="26">
        <v>43922</v>
      </c>
      <c r="B488" s="27">
        <f t="shared" si="22"/>
        <v>2020</v>
      </c>
      <c r="C488" s="27">
        <f t="shared" si="23"/>
        <v>4</v>
      </c>
      <c r="D488" s="27">
        <f t="shared" si="24"/>
        <v>14</v>
      </c>
      <c r="F488">
        <v>3500</v>
      </c>
      <c r="G488">
        <v>3550</v>
      </c>
      <c r="H488">
        <v>3600</v>
      </c>
      <c r="J488">
        <v>3680</v>
      </c>
      <c r="K488">
        <v>3600</v>
      </c>
      <c r="L488">
        <v>3200</v>
      </c>
      <c r="M488">
        <v>3750</v>
      </c>
      <c r="N488">
        <v>3000</v>
      </c>
      <c r="P488">
        <v>3250</v>
      </c>
    </row>
    <row r="489" spans="1:16">
      <c r="A489" s="26">
        <v>43923</v>
      </c>
      <c r="B489" s="27">
        <f t="shared" si="22"/>
        <v>2020</v>
      </c>
      <c r="C489" s="27">
        <f t="shared" si="23"/>
        <v>4</v>
      </c>
      <c r="D489" s="27">
        <f t="shared" si="24"/>
        <v>14</v>
      </c>
      <c r="F489">
        <v>3500</v>
      </c>
      <c r="G489">
        <v>3550</v>
      </c>
      <c r="H489">
        <v>3600</v>
      </c>
      <c r="L489">
        <v>3250</v>
      </c>
      <c r="M489">
        <v>3750</v>
      </c>
      <c r="N489">
        <v>3350</v>
      </c>
      <c r="P489">
        <v>3250</v>
      </c>
    </row>
    <row r="490" spans="1:16">
      <c r="A490" s="26">
        <v>43924</v>
      </c>
      <c r="B490" s="27">
        <f t="shared" si="22"/>
        <v>2020</v>
      </c>
      <c r="C490" s="27">
        <f t="shared" si="23"/>
        <v>4</v>
      </c>
      <c r="D490" s="27">
        <f t="shared" si="24"/>
        <v>14</v>
      </c>
      <c r="F490">
        <v>3500</v>
      </c>
      <c r="G490">
        <v>3550</v>
      </c>
      <c r="H490">
        <v>3600</v>
      </c>
      <c r="J490">
        <v>3680</v>
      </c>
      <c r="L490">
        <v>3250</v>
      </c>
      <c r="M490">
        <v>3750</v>
      </c>
      <c r="N490">
        <v>3350</v>
      </c>
      <c r="P490">
        <v>3400</v>
      </c>
    </row>
    <row r="491" spans="1:16">
      <c r="A491" s="26">
        <v>43928</v>
      </c>
      <c r="B491" s="27">
        <f t="shared" si="22"/>
        <v>2020</v>
      </c>
      <c r="C491" s="27">
        <f t="shared" si="23"/>
        <v>4</v>
      </c>
      <c r="D491" s="27">
        <f t="shared" si="24"/>
        <v>15</v>
      </c>
      <c r="F491">
        <v>3500</v>
      </c>
      <c r="G491">
        <v>3600</v>
      </c>
      <c r="H491">
        <v>3600</v>
      </c>
      <c r="K491">
        <v>3600</v>
      </c>
      <c r="L491">
        <v>3250</v>
      </c>
      <c r="M491">
        <v>3750</v>
      </c>
      <c r="N491">
        <v>3350</v>
      </c>
      <c r="P491">
        <v>3400</v>
      </c>
    </row>
    <row r="492" spans="1:16">
      <c r="A492" s="26">
        <v>43929</v>
      </c>
      <c r="B492" s="27">
        <f t="shared" si="22"/>
        <v>2020</v>
      </c>
      <c r="C492" s="27">
        <f t="shared" si="23"/>
        <v>4</v>
      </c>
      <c r="D492" s="27">
        <f t="shared" si="24"/>
        <v>15</v>
      </c>
      <c r="F492">
        <v>3500</v>
      </c>
      <c r="G492">
        <v>3600</v>
      </c>
      <c r="H492">
        <v>3600</v>
      </c>
      <c r="J492">
        <v>3680</v>
      </c>
      <c r="L492">
        <v>3250</v>
      </c>
      <c r="M492">
        <v>3750</v>
      </c>
      <c r="N492">
        <v>3350</v>
      </c>
      <c r="P492">
        <v>3400</v>
      </c>
    </row>
    <row r="493" spans="1:16">
      <c r="A493" s="26">
        <v>43930</v>
      </c>
      <c r="B493" s="27">
        <f t="shared" si="22"/>
        <v>2020</v>
      </c>
      <c r="C493" s="27">
        <f t="shared" si="23"/>
        <v>4</v>
      </c>
      <c r="D493" s="27">
        <f t="shared" si="24"/>
        <v>15</v>
      </c>
      <c r="F493">
        <v>3500</v>
      </c>
      <c r="G493">
        <v>3650</v>
      </c>
      <c r="H493">
        <v>3600</v>
      </c>
      <c r="J493">
        <v>3680</v>
      </c>
      <c r="K493">
        <v>3600</v>
      </c>
      <c r="L493">
        <v>3250</v>
      </c>
      <c r="M493">
        <v>3750</v>
      </c>
      <c r="N493">
        <v>3400</v>
      </c>
      <c r="P493">
        <v>3400</v>
      </c>
    </row>
    <row r="494" spans="1:16">
      <c r="A494" s="26">
        <v>43931</v>
      </c>
      <c r="B494" s="27">
        <f t="shared" si="22"/>
        <v>2020</v>
      </c>
      <c r="C494" s="27">
        <f t="shared" si="23"/>
        <v>4</v>
      </c>
      <c r="D494" s="27">
        <f t="shared" si="24"/>
        <v>15</v>
      </c>
      <c r="F494">
        <v>3500</v>
      </c>
      <c r="G494">
        <v>3650</v>
      </c>
      <c r="J494">
        <v>3680</v>
      </c>
      <c r="L494">
        <v>3250</v>
      </c>
      <c r="M494">
        <v>3750</v>
      </c>
      <c r="N494">
        <v>3400</v>
      </c>
      <c r="P494">
        <v>3400</v>
      </c>
    </row>
    <row r="495" spans="1:16">
      <c r="A495" s="26">
        <v>43934</v>
      </c>
      <c r="B495" s="27">
        <f t="shared" si="22"/>
        <v>2020</v>
      </c>
      <c r="C495" s="27">
        <f t="shared" si="23"/>
        <v>4</v>
      </c>
      <c r="D495" s="27">
        <f t="shared" si="24"/>
        <v>16</v>
      </c>
      <c r="F495">
        <v>3500</v>
      </c>
      <c r="G495">
        <v>3650</v>
      </c>
      <c r="H495">
        <v>3600</v>
      </c>
      <c r="L495">
        <v>3250</v>
      </c>
      <c r="M495">
        <v>3750</v>
      </c>
      <c r="N495">
        <v>3400</v>
      </c>
      <c r="P495">
        <v>3400</v>
      </c>
    </row>
    <row r="496" spans="1:16">
      <c r="A496" s="26">
        <v>43935</v>
      </c>
      <c r="B496" s="27">
        <f t="shared" si="22"/>
        <v>2020</v>
      </c>
      <c r="C496" s="27">
        <f t="shared" si="23"/>
        <v>4</v>
      </c>
      <c r="D496" s="27">
        <f t="shared" si="24"/>
        <v>16</v>
      </c>
      <c r="J496">
        <v>3680</v>
      </c>
      <c r="K496">
        <v>3600</v>
      </c>
      <c r="L496">
        <v>3250</v>
      </c>
      <c r="N496">
        <v>3400</v>
      </c>
      <c r="P496">
        <v>3400</v>
      </c>
    </row>
    <row r="497" spans="1:16">
      <c r="A497" s="26">
        <v>43936</v>
      </c>
      <c r="B497" s="27">
        <f t="shared" si="22"/>
        <v>2020</v>
      </c>
      <c r="C497" s="27">
        <f t="shared" si="23"/>
        <v>4</v>
      </c>
      <c r="D497" s="27">
        <f t="shared" si="24"/>
        <v>16</v>
      </c>
      <c r="F497">
        <v>3500</v>
      </c>
      <c r="G497">
        <v>3650</v>
      </c>
      <c r="H497">
        <v>3600</v>
      </c>
      <c r="J497">
        <v>3780</v>
      </c>
      <c r="K497">
        <v>3600</v>
      </c>
      <c r="L497">
        <v>3400</v>
      </c>
      <c r="M497">
        <v>3650</v>
      </c>
      <c r="N497">
        <v>3400</v>
      </c>
      <c r="P497">
        <v>3450</v>
      </c>
    </row>
    <row r="498" spans="1:16">
      <c r="A498" s="26">
        <v>43937</v>
      </c>
      <c r="B498" s="27">
        <f t="shared" si="22"/>
        <v>2020</v>
      </c>
      <c r="C498" s="27">
        <f t="shared" si="23"/>
        <v>4</v>
      </c>
      <c r="D498" s="27">
        <f t="shared" si="24"/>
        <v>16</v>
      </c>
      <c r="F498">
        <v>3500</v>
      </c>
      <c r="G498">
        <v>3650</v>
      </c>
      <c r="H498">
        <v>3600</v>
      </c>
      <c r="J498">
        <v>3780</v>
      </c>
      <c r="L498">
        <v>3400</v>
      </c>
      <c r="M498">
        <v>3650</v>
      </c>
      <c r="N498">
        <v>3400</v>
      </c>
      <c r="P498">
        <v>3450</v>
      </c>
    </row>
    <row r="499" spans="1:16">
      <c r="A499" s="26">
        <v>43938</v>
      </c>
      <c r="B499" s="27">
        <f t="shared" si="22"/>
        <v>2020</v>
      </c>
      <c r="C499" s="27">
        <f t="shared" si="23"/>
        <v>4</v>
      </c>
      <c r="D499" s="27">
        <f t="shared" si="24"/>
        <v>16</v>
      </c>
      <c r="F499">
        <v>3500</v>
      </c>
      <c r="G499">
        <v>3700</v>
      </c>
      <c r="H499">
        <v>3600</v>
      </c>
      <c r="J499">
        <v>3780</v>
      </c>
      <c r="K499">
        <v>3600</v>
      </c>
      <c r="L499">
        <v>3400</v>
      </c>
      <c r="M499">
        <v>3650</v>
      </c>
      <c r="N499">
        <v>3400</v>
      </c>
      <c r="P499">
        <v>3450</v>
      </c>
    </row>
    <row r="500" spans="1:16">
      <c r="A500" s="26">
        <v>43941</v>
      </c>
      <c r="B500" s="27">
        <f t="shared" si="22"/>
        <v>2020</v>
      </c>
      <c r="C500" s="27">
        <f t="shared" si="23"/>
        <v>4</v>
      </c>
      <c r="D500" s="27">
        <f t="shared" si="24"/>
        <v>17</v>
      </c>
      <c r="J500">
        <v>3780</v>
      </c>
      <c r="K500">
        <v>3600</v>
      </c>
      <c r="L500">
        <v>3400</v>
      </c>
      <c r="N500">
        <v>3400</v>
      </c>
      <c r="P500">
        <v>3450</v>
      </c>
    </row>
    <row r="501" spans="1:16">
      <c r="A501" s="26">
        <v>43942</v>
      </c>
      <c r="B501" s="27">
        <f t="shared" si="22"/>
        <v>2020</v>
      </c>
      <c r="C501" s="27">
        <f t="shared" si="23"/>
        <v>4</v>
      </c>
      <c r="D501" s="27">
        <f t="shared" si="24"/>
        <v>17</v>
      </c>
      <c r="F501">
        <v>3500</v>
      </c>
      <c r="G501">
        <v>3700</v>
      </c>
      <c r="H501">
        <v>3600</v>
      </c>
      <c r="J501">
        <v>3780</v>
      </c>
      <c r="L501">
        <v>3400</v>
      </c>
      <c r="M501">
        <v>3650</v>
      </c>
      <c r="P501">
        <v>3450</v>
      </c>
    </row>
    <row r="502" spans="1:16">
      <c r="A502" s="26">
        <v>43943</v>
      </c>
      <c r="B502" s="27">
        <f t="shared" si="22"/>
        <v>2020</v>
      </c>
      <c r="C502" s="27">
        <f t="shared" si="23"/>
        <v>4</v>
      </c>
      <c r="D502" s="27">
        <f t="shared" si="24"/>
        <v>17</v>
      </c>
      <c r="J502">
        <v>3780</v>
      </c>
      <c r="K502">
        <v>3600</v>
      </c>
      <c r="L502">
        <v>3400</v>
      </c>
      <c r="N502">
        <v>3400</v>
      </c>
      <c r="P502">
        <v>3450</v>
      </c>
    </row>
    <row r="503" spans="1:16">
      <c r="A503" s="26">
        <v>43944</v>
      </c>
      <c r="B503" s="27">
        <f t="shared" si="22"/>
        <v>2020</v>
      </c>
      <c r="C503" s="27">
        <f t="shared" si="23"/>
        <v>4</v>
      </c>
      <c r="D503" s="27">
        <f t="shared" si="24"/>
        <v>17</v>
      </c>
      <c r="F503">
        <v>3500</v>
      </c>
      <c r="G503">
        <v>3700</v>
      </c>
      <c r="H503">
        <v>3600</v>
      </c>
      <c r="M503">
        <v>3650</v>
      </c>
    </row>
    <row r="504" spans="1:16">
      <c r="A504" s="26">
        <v>43945</v>
      </c>
      <c r="B504" s="27">
        <f t="shared" si="22"/>
        <v>2020</v>
      </c>
      <c r="C504" s="27">
        <f t="shared" si="23"/>
        <v>4</v>
      </c>
      <c r="D504" s="27">
        <f t="shared" si="24"/>
        <v>17</v>
      </c>
      <c r="J504">
        <v>3780</v>
      </c>
      <c r="K504">
        <v>3600</v>
      </c>
      <c r="L504">
        <v>3400</v>
      </c>
      <c r="N504">
        <v>3400</v>
      </c>
      <c r="P504">
        <v>3450</v>
      </c>
    </row>
    <row r="505" spans="1:16">
      <c r="A505" s="26">
        <v>43947</v>
      </c>
      <c r="B505" s="27">
        <f t="shared" si="22"/>
        <v>2020</v>
      </c>
      <c r="C505" s="27">
        <f t="shared" si="23"/>
        <v>4</v>
      </c>
      <c r="D505" s="27">
        <f t="shared" si="24"/>
        <v>18</v>
      </c>
      <c r="F505">
        <v>3500</v>
      </c>
      <c r="G505">
        <v>3650</v>
      </c>
      <c r="H505">
        <v>3600</v>
      </c>
      <c r="K505">
        <v>3600</v>
      </c>
      <c r="M505">
        <v>3650</v>
      </c>
    </row>
    <row r="506" spans="1:16">
      <c r="A506" s="26">
        <v>43948</v>
      </c>
      <c r="B506" s="27">
        <f t="shared" si="22"/>
        <v>2020</v>
      </c>
      <c r="C506" s="27">
        <f t="shared" si="23"/>
        <v>4</v>
      </c>
      <c r="D506" s="27">
        <f t="shared" si="24"/>
        <v>18</v>
      </c>
      <c r="F506">
        <v>3500</v>
      </c>
      <c r="G506">
        <v>3650</v>
      </c>
      <c r="H506">
        <v>3600</v>
      </c>
      <c r="J506">
        <v>3780</v>
      </c>
      <c r="L506">
        <v>3400</v>
      </c>
      <c r="M506">
        <v>3650</v>
      </c>
      <c r="N506">
        <v>3400</v>
      </c>
      <c r="P506">
        <v>3500</v>
      </c>
    </row>
    <row r="507" spans="1:16">
      <c r="A507" s="26">
        <v>43949</v>
      </c>
      <c r="B507" s="27">
        <f t="shared" si="22"/>
        <v>2020</v>
      </c>
      <c r="C507" s="27">
        <f t="shared" si="23"/>
        <v>4</v>
      </c>
      <c r="D507" s="27">
        <f t="shared" si="24"/>
        <v>18</v>
      </c>
      <c r="J507">
        <v>3780</v>
      </c>
      <c r="K507">
        <v>3600</v>
      </c>
      <c r="L507">
        <v>3400</v>
      </c>
      <c r="N507">
        <v>3400</v>
      </c>
      <c r="P507">
        <v>3500</v>
      </c>
    </row>
    <row r="508" spans="1:16">
      <c r="A508" s="26">
        <v>43950</v>
      </c>
      <c r="B508" s="27">
        <f t="shared" si="22"/>
        <v>2020</v>
      </c>
      <c r="C508" s="27">
        <f t="shared" si="23"/>
        <v>4</v>
      </c>
      <c r="D508" s="27">
        <f t="shared" si="24"/>
        <v>18</v>
      </c>
      <c r="F508">
        <v>3500</v>
      </c>
      <c r="G508">
        <v>3650</v>
      </c>
      <c r="H508">
        <v>3600</v>
      </c>
      <c r="J508">
        <v>3780</v>
      </c>
      <c r="K508">
        <v>3600</v>
      </c>
      <c r="L508">
        <v>3400</v>
      </c>
      <c r="M508">
        <v>3650</v>
      </c>
      <c r="N508">
        <v>3400</v>
      </c>
      <c r="P508">
        <v>3500</v>
      </c>
    </row>
    <row r="509" spans="1:16">
      <c r="A509" s="26">
        <v>43951</v>
      </c>
      <c r="B509" s="27">
        <f t="shared" si="22"/>
        <v>2020</v>
      </c>
      <c r="C509" s="27">
        <f t="shared" si="23"/>
        <v>4</v>
      </c>
      <c r="D509" s="27">
        <f t="shared" si="24"/>
        <v>18</v>
      </c>
      <c r="F509">
        <v>3500</v>
      </c>
      <c r="G509">
        <v>3650</v>
      </c>
      <c r="H509">
        <v>3600</v>
      </c>
      <c r="J509">
        <v>3780</v>
      </c>
      <c r="K509">
        <v>3600</v>
      </c>
      <c r="L509">
        <v>3400</v>
      </c>
      <c r="M509">
        <v>3650</v>
      </c>
    </row>
    <row r="510" spans="1:16">
      <c r="A510" s="26">
        <v>43957</v>
      </c>
      <c r="B510" s="27">
        <f t="shared" si="22"/>
        <v>2020</v>
      </c>
      <c r="C510" s="27">
        <f t="shared" si="23"/>
        <v>5</v>
      </c>
      <c r="D510" s="27">
        <f t="shared" si="24"/>
        <v>19</v>
      </c>
      <c r="F510">
        <v>3500</v>
      </c>
      <c r="G510">
        <v>3650</v>
      </c>
      <c r="H510">
        <v>3600</v>
      </c>
      <c r="J510">
        <v>3780</v>
      </c>
      <c r="K510">
        <v>3600</v>
      </c>
      <c r="M510">
        <v>3650</v>
      </c>
      <c r="N510">
        <v>3400</v>
      </c>
      <c r="P510">
        <v>3500</v>
      </c>
    </row>
    <row r="511" spans="1:16">
      <c r="A511" s="26">
        <v>43958</v>
      </c>
      <c r="B511" s="27">
        <f t="shared" si="22"/>
        <v>2020</v>
      </c>
      <c r="C511" s="27">
        <f t="shared" si="23"/>
        <v>5</v>
      </c>
      <c r="D511" s="27">
        <f t="shared" si="24"/>
        <v>19</v>
      </c>
      <c r="J511">
        <v>3780</v>
      </c>
      <c r="K511">
        <v>3600</v>
      </c>
      <c r="L511">
        <v>3400</v>
      </c>
      <c r="N511">
        <v>3400</v>
      </c>
      <c r="P511">
        <v>3500</v>
      </c>
    </row>
    <row r="512" spans="1:16">
      <c r="A512" s="26">
        <v>43959</v>
      </c>
      <c r="B512" s="27">
        <f t="shared" si="22"/>
        <v>2020</v>
      </c>
      <c r="C512" s="27">
        <f t="shared" si="23"/>
        <v>5</v>
      </c>
      <c r="D512" s="27">
        <f t="shared" si="24"/>
        <v>19</v>
      </c>
      <c r="F512">
        <v>3500</v>
      </c>
      <c r="G512">
        <v>3650</v>
      </c>
      <c r="H512">
        <v>3600</v>
      </c>
      <c r="J512">
        <v>3780</v>
      </c>
      <c r="K512">
        <v>3600</v>
      </c>
      <c r="L512">
        <v>3400</v>
      </c>
      <c r="M512">
        <v>3650</v>
      </c>
      <c r="N512">
        <v>3400</v>
      </c>
      <c r="P512">
        <v>3500</v>
      </c>
    </row>
    <row r="513" spans="1:16">
      <c r="A513" s="26">
        <v>43960</v>
      </c>
      <c r="B513" s="27">
        <f t="shared" si="22"/>
        <v>2020</v>
      </c>
      <c r="C513" s="27">
        <f t="shared" si="23"/>
        <v>5</v>
      </c>
      <c r="D513" s="27">
        <f t="shared" si="24"/>
        <v>19</v>
      </c>
      <c r="J513">
        <v>3780</v>
      </c>
      <c r="L513">
        <v>3400</v>
      </c>
      <c r="N513">
        <v>3400</v>
      </c>
      <c r="P513">
        <v>3500</v>
      </c>
    </row>
    <row r="514" spans="1:16">
      <c r="A514" s="26">
        <v>43962</v>
      </c>
      <c r="B514" s="27">
        <f t="shared" ref="B514:B577" si="25">YEAR(A514)</f>
        <v>2020</v>
      </c>
      <c r="C514" s="27">
        <f t="shared" ref="C514:C577" si="26">MONTH(A514)</f>
        <v>5</v>
      </c>
      <c r="D514" s="27">
        <f t="shared" ref="D514:D577" si="27">WEEKNUM(A514)</f>
        <v>20</v>
      </c>
      <c r="F514">
        <v>3500</v>
      </c>
      <c r="G514">
        <v>3550</v>
      </c>
      <c r="H514">
        <v>3700</v>
      </c>
      <c r="J514">
        <v>3780</v>
      </c>
      <c r="K514">
        <v>3600</v>
      </c>
      <c r="L514">
        <v>3400</v>
      </c>
      <c r="M514">
        <v>3650</v>
      </c>
      <c r="N514">
        <v>3400</v>
      </c>
      <c r="P514">
        <v>3500</v>
      </c>
    </row>
    <row r="515" spans="1:16">
      <c r="A515" s="26">
        <v>43963</v>
      </c>
      <c r="B515" s="27">
        <f t="shared" si="25"/>
        <v>2020</v>
      </c>
      <c r="C515" s="27">
        <f t="shared" si="26"/>
        <v>5</v>
      </c>
      <c r="D515" s="27">
        <f t="shared" si="27"/>
        <v>20</v>
      </c>
      <c r="J515">
        <v>3880</v>
      </c>
      <c r="K515">
        <v>3600</v>
      </c>
      <c r="L515">
        <v>3400</v>
      </c>
      <c r="N515">
        <v>3500</v>
      </c>
      <c r="P515">
        <v>3500</v>
      </c>
    </row>
    <row r="516" spans="1:16">
      <c r="A516" s="26">
        <v>43964</v>
      </c>
      <c r="B516" s="27">
        <f t="shared" si="25"/>
        <v>2020</v>
      </c>
      <c r="C516" s="27">
        <f t="shared" si="26"/>
        <v>5</v>
      </c>
      <c r="D516" s="27">
        <f t="shared" si="27"/>
        <v>20</v>
      </c>
      <c r="F516">
        <v>3500</v>
      </c>
      <c r="G516">
        <v>3550</v>
      </c>
      <c r="H516">
        <v>3700</v>
      </c>
      <c r="J516">
        <v>3880</v>
      </c>
      <c r="K516">
        <v>3600</v>
      </c>
      <c r="L516">
        <v>3400</v>
      </c>
      <c r="M516">
        <v>3650</v>
      </c>
      <c r="N516">
        <v>3500</v>
      </c>
      <c r="P516">
        <v>3500</v>
      </c>
    </row>
    <row r="517" spans="1:16">
      <c r="A517" s="26">
        <v>43965</v>
      </c>
      <c r="B517" s="27">
        <f t="shared" si="25"/>
        <v>2020</v>
      </c>
      <c r="C517" s="27">
        <f t="shared" si="26"/>
        <v>5</v>
      </c>
      <c r="D517" s="27">
        <f t="shared" si="27"/>
        <v>20</v>
      </c>
      <c r="J517">
        <v>3780</v>
      </c>
    </row>
    <row r="518" spans="1:16">
      <c r="A518" s="26">
        <v>43966</v>
      </c>
      <c r="B518" s="27">
        <f t="shared" si="25"/>
        <v>2020</v>
      </c>
      <c r="C518" s="27">
        <f t="shared" si="26"/>
        <v>5</v>
      </c>
      <c r="D518" s="27">
        <f t="shared" si="27"/>
        <v>20</v>
      </c>
      <c r="F518">
        <v>3500</v>
      </c>
      <c r="G518">
        <v>3600</v>
      </c>
      <c r="H518">
        <v>3700</v>
      </c>
      <c r="K518">
        <v>3600</v>
      </c>
      <c r="L518">
        <v>3400</v>
      </c>
      <c r="M518">
        <v>3650</v>
      </c>
      <c r="N518">
        <v>3400</v>
      </c>
      <c r="P518">
        <v>3500</v>
      </c>
    </row>
    <row r="519" spans="1:16">
      <c r="A519" s="26">
        <v>43969</v>
      </c>
      <c r="B519" s="27">
        <f t="shared" si="25"/>
        <v>2020</v>
      </c>
      <c r="C519" s="27">
        <f t="shared" si="26"/>
        <v>5</v>
      </c>
      <c r="D519" s="27">
        <f t="shared" si="27"/>
        <v>21</v>
      </c>
      <c r="F519">
        <v>3500</v>
      </c>
      <c r="G519">
        <v>3600</v>
      </c>
      <c r="H519">
        <v>3700</v>
      </c>
      <c r="J519">
        <v>3780</v>
      </c>
      <c r="K519">
        <v>3600</v>
      </c>
      <c r="L519">
        <v>3400</v>
      </c>
      <c r="M519">
        <v>3650</v>
      </c>
      <c r="N519">
        <v>3400</v>
      </c>
      <c r="P519">
        <v>3500</v>
      </c>
    </row>
    <row r="520" spans="1:16">
      <c r="A520" s="26">
        <v>43970</v>
      </c>
      <c r="B520" s="27">
        <f t="shared" si="25"/>
        <v>2020</v>
      </c>
      <c r="C520" s="27">
        <f t="shared" si="26"/>
        <v>5</v>
      </c>
      <c r="D520" s="27">
        <f t="shared" si="27"/>
        <v>21</v>
      </c>
      <c r="J520">
        <v>3780</v>
      </c>
      <c r="K520">
        <v>3600</v>
      </c>
      <c r="L520">
        <v>3400</v>
      </c>
      <c r="N520">
        <v>3400</v>
      </c>
      <c r="P520">
        <v>3500</v>
      </c>
    </row>
    <row r="521" spans="1:16">
      <c r="A521" s="26">
        <v>43971</v>
      </c>
      <c r="B521" s="27">
        <f t="shared" si="25"/>
        <v>2020</v>
      </c>
      <c r="C521" s="27">
        <f t="shared" si="26"/>
        <v>5</v>
      </c>
      <c r="D521" s="27">
        <f t="shared" si="27"/>
        <v>21</v>
      </c>
      <c r="F521">
        <v>3500</v>
      </c>
      <c r="G521">
        <v>3550</v>
      </c>
      <c r="H521">
        <v>3700</v>
      </c>
      <c r="J521">
        <v>3780</v>
      </c>
      <c r="K521">
        <v>3600</v>
      </c>
      <c r="L521">
        <v>3400</v>
      </c>
      <c r="M521">
        <v>3650</v>
      </c>
      <c r="N521">
        <v>3400</v>
      </c>
      <c r="P521">
        <v>3500</v>
      </c>
    </row>
    <row r="522" spans="1:16">
      <c r="A522" s="26">
        <v>43972</v>
      </c>
      <c r="B522" s="27">
        <f t="shared" si="25"/>
        <v>2020</v>
      </c>
      <c r="C522" s="27">
        <f t="shared" si="26"/>
        <v>5</v>
      </c>
      <c r="D522" s="27">
        <f t="shared" si="27"/>
        <v>21</v>
      </c>
      <c r="F522">
        <v>3500</v>
      </c>
      <c r="G522">
        <v>3550</v>
      </c>
      <c r="H522">
        <v>3700</v>
      </c>
      <c r="J522">
        <v>3780</v>
      </c>
      <c r="K522">
        <v>3600</v>
      </c>
      <c r="M522">
        <v>3650</v>
      </c>
      <c r="N522">
        <v>3400</v>
      </c>
      <c r="P522">
        <v>3500</v>
      </c>
    </row>
    <row r="523" spans="1:16">
      <c r="A523" s="26">
        <v>43973</v>
      </c>
      <c r="B523" s="27">
        <f t="shared" si="25"/>
        <v>2020</v>
      </c>
      <c r="C523" s="27">
        <f t="shared" si="26"/>
        <v>5</v>
      </c>
      <c r="D523" s="27">
        <f t="shared" si="27"/>
        <v>21</v>
      </c>
      <c r="F523">
        <v>3550</v>
      </c>
      <c r="G523">
        <v>3550</v>
      </c>
      <c r="H523">
        <v>3600</v>
      </c>
      <c r="J523">
        <v>3780</v>
      </c>
      <c r="K523">
        <v>3600</v>
      </c>
      <c r="L523">
        <v>3400</v>
      </c>
      <c r="M523">
        <v>3650</v>
      </c>
      <c r="N523">
        <v>3400</v>
      </c>
    </row>
    <row r="524" spans="1:16">
      <c r="A524" s="26">
        <v>43976</v>
      </c>
      <c r="B524" s="27">
        <f t="shared" si="25"/>
        <v>2020</v>
      </c>
      <c r="C524" s="27">
        <f t="shared" si="26"/>
        <v>5</v>
      </c>
      <c r="D524" s="27">
        <f t="shared" si="27"/>
        <v>22</v>
      </c>
      <c r="F524">
        <v>3550</v>
      </c>
      <c r="G524">
        <v>3550</v>
      </c>
      <c r="H524">
        <v>3600</v>
      </c>
      <c r="J524">
        <v>3880</v>
      </c>
      <c r="K524">
        <v>3600</v>
      </c>
      <c r="L524">
        <v>3400</v>
      </c>
      <c r="M524">
        <v>3650</v>
      </c>
      <c r="N524">
        <v>3500</v>
      </c>
      <c r="P524">
        <v>3500</v>
      </c>
    </row>
    <row r="525" spans="1:16">
      <c r="A525" s="26">
        <v>43977</v>
      </c>
      <c r="B525" s="27">
        <f t="shared" si="25"/>
        <v>2020</v>
      </c>
      <c r="C525" s="27">
        <f t="shared" si="26"/>
        <v>5</v>
      </c>
      <c r="D525" s="27">
        <f t="shared" si="27"/>
        <v>22</v>
      </c>
      <c r="F525">
        <v>3550</v>
      </c>
      <c r="G525">
        <v>3550</v>
      </c>
      <c r="H525">
        <v>3600</v>
      </c>
      <c r="J525">
        <v>3780</v>
      </c>
      <c r="K525">
        <v>3600</v>
      </c>
      <c r="L525">
        <v>3400</v>
      </c>
      <c r="M525">
        <v>3650</v>
      </c>
      <c r="N525">
        <v>3400</v>
      </c>
      <c r="P525">
        <v>3500</v>
      </c>
    </row>
    <row r="526" spans="1:16">
      <c r="A526" s="26">
        <v>43978</v>
      </c>
      <c r="B526" s="27">
        <f t="shared" si="25"/>
        <v>2020</v>
      </c>
      <c r="C526" s="27">
        <f t="shared" si="26"/>
        <v>5</v>
      </c>
      <c r="D526" s="27">
        <f t="shared" si="27"/>
        <v>22</v>
      </c>
      <c r="J526">
        <v>3780</v>
      </c>
      <c r="K526">
        <v>3600</v>
      </c>
      <c r="L526">
        <v>3400</v>
      </c>
      <c r="N526">
        <v>3400</v>
      </c>
      <c r="P526">
        <v>3500</v>
      </c>
    </row>
    <row r="527" spans="1:16">
      <c r="A527" s="26">
        <v>43979</v>
      </c>
      <c r="B527" s="27">
        <f t="shared" si="25"/>
        <v>2020</v>
      </c>
      <c r="C527" s="27">
        <f t="shared" si="26"/>
        <v>5</v>
      </c>
      <c r="D527" s="27">
        <f t="shared" si="27"/>
        <v>22</v>
      </c>
      <c r="F527">
        <v>3550</v>
      </c>
      <c r="G527">
        <v>3600</v>
      </c>
      <c r="H527">
        <v>3600</v>
      </c>
      <c r="J527">
        <v>3780</v>
      </c>
      <c r="K527">
        <v>3600</v>
      </c>
      <c r="L527">
        <v>3400</v>
      </c>
      <c r="M527">
        <v>3600</v>
      </c>
      <c r="N527">
        <v>3550</v>
      </c>
      <c r="P527">
        <v>3500</v>
      </c>
    </row>
    <row r="528" spans="1:16">
      <c r="A528" s="26">
        <v>43980</v>
      </c>
      <c r="B528" s="27">
        <f t="shared" si="25"/>
        <v>2020</v>
      </c>
      <c r="C528" s="27">
        <f t="shared" si="26"/>
        <v>5</v>
      </c>
      <c r="D528" s="27">
        <f t="shared" si="27"/>
        <v>22</v>
      </c>
      <c r="F528">
        <v>3500</v>
      </c>
      <c r="G528">
        <v>3600</v>
      </c>
      <c r="H528">
        <v>3600</v>
      </c>
      <c r="J528">
        <v>3780</v>
      </c>
      <c r="K528">
        <v>3600</v>
      </c>
      <c r="L528">
        <v>3400</v>
      </c>
      <c r="M528">
        <v>3600</v>
      </c>
      <c r="N528">
        <v>3550</v>
      </c>
      <c r="P528">
        <v>3500</v>
      </c>
    </row>
    <row r="529" spans="1:16">
      <c r="A529" s="26">
        <v>43983</v>
      </c>
      <c r="B529" s="27">
        <f t="shared" si="25"/>
        <v>2020</v>
      </c>
      <c r="C529" s="27">
        <f t="shared" si="26"/>
        <v>6</v>
      </c>
      <c r="D529" s="27">
        <f t="shared" si="27"/>
        <v>23</v>
      </c>
      <c r="J529">
        <v>3780</v>
      </c>
      <c r="K529">
        <v>3600</v>
      </c>
      <c r="L529">
        <v>3400</v>
      </c>
      <c r="M529">
        <v>3650</v>
      </c>
      <c r="N529">
        <v>3400</v>
      </c>
      <c r="P529">
        <v>3500</v>
      </c>
    </row>
    <row r="530" spans="1:16">
      <c r="A530" s="26">
        <v>43984</v>
      </c>
      <c r="B530" s="27">
        <f t="shared" si="25"/>
        <v>2020</v>
      </c>
      <c r="C530" s="27">
        <f t="shared" si="26"/>
        <v>6</v>
      </c>
      <c r="D530" s="27">
        <f t="shared" si="27"/>
        <v>23</v>
      </c>
      <c r="F530">
        <v>3500</v>
      </c>
      <c r="G530">
        <v>3550</v>
      </c>
      <c r="H530">
        <v>3600</v>
      </c>
      <c r="K530">
        <v>3600</v>
      </c>
      <c r="M530">
        <v>3650</v>
      </c>
    </row>
    <row r="531" spans="1:16">
      <c r="A531" s="26">
        <v>43985</v>
      </c>
      <c r="B531" s="27">
        <f t="shared" si="25"/>
        <v>2020</v>
      </c>
      <c r="C531" s="27">
        <f t="shared" si="26"/>
        <v>6</v>
      </c>
      <c r="D531" s="27">
        <f t="shared" si="27"/>
        <v>23</v>
      </c>
      <c r="G531">
        <v>3600</v>
      </c>
      <c r="H531">
        <v>3600</v>
      </c>
    </row>
    <row r="532" spans="1:16">
      <c r="A532" s="26">
        <v>43986</v>
      </c>
      <c r="B532" s="27">
        <f t="shared" si="25"/>
        <v>2020</v>
      </c>
      <c r="C532" s="27">
        <f t="shared" si="26"/>
        <v>6</v>
      </c>
      <c r="D532" s="27">
        <f t="shared" si="27"/>
        <v>23</v>
      </c>
      <c r="F532">
        <v>3600</v>
      </c>
      <c r="J532">
        <v>3780</v>
      </c>
      <c r="K532">
        <v>3600</v>
      </c>
      <c r="L532">
        <v>3400</v>
      </c>
      <c r="M532">
        <v>3750</v>
      </c>
      <c r="N532">
        <v>3400</v>
      </c>
      <c r="P532">
        <v>3500</v>
      </c>
    </row>
    <row r="533" spans="1:16">
      <c r="A533" s="26">
        <v>43987</v>
      </c>
      <c r="B533" s="27">
        <f t="shared" si="25"/>
        <v>2020</v>
      </c>
      <c r="C533" s="27">
        <f t="shared" si="26"/>
        <v>6</v>
      </c>
      <c r="D533" s="27">
        <f t="shared" si="27"/>
        <v>23</v>
      </c>
      <c r="G533">
        <v>3650</v>
      </c>
      <c r="J533">
        <v>3780</v>
      </c>
      <c r="K533">
        <v>3600</v>
      </c>
      <c r="L533">
        <v>3400</v>
      </c>
      <c r="M533">
        <v>3650</v>
      </c>
      <c r="N533">
        <v>3400</v>
      </c>
      <c r="P533">
        <v>3500</v>
      </c>
    </row>
    <row r="534" spans="1:16">
      <c r="A534" s="26">
        <v>43990</v>
      </c>
      <c r="B534" s="27">
        <f t="shared" si="25"/>
        <v>2020</v>
      </c>
      <c r="C534" s="27">
        <f t="shared" si="26"/>
        <v>6</v>
      </c>
      <c r="D534" s="27">
        <f t="shared" si="27"/>
        <v>24</v>
      </c>
      <c r="F534">
        <v>3700</v>
      </c>
      <c r="G534">
        <v>3600</v>
      </c>
      <c r="J534">
        <v>3780</v>
      </c>
      <c r="K534">
        <v>3600</v>
      </c>
      <c r="L534">
        <v>3400</v>
      </c>
      <c r="M534">
        <v>3750</v>
      </c>
      <c r="N534">
        <v>3400</v>
      </c>
      <c r="P534">
        <v>3500</v>
      </c>
    </row>
    <row r="535" spans="1:16">
      <c r="A535" s="26">
        <v>43991</v>
      </c>
      <c r="B535" s="27">
        <f t="shared" si="25"/>
        <v>2020</v>
      </c>
      <c r="C535" s="27">
        <f t="shared" si="26"/>
        <v>6</v>
      </c>
      <c r="D535" s="27">
        <f t="shared" si="27"/>
        <v>24</v>
      </c>
      <c r="F535">
        <v>3700</v>
      </c>
      <c r="G535">
        <v>3600</v>
      </c>
      <c r="J535">
        <v>3780</v>
      </c>
      <c r="K535">
        <v>3600</v>
      </c>
      <c r="M535">
        <v>3800</v>
      </c>
      <c r="N535">
        <v>3400</v>
      </c>
      <c r="P535">
        <v>3500</v>
      </c>
    </row>
    <row r="536" spans="1:16">
      <c r="A536" s="26">
        <v>43992</v>
      </c>
      <c r="B536" s="27">
        <f t="shared" si="25"/>
        <v>2020</v>
      </c>
      <c r="C536" s="27">
        <f t="shared" si="26"/>
        <v>6</v>
      </c>
      <c r="D536" s="27">
        <f t="shared" si="27"/>
        <v>24</v>
      </c>
      <c r="J536">
        <v>3780</v>
      </c>
      <c r="K536">
        <v>3600</v>
      </c>
      <c r="M536">
        <v>3850</v>
      </c>
      <c r="N536">
        <v>3650</v>
      </c>
      <c r="P536">
        <v>3700</v>
      </c>
    </row>
    <row r="537" spans="1:16">
      <c r="A537" s="26">
        <v>43994</v>
      </c>
      <c r="B537" s="27">
        <f t="shared" si="25"/>
        <v>2020</v>
      </c>
      <c r="C537" s="27">
        <f t="shared" si="26"/>
        <v>6</v>
      </c>
      <c r="D537" s="27">
        <f t="shared" si="27"/>
        <v>24</v>
      </c>
      <c r="F537">
        <v>3700</v>
      </c>
      <c r="G537">
        <v>3700</v>
      </c>
      <c r="H537">
        <v>3700</v>
      </c>
      <c r="J537">
        <v>3780</v>
      </c>
      <c r="K537">
        <v>3600</v>
      </c>
      <c r="M537">
        <v>3850</v>
      </c>
      <c r="N537">
        <v>3650</v>
      </c>
      <c r="P537">
        <v>3700</v>
      </c>
    </row>
    <row r="538" spans="1:16">
      <c r="A538" s="26">
        <v>43997</v>
      </c>
      <c r="B538" s="27">
        <f t="shared" si="25"/>
        <v>2020</v>
      </c>
      <c r="C538" s="27">
        <f t="shared" si="26"/>
        <v>6</v>
      </c>
      <c r="D538" s="27">
        <f t="shared" si="27"/>
        <v>25</v>
      </c>
      <c r="F538">
        <v>3700</v>
      </c>
      <c r="G538">
        <v>3700</v>
      </c>
      <c r="H538">
        <v>3700</v>
      </c>
      <c r="J538">
        <v>3780</v>
      </c>
      <c r="K538">
        <v>3600</v>
      </c>
      <c r="M538">
        <v>3850</v>
      </c>
      <c r="N538">
        <v>3650</v>
      </c>
      <c r="P538">
        <v>3700</v>
      </c>
    </row>
    <row r="539" spans="1:16">
      <c r="A539" s="26">
        <v>43998</v>
      </c>
      <c r="B539" s="27">
        <f t="shared" si="25"/>
        <v>2020</v>
      </c>
      <c r="C539" s="27">
        <f t="shared" si="26"/>
        <v>6</v>
      </c>
      <c r="D539" s="27">
        <f t="shared" si="27"/>
        <v>25</v>
      </c>
      <c r="F539">
        <v>3650</v>
      </c>
      <c r="G539">
        <v>3700</v>
      </c>
      <c r="H539">
        <v>3700</v>
      </c>
      <c r="J539">
        <v>3780</v>
      </c>
      <c r="K539">
        <v>3600</v>
      </c>
      <c r="M539">
        <v>3850</v>
      </c>
      <c r="N539">
        <v>3650</v>
      </c>
      <c r="P539">
        <v>3700</v>
      </c>
    </row>
    <row r="540" spans="1:16">
      <c r="A540" s="26">
        <v>44000</v>
      </c>
      <c r="B540" s="27">
        <f t="shared" si="25"/>
        <v>2020</v>
      </c>
      <c r="C540" s="27">
        <f t="shared" si="26"/>
        <v>6</v>
      </c>
      <c r="D540" s="27">
        <f t="shared" si="27"/>
        <v>25</v>
      </c>
      <c r="J540">
        <v>3780</v>
      </c>
      <c r="K540">
        <v>3600</v>
      </c>
      <c r="L540">
        <v>3700</v>
      </c>
      <c r="M540">
        <v>3850</v>
      </c>
      <c r="N540">
        <v>3650</v>
      </c>
      <c r="P540">
        <v>3700</v>
      </c>
    </row>
    <row r="541" spans="1:16">
      <c r="A541" s="26">
        <v>44001</v>
      </c>
      <c r="B541" s="27">
        <f t="shared" si="25"/>
        <v>2020</v>
      </c>
      <c r="C541" s="27">
        <f t="shared" si="26"/>
        <v>6</v>
      </c>
      <c r="D541" s="27">
        <f t="shared" si="27"/>
        <v>25</v>
      </c>
      <c r="F541">
        <v>3650</v>
      </c>
      <c r="G541">
        <v>3750</v>
      </c>
      <c r="H541">
        <v>3700</v>
      </c>
      <c r="J541">
        <v>3780</v>
      </c>
      <c r="K541">
        <v>3600</v>
      </c>
      <c r="L541">
        <v>3700</v>
      </c>
      <c r="M541">
        <v>3850</v>
      </c>
      <c r="N541">
        <v>3650</v>
      </c>
      <c r="P541">
        <v>3700</v>
      </c>
    </row>
    <row r="542" spans="1:16">
      <c r="A542" s="26">
        <v>44004</v>
      </c>
      <c r="B542" s="27">
        <f t="shared" si="25"/>
        <v>2020</v>
      </c>
      <c r="C542" s="27">
        <f t="shared" si="26"/>
        <v>6</v>
      </c>
      <c r="D542" s="27">
        <f t="shared" si="27"/>
        <v>26</v>
      </c>
      <c r="F542">
        <v>3650</v>
      </c>
      <c r="G542">
        <v>3750</v>
      </c>
      <c r="H542">
        <v>3700</v>
      </c>
      <c r="J542">
        <v>3780</v>
      </c>
      <c r="K542">
        <v>3600</v>
      </c>
      <c r="L542">
        <v>3700</v>
      </c>
      <c r="M542">
        <v>3850</v>
      </c>
      <c r="N542">
        <v>3650</v>
      </c>
      <c r="P542">
        <v>3700</v>
      </c>
    </row>
    <row r="543" spans="1:16">
      <c r="A543" s="26">
        <v>44006</v>
      </c>
      <c r="B543" s="27">
        <f t="shared" si="25"/>
        <v>2020</v>
      </c>
      <c r="C543" s="27">
        <f t="shared" si="26"/>
        <v>6</v>
      </c>
      <c r="D543" s="27">
        <f t="shared" si="27"/>
        <v>26</v>
      </c>
      <c r="H543">
        <v>3700</v>
      </c>
    </row>
    <row r="544" spans="1:16">
      <c r="A544" s="26">
        <v>44010</v>
      </c>
      <c r="B544" s="27">
        <f t="shared" si="25"/>
        <v>2020</v>
      </c>
      <c r="C544" s="27">
        <f t="shared" si="26"/>
        <v>6</v>
      </c>
      <c r="D544" s="27">
        <f t="shared" si="27"/>
        <v>27</v>
      </c>
      <c r="F544">
        <v>3650</v>
      </c>
      <c r="G544">
        <v>3750</v>
      </c>
      <c r="J544">
        <v>3780</v>
      </c>
      <c r="K544">
        <v>3600</v>
      </c>
      <c r="L544">
        <v>3700</v>
      </c>
      <c r="M544">
        <v>3800</v>
      </c>
      <c r="N544">
        <v>3650</v>
      </c>
      <c r="P544">
        <v>3700</v>
      </c>
    </row>
    <row r="545" spans="1:16">
      <c r="A545" s="26">
        <v>44011</v>
      </c>
      <c r="B545" s="27">
        <f t="shared" si="25"/>
        <v>2020</v>
      </c>
      <c r="C545" s="27">
        <f t="shared" si="26"/>
        <v>6</v>
      </c>
      <c r="D545" s="27">
        <f t="shared" si="27"/>
        <v>27</v>
      </c>
      <c r="F545">
        <v>3650</v>
      </c>
      <c r="G545">
        <v>3800</v>
      </c>
      <c r="H545">
        <v>3700</v>
      </c>
      <c r="J545">
        <v>3780</v>
      </c>
      <c r="K545">
        <v>3600</v>
      </c>
      <c r="L545">
        <v>3700</v>
      </c>
      <c r="M545">
        <v>3850</v>
      </c>
      <c r="N545">
        <v>3650</v>
      </c>
      <c r="P545">
        <v>3700</v>
      </c>
    </row>
    <row r="546" spans="1:16">
      <c r="A546" s="26">
        <v>44012</v>
      </c>
      <c r="B546" s="27">
        <f t="shared" si="25"/>
        <v>2020</v>
      </c>
      <c r="C546" s="27">
        <f t="shared" si="26"/>
        <v>6</v>
      </c>
      <c r="D546" s="27">
        <f t="shared" si="27"/>
        <v>27</v>
      </c>
      <c r="F546">
        <v>3650</v>
      </c>
      <c r="H546">
        <v>3700</v>
      </c>
    </row>
    <row r="547" spans="1:16">
      <c r="A547" s="26">
        <v>44013</v>
      </c>
      <c r="B547" s="27">
        <f t="shared" si="25"/>
        <v>2020</v>
      </c>
      <c r="C547" s="27">
        <f t="shared" si="26"/>
        <v>7</v>
      </c>
      <c r="D547" s="27">
        <f t="shared" si="27"/>
        <v>27</v>
      </c>
      <c r="G547">
        <v>3850</v>
      </c>
      <c r="J547">
        <v>3780</v>
      </c>
      <c r="K547">
        <v>3600</v>
      </c>
      <c r="L547">
        <v>3700</v>
      </c>
      <c r="M547">
        <v>3850</v>
      </c>
      <c r="N547">
        <v>3650</v>
      </c>
      <c r="P547">
        <v>3700</v>
      </c>
    </row>
    <row r="548" spans="1:16">
      <c r="A548" s="26">
        <v>44019</v>
      </c>
      <c r="B548" s="27">
        <f t="shared" si="25"/>
        <v>2020</v>
      </c>
      <c r="C548" s="27">
        <f t="shared" si="26"/>
        <v>7</v>
      </c>
      <c r="D548" s="27">
        <f t="shared" si="27"/>
        <v>28</v>
      </c>
      <c r="F548">
        <v>3700</v>
      </c>
      <c r="G548">
        <v>3800</v>
      </c>
      <c r="J548">
        <v>3780</v>
      </c>
      <c r="L548">
        <v>3700</v>
      </c>
      <c r="M548">
        <v>3800</v>
      </c>
      <c r="N548">
        <v>3650</v>
      </c>
      <c r="P548">
        <v>3700</v>
      </c>
    </row>
    <row r="549" spans="1:16">
      <c r="A549" s="26">
        <v>44020</v>
      </c>
      <c r="B549" s="27">
        <f t="shared" si="25"/>
        <v>2020</v>
      </c>
      <c r="C549" s="27">
        <f t="shared" si="26"/>
        <v>7</v>
      </c>
      <c r="D549" s="27">
        <f t="shared" si="27"/>
        <v>28</v>
      </c>
      <c r="F549">
        <v>3700</v>
      </c>
      <c r="G549">
        <v>3800</v>
      </c>
      <c r="J549">
        <v>3780</v>
      </c>
      <c r="L549">
        <v>3700</v>
      </c>
      <c r="M549">
        <v>3800</v>
      </c>
      <c r="N549">
        <v>3650</v>
      </c>
      <c r="P549">
        <v>3700</v>
      </c>
    </row>
    <row r="550" spans="1:16">
      <c r="A550" s="26">
        <v>44021</v>
      </c>
      <c r="B550" s="27">
        <f t="shared" si="25"/>
        <v>2020</v>
      </c>
      <c r="C550" s="27">
        <f t="shared" si="26"/>
        <v>7</v>
      </c>
      <c r="D550" s="27">
        <f t="shared" si="27"/>
        <v>28</v>
      </c>
      <c r="F550">
        <v>3700</v>
      </c>
      <c r="G550">
        <v>3800</v>
      </c>
      <c r="J550">
        <v>3780</v>
      </c>
      <c r="L550">
        <v>3700</v>
      </c>
      <c r="M550">
        <v>3800</v>
      </c>
      <c r="N550">
        <v>3650</v>
      </c>
      <c r="P550">
        <v>3700</v>
      </c>
    </row>
    <row r="551" spans="1:16">
      <c r="A551" s="26">
        <v>44022</v>
      </c>
      <c r="B551" s="27">
        <f t="shared" si="25"/>
        <v>2020</v>
      </c>
      <c r="C551" s="27">
        <f t="shared" si="26"/>
        <v>7</v>
      </c>
      <c r="D551" s="27">
        <f t="shared" si="27"/>
        <v>28</v>
      </c>
      <c r="F551">
        <v>3700</v>
      </c>
      <c r="G551">
        <v>3800</v>
      </c>
      <c r="J551">
        <v>3780</v>
      </c>
      <c r="K551">
        <v>3600</v>
      </c>
      <c r="L551">
        <v>3700</v>
      </c>
      <c r="M551">
        <v>3800</v>
      </c>
      <c r="N551">
        <v>3650</v>
      </c>
      <c r="P551">
        <v>3700</v>
      </c>
    </row>
    <row r="552" spans="1:16">
      <c r="A552" s="26">
        <v>44026</v>
      </c>
      <c r="B552" s="27">
        <f t="shared" si="25"/>
        <v>2020</v>
      </c>
      <c r="C552" s="27">
        <f t="shared" si="26"/>
        <v>7</v>
      </c>
      <c r="D552" s="27">
        <f t="shared" si="27"/>
        <v>29</v>
      </c>
      <c r="F552">
        <v>3700</v>
      </c>
      <c r="G552">
        <v>3800</v>
      </c>
      <c r="J552">
        <v>3780</v>
      </c>
      <c r="K552">
        <v>3600</v>
      </c>
      <c r="L552">
        <v>3700</v>
      </c>
      <c r="M552">
        <v>3800</v>
      </c>
      <c r="N552">
        <v>3650</v>
      </c>
      <c r="P552">
        <v>3700</v>
      </c>
    </row>
    <row r="553" spans="1:16">
      <c r="A553" s="26">
        <v>44027</v>
      </c>
      <c r="B553" s="27">
        <f t="shared" si="25"/>
        <v>2020</v>
      </c>
      <c r="C553" s="27">
        <f t="shared" si="26"/>
        <v>7</v>
      </c>
      <c r="D553" s="27">
        <f t="shared" si="27"/>
        <v>29</v>
      </c>
      <c r="F553">
        <v>3700</v>
      </c>
      <c r="G553">
        <v>3800</v>
      </c>
      <c r="J553">
        <v>3780</v>
      </c>
      <c r="K553">
        <v>3600</v>
      </c>
      <c r="L553">
        <v>3700</v>
      </c>
      <c r="M553">
        <v>3800</v>
      </c>
      <c r="N553">
        <v>3650</v>
      </c>
      <c r="P553">
        <v>3700</v>
      </c>
    </row>
    <row r="554" spans="1:16">
      <c r="A554" s="26">
        <v>44028</v>
      </c>
      <c r="B554" s="27">
        <f t="shared" si="25"/>
        <v>2020</v>
      </c>
      <c r="C554" s="27">
        <f t="shared" si="26"/>
        <v>7</v>
      </c>
      <c r="D554" s="27">
        <f t="shared" si="27"/>
        <v>29</v>
      </c>
      <c r="F554">
        <v>3700</v>
      </c>
      <c r="G554">
        <v>3800</v>
      </c>
      <c r="J554">
        <v>3780</v>
      </c>
      <c r="K554">
        <v>3600</v>
      </c>
      <c r="L554">
        <v>3700</v>
      </c>
      <c r="M554">
        <v>3800</v>
      </c>
      <c r="N554">
        <v>3650</v>
      </c>
      <c r="P554">
        <v>3700</v>
      </c>
    </row>
    <row r="555" spans="1:16">
      <c r="A555" s="26">
        <v>44033</v>
      </c>
      <c r="B555" s="27">
        <f t="shared" si="25"/>
        <v>2020</v>
      </c>
      <c r="C555" s="27">
        <f t="shared" si="26"/>
        <v>7</v>
      </c>
      <c r="D555" s="27">
        <f t="shared" si="27"/>
        <v>30</v>
      </c>
      <c r="F555">
        <v>3700</v>
      </c>
      <c r="G555">
        <v>3850</v>
      </c>
      <c r="J555">
        <v>3780</v>
      </c>
      <c r="K555">
        <v>3600</v>
      </c>
      <c r="L555">
        <v>3700</v>
      </c>
      <c r="M555">
        <v>3800</v>
      </c>
      <c r="N555">
        <v>3650</v>
      </c>
      <c r="P555">
        <v>3700</v>
      </c>
    </row>
    <row r="556" spans="1:16">
      <c r="A556" s="26">
        <v>44034</v>
      </c>
      <c r="B556" s="27">
        <f t="shared" si="25"/>
        <v>2020</v>
      </c>
      <c r="C556" s="27">
        <f t="shared" si="26"/>
        <v>7</v>
      </c>
      <c r="D556" s="27">
        <f t="shared" si="27"/>
        <v>30</v>
      </c>
      <c r="F556">
        <v>3700</v>
      </c>
      <c r="G556">
        <v>3850</v>
      </c>
      <c r="J556">
        <v>3780</v>
      </c>
      <c r="K556">
        <v>3600</v>
      </c>
      <c r="L556">
        <v>3700</v>
      </c>
      <c r="M556">
        <v>3800</v>
      </c>
      <c r="N556">
        <v>3650</v>
      </c>
      <c r="P556">
        <v>3700</v>
      </c>
    </row>
    <row r="557" spans="1:16">
      <c r="A557" s="26">
        <v>44035</v>
      </c>
      <c r="B557" s="27">
        <f t="shared" si="25"/>
        <v>2020</v>
      </c>
      <c r="C557" s="27">
        <f t="shared" si="26"/>
        <v>7</v>
      </c>
      <c r="D557" s="27">
        <f t="shared" si="27"/>
        <v>30</v>
      </c>
      <c r="F557">
        <v>3700</v>
      </c>
      <c r="G557">
        <v>3850</v>
      </c>
      <c r="J557">
        <v>3780</v>
      </c>
      <c r="K557">
        <v>3600</v>
      </c>
      <c r="L557">
        <v>3700</v>
      </c>
      <c r="M557">
        <v>3800</v>
      </c>
      <c r="N557">
        <v>3650</v>
      </c>
      <c r="P557">
        <v>3700</v>
      </c>
    </row>
    <row r="558" spans="1:16">
      <c r="A558" s="26">
        <v>44036</v>
      </c>
      <c r="B558" s="27">
        <f t="shared" si="25"/>
        <v>2020</v>
      </c>
      <c r="C558" s="27">
        <f t="shared" si="26"/>
        <v>7</v>
      </c>
      <c r="D558" s="27">
        <f t="shared" si="27"/>
        <v>30</v>
      </c>
      <c r="F558">
        <v>3700</v>
      </c>
      <c r="G558">
        <v>3850</v>
      </c>
      <c r="J558">
        <v>3780</v>
      </c>
      <c r="K558">
        <v>3600</v>
      </c>
      <c r="L558">
        <v>3700</v>
      </c>
      <c r="M558">
        <v>3800</v>
      </c>
      <c r="N558">
        <v>3650</v>
      </c>
      <c r="P558">
        <v>3700</v>
      </c>
    </row>
    <row r="559" spans="1:16">
      <c r="A559" s="26">
        <v>44039</v>
      </c>
      <c r="B559" s="27">
        <f t="shared" si="25"/>
        <v>2020</v>
      </c>
      <c r="C559" s="27">
        <f t="shared" si="26"/>
        <v>7</v>
      </c>
      <c r="D559" s="27">
        <f t="shared" si="27"/>
        <v>31</v>
      </c>
      <c r="F559">
        <v>3700</v>
      </c>
      <c r="G559">
        <v>3850</v>
      </c>
      <c r="J559">
        <v>3780</v>
      </c>
      <c r="K559">
        <v>3600</v>
      </c>
      <c r="L559">
        <v>3700</v>
      </c>
      <c r="M559">
        <v>3800</v>
      </c>
      <c r="N559">
        <v>3650</v>
      </c>
      <c r="P559">
        <v>3700</v>
      </c>
    </row>
    <row r="560" spans="1:16">
      <c r="A560" s="26">
        <v>44040</v>
      </c>
      <c r="B560" s="27">
        <f t="shared" si="25"/>
        <v>2020</v>
      </c>
      <c r="C560" s="27">
        <f t="shared" si="26"/>
        <v>7</v>
      </c>
      <c r="D560" s="27">
        <f t="shared" si="27"/>
        <v>31</v>
      </c>
      <c r="F560">
        <v>3700</v>
      </c>
      <c r="G560">
        <v>3850</v>
      </c>
      <c r="J560">
        <v>3780</v>
      </c>
      <c r="K560">
        <v>3600</v>
      </c>
      <c r="L560">
        <v>3700</v>
      </c>
      <c r="M560">
        <v>3800</v>
      </c>
      <c r="N560">
        <v>3650</v>
      </c>
      <c r="P560">
        <v>3700</v>
      </c>
    </row>
    <row r="561" spans="1:16">
      <c r="A561" s="26">
        <v>44041</v>
      </c>
      <c r="B561" s="27">
        <f t="shared" si="25"/>
        <v>2020</v>
      </c>
      <c r="C561" s="27">
        <f t="shared" si="26"/>
        <v>7</v>
      </c>
      <c r="D561" s="27">
        <f t="shared" si="27"/>
        <v>31</v>
      </c>
      <c r="F561">
        <v>3700</v>
      </c>
      <c r="G561">
        <v>3850</v>
      </c>
      <c r="J561">
        <v>3780</v>
      </c>
      <c r="K561">
        <v>3600</v>
      </c>
      <c r="L561">
        <v>3700</v>
      </c>
      <c r="M561">
        <v>3800</v>
      </c>
      <c r="N561">
        <v>3650</v>
      </c>
      <c r="P561">
        <v>3700</v>
      </c>
    </row>
    <row r="562" spans="1:16">
      <c r="A562" s="26">
        <v>44042</v>
      </c>
      <c r="B562" s="27">
        <f t="shared" si="25"/>
        <v>2020</v>
      </c>
      <c r="C562" s="27">
        <f t="shared" si="26"/>
        <v>7</v>
      </c>
      <c r="D562" s="27">
        <f t="shared" si="27"/>
        <v>31</v>
      </c>
      <c r="F562">
        <v>3700</v>
      </c>
      <c r="G562">
        <v>3850</v>
      </c>
      <c r="J562">
        <v>3780</v>
      </c>
      <c r="K562">
        <v>3600</v>
      </c>
      <c r="L562">
        <v>3700</v>
      </c>
      <c r="M562">
        <v>3800</v>
      </c>
      <c r="N562">
        <v>3650</v>
      </c>
      <c r="P562">
        <v>3700</v>
      </c>
    </row>
    <row r="563" spans="1:16">
      <c r="A563" s="26">
        <v>44043</v>
      </c>
      <c r="B563" s="27">
        <f t="shared" si="25"/>
        <v>2020</v>
      </c>
      <c r="C563" s="27">
        <f t="shared" si="26"/>
        <v>7</v>
      </c>
      <c r="D563" s="27">
        <f t="shared" si="27"/>
        <v>31</v>
      </c>
      <c r="F563">
        <v>3700</v>
      </c>
      <c r="G563">
        <v>3850</v>
      </c>
      <c r="J563">
        <v>3780</v>
      </c>
      <c r="K563">
        <v>3600</v>
      </c>
      <c r="L563">
        <v>3700</v>
      </c>
      <c r="M563">
        <v>3800</v>
      </c>
      <c r="N563">
        <v>3650</v>
      </c>
      <c r="P563">
        <v>3700</v>
      </c>
    </row>
    <row r="564" spans="1:16">
      <c r="A564" s="26">
        <v>44046</v>
      </c>
      <c r="B564" s="27">
        <f t="shared" si="25"/>
        <v>2020</v>
      </c>
      <c r="C564" s="27">
        <f t="shared" si="26"/>
        <v>8</v>
      </c>
      <c r="D564" s="27">
        <f t="shared" si="27"/>
        <v>32</v>
      </c>
      <c r="F564">
        <v>3700</v>
      </c>
      <c r="G564">
        <v>3850</v>
      </c>
      <c r="J564">
        <v>3780</v>
      </c>
      <c r="K564">
        <v>3600</v>
      </c>
      <c r="L564">
        <v>3700</v>
      </c>
      <c r="M564">
        <v>3800</v>
      </c>
      <c r="N564">
        <v>3650</v>
      </c>
      <c r="P564">
        <v>3700</v>
      </c>
    </row>
    <row r="565" spans="1:16">
      <c r="A565" s="26">
        <v>44047</v>
      </c>
      <c r="B565" s="27">
        <f t="shared" si="25"/>
        <v>2020</v>
      </c>
      <c r="C565" s="27">
        <f t="shared" si="26"/>
        <v>8</v>
      </c>
      <c r="D565" s="27">
        <f t="shared" si="27"/>
        <v>32</v>
      </c>
      <c r="F565">
        <v>3700</v>
      </c>
      <c r="G565">
        <v>3750</v>
      </c>
      <c r="J565">
        <v>3780</v>
      </c>
      <c r="K565">
        <v>3600</v>
      </c>
      <c r="M565">
        <v>3750</v>
      </c>
    </row>
    <row r="566" spans="1:16">
      <c r="A566" s="26">
        <v>44048</v>
      </c>
      <c r="B566" s="27">
        <f t="shared" si="25"/>
        <v>2020</v>
      </c>
      <c r="C566" s="27">
        <f t="shared" si="26"/>
        <v>8</v>
      </c>
      <c r="D566" s="27">
        <f t="shared" si="27"/>
        <v>32</v>
      </c>
      <c r="F566">
        <v>3700</v>
      </c>
      <c r="G566">
        <v>3750</v>
      </c>
      <c r="J566">
        <v>3780</v>
      </c>
      <c r="K566">
        <v>3600</v>
      </c>
      <c r="M566">
        <v>3750</v>
      </c>
    </row>
    <row r="567" spans="1:16">
      <c r="A567" s="26">
        <v>44049</v>
      </c>
      <c r="B567" s="27">
        <f t="shared" si="25"/>
        <v>2020</v>
      </c>
      <c r="C567" s="27">
        <f t="shared" si="26"/>
        <v>8</v>
      </c>
      <c r="D567" s="27">
        <f t="shared" si="27"/>
        <v>32</v>
      </c>
      <c r="F567">
        <v>3700</v>
      </c>
      <c r="G567">
        <v>3750</v>
      </c>
      <c r="K567">
        <v>3600</v>
      </c>
      <c r="M567">
        <v>3750</v>
      </c>
    </row>
    <row r="568" spans="1:16">
      <c r="A568" s="26">
        <v>44050</v>
      </c>
      <c r="B568" s="27">
        <f t="shared" si="25"/>
        <v>2020</v>
      </c>
      <c r="C568" s="27">
        <f t="shared" si="26"/>
        <v>8</v>
      </c>
      <c r="D568" s="27">
        <f t="shared" si="27"/>
        <v>32</v>
      </c>
      <c r="F568">
        <v>3700</v>
      </c>
      <c r="G568">
        <v>3750</v>
      </c>
      <c r="J568">
        <v>3780</v>
      </c>
      <c r="K568">
        <v>3600</v>
      </c>
      <c r="M568">
        <v>3750</v>
      </c>
    </row>
    <row r="569" spans="1:16">
      <c r="A569" s="26">
        <v>44051</v>
      </c>
      <c r="B569" s="27">
        <f t="shared" si="25"/>
        <v>2020</v>
      </c>
      <c r="C569" s="27">
        <f t="shared" si="26"/>
        <v>8</v>
      </c>
      <c r="D569" s="27">
        <f t="shared" si="27"/>
        <v>32</v>
      </c>
      <c r="J569">
        <v>3780</v>
      </c>
    </row>
    <row r="570" spans="1:16">
      <c r="A570" s="26">
        <v>44054</v>
      </c>
      <c r="B570" s="27">
        <f t="shared" si="25"/>
        <v>2020</v>
      </c>
      <c r="C570" s="27">
        <f t="shared" si="26"/>
        <v>8</v>
      </c>
      <c r="D570" s="27">
        <f t="shared" si="27"/>
        <v>33</v>
      </c>
      <c r="F570">
        <v>3700</v>
      </c>
      <c r="G570">
        <v>3750</v>
      </c>
      <c r="K570">
        <v>3600</v>
      </c>
      <c r="M570">
        <v>3750</v>
      </c>
    </row>
    <row r="571" spans="1:16">
      <c r="A571" s="26">
        <v>44055</v>
      </c>
      <c r="B571" s="27">
        <f t="shared" si="25"/>
        <v>2020</v>
      </c>
      <c r="C571" s="27">
        <f t="shared" si="26"/>
        <v>8</v>
      </c>
      <c r="D571" s="27">
        <f t="shared" si="27"/>
        <v>33</v>
      </c>
      <c r="F571">
        <v>3600</v>
      </c>
      <c r="G571">
        <v>3750</v>
      </c>
      <c r="K571">
        <v>3600</v>
      </c>
      <c r="M571">
        <v>3750</v>
      </c>
    </row>
    <row r="572" spans="1:16">
      <c r="A572" s="26">
        <v>44056</v>
      </c>
      <c r="B572" s="27">
        <f t="shared" si="25"/>
        <v>2020</v>
      </c>
      <c r="C572" s="27">
        <f t="shared" si="26"/>
        <v>8</v>
      </c>
      <c r="D572" s="27">
        <f t="shared" si="27"/>
        <v>33</v>
      </c>
      <c r="F572">
        <v>3600</v>
      </c>
      <c r="G572">
        <v>3700</v>
      </c>
      <c r="K572">
        <v>3600</v>
      </c>
      <c r="M572">
        <v>3750</v>
      </c>
    </row>
    <row r="573" spans="1:16">
      <c r="A573" s="26">
        <v>44057</v>
      </c>
      <c r="B573" s="27">
        <f t="shared" si="25"/>
        <v>2020</v>
      </c>
      <c r="C573" s="27">
        <f t="shared" si="26"/>
        <v>8</v>
      </c>
      <c r="D573" s="27">
        <f t="shared" si="27"/>
        <v>33</v>
      </c>
      <c r="F573">
        <v>3600</v>
      </c>
      <c r="G573">
        <v>3700</v>
      </c>
      <c r="K573">
        <v>3600</v>
      </c>
      <c r="M573">
        <v>3750</v>
      </c>
    </row>
    <row r="574" spans="1:16">
      <c r="A574" s="26">
        <v>44060</v>
      </c>
      <c r="B574" s="27">
        <f t="shared" si="25"/>
        <v>2020</v>
      </c>
      <c r="C574" s="27">
        <f t="shared" si="26"/>
        <v>8</v>
      </c>
      <c r="D574" s="27">
        <f t="shared" si="27"/>
        <v>34</v>
      </c>
      <c r="F574">
        <v>3600</v>
      </c>
      <c r="G574">
        <v>3700</v>
      </c>
      <c r="K574">
        <v>3600</v>
      </c>
      <c r="M574">
        <v>3750</v>
      </c>
    </row>
    <row r="575" spans="1:16">
      <c r="A575" s="26">
        <v>44061</v>
      </c>
      <c r="B575" s="27">
        <f t="shared" si="25"/>
        <v>2020</v>
      </c>
      <c r="C575" s="27">
        <f t="shared" si="26"/>
        <v>8</v>
      </c>
      <c r="D575" s="27">
        <f t="shared" si="27"/>
        <v>34</v>
      </c>
      <c r="F575">
        <v>3600</v>
      </c>
      <c r="G575">
        <v>3700</v>
      </c>
      <c r="K575">
        <v>3600</v>
      </c>
      <c r="M575">
        <v>3750</v>
      </c>
    </row>
    <row r="576" spans="1:16">
      <c r="A576" s="26">
        <v>44062</v>
      </c>
      <c r="B576" s="27">
        <f t="shared" si="25"/>
        <v>2020</v>
      </c>
      <c r="C576" s="27">
        <f t="shared" si="26"/>
        <v>8</v>
      </c>
      <c r="D576" s="27">
        <f t="shared" si="27"/>
        <v>34</v>
      </c>
      <c r="F576">
        <v>3600</v>
      </c>
      <c r="G576">
        <v>3700</v>
      </c>
      <c r="K576">
        <v>3600</v>
      </c>
      <c r="M576">
        <v>3750</v>
      </c>
    </row>
    <row r="577" spans="1:13">
      <c r="A577" s="26">
        <v>44063</v>
      </c>
      <c r="B577" s="27">
        <f t="shared" si="25"/>
        <v>2020</v>
      </c>
      <c r="C577" s="27">
        <f t="shared" si="26"/>
        <v>8</v>
      </c>
      <c r="D577" s="27">
        <f t="shared" si="27"/>
        <v>34</v>
      </c>
      <c r="F577">
        <v>3600</v>
      </c>
      <c r="G577">
        <v>3700</v>
      </c>
      <c r="K577">
        <v>3600</v>
      </c>
      <c r="M577">
        <v>3750</v>
      </c>
    </row>
    <row r="578" spans="1:13">
      <c r="A578" s="26">
        <v>44064</v>
      </c>
      <c r="B578" s="27">
        <f t="shared" ref="B578:B641" si="28">YEAR(A578)</f>
        <v>2020</v>
      </c>
      <c r="C578" s="27">
        <f t="shared" ref="C578:C641" si="29">MONTH(A578)</f>
        <v>8</v>
      </c>
      <c r="D578" s="27">
        <f t="shared" ref="D578:D641" si="30">WEEKNUM(A578)</f>
        <v>34</v>
      </c>
      <c r="F578">
        <v>3600</v>
      </c>
      <c r="G578">
        <v>3700</v>
      </c>
      <c r="K578">
        <v>3600</v>
      </c>
      <c r="M578">
        <v>3750</v>
      </c>
    </row>
    <row r="579" spans="1:13">
      <c r="A579" s="26">
        <v>44067</v>
      </c>
      <c r="B579" s="27">
        <f t="shared" si="28"/>
        <v>2020</v>
      </c>
      <c r="C579" s="27">
        <f t="shared" si="29"/>
        <v>8</v>
      </c>
      <c r="D579" s="27">
        <f t="shared" si="30"/>
        <v>35</v>
      </c>
      <c r="F579">
        <v>3650</v>
      </c>
      <c r="G579">
        <v>3700</v>
      </c>
      <c r="K579">
        <v>3600</v>
      </c>
      <c r="M579">
        <v>3750</v>
      </c>
    </row>
    <row r="580" spans="1:13">
      <c r="A580" s="26">
        <v>44068</v>
      </c>
      <c r="B580" s="27">
        <f t="shared" si="28"/>
        <v>2020</v>
      </c>
      <c r="C580" s="27">
        <f t="shared" si="29"/>
        <v>8</v>
      </c>
      <c r="D580" s="27">
        <f t="shared" si="30"/>
        <v>35</v>
      </c>
      <c r="F580">
        <v>3650</v>
      </c>
      <c r="G580">
        <v>3650</v>
      </c>
      <c r="K580">
        <v>3600</v>
      </c>
      <c r="M580">
        <v>3750</v>
      </c>
    </row>
    <row r="581" spans="1:13">
      <c r="A581" s="26">
        <v>44069</v>
      </c>
      <c r="B581" s="27">
        <f t="shared" si="28"/>
        <v>2020</v>
      </c>
      <c r="C581" s="27">
        <f t="shared" si="29"/>
        <v>8</v>
      </c>
      <c r="D581" s="27">
        <f t="shared" si="30"/>
        <v>35</v>
      </c>
      <c r="F581">
        <v>3650</v>
      </c>
      <c r="G581">
        <v>3650</v>
      </c>
      <c r="K581">
        <v>3600</v>
      </c>
      <c r="M581">
        <v>3750</v>
      </c>
    </row>
    <row r="582" spans="1:13">
      <c r="A582" s="26">
        <v>44070</v>
      </c>
      <c r="B582" s="27">
        <f t="shared" si="28"/>
        <v>2020</v>
      </c>
      <c r="C582" s="27">
        <f t="shared" si="29"/>
        <v>8</v>
      </c>
      <c r="D582" s="27">
        <f t="shared" si="30"/>
        <v>35</v>
      </c>
      <c r="F582">
        <v>3650</v>
      </c>
      <c r="G582">
        <v>3650</v>
      </c>
      <c r="K582">
        <v>3600</v>
      </c>
      <c r="M582">
        <v>3750</v>
      </c>
    </row>
    <row r="583" spans="1:13">
      <c r="A583" s="26">
        <v>44071</v>
      </c>
      <c r="B583" s="27">
        <f t="shared" si="28"/>
        <v>2020</v>
      </c>
      <c r="C583" s="27">
        <f t="shared" si="29"/>
        <v>8</v>
      </c>
      <c r="D583" s="27">
        <f t="shared" si="30"/>
        <v>35</v>
      </c>
      <c r="F583">
        <v>3650</v>
      </c>
      <c r="G583">
        <v>3650</v>
      </c>
      <c r="K583">
        <v>3600</v>
      </c>
      <c r="M583">
        <v>3750</v>
      </c>
    </row>
    <row r="584" spans="1:13">
      <c r="A584" s="26">
        <v>44075</v>
      </c>
      <c r="B584" s="27">
        <f t="shared" si="28"/>
        <v>2020</v>
      </c>
      <c r="C584" s="27">
        <f t="shared" si="29"/>
        <v>9</v>
      </c>
      <c r="D584" s="27">
        <f t="shared" si="30"/>
        <v>36</v>
      </c>
      <c r="F584">
        <v>3600</v>
      </c>
      <c r="G584">
        <v>3700</v>
      </c>
      <c r="K584">
        <v>3600</v>
      </c>
      <c r="M584">
        <v>3750</v>
      </c>
    </row>
    <row r="585" spans="1:13">
      <c r="A585" s="26">
        <v>44076</v>
      </c>
      <c r="B585" s="27">
        <f t="shared" si="28"/>
        <v>2020</v>
      </c>
      <c r="C585" s="27">
        <f t="shared" si="29"/>
        <v>9</v>
      </c>
      <c r="D585" s="27">
        <f t="shared" si="30"/>
        <v>36</v>
      </c>
      <c r="F585">
        <v>3600</v>
      </c>
      <c r="G585">
        <v>3700</v>
      </c>
      <c r="K585">
        <v>3600</v>
      </c>
      <c r="M585">
        <v>3750</v>
      </c>
    </row>
    <row r="586" spans="1:13">
      <c r="A586" s="26">
        <v>44077</v>
      </c>
      <c r="B586" s="27">
        <f t="shared" si="28"/>
        <v>2020</v>
      </c>
      <c r="C586" s="27">
        <f t="shared" si="29"/>
        <v>9</v>
      </c>
      <c r="D586" s="27">
        <f t="shared" si="30"/>
        <v>36</v>
      </c>
      <c r="F586">
        <v>3600</v>
      </c>
      <c r="G586">
        <v>3700</v>
      </c>
      <c r="K586">
        <v>3600</v>
      </c>
      <c r="M586">
        <v>3750</v>
      </c>
    </row>
    <row r="587" spans="1:13">
      <c r="A587" s="26">
        <v>44078</v>
      </c>
      <c r="B587" s="27">
        <f t="shared" si="28"/>
        <v>2020</v>
      </c>
      <c r="C587" s="27">
        <f t="shared" si="29"/>
        <v>9</v>
      </c>
      <c r="D587" s="27">
        <f t="shared" si="30"/>
        <v>36</v>
      </c>
      <c r="F587">
        <v>3600</v>
      </c>
      <c r="G587">
        <v>3700</v>
      </c>
      <c r="K587">
        <v>3600</v>
      </c>
      <c r="M587">
        <v>3750</v>
      </c>
    </row>
    <row r="588" spans="1:13">
      <c r="A588" s="26">
        <v>44081</v>
      </c>
      <c r="B588" s="27">
        <f t="shared" si="28"/>
        <v>2020</v>
      </c>
      <c r="C588" s="27">
        <f t="shared" si="29"/>
        <v>9</v>
      </c>
      <c r="D588" s="27">
        <f t="shared" si="30"/>
        <v>37</v>
      </c>
      <c r="F588">
        <v>3600</v>
      </c>
      <c r="G588">
        <v>3700</v>
      </c>
      <c r="K588">
        <v>3600</v>
      </c>
      <c r="M588">
        <v>3750</v>
      </c>
    </row>
    <row r="589" spans="1:13">
      <c r="A589" s="26">
        <v>44082</v>
      </c>
      <c r="B589" s="27">
        <f t="shared" si="28"/>
        <v>2020</v>
      </c>
      <c r="C589" s="27">
        <f t="shared" si="29"/>
        <v>9</v>
      </c>
      <c r="D589" s="27">
        <f t="shared" si="30"/>
        <v>37</v>
      </c>
      <c r="F589">
        <v>3600</v>
      </c>
      <c r="G589">
        <v>3650</v>
      </c>
      <c r="K589">
        <v>3600</v>
      </c>
      <c r="M589">
        <v>3750</v>
      </c>
    </row>
    <row r="590" spans="1:13">
      <c r="A590" s="26">
        <v>44084</v>
      </c>
      <c r="B590" s="27">
        <f t="shared" si="28"/>
        <v>2020</v>
      </c>
      <c r="C590" s="27">
        <f t="shared" si="29"/>
        <v>9</v>
      </c>
      <c r="D590" s="27">
        <f t="shared" si="30"/>
        <v>37</v>
      </c>
      <c r="F590">
        <v>3600</v>
      </c>
      <c r="G590">
        <v>3650</v>
      </c>
      <c r="K590">
        <v>3600</v>
      </c>
      <c r="M590">
        <v>3750</v>
      </c>
    </row>
    <row r="591" spans="1:13">
      <c r="A591" s="26">
        <v>44085</v>
      </c>
      <c r="B591" s="27">
        <f t="shared" si="28"/>
        <v>2020</v>
      </c>
      <c r="C591" s="27">
        <f t="shared" si="29"/>
        <v>9</v>
      </c>
      <c r="D591" s="27">
        <f t="shared" si="30"/>
        <v>37</v>
      </c>
      <c r="F591">
        <v>3600</v>
      </c>
      <c r="G591">
        <v>3650</v>
      </c>
      <c r="K591">
        <v>3600</v>
      </c>
      <c r="M591">
        <v>3750</v>
      </c>
    </row>
    <row r="592" spans="1:13">
      <c r="A592" s="26">
        <v>44088</v>
      </c>
      <c r="B592" s="27">
        <f t="shared" si="28"/>
        <v>2020</v>
      </c>
      <c r="C592" s="27">
        <f t="shared" si="29"/>
        <v>9</v>
      </c>
      <c r="D592" s="27">
        <f t="shared" si="30"/>
        <v>38</v>
      </c>
      <c r="F592">
        <v>3600</v>
      </c>
      <c r="G592">
        <v>3650</v>
      </c>
      <c r="K592">
        <v>3600</v>
      </c>
      <c r="M592">
        <v>3750</v>
      </c>
    </row>
    <row r="593" spans="1:13">
      <c r="A593" s="26">
        <v>44089</v>
      </c>
      <c r="B593" s="27">
        <f t="shared" si="28"/>
        <v>2020</v>
      </c>
      <c r="C593" s="27">
        <f t="shared" si="29"/>
        <v>9</v>
      </c>
      <c r="D593" s="27">
        <f t="shared" si="30"/>
        <v>38</v>
      </c>
      <c r="F593">
        <v>3600</v>
      </c>
      <c r="G593">
        <v>3650</v>
      </c>
      <c r="K593">
        <v>3600</v>
      </c>
      <c r="M593">
        <v>3750</v>
      </c>
    </row>
    <row r="594" spans="1:13">
      <c r="A594" s="26">
        <v>44090</v>
      </c>
      <c r="B594" s="27">
        <f t="shared" si="28"/>
        <v>2020</v>
      </c>
      <c r="C594" s="27">
        <f t="shared" si="29"/>
        <v>9</v>
      </c>
      <c r="D594" s="27">
        <f t="shared" si="30"/>
        <v>38</v>
      </c>
      <c r="F594">
        <v>3600</v>
      </c>
      <c r="G594">
        <v>3600</v>
      </c>
      <c r="K594">
        <v>3600</v>
      </c>
      <c r="M594">
        <v>3750</v>
      </c>
    </row>
    <row r="595" spans="1:13">
      <c r="A595" s="26">
        <v>44091</v>
      </c>
      <c r="B595" s="27">
        <f t="shared" si="28"/>
        <v>2020</v>
      </c>
      <c r="C595" s="27">
        <f t="shared" si="29"/>
        <v>9</v>
      </c>
      <c r="D595" s="27">
        <f t="shared" si="30"/>
        <v>38</v>
      </c>
      <c r="F595">
        <v>3600</v>
      </c>
      <c r="G595">
        <v>3600</v>
      </c>
      <c r="K595">
        <v>3600</v>
      </c>
      <c r="M595">
        <v>3750</v>
      </c>
    </row>
    <row r="596" spans="1:13">
      <c r="A596" s="26">
        <v>44092</v>
      </c>
      <c r="B596" s="27">
        <f t="shared" si="28"/>
        <v>2020</v>
      </c>
      <c r="C596" s="27">
        <f t="shared" si="29"/>
        <v>9</v>
      </c>
      <c r="D596" s="27">
        <f t="shared" si="30"/>
        <v>38</v>
      </c>
      <c r="F596">
        <v>3600</v>
      </c>
      <c r="G596">
        <v>3600</v>
      </c>
      <c r="K596">
        <v>3600</v>
      </c>
      <c r="M596">
        <v>3750</v>
      </c>
    </row>
    <row r="597" spans="1:13">
      <c r="A597" s="26">
        <v>44095</v>
      </c>
      <c r="B597" s="27">
        <f t="shared" si="28"/>
        <v>2020</v>
      </c>
      <c r="C597" s="27">
        <f t="shared" si="29"/>
        <v>9</v>
      </c>
      <c r="D597" s="27">
        <f t="shared" si="30"/>
        <v>39</v>
      </c>
      <c r="F597">
        <v>3600</v>
      </c>
      <c r="G597">
        <v>3600</v>
      </c>
      <c r="K597">
        <v>3600</v>
      </c>
      <c r="M597">
        <v>3750</v>
      </c>
    </row>
    <row r="598" spans="1:13">
      <c r="A598" s="26">
        <v>44096</v>
      </c>
      <c r="B598" s="27">
        <f t="shared" si="28"/>
        <v>2020</v>
      </c>
      <c r="C598" s="27">
        <f t="shared" si="29"/>
        <v>9</v>
      </c>
      <c r="D598" s="27">
        <f t="shared" si="30"/>
        <v>39</v>
      </c>
      <c r="F598">
        <v>3600</v>
      </c>
      <c r="G598">
        <v>3600</v>
      </c>
      <c r="K598">
        <v>3600</v>
      </c>
      <c r="M598">
        <v>3750</v>
      </c>
    </row>
    <row r="599" spans="1:13">
      <c r="A599" s="26">
        <v>44097</v>
      </c>
      <c r="B599" s="27">
        <f t="shared" si="28"/>
        <v>2020</v>
      </c>
      <c r="C599" s="27">
        <f t="shared" si="29"/>
        <v>9</v>
      </c>
      <c r="D599" s="27">
        <f t="shared" si="30"/>
        <v>39</v>
      </c>
      <c r="F599">
        <v>3600</v>
      </c>
      <c r="G599">
        <v>3600</v>
      </c>
      <c r="K599">
        <v>3600</v>
      </c>
      <c r="M599">
        <v>3750</v>
      </c>
    </row>
    <row r="600" spans="1:13">
      <c r="A600" s="26">
        <v>44098</v>
      </c>
      <c r="B600" s="27">
        <f t="shared" si="28"/>
        <v>2020</v>
      </c>
      <c r="C600" s="27">
        <f t="shared" si="29"/>
        <v>9</v>
      </c>
      <c r="D600" s="27">
        <f t="shared" si="30"/>
        <v>39</v>
      </c>
      <c r="F600">
        <v>3600</v>
      </c>
      <c r="G600">
        <v>3600</v>
      </c>
      <c r="K600">
        <v>3600</v>
      </c>
      <c r="M600">
        <v>3750</v>
      </c>
    </row>
    <row r="601" spans="1:13">
      <c r="A601" s="26">
        <v>44099</v>
      </c>
      <c r="B601" s="27">
        <f t="shared" si="28"/>
        <v>2020</v>
      </c>
      <c r="C601" s="27">
        <f t="shared" si="29"/>
        <v>9</v>
      </c>
      <c r="D601" s="27">
        <f t="shared" si="30"/>
        <v>39</v>
      </c>
      <c r="F601">
        <v>3600</v>
      </c>
      <c r="G601">
        <v>3600</v>
      </c>
      <c r="K601">
        <v>3600</v>
      </c>
      <c r="M601">
        <v>3750</v>
      </c>
    </row>
    <row r="602" spans="1:13">
      <c r="A602" s="26">
        <v>44102</v>
      </c>
      <c r="B602" s="27">
        <f t="shared" si="28"/>
        <v>2020</v>
      </c>
      <c r="C602" s="27">
        <f t="shared" si="29"/>
        <v>9</v>
      </c>
      <c r="D602" s="27">
        <f t="shared" si="30"/>
        <v>40</v>
      </c>
      <c r="F602">
        <v>3600</v>
      </c>
      <c r="G602">
        <v>3550</v>
      </c>
      <c r="K602">
        <v>3600</v>
      </c>
      <c r="M602">
        <v>3750</v>
      </c>
    </row>
    <row r="603" spans="1:13">
      <c r="A603" s="26">
        <v>44103</v>
      </c>
      <c r="B603" s="27">
        <f t="shared" si="28"/>
        <v>2020</v>
      </c>
      <c r="C603" s="27">
        <f t="shared" si="29"/>
        <v>9</v>
      </c>
      <c r="D603" s="27">
        <f t="shared" si="30"/>
        <v>40</v>
      </c>
      <c r="G603">
        <v>3550</v>
      </c>
      <c r="K603">
        <v>3600</v>
      </c>
      <c r="M603">
        <v>3750</v>
      </c>
    </row>
    <row r="604" spans="1:13">
      <c r="A604" s="26">
        <v>44104</v>
      </c>
      <c r="B604" s="27">
        <f t="shared" si="28"/>
        <v>2020</v>
      </c>
      <c r="C604" s="27">
        <f t="shared" si="29"/>
        <v>9</v>
      </c>
      <c r="D604" s="27">
        <f t="shared" si="30"/>
        <v>40</v>
      </c>
      <c r="G604">
        <v>3550</v>
      </c>
      <c r="K604">
        <v>3600</v>
      </c>
      <c r="M604">
        <v>3750</v>
      </c>
    </row>
    <row r="605" spans="1:13">
      <c r="A605" s="26">
        <v>44117</v>
      </c>
      <c r="B605" s="27">
        <f t="shared" si="28"/>
        <v>2020</v>
      </c>
      <c r="C605" s="27">
        <f t="shared" si="29"/>
        <v>10</v>
      </c>
      <c r="D605" s="27">
        <f t="shared" si="30"/>
        <v>42</v>
      </c>
      <c r="G605">
        <v>3550</v>
      </c>
      <c r="K605">
        <v>3600</v>
      </c>
      <c r="M605">
        <v>3600</v>
      </c>
    </row>
    <row r="606" spans="1:13">
      <c r="A606" s="26">
        <v>44118</v>
      </c>
      <c r="B606" s="27">
        <f t="shared" si="28"/>
        <v>2020</v>
      </c>
      <c r="C606" s="27">
        <f t="shared" si="29"/>
        <v>10</v>
      </c>
      <c r="D606" s="27">
        <f t="shared" si="30"/>
        <v>42</v>
      </c>
      <c r="G606">
        <v>3550</v>
      </c>
      <c r="K606">
        <v>3600</v>
      </c>
      <c r="M606">
        <v>3600</v>
      </c>
    </row>
    <row r="607" spans="1:13">
      <c r="A607" s="26">
        <v>44119</v>
      </c>
      <c r="B607" s="27">
        <f t="shared" si="28"/>
        <v>2020</v>
      </c>
      <c r="C607" s="27">
        <f t="shared" si="29"/>
        <v>10</v>
      </c>
      <c r="D607" s="27">
        <f t="shared" si="30"/>
        <v>42</v>
      </c>
      <c r="G607">
        <v>3550</v>
      </c>
      <c r="K607">
        <v>3600</v>
      </c>
      <c r="M607">
        <v>3600</v>
      </c>
    </row>
    <row r="608" spans="1:13">
      <c r="A608" s="26">
        <v>44120</v>
      </c>
      <c r="B608" s="27">
        <f t="shared" si="28"/>
        <v>2020</v>
      </c>
      <c r="C608" s="27">
        <f t="shared" si="29"/>
        <v>10</v>
      </c>
      <c r="D608" s="27">
        <f t="shared" si="30"/>
        <v>42</v>
      </c>
      <c r="G608">
        <v>3550</v>
      </c>
      <c r="K608">
        <v>3600</v>
      </c>
      <c r="M608">
        <v>3600</v>
      </c>
    </row>
    <row r="609" spans="1:13">
      <c r="A609" s="26">
        <v>44123</v>
      </c>
      <c r="B609" s="27">
        <f t="shared" si="28"/>
        <v>2020</v>
      </c>
      <c r="C609" s="27">
        <f t="shared" si="29"/>
        <v>10</v>
      </c>
      <c r="D609" s="27">
        <f t="shared" si="30"/>
        <v>43</v>
      </c>
      <c r="G609">
        <v>3550</v>
      </c>
      <c r="K609">
        <v>3600</v>
      </c>
      <c r="M609">
        <v>3600</v>
      </c>
    </row>
    <row r="610" spans="1:13">
      <c r="A610" s="26">
        <v>44124</v>
      </c>
      <c r="B610" s="27">
        <f t="shared" si="28"/>
        <v>2020</v>
      </c>
      <c r="C610" s="27">
        <f t="shared" si="29"/>
        <v>10</v>
      </c>
      <c r="D610" s="27">
        <f t="shared" si="30"/>
        <v>43</v>
      </c>
      <c r="G610">
        <v>3550</v>
      </c>
      <c r="K610">
        <v>3600</v>
      </c>
      <c r="M610">
        <v>3600</v>
      </c>
    </row>
    <row r="611" spans="1:13">
      <c r="A611" s="26">
        <v>44125</v>
      </c>
      <c r="B611" s="27">
        <f t="shared" si="28"/>
        <v>2020</v>
      </c>
      <c r="C611" s="27">
        <f t="shared" si="29"/>
        <v>10</v>
      </c>
      <c r="D611" s="27">
        <f t="shared" si="30"/>
        <v>43</v>
      </c>
      <c r="G611">
        <v>3550</v>
      </c>
      <c r="K611">
        <v>3600</v>
      </c>
      <c r="M611">
        <v>3600</v>
      </c>
    </row>
    <row r="612" spans="1:13">
      <c r="A612" s="26">
        <v>44126</v>
      </c>
      <c r="B612" s="27">
        <f t="shared" si="28"/>
        <v>2020</v>
      </c>
      <c r="C612" s="27">
        <f t="shared" si="29"/>
        <v>10</v>
      </c>
      <c r="D612" s="27">
        <f t="shared" si="30"/>
        <v>43</v>
      </c>
      <c r="G612">
        <v>3550</v>
      </c>
      <c r="K612">
        <v>3600</v>
      </c>
      <c r="M612">
        <v>3550</v>
      </c>
    </row>
    <row r="613" spans="1:13">
      <c r="A613" s="26">
        <v>44127</v>
      </c>
      <c r="B613" s="27">
        <f t="shared" si="28"/>
        <v>2020</v>
      </c>
      <c r="C613" s="27">
        <f t="shared" si="29"/>
        <v>10</v>
      </c>
      <c r="D613" s="27">
        <f t="shared" si="30"/>
        <v>43</v>
      </c>
      <c r="G613">
        <v>3550</v>
      </c>
      <c r="K613">
        <v>3600</v>
      </c>
      <c r="M613">
        <v>3550</v>
      </c>
    </row>
    <row r="614" spans="1:13">
      <c r="A614" s="26">
        <v>44130</v>
      </c>
      <c r="B614" s="27">
        <f t="shared" si="28"/>
        <v>2020</v>
      </c>
      <c r="C614" s="27">
        <f t="shared" si="29"/>
        <v>10</v>
      </c>
      <c r="D614" s="27">
        <f t="shared" si="30"/>
        <v>44</v>
      </c>
      <c r="G614">
        <v>3550</v>
      </c>
      <c r="K614">
        <v>3600</v>
      </c>
      <c r="M614">
        <v>3550</v>
      </c>
    </row>
    <row r="615" spans="1:13">
      <c r="A615" s="26">
        <v>44131</v>
      </c>
      <c r="B615" s="27">
        <f t="shared" si="28"/>
        <v>2020</v>
      </c>
      <c r="C615" s="27">
        <f t="shared" si="29"/>
        <v>10</v>
      </c>
      <c r="D615" s="27">
        <f t="shared" si="30"/>
        <v>44</v>
      </c>
      <c r="G615">
        <v>3550</v>
      </c>
      <c r="K615">
        <v>3600</v>
      </c>
      <c r="M615">
        <v>3550</v>
      </c>
    </row>
    <row r="616" spans="1:13">
      <c r="A616" s="26">
        <v>44132</v>
      </c>
      <c r="B616" s="27">
        <f t="shared" si="28"/>
        <v>2020</v>
      </c>
      <c r="C616" s="27">
        <f t="shared" si="29"/>
        <v>10</v>
      </c>
      <c r="D616" s="27">
        <f t="shared" si="30"/>
        <v>44</v>
      </c>
      <c r="G616">
        <v>3550</v>
      </c>
      <c r="K616">
        <v>3600</v>
      </c>
      <c r="M616">
        <v>3550</v>
      </c>
    </row>
    <row r="617" spans="1:13">
      <c r="A617" s="26">
        <v>44133</v>
      </c>
      <c r="B617" s="27">
        <f t="shared" si="28"/>
        <v>2020</v>
      </c>
      <c r="C617" s="27">
        <f t="shared" si="29"/>
        <v>10</v>
      </c>
      <c r="D617" s="27">
        <f t="shared" si="30"/>
        <v>44</v>
      </c>
      <c r="G617">
        <v>3550</v>
      </c>
      <c r="K617">
        <v>3600</v>
      </c>
      <c r="M617">
        <v>3550</v>
      </c>
    </row>
    <row r="618" spans="1:13">
      <c r="A618" s="26">
        <v>44134</v>
      </c>
      <c r="B618" s="27">
        <f t="shared" si="28"/>
        <v>2020</v>
      </c>
      <c r="C618" s="27">
        <f t="shared" si="29"/>
        <v>10</v>
      </c>
      <c r="D618" s="27">
        <f t="shared" si="30"/>
        <v>44</v>
      </c>
      <c r="G618">
        <v>3550</v>
      </c>
      <c r="K618">
        <v>3600</v>
      </c>
      <c r="M618">
        <v>3550</v>
      </c>
    </row>
    <row r="619" spans="1:13">
      <c r="A619" s="26">
        <v>44137</v>
      </c>
      <c r="B619" s="27">
        <f t="shared" si="28"/>
        <v>2020</v>
      </c>
      <c r="C619" s="27">
        <f t="shared" si="29"/>
        <v>11</v>
      </c>
      <c r="D619" s="27">
        <f t="shared" si="30"/>
        <v>45</v>
      </c>
      <c r="G619">
        <v>3550</v>
      </c>
      <c r="K619">
        <v>3600</v>
      </c>
      <c r="M619">
        <v>3550</v>
      </c>
    </row>
    <row r="620" spans="1:13">
      <c r="A620" s="26">
        <v>44138</v>
      </c>
      <c r="B620" s="27">
        <f t="shared" si="28"/>
        <v>2020</v>
      </c>
      <c r="C620" s="27">
        <f t="shared" si="29"/>
        <v>11</v>
      </c>
      <c r="D620" s="27">
        <f t="shared" si="30"/>
        <v>45</v>
      </c>
      <c r="G620">
        <v>3550</v>
      </c>
      <c r="K620">
        <v>3600</v>
      </c>
      <c r="M620">
        <v>3550</v>
      </c>
    </row>
    <row r="621" spans="1:13">
      <c r="A621" s="26">
        <v>44139</v>
      </c>
      <c r="B621" s="27">
        <f t="shared" si="28"/>
        <v>2020</v>
      </c>
      <c r="C621" s="27">
        <f t="shared" si="29"/>
        <v>11</v>
      </c>
      <c r="D621" s="27">
        <f t="shared" si="30"/>
        <v>45</v>
      </c>
      <c r="G621">
        <v>3550</v>
      </c>
      <c r="K621">
        <v>3600</v>
      </c>
      <c r="M621">
        <v>3550</v>
      </c>
    </row>
    <row r="622" spans="1:13">
      <c r="A622" s="26">
        <v>44140</v>
      </c>
      <c r="B622" s="27">
        <f t="shared" si="28"/>
        <v>2020</v>
      </c>
      <c r="C622" s="27">
        <f t="shared" si="29"/>
        <v>11</v>
      </c>
      <c r="D622" s="27">
        <f t="shared" si="30"/>
        <v>45</v>
      </c>
      <c r="G622">
        <v>3550</v>
      </c>
      <c r="K622">
        <v>3600</v>
      </c>
      <c r="M622">
        <v>3550</v>
      </c>
    </row>
    <row r="623" spans="1:13">
      <c r="A623" s="26">
        <v>44141</v>
      </c>
      <c r="B623" s="27">
        <f t="shared" si="28"/>
        <v>2020</v>
      </c>
      <c r="C623" s="27">
        <f t="shared" si="29"/>
        <v>11</v>
      </c>
      <c r="D623" s="27">
        <f t="shared" si="30"/>
        <v>45</v>
      </c>
      <c r="G623">
        <v>3550</v>
      </c>
      <c r="K623">
        <v>3600</v>
      </c>
      <c r="M623">
        <v>3550</v>
      </c>
    </row>
    <row r="624" spans="1:13">
      <c r="A624" s="26">
        <v>44144</v>
      </c>
      <c r="B624" s="27">
        <f t="shared" si="28"/>
        <v>2020</v>
      </c>
      <c r="C624" s="27">
        <f t="shared" si="29"/>
        <v>11</v>
      </c>
      <c r="D624" s="27">
        <f t="shared" si="30"/>
        <v>46</v>
      </c>
      <c r="G624">
        <v>3550</v>
      </c>
      <c r="K624">
        <v>3600</v>
      </c>
      <c r="M624">
        <v>3550</v>
      </c>
    </row>
    <row r="625" spans="1:13">
      <c r="A625" s="26">
        <v>44146</v>
      </c>
      <c r="B625" s="27">
        <f t="shared" si="28"/>
        <v>2020</v>
      </c>
      <c r="C625" s="27">
        <f t="shared" si="29"/>
        <v>11</v>
      </c>
      <c r="D625" s="27">
        <f t="shared" si="30"/>
        <v>46</v>
      </c>
      <c r="G625">
        <v>3550</v>
      </c>
      <c r="K625">
        <v>3600</v>
      </c>
      <c r="M625">
        <v>3550</v>
      </c>
    </row>
    <row r="626" spans="1:13">
      <c r="A626" s="26">
        <v>44147</v>
      </c>
      <c r="B626" s="27">
        <f t="shared" si="28"/>
        <v>2020</v>
      </c>
      <c r="C626" s="27">
        <f t="shared" si="29"/>
        <v>11</v>
      </c>
      <c r="D626" s="27">
        <f t="shared" si="30"/>
        <v>46</v>
      </c>
      <c r="G626">
        <v>3550</v>
      </c>
      <c r="K626">
        <v>3450</v>
      </c>
      <c r="M626">
        <v>3550</v>
      </c>
    </row>
    <row r="627" spans="1:13">
      <c r="A627" s="26">
        <v>44148</v>
      </c>
      <c r="B627" s="27">
        <f t="shared" si="28"/>
        <v>2020</v>
      </c>
      <c r="C627" s="27">
        <f t="shared" si="29"/>
        <v>11</v>
      </c>
      <c r="D627" s="27">
        <f t="shared" si="30"/>
        <v>46</v>
      </c>
      <c r="G627">
        <v>3550</v>
      </c>
      <c r="K627">
        <v>3450</v>
      </c>
      <c r="M627">
        <v>3550</v>
      </c>
    </row>
    <row r="628" spans="1:13">
      <c r="A628" s="26">
        <v>44151</v>
      </c>
      <c r="B628" s="27">
        <f t="shared" si="28"/>
        <v>2020</v>
      </c>
      <c r="C628" s="27">
        <f t="shared" si="29"/>
        <v>11</v>
      </c>
      <c r="D628" s="27">
        <f t="shared" si="30"/>
        <v>47</v>
      </c>
      <c r="G628">
        <v>3550</v>
      </c>
      <c r="K628">
        <v>3450</v>
      </c>
      <c r="M628">
        <v>3550</v>
      </c>
    </row>
    <row r="629" spans="1:13">
      <c r="A629" s="26">
        <v>44152</v>
      </c>
      <c r="B629" s="27">
        <f t="shared" si="28"/>
        <v>2020</v>
      </c>
      <c r="C629" s="27">
        <f t="shared" si="29"/>
        <v>11</v>
      </c>
      <c r="D629" s="27">
        <f t="shared" si="30"/>
        <v>47</v>
      </c>
      <c r="G629">
        <v>3600</v>
      </c>
      <c r="K629">
        <v>3450</v>
      </c>
      <c r="M629">
        <v>3550</v>
      </c>
    </row>
    <row r="630" spans="1:13">
      <c r="A630" s="26">
        <v>44153</v>
      </c>
      <c r="B630" s="27">
        <f t="shared" si="28"/>
        <v>2020</v>
      </c>
      <c r="C630" s="27">
        <f t="shared" si="29"/>
        <v>11</v>
      </c>
      <c r="D630" s="27">
        <f t="shared" si="30"/>
        <v>47</v>
      </c>
      <c r="G630">
        <v>3600</v>
      </c>
      <c r="K630">
        <v>3450</v>
      </c>
      <c r="M630">
        <v>3550</v>
      </c>
    </row>
    <row r="631" spans="1:13">
      <c r="A631" s="26">
        <v>44154</v>
      </c>
      <c r="B631" s="27">
        <f t="shared" si="28"/>
        <v>2020</v>
      </c>
      <c r="C631" s="27">
        <f t="shared" si="29"/>
        <v>11</v>
      </c>
      <c r="D631" s="27">
        <f t="shared" si="30"/>
        <v>47</v>
      </c>
      <c r="G631">
        <v>3600</v>
      </c>
      <c r="K631">
        <v>3450</v>
      </c>
      <c r="M631">
        <v>3550</v>
      </c>
    </row>
    <row r="632" spans="1:13">
      <c r="A632" s="26">
        <v>44155</v>
      </c>
      <c r="B632" s="27">
        <f t="shared" si="28"/>
        <v>2020</v>
      </c>
      <c r="C632" s="27">
        <f t="shared" si="29"/>
        <v>11</v>
      </c>
      <c r="D632" s="27">
        <f t="shared" si="30"/>
        <v>47</v>
      </c>
      <c r="G632">
        <v>3600</v>
      </c>
      <c r="K632">
        <v>3450</v>
      </c>
      <c r="M632">
        <v>3550</v>
      </c>
    </row>
    <row r="633" spans="1:13">
      <c r="A633" s="26">
        <v>44158</v>
      </c>
      <c r="B633" s="27">
        <f t="shared" si="28"/>
        <v>2020</v>
      </c>
      <c r="C633" s="27">
        <f t="shared" si="29"/>
        <v>11</v>
      </c>
      <c r="D633" s="27">
        <f t="shared" si="30"/>
        <v>48</v>
      </c>
      <c r="G633">
        <v>3600</v>
      </c>
      <c r="K633">
        <v>3450</v>
      </c>
      <c r="M633">
        <v>3550</v>
      </c>
    </row>
    <row r="634" spans="1:13">
      <c r="A634" s="26">
        <v>44160</v>
      </c>
      <c r="B634" s="27">
        <f t="shared" si="28"/>
        <v>2020</v>
      </c>
      <c r="C634" s="27">
        <f t="shared" si="29"/>
        <v>11</v>
      </c>
      <c r="D634" s="27">
        <f t="shared" si="30"/>
        <v>48</v>
      </c>
      <c r="G634">
        <v>3600</v>
      </c>
      <c r="K634">
        <v>3450</v>
      </c>
      <c r="M634">
        <v>3550</v>
      </c>
    </row>
    <row r="635" spans="1:13">
      <c r="A635" s="26">
        <v>44161</v>
      </c>
      <c r="B635" s="27">
        <f t="shared" si="28"/>
        <v>2020</v>
      </c>
      <c r="C635" s="27">
        <f t="shared" si="29"/>
        <v>11</v>
      </c>
      <c r="D635" s="27">
        <f t="shared" si="30"/>
        <v>48</v>
      </c>
      <c r="G635">
        <v>3600</v>
      </c>
      <c r="K635">
        <v>3450</v>
      </c>
      <c r="M635">
        <v>3550</v>
      </c>
    </row>
    <row r="636" spans="1:13">
      <c r="A636" s="26">
        <v>44162</v>
      </c>
      <c r="B636" s="27">
        <f t="shared" si="28"/>
        <v>2020</v>
      </c>
      <c r="C636" s="27">
        <f t="shared" si="29"/>
        <v>11</v>
      </c>
      <c r="D636" s="27">
        <f t="shared" si="30"/>
        <v>48</v>
      </c>
      <c r="G636">
        <v>3600</v>
      </c>
      <c r="K636">
        <v>3450</v>
      </c>
      <c r="M636">
        <v>3550</v>
      </c>
    </row>
    <row r="637" spans="1:13">
      <c r="A637" s="26">
        <v>44165</v>
      </c>
      <c r="B637" s="27">
        <f t="shared" si="28"/>
        <v>2020</v>
      </c>
      <c r="C637" s="27">
        <f t="shared" si="29"/>
        <v>11</v>
      </c>
      <c r="D637" s="27">
        <f t="shared" si="30"/>
        <v>49</v>
      </c>
      <c r="G637">
        <v>3750</v>
      </c>
      <c r="K637">
        <v>3450</v>
      </c>
      <c r="M637">
        <v>3750</v>
      </c>
    </row>
    <row r="638" spans="1:13">
      <c r="A638" s="26">
        <v>44167</v>
      </c>
      <c r="B638" s="27">
        <f t="shared" si="28"/>
        <v>2020</v>
      </c>
      <c r="C638" s="27">
        <f t="shared" si="29"/>
        <v>12</v>
      </c>
      <c r="D638" s="27">
        <f t="shared" si="30"/>
        <v>49</v>
      </c>
      <c r="G638">
        <v>3680</v>
      </c>
      <c r="M638">
        <v>3750</v>
      </c>
    </row>
    <row r="639" spans="1:13">
      <c r="A639" s="26">
        <v>44168</v>
      </c>
      <c r="B639" s="27">
        <f t="shared" si="28"/>
        <v>2020</v>
      </c>
      <c r="C639" s="27">
        <f t="shared" si="29"/>
        <v>12</v>
      </c>
      <c r="D639" s="27">
        <f t="shared" si="30"/>
        <v>49</v>
      </c>
      <c r="G639">
        <v>3750</v>
      </c>
      <c r="M639">
        <v>3750</v>
      </c>
    </row>
    <row r="640" spans="1:13">
      <c r="A640" s="26">
        <v>44169</v>
      </c>
      <c r="B640" s="27">
        <f t="shared" si="28"/>
        <v>2020</v>
      </c>
      <c r="C640" s="27">
        <f t="shared" si="29"/>
        <v>12</v>
      </c>
      <c r="D640" s="27">
        <f t="shared" si="30"/>
        <v>49</v>
      </c>
      <c r="G640">
        <v>3750</v>
      </c>
      <c r="M640">
        <v>3750</v>
      </c>
    </row>
    <row r="641" spans="1:13">
      <c r="A641" s="26">
        <v>44172</v>
      </c>
      <c r="B641" s="27">
        <f t="shared" si="28"/>
        <v>2020</v>
      </c>
      <c r="C641" s="27">
        <f t="shared" si="29"/>
        <v>12</v>
      </c>
      <c r="D641" s="27">
        <f t="shared" si="30"/>
        <v>50</v>
      </c>
      <c r="G641">
        <v>3750</v>
      </c>
      <c r="M641">
        <v>3750</v>
      </c>
    </row>
    <row r="642" spans="1:13">
      <c r="A642" s="26">
        <v>44173</v>
      </c>
      <c r="B642" s="27">
        <f t="shared" ref="B642:B705" si="31">YEAR(A642)</f>
        <v>2020</v>
      </c>
      <c r="C642" s="27">
        <f t="shared" ref="C642:C705" si="32">MONTH(A642)</f>
        <v>12</v>
      </c>
      <c r="D642" s="27">
        <f t="shared" ref="D642:D705" si="33">WEEKNUM(A642)</f>
        <v>50</v>
      </c>
      <c r="G642">
        <v>3750</v>
      </c>
      <c r="M642">
        <v>3750</v>
      </c>
    </row>
    <row r="643" spans="1:13">
      <c r="A643" s="26">
        <v>44174</v>
      </c>
      <c r="B643" s="27">
        <f t="shared" si="31"/>
        <v>2020</v>
      </c>
      <c r="C643" s="27">
        <f t="shared" si="32"/>
        <v>12</v>
      </c>
      <c r="D643" s="27">
        <f t="shared" si="33"/>
        <v>50</v>
      </c>
      <c r="G643">
        <v>3750</v>
      </c>
      <c r="M643">
        <v>3750</v>
      </c>
    </row>
    <row r="644" spans="1:13">
      <c r="A644" s="26">
        <v>44175</v>
      </c>
      <c r="B644" s="27">
        <f t="shared" si="31"/>
        <v>2020</v>
      </c>
      <c r="C644" s="27">
        <f t="shared" si="32"/>
        <v>12</v>
      </c>
      <c r="D644" s="27">
        <f t="shared" si="33"/>
        <v>50</v>
      </c>
      <c r="G644">
        <v>3750</v>
      </c>
      <c r="M644">
        <v>3750</v>
      </c>
    </row>
    <row r="645" spans="1:13">
      <c r="A645" s="26">
        <v>44176</v>
      </c>
      <c r="B645" s="27">
        <f t="shared" si="31"/>
        <v>2020</v>
      </c>
      <c r="C645" s="27">
        <f t="shared" si="32"/>
        <v>12</v>
      </c>
      <c r="D645" s="27">
        <f t="shared" si="33"/>
        <v>50</v>
      </c>
      <c r="G645">
        <v>3750</v>
      </c>
      <c r="M645">
        <v>3750</v>
      </c>
    </row>
    <row r="646" spans="1:13">
      <c r="A646" s="26">
        <v>44179</v>
      </c>
      <c r="B646" s="27">
        <f t="shared" si="31"/>
        <v>2020</v>
      </c>
      <c r="C646" s="27">
        <f t="shared" si="32"/>
        <v>12</v>
      </c>
      <c r="D646" s="27">
        <f t="shared" si="33"/>
        <v>51</v>
      </c>
      <c r="G646">
        <v>3750</v>
      </c>
      <c r="M646">
        <v>3750</v>
      </c>
    </row>
    <row r="647" spans="1:13">
      <c r="A647" s="26">
        <v>44180</v>
      </c>
      <c r="B647" s="27">
        <f t="shared" si="31"/>
        <v>2020</v>
      </c>
      <c r="C647" s="27">
        <f t="shared" si="32"/>
        <v>12</v>
      </c>
      <c r="D647" s="27">
        <f t="shared" si="33"/>
        <v>51</v>
      </c>
      <c r="G647">
        <v>3850</v>
      </c>
      <c r="M647">
        <v>3800</v>
      </c>
    </row>
    <row r="648" spans="1:13">
      <c r="A648" s="26">
        <v>44181</v>
      </c>
      <c r="B648" s="27">
        <f t="shared" si="31"/>
        <v>2020</v>
      </c>
      <c r="C648" s="27">
        <f t="shared" si="32"/>
        <v>12</v>
      </c>
      <c r="D648" s="27">
        <f t="shared" si="33"/>
        <v>51</v>
      </c>
      <c r="G648">
        <v>3850</v>
      </c>
      <c r="M648">
        <v>3800</v>
      </c>
    </row>
    <row r="649" spans="1:13">
      <c r="A649" s="26">
        <v>44182</v>
      </c>
      <c r="B649" s="27">
        <f t="shared" si="31"/>
        <v>2020</v>
      </c>
      <c r="C649" s="27">
        <f t="shared" si="32"/>
        <v>12</v>
      </c>
      <c r="D649" s="27">
        <f t="shared" si="33"/>
        <v>51</v>
      </c>
      <c r="G649">
        <v>3850</v>
      </c>
      <c r="M649">
        <v>3800</v>
      </c>
    </row>
    <row r="650" spans="1:13">
      <c r="A650" s="26">
        <v>44183</v>
      </c>
      <c r="B650" s="27">
        <f t="shared" si="31"/>
        <v>2020</v>
      </c>
      <c r="C650" s="27">
        <f t="shared" si="32"/>
        <v>12</v>
      </c>
      <c r="D650" s="27">
        <f t="shared" si="33"/>
        <v>51</v>
      </c>
      <c r="G650">
        <v>3850</v>
      </c>
      <c r="M650">
        <v>3800</v>
      </c>
    </row>
    <row r="651" spans="1:13">
      <c r="A651" s="26">
        <v>44186</v>
      </c>
      <c r="B651" s="27">
        <f t="shared" si="31"/>
        <v>2020</v>
      </c>
      <c r="C651" s="27">
        <f t="shared" si="32"/>
        <v>12</v>
      </c>
      <c r="D651" s="27">
        <f t="shared" si="33"/>
        <v>52</v>
      </c>
      <c r="G651">
        <v>4000</v>
      </c>
      <c r="M651">
        <v>3950</v>
      </c>
    </row>
    <row r="652" spans="1:13">
      <c r="A652" s="26">
        <v>44187</v>
      </c>
      <c r="B652" s="27">
        <f t="shared" si="31"/>
        <v>2020</v>
      </c>
      <c r="C652" s="27">
        <f t="shared" si="32"/>
        <v>12</v>
      </c>
      <c r="D652" s="27">
        <f t="shared" si="33"/>
        <v>52</v>
      </c>
      <c r="G652">
        <v>4000</v>
      </c>
      <c r="M652">
        <v>3950</v>
      </c>
    </row>
    <row r="653" spans="1:13">
      <c r="A653" s="26">
        <v>44188</v>
      </c>
      <c r="B653" s="27">
        <f t="shared" si="31"/>
        <v>2020</v>
      </c>
      <c r="C653" s="27">
        <f t="shared" si="32"/>
        <v>12</v>
      </c>
      <c r="D653" s="27">
        <f t="shared" si="33"/>
        <v>52</v>
      </c>
      <c r="G653">
        <v>4000</v>
      </c>
      <c r="M653">
        <v>3950</v>
      </c>
    </row>
    <row r="654" spans="1:13">
      <c r="A654" s="26">
        <v>44189</v>
      </c>
      <c r="B654" s="27">
        <f t="shared" si="31"/>
        <v>2020</v>
      </c>
      <c r="C654" s="27">
        <f t="shared" si="32"/>
        <v>12</v>
      </c>
      <c r="D654" s="27">
        <f t="shared" si="33"/>
        <v>52</v>
      </c>
      <c r="G654">
        <v>4000</v>
      </c>
      <c r="M654">
        <v>3950</v>
      </c>
    </row>
    <row r="655" spans="1:13">
      <c r="A655" s="26">
        <v>44190</v>
      </c>
      <c r="B655" s="27">
        <f t="shared" si="31"/>
        <v>2020</v>
      </c>
      <c r="C655" s="27">
        <f t="shared" si="32"/>
        <v>12</v>
      </c>
      <c r="D655" s="27">
        <f t="shared" si="33"/>
        <v>52</v>
      </c>
      <c r="G655">
        <v>4050</v>
      </c>
      <c r="M655">
        <v>3950</v>
      </c>
    </row>
    <row r="656" spans="1:13">
      <c r="A656" s="26">
        <v>44194</v>
      </c>
      <c r="B656" s="27">
        <f t="shared" si="31"/>
        <v>2020</v>
      </c>
      <c r="C656" s="27">
        <f t="shared" si="32"/>
        <v>12</v>
      </c>
      <c r="D656" s="27">
        <f t="shared" si="33"/>
        <v>53</v>
      </c>
      <c r="G656">
        <v>4050</v>
      </c>
      <c r="M656">
        <v>3950</v>
      </c>
    </row>
    <row r="657" spans="1:13">
      <c r="A657" s="26">
        <v>44195</v>
      </c>
      <c r="B657" s="27">
        <f t="shared" si="31"/>
        <v>2020</v>
      </c>
      <c r="C657" s="27">
        <f t="shared" si="32"/>
        <v>12</v>
      </c>
      <c r="D657" s="27">
        <f t="shared" si="33"/>
        <v>53</v>
      </c>
      <c r="G657">
        <v>4050</v>
      </c>
      <c r="M657">
        <v>3950</v>
      </c>
    </row>
    <row r="658" spans="1:13">
      <c r="A658" s="26">
        <v>44196</v>
      </c>
      <c r="B658" s="27">
        <f t="shared" si="31"/>
        <v>2020</v>
      </c>
      <c r="C658" s="27">
        <f t="shared" si="32"/>
        <v>12</v>
      </c>
      <c r="D658" s="27">
        <f t="shared" si="33"/>
        <v>53</v>
      </c>
      <c r="G658">
        <v>4050</v>
      </c>
      <c r="M658">
        <v>3950</v>
      </c>
    </row>
    <row r="659" spans="1:13">
      <c r="A659" s="26">
        <v>44198</v>
      </c>
      <c r="B659" s="27">
        <f t="shared" si="31"/>
        <v>2021</v>
      </c>
      <c r="C659" s="27">
        <f t="shared" si="32"/>
        <v>1</v>
      </c>
      <c r="D659" s="27">
        <f t="shared" si="33"/>
        <v>1</v>
      </c>
      <c r="G659">
        <v>4050</v>
      </c>
      <c r="M659">
        <v>4100</v>
      </c>
    </row>
    <row r="660" spans="1:13">
      <c r="A660" s="26">
        <v>44199</v>
      </c>
      <c r="B660" s="27">
        <f t="shared" si="31"/>
        <v>2021</v>
      </c>
      <c r="C660" s="27">
        <f t="shared" si="32"/>
        <v>1</v>
      </c>
      <c r="D660" s="27">
        <f t="shared" si="33"/>
        <v>2</v>
      </c>
      <c r="G660">
        <v>4050</v>
      </c>
      <c r="M660">
        <v>4100</v>
      </c>
    </row>
    <row r="661" spans="1:13">
      <c r="A661" s="26">
        <v>44200</v>
      </c>
      <c r="B661" s="27">
        <f t="shared" si="31"/>
        <v>2021</v>
      </c>
      <c r="C661" s="27">
        <f t="shared" si="32"/>
        <v>1</v>
      </c>
      <c r="D661" s="27">
        <f t="shared" si="33"/>
        <v>2</v>
      </c>
      <c r="G661">
        <v>4000</v>
      </c>
      <c r="M661">
        <v>4050</v>
      </c>
    </row>
    <row r="662" spans="1:13">
      <c r="A662" s="26">
        <v>44201</v>
      </c>
      <c r="B662" s="27">
        <f t="shared" si="31"/>
        <v>2021</v>
      </c>
      <c r="C662" s="27">
        <f t="shared" si="32"/>
        <v>1</v>
      </c>
      <c r="D662" s="27">
        <f t="shared" si="33"/>
        <v>2</v>
      </c>
      <c r="G662">
        <v>4000</v>
      </c>
      <c r="M662">
        <v>4050</v>
      </c>
    </row>
    <row r="663" spans="1:13">
      <c r="A663" s="26">
        <v>44202</v>
      </c>
      <c r="B663" s="27">
        <f t="shared" si="31"/>
        <v>2021</v>
      </c>
      <c r="C663" s="27">
        <f t="shared" si="32"/>
        <v>1</v>
      </c>
      <c r="D663" s="27">
        <f t="shared" si="33"/>
        <v>2</v>
      </c>
      <c r="G663">
        <v>4000</v>
      </c>
      <c r="M663">
        <v>4050</v>
      </c>
    </row>
    <row r="664" spans="1:13">
      <c r="A664" s="26">
        <v>44203</v>
      </c>
      <c r="B664" s="27">
        <f t="shared" si="31"/>
        <v>2021</v>
      </c>
      <c r="C664" s="27">
        <f t="shared" si="32"/>
        <v>1</v>
      </c>
      <c r="D664" s="27">
        <f t="shared" si="33"/>
        <v>2</v>
      </c>
      <c r="G664">
        <v>4000</v>
      </c>
      <c r="M664">
        <v>4050</v>
      </c>
    </row>
    <row r="665" spans="1:13">
      <c r="A665" s="26">
        <v>44204</v>
      </c>
      <c r="B665" s="27">
        <f t="shared" si="31"/>
        <v>2021</v>
      </c>
      <c r="C665" s="27">
        <f t="shared" si="32"/>
        <v>1</v>
      </c>
      <c r="D665" s="27">
        <f t="shared" si="33"/>
        <v>2</v>
      </c>
      <c r="G665">
        <v>4000</v>
      </c>
      <c r="M665">
        <v>4050</v>
      </c>
    </row>
    <row r="666" spans="1:13">
      <c r="A666" s="26">
        <v>44207</v>
      </c>
      <c r="B666" s="27">
        <f t="shared" si="31"/>
        <v>2021</v>
      </c>
      <c r="C666" s="27">
        <f t="shared" si="32"/>
        <v>1</v>
      </c>
      <c r="D666" s="27">
        <f t="shared" si="33"/>
        <v>3</v>
      </c>
      <c r="G666">
        <v>4000</v>
      </c>
      <c r="M666">
        <v>4050</v>
      </c>
    </row>
    <row r="667" spans="1:13">
      <c r="A667" s="26">
        <v>44208</v>
      </c>
      <c r="B667" s="27">
        <f t="shared" si="31"/>
        <v>2021</v>
      </c>
      <c r="C667" s="27">
        <f t="shared" si="32"/>
        <v>1</v>
      </c>
      <c r="D667" s="27">
        <f t="shared" si="33"/>
        <v>3</v>
      </c>
      <c r="G667">
        <v>4000</v>
      </c>
      <c r="M667">
        <v>4050</v>
      </c>
    </row>
    <row r="668" spans="1:13">
      <c r="A668" s="26">
        <v>44209</v>
      </c>
      <c r="B668" s="27">
        <f t="shared" si="31"/>
        <v>2021</v>
      </c>
      <c r="C668" s="27">
        <f t="shared" si="32"/>
        <v>1</v>
      </c>
      <c r="D668" s="27">
        <f t="shared" si="33"/>
        <v>3</v>
      </c>
      <c r="G668">
        <v>4000</v>
      </c>
      <c r="M668">
        <v>4080</v>
      </c>
    </row>
    <row r="669" spans="1:13">
      <c r="A669" s="26">
        <v>44210</v>
      </c>
      <c r="B669" s="27">
        <f t="shared" si="31"/>
        <v>2021</v>
      </c>
      <c r="C669" s="27">
        <f t="shared" si="32"/>
        <v>1</v>
      </c>
      <c r="D669" s="27">
        <f t="shared" si="33"/>
        <v>3</v>
      </c>
      <c r="G669">
        <v>4000</v>
      </c>
      <c r="M669">
        <v>4080</v>
      </c>
    </row>
    <row r="670" spans="1:13">
      <c r="A670" s="26">
        <v>44211</v>
      </c>
      <c r="B670" s="27">
        <f t="shared" si="31"/>
        <v>2021</v>
      </c>
      <c r="C670" s="27">
        <f t="shared" si="32"/>
        <v>1</v>
      </c>
      <c r="D670" s="27">
        <f t="shared" si="33"/>
        <v>3</v>
      </c>
      <c r="G670">
        <v>4000</v>
      </c>
      <c r="M670">
        <v>4080</v>
      </c>
    </row>
    <row r="671" spans="1:13">
      <c r="A671" s="26">
        <v>44214</v>
      </c>
      <c r="B671" s="27">
        <f t="shared" si="31"/>
        <v>2021</v>
      </c>
      <c r="C671" s="27">
        <f t="shared" si="32"/>
        <v>1</v>
      </c>
      <c r="D671" s="27">
        <f t="shared" si="33"/>
        <v>4</v>
      </c>
      <c r="G671">
        <v>4000</v>
      </c>
      <c r="M671">
        <v>4080</v>
      </c>
    </row>
    <row r="672" spans="1:13">
      <c r="A672" s="26">
        <v>44215</v>
      </c>
      <c r="B672" s="27">
        <f t="shared" si="31"/>
        <v>2021</v>
      </c>
      <c r="C672" s="27">
        <f t="shared" si="32"/>
        <v>1</v>
      </c>
      <c r="D672" s="27">
        <f t="shared" si="33"/>
        <v>4</v>
      </c>
      <c r="G672">
        <v>4000</v>
      </c>
      <c r="M672">
        <v>4080</v>
      </c>
    </row>
    <row r="673" spans="1:13">
      <c r="A673" s="26">
        <v>44216</v>
      </c>
      <c r="B673" s="27">
        <f t="shared" si="31"/>
        <v>2021</v>
      </c>
      <c r="C673" s="27">
        <f t="shared" si="32"/>
        <v>1</v>
      </c>
      <c r="D673" s="27">
        <f t="shared" si="33"/>
        <v>4</v>
      </c>
      <c r="G673">
        <v>4000</v>
      </c>
      <c r="M673">
        <v>4080</v>
      </c>
    </row>
    <row r="674" spans="1:13">
      <c r="A674" s="26">
        <v>44217</v>
      </c>
      <c r="B674" s="27">
        <f t="shared" si="31"/>
        <v>2021</v>
      </c>
      <c r="C674" s="27">
        <f t="shared" si="32"/>
        <v>1</v>
      </c>
      <c r="D674" s="27">
        <f t="shared" si="33"/>
        <v>4</v>
      </c>
      <c r="G674">
        <v>4000</v>
      </c>
      <c r="M674">
        <v>4080</v>
      </c>
    </row>
    <row r="675" spans="1:13">
      <c r="A675" s="26">
        <v>44218</v>
      </c>
      <c r="B675" s="27">
        <f t="shared" si="31"/>
        <v>2021</v>
      </c>
      <c r="C675" s="27">
        <f t="shared" si="32"/>
        <v>1</v>
      </c>
      <c r="D675" s="27">
        <f t="shared" si="33"/>
        <v>4</v>
      </c>
      <c r="G675">
        <v>4000</v>
      </c>
      <c r="M675">
        <v>4080</v>
      </c>
    </row>
    <row r="676" spans="1:13">
      <c r="A676" s="26">
        <v>44221</v>
      </c>
      <c r="B676" s="27">
        <f t="shared" si="31"/>
        <v>2021</v>
      </c>
      <c r="C676" s="27">
        <f t="shared" si="32"/>
        <v>1</v>
      </c>
      <c r="D676" s="27">
        <f t="shared" si="33"/>
        <v>5</v>
      </c>
      <c r="G676">
        <v>4000</v>
      </c>
      <c r="M676">
        <v>4080</v>
      </c>
    </row>
    <row r="677" spans="1:13">
      <c r="A677" s="26">
        <v>44222</v>
      </c>
      <c r="B677" s="27">
        <f t="shared" si="31"/>
        <v>2021</v>
      </c>
      <c r="C677" s="27">
        <f t="shared" si="32"/>
        <v>1</v>
      </c>
      <c r="D677" s="27">
        <f t="shared" si="33"/>
        <v>5</v>
      </c>
      <c r="G677">
        <v>4000</v>
      </c>
      <c r="M677">
        <v>4080</v>
      </c>
    </row>
    <row r="678" spans="1:13">
      <c r="A678" s="26">
        <v>44223</v>
      </c>
      <c r="B678" s="27">
        <f t="shared" si="31"/>
        <v>2021</v>
      </c>
      <c r="C678" s="27">
        <f t="shared" si="32"/>
        <v>1</v>
      </c>
      <c r="D678" s="27">
        <f t="shared" si="33"/>
        <v>5</v>
      </c>
      <c r="G678">
        <v>4000</v>
      </c>
      <c r="M678">
        <v>4080</v>
      </c>
    </row>
    <row r="679" spans="1:13">
      <c r="A679" s="26">
        <v>44224</v>
      </c>
      <c r="B679" s="27">
        <f t="shared" si="31"/>
        <v>2021</v>
      </c>
      <c r="C679" s="27">
        <f t="shared" si="32"/>
        <v>1</v>
      </c>
      <c r="D679" s="27">
        <f t="shared" si="33"/>
        <v>5</v>
      </c>
      <c r="G679">
        <v>4000</v>
      </c>
      <c r="M679">
        <v>4080</v>
      </c>
    </row>
    <row r="680" spans="1:13">
      <c r="A680" s="26">
        <v>44225</v>
      </c>
      <c r="B680" s="27">
        <f t="shared" si="31"/>
        <v>2021</v>
      </c>
      <c r="C680" s="27">
        <f t="shared" si="32"/>
        <v>1</v>
      </c>
      <c r="D680" s="27">
        <f t="shared" si="33"/>
        <v>5</v>
      </c>
      <c r="G680">
        <v>4000</v>
      </c>
      <c r="M680">
        <v>4080</v>
      </c>
    </row>
    <row r="681" spans="1:13">
      <c r="A681" s="26">
        <v>44228</v>
      </c>
      <c r="B681" s="27">
        <f t="shared" si="31"/>
        <v>2021</v>
      </c>
      <c r="C681" s="27">
        <f t="shared" si="32"/>
        <v>2</v>
      </c>
      <c r="D681" s="27">
        <f t="shared" si="33"/>
        <v>6</v>
      </c>
      <c r="G681">
        <v>4050</v>
      </c>
      <c r="M681">
        <v>4100</v>
      </c>
    </row>
    <row r="682" spans="1:13">
      <c r="A682" s="26">
        <v>44231</v>
      </c>
      <c r="B682" s="27">
        <f t="shared" si="31"/>
        <v>2021</v>
      </c>
      <c r="C682" s="27">
        <f t="shared" si="32"/>
        <v>2</v>
      </c>
      <c r="D682" s="27">
        <f t="shared" si="33"/>
        <v>6</v>
      </c>
      <c r="G682">
        <v>4050</v>
      </c>
      <c r="M682">
        <v>4100</v>
      </c>
    </row>
    <row r="683" spans="1:13">
      <c r="A683" s="26">
        <v>44232</v>
      </c>
      <c r="B683" s="27">
        <f t="shared" si="31"/>
        <v>2021</v>
      </c>
      <c r="C683" s="27">
        <f t="shared" si="32"/>
        <v>2</v>
      </c>
      <c r="D683" s="27">
        <f t="shared" si="33"/>
        <v>6</v>
      </c>
      <c r="G683">
        <v>4050</v>
      </c>
      <c r="M683">
        <v>4100</v>
      </c>
    </row>
    <row r="684" spans="1:13">
      <c r="A684" s="26">
        <v>44234</v>
      </c>
      <c r="B684" s="27">
        <f t="shared" si="31"/>
        <v>2021</v>
      </c>
      <c r="C684" s="27">
        <f t="shared" si="32"/>
        <v>2</v>
      </c>
      <c r="D684" s="27">
        <f t="shared" si="33"/>
        <v>7</v>
      </c>
      <c r="G684">
        <v>4050</v>
      </c>
      <c r="M684">
        <v>4100</v>
      </c>
    </row>
    <row r="685" spans="1:13">
      <c r="A685" s="26">
        <v>44235</v>
      </c>
      <c r="B685" s="27">
        <f t="shared" si="31"/>
        <v>2021</v>
      </c>
      <c r="C685" s="27">
        <f t="shared" si="32"/>
        <v>2</v>
      </c>
      <c r="D685" s="27">
        <f t="shared" si="33"/>
        <v>7</v>
      </c>
      <c r="G685">
        <v>4050</v>
      </c>
      <c r="M685">
        <v>4100</v>
      </c>
    </row>
    <row r="686" spans="1:13">
      <c r="A686" s="26">
        <v>44236</v>
      </c>
      <c r="B686" s="27">
        <f t="shared" si="31"/>
        <v>2021</v>
      </c>
      <c r="C686" s="27">
        <f t="shared" si="32"/>
        <v>2</v>
      </c>
      <c r="D686" s="27">
        <f t="shared" si="33"/>
        <v>7</v>
      </c>
      <c r="G686">
        <v>4050</v>
      </c>
      <c r="M686">
        <v>4100</v>
      </c>
    </row>
    <row r="687" spans="1:13">
      <c r="A687" s="26">
        <v>44237</v>
      </c>
      <c r="B687" s="27">
        <f t="shared" si="31"/>
        <v>2021</v>
      </c>
      <c r="C687" s="27">
        <f t="shared" si="32"/>
        <v>2</v>
      </c>
      <c r="D687" s="27">
        <f t="shared" si="33"/>
        <v>7</v>
      </c>
      <c r="G687">
        <v>4050</v>
      </c>
      <c r="M687">
        <v>4100</v>
      </c>
    </row>
    <row r="688" spans="1:13">
      <c r="A688" s="26">
        <v>44242</v>
      </c>
      <c r="B688" s="27">
        <f t="shared" si="31"/>
        <v>2021</v>
      </c>
      <c r="C688" s="27">
        <f t="shared" si="32"/>
        <v>2</v>
      </c>
      <c r="D688" s="27">
        <f t="shared" si="33"/>
        <v>8</v>
      </c>
      <c r="G688">
        <v>4050</v>
      </c>
      <c r="M688">
        <v>4100</v>
      </c>
    </row>
    <row r="689" spans="1:13">
      <c r="A689" s="26">
        <v>44243</v>
      </c>
      <c r="B689" s="27">
        <f t="shared" si="31"/>
        <v>2021</v>
      </c>
      <c r="C689" s="27">
        <f t="shared" si="32"/>
        <v>2</v>
      </c>
      <c r="D689" s="27">
        <f t="shared" si="33"/>
        <v>8</v>
      </c>
      <c r="G689">
        <v>4050</v>
      </c>
      <c r="M689">
        <v>4100</v>
      </c>
    </row>
    <row r="690" spans="1:13">
      <c r="A690" s="26">
        <v>44245</v>
      </c>
      <c r="B690" s="27">
        <f t="shared" si="31"/>
        <v>2021</v>
      </c>
      <c r="C690" s="27">
        <f t="shared" si="32"/>
        <v>2</v>
      </c>
      <c r="D690" s="27">
        <f t="shared" si="33"/>
        <v>8</v>
      </c>
      <c r="G690">
        <v>4050</v>
      </c>
      <c r="M690">
        <v>4100</v>
      </c>
    </row>
    <row r="691" spans="1:13">
      <c r="A691" s="26">
        <v>44246</v>
      </c>
      <c r="B691" s="27">
        <f t="shared" si="31"/>
        <v>2021</v>
      </c>
      <c r="C691" s="27">
        <f t="shared" si="32"/>
        <v>2</v>
      </c>
      <c r="D691" s="27">
        <f t="shared" si="33"/>
        <v>8</v>
      </c>
      <c r="G691">
        <v>4050</v>
      </c>
      <c r="M691">
        <v>4100</v>
      </c>
    </row>
    <row r="692" spans="1:13">
      <c r="A692" s="26">
        <v>44249</v>
      </c>
      <c r="B692" s="27">
        <f t="shared" si="31"/>
        <v>2021</v>
      </c>
      <c r="C692" s="27">
        <f t="shared" si="32"/>
        <v>2</v>
      </c>
      <c r="D692" s="27">
        <f t="shared" si="33"/>
        <v>9</v>
      </c>
      <c r="G692">
        <v>4050</v>
      </c>
      <c r="M692">
        <v>4100</v>
      </c>
    </row>
    <row r="693" spans="1:13">
      <c r="A693" s="26">
        <v>44250</v>
      </c>
      <c r="B693" s="27">
        <f t="shared" si="31"/>
        <v>2021</v>
      </c>
      <c r="C693" s="27">
        <f t="shared" si="32"/>
        <v>2</v>
      </c>
      <c r="D693" s="27">
        <f t="shared" si="33"/>
        <v>9</v>
      </c>
      <c r="G693">
        <v>4050</v>
      </c>
      <c r="M693">
        <v>4100</v>
      </c>
    </row>
    <row r="694" spans="1:13">
      <c r="A694" s="26">
        <v>44256</v>
      </c>
      <c r="B694" s="27">
        <f t="shared" si="31"/>
        <v>2021</v>
      </c>
      <c r="C694" s="27">
        <f t="shared" si="32"/>
        <v>3</v>
      </c>
      <c r="D694" s="27">
        <f t="shared" si="33"/>
        <v>10</v>
      </c>
      <c r="G694">
        <v>4650</v>
      </c>
      <c r="M694">
        <v>4650</v>
      </c>
    </row>
    <row r="695" spans="1:13">
      <c r="A695" s="26">
        <v>44257</v>
      </c>
      <c r="B695" s="27">
        <f t="shared" si="31"/>
        <v>2021</v>
      </c>
      <c r="C695" s="27">
        <f t="shared" si="32"/>
        <v>3</v>
      </c>
      <c r="D695" s="27">
        <f t="shared" si="33"/>
        <v>10</v>
      </c>
      <c r="G695">
        <v>4650</v>
      </c>
      <c r="M695">
        <v>4650</v>
      </c>
    </row>
    <row r="696" spans="1:13">
      <c r="A696" s="26">
        <v>44258</v>
      </c>
      <c r="B696" s="27">
        <f t="shared" si="31"/>
        <v>2021</v>
      </c>
      <c r="C696" s="27">
        <f t="shared" si="32"/>
        <v>3</v>
      </c>
      <c r="D696" s="27">
        <f t="shared" si="33"/>
        <v>10</v>
      </c>
      <c r="G696">
        <v>4650</v>
      </c>
      <c r="M696">
        <v>4650</v>
      </c>
    </row>
    <row r="697" spans="1:13">
      <c r="A697" s="26">
        <v>44259</v>
      </c>
      <c r="B697" s="27">
        <f t="shared" si="31"/>
        <v>2021</v>
      </c>
      <c r="C697" s="27">
        <f t="shared" si="32"/>
        <v>3</v>
      </c>
      <c r="D697" s="27">
        <f t="shared" si="33"/>
        <v>10</v>
      </c>
      <c r="G697">
        <v>4650</v>
      </c>
      <c r="M697">
        <v>4650</v>
      </c>
    </row>
    <row r="698" spans="1:13">
      <c r="A698" s="26">
        <v>44263</v>
      </c>
      <c r="B698" s="27">
        <f t="shared" si="31"/>
        <v>2021</v>
      </c>
      <c r="C698" s="27">
        <f t="shared" si="32"/>
        <v>3</v>
      </c>
      <c r="D698" s="27">
        <f t="shared" si="33"/>
        <v>11</v>
      </c>
      <c r="G698">
        <v>4650</v>
      </c>
      <c r="M698">
        <v>4650</v>
      </c>
    </row>
    <row r="699" spans="1:13">
      <c r="A699" s="26">
        <v>44264</v>
      </c>
      <c r="B699" s="27">
        <f t="shared" si="31"/>
        <v>2021</v>
      </c>
      <c r="C699" s="27">
        <f t="shared" si="32"/>
        <v>3</v>
      </c>
      <c r="D699" s="27">
        <f t="shared" si="33"/>
        <v>11</v>
      </c>
      <c r="G699">
        <v>4650</v>
      </c>
      <c r="M699">
        <v>4650</v>
      </c>
    </row>
    <row r="700" spans="1:13">
      <c r="A700" s="26">
        <v>44271</v>
      </c>
      <c r="B700" s="27">
        <f t="shared" si="31"/>
        <v>2021</v>
      </c>
      <c r="C700" s="27">
        <f t="shared" si="32"/>
        <v>3</v>
      </c>
      <c r="D700" s="27">
        <f t="shared" si="33"/>
        <v>12</v>
      </c>
      <c r="G700">
        <v>4950</v>
      </c>
      <c r="M700">
        <v>4850</v>
      </c>
    </row>
    <row r="701" spans="1:13">
      <c r="A701" s="26">
        <v>44272</v>
      </c>
      <c r="B701" s="27">
        <f t="shared" si="31"/>
        <v>2021</v>
      </c>
      <c r="C701" s="27">
        <f t="shared" si="32"/>
        <v>3</v>
      </c>
      <c r="D701" s="27">
        <f t="shared" si="33"/>
        <v>12</v>
      </c>
      <c r="G701">
        <v>4950</v>
      </c>
      <c r="M701">
        <v>4850</v>
      </c>
    </row>
    <row r="702" spans="1:13">
      <c r="A702" s="26">
        <v>44273</v>
      </c>
      <c r="B702" s="27">
        <f t="shared" si="31"/>
        <v>2021</v>
      </c>
      <c r="C702" s="27">
        <f t="shared" si="32"/>
        <v>3</v>
      </c>
      <c r="D702" s="27">
        <f t="shared" si="33"/>
        <v>12</v>
      </c>
      <c r="G702">
        <v>4950</v>
      </c>
      <c r="M702">
        <v>4850</v>
      </c>
    </row>
    <row r="703" spans="1:13">
      <c r="A703" s="26">
        <v>44274</v>
      </c>
      <c r="B703" s="27">
        <f t="shared" si="31"/>
        <v>2021</v>
      </c>
      <c r="C703" s="27">
        <f t="shared" si="32"/>
        <v>3</v>
      </c>
      <c r="D703" s="27">
        <f t="shared" si="33"/>
        <v>12</v>
      </c>
      <c r="G703">
        <v>4850</v>
      </c>
      <c r="M703">
        <v>4850</v>
      </c>
    </row>
    <row r="704" spans="1:13">
      <c r="A704" s="26">
        <v>44278</v>
      </c>
      <c r="B704" s="27">
        <f t="shared" si="31"/>
        <v>2021</v>
      </c>
      <c r="C704" s="27">
        <f t="shared" si="32"/>
        <v>3</v>
      </c>
      <c r="D704" s="27">
        <f t="shared" si="33"/>
        <v>13</v>
      </c>
      <c r="M704">
        <v>4850</v>
      </c>
    </row>
    <row r="705" spans="1:13">
      <c r="A705" s="26">
        <v>44279</v>
      </c>
      <c r="B705" s="27">
        <f t="shared" si="31"/>
        <v>2021</v>
      </c>
      <c r="C705" s="27">
        <f t="shared" si="32"/>
        <v>3</v>
      </c>
      <c r="D705" s="27">
        <f t="shared" si="33"/>
        <v>13</v>
      </c>
      <c r="G705">
        <v>4550</v>
      </c>
    </row>
    <row r="706" spans="1:13">
      <c r="A706" s="26">
        <v>44280</v>
      </c>
      <c r="B706" s="27">
        <f t="shared" ref="B706:B769" si="34">YEAR(A706)</f>
        <v>2021</v>
      </c>
      <c r="C706" s="27">
        <f t="shared" ref="C706:C769" si="35">MONTH(A706)</f>
        <v>3</v>
      </c>
      <c r="D706" s="27">
        <f t="shared" ref="D706:D769" si="36">WEEKNUM(A706)</f>
        <v>13</v>
      </c>
      <c r="G706">
        <v>4550</v>
      </c>
      <c r="M706">
        <v>4650</v>
      </c>
    </row>
    <row r="707" spans="1:13">
      <c r="A707" s="26">
        <v>44285</v>
      </c>
      <c r="B707" s="27">
        <f t="shared" si="34"/>
        <v>2021</v>
      </c>
      <c r="C707" s="27">
        <f t="shared" si="35"/>
        <v>3</v>
      </c>
      <c r="D707" s="27">
        <f t="shared" si="36"/>
        <v>14</v>
      </c>
      <c r="G707">
        <v>4450</v>
      </c>
      <c r="M707">
        <v>4650</v>
      </c>
    </row>
    <row r="708" spans="1:13">
      <c r="A708" s="26">
        <v>44286</v>
      </c>
      <c r="B708" s="27">
        <f t="shared" si="34"/>
        <v>2021</v>
      </c>
      <c r="C708" s="27">
        <f t="shared" si="35"/>
        <v>3</v>
      </c>
      <c r="D708" s="27">
        <f t="shared" si="36"/>
        <v>14</v>
      </c>
      <c r="G708">
        <v>4450</v>
      </c>
      <c r="M708">
        <v>4650</v>
      </c>
    </row>
    <row r="709" spans="1:13">
      <c r="A709" s="26">
        <v>44287</v>
      </c>
      <c r="B709" s="27">
        <f t="shared" si="34"/>
        <v>2021</v>
      </c>
      <c r="C709" s="27">
        <f t="shared" si="35"/>
        <v>4</v>
      </c>
      <c r="D709" s="27">
        <f t="shared" si="36"/>
        <v>14</v>
      </c>
      <c r="G709">
        <v>4450</v>
      </c>
      <c r="M709">
        <v>4650</v>
      </c>
    </row>
    <row r="710" spans="1:13">
      <c r="A710" s="26">
        <v>44288</v>
      </c>
      <c r="B710" s="27">
        <f t="shared" si="34"/>
        <v>2021</v>
      </c>
      <c r="C710" s="27">
        <f t="shared" si="35"/>
        <v>4</v>
      </c>
      <c r="D710" s="27">
        <f t="shared" si="36"/>
        <v>14</v>
      </c>
      <c r="G710">
        <v>4400</v>
      </c>
      <c r="M710">
        <v>4500</v>
      </c>
    </row>
    <row r="711" spans="1:13">
      <c r="A711" s="26">
        <v>44292</v>
      </c>
      <c r="B711" s="27">
        <f t="shared" si="34"/>
        <v>2021</v>
      </c>
      <c r="C711" s="27">
        <f t="shared" si="35"/>
        <v>4</v>
      </c>
      <c r="D711" s="27">
        <f t="shared" si="36"/>
        <v>15</v>
      </c>
      <c r="G711">
        <v>4400</v>
      </c>
      <c r="M711">
        <v>4500</v>
      </c>
    </row>
    <row r="712" spans="1:13">
      <c r="A712" s="26">
        <v>44293</v>
      </c>
      <c r="B712" s="27">
        <f t="shared" si="34"/>
        <v>2021</v>
      </c>
      <c r="C712" s="27">
        <f t="shared" si="35"/>
        <v>4</v>
      </c>
      <c r="D712" s="27">
        <f t="shared" si="36"/>
        <v>15</v>
      </c>
      <c r="G712">
        <v>4400</v>
      </c>
      <c r="M712">
        <v>4500</v>
      </c>
    </row>
    <row r="713" spans="1:13">
      <c r="A713" s="26">
        <v>44294</v>
      </c>
      <c r="B713" s="27">
        <f t="shared" si="34"/>
        <v>2021</v>
      </c>
      <c r="C713" s="27">
        <f t="shared" si="35"/>
        <v>4</v>
      </c>
      <c r="D713" s="27">
        <f t="shared" si="36"/>
        <v>15</v>
      </c>
      <c r="G713">
        <v>4400</v>
      </c>
      <c r="M713">
        <v>4500</v>
      </c>
    </row>
    <row r="714" spans="1:13">
      <c r="A714" s="26">
        <v>44298</v>
      </c>
      <c r="B714" s="27">
        <f t="shared" si="34"/>
        <v>2021</v>
      </c>
      <c r="C714" s="27">
        <f t="shared" si="35"/>
        <v>4</v>
      </c>
      <c r="D714" s="27">
        <f t="shared" si="36"/>
        <v>16</v>
      </c>
      <c r="G714">
        <v>4400</v>
      </c>
      <c r="M714">
        <v>4500</v>
      </c>
    </row>
    <row r="715" spans="1:13">
      <c r="A715" s="26">
        <v>44299</v>
      </c>
      <c r="B715" s="27">
        <f t="shared" si="34"/>
        <v>2021</v>
      </c>
      <c r="C715" s="27">
        <f t="shared" si="35"/>
        <v>4</v>
      </c>
      <c r="D715" s="27">
        <f t="shared" si="36"/>
        <v>16</v>
      </c>
      <c r="G715">
        <v>4450</v>
      </c>
      <c r="M715">
        <v>4500</v>
      </c>
    </row>
    <row r="716" spans="1:13">
      <c r="A716" s="26">
        <v>44301</v>
      </c>
      <c r="B716" s="27">
        <f t="shared" si="34"/>
        <v>2021</v>
      </c>
      <c r="C716" s="27">
        <f t="shared" si="35"/>
        <v>4</v>
      </c>
      <c r="D716" s="27">
        <f t="shared" si="36"/>
        <v>16</v>
      </c>
      <c r="G716">
        <v>4450</v>
      </c>
      <c r="M716">
        <v>4500</v>
      </c>
    </row>
    <row r="717" spans="1:13">
      <c r="A717" s="26">
        <v>44302</v>
      </c>
      <c r="B717" s="27">
        <f t="shared" si="34"/>
        <v>2021</v>
      </c>
      <c r="C717" s="27">
        <f t="shared" si="35"/>
        <v>4</v>
      </c>
      <c r="D717" s="27">
        <f t="shared" si="36"/>
        <v>16</v>
      </c>
      <c r="G717">
        <v>4450</v>
      </c>
      <c r="M717">
        <v>4500</v>
      </c>
    </row>
    <row r="718" spans="1:13">
      <c r="A718" s="26">
        <v>44305</v>
      </c>
      <c r="B718" s="27">
        <f t="shared" si="34"/>
        <v>2021</v>
      </c>
      <c r="C718" s="27">
        <f t="shared" si="35"/>
        <v>4</v>
      </c>
      <c r="D718" s="27">
        <f t="shared" si="36"/>
        <v>17</v>
      </c>
      <c r="G718">
        <v>4450</v>
      </c>
      <c r="M718">
        <v>4500</v>
      </c>
    </row>
    <row r="719" spans="1:13">
      <c r="A719" s="26">
        <v>44314</v>
      </c>
      <c r="B719" s="27">
        <f t="shared" si="34"/>
        <v>2021</v>
      </c>
      <c r="C719" s="27">
        <f t="shared" si="35"/>
        <v>4</v>
      </c>
      <c r="D719" s="27">
        <f t="shared" si="36"/>
        <v>18</v>
      </c>
      <c r="G719">
        <v>4550</v>
      </c>
      <c r="M719">
        <v>4550</v>
      </c>
    </row>
    <row r="720" spans="1:13">
      <c r="A720" s="26">
        <v>44315</v>
      </c>
      <c r="B720" s="27">
        <f t="shared" si="34"/>
        <v>2021</v>
      </c>
      <c r="C720" s="27">
        <f t="shared" si="35"/>
        <v>4</v>
      </c>
      <c r="D720" s="27">
        <f t="shared" si="36"/>
        <v>18</v>
      </c>
      <c r="G720">
        <v>4550</v>
      </c>
      <c r="M720">
        <v>4550</v>
      </c>
    </row>
    <row r="721" spans="1:13">
      <c r="A721" s="26">
        <v>44316</v>
      </c>
      <c r="B721" s="27">
        <f t="shared" si="34"/>
        <v>2021</v>
      </c>
      <c r="C721" s="27">
        <f t="shared" si="35"/>
        <v>4</v>
      </c>
      <c r="D721" s="27">
        <f t="shared" si="36"/>
        <v>18</v>
      </c>
      <c r="G721">
        <v>4500</v>
      </c>
      <c r="M721">
        <v>4550</v>
      </c>
    </row>
    <row r="722" spans="1:13">
      <c r="A722" s="26">
        <v>44319</v>
      </c>
      <c r="B722" s="27">
        <f t="shared" si="34"/>
        <v>2021</v>
      </c>
      <c r="C722" s="27">
        <f t="shared" si="35"/>
        <v>5</v>
      </c>
      <c r="D722" s="27">
        <f t="shared" si="36"/>
        <v>19</v>
      </c>
      <c r="H722">
        <v>3700</v>
      </c>
    </row>
    <row r="723" spans="1:13">
      <c r="A723" s="26">
        <v>44320</v>
      </c>
      <c r="B723" s="27">
        <f t="shared" si="34"/>
        <v>2021</v>
      </c>
      <c r="C723" s="27">
        <f t="shared" si="35"/>
        <v>5</v>
      </c>
      <c r="D723" s="27">
        <f t="shared" si="36"/>
        <v>19</v>
      </c>
      <c r="G723">
        <v>4500</v>
      </c>
      <c r="M723">
        <v>4550</v>
      </c>
    </row>
    <row r="724" spans="1:13">
      <c r="A724" s="26">
        <v>44321</v>
      </c>
      <c r="B724" s="27">
        <f t="shared" si="34"/>
        <v>2021</v>
      </c>
      <c r="C724" s="27">
        <f t="shared" si="35"/>
        <v>5</v>
      </c>
      <c r="D724" s="27">
        <f t="shared" si="36"/>
        <v>19</v>
      </c>
      <c r="G724">
        <v>4500</v>
      </c>
      <c r="M724">
        <v>4550</v>
      </c>
    </row>
    <row r="725" spans="1:13">
      <c r="A725" s="26">
        <v>44323</v>
      </c>
      <c r="B725" s="27">
        <f t="shared" si="34"/>
        <v>2021</v>
      </c>
      <c r="C725" s="27">
        <f t="shared" si="35"/>
        <v>5</v>
      </c>
      <c r="D725" s="27">
        <f t="shared" si="36"/>
        <v>19</v>
      </c>
      <c r="G725">
        <v>4500</v>
      </c>
      <c r="M725">
        <v>4550</v>
      </c>
    </row>
    <row r="726" spans="1:13">
      <c r="A726" s="26">
        <v>44330</v>
      </c>
      <c r="B726" s="27">
        <f t="shared" si="34"/>
        <v>2021</v>
      </c>
      <c r="C726" s="27">
        <f t="shared" si="35"/>
        <v>5</v>
      </c>
      <c r="D726" s="27">
        <f t="shared" si="36"/>
        <v>20</v>
      </c>
      <c r="G726">
        <v>4550</v>
      </c>
      <c r="M726">
        <v>4550</v>
      </c>
    </row>
    <row r="727" spans="1:13">
      <c r="A727" s="26">
        <v>44333</v>
      </c>
      <c r="B727" s="27">
        <f t="shared" si="34"/>
        <v>2021</v>
      </c>
      <c r="C727" s="27">
        <f t="shared" si="35"/>
        <v>5</v>
      </c>
      <c r="D727" s="27">
        <f t="shared" si="36"/>
        <v>21</v>
      </c>
      <c r="G727">
        <v>4550</v>
      </c>
      <c r="M727">
        <v>4550</v>
      </c>
    </row>
    <row r="728" spans="1:13">
      <c r="A728" s="26">
        <v>44334</v>
      </c>
      <c r="B728" s="27">
        <f t="shared" si="34"/>
        <v>2021</v>
      </c>
      <c r="C728" s="27">
        <f t="shared" si="35"/>
        <v>5</v>
      </c>
      <c r="D728" s="27">
        <f t="shared" si="36"/>
        <v>21</v>
      </c>
      <c r="G728">
        <v>4550</v>
      </c>
      <c r="M728">
        <v>4550</v>
      </c>
    </row>
    <row r="729" spans="1:13">
      <c r="A729" s="26">
        <v>44335</v>
      </c>
      <c r="B729" s="27">
        <f t="shared" si="34"/>
        <v>2021</v>
      </c>
      <c r="C729" s="27">
        <f t="shared" si="35"/>
        <v>5</v>
      </c>
      <c r="D729" s="27">
        <f t="shared" si="36"/>
        <v>21</v>
      </c>
      <c r="G729">
        <v>4550</v>
      </c>
      <c r="M729">
        <v>4550</v>
      </c>
    </row>
    <row r="730" spans="1:13">
      <c r="A730" s="26">
        <v>44336</v>
      </c>
      <c r="B730" s="27">
        <f t="shared" si="34"/>
        <v>2021</v>
      </c>
      <c r="C730" s="27">
        <f t="shared" si="35"/>
        <v>5</v>
      </c>
      <c r="D730" s="27">
        <f t="shared" si="36"/>
        <v>21</v>
      </c>
      <c r="G730">
        <v>4550</v>
      </c>
      <c r="M730">
        <v>4550</v>
      </c>
    </row>
    <row r="731" spans="1:13">
      <c r="A731" s="26">
        <v>44337</v>
      </c>
      <c r="B731" s="27">
        <f t="shared" si="34"/>
        <v>2021</v>
      </c>
      <c r="C731" s="27">
        <f t="shared" si="35"/>
        <v>5</v>
      </c>
      <c r="D731" s="27">
        <f t="shared" si="36"/>
        <v>21</v>
      </c>
      <c r="G731">
        <v>4550</v>
      </c>
      <c r="M731">
        <v>4550</v>
      </c>
    </row>
    <row r="732" spans="1:13">
      <c r="A732" s="26">
        <v>44340</v>
      </c>
      <c r="B732" s="27">
        <f t="shared" si="34"/>
        <v>2021</v>
      </c>
      <c r="C732" s="27">
        <f t="shared" si="35"/>
        <v>5</v>
      </c>
      <c r="D732" s="27">
        <f t="shared" si="36"/>
        <v>22</v>
      </c>
      <c r="G732">
        <v>4700</v>
      </c>
      <c r="K732">
        <v>4600</v>
      </c>
      <c r="M732">
        <v>4600</v>
      </c>
    </row>
    <row r="733" spans="1:13">
      <c r="A733" s="26">
        <v>44341</v>
      </c>
      <c r="B733" s="27">
        <f t="shared" si="34"/>
        <v>2021</v>
      </c>
      <c r="C733" s="27">
        <f t="shared" si="35"/>
        <v>5</v>
      </c>
      <c r="D733" s="27">
        <f t="shared" si="36"/>
        <v>22</v>
      </c>
      <c r="G733">
        <v>4700</v>
      </c>
      <c r="K733">
        <v>4600</v>
      </c>
      <c r="M733">
        <v>4600</v>
      </c>
    </row>
    <row r="734" spans="1:13">
      <c r="A734" s="26">
        <v>44343</v>
      </c>
      <c r="B734" s="27">
        <f t="shared" si="34"/>
        <v>2021</v>
      </c>
      <c r="C734" s="27">
        <f t="shared" si="35"/>
        <v>5</v>
      </c>
      <c r="D734" s="27">
        <f t="shared" si="36"/>
        <v>22</v>
      </c>
      <c r="G734">
        <v>4700</v>
      </c>
      <c r="K734">
        <v>4600</v>
      </c>
      <c r="M734">
        <v>4600</v>
      </c>
    </row>
    <row r="735" spans="1:13">
      <c r="A735" s="26">
        <v>44344</v>
      </c>
      <c r="B735" s="27">
        <f t="shared" si="34"/>
        <v>2021</v>
      </c>
      <c r="C735" s="27">
        <f t="shared" si="35"/>
        <v>5</v>
      </c>
      <c r="D735" s="27">
        <f t="shared" si="36"/>
        <v>22</v>
      </c>
      <c r="G735">
        <v>4700</v>
      </c>
      <c r="K735">
        <v>4600</v>
      </c>
      <c r="M735">
        <v>4600</v>
      </c>
    </row>
    <row r="736" spans="1:13">
      <c r="A736" s="26">
        <v>44347</v>
      </c>
      <c r="B736" s="27">
        <f t="shared" si="34"/>
        <v>2021</v>
      </c>
      <c r="C736" s="27">
        <f t="shared" si="35"/>
        <v>5</v>
      </c>
      <c r="D736" s="27">
        <f t="shared" si="36"/>
        <v>23</v>
      </c>
      <c r="G736">
        <v>4700</v>
      </c>
      <c r="K736">
        <v>4600</v>
      </c>
      <c r="M736">
        <v>4600</v>
      </c>
    </row>
    <row r="737" spans="1:13">
      <c r="A737" s="26">
        <v>44348</v>
      </c>
      <c r="B737" s="27">
        <f t="shared" si="34"/>
        <v>2021</v>
      </c>
      <c r="C737" s="27">
        <f t="shared" si="35"/>
        <v>6</v>
      </c>
      <c r="D737" s="27">
        <f t="shared" si="36"/>
        <v>23</v>
      </c>
      <c r="G737">
        <v>4700</v>
      </c>
      <c r="K737">
        <v>4600</v>
      </c>
      <c r="M737">
        <v>4600</v>
      </c>
    </row>
    <row r="738" spans="1:13">
      <c r="A738" s="26">
        <v>44351</v>
      </c>
      <c r="B738" s="27">
        <f t="shared" si="34"/>
        <v>2021</v>
      </c>
      <c r="C738" s="27">
        <f t="shared" si="35"/>
        <v>6</v>
      </c>
      <c r="D738" s="27">
        <f t="shared" si="36"/>
        <v>23</v>
      </c>
      <c r="G738">
        <v>4700</v>
      </c>
      <c r="K738">
        <v>4600</v>
      </c>
      <c r="M738">
        <v>4600</v>
      </c>
    </row>
    <row r="739" spans="1:13">
      <c r="A739" s="26">
        <v>44354</v>
      </c>
      <c r="B739" s="27">
        <f t="shared" si="34"/>
        <v>2021</v>
      </c>
      <c r="C739" s="27">
        <f t="shared" si="35"/>
        <v>6</v>
      </c>
      <c r="D739" s="27">
        <f t="shared" si="36"/>
        <v>24</v>
      </c>
      <c r="K739">
        <v>4600</v>
      </c>
      <c r="M739">
        <v>4600</v>
      </c>
    </row>
    <row r="740" spans="1:13">
      <c r="A740" s="26">
        <v>44355</v>
      </c>
      <c r="B740" s="27">
        <f t="shared" si="34"/>
        <v>2021</v>
      </c>
      <c r="C740" s="27">
        <f t="shared" si="35"/>
        <v>6</v>
      </c>
      <c r="D740" s="27">
        <f t="shared" si="36"/>
        <v>24</v>
      </c>
      <c r="G740">
        <v>4700</v>
      </c>
      <c r="K740">
        <v>4600</v>
      </c>
      <c r="M740">
        <v>4600</v>
      </c>
    </row>
    <row r="741" spans="1:13">
      <c r="A741" s="26">
        <v>44356</v>
      </c>
      <c r="B741" s="27">
        <f t="shared" si="34"/>
        <v>2021</v>
      </c>
      <c r="C741" s="27">
        <f t="shared" si="35"/>
        <v>6</v>
      </c>
      <c r="D741" s="27">
        <f t="shared" si="36"/>
        <v>24</v>
      </c>
      <c r="G741">
        <v>4700</v>
      </c>
      <c r="K741">
        <v>4600</v>
      </c>
      <c r="M741">
        <v>4600</v>
      </c>
    </row>
    <row r="742" spans="1:13">
      <c r="A742" s="26">
        <v>44363</v>
      </c>
      <c r="B742" s="27">
        <f t="shared" si="34"/>
        <v>2021</v>
      </c>
      <c r="C742" s="27">
        <f t="shared" si="35"/>
        <v>6</v>
      </c>
      <c r="D742" s="27">
        <f t="shared" si="36"/>
        <v>25</v>
      </c>
      <c r="G742">
        <v>4650</v>
      </c>
      <c r="K742">
        <v>4600</v>
      </c>
      <c r="M742">
        <v>4650</v>
      </c>
    </row>
    <row r="743" spans="1:13">
      <c r="A743" s="26">
        <v>44368</v>
      </c>
      <c r="B743" s="27">
        <f t="shared" si="34"/>
        <v>2021</v>
      </c>
      <c r="C743" s="27">
        <f t="shared" si="35"/>
        <v>6</v>
      </c>
      <c r="D743" s="27">
        <f t="shared" si="36"/>
        <v>26</v>
      </c>
      <c r="G743">
        <v>4830</v>
      </c>
      <c r="K743">
        <v>4650</v>
      </c>
      <c r="M743">
        <v>4750</v>
      </c>
    </row>
    <row r="744" spans="1:13">
      <c r="A744" s="26">
        <v>44370</v>
      </c>
      <c r="B744" s="27">
        <f t="shared" si="34"/>
        <v>2021</v>
      </c>
      <c r="C744" s="27">
        <f t="shared" si="35"/>
        <v>6</v>
      </c>
      <c r="D744" s="27">
        <f t="shared" si="36"/>
        <v>26</v>
      </c>
      <c r="G744">
        <v>4830</v>
      </c>
      <c r="K744">
        <v>4750</v>
      </c>
      <c r="M744">
        <v>4700</v>
      </c>
    </row>
    <row r="745" spans="1:13">
      <c r="A745" s="26">
        <v>44379</v>
      </c>
      <c r="B745" s="27">
        <f t="shared" si="34"/>
        <v>2021</v>
      </c>
      <c r="C745" s="27">
        <f t="shared" si="35"/>
        <v>7</v>
      </c>
      <c r="D745" s="27">
        <f t="shared" si="36"/>
        <v>27</v>
      </c>
      <c r="G745">
        <v>4780</v>
      </c>
      <c r="K745">
        <v>4900</v>
      </c>
      <c r="M745">
        <v>4750</v>
      </c>
    </row>
    <row r="746" spans="1:13">
      <c r="A746" s="26">
        <v>44384</v>
      </c>
      <c r="B746" s="27">
        <f t="shared" si="34"/>
        <v>2021</v>
      </c>
      <c r="C746" s="27">
        <f t="shared" si="35"/>
        <v>7</v>
      </c>
      <c r="D746" s="27">
        <f t="shared" si="36"/>
        <v>28</v>
      </c>
      <c r="G746">
        <v>4870</v>
      </c>
      <c r="K746">
        <v>4900</v>
      </c>
      <c r="M746">
        <v>4750</v>
      </c>
    </row>
    <row r="747" spans="1:13">
      <c r="A747" s="26">
        <v>44385</v>
      </c>
      <c r="B747" s="27">
        <f t="shared" si="34"/>
        <v>2021</v>
      </c>
      <c r="C747" s="27">
        <f t="shared" si="35"/>
        <v>7</v>
      </c>
      <c r="D747" s="27">
        <f t="shared" si="36"/>
        <v>28</v>
      </c>
      <c r="G747">
        <v>4870</v>
      </c>
      <c r="K747">
        <v>4900</v>
      </c>
      <c r="M747">
        <v>4750</v>
      </c>
    </row>
    <row r="748" spans="1:13">
      <c r="A748" s="26">
        <v>44391</v>
      </c>
      <c r="B748" s="27">
        <f t="shared" si="34"/>
        <v>2021</v>
      </c>
      <c r="C748" s="27">
        <f t="shared" si="35"/>
        <v>7</v>
      </c>
      <c r="D748" s="27">
        <f t="shared" si="36"/>
        <v>29</v>
      </c>
      <c r="G748">
        <v>4850</v>
      </c>
      <c r="K748">
        <v>4900</v>
      </c>
      <c r="M748">
        <v>4750</v>
      </c>
    </row>
    <row r="749" spans="1:13">
      <c r="A749" s="26">
        <v>44392</v>
      </c>
      <c r="B749" s="27">
        <f t="shared" si="34"/>
        <v>2021</v>
      </c>
      <c r="C749" s="27">
        <f t="shared" si="35"/>
        <v>7</v>
      </c>
      <c r="D749" s="27">
        <f t="shared" si="36"/>
        <v>29</v>
      </c>
      <c r="G749">
        <v>4850</v>
      </c>
      <c r="K749">
        <v>4900</v>
      </c>
      <c r="M749">
        <v>4750</v>
      </c>
    </row>
    <row r="750" spans="1:13">
      <c r="A750" s="26">
        <v>44396</v>
      </c>
      <c r="B750" s="27">
        <f t="shared" si="34"/>
        <v>2021</v>
      </c>
      <c r="C750" s="27">
        <f t="shared" si="35"/>
        <v>7</v>
      </c>
      <c r="D750" s="27">
        <f t="shared" si="36"/>
        <v>30</v>
      </c>
      <c r="G750">
        <v>4850</v>
      </c>
      <c r="K750">
        <v>4920</v>
      </c>
      <c r="M750">
        <v>4750</v>
      </c>
    </row>
    <row r="751" spans="1:13">
      <c r="A751" s="26">
        <v>44397</v>
      </c>
      <c r="B751" s="27">
        <f t="shared" si="34"/>
        <v>2021</v>
      </c>
      <c r="C751" s="27">
        <f t="shared" si="35"/>
        <v>7</v>
      </c>
      <c r="D751" s="27">
        <f t="shared" si="36"/>
        <v>30</v>
      </c>
      <c r="G751">
        <v>4950</v>
      </c>
      <c r="K751">
        <v>4920</v>
      </c>
      <c r="M751">
        <v>4750</v>
      </c>
    </row>
    <row r="752" spans="1:13">
      <c r="A752" s="26">
        <v>44398</v>
      </c>
      <c r="B752" s="27">
        <f t="shared" si="34"/>
        <v>2021</v>
      </c>
      <c r="C752" s="27">
        <f t="shared" si="35"/>
        <v>7</v>
      </c>
      <c r="D752" s="27">
        <f t="shared" si="36"/>
        <v>30</v>
      </c>
      <c r="G752">
        <v>4950</v>
      </c>
      <c r="K752">
        <v>4920</v>
      </c>
      <c r="M752">
        <v>4750</v>
      </c>
    </row>
    <row r="753" spans="1:13">
      <c r="A753" s="26">
        <v>44399</v>
      </c>
      <c r="B753" s="27">
        <f t="shared" si="34"/>
        <v>2021</v>
      </c>
      <c r="C753" s="27">
        <f t="shared" si="35"/>
        <v>7</v>
      </c>
      <c r="D753" s="27">
        <f t="shared" si="36"/>
        <v>30</v>
      </c>
      <c r="G753">
        <v>4950</v>
      </c>
      <c r="K753">
        <v>4920</v>
      </c>
      <c r="M753">
        <v>4750</v>
      </c>
    </row>
    <row r="754" spans="1:13">
      <c r="A754" s="26">
        <v>44404</v>
      </c>
      <c r="B754" s="27">
        <f t="shared" si="34"/>
        <v>2021</v>
      </c>
      <c r="C754" s="27">
        <f t="shared" si="35"/>
        <v>7</v>
      </c>
      <c r="D754" s="27">
        <f t="shared" si="36"/>
        <v>31</v>
      </c>
      <c r="G754">
        <v>4900</v>
      </c>
      <c r="K754">
        <v>4850</v>
      </c>
      <c r="M754">
        <v>4700</v>
      </c>
    </row>
    <row r="755" spans="1:13">
      <c r="A755" s="26">
        <v>44407</v>
      </c>
      <c r="B755" s="27">
        <f t="shared" si="34"/>
        <v>2021</v>
      </c>
      <c r="C755" s="27">
        <f t="shared" si="35"/>
        <v>7</v>
      </c>
      <c r="D755" s="27">
        <f t="shared" si="36"/>
        <v>31</v>
      </c>
      <c r="G755">
        <v>4900</v>
      </c>
      <c r="K755">
        <v>4850</v>
      </c>
      <c r="M755">
        <v>4700</v>
      </c>
    </row>
    <row r="756" spans="1:13">
      <c r="A756" s="26">
        <v>44410</v>
      </c>
      <c r="B756" s="27">
        <f t="shared" si="34"/>
        <v>2021</v>
      </c>
      <c r="C756" s="27">
        <f t="shared" si="35"/>
        <v>8</v>
      </c>
      <c r="D756" s="27">
        <f t="shared" si="36"/>
        <v>32</v>
      </c>
      <c r="G756">
        <v>4900</v>
      </c>
      <c r="K756">
        <v>4850</v>
      </c>
      <c r="M756">
        <v>4700</v>
      </c>
    </row>
    <row r="757" spans="1:13">
      <c r="A757" s="26">
        <v>44411</v>
      </c>
      <c r="B757" s="27">
        <f t="shared" si="34"/>
        <v>2021</v>
      </c>
      <c r="C757" s="27">
        <f t="shared" si="35"/>
        <v>8</v>
      </c>
      <c r="D757" s="27">
        <f t="shared" si="36"/>
        <v>32</v>
      </c>
      <c r="G757">
        <v>4900</v>
      </c>
      <c r="K757">
        <v>4850</v>
      </c>
      <c r="M757">
        <v>4700</v>
      </c>
    </row>
    <row r="758" spans="1:13">
      <c r="A758" s="26">
        <v>44413</v>
      </c>
      <c r="B758" s="27">
        <f t="shared" si="34"/>
        <v>2021</v>
      </c>
      <c r="C758" s="27">
        <f t="shared" si="35"/>
        <v>8</v>
      </c>
      <c r="D758" s="27">
        <f t="shared" si="36"/>
        <v>32</v>
      </c>
      <c r="G758">
        <v>4850</v>
      </c>
      <c r="K758">
        <v>4780</v>
      </c>
      <c r="M758">
        <v>4700</v>
      </c>
    </row>
    <row r="759" spans="1:13">
      <c r="A759" s="26">
        <v>44414</v>
      </c>
      <c r="B759" s="27">
        <f t="shared" si="34"/>
        <v>2021</v>
      </c>
      <c r="C759" s="27">
        <f t="shared" si="35"/>
        <v>8</v>
      </c>
      <c r="D759" s="27">
        <f t="shared" si="36"/>
        <v>32</v>
      </c>
      <c r="G759">
        <v>4850</v>
      </c>
      <c r="K759">
        <v>4780</v>
      </c>
      <c r="M759">
        <v>4700</v>
      </c>
    </row>
    <row r="760" spans="1:13">
      <c r="A760" s="26">
        <v>44417</v>
      </c>
      <c r="B760" s="27">
        <f t="shared" si="34"/>
        <v>2021</v>
      </c>
      <c r="C760" s="27">
        <f t="shared" si="35"/>
        <v>8</v>
      </c>
      <c r="D760" s="27">
        <f t="shared" si="36"/>
        <v>33</v>
      </c>
      <c r="G760">
        <v>4850</v>
      </c>
      <c r="K760">
        <v>4780</v>
      </c>
      <c r="M760">
        <v>4700</v>
      </c>
    </row>
    <row r="761" spans="1:13">
      <c r="A761" s="26">
        <v>44418</v>
      </c>
      <c r="B761" s="27">
        <f t="shared" si="34"/>
        <v>2021</v>
      </c>
      <c r="C761" s="27">
        <f t="shared" si="35"/>
        <v>8</v>
      </c>
      <c r="D761" s="27">
        <f t="shared" si="36"/>
        <v>33</v>
      </c>
      <c r="G761">
        <v>4850</v>
      </c>
      <c r="K761">
        <v>4780</v>
      </c>
      <c r="M761">
        <v>4700</v>
      </c>
    </row>
    <row r="762" spans="1:13">
      <c r="A762" s="26">
        <v>44419</v>
      </c>
      <c r="B762" s="27">
        <f t="shared" si="34"/>
        <v>2021</v>
      </c>
      <c r="C762" s="27">
        <f t="shared" si="35"/>
        <v>8</v>
      </c>
      <c r="D762" s="27">
        <f t="shared" si="36"/>
        <v>33</v>
      </c>
      <c r="G762">
        <v>4850</v>
      </c>
      <c r="K762">
        <v>4780</v>
      </c>
      <c r="M762">
        <v>4700</v>
      </c>
    </row>
    <row r="763" spans="1:13">
      <c r="A763" s="26">
        <v>44420</v>
      </c>
      <c r="B763" s="27">
        <f t="shared" si="34"/>
        <v>2021</v>
      </c>
      <c r="C763" s="27">
        <f t="shared" si="35"/>
        <v>8</v>
      </c>
      <c r="D763" s="27">
        <f t="shared" si="36"/>
        <v>33</v>
      </c>
      <c r="G763">
        <v>4850</v>
      </c>
      <c r="K763">
        <v>4780</v>
      </c>
      <c r="M763">
        <v>4700</v>
      </c>
    </row>
    <row r="764" spans="1:13">
      <c r="A764" s="26">
        <v>44421</v>
      </c>
      <c r="B764" s="27">
        <f t="shared" si="34"/>
        <v>2021</v>
      </c>
      <c r="C764" s="27">
        <f t="shared" si="35"/>
        <v>8</v>
      </c>
      <c r="D764" s="27">
        <f t="shared" si="36"/>
        <v>33</v>
      </c>
      <c r="G764">
        <v>4850</v>
      </c>
      <c r="K764">
        <v>4780</v>
      </c>
      <c r="M764">
        <v>4700</v>
      </c>
    </row>
    <row r="765" spans="1:13">
      <c r="A765" s="26">
        <v>44424</v>
      </c>
      <c r="B765" s="27">
        <f t="shared" si="34"/>
        <v>2021</v>
      </c>
      <c r="C765" s="27">
        <f t="shared" si="35"/>
        <v>8</v>
      </c>
      <c r="D765" s="27">
        <f t="shared" si="36"/>
        <v>34</v>
      </c>
      <c r="G765">
        <v>4850</v>
      </c>
      <c r="K765">
        <v>4780</v>
      </c>
      <c r="M765">
        <v>4700</v>
      </c>
    </row>
    <row r="766" spans="1:13">
      <c r="A766" s="26">
        <v>44426</v>
      </c>
      <c r="B766" s="27">
        <f t="shared" si="34"/>
        <v>2021</v>
      </c>
      <c r="C766" s="27">
        <f t="shared" si="35"/>
        <v>8</v>
      </c>
      <c r="D766" s="27">
        <f t="shared" si="36"/>
        <v>34</v>
      </c>
      <c r="G766">
        <v>4850</v>
      </c>
      <c r="K766">
        <v>4780</v>
      </c>
      <c r="M766">
        <v>4700</v>
      </c>
    </row>
    <row r="767" spans="1:13">
      <c r="A767" s="26">
        <v>44427</v>
      </c>
      <c r="B767" s="27">
        <f t="shared" si="34"/>
        <v>2021</v>
      </c>
      <c r="C767" s="27">
        <f t="shared" si="35"/>
        <v>8</v>
      </c>
      <c r="D767" s="27">
        <f t="shared" si="36"/>
        <v>34</v>
      </c>
      <c r="G767">
        <v>4850</v>
      </c>
      <c r="K767">
        <v>4780</v>
      </c>
      <c r="M767">
        <v>4700</v>
      </c>
    </row>
    <row r="768" spans="1:13">
      <c r="A768" s="26">
        <v>44428</v>
      </c>
      <c r="B768" s="27">
        <f t="shared" si="34"/>
        <v>2021</v>
      </c>
      <c r="C768" s="27">
        <f t="shared" si="35"/>
        <v>8</v>
      </c>
      <c r="D768" s="27">
        <f t="shared" si="36"/>
        <v>34</v>
      </c>
      <c r="G768">
        <v>4850</v>
      </c>
      <c r="K768">
        <v>4780</v>
      </c>
      <c r="M768">
        <v>4700</v>
      </c>
    </row>
    <row r="769" spans="1:13">
      <c r="A769" s="26">
        <v>44431</v>
      </c>
      <c r="B769" s="27">
        <f t="shared" si="34"/>
        <v>2021</v>
      </c>
      <c r="C769" s="27">
        <f t="shared" si="35"/>
        <v>8</v>
      </c>
      <c r="D769" s="27">
        <f t="shared" si="36"/>
        <v>35</v>
      </c>
      <c r="G769">
        <v>4850</v>
      </c>
      <c r="K769">
        <v>4780</v>
      </c>
      <c r="M769">
        <v>4700</v>
      </c>
    </row>
    <row r="770" spans="1:13">
      <c r="A770" s="26">
        <v>44432</v>
      </c>
      <c r="B770" s="27">
        <f t="shared" ref="B770:B833" si="37">YEAR(A770)</f>
        <v>2021</v>
      </c>
      <c r="C770" s="27">
        <f t="shared" ref="C770:C833" si="38">MONTH(A770)</f>
        <v>8</v>
      </c>
      <c r="D770" s="27">
        <f t="shared" ref="D770:D833" si="39">WEEKNUM(A770)</f>
        <v>35</v>
      </c>
      <c r="G770">
        <v>4850</v>
      </c>
      <c r="K770">
        <v>4780</v>
      </c>
      <c r="M770">
        <v>4700</v>
      </c>
    </row>
    <row r="771" spans="1:13">
      <c r="A771" s="26">
        <v>44433</v>
      </c>
      <c r="B771" s="27">
        <f t="shared" si="37"/>
        <v>2021</v>
      </c>
      <c r="C771" s="27">
        <f t="shared" si="38"/>
        <v>8</v>
      </c>
      <c r="D771" s="27">
        <f t="shared" si="39"/>
        <v>35</v>
      </c>
      <c r="G771">
        <v>4850</v>
      </c>
      <c r="K771">
        <v>4780</v>
      </c>
      <c r="M771">
        <v>4700</v>
      </c>
    </row>
    <row r="772" spans="1:13">
      <c r="A772" s="26">
        <v>44434</v>
      </c>
      <c r="B772" s="27">
        <f t="shared" si="37"/>
        <v>2021</v>
      </c>
      <c r="C772" s="27">
        <f t="shared" si="38"/>
        <v>8</v>
      </c>
      <c r="D772" s="27">
        <f t="shared" si="39"/>
        <v>35</v>
      </c>
      <c r="G772">
        <v>4850</v>
      </c>
      <c r="K772">
        <v>4780</v>
      </c>
      <c r="M772">
        <v>4700</v>
      </c>
    </row>
    <row r="773" spans="1:13">
      <c r="A773" s="26">
        <v>44435</v>
      </c>
      <c r="B773" s="27">
        <f t="shared" si="37"/>
        <v>2021</v>
      </c>
      <c r="C773" s="27">
        <f t="shared" si="38"/>
        <v>8</v>
      </c>
      <c r="D773" s="27">
        <f t="shared" si="39"/>
        <v>35</v>
      </c>
      <c r="G773">
        <v>4850</v>
      </c>
      <c r="K773">
        <v>4780</v>
      </c>
      <c r="M773">
        <v>4700</v>
      </c>
    </row>
    <row r="774" spans="1:13">
      <c r="A774" s="26">
        <v>44440</v>
      </c>
      <c r="B774" s="27">
        <f t="shared" si="37"/>
        <v>2021</v>
      </c>
      <c r="C774" s="27">
        <f t="shared" si="38"/>
        <v>9</v>
      </c>
      <c r="D774" s="27">
        <f t="shared" si="39"/>
        <v>36</v>
      </c>
      <c r="G774">
        <v>4850</v>
      </c>
      <c r="K774">
        <v>4780</v>
      </c>
      <c r="M774">
        <v>4700</v>
      </c>
    </row>
    <row r="775" spans="1:13">
      <c r="A775" s="26">
        <v>44442</v>
      </c>
      <c r="B775" s="27">
        <f t="shared" si="37"/>
        <v>2021</v>
      </c>
      <c r="C775" s="27">
        <f t="shared" si="38"/>
        <v>9</v>
      </c>
      <c r="D775" s="27">
        <f t="shared" si="39"/>
        <v>36</v>
      </c>
      <c r="G775">
        <v>4600</v>
      </c>
      <c r="K775">
        <v>4700</v>
      </c>
      <c r="M775">
        <v>4600</v>
      </c>
    </row>
    <row r="776" spans="1:13">
      <c r="A776" s="26">
        <v>44445</v>
      </c>
      <c r="B776" s="27">
        <f t="shared" si="37"/>
        <v>2021</v>
      </c>
      <c r="C776" s="27">
        <f t="shared" si="38"/>
        <v>9</v>
      </c>
      <c r="D776" s="27">
        <f t="shared" si="39"/>
        <v>37</v>
      </c>
      <c r="G776">
        <v>4600</v>
      </c>
      <c r="K776">
        <v>4700</v>
      </c>
      <c r="M776">
        <v>4600</v>
      </c>
    </row>
    <row r="777" spans="1:13">
      <c r="A777" s="26">
        <v>44446</v>
      </c>
      <c r="B777" s="27">
        <f t="shared" si="37"/>
        <v>2021</v>
      </c>
      <c r="C777" s="27">
        <f t="shared" si="38"/>
        <v>9</v>
      </c>
      <c r="D777" s="27">
        <f t="shared" si="39"/>
        <v>37</v>
      </c>
      <c r="G777">
        <v>4600</v>
      </c>
      <c r="K777">
        <v>4700</v>
      </c>
      <c r="M777">
        <v>4600</v>
      </c>
    </row>
    <row r="778" spans="1:13">
      <c r="A778" s="26">
        <v>44447</v>
      </c>
      <c r="B778" s="27">
        <f t="shared" si="37"/>
        <v>2021</v>
      </c>
      <c r="C778" s="27">
        <f t="shared" si="38"/>
        <v>9</v>
      </c>
      <c r="D778" s="27">
        <f t="shared" si="39"/>
        <v>37</v>
      </c>
      <c r="G778">
        <v>4600</v>
      </c>
      <c r="K778">
        <v>4700</v>
      </c>
      <c r="M778">
        <v>4600</v>
      </c>
    </row>
    <row r="779" spans="1:13">
      <c r="A779" s="26">
        <v>44449</v>
      </c>
      <c r="B779" s="27">
        <f t="shared" si="37"/>
        <v>2021</v>
      </c>
      <c r="C779" s="27">
        <f t="shared" si="38"/>
        <v>9</v>
      </c>
      <c r="D779" s="27">
        <f t="shared" si="39"/>
        <v>37</v>
      </c>
      <c r="G779">
        <v>4650</v>
      </c>
      <c r="K779">
        <v>4750</v>
      </c>
      <c r="M779">
        <v>4850</v>
      </c>
    </row>
    <row r="780" spans="1:13">
      <c r="A780" s="26">
        <v>44453</v>
      </c>
      <c r="B780" s="27">
        <f t="shared" si="37"/>
        <v>2021</v>
      </c>
      <c r="C780" s="27">
        <f t="shared" si="38"/>
        <v>9</v>
      </c>
      <c r="D780" s="27">
        <f t="shared" si="39"/>
        <v>38</v>
      </c>
      <c r="G780">
        <v>4650</v>
      </c>
      <c r="K780">
        <v>4800</v>
      </c>
      <c r="M780">
        <v>4850</v>
      </c>
    </row>
    <row r="781" spans="1:13">
      <c r="A781" s="26">
        <v>44454</v>
      </c>
      <c r="B781" s="27">
        <f t="shared" si="37"/>
        <v>2021</v>
      </c>
      <c r="C781" s="27">
        <f t="shared" si="38"/>
        <v>9</v>
      </c>
      <c r="D781" s="27">
        <f t="shared" si="39"/>
        <v>38</v>
      </c>
      <c r="G781">
        <v>4950</v>
      </c>
      <c r="K781">
        <v>4850</v>
      </c>
      <c r="M781">
        <v>4850</v>
      </c>
    </row>
    <row r="782" spans="1:13">
      <c r="A782" s="26">
        <v>44455</v>
      </c>
      <c r="B782" s="27">
        <f t="shared" si="37"/>
        <v>2021</v>
      </c>
      <c r="C782" s="27">
        <f t="shared" si="38"/>
        <v>9</v>
      </c>
      <c r="D782" s="27">
        <f t="shared" si="39"/>
        <v>38</v>
      </c>
      <c r="G782">
        <v>4950</v>
      </c>
      <c r="H782">
        <v>4900</v>
      </c>
      <c r="K782">
        <v>4850</v>
      </c>
      <c r="M782">
        <v>4850</v>
      </c>
    </row>
    <row r="783" spans="1:13">
      <c r="A783" s="26">
        <v>44456</v>
      </c>
      <c r="B783" s="27">
        <f t="shared" si="37"/>
        <v>2021</v>
      </c>
      <c r="C783" s="27">
        <f t="shared" si="38"/>
        <v>9</v>
      </c>
      <c r="D783" s="27">
        <f t="shared" si="39"/>
        <v>38</v>
      </c>
      <c r="G783">
        <v>4950</v>
      </c>
      <c r="H783">
        <v>4900</v>
      </c>
      <c r="K783">
        <v>4850</v>
      </c>
      <c r="M783">
        <v>4850</v>
      </c>
    </row>
    <row r="784" spans="1:13">
      <c r="A784" s="26">
        <v>44462</v>
      </c>
      <c r="B784" s="27">
        <f t="shared" si="37"/>
        <v>2021</v>
      </c>
      <c r="C784" s="27">
        <f t="shared" si="38"/>
        <v>9</v>
      </c>
      <c r="D784" s="27">
        <f t="shared" si="39"/>
        <v>39</v>
      </c>
      <c r="G784">
        <v>4950</v>
      </c>
      <c r="K784">
        <v>4900</v>
      </c>
      <c r="M784">
        <v>4900</v>
      </c>
    </row>
    <row r="785" spans="1:13">
      <c r="A785" s="26">
        <v>44463</v>
      </c>
      <c r="B785" s="27">
        <f t="shared" si="37"/>
        <v>2021</v>
      </c>
      <c r="C785" s="27">
        <f t="shared" si="38"/>
        <v>9</v>
      </c>
      <c r="D785" s="27">
        <f t="shared" si="39"/>
        <v>39</v>
      </c>
      <c r="G785">
        <v>4900</v>
      </c>
      <c r="K785">
        <v>4900</v>
      </c>
      <c r="M785">
        <v>4900</v>
      </c>
    </row>
    <row r="786" spans="1:13">
      <c r="A786" s="26">
        <v>44466</v>
      </c>
      <c r="B786" s="27">
        <f t="shared" si="37"/>
        <v>2021</v>
      </c>
      <c r="C786" s="27">
        <f t="shared" si="38"/>
        <v>9</v>
      </c>
      <c r="D786" s="27">
        <f t="shared" si="39"/>
        <v>40</v>
      </c>
      <c r="G786">
        <v>4900</v>
      </c>
      <c r="K786">
        <v>4900</v>
      </c>
      <c r="M786">
        <v>4900</v>
      </c>
    </row>
    <row r="787" spans="1:13">
      <c r="A787" s="26">
        <v>44477</v>
      </c>
      <c r="B787" s="27">
        <f t="shared" si="37"/>
        <v>2021</v>
      </c>
      <c r="C787" s="27">
        <f t="shared" si="38"/>
        <v>10</v>
      </c>
      <c r="D787" s="27">
        <f t="shared" si="39"/>
        <v>41</v>
      </c>
      <c r="G787">
        <v>5100</v>
      </c>
      <c r="K787">
        <v>5150</v>
      </c>
      <c r="M787">
        <v>5250</v>
      </c>
    </row>
    <row r="788" spans="1:13">
      <c r="A788" s="26">
        <v>44480</v>
      </c>
      <c r="B788" s="27">
        <f t="shared" si="37"/>
        <v>2021</v>
      </c>
      <c r="C788" s="27">
        <f t="shared" si="38"/>
        <v>10</v>
      </c>
      <c r="D788" s="27">
        <f t="shared" si="39"/>
        <v>42</v>
      </c>
      <c r="G788">
        <v>5200</v>
      </c>
      <c r="K788">
        <v>5250</v>
      </c>
      <c r="M788">
        <v>5250</v>
      </c>
    </row>
    <row r="789" spans="1:13">
      <c r="A789" s="26">
        <v>44481</v>
      </c>
      <c r="B789" s="27">
        <f t="shared" si="37"/>
        <v>2021</v>
      </c>
      <c r="C789" s="27">
        <f t="shared" si="38"/>
        <v>10</v>
      </c>
      <c r="D789" s="27">
        <f t="shared" si="39"/>
        <v>42</v>
      </c>
      <c r="G789">
        <v>5200</v>
      </c>
      <c r="M789">
        <v>5250</v>
      </c>
    </row>
    <row r="790" spans="1:13">
      <c r="A790" s="26">
        <v>44482</v>
      </c>
      <c r="B790" s="27">
        <f t="shared" si="37"/>
        <v>2021</v>
      </c>
      <c r="C790" s="27">
        <f t="shared" si="38"/>
        <v>10</v>
      </c>
      <c r="D790" s="27">
        <f t="shared" si="39"/>
        <v>42</v>
      </c>
      <c r="G790">
        <v>5300</v>
      </c>
      <c r="K790">
        <v>5600</v>
      </c>
      <c r="M790">
        <v>5350</v>
      </c>
    </row>
    <row r="791" spans="1:13">
      <c r="A791" s="26">
        <v>44483</v>
      </c>
      <c r="B791" s="27">
        <f t="shared" si="37"/>
        <v>2021</v>
      </c>
      <c r="C791" s="27">
        <f t="shared" si="38"/>
        <v>10</v>
      </c>
      <c r="D791" s="27">
        <f t="shared" si="39"/>
        <v>42</v>
      </c>
      <c r="G791">
        <v>5450</v>
      </c>
      <c r="K791">
        <v>5600</v>
      </c>
      <c r="M791">
        <v>5350</v>
      </c>
    </row>
    <row r="792" spans="1:13">
      <c r="A792" s="26">
        <v>44484</v>
      </c>
      <c r="B792" s="27">
        <f t="shared" si="37"/>
        <v>2021</v>
      </c>
      <c r="C792" s="27">
        <f t="shared" si="38"/>
        <v>10</v>
      </c>
      <c r="D792" s="27">
        <f t="shared" si="39"/>
        <v>42</v>
      </c>
      <c r="G792">
        <v>5450</v>
      </c>
      <c r="K792">
        <v>5700</v>
      </c>
      <c r="M792">
        <v>5350</v>
      </c>
    </row>
    <row r="793" spans="1:13">
      <c r="A793" s="26">
        <v>44487</v>
      </c>
      <c r="B793" s="27">
        <f t="shared" si="37"/>
        <v>2021</v>
      </c>
      <c r="C793" s="27">
        <f t="shared" si="38"/>
        <v>10</v>
      </c>
      <c r="D793" s="27">
        <f t="shared" si="39"/>
        <v>43</v>
      </c>
      <c r="G793">
        <v>6000</v>
      </c>
      <c r="K793">
        <v>5700</v>
      </c>
      <c r="M793">
        <v>5850</v>
      </c>
    </row>
    <row r="794" spans="1:13">
      <c r="A794" s="26">
        <v>44489</v>
      </c>
      <c r="B794" s="27">
        <f t="shared" si="37"/>
        <v>2021</v>
      </c>
      <c r="C794" s="27">
        <f t="shared" si="38"/>
        <v>10</v>
      </c>
      <c r="D794" s="27">
        <f t="shared" si="39"/>
        <v>43</v>
      </c>
      <c r="G794">
        <v>6000</v>
      </c>
      <c r="K794">
        <v>6000</v>
      </c>
      <c r="M794">
        <v>6050</v>
      </c>
    </row>
    <row r="795" spans="1:13">
      <c r="A795" s="26">
        <v>44490</v>
      </c>
      <c r="B795" s="27">
        <f t="shared" si="37"/>
        <v>2021</v>
      </c>
      <c r="C795" s="27">
        <f t="shared" si="38"/>
        <v>10</v>
      </c>
      <c r="D795" s="27">
        <f t="shared" si="39"/>
        <v>43</v>
      </c>
      <c r="G795">
        <v>6000</v>
      </c>
      <c r="K795">
        <v>6000</v>
      </c>
      <c r="M795">
        <v>6150</v>
      </c>
    </row>
    <row r="796" spans="1:13">
      <c r="A796" s="26">
        <v>44491</v>
      </c>
      <c r="B796" s="27">
        <f t="shared" si="37"/>
        <v>2021</v>
      </c>
      <c r="C796" s="27">
        <f t="shared" si="38"/>
        <v>10</v>
      </c>
      <c r="D796" s="27">
        <f t="shared" si="39"/>
        <v>43</v>
      </c>
      <c r="G796">
        <v>6200</v>
      </c>
      <c r="K796">
        <v>6000</v>
      </c>
      <c r="M796">
        <v>6150</v>
      </c>
    </row>
    <row r="797" spans="1:13">
      <c r="A797" s="26">
        <v>44495</v>
      </c>
      <c r="B797" s="27">
        <f t="shared" si="37"/>
        <v>2021</v>
      </c>
      <c r="C797" s="27">
        <f t="shared" si="38"/>
        <v>10</v>
      </c>
      <c r="D797" s="27">
        <f t="shared" si="39"/>
        <v>44</v>
      </c>
      <c r="G797">
        <v>6200</v>
      </c>
      <c r="K797">
        <v>6100</v>
      </c>
      <c r="M797">
        <v>6100</v>
      </c>
    </row>
    <row r="798" spans="1:13">
      <c r="A798" s="26">
        <v>44496</v>
      </c>
      <c r="B798" s="27">
        <f t="shared" si="37"/>
        <v>2021</v>
      </c>
      <c r="C798" s="27">
        <f t="shared" si="38"/>
        <v>10</v>
      </c>
      <c r="D798" s="27">
        <f t="shared" si="39"/>
        <v>44</v>
      </c>
      <c r="G798">
        <v>6100</v>
      </c>
      <c r="K798">
        <v>6050</v>
      </c>
      <c r="M798">
        <v>6100</v>
      </c>
    </row>
    <row r="799" spans="1:13">
      <c r="A799" s="26">
        <v>44502</v>
      </c>
      <c r="B799" s="27">
        <f t="shared" si="37"/>
        <v>2021</v>
      </c>
      <c r="C799" s="27">
        <f t="shared" si="38"/>
        <v>11</v>
      </c>
      <c r="D799" s="27">
        <f t="shared" si="39"/>
        <v>45</v>
      </c>
      <c r="G799">
        <v>5950</v>
      </c>
      <c r="K799">
        <v>6050</v>
      </c>
      <c r="M799">
        <v>5950</v>
      </c>
    </row>
    <row r="800" spans="1:13">
      <c r="A800" s="26">
        <v>44503</v>
      </c>
      <c r="B800" s="27">
        <f t="shared" si="37"/>
        <v>2021</v>
      </c>
      <c r="C800" s="27">
        <f t="shared" si="38"/>
        <v>11</v>
      </c>
      <c r="D800" s="27">
        <f t="shared" si="39"/>
        <v>45</v>
      </c>
      <c r="G800">
        <v>5700</v>
      </c>
      <c r="K800">
        <v>6050</v>
      </c>
      <c r="M800">
        <v>5900</v>
      </c>
    </row>
    <row r="801" spans="1:13">
      <c r="A801" s="26">
        <v>44504</v>
      </c>
      <c r="B801" s="27">
        <f t="shared" si="37"/>
        <v>2021</v>
      </c>
      <c r="C801" s="27">
        <f t="shared" si="38"/>
        <v>11</v>
      </c>
      <c r="D801" s="27">
        <f t="shared" si="39"/>
        <v>45</v>
      </c>
      <c r="K801">
        <v>5950</v>
      </c>
      <c r="M801">
        <v>5900</v>
      </c>
    </row>
    <row r="802" spans="1:13">
      <c r="A802" s="26">
        <v>44508</v>
      </c>
      <c r="B802" s="27">
        <f t="shared" si="37"/>
        <v>2021</v>
      </c>
      <c r="C802" s="27">
        <f t="shared" si="38"/>
        <v>11</v>
      </c>
      <c r="D802" s="27">
        <f t="shared" si="39"/>
        <v>46</v>
      </c>
      <c r="G802">
        <v>5700</v>
      </c>
      <c r="K802">
        <v>5750</v>
      </c>
      <c r="M802">
        <v>5700</v>
      </c>
    </row>
    <row r="803" spans="1:13">
      <c r="A803" s="26">
        <v>44509</v>
      </c>
      <c r="B803" s="27">
        <f t="shared" si="37"/>
        <v>2021</v>
      </c>
      <c r="C803" s="27">
        <f t="shared" si="38"/>
        <v>11</v>
      </c>
      <c r="D803" s="27">
        <f t="shared" si="39"/>
        <v>46</v>
      </c>
      <c r="G803">
        <v>5700</v>
      </c>
      <c r="K803">
        <v>5450</v>
      </c>
      <c r="M803">
        <v>5700</v>
      </c>
    </row>
    <row r="804" spans="1:13">
      <c r="A804" s="26">
        <v>44510</v>
      </c>
      <c r="B804" s="27">
        <f t="shared" si="37"/>
        <v>2021</v>
      </c>
      <c r="C804" s="27">
        <f t="shared" si="38"/>
        <v>11</v>
      </c>
      <c r="D804" s="27">
        <f t="shared" si="39"/>
        <v>46</v>
      </c>
      <c r="G804">
        <v>5700</v>
      </c>
      <c r="K804">
        <v>5450</v>
      </c>
      <c r="M804">
        <v>5700</v>
      </c>
    </row>
    <row r="805" spans="1:13">
      <c r="A805" s="26">
        <v>44511</v>
      </c>
      <c r="B805" s="27">
        <f t="shared" si="37"/>
        <v>2021</v>
      </c>
      <c r="C805" s="27">
        <f t="shared" si="38"/>
        <v>11</v>
      </c>
      <c r="D805" s="27">
        <f t="shared" si="39"/>
        <v>46</v>
      </c>
      <c r="G805">
        <v>5100</v>
      </c>
      <c r="K805">
        <v>5450</v>
      </c>
      <c r="M805">
        <v>5200</v>
      </c>
    </row>
    <row r="806" spans="1:13">
      <c r="A806" s="26">
        <v>44512</v>
      </c>
      <c r="B806" s="27">
        <f t="shared" si="37"/>
        <v>2021</v>
      </c>
      <c r="C806" s="27">
        <f t="shared" si="38"/>
        <v>11</v>
      </c>
      <c r="D806" s="27">
        <f t="shared" si="39"/>
        <v>46</v>
      </c>
      <c r="G806">
        <v>5100</v>
      </c>
      <c r="K806">
        <v>5450</v>
      </c>
      <c r="M806">
        <v>5200</v>
      </c>
    </row>
    <row r="807" spans="1:13">
      <c r="A807" s="26">
        <v>44515</v>
      </c>
      <c r="B807" s="27">
        <f t="shared" si="37"/>
        <v>2021</v>
      </c>
      <c r="C807" s="27">
        <f t="shared" si="38"/>
        <v>11</v>
      </c>
      <c r="D807" s="27">
        <f t="shared" si="39"/>
        <v>47</v>
      </c>
      <c r="G807">
        <v>5100</v>
      </c>
      <c r="K807">
        <v>5450</v>
      </c>
      <c r="M807">
        <v>5200</v>
      </c>
    </row>
    <row r="808" spans="1:13">
      <c r="A808" s="26">
        <v>44516</v>
      </c>
      <c r="B808" s="27">
        <f t="shared" si="37"/>
        <v>2021</v>
      </c>
      <c r="C808" s="27">
        <f t="shared" si="38"/>
        <v>11</v>
      </c>
      <c r="D808" s="27">
        <f t="shared" si="39"/>
        <v>47</v>
      </c>
      <c r="G808">
        <v>5150</v>
      </c>
      <c r="K808">
        <v>5150</v>
      </c>
      <c r="M808">
        <v>5200</v>
      </c>
    </row>
    <row r="809" spans="1:13">
      <c r="A809" s="26">
        <v>44517</v>
      </c>
      <c r="B809" s="27">
        <f t="shared" si="37"/>
        <v>2021</v>
      </c>
      <c r="C809" s="27">
        <f t="shared" si="38"/>
        <v>11</v>
      </c>
      <c r="D809" s="27">
        <f t="shared" si="39"/>
        <v>47</v>
      </c>
      <c r="G809">
        <v>5150</v>
      </c>
      <c r="K809">
        <v>5150</v>
      </c>
      <c r="M809">
        <v>5200</v>
      </c>
    </row>
    <row r="810" spans="1:13">
      <c r="A810" s="26">
        <v>44518</v>
      </c>
      <c r="B810" s="27">
        <f t="shared" si="37"/>
        <v>2021</v>
      </c>
      <c r="C810" s="27">
        <f t="shared" si="38"/>
        <v>11</v>
      </c>
      <c r="D810" s="27">
        <f t="shared" si="39"/>
        <v>47</v>
      </c>
      <c r="G810">
        <v>5050</v>
      </c>
      <c r="K810">
        <v>5150</v>
      </c>
      <c r="M810">
        <v>5000</v>
      </c>
    </row>
    <row r="811" spans="1:13">
      <c r="A811" s="26">
        <v>44519</v>
      </c>
      <c r="B811" s="27">
        <f t="shared" si="37"/>
        <v>2021</v>
      </c>
      <c r="C811" s="27">
        <f t="shared" si="38"/>
        <v>11</v>
      </c>
      <c r="D811" s="27">
        <f t="shared" si="39"/>
        <v>47</v>
      </c>
      <c r="G811">
        <v>5050</v>
      </c>
      <c r="K811">
        <v>5150</v>
      </c>
      <c r="M811">
        <v>5000</v>
      </c>
    </row>
    <row r="812" spans="1:13">
      <c r="A812" s="26">
        <v>44522</v>
      </c>
      <c r="B812" s="27">
        <f t="shared" si="37"/>
        <v>2021</v>
      </c>
      <c r="C812" s="27">
        <f t="shared" si="38"/>
        <v>11</v>
      </c>
      <c r="D812" s="27">
        <f t="shared" si="39"/>
        <v>48</v>
      </c>
      <c r="G812">
        <v>5050</v>
      </c>
      <c r="K812">
        <v>5150</v>
      </c>
      <c r="M812">
        <v>5000</v>
      </c>
    </row>
    <row r="813" spans="1:13">
      <c r="A813" s="26">
        <v>44523</v>
      </c>
      <c r="B813" s="27">
        <f t="shared" si="37"/>
        <v>2021</v>
      </c>
      <c r="C813" s="27">
        <f t="shared" si="38"/>
        <v>11</v>
      </c>
      <c r="D813" s="27">
        <f t="shared" si="39"/>
        <v>48</v>
      </c>
      <c r="G813">
        <v>5000</v>
      </c>
      <c r="K813">
        <v>5000</v>
      </c>
      <c r="M813">
        <v>4950</v>
      </c>
    </row>
    <row r="814" spans="1:13">
      <c r="A814" s="26">
        <v>44524</v>
      </c>
      <c r="B814" s="27">
        <f t="shared" si="37"/>
        <v>2021</v>
      </c>
      <c r="C814" s="27">
        <f t="shared" si="38"/>
        <v>11</v>
      </c>
      <c r="D814" s="27">
        <f t="shared" si="39"/>
        <v>48</v>
      </c>
      <c r="G814">
        <v>5000</v>
      </c>
      <c r="K814">
        <v>5000</v>
      </c>
      <c r="M814">
        <v>4950</v>
      </c>
    </row>
    <row r="815" spans="1:13">
      <c r="A815" s="26">
        <v>44525</v>
      </c>
      <c r="B815" s="27">
        <f t="shared" si="37"/>
        <v>2021</v>
      </c>
      <c r="C815" s="27">
        <f t="shared" si="38"/>
        <v>11</v>
      </c>
      <c r="D815" s="27">
        <f t="shared" si="39"/>
        <v>48</v>
      </c>
      <c r="G815">
        <v>5000</v>
      </c>
      <c r="K815">
        <v>5000</v>
      </c>
      <c r="M815">
        <v>4950</v>
      </c>
    </row>
    <row r="816" spans="1:13">
      <c r="A816" s="26">
        <v>44526</v>
      </c>
      <c r="B816" s="27">
        <f t="shared" si="37"/>
        <v>2021</v>
      </c>
      <c r="C816" s="27">
        <f t="shared" si="38"/>
        <v>11</v>
      </c>
      <c r="D816" s="27">
        <f t="shared" si="39"/>
        <v>48</v>
      </c>
      <c r="G816">
        <v>5000</v>
      </c>
      <c r="K816">
        <v>5000</v>
      </c>
      <c r="M816">
        <v>4950</v>
      </c>
    </row>
    <row r="817" spans="1:13">
      <c r="A817" s="26">
        <v>44529</v>
      </c>
      <c r="B817" s="27">
        <f t="shared" si="37"/>
        <v>2021</v>
      </c>
      <c r="C817" s="27">
        <f t="shared" si="38"/>
        <v>11</v>
      </c>
      <c r="D817" s="27">
        <f t="shared" si="39"/>
        <v>49</v>
      </c>
      <c r="G817">
        <v>5000</v>
      </c>
      <c r="K817">
        <v>5000</v>
      </c>
      <c r="M817">
        <v>4950</v>
      </c>
    </row>
    <row r="818" spans="1:13">
      <c r="A818" s="26">
        <v>44530</v>
      </c>
      <c r="B818" s="27">
        <f t="shared" si="37"/>
        <v>2021</v>
      </c>
      <c r="C818" s="27">
        <f t="shared" si="38"/>
        <v>11</v>
      </c>
      <c r="D818" s="27">
        <f t="shared" si="39"/>
        <v>49</v>
      </c>
      <c r="G818">
        <v>5050</v>
      </c>
      <c r="K818">
        <v>5000</v>
      </c>
      <c r="M818">
        <v>4950</v>
      </c>
    </row>
    <row r="819" spans="1:13">
      <c r="A819" s="26">
        <v>44531</v>
      </c>
      <c r="B819" s="27">
        <f t="shared" si="37"/>
        <v>2021</v>
      </c>
      <c r="C819" s="27">
        <f t="shared" si="38"/>
        <v>12</v>
      </c>
      <c r="D819" s="27">
        <f t="shared" si="39"/>
        <v>49</v>
      </c>
      <c r="G819">
        <v>5050</v>
      </c>
      <c r="K819">
        <v>5000</v>
      </c>
      <c r="M819">
        <v>4950</v>
      </c>
    </row>
    <row r="820" spans="1:13">
      <c r="A820" s="26">
        <v>44532</v>
      </c>
      <c r="B820" s="27">
        <f t="shared" si="37"/>
        <v>2021</v>
      </c>
      <c r="C820" s="27">
        <f t="shared" si="38"/>
        <v>12</v>
      </c>
      <c r="D820" s="27">
        <f t="shared" si="39"/>
        <v>49</v>
      </c>
      <c r="G820">
        <v>5050</v>
      </c>
      <c r="K820">
        <v>5000</v>
      </c>
      <c r="M820">
        <v>4950</v>
      </c>
    </row>
    <row r="821" spans="1:13">
      <c r="A821" s="26">
        <v>44533</v>
      </c>
      <c r="B821" s="27">
        <f t="shared" si="37"/>
        <v>2021</v>
      </c>
      <c r="C821" s="27">
        <f t="shared" si="38"/>
        <v>12</v>
      </c>
      <c r="D821" s="27">
        <f t="shared" si="39"/>
        <v>49</v>
      </c>
      <c r="G821">
        <v>5050</v>
      </c>
      <c r="K821">
        <v>5000</v>
      </c>
      <c r="M821">
        <v>4950</v>
      </c>
    </row>
    <row r="822" spans="1:13">
      <c r="A822" s="26">
        <v>44537</v>
      </c>
      <c r="B822" s="27">
        <f t="shared" si="37"/>
        <v>2021</v>
      </c>
      <c r="C822" s="27">
        <f t="shared" si="38"/>
        <v>12</v>
      </c>
      <c r="D822" s="27">
        <f t="shared" si="39"/>
        <v>50</v>
      </c>
      <c r="G822">
        <v>5050</v>
      </c>
      <c r="K822">
        <v>5000</v>
      </c>
      <c r="M822">
        <v>4950</v>
      </c>
    </row>
    <row r="823" spans="1:13">
      <c r="A823" s="26">
        <v>44538</v>
      </c>
      <c r="B823" s="27">
        <f t="shared" si="37"/>
        <v>2021</v>
      </c>
      <c r="C823" s="27">
        <f t="shared" si="38"/>
        <v>12</v>
      </c>
      <c r="D823" s="27">
        <f t="shared" si="39"/>
        <v>50</v>
      </c>
      <c r="G823">
        <v>5050</v>
      </c>
      <c r="K823">
        <v>5000</v>
      </c>
      <c r="M823">
        <v>4950</v>
      </c>
    </row>
    <row r="824" spans="1:13">
      <c r="A824" s="26">
        <v>44539</v>
      </c>
      <c r="B824" s="27">
        <f t="shared" si="37"/>
        <v>2021</v>
      </c>
      <c r="C824" s="27">
        <f t="shared" si="38"/>
        <v>12</v>
      </c>
      <c r="D824" s="27">
        <f t="shared" si="39"/>
        <v>50</v>
      </c>
      <c r="G824">
        <v>5050</v>
      </c>
      <c r="K824">
        <v>5000</v>
      </c>
      <c r="M824">
        <v>4950</v>
      </c>
    </row>
    <row r="825" spans="1:13">
      <c r="A825" s="26">
        <v>44540</v>
      </c>
      <c r="B825" s="27">
        <f t="shared" si="37"/>
        <v>2021</v>
      </c>
      <c r="C825" s="27">
        <f t="shared" si="38"/>
        <v>12</v>
      </c>
      <c r="D825" s="27">
        <f t="shared" si="39"/>
        <v>50</v>
      </c>
      <c r="G825">
        <v>5000</v>
      </c>
      <c r="K825">
        <v>5000</v>
      </c>
      <c r="M825">
        <v>4950</v>
      </c>
    </row>
    <row r="826" spans="1:13">
      <c r="A826" s="26">
        <v>44543</v>
      </c>
      <c r="B826" s="27">
        <f t="shared" si="37"/>
        <v>2021</v>
      </c>
      <c r="C826" s="27">
        <f t="shared" si="38"/>
        <v>12</v>
      </c>
      <c r="D826" s="27">
        <f t="shared" si="39"/>
        <v>51</v>
      </c>
      <c r="G826">
        <v>5000</v>
      </c>
      <c r="K826">
        <v>5000</v>
      </c>
      <c r="M826">
        <v>4950</v>
      </c>
    </row>
    <row r="827" spans="1:13">
      <c r="A827" s="26">
        <v>44544</v>
      </c>
      <c r="B827" s="27">
        <f t="shared" si="37"/>
        <v>2021</v>
      </c>
      <c r="C827" s="27">
        <f t="shared" si="38"/>
        <v>12</v>
      </c>
      <c r="D827" s="27">
        <f t="shared" si="39"/>
        <v>51</v>
      </c>
      <c r="G827">
        <v>5000</v>
      </c>
      <c r="K827">
        <v>5000</v>
      </c>
      <c r="M827">
        <v>4950</v>
      </c>
    </row>
    <row r="828" spans="1:13">
      <c r="A828" s="26">
        <v>44545</v>
      </c>
      <c r="B828" s="27">
        <f t="shared" si="37"/>
        <v>2021</v>
      </c>
      <c r="C828" s="27">
        <f t="shared" si="38"/>
        <v>12</v>
      </c>
      <c r="D828" s="27">
        <f t="shared" si="39"/>
        <v>51</v>
      </c>
      <c r="G828">
        <v>5000</v>
      </c>
      <c r="K828">
        <v>5100</v>
      </c>
      <c r="M828">
        <v>4950</v>
      </c>
    </row>
    <row r="829" spans="1:13">
      <c r="A829" s="26">
        <v>44546</v>
      </c>
      <c r="B829" s="27">
        <f t="shared" si="37"/>
        <v>2021</v>
      </c>
      <c r="C829" s="27">
        <f t="shared" si="38"/>
        <v>12</v>
      </c>
      <c r="D829" s="27">
        <f t="shared" si="39"/>
        <v>51</v>
      </c>
      <c r="G829">
        <v>5000</v>
      </c>
      <c r="K829">
        <v>5100</v>
      </c>
      <c r="M829">
        <v>4950</v>
      </c>
    </row>
    <row r="830" spans="1:13">
      <c r="A830" s="26">
        <v>44547</v>
      </c>
      <c r="B830" s="27">
        <f t="shared" si="37"/>
        <v>2021</v>
      </c>
      <c r="C830" s="27">
        <f t="shared" si="38"/>
        <v>12</v>
      </c>
      <c r="D830" s="27">
        <f t="shared" si="39"/>
        <v>51</v>
      </c>
      <c r="G830">
        <v>5150</v>
      </c>
      <c r="K830">
        <v>5100</v>
      </c>
      <c r="M830">
        <v>4950</v>
      </c>
    </row>
    <row r="831" spans="1:13">
      <c r="A831" s="26">
        <v>44550</v>
      </c>
      <c r="B831" s="27">
        <f t="shared" si="37"/>
        <v>2021</v>
      </c>
      <c r="C831" s="27">
        <f t="shared" si="38"/>
        <v>12</v>
      </c>
      <c r="D831" s="27">
        <f t="shared" si="39"/>
        <v>52</v>
      </c>
      <c r="G831">
        <v>5150</v>
      </c>
      <c r="K831">
        <v>5100</v>
      </c>
      <c r="M831">
        <v>4950</v>
      </c>
    </row>
    <row r="832" spans="1:13">
      <c r="A832" s="26">
        <v>44553</v>
      </c>
      <c r="B832" s="27">
        <f t="shared" si="37"/>
        <v>2021</v>
      </c>
      <c r="C832" s="27">
        <f t="shared" si="38"/>
        <v>12</v>
      </c>
      <c r="D832" s="27">
        <f t="shared" si="39"/>
        <v>52</v>
      </c>
      <c r="G832">
        <v>5150</v>
      </c>
      <c r="K832">
        <v>5100</v>
      </c>
    </row>
    <row r="833" spans="1:13">
      <c r="A833" s="26">
        <v>44557</v>
      </c>
      <c r="B833" s="27">
        <f t="shared" si="37"/>
        <v>2021</v>
      </c>
      <c r="C833" s="27">
        <f t="shared" si="38"/>
        <v>12</v>
      </c>
      <c r="D833" s="27">
        <f t="shared" si="39"/>
        <v>53</v>
      </c>
      <c r="G833">
        <v>5150</v>
      </c>
      <c r="K833">
        <v>5100</v>
      </c>
      <c r="M833">
        <v>5200</v>
      </c>
    </row>
    <row r="834" spans="1:13">
      <c r="A834" s="26">
        <v>44558</v>
      </c>
      <c r="B834" s="27">
        <f t="shared" ref="B834:B852" si="40">YEAR(A834)</f>
        <v>2021</v>
      </c>
      <c r="C834" s="27">
        <f t="shared" ref="C834:C852" si="41">MONTH(A834)</f>
        <v>12</v>
      </c>
      <c r="D834" s="27">
        <f t="shared" ref="D834:D852" si="42">WEEKNUM(A834)</f>
        <v>53</v>
      </c>
      <c r="G834">
        <v>5150</v>
      </c>
      <c r="K834">
        <v>5100</v>
      </c>
      <c r="M834">
        <v>5200</v>
      </c>
    </row>
    <row r="835" spans="1:13">
      <c r="A835" s="26">
        <v>44560</v>
      </c>
      <c r="B835" s="27">
        <f t="shared" si="40"/>
        <v>2021</v>
      </c>
      <c r="C835" s="27">
        <f t="shared" si="41"/>
        <v>12</v>
      </c>
      <c r="D835" s="27">
        <f t="shared" si="42"/>
        <v>53</v>
      </c>
      <c r="G835">
        <v>5350</v>
      </c>
      <c r="K835">
        <v>5150</v>
      </c>
      <c r="M835">
        <v>5200</v>
      </c>
    </row>
    <row r="836" spans="1:13">
      <c r="A836" s="26">
        <v>44565</v>
      </c>
      <c r="B836" s="27">
        <f t="shared" si="40"/>
        <v>2022</v>
      </c>
      <c r="C836" s="27">
        <f t="shared" si="41"/>
        <v>1</v>
      </c>
      <c r="D836" s="27">
        <f t="shared" si="42"/>
        <v>2</v>
      </c>
      <c r="G836">
        <v>5350</v>
      </c>
      <c r="K836">
        <v>5150</v>
      </c>
      <c r="M836">
        <v>5200</v>
      </c>
    </row>
    <row r="837" spans="1:13">
      <c r="A837" s="26">
        <v>44567</v>
      </c>
      <c r="B837" s="27">
        <f t="shared" si="40"/>
        <v>2022</v>
      </c>
      <c r="C837" s="27">
        <f t="shared" si="41"/>
        <v>1</v>
      </c>
      <c r="D837" s="27">
        <f t="shared" si="42"/>
        <v>2</v>
      </c>
      <c r="G837">
        <v>5350</v>
      </c>
      <c r="K837">
        <v>5150</v>
      </c>
      <c r="M837">
        <v>5200</v>
      </c>
    </row>
    <row r="838" spans="1:13">
      <c r="A838" s="26">
        <v>44568</v>
      </c>
      <c r="B838" s="27">
        <f t="shared" si="40"/>
        <v>2022</v>
      </c>
      <c r="C838" s="27">
        <f t="shared" si="41"/>
        <v>1</v>
      </c>
      <c r="D838" s="27">
        <f t="shared" si="42"/>
        <v>2</v>
      </c>
      <c r="G838">
        <v>5350</v>
      </c>
      <c r="K838">
        <v>5150</v>
      </c>
      <c r="M838">
        <v>5200</v>
      </c>
    </row>
    <row r="839" spans="1:13">
      <c r="A839" s="26">
        <v>44571</v>
      </c>
      <c r="B839" s="27">
        <f t="shared" si="40"/>
        <v>2022</v>
      </c>
      <c r="C839" s="27">
        <f t="shared" si="41"/>
        <v>1</v>
      </c>
      <c r="D839" s="27">
        <f t="shared" si="42"/>
        <v>3</v>
      </c>
      <c r="G839">
        <v>5400</v>
      </c>
      <c r="K839">
        <v>5150</v>
      </c>
      <c r="M839">
        <v>5200</v>
      </c>
    </row>
    <row r="840" spans="1:13">
      <c r="A840" s="26">
        <v>44572</v>
      </c>
      <c r="B840" s="27">
        <f t="shared" si="40"/>
        <v>2022</v>
      </c>
      <c r="C840" s="27">
        <f t="shared" si="41"/>
        <v>1</v>
      </c>
      <c r="D840" s="27">
        <f t="shared" si="42"/>
        <v>3</v>
      </c>
      <c r="G840">
        <v>5400</v>
      </c>
      <c r="K840">
        <v>5150</v>
      </c>
      <c r="M840">
        <v>5200</v>
      </c>
    </row>
    <row r="841" spans="1:13">
      <c r="A841" s="26">
        <v>44573</v>
      </c>
      <c r="B841" s="27">
        <f t="shared" si="40"/>
        <v>2022</v>
      </c>
      <c r="C841" s="27">
        <f t="shared" si="41"/>
        <v>1</v>
      </c>
      <c r="D841" s="27">
        <f t="shared" si="42"/>
        <v>3</v>
      </c>
      <c r="G841">
        <v>5450</v>
      </c>
    </row>
    <row r="842" spans="1:13">
      <c r="A842" s="26">
        <v>44574</v>
      </c>
      <c r="B842" s="27">
        <f t="shared" si="40"/>
        <v>2022</v>
      </c>
      <c r="C842" s="27">
        <f t="shared" si="41"/>
        <v>1</v>
      </c>
      <c r="D842" s="27">
        <f t="shared" si="42"/>
        <v>3</v>
      </c>
      <c r="K842">
        <v>5250</v>
      </c>
      <c r="M842">
        <v>5200</v>
      </c>
    </row>
    <row r="843" spans="1:13">
      <c r="A843" s="26">
        <v>44580</v>
      </c>
      <c r="B843" s="27">
        <f t="shared" si="40"/>
        <v>2022</v>
      </c>
      <c r="C843" s="27">
        <f t="shared" si="41"/>
        <v>1</v>
      </c>
      <c r="D843" s="27">
        <f t="shared" si="42"/>
        <v>4</v>
      </c>
      <c r="G843">
        <v>5300</v>
      </c>
      <c r="K843">
        <v>5300</v>
      </c>
      <c r="M843">
        <v>5250</v>
      </c>
    </row>
    <row r="844" spans="1:13">
      <c r="A844" s="26">
        <v>44585</v>
      </c>
      <c r="B844" s="27">
        <f t="shared" si="40"/>
        <v>2022</v>
      </c>
      <c r="C844" s="27">
        <f t="shared" si="41"/>
        <v>1</v>
      </c>
      <c r="D844" s="27">
        <f t="shared" si="42"/>
        <v>5</v>
      </c>
      <c r="G844">
        <v>5300</v>
      </c>
      <c r="K844">
        <v>5300</v>
      </c>
      <c r="M844">
        <v>5450</v>
      </c>
    </row>
    <row r="845" spans="1:13">
      <c r="A845" s="26">
        <v>44586</v>
      </c>
      <c r="B845" s="27">
        <f t="shared" si="40"/>
        <v>2022</v>
      </c>
      <c r="C845" s="27">
        <f t="shared" si="41"/>
        <v>1</v>
      </c>
      <c r="D845" s="27">
        <f t="shared" si="42"/>
        <v>5</v>
      </c>
      <c r="G845">
        <v>5300</v>
      </c>
      <c r="K845">
        <v>5350</v>
      </c>
      <c r="M845">
        <v>5450</v>
      </c>
    </row>
    <row r="846" spans="1:13">
      <c r="A846" s="26">
        <v>44600</v>
      </c>
      <c r="B846" s="27">
        <f t="shared" si="40"/>
        <v>2022</v>
      </c>
      <c r="C846" s="27">
        <f t="shared" si="41"/>
        <v>2</v>
      </c>
      <c r="D846" s="27">
        <f t="shared" si="42"/>
        <v>7</v>
      </c>
      <c r="K846">
        <v>5500</v>
      </c>
      <c r="M846">
        <v>5500</v>
      </c>
    </row>
    <row r="847" spans="1:13">
      <c r="A847" s="26">
        <v>44601</v>
      </c>
      <c r="B847" s="27">
        <f t="shared" si="40"/>
        <v>2022</v>
      </c>
      <c r="C847" s="27">
        <f t="shared" si="41"/>
        <v>2</v>
      </c>
      <c r="D847" s="27">
        <f t="shared" si="42"/>
        <v>7</v>
      </c>
      <c r="G847">
        <v>5600</v>
      </c>
    </row>
    <row r="848" spans="1:13">
      <c r="A848" s="26">
        <v>44606</v>
      </c>
      <c r="B848" s="27">
        <f t="shared" si="40"/>
        <v>2022</v>
      </c>
      <c r="C848" s="27">
        <f t="shared" si="41"/>
        <v>2</v>
      </c>
      <c r="D848" s="27">
        <f t="shared" si="42"/>
        <v>8</v>
      </c>
      <c r="G848">
        <v>5650</v>
      </c>
      <c r="K848">
        <v>5700</v>
      </c>
      <c r="M848">
        <v>5650</v>
      </c>
    </row>
    <row r="849" spans="1:13">
      <c r="A849" s="26">
        <v>44607</v>
      </c>
      <c r="B849" s="27">
        <f t="shared" si="40"/>
        <v>2022</v>
      </c>
      <c r="C849" s="27">
        <f t="shared" si="41"/>
        <v>2</v>
      </c>
      <c r="D849" s="27">
        <f t="shared" si="42"/>
        <v>8</v>
      </c>
      <c r="G849">
        <v>5650</v>
      </c>
      <c r="K849">
        <v>5850</v>
      </c>
      <c r="M849">
        <v>5650</v>
      </c>
    </row>
    <row r="850" spans="1:13">
      <c r="A850" s="26">
        <v>44608</v>
      </c>
      <c r="B850" s="27">
        <f t="shared" si="40"/>
        <v>2022</v>
      </c>
      <c r="C850" s="27">
        <f t="shared" si="41"/>
        <v>2</v>
      </c>
      <c r="D850" s="27">
        <f t="shared" si="42"/>
        <v>8</v>
      </c>
      <c r="G850">
        <v>5700</v>
      </c>
      <c r="K850">
        <v>5850</v>
      </c>
      <c r="M850">
        <v>5850</v>
      </c>
    </row>
    <row r="851" spans="1:13">
      <c r="A851" s="26">
        <v>44609</v>
      </c>
      <c r="B851" s="27">
        <f t="shared" si="40"/>
        <v>2022</v>
      </c>
      <c r="C851" s="27">
        <f t="shared" si="41"/>
        <v>2</v>
      </c>
      <c r="D851" s="27">
        <f t="shared" si="42"/>
        <v>8</v>
      </c>
      <c r="G851">
        <v>5700</v>
      </c>
      <c r="K851">
        <v>5850</v>
      </c>
      <c r="M851">
        <v>5850</v>
      </c>
    </row>
    <row r="852" spans="1:13">
      <c r="A852" s="26">
        <v>44613</v>
      </c>
      <c r="B852" s="27">
        <f t="shared" si="40"/>
        <v>2022</v>
      </c>
      <c r="C852" s="27">
        <f t="shared" si="41"/>
        <v>2</v>
      </c>
      <c r="D852" s="27">
        <f t="shared" si="42"/>
        <v>9</v>
      </c>
      <c r="G852">
        <v>5850</v>
      </c>
      <c r="K852">
        <v>5850</v>
      </c>
      <c r="M852">
        <v>5850</v>
      </c>
    </row>
  </sheetData>
  <phoneticPr fontId="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6EC09-868B-45D0-9F4E-8DB11D04050C}">
  <dimension ref="A1:AM49"/>
  <sheetViews>
    <sheetView workbookViewId="0">
      <selection activeCell="AP13" sqref="AP13"/>
    </sheetView>
  </sheetViews>
  <sheetFormatPr defaultRowHeight="14.4"/>
  <cols>
    <col min="2" max="2" width="9" customWidth="1"/>
    <col min="3" max="26" width="9" hidden="1" customWidth="1"/>
    <col min="27" max="30" width="9" customWidth="1"/>
  </cols>
  <sheetData>
    <row r="1" spans="1:39" ht="72">
      <c r="A1" t="s">
        <v>354</v>
      </c>
      <c r="B1" t="s">
        <v>353</v>
      </c>
      <c r="C1" s="4" t="s">
        <v>368</v>
      </c>
      <c r="D1" s="4" t="s">
        <v>367</v>
      </c>
      <c r="E1" s="4" t="s">
        <v>366</v>
      </c>
      <c r="F1" s="4" t="s">
        <v>365</v>
      </c>
      <c r="G1" s="4" t="s">
        <v>364</v>
      </c>
      <c r="H1" s="4" t="s">
        <v>363</v>
      </c>
      <c r="I1" s="4" t="s">
        <v>362</v>
      </c>
      <c r="J1" s="4" t="s">
        <v>361</v>
      </c>
      <c r="K1" s="4" t="s">
        <v>360</v>
      </c>
      <c r="L1" s="4" t="s">
        <v>359</v>
      </c>
      <c r="M1" s="4" t="s">
        <v>358</v>
      </c>
      <c r="N1" s="4" t="s">
        <v>357</v>
      </c>
      <c r="O1" s="4" t="s">
        <v>368</v>
      </c>
      <c r="P1" s="4" t="s">
        <v>367</v>
      </c>
      <c r="Q1" s="4" t="s">
        <v>366</v>
      </c>
      <c r="R1" s="4" t="s">
        <v>365</v>
      </c>
      <c r="S1" s="4" t="s">
        <v>364</v>
      </c>
      <c r="T1" s="4" t="s">
        <v>363</v>
      </c>
      <c r="U1" s="4" t="s">
        <v>362</v>
      </c>
      <c r="V1" s="4" t="s">
        <v>361</v>
      </c>
      <c r="W1" s="4" t="s">
        <v>360</v>
      </c>
      <c r="X1" s="4" t="s">
        <v>359</v>
      </c>
      <c r="Y1" s="4" t="s">
        <v>358</v>
      </c>
      <c r="Z1" s="4" t="s">
        <v>357</v>
      </c>
      <c r="AA1" s="4" t="s">
        <v>368</v>
      </c>
      <c r="AB1" s="4" t="s">
        <v>367</v>
      </c>
      <c r="AC1" s="4" t="s">
        <v>366</v>
      </c>
      <c r="AD1" s="4" t="s">
        <v>365</v>
      </c>
      <c r="AE1" s="4" t="s">
        <v>364</v>
      </c>
      <c r="AF1" s="4" t="s">
        <v>363</v>
      </c>
      <c r="AG1" s="4" t="s">
        <v>362</v>
      </c>
      <c r="AH1" s="4" t="s">
        <v>361</v>
      </c>
      <c r="AI1" s="4" t="s">
        <v>360</v>
      </c>
      <c r="AJ1" s="4" t="s">
        <v>359</v>
      </c>
      <c r="AK1" s="4" t="s">
        <v>358</v>
      </c>
      <c r="AL1" s="4" t="s">
        <v>357</v>
      </c>
      <c r="AM1" s="4" t="s">
        <v>356</v>
      </c>
    </row>
    <row r="2" spans="1:39">
      <c r="A2">
        <v>2018</v>
      </c>
      <c r="B2">
        <v>3</v>
      </c>
      <c r="C2">
        <f>SUMIFS(燃料油价格1!E:E,燃料油价格1!$B:$B,燃料油月均!$A2,燃料油价格1!$C:$C,燃料油月均!$B2)</f>
        <v>0</v>
      </c>
      <c r="D2">
        <f>SUMIFS(燃料油价格1!F:F,燃料油价格1!$B:$B,燃料油月均!$A2,燃料油价格1!$C:$C,燃料油月均!$B2)</f>
        <v>31200</v>
      </c>
      <c r="E2">
        <f>SUMIFS(燃料油价格1!G:G,燃料油价格1!$B:$B,燃料油月均!$A2,燃料油价格1!$C:$C,燃料油月均!$B2)</f>
        <v>31100</v>
      </c>
      <c r="F2">
        <f>SUMIFS(燃料油价格1!H:H,燃料油价格1!$B:$B,燃料油月均!$A2,燃料油价格1!$C:$C,燃料油月均!$B2)</f>
        <v>31800</v>
      </c>
      <c r="G2">
        <f>SUMIFS(燃料油价格1!I:I,燃料油价格1!$B:$B,燃料油月均!$A2,燃料油价格1!$C:$C,燃料油月均!$B2)</f>
        <v>0</v>
      </c>
      <c r="H2">
        <f>SUMIFS(燃料油价格1!J:J,燃料油价格1!$B:$B,燃料油月均!$A2,燃料油价格1!$C:$C,燃料油月均!$B2)</f>
        <v>30000</v>
      </c>
      <c r="I2">
        <f>SUMIFS(燃料油价格1!K:K,燃料油价格1!$B:$B,燃料油月均!$A2,燃料油价格1!$C:$C,燃料油月均!$B2)</f>
        <v>34240</v>
      </c>
      <c r="J2">
        <f>SUMIFS(燃料油价格1!L:L,燃料油价格1!$B:$B,燃料油月均!$A2,燃料油价格1!$C:$C,燃料油月均!$B2)</f>
        <v>34810</v>
      </c>
      <c r="K2">
        <f>SUMIFS(燃料油价格1!M:M,燃料油价格1!$B:$B,燃料油月均!$A2,燃料油价格1!$C:$C,燃料油月均!$B2)</f>
        <v>31600</v>
      </c>
      <c r="L2">
        <f>SUMIFS(燃料油价格1!N:N,燃料油价格1!$B:$B,燃料油月均!$A2,燃料油价格1!$C:$C,燃料油月均!$B2)</f>
        <v>35550</v>
      </c>
      <c r="M2">
        <f>SUMIFS(燃料油价格1!O:O,燃料油价格1!$B:$B,燃料油月均!$A2,燃料油价格1!$C:$C,燃料油月均!$B2)</f>
        <v>31200</v>
      </c>
      <c r="N2">
        <f>SUMIFS(燃料油价格1!P:P,燃料油价格1!$B:$B,燃料油月均!$A2,燃料油价格1!$C:$C,燃料油月均!$B2)</f>
        <v>34350</v>
      </c>
      <c r="O2">
        <f>COUNTIFS(燃料油价格1!$B:$B,燃料油月均!$A2,燃料油价格1!$C:$C,燃料油月均!$B2,燃料油价格1!E:E,"&gt;0")</f>
        <v>0</v>
      </c>
      <c r="P2">
        <f>COUNTIFS(燃料油价格1!$B:$B,燃料油月均!$A2,燃料油价格1!$C:$C,燃料油月均!$B2,燃料油价格1!F:F,"&gt;0")</f>
        <v>8</v>
      </c>
      <c r="Q2">
        <f>COUNTIFS(燃料油价格1!$B:$B,燃料油月均!$A2,燃料油价格1!$C:$C,燃料油月均!$B2,燃料油价格1!G:G,"&gt;0")</f>
        <v>8</v>
      </c>
      <c r="R2">
        <f>COUNTIFS(燃料油价格1!$B:$B,燃料油月均!$A2,燃料油价格1!$C:$C,燃料油月均!$B2,燃料油价格1!H:H,"&gt;0")</f>
        <v>8</v>
      </c>
      <c r="S2">
        <f>COUNTIFS(燃料油价格1!$B:$B,燃料油月均!$A2,燃料油价格1!$C:$C,燃料油月均!$B2,燃料油价格1!I:I,"&gt;0")</f>
        <v>0</v>
      </c>
      <c r="T2">
        <f>COUNTIFS(燃料油价格1!$B:$B,燃料油月均!$A2,燃料油价格1!$C:$C,燃料油月均!$B2,燃料油价格1!J:J,"&gt;0")</f>
        <v>8</v>
      </c>
      <c r="U2">
        <f>COUNTIFS(燃料油价格1!$B:$B,燃料油月均!$A2,燃料油价格1!$C:$C,燃料油月均!$B2,燃料油价格1!K:K,"&gt;0")</f>
        <v>8</v>
      </c>
      <c r="V2">
        <f>COUNTIFS(燃料油价格1!$B:$B,燃料油月均!$A2,燃料油价格1!$C:$C,燃料油月均!$B2,燃料油价格1!L:L,"&gt;0")</f>
        <v>9</v>
      </c>
      <c r="W2">
        <f>COUNTIFS(燃料油价格1!$B:$B,燃料油月均!$A2,燃料油价格1!$C:$C,燃料油月均!$B2,燃料油价格1!M:M,"&gt;0")</f>
        <v>8</v>
      </c>
      <c r="X2">
        <f>COUNTIFS(燃料油价格1!$B:$B,燃料油月均!$A2,燃料油价格1!$C:$C,燃料油月均!$B2,燃料油价格1!N:N,"&gt;0")</f>
        <v>9</v>
      </c>
      <c r="Y2">
        <f>COUNTIFS(燃料油价格1!$B:$B,燃料油月均!$A2,燃料油价格1!$C:$C,燃料油月均!$B2,燃料油价格1!O:O,"&gt;0")</f>
        <v>8</v>
      </c>
      <c r="Z2">
        <f>COUNTIFS(燃料油价格1!$B:$B,燃料油月均!$A2,燃料油价格1!$C:$C,燃料油月均!$B2,燃料油价格1!P:P,"&gt;0")</f>
        <v>9</v>
      </c>
      <c r="AA2" s="7">
        <f t="shared" ref="AA2:AA49" si="0">IFERROR(C2/O2,0)</f>
        <v>0</v>
      </c>
      <c r="AB2" s="7">
        <f t="shared" ref="AB2:AB49" si="1">IFERROR(D2/P2,0)</f>
        <v>3900</v>
      </c>
      <c r="AC2" s="7">
        <f t="shared" ref="AC2:AC49" si="2">IFERROR(E2/Q2,0)</f>
        <v>3887.5</v>
      </c>
      <c r="AD2" s="7">
        <f t="shared" ref="AD2:AD49" si="3">IFERROR(F2/R2,0)</f>
        <v>3975</v>
      </c>
      <c r="AE2" s="7">
        <f t="shared" ref="AE2:AE49" si="4">IFERROR(G2/S2,0)</f>
        <v>0</v>
      </c>
      <c r="AF2" s="7">
        <f t="shared" ref="AF2:AF49" si="5">IFERROR(H2/T2,0)</f>
        <v>3750</v>
      </c>
      <c r="AG2" s="7">
        <f t="shared" ref="AG2:AG49" si="6">IFERROR(I2/U2,0)</f>
        <v>4280</v>
      </c>
      <c r="AH2" s="7">
        <f t="shared" ref="AH2:AH49" si="7">IFERROR(J2/V2,0)</f>
        <v>3867.7777777777778</v>
      </c>
      <c r="AI2" s="7">
        <f t="shared" ref="AI2:AI49" si="8">IFERROR(K2/W2,0)</f>
        <v>3950</v>
      </c>
      <c r="AJ2" s="7">
        <f t="shared" ref="AJ2:AJ49" si="9">IFERROR(L2/X2,0)</f>
        <v>3950</v>
      </c>
      <c r="AK2" s="7">
        <f t="shared" ref="AK2:AK49" si="10">IFERROR(M2/Y2,0)</f>
        <v>3900</v>
      </c>
      <c r="AL2" s="7">
        <f t="shared" ref="AL2:AL49" si="11">IFERROR(N2/Z2,0)</f>
        <v>3816.6666666666665</v>
      </c>
      <c r="AM2" s="7">
        <f t="shared" ref="AM2:AM49" si="12">SUMIF(AA2:AL2,"&gt;0")/COUNTIF(AA2:AL2,"&gt;0")</f>
        <v>3927.6944444444443</v>
      </c>
    </row>
    <row r="3" spans="1:39">
      <c r="A3">
        <v>2018</v>
      </c>
      <c r="B3">
        <v>4</v>
      </c>
      <c r="C3">
        <f>SUMIFS(燃料油价格1!E:E,燃料油价格1!$B:$B,燃料油月均!$A3,燃料油价格1!$C:$C,燃料油月均!$B3)</f>
        <v>0</v>
      </c>
      <c r="D3">
        <f>SUMIFS(燃料油价格1!F:F,燃料油价格1!$B:$B,燃料油月均!$A3,燃料油价格1!$C:$C,燃料油月均!$B3)</f>
        <v>66250</v>
      </c>
      <c r="E3">
        <f>SUMIFS(燃料油价格1!G:G,燃料油价格1!$B:$B,燃料油月均!$A3,燃料油价格1!$C:$C,燃料油月均!$B3)</f>
        <v>65100</v>
      </c>
      <c r="F3">
        <f>SUMIFS(燃料油价格1!H:H,燃料油价格1!$B:$B,燃料油月均!$A3,燃料油价格1!$C:$C,燃料油月均!$B3)</f>
        <v>67320</v>
      </c>
      <c r="G3">
        <f>SUMIFS(燃料油价格1!I:I,燃料油价格1!$B:$B,燃料油月均!$A3,燃料油价格1!$C:$C,燃料油月均!$B3)</f>
        <v>0</v>
      </c>
      <c r="H3">
        <f>SUMIFS(燃料油价格1!J:J,燃料油价格1!$B:$B,燃料油月均!$A3,燃料油价格1!$C:$C,燃料油月均!$B3)</f>
        <v>63750</v>
      </c>
      <c r="I3">
        <f>SUMIFS(燃料油价格1!K:K,燃料油价格1!$B:$B,燃料油月均!$A3,燃料油价格1!$C:$C,燃料油月均!$B3)</f>
        <v>71860</v>
      </c>
      <c r="J3">
        <f>SUMIFS(燃料油价格1!L:L,燃料油价格1!$B:$B,燃料油月均!$A3,燃料油价格1!$C:$C,燃料油月均!$B3)</f>
        <v>76500</v>
      </c>
      <c r="K3">
        <f>SUMIFS(燃料油价格1!M:M,燃料油价格1!$B:$B,燃料油月均!$A3,燃料油价格1!$C:$C,燃料油月均!$B3)</f>
        <v>67150</v>
      </c>
      <c r="L3">
        <f>SUMIFS(燃料油价格1!N:N,燃料油价格1!$B:$B,燃料油月均!$A3,燃料油价格1!$C:$C,燃料油月均!$B3)</f>
        <v>78500</v>
      </c>
      <c r="M3">
        <f>SUMIFS(燃料油价格1!O:O,燃料油价格1!$B:$B,燃料油月均!$A3,燃料油价格1!$C:$C,燃料油月均!$B3)</f>
        <v>66620</v>
      </c>
      <c r="N3">
        <f>SUMIFS(燃料油价格1!P:P,燃料油价格1!$B:$B,燃料油月均!$A3,燃料油价格1!$C:$C,燃料油月均!$B3)</f>
        <v>76470</v>
      </c>
      <c r="O3">
        <f>COUNTIFS(燃料油价格1!$B:$B,燃料油月均!$A3,燃料油价格1!$C:$C,燃料油月均!$B3,燃料油价格1!E:E,"&gt;0")</f>
        <v>0</v>
      </c>
      <c r="P3">
        <f>COUNTIFS(燃料油价格1!$B:$B,燃料油月均!$A3,燃料油价格1!$C:$C,燃料油月均!$B3,燃料油价格1!F:F,"&gt;0")</f>
        <v>17</v>
      </c>
      <c r="Q3">
        <f>COUNTIFS(燃料油价格1!$B:$B,燃料油月均!$A3,燃料油价格1!$C:$C,燃料油月均!$B3,燃料油价格1!G:G,"&gt;0")</f>
        <v>17</v>
      </c>
      <c r="R3">
        <f>COUNTIFS(燃料油价格1!$B:$B,燃料油月均!$A3,燃料油价格1!$C:$C,燃料油月均!$B3,燃料油价格1!H:H,"&gt;0")</f>
        <v>17</v>
      </c>
      <c r="S3">
        <f>COUNTIFS(燃料油价格1!$B:$B,燃料油月均!$A3,燃料油价格1!$C:$C,燃料油月均!$B3,燃料油价格1!I:I,"&gt;0")</f>
        <v>0</v>
      </c>
      <c r="T3">
        <f>COUNTIFS(燃料油价格1!$B:$B,燃料油月均!$A3,燃料油价格1!$C:$C,燃料油月均!$B3,燃料油价格1!J:J,"&gt;0")</f>
        <v>17</v>
      </c>
      <c r="U3">
        <f>COUNTIFS(燃料油价格1!$B:$B,燃料油月均!$A3,燃料油价格1!$C:$C,燃料油月均!$B3,燃料油价格1!K:K,"&gt;0")</f>
        <v>17</v>
      </c>
      <c r="V3">
        <f>COUNTIFS(燃料油价格1!$B:$B,燃料油月均!$A3,燃料油价格1!$C:$C,燃料油月均!$B3,燃料油价格1!L:L,"&gt;0")</f>
        <v>20</v>
      </c>
      <c r="W3">
        <f>COUNTIFS(燃料油价格1!$B:$B,燃料油月均!$A3,燃料油价格1!$C:$C,燃料油月均!$B3,燃料油价格1!M:M,"&gt;0")</f>
        <v>17</v>
      </c>
      <c r="X3">
        <f>COUNTIFS(燃料油价格1!$B:$B,燃料油月均!$A3,燃料油价格1!$C:$C,燃料油月均!$B3,燃料油价格1!N:N,"&gt;0")</f>
        <v>20</v>
      </c>
      <c r="Y3">
        <f>COUNTIFS(燃料油价格1!$B:$B,燃料油月均!$A3,燃料油价格1!$C:$C,燃料油月均!$B3,燃料油价格1!O:O,"&gt;0")</f>
        <v>17</v>
      </c>
      <c r="Z3">
        <f>COUNTIFS(燃料油价格1!$B:$B,燃料油月均!$A3,燃料油价格1!$C:$C,燃料油月均!$B3,燃料油价格1!P:P,"&gt;0")</f>
        <v>20</v>
      </c>
      <c r="AA3" s="7">
        <f t="shared" si="0"/>
        <v>0</v>
      </c>
      <c r="AB3" s="7">
        <f t="shared" si="1"/>
        <v>3897.0588235294117</v>
      </c>
      <c r="AC3" s="7">
        <f t="shared" si="2"/>
        <v>3829.4117647058824</v>
      </c>
      <c r="AD3" s="7">
        <f t="shared" si="3"/>
        <v>3960</v>
      </c>
      <c r="AE3" s="7">
        <f t="shared" si="4"/>
        <v>0</v>
      </c>
      <c r="AF3" s="7">
        <f t="shared" si="5"/>
        <v>3750</v>
      </c>
      <c r="AG3" s="7">
        <f t="shared" si="6"/>
        <v>4227.0588235294117</v>
      </c>
      <c r="AH3" s="7">
        <f t="shared" si="7"/>
        <v>3825</v>
      </c>
      <c r="AI3" s="7">
        <f t="shared" si="8"/>
        <v>3950</v>
      </c>
      <c r="AJ3" s="7">
        <f t="shared" si="9"/>
        <v>3925</v>
      </c>
      <c r="AK3" s="7">
        <f t="shared" si="10"/>
        <v>3918.8235294117649</v>
      </c>
      <c r="AL3" s="7">
        <f t="shared" si="11"/>
        <v>3823.5</v>
      </c>
      <c r="AM3" s="7">
        <f t="shared" si="12"/>
        <v>3910.5852941176468</v>
      </c>
    </row>
    <row r="4" spans="1:39">
      <c r="A4">
        <v>2018</v>
      </c>
      <c r="B4">
        <v>5</v>
      </c>
      <c r="C4">
        <f>SUMIFS(燃料油价格1!E:E,燃料油价格1!$B:$B,燃料油月均!$A4,燃料油价格1!$C:$C,燃料油月均!$B4)</f>
        <v>0</v>
      </c>
      <c r="D4">
        <f>SUMIFS(燃料油价格1!F:F,燃料油价格1!$B:$B,燃料油月均!$A4,燃料油价格1!$C:$C,燃料油月均!$B4)</f>
        <v>61750</v>
      </c>
      <c r="E4">
        <f>SUMIFS(燃料油价格1!G:G,燃料油价格1!$B:$B,燃料油月均!$A4,燃料油价格1!$C:$C,燃料油月均!$B4)</f>
        <v>69220</v>
      </c>
      <c r="F4">
        <f>SUMIFS(燃料油价格1!H:H,燃料油价格1!$B:$B,燃料油月均!$A4,燃料油价格1!$C:$C,燃料油月均!$B4)</f>
        <v>68560</v>
      </c>
      <c r="G4">
        <f>SUMIFS(燃料油价格1!I:I,燃料油价格1!$B:$B,燃料油月均!$A4,燃料油价格1!$C:$C,燃料油月均!$B4)</f>
        <v>0</v>
      </c>
      <c r="H4">
        <f>SUMIFS(燃料油价格1!J:J,燃料油价格1!$B:$B,燃料油月均!$A4,燃料油价格1!$C:$C,燃料油月均!$B4)</f>
        <v>67900</v>
      </c>
      <c r="I4">
        <f>SUMIFS(燃料油价格1!K:K,燃料油价格1!$B:$B,燃料油月均!$A4,燃料油价格1!$C:$C,燃料油月均!$B4)</f>
        <v>70660</v>
      </c>
      <c r="J4">
        <f>SUMIFS(燃料油价格1!L:L,燃料油价格1!$B:$B,燃料油月均!$A4,燃料油价格1!$C:$C,燃料油月均!$B4)</f>
        <v>90760</v>
      </c>
      <c r="K4">
        <f>SUMIFS(燃料油价格1!M:M,燃料油价格1!$B:$B,燃料油月均!$A4,燃料油价格1!$C:$C,燃料油月均!$B4)</f>
        <v>65800</v>
      </c>
      <c r="L4">
        <f>SUMIFS(燃料油价格1!N:N,燃料油价格1!$B:$B,燃料油月均!$A4,燃料油价格1!$C:$C,燃料油月均!$B4)</f>
        <v>90400</v>
      </c>
      <c r="M4">
        <f>SUMIFS(燃料油价格1!O:O,燃料油价格1!$B:$B,燃料油月均!$A4,燃料油价格1!$C:$C,燃料油月均!$B4)</f>
        <v>68200</v>
      </c>
      <c r="N4">
        <f>SUMIFS(燃料油价格1!P:P,燃料油价格1!$B:$B,燃料油月均!$A4,燃料油价格1!$C:$C,燃料油月均!$B4)</f>
        <v>91310</v>
      </c>
      <c r="O4">
        <f>COUNTIFS(燃料油价格1!$B:$B,燃料油月均!$A4,燃料油价格1!$C:$C,燃料油月均!$B4,燃料油价格1!E:E,"&gt;0")</f>
        <v>0</v>
      </c>
      <c r="P4">
        <f>COUNTIFS(燃料油价格1!$B:$B,燃料油月均!$A4,燃料油价格1!$C:$C,燃料油月均!$B4,燃料油价格1!F:F,"&gt;0")</f>
        <v>15</v>
      </c>
      <c r="Q4">
        <f>COUNTIFS(燃料油价格1!$B:$B,燃料油月均!$A4,燃料油价格1!$C:$C,燃料油月均!$B4,燃料油价格1!G:G,"&gt;0")</f>
        <v>16</v>
      </c>
      <c r="R4">
        <f>COUNTIFS(燃料油价格1!$B:$B,燃料油月均!$A4,燃料油价格1!$C:$C,燃料油月均!$B4,燃料油价格1!H:H,"&gt;0")</f>
        <v>16</v>
      </c>
      <c r="S4">
        <f>COUNTIFS(燃料油价格1!$B:$B,燃料油月均!$A4,燃料油价格1!$C:$C,燃料油月均!$B4,燃料油价格1!I:I,"&gt;0")</f>
        <v>0</v>
      </c>
      <c r="T4">
        <f>COUNTIFS(燃料油价格1!$B:$B,燃料油月均!$A4,燃料油价格1!$C:$C,燃料油月均!$B4,燃料油价格1!J:J,"&gt;0")</f>
        <v>16</v>
      </c>
      <c r="U4">
        <f>COUNTIFS(燃料油价格1!$B:$B,燃料油月均!$A4,燃料油价格1!$C:$C,燃料油月均!$B4,燃料油价格1!K:K,"&gt;0")</f>
        <v>16</v>
      </c>
      <c r="V4">
        <f>COUNTIFS(燃料油价格1!$B:$B,燃料油月均!$A4,燃料油价格1!$C:$C,燃料油月均!$B4,燃料油价格1!L:L,"&gt;0")</f>
        <v>22</v>
      </c>
      <c r="W4">
        <f>COUNTIFS(燃料油价格1!$B:$B,燃料油月均!$A4,燃料油价格1!$C:$C,燃料油月均!$B4,燃料油价格1!M:M,"&gt;0")</f>
        <v>16</v>
      </c>
      <c r="X4">
        <f>COUNTIFS(燃料油价格1!$B:$B,燃料油月均!$A4,燃料油价格1!$C:$C,燃料油月均!$B4,燃料油价格1!N:N,"&gt;0")</f>
        <v>22</v>
      </c>
      <c r="Y4">
        <f>COUNTIFS(燃料油价格1!$B:$B,燃料油月均!$A4,燃料油价格1!$C:$C,燃料油月均!$B4,燃料油价格1!O:O,"&gt;0")</f>
        <v>16</v>
      </c>
      <c r="Z4">
        <f>COUNTIFS(燃料油价格1!$B:$B,燃料油月均!$A4,燃料油价格1!$C:$C,燃料油月均!$B4,燃料油价格1!P:P,"&gt;0")</f>
        <v>22</v>
      </c>
      <c r="AA4" s="7">
        <f t="shared" si="0"/>
        <v>0</v>
      </c>
      <c r="AB4" s="7">
        <f t="shared" si="1"/>
        <v>4116.666666666667</v>
      </c>
      <c r="AC4" s="7">
        <f t="shared" si="2"/>
        <v>4326.25</v>
      </c>
      <c r="AD4" s="7">
        <f t="shared" si="3"/>
        <v>4285</v>
      </c>
      <c r="AE4" s="7">
        <f t="shared" si="4"/>
        <v>0</v>
      </c>
      <c r="AF4" s="7">
        <f t="shared" si="5"/>
        <v>4243.75</v>
      </c>
      <c r="AG4" s="7">
        <f t="shared" si="6"/>
        <v>4416.25</v>
      </c>
      <c r="AH4" s="7">
        <f t="shared" si="7"/>
        <v>4125.454545454545</v>
      </c>
      <c r="AI4" s="7">
        <f t="shared" si="8"/>
        <v>4112.5</v>
      </c>
      <c r="AJ4" s="7">
        <f t="shared" si="9"/>
        <v>4109.090909090909</v>
      </c>
      <c r="AK4" s="7">
        <f t="shared" si="10"/>
        <v>4262.5</v>
      </c>
      <c r="AL4" s="7">
        <f t="shared" si="11"/>
        <v>4150.454545454545</v>
      </c>
      <c r="AM4" s="7">
        <f t="shared" si="12"/>
        <v>4214.7916666666661</v>
      </c>
    </row>
    <row r="5" spans="1:39">
      <c r="A5">
        <v>2018</v>
      </c>
      <c r="B5">
        <v>6</v>
      </c>
      <c r="C5">
        <f>SUMIFS(燃料油价格1!E:E,燃料油价格1!$B:$B,燃料油月均!$A5,燃料油价格1!$C:$C,燃料油月均!$B5)</f>
        <v>32680</v>
      </c>
      <c r="D5">
        <f>SUMIFS(燃料油价格1!F:F,燃料油价格1!$B:$B,燃料油月均!$A5,燃料油价格1!$C:$C,燃料油月均!$B5)</f>
        <v>52900</v>
      </c>
      <c r="E5">
        <f>SUMIFS(燃料油价格1!G:G,燃料油价格1!$B:$B,燃料油月均!$A5,燃料油价格1!$C:$C,燃料油月均!$B5)</f>
        <v>54750</v>
      </c>
      <c r="F5">
        <f>SUMIFS(燃料油价格1!H:H,燃料油价格1!$B:$B,燃料油月均!$A5,燃料油价格1!$C:$C,燃料油月均!$B5)</f>
        <v>55460</v>
      </c>
      <c r="G5">
        <f>SUMIFS(燃料油价格1!I:I,燃料油价格1!$B:$B,燃料油月均!$A5,燃料油价格1!$C:$C,燃料油月均!$B5)</f>
        <v>0</v>
      </c>
      <c r="H5">
        <f>SUMIFS(燃料油价格1!J:J,燃料油价格1!$B:$B,燃料油月均!$A5,燃料油价格1!$C:$C,燃料油月均!$B5)</f>
        <v>80900</v>
      </c>
      <c r="I5">
        <f>SUMIFS(燃料油价格1!K:K,燃料油价格1!$B:$B,燃料油月均!$A5,燃料油价格1!$C:$C,燃料油月均!$B5)</f>
        <v>62400</v>
      </c>
      <c r="J5">
        <f>SUMIFS(燃料油价格1!L:L,燃料油价格1!$B:$B,燃料油月均!$A5,燃料油价格1!$C:$C,燃料油月均!$B5)</f>
        <v>80100</v>
      </c>
      <c r="K5">
        <f>SUMIFS(燃料油价格1!M:M,燃料油价格1!$B:$B,燃料油月均!$A5,燃料油价格1!$C:$C,燃料油月均!$B5)</f>
        <v>55980</v>
      </c>
      <c r="L5">
        <f>SUMIFS(燃料油价格1!N:N,燃料油价格1!$B:$B,燃料油月均!$A5,燃料油价格1!$C:$C,燃料油月均!$B5)</f>
        <v>82800</v>
      </c>
      <c r="M5">
        <f>SUMIFS(燃料油价格1!O:O,燃料油价格1!$B:$B,燃料油月均!$A5,燃料油价格1!$C:$C,燃料油月均!$B5)</f>
        <v>8800</v>
      </c>
      <c r="N5">
        <f>SUMIFS(燃料油价格1!P:P,燃料油价格1!$B:$B,燃料油月均!$A5,燃料油价格1!$C:$C,燃料油月均!$B5)</f>
        <v>76300</v>
      </c>
      <c r="O5">
        <f>COUNTIFS(燃料油价格1!$B:$B,燃料油月均!$A5,燃料油价格1!$C:$C,燃料油月均!$B5,燃料油价格1!E:E,"&gt;0")</f>
        <v>8</v>
      </c>
      <c r="P5">
        <f>COUNTIFS(燃料油价格1!$B:$B,燃料油月均!$A5,燃料油价格1!$C:$C,燃料油月均!$B5,燃料油价格1!F:F,"&gt;0")</f>
        <v>12</v>
      </c>
      <c r="Q5">
        <f>COUNTIFS(燃料油价格1!$B:$B,燃料油月均!$A5,燃料油价格1!$C:$C,燃料油月均!$B5,燃料油价格1!G:G,"&gt;0")</f>
        <v>12</v>
      </c>
      <c r="R5">
        <f>COUNTIFS(燃料油价格1!$B:$B,燃料油月均!$A5,燃料油价格1!$C:$C,燃料油月均!$B5,燃料油价格1!H:H,"&gt;0")</f>
        <v>12</v>
      </c>
      <c r="S5">
        <f>COUNTIFS(燃料油价格1!$B:$B,燃料油月均!$A5,燃料油价格1!$C:$C,燃料油月均!$B5,燃料油价格1!I:I,"&gt;0")</f>
        <v>0</v>
      </c>
      <c r="T5">
        <f>COUNTIFS(燃料油价格1!$B:$B,燃料油月均!$A5,燃料油价格1!$C:$C,燃料油月均!$B5,燃料油价格1!J:J,"&gt;0")</f>
        <v>18</v>
      </c>
      <c r="U5">
        <f>COUNTIFS(燃料油价格1!$B:$B,燃料油月均!$A5,燃料油价格1!$C:$C,燃料油月均!$B5,燃料油价格1!K:K,"&gt;0")</f>
        <v>13</v>
      </c>
      <c r="V5">
        <f>COUNTIFS(燃料油价格1!$B:$B,燃料油月均!$A5,燃料油价格1!$C:$C,燃料油月均!$B5,燃料油价格1!L:L,"&gt;0")</f>
        <v>18</v>
      </c>
      <c r="W5">
        <f>COUNTIFS(燃料油价格1!$B:$B,燃料油月均!$A5,燃料油价格1!$C:$C,燃料油月均!$B5,燃料油价格1!M:M,"&gt;0")</f>
        <v>12</v>
      </c>
      <c r="X5">
        <f>COUNTIFS(燃料油价格1!$B:$B,燃料油月均!$A5,燃料油价格1!$C:$C,燃料油月均!$B5,燃料油价格1!N:N,"&gt;0")</f>
        <v>18</v>
      </c>
      <c r="Y5">
        <f>COUNTIFS(燃料油价格1!$B:$B,燃料油月均!$A5,燃料油价格1!$C:$C,燃料油月均!$B5,燃料油价格1!O:O,"&gt;0")</f>
        <v>2</v>
      </c>
      <c r="Z5">
        <f>COUNTIFS(燃料油价格1!$B:$B,燃料油月均!$A5,燃料油价格1!$C:$C,燃料油月均!$B5,燃料油价格1!P:P,"&gt;0")</f>
        <v>17</v>
      </c>
      <c r="AA5" s="7">
        <f t="shared" si="0"/>
        <v>4085</v>
      </c>
      <c r="AB5" s="7">
        <f t="shared" si="1"/>
        <v>4408.333333333333</v>
      </c>
      <c r="AC5" s="7">
        <f t="shared" si="2"/>
        <v>4562.5</v>
      </c>
      <c r="AD5" s="7">
        <f t="shared" si="3"/>
        <v>4621.666666666667</v>
      </c>
      <c r="AE5" s="7">
        <f t="shared" si="4"/>
        <v>0</v>
      </c>
      <c r="AF5" s="7">
        <f t="shared" si="5"/>
        <v>4494.4444444444443</v>
      </c>
      <c r="AG5" s="7">
        <f t="shared" si="6"/>
        <v>4800</v>
      </c>
      <c r="AH5" s="7">
        <f t="shared" si="7"/>
        <v>4450</v>
      </c>
      <c r="AI5" s="7">
        <f t="shared" si="8"/>
        <v>4665</v>
      </c>
      <c r="AJ5" s="7">
        <f t="shared" si="9"/>
        <v>4600</v>
      </c>
      <c r="AK5" s="7">
        <f t="shared" si="10"/>
        <v>4400</v>
      </c>
      <c r="AL5" s="7">
        <f t="shared" si="11"/>
        <v>4488.2352941176468</v>
      </c>
      <c r="AM5" s="7">
        <f t="shared" si="12"/>
        <v>4506.8345216874623</v>
      </c>
    </row>
    <row r="6" spans="1:39">
      <c r="A6">
        <v>2018</v>
      </c>
      <c r="B6">
        <v>7</v>
      </c>
      <c r="C6">
        <f>SUMIFS(燃料油价格1!E:E,燃料油价格1!$B:$B,燃料油月均!$A6,燃料油价格1!$C:$C,燃料油月均!$B6)</f>
        <v>74610</v>
      </c>
      <c r="D6">
        <f>SUMIFS(燃料油价格1!F:F,燃料油价格1!$B:$B,燃料油月均!$A6,燃料油价格1!$C:$C,燃料油月均!$B6)</f>
        <v>79250</v>
      </c>
      <c r="E6">
        <f>SUMIFS(燃料油价格1!G:G,燃料油价格1!$B:$B,燃料油月均!$A6,燃料油价格1!$C:$C,燃料油月均!$B6)</f>
        <v>82440</v>
      </c>
      <c r="F6">
        <f>SUMIFS(燃料油价格1!H:H,燃料油价格1!$B:$B,燃料油月均!$A6,燃料油价格1!$C:$C,燃料油月均!$B6)</f>
        <v>74250</v>
      </c>
      <c r="G6">
        <f>SUMIFS(燃料油价格1!I:I,燃料油价格1!$B:$B,燃料油月均!$A6,燃料油价格1!$C:$C,燃料油月均!$B6)</f>
        <v>0</v>
      </c>
      <c r="H6">
        <f>SUMIFS(燃料油价格1!J:J,燃料油价格1!$B:$B,燃料油月均!$A6,燃料油价格1!$C:$C,燃料油月均!$B6)</f>
        <v>85800</v>
      </c>
      <c r="I6">
        <f>SUMIFS(燃料油价格1!K:K,燃料油价格1!$B:$B,燃料油月均!$A6,燃料油价格1!$C:$C,燃料油月均!$B6)</f>
        <v>86600</v>
      </c>
      <c r="J6">
        <f>SUMIFS(燃料油价格1!L:L,燃料油价格1!$B:$B,燃料油月均!$A6,燃料油价格1!$C:$C,燃料油月均!$B6)</f>
        <v>85450</v>
      </c>
      <c r="K6">
        <f>SUMIFS(燃料油价格1!M:M,燃料油价格1!$B:$B,燃料油月均!$A6,燃料油价格1!$C:$C,燃料油月均!$B6)</f>
        <v>74400</v>
      </c>
      <c r="L6">
        <f>SUMIFS(燃料油价格1!N:N,燃料油价格1!$B:$B,燃料油月均!$A6,燃料油价格1!$C:$C,燃料油月均!$B6)</f>
        <v>87400</v>
      </c>
      <c r="M6">
        <f>SUMIFS(燃料油价格1!O:O,燃料油价格1!$B:$B,燃料油月均!$A6,燃料油价格1!$C:$C,燃料油月均!$B6)</f>
        <v>0</v>
      </c>
      <c r="N6">
        <f>SUMIFS(燃料油价格1!P:P,燃料油价格1!$B:$B,燃料油月均!$A6,燃料油价格1!$C:$C,燃料油月均!$B6)</f>
        <v>87050</v>
      </c>
      <c r="O6">
        <f>COUNTIFS(燃料油价格1!$B:$B,燃料油月均!$A6,燃料油价格1!$C:$C,燃料油月均!$B6,燃料油价格1!E:E,"&gt;0")</f>
        <v>18</v>
      </c>
      <c r="P6">
        <f>COUNTIFS(燃料油价格1!$B:$B,燃料油月均!$A6,燃料油价格1!$C:$C,燃料油月均!$B6,燃料油价格1!F:F,"&gt;0")</f>
        <v>18</v>
      </c>
      <c r="Q6">
        <f>COUNTIFS(燃料油价格1!$B:$B,燃料油月均!$A6,燃料油价格1!$C:$C,燃料油月均!$B6,燃料油价格1!G:G,"&gt;0")</f>
        <v>18</v>
      </c>
      <c r="R6">
        <f>COUNTIFS(燃料油价格1!$B:$B,燃料油月均!$A6,燃料油价格1!$C:$C,燃料油月均!$B6,燃料油价格1!H:H,"&gt;0")</f>
        <v>16</v>
      </c>
      <c r="S6">
        <f>COUNTIFS(燃料油价格1!$B:$B,燃料油月均!$A6,燃料油价格1!$C:$C,燃料油月均!$B6,燃料油价格1!I:I,"&gt;0")</f>
        <v>0</v>
      </c>
      <c r="T6">
        <f>COUNTIFS(燃料油价格1!$B:$B,燃料油月均!$A6,燃料油价格1!$C:$C,燃料油月均!$B6,燃料油价格1!J:J,"&gt;0")</f>
        <v>19</v>
      </c>
      <c r="U6">
        <f>COUNTIFS(燃料油价格1!$B:$B,燃料油月均!$A6,燃料油价格1!$C:$C,燃料油月均!$B6,燃料油价格1!K:K,"&gt;0")</f>
        <v>18</v>
      </c>
      <c r="V6">
        <f>COUNTIFS(燃料油价格1!$B:$B,燃料油月均!$A6,燃料油价格1!$C:$C,燃料油月均!$B6,燃料油价格1!L:L,"&gt;0")</f>
        <v>19</v>
      </c>
      <c r="W6">
        <f>COUNTIFS(燃料油价格1!$B:$B,燃料油月均!$A6,燃料油价格1!$C:$C,燃料油月均!$B6,燃料油价格1!M:M,"&gt;0")</f>
        <v>16</v>
      </c>
      <c r="X6">
        <f>COUNTIFS(燃料油价格1!$B:$B,燃料油月均!$A6,燃料油价格1!$C:$C,燃料油月均!$B6,燃料油价格1!N:N,"&gt;0")</f>
        <v>19</v>
      </c>
      <c r="Y6">
        <f>COUNTIFS(燃料油价格1!$B:$B,燃料油月均!$A6,燃料油价格1!$C:$C,燃料油月均!$B6,燃料油价格1!O:O,"&gt;0")</f>
        <v>0</v>
      </c>
      <c r="Z6">
        <f>COUNTIFS(燃料油价格1!$B:$B,燃料油月均!$A6,燃料油价格1!$C:$C,燃料油月均!$B6,燃料油价格1!P:P,"&gt;0")</f>
        <v>19</v>
      </c>
      <c r="AA6" s="7">
        <f t="shared" si="0"/>
        <v>4145</v>
      </c>
      <c r="AB6" s="7">
        <f t="shared" si="1"/>
        <v>4402.7777777777774</v>
      </c>
      <c r="AC6" s="7">
        <f t="shared" si="2"/>
        <v>4580</v>
      </c>
      <c r="AD6" s="7">
        <f t="shared" si="3"/>
        <v>4640.625</v>
      </c>
      <c r="AE6" s="7">
        <f t="shared" si="4"/>
        <v>0</v>
      </c>
      <c r="AF6" s="7">
        <f t="shared" si="5"/>
        <v>4515.7894736842109</v>
      </c>
      <c r="AG6" s="7">
        <f t="shared" si="6"/>
        <v>4811.1111111111113</v>
      </c>
      <c r="AH6" s="7">
        <f t="shared" si="7"/>
        <v>4497.3684210526317</v>
      </c>
      <c r="AI6" s="7">
        <f t="shared" si="8"/>
        <v>4650</v>
      </c>
      <c r="AJ6" s="7">
        <f t="shared" si="9"/>
        <v>4600</v>
      </c>
      <c r="AK6" s="7">
        <f t="shared" si="10"/>
        <v>0</v>
      </c>
      <c r="AL6" s="7">
        <f t="shared" si="11"/>
        <v>4581.5789473684208</v>
      </c>
      <c r="AM6" s="7">
        <f t="shared" si="12"/>
        <v>4542.4250730994154</v>
      </c>
    </row>
    <row r="7" spans="1:39">
      <c r="A7">
        <v>2018</v>
      </c>
      <c r="B7">
        <v>8</v>
      </c>
      <c r="C7">
        <f>SUMIFS(燃料油价格1!E:E,燃料油价格1!$B:$B,燃料油月均!$A7,燃料油价格1!$C:$C,燃料油月均!$B7)</f>
        <v>33868</v>
      </c>
      <c r="D7">
        <f>SUMIFS(燃料油价格1!F:F,燃料油价格1!$B:$B,燃料油月均!$A7,燃料油价格1!$C:$C,燃料油月均!$B7)</f>
        <v>74550</v>
      </c>
      <c r="E7">
        <f>SUMIFS(燃料油价格1!G:G,燃料油价格1!$B:$B,燃料油月均!$A7,燃料油价格1!$C:$C,燃料油月均!$B7)</f>
        <v>76070</v>
      </c>
      <c r="F7">
        <f>SUMIFS(燃料油价格1!H:H,燃料油价格1!$B:$B,燃料油月均!$A7,燃料油价格1!$C:$C,燃料油月均!$B7)</f>
        <v>80750</v>
      </c>
      <c r="G7">
        <f>SUMIFS(燃料油价格1!I:I,燃料油价格1!$B:$B,燃料油月均!$A7,燃料油价格1!$C:$C,燃料油月均!$B7)</f>
        <v>0</v>
      </c>
      <c r="H7">
        <f>SUMIFS(燃料油价格1!J:J,燃料油价格1!$B:$B,燃料油月均!$A7,燃料油价格1!$C:$C,燃料油月均!$B7)</f>
        <v>104800</v>
      </c>
      <c r="I7">
        <f>SUMIFS(燃料油价格1!K:K,燃料油价格1!$B:$B,燃料油月均!$A7,燃料油价格1!$C:$C,燃料油月均!$B7)</f>
        <v>79260</v>
      </c>
      <c r="J7">
        <f>SUMIFS(燃料油价格1!L:L,燃料油价格1!$B:$B,燃料油月均!$A7,燃料油价格1!$C:$C,燃料油月均!$B7)</f>
        <v>104500</v>
      </c>
      <c r="K7">
        <f>SUMIFS(燃料油价格1!M:M,燃料油价格1!$B:$B,燃料油月均!$A7,燃料油价格1!$C:$C,燃料油月均!$B7)</f>
        <v>80850</v>
      </c>
      <c r="L7">
        <f>SUMIFS(燃料油价格1!N:N,燃料油价格1!$B:$B,燃料油月均!$A7,燃料油价格1!$C:$C,燃料油月均!$B7)</f>
        <v>101900</v>
      </c>
      <c r="M7">
        <f>SUMIFS(燃料油价格1!O:O,燃料油价格1!$B:$B,燃料油月均!$A7,燃料油价格1!$C:$C,燃料油月均!$B7)</f>
        <v>0</v>
      </c>
      <c r="N7">
        <f>SUMIFS(燃料油价格1!P:P,燃料油价格1!$B:$B,燃料油月均!$A7,燃料油价格1!$C:$C,燃料油月均!$B7)</f>
        <v>104870</v>
      </c>
      <c r="O7">
        <f>COUNTIFS(燃料油价格1!$B:$B,燃料油月均!$A7,燃料油价格1!$C:$C,燃料油月均!$B7,燃料油价格1!E:E,"&gt;0")</f>
        <v>8</v>
      </c>
      <c r="P7">
        <f>COUNTIFS(燃料油价格1!$B:$B,燃料油月均!$A7,燃料油价格1!$C:$C,燃料油月均!$B7,燃料油价格1!F:F,"&gt;0")</f>
        <v>15</v>
      </c>
      <c r="Q7">
        <f>COUNTIFS(燃料油价格1!$B:$B,燃料油月均!$A7,燃料油价格1!$C:$C,燃料油月均!$B7,燃料油价格1!G:G,"&gt;0")</f>
        <v>15</v>
      </c>
      <c r="R7">
        <f>COUNTIFS(燃料油价格1!$B:$B,燃料油月均!$A7,燃料油价格1!$C:$C,燃料油月均!$B7,燃料油价格1!H:H,"&gt;0")</f>
        <v>16</v>
      </c>
      <c r="S7">
        <f>COUNTIFS(燃料油价格1!$B:$B,燃料油月均!$A7,燃料油价格1!$C:$C,燃料油月均!$B7,燃料油价格1!I:I,"&gt;0")</f>
        <v>0</v>
      </c>
      <c r="T7">
        <f>COUNTIFS(燃料油价格1!$B:$B,燃料油月均!$A7,燃料油价格1!$C:$C,燃料油月均!$B7,燃料油价格1!J:J,"&gt;0")</f>
        <v>21</v>
      </c>
      <c r="U7">
        <f>COUNTIFS(燃料油价格1!$B:$B,燃料油月均!$A7,燃料油价格1!$C:$C,燃料油月均!$B7,燃料油价格1!K:K,"&gt;0")</f>
        <v>15</v>
      </c>
      <c r="V7">
        <f>COUNTIFS(燃料油价格1!$B:$B,燃料油月均!$A7,燃料油价格1!$C:$C,燃料油月均!$B7,燃料油价格1!L:L,"&gt;0")</f>
        <v>21</v>
      </c>
      <c r="W7">
        <f>COUNTIFS(燃料油价格1!$B:$B,燃料油月均!$A7,燃料油价格1!$C:$C,燃料油月均!$B7,燃料油价格1!M:M,"&gt;0")</f>
        <v>16</v>
      </c>
      <c r="X7">
        <f>COUNTIFS(燃料油价格1!$B:$B,燃料油月均!$A7,燃料油价格1!$C:$C,燃料油月均!$B7,燃料油价格1!N:N,"&gt;0")</f>
        <v>21</v>
      </c>
      <c r="Y7">
        <f>COUNTIFS(燃料油价格1!$B:$B,燃料油月均!$A7,燃料油价格1!$C:$C,燃料油月均!$B7,燃料油价格1!O:O,"&gt;0")</f>
        <v>0</v>
      </c>
      <c r="Z7">
        <f>COUNTIFS(燃料油价格1!$B:$B,燃料油月均!$A7,燃料油价格1!$C:$C,燃料油月均!$B7,燃料油价格1!P:P,"&gt;0")</f>
        <v>21</v>
      </c>
      <c r="AA7" s="7">
        <f t="shared" si="0"/>
        <v>4233.5</v>
      </c>
      <c r="AB7" s="7">
        <f t="shared" si="1"/>
        <v>4970</v>
      </c>
      <c r="AC7" s="7">
        <f t="shared" si="2"/>
        <v>5071.333333333333</v>
      </c>
      <c r="AD7" s="7">
        <f t="shared" si="3"/>
        <v>5046.875</v>
      </c>
      <c r="AE7" s="7">
        <f t="shared" si="4"/>
        <v>0</v>
      </c>
      <c r="AF7" s="7">
        <f t="shared" si="5"/>
        <v>4990.4761904761908</v>
      </c>
      <c r="AG7" s="7">
        <f t="shared" si="6"/>
        <v>5284</v>
      </c>
      <c r="AH7" s="7">
        <f t="shared" si="7"/>
        <v>4976.1904761904761</v>
      </c>
      <c r="AI7" s="7">
        <f t="shared" si="8"/>
        <v>5053.125</v>
      </c>
      <c r="AJ7" s="7">
        <f t="shared" si="9"/>
        <v>4852.3809523809523</v>
      </c>
      <c r="AK7" s="7">
        <f t="shared" si="10"/>
        <v>0</v>
      </c>
      <c r="AL7" s="7">
        <f t="shared" si="11"/>
        <v>4993.8095238095239</v>
      </c>
      <c r="AM7" s="7">
        <f t="shared" si="12"/>
        <v>4947.1690476190479</v>
      </c>
    </row>
    <row r="8" spans="1:39">
      <c r="A8">
        <v>2018</v>
      </c>
      <c r="B8">
        <v>9</v>
      </c>
      <c r="C8">
        <f>SUMIFS(燃料油价格1!E:E,燃料油价格1!$B:$B,燃料油月均!$A8,燃料油价格1!$C:$C,燃料油月均!$B8)</f>
        <v>0</v>
      </c>
      <c r="D8">
        <f>SUMIFS(燃料油价格1!F:F,燃料油价格1!$B:$B,燃料油月均!$A8,燃料油价格1!$C:$C,燃料油月均!$B8)</f>
        <v>83150</v>
      </c>
      <c r="E8">
        <f>SUMIFS(燃料油价格1!G:G,燃料油价格1!$B:$B,燃料油月均!$A8,燃料油价格1!$C:$C,燃料油月均!$B8)</f>
        <v>85550</v>
      </c>
      <c r="F8">
        <f>SUMIFS(燃料油价格1!H:H,燃料油价格1!$B:$B,燃料油月均!$A8,燃料油价格1!$C:$C,燃料油月均!$B8)</f>
        <v>86000</v>
      </c>
      <c r="G8">
        <f>SUMIFS(燃料油价格1!I:I,燃料油价格1!$B:$B,燃料油月均!$A8,燃料油价格1!$C:$C,燃料油月均!$B8)</f>
        <v>0</v>
      </c>
      <c r="H8">
        <f>SUMIFS(燃料油价格1!J:J,燃料油价格1!$B:$B,燃料油月均!$A8,燃料油价格1!$C:$C,燃料油月均!$B8)</f>
        <v>105350</v>
      </c>
      <c r="I8">
        <f>SUMIFS(燃料油价格1!K:K,燃料油价格1!$B:$B,燃料油月均!$A8,燃料油价格1!$C:$C,燃料油月均!$B8)</f>
        <v>89430</v>
      </c>
      <c r="J8">
        <f>SUMIFS(燃料油价格1!L:L,燃料油价格1!$B:$B,燃料油月均!$A8,燃料油价格1!$C:$C,燃料油月均!$B8)</f>
        <v>104500</v>
      </c>
      <c r="K8">
        <f>SUMIFS(燃料油价格1!M:M,燃料油价格1!$B:$B,燃料油月均!$A8,燃料油价格1!$C:$C,燃料油月均!$B8)</f>
        <v>84015</v>
      </c>
      <c r="L8">
        <f>SUMIFS(燃料油价格1!N:N,燃料油价格1!$B:$B,燃料油月均!$A8,燃料油价格1!$C:$C,燃料油月均!$B8)</f>
        <v>104150</v>
      </c>
      <c r="M8">
        <f>SUMIFS(燃料油价格1!O:O,燃料油价格1!$B:$B,燃料油月均!$A8,燃料油价格1!$C:$C,燃料油月均!$B8)</f>
        <v>0</v>
      </c>
      <c r="N8">
        <f>SUMIFS(燃料油价格1!P:P,燃料油价格1!$B:$B,燃料油月均!$A8,燃料油价格1!$C:$C,燃料油月均!$B8)</f>
        <v>104650</v>
      </c>
      <c r="O8">
        <f>COUNTIFS(燃料油价格1!$B:$B,燃料油月均!$A8,燃料油价格1!$C:$C,燃料油月均!$B8,燃料油价格1!E:E,"&gt;0")</f>
        <v>0</v>
      </c>
      <c r="P8">
        <f>COUNTIFS(燃料油价格1!$B:$B,燃料油月均!$A8,燃料油价格1!$C:$C,燃料油月均!$B8,燃料油价格1!F:F,"&gt;0")</f>
        <v>15</v>
      </c>
      <c r="Q8">
        <f>COUNTIFS(燃料油价格1!$B:$B,燃料油月均!$A8,燃料油价格1!$C:$C,燃料油月均!$B8,燃料油价格1!G:G,"&gt;0")</f>
        <v>15</v>
      </c>
      <c r="R8">
        <f>COUNTIFS(燃料油价格1!$B:$B,燃料油月均!$A8,燃料油价格1!$C:$C,燃料油月均!$B8,燃料油价格1!H:H,"&gt;0")</f>
        <v>15</v>
      </c>
      <c r="S8">
        <f>COUNTIFS(燃料油价格1!$B:$B,燃料油月均!$A8,燃料油价格1!$C:$C,燃料油月均!$B8,燃料油价格1!I:I,"&gt;0")</f>
        <v>0</v>
      </c>
      <c r="T8">
        <f>COUNTIFS(燃料油价格1!$B:$B,燃料油月均!$A8,燃料油价格1!$C:$C,燃料油月均!$B8,燃料油价格1!J:J,"&gt;0")</f>
        <v>19</v>
      </c>
      <c r="U8">
        <f>COUNTIFS(燃料油价格1!$B:$B,燃料油月均!$A8,燃料油价格1!$C:$C,燃料油月均!$B8,燃料油价格1!K:K,"&gt;0")</f>
        <v>15</v>
      </c>
      <c r="V8">
        <f>COUNTIFS(燃料油价格1!$B:$B,燃料油月均!$A8,燃料油价格1!$C:$C,燃料油月均!$B8,燃料油价格1!L:L,"&gt;0")</f>
        <v>19</v>
      </c>
      <c r="W8">
        <f>COUNTIFS(燃料油价格1!$B:$B,燃料油月均!$A8,燃料油价格1!$C:$C,燃料油月均!$B8,燃料油价格1!M:M,"&gt;0")</f>
        <v>15</v>
      </c>
      <c r="X8">
        <f>COUNTIFS(燃料油价格1!$B:$B,燃料油月均!$A8,燃料油价格1!$C:$C,燃料油月均!$B8,燃料油价格1!N:N,"&gt;0")</f>
        <v>19</v>
      </c>
      <c r="Y8">
        <f>COUNTIFS(燃料油价格1!$B:$B,燃料油月均!$A8,燃料油价格1!$C:$C,燃料油月均!$B8,燃料油价格1!O:O,"&gt;0")</f>
        <v>0</v>
      </c>
      <c r="Z8">
        <f>COUNTIFS(燃料油价格1!$B:$B,燃料油月均!$A8,燃料油价格1!$C:$C,燃料油月均!$B8,燃料油价格1!P:P,"&gt;0")</f>
        <v>19</v>
      </c>
      <c r="AA8" s="7">
        <f t="shared" si="0"/>
        <v>0</v>
      </c>
      <c r="AB8" s="7">
        <f t="shared" si="1"/>
        <v>5543.333333333333</v>
      </c>
      <c r="AC8" s="7">
        <f t="shared" si="2"/>
        <v>5703.333333333333</v>
      </c>
      <c r="AD8" s="7">
        <f t="shared" si="3"/>
        <v>5733.333333333333</v>
      </c>
      <c r="AE8" s="7">
        <f t="shared" si="4"/>
        <v>0</v>
      </c>
      <c r="AF8" s="7">
        <f t="shared" si="5"/>
        <v>5544.7368421052633</v>
      </c>
      <c r="AG8" s="7">
        <f t="shared" si="6"/>
        <v>5962</v>
      </c>
      <c r="AH8" s="7">
        <f t="shared" si="7"/>
        <v>5500</v>
      </c>
      <c r="AI8" s="7">
        <f t="shared" si="8"/>
        <v>5601</v>
      </c>
      <c r="AJ8" s="7">
        <f t="shared" si="9"/>
        <v>5481.5789473684208</v>
      </c>
      <c r="AK8" s="7">
        <f t="shared" si="10"/>
        <v>0</v>
      </c>
      <c r="AL8" s="7">
        <f t="shared" si="11"/>
        <v>5507.894736842105</v>
      </c>
      <c r="AM8" s="7">
        <f t="shared" si="12"/>
        <v>5619.690058479533</v>
      </c>
    </row>
    <row r="9" spans="1:39">
      <c r="A9">
        <v>2018</v>
      </c>
      <c r="B9">
        <v>10</v>
      </c>
      <c r="C9">
        <f>SUMIFS(燃料油价格1!E:E,燃料油价格1!$B:$B,燃料油月均!$A9,燃料油价格1!$C:$C,燃料油月均!$B9)</f>
        <v>0</v>
      </c>
      <c r="D9">
        <f>SUMIFS(燃料油价格1!F:F,燃料油价格1!$B:$B,燃料油月均!$A9,燃料油价格1!$C:$C,燃料油月均!$B9)</f>
        <v>78900</v>
      </c>
      <c r="E9">
        <f>SUMIFS(燃料油价格1!G:G,燃料油价格1!$B:$B,燃料油月均!$A9,燃料油价格1!$C:$C,燃料油月均!$B9)</f>
        <v>81800</v>
      </c>
      <c r="F9">
        <f>SUMIFS(燃料油价格1!H:H,燃料油价格1!$B:$B,燃料油月均!$A9,燃料油价格1!$C:$C,燃料油月均!$B9)</f>
        <v>82800</v>
      </c>
      <c r="G9">
        <f>SUMIFS(燃料油价格1!I:I,燃料油价格1!$B:$B,燃料油月均!$A9,燃料油价格1!$C:$C,燃料油月均!$B9)</f>
        <v>0</v>
      </c>
      <c r="H9">
        <f>SUMIFS(燃料油价格1!J:J,燃料油价格1!$B:$B,燃料油月均!$A9,燃料油价格1!$C:$C,燃料油月均!$B9)</f>
        <v>95600</v>
      </c>
      <c r="I9">
        <f>SUMIFS(燃料油价格1!K:K,燃料油价格1!$B:$B,燃料油月均!$A9,燃料油价格1!$C:$C,燃料油月均!$B9)</f>
        <v>85620</v>
      </c>
      <c r="J9">
        <f>SUMIFS(燃料油价格1!L:L,燃料油价格1!$B:$B,燃料油月均!$A9,燃料油价格1!$C:$C,燃料油月均!$B9)</f>
        <v>96800</v>
      </c>
      <c r="K9">
        <f>SUMIFS(燃料油价格1!M:M,燃料油价格1!$B:$B,燃料油月均!$A9,燃料油价格1!$C:$C,燃料油月均!$B9)</f>
        <v>80670</v>
      </c>
      <c r="L9">
        <f>SUMIFS(燃料油价格1!N:N,燃料油价格1!$B:$B,燃料油月均!$A9,燃料油价格1!$C:$C,燃料油月均!$B9)</f>
        <v>95550</v>
      </c>
      <c r="M9">
        <f>SUMIFS(燃料油价格1!O:O,燃料油价格1!$B:$B,燃料油月均!$A9,燃料油价格1!$C:$C,燃料油月均!$B9)</f>
        <v>0</v>
      </c>
      <c r="N9">
        <f>SUMIFS(燃料油价格1!P:P,燃料油价格1!$B:$B,燃料油月均!$A9,燃料油价格1!$C:$C,燃料油月均!$B9)</f>
        <v>95700</v>
      </c>
      <c r="O9">
        <f>COUNTIFS(燃料油价格1!$B:$B,燃料油月均!$A9,燃料油价格1!$C:$C,燃料油月均!$B9,燃料油价格1!E:E,"&gt;0")</f>
        <v>0</v>
      </c>
      <c r="P9">
        <f>COUNTIFS(燃料油价格1!$B:$B,燃料油月均!$A9,燃料油价格1!$C:$C,燃料油月均!$B9,燃料油价格1!F:F,"&gt;0")</f>
        <v>14</v>
      </c>
      <c r="Q9">
        <f>COUNTIFS(燃料油价格1!$B:$B,燃料油月均!$A9,燃料油价格1!$C:$C,燃料油月均!$B9,燃料油价格1!G:G,"&gt;0")</f>
        <v>14</v>
      </c>
      <c r="R9">
        <f>COUNTIFS(燃料油价格1!$B:$B,燃料油月均!$A9,燃料油价格1!$C:$C,燃料油月均!$B9,燃料油价格1!H:H,"&gt;0")</f>
        <v>14</v>
      </c>
      <c r="S9">
        <f>COUNTIFS(燃料油价格1!$B:$B,燃料油月均!$A9,燃料油价格1!$C:$C,燃料油月均!$B9,燃料油价格1!I:I,"&gt;0")</f>
        <v>0</v>
      </c>
      <c r="T9">
        <f>COUNTIFS(燃料油价格1!$B:$B,燃料油月均!$A9,燃料油价格1!$C:$C,燃料油月均!$B9,燃料油价格1!J:J,"&gt;0")</f>
        <v>17</v>
      </c>
      <c r="U9">
        <f>COUNTIFS(燃料油价格1!$B:$B,燃料油月均!$A9,燃料油价格1!$C:$C,燃料油月均!$B9,燃料油价格1!K:K,"&gt;0")</f>
        <v>14</v>
      </c>
      <c r="V9">
        <f>COUNTIFS(燃料油价格1!$B:$B,燃料油月均!$A9,燃料油价格1!$C:$C,燃料油月均!$B9,燃料油价格1!L:L,"&gt;0")</f>
        <v>17</v>
      </c>
      <c r="W9">
        <f>COUNTIFS(燃料油价格1!$B:$B,燃料油月均!$A9,燃料油价格1!$C:$C,燃料油月均!$B9,燃料油价格1!M:M,"&gt;0")</f>
        <v>14</v>
      </c>
      <c r="X9">
        <f>COUNTIFS(燃料油价格1!$B:$B,燃料油月均!$A9,燃料油价格1!$C:$C,燃料油月均!$B9,燃料油价格1!N:N,"&gt;0")</f>
        <v>17</v>
      </c>
      <c r="Y9">
        <f>COUNTIFS(燃料油价格1!$B:$B,燃料油月均!$A9,燃料油价格1!$C:$C,燃料油月均!$B9,燃料油价格1!O:O,"&gt;0")</f>
        <v>0</v>
      </c>
      <c r="Z9">
        <f>COUNTIFS(燃料油价格1!$B:$B,燃料油月均!$A9,燃料油价格1!$C:$C,燃料油月均!$B9,燃料油价格1!P:P,"&gt;0")</f>
        <v>17</v>
      </c>
      <c r="AA9" s="7">
        <f t="shared" si="0"/>
        <v>0</v>
      </c>
      <c r="AB9" s="7">
        <f t="shared" si="1"/>
        <v>5635.7142857142853</v>
      </c>
      <c r="AC9" s="7">
        <f t="shared" si="2"/>
        <v>5842.8571428571431</v>
      </c>
      <c r="AD9" s="7">
        <f t="shared" si="3"/>
        <v>5914.2857142857147</v>
      </c>
      <c r="AE9" s="7">
        <f t="shared" si="4"/>
        <v>0</v>
      </c>
      <c r="AF9" s="7">
        <f t="shared" si="5"/>
        <v>5623.5294117647063</v>
      </c>
      <c r="AG9" s="7">
        <f t="shared" si="6"/>
        <v>6115.7142857142853</v>
      </c>
      <c r="AH9" s="7">
        <f t="shared" si="7"/>
        <v>5694.1176470588234</v>
      </c>
      <c r="AI9" s="7">
        <f t="shared" si="8"/>
        <v>5762.1428571428569</v>
      </c>
      <c r="AJ9" s="7">
        <f t="shared" si="9"/>
        <v>5620.588235294118</v>
      </c>
      <c r="AK9" s="7">
        <f t="shared" si="10"/>
        <v>0</v>
      </c>
      <c r="AL9" s="7">
        <f t="shared" si="11"/>
        <v>5629.411764705882</v>
      </c>
      <c r="AM9" s="7">
        <f t="shared" si="12"/>
        <v>5759.8179271708686</v>
      </c>
    </row>
    <row r="10" spans="1:39">
      <c r="A10">
        <v>2018</v>
      </c>
      <c r="B10">
        <v>11</v>
      </c>
      <c r="C10">
        <f>SUMIFS(燃料油价格1!E:E,燃料油价格1!$B:$B,燃料油月均!$A10,燃料油价格1!$C:$C,燃料油月均!$B10)</f>
        <v>0</v>
      </c>
      <c r="D10">
        <f>SUMIFS(燃料油价格1!F:F,燃料油价格1!$B:$B,燃料油月均!$A10,燃料油价格1!$C:$C,燃料油月均!$B10)</f>
        <v>90400</v>
      </c>
      <c r="E10">
        <f>SUMIFS(燃料油价格1!G:G,燃料油价格1!$B:$B,燃料油月均!$A10,燃料油价格1!$C:$C,燃料油月均!$B10)</f>
        <v>95850</v>
      </c>
      <c r="F10">
        <f>SUMIFS(燃料油价格1!H:H,燃料油价格1!$B:$B,燃料油月均!$A10,燃料油价格1!$C:$C,燃料油月均!$B10)</f>
        <v>90490</v>
      </c>
      <c r="G10">
        <f>SUMIFS(燃料油价格1!I:I,燃料油价格1!$B:$B,燃料油月均!$A10,燃料油价格1!$C:$C,燃料油月均!$B10)</f>
        <v>0</v>
      </c>
      <c r="H10">
        <f>SUMIFS(燃料油价格1!J:J,燃料油价格1!$B:$B,燃料油月均!$A10,燃料油价格1!$C:$C,燃料油月均!$B10)</f>
        <v>116050</v>
      </c>
      <c r="I10">
        <f>SUMIFS(燃料油价格1!K:K,燃料油价格1!$B:$B,燃料油月均!$A10,燃料油价格1!$C:$C,燃料油月均!$B10)</f>
        <v>85250</v>
      </c>
      <c r="J10">
        <f>SUMIFS(燃料油价格1!L:L,燃料油价格1!$B:$B,燃料油月均!$A10,燃料油价格1!$C:$C,燃料油月均!$B10)</f>
        <v>117000</v>
      </c>
      <c r="K10">
        <f>SUMIFS(燃料油价格1!M:M,燃料油价格1!$B:$B,燃料油月均!$A10,燃料油价格1!$C:$C,燃料油月均!$B10)</f>
        <v>94060</v>
      </c>
      <c r="L10">
        <f>SUMIFS(燃料油价格1!N:N,燃料油价格1!$B:$B,燃料油月均!$A10,燃料油价格1!$C:$C,燃料油月均!$B10)</f>
        <v>113600</v>
      </c>
      <c r="M10">
        <f>SUMIFS(燃料油价格1!O:O,燃料油价格1!$B:$B,燃料油月均!$A10,燃料油价格1!$C:$C,燃料油月均!$B10)</f>
        <v>0</v>
      </c>
      <c r="N10">
        <f>SUMIFS(燃料油价格1!P:P,燃料油价格1!$B:$B,燃料油月均!$A10,燃料油价格1!$C:$C,燃料油月均!$B10)</f>
        <v>112250</v>
      </c>
      <c r="O10">
        <f>COUNTIFS(燃料油价格1!$B:$B,燃料油月均!$A10,燃料油价格1!$C:$C,燃料油月均!$B10,燃料油价格1!E:E,"&gt;0")</f>
        <v>0</v>
      </c>
      <c r="P10">
        <f>COUNTIFS(燃料油价格1!$B:$B,燃料油月均!$A10,燃料油价格1!$C:$C,燃料油月均!$B10,燃料油价格1!F:F,"&gt;0")</f>
        <v>18</v>
      </c>
      <c r="Q10">
        <f>COUNTIFS(燃料油价格1!$B:$B,燃料油月均!$A10,燃料油价格1!$C:$C,燃料油月均!$B10,燃料油价格1!G:G,"&gt;0")</f>
        <v>18</v>
      </c>
      <c r="R10">
        <f>COUNTIFS(燃料油价格1!$B:$B,燃料油月均!$A10,燃料油价格1!$C:$C,燃料油月均!$B10,燃料油价格1!H:H,"&gt;0")</f>
        <v>17</v>
      </c>
      <c r="S10">
        <f>COUNTIFS(燃料油价格1!$B:$B,燃料油月均!$A10,燃料油价格1!$C:$C,燃料油月均!$B10,燃料油价格1!I:I,"&gt;0")</f>
        <v>0</v>
      </c>
      <c r="T10">
        <f>COUNTIFS(燃料油价格1!$B:$B,燃料油月均!$A10,燃料油价格1!$C:$C,燃料油月均!$B10,燃料油价格1!J:J,"&gt;0")</f>
        <v>22</v>
      </c>
      <c r="U10">
        <f>COUNTIFS(燃料油价格1!$B:$B,燃料油月均!$A10,燃料油价格1!$C:$C,燃料油月均!$B10,燃料油价格1!K:K,"&gt;0")</f>
        <v>15</v>
      </c>
      <c r="V10">
        <f>COUNTIFS(燃料油价格1!$B:$B,燃料油月均!$A10,燃料油价格1!$C:$C,燃料油月均!$B10,燃料油价格1!L:L,"&gt;0")</f>
        <v>22</v>
      </c>
      <c r="W10">
        <f>COUNTIFS(燃料油价格1!$B:$B,燃料油月均!$A10,燃料油价格1!$C:$C,燃料油月均!$B10,燃料油价格1!M:M,"&gt;0")</f>
        <v>17</v>
      </c>
      <c r="X10">
        <f>COUNTIFS(燃料油价格1!$B:$B,燃料油月均!$A10,燃料油价格1!$C:$C,燃料油月均!$B10,燃料油价格1!N:N,"&gt;0")</f>
        <v>22</v>
      </c>
      <c r="Y10">
        <f>COUNTIFS(燃料油价格1!$B:$B,燃料油月均!$A10,燃料油价格1!$C:$C,燃料油月均!$B10,燃料油价格1!O:O,"&gt;0")</f>
        <v>0</v>
      </c>
      <c r="Z10">
        <f>COUNTIFS(燃料油价格1!$B:$B,燃料油月均!$A10,燃料油价格1!$C:$C,燃料油月均!$B10,燃料油价格1!P:P,"&gt;0")</f>
        <v>22</v>
      </c>
      <c r="AA10" s="7">
        <f t="shared" si="0"/>
        <v>0</v>
      </c>
      <c r="AB10" s="7">
        <f t="shared" si="1"/>
        <v>5022.2222222222226</v>
      </c>
      <c r="AC10" s="7">
        <f t="shared" si="2"/>
        <v>5325</v>
      </c>
      <c r="AD10" s="7">
        <f t="shared" si="3"/>
        <v>5322.9411764705883</v>
      </c>
      <c r="AE10" s="7">
        <f t="shared" si="4"/>
        <v>0</v>
      </c>
      <c r="AF10" s="7">
        <f t="shared" si="5"/>
        <v>5275</v>
      </c>
      <c r="AG10" s="7">
        <f t="shared" si="6"/>
        <v>5683.333333333333</v>
      </c>
      <c r="AH10" s="7">
        <f t="shared" si="7"/>
        <v>5318.181818181818</v>
      </c>
      <c r="AI10" s="7">
        <f t="shared" si="8"/>
        <v>5532.9411764705883</v>
      </c>
      <c r="AJ10" s="7">
        <f t="shared" si="9"/>
        <v>5163.636363636364</v>
      </c>
      <c r="AK10" s="7">
        <f t="shared" si="10"/>
        <v>0</v>
      </c>
      <c r="AL10" s="7">
        <f t="shared" si="11"/>
        <v>5102.272727272727</v>
      </c>
      <c r="AM10" s="7">
        <f t="shared" si="12"/>
        <v>5305.0587575097379</v>
      </c>
    </row>
    <row r="11" spans="1:39">
      <c r="A11">
        <v>2018</v>
      </c>
      <c r="B11">
        <v>12</v>
      </c>
      <c r="C11">
        <f>SUMIFS(燃料油价格1!E:E,燃料油价格1!$B:$B,燃料油月均!$A11,燃料油价格1!$C:$C,燃料油月均!$B11)</f>
        <v>0</v>
      </c>
      <c r="D11">
        <f>SUMIFS(燃料油价格1!F:F,燃料油价格1!$B:$B,燃料油月均!$A11,燃料油价格1!$C:$C,燃料油月均!$B11)</f>
        <v>75150</v>
      </c>
      <c r="E11">
        <f>SUMIFS(燃料油价格1!G:G,燃料油价格1!$B:$B,燃料油月均!$A11,燃料油价格1!$C:$C,燃料油月均!$B11)</f>
        <v>79700</v>
      </c>
      <c r="F11">
        <f>SUMIFS(燃料油价格1!H:H,燃料油价格1!$B:$B,燃料油月均!$A11,燃料油价格1!$C:$C,燃料油月均!$B11)</f>
        <v>78560</v>
      </c>
      <c r="G11">
        <f>SUMIFS(燃料油价格1!I:I,燃料油价格1!$B:$B,燃料油月均!$A11,燃料油价格1!$C:$C,燃料油月均!$B11)</f>
        <v>0</v>
      </c>
      <c r="H11">
        <f>SUMIFS(燃料油价格1!J:J,燃料油价格1!$B:$B,燃料油月均!$A11,燃料油价格1!$C:$C,燃料油月均!$B11)</f>
        <v>90600</v>
      </c>
      <c r="I11">
        <f>SUMIFS(燃料油价格1!K:K,燃料油价格1!$B:$B,燃料油月均!$A11,燃料油价格1!$C:$C,燃料油月均!$B11)</f>
        <v>79900</v>
      </c>
      <c r="J11">
        <f>SUMIFS(燃料油价格1!L:L,燃料油价格1!$B:$B,燃料油月均!$A11,燃料油价格1!$C:$C,燃料油月均!$B11)</f>
        <v>91500</v>
      </c>
      <c r="K11">
        <f>SUMIFS(燃料油价格1!M:M,燃料油价格1!$B:$B,燃料油月均!$A11,燃料油价格1!$C:$C,燃料油月均!$B11)</f>
        <v>80450</v>
      </c>
      <c r="L11">
        <f>SUMIFS(燃料油价格1!N:N,燃料油价格1!$B:$B,燃料油月均!$A11,燃料油价格1!$C:$C,燃料油月均!$B11)</f>
        <v>92000</v>
      </c>
      <c r="M11">
        <f>SUMIFS(燃料油价格1!O:O,燃料油价格1!$B:$B,燃料油月均!$A11,燃料油价格1!$C:$C,燃料油月均!$B11)</f>
        <v>0</v>
      </c>
      <c r="N11">
        <f>SUMIFS(燃料油价格1!P:P,燃料油价格1!$B:$B,燃料油月均!$A11,燃料油价格1!$C:$C,燃料油月均!$B11)</f>
        <v>91050</v>
      </c>
      <c r="O11">
        <f>COUNTIFS(燃料油价格1!$B:$B,燃料油月均!$A11,燃料油价格1!$C:$C,燃料油月均!$B11,燃料油价格1!E:E,"&gt;0")</f>
        <v>0</v>
      </c>
      <c r="P11">
        <f>COUNTIFS(燃料油价格1!$B:$B,燃料油月均!$A11,燃料油价格1!$C:$C,燃料油月均!$B11,燃料油价格1!F:F,"&gt;0")</f>
        <v>17</v>
      </c>
      <c r="Q11">
        <f>COUNTIFS(燃料油价格1!$B:$B,燃料油月均!$A11,燃料油价格1!$C:$C,燃料油月均!$B11,燃料油价格1!G:G,"&gt;0")</f>
        <v>17</v>
      </c>
      <c r="R11">
        <f>COUNTIFS(燃料油价格1!$B:$B,燃料油月均!$A11,燃料油价格1!$C:$C,燃料油月均!$B11,燃料油价格1!H:H,"&gt;0")</f>
        <v>17</v>
      </c>
      <c r="S11">
        <f>COUNTIFS(燃料油价格1!$B:$B,燃料油月均!$A11,燃料油价格1!$C:$C,燃料油月均!$B11,燃料油价格1!I:I,"&gt;0")</f>
        <v>0</v>
      </c>
      <c r="T11">
        <f>COUNTIFS(燃料油价格1!$B:$B,燃料油月均!$A11,燃料油价格1!$C:$C,燃料油月均!$B11,燃料油价格1!J:J,"&gt;0")</f>
        <v>20</v>
      </c>
      <c r="U11">
        <f>COUNTIFS(燃料油价格1!$B:$B,燃料油月均!$A11,燃料油价格1!$C:$C,燃料油月均!$B11,燃料油价格1!K:K,"&gt;0")</f>
        <v>17</v>
      </c>
      <c r="V11">
        <f>COUNTIFS(燃料油价格1!$B:$B,燃料油月均!$A11,燃料油价格1!$C:$C,燃料油月均!$B11,燃料油价格1!L:L,"&gt;0")</f>
        <v>20</v>
      </c>
      <c r="W11">
        <f>COUNTIFS(燃料油价格1!$B:$B,燃料油月均!$A11,燃料油价格1!$C:$C,燃料油月均!$B11,燃料油价格1!M:M,"&gt;0")</f>
        <v>17</v>
      </c>
      <c r="X11">
        <f>COUNTIFS(燃料油价格1!$B:$B,燃料油月均!$A11,燃料油价格1!$C:$C,燃料油月均!$B11,燃料油价格1!N:N,"&gt;0")</f>
        <v>20</v>
      </c>
      <c r="Y11">
        <f>COUNTIFS(燃料油价格1!$B:$B,燃料油月均!$A11,燃料油价格1!$C:$C,燃料油月均!$B11,燃料油价格1!O:O,"&gt;0")</f>
        <v>0</v>
      </c>
      <c r="Z11">
        <f>COUNTIFS(燃料油价格1!$B:$B,燃料油月均!$A11,燃料油价格1!$C:$C,燃料油月均!$B11,燃料油价格1!P:P,"&gt;0")</f>
        <v>20</v>
      </c>
      <c r="AA11" s="7">
        <f t="shared" si="0"/>
        <v>0</v>
      </c>
      <c r="AB11" s="7">
        <f t="shared" si="1"/>
        <v>4420.588235294118</v>
      </c>
      <c r="AC11" s="7">
        <f t="shared" si="2"/>
        <v>4688.2352941176468</v>
      </c>
      <c r="AD11" s="7">
        <f t="shared" si="3"/>
        <v>4621.1764705882351</v>
      </c>
      <c r="AE11" s="7">
        <f t="shared" si="4"/>
        <v>0</v>
      </c>
      <c r="AF11" s="7">
        <f t="shared" si="5"/>
        <v>4530</v>
      </c>
      <c r="AG11" s="7">
        <f t="shared" si="6"/>
        <v>4700</v>
      </c>
      <c r="AH11" s="7">
        <f t="shared" si="7"/>
        <v>4575</v>
      </c>
      <c r="AI11" s="7">
        <f t="shared" si="8"/>
        <v>4732.3529411764703</v>
      </c>
      <c r="AJ11" s="7">
        <f t="shared" si="9"/>
        <v>4600</v>
      </c>
      <c r="AK11" s="7">
        <f t="shared" si="10"/>
        <v>0</v>
      </c>
      <c r="AL11" s="7">
        <f t="shared" si="11"/>
        <v>4552.5</v>
      </c>
      <c r="AM11" s="7">
        <f t="shared" si="12"/>
        <v>4602.2058823529405</v>
      </c>
    </row>
    <row r="12" spans="1:39">
      <c r="A12">
        <v>2019</v>
      </c>
      <c r="B12">
        <v>1</v>
      </c>
      <c r="C12">
        <f>SUMIFS(燃料油价格1!E:E,燃料油价格1!$B:$B,燃料油月均!$A12,燃料油价格1!$C:$C,燃料油月均!$B12)</f>
        <v>0</v>
      </c>
      <c r="D12">
        <f>SUMIFS(燃料油价格1!F:F,燃料油价格1!$B:$B,燃料油月均!$A12,燃料油价格1!$C:$C,燃料油月均!$B12)</f>
        <v>84450</v>
      </c>
      <c r="E12">
        <f>SUMIFS(燃料油价格1!G:G,燃料油价格1!$B:$B,燃料油月均!$A12,燃料油价格1!$C:$C,燃料油月均!$B12)</f>
        <v>84800</v>
      </c>
      <c r="F12">
        <f>SUMIFS(燃料油价格1!H:H,燃料油价格1!$B:$B,燃料油月均!$A12,燃料油价格1!$C:$C,燃料油月均!$B12)</f>
        <v>84850</v>
      </c>
      <c r="G12">
        <f>SUMIFS(燃料油价格1!I:I,燃料油价格1!$B:$B,燃料油月均!$A12,燃料油价格1!$C:$C,燃料油月均!$B12)</f>
        <v>0</v>
      </c>
      <c r="H12">
        <f>SUMIFS(燃料油价格1!J:J,燃料油价格1!$B:$B,燃料油月均!$A12,燃料油价格1!$C:$C,燃料油月均!$B12)</f>
        <v>116400</v>
      </c>
      <c r="I12">
        <f>SUMIFS(燃料油价格1!K:K,燃料油价格1!$B:$B,燃料油月均!$A12,燃料油价格1!$C:$C,燃料油月均!$B12)</f>
        <v>84400</v>
      </c>
      <c r="J12">
        <f>SUMIFS(燃料油价格1!L:L,燃料油价格1!$B:$B,燃料油月均!$A12,燃料油价格1!$C:$C,燃料油月均!$B12)</f>
        <v>120500</v>
      </c>
      <c r="K12">
        <f>SUMIFS(燃料油价格1!M:M,燃料油价格1!$B:$B,燃料油月均!$A12,燃料油价格1!$C:$C,燃料油月均!$B12)</f>
        <v>84400</v>
      </c>
      <c r="L12">
        <f>SUMIFS(燃料油价格1!N:N,燃料油价格1!$B:$B,燃料油月均!$A12,燃料油价格1!$C:$C,燃料油月均!$B12)</f>
        <v>122000</v>
      </c>
      <c r="M12">
        <f>SUMIFS(燃料油价格1!O:O,燃料油价格1!$B:$B,燃料油月均!$A12,燃料油价格1!$C:$C,燃料油月均!$B12)</f>
        <v>0</v>
      </c>
      <c r="N12">
        <f>SUMIFS(燃料油价格1!P:P,燃料油价格1!$B:$B,燃料油月均!$A12,燃料油价格1!$C:$C,燃料油月均!$B12)</f>
        <v>120860</v>
      </c>
      <c r="O12">
        <f>COUNTIFS(燃料油价格1!$B:$B,燃料油月均!$A12,燃料油价格1!$C:$C,燃料油月均!$B12,燃料油价格1!E:E,"&gt;0")</f>
        <v>0</v>
      </c>
      <c r="P12">
        <f>COUNTIFS(燃料油价格1!$B:$B,燃料油月均!$A12,燃料油价格1!$C:$C,燃料油月均!$B12,燃料油价格1!F:F,"&gt;0")</f>
        <v>19</v>
      </c>
      <c r="Q12">
        <f>COUNTIFS(燃料油价格1!$B:$B,燃料油月均!$A12,燃料油价格1!$C:$C,燃料油月均!$B12,燃料油价格1!G:G,"&gt;0")</f>
        <v>18</v>
      </c>
      <c r="R12">
        <f>COUNTIFS(燃料油价格1!$B:$B,燃料油月均!$A12,燃料油价格1!$C:$C,燃料油月均!$B12,燃料油价格1!H:H,"&gt;0")</f>
        <v>18</v>
      </c>
      <c r="S12">
        <f>COUNTIFS(燃料油价格1!$B:$B,燃料油月均!$A12,燃料油价格1!$C:$C,燃料油月均!$B12,燃料油价格1!I:I,"&gt;0")</f>
        <v>0</v>
      </c>
      <c r="T12">
        <f>COUNTIFS(燃料油价格1!$B:$B,燃料油月均!$A12,燃料油价格1!$C:$C,燃料油月均!$B12,燃料油价格1!J:J,"&gt;0")</f>
        <v>25</v>
      </c>
      <c r="U12">
        <f>COUNTIFS(燃料油价格1!$B:$B,燃料油月均!$A12,燃料油价格1!$C:$C,燃料油月均!$B12,燃料油价格1!K:K,"&gt;0")</f>
        <v>18</v>
      </c>
      <c r="V12">
        <f>COUNTIFS(燃料油价格1!$B:$B,燃料油月均!$A12,燃料油价格1!$C:$C,燃料油月均!$B12,燃料油价格1!L:L,"&gt;0")</f>
        <v>26</v>
      </c>
      <c r="W12">
        <f>COUNTIFS(燃料油价格1!$B:$B,燃料油月均!$A12,燃料油价格1!$C:$C,燃料油月均!$B12,燃料油价格1!M:M,"&gt;0")</f>
        <v>18</v>
      </c>
      <c r="X12">
        <f>COUNTIFS(燃料油价格1!$B:$B,燃料油月均!$A12,燃料油价格1!$C:$C,燃料油月均!$B12,燃料油价格1!N:N,"&gt;0")</f>
        <v>26</v>
      </c>
      <c r="Y12">
        <f>COUNTIFS(燃料油价格1!$B:$B,燃料油月均!$A12,燃料油价格1!$C:$C,燃料油月均!$B12,燃料油价格1!O:O,"&gt;0")</f>
        <v>0</v>
      </c>
      <c r="Z12">
        <f>COUNTIFS(燃料油价格1!$B:$B,燃料油月均!$A12,燃料油价格1!$C:$C,燃料油月均!$B12,燃料油价格1!P:P,"&gt;0")</f>
        <v>26</v>
      </c>
      <c r="AA12" s="7">
        <f t="shared" si="0"/>
        <v>0</v>
      </c>
      <c r="AB12" s="7">
        <f t="shared" si="1"/>
        <v>4444.7368421052633</v>
      </c>
      <c r="AC12" s="7">
        <f t="shared" si="2"/>
        <v>4711.1111111111113</v>
      </c>
      <c r="AD12" s="7">
        <f t="shared" si="3"/>
        <v>4713.8888888888887</v>
      </c>
      <c r="AE12" s="7">
        <f t="shared" si="4"/>
        <v>0</v>
      </c>
      <c r="AF12" s="7">
        <f t="shared" si="5"/>
        <v>4656</v>
      </c>
      <c r="AG12" s="7">
        <f t="shared" si="6"/>
        <v>4688.8888888888887</v>
      </c>
      <c r="AH12" s="7">
        <f t="shared" si="7"/>
        <v>4634.6153846153848</v>
      </c>
      <c r="AI12" s="7">
        <f t="shared" si="8"/>
        <v>4688.8888888888887</v>
      </c>
      <c r="AJ12" s="7">
        <f t="shared" si="9"/>
        <v>4692.3076923076924</v>
      </c>
      <c r="AK12" s="7">
        <f t="shared" si="10"/>
        <v>0</v>
      </c>
      <c r="AL12" s="7">
        <f t="shared" si="11"/>
        <v>4648.4615384615381</v>
      </c>
      <c r="AM12" s="7">
        <f t="shared" si="12"/>
        <v>4653.2110261408507</v>
      </c>
    </row>
    <row r="13" spans="1:39">
      <c r="A13">
        <v>2019</v>
      </c>
      <c r="B13">
        <v>2</v>
      </c>
      <c r="C13">
        <f>SUMIFS(燃料油价格1!E:E,燃料油价格1!$B:$B,燃料油月均!$A13,燃料油价格1!$C:$C,燃料油月均!$B13)</f>
        <v>0</v>
      </c>
      <c r="D13">
        <f>SUMIFS(燃料油价格1!F:F,燃料油价格1!$B:$B,燃料油月均!$A13,燃料油价格1!$C:$C,燃料油月均!$B13)</f>
        <v>57600</v>
      </c>
      <c r="E13">
        <f>SUMIFS(燃料油价格1!G:G,燃料油价格1!$B:$B,燃料油月均!$A13,燃料油价格1!$C:$C,燃料油月均!$B13)</f>
        <v>57050</v>
      </c>
      <c r="F13">
        <f>SUMIFS(燃料油价格1!H:H,燃料油价格1!$B:$B,燃料油月均!$A13,燃料油价格1!$C:$C,燃料油月均!$B13)</f>
        <v>56250</v>
      </c>
      <c r="G13">
        <f>SUMIFS(燃料油价格1!I:I,燃料油价格1!$B:$B,燃料油月均!$A13,燃料油价格1!$C:$C,燃料油月均!$B13)</f>
        <v>0</v>
      </c>
      <c r="H13">
        <f>SUMIFS(燃料油价格1!J:J,燃料油价格1!$B:$B,燃料油月均!$A13,燃料油价格1!$C:$C,燃料油月均!$B13)</f>
        <v>64400</v>
      </c>
      <c r="I13">
        <f>SUMIFS(燃料油价格1!K:K,燃料油价格1!$B:$B,燃料油月均!$A13,燃料油价格1!$C:$C,燃料油月均!$B13)</f>
        <v>56400</v>
      </c>
      <c r="J13">
        <f>SUMIFS(燃料油价格1!L:L,燃料油价格1!$B:$B,燃料油月均!$A13,燃料油价格1!$C:$C,燃料油月均!$B13)</f>
        <v>63800</v>
      </c>
      <c r="K13">
        <f>SUMIFS(燃料油价格1!M:M,燃料油价格1!$B:$B,燃料油月均!$A13,燃料油价格1!$C:$C,燃料油月均!$B13)</f>
        <v>56750</v>
      </c>
      <c r="L13">
        <f>SUMIFS(燃料油价格1!N:N,燃料油价格1!$B:$B,燃料油月均!$A13,燃料油价格1!$C:$C,燃料油月均!$B13)</f>
        <v>64700</v>
      </c>
      <c r="M13">
        <f>SUMIFS(燃料油价格1!O:O,燃料油价格1!$B:$B,燃料油月均!$A13,燃料油价格1!$C:$C,燃料油月均!$B13)</f>
        <v>0</v>
      </c>
      <c r="N13">
        <f>SUMIFS(燃料油价格1!P:P,燃料油价格1!$B:$B,燃料油月均!$A13,燃料油价格1!$C:$C,燃料油月均!$B13)</f>
        <v>63240</v>
      </c>
      <c r="O13">
        <f>COUNTIFS(燃料油价格1!$B:$B,燃料油月均!$A13,燃料油价格1!$C:$C,燃料油月均!$B13,燃料油价格1!E:E,"&gt;0")</f>
        <v>0</v>
      </c>
      <c r="P13">
        <f>COUNTIFS(燃料油价格1!$B:$B,燃料油月均!$A13,燃料油价格1!$C:$C,燃料油月均!$B13,燃料油价格1!F:F,"&gt;0")</f>
        <v>13</v>
      </c>
      <c r="Q13">
        <f>COUNTIFS(燃料油价格1!$B:$B,燃料油月均!$A13,燃料油价格1!$C:$C,燃料油月均!$B13,燃料油价格1!G:G,"&gt;0")</f>
        <v>12</v>
      </c>
      <c r="R13">
        <f>COUNTIFS(燃料油价格1!$B:$B,燃料油月均!$A13,燃料油价格1!$C:$C,燃料油月均!$B13,燃料油价格1!H:H,"&gt;0")</f>
        <v>12</v>
      </c>
      <c r="S13">
        <f>COUNTIFS(燃料油价格1!$B:$B,燃料油月均!$A13,燃料油价格1!$C:$C,燃料油月均!$B13,燃料油价格1!I:I,"&gt;0")</f>
        <v>0</v>
      </c>
      <c r="T13">
        <f>COUNTIFS(燃料油价格1!$B:$B,燃料油月均!$A13,燃料油价格1!$C:$C,燃料油月均!$B13,燃料油价格1!J:J,"&gt;0")</f>
        <v>14</v>
      </c>
      <c r="U13">
        <f>COUNTIFS(燃料油价格1!$B:$B,燃料油月均!$A13,燃料油价格1!$C:$C,燃料油月均!$B13,燃料油价格1!K:K,"&gt;0")</f>
        <v>12</v>
      </c>
      <c r="V13">
        <f>COUNTIFS(燃料油价格1!$B:$B,燃料油月均!$A13,燃料油价格1!$C:$C,燃料油月均!$B13,燃料油价格1!L:L,"&gt;0")</f>
        <v>14</v>
      </c>
      <c r="W13">
        <f>COUNTIFS(燃料油价格1!$B:$B,燃料油月均!$A13,燃料油价格1!$C:$C,燃料油月均!$B13,燃料油价格1!M:M,"&gt;0")</f>
        <v>12</v>
      </c>
      <c r="X13">
        <f>COUNTIFS(燃料油价格1!$B:$B,燃料油月均!$A13,燃料油价格1!$C:$C,燃料油月均!$B13,燃料油价格1!N:N,"&gt;0")</f>
        <v>14</v>
      </c>
      <c r="Y13">
        <f>COUNTIFS(燃料油价格1!$B:$B,燃料油月均!$A13,燃料油价格1!$C:$C,燃料油月均!$B13,燃料油价格1!O:O,"&gt;0")</f>
        <v>0</v>
      </c>
      <c r="Z13">
        <f>COUNTIFS(燃料油价格1!$B:$B,燃料油月均!$A13,燃料油价格1!$C:$C,燃料油月均!$B13,燃料油价格1!P:P,"&gt;0")</f>
        <v>14</v>
      </c>
      <c r="AA13" s="7">
        <f t="shared" si="0"/>
        <v>0</v>
      </c>
      <c r="AB13" s="7">
        <f t="shared" si="1"/>
        <v>4430.7692307692305</v>
      </c>
      <c r="AC13" s="7">
        <f t="shared" si="2"/>
        <v>4754.166666666667</v>
      </c>
      <c r="AD13" s="7">
        <f t="shared" si="3"/>
        <v>4687.5</v>
      </c>
      <c r="AE13" s="7">
        <f t="shared" si="4"/>
        <v>0</v>
      </c>
      <c r="AF13" s="7">
        <f t="shared" si="5"/>
        <v>4600</v>
      </c>
      <c r="AG13" s="7">
        <f t="shared" si="6"/>
        <v>4700</v>
      </c>
      <c r="AH13" s="7">
        <f t="shared" si="7"/>
        <v>4557.1428571428569</v>
      </c>
      <c r="AI13" s="7">
        <f t="shared" si="8"/>
        <v>4729.166666666667</v>
      </c>
      <c r="AJ13" s="7">
        <f t="shared" si="9"/>
        <v>4621.4285714285716</v>
      </c>
      <c r="AK13" s="7">
        <f t="shared" si="10"/>
        <v>0</v>
      </c>
      <c r="AL13" s="7">
        <f t="shared" si="11"/>
        <v>4517.1428571428569</v>
      </c>
      <c r="AM13" s="7">
        <f t="shared" si="12"/>
        <v>4621.9240944240937</v>
      </c>
    </row>
    <row r="14" spans="1:39">
      <c r="A14">
        <v>2019</v>
      </c>
      <c r="B14">
        <v>3</v>
      </c>
      <c r="C14">
        <f>SUMIFS(燃料油价格1!E:E,燃料油价格1!$B:$B,燃料油月均!$A14,燃料油价格1!$C:$C,燃料油月均!$B14)</f>
        <v>0</v>
      </c>
      <c r="D14">
        <f>SUMIFS(燃料油价格1!F:F,燃料油价格1!$B:$B,燃料油月均!$A14,燃料油价格1!$C:$C,燃料油月均!$B14)</f>
        <v>87020</v>
      </c>
      <c r="E14">
        <f>SUMIFS(燃料油价格1!G:G,燃料油价格1!$B:$B,燃料油月均!$A14,燃料油价格1!$C:$C,燃料油月均!$B14)</f>
        <v>87250</v>
      </c>
      <c r="F14">
        <f>SUMIFS(燃料油价格1!H:H,燃料油价格1!$B:$B,燃料油月均!$A14,燃料油价格1!$C:$C,燃料油月均!$B14)</f>
        <v>88300</v>
      </c>
      <c r="G14">
        <f>SUMIFS(燃料油价格1!I:I,燃料油价格1!$B:$B,燃料油月均!$A14,燃料油价格1!$C:$C,燃料油月均!$B14)</f>
        <v>0</v>
      </c>
      <c r="H14">
        <f>SUMIFS(燃料油价格1!J:J,燃料油价格1!$B:$B,燃料油月均!$A14,燃料油价格1!$C:$C,燃料油月均!$B14)</f>
        <v>92000</v>
      </c>
      <c r="I14">
        <f>SUMIFS(燃料油价格1!K:K,燃料油价格1!$B:$B,燃料油月均!$A14,燃料油价格1!$C:$C,燃料油月均!$B14)</f>
        <v>84600</v>
      </c>
      <c r="J14">
        <f>SUMIFS(燃料油价格1!L:L,燃料油价格1!$B:$B,燃料油月均!$A14,燃料油价格1!$C:$C,燃料油月均!$B14)</f>
        <v>95350</v>
      </c>
      <c r="K14">
        <f>SUMIFS(燃料油价格1!M:M,燃料油价格1!$B:$B,燃料油月均!$A14,燃料油价格1!$C:$C,燃料油月均!$B14)</f>
        <v>86400</v>
      </c>
      <c r="L14">
        <f>SUMIFS(燃料油价格1!N:N,燃料油价格1!$B:$B,燃料油月均!$A14,燃料油价格1!$C:$C,燃料油月均!$B14)</f>
        <v>94000</v>
      </c>
      <c r="M14">
        <f>SUMIFS(燃料油价格1!O:O,燃料油价格1!$B:$B,燃料油月均!$A14,燃料油价格1!$C:$C,燃料油月均!$B14)</f>
        <v>0</v>
      </c>
      <c r="N14">
        <f>SUMIFS(燃料油价格1!P:P,燃料油价格1!$B:$B,燃料油月均!$A14,燃料油价格1!$C:$C,燃料油月均!$B14)</f>
        <v>91600</v>
      </c>
      <c r="O14">
        <f>COUNTIFS(燃料油价格1!$B:$B,燃料油月均!$A14,燃料油价格1!$C:$C,燃料油月均!$B14,燃料油价格1!E:E,"&gt;0")</f>
        <v>0</v>
      </c>
      <c r="P14">
        <f>COUNTIFS(燃料油价格1!$B:$B,燃料油月均!$A14,燃料油价格1!$C:$C,燃料油月均!$B14,燃料油价格1!F:F,"&gt;0")</f>
        <v>18</v>
      </c>
      <c r="Q14">
        <f>COUNTIFS(燃料油价格1!$B:$B,燃料油月均!$A14,燃料油价格1!$C:$C,燃料油月均!$B14,燃料油价格1!G:G,"&gt;0")</f>
        <v>18</v>
      </c>
      <c r="R14">
        <f>COUNTIFS(燃料油价格1!$B:$B,燃料油月均!$A14,燃料油价格1!$C:$C,燃料油月均!$B14,燃料油价格1!H:H,"&gt;0")</f>
        <v>18</v>
      </c>
      <c r="S14">
        <f>COUNTIFS(燃料油价格1!$B:$B,燃料油月均!$A14,燃料油价格1!$C:$C,燃料油月均!$B14,燃料油价格1!I:I,"&gt;0")</f>
        <v>0</v>
      </c>
      <c r="T14">
        <f>COUNTIFS(燃料油价格1!$B:$B,燃料油月均!$A14,燃料油价格1!$C:$C,燃料油月均!$B14,燃料油价格1!J:J,"&gt;0")</f>
        <v>20</v>
      </c>
      <c r="U14">
        <f>COUNTIFS(燃料油价格1!$B:$B,燃料油月均!$A14,燃料油价格1!$C:$C,燃料油月均!$B14,燃料油价格1!K:K,"&gt;0")</f>
        <v>18</v>
      </c>
      <c r="V14">
        <f>COUNTIFS(燃料油价格1!$B:$B,燃料油月均!$A14,燃料油价格1!$C:$C,燃料油月均!$B14,燃料油价格1!L:L,"&gt;0")</f>
        <v>20</v>
      </c>
      <c r="W14">
        <f>COUNTIFS(燃料油价格1!$B:$B,燃料油月均!$A14,燃料油价格1!$C:$C,燃料油月均!$B14,燃料油价格1!M:M,"&gt;0")</f>
        <v>18</v>
      </c>
      <c r="X14">
        <f>COUNTIFS(燃料油价格1!$B:$B,燃料油月均!$A14,燃料油价格1!$C:$C,燃料油月均!$B14,燃料油价格1!N:N,"&gt;0")</f>
        <v>20</v>
      </c>
      <c r="Y14">
        <f>COUNTIFS(燃料油价格1!$B:$B,燃料油月均!$A14,燃料油价格1!$C:$C,燃料油月均!$B14,燃料油价格1!O:O,"&gt;0")</f>
        <v>0</v>
      </c>
      <c r="Z14">
        <f>COUNTIFS(燃料油价格1!$B:$B,燃料油月均!$A14,燃料油价格1!$C:$C,燃料油月均!$B14,燃料油价格1!P:P,"&gt;0")</f>
        <v>20</v>
      </c>
      <c r="AA14" s="7">
        <f t="shared" si="0"/>
        <v>0</v>
      </c>
      <c r="AB14" s="7">
        <f t="shared" si="1"/>
        <v>4834.4444444444443</v>
      </c>
      <c r="AC14" s="7">
        <f t="shared" si="2"/>
        <v>4847.2222222222226</v>
      </c>
      <c r="AD14" s="7">
        <f t="shared" si="3"/>
        <v>4905.5555555555557</v>
      </c>
      <c r="AE14" s="7">
        <f t="shared" si="4"/>
        <v>0</v>
      </c>
      <c r="AF14" s="7">
        <f t="shared" si="5"/>
        <v>4600</v>
      </c>
      <c r="AG14" s="7">
        <f t="shared" si="6"/>
        <v>4700</v>
      </c>
      <c r="AH14" s="7">
        <f t="shared" si="7"/>
        <v>4767.5</v>
      </c>
      <c r="AI14" s="7">
        <f t="shared" si="8"/>
        <v>4800</v>
      </c>
      <c r="AJ14" s="7">
        <f t="shared" si="9"/>
        <v>4700</v>
      </c>
      <c r="AK14" s="7">
        <f t="shared" si="10"/>
        <v>0</v>
      </c>
      <c r="AL14" s="7">
        <f t="shared" si="11"/>
        <v>4580</v>
      </c>
      <c r="AM14" s="7">
        <f t="shared" si="12"/>
        <v>4748.3024691358023</v>
      </c>
    </row>
    <row r="15" spans="1:39">
      <c r="A15">
        <v>2019</v>
      </c>
      <c r="B15">
        <v>4</v>
      </c>
      <c r="C15">
        <f>SUMIFS(燃料油价格1!E:E,燃料油价格1!$B:$B,燃料油月均!$A15,燃料油价格1!$C:$C,燃料油月均!$B15)</f>
        <v>0</v>
      </c>
      <c r="D15">
        <f>SUMIFS(燃料油价格1!F:F,燃料油价格1!$B:$B,燃料油月均!$A15,燃料油价格1!$C:$C,燃料油月均!$B15)</f>
        <v>89050</v>
      </c>
      <c r="E15">
        <f>SUMIFS(燃料油价格1!G:G,燃料油价格1!$B:$B,燃料油月均!$A15,燃料油价格1!$C:$C,燃料油月均!$B15)</f>
        <v>90100</v>
      </c>
      <c r="F15">
        <f>SUMIFS(燃料油价格1!H:H,燃料油价格1!$B:$B,燃料油月均!$A15,燃料油价格1!$C:$C,燃料油月均!$B15)</f>
        <v>86310</v>
      </c>
      <c r="G15">
        <f>SUMIFS(燃料油价格1!I:I,燃料油价格1!$B:$B,燃料油月均!$A15,燃料油价格1!$C:$C,燃料油月均!$B15)</f>
        <v>0</v>
      </c>
      <c r="H15">
        <f>SUMIFS(燃料油价格1!J:J,燃料油价格1!$B:$B,燃料油月均!$A15,燃料油价格1!$C:$C,燃料油月均!$B15)</f>
        <v>98200</v>
      </c>
      <c r="I15">
        <f>SUMIFS(燃料油价格1!K:K,燃料油价格1!$B:$B,燃料油月均!$A15,燃料油价格1!$C:$C,燃料油月均!$B15)</f>
        <v>89300</v>
      </c>
      <c r="J15">
        <f>SUMIFS(燃料油价格1!L:L,燃料油价格1!$B:$B,燃料油月均!$A15,燃料油价格1!$C:$C,燃料油月均!$B15)</f>
        <v>101350</v>
      </c>
      <c r="K15">
        <f>SUMIFS(燃料油价格1!M:M,燃料油价格1!$B:$B,燃料油月均!$A15,燃料油价格1!$C:$C,燃料油月均!$B15)</f>
        <v>90150</v>
      </c>
      <c r="L15">
        <f>SUMIFS(燃料油价格1!N:N,燃料油价格1!$B:$B,燃料油月均!$A15,燃料油价格1!$C:$C,燃料油月均!$B15)</f>
        <v>100300</v>
      </c>
      <c r="M15">
        <f>SUMIFS(燃料油价格1!O:O,燃料油价格1!$B:$B,燃料油月均!$A15,燃料油价格1!$C:$C,燃料油月均!$B15)</f>
        <v>0</v>
      </c>
      <c r="N15">
        <f>SUMIFS(燃料油价格1!P:P,燃料油价格1!$B:$B,燃料油月均!$A15,燃料油价格1!$C:$C,燃料油月均!$B15)</f>
        <v>98260</v>
      </c>
      <c r="O15">
        <f>COUNTIFS(燃料油价格1!$B:$B,燃料油月均!$A15,燃料油价格1!$C:$C,燃料油月均!$B15,燃料油价格1!E:E,"&gt;0")</f>
        <v>0</v>
      </c>
      <c r="P15">
        <f>COUNTIFS(燃料油价格1!$B:$B,燃料油月均!$A15,燃料油价格1!$C:$C,燃料油月均!$B15,燃料油价格1!F:F,"&gt;0")</f>
        <v>19</v>
      </c>
      <c r="Q15">
        <f>COUNTIFS(燃料油价格1!$B:$B,燃料油月均!$A15,燃料油价格1!$C:$C,燃料油月均!$B15,燃料油价格1!G:G,"&gt;0")</f>
        <v>19</v>
      </c>
      <c r="R15">
        <f>COUNTIFS(燃料油价格1!$B:$B,燃料油月均!$A15,燃料油价格1!$C:$C,燃料油月均!$B15,燃料油价格1!H:H,"&gt;0")</f>
        <v>18</v>
      </c>
      <c r="S15">
        <f>COUNTIFS(燃料油价格1!$B:$B,燃料油月均!$A15,燃料油价格1!$C:$C,燃料油月均!$B15,燃料油价格1!I:I,"&gt;0")</f>
        <v>0</v>
      </c>
      <c r="T15">
        <f>COUNTIFS(燃料油价格1!$B:$B,燃料油月均!$A15,燃料油价格1!$C:$C,燃料油月均!$B15,燃料油价格1!J:J,"&gt;0")</f>
        <v>21</v>
      </c>
      <c r="U15">
        <f>COUNTIFS(燃料油价格1!$B:$B,燃料油月均!$A15,燃料油价格1!$C:$C,燃料油月均!$B15,燃料油价格1!K:K,"&gt;0")</f>
        <v>19</v>
      </c>
      <c r="V15">
        <f>COUNTIFS(燃料油价格1!$B:$B,燃料油月均!$A15,燃料油价格1!$C:$C,燃料油月均!$B15,燃料油价格1!L:L,"&gt;0")</f>
        <v>21</v>
      </c>
      <c r="W15">
        <f>COUNTIFS(燃料油价格1!$B:$B,燃料油月均!$A15,燃料油价格1!$C:$C,燃料油月均!$B15,燃料油价格1!M:M,"&gt;0")</f>
        <v>19</v>
      </c>
      <c r="X15">
        <f>COUNTIFS(燃料油价格1!$B:$B,燃料油月均!$A15,燃料油价格1!$C:$C,燃料油月均!$B15,燃料油价格1!N:N,"&gt;0")</f>
        <v>21</v>
      </c>
      <c r="Y15">
        <f>COUNTIFS(燃料油价格1!$B:$B,燃料油月均!$A15,燃料油价格1!$C:$C,燃料油月均!$B15,燃料油价格1!O:O,"&gt;0")</f>
        <v>0</v>
      </c>
      <c r="Z15">
        <f>COUNTIFS(燃料油价格1!$B:$B,燃料油月均!$A15,燃料油价格1!$C:$C,燃料油月均!$B15,燃料油价格1!P:P,"&gt;0")</f>
        <v>21</v>
      </c>
      <c r="AA15" s="7">
        <f t="shared" si="0"/>
        <v>0</v>
      </c>
      <c r="AB15" s="7">
        <f t="shared" si="1"/>
        <v>4686.8421052631575</v>
      </c>
      <c r="AC15" s="7">
        <f t="shared" si="2"/>
        <v>4742.105263157895</v>
      </c>
      <c r="AD15" s="7">
        <f t="shared" si="3"/>
        <v>4795</v>
      </c>
      <c r="AE15" s="7">
        <f t="shared" si="4"/>
        <v>0</v>
      </c>
      <c r="AF15" s="7">
        <f t="shared" si="5"/>
        <v>4676.1904761904761</v>
      </c>
      <c r="AG15" s="7">
        <f t="shared" si="6"/>
        <v>4700</v>
      </c>
      <c r="AH15" s="7">
        <f t="shared" si="7"/>
        <v>4826.1904761904761</v>
      </c>
      <c r="AI15" s="7">
        <f t="shared" si="8"/>
        <v>4744.7368421052633</v>
      </c>
      <c r="AJ15" s="7">
        <f t="shared" si="9"/>
        <v>4776.1904761904761</v>
      </c>
      <c r="AK15" s="7">
        <f t="shared" si="10"/>
        <v>0</v>
      </c>
      <c r="AL15" s="7">
        <f t="shared" si="11"/>
        <v>4679.0476190476193</v>
      </c>
      <c r="AM15" s="7">
        <f t="shared" si="12"/>
        <v>4736.255917571707</v>
      </c>
    </row>
    <row r="16" spans="1:39">
      <c r="A16">
        <v>2019</v>
      </c>
      <c r="B16">
        <v>5</v>
      </c>
      <c r="C16">
        <f>SUMIFS(燃料油价格1!E:E,燃料油价格1!$B:$B,燃料油月均!$A16,燃料油价格1!$C:$C,燃料油月均!$B16)</f>
        <v>0</v>
      </c>
      <c r="D16">
        <f>SUMIFS(燃料油价格1!F:F,燃料油价格1!$B:$B,燃料油月均!$A16,燃料油价格1!$C:$C,燃料油月均!$B16)</f>
        <v>74500</v>
      </c>
      <c r="E16">
        <f>SUMIFS(燃料油价格1!G:G,燃料油价格1!$B:$B,燃料油月均!$A16,燃料油价格1!$C:$C,燃料油月均!$B16)</f>
        <v>69350</v>
      </c>
      <c r="F16">
        <f>SUMIFS(燃料油价格1!H:H,燃料油价格1!$B:$B,燃料油月均!$A16,燃料油价格1!$C:$C,燃料油月均!$B16)</f>
        <v>41990</v>
      </c>
      <c r="G16">
        <f>SUMIFS(燃料油价格1!I:I,燃料油价格1!$B:$B,燃料油月均!$A16,燃料油价格1!$C:$C,燃料油月均!$B16)</f>
        <v>13900</v>
      </c>
      <c r="H16">
        <f>SUMIFS(燃料油价格1!J:J,燃料油价格1!$B:$B,燃料油月均!$A16,燃料油价格1!$C:$C,燃料油月均!$B16)</f>
        <v>49800</v>
      </c>
      <c r="I16">
        <f>SUMIFS(燃料油价格1!K:K,燃料油价格1!$B:$B,燃料油月均!$A16,燃料油价格1!$C:$C,燃料油月均!$B16)</f>
        <v>72300</v>
      </c>
      <c r="J16">
        <f>SUMIFS(燃料油价格1!L:L,燃料油价格1!$B:$B,燃料油月均!$A16,燃料油价格1!$C:$C,燃料油月均!$B16)</f>
        <v>45550</v>
      </c>
      <c r="K16">
        <f>SUMIFS(燃料油价格1!M:M,燃料油价格1!$B:$B,燃料油月均!$A16,燃料油价格1!$C:$C,燃料油月均!$B16)</f>
        <v>70300</v>
      </c>
      <c r="L16">
        <f>SUMIFS(燃料油价格1!N:N,燃料油价格1!$B:$B,燃料油月均!$A16,燃料油价格1!$C:$C,燃料油月均!$B16)</f>
        <v>51600</v>
      </c>
      <c r="M16">
        <f>SUMIFS(燃料油价格1!O:O,燃料油价格1!$B:$B,燃料油月均!$A16,燃料油价格1!$C:$C,燃料油月均!$B16)</f>
        <v>0</v>
      </c>
      <c r="N16">
        <f>SUMIFS(燃料油价格1!P:P,燃料油价格1!$B:$B,燃料油月均!$A16,燃料油价格1!$C:$C,燃料油月均!$B16)</f>
        <v>46320</v>
      </c>
      <c r="O16">
        <f>COUNTIFS(燃料油价格1!$B:$B,燃料油月均!$A16,燃料油价格1!$C:$C,燃料油月均!$B16,燃料油价格1!E:E,"&gt;0")</f>
        <v>0</v>
      </c>
      <c r="P16">
        <f>COUNTIFS(燃料油价格1!$B:$B,燃料油月均!$A16,燃料油价格1!$C:$C,燃料油月均!$B16,燃料油价格1!F:F,"&gt;0")</f>
        <v>16</v>
      </c>
      <c r="Q16">
        <f>COUNTIFS(燃料油价格1!$B:$B,燃料油月均!$A16,燃料油价格1!$C:$C,燃料油月均!$B16,燃料油价格1!G:G,"&gt;0")</f>
        <v>15</v>
      </c>
      <c r="R16">
        <f>COUNTIFS(燃料油价格1!$B:$B,燃料油月均!$A16,燃料油价格1!$C:$C,燃料油月均!$B16,燃料油价格1!H:H,"&gt;0")</f>
        <v>9</v>
      </c>
      <c r="S16">
        <f>COUNTIFS(燃料油价格1!$B:$B,燃料油月均!$A16,燃料油价格1!$C:$C,燃料油月均!$B16,燃料油价格1!I:I,"&gt;0")</f>
        <v>3</v>
      </c>
      <c r="T16">
        <f>COUNTIFS(燃料油价格1!$B:$B,燃料油月均!$A16,燃料油价格1!$C:$C,燃料油月均!$B16,燃料油价格1!J:J,"&gt;0")</f>
        <v>11</v>
      </c>
      <c r="U16">
        <f>COUNTIFS(燃料油价格1!$B:$B,燃料油月均!$A16,燃料油价格1!$C:$C,燃料油月均!$B16,燃料油价格1!K:K,"&gt;0")</f>
        <v>15</v>
      </c>
      <c r="V16">
        <f>COUNTIFS(燃料油价格1!$B:$B,燃料油月均!$A16,燃料油价格1!$C:$C,燃料油月均!$B16,燃料油价格1!L:L,"&gt;0")</f>
        <v>10</v>
      </c>
      <c r="W16">
        <f>COUNTIFS(燃料油价格1!$B:$B,燃料油月均!$A16,燃料油价格1!$C:$C,燃料油月均!$B16,燃料油价格1!M:M,"&gt;0")</f>
        <v>15</v>
      </c>
      <c r="X16">
        <f>COUNTIFS(燃料油价格1!$B:$B,燃料油月均!$A16,燃料油价格1!$C:$C,燃料油月均!$B16,燃料油价格1!N:N,"&gt;0")</f>
        <v>11</v>
      </c>
      <c r="Y16">
        <f>COUNTIFS(燃料油价格1!$B:$B,燃料油月均!$A16,燃料油价格1!$C:$C,燃料油月均!$B16,燃料油价格1!O:O,"&gt;0")</f>
        <v>0</v>
      </c>
      <c r="Z16">
        <f>COUNTIFS(燃料油价格1!$B:$B,燃料油月均!$A16,燃料油价格1!$C:$C,燃料油月均!$B16,燃料油价格1!P:P,"&gt;0")</f>
        <v>10</v>
      </c>
      <c r="AA16" s="7">
        <f t="shared" si="0"/>
        <v>0</v>
      </c>
      <c r="AB16" s="7">
        <f t="shared" si="1"/>
        <v>4656.25</v>
      </c>
      <c r="AC16" s="7">
        <f t="shared" si="2"/>
        <v>4623.333333333333</v>
      </c>
      <c r="AD16" s="7">
        <f t="shared" si="3"/>
        <v>4665.5555555555557</v>
      </c>
      <c r="AE16" s="7">
        <f t="shared" si="4"/>
        <v>4633.333333333333</v>
      </c>
      <c r="AF16" s="7">
        <f t="shared" si="5"/>
        <v>4527.272727272727</v>
      </c>
      <c r="AG16" s="7">
        <f t="shared" si="6"/>
        <v>4820</v>
      </c>
      <c r="AH16" s="7">
        <f t="shared" si="7"/>
        <v>4555</v>
      </c>
      <c r="AI16" s="7">
        <f t="shared" si="8"/>
        <v>4686.666666666667</v>
      </c>
      <c r="AJ16" s="7">
        <f t="shared" si="9"/>
        <v>4690.909090909091</v>
      </c>
      <c r="AK16" s="7">
        <f t="shared" si="10"/>
        <v>0</v>
      </c>
      <c r="AL16" s="7">
        <f t="shared" si="11"/>
        <v>4632</v>
      </c>
      <c r="AM16" s="7">
        <f t="shared" si="12"/>
        <v>4649.0320707070696</v>
      </c>
    </row>
    <row r="17" spans="1:39">
      <c r="A17">
        <v>2019</v>
      </c>
      <c r="B17">
        <v>6</v>
      </c>
      <c r="C17">
        <f>SUMIFS(燃料油价格1!E:E,燃料油价格1!$B:$B,燃料油月均!$A17,燃料油价格1!$C:$C,燃料油月均!$B17)</f>
        <v>0</v>
      </c>
      <c r="D17">
        <f>SUMIFS(燃料油价格1!F:F,燃料油价格1!$B:$B,燃料油月均!$A17,燃料油价格1!$C:$C,燃料油月均!$B17)</f>
        <v>73600</v>
      </c>
      <c r="E17">
        <f>SUMIFS(燃料油价格1!G:G,燃料油价格1!$B:$B,燃料油月均!$A17,燃料油价格1!$C:$C,燃料油月均!$B17)</f>
        <v>80200</v>
      </c>
      <c r="F17">
        <f>SUMIFS(燃料油价格1!H:H,燃料油价格1!$B:$B,燃料油月均!$A17,燃料油价格1!$C:$C,燃料油月均!$B17)</f>
        <v>76250</v>
      </c>
      <c r="G17">
        <f>SUMIFS(燃料油价格1!I:I,燃料油价格1!$B:$B,燃料油月均!$A17,燃料油价格1!$C:$C,燃料油月均!$B17)</f>
        <v>0</v>
      </c>
      <c r="H17">
        <f>SUMIFS(燃料油价格1!J:J,燃料油价格1!$B:$B,燃料油月均!$A17,燃料油价格1!$C:$C,燃料油月均!$B17)</f>
        <v>78800</v>
      </c>
      <c r="I17">
        <f>SUMIFS(燃料油价格1!K:K,燃料油价格1!$B:$B,燃料油月均!$A17,燃料油价格1!$C:$C,燃料油月均!$B17)</f>
        <v>84870</v>
      </c>
      <c r="J17">
        <f>SUMIFS(燃料油价格1!L:L,燃料油价格1!$B:$B,燃料油月均!$A17,燃料油价格1!$C:$C,燃料油月均!$B17)</f>
        <v>79950</v>
      </c>
      <c r="K17">
        <f>SUMIFS(燃料油价格1!M:M,燃料油价格1!$B:$B,燃料油月均!$A17,燃料油价格1!$C:$C,燃料油月均!$B17)</f>
        <v>85270</v>
      </c>
      <c r="L17">
        <f>SUMIFS(燃料油价格1!N:N,燃料油价格1!$B:$B,燃料油月均!$A17,燃料油价格1!$C:$C,燃料油月均!$B17)</f>
        <v>85300</v>
      </c>
      <c r="M17">
        <f>SUMIFS(燃料油价格1!O:O,燃料油价格1!$B:$B,燃料油月均!$A17,燃料油价格1!$C:$C,燃料油月均!$B17)</f>
        <v>0</v>
      </c>
      <c r="N17">
        <f>SUMIFS(燃料油价格1!P:P,燃料油价格1!$B:$B,燃料油月均!$A17,燃料油价格1!$C:$C,燃料油月均!$B17)</f>
        <v>85550</v>
      </c>
      <c r="O17">
        <f>COUNTIFS(燃料油价格1!$B:$B,燃料油月均!$A17,燃料油价格1!$C:$C,燃料油月均!$B17,燃料油价格1!E:E,"&gt;0")</f>
        <v>0</v>
      </c>
      <c r="P17">
        <f>COUNTIFS(燃料油价格1!$B:$B,燃料油月均!$A17,燃料油价格1!$C:$C,燃料油月均!$B17,燃料油价格1!F:F,"&gt;0")</f>
        <v>16</v>
      </c>
      <c r="Q17">
        <f>COUNTIFS(燃料油价格1!$B:$B,燃料油月均!$A17,燃料油价格1!$C:$C,燃料油月均!$B17,燃料油价格1!G:G,"&gt;0")</f>
        <v>18</v>
      </c>
      <c r="R17">
        <f>COUNTIFS(燃料油价格1!$B:$B,燃料油月均!$A17,燃料油价格1!$C:$C,燃料油月均!$B17,燃料油价格1!H:H,"&gt;0")</f>
        <v>17</v>
      </c>
      <c r="S17">
        <f>COUNTIFS(燃料油价格1!$B:$B,燃料油月均!$A17,燃料油价格1!$C:$C,燃料油月均!$B17,燃料油价格1!I:I,"&gt;0")</f>
        <v>0</v>
      </c>
      <c r="T17">
        <f>COUNTIFS(燃料油价格1!$B:$B,燃料油月均!$A17,燃料油价格1!$C:$C,燃料油月均!$B17,燃料油价格1!J:J,"&gt;0")</f>
        <v>18</v>
      </c>
      <c r="U17">
        <f>COUNTIFS(燃料油价格1!$B:$B,燃料油月均!$A17,燃料油价格1!$C:$C,燃料油月均!$B17,燃料油价格1!K:K,"&gt;0")</f>
        <v>18</v>
      </c>
      <c r="V17">
        <f>COUNTIFS(燃料油价格1!$B:$B,燃料油月均!$A17,燃料油价格1!$C:$C,燃料油月均!$B17,燃料油价格1!L:L,"&gt;0")</f>
        <v>18</v>
      </c>
      <c r="W17">
        <f>COUNTIFS(燃料油价格1!$B:$B,燃料油月均!$A17,燃料油价格1!$C:$C,燃料油月均!$B17,燃料油价格1!M:M,"&gt;0")</f>
        <v>19</v>
      </c>
      <c r="X17">
        <f>COUNTIFS(燃料油价格1!$B:$B,燃料油月均!$A17,燃料油价格1!$C:$C,燃料油月均!$B17,燃料油价格1!N:N,"&gt;0")</f>
        <v>19</v>
      </c>
      <c r="Y17">
        <f>COUNTIFS(燃料油价格1!$B:$B,燃料油月均!$A17,燃料油价格1!$C:$C,燃料油月均!$B17,燃料油价格1!O:O,"&gt;0")</f>
        <v>0</v>
      </c>
      <c r="Z17">
        <f>COUNTIFS(燃料油价格1!$B:$B,燃料油月均!$A17,燃料油价格1!$C:$C,燃料油月均!$B17,燃料油价格1!P:P,"&gt;0")</f>
        <v>19</v>
      </c>
      <c r="AA17" s="7">
        <f t="shared" si="0"/>
        <v>0</v>
      </c>
      <c r="AB17" s="7">
        <f t="shared" si="1"/>
        <v>4600</v>
      </c>
      <c r="AC17" s="7">
        <f t="shared" si="2"/>
        <v>4455.5555555555557</v>
      </c>
      <c r="AD17" s="7">
        <f t="shared" si="3"/>
        <v>4485.2941176470586</v>
      </c>
      <c r="AE17" s="7">
        <f t="shared" si="4"/>
        <v>0</v>
      </c>
      <c r="AF17" s="7">
        <f t="shared" si="5"/>
        <v>4377.7777777777774</v>
      </c>
      <c r="AG17" s="7">
        <f t="shared" si="6"/>
        <v>4715</v>
      </c>
      <c r="AH17" s="7">
        <f t="shared" si="7"/>
        <v>4441.666666666667</v>
      </c>
      <c r="AI17" s="7">
        <f t="shared" si="8"/>
        <v>4487.894736842105</v>
      </c>
      <c r="AJ17" s="7">
        <f t="shared" si="9"/>
        <v>4489.4736842105267</v>
      </c>
      <c r="AK17" s="7">
        <f t="shared" si="10"/>
        <v>0</v>
      </c>
      <c r="AL17" s="7">
        <f t="shared" si="11"/>
        <v>4502.6315789473683</v>
      </c>
      <c r="AM17" s="7">
        <f t="shared" si="12"/>
        <v>4506.1437908496728</v>
      </c>
    </row>
    <row r="18" spans="1:39">
      <c r="A18">
        <v>2019</v>
      </c>
      <c r="B18">
        <v>7</v>
      </c>
      <c r="C18">
        <f>SUMIFS(燃料油价格1!E:E,燃料油价格1!$B:$B,燃料油月均!$A18,燃料油价格1!$C:$C,燃料油月均!$B18)</f>
        <v>0</v>
      </c>
      <c r="D18">
        <f>SUMIFS(燃料油价格1!F:F,燃料油价格1!$B:$B,燃料油月均!$A18,燃料油价格1!$C:$C,燃料油月均!$B18)</f>
        <v>87400</v>
      </c>
      <c r="E18">
        <f>SUMIFS(燃料油价格1!G:G,燃料油价格1!$B:$B,燃料油月均!$A18,燃料油价格1!$C:$C,燃料油月均!$B18)</f>
        <v>85210</v>
      </c>
      <c r="F18">
        <f>SUMIFS(燃料油价格1!H:H,燃料油价格1!$B:$B,燃料油月均!$A18,燃料油价格1!$C:$C,燃料油月均!$B18)</f>
        <v>85400</v>
      </c>
      <c r="G18">
        <f>SUMIFS(燃料油价格1!I:I,燃料油价格1!$B:$B,燃料油月均!$A18,燃料油价格1!$C:$C,燃料油月均!$B18)</f>
        <v>0</v>
      </c>
      <c r="H18">
        <f>SUMIFS(燃料油价格1!J:J,燃料油价格1!$B:$B,燃料油月均!$A18,燃料油价格1!$C:$C,燃料油月均!$B18)</f>
        <v>97300</v>
      </c>
      <c r="I18">
        <f>SUMIFS(燃料油价格1!K:K,燃料油价格1!$B:$B,燃料油月均!$A18,燃料油价格1!$C:$C,燃料油月均!$B18)</f>
        <v>88920</v>
      </c>
      <c r="J18">
        <f>SUMIFS(燃料油价格1!L:L,燃料油价格1!$B:$B,燃料油月均!$A18,燃料油价格1!$C:$C,燃料油月均!$B18)</f>
        <v>101150</v>
      </c>
      <c r="K18">
        <f>SUMIFS(燃料油价格1!M:M,燃料油价格1!$B:$B,燃料油月均!$A18,燃料油价格1!$C:$C,燃料油月均!$B18)</f>
        <v>80820</v>
      </c>
      <c r="L18">
        <f>SUMIFS(燃料油价格1!N:N,燃料油价格1!$B:$B,燃料油月均!$A18,燃料油价格1!$C:$C,燃料油月均!$B18)</f>
        <v>102400</v>
      </c>
      <c r="M18">
        <f>SUMIFS(燃料油价格1!O:O,燃料油价格1!$B:$B,燃料油月均!$A18,燃料油价格1!$C:$C,燃料油月均!$B18)</f>
        <v>0</v>
      </c>
      <c r="N18">
        <f>SUMIFS(燃料油价格1!P:P,燃料油价格1!$B:$B,燃料油月均!$A18,燃料油价格1!$C:$C,燃料油月均!$B18)</f>
        <v>93930</v>
      </c>
      <c r="O18">
        <f>COUNTIFS(燃料油价格1!$B:$B,燃料油月均!$A18,燃料油价格1!$C:$C,燃料油月均!$B18,燃料油价格1!E:E,"&gt;0")</f>
        <v>0</v>
      </c>
      <c r="P18">
        <f>COUNTIFS(燃料油价格1!$B:$B,燃料油月均!$A18,燃料油价格1!$C:$C,燃料油月均!$B18,燃料油价格1!F:F,"&gt;0")</f>
        <v>19</v>
      </c>
      <c r="Q18">
        <f>COUNTIFS(燃料油价格1!$B:$B,燃料油月均!$A18,燃料油价格1!$C:$C,燃料油月均!$B18,燃料油价格1!G:G,"&gt;0")</f>
        <v>19</v>
      </c>
      <c r="R18">
        <f>COUNTIFS(燃料油价格1!$B:$B,燃料油月均!$A18,燃料油价格1!$C:$C,燃料油月均!$B18,燃料油价格1!H:H,"&gt;0")</f>
        <v>19</v>
      </c>
      <c r="S18">
        <f>COUNTIFS(燃料油价格1!$B:$B,燃料油月均!$A18,燃料油价格1!$C:$C,燃料油月均!$B18,燃料油价格1!I:I,"&gt;0")</f>
        <v>0</v>
      </c>
      <c r="T18">
        <f>COUNTIFS(燃料油价格1!$B:$B,燃料油月均!$A18,燃料油价格1!$C:$C,燃料油月均!$B18,燃料油价格1!J:J,"&gt;0")</f>
        <v>22</v>
      </c>
      <c r="U18">
        <f>COUNTIFS(燃料油价格1!$B:$B,燃料油月均!$A18,燃料油价格1!$C:$C,燃料油月均!$B18,燃料油价格1!K:K,"&gt;0")</f>
        <v>19</v>
      </c>
      <c r="V18">
        <f>COUNTIFS(燃料油价格1!$B:$B,燃料油月均!$A18,燃料油价格1!$C:$C,燃料油月均!$B18,燃料油价格1!L:L,"&gt;0")</f>
        <v>23</v>
      </c>
      <c r="W18">
        <f>COUNTIFS(燃料油价格1!$B:$B,燃料油月均!$A18,燃料油价格1!$C:$C,燃料油月均!$B18,燃料油价格1!M:M,"&gt;0")</f>
        <v>18</v>
      </c>
      <c r="X18">
        <f>COUNTIFS(燃料油价格1!$B:$B,燃料油月均!$A18,燃料油价格1!$C:$C,燃料油月均!$B18,燃料油价格1!N:N,"&gt;0")</f>
        <v>23</v>
      </c>
      <c r="Y18">
        <f>COUNTIFS(燃料油价格1!$B:$B,燃料油月均!$A18,燃料油价格1!$C:$C,燃料油月均!$B18,燃料油价格1!O:O,"&gt;0")</f>
        <v>0</v>
      </c>
      <c r="Z18">
        <f>COUNTIFS(燃料油价格1!$B:$B,燃料油月均!$A18,燃料油价格1!$C:$C,燃料油月均!$B18,燃料油价格1!P:P,"&gt;0")</f>
        <v>21</v>
      </c>
      <c r="AA18" s="7">
        <f t="shared" si="0"/>
        <v>0</v>
      </c>
      <c r="AB18" s="7">
        <f t="shared" si="1"/>
        <v>4600</v>
      </c>
      <c r="AC18" s="7">
        <f t="shared" si="2"/>
        <v>4484.7368421052633</v>
      </c>
      <c r="AD18" s="7">
        <f t="shared" si="3"/>
        <v>4494.7368421052633</v>
      </c>
      <c r="AE18" s="7">
        <f t="shared" si="4"/>
        <v>0</v>
      </c>
      <c r="AF18" s="7">
        <f t="shared" si="5"/>
        <v>4422.727272727273</v>
      </c>
      <c r="AG18" s="7">
        <f t="shared" si="6"/>
        <v>4680</v>
      </c>
      <c r="AH18" s="7">
        <f t="shared" si="7"/>
        <v>4397.826086956522</v>
      </c>
      <c r="AI18" s="7">
        <f t="shared" si="8"/>
        <v>4490</v>
      </c>
      <c r="AJ18" s="7">
        <f t="shared" si="9"/>
        <v>4452.173913043478</v>
      </c>
      <c r="AK18" s="7">
        <f t="shared" si="10"/>
        <v>0</v>
      </c>
      <c r="AL18" s="7">
        <f t="shared" si="11"/>
        <v>4472.8571428571431</v>
      </c>
      <c r="AM18" s="7">
        <f t="shared" si="12"/>
        <v>4499.4508999772161</v>
      </c>
    </row>
    <row r="19" spans="1:39">
      <c r="A19">
        <v>2019</v>
      </c>
      <c r="B19">
        <v>8</v>
      </c>
      <c r="C19">
        <f>SUMIFS(燃料油价格1!E:E,燃料油价格1!$B:$B,燃料油月均!$A19,燃料油价格1!$C:$C,燃料油月均!$B19)</f>
        <v>4292</v>
      </c>
      <c r="D19">
        <f>SUMIFS(燃料油价格1!F:F,燃料油价格1!$B:$B,燃料油月均!$A19,燃料油价格1!$C:$C,燃料油月均!$B19)</f>
        <v>63950</v>
      </c>
      <c r="E19">
        <f>SUMIFS(燃料油价格1!G:G,燃料油价格1!$B:$B,燃料油月均!$A19,燃料油价格1!$C:$C,燃料油月均!$B19)</f>
        <v>63150</v>
      </c>
      <c r="F19">
        <f>SUMIFS(燃料油价格1!H:H,燃料油价格1!$B:$B,燃料油月均!$A19,燃料油价格1!$C:$C,燃料油月均!$B19)</f>
        <v>62300</v>
      </c>
      <c r="G19">
        <f>SUMIFS(燃料油价格1!I:I,燃料油价格1!$B:$B,燃料油月均!$A19,燃料油价格1!$C:$C,燃料油月均!$B19)</f>
        <v>0</v>
      </c>
      <c r="H19">
        <f>SUMIFS(燃料油价格1!J:J,燃料油价格1!$B:$B,燃料油月均!$A19,燃料油价格1!$C:$C,燃料油月均!$B19)</f>
        <v>92750</v>
      </c>
      <c r="I19">
        <f>SUMIFS(燃料油价格1!K:K,燃料油价格1!$B:$B,燃料油月均!$A19,燃料油价格1!$C:$C,燃料油月均!$B19)</f>
        <v>65360</v>
      </c>
      <c r="J19">
        <f>SUMIFS(燃料油价格1!L:L,燃料油价格1!$B:$B,燃料油月均!$A19,燃料油价格1!$C:$C,燃料油月均!$B19)</f>
        <v>88000</v>
      </c>
      <c r="K19">
        <f>SUMIFS(燃料油价格1!M:M,燃料油价格1!$B:$B,燃料油月均!$A19,燃料油价格1!$C:$C,燃料油月均!$B19)</f>
        <v>63000</v>
      </c>
      <c r="L19">
        <f>SUMIFS(燃料油价格1!N:N,燃料油价格1!$B:$B,燃料油月均!$A19,燃料油价格1!$C:$C,燃料油月均!$B19)</f>
        <v>94650</v>
      </c>
      <c r="M19">
        <f>SUMIFS(燃料油价格1!O:O,燃料油价格1!$B:$B,燃料油月均!$A19,燃料油价格1!$C:$C,燃料油月均!$B19)</f>
        <v>0</v>
      </c>
      <c r="N19">
        <f>SUMIFS(燃料油价格1!P:P,燃料油价格1!$B:$B,燃料油月均!$A19,燃料油价格1!$C:$C,燃料油月均!$B19)</f>
        <v>92700</v>
      </c>
      <c r="O19">
        <f>COUNTIFS(燃料油价格1!$B:$B,燃料油月均!$A19,燃料油价格1!$C:$C,燃料油月均!$B19,燃料油价格1!E:E,"&gt;0")</f>
        <v>1</v>
      </c>
      <c r="P19">
        <f>COUNTIFS(燃料油价格1!$B:$B,燃料油月均!$A19,燃料油价格1!$C:$C,燃料油月均!$B19,燃料油价格1!F:F,"&gt;0")</f>
        <v>14</v>
      </c>
      <c r="Q19">
        <f>COUNTIFS(燃料油价格1!$B:$B,燃料油月均!$A19,燃料油价格1!$C:$C,燃料油月均!$B19,燃料油价格1!G:G,"&gt;0")</f>
        <v>14</v>
      </c>
      <c r="R19">
        <f>COUNTIFS(燃料油价格1!$B:$B,燃料油月均!$A19,燃料油价格1!$C:$C,燃料油月均!$B19,燃料油价格1!H:H,"&gt;0")</f>
        <v>14</v>
      </c>
      <c r="S19">
        <f>COUNTIFS(燃料油价格1!$B:$B,燃料油月均!$A19,燃料油价格1!$C:$C,燃料油月均!$B19,燃料油价格1!I:I,"&gt;0")</f>
        <v>0</v>
      </c>
      <c r="T19">
        <f>COUNTIFS(燃料油价格1!$B:$B,燃料油月均!$A19,燃料油价格1!$C:$C,燃料油月均!$B19,燃料油价格1!J:J,"&gt;0")</f>
        <v>21</v>
      </c>
      <c r="U19">
        <f>COUNTIFS(燃料油价格1!$B:$B,燃料油月均!$A19,燃料油价格1!$C:$C,燃料油月均!$B19,燃料油价格1!K:K,"&gt;0")</f>
        <v>14</v>
      </c>
      <c r="V19">
        <f>COUNTIFS(燃料油价格1!$B:$B,燃料油月均!$A19,燃料油价格1!$C:$C,燃料油月均!$B19,燃料油价格1!L:L,"&gt;0")</f>
        <v>20</v>
      </c>
      <c r="W19">
        <f>COUNTIFS(燃料油价格1!$B:$B,燃料油月均!$A19,燃料油价格1!$C:$C,燃料油月均!$B19,燃料油价格1!M:M,"&gt;0")</f>
        <v>14</v>
      </c>
      <c r="X19">
        <f>COUNTIFS(燃料油价格1!$B:$B,燃料油月均!$A19,燃料油价格1!$C:$C,燃料油月均!$B19,燃料油价格1!N:N,"&gt;0")</f>
        <v>21</v>
      </c>
      <c r="Y19">
        <f>COUNTIFS(燃料油价格1!$B:$B,燃料油月均!$A19,燃料油价格1!$C:$C,燃料油月均!$B19,燃料油价格1!O:O,"&gt;0")</f>
        <v>0</v>
      </c>
      <c r="Z19">
        <f>COUNTIFS(燃料油价格1!$B:$B,燃料油月均!$A19,燃料油价格1!$C:$C,燃料油月均!$B19,燃料油价格1!P:P,"&gt;0")</f>
        <v>21</v>
      </c>
      <c r="AA19" s="7">
        <f t="shared" si="0"/>
        <v>4292</v>
      </c>
      <c r="AB19" s="7">
        <f t="shared" si="1"/>
        <v>4567.8571428571431</v>
      </c>
      <c r="AC19" s="7">
        <f t="shared" si="2"/>
        <v>4510.7142857142853</v>
      </c>
      <c r="AD19" s="7">
        <f t="shared" si="3"/>
        <v>4450</v>
      </c>
      <c r="AE19" s="7">
        <f t="shared" si="4"/>
        <v>0</v>
      </c>
      <c r="AF19" s="7">
        <f t="shared" si="5"/>
        <v>4416.666666666667</v>
      </c>
      <c r="AG19" s="7">
        <f t="shared" si="6"/>
        <v>4668.5714285714284</v>
      </c>
      <c r="AH19" s="7">
        <f t="shared" si="7"/>
        <v>4400</v>
      </c>
      <c r="AI19" s="7">
        <f t="shared" si="8"/>
        <v>4500</v>
      </c>
      <c r="AJ19" s="7">
        <f t="shared" si="9"/>
        <v>4507.1428571428569</v>
      </c>
      <c r="AK19" s="7">
        <f t="shared" si="10"/>
        <v>0</v>
      </c>
      <c r="AL19" s="7">
        <f t="shared" si="11"/>
        <v>4414.2857142857147</v>
      </c>
      <c r="AM19" s="7">
        <f t="shared" si="12"/>
        <v>4472.7238095238099</v>
      </c>
    </row>
    <row r="20" spans="1:39">
      <c r="A20">
        <v>2019</v>
      </c>
      <c r="B20">
        <v>9</v>
      </c>
      <c r="C20">
        <f>SUMIFS(燃料油价格1!E:E,燃料油价格1!$B:$B,燃料油月均!$A20,燃料油价格1!$C:$C,燃料油月均!$B20)</f>
        <v>0</v>
      </c>
      <c r="D20">
        <f>SUMIFS(燃料油价格1!F:F,燃料油价格1!$B:$B,燃料油月均!$A20,燃料油价格1!$C:$C,燃料油月均!$B20)</f>
        <v>71200</v>
      </c>
      <c r="E20">
        <f>SUMIFS(燃料油价格1!G:G,燃料油价格1!$B:$B,燃料油月均!$A20,燃料油价格1!$C:$C,燃料油月均!$B20)</f>
        <v>73300</v>
      </c>
      <c r="F20">
        <f>SUMIFS(燃料油价格1!H:H,燃料油价格1!$B:$B,燃料油月均!$A20,燃料油价格1!$C:$C,燃料油月均!$B20)</f>
        <v>72700</v>
      </c>
      <c r="G20">
        <f>SUMIFS(燃料油价格1!I:I,燃料油价格1!$B:$B,燃料油月均!$A20,燃料油价格1!$C:$C,燃料油月均!$B20)</f>
        <v>0</v>
      </c>
      <c r="H20">
        <f>SUMIFS(燃料油价格1!J:J,燃料油价格1!$B:$B,燃料油月均!$A20,燃料油价格1!$C:$C,燃料油月均!$B20)</f>
        <v>75800</v>
      </c>
      <c r="I20">
        <f>SUMIFS(燃料油价格1!K:K,燃料油价格1!$B:$B,燃料油月均!$A20,燃料油价格1!$C:$C,燃料油月均!$B20)</f>
        <v>74600</v>
      </c>
      <c r="J20">
        <f>SUMIFS(燃料油价格1!L:L,燃料油价格1!$B:$B,燃料油月均!$A20,燃料油价格1!$C:$C,燃料油月均!$B20)</f>
        <v>89450</v>
      </c>
      <c r="K20">
        <f>SUMIFS(燃料油价格1!M:M,燃料油价格1!$B:$B,燃料油月均!$A20,燃料油价格1!$C:$C,燃料油月均!$B20)</f>
        <v>73050</v>
      </c>
      <c r="L20">
        <f>SUMIFS(燃料油价格1!N:N,燃料油价格1!$B:$B,燃料油月均!$A20,燃料油价格1!$C:$C,燃料油月均!$B20)</f>
        <v>86950</v>
      </c>
      <c r="M20">
        <f>SUMIFS(燃料油价格1!O:O,燃料油价格1!$B:$B,燃料油月均!$A20,燃料油价格1!$C:$C,燃料油月均!$B20)</f>
        <v>0</v>
      </c>
      <c r="N20">
        <f>SUMIFS(燃料油价格1!P:P,燃料油价格1!$B:$B,燃料油月均!$A20,燃料油价格1!$C:$C,燃料油月均!$B20)</f>
        <v>92110</v>
      </c>
      <c r="O20">
        <f>COUNTIFS(燃料油价格1!$B:$B,燃料油月均!$A20,燃料油价格1!$C:$C,燃料油月均!$B20,燃料油价格1!E:E,"&gt;0")</f>
        <v>0</v>
      </c>
      <c r="P20">
        <f>COUNTIFS(燃料油价格1!$B:$B,燃料油月均!$A20,燃料油价格1!$C:$C,燃料油月均!$B20,燃料油价格1!F:F,"&gt;0")</f>
        <v>16</v>
      </c>
      <c r="Q20">
        <f>COUNTIFS(燃料油价格1!$B:$B,燃料油月均!$A20,燃料油价格1!$C:$C,燃料油月均!$B20,燃料油价格1!G:G,"&gt;0")</f>
        <v>16</v>
      </c>
      <c r="R20">
        <f>COUNTIFS(燃料油价格1!$B:$B,燃料油月均!$A20,燃料油价格1!$C:$C,燃料油月均!$B20,燃料油价格1!H:H,"&gt;0")</f>
        <v>16</v>
      </c>
      <c r="S20">
        <f>COUNTIFS(燃料油价格1!$B:$B,燃料油月均!$A20,燃料油价格1!$C:$C,燃料油月均!$B20,燃料油价格1!I:I,"&gt;0")</f>
        <v>0</v>
      </c>
      <c r="T20">
        <f>COUNTIFS(燃料油价格1!$B:$B,燃料油月均!$A20,燃料油价格1!$C:$C,燃料油月均!$B20,燃料油价格1!J:J,"&gt;0")</f>
        <v>17</v>
      </c>
      <c r="U20">
        <f>COUNTIFS(燃料油价格1!$B:$B,燃料油月均!$A20,燃料油价格1!$C:$C,燃料油月均!$B20,燃料油价格1!K:K,"&gt;0")</f>
        <v>16</v>
      </c>
      <c r="V20">
        <f>COUNTIFS(燃料油价格1!$B:$B,燃料油月均!$A20,燃料油价格1!$C:$C,燃料油月均!$B20,燃料油价格1!L:L,"&gt;0")</f>
        <v>20</v>
      </c>
      <c r="W20">
        <f>COUNTIFS(燃料油价格1!$B:$B,燃料油月均!$A20,燃料油价格1!$C:$C,燃料油月均!$B20,燃料油价格1!M:M,"&gt;0")</f>
        <v>16</v>
      </c>
      <c r="X20">
        <f>COUNTIFS(燃料油价格1!$B:$B,燃料油月均!$A20,燃料油价格1!$C:$C,燃料油月均!$B20,燃料油价格1!N:N,"&gt;0")</f>
        <v>19</v>
      </c>
      <c r="Y20">
        <f>COUNTIFS(燃料油价格1!$B:$B,燃料油月均!$A20,燃料油价格1!$C:$C,燃料油月均!$B20,燃料油价格1!O:O,"&gt;0")</f>
        <v>0</v>
      </c>
      <c r="Z20">
        <f>COUNTIFS(燃料油价格1!$B:$B,燃料油月均!$A20,燃料油价格1!$C:$C,燃料油月均!$B20,燃料油价格1!P:P,"&gt;0")</f>
        <v>20</v>
      </c>
      <c r="AA20" s="7">
        <f t="shared" si="0"/>
        <v>0</v>
      </c>
      <c r="AB20" s="7">
        <f t="shared" si="1"/>
        <v>4450</v>
      </c>
      <c r="AC20" s="7">
        <f t="shared" si="2"/>
        <v>4581.25</v>
      </c>
      <c r="AD20" s="7">
        <f t="shared" si="3"/>
        <v>4543.75</v>
      </c>
      <c r="AE20" s="7">
        <f t="shared" si="4"/>
        <v>0</v>
      </c>
      <c r="AF20" s="7">
        <f t="shared" si="5"/>
        <v>4458.8235294117649</v>
      </c>
      <c r="AG20" s="7">
        <f t="shared" si="6"/>
        <v>4662.5</v>
      </c>
      <c r="AH20" s="7">
        <f t="shared" si="7"/>
        <v>4472.5</v>
      </c>
      <c r="AI20" s="7">
        <f t="shared" si="8"/>
        <v>4565.625</v>
      </c>
      <c r="AJ20" s="7">
        <f t="shared" si="9"/>
        <v>4576.3157894736842</v>
      </c>
      <c r="AK20" s="7">
        <f t="shared" si="10"/>
        <v>0</v>
      </c>
      <c r="AL20" s="7">
        <f t="shared" si="11"/>
        <v>4605.5</v>
      </c>
      <c r="AM20" s="7">
        <f t="shared" si="12"/>
        <v>4546.2515909872718</v>
      </c>
    </row>
    <row r="21" spans="1:39">
      <c r="A21">
        <v>2019</v>
      </c>
      <c r="B21">
        <v>10</v>
      </c>
      <c r="C21">
        <f>SUMIFS(燃料油价格1!E:E,燃料油价格1!$B:$B,燃料油月均!$A21,燃料油价格1!$C:$C,燃料油月均!$B21)</f>
        <v>0</v>
      </c>
      <c r="D21">
        <f>SUMIFS(燃料油价格1!F:F,燃料油价格1!$B:$B,燃料油月均!$A21,燃料油价格1!$C:$C,燃料油月均!$B21)</f>
        <v>80100</v>
      </c>
      <c r="E21">
        <f>SUMIFS(燃料油价格1!G:G,燃料油价格1!$B:$B,燃料油月均!$A21,燃料油价格1!$C:$C,燃料油月均!$B21)</f>
        <v>83450</v>
      </c>
      <c r="F21">
        <f>SUMIFS(燃料油价格1!H:H,燃料油价格1!$B:$B,燃料油月均!$A21,燃料油价格1!$C:$C,燃料油月均!$B21)</f>
        <v>82250</v>
      </c>
      <c r="G21">
        <f>SUMIFS(燃料油价格1!I:I,燃料油价格1!$B:$B,燃料油月均!$A21,燃料油价格1!$C:$C,燃料油月均!$B21)</f>
        <v>0</v>
      </c>
      <c r="H21">
        <f>SUMIFS(燃料油价格1!J:J,燃料油价格1!$B:$B,燃料油月均!$A21,燃料油价格1!$C:$C,燃料油月均!$B21)</f>
        <v>84200</v>
      </c>
      <c r="I21">
        <f>SUMIFS(燃料油价格1!K:K,燃料油价格1!$B:$B,燃料油月均!$A21,燃料油价格1!$C:$C,燃料油月均!$B21)</f>
        <v>85300</v>
      </c>
      <c r="J21">
        <f>SUMIFS(燃料油价格1!L:L,燃料油价格1!$B:$B,燃料油月均!$A21,燃料油价格1!$C:$C,燃料油月均!$B21)</f>
        <v>84870</v>
      </c>
      <c r="K21">
        <f>SUMIFS(燃料油价格1!M:M,燃料油价格1!$B:$B,燃料油月均!$A21,燃料油价格1!$C:$C,燃料油月均!$B21)</f>
        <v>83000</v>
      </c>
      <c r="L21">
        <f>SUMIFS(燃料油价格1!N:N,燃料油价格1!$B:$B,燃料油月均!$A21,燃料油价格1!$C:$C,燃料油月均!$B21)</f>
        <v>84400</v>
      </c>
      <c r="M21">
        <f>SUMIFS(燃料油价格1!O:O,燃料油价格1!$B:$B,燃料油月均!$A21,燃料油价格1!$C:$C,燃料油月均!$B21)</f>
        <v>0</v>
      </c>
      <c r="N21">
        <f>SUMIFS(燃料油价格1!P:P,燃料油价格1!$B:$B,燃料油月均!$A21,燃料油价格1!$C:$C,燃料油月均!$B21)</f>
        <v>85600</v>
      </c>
      <c r="O21">
        <f>COUNTIFS(燃料油价格1!$B:$B,燃料油月均!$A21,燃料油价格1!$C:$C,燃料油月均!$B21,燃料油价格1!E:E,"&gt;0")</f>
        <v>0</v>
      </c>
      <c r="P21">
        <f>COUNTIFS(燃料油价格1!$B:$B,燃料油月均!$A21,燃料油价格1!$C:$C,燃料油月均!$B21,燃料油价格1!F:F,"&gt;0")</f>
        <v>18</v>
      </c>
      <c r="Q21">
        <f>COUNTIFS(燃料油价格1!$B:$B,燃料油月均!$A21,燃料油价格1!$C:$C,燃料油月均!$B21,燃料油价格1!G:G,"&gt;0")</f>
        <v>18</v>
      </c>
      <c r="R21">
        <f>COUNTIFS(燃料油价格1!$B:$B,燃料油月均!$A21,燃料油价格1!$C:$C,燃料油月均!$B21,燃料油价格1!H:H,"&gt;0")</f>
        <v>18</v>
      </c>
      <c r="S21">
        <f>COUNTIFS(燃料油价格1!$B:$B,燃料油月均!$A21,燃料油价格1!$C:$C,燃料油月均!$B21,燃料油价格1!I:I,"&gt;0")</f>
        <v>0</v>
      </c>
      <c r="T21">
        <f>COUNTIFS(燃料油价格1!$B:$B,燃料油月均!$A21,燃料油价格1!$C:$C,燃料油月均!$B21,燃料油价格1!J:J,"&gt;0")</f>
        <v>19</v>
      </c>
      <c r="U21">
        <f>COUNTIFS(燃料油价格1!$B:$B,燃料油月均!$A21,燃料油价格1!$C:$C,燃料油月均!$B21,燃料油价格1!K:K,"&gt;0")</f>
        <v>18</v>
      </c>
      <c r="V21">
        <f>COUNTIFS(燃料油价格1!$B:$B,燃料油月均!$A21,燃料油价格1!$C:$C,燃料油月均!$B21,燃料油价格1!L:L,"&gt;0")</f>
        <v>19</v>
      </c>
      <c r="W21">
        <f>COUNTIFS(燃料油价格1!$B:$B,燃料油月均!$A21,燃料油价格1!$C:$C,燃料油月均!$B21,燃料油价格1!M:M,"&gt;0")</f>
        <v>18</v>
      </c>
      <c r="X21">
        <f>COUNTIFS(燃料油价格1!$B:$B,燃料油月均!$A21,燃料油价格1!$C:$C,燃料油月均!$B21,燃料油价格1!N:N,"&gt;0")</f>
        <v>18</v>
      </c>
      <c r="Y21">
        <f>COUNTIFS(燃料油价格1!$B:$B,燃料油月均!$A21,燃料油价格1!$C:$C,燃料油月均!$B21,燃料油价格1!O:O,"&gt;0")</f>
        <v>0</v>
      </c>
      <c r="Z21">
        <f>COUNTIFS(燃料油价格1!$B:$B,燃料油月均!$A21,燃料油价格1!$C:$C,燃料油月均!$B21,燃料油价格1!P:P,"&gt;0")</f>
        <v>18</v>
      </c>
      <c r="AA21" s="7">
        <f t="shared" si="0"/>
        <v>0</v>
      </c>
      <c r="AB21" s="7">
        <f t="shared" si="1"/>
        <v>4450</v>
      </c>
      <c r="AC21" s="7">
        <f t="shared" si="2"/>
        <v>4636.1111111111113</v>
      </c>
      <c r="AD21" s="7">
        <f t="shared" si="3"/>
        <v>4569.4444444444443</v>
      </c>
      <c r="AE21" s="7">
        <f t="shared" si="4"/>
        <v>0</v>
      </c>
      <c r="AF21" s="7">
        <f t="shared" si="5"/>
        <v>4431.5789473684208</v>
      </c>
      <c r="AG21" s="7">
        <f t="shared" si="6"/>
        <v>4738.8888888888887</v>
      </c>
      <c r="AH21" s="7">
        <f t="shared" si="7"/>
        <v>4466.8421052631575</v>
      </c>
      <c r="AI21" s="7">
        <f t="shared" si="8"/>
        <v>4611.1111111111113</v>
      </c>
      <c r="AJ21" s="7">
        <f t="shared" si="9"/>
        <v>4688.8888888888887</v>
      </c>
      <c r="AK21" s="7">
        <f t="shared" si="10"/>
        <v>0</v>
      </c>
      <c r="AL21" s="7">
        <f t="shared" si="11"/>
        <v>4755.5555555555557</v>
      </c>
      <c r="AM21" s="7">
        <f t="shared" si="12"/>
        <v>4594.2690058479529</v>
      </c>
    </row>
    <row r="22" spans="1:39">
      <c r="A22">
        <v>2019</v>
      </c>
      <c r="B22">
        <v>11</v>
      </c>
      <c r="C22">
        <f>SUMIFS(燃料油价格1!E:E,燃料油价格1!$B:$B,燃料油月均!$A22,燃料油价格1!$C:$C,燃料油月均!$B22)</f>
        <v>0</v>
      </c>
      <c r="D22">
        <f>SUMIFS(燃料油价格1!F:F,燃料油价格1!$B:$B,燃料油月均!$A22,燃料油价格1!$C:$C,燃料油月均!$B22)</f>
        <v>84550</v>
      </c>
      <c r="E22">
        <f>SUMIFS(燃料油价格1!G:G,燃料油价格1!$B:$B,燃料油月均!$A22,燃料油价格1!$C:$C,燃料油月均!$B22)</f>
        <v>81500</v>
      </c>
      <c r="F22">
        <f>SUMIFS(燃料油价格1!H:H,燃料油价格1!$B:$B,燃料油月均!$A22,燃料油价格1!$C:$C,燃料油月均!$B22)</f>
        <v>81900</v>
      </c>
      <c r="G22">
        <f>SUMIFS(燃料油价格1!I:I,燃料油价格1!$B:$B,燃料油月均!$A22,燃料油价格1!$C:$C,燃料油月均!$B22)</f>
        <v>0</v>
      </c>
      <c r="H22">
        <f>SUMIFS(燃料油价格1!J:J,燃料油价格1!$B:$B,燃料油月均!$A22,燃料油价格1!$C:$C,燃料油月均!$B22)</f>
        <v>79200</v>
      </c>
      <c r="I22">
        <f>SUMIFS(燃料油价格1!K:K,燃料油价格1!$B:$B,燃料油月均!$A22,燃料油价格1!$C:$C,燃料油月均!$B22)</f>
        <v>84400</v>
      </c>
      <c r="J22">
        <f>SUMIFS(燃料油价格1!L:L,燃料油价格1!$B:$B,燃料油月均!$A22,燃料油价格1!$C:$C,燃料油月均!$B22)</f>
        <v>79500</v>
      </c>
      <c r="K22">
        <f>SUMIFS(燃料油价格1!M:M,燃料油价格1!$B:$B,燃料油月均!$A22,燃料油价格1!$C:$C,燃料油月均!$B22)</f>
        <v>83150</v>
      </c>
      <c r="L22">
        <f>SUMIFS(燃料油价格1!N:N,燃料油价格1!$B:$B,燃料油月均!$A22,燃料油价格1!$C:$C,燃料油月均!$B22)</f>
        <v>84400</v>
      </c>
      <c r="M22">
        <f>SUMIFS(燃料油价格1!O:O,燃料油价格1!$B:$B,燃料油月均!$A22,燃料油价格1!$C:$C,燃料油月均!$B22)</f>
        <v>0</v>
      </c>
      <c r="N22">
        <f>SUMIFS(燃料油价格1!P:P,燃料油价格1!$B:$B,燃料油月均!$A22,燃料油价格1!$C:$C,燃料油月均!$B22)</f>
        <v>82850</v>
      </c>
      <c r="O22">
        <f>COUNTIFS(燃料油价格1!$B:$B,燃料油月均!$A22,燃料油价格1!$C:$C,燃料油月均!$B22,燃料油价格1!E:E,"&gt;0")</f>
        <v>0</v>
      </c>
      <c r="P22">
        <f>COUNTIFS(燃料油价格1!$B:$B,燃料油月均!$A22,燃料油价格1!$C:$C,燃料油月均!$B22,燃料油价格1!F:F,"&gt;0")</f>
        <v>19</v>
      </c>
      <c r="Q22">
        <f>COUNTIFS(燃料油价格1!$B:$B,燃料油月均!$A22,燃料油价格1!$C:$C,燃料油月均!$B22,燃料油价格1!G:G,"&gt;0")</f>
        <v>18</v>
      </c>
      <c r="R22">
        <f>COUNTIFS(燃料油价格1!$B:$B,燃料油月均!$A22,燃料油价格1!$C:$C,燃料油月均!$B22,燃料油价格1!H:H,"&gt;0")</f>
        <v>18</v>
      </c>
      <c r="S22">
        <f>COUNTIFS(燃料油价格1!$B:$B,燃料油月均!$A22,燃料油价格1!$C:$C,燃料油月均!$B22,燃料油价格1!I:I,"&gt;0")</f>
        <v>0</v>
      </c>
      <c r="T22">
        <f>COUNTIFS(燃料油价格1!$B:$B,燃料油月均!$A22,燃料油价格1!$C:$C,燃料油月均!$B22,燃料油价格1!J:J,"&gt;0")</f>
        <v>18</v>
      </c>
      <c r="U22">
        <f>COUNTIFS(燃料油价格1!$B:$B,燃料油月均!$A22,燃料油价格1!$C:$C,燃料油月均!$B22,燃料油价格1!K:K,"&gt;0")</f>
        <v>18</v>
      </c>
      <c r="V22">
        <f>COUNTIFS(燃料油价格1!$B:$B,燃料油月均!$A22,燃料油价格1!$C:$C,燃料油月均!$B22,燃料油价格1!L:L,"&gt;0")</f>
        <v>18</v>
      </c>
      <c r="W22">
        <f>COUNTIFS(燃料油价格1!$B:$B,燃料油月均!$A22,燃料油价格1!$C:$C,燃料油月均!$B22,燃料油价格1!M:M,"&gt;0")</f>
        <v>18</v>
      </c>
      <c r="X22">
        <f>COUNTIFS(燃料油价格1!$B:$B,燃料油月均!$A22,燃料油价格1!$C:$C,燃料油月均!$B22,燃料油价格1!N:N,"&gt;0")</f>
        <v>18</v>
      </c>
      <c r="Y22">
        <f>COUNTIFS(燃料油价格1!$B:$B,燃料油月均!$A22,燃料油价格1!$C:$C,燃料油月均!$B22,燃料油价格1!O:O,"&gt;0")</f>
        <v>0</v>
      </c>
      <c r="Z22">
        <f>COUNTIFS(燃料油价格1!$B:$B,燃料油月均!$A22,燃料油价格1!$C:$C,燃料油月均!$B22,燃料油价格1!P:P,"&gt;0")</f>
        <v>18</v>
      </c>
      <c r="AA22" s="7">
        <f t="shared" si="0"/>
        <v>0</v>
      </c>
      <c r="AB22" s="7">
        <f t="shared" si="1"/>
        <v>4450</v>
      </c>
      <c r="AC22" s="7">
        <f t="shared" si="2"/>
        <v>4527.7777777777774</v>
      </c>
      <c r="AD22" s="7">
        <f t="shared" si="3"/>
        <v>4550</v>
      </c>
      <c r="AE22" s="7">
        <f t="shared" si="4"/>
        <v>0</v>
      </c>
      <c r="AF22" s="7">
        <f t="shared" si="5"/>
        <v>4400</v>
      </c>
      <c r="AG22" s="7">
        <f t="shared" si="6"/>
        <v>4688.8888888888887</v>
      </c>
      <c r="AH22" s="7">
        <f t="shared" si="7"/>
        <v>4416.666666666667</v>
      </c>
      <c r="AI22" s="7">
        <f t="shared" si="8"/>
        <v>4619.4444444444443</v>
      </c>
      <c r="AJ22" s="7">
        <f t="shared" si="9"/>
        <v>4688.8888888888887</v>
      </c>
      <c r="AK22" s="7">
        <f t="shared" si="10"/>
        <v>0</v>
      </c>
      <c r="AL22" s="7">
        <f t="shared" si="11"/>
        <v>4602.7777777777774</v>
      </c>
      <c r="AM22" s="7">
        <f t="shared" si="12"/>
        <v>4549.382716049382</v>
      </c>
    </row>
    <row r="23" spans="1:39">
      <c r="A23">
        <v>2019</v>
      </c>
      <c r="B23">
        <v>12</v>
      </c>
      <c r="C23">
        <f>SUMIFS(燃料油价格1!E:E,燃料油价格1!$B:$B,燃料油月均!$A23,燃料油价格1!$C:$C,燃料油月均!$B23)</f>
        <v>0</v>
      </c>
      <c r="D23">
        <f>SUMIFS(燃料油价格1!F:F,燃料油价格1!$B:$B,燃料油月均!$A23,燃料油价格1!$C:$C,燃料油月均!$B23)</f>
        <v>66750</v>
      </c>
      <c r="E23">
        <f>SUMIFS(燃料油价格1!G:G,燃料油价格1!$B:$B,燃料油月均!$A23,燃料油价格1!$C:$C,燃料油月均!$B23)</f>
        <v>77350</v>
      </c>
      <c r="F23">
        <f>SUMIFS(燃料油价格1!H:H,燃料油价格1!$B:$B,燃料油月均!$A23,燃料油价格1!$C:$C,燃料油月均!$B23)</f>
        <v>76050</v>
      </c>
      <c r="G23">
        <f>SUMIFS(燃料油价格1!I:I,燃料油价格1!$B:$B,燃料油月均!$A23,燃料油价格1!$C:$C,燃料油月均!$B23)</f>
        <v>0</v>
      </c>
      <c r="H23">
        <f>SUMIFS(燃料油价格1!J:J,燃料油价格1!$B:$B,燃料油月均!$A23,燃料油价格1!$C:$C,燃料油月均!$B23)</f>
        <v>92500</v>
      </c>
      <c r="I23">
        <f>SUMIFS(燃料油价格1!K:K,燃料油价格1!$B:$B,燃料油月均!$A23,燃料油价格1!$C:$C,燃料油月均!$B23)</f>
        <v>78270</v>
      </c>
      <c r="J23">
        <f>SUMIFS(燃料油价格1!L:L,燃料油价格1!$B:$B,燃料油月均!$A23,燃料油价格1!$C:$C,燃料油月均!$B23)</f>
        <v>99100</v>
      </c>
      <c r="K23">
        <f>SUMIFS(燃料油价格1!M:M,燃料油价格1!$B:$B,燃料油月均!$A23,燃料油价格1!$C:$C,燃料油月均!$B23)</f>
        <v>78200</v>
      </c>
      <c r="L23">
        <f>SUMIFS(燃料油价格1!N:N,燃料油价格1!$B:$B,燃料油月均!$A23,燃料油价格1!$C:$C,燃料油月均!$B23)</f>
        <v>102300</v>
      </c>
      <c r="M23">
        <f>SUMIFS(燃料油价格1!O:O,燃料油价格1!$B:$B,燃料油月均!$A23,燃料油价格1!$C:$C,燃料油月均!$B23)</f>
        <v>0</v>
      </c>
      <c r="N23">
        <f>SUMIFS(燃料油价格1!P:P,燃料油价格1!$B:$B,燃料油月均!$A23,燃料油价格1!$C:$C,燃料油月均!$B23)</f>
        <v>100230</v>
      </c>
      <c r="O23">
        <f>COUNTIFS(燃料油价格1!$B:$B,燃料油月均!$A23,燃料油价格1!$C:$C,燃料油月均!$B23,燃料油价格1!E:E,"&gt;0")</f>
        <v>0</v>
      </c>
      <c r="P23">
        <f>COUNTIFS(燃料油价格1!$B:$B,燃料油月均!$A23,燃料油价格1!$C:$C,燃料油月均!$B23,燃料油价格1!F:F,"&gt;0")</f>
        <v>15</v>
      </c>
      <c r="Q23">
        <f>COUNTIFS(燃料油价格1!$B:$B,燃料油月均!$A23,燃料油价格1!$C:$C,燃料油月均!$B23,燃料油价格1!G:G,"&gt;0")</f>
        <v>17</v>
      </c>
      <c r="R23">
        <f>COUNTIFS(燃料油价格1!$B:$B,燃料油月均!$A23,燃料油价格1!$C:$C,燃料油月均!$B23,燃料油价格1!H:H,"&gt;0")</f>
        <v>17</v>
      </c>
      <c r="S23">
        <f>COUNTIFS(燃料油价格1!$B:$B,燃料油月均!$A23,燃料油价格1!$C:$C,燃料油月均!$B23,燃料油价格1!I:I,"&gt;0")</f>
        <v>0</v>
      </c>
      <c r="T23">
        <f>COUNTIFS(燃料油价格1!$B:$B,燃料油月均!$A23,燃料油价格1!$C:$C,燃料油月均!$B23,燃料油价格1!J:J,"&gt;0")</f>
        <v>21</v>
      </c>
      <c r="U23">
        <f>COUNTIFS(燃料油价格1!$B:$B,燃料油月均!$A23,燃料油价格1!$C:$C,燃料油月均!$B23,燃料油价格1!K:K,"&gt;0")</f>
        <v>17</v>
      </c>
      <c r="V23">
        <f>COUNTIFS(燃料油价格1!$B:$B,燃料油月均!$A23,燃料油价格1!$C:$C,燃料油月均!$B23,燃料油价格1!L:L,"&gt;0")</f>
        <v>22</v>
      </c>
      <c r="W23">
        <f>COUNTIFS(燃料油价格1!$B:$B,燃料油月均!$A23,燃料油价格1!$C:$C,燃料油月均!$B23,燃料油价格1!M:M,"&gt;0")</f>
        <v>17</v>
      </c>
      <c r="X23">
        <f>COUNTIFS(燃料油价格1!$B:$B,燃料油月均!$A23,燃料油价格1!$C:$C,燃料油月均!$B23,燃料油价格1!N:N,"&gt;0")</f>
        <v>22</v>
      </c>
      <c r="Y23">
        <f>COUNTIFS(燃料油价格1!$B:$B,燃料油月均!$A23,燃料油价格1!$C:$C,燃料油月均!$B23,燃料油价格1!O:O,"&gt;0")</f>
        <v>0</v>
      </c>
      <c r="Z23">
        <f>COUNTIFS(燃料油价格1!$B:$B,燃料油月均!$A23,燃料油价格1!$C:$C,燃料油月均!$B23,燃料油价格1!P:P,"&gt;0")</f>
        <v>22</v>
      </c>
      <c r="AA23" s="7">
        <f t="shared" si="0"/>
        <v>0</v>
      </c>
      <c r="AB23" s="7">
        <f t="shared" si="1"/>
        <v>4450</v>
      </c>
      <c r="AC23" s="7">
        <f t="shared" si="2"/>
        <v>4550</v>
      </c>
      <c r="AD23" s="7">
        <f t="shared" si="3"/>
        <v>4473.5294117647063</v>
      </c>
      <c r="AE23" s="7">
        <f t="shared" si="4"/>
        <v>0</v>
      </c>
      <c r="AF23" s="7">
        <f t="shared" si="5"/>
        <v>4404.7619047619046</v>
      </c>
      <c r="AG23" s="7">
        <f t="shared" si="6"/>
        <v>4604.1176470588234</v>
      </c>
      <c r="AH23" s="7">
        <f t="shared" si="7"/>
        <v>4504.545454545455</v>
      </c>
      <c r="AI23" s="7">
        <f t="shared" si="8"/>
        <v>4600</v>
      </c>
      <c r="AJ23" s="7">
        <f t="shared" si="9"/>
        <v>4650</v>
      </c>
      <c r="AK23" s="7">
        <f t="shared" si="10"/>
        <v>0</v>
      </c>
      <c r="AL23" s="7">
        <f t="shared" si="11"/>
        <v>4555.909090909091</v>
      </c>
      <c r="AM23" s="7">
        <f t="shared" si="12"/>
        <v>4532.5403898933309</v>
      </c>
    </row>
    <row r="24" spans="1:39">
      <c r="A24">
        <v>2020</v>
      </c>
      <c r="B24">
        <v>1</v>
      </c>
      <c r="C24">
        <f>SUMIFS(燃料油价格1!E:E,燃料油价格1!$B:$B,燃料油月均!$A24,燃料油价格1!$C:$C,燃料油月均!$B24)</f>
        <v>0</v>
      </c>
      <c r="D24">
        <f>SUMIFS(燃料油价格1!F:F,燃料油价格1!$B:$B,燃料油月均!$A24,燃料油价格1!$C:$C,燃料油月均!$B24)</f>
        <v>54150</v>
      </c>
      <c r="E24">
        <f>SUMIFS(燃料油价格1!G:G,燃料油价格1!$B:$B,燃料油月均!$A24,燃料油价格1!$C:$C,燃料油月均!$B24)</f>
        <v>50600</v>
      </c>
      <c r="F24">
        <f>SUMIFS(燃料油价格1!H:H,燃料油价格1!$B:$B,燃料油月均!$A24,燃料油价格1!$C:$C,燃料油月均!$B24)</f>
        <v>9000</v>
      </c>
      <c r="G24">
        <f>SUMIFS(燃料油价格1!I:I,燃料油价格1!$B:$B,燃料油月均!$A24,燃料油价格1!$C:$C,燃料油月均!$B24)</f>
        <v>0</v>
      </c>
      <c r="H24">
        <f>SUMIFS(燃料油价格1!J:J,燃料油价格1!$B:$B,燃料油月均!$A24,燃料油价格1!$C:$C,燃料油月均!$B24)</f>
        <v>4900</v>
      </c>
      <c r="I24">
        <f>SUMIFS(燃料油价格1!K:K,燃料油价格1!$B:$B,燃料油月均!$A24,燃料油价格1!$C:$C,燃料油月均!$B24)</f>
        <v>49890</v>
      </c>
      <c r="J24">
        <f>SUMIFS(燃料油价格1!L:L,燃料油价格1!$B:$B,燃料油月均!$A24,燃料油价格1!$C:$C,燃料油月均!$B24)</f>
        <v>5100</v>
      </c>
      <c r="K24">
        <f>SUMIFS(燃料油价格1!M:M,燃料油价格1!$B:$B,燃料油月均!$A24,燃料油价格1!$C:$C,燃料油月均!$B24)</f>
        <v>49600</v>
      </c>
      <c r="L24">
        <f>SUMIFS(燃料油价格1!N:N,燃料油价格1!$B:$B,燃料油月均!$A24,燃料油价格1!$C:$C,燃料油月均!$B24)</f>
        <v>4950</v>
      </c>
      <c r="M24">
        <f>SUMIFS(燃料油价格1!O:O,燃料油价格1!$B:$B,燃料油月均!$A24,燃料油价格1!$C:$C,燃料油月均!$B24)</f>
        <v>0</v>
      </c>
      <c r="N24">
        <f>SUMIFS(燃料油价格1!P:P,燃料油价格1!$B:$B,燃料油月均!$A24,燃料油价格1!$C:$C,燃料油月均!$B24)</f>
        <v>0</v>
      </c>
      <c r="O24">
        <f>COUNTIFS(燃料油价格1!$B:$B,燃料油月均!$A24,燃料油价格1!$C:$C,燃料油月均!$B24,燃料油价格1!E:E,"&gt;0")</f>
        <v>0</v>
      </c>
      <c r="P24">
        <f>COUNTIFS(燃料油价格1!$B:$B,燃料油月均!$A24,燃料油价格1!$C:$C,燃料油月均!$B24,燃料油价格1!F:F,"&gt;0")</f>
        <v>11</v>
      </c>
      <c r="Q24">
        <f>COUNTIFS(燃料油价格1!$B:$B,燃料油月均!$A24,燃料油价格1!$C:$C,燃料油月均!$B24,燃料油价格1!G:G,"&gt;0")</f>
        <v>10</v>
      </c>
      <c r="R24">
        <f>COUNTIFS(燃料油价格1!$B:$B,燃料油月均!$A24,燃料油价格1!$C:$C,燃料油月均!$B24,燃料油价格1!H:H,"&gt;0")</f>
        <v>2</v>
      </c>
      <c r="S24">
        <f>COUNTIFS(燃料油价格1!$B:$B,燃料油月均!$A24,燃料油价格1!$C:$C,燃料油月均!$B24,燃料油价格1!I:I,"&gt;0")</f>
        <v>0</v>
      </c>
      <c r="T24">
        <f>COUNTIFS(燃料油价格1!$B:$B,燃料油月均!$A24,燃料油价格1!$C:$C,燃料油月均!$B24,燃料油价格1!J:J,"&gt;0")</f>
        <v>1</v>
      </c>
      <c r="U24">
        <f>COUNTIFS(燃料油价格1!$B:$B,燃料油月均!$A24,燃料油价格1!$C:$C,燃料油月均!$B24,燃料油价格1!K:K,"&gt;0")</f>
        <v>10</v>
      </c>
      <c r="V24">
        <f>COUNTIFS(燃料油价格1!$B:$B,燃料油月均!$A24,燃料油价格1!$C:$C,燃料油月均!$B24,燃料油价格1!L:L,"&gt;0")</f>
        <v>1</v>
      </c>
      <c r="W24">
        <f>COUNTIFS(燃料油价格1!$B:$B,燃料油月均!$A24,燃料油价格1!$C:$C,燃料油月均!$B24,燃料油价格1!M:M,"&gt;0")</f>
        <v>10</v>
      </c>
      <c r="X24">
        <f>COUNTIFS(燃料油价格1!$B:$B,燃料油月均!$A24,燃料油价格1!$C:$C,燃料油月均!$B24,燃料油价格1!N:N,"&gt;0")</f>
        <v>1</v>
      </c>
      <c r="Y24">
        <f>COUNTIFS(燃料油价格1!$B:$B,燃料油月均!$A24,燃料油价格1!$C:$C,燃料油月均!$B24,燃料油价格1!O:O,"&gt;0")</f>
        <v>0</v>
      </c>
      <c r="Z24">
        <f>COUNTIFS(燃料油价格1!$B:$B,燃料油月均!$A24,燃料油价格1!$C:$C,燃料油月均!$B24,燃料油价格1!P:P,"&gt;0")</f>
        <v>0</v>
      </c>
      <c r="AA24" s="7">
        <f t="shared" si="0"/>
        <v>0</v>
      </c>
      <c r="AB24" s="7">
        <f t="shared" si="1"/>
        <v>4922.727272727273</v>
      </c>
      <c r="AC24" s="7">
        <f t="shared" si="2"/>
        <v>5060</v>
      </c>
      <c r="AD24" s="7">
        <f t="shared" si="3"/>
        <v>4500</v>
      </c>
      <c r="AE24" s="7">
        <f t="shared" si="4"/>
        <v>0</v>
      </c>
      <c r="AF24" s="7">
        <f t="shared" si="5"/>
        <v>4900</v>
      </c>
      <c r="AG24" s="7">
        <f t="shared" si="6"/>
        <v>4989</v>
      </c>
      <c r="AH24" s="7">
        <f t="shared" si="7"/>
        <v>5100</v>
      </c>
      <c r="AI24" s="7">
        <f t="shared" si="8"/>
        <v>4960</v>
      </c>
      <c r="AJ24" s="7">
        <f t="shared" si="9"/>
        <v>4950</v>
      </c>
      <c r="AK24" s="7">
        <f t="shared" si="10"/>
        <v>0</v>
      </c>
      <c r="AL24" s="7">
        <f t="shared" si="11"/>
        <v>0</v>
      </c>
      <c r="AM24" s="7">
        <f t="shared" si="12"/>
        <v>4922.715909090909</v>
      </c>
    </row>
    <row r="25" spans="1:39">
      <c r="A25">
        <v>2020</v>
      </c>
      <c r="B25">
        <v>2</v>
      </c>
      <c r="C25">
        <f>SUMIFS(燃料油价格1!E:E,燃料油价格1!$B:$B,燃料油月均!$A25,燃料油价格1!$C:$C,燃料油月均!$B25)</f>
        <v>0</v>
      </c>
      <c r="D25">
        <f>SUMIFS(燃料油价格1!F:F,燃料油价格1!$B:$B,燃料油月均!$A25,燃料油价格1!$C:$C,燃料油月均!$B25)</f>
        <v>0</v>
      </c>
      <c r="E25">
        <f>SUMIFS(燃料油价格1!G:G,燃料油价格1!$B:$B,燃料油月均!$A25,燃料油价格1!$C:$C,燃料油月均!$B25)</f>
        <v>50500</v>
      </c>
      <c r="F25">
        <f>SUMIFS(燃料油价格1!H:H,燃料油价格1!$B:$B,燃料油月均!$A25,燃料油价格1!$C:$C,燃料油月均!$B25)</f>
        <v>0</v>
      </c>
      <c r="G25">
        <f>SUMIFS(燃料油价格1!I:I,燃料油价格1!$B:$B,燃料油月均!$A25,燃料油价格1!$C:$C,燃料油月均!$B25)</f>
        <v>0</v>
      </c>
      <c r="H25">
        <f>SUMIFS(燃料油价格1!J:J,燃料油价格1!$B:$B,燃料油月均!$A25,燃料油价格1!$C:$C,燃料油月均!$B25)</f>
        <v>0</v>
      </c>
      <c r="I25">
        <f>SUMIFS(燃料油价格1!K:K,燃料油价格1!$B:$B,燃料油月均!$A25,燃料油价格1!$C:$C,燃料油月均!$B25)</f>
        <v>35100</v>
      </c>
      <c r="J25">
        <f>SUMIFS(燃料油价格1!L:L,燃料油价格1!$B:$B,燃料油月均!$A25,燃料油价格1!$C:$C,燃料油月均!$B25)</f>
        <v>35000</v>
      </c>
      <c r="K25">
        <f>SUMIFS(燃料油价格1!M:M,燃料油价格1!$B:$B,燃料油月均!$A25,燃料油价格1!$C:$C,燃料油月均!$B25)</f>
        <v>10000</v>
      </c>
      <c r="L25">
        <f>SUMIFS(燃料油价格1!N:N,燃料油价格1!$B:$B,燃料油月均!$A25,燃料油价格1!$C:$C,燃料油月均!$B25)</f>
        <v>9900</v>
      </c>
      <c r="M25">
        <f>SUMIFS(燃料油价格1!O:O,燃料油价格1!$B:$B,燃料油月均!$A25,燃料油价格1!$C:$C,燃料油月均!$B25)</f>
        <v>0</v>
      </c>
      <c r="N25">
        <f>SUMIFS(燃料油价格1!P:P,燃料油价格1!$B:$B,燃料油月均!$A25,燃料油价格1!$C:$C,燃料油月均!$B25)</f>
        <v>0</v>
      </c>
      <c r="O25">
        <f>COUNTIFS(燃料油价格1!$B:$B,燃料油月均!$A25,燃料油价格1!$C:$C,燃料油月均!$B25,燃料油价格1!E:E,"&gt;0")</f>
        <v>0</v>
      </c>
      <c r="P25">
        <f>COUNTIFS(燃料油价格1!$B:$B,燃料油月均!$A25,燃料油价格1!$C:$C,燃料油月均!$B25,燃料油价格1!F:F,"&gt;0")</f>
        <v>0</v>
      </c>
      <c r="Q25">
        <f>COUNTIFS(燃料油价格1!$B:$B,燃料油月均!$A25,燃料油价格1!$C:$C,燃料油月均!$B25,燃料油价格1!G:G,"&gt;0")</f>
        <v>10</v>
      </c>
      <c r="R25">
        <f>COUNTIFS(燃料油价格1!$B:$B,燃料油月均!$A25,燃料油价格1!$C:$C,燃料油月均!$B25,燃料油价格1!H:H,"&gt;0")</f>
        <v>0</v>
      </c>
      <c r="S25">
        <f>COUNTIFS(燃料油价格1!$B:$B,燃料油月均!$A25,燃料油价格1!$C:$C,燃料油月均!$B25,燃料油价格1!I:I,"&gt;0")</f>
        <v>0</v>
      </c>
      <c r="T25">
        <f>COUNTIFS(燃料油价格1!$B:$B,燃料油月均!$A25,燃料油价格1!$C:$C,燃料油月均!$B25,燃料油价格1!J:J,"&gt;0")</f>
        <v>0</v>
      </c>
      <c r="U25">
        <f>COUNTIFS(燃料油价格1!$B:$B,燃料油月均!$A25,燃料油价格1!$C:$C,燃料油月均!$B25,燃料油价格1!K:K,"&gt;0")</f>
        <v>7</v>
      </c>
      <c r="V25">
        <f>COUNTIFS(燃料油价格1!$B:$B,燃料油月均!$A25,燃料油价格1!$C:$C,燃料油月均!$B25,燃料油价格1!L:L,"&gt;0")</f>
        <v>7</v>
      </c>
      <c r="W25">
        <f>COUNTIFS(燃料油价格1!$B:$B,燃料油月均!$A25,燃料油价格1!$C:$C,燃料油月均!$B25,燃料油价格1!M:M,"&gt;0")</f>
        <v>2</v>
      </c>
      <c r="X25">
        <f>COUNTIFS(燃料油价格1!$B:$B,燃料油月均!$A25,燃料油价格1!$C:$C,燃料油月均!$B25,燃料油价格1!N:N,"&gt;0")</f>
        <v>2</v>
      </c>
      <c r="Y25">
        <f>COUNTIFS(燃料油价格1!$B:$B,燃料油月均!$A25,燃料油价格1!$C:$C,燃料油月均!$B25,燃料油价格1!O:O,"&gt;0")</f>
        <v>0</v>
      </c>
      <c r="Z25">
        <f>COUNTIFS(燃料油价格1!$B:$B,燃料油月均!$A25,燃料油价格1!$C:$C,燃料油月均!$B25,燃料油价格1!P:P,"&gt;0")</f>
        <v>0</v>
      </c>
      <c r="AA25" s="7">
        <f t="shared" si="0"/>
        <v>0</v>
      </c>
      <c r="AB25" s="7">
        <f t="shared" si="1"/>
        <v>0</v>
      </c>
      <c r="AC25" s="7">
        <f t="shared" si="2"/>
        <v>5050</v>
      </c>
      <c r="AD25" s="7">
        <f t="shared" si="3"/>
        <v>0</v>
      </c>
      <c r="AE25" s="7">
        <f t="shared" si="4"/>
        <v>0</v>
      </c>
      <c r="AF25" s="7">
        <f t="shared" si="5"/>
        <v>0</v>
      </c>
      <c r="AG25" s="7">
        <f t="shared" si="6"/>
        <v>5014.2857142857147</v>
      </c>
      <c r="AH25" s="7">
        <f t="shared" si="7"/>
        <v>5000</v>
      </c>
      <c r="AI25" s="7">
        <f t="shared" si="8"/>
        <v>5000</v>
      </c>
      <c r="AJ25" s="7">
        <f t="shared" si="9"/>
        <v>4950</v>
      </c>
      <c r="AK25" s="7">
        <f t="shared" si="10"/>
        <v>0</v>
      </c>
      <c r="AL25" s="7">
        <f t="shared" si="11"/>
        <v>0</v>
      </c>
      <c r="AM25" s="7">
        <f t="shared" si="12"/>
        <v>5002.8571428571431</v>
      </c>
    </row>
    <row r="26" spans="1:39">
      <c r="A26">
        <v>2020</v>
      </c>
      <c r="B26">
        <v>3</v>
      </c>
      <c r="C26">
        <f>SUMIFS(燃料油价格1!E:E,燃料油价格1!$B:$B,燃料油月均!$A26,燃料油价格1!$C:$C,燃料油月均!$B26)</f>
        <v>0</v>
      </c>
      <c r="D26">
        <f>SUMIFS(燃料油价格1!F:F,燃料油价格1!$B:$B,燃料油月均!$A26,燃料油价格1!$C:$C,燃料油月均!$B26)</f>
        <v>32000</v>
      </c>
      <c r="E26">
        <f>SUMIFS(燃料油价格1!G:G,燃料油价格1!$B:$B,燃料油月均!$A26,燃料油价格1!$C:$C,燃料油月均!$B26)</f>
        <v>66300</v>
      </c>
      <c r="F26">
        <f>SUMIFS(燃料油价格1!H:H,燃料油价格1!$B:$B,燃料油月均!$A26,燃料油价格1!$C:$C,燃料油月均!$B26)</f>
        <v>56250</v>
      </c>
      <c r="G26">
        <f>SUMIFS(燃料油价格1!I:I,燃料油价格1!$B:$B,燃料油月均!$A26,燃料油价格1!$C:$C,燃料油月均!$B26)</f>
        <v>0</v>
      </c>
      <c r="H26">
        <f>SUMIFS(燃料油价格1!J:J,燃料油价格1!$B:$B,燃料油月均!$A26,燃料油价格1!$C:$C,燃料油月均!$B26)</f>
        <v>70880</v>
      </c>
      <c r="I26">
        <f>SUMIFS(燃料油价格1!K:K,燃料油价格1!$B:$B,燃料油月均!$A26,燃料油价格1!$C:$C,燃料油月均!$B26)</f>
        <v>50220</v>
      </c>
      <c r="J26">
        <f>SUMIFS(燃料油价格1!L:L,燃料油价格1!$B:$B,燃料油月均!$A26,燃料油价格1!$C:$C,燃料油月均!$B26)</f>
        <v>76950</v>
      </c>
      <c r="K26">
        <f>SUMIFS(燃料油价格1!M:M,燃料油价格1!$B:$B,燃料油月均!$A26,燃料油价格1!$C:$C,燃料油月均!$B26)</f>
        <v>64965</v>
      </c>
      <c r="L26">
        <f>SUMIFS(燃料油价格1!N:N,燃料油价格1!$B:$B,燃料油月均!$A26,燃料油价格1!$C:$C,燃料油月均!$B26)</f>
        <v>85100</v>
      </c>
      <c r="M26">
        <f>SUMIFS(燃料油价格1!O:O,燃料油价格1!$B:$B,燃料油月均!$A26,燃料油价格1!$C:$C,燃料油月均!$B26)</f>
        <v>0</v>
      </c>
      <c r="N26">
        <f>SUMIFS(燃料油价格1!P:P,燃料油价格1!$B:$B,燃料油月均!$A26,燃料油价格1!$C:$C,燃料油月均!$B26)</f>
        <v>77480</v>
      </c>
      <c r="O26">
        <f>COUNTIFS(燃料油价格1!$B:$B,燃料油月均!$A26,燃料油价格1!$C:$C,燃料油月均!$B26,燃料油价格1!E:E,"&gt;0")</f>
        <v>0</v>
      </c>
      <c r="P26">
        <f>COUNTIFS(燃料油价格1!$B:$B,燃料油月均!$A26,燃料油价格1!$C:$C,燃料油月均!$B26,燃料油价格1!F:F,"&gt;0")</f>
        <v>8</v>
      </c>
      <c r="Q26">
        <f>COUNTIFS(燃料油价格1!$B:$B,燃料油月均!$A26,燃料油价格1!$C:$C,燃料油月均!$B26,燃料油价格1!G:G,"&gt;0")</f>
        <v>15</v>
      </c>
      <c r="R26">
        <f>COUNTIFS(燃料油价格1!$B:$B,燃料油月均!$A26,燃料油价格1!$C:$C,燃料油月均!$B26,燃料油价格1!H:H,"&gt;0")</f>
        <v>13</v>
      </c>
      <c r="S26">
        <f>COUNTIFS(燃料油价格1!$B:$B,燃料油月均!$A26,燃料油价格1!$C:$C,燃料油月均!$B26,燃料油价格1!I:I,"&gt;0")</f>
        <v>0</v>
      </c>
      <c r="T26">
        <f>COUNTIFS(燃料油价格1!$B:$B,燃料油月均!$A26,燃料油价格1!$C:$C,燃料油月均!$B26,燃料油价格1!J:J,"&gt;0")</f>
        <v>16</v>
      </c>
      <c r="U26">
        <f>COUNTIFS(燃料油价格1!$B:$B,燃料油月均!$A26,燃料油价格1!$C:$C,燃料油月均!$B26,燃料油价格1!K:K,"&gt;0")</f>
        <v>11</v>
      </c>
      <c r="V26">
        <f>COUNTIFS(燃料油价格1!$B:$B,燃料油月均!$A26,燃料油价格1!$C:$C,燃料油月均!$B26,燃料油价格1!L:L,"&gt;0")</f>
        <v>20</v>
      </c>
      <c r="W26">
        <f>COUNTIFS(燃料油价格1!$B:$B,燃料油月均!$A26,燃料油价格1!$C:$C,燃料油月均!$B26,燃料油价格1!M:M,"&gt;0")</f>
        <v>15</v>
      </c>
      <c r="X26">
        <f>COUNTIFS(燃料油价格1!$B:$B,燃料油月均!$A26,燃料油价格1!$C:$C,燃料油月均!$B26,燃料油价格1!N:N,"&gt;0")</f>
        <v>21</v>
      </c>
      <c r="Y26">
        <f>COUNTIFS(燃料油价格1!$B:$B,燃料油月均!$A26,燃料油价格1!$C:$C,燃料油月均!$B26,燃料油价格1!O:O,"&gt;0")</f>
        <v>0</v>
      </c>
      <c r="Z26">
        <f>COUNTIFS(燃料油价格1!$B:$B,燃料油月均!$A26,燃料油价格1!$C:$C,燃料油月均!$B26,燃料油价格1!P:P,"&gt;0")</f>
        <v>20</v>
      </c>
      <c r="AA26" s="7">
        <f t="shared" si="0"/>
        <v>0</v>
      </c>
      <c r="AB26" s="7">
        <f t="shared" si="1"/>
        <v>4000</v>
      </c>
      <c r="AC26" s="7">
        <f t="shared" si="2"/>
        <v>4420</v>
      </c>
      <c r="AD26" s="7">
        <f t="shared" si="3"/>
        <v>4326.9230769230771</v>
      </c>
      <c r="AE26" s="7">
        <f t="shared" si="4"/>
        <v>0</v>
      </c>
      <c r="AF26" s="7">
        <f t="shared" si="5"/>
        <v>4430</v>
      </c>
      <c r="AG26" s="7">
        <f t="shared" si="6"/>
        <v>4565.454545454545</v>
      </c>
      <c r="AH26" s="7">
        <f t="shared" si="7"/>
        <v>3847.5</v>
      </c>
      <c r="AI26" s="7">
        <f t="shared" si="8"/>
        <v>4331</v>
      </c>
      <c r="AJ26" s="7">
        <f t="shared" si="9"/>
        <v>4052.3809523809523</v>
      </c>
      <c r="AK26" s="7">
        <f t="shared" si="10"/>
        <v>0</v>
      </c>
      <c r="AL26" s="7">
        <f t="shared" si="11"/>
        <v>3874</v>
      </c>
      <c r="AM26" s="7">
        <f t="shared" si="12"/>
        <v>4205.2509527509528</v>
      </c>
    </row>
    <row r="27" spans="1:39">
      <c r="A27">
        <v>2020</v>
      </c>
      <c r="B27">
        <v>4</v>
      </c>
      <c r="C27">
        <f>SUMIFS(燃料油价格1!E:E,燃料油价格1!$B:$B,燃料油月均!$A27,燃料油价格1!$C:$C,燃料油月均!$B27)</f>
        <v>0</v>
      </c>
      <c r="D27">
        <f>SUMIFS(燃料油价格1!F:F,燃料油价格1!$B:$B,燃料油月均!$A27,燃料油价格1!$C:$C,燃料油月均!$B27)</f>
        <v>59500</v>
      </c>
      <c r="E27">
        <f>SUMIFS(燃料油价格1!G:G,燃料油价格1!$B:$B,燃料油月均!$A27,燃料油价格1!$C:$C,燃料油月均!$B27)</f>
        <v>61800</v>
      </c>
      <c r="F27">
        <f>SUMIFS(燃料油价格1!H:H,燃料油价格1!$B:$B,燃料油月均!$A27,燃料油价格1!$C:$C,燃料油月均!$B27)</f>
        <v>57600</v>
      </c>
      <c r="G27">
        <f>SUMIFS(燃料油价格1!I:I,燃料油价格1!$B:$B,燃料油月均!$A27,燃料油价格1!$C:$C,燃料油月均!$B27)</f>
        <v>0</v>
      </c>
      <c r="H27">
        <f>SUMIFS(燃料油价格1!J:J,燃料油价格1!$B:$B,燃料油月均!$A27,燃料油价格1!$C:$C,燃料油月均!$B27)</f>
        <v>63660</v>
      </c>
      <c r="I27">
        <f>SUMIFS(燃料油价格1!K:K,燃料油价格1!$B:$B,燃料油月均!$A27,燃料油价格1!$C:$C,燃料油月均!$B27)</f>
        <v>46800</v>
      </c>
      <c r="J27">
        <f>SUMIFS(燃料油价格1!L:L,燃料油价格1!$B:$B,燃料油月均!$A27,燃料油价格1!$C:$C,燃料油月均!$B27)</f>
        <v>66600</v>
      </c>
      <c r="K27">
        <f>SUMIFS(燃料油价格1!M:M,燃料油价格1!$B:$B,燃料油月均!$A27,燃料油价格1!$C:$C,燃料油月均!$B27)</f>
        <v>62850</v>
      </c>
      <c r="L27">
        <f>SUMIFS(燃料油价格1!N:N,燃料油价格1!$B:$B,燃料油月均!$A27,燃料油价格1!$C:$C,燃料油月均!$B27)</f>
        <v>60600</v>
      </c>
      <c r="M27">
        <f>SUMIFS(燃料油价格1!O:O,燃料油价格1!$B:$B,燃料油月均!$A27,燃料油价格1!$C:$C,燃料油月均!$B27)</f>
        <v>0</v>
      </c>
      <c r="N27">
        <f>SUMIFS(燃料油价格1!P:P,燃料油价格1!$B:$B,燃料油月均!$A27,燃料油价格1!$C:$C,燃料油月均!$B27)</f>
        <v>64950</v>
      </c>
      <c r="O27">
        <f>COUNTIFS(燃料油价格1!$B:$B,燃料油月均!$A27,燃料油价格1!$C:$C,燃料油月均!$B27,燃料油价格1!E:E,"&gt;0")</f>
        <v>0</v>
      </c>
      <c r="P27">
        <f>COUNTIFS(燃料油价格1!$B:$B,燃料油月均!$A27,燃料油价格1!$C:$C,燃料油月均!$B27,燃料油价格1!F:F,"&gt;0")</f>
        <v>17</v>
      </c>
      <c r="Q27">
        <f>COUNTIFS(燃料油价格1!$B:$B,燃料油月均!$A27,燃料油价格1!$C:$C,燃料油月均!$B27,燃料油价格1!G:G,"&gt;0")</f>
        <v>17</v>
      </c>
      <c r="R27">
        <f>COUNTIFS(燃料油价格1!$B:$B,燃料油月均!$A27,燃料油价格1!$C:$C,燃料油月均!$B27,燃料油价格1!H:H,"&gt;0")</f>
        <v>16</v>
      </c>
      <c r="S27">
        <f>COUNTIFS(燃料油价格1!$B:$B,燃料油月均!$A27,燃料油价格1!$C:$C,燃料油月均!$B27,燃料油价格1!I:I,"&gt;0")</f>
        <v>0</v>
      </c>
      <c r="T27">
        <f>COUNTIFS(燃料油价格1!$B:$B,燃料油月均!$A27,燃料油价格1!$C:$C,燃料油月均!$B27,燃料油价格1!J:J,"&gt;0")</f>
        <v>17</v>
      </c>
      <c r="U27">
        <f>COUNTIFS(燃料油价格1!$B:$B,燃料油月均!$A27,燃料油价格1!$C:$C,燃料油月均!$B27,燃料油价格1!K:K,"&gt;0")</f>
        <v>13</v>
      </c>
      <c r="V27">
        <f>COUNTIFS(燃料油价格1!$B:$B,燃料油月均!$A27,燃料油价格1!$C:$C,燃料油月均!$B27,燃料油价格1!L:L,"&gt;0")</f>
        <v>20</v>
      </c>
      <c r="W27">
        <f>COUNTIFS(燃料油价格1!$B:$B,燃料油月均!$A27,燃料油价格1!$C:$C,燃料油月均!$B27,燃料油价格1!M:M,"&gt;0")</f>
        <v>17</v>
      </c>
      <c r="X27">
        <f>COUNTIFS(燃料油价格1!$B:$B,燃料油月均!$A27,燃料油价格1!$C:$C,燃料油月均!$B27,燃料油价格1!N:N,"&gt;0")</f>
        <v>18</v>
      </c>
      <c r="Y27">
        <f>COUNTIFS(燃料油价格1!$B:$B,燃料油月均!$A27,燃料油价格1!$C:$C,燃料油月均!$B27,燃料油价格1!O:O,"&gt;0")</f>
        <v>0</v>
      </c>
      <c r="Z27">
        <f>COUNTIFS(燃料油价格1!$B:$B,燃料油月均!$A27,燃料油价格1!$C:$C,燃料油月均!$B27,燃料油价格1!P:P,"&gt;0")</f>
        <v>19</v>
      </c>
      <c r="AA27" s="7">
        <f t="shared" si="0"/>
        <v>0</v>
      </c>
      <c r="AB27" s="7">
        <f t="shared" si="1"/>
        <v>3500</v>
      </c>
      <c r="AC27" s="7">
        <f t="shared" si="2"/>
        <v>3635.294117647059</v>
      </c>
      <c r="AD27" s="7">
        <f t="shared" si="3"/>
        <v>3600</v>
      </c>
      <c r="AE27" s="7">
        <f t="shared" si="4"/>
        <v>0</v>
      </c>
      <c r="AF27" s="7">
        <f t="shared" si="5"/>
        <v>3744.705882352941</v>
      </c>
      <c r="AG27" s="7">
        <f t="shared" si="6"/>
        <v>3600</v>
      </c>
      <c r="AH27" s="7">
        <f t="shared" si="7"/>
        <v>3330</v>
      </c>
      <c r="AI27" s="7">
        <f t="shared" si="8"/>
        <v>3697.0588235294117</v>
      </c>
      <c r="AJ27" s="7">
        <f t="shared" si="9"/>
        <v>3366.6666666666665</v>
      </c>
      <c r="AK27" s="7">
        <f t="shared" si="10"/>
        <v>0</v>
      </c>
      <c r="AL27" s="7">
        <f t="shared" si="11"/>
        <v>3418.4210526315787</v>
      </c>
      <c r="AM27" s="7">
        <f t="shared" si="12"/>
        <v>3543.5718380919625</v>
      </c>
    </row>
    <row r="28" spans="1:39">
      <c r="A28">
        <v>2020</v>
      </c>
      <c r="B28">
        <v>5</v>
      </c>
      <c r="C28">
        <f>SUMIFS(燃料油价格1!E:E,燃料油价格1!$B:$B,燃料油月均!$A28,燃料油价格1!$C:$C,燃料油月均!$B28)</f>
        <v>0</v>
      </c>
      <c r="D28">
        <f>SUMIFS(燃料油价格1!F:F,燃料油价格1!$B:$B,燃料油月均!$A28,燃料油价格1!$C:$C,燃料油月均!$B28)</f>
        <v>45700</v>
      </c>
      <c r="E28">
        <f>SUMIFS(燃料油价格1!G:G,燃料油价格1!$B:$B,燃料油月均!$A28,燃料油价格1!$C:$C,燃料油月均!$B28)</f>
        <v>46550</v>
      </c>
      <c r="F28">
        <f>SUMIFS(燃料油价格1!H:H,燃料油价格1!$B:$B,燃料油月均!$A28,燃料油价格1!$C:$C,燃料油月均!$B28)</f>
        <v>47400</v>
      </c>
      <c r="G28">
        <f>SUMIFS(燃料油价格1!I:I,燃料油价格1!$B:$B,燃料油月均!$A28,燃料油价格1!$C:$C,燃料油月均!$B28)</f>
        <v>0</v>
      </c>
      <c r="H28">
        <f>SUMIFS(燃料油价格1!J:J,燃料油价格1!$B:$B,燃料油月均!$A28,燃料油价格1!$C:$C,燃料油月均!$B28)</f>
        <v>68340</v>
      </c>
      <c r="I28">
        <f>SUMIFS(燃料油价格1!K:K,燃料油价格1!$B:$B,燃料油月均!$A28,燃料油价格1!$C:$C,燃料油月均!$B28)</f>
        <v>61200</v>
      </c>
      <c r="J28">
        <f>SUMIFS(燃料油价格1!L:L,燃料油价格1!$B:$B,燃料油月均!$A28,燃料油价格1!$C:$C,燃料油月均!$B28)</f>
        <v>54400</v>
      </c>
      <c r="K28">
        <f>SUMIFS(燃料油价格1!M:M,燃料油价格1!$B:$B,燃料油月均!$A28,燃料油价格1!$C:$C,燃料油月均!$B28)</f>
        <v>47350</v>
      </c>
      <c r="L28">
        <f>SUMIFS(燃料油价格1!N:N,燃料油价格1!$B:$B,燃料油月均!$A28,燃料油价格1!$C:$C,燃料油月均!$B28)</f>
        <v>61800</v>
      </c>
      <c r="M28">
        <f>SUMIFS(燃料油价格1!O:O,燃料油价格1!$B:$B,燃料油月均!$A28,燃料油价格1!$C:$C,燃料油月均!$B28)</f>
        <v>0</v>
      </c>
      <c r="N28">
        <f>SUMIFS(燃料油价格1!P:P,燃料油价格1!$B:$B,燃料油月均!$A28,燃料油价格1!$C:$C,燃料油月均!$B28)</f>
        <v>59500</v>
      </c>
      <c r="O28">
        <f>COUNTIFS(燃料油价格1!$B:$B,燃料油月均!$A28,燃料油价格1!$C:$C,燃料油月均!$B28,燃料油价格1!E:E,"&gt;0")</f>
        <v>0</v>
      </c>
      <c r="P28">
        <f>COUNTIFS(燃料油价格1!$B:$B,燃料油月均!$A28,燃料油价格1!$C:$C,燃料油月均!$B28,燃料油价格1!F:F,"&gt;0")</f>
        <v>13</v>
      </c>
      <c r="Q28">
        <f>COUNTIFS(燃料油价格1!$B:$B,燃料油月均!$A28,燃料油价格1!$C:$C,燃料油月均!$B28,燃料油价格1!G:G,"&gt;0")</f>
        <v>13</v>
      </c>
      <c r="R28">
        <f>COUNTIFS(燃料油价格1!$B:$B,燃料油月均!$A28,燃料油价格1!$C:$C,燃料油月均!$B28,燃料油价格1!H:H,"&gt;0")</f>
        <v>13</v>
      </c>
      <c r="S28">
        <f>COUNTIFS(燃料油价格1!$B:$B,燃料油月均!$A28,燃料油价格1!$C:$C,燃料油月均!$B28,燃料油价格1!I:I,"&gt;0")</f>
        <v>0</v>
      </c>
      <c r="T28">
        <f>COUNTIFS(燃料油价格1!$B:$B,燃料油月均!$A28,燃料油价格1!$C:$C,燃料油月均!$B28,燃料油价格1!J:J,"&gt;0")</f>
        <v>18</v>
      </c>
      <c r="U28">
        <f>COUNTIFS(燃料油价格1!$B:$B,燃料油月均!$A28,燃料油价格1!$C:$C,燃料油月均!$B28,燃料油价格1!K:K,"&gt;0")</f>
        <v>17</v>
      </c>
      <c r="V28">
        <f>COUNTIFS(燃料油价格1!$B:$B,燃料油月均!$A28,燃料油价格1!$C:$C,燃料油月均!$B28,燃料油价格1!L:L,"&gt;0")</f>
        <v>16</v>
      </c>
      <c r="W28">
        <f>COUNTIFS(燃料油价格1!$B:$B,燃料油月均!$A28,燃料油价格1!$C:$C,燃料油月均!$B28,燃料油价格1!M:M,"&gt;0")</f>
        <v>13</v>
      </c>
      <c r="X28">
        <f>COUNTIFS(燃料油价格1!$B:$B,燃料油月均!$A28,燃料油价格1!$C:$C,燃料油月均!$B28,燃料油价格1!N:N,"&gt;0")</f>
        <v>18</v>
      </c>
      <c r="Y28">
        <f>COUNTIFS(燃料油价格1!$B:$B,燃料油月均!$A28,燃料油价格1!$C:$C,燃料油月均!$B28,燃料油价格1!O:O,"&gt;0")</f>
        <v>0</v>
      </c>
      <c r="Z28">
        <f>COUNTIFS(燃料油价格1!$B:$B,燃料油月均!$A28,燃料油价格1!$C:$C,燃料油月均!$B28,燃料油价格1!P:P,"&gt;0")</f>
        <v>17</v>
      </c>
      <c r="AA28" s="7">
        <f t="shared" si="0"/>
        <v>0</v>
      </c>
      <c r="AB28" s="7">
        <f t="shared" si="1"/>
        <v>3515.3846153846152</v>
      </c>
      <c r="AC28" s="7">
        <f t="shared" si="2"/>
        <v>3580.7692307692309</v>
      </c>
      <c r="AD28" s="7">
        <f t="shared" si="3"/>
        <v>3646.1538461538462</v>
      </c>
      <c r="AE28" s="7">
        <f t="shared" si="4"/>
        <v>0</v>
      </c>
      <c r="AF28" s="7">
        <f t="shared" si="5"/>
        <v>3796.6666666666665</v>
      </c>
      <c r="AG28" s="7">
        <f t="shared" si="6"/>
        <v>3600</v>
      </c>
      <c r="AH28" s="7">
        <f t="shared" si="7"/>
        <v>3400</v>
      </c>
      <c r="AI28" s="7">
        <f t="shared" si="8"/>
        <v>3642.3076923076924</v>
      </c>
      <c r="AJ28" s="7">
        <f t="shared" si="9"/>
        <v>3433.3333333333335</v>
      </c>
      <c r="AK28" s="7">
        <f t="shared" si="10"/>
        <v>0</v>
      </c>
      <c r="AL28" s="7">
        <f t="shared" si="11"/>
        <v>3500</v>
      </c>
      <c r="AM28" s="7">
        <f t="shared" si="12"/>
        <v>3568.2905982905982</v>
      </c>
    </row>
    <row r="29" spans="1:39">
      <c r="A29">
        <v>2020</v>
      </c>
      <c r="B29">
        <v>6</v>
      </c>
      <c r="C29">
        <f>SUMIFS(燃料油价格1!E:E,燃料油价格1!$B:$B,燃料油月均!$A29,燃料油价格1!$C:$C,燃料油月均!$B29)</f>
        <v>0</v>
      </c>
      <c r="D29">
        <f>SUMIFS(燃料油价格1!F:F,燃料油价格1!$B:$B,燃料油月均!$A29,燃料油价格1!$C:$C,燃料油月均!$B29)</f>
        <v>43800</v>
      </c>
      <c r="E29">
        <f>SUMIFS(燃料油价格1!G:G,燃料油价格1!$B:$B,燃料油月均!$A29,燃料油价格1!$C:$C,燃料油月均!$B29)</f>
        <v>44150</v>
      </c>
      <c r="F29">
        <f>SUMIFS(燃料油价格1!H:H,燃料油价格1!$B:$B,燃料油月均!$A29,燃料油价格1!$C:$C,燃料油月均!$B29)</f>
        <v>36800</v>
      </c>
      <c r="G29">
        <f>SUMIFS(燃料油价格1!I:I,燃料油价格1!$B:$B,燃料油月均!$A29,燃料油价格1!$C:$C,燃料油月均!$B29)</f>
        <v>0</v>
      </c>
      <c r="H29">
        <f>SUMIFS(燃料油价格1!J:J,燃料油价格1!$B:$B,燃料油月均!$A29,燃料油价格1!$C:$C,燃料油月均!$B29)</f>
        <v>52920</v>
      </c>
      <c r="I29">
        <f>SUMIFS(燃料油价格1!K:K,燃料油价格1!$B:$B,燃料油月均!$A29,燃料油价格1!$C:$C,燃料油月均!$B29)</f>
        <v>54000</v>
      </c>
      <c r="J29">
        <f>SUMIFS(燃料油价格1!L:L,燃料油价格1!$B:$B,燃料油月均!$A29,燃料油价格1!$C:$C,燃料油月均!$B29)</f>
        <v>32100</v>
      </c>
      <c r="K29">
        <f>SUMIFS(燃料油价格1!M:M,燃料油价格1!$B:$B,燃料油月均!$A29,燃料油价格1!$C:$C,燃料油月均!$B29)</f>
        <v>56850</v>
      </c>
      <c r="L29">
        <f>SUMIFS(燃料油价格1!N:N,燃料油价格1!$B:$B,燃料油月均!$A29,燃料油价格1!$C:$C,燃料油月均!$B29)</f>
        <v>49850</v>
      </c>
      <c r="M29">
        <f>SUMIFS(燃料油价格1!O:O,燃料油价格1!$B:$B,燃料油月均!$A29,燃料油价格1!$C:$C,燃料油月均!$B29)</f>
        <v>0</v>
      </c>
      <c r="N29">
        <f>SUMIFS(燃料油价格1!P:P,燃料油价格1!$B:$B,燃料油月均!$A29,燃料油价格1!$C:$C,燃料油月均!$B29)</f>
        <v>50800</v>
      </c>
      <c r="O29">
        <f>COUNTIFS(燃料油价格1!$B:$B,燃料油月均!$A29,燃料油价格1!$C:$C,燃料油月均!$B29,燃料油价格1!E:E,"&gt;0")</f>
        <v>0</v>
      </c>
      <c r="P29">
        <f>COUNTIFS(燃料油价格1!$B:$B,燃料油月均!$A29,燃料油价格1!$C:$C,燃料油月均!$B29,燃料油价格1!F:F,"&gt;0")</f>
        <v>12</v>
      </c>
      <c r="Q29">
        <f>COUNTIFS(燃料油价格1!$B:$B,燃料油月均!$A29,燃料油价格1!$C:$C,燃料油月均!$B29,燃料油价格1!G:G,"&gt;0")</f>
        <v>12</v>
      </c>
      <c r="R29">
        <f>COUNTIFS(燃料油价格1!$B:$B,燃料油月均!$A29,燃料油价格1!$C:$C,燃料油月均!$B29,燃料油价格1!H:H,"&gt;0")</f>
        <v>10</v>
      </c>
      <c r="S29">
        <f>COUNTIFS(燃料油价格1!$B:$B,燃料油月均!$A29,燃料油价格1!$C:$C,燃料油月均!$B29,燃料油价格1!I:I,"&gt;0")</f>
        <v>0</v>
      </c>
      <c r="T29">
        <f>COUNTIFS(燃料油价格1!$B:$B,燃料油月均!$A29,燃料油价格1!$C:$C,燃料油月均!$B29,燃料油价格1!J:J,"&gt;0")</f>
        <v>14</v>
      </c>
      <c r="U29">
        <f>COUNTIFS(燃料油价格1!$B:$B,燃料油月均!$A29,燃料油价格1!$C:$C,燃料油月均!$B29,燃料油价格1!K:K,"&gt;0")</f>
        <v>15</v>
      </c>
      <c r="V29">
        <f>COUNTIFS(燃料油价格1!$B:$B,燃料油月均!$A29,燃料油价格1!$C:$C,燃料油月均!$B29,燃料油价格1!L:L,"&gt;0")</f>
        <v>9</v>
      </c>
      <c r="W29">
        <f>COUNTIFS(燃料油价格1!$B:$B,燃料油月均!$A29,燃料油价格1!$C:$C,燃料油月均!$B29,燃料油价格1!M:M,"&gt;0")</f>
        <v>15</v>
      </c>
      <c r="X29">
        <f>COUNTIFS(燃料油价格1!$B:$B,燃料油月均!$A29,燃料油价格1!$C:$C,燃料油月均!$B29,燃料油价格1!N:N,"&gt;0")</f>
        <v>14</v>
      </c>
      <c r="Y29">
        <f>COUNTIFS(燃料油价格1!$B:$B,燃料油月均!$A29,燃料油价格1!$C:$C,燃料油月均!$B29,燃料油价格1!O:O,"&gt;0")</f>
        <v>0</v>
      </c>
      <c r="Z29">
        <f>COUNTIFS(燃料油价格1!$B:$B,燃料油月均!$A29,燃料油价格1!$C:$C,燃料油月均!$B29,燃料油价格1!P:P,"&gt;0")</f>
        <v>14</v>
      </c>
      <c r="AA29" s="7">
        <f t="shared" si="0"/>
        <v>0</v>
      </c>
      <c r="AB29" s="7">
        <f t="shared" si="1"/>
        <v>3650</v>
      </c>
      <c r="AC29" s="7">
        <f t="shared" si="2"/>
        <v>3679.1666666666665</v>
      </c>
      <c r="AD29" s="7">
        <f t="shared" si="3"/>
        <v>3680</v>
      </c>
      <c r="AE29" s="7">
        <f t="shared" si="4"/>
        <v>0</v>
      </c>
      <c r="AF29" s="7">
        <f t="shared" si="5"/>
        <v>3780</v>
      </c>
      <c r="AG29" s="7">
        <f t="shared" si="6"/>
        <v>3600</v>
      </c>
      <c r="AH29" s="7">
        <f t="shared" si="7"/>
        <v>3566.6666666666665</v>
      </c>
      <c r="AI29" s="7">
        <f t="shared" si="8"/>
        <v>3790</v>
      </c>
      <c r="AJ29" s="7">
        <f t="shared" si="9"/>
        <v>3560.7142857142858</v>
      </c>
      <c r="AK29" s="7">
        <f t="shared" si="10"/>
        <v>0</v>
      </c>
      <c r="AL29" s="7">
        <f t="shared" si="11"/>
        <v>3628.5714285714284</v>
      </c>
      <c r="AM29" s="7">
        <f t="shared" si="12"/>
        <v>3659.4576719576717</v>
      </c>
    </row>
    <row r="30" spans="1:39">
      <c r="A30">
        <v>2020</v>
      </c>
      <c r="B30">
        <v>7</v>
      </c>
      <c r="C30">
        <f>SUMIFS(燃料油价格1!E:E,燃料油价格1!$B:$B,燃料油月均!$A30,燃料油价格1!$C:$C,燃料油月均!$B30)</f>
        <v>0</v>
      </c>
      <c r="D30">
        <f>SUMIFS(燃料油价格1!F:F,燃料油价格1!$B:$B,燃料油月均!$A30,燃料油价格1!$C:$C,燃料油月均!$B30)</f>
        <v>59200</v>
      </c>
      <c r="E30">
        <f>SUMIFS(燃料油价格1!G:G,燃料油价格1!$B:$B,燃料油月均!$A30,燃料油价格1!$C:$C,燃料油月均!$B30)</f>
        <v>65100</v>
      </c>
      <c r="F30">
        <f>SUMIFS(燃料油价格1!H:H,燃料油价格1!$B:$B,燃料油月均!$A30,燃料油价格1!$C:$C,燃料油月均!$B30)</f>
        <v>0</v>
      </c>
      <c r="G30">
        <f>SUMIFS(燃料油价格1!I:I,燃料油价格1!$B:$B,燃料油月均!$A30,燃料油价格1!$C:$C,燃料油月均!$B30)</f>
        <v>0</v>
      </c>
      <c r="H30">
        <f>SUMIFS(燃料油价格1!J:J,燃料油价格1!$B:$B,燃料油月均!$A30,燃料油价格1!$C:$C,燃料油月均!$B30)</f>
        <v>64260</v>
      </c>
      <c r="I30">
        <f>SUMIFS(燃料油价格1!K:K,燃料油价格1!$B:$B,燃料油月均!$A30,燃料油价格1!$C:$C,燃料油月均!$B30)</f>
        <v>50400</v>
      </c>
      <c r="J30">
        <f>SUMIFS(燃料油价格1!L:L,燃料油价格1!$B:$B,燃料油月均!$A30,燃料油价格1!$C:$C,燃料油月均!$B30)</f>
        <v>62900</v>
      </c>
      <c r="K30">
        <f>SUMIFS(燃料油价格1!M:M,燃料油价格1!$B:$B,燃料油月均!$A30,燃料油价格1!$C:$C,燃料油月均!$B30)</f>
        <v>64650</v>
      </c>
      <c r="L30">
        <f>SUMIFS(燃料油价格1!N:N,燃料油价格1!$B:$B,燃料油月均!$A30,燃料油价格1!$C:$C,燃料油月均!$B30)</f>
        <v>62050</v>
      </c>
      <c r="M30">
        <f>SUMIFS(燃料油价格1!O:O,燃料油价格1!$B:$B,燃料油月均!$A30,燃料油价格1!$C:$C,燃料油月均!$B30)</f>
        <v>0</v>
      </c>
      <c r="N30">
        <f>SUMIFS(燃料油价格1!P:P,燃料油价格1!$B:$B,燃料油月均!$A30,燃料油价格1!$C:$C,燃料油月均!$B30)</f>
        <v>62900</v>
      </c>
      <c r="O30">
        <f>COUNTIFS(燃料油价格1!$B:$B,燃料油月均!$A30,燃料油价格1!$C:$C,燃料油月均!$B30,燃料油价格1!E:E,"&gt;0")</f>
        <v>0</v>
      </c>
      <c r="P30">
        <f>COUNTIFS(燃料油价格1!$B:$B,燃料油月均!$A30,燃料油价格1!$C:$C,燃料油月均!$B30,燃料油价格1!F:F,"&gt;0")</f>
        <v>16</v>
      </c>
      <c r="Q30">
        <f>COUNTIFS(燃料油价格1!$B:$B,燃料油月均!$A30,燃料油价格1!$C:$C,燃料油月均!$B30,燃料油价格1!G:G,"&gt;0")</f>
        <v>17</v>
      </c>
      <c r="R30">
        <f>COUNTIFS(燃料油价格1!$B:$B,燃料油月均!$A30,燃料油价格1!$C:$C,燃料油月均!$B30,燃料油价格1!H:H,"&gt;0")</f>
        <v>0</v>
      </c>
      <c r="S30">
        <f>COUNTIFS(燃料油价格1!$B:$B,燃料油月均!$A30,燃料油价格1!$C:$C,燃料油月均!$B30,燃料油价格1!I:I,"&gt;0")</f>
        <v>0</v>
      </c>
      <c r="T30">
        <f>COUNTIFS(燃料油价格1!$B:$B,燃料油月均!$A30,燃料油价格1!$C:$C,燃料油月均!$B30,燃料油价格1!J:J,"&gt;0")</f>
        <v>17</v>
      </c>
      <c r="U30">
        <f>COUNTIFS(燃料油价格1!$B:$B,燃料油月均!$A30,燃料油价格1!$C:$C,燃料油月均!$B30,燃料油价格1!K:K,"&gt;0")</f>
        <v>14</v>
      </c>
      <c r="V30">
        <f>COUNTIFS(燃料油价格1!$B:$B,燃料油月均!$A30,燃料油价格1!$C:$C,燃料油月均!$B30,燃料油价格1!L:L,"&gt;0")</f>
        <v>17</v>
      </c>
      <c r="W30">
        <f>COUNTIFS(燃料油价格1!$B:$B,燃料油月均!$A30,燃料油价格1!$C:$C,燃料油月均!$B30,燃料油价格1!M:M,"&gt;0")</f>
        <v>17</v>
      </c>
      <c r="X30">
        <f>COUNTIFS(燃料油价格1!$B:$B,燃料油月均!$A30,燃料油价格1!$C:$C,燃料油月均!$B30,燃料油价格1!N:N,"&gt;0")</f>
        <v>17</v>
      </c>
      <c r="Y30">
        <f>COUNTIFS(燃料油价格1!$B:$B,燃料油月均!$A30,燃料油价格1!$C:$C,燃料油月均!$B30,燃料油价格1!O:O,"&gt;0")</f>
        <v>0</v>
      </c>
      <c r="Z30">
        <f>COUNTIFS(燃料油价格1!$B:$B,燃料油月均!$A30,燃料油价格1!$C:$C,燃料油月均!$B30,燃料油价格1!P:P,"&gt;0")</f>
        <v>17</v>
      </c>
      <c r="AA30" s="7">
        <f t="shared" si="0"/>
        <v>0</v>
      </c>
      <c r="AB30" s="7">
        <f t="shared" si="1"/>
        <v>3700</v>
      </c>
      <c r="AC30" s="7">
        <f t="shared" si="2"/>
        <v>3829.4117647058824</v>
      </c>
      <c r="AD30" s="7">
        <f t="shared" si="3"/>
        <v>0</v>
      </c>
      <c r="AE30" s="7">
        <f t="shared" si="4"/>
        <v>0</v>
      </c>
      <c r="AF30" s="7">
        <f t="shared" si="5"/>
        <v>3780</v>
      </c>
      <c r="AG30" s="7">
        <f t="shared" si="6"/>
        <v>3600</v>
      </c>
      <c r="AH30" s="7">
        <f t="shared" si="7"/>
        <v>3700</v>
      </c>
      <c r="AI30" s="7">
        <f t="shared" si="8"/>
        <v>3802.9411764705883</v>
      </c>
      <c r="AJ30" s="7">
        <f t="shared" si="9"/>
        <v>3650</v>
      </c>
      <c r="AK30" s="7">
        <f t="shared" si="10"/>
        <v>0</v>
      </c>
      <c r="AL30" s="7">
        <f t="shared" si="11"/>
        <v>3700</v>
      </c>
      <c r="AM30" s="7">
        <f t="shared" si="12"/>
        <v>3720.2941176470586</v>
      </c>
    </row>
    <row r="31" spans="1:39">
      <c r="A31">
        <v>2020</v>
      </c>
      <c r="B31">
        <v>8</v>
      </c>
      <c r="C31">
        <f>SUMIFS(燃料油价格1!E:E,燃料油价格1!$B:$B,燃料油月均!$A31,燃料油价格1!$C:$C,燃料油月均!$B31)</f>
        <v>0</v>
      </c>
      <c r="D31">
        <f>SUMIFS(燃料油价格1!F:F,燃料油价格1!$B:$B,燃料油月均!$A31,燃料油价格1!$C:$C,燃料油月均!$B31)</f>
        <v>69250</v>
      </c>
      <c r="E31">
        <f>SUMIFS(燃料油价格1!G:G,燃料油价格1!$B:$B,燃料油月均!$A31,燃料油价格1!$C:$C,燃料油月均!$B31)</f>
        <v>70550</v>
      </c>
      <c r="F31">
        <f>SUMIFS(燃料油价格1!H:H,燃料油价格1!$B:$B,燃料油月均!$A31,燃料油价格1!$C:$C,燃料油月均!$B31)</f>
        <v>0</v>
      </c>
      <c r="G31">
        <f>SUMIFS(燃料油价格1!I:I,燃料油价格1!$B:$B,燃料油月均!$A31,燃料油价格1!$C:$C,燃料油月均!$B31)</f>
        <v>0</v>
      </c>
      <c r="H31">
        <f>SUMIFS(燃料油价格1!J:J,燃料油价格1!$B:$B,燃料油月均!$A31,燃料油价格1!$C:$C,燃料油月均!$B31)</f>
        <v>18900</v>
      </c>
      <c r="I31">
        <f>SUMIFS(燃料油价格1!K:K,燃料油价格1!$B:$B,燃料油月均!$A31,燃料油价格1!$C:$C,燃料油月均!$B31)</f>
        <v>68400</v>
      </c>
      <c r="J31">
        <f>SUMIFS(燃料油价格1!L:L,燃料油价格1!$B:$B,燃料油月均!$A31,燃料油价格1!$C:$C,燃料油月均!$B31)</f>
        <v>3700</v>
      </c>
      <c r="K31">
        <f>SUMIFS(燃料油价格1!M:M,燃料油价格1!$B:$B,燃料油月均!$A31,燃料油价格1!$C:$C,燃料油月均!$B31)</f>
        <v>71300</v>
      </c>
      <c r="L31">
        <f>SUMIFS(燃料油价格1!N:N,燃料油价格1!$B:$B,燃料油月均!$A31,燃料油价格1!$C:$C,燃料油月均!$B31)</f>
        <v>3650</v>
      </c>
      <c r="M31">
        <f>SUMIFS(燃料油价格1!O:O,燃料油价格1!$B:$B,燃料油月均!$A31,燃料油价格1!$C:$C,燃料油月均!$B31)</f>
        <v>0</v>
      </c>
      <c r="N31">
        <f>SUMIFS(燃料油价格1!P:P,燃料油价格1!$B:$B,燃料油月均!$A31,燃料油价格1!$C:$C,燃料油月均!$B31)</f>
        <v>3700</v>
      </c>
      <c r="O31">
        <f>COUNTIFS(燃料油价格1!$B:$B,燃料油月均!$A31,燃料油价格1!$C:$C,燃料油月均!$B31,燃料油价格1!E:E,"&gt;0")</f>
        <v>0</v>
      </c>
      <c r="P31">
        <f>COUNTIFS(燃料油价格1!$B:$B,燃料油月均!$A31,燃料油价格1!$C:$C,燃料油月均!$B31,燃料油价格1!F:F,"&gt;0")</f>
        <v>19</v>
      </c>
      <c r="Q31">
        <f>COUNTIFS(燃料油价格1!$B:$B,燃料油月均!$A31,燃料油价格1!$C:$C,燃料油月均!$B31,燃料油价格1!G:G,"&gt;0")</f>
        <v>19</v>
      </c>
      <c r="R31">
        <f>COUNTIFS(燃料油价格1!$B:$B,燃料油月均!$A31,燃料油价格1!$C:$C,燃料油月均!$B31,燃料油价格1!H:H,"&gt;0")</f>
        <v>0</v>
      </c>
      <c r="S31">
        <f>COUNTIFS(燃料油价格1!$B:$B,燃料油月均!$A31,燃料油价格1!$C:$C,燃料油月均!$B31,燃料油价格1!I:I,"&gt;0")</f>
        <v>0</v>
      </c>
      <c r="T31">
        <f>COUNTIFS(燃料油价格1!$B:$B,燃料油月均!$A31,燃料油价格1!$C:$C,燃料油月均!$B31,燃料油价格1!J:J,"&gt;0")</f>
        <v>5</v>
      </c>
      <c r="U31">
        <f>COUNTIFS(燃料油价格1!$B:$B,燃料油月均!$A31,燃料油价格1!$C:$C,燃料油月均!$B31,燃料油价格1!K:K,"&gt;0")</f>
        <v>19</v>
      </c>
      <c r="V31">
        <f>COUNTIFS(燃料油价格1!$B:$B,燃料油月均!$A31,燃料油价格1!$C:$C,燃料油月均!$B31,燃料油价格1!L:L,"&gt;0")</f>
        <v>1</v>
      </c>
      <c r="W31">
        <f>COUNTIFS(燃料油价格1!$B:$B,燃料油月均!$A31,燃料油价格1!$C:$C,燃料油月均!$B31,燃料油价格1!M:M,"&gt;0")</f>
        <v>19</v>
      </c>
      <c r="X31">
        <f>COUNTIFS(燃料油价格1!$B:$B,燃料油月均!$A31,燃料油价格1!$C:$C,燃料油月均!$B31,燃料油价格1!N:N,"&gt;0")</f>
        <v>1</v>
      </c>
      <c r="Y31">
        <f>COUNTIFS(燃料油价格1!$B:$B,燃料油月均!$A31,燃料油价格1!$C:$C,燃料油月均!$B31,燃料油价格1!O:O,"&gt;0")</f>
        <v>0</v>
      </c>
      <c r="Z31">
        <f>COUNTIFS(燃料油价格1!$B:$B,燃料油月均!$A31,燃料油价格1!$C:$C,燃料油月均!$B31,燃料油价格1!P:P,"&gt;0")</f>
        <v>1</v>
      </c>
      <c r="AA31" s="7">
        <f t="shared" si="0"/>
        <v>0</v>
      </c>
      <c r="AB31" s="7">
        <f t="shared" si="1"/>
        <v>3644.7368421052633</v>
      </c>
      <c r="AC31" s="7">
        <f t="shared" si="2"/>
        <v>3713.1578947368421</v>
      </c>
      <c r="AD31" s="7">
        <f t="shared" si="3"/>
        <v>0</v>
      </c>
      <c r="AE31" s="7">
        <f t="shared" si="4"/>
        <v>0</v>
      </c>
      <c r="AF31" s="7">
        <f t="shared" si="5"/>
        <v>3780</v>
      </c>
      <c r="AG31" s="7">
        <f t="shared" si="6"/>
        <v>3600</v>
      </c>
      <c r="AH31" s="7">
        <f t="shared" si="7"/>
        <v>3700</v>
      </c>
      <c r="AI31" s="7">
        <f t="shared" si="8"/>
        <v>3752.6315789473683</v>
      </c>
      <c r="AJ31" s="7">
        <f t="shared" si="9"/>
        <v>3650</v>
      </c>
      <c r="AK31" s="7">
        <f t="shared" si="10"/>
        <v>0</v>
      </c>
      <c r="AL31" s="7">
        <f t="shared" si="11"/>
        <v>3700</v>
      </c>
      <c r="AM31" s="7">
        <f t="shared" si="12"/>
        <v>3692.5657894736842</v>
      </c>
    </row>
    <row r="32" spans="1:39">
      <c r="A32">
        <v>2020</v>
      </c>
      <c r="B32">
        <v>9</v>
      </c>
      <c r="C32">
        <f>SUMIFS(燃料油价格1!E:E,燃料油价格1!$B:$B,燃料油月均!$A32,燃料油价格1!$C:$C,燃料油月均!$B32)</f>
        <v>0</v>
      </c>
      <c r="D32">
        <f>SUMIFS(燃料油价格1!F:F,燃料油价格1!$B:$B,燃料油月均!$A32,燃料油价格1!$C:$C,燃料油月均!$B32)</f>
        <v>68400</v>
      </c>
      <c r="E32">
        <f>SUMIFS(燃料油价格1!G:G,燃料油价格1!$B:$B,燃料油月均!$A32,燃料油价格1!$C:$C,燃料油月均!$B32)</f>
        <v>76200</v>
      </c>
      <c r="F32">
        <f>SUMIFS(燃料油价格1!H:H,燃料油价格1!$B:$B,燃料油月均!$A32,燃料油价格1!$C:$C,燃料油月均!$B32)</f>
        <v>0</v>
      </c>
      <c r="G32">
        <f>SUMIFS(燃料油价格1!I:I,燃料油价格1!$B:$B,燃料油月均!$A32,燃料油价格1!$C:$C,燃料油月均!$B32)</f>
        <v>0</v>
      </c>
      <c r="H32">
        <f>SUMIFS(燃料油价格1!J:J,燃料油价格1!$B:$B,燃料油月均!$A32,燃料油价格1!$C:$C,燃料油月均!$B32)</f>
        <v>0</v>
      </c>
      <c r="I32">
        <f>SUMIFS(燃料油价格1!K:K,燃料油价格1!$B:$B,燃料油月均!$A32,燃料油价格1!$C:$C,燃料油月均!$B32)</f>
        <v>75600</v>
      </c>
      <c r="J32">
        <f>SUMIFS(燃料油价格1!L:L,燃料油价格1!$B:$B,燃料油月均!$A32,燃料油价格1!$C:$C,燃料油月均!$B32)</f>
        <v>0</v>
      </c>
      <c r="K32">
        <f>SUMIFS(燃料油价格1!M:M,燃料油价格1!$B:$B,燃料油月均!$A32,燃料油价格1!$C:$C,燃料油月均!$B32)</f>
        <v>78750</v>
      </c>
      <c r="L32">
        <f>SUMIFS(燃料油价格1!N:N,燃料油价格1!$B:$B,燃料油月均!$A32,燃料油价格1!$C:$C,燃料油月均!$B32)</f>
        <v>0</v>
      </c>
      <c r="M32">
        <f>SUMIFS(燃料油价格1!O:O,燃料油价格1!$B:$B,燃料油月均!$A32,燃料油价格1!$C:$C,燃料油月均!$B32)</f>
        <v>0</v>
      </c>
      <c r="N32">
        <f>SUMIFS(燃料油价格1!P:P,燃料油价格1!$B:$B,燃料油月均!$A32,燃料油价格1!$C:$C,燃料油月均!$B32)</f>
        <v>0</v>
      </c>
      <c r="O32">
        <f>COUNTIFS(燃料油价格1!$B:$B,燃料油月均!$A32,燃料油价格1!$C:$C,燃料油月均!$B32,燃料油价格1!E:E,"&gt;0")</f>
        <v>0</v>
      </c>
      <c r="P32">
        <f>COUNTIFS(燃料油价格1!$B:$B,燃料油月均!$A32,燃料油价格1!$C:$C,燃料油月均!$B32,燃料油价格1!F:F,"&gt;0")</f>
        <v>19</v>
      </c>
      <c r="Q32">
        <f>COUNTIFS(燃料油价格1!$B:$B,燃料油月均!$A32,燃料油价格1!$C:$C,燃料油月均!$B32,燃料油价格1!G:G,"&gt;0")</f>
        <v>21</v>
      </c>
      <c r="R32">
        <f>COUNTIFS(燃料油价格1!$B:$B,燃料油月均!$A32,燃料油价格1!$C:$C,燃料油月均!$B32,燃料油价格1!H:H,"&gt;0")</f>
        <v>0</v>
      </c>
      <c r="S32">
        <f>COUNTIFS(燃料油价格1!$B:$B,燃料油月均!$A32,燃料油价格1!$C:$C,燃料油月均!$B32,燃料油价格1!I:I,"&gt;0")</f>
        <v>0</v>
      </c>
      <c r="T32">
        <f>COUNTIFS(燃料油价格1!$B:$B,燃料油月均!$A32,燃料油价格1!$C:$C,燃料油月均!$B32,燃料油价格1!J:J,"&gt;0")</f>
        <v>0</v>
      </c>
      <c r="U32">
        <f>COUNTIFS(燃料油价格1!$B:$B,燃料油月均!$A32,燃料油价格1!$C:$C,燃料油月均!$B32,燃料油价格1!K:K,"&gt;0")</f>
        <v>21</v>
      </c>
      <c r="V32">
        <f>COUNTIFS(燃料油价格1!$B:$B,燃料油月均!$A32,燃料油价格1!$C:$C,燃料油月均!$B32,燃料油价格1!L:L,"&gt;0")</f>
        <v>0</v>
      </c>
      <c r="W32">
        <f>COUNTIFS(燃料油价格1!$B:$B,燃料油月均!$A32,燃料油价格1!$C:$C,燃料油月均!$B32,燃料油价格1!M:M,"&gt;0")</f>
        <v>21</v>
      </c>
      <c r="X32">
        <f>COUNTIFS(燃料油价格1!$B:$B,燃料油月均!$A32,燃料油价格1!$C:$C,燃料油月均!$B32,燃料油价格1!N:N,"&gt;0")</f>
        <v>0</v>
      </c>
      <c r="Y32">
        <f>COUNTIFS(燃料油价格1!$B:$B,燃料油月均!$A32,燃料油价格1!$C:$C,燃料油月均!$B32,燃料油价格1!O:O,"&gt;0")</f>
        <v>0</v>
      </c>
      <c r="Z32">
        <f>COUNTIFS(燃料油价格1!$B:$B,燃料油月均!$A32,燃料油价格1!$C:$C,燃料油月均!$B32,燃料油价格1!P:P,"&gt;0")</f>
        <v>0</v>
      </c>
      <c r="AA32" s="7">
        <f t="shared" si="0"/>
        <v>0</v>
      </c>
      <c r="AB32" s="7">
        <f t="shared" si="1"/>
        <v>3600</v>
      </c>
      <c r="AC32" s="7">
        <f t="shared" si="2"/>
        <v>3628.5714285714284</v>
      </c>
      <c r="AD32" s="7">
        <f t="shared" si="3"/>
        <v>0</v>
      </c>
      <c r="AE32" s="7">
        <f t="shared" si="4"/>
        <v>0</v>
      </c>
      <c r="AF32" s="7">
        <f t="shared" si="5"/>
        <v>0</v>
      </c>
      <c r="AG32" s="7">
        <f t="shared" si="6"/>
        <v>3600</v>
      </c>
      <c r="AH32" s="7">
        <f t="shared" si="7"/>
        <v>0</v>
      </c>
      <c r="AI32" s="7">
        <f t="shared" si="8"/>
        <v>3750</v>
      </c>
      <c r="AJ32" s="7">
        <f t="shared" si="9"/>
        <v>0</v>
      </c>
      <c r="AK32" s="7">
        <f t="shared" si="10"/>
        <v>0</v>
      </c>
      <c r="AL32" s="7">
        <f t="shared" si="11"/>
        <v>0</v>
      </c>
      <c r="AM32" s="7">
        <f t="shared" si="12"/>
        <v>3644.6428571428569</v>
      </c>
    </row>
    <row r="33" spans="1:39">
      <c r="A33">
        <v>2020</v>
      </c>
      <c r="B33">
        <v>10</v>
      </c>
      <c r="C33">
        <f>SUMIFS(燃料油价格1!E:E,燃料油价格1!$B:$B,燃料油月均!$A33,燃料油价格1!$C:$C,燃料油月均!$B33)</f>
        <v>0</v>
      </c>
      <c r="D33">
        <f>SUMIFS(燃料油价格1!F:F,燃料油价格1!$B:$B,燃料油月均!$A33,燃料油价格1!$C:$C,燃料油月均!$B33)</f>
        <v>0</v>
      </c>
      <c r="E33">
        <f>SUMIFS(燃料油价格1!G:G,燃料油价格1!$B:$B,燃料油月均!$A33,燃料油价格1!$C:$C,燃料油月均!$B33)</f>
        <v>49700</v>
      </c>
      <c r="F33">
        <f>SUMIFS(燃料油价格1!H:H,燃料油价格1!$B:$B,燃料油月均!$A33,燃料油价格1!$C:$C,燃料油月均!$B33)</f>
        <v>0</v>
      </c>
      <c r="G33">
        <f>SUMIFS(燃料油价格1!I:I,燃料油价格1!$B:$B,燃料油月均!$A33,燃料油价格1!$C:$C,燃料油月均!$B33)</f>
        <v>0</v>
      </c>
      <c r="H33">
        <f>SUMIFS(燃料油价格1!J:J,燃料油价格1!$B:$B,燃料油月均!$A33,燃料油价格1!$C:$C,燃料油月均!$B33)</f>
        <v>0</v>
      </c>
      <c r="I33">
        <f>SUMIFS(燃料油价格1!K:K,燃料油价格1!$B:$B,燃料油月均!$A33,燃料油价格1!$C:$C,燃料油月均!$B33)</f>
        <v>50400</v>
      </c>
      <c r="J33">
        <f>SUMIFS(燃料油价格1!L:L,燃料油价格1!$B:$B,燃料油月均!$A33,燃料油价格1!$C:$C,燃料油月均!$B33)</f>
        <v>0</v>
      </c>
      <c r="K33">
        <f>SUMIFS(燃料油价格1!M:M,燃料油价格1!$B:$B,燃料油月均!$A33,燃料油价格1!$C:$C,燃料油月均!$B33)</f>
        <v>50050</v>
      </c>
      <c r="L33">
        <f>SUMIFS(燃料油价格1!N:N,燃料油价格1!$B:$B,燃料油月均!$A33,燃料油价格1!$C:$C,燃料油月均!$B33)</f>
        <v>0</v>
      </c>
      <c r="M33">
        <f>SUMIFS(燃料油价格1!O:O,燃料油价格1!$B:$B,燃料油月均!$A33,燃料油价格1!$C:$C,燃料油月均!$B33)</f>
        <v>0</v>
      </c>
      <c r="N33">
        <f>SUMIFS(燃料油价格1!P:P,燃料油价格1!$B:$B,燃料油月均!$A33,燃料油价格1!$C:$C,燃料油月均!$B33)</f>
        <v>0</v>
      </c>
      <c r="O33">
        <f>COUNTIFS(燃料油价格1!$B:$B,燃料油月均!$A33,燃料油价格1!$C:$C,燃料油月均!$B33,燃料油价格1!E:E,"&gt;0")</f>
        <v>0</v>
      </c>
      <c r="P33">
        <f>COUNTIFS(燃料油价格1!$B:$B,燃料油月均!$A33,燃料油价格1!$C:$C,燃料油月均!$B33,燃料油价格1!F:F,"&gt;0")</f>
        <v>0</v>
      </c>
      <c r="Q33">
        <f>COUNTIFS(燃料油价格1!$B:$B,燃料油月均!$A33,燃料油价格1!$C:$C,燃料油月均!$B33,燃料油价格1!G:G,"&gt;0")</f>
        <v>14</v>
      </c>
      <c r="R33">
        <f>COUNTIFS(燃料油价格1!$B:$B,燃料油月均!$A33,燃料油价格1!$C:$C,燃料油月均!$B33,燃料油价格1!H:H,"&gt;0")</f>
        <v>0</v>
      </c>
      <c r="S33">
        <f>COUNTIFS(燃料油价格1!$B:$B,燃料油月均!$A33,燃料油价格1!$C:$C,燃料油月均!$B33,燃料油价格1!I:I,"&gt;0")</f>
        <v>0</v>
      </c>
      <c r="T33">
        <f>COUNTIFS(燃料油价格1!$B:$B,燃料油月均!$A33,燃料油价格1!$C:$C,燃料油月均!$B33,燃料油价格1!J:J,"&gt;0")</f>
        <v>0</v>
      </c>
      <c r="U33">
        <f>COUNTIFS(燃料油价格1!$B:$B,燃料油月均!$A33,燃料油价格1!$C:$C,燃料油月均!$B33,燃料油价格1!K:K,"&gt;0")</f>
        <v>14</v>
      </c>
      <c r="V33">
        <f>COUNTIFS(燃料油价格1!$B:$B,燃料油月均!$A33,燃料油价格1!$C:$C,燃料油月均!$B33,燃料油价格1!L:L,"&gt;0")</f>
        <v>0</v>
      </c>
      <c r="W33">
        <f>COUNTIFS(燃料油价格1!$B:$B,燃料油月均!$A33,燃料油价格1!$C:$C,燃料油月均!$B33,燃料油价格1!M:M,"&gt;0")</f>
        <v>14</v>
      </c>
      <c r="X33">
        <f>COUNTIFS(燃料油价格1!$B:$B,燃料油月均!$A33,燃料油价格1!$C:$C,燃料油月均!$B33,燃料油价格1!N:N,"&gt;0")</f>
        <v>0</v>
      </c>
      <c r="Y33">
        <f>COUNTIFS(燃料油价格1!$B:$B,燃料油月均!$A33,燃料油价格1!$C:$C,燃料油月均!$B33,燃料油价格1!O:O,"&gt;0")</f>
        <v>0</v>
      </c>
      <c r="Z33">
        <f>COUNTIFS(燃料油价格1!$B:$B,燃料油月均!$A33,燃料油价格1!$C:$C,燃料油月均!$B33,燃料油价格1!P:P,"&gt;0")</f>
        <v>0</v>
      </c>
      <c r="AA33" s="7">
        <f t="shared" si="0"/>
        <v>0</v>
      </c>
      <c r="AB33" s="7">
        <f t="shared" si="1"/>
        <v>0</v>
      </c>
      <c r="AC33" s="7">
        <f t="shared" si="2"/>
        <v>3550</v>
      </c>
      <c r="AD33" s="7">
        <f t="shared" si="3"/>
        <v>0</v>
      </c>
      <c r="AE33" s="7">
        <f t="shared" si="4"/>
        <v>0</v>
      </c>
      <c r="AF33" s="7">
        <f t="shared" si="5"/>
        <v>0</v>
      </c>
      <c r="AG33" s="7">
        <f t="shared" si="6"/>
        <v>3600</v>
      </c>
      <c r="AH33" s="7">
        <f t="shared" si="7"/>
        <v>0</v>
      </c>
      <c r="AI33" s="7">
        <f t="shared" si="8"/>
        <v>3575</v>
      </c>
      <c r="AJ33" s="7">
        <f t="shared" si="9"/>
        <v>0</v>
      </c>
      <c r="AK33" s="7">
        <f t="shared" si="10"/>
        <v>0</v>
      </c>
      <c r="AL33" s="7">
        <f t="shared" si="11"/>
        <v>0</v>
      </c>
      <c r="AM33" s="7">
        <f t="shared" si="12"/>
        <v>3575</v>
      </c>
    </row>
    <row r="34" spans="1:39">
      <c r="A34">
        <v>2020</v>
      </c>
      <c r="B34">
        <v>11</v>
      </c>
      <c r="C34">
        <f>SUMIFS(燃料油价格1!E:E,燃料油价格1!$B:$B,燃料油月均!$A34,燃料油价格1!$C:$C,燃料油月均!$B34)</f>
        <v>0</v>
      </c>
      <c r="D34">
        <f>SUMIFS(燃料油价格1!F:F,燃料油价格1!$B:$B,燃料油月均!$A34,燃料油价格1!$C:$C,燃料油月均!$B34)</f>
        <v>0</v>
      </c>
      <c r="E34">
        <f>SUMIFS(燃料油价格1!G:G,燃料油价格1!$B:$B,燃料油月均!$A34,燃料油价格1!$C:$C,燃料油月均!$B34)</f>
        <v>68050</v>
      </c>
      <c r="F34">
        <f>SUMIFS(燃料油价格1!H:H,燃料油价格1!$B:$B,燃料油月均!$A34,燃料油价格1!$C:$C,燃料油月均!$B34)</f>
        <v>0</v>
      </c>
      <c r="G34">
        <f>SUMIFS(燃料油价格1!I:I,燃料油价格1!$B:$B,燃料油月均!$A34,燃料油价格1!$C:$C,燃料油月均!$B34)</f>
        <v>0</v>
      </c>
      <c r="H34">
        <f>SUMIFS(燃料油价格1!J:J,燃料油价格1!$B:$B,燃料油月均!$A34,燃料油价格1!$C:$C,燃料油月均!$B34)</f>
        <v>0</v>
      </c>
      <c r="I34">
        <f>SUMIFS(燃料油价格1!K:K,燃料油价格1!$B:$B,燃料油月均!$A34,燃料油价格1!$C:$C,燃料油月均!$B34)</f>
        <v>66600</v>
      </c>
      <c r="J34">
        <f>SUMIFS(燃料油价格1!L:L,燃料油价格1!$B:$B,燃料油月均!$A34,燃料油价格1!$C:$C,燃料油月均!$B34)</f>
        <v>0</v>
      </c>
      <c r="K34">
        <f>SUMIFS(燃料油价格1!M:M,燃料油价格1!$B:$B,燃料油月均!$A34,燃料油价格1!$C:$C,燃料油月均!$B34)</f>
        <v>67650</v>
      </c>
      <c r="L34">
        <f>SUMIFS(燃料油价格1!N:N,燃料油价格1!$B:$B,燃料油月均!$A34,燃料油价格1!$C:$C,燃料油月均!$B34)</f>
        <v>0</v>
      </c>
      <c r="M34">
        <f>SUMIFS(燃料油价格1!O:O,燃料油价格1!$B:$B,燃料油月均!$A34,燃料油价格1!$C:$C,燃料油月均!$B34)</f>
        <v>0</v>
      </c>
      <c r="N34">
        <f>SUMIFS(燃料油价格1!P:P,燃料油价格1!$B:$B,燃料油月均!$A34,燃料油价格1!$C:$C,燃料油月均!$B34)</f>
        <v>0</v>
      </c>
      <c r="O34">
        <f>COUNTIFS(燃料油价格1!$B:$B,燃料油月均!$A34,燃料油价格1!$C:$C,燃料油月均!$B34,燃料油价格1!E:E,"&gt;0")</f>
        <v>0</v>
      </c>
      <c r="P34">
        <f>COUNTIFS(燃料油价格1!$B:$B,燃料油月均!$A34,燃料油价格1!$C:$C,燃料油月均!$B34,燃料油价格1!F:F,"&gt;0")</f>
        <v>0</v>
      </c>
      <c r="Q34">
        <f>COUNTIFS(燃料油价格1!$B:$B,燃料油月均!$A34,燃料油价格1!$C:$C,燃料油月均!$B34,燃料油价格1!G:G,"&gt;0")</f>
        <v>19</v>
      </c>
      <c r="R34">
        <f>COUNTIFS(燃料油价格1!$B:$B,燃料油月均!$A34,燃料油价格1!$C:$C,燃料油月均!$B34,燃料油价格1!H:H,"&gt;0")</f>
        <v>0</v>
      </c>
      <c r="S34">
        <f>COUNTIFS(燃料油价格1!$B:$B,燃料油月均!$A34,燃料油价格1!$C:$C,燃料油月均!$B34,燃料油价格1!I:I,"&gt;0")</f>
        <v>0</v>
      </c>
      <c r="T34">
        <f>COUNTIFS(燃料油价格1!$B:$B,燃料油月均!$A34,燃料油价格1!$C:$C,燃料油月均!$B34,燃料油价格1!J:J,"&gt;0")</f>
        <v>0</v>
      </c>
      <c r="U34">
        <f>COUNTIFS(燃料油价格1!$B:$B,燃料油月均!$A34,燃料油价格1!$C:$C,燃料油月均!$B34,燃料油价格1!K:K,"&gt;0")</f>
        <v>19</v>
      </c>
      <c r="V34">
        <f>COUNTIFS(燃料油价格1!$B:$B,燃料油月均!$A34,燃料油价格1!$C:$C,燃料油月均!$B34,燃料油价格1!L:L,"&gt;0")</f>
        <v>0</v>
      </c>
      <c r="W34">
        <f>COUNTIFS(燃料油价格1!$B:$B,燃料油月均!$A34,燃料油价格1!$C:$C,燃料油月均!$B34,燃料油价格1!M:M,"&gt;0")</f>
        <v>19</v>
      </c>
      <c r="X34">
        <f>COUNTIFS(燃料油价格1!$B:$B,燃料油月均!$A34,燃料油价格1!$C:$C,燃料油月均!$B34,燃料油价格1!N:N,"&gt;0")</f>
        <v>0</v>
      </c>
      <c r="Y34">
        <f>COUNTIFS(燃料油价格1!$B:$B,燃料油月均!$A34,燃料油价格1!$C:$C,燃料油月均!$B34,燃料油价格1!O:O,"&gt;0")</f>
        <v>0</v>
      </c>
      <c r="Z34">
        <f>COUNTIFS(燃料油价格1!$B:$B,燃料油月均!$A34,燃料油价格1!$C:$C,燃料油月均!$B34,燃料油价格1!P:P,"&gt;0")</f>
        <v>0</v>
      </c>
      <c r="AA34" s="7">
        <f t="shared" si="0"/>
        <v>0</v>
      </c>
      <c r="AB34" s="7">
        <f t="shared" si="1"/>
        <v>0</v>
      </c>
      <c r="AC34" s="7">
        <f t="shared" si="2"/>
        <v>3581.5789473684213</v>
      </c>
      <c r="AD34" s="7">
        <f t="shared" si="3"/>
        <v>0</v>
      </c>
      <c r="AE34" s="7">
        <f t="shared" si="4"/>
        <v>0</v>
      </c>
      <c r="AF34" s="7">
        <f t="shared" si="5"/>
        <v>0</v>
      </c>
      <c r="AG34" s="7">
        <f t="shared" si="6"/>
        <v>3505.2631578947367</v>
      </c>
      <c r="AH34" s="7">
        <f t="shared" si="7"/>
        <v>0</v>
      </c>
      <c r="AI34" s="7">
        <f t="shared" si="8"/>
        <v>3560.5263157894738</v>
      </c>
      <c r="AJ34" s="7">
        <f t="shared" si="9"/>
        <v>0</v>
      </c>
      <c r="AK34" s="7">
        <f t="shared" si="10"/>
        <v>0</v>
      </c>
      <c r="AL34" s="7">
        <f t="shared" si="11"/>
        <v>0</v>
      </c>
      <c r="AM34" s="7">
        <f t="shared" si="12"/>
        <v>3549.1228070175439</v>
      </c>
    </row>
    <row r="35" spans="1:39">
      <c r="A35">
        <v>2020</v>
      </c>
      <c r="B35">
        <v>12</v>
      </c>
      <c r="C35">
        <f>SUMIFS(燃料油价格1!E:E,燃料油价格1!$B:$B,燃料油月均!$A35,燃料油价格1!$C:$C,燃料油月均!$B35)</f>
        <v>0</v>
      </c>
      <c r="D35">
        <f>SUMIFS(燃料油价格1!F:F,燃料油价格1!$B:$B,燃料油月均!$A35,燃料油价格1!$C:$C,燃料油月均!$B35)</f>
        <v>0</v>
      </c>
      <c r="E35">
        <f>SUMIFS(燃料油价格1!G:G,燃料油价格1!$B:$B,燃料油月均!$A35,燃料油价格1!$C:$C,燃料油月均!$B35)</f>
        <v>81280</v>
      </c>
      <c r="F35">
        <f>SUMIFS(燃料油价格1!H:H,燃料油价格1!$B:$B,燃料油月均!$A35,燃料油价格1!$C:$C,燃料油月均!$B35)</f>
        <v>0</v>
      </c>
      <c r="G35">
        <f>SUMIFS(燃料油价格1!I:I,燃料油价格1!$B:$B,燃料油月均!$A35,燃料油价格1!$C:$C,燃料油月均!$B35)</f>
        <v>0</v>
      </c>
      <c r="H35">
        <f>SUMIFS(燃料油价格1!J:J,燃料油价格1!$B:$B,燃料油月均!$A35,燃料油价格1!$C:$C,燃料油月均!$B35)</f>
        <v>0</v>
      </c>
      <c r="I35">
        <f>SUMIFS(燃料油价格1!K:K,燃料油价格1!$B:$B,燃料油月均!$A35,燃料油价格1!$C:$C,燃料油月均!$B35)</f>
        <v>0</v>
      </c>
      <c r="J35">
        <f>SUMIFS(燃料油价格1!L:L,燃料油价格1!$B:$B,燃料油月均!$A35,燃料油价格1!$C:$C,燃料油月均!$B35)</f>
        <v>0</v>
      </c>
      <c r="K35">
        <f>SUMIFS(燃料油价格1!M:M,燃料油价格1!$B:$B,燃料油月均!$A35,燃料油价格1!$C:$C,燃料油月均!$B35)</f>
        <v>80550</v>
      </c>
      <c r="L35">
        <f>SUMIFS(燃料油价格1!N:N,燃料油价格1!$B:$B,燃料油月均!$A35,燃料油价格1!$C:$C,燃料油月均!$B35)</f>
        <v>0</v>
      </c>
      <c r="M35">
        <f>SUMIFS(燃料油价格1!O:O,燃料油价格1!$B:$B,燃料油月均!$A35,燃料油价格1!$C:$C,燃料油月均!$B35)</f>
        <v>0</v>
      </c>
      <c r="N35">
        <f>SUMIFS(燃料油价格1!P:P,燃料油价格1!$B:$B,燃料油月均!$A35,燃料油价格1!$C:$C,燃料油月均!$B35)</f>
        <v>0</v>
      </c>
      <c r="O35">
        <f>COUNTIFS(燃料油价格1!$B:$B,燃料油月均!$A35,燃料油价格1!$C:$C,燃料油月均!$B35,燃料油价格1!E:E,"&gt;0")</f>
        <v>0</v>
      </c>
      <c r="P35">
        <f>COUNTIFS(燃料油价格1!$B:$B,燃料油月均!$A35,燃料油价格1!$C:$C,燃料油月均!$B35,燃料油价格1!F:F,"&gt;0")</f>
        <v>0</v>
      </c>
      <c r="Q35">
        <f>COUNTIFS(燃料油价格1!$B:$B,燃料油月均!$A35,燃料油价格1!$C:$C,燃料油月均!$B35,燃料油价格1!G:G,"&gt;0")</f>
        <v>21</v>
      </c>
      <c r="R35">
        <f>COUNTIFS(燃料油价格1!$B:$B,燃料油月均!$A35,燃料油价格1!$C:$C,燃料油月均!$B35,燃料油价格1!H:H,"&gt;0")</f>
        <v>0</v>
      </c>
      <c r="S35">
        <f>COUNTIFS(燃料油价格1!$B:$B,燃料油月均!$A35,燃料油价格1!$C:$C,燃料油月均!$B35,燃料油价格1!I:I,"&gt;0")</f>
        <v>0</v>
      </c>
      <c r="T35">
        <f>COUNTIFS(燃料油价格1!$B:$B,燃料油月均!$A35,燃料油价格1!$C:$C,燃料油月均!$B35,燃料油价格1!J:J,"&gt;0")</f>
        <v>0</v>
      </c>
      <c r="U35">
        <f>COUNTIFS(燃料油价格1!$B:$B,燃料油月均!$A35,燃料油价格1!$C:$C,燃料油月均!$B35,燃料油价格1!K:K,"&gt;0")</f>
        <v>0</v>
      </c>
      <c r="V35">
        <f>COUNTIFS(燃料油价格1!$B:$B,燃料油月均!$A35,燃料油价格1!$C:$C,燃料油月均!$B35,燃料油价格1!L:L,"&gt;0")</f>
        <v>0</v>
      </c>
      <c r="W35">
        <f>COUNTIFS(燃料油价格1!$B:$B,燃料油月均!$A35,燃料油价格1!$C:$C,燃料油月均!$B35,燃料油价格1!M:M,"&gt;0")</f>
        <v>21</v>
      </c>
      <c r="X35">
        <f>COUNTIFS(燃料油价格1!$B:$B,燃料油月均!$A35,燃料油价格1!$C:$C,燃料油月均!$B35,燃料油价格1!N:N,"&gt;0")</f>
        <v>0</v>
      </c>
      <c r="Y35">
        <f>COUNTIFS(燃料油价格1!$B:$B,燃料油月均!$A35,燃料油价格1!$C:$C,燃料油月均!$B35,燃料油价格1!O:O,"&gt;0")</f>
        <v>0</v>
      </c>
      <c r="Z35">
        <f>COUNTIFS(燃料油价格1!$B:$B,燃料油月均!$A35,燃料油价格1!$C:$C,燃料油月均!$B35,燃料油价格1!P:P,"&gt;0")</f>
        <v>0</v>
      </c>
      <c r="AA35" s="7">
        <f t="shared" si="0"/>
        <v>0</v>
      </c>
      <c r="AB35" s="7">
        <f t="shared" si="1"/>
        <v>0</v>
      </c>
      <c r="AC35" s="7">
        <f t="shared" si="2"/>
        <v>3870.4761904761904</v>
      </c>
      <c r="AD35" s="7">
        <f t="shared" si="3"/>
        <v>0</v>
      </c>
      <c r="AE35" s="7">
        <f t="shared" si="4"/>
        <v>0</v>
      </c>
      <c r="AF35" s="7">
        <f t="shared" si="5"/>
        <v>0</v>
      </c>
      <c r="AG35" s="7">
        <f t="shared" si="6"/>
        <v>0</v>
      </c>
      <c r="AH35" s="7">
        <f t="shared" si="7"/>
        <v>0</v>
      </c>
      <c r="AI35" s="7">
        <f t="shared" si="8"/>
        <v>3835.7142857142858</v>
      </c>
      <c r="AJ35" s="7">
        <f t="shared" si="9"/>
        <v>0</v>
      </c>
      <c r="AK35" s="7">
        <f t="shared" si="10"/>
        <v>0</v>
      </c>
      <c r="AL35" s="7">
        <f t="shared" si="11"/>
        <v>0</v>
      </c>
      <c r="AM35" s="7">
        <f t="shared" si="12"/>
        <v>3853.0952380952381</v>
      </c>
    </row>
    <row r="36" spans="1:39">
      <c r="A36">
        <v>2021</v>
      </c>
      <c r="B36">
        <v>1</v>
      </c>
      <c r="C36">
        <f>SUMIFS(燃料油价格1!E:E,燃料油价格1!$B:$B,燃料油月均!$A36,燃料油价格1!$C:$C,燃料油月均!$B36)</f>
        <v>0</v>
      </c>
      <c r="D36">
        <f>SUMIFS(燃料油价格1!F:F,燃料油价格1!$B:$B,燃料油月均!$A36,燃料油价格1!$C:$C,燃料油月均!$B36)</f>
        <v>0</v>
      </c>
      <c r="E36">
        <f>SUMIFS(燃料油价格1!G:G,燃料油价格1!$B:$B,燃料油月均!$A36,燃料油价格1!$C:$C,燃料油月均!$B36)</f>
        <v>88100</v>
      </c>
      <c r="F36">
        <f>SUMIFS(燃料油价格1!H:H,燃料油价格1!$B:$B,燃料油月均!$A36,燃料油价格1!$C:$C,燃料油月均!$B36)</f>
        <v>0</v>
      </c>
      <c r="G36">
        <f>SUMIFS(燃料油价格1!I:I,燃料油价格1!$B:$B,燃料油月均!$A36,燃料油价格1!$C:$C,燃料油月均!$B36)</f>
        <v>0</v>
      </c>
      <c r="H36">
        <f>SUMIFS(燃料油价格1!J:J,燃料油价格1!$B:$B,燃料油月均!$A36,燃料油价格1!$C:$C,燃料油月均!$B36)</f>
        <v>0</v>
      </c>
      <c r="I36">
        <f>SUMIFS(燃料油价格1!K:K,燃料油价格1!$B:$B,燃料油月均!$A36,燃料油价格1!$C:$C,燃料油月均!$B36)</f>
        <v>0</v>
      </c>
      <c r="J36">
        <f>SUMIFS(燃料油价格1!L:L,燃料油价格1!$B:$B,燃料油月均!$A36,燃料油价格1!$C:$C,燃料油月均!$B36)</f>
        <v>0</v>
      </c>
      <c r="K36">
        <f>SUMIFS(燃料油价格1!M:M,燃料油价格1!$B:$B,燃料油月均!$A36,燃料油价格1!$C:$C,燃料油月均!$B36)</f>
        <v>89590</v>
      </c>
      <c r="L36">
        <f>SUMIFS(燃料油价格1!N:N,燃料油价格1!$B:$B,燃料油月均!$A36,燃料油价格1!$C:$C,燃料油月均!$B36)</f>
        <v>0</v>
      </c>
      <c r="M36">
        <f>SUMIFS(燃料油价格1!O:O,燃料油价格1!$B:$B,燃料油月均!$A36,燃料油价格1!$C:$C,燃料油月均!$B36)</f>
        <v>0</v>
      </c>
      <c r="N36">
        <f>SUMIFS(燃料油价格1!P:P,燃料油价格1!$B:$B,燃料油月均!$A36,燃料油价格1!$C:$C,燃料油月均!$B36)</f>
        <v>0</v>
      </c>
      <c r="O36">
        <f>COUNTIFS(燃料油价格1!$B:$B,燃料油月均!$A36,燃料油价格1!$C:$C,燃料油月均!$B36,燃料油价格1!E:E,"&gt;0")</f>
        <v>0</v>
      </c>
      <c r="P36">
        <f>COUNTIFS(燃料油价格1!$B:$B,燃料油月均!$A36,燃料油价格1!$C:$C,燃料油月均!$B36,燃料油价格1!F:F,"&gt;0")</f>
        <v>0</v>
      </c>
      <c r="Q36">
        <f>COUNTIFS(燃料油价格1!$B:$B,燃料油月均!$A36,燃料油价格1!$C:$C,燃料油月均!$B36,燃料油价格1!G:G,"&gt;0")</f>
        <v>22</v>
      </c>
      <c r="R36">
        <f>COUNTIFS(燃料油价格1!$B:$B,燃料油月均!$A36,燃料油价格1!$C:$C,燃料油月均!$B36,燃料油价格1!H:H,"&gt;0")</f>
        <v>0</v>
      </c>
      <c r="S36">
        <f>COUNTIFS(燃料油价格1!$B:$B,燃料油月均!$A36,燃料油价格1!$C:$C,燃料油月均!$B36,燃料油价格1!I:I,"&gt;0")</f>
        <v>0</v>
      </c>
      <c r="T36">
        <f>COUNTIFS(燃料油价格1!$B:$B,燃料油月均!$A36,燃料油价格1!$C:$C,燃料油月均!$B36,燃料油价格1!J:J,"&gt;0")</f>
        <v>0</v>
      </c>
      <c r="U36">
        <f>COUNTIFS(燃料油价格1!$B:$B,燃料油月均!$A36,燃料油价格1!$C:$C,燃料油月均!$B36,燃料油价格1!K:K,"&gt;0")</f>
        <v>0</v>
      </c>
      <c r="V36">
        <f>COUNTIFS(燃料油价格1!$B:$B,燃料油月均!$A36,燃料油价格1!$C:$C,燃料油月均!$B36,燃料油价格1!L:L,"&gt;0")</f>
        <v>0</v>
      </c>
      <c r="W36">
        <f>COUNTIFS(燃料油价格1!$B:$B,燃料油月均!$A36,燃料油价格1!$C:$C,燃料油月均!$B36,燃料油价格1!M:M,"&gt;0")</f>
        <v>22</v>
      </c>
      <c r="X36">
        <f>COUNTIFS(燃料油价格1!$B:$B,燃料油月均!$A36,燃料油价格1!$C:$C,燃料油月均!$B36,燃料油价格1!N:N,"&gt;0")</f>
        <v>0</v>
      </c>
      <c r="Y36">
        <f>COUNTIFS(燃料油价格1!$B:$B,燃料油月均!$A36,燃料油价格1!$C:$C,燃料油月均!$B36,燃料油价格1!O:O,"&gt;0")</f>
        <v>0</v>
      </c>
      <c r="Z36">
        <f>COUNTIFS(燃料油价格1!$B:$B,燃料油月均!$A36,燃料油价格1!$C:$C,燃料油月均!$B36,燃料油价格1!P:P,"&gt;0")</f>
        <v>0</v>
      </c>
      <c r="AA36" s="7">
        <f t="shared" si="0"/>
        <v>0</v>
      </c>
      <c r="AB36" s="7">
        <f t="shared" si="1"/>
        <v>0</v>
      </c>
      <c r="AC36" s="7">
        <f t="shared" si="2"/>
        <v>4004.5454545454545</v>
      </c>
      <c r="AD36" s="7">
        <f t="shared" si="3"/>
        <v>0</v>
      </c>
      <c r="AE36" s="7">
        <f t="shared" si="4"/>
        <v>0</v>
      </c>
      <c r="AF36" s="7">
        <f t="shared" si="5"/>
        <v>0</v>
      </c>
      <c r="AG36" s="7">
        <f t="shared" si="6"/>
        <v>0</v>
      </c>
      <c r="AH36" s="7">
        <f t="shared" si="7"/>
        <v>0</v>
      </c>
      <c r="AI36" s="7">
        <f t="shared" si="8"/>
        <v>4072.2727272727275</v>
      </c>
      <c r="AJ36" s="7">
        <f t="shared" si="9"/>
        <v>0</v>
      </c>
      <c r="AK36" s="7">
        <f t="shared" si="10"/>
        <v>0</v>
      </c>
      <c r="AL36" s="7">
        <f t="shared" si="11"/>
        <v>0</v>
      </c>
      <c r="AM36" s="7">
        <f t="shared" si="12"/>
        <v>4038.409090909091</v>
      </c>
    </row>
    <row r="37" spans="1:39">
      <c r="A37">
        <v>2021</v>
      </c>
      <c r="B37">
        <v>2</v>
      </c>
      <c r="C37">
        <f>SUMIFS(燃料油价格1!E:E,燃料油价格1!$B:$B,燃料油月均!$A37,燃料油价格1!$C:$C,燃料油月均!$B37)</f>
        <v>0</v>
      </c>
      <c r="D37">
        <f>SUMIFS(燃料油价格1!F:F,燃料油价格1!$B:$B,燃料油月均!$A37,燃料油价格1!$C:$C,燃料油月均!$B37)</f>
        <v>0</v>
      </c>
      <c r="E37">
        <f>SUMIFS(燃料油价格1!G:G,燃料油价格1!$B:$B,燃料油月均!$A37,燃料油价格1!$C:$C,燃料油月均!$B37)</f>
        <v>52650</v>
      </c>
      <c r="F37">
        <f>SUMIFS(燃料油价格1!H:H,燃料油价格1!$B:$B,燃料油月均!$A37,燃料油价格1!$C:$C,燃料油月均!$B37)</f>
        <v>0</v>
      </c>
      <c r="G37">
        <f>SUMIFS(燃料油价格1!I:I,燃料油价格1!$B:$B,燃料油月均!$A37,燃料油价格1!$C:$C,燃料油月均!$B37)</f>
        <v>0</v>
      </c>
      <c r="H37">
        <f>SUMIFS(燃料油价格1!J:J,燃料油价格1!$B:$B,燃料油月均!$A37,燃料油价格1!$C:$C,燃料油月均!$B37)</f>
        <v>0</v>
      </c>
      <c r="I37">
        <f>SUMIFS(燃料油价格1!K:K,燃料油价格1!$B:$B,燃料油月均!$A37,燃料油价格1!$C:$C,燃料油月均!$B37)</f>
        <v>0</v>
      </c>
      <c r="J37">
        <f>SUMIFS(燃料油价格1!L:L,燃料油价格1!$B:$B,燃料油月均!$A37,燃料油价格1!$C:$C,燃料油月均!$B37)</f>
        <v>0</v>
      </c>
      <c r="K37">
        <f>SUMIFS(燃料油价格1!M:M,燃料油价格1!$B:$B,燃料油月均!$A37,燃料油价格1!$C:$C,燃料油月均!$B37)</f>
        <v>53300</v>
      </c>
      <c r="L37">
        <f>SUMIFS(燃料油价格1!N:N,燃料油价格1!$B:$B,燃料油月均!$A37,燃料油价格1!$C:$C,燃料油月均!$B37)</f>
        <v>0</v>
      </c>
      <c r="M37">
        <f>SUMIFS(燃料油价格1!O:O,燃料油价格1!$B:$B,燃料油月均!$A37,燃料油价格1!$C:$C,燃料油月均!$B37)</f>
        <v>0</v>
      </c>
      <c r="N37">
        <f>SUMIFS(燃料油价格1!P:P,燃料油价格1!$B:$B,燃料油月均!$A37,燃料油价格1!$C:$C,燃料油月均!$B37)</f>
        <v>0</v>
      </c>
      <c r="O37">
        <f>COUNTIFS(燃料油价格1!$B:$B,燃料油月均!$A37,燃料油价格1!$C:$C,燃料油月均!$B37,燃料油价格1!E:E,"&gt;0")</f>
        <v>0</v>
      </c>
      <c r="P37">
        <f>COUNTIFS(燃料油价格1!$B:$B,燃料油月均!$A37,燃料油价格1!$C:$C,燃料油月均!$B37,燃料油价格1!F:F,"&gt;0")</f>
        <v>0</v>
      </c>
      <c r="Q37">
        <f>COUNTIFS(燃料油价格1!$B:$B,燃料油月均!$A37,燃料油价格1!$C:$C,燃料油月均!$B37,燃料油价格1!G:G,"&gt;0")</f>
        <v>13</v>
      </c>
      <c r="R37">
        <f>COUNTIFS(燃料油价格1!$B:$B,燃料油月均!$A37,燃料油价格1!$C:$C,燃料油月均!$B37,燃料油价格1!H:H,"&gt;0")</f>
        <v>0</v>
      </c>
      <c r="S37">
        <f>COUNTIFS(燃料油价格1!$B:$B,燃料油月均!$A37,燃料油价格1!$C:$C,燃料油月均!$B37,燃料油价格1!I:I,"&gt;0")</f>
        <v>0</v>
      </c>
      <c r="T37">
        <f>COUNTIFS(燃料油价格1!$B:$B,燃料油月均!$A37,燃料油价格1!$C:$C,燃料油月均!$B37,燃料油价格1!J:J,"&gt;0")</f>
        <v>0</v>
      </c>
      <c r="U37">
        <f>COUNTIFS(燃料油价格1!$B:$B,燃料油月均!$A37,燃料油价格1!$C:$C,燃料油月均!$B37,燃料油价格1!K:K,"&gt;0")</f>
        <v>0</v>
      </c>
      <c r="V37">
        <f>COUNTIFS(燃料油价格1!$B:$B,燃料油月均!$A37,燃料油价格1!$C:$C,燃料油月均!$B37,燃料油价格1!L:L,"&gt;0")</f>
        <v>0</v>
      </c>
      <c r="W37">
        <f>COUNTIFS(燃料油价格1!$B:$B,燃料油月均!$A37,燃料油价格1!$C:$C,燃料油月均!$B37,燃料油价格1!M:M,"&gt;0")</f>
        <v>13</v>
      </c>
      <c r="X37">
        <f>COUNTIFS(燃料油价格1!$B:$B,燃料油月均!$A37,燃料油价格1!$C:$C,燃料油月均!$B37,燃料油价格1!N:N,"&gt;0")</f>
        <v>0</v>
      </c>
      <c r="Y37">
        <f>COUNTIFS(燃料油价格1!$B:$B,燃料油月均!$A37,燃料油价格1!$C:$C,燃料油月均!$B37,燃料油价格1!O:O,"&gt;0")</f>
        <v>0</v>
      </c>
      <c r="Z37">
        <f>COUNTIFS(燃料油价格1!$B:$B,燃料油月均!$A37,燃料油价格1!$C:$C,燃料油月均!$B37,燃料油价格1!P:P,"&gt;0")</f>
        <v>0</v>
      </c>
      <c r="AA37" s="7">
        <f t="shared" si="0"/>
        <v>0</v>
      </c>
      <c r="AB37" s="7">
        <f t="shared" si="1"/>
        <v>0</v>
      </c>
      <c r="AC37" s="7">
        <f t="shared" si="2"/>
        <v>4050</v>
      </c>
      <c r="AD37" s="7">
        <f t="shared" si="3"/>
        <v>0</v>
      </c>
      <c r="AE37" s="7">
        <f t="shared" si="4"/>
        <v>0</v>
      </c>
      <c r="AF37" s="7">
        <f t="shared" si="5"/>
        <v>0</v>
      </c>
      <c r="AG37" s="7">
        <f t="shared" si="6"/>
        <v>0</v>
      </c>
      <c r="AH37" s="7">
        <f t="shared" si="7"/>
        <v>0</v>
      </c>
      <c r="AI37" s="7">
        <f t="shared" si="8"/>
        <v>4100</v>
      </c>
      <c r="AJ37" s="7">
        <f t="shared" si="9"/>
        <v>0</v>
      </c>
      <c r="AK37" s="7">
        <f t="shared" si="10"/>
        <v>0</v>
      </c>
      <c r="AL37" s="7">
        <f t="shared" si="11"/>
        <v>0</v>
      </c>
      <c r="AM37" s="7">
        <f t="shared" si="12"/>
        <v>4075</v>
      </c>
    </row>
    <row r="38" spans="1:39">
      <c r="A38">
        <v>2021</v>
      </c>
      <c r="B38">
        <v>3</v>
      </c>
      <c r="C38">
        <f>SUMIFS(燃料油价格1!E:E,燃料油价格1!$B:$B,燃料油月均!$A38,燃料油价格1!$C:$C,燃料油月均!$B38)</f>
        <v>0</v>
      </c>
      <c r="D38">
        <f>SUMIFS(燃料油价格1!F:F,燃料油价格1!$B:$B,燃料油月均!$A38,燃料油价格1!$C:$C,燃料油月均!$B38)</f>
        <v>0</v>
      </c>
      <c r="E38">
        <f>SUMIFS(燃料油价格1!G:G,燃料油价格1!$B:$B,燃料油月均!$A38,燃料油价格1!$C:$C,燃料油月均!$B38)</f>
        <v>65600</v>
      </c>
      <c r="F38">
        <f>SUMIFS(燃料油价格1!H:H,燃料油价格1!$B:$B,燃料油月均!$A38,燃料油价格1!$C:$C,燃料油月均!$B38)</f>
        <v>0</v>
      </c>
      <c r="G38">
        <f>SUMIFS(燃料油价格1!I:I,燃料油价格1!$B:$B,燃料油月均!$A38,燃料油价格1!$C:$C,燃料油月均!$B38)</f>
        <v>0</v>
      </c>
      <c r="H38">
        <f>SUMIFS(燃料油价格1!J:J,燃料油价格1!$B:$B,燃料油月均!$A38,燃料油价格1!$C:$C,燃料油月均!$B38)</f>
        <v>0</v>
      </c>
      <c r="I38">
        <f>SUMIFS(燃料油价格1!K:K,燃料油价格1!$B:$B,燃料油月均!$A38,燃料油价格1!$C:$C,燃料油月均!$B38)</f>
        <v>0</v>
      </c>
      <c r="J38">
        <f>SUMIFS(燃料油价格1!L:L,燃料油价格1!$B:$B,燃料油月均!$A38,燃料油价格1!$C:$C,燃料油月均!$B38)</f>
        <v>0</v>
      </c>
      <c r="K38">
        <f>SUMIFS(燃料油价格1!M:M,燃料油价格1!$B:$B,燃料油月均!$A38,燃料油价格1!$C:$C,燃料油月均!$B38)</f>
        <v>66100</v>
      </c>
      <c r="L38">
        <f>SUMIFS(燃料油价格1!N:N,燃料油价格1!$B:$B,燃料油月均!$A38,燃料油价格1!$C:$C,燃料油月均!$B38)</f>
        <v>0</v>
      </c>
      <c r="M38">
        <f>SUMIFS(燃料油价格1!O:O,燃料油价格1!$B:$B,燃料油月均!$A38,燃料油价格1!$C:$C,燃料油月均!$B38)</f>
        <v>0</v>
      </c>
      <c r="N38">
        <f>SUMIFS(燃料油价格1!P:P,燃料油价格1!$B:$B,燃料油月均!$A38,燃料油价格1!$C:$C,燃料油月均!$B38)</f>
        <v>0</v>
      </c>
      <c r="O38">
        <f>COUNTIFS(燃料油价格1!$B:$B,燃料油月均!$A38,燃料油价格1!$C:$C,燃料油月均!$B38,燃料油价格1!E:E,"&gt;0")</f>
        <v>0</v>
      </c>
      <c r="P38">
        <f>COUNTIFS(燃料油价格1!$B:$B,燃料油月均!$A38,燃料油价格1!$C:$C,燃料油月均!$B38,燃料油价格1!F:F,"&gt;0")</f>
        <v>0</v>
      </c>
      <c r="Q38">
        <f>COUNTIFS(燃料油价格1!$B:$B,燃料油月均!$A38,燃料油价格1!$C:$C,燃料油月均!$B38,燃料油价格1!G:G,"&gt;0")</f>
        <v>14</v>
      </c>
      <c r="R38">
        <f>COUNTIFS(燃料油价格1!$B:$B,燃料油月均!$A38,燃料油价格1!$C:$C,燃料油月均!$B38,燃料油价格1!H:H,"&gt;0")</f>
        <v>0</v>
      </c>
      <c r="S38">
        <f>COUNTIFS(燃料油价格1!$B:$B,燃料油月均!$A38,燃料油价格1!$C:$C,燃料油月均!$B38,燃料油价格1!I:I,"&gt;0")</f>
        <v>0</v>
      </c>
      <c r="T38">
        <f>COUNTIFS(燃料油价格1!$B:$B,燃料油月均!$A38,燃料油价格1!$C:$C,燃料油月均!$B38,燃料油价格1!J:J,"&gt;0")</f>
        <v>0</v>
      </c>
      <c r="U38">
        <f>COUNTIFS(燃料油价格1!$B:$B,燃料油月均!$A38,燃料油价格1!$C:$C,燃料油月均!$B38,燃料油价格1!K:K,"&gt;0")</f>
        <v>0</v>
      </c>
      <c r="V38">
        <f>COUNTIFS(燃料油价格1!$B:$B,燃料油月均!$A38,燃料油价格1!$C:$C,燃料油月均!$B38,燃料油价格1!L:L,"&gt;0")</f>
        <v>0</v>
      </c>
      <c r="W38">
        <f>COUNTIFS(燃料油价格1!$B:$B,燃料油月均!$A38,燃料油价格1!$C:$C,燃料油月均!$B38,燃料油价格1!M:M,"&gt;0")</f>
        <v>14</v>
      </c>
      <c r="X38">
        <f>COUNTIFS(燃料油价格1!$B:$B,燃料油月均!$A38,燃料油价格1!$C:$C,燃料油月均!$B38,燃料油价格1!N:N,"&gt;0")</f>
        <v>0</v>
      </c>
      <c r="Y38">
        <f>COUNTIFS(燃料油价格1!$B:$B,燃料油月均!$A38,燃料油价格1!$C:$C,燃料油月均!$B38,燃料油价格1!O:O,"&gt;0")</f>
        <v>0</v>
      </c>
      <c r="Z38">
        <f>COUNTIFS(燃料油价格1!$B:$B,燃料油月均!$A38,燃料油价格1!$C:$C,燃料油月均!$B38,燃料油价格1!P:P,"&gt;0")</f>
        <v>0</v>
      </c>
      <c r="AA38" s="7">
        <f t="shared" si="0"/>
        <v>0</v>
      </c>
      <c r="AB38" s="7">
        <f t="shared" si="1"/>
        <v>0</v>
      </c>
      <c r="AC38" s="7">
        <f t="shared" si="2"/>
        <v>4685.7142857142853</v>
      </c>
      <c r="AD38" s="7">
        <f t="shared" si="3"/>
        <v>0</v>
      </c>
      <c r="AE38" s="7">
        <f t="shared" si="4"/>
        <v>0</v>
      </c>
      <c r="AF38" s="7">
        <f t="shared" si="5"/>
        <v>0</v>
      </c>
      <c r="AG38" s="7">
        <f t="shared" si="6"/>
        <v>0</v>
      </c>
      <c r="AH38" s="7">
        <f t="shared" si="7"/>
        <v>0</v>
      </c>
      <c r="AI38" s="7">
        <f t="shared" si="8"/>
        <v>4721.4285714285716</v>
      </c>
      <c r="AJ38" s="7">
        <f t="shared" si="9"/>
        <v>0</v>
      </c>
      <c r="AK38" s="7">
        <f t="shared" si="10"/>
        <v>0</v>
      </c>
      <c r="AL38" s="7">
        <f t="shared" si="11"/>
        <v>0</v>
      </c>
      <c r="AM38" s="7">
        <f t="shared" si="12"/>
        <v>4703.5714285714284</v>
      </c>
    </row>
    <row r="39" spans="1:39">
      <c r="A39">
        <v>2021</v>
      </c>
      <c r="B39">
        <v>4</v>
      </c>
      <c r="C39">
        <f>SUMIFS(燃料油价格1!E:E,燃料油价格1!$B:$B,燃料油月均!$A39,燃料油价格1!$C:$C,燃料油月均!$B39)</f>
        <v>0</v>
      </c>
      <c r="D39">
        <f>SUMIFS(燃料油价格1!F:F,燃料油价格1!$B:$B,燃料油月均!$A39,燃料油价格1!$C:$C,燃料油月均!$B39)</f>
        <v>0</v>
      </c>
      <c r="E39">
        <f>SUMIFS(燃料油价格1!G:G,燃料油价格1!$B:$B,燃料油月均!$A39,燃料油价格1!$C:$C,燃料油月均!$B39)</f>
        <v>57850</v>
      </c>
      <c r="F39">
        <f>SUMIFS(燃料油价格1!H:H,燃料油价格1!$B:$B,燃料油月均!$A39,燃料油价格1!$C:$C,燃料油月均!$B39)</f>
        <v>0</v>
      </c>
      <c r="G39">
        <f>SUMIFS(燃料油价格1!I:I,燃料油价格1!$B:$B,燃料油月均!$A39,燃料油价格1!$C:$C,燃料油月均!$B39)</f>
        <v>0</v>
      </c>
      <c r="H39">
        <f>SUMIFS(燃料油价格1!J:J,燃料油价格1!$B:$B,燃料油月均!$A39,燃料油价格1!$C:$C,燃料油月均!$B39)</f>
        <v>0</v>
      </c>
      <c r="I39">
        <f>SUMIFS(燃料油价格1!K:K,燃料油价格1!$B:$B,燃料油月均!$A39,燃料油价格1!$C:$C,燃料油月均!$B39)</f>
        <v>0</v>
      </c>
      <c r="J39">
        <f>SUMIFS(燃料油价格1!L:L,燃料油价格1!$B:$B,燃料油月均!$A39,燃料油价格1!$C:$C,燃料油月均!$B39)</f>
        <v>0</v>
      </c>
      <c r="K39">
        <f>SUMIFS(燃料油价格1!M:M,燃料油价格1!$B:$B,燃料油月均!$A39,燃料油价格1!$C:$C,燃料油月均!$B39)</f>
        <v>58800</v>
      </c>
      <c r="L39">
        <f>SUMIFS(燃料油价格1!N:N,燃料油价格1!$B:$B,燃料油月均!$A39,燃料油价格1!$C:$C,燃料油月均!$B39)</f>
        <v>0</v>
      </c>
      <c r="M39">
        <f>SUMIFS(燃料油价格1!O:O,燃料油价格1!$B:$B,燃料油月均!$A39,燃料油价格1!$C:$C,燃料油月均!$B39)</f>
        <v>0</v>
      </c>
      <c r="N39">
        <f>SUMIFS(燃料油价格1!P:P,燃料油价格1!$B:$B,燃料油月均!$A39,燃料油价格1!$C:$C,燃料油月均!$B39)</f>
        <v>0</v>
      </c>
      <c r="O39">
        <f>COUNTIFS(燃料油价格1!$B:$B,燃料油月均!$A39,燃料油价格1!$C:$C,燃料油月均!$B39,燃料油价格1!E:E,"&gt;0")</f>
        <v>0</v>
      </c>
      <c r="P39">
        <f>COUNTIFS(燃料油价格1!$B:$B,燃料油月均!$A39,燃料油价格1!$C:$C,燃料油月均!$B39,燃料油价格1!F:F,"&gt;0")</f>
        <v>0</v>
      </c>
      <c r="Q39">
        <f>COUNTIFS(燃料油价格1!$B:$B,燃料油月均!$A39,燃料油价格1!$C:$C,燃料油月均!$B39,燃料油价格1!G:G,"&gt;0")</f>
        <v>13</v>
      </c>
      <c r="R39">
        <f>COUNTIFS(燃料油价格1!$B:$B,燃料油月均!$A39,燃料油价格1!$C:$C,燃料油月均!$B39,燃料油价格1!H:H,"&gt;0")</f>
        <v>0</v>
      </c>
      <c r="S39">
        <f>COUNTIFS(燃料油价格1!$B:$B,燃料油月均!$A39,燃料油价格1!$C:$C,燃料油月均!$B39,燃料油价格1!I:I,"&gt;0")</f>
        <v>0</v>
      </c>
      <c r="T39">
        <f>COUNTIFS(燃料油价格1!$B:$B,燃料油月均!$A39,燃料油价格1!$C:$C,燃料油月均!$B39,燃料油价格1!J:J,"&gt;0")</f>
        <v>0</v>
      </c>
      <c r="U39">
        <f>COUNTIFS(燃料油价格1!$B:$B,燃料油月均!$A39,燃料油价格1!$C:$C,燃料油月均!$B39,燃料油价格1!K:K,"&gt;0")</f>
        <v>0</v>
      </c>
      <c r="V39">
        <f>COUNTIFS(燃料油价格1!$B:$B,燃料油月均!$A39,燃料油价格1!$C:$C,燃料油月均!$B39,燃料油价格1!L:L,"&gt;0")</f>
        <v>0</v>
      </c>
      <c r="W39">
        <f>COUNTIFS(燃料油价格1!$B:$B,燃料油月均!$A39,燃料油价格1!$C:$C,燃料油月均!$B39,燃料油价格1!M:M,"&gt;0")</f>
        <v>13</v>
      </c>
      <c r="X39">
        <f>COUNTIFS(燃料油价格1!$B:$B,燃料油月均!$A39,燃料油价格1!$C:$C,燃料油月均!$B39,燃料油价格1!N:N,"&gt;0")</f>
        <v>0</v>
      </c>
      <c r="Y39">
        <f>COUNTIFS(燃料油价格1!$B:$B,燃料油月均!$A39,燃料油价格1!$C:$C,燃料油月均!$B39,燃料油价格1!O:O,"&gt;0")</f>
        <v>0</v>
      </c>
      <c r="Z39">
        <f>COUNTIFS(燃料油价格1!$B:$B,燃料油月均!$A39,燃料油价格1!$C:$C,燃料油月均!$B39,燃料油价格1!P:P,"&gt;0")</f>
        <v>0</v>
      </c>
      <c r="AA39" s="7">
        <f t="shared" si="0"/>
        <v>0</v>
      </c>
      <c r="AB39" s="7">
        <f t="shared" si="1"/>
        <v>0</v>
      </c>
      <c r="AC39" s="7">
        <f t="shared" si="2"/>
        <v>4450</v>
      </c>
      <c r="AD39" s="7">
        <f t="shared" si="3"/>
        <v>0</v>
      </c>
      <c r="AE39" s="7">
        <f t="shared" si="4"/>
        <v>0</v>
      </c>
      <c r="AF39" s="7">
        <f t="shared" si="5"/>
        <v>0</v>
      </c>
      <c r="AG39" s="7">
        <f t="shared" si="6"/>
        <v>0</v>
      </c>
      <c r="AH39" s="7">
        <f t="shared" si="7"/>
        <v>0</v>
      </c>
      <c r="AI39" s="7">
        <f t="shared" si="8"/>
        <v>4523.0769230769229</v>
      </c>
      <c r="AJ39" s="7">
        <f t="shared" si="9"/>
        <v>0</v>
      </c>
      <c r="AK39" s="7">
        <f t="shared" si="10"/>
        <v>0</v>
      </c>
      <c r="AL39" s="7">
        <f t="shared" si="11"/>
        <v>0</v>
      </c>
      <c r="AM39" s="7">
        <f t="shared" si="12"/>
        <v>4486.538461538461</v>
      </c>
    </row>
    <row r="40" spans="1:39">
      <c r="A40">
        <v>2021</v>
      </c>
      <c r="B40">
        <v>5</v>
      </c>
      <c r="C40">
        <f>SUMIFS(燃料油价格1!E:E,燃料油价格1!$B:$B,燃料油月均!$A40,燃料油价格1!$C:$C,燃料油月均!$B40)</f>
        <v>0</v>
      </c>
      <c r="D40">
        <f>SUMIFS(燃料油价格1!F:F,燃料油价格1!$B:$B,燃料油月均!$A40,燃料油价格1!$C:$C,燃料油月均!$B40)</f>
        <v>0</v>
      </c>
      <c r="E40">
        <f>SUMIFS(燃料油价格1!G:G,燃料油价格1!$B:$B,燃料油月均!$A40,燃料油价格1!$C:$C,燃料油月均!$B40)</f>
        <v>64300</v>
      </c>
      <c r="F40">
        <f>SUMIFS(燃料油价格1!H:H,燃料油价格1!$B:$B,燃料油月均!$A40,燃料油价格1!$C:$C,燃料油月均!$B40)</f>
        <v>3700</v>
      </c>
      <c r="G40">
        <f>SUMIFS(燃料油价格1!I:I,燃料油价格1!$B:$B,燃料油月均!$A40,燃料油价格1!$C:$C,燃料油月均!$B40)</f>
        <v>0</v>
      </c>
      <c r="H40">
        <f>SUMIFS(燃料油价格1!J:J,燃料油价格1!$B:$B,燃料油月均!$A40,燃料油价格1!$C:$C,燃料油月均!$B40)</f>
        <v>0</v>
      </c>
      <c r="I40">
        <f>SUMIFS(燃料油价格1!K:K,燃料油价格1!$B:$B,燃料油月均!$A40,燃料油价格1!$C:$C,燃料油月均!$B40)</f>
        <v>23000</v>
      </c>
      <c r="J40">
        <f>SUMIFS(燃料油价格1!L:L,燃料油价格1!$B:$B,燃料油月均!$A40,燃料油价格1!$C:$C,燃料油月均!$B40)</f>
        <v>0</v>
      </c>
      <c r="K40">
        <f>SUMIFS(燃料油价格1!M:M,燃料油价格1!$B:$B,燃料油月均!$A40,燃料油价格1!$C:$C,燃料油月均!$B40)</f>
        <v>63950</v>
      </c>
      <c r="L40">
        <f>SUMIFS(燃料油价格1!N:N,燃料油价格1!$B:$B,燃料油月均!$A40,燃料油价格1!$C:$C,燃料油月均!$B40)</f>
        <v>0</v>
      </c>
      <c r="M40">
        <f>SUMIFS(燃料油价格1!O:O,燃料油价格1!$B:$B,燃料油月均!$A40,燃料油价格1!$C:$C,燃料油月均!$B40)</f>
        <v>0</v>
      </c>
      <c r="N40">
        <f>SUMIFS(燃料油价格1!P:P,燃料油价格1!$B:$B,燃料油月均!$A40,燃料油价格1!$C:$C,燃料油月均!$B40)</f>
        <v>0</v>
      </c>
      <c r="O40">
        <f>COUNTIFS(燃料油价格1!$B:$B,燃料油月均!$A40,燃料油价格1!$C:$C,燃料油月均!$B40,燃料油价格1!E:E,"&gt;0")</f>
        <v>0</v>
      </c>
      <c r="P40">
        <f>COUNTIFS(燃料油价格1!$B:$B,燃料油月均!$A40,燃料油价格1!$C:$C,燃料油月均!$B40,燃料油价格1!F:F,"&gt;0")</f>
        <v>0</v>
      </c>
      <c r="Q40">
        <f>COUNTIFS(燃料油价格1!$B:$B,燃料油月均!$A40,燃料油价格1!$C:$C,燃料油月均!$B40,燃料油价格1!G:G,"&gt;0")</f>
        <v>14</v>
      </c>
      <c r="R40">
        <f>COUNTIFS(燃料油价格1!$B:$B,燃料油月均!$A40,燃料油价格1!$C:$C,燃料油月均!$B40,燃料油价格1!H:H,"&gt;0")</f>
        <v>1</v>
      </c>
      <c r="S40">
        <f>COUNTIFS(燃料油价格1!$B:$B,燃料油月均!$A40,燃料油价格1!$C:$C,燃料油月均!$B40,燃料油价格1!I:I,"&gt;0")</f>
        <v>0</v>
      </c>
      <c r="T40">
        <f>COUNTIFS(燃料油价格1!$B:$B,燃料油月均!$A40,燃料油价格1!$C:$C,燃料油月均!$B40,燃料油价格1!J:J,"&gt;0")</f>
        <v>0</v>
      </c>
      <c r="U40">
        <f>COUNTIFS(燃料油价格1!$B:$B,燃料油月均!$A40,燃料油价格1!$C:$C,燃料油月均!$B40,燃料油价格1!K:K,"&gt;0")</f>
        <v>5</v>
      </c>
      <c r="V40">
        <f>COUNTIFS(燃料油价格1!$B:$B,燃料油月均!$A40,燃料油价格1!$C:$C,燃料油月均!$B40,燃料油价格1!L:L,"&gt;0")</f>
        <v>0</v>
      </c>
      <c r="W40">
        <f>COUNTIFS(燃料油价格1!$B:$B,燃料油月均!$A40,燃料油价格1!$C:$C,燃料油月均!$B40,燃料油价格1!M:M,"&gt;0")</f>
        <v>14</v>
      </c>
      <c r="X40">
        <f>COUNTIFS(燃料油价格1!$B:$B,燃料油月均!$A40,燃料油价格1!$C:$C,燃料油月均!$B40,燃料油价格1!N:N,"&gt;0")</f>
        <v>0</v>
      </c>
      <c r="Y40">
        <f>COUNTIFS(燃料油价格1!$B:$B,燃料油月均!$A40,燃料油价格1!$C:$C,燃料油月均!$B40,燃料油价格1!O:O,"&gt;0")</f>
        <v>0</v>
      </c>
      <c r="Z40">
        <f>COUNTIFS(燃料油价格1!$B:$B,燃料油月均!$A40,燃料油价格1!$C:$C,燃料油月均!$B40,燃料油价格1!P:P,"&gt;0")</f>
        <v>0</v>
      </c>
      <c r="AA40" s="7">
        <f t="shared" si="0"/>
        <v>0</v>
      </c>
      <c r="AB40" s="7">
        <f t="shared" si="1"/>
        <v>0</v>
      </c>
      <c r="AC40" s="7">
        <f t="shared" si="2"/>
        <v>4592.8571428571431</v>
      </c>
      <c r="AD40" s="7">
        <f t="shared" si="3"/>
        <v>3700</v>
      </c>
      <c r="AE40" s="7">
        <f t="shared" si="4"/>
        <v>0</v>
      </c>
      <c r="AF40" s="7">
        <f t="shared" si="5"/>
        <v>0</v>
      </c>
      <c r="AG40" s="7">
        <f t="shared" si="6"/>
        <v>4600</v>
      </c>
      <c r="AH40" s="7">
        <f t="shared" si="7"/>
        <v>0</v>
      </c>
      <c r="AI40" s="7">
        <f t="shared" si="8"/>
        <v>4567.8571428571431</v>
      </c>
      <c r="AJ40" s="7">
        <f t="shared" si="9"/>
        <v>0</v>
      </c>
      <c r="AK40" s="7">
        <f t="shared" si="10"/>
        <v>0</v>
      </c>
      <c r="AL40" s="7">
        <f t="shared" si="11"/>
        <v>0</v>
      </c>
      <c r="AM40" s="7">
        <f t="shared" si="12"/>
        <v>4365.1785714285716</v>
      </c>
    </row>
    <row r="41" spans="1:39">
      <c r="A41">
        <v>2021</v>
      </c>
      <c r="B41">
        <v>6</v>
      </c>
      <c r="C41">
        <f>SUMIFS(燃料油价格1!E:E,燃料油价格1!$B:$B,燃料油月均!$A41,燃料油价格1!$C:$C,燃料油月均!$B41)</f>
        <v>0</v>
      </c>
      <c r="D41">
        <f>SUMIFS(燃料油价格1!F:F,燃料油价格1!$B:$B,燃料油月均!$A41,燃料油价格1!$C:$C,燃料油月均!$B41)</f>
        <v>0</v>
      </c>
      <c r="E41">
        <f>SUMIFS(燃料油价格1!G:G,燃料油价格1!$B:$B,燃料油月均!$A41,燃料油价格1!$C:$C,燃料油月均!$B41)</f>
        <v>33110</v>
      </c>
      <c r="F41">
        <f>SUMIFS(燃料油价格1!H:H,燃料油价格1!$B:$B,燃料油月均!$A41,燃料油价格1!$C:$C,燃料油月均!$B41)</f>
        <v>0</v>
      </c>
      <c r="G41">
        <f>SUMIFS(燃料油价格1!I:I,燃料油价格1!$B:$B,燃料油月均!$A41,燃料油价格1!$C:$C,燃料油月均!$B41)</f>
        <v>0</v>
      </c>
      <c r="H41">
        <f>SUMIFS(燃料油价格1!J:J,燃料油价格1!$B:$B,燃料油月均!$A41,燃料油价格1!$C:$C,燃料油月均!$B41)</f>
        <v>0</v>
      </c>
      <c r="I41">
        <f>SUMIFS(燃料油价格1!K:K,燃料油价格1!$B:$B,燃料油月均!$A41,燃料油价格1!$C:$C,燃料油月均!$B41)</f>
        <v>37000</v>
      </c>
      <c r="J41">
        <f>SUMIFS(燃料油价格1!L:L,燃料油价格1!$B:$B,燃料油月均!$A41,燃料油价格1!$C:$C,燃料油月均!$B41)</f>
        <v>0</v>
      </c>
      <c r="K41">
        <f>SUMIFS(燃料油价格1!M:M,燃料油价格1!$B:$B,燃料油月均!$A41,燃料油价格1!$C:$C,燃料油月均!$B41)</f>
        <v>37100</v>
      </c>
      <c r="L41">
        <f>SUMIFS(燃料油价格1!N:N,燃料油价格1!$B:$B,燃料油月均!$A41,燃料油价格1!$C:$C,燃料油月均!$B41)</f>
        <v>0</v>
      </c>
      <c r="M41">
        <f>SUMIFS(燃料油价格1!O:O,燃料油价格1!$B:$B,燃料油月均!$A41,燃料油价格1!$C:$C,燃料油月均!$B41)</f>
        <v>0</v>
      </c>
      <c r="N41">
        <f>SUMIFS(燃料油价格1!P:P,燃料油价格1!$B:$B,燃料油月均!$A41,燃料油价格1!$C:$C,燃料油月均!$B41)</f>
        <v>0</v>
      </c>
      <c r="O41">
        <f>COUNTIFS(燃料油价格1!$B:$B,燃料油月均!$A41,燃料油价格1!$C:$C,燃料油月均!$B41,燃料油价格1!E:E,"&gt;0")</f>
        <v>0</v>
      </c>
      <c r="P41">
        <f>COUNTIFS(燃料油价格1!$B:$B,燃料油月均!$A41,燃料油价格1!$C:$C,燃料油月均!$B41,燃料油价格1!F:F,"&gt;0")</f>
        <v>0</v>
      </c>
      <c r="Q41">
        <f>COUNTIFS(燃料油价格1!$B:$B,燃料油月均!$A41,燃料油价格1!$C:$C,燃料油月均!$B41,燃料油价格1!G:G,"&gt;0")</f>
        <v>7</v>
      </c>
      <c r="R41">
        <f>COUNTIFS(燃料油价格1!$B:$B,燃料油月均!$A41,燃料油价格1!$C:$C,燃料油月均!$B41,燃料油价格1!H:H,"&gt;0")</f>
        <v>0</v>
      </c>
      <c r="S41">
        <f>COUNTIFS(燃料油价格1!$B:$B,燃料油月均!$A41,燃料油价格1!$C:$C,燃料油月均!$B41,燃料油价格1!I:I,"&gt;0")</f>
        <v>0</v>
      </c>
      <c r="T41">
        <f>COUNTIFS(燃料油价格1!$B:$B,燃料油月均!$A41,燃料油价格1!$C:$C,燃料油月均!$B41,燃料油价格1!J:J,"&gt;0")</f>
        <v>0</v>
      </c>
      <c r="U41">
        <f>COUNTIFS(燃料油价格1!$B:$B,燃料油月均!$A41,燃料油价格1!$C:$C,燃料油月均!$B41,燃料油价格1!K:K,"&gt;0")</f>
        <v>8</v>
      </c>
      <c r="V41">
        <f>COUNTIFS(燃料油价格1!$B:$B,燃料油月均!$A41,燃料油价格1!$C:$C,燃料油月均!$B41,燃料油价格1!L:L,"&gt;0")</f>
        <v>0</v>
      </c>
      <c r="W41">
        <f>COUNTIFS(燃料油价格1!$B:$B,燃料油月均!$A41,燃料油价格1!$C:$C,燃料油月均!$B41,燃料油价格1!M:M,"&gt;0")</f>
        <v>8</v>
      </c>
      <c r="X41">
        <f>COUNTIFS(燃料油价格1!$B:$B,燃料油月均!$A41,燃料油价格1!$C:$C,燃料油月均!$B41,燃料油价格1!N:N,"&gt;0")</f>
        <v>0</v>
      </c>
      <c r="Y41">
        <f>COUNTIFS(燃料油价格1!$B:$B,燃料油月均!$A41,燃料油价格1!$C:$C,燃料油月均!$B41,燃料油价格1!O:O,"&gt;0")</f>
        <v>0</v>
      </c>
      <c r="Z41">
        <f>COUNTIFS(燃料油价格1!$B:$B,燃料油月均!$A41,燃料油价格1!$C:$C,燃料油月均!$B41,燃料油价格1!P:P,"&gt;0")</f>
        <v>0</v>
      </c>
      <c r="AA41" s="7">
        <f t="shared" si="0"/>
        <v>0</v>
      </c>
      <c r="AB41" s="7">
        <f t="shared" si="1"/>
        <v>0</v>
      </c>
      <c r="AC41" s="7">
        <f t="shared" si="2"/>
        <v>4730</v>
      </c>
      <c r="AD41" s="7">
        <f t="shared" si="3"/>
        <v>0</v>
      </c>
      <c r="AE41" s="7">
        <f t="shared" si="4"/>
        <v>0</v>
      </c>
      <c r="AF41" s="7">
        <f t="shared" si="5"/>
        <v>0</v>
      </c>
      <c r="AG41" s="7">
        <f t="shared" si="6"/>
        <v>4625</v>
      </c>
      <c r="AH41" s="7">
        <f t="shared" si="7"/>
        <v>0</v>
      </c>
      <c r="AI41" s="7">
        <f t="shared" si="8"/>
        <v>4637.5</v>
      </c>
      <c r="AJ41" s="7">
        <f t="shared" si="9"/>
        <v>0</v>
      </c>
      <c r="AK41" s="7">
        <f t="shared" si="10"/>
        <v>0</v>
      </c>
      <c r="AL41" s="7">
        <f t="shared" si="11"/>
        <v>0</v>
      </c>
      <c r="AM41" s="7">
        <f t="shared" si="12"/>
        <v>4664.166666666667</v>
      </c>
    </row>
    <row r="42" spans="1:39">
      <c r="A42">
        <v>2021</v>
      </c>
      <c r="B42">
        <v>7</v>
      </c>
      <c r="C42">
        <f>SUMIFS(燃料油价格1!E:E,燃料油价格1!$B:$B,燃料油月均!$A42,燃料油价格1!$C:$C,燃料油月均!$B42)</f>
        <v>0</v>
      </c>
      <c r="D42">
        <f>SUMIFS(燃料油价格1!F:F,燃料油价格1!$B:$B,燃料油月均!$A42,燃料油价格1!$C:$C,燃料油月均!$B42)</f>
        <v>0</v>
      </c>
      <c r="E42">
        <f>SUMIFS(燃料油价格1!G:G,燃料油价格1!$B:$B,燃料油月均!$A42,燃料油价格1!$C:$C,燃料油月均!$B42)</f>
        <v>53720</v>
      </c>
      <c r="F42">
        <f>SUMIFS(燃料油价格1!H:H,燃料油价格1!$B:$B,燃料油月均!$A42,燃料油价格1!$C:$C,燃料油月均!$B42)</f>
        <v>0</v>
      </c>
      <c r="G42">
        <f>SUMIFS(燃料油价格1!I:I,燃料油价格1!$B:$B,燃料油月均!$A42,燃料油价格1!$C:$C,燃料油月均!$B42)</f>
        <v>0</v>
      </c>
      <c r="H42">
        <f>SUMIFS(燃料油价格1!J:J,燃料油价格1!$B:$B,燃料油月均!$A42,燃料油价格1!$C:$C,燃料油月均!$B42)</f>
        <v>0</v>
      </c>
      <c r="I42">
        <f>SUMIFS(燃料油价格1!K:K,燃料油价格1!$B:$B,燃料油月均!$A42,燃料油价格1!$C:$C,燃料油月均!$B42)</f>
        <v>53880</v>
      </c>
      <c r="J42">
        <f>SUMIFS(燃料油价格1!L:L,燃料油价格1!$B:$B,燃料油月均!$A42,燃料油价格1!$C:$C,燃料油月均!$B42)</f>
        <v>0</v>
      </c>
      <c r="K42">
        <f>SUMIFS(燃料油价格1!M:M,燃料油价格1!$B:$B,燃料油月均!$A42,燃料油价格1!$C:$C,燃料油月均!$B42)</f>
        <v>52150</v>
      </c>
      <c r="L42">
        <f>SUMIFS(燃料油价格1!N:N,燃料油价格1!$B:$B,燃料油月均!$A42,燃料油价格1!$C:$C,燃料油月均!$B42)</f>
        <v>0</v>
      </c>
      <c r="M42">
        <f>SUMIFS(燃料油价格1!O:O,燃料油价格1!$B:$B,燃料油月均!$A42,燃料油价格1!$C:$C,燃料油月均!$B42)</f>
        <v>0</v>
      </c>
      <c r="N42">
        <f>SUMIFS(燃料油价格1!P:P,燃料油价格1!$B:$B,燃料油月均!$A42,燃料油价格1!$C:$C,燃料油月均!$B42)</f>
        <v>0</v>
      </c>
      <c r="O42">
        <f>COUNTIFS(燃料油价格1!$B:$B,燃料油月均!$A42,燃料油价格1!$C:$C,燃料油月均!$B42,燃料油价格1!E:E,"&gt;0")</f>
        <v>0</v>
      </c>
      <c r="P42">
        <f>COUNTIFS(燃料油价格1!$B:$B,燃料油月均!$A42,燃料油价格1!$C:$C,燃料油月均!$B42,燃料油价格1!F:F,"&gt;0")</f>
        <v>0</v>
      </c>
      <c r="Q42">
        <f>COUNTIFS(燃料油价格1!$B:$B,燃料油月均!$A42,燃料油价格1!$C:$C,燃料油月均!$B42,燃料油价格1!G:G,"&gt;0")</f>
        <v>11</v>
      </c>
      <c r="R42">
        <f>COUNTIFS(燃料油价格1!$B:$B,燃料油月均!$A42,燃料油价格1!$C:$C,燃料油月均!$B42,燃料油价格1!H:H,"&gt;0")</f>
        <v>0</v>
      </c>
      <c r="S42">
        <f>COUNTIFS(燃料油价格1!$B:$B,燃料油月均!$A42,燃料油价格1!$C:$C,燃料油月均!$B42,燃料油价格1!I:I,"&gt;0")</f>
        <v>0</v>
      </c>
      <c r="T42">
        <f>COUNTIFS(燃料油价格1!$B:$B,燃料油月均!$A42,燃料油价格1!$C:$C,燃料油月均!$B42,燃料油价格1!J:J,"&gt;0")</f>
        <v>0</v>
      </c>
      <c r="U42">
        <f>COUNTIFS(燃料油价格1!$B:$B,燃料油月均!$A42,燃料油价格1!$C:$C,燃料油月均!$B42,燃料油价格1!K:K,"&gt;0")</f>
        <v>11</v>
      </c>
      <c r="V42">
        <f>COUNTIFS(燃料油价格1!$B:$B,燃料油月均!$A42,燃料油价格1!$C:$C,燃料油月均!$B42,燃料油价格1!L:L,"&gt;0")</f>
        <v>0</v>
      </c>
      <c r="W42">
        <f>COUNTIFS(燃料油价格1!$B:$B,燃料油月均!$A42,燃料油价格1!$C:$C,燃料油月均!$B42,燃料油价格1!M:M,"&gt;0")</f>
        <v>11</v>
      </c>
      <c r="X42">
        <f>COUNTIFS(燃料油价格1!$B:$B,燃料油月均!$A42,燃料油价格1!$C:$C,燃料油月均!$B42,燃料油价格1!N:N,"&gt;0")</f>
        <v>0</v>
      </c>
      <c r="Y42">
        <f>COUNTIFS(燃料油价格1!$B:$B,燃料油月均!$A42,燃料油价格1!$C:$C,燃料油月均!$B42,燃料油价格1!O:O,"&gt;0")</f>
        <v>0</v>
      </c>
      <c r="Z42">
        <f>COUNTIFS(燃料油价格1!$B:$B,燃料油月均!$A42,燃料油价格1!$C:$C,燃料油月均!$B42,燃料油价格1!P:P,"&gt;0")</f>
        <v>0</v>
      </c>
      <c r="AA42" s="7">
        <f t="shared" si="0"/>
        <v>0</v>
      </c>
      <c r="AB42" s="7">
        <f t="shared" si="1"/>
        <v>0</v>
      </c>
      <c r="AC42" s="7">
        <f t="shared" si="2"/>
        <v>4883.636363636364</v>
      </c>
      <c r="AD42" s="7">
        <f t="shared" si="3"/>
        <v>0</v>
      </c>
      <c r="AE42" s="7">
        <f t="shared" si="4"/>
        <v>0</v>
      </c>
      <c r="AF42" s="7">
        <f t="shared" si="5"/>
        <v>0</v>
      </c>
      <c r="AG42" s="7">
        <f t="shared" si="6"/>
        <v>4898.181818181818</v>
      </c>
      <c r="AH42" s="7">
        <f t="shared" si="7"/>
        <v>0</v>
      </c>
      <c r="AI42" s="7">
        <f t="shared" si="8"/>
        <v>4740.909090909091</v>
      </c>
      <c r="AJ42" s="7">
        <f t="shared" si="9"/>
        <v>0</v>
      </c>
      <c r="AK42" s="7">
        <f t="shared" si="10"/>
        <v>0</v>
      </c>
      <c r="AL42" s="7">
        <f t="shared" si="11"/>
        <v>0</v>
      </c>
      <c r="AM42" s="7">
        <f t="shared" si="12"/>
        <v>4840.909090909091</v>
      </c>
    </row>
    <row r="43" spans="1:39">
      <c r="A43">
        <v>2021</v>
      </c>
      <c r="B43">
        <v>8</v>
      </c>
      <c r="C43">
        <f>SUMIFS(燃料油价格1!E:E,燃料油价格1!$B:$B,燃料油月均!$A43,燃料油价格1!$C:$C,燃料油月均!$B43)</f>
        <v>0</v>
      </c>
      <c r="D43">
        <f>SUMIFS(燃料油价格1!F:F,燃料油价格1!$B:$B,燃料油月均!$A43,燃料油价格1!$C:$C,燃料油月均!$B43)</f>
        <v>0</v>
      </c>
      <c r="E43">
        <f>SUMIFS(燃料油价格1!G:G,燃料油价格1!$B:$B,燃料油月均!$A43,燃料油价格1!$C:$C,燃料油月均!$B43)</f>
        <v>87400</v>
      </c>
      <c r="F43">
        <f>SUMIFS(燃料油价格1!H:H,燃料油价格1!$B:$B,燃料油月均!$A43,燃料油价格1!$C:$C,燃料油月均!$B43)</f>
        <v>0</v>
      </c>
      <c r="G43">
        <f>SUMIFS(燃料油价格1!I:I,燃料油价格1!$B:$B,燃料油月均!$A43,燃料油价格1!$C:$C,燃料油月均!$B43)</f>
        <v>0</v>
      </c>
      <c r="H43">
        <f>SUMIFS(燃料油价格1!J:J,燃料油价格1!$B:$B,燃料油月均!$A43,燃料油价格1!$C:$C,燃料油月均!$B43)</f>
        <v>0</v>
      </c>
      <c r="I43">
        <f>SUMIFS(燃料油价格1!K:K,燃料油价格1!$B:$B,燃料油月均!$A43,燃料油价格1!$C:$C,燃料油月均!$B43)</f>
        <v>86180</v>
      </c>
      <c r="J43">
        <f>SUMIFS(燃料油价格1!L:L,燃料油价格1!$B:$B,燃料油月均!$A43,燃料油价格1!$C:$C,燃料油月均!$B43)</f>
        <v>0</v>
      </c>
      <c r="K43">
        <f>SUMIFS(燃料油价格1!M:M,燃料油价格1!$B:$B,燃料油月均!$A43,燃料油价格1!$C:$C,燃料油月均!$B43)</f>
        <v>84600</v>
      </c>
      <c r="L43">
        <f>SUMIFS(燃料油价格1!N:N,燃料油价格1!$B:$B,燃料油月均!$A43,燃料油价格1!$C:$C,燃料油月均!$B43)</f>
        <v>0</v>
      </c>
      <c r="M43">
        <f>SUMIFS(燃料油价格1!O:O,燃料油价格1!$B:$B,燃料油月均!$A43,燃料油价格1!$C:$C,燃料油月均!$B43)</f>
        <v>0</v>
      </c>
      <c r="N43">
        <f>SUMIFS(燃料油价格1!P:P,燃料油价格1!$B:$B,燃料油月均!$A43,燃料油价格1!$C:$C,燃料油月均!$B43)</f>
        <v>0</v>
      </c>
      <c r="O43">
        <f>COUNTIFS(燃料油价格1!$B:$B,燃料油月均!$A43,燃料油价格1!$C:$C,燃料油月均!$B43,燃料油价格1!E:E,"&gt;0")</f>
        <v>0</v>
      </c>
      <c r="P43">
        <f>COUNTIFS(燃料油价格1!$B:$B,燃料油月均!$A43,燃料油价格1!$C:$C,燃料油月均!$B43,燃料油价格1!F:F,"&gt;0")</f>
        <v>0</v>
      </c>
      <c r="Q43">
        <f>COUNTIFS(燃料油价格1!$B:$B,燃料油月均!$A43,燃料油价格1!$C:$C,燃料油月均!$B43,燃料油价格1!G:G,"&gt;0")</f>
        <v>18</v>
      </c>
      <c r="R43">
        <f>COUNTIFS(燃料油价格1!$B:$B,燃料油月均!$A43,燃料油价格1!$C:$C,燃料油月均!$B43,燃料油价格1!H:H,"&gt;0")</f>
        <v>0</v>
      </c>
      <c r="S43">
        <f>COUNTIFS(燃料油价格1!$B:$B,燃料油月均!$A43,燃料油价格1!$C:$C,燃料油月均!$B43,燃料油价格1!I:I,"&gt;0")</f>
        <v>0</v>
      </c>
      <c r="T43">
        <f>COUNTIFS(燃料油价格1!$B:$B,燃料油月均!$A43,燃料油价格1!$C:$C,燃料油月均!$B43,燃料油价格1!J:J,"&gt;0")</f>
        <v>0</v>
      </c>
      <c r="U43">
        <f>COUNTIFS(燃料油价格1!$B:$B,燃料油月均!$A43,燃料油价格1!$C:$C,燃料油月均!$B43,燃料油价格1!K:K,"&gt;0")</f>
        <v>18</v>
      </c>
      <c r="V43">
        <f>COUNTIFS(燃料油价格1!$B:$B,燃料油月均!$A43,燃料油价格1!$C:$C,燃料油月均!$B43,燃料油价格1!L:L,"&gt;0")</f>
        <v>0</v>
      </c>
      <c r="W43">
        <f>COUNTIFS(燃料油价格1!$B:$B,燃料油月均!$A43,燃料油价格1!$C:$C,燃料油月均!$B43,燃料油价格1!M:M,"&gt;0")</f>
        <v>18</v>
      </c>
      <c r="X43">
        <f>COUNTIFS(燃料油价格1!$B:$B,燃料油月均!$A43,燃料油价格1!$C:$C,燃料油月均!$B43,燃料油价格1!N:N,"&gt;0")</f>
        <v>0</v>
      </c>
      <c r="Y43">
        <f>COUNTIFS(燃料油价格1!$B:$B,燃料油月均!$A43,燃料油价格1!$C:$C,燃料油月均!$B43,燃料油价格1!O:O,"&gt;0")</f>
        <v>0</v>
      </c>
      <c r="Z43">
        <f>COUNTIFS(燃料油价格1!$B:$B,燃料油月均!$A43,燃料油价格1!$C:$C,燃料油月均!$B43,燃料油价格1!P:P,"&gt;0")</f>
        <v>0</v>
      </c>
      <c r="AA43" s="7">
        <f t="shared" si="0"/>
        <v>0</v>
      </c>
      <c r="AB43" s="7">
        <f t="shared" si="1"/>
        <v>0</v>
      </c>
      <c r="AC43" s="7">
        <f t="shared" si="2"/>
        <v>4855.5555555555557</v>
      </c>
      <c r="AD43" s="7">
        <f t="shared" si="3"/>
        <v>0</v>
      </c>
      <c r="AE43" s="7">
        <f t="shared" si="4"/>
        <v>0</v>
      </c>
      <c r="AF43" s="7">
        <f t="shared" si="5"/>
        <v>0</v>
      </c>
      <c r="AG43" s="7">
        <f t="shared" si="6"/>
        <v>4787.7777777777774</v>
      </c>
      <c r="AH43" s="7">
        <f t="shared" si="7"/>
        <v>0</v>
      </c>
      <c r="AI43" s="7">
        <f t="shared" si="8"/>
        <v>4700</v>
      </c>
      <c r="AJ43" s="7">
        <f t="shared" si="9"/>
        <v>0</v>
      </c>
      <c r="AK43" s="7">
        <f t="shared" si="10"/>
        <v>0</v>
      </c>
      <c r="AL43" s="7">
        <f t="shared" si="11"/>
        <v>0</v>
      </c>
      <c r="AM43" s="7">
        <f t="shared" si="12"/>
        <v>4781.1111111111104</v>
      </c>
    </row>
    <row r="44" spans="1:39">
      <c r="A44">
        <v>2021</v>
      </c>
      <c r="B44">
        <v>9</v>
      </c>
      <c r="C44">
        <f>SUMIFS(燃料油价格1!E:E,燃料油价格1!$B:$B,燃料油月均!$A44,燃料油价格1!$C:$C,燃料油月均!$B44)</f>
        <v>0</v>
      </c>
      <c r="D44">
        <f>SUMIFS(燃料油价格1!F:F,燃料油价格1!$B:$B,燃料油月均!$A44,燃料油价格1!$C:$C,燃料油月均!$B44)</f>
        <v>0</v>
      </c>
      <c r="E44">
        <f>SUMIFS(燃料油价格1!G:G,燃料油价格1!$B:$B,燃料油月均!$A44,燃料油价格1!$C:$C,燃料油月均!$B44)</f>
        <v>62150</v>
      </c>
      <c r="F44">
        <f>SUMIFS(燃料油价格1!H:H,燃料油价格1!$B:$B,燃料油月均!$A44,燃料油价格1!$C:$C,燃料油月均!$B44)</f>
        <v>9800</v>
      </c>
      <c r="G44">
        <f>SUMIFS(燃料油价格1!I:I,燃料油价格1!$B:$B,燃料油月均!$A44,燃料油价格1!$C:$C,燃料油月均!$B44)</f>
        <v>0</v>
      </c>
      <c r="H44">
        <f>SUMIFS(燃料油价格1!J:J,燃料油价格1!$B:$B,燃料油月均!$A44,燃料油价格1!$C:$C,燃料油月均!$B44)</f>
        <v>0</v>
      </c>
      <c r="I44">
        <f>SUMIFS(燃料油价格1!K:K,燃料油价格1!$B:$B,燃料油月均!$A44,燃料油价格1!$C:$C,燃料油月均!$B44)</f>
        <v>62380</v>
      </c>
      <c r="J44">
        <f>SUMIFS(燃料油价格1!L:L,燃料油价格1!$B:$B,燃料油月均!$A44,燃料油价格1!$C:$C,燃料油月均!$B44)</f>
        <v>0</v>
      </c>
      <c r="K44">
        <f>SUMIFS(燃料油价格1!M:M,燃料油价格1!$B:$B,燃料油月均!$A44,燃料油价格1!$C:$C,燃料油月均!$B44)</f>
        <v>62050</v>
      </c>
      <c r="L44">
        <f>SUMIFS(燃料油价格1!N:N,燃料油价格1!$B:$B,燃料油月均!$A44,燃料油价格1!$C:$C,燃料油月均!$B44)</f>
        <v>0</v>
      </c>
      <c r="M44">
        <f>SUMIFS(燃料油价格1!O:O,燃料油价格1!$B:$B,燃料油月均!$A44,燃料油价格1!$C:$C,燃料油月均!$B44)</f>
        <v>0</v>
      </c>
      <c r="N44">
        <f>SUMIFS(燃料油价格1!P:P,燃料油价格1!$B:$B,燃料油月均!$A44,燃料油价格1!$C:$C,燃料油月均!$B44)</f>
        <v>0</v>
      </c>
      <c r="O44">
        <f>COUNTIFS(燃料油价格1!$B:$B,燃料油月均!$A44,燃料油价格1!$C:$C,燃料油月均!$B44,燃料油价格1!E:E,"&gt;0")</f>
        <v>0</v>
      </c>
      <c r="P44">
        <f>COUNTIFS(燃料油价格1!$B:$B,燃料油月均!$A44,燃料油价格1!$C:$C,燃料油月均!$B44,燃料油价格1!F:F,"&gt;0")</f>
        <v>0</v>
      </c>
      <c r="Q44">
        <f>COUNTIFS(燃料油价格1!$B:$B,燃料油月均!$A44,燃料油价格1!$C:$C,燃料油月均!$B44,燃料油价格1!G:G,"&gt;0")</f>
        <v>13</v>
      </c>
      <c r="R44">
        <f>COUNTIFS(燃料油价格1!$B:$B,燃料油月均!$A44,燃料油价格1!$C:$C,燃料油月均!$B44,燃料油价格1!H:H,"&gt;0")</f>
        <v>2</v>
      </c>
      <c r="S44">
        <f>COUNTIFS(燃料油价格1!$B:$B,燃料油月均!$A44,燃料油价格1!$C:$C,燃料油月均!$B44,燃料油价格1!I:I,"&gt;0")</f>
        <v>0</v>
      </c>
      <c r="T44">
        <f>COUNTIFS(燃料油价格1!$B:$B,燃料油月均!$A44,燃料油价格1!$C:$C,燃料油月均!$B44,燃料油价格1!J:J,"&gt;0")</f>
        <v>0</v>
      </c>
      <c r="U44">
        <f>COUNTIFS(燃料油价格1!$B:$B,燃料油月均!$A44,燃料油价格1!$C:$C,燃料油月均!$B44,燃料油价格1!K:K,"&gt;0")</f>
        <v>13</v>
      </c>
      <c r="V44">
        <f>COUNTIFS(燃料油价格1!$B:$B,燃料油月均!$A44,燃料油价格1!$C:$C,燃料油月均!$B44,燃料油价格1!L:L,"&gt;0")</f>
        <v>0</v>
      </c>
      <c r="W44">
        <f>COUNTIFS(燃料油价格1!$B:$B,燃料油月均!$A44,燃料油价格1!$C:$C,燃料油月均!$B44,燃料油价格1!M:M,"&gt;0")</f>
        <v>13</v>
      </c>
      <c r="X44">
        <f>COUNTIFS(燃料油价格1!$B:$B,燃料油月均!$A44,燃料油价格1!$C:$C,燃料油月均!$B44,燃料油价格1!N:N,"&gt;0")</f>
        <v>0</v>
      </c>
      <c r="Y44">
        <f>COUNTIFS(燃料油价格1!$B:$B,燃料油月均!$A44,燃料油价格1!$C:$C,燃料油月均!$B44,燃料油价格1!O:O,"&gt;0")</f>
        <v>0</v>
      </c>
      <c r="Z44">
        <f>COUNTIFS(燃料油价格1!$B:$B,燃料油月均!$A44,燃料油价格1!$C:$C,燃料油月均!$B44,燃料油价格1!P:P,"&gt;0")</f>
        <v>0</v>
      </c>
      <c r="AA44" s="7">
        <f t="shared" si="0"/>
        <v>0</v>
      </c>
      <c r="AB44" s="7">
        <f t="shared" si="1"/>
        <v>0</v>
      </c>
      <c r="AC44" s="7">
        <f t="shared" si="2"/>
        <v>4780.7692307692305</v>
      </c>
      <c r="AD44" s="7">
        <f t="shared" si="3"/>
        <v>4900</v>
      </c>
      <c r="AE44" s="7">
        <f t="shared" si="4"/>
        <v>0</v>
      </c>
      <c r="AF44" s="7">
        <f t="shared" si="5"/>
        <v>0</v>
      </c>
      <c r="AG44" s="7">
        <f t="shared" si="6"/>
        <v>4798.4615384615381</v>
      </c>
      <c r="AH44" s="7">
        <f t="shared" si="7"/>
        <v>0</v>
      </c>
      <c r="AI44" s="7">
        <f t="shared" si="8"/>
        <v>4773.0769230769229</v>
      </c>
      <c r="AJ44" s="7">
        <f t="shared" si="9"/>
        <v>0</v>
      </c>
      <c r="AK44" s="7">
        <f t="shared" si="10"/>
        <v>0</v>
      </c>
      <c r="AL44" s="7">
        <f t="shared" si="11"/>
        <v>0</v>
      </c>
      <c r="AM44" s="7">
        <f t="shared" si="12"/>
        <v>4813.0769230769229</v>
      </c>
    </row>
    <row r="45" spans="1:39">
      <c r="A45">
        <v>2021</v>
      </c>
      <c r="B45">
        <v>10</v>
      </c>
      <c r="C45">
        <f>SUMIFS(燃料油价格1!E:E,燃料油价格1!$B:$B,燃料油月均!$A45,燃料油价格1!$C:$C,燃料油月均!$B45)</f>
        <v>0</v>
      </c>
      <c r="D45">
        <f>SUMIFS(燃料油价格1!F:F,燃料油价格1!$B:$B,燃料油月均!$A45,燃料油价格1!$C:$C,燃料油月均!$B45)</f>
        <v>0</v>
      </c>
      <c r="E45">
        <f>SUMIFS(燃料油价格1!G:G,燃料油价格1!$B:$B,燃料油月均!$A45,燃料油价格1!$C:$C,燃料油月均!$B45)</f>
        <v>68200</v>
      </c>
      <c r="F45">
        <f>SUMIFS(燃料油价格1!H:H,燃料油价格1!$B:$B,燃料油月均!$A45,燃料油价格1!$C:$C,燃料油月均!$B45)</f>
        <v>0</v>
      </c>
      <c r="G45">
        <f>SUMIFS(燃料油价格1!I:I,燃料油价格1!$B:$B,燃料油月均!$A45,燃料油价格1!$C:$C,燃料油月均!$B45)</f>
        <v>0</v>
      </c>
      <c r="H45">
        <f>SUMIFS(燃料油价格1!J:J,燃料油价格1!$B:$B,燃料油月均!$A45,燃料油价格1!$C:$C,燃料油月均!$B45)</f>
        <v>0</v>
      </c>
      <c r="I45">
        <f>SUMIFS(燃料油价格1!K:K,燃料油价格1!$B:$B,燃料油月均!$A45,燃料油价格1!$C:$C,燃料油月均!$B45)</f>
        <v>63150</v>
      </c>
      <c r="J45">
        <f>SUMIFS(燃料油价格1!L:L,燃料油价格1!$B:$B,燃料油月均!$A45,燃料油价格1!$C:$C,燃料油月均!$B45)</f>
        <v>0</v>
      </c>
      <c r="K45">
        <f>SUMIFS(燃料油价格1!M:M,燃料油价格1!$B:$B,燃料油月均!$A45,燃料油价格1!$C:$C,燃料油月均!$B45)</f>
        <v>68200</v>
      </c>
      <c r="L45">
        <f>SUMIFS(燃料油价格1!N:N,燃料油价格1!$B:$B,燃料油月均!$A45,燃料油价格1!$C:$C,燃料油月均!$B45)</f>
        <v>0</v>
      </c>
      <c r="M45">
        <f>SUMIFS(燃料油价格1!O:O,燃料油价格1!$B:$B,燃料油月均!$A45,燃料油价格1!$C:$C,燃料油月均!$B45)</f>
        <v>0</v>
      </c>
      <c r="N45">
        <f>SUMIFS(燃料油价格1!P:P,燃料油价格1!$B:$B,燃料油月均!$A45,燃料油价格1!$C:$C,燃料油月均!$B45)</f>
        <v>0</v>
      </c>
      <c r="O45">
        <f>COUNTIFS(燃料油价格1!$B:$B,燃料油月均!$A45,燃料油价格1!$C:$C,燃料油月均!$B45,燃料油价格1!E:E,"&gt;0")</f>
        <v>0</v>
      </c>
      <c r="P45">
        <f>COUNTIFS(燃料油价格1!$B:$B,燃料油月均!$A45,燃料油价格1!$C:$C,燃料油月均!$B45,燃料油价格1!F:F,"&gt;0")</f>
        <v>0</v>
      </c>
      <c r="Q45">
        <f>COUNTIFS(燃料油价格1!$B:$B,燃料油月均!$A45,燃料油价格1!$C:$C,燃料油月均!$B45,燃料油价格1!G:G,"&gt;0")</f>
        <v>12</v>
      </c>
      <c r="R45">
        <f>COUNTIFS(燃料油价格1!$B:$B,燃料油月均!$A45,燃料油价格1!$C:$C,燃料油月均!$B45,燃料油价格1!H:H,"&gt;0")</f>
        <v>0</v>
      </c>
      <c r="S45">
        <f>COUNTIFS(燃料油价格1!$B:$B,燃料油月均!$A45,燃料油价格1!$C:$C,燃料油月均!$B45,燃料油价格1!I:I,"&gt;0")</f>
        <v>0</v>
      </c>
      <c r="T45">
        <f>COUNTIFS(燃料油价格1!$B:$B,燃料油月均!$A45,燃料油价格1!$C:$C,燃料油月均!$B45,燃料油价格1!J:J,"&gt;0")</f>
        <v>0</v>
      </c>
      <c r="U45">
        <f>COUNTIFS(燃料油价格1!$B:$B,燃料油月均!$A45,燃料油价格1!$C:$C,燃料油月均!$B45,燃料油价格1!K:K,"&gt;0")</f>
        <v>11</v>
      </c>
      <c r="V45">
        <f>COUNTIFS(燃料油价格1!$B:$B,燃料油月均!$A45,燃料油价格1!$C:$C,燃料油月均!$B45,燃料油价格1!L:L,"&gt;0")</f>
        <v>0</v>
      </c>
      <c r="W45">
        <f>COUNTIFS(燃料油价格1!$B:$B,燃料油月均!$A45,燃料油价格1!$C:$C,燃料油月均!$B45,燃料油价格1!M:M,"&gt;0")</f>
        <v>12</v>
      </c>
      <c r="X45">
        <f>COUNTIFS(燃料油价格1!$B:$B,燃料油月均!$A45,燃料油价格1!$C:$C,燃料油月均!$B45,燃料油价格1!N:N,"&gt;0")</f>
        <v>0</v>
      </c>
      <c r="Y45">
        <f>COUNTIFS(燃料油价格1!$B:$B,燃料油月均!$A45,燃料油价格1!$C:$C,燃料油月均!$B45,燃料油价格1!O:O,"&gt;0")</f>
        <v>0</v>
      </c>
      <c r="Z45">
        <f>COUNTIFS(燃料油价格1!$B:$B,燃料油月均!$A45,燃料油价格1!$C:$C,燃料油月均!$B45,燃料油价格1!P:P,"&gt;0")</f>
        <v>0</v>
      </c>
      <c r="AA45" s="7">
        <f t="shared" si="0"/>
        <v>0</v>
      </c>
      <c r="AB45" s="7">
        <f t="shared" si="1"/>
        <v>0</v>
      </c>
      <c r="AC45" s="7">
        <f t="shared" si="2"/>
        <v>5683.333333333333</v>
      </c>
      <c r="AD45" s="7">
        <f t="shared" si="3"/>
        <v>0</v>
      </c>
      <c r="AE45" s="7">
        <f t="shared" si="4"/>
        <v>0</v>
      </c>
      <c r="AF45" s="7">
        <f t="shared" si="5"/>
        <v>0</v>
      </c>
      <c r="AG45" s="7">
        <f t="shared" si="6"/>
        <v>5740.909090909091</v>
      </c>
      <c r="AH45" s="7">
        <f t="shared" si="7"/>
        <v>0</v>
      </c>
      <c r="AI45" s="7">
        <f t="shared" si="8"/>
        <v>5683.333333333333</v>
      </c>
      <c r="AJ45" s="7">
        <f t="shared" si="9"/>
        <v>0</v>
      </c>
      <c r="AK45" s="7">
        <f t="shared" si="10"/>
        <v>0</v>
      </c>
      <c r="AL45" s="7">
        <f t="shared" si="11"/>
        <v>0</v>
      </c>
      <c r="AM45" s="7">
        <f t="shared" si="12"/>
        <v>5702.5252525252517</v>
      </c>
    </row>
    <row r="46" spans="1:39">
      <c r="A46">
        <v>2021</v>
      </c>
      <c r="B46">
        <v>11</v>
      </c>
      <c r="C46">
        <f>SUMIFS(燃料油价格1!E:E,燃料油价格1!$B:$B,燃料油月均!$A46,燃料油价格1!$C:$C,燃料油月均!$B46)</f>
        <v>0</v>
      </c>
      <c r="D46">
        <f>SUMIFS(燃料油价格1!F:F,燃料油价格1!$B:$B,燃料油月均!$A46,燃料油价格1!$C:$C,燃料油月均!$B46)</f>
        <v>0</v>
      </c>
      <c r="E46">
        <f>SUMIFS(燃料油价格1!G:G,燃料油价格1!$B:$B,燃料油月均!$A46,燃料油价格1!$C:$C,燃料油月均!$B46)</f>
        <v>99550</v>
      </c>
      <c r="F46">
        <f>SUMIFS(燃料油价格1!H:H,燃料油价格1!$B:$B,燃料油月均!$A46,燃料油价格1!$C:$C,燃料油月均!$B46)</f>
        <v>0</v>
      </c>
      <c r="G46">
        <f>SUMIFS(燃料油价格1!I:I,燃料油价格1!$B:$B,燃料油月均!$A46,燃料油价格1!$C:$C,燃料油月均!$B46)</f>
        <v>0</v>
      </c>
      <c r="H46">
        <f>SUMIFS(燃料油价格1!J:J,燃料油价格1!$B:$B,燃料油月均!$A46,燃料油价格1!$C:$C,燃料油月均!$B46)</f>
        <v>0</v>
      </c>
      <c r="I46">
        <f>SUMIFS(燃料油价格1!K:K,燃料油价格1!$B:$B,燃料油月均!$A46,燃料油价格1!$C:$C,燃料油月均!$B46)</f>
        <v>106800</v>
      </c>
      <c r="J46">
        <f>SUMIFS(燃料油价格1!L:L,燃料油价格1!$B:$B,燃料油月均!$A46,燃料油价格1!$C:$C,燃料油月均!$B46)</f>
        <v>0</v>
      </c>
      <c r="K46">
        <f>SUMIFS(燃料油价格1!M:M,燃料油价格1!$B:$B,燃料油月均!$A46,燃料油价格1!$C:$C,燃料油月均!$B46)</f>
        <v>105550</v>
      </c>
      <c r="L46">
        <f>SUMIFS(燃料油价格1!N:N,燃料油价格1!$B:$B,燃料油月均!$A46,燃料油价格1!$C:$C,燃料油月均!$B46)</f>
        <v>0</v>
      </c>
      <c r="M46">
        <f>SUMIFS(燃料油价格1!O:O,燃料油价格1!$B:$B,燃料油月均!$A46,燃料油价格1!$C:$C,燃料油月均!$B46)</f>
        <v>0</v>
      </c>
      <c r="N46">
        <f>SUMIFS(燃料油价格1!P:P,燃料油价格1!$B:$B,燃料油月均!$A46,燃料油价格1!$C:$C,燃料油月均!$B46)</f>
        <v>0</v>
      </c>
      <c r="O46">
        <f>COUNTIFS(燃料油价格1!$B:$B,燃料油月均!$A46,燃料油价格1!$C:$C,燃料油月均!$B46,燃料油价格1!E:E,"&gt;0")</f>
        <v>0</v>
      </c>
      <c r="P46">
        <f>COUNTIFS(燃料油价格1!$B:$B,燃料油月均!$A46,燃料油价格1!$C:$C,燃料油月均!$B46,燃料油价格1!F:F,"&gt;0")</f>
        <v>0</v>
      </c>
      <c r="Q46">
        <f>COUNTIFS(燃料油价格1!$B:$B,燃料油月均!$A46,燃料油价格1!$C:$C,燃料油月均!$B46,燃料油价格1!G:G,"&gt;0")</f>
        <v>19</v>
      </c>
      <c r="R46">
        <f>COUNTIFS(燃料油价格1!$B:$B,燃料油月均!$A46,燃料油价格1!$C:$C,燃料油月均!$B46,燃料油价格1!H:H,"&gt;0")</f>
        <v>0</v>
      </c>
      <c r="S46">
        <f>COUNTIFS(燃料油价格1!$B:$B,燃料油月均!$A46,燃料油价格1!$C:$C,燃料油月均!$B46,燃料油价格1!I:I,"&gt;0")</f>
        <v>0</v>
      </c>
      <c r="T46">
        <f>COUNTIFS(燃料油价格1!$B:$B,燃料油月均!$A46,燃料油价格1!$C:$C,燃料油月均!$B46,燃料油价格1!J:J,"&gt;0")</f>
        <v>0</v>
      </c>
      <c r="U46">
        <f>COUNTIFS(燃料油价格1!$B:$B,燃料油月均!$A46,燃料油价格1!$C:$C,燃料油月均!$B46,燃料油价格1!K:K,"&gt;0")</f>
        <v>20</v>
      </c>
      <c r="V46">
        <f>COUNTIFS(燃料油价格1!$B:$B,燃料油月均!$A46,燃料油价格1!$C:$C,燃料油月均!$B46,燃料油价格1!L:L,"&gt;0")</f>
        <v>0</v>
      </c>
      <c r="W46">
        <f>COUNTIFS(燃料油价格1!$B:$B,燃料油月均!$A46,燃料油价格1!$C:$C,燃料油月均!$B46,燃料油价格1!M:M,"&gt;0")</f>
        <v>20</v>
      </c>
      <c r="X46">
        <f>COUNTIFS(燃料油价格1!$B:$B,燃料油月均!$A46,燃料油价格1!$C:$C,燃料油月均!$B46,燃料油价格1!N:N,"&gt;0")</f>
        <v>0</v>
      </c>
      <c r="Y46">
        <f>COUNTIFS(燃料油价格1!$B:$B,燃料油月均!$A46,燃料油价格1!$C:$C,燃料油月均!$B46,燃料油价格1!O:O,"&gt;0")</f>
        <v>0</v>
      </c>
      <c r="Z46">
        <f>COUNTIFS(燃料油价格1!$B:$B,燃料油月均!$A46,燃料油价格1!$C:$C,燃料油月均!$B46,燃料油价格1!P:P,"&gt;0")</f>
        <v>0</v>
      </c>
      <c r="AA46" s="7">
        <f t="shared" si="0"/>
        <v>0</v>
      </c>
      <c r="AB46" s="7">
        <f t="shared" si="1"/>
        <v>0</v>
      </c>
      <c r="AC46" s="7">
        <f t="shared" si="2"/>
        <v>5239.4736842105267</v>
      </c>
      <c r="AD46" s="7">
        <f t="shared" si="3"/>
        <v>0</v>
      </c>
      <c r="AE46" s="7">
        <f t="shared" si="4"/>
        <v>0</v>
      </c>
      <c r="AF46" s="7">
        <f t="shared" si="5"/>
        <v>0</v>
      </c>
      <c r="AG46" s="7">
        <f t="shared" si="6"/>
        <v>5340</v>
      </c>
      <c r="AH46" s="7">
        <f t="shared" si="7"/>
        <v>0</v>
      </c>
      <c r="AI46" s="7">
        <f t="shared" si="8"/>
        <v>5277.5</v>
      </c>
      <c r="AJ46" s="7">
        <f t="shared" si="9"/>
        <v>0</v>
      </c>
      <c r="AK46" s="7">
        <f t="shared" si="10"/>
        <v>0</v>
      </c>
      <c r="AL46" s="7">
        <f t="shared" si="11"/>
        <v>0</v>
      </c>
      <c r="AM46" s="7">
        <f t="shared" si="12"/>
        <v>5285.6578947368425</v>
      </c>
    </row>
    <row r="47" spans="1:39">
      <c r="A47">
        <v>2021</v>
      </c>
      <c r="B47">
        <v>12</v>
      </c>
      <c r="C47">
        <f>SUMIFS(燃料油价格1!E:E,燃料油价格1!$B:$B,燃料油月均!$A47,燃料油价格1!$C:$C,燃料油月均!$B47)</f>
        <v>0</v>
      </c>
      <c r="D47">
        <f>SUMIFS(燃料油价格1!F:F,燃料油价格1!$B:$B,燃料油月均!$A47,燃料油价格1!$C:$C,燃料油月均!$B47)</f>
        <v>0</v>
      </c>
      <c r="E47">
        <f>SUMIFS(燃料油价格1!G:G,燃料油价格1!$B:$B,燃料油月均!$A47,燃料油价格1!$C:$C,燃料油月均!$B47)</f>
        <v>86400</v>
      </c>
      <c r="F47">
        <f>SUMIFS(燃料油价格1!H:H,燃料油价格1!$B:$B,燃料油月均!$A47,燃料油价格1!$C:$C,燃料油月均!$B47)</f>
        <v>0</v>
      </c>
      <c r="G47">
        <f>SUMIFS(燃料油价格1!I:I,燃料油价格1!$B:$B,燃料油月均!$A47,燃料油价格1!$C:$C,燃料油月均!$B47)</f>
        <v>0</v>
      </c>
      <c r="H47">
        <f>SUMIFS(燃料油价格1!J:J,燃料油价格1!$B:$B,燃料油月均!$A47,燃料油价格1!$C:$C,燃料油月均!$B47)</f>
        <v>0</v>
      </c>
      <c r="I47">
        <f>SUMIFS(燃料油价格1!K:K,燃料油价格1!$B:$B,燃料油月均!$A47,燃料油价格1!$C:$C,燃料油月均!$B47)</f>
        <v>85850</v>
      </c>
      <c r="J47">
        <f>SUMIFS(燃料油价格1!L:L,燃料油价格1!$B:$B,燃料油月均!$A47,燃料油价格1!$C:$C,燃料油月均!$B47)</f>
        <v>0</v>
      </c>
      <c r="K47">
        <f>SUMIFS(燃料油价格1!M:M,燃料油价格1!$B:$B,燃料油月均!$A47,燃料油价格1!$C:$C,燃料油月均!$B47)</f>
        <v>79950</v>
      </c>
      <c r="L47">
        <f>SUMIFS(燃料油价格1!N:N,燃料油价格1!$B:$B,燃料油月均!$A47,燃料油价格1!$C:$C,燃料油月均!$B47)</f>
        <v>0</v>
      </c>
      <c r="M47">
        <f>SUMIFS(燃料油价格1!O:O,燃料油价格1!$B:$B,燃料油月均!$A47,燃料油价格1!$C:$C,燃料油月均!$B47)</f>
        <v>0</v>
      </c>
      <c r="N47">
        <f>SUMIFS(燃料油价格1!P:P,燃料油价格1!$B:$B,燃料油月均!$A47,燃料油价格1!$C:$C,燃料油月均!$B47)</f>
        <v>0</v>
      </c>
      <c r="O47">
        <f>COUNTIFS(燃料油价格1!$B:$B,燃料油月均!$A47,燃料油价格1!$C:$C,燃料油月均!$B47,燃料油价格1!E:E,"&gt;0")</f>
        <v>0</v>
      </c>
      <c r="P47">
        <f>COUNTIFS(燃料油价格1!$B:$B,燃料油月均!$A47,燃料油价格1!$C:$C,燃料油月均!$B47,燃料油价格1!F:F,"&gt;0")</f>
        <v>0</v>
      </c>
      <c r="Q47">
        <f>COUNTIFS(燃料油价格1!$B:$B,燃料油月均!$A47,燃料油价格1!$C:$C,燃料油月均!$B47,燃料油价格1!G:G,"&gt;0")</f>
        <v>17</v>
      </c>
      <c r="R47">
        <f>COUNTIFS(燃料油价格1!$B:$B,燃料油月均!$A47,燃料油价格1!$C:$C,燃料油月均!$B47,燃料油价格1!H:H,"&gt;0")</f>
        <v>0</v>
      </c>
      <c r="S47">
        <f>COUNTIFS(燃料油价格1!$B:$B,燃料油月均!$A47,燃料油价格1!$C:$C,燃料油月均!$B47,燃料油价格1!I:I,"&gt;0")</f>
        <v>0</v>
      </c>
      <c r="T47">
        <f>COUNTIFS(燃料油价格1!$B:$B,燃料油月均!$A47,燃料油价格1!$C:$C,燃料油月均!$B47,燃料油价格1!J:J,"&gt;0")</f>
        <v>0</v>
      </c>
      <c r="U47">
        <f>COUNTIFS(燃料油价格1!$B:$B,燃料油月均!$A47,燃料油价格1!$C:$C,燃料油月均!$B47,燃料油价格1!K:K,"&gt;0")</f>
        <v>17</v>
      </c>
      <c r="V47">
        <f>COUNTIFS(燃料油价格1!$B:$B,燃料油月均!$A47,燃料油价格1!$C:$C,燃料油月均!$B47,燃料油价格1!L:L,"&gt;0")</f>
        <v>0</v>
      </c>
      <c r="W47">
        <f>COUNTIFS(燃料油价格1!$B:$B,燃料油月均!$A47,燃料油价格1!$C:$C,燃料油月均!$B47,燃料油价格1!M:M,"&gt;0")</f>
        <v>16</v>
      </c>
      <c r="X47">
        <f>COUNTIFS(燃料油价格1!$B:$B,燃料油月均!$A47,燃料油价格1!$C:$C,燃料油月均!$B47,燃料油价格1!N:N,"&gt;0")</f>
        <v>0</v>
      </c>
      <c r="Y47">
        <f>COUNTIFS(燃料油价格1!$B:$B,燃料油月均!$A47,燃料油价格1!$C:$C,燃料油月均!$B47,燃料油价格1!O:O,"&gt;0")</f>
        <v>0</v>
      </c>
      <c r="Z47">
        <f>COUNTIFS(燃料油价格1!$B:$B,燃料油月均!$A47,燃料油价格1!$C:$C,燃料油月均!$B47,燃料油价格1!P:P,"&gt;0")</f>
        <v>0</v>
      </c>
      <c r="AA47" s="7">
        <f t="shared" si="0"/>
        <v>0</v>
      </c>
      <c r="AB47" s="7">
        <f t="shared" si="1"/>
        <v>0</v>
      </c>
      <c r="AC47" s="7">
        <f t="shared" si="2"/>
        <v>5082.3529411764703</v>
      </c>
      <c r="AD47" s="7">
        <f t="shared" si="3"/>
        <v>0</v>
      </c>
      <c r="AE47" s="7">
        <f t="shared" si="4"/>
        <v>0</v>
      </c>
      <c r="AF47" s="7">
        <f t="shared" si="5"/>
        <v>0</v>
      </c>
      <c r="AG47" s="7">
        <f t="shared" si="6"/>
        <v>5050</v>
      </c>
      <c r="AH47" s="7">
        <f t="shared" si="7"/>
        <v>0</v>
      </c>
      <c r="AI47" s="7">
        <f t="shared" si="8"/>
        <v>4996.875</v>
      </c>
      <c r="AJ47" s="7">
        <f t="shared" si="9"/>
        <v>0</v>
      </c>
      <c r="AK47" s="7">
        <f t="shared" si="10"/>
        <v>0</v>
      </c>
      <c r="AL47" s="7">
        <f t="shared" si="11"/>
        <v>0</v>
      </c>
      <c r="AM47" s="7">
        <f t="shared" si="12"/>
        <v>5043.0759803921565</v>
      </c>
    </row>
    <row r="48" spans="1:39">
      <c r="A48">
        <v>2022</v>
      </c>
      <c r="B48">
        <v>1</v>
      </c>
      <c r="C48">
        <f>SUMIFS(燃料油价格1!E:E,燃料油价格1!$B:$B,燃料油月均!$A48,燃料油价格1!$C:$C,燃料油月均!$B48)</f>
        <v>0</v>
      </c>
      <c r="D48">
        <f>SUMIFS(燃料油价格1!F:F,燃料油价格1!$B:$B,燃料油月均!$A48,燃料油价格1!$C:$C,燃料油月均!$B48)</f>
        <v>0</v>
      </c>
      <c r="E48">
        <f>SUMIFS(燃料油价格1!G:G,燃料油价格1!$B:$B,燃料油月均!$A48,燃料油价格1!$C:$C,燃料油月均!$B48)</f>
        <v>48200</v>
      </c>
      <c r="F48">
        <f>SUMIFS(燃料油价格1!H:H,燃料油价格1!$B:$B,燃料油月均!$A48,燃料油价格1!$C:$C,燃料油月均!$B48)</f>
        <v>0</v>
      </c>
      <c r="G48">
        <f>SUMIFS(燃料油价格1!I:I,燃料油价格1!$B:$B,燃料油月均!$A48,燃料油价格1!$C:$C,燃料油月均!$B48)</f>
        <v>0</v>
      </c>
      <c r="H48">
        <f>SUMIFS(燃料油价格1!J:J,燃料油价格1!$B:$B,燃料油月均!$A48,燃料油价格1!$C:$C,燃料油月均!$B48)</f>
        <v>0</v>
      </c>
      <c r="I48">
        <f>SUMIFS(燃料油价格1!K:K,燃料油价格1!$B:$B,燃料油月均!$A48,燃料油价格1!$C:$C,燃料油月均!$B48)</f>
        <v>46950</v>
      </c>
      <c r="J48">
        <f>SUMIFS(燃料油价格1!L:L,燃料油价格1!$B:$B,燃料油月均!$A48,燃料油价格1!$C:$C,燃料油月均!$B48)</f>
        <v>0</v>
      </c>
      <c r="K48">
        <f>SUMIFS(燃料油价格1!M:M,燃料油价格1!$B:$B,燃料油月均!$A48,燃料油价格1!$C:$C,燃料油月均!$B48)</f>
        <v>47350</v>
      </c>
      <c r="L48">
        <f>SUMIFS(燃料油价格1!N:N,燃料油价格1!$B:$B,燃料油月均!$A48,燃料油价格1!$C:$C,燃料油月均!$B48)</f>
        <v>0</v>
      </c>
      <c r="M48">
        <f>SUMIFS(燃料油价格1!O:O,燃料油价格1!$B:$B,燃料油月均!$A48,燃料油价格1!$C:$C,燃料油月均!$B48)</f>
        <v>0</v>
      </c>
      <c r="N48">
        <f>SUMIFS(燃料油价格1!P:P,燃料油价格1!$B:$B,燃料油月均!$A48,燃料油价格1!$C:$C,燃料油月均!$B48)</f>
        <v>0</v>
      </c>
      <c r="O48">
        <f>COUNTIFS(燃料油价格1!$B:$B,燃料油月均!$A48,燃料油价格1!$C:$C,燃料油月均!$B48,燃料油价格1!E:E,"&gt;0")</f>
        <v>0</v>
      </c>
      <c r="P48">
        <f>COUNTIFS(燃料油价格1!$B:$B,燃料油月均!$A48,燃料油价格1!$C:$C,燃料油月均!$B48,燃料油价格1!F:F,"&gt;0")</f>
        <v>0</v>
      </c>
      <c r="Q48">
        <f>COUNTIFS(燃料油价格1!$B:$B,燃料油月均!$A48,燃料油价格1!$C:$C,燃料油月均!$B48,燃料油价格1!G:G,"&gt;0")</f>
        <v>9</v>
      </c>
      <c r="R48">
        <f>COUNTIFS(燃料油价格1!$B:$B,燃料油月均!$A48,燃料油价格1!$C:$C,燃料油月均!$B48,燃料油价格1!H:H,"&gt;0")</f>
        <v>0</v>
      </c>
      <c r="S48">
        <f>COUNTIFS(燃料油价格1!$B:$B,燃料油月均!$A48,燃料油价格1!$C:$C,燃料油月均!$B48,燃料油价格1!I:I,"&gt;0")</f>
        <v>0</v>
      </c>
      <c r="T48">
        <f>COUNTIFS(燃料油价格1!$B:$B,燃料油月均!$A48,燃料油价格1!$C:$C,燃料油月均!$B48,燃料油价格1!J:J,"&gt;0")</f>
        <v>0</v>
      </c>
      <c r="U48">
        <f>COUNTIFS(燃料油价格1!$B:$B,燃料油月均!$A48,燃料油价格1!$C:$C,燃料油月均!$B48,燃料油价格1!K:K,"&gt;0")</f>
        <v>9</v>
      </c>
      <c r="V48">
        <f>COUNTIFS(燃料油价格1!$B:$B,燃料油月均!$A48,燃料油价格1!$C:$C,燃料油月均!$B48,燃料油价格1!L:L,"&gt;0")</f>
        <v>0</v>
      </c>
      <c r="W48">
        <f>COUNTIFS(燃料油价格1!$B:$B,燃料油月均!$A48,燃料油价格1!$C:$C,燃料油月均!$B48,燃料油价格1!M:M,"&gt;0")</f>
        <v>9</v>
      </c>
      <c r="X48">
        <f>COUNTIFS(燃料油价格1!$B:$B,燃料油月均!$A48,燃料油价格1!$C:$C,燃料油月均!$B48,燃料油价格1!N:N,"&gt;0")</f>
        <v>0</v>
      </c>
      <c r="Y48">
        <f>COUNTIFS(燃料油价格1!$B:$B,燃料油月均!$A48,燃料油价格1!$C:$C,燃料油月均!$B48,燃料油价格1!O:O,"&gt;0")</f>
        <v>0</v>
      </c>
      <c r="Z48">
        <f>COUNTIFS(燃料油价格1!$B:$B,燃料油月均!$A48,燃料油价格1!$C:$C,燃料油月均!$B48,燃料油价格1!P:P,"&gt;0")</f>
        <v>0</v>
      </c>
      <c r="AA48" s="7">
        <f t="shared" si="0"/>
        <v>0</v>
      </c>
      <c r="AB48" s="7">
        <f t="shared" si="1"/>
        <v>0</v>
      </c>
      <c r="AC48" s="7">
        <f t="shared" si="2"/>
        <v>5355.5555555555557</v>
      </c>
      <c r="AD48" s="7">
        <f t="shared" si="3"/>
        <v>0</v>
      </c>
      <c r="AE48" s="7">
        <f t="shared" si="4"/>
        <v>0</v>
      </c>
      <c r="AF48" s="7">
        <f t="shared" si="5"/>
        <v>0</v>
      </c>
      <c r="AG48" s="7">
        <f t="shared" si="6"/>
        <v>5216.666666666667</v>
      </c>
      <c r="AH48" s="7">
        <f t="shared" si="7"/>
        <v>0</v>
      </c>
      <c r="AI48" s="7">
        <f t="shared" si="8"/>
        <v>5261.1111111111113</v>
      </c>
      <c r="AJ48" s="7">
        <f t="shared" si="9"/>
        <v>0</v>
      </c>
      <c r="AK48" s="7">
        <f t="shared" si="10"/>
        <v>0</v>
      </c>
      <c r="AL48" s="7">
        <f t="shared" si="11"/>
        <v>0</v>
      </c>
      <c r="AM48" s="7">
        <f t="shared" si="12"/>
        <v>5277.7777777777783</v>
      </c>
    </row>
    <row r="49" spans="1:39">
      <c r="A49">
        <v>2022</v>
      </c>
      <c r="B49">
        <v>2</v>
      </c>
      <c r="C49">
        <f>SUMIFS(燃料油价格1!E:E,燃料油价格1!$B:$B,燃料油月均!$A49,燃料油价格1!$C:$C,燃料油月均!$B49)</f>
        <v>0</v>
      </c>
      <c r="D49">
        <f>SUMIFS(燃料油价格1!F:F,燃料油价格1!$B:$B,燃料油月均!$A49,燃料油价格1!$C:$C,燃料油月均!$B49)</f>
        <v>0</v>
      </c>
      <c r="E49">
        <f>SUMIFS(燃料油价格1!G:G,燃料油价格1!$B:$B,燃料油月均!$A49,燃料油价格1!$C:$C,燃料油月均!$B49)</f>
        <v>34150</v>
      </c>
      <c r="F49">
        <f>SUMIFS(燃料油价格1!H:H,燃料油价格1!$B:$B,燃料油月均!$A49,燃料油价格1!$C:$C,燃料油月均!$B49)</f>
        <v>0</v>
      </c>
      <c r="G49">
        <f>SUMIFS(燃料油价格1!I:I,燃料油价格1!$B:$B,燃料油月均!$A49,燃料油价格1!$C:$C,燃料油月均!$B49)</f>
        <v>0</v>
      </c>
      <c r="H49">
        <f>SUMIFS(燃料油价格1!J:J,燃料油价格1!$B:$B,燃料油月均!$A49,燃料油价格1!$C:$C,燃料油月均!$B49)</f>
        <v>0</v>
      </c>
      <c r="I49">
        <f>SUMIFS(燃料油价格1!K:K,燃料油价格1!$B:$B,燃料油月均!$A49,燃料油价格1!$C:$C,燃料油月均!$B49)</f>
        <v>34600</v>
      </c>
      <c r="J49">
        <f>SUMIFS(燃料油价格1!L:L,燃料油价格1!$B:$B,燃料油月均!$A49,燃料油价格1!$C:$C,燃料油月均!$B49)</f>
        <v>0</v>
      </c>
      <c r="K49">
        <f>SUMIFS(燃料油价格1!M:M,燃料油价格1!$B:$B,燃料油月均!$A49,燃料油价格1!$C:$C,燃料油月均!$B49)</f>
        <v>34350</v>
      </c>
      <c r="L49">
        <f>SUMIFS(燃料油价格1!N:N,燃料油价格1!$B:$B,燃料油月均!$A49,燃料油价格1!$C:$C,燃料油月均!$B49)</f>
        <v>0</v>
      </c>
      <c r="M49">
        <f>SUMIFS(燃料油价格1!O:O,燃料油价格1!$B:$B,燃料油月均!$A49,燃料油价格1!$C:$C,燃料油月均!$B49)</f>
        <v>0</v>
      </c>
      <c r="N49">
        <f>SUMIFS(燃料油价格1!P:P,燃料油价格1!$B:$B,燃料油月均!$A49,燃料油价格1!$C:$C,燃料油月均!$B49)</f>
        <v>0</v>
      </c>
      <c r="O49">
        <f>COUNTIFS(燃料油价格1!$B:$B,燃料油月均!$A49,燃料油价格1!$C:$C,燃料油月均!$B49,燃料油价格1!E:E,"&gt;0")</f>
        <v>0</v>
      </c>
      <c r="P49">
        <f>COUNTIFS(燃料油价格1!$B:$B,燃料油月均!$A49,燃料油价格1!$C:$C,燃料油月均!$B49,燃料油价格1!F:F,"&gt;0")</f>
        <v>0</v>
      </c>
      <c r="Q49">
        <f>COUNTIFS(燃料油价格1!$B:$B,燃料油月均!$A49,燃料油价格1!$C:$C,燃料油月均!$B49,燃料油价格1!G:G,"&gt;0")</f>
        <v>6</v>
      </c>
      <c r="R49">
        <f>COUNTIFS(燃料油价格1!$B:$B,燃料油月均!$A49,燃料油价格1!$C:$C,燃料油月均!$B49,燃料油价格1!H:H,"&gt;0")</f>
        <v>0</v>
      </c>
      <c r="S49">
        <f>COUNTIFS(燃料油价格1!$B:$B,燃料油月均!$A49,燃料油价格1!$C:$C,燃料油月均!$B49,燃料油价格1!I:I,"&gt;0")</f>
        <v>0</v>
      </c>
      <c r="T49">
        <f>COUNTIFS(燃料油价格1!$B:$B,燃料油月均!$A49,燃料油价格1!$C:$C,燃料油月均!$B49,燃料油价格1!J:J,"&gt;0")</f>
        <v>0</v>
      </c>
      <c r="U49">
        <f>COUNTIFS(燃料油价格1!$B:$B,燃料油月均!$A49,燃料油价格1!$C:$C,燃料油月均!$B49,燃料油价格1!K:K,"&gt;0")</f>
        <v>6</v>
      </c>
      <c r="V49">
        <f>COUNTIFS(燃料油价格1!$B:$B,燃料油月均!$A49,燃料油价格1!$C:$C,燃料油月均!$B49,燃料油价格1!L:L,"&gt;0")</f>
        <v>0</v>
      </c>
      <c r="W49">
        <f>COUNTIFS(燃料油价格1!$B:$B,燃料油月均!$A49,燃料油价格1!$C:$C,燃料油月均!$B49,燃料油价格1!M:M,"&gt;0")</f>
        <v>6</v>
      </c>
      <c r="X49">
        <f>COUNTIFS(燃料油价格1!$B:$B,燃料油月均!$A49,燃料油价格1!$C:$C,燃料油月均!$B49,燃料油价格1!N:N,"&gt;0")</f>
        <v>0</v>
      </c>
      <c r="Y49">
        <f>COUNTIFS(燃料油价格1!$B:$B,燃料油月均!$A49,燃料油价格1!$C:$C,燃料油月均!$B49,燃料油价格1!O:O,"&gt;0")</f>
        <v>0</v>
      </c>
      <c r="Z49">
        <f>COUNTIFS(燃料油价格1!$B:$B,燃料油月均!$A49,燃料油价格1!$C:$C,燃料油月均!$B49,燃料油价格1!P:P,"&gt;0")</f>
        <v>0</v>
      </c>
      <c r="AA49" s="7">
        <f t="shared" si="0"/>
        <v>0</v>
      </c>
      <c r="AB49" s="7">
        <f t="shared" si="1"/>
        <v>0</v>
      </c>
      <c r="AC49" s="7">
        <f t="shared" si="2"/>
        <v>5691.666666666667</v>
      </c>
      <c r="AD49" s="7">
        <f t="shared" si="3"/>
        <v>0</v>
      </c>
      <c r="AE49" s="7">
        <f t="shared" si="4"/>
        <v>0</v>
      </c>
      <c r="AF49" s="7">
        <f t="shared" si="5"/>
        <v>0</v>
      </c>
      <c r="AG49" s="7">
        <f t="shared" si="6"/>
        <v>5766.666666666667</v>
      </c>
      <c r="AH49" s="7">
        <f t="shared" si="7"/>
        <v>0</v>
      </c>
      <c r="AI49" s="7">
        <f t="shared" si="8"/>
        <v>5725</v>
      </c>
      <c r="AJ49" s="7">
        <f t="shared" si="9"/>
        <v>0</v>
      </c>
      <c r="AK49" s="7">
        <f t="shared" si="10"/>
        <v>0</v>
      </c>
      <c r="AL49" s="7">
        <f t="shared" si="11"/>
        <v>0</v>
      </c>
      <c r="AM49" s="7">
        <f t="shared" si="12"/>
        <v>5727.7777777777783</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B18FE-797A-4943-9DA2-4BAC73E97170}">
  <dimension ref="A1:AM204"/>
  <sheetViews>
    <sheetView topLeftCell="A16" workbookViewId="0">
      <selection activeCell="AM2" sqref="AM2:AM41"/>
    </sheetView>
  </sheetViews>
  <sheetFormatPr defaultRowHeight="14.4"/>
  <cols>
    <col min="3" max="26" width="0" hidden="1" customWidth="1"/>
  </cols>
  <sheetData>
    <row r="1" spans="1:39" ht="72">
      <c r="A1" t="s">
        <v>354</v>
      </c>
      <c r="B1" t="s">
        <v>369</v>
      </c>
      <c r="C1" s="4" t="s">
        <v>368</v>
      </c>
      <c r="D1" s="4" t="s">
        <v>367</v>
      </c>
      <c r="E1" s="4" t="s">
        <v>366</v>
      </c>
      <c r="F1" s="4" t="s">
        <v>365</v>
      </c>
      <c r="G1" s="4" t="s">
        <v>364</v>
      </c>
      <c r="H1" s="4" t="s">
        <v>363</v>
      </c>
      <c r="I1" s="4" t="s">
        <v>362</v>
      </c>
      <c r="J1" s="4" t="s">
        <v>361</v>
      </c>
      <c r="K1" s="4" t="s">
        <v>360</v>
      </c>
      <c r="L1" s="4" t="s">
        <v>359</v>
      </c>
      <c r="M1" s="4" t="s">
        <v>358</v>
      </c>
      <c r="N1" s="4" t="s">
        <v>357</v>
      </c>
      <c r="O1" s="4" t="s">
        <v>368</v>
      </c>
      <c r="P1" s="4" t="s">
        <v>367</v>
      </c>
      <c r="Q1" s="4" t="s">
        <v>366</v>
      </c>
      <c r="R1" s="4" t="s">
        <v>365</v>
      </c>
      <c r="S1" s="4" t="s">
        <v>364</v>
      </c>
      <c r="T1" s="4" t="s">
        <v>363</v>
      </c>
      <c r="U1" s="4" t="s">
        <v>362</v>
      </c>
      <c r="V1" s="4" t="s">
        <v>361</v>
      </c>
      <c r="W1" s="4" t="s">
        <v>360</v>
      </c>
      <c r="X1" s="4" t="s">
        <v>359</v>
      </c>
      <c r="Y1" s="4" t="s">
        <v>358</v>
      </c>
      <c r="Z1" s="4" t="s">
        <v>357</v>
      </c>
      <c r="AA1" s="4" t="s">
        <v>368</v>
      </c>
      <c r="AB1" s="4" t="s">
        <v>367</v>
      </c>
      <c r="AC1" s="4" t="s">
        <v>366</v>
      </c>
      <c r="AD1" s="4" t="s">
        <v>365</v>
      </c>
      <c r="AE1" s="4" t="s">
        <v>364</v>
      </c>
      <c r="AF1" s="4" t="s">
        <v>363</v>
      </c>
      <c r="AG1" s="4" t="s">
        <v>362</v>
      </c>
      <c r="AH1" s="4" t="s">
        <v>361</v>
      </c>
      <c r="AI1" s="4" t="s">
        <v>360</v>
      </c>
      <c r="AJ1" s="4" t="s">
        <v>359</v>
      </c>
      <c r="AK1" s="4" t="s">
        <v>358</v>
      </c>
      <c r="AL1" s="4" t="s">
        <v>357</v>
      </c>
      <c r="AM1" s="4" t="s">
        <v>356</v>
      </c>
    </row>
    <row r="2" spans="1:39">
      <c r="A2">
        <v>2018</v>
      </c>
      <c r="B2">
        <v>12</v>
      </c>
      <c r="C2">
        <f>SUMIFS(燃料油价格1!E:E,燃料油价格1!$B:$B,燃料油周均!$A2,燃料油价格1!$D:$D,燃料油周均!$B2)</f>
        <v>0</v>
      </c>
      <c r="D2">
        <f>SUMIFS(燃料油价格1!F:F,燃料油价格1!$B:$B,燃料油周均!$A2,燃料油价格1!$D:$D,燃料油周均!$B2)</f>
        <v>11700</v>
      </c>
      <c r="E2">
        <f>SUMIFS(燃料油价格1!G:G,燃料油价格1!$B:$B,燃料油周均!$A2,燃料油价格1!$D:$D,燃料油周均!$B2)</f>
        <v>11700</v>
      </c>
      <c r="F2">
        <f>SUMIFS(燃料油价格1!H:H,燃料油价格1!$B:$B,燃料油周均!$A2,燃料油价格1!$D:$D,燃料油周均!$B2)</f>
        <v>12000</v>
      </c>
      <c r="G2">
        <f>SUMIFS(燃料油价格1!I:I,燃料油价格1!$B:$B,燃料油周均!$A2,燃料油价格1!$D:$D,燃料油周均!$B2)</f>
        <v>0</v>
      </c>
      <c r="H2">
        <f>SUMIFS(燃料油价格1!J:J,燃料油价格1!$B:$B,燃料油周均!$A2,燃料油价格1!$D:$D,燃料油周均!$B2)</f>
        <v>11250</v>
      </c>
      <c r="I2">
        <f>SUMIFS(燃料油价格1!K:K,燃料油价格1!$B:$B,燃料油周均!$A2,燃料油价格1!$D:$D,燃料油周均!$B2)</f>
        <v>12840</v>
      </c>
      <c r="J2">
        <f>SUMIFS(燃料油价格1!L:L,燃料油价格1!$B:$B,燃料油周均!$A2,燃料油价格1!$D:$D,燃料油周均!$B2)</f>
        <v>15560</v>
      </c>
      <c r="K2">
        <f>SUMIFS(燃料油价格1!M:M,燃料油价格1!$B:$B,燃料油周均!$A2,燃料油价格1!$D:$D,燃料油周均!$B2)</f>
        <v>11850</v>
      </c>
      <c r="L2">
        <f>SUMIFS(燃料油价格1!N:N,燃料油价格1!$B:$B,燃料油周均!$A2,燃料油价格1!$D:$D,燃料油周均!$B2)</f>
        <v>15800</v>
      </c>
      <c r="M2">
        <f>SUMIFS(燃料油价格1!O:O,燃料油价格1!$B:$B,燃料油周均!$A2,燃料油价格1!$D:$D,燃料油周均!$B2)</f>
        <v>11700</v>
      </c>
      <c r="N2">
        <f>SUMIFS(燃料油价格1!P:P,燃料油价格1!$B:$B,燃料油周均!$A2,燃料油价格1!$D:$D,燃料油周均!$B2)</f>
        <v>15320</v>
      </c>
      <c r="O2">
        <f>COUNTIFS(燃料油价格1!$B:$B,燃料油周均!$A2,燃料油价格1!$D:$D,燃料油周均!$B2,燃料油价格1!E:E,"&gt;0")</f>
        <v>0</v>
      </c>
      <c r="P2">
        <f>COUNTIFS(燃料油价格1!$B:$B,燃料油周均!$A2,燃料油价格1!$D:$D,燃料油周均!$B2,燃料油价格1!F:F,"&gt;0")</f>
        <v>3</v>
      </c>
      <c r="Q2">
        <f>COUNTIFS(燃料油价格1!$B:$B,燃料油周均!$A2,燃料油价格1!$D:$D,燃料油周均!$B2,燃料油价格1!G:G,"&gt;0")</f>
        <v>3</v>
      </c>
      <c r="R2">
        <f>COUNTIFS(燃料油价格1!$B:$B,燃料油周均!$A2,燃料油价格1!$D:$D,燃料油周均!$B2,燃料油价格1!H:H,"&gt;0")</f>
        <v>3</v>
      </c>
      <c r="S2">
        <f>COUNTIFS(燃料油价格1!$B:$B,燃料油周均!$A2,燃料油价格1!$D:$D,燃料油周均!$B2,燃料油价格1!I:I,"&gt;0")</f>
        <v>0</v>
      </c>
      <c r="T2">
        <f>COUNTIFS(燃料油价格1!$B:$B,燃料油周均!$A2,燃料油价格1!$D:$D,燃料油周均!$B2,燃料油价格1!J:J,"&gt;0")</f>
        <v>3</v>
      </c>
      <c r="U2">
        <f>COUNTIFS(燃料油价格1!$B:$B,燃料油周均!$A2,燃料油价格1!$D:$D,燃料油周均!$B2,燃料油价格1!K:K,"&gt;0")</f>
        <v>3</v>
      </c>
      <c r="V2">
        <f>COUNTIFS(燃料油价格1!$B:$B,燃料油周均!$A2,燃料油价格1!$D:$D,燃料油周均!$B2,燃料油价格1!L:L,"&gt;0")</f>
        <v>4</v>
      </c>
      <c r="W2">
        <f>COUNTIFS(燃料油价格1!$B:$B,燃料油周均!$A2,燃料油价格1!$D:$D,燃料油周均!$B2,燃料油价格1!M:M,"&gt;0")</f>
        <v>3</v>
      </c>
      <c r="X2">
        <f>COUNTIFS(燃料油价格1!$B:$B,燃料油周均!$A2,燃料油价格1!$D:$D,燃料油周均!$B2,燃料油价格1!N:N,"&gt;0")</f>
        <v>4</v>
      </c>
      <c r="Y2">
        <f>COUNTIFS(燃料油价格1!$B:$B,燃料油周均!$A2,燃料油价格1!$D:$D,燃料油周均!$B2,燃料油价格1!O:O,"&gt;0")</f>
        <v>3</v>
      </c>
      <c r="Z2">
        <f>COUNTIFS(燃料油价格1!$B:$B,燃料油周均!$A2,燃料油价格1!$D:$D,燃料油周均!$B2,燃料油价格1!P:P,"&gt;0")</f>
        <v>4</v>
      </c>
      <c r="AA2">
        <f t="shared" ref="AA2:AA65" si="0">IFERROR(C2/O2,0)</f>
        <v>0</v>
      </c>
      <c r="AB2">
        <f t="shared" ref="AB2:AB65" si="1">IFERROR(D2/P2,0)</f>
        <v>3900</v>
      </c>
      <c r="AC2">
        <f t="shared" ref="AC2:AC65" si="2">IFERROR(E2/Q2,0)</f>
        <v>3900</v>
      </c>
      <c r="AD2">
        <f t="shared" ref="AD2:AD65" si="3">IFERROR(F2/R2,0)</f>
        <v>4000</v>
      </c>
      <c r="AE2">
        <f t="shared" ref="AE2:AE65" si="4">IFERROR(G2/S2,0)</f>
        <v>0</v>
      </c>
      <c r="AF2">
        <f t="shared" ref="AF2:AF65" si="5">IFERROR(H2/T2,0)</f>
        <v>3750</v>
      </c>
      <c r="AG2">
        <f t="shared" ref="AG2:AG65" si="6">IFERROR(I2/U2,0)</f>
        <v>4280</v>
      </c>
      <c r="AH2">
        <f t="shared" ref="AH2:AH65" si="7">IFERROR(J2/V2,0)</f>
        <v>3890</v>
      </c>
      <c r="AI2">
        <f t="shared" ref="AI2:AI65" si="8">IFERROR(K2/W2,0)</f>
        <v>3950</v>
      </c>
      <c r="AJ2">
        <f t="shared" ref="AJ2:AJ65" si="9">IFERROR(L2/X2,0)</f>
        <v>3950</v>
      </c>
      <c r="AK2">
        <f t="shared" ref="AK2:AK65" si="10">IFERROR(M2/Y2,0)</f>
        <v>3900</v>
      </c>
      <c r="AL2">
        <f t="shared" ref="AL2:AL65" si="11">IFERROR(N2/Z2,0)</f>
        <v>3830</v>
      </c>
      <c r="AM2" s="7">
        <f t="shared" ref="AM2:AM65" si="12">SUMIF(AA2:AL2,"&gt;0")/COUNTIF(AA2:AL2,"&gt;0")</f>
        <v>3935</v>
      </c>
    </row>
    <row r="3" spans="1:39">
      <c r="A3">
        <v>2018</v>
      </c>
      <c r="B3">
        <v>13</v>
      </c>
      <c r="C3">
        <f>SUMIFS(燃料油价格1!E:E,燃料油价格1!$B:$B,燃料油周均!$A3,燃料油价格1!$D:$D,燃料油周均!$B3)</f>
        <v>0</v>
      </c>
      <c r="D3">
        <f>SUMIFS(燃料油价格1!F:F,燃料油价格1!$B:$B,燃料油周均!$A3,燃料油价格1!$D:$D,燃料油周均!$B3)</f>
        <v>19500</v>
      </c>
      <c r="E3">
        <f>SUMIFS(燃料油价格1!G:G,燃料油价格1!$B:$B,燃料油周均!$A3,燃料油价格1!$D:$D,燃料油周均!$B3)</f>
        <v>19400</v>
      </c>
      <c r="F3">
        <f>SUMIFS(燃料油价格1!H:H,燃料油价格1!$B:$B,燃料油周均!$A3,燃料油价格1!$D:$D,燃料油周均!$B3)</f>
        <v>19800</v>
      </c>
      <c r="G3">
        <f>SUMIFS(燃料油价格1!I:I,燃料油价格1!$B:$B,燃料油周均!$A3,燃料油价格1!$D:$D,燃料油周均!$B3)</f>
        <v>0</v>
      </c>
      <c r="H3">
        <f>SUMIFS(燃料油价格1!J:J,燃料油价格1!$B:$B,燃料油周均!$A3,燃料油价格1!$D:$D,燃料油周均!$B3)</f>
        <v>18750</v>
      </c>
      <c r="I3">
        <f>SUMIFS(燃料油价格1!K:K,燃料油价格1!$B:$B,燃料油周均!$A3,燃料油价格1!$D:$D,燃料油周均!$B3)</f>
        <v>21400</v>
      </c>
      <c r="J3">
        <f>SUMIFS(燃料油价格1!L:L,燃料油价格1!$B:$B,燃料油周均!$A3,燃料油价格1!$D:$D,燃料油周均!$B3)</f>
        <v>19250</v>
      </c>
      <c r="K3">
        <f>SUMIFS(燃料油价格1!M:M,燃料油价格1!$B:$B,燃料油周均!$A3,燃料油价格1!$D:$D,燃料油周均!$B3)</f>
        <v>19750</v>
      </c>
      <c r="L3">
        <f>SUMIFS(燃料油价格1!N:N,燃料油价格1!$B:$B,燃料油周均!$A3,燃料油价格1!$D:$D,燃料油周均!$B3)</f>
        <v>19750</v>
      </c>
      <c r="M3">
        <f>SUMIFS(燃料油价格1!O:O,燃料油价格1!$B:$B,燃料油周均!$A3,燃料油价格1!$D:$D,燃料油周均!$B3)</f>
        <v>19500</v>
      </c>
      <c r="N3">
        <f>SUMIFS(燃料油价格1!P:P,燃料油价格1!$B:$B,燃料油周均!$A3,燃料油价格1!$D:$D,燃料油周均!$B3)</f>
        <v>19030</v>
      </c>
      <c r="O3">
        <f>COUNTIFS(燃料油价格1!$B:$B,燃料油周均!$A3,燃料油价格1!$D:$D,燃料油周均!$B3,燃料油价格1!E:E,"&gt;0")</f>
        <v>0</v>
      </c>
      <c r="P3">
        <f>COUNTIFS(燃料油价格1!$B:$B,燃料油周均!$A3,燃料油价格1!$D:$D,燃料油周均!$B3,燃料油价格1!F:F,"&gt;0")</f>
        <v>5</v>
      </c>
      <c r="Q3">
        <f>COUNTIFS(燃料油价格1!$B:$B,燃料油周均!$A3,燃料油价格1!$D:$D,燃料油周均!$B3,燃料油价格1!G:G,"&gt;0")</f>
        <v>5</v>
      </c>
      <c r="R3">
        <f>COUNTIFS(燃料油价格1!$B:$B,燃料油周均!$A3,燃料油价格1!$D:$D,燃料油周均!$B3,燃料油价格1!H:H,"&gt;0")</f>
        <v>5</v>
      </c>
      <c r="S3">
        <f>COUNTIFS(燃料油价格1!$B:$B,燃料油周均!$A3,燃料油价格1!$D:$D,燃料油周均!$B3,燃料油价格1!I:I,"&gt;0")</f>
        <v>0</v>
      </c>
      <c r="T3">
        <f>COUNTIFS(燃料油价格1!$B:$B,燃料油周均!$A3,燃料油价格1!$D:$D,燃料油周均!$B3,燃料油价格1!J:J,"&gt;0")</f>
        <v>5</v>
      </c>
      <c r="U3">
        <f>COUNTIFS(燃料油价格1!$B:$B,燃料油周均!$A3,燃料油价格1!$D:$D,燃料油周均!$B3,燃料油价格1!K:K,"&gt;0")</f>
        <v>5</v>
      </c>
      <c r="V3">
        <f>COUNTIFS(燃料油价格1!$B:$B,燃料油周均!$A3,燃料油价格1!$D:$D,燃料油周均!$B3,燃料油价格1!L:L,"&gt;0")</f>
        <v>5</v>
      </c>
      <c r="W3">
        <f>COUNTIFS(燃料油价格1!$B:$B,燃料油周均!$A3,燃料油价格1!$D:$D,燃料油周均!$B3,燃料油价格1!M:M,"&gt;0")</f>
        <v>5</v>
      </c>
      <c r="X3">
        <f>COUNTIFS(燃料油价格1!$B:$B,燃料油周均!$A3,燃料油价格1!$D:$D,燃料油周均!$B3,燃料油价格1!N:N,"&gt;0")</f>
        <v>5</v>
      </c>
      <c r="Y3">
        <f>COUNTIFS(燃料油价格1!$B:$B,燃料油周均!$A3,燃料油价格1!$D:$D,燃料油周均!$B3,燃料油价格1!O:O,"&gt;0")</f>
        <v>5</v>
      </c>
      <c r="Z3">
        <f>COUNTIFS(燃料油价格1!$B:$B,燃料油周均!$A3,燃料油价格1!$D:$D,燃料油周均!$B3,燃料油价格1!P:P,"&gt;0")</f>
        <v>5</v>
      </c>
      <c r="AA3">
        <f t="shared" si="0"/>
        <v>0</v>
      </c>
      <c r="AB3">
        <f t="shared" si="1"/>
        <v>3900</v>
      </c>
      <c r="AC3">
        <f t="shared" si="2"/>
        <v>3880</v>
      </c>
      <c r="AD3">
        <f t="shared" si="3"/>
        <v>3960</v>
      </c>
      <c r="AE3">
        <f t="shared" si="4"/>
        <v>0</v>
      </c>
      <c r="AF3">
        <f t="shared" si="5"/>
        <v>3750</v>
      </c>
      <c r="AG3">
        <f t="shared" si="6"/>
        <v>4280</v>
      </c>
      <c r="AH3">
        <f t="shared" si="7"/>
        <v>3850</v>
      </c>
      <c r="AI3">
        <f t="shared" si="8"/>
        <v>3950</v>
      </c>
      <c r="AJ3">
        <f t="shared" si="9"/>
        <v>3950</v>
      </c>
      <c r="AK3">
        <f t="shared" si="10"/>
        <v>3900</v>
      </c>
      <c r="AL3">
        <f t="shared" si="11"/>
        <v>3806</v>
      </c>
      <c r="AM3" s="7">
        <f t="shared" si="12"/>
        <v>3922.6</v>
      </c>
    </row>
    <row r="4" spans="1:39">
      <c r="A4">
        <v>2018</v>
      </c>
      <c r="B4">
        <v>14</v>
      </c>
      <c r="C4">
        <f>SUMIFS(燃料油价格1!E:E,燃料油价格1!$B:$B,燃料油周均!$A4,燃料油价格1!$D:$D,燃料油周均!$B4)</f>
        <v>0</v>
      </c>
      <c r="D4">
        <f>SUMIFS(燃料油价格1!F:F,燃料油价格1!$B:$B,燃料油周均!$A4,燃料油价格1!$D:$D,燃料油周均!$B4)</f>
        <v>11700</v>
      </c>
      <c r="E4">
        <f>SUMIFS(燃料油价格1!G:G,燃料油价格1!$B:$B,燃料油周均!$A4,燃料油价格1!$D:$D,燃料油周均!$B4)</f>
        <v>11550</v>
      </c>
      <c r="F4">
        <f>SUMIFS(燃料油价格1!H:H,燃料油价格1!$B:$B,燃料油周均!$A4,燃料油价格1!$D:$D,燃料油周均!$B4)</f>
        <v>11880</v>
      </c>
      <c r="G4">
        <f>SUMIFS(燃料油价格1!I:I,燃料油价格1!$B:$B,燃料油周均!$A4,燃料油价格1!$D:$D,燃料油周均!$B4)</f>
        <v>0</v>
      </c>
      <c r="H4">
        <f>SUMIFS(燃料油价格1!J:J,燃料油价格1!$B:$B,燃料油周均!$A4,燃料油价格1!$D:$D,燃料油周均!$B4)</f>
        <v>11250</v>
      </c>
      <c r="I4">
        <f>SUMIFS(燃料油价格1!K:K,燃料油价格1!$B:$B,燃料油周均!$A4,燃料油价格1!$D:$D,燃料油周均!$B4)</f>
        <v>12840</v>
      </c>
      <c r="J4">
        <f>SUMIFS(燃料油价格1!L:L,燃料油价格1!$B:$B,燃料油周均!$A4,燃料油价格1!$D:$D,燃料油周均!$B4)</f>
        <v>11550</v>
      </c>
      <c r="K4">
        <f>SUMIFS(燃料油价格1!M:M,燃料油价格1!$B:$B,燃料油周均!$A4,燃料油价格1!$D:$D,燃料油周均!$B4)</f>
        <v>11850</v>
      </c>
      <c r="L4">
        <f>SUMIFS(燃料油价格1!N:N,燃料油价格1!$B:$B,燃料油周均!$A4,燃料油价格1!$D:$D,燃料油周均!$B4)</f>
        <v>11850</v>
      </c>
      <c r="M4">
        <f>SUMIFS(燃料油价格1!O:O,燃料油价格1!$B:$B,燃料油周均!$A4,燃料油价格1!$D:$D,燃料油周均!$B4)</f>
        <v>11700</v>
      </c>
      <c r="N4">
        <f>SUMIFS(燃料油价格1!P:P,燃料油价格1!$B:$B,燃料油周均!$A4,燃料油价格1!$D:$D,燃料油周均!$B4)</f>
        <v>11400</v>
      </c>
      <c r="O4">
        <f>COUNTIFS(燃料油价格1!$B:$B,燃料油周均!$A4,燃料油价格1!$D:$D,燃料油周均!$B4,燃料油价格1!E:E,"&gt;0")</f>
        <v>0</v>
      </c>
      <c r="P4">
        <f>COUNTIFS(燃料油价格1!$B:$B,燃料油周均!$A4,燃料油价格1!$D:$D,燃料油周均!$B4,燃料油价格1!F:F,"&gt;0")</f>
        <v>3</v>
      </c>
      <c r="Q4">
        <f>COUNTIFS(燃料油价格1!$B:$B,燃料油周均!$A4,燃料油价格1!$D:$D,燃料油周均!$B4,燃料油价格1!G:G,"&gt;0")</f>
        <v>3</v>
      </c>
      <c r="R4">
        <f>COUNTIFS(燃料油价格1!$B:$B,燃料油周均!$A4,燃料油价格1!$D:$D,燃料油周均!$B4,燃料油价格1!H:H,"&gt;0")</f>
        <v>3</v>
      </c>
      <c r="S4">
        <f>COUNTIFS(燃料油价格1!$B:$B,燃料油周均!$A4,燃料油价格1!$D:$D,燃料油周均!$B4,燃料油价格1!I:I,"&gt;0")</f>
        <v>0</v>
      </c>
      <c r="T4">
        <f>COUNTIFS(燃料油价格1!$B:$B,燃料油周均!$A4,燃料油价格1!$D:$D,燃料油周均!$B4,燃料油价格1!J:J,"&gt;0")</f>
        <v>3</v>
      </c>
      <c r="U4">
        <f>COUNTIFS(燃料油价格1!$B:$B,燃料油周均!$A4,燃料油价格1!$D:$D,燃料油周均!$B4,燃料油价格1!K:K,"&gt;0")</f>
        <v>3</v>
      </c>
      <c r="V4">
        <f>COUNTIFS(燃料油价格1!$B:$B,燃料油周均!$A4,燃料油价格1!$D:$D,燃料油周均!$B4,燃料油价格1!L:L,"&gt;0")</f>
        <v>3</v>
      </c>
      <c r="W4">
        <f>COUNTIFS(燃料油价格1!$B:$B,燃料油周均!$A4,燃料油价格1!$D:$D,燃料油周均!$B4,燃料油价格1!M:M,"&gt;0")</f>
        <v>3</v>
      </c>
      <c r="X4">
        <f>COUNTIFS(燃料油价格1!$B:$B,燃料油周均!$A4,燃料油价格1!$D:$D,燃料油周均!$B4,燃料油价格1!N:N,"&gt;0")</f>
        <v>3</v>
      </c>
      <c r="Y4">
        <f>COUNTIFS(燃料油价格1!$B:$B,燃料油周均!$A4,燃料油价格1!$D:$D,燃料油周均!$B4,燃料油价格1!O:O,"&gt;0")</f>
        <v>3</v>
      </c>
      <c r="Z4">
        <f>COUNTIFS(燃料油价格1!$B:$B,燃料油周均!$A4,燃料油价格1!$D:$D,燃料油周均!$B4,燃料油价格1!P:P,"&gt;0")</f>
        <v>3</v>
      </c>
      <c r="AA4">
        <f t="shared" si="0"/>
        <v>0</v>
      </c>
      <c r="AB4">
        <f t="shared" si="1"/>
        <v>3900</v>
      </c>
      <c r="AC4">
        <f t="shared" si="2"/>
        <v>3850</v>
      </c>
      <c r="AD4">
        <f t="shared" si="3"/>
        <v>3960</v>
      </c>
      <c r="AE4">
        <f t="shared" si="4"/>
        <v>0</v>
      </c>
      <c r="AF4">
        <f t="shared" si="5"/>
        <v>3750</v>
      </c>
      <c r="AG4">
        <f t="shared" si="6"/>
        <v>4280</v>
      </c>
      <c r="AH4">
        <f t="shared" si="7"/>
        <v>3850</v>
      </c>
      <c r="AI4">
        <f t="shared" si="8"/>
        <v>3950</v>
      </c>
      <c r="AJ4">
        <f t="shared" si="9"/>
        <v>3950</v>
      </c>
      <c r="AK4">
        <f t="shared" si="10"/>
        <v>3900</v>
      </c>
      <c r="AL4">
        <f t="shared" si="11"/>
        <v>3800</v>
      </c>
      <c r="AM4" s="7">
        <f t="shared" si="12"/>
        <v>3919</v>
      </c>
    </row>
    <row r="5" spans="1:39">
      <c r="A5">
        <v>2018</v>
      </c>
      <c r="B5">
        <v>15</v>
      </c>
      <c r="C5">
        <f>SUMIFS(燃料油价格1!E:E,燃料油价格1!$B:$B,燃料油周均!$A5,燃料油价格1!$D:$D,燃料油周均!$B5)</f>
        <v>0</v>
      </c>
      <c r="D5">
        <f>SUMIFS(燃料油价格1!F:F,燃料油价格1!$B:$B,燃料油周均!$A5,燃料油价格1!$D:$D,燃料油周均!$B5)</f>
        <v>15450</v>
      </c>
      <c r="E5">
        <f>SUMIFS(燃料油价格1!G:G,燃料油价格1!$B:$B,燃料油周均!$A5,燃料油价格1!$D:$D,燃料油周均!$B5)</f>
        <v>15250</v>
      </c>
      <c r="F5">
        <f>SUMIFS(燃料油价格1!H:H,燃料油价格1!$B:$B,燃料油周均!$A5,燃料油价格1!$D:$D,燃料油周均!$B5)</f>
        <v>15840</v>
      </c>
      <c r="G5">
        <f>SUMIFS(燃料油价格1!I:I,燃料油价格1!$B:$B,燃料油周均!$A5,燃料油价格1!$D:$D,燃料油周均!$B5)</f>
        <v>0</v>
      </c>
      <c r="H5">
        <f>SUMIFS(燃料油价格1!J:J,燃料油价格1!$B:$B,燃料油周均!$A5,燃料油价格1!$D:$D,燃料油周均!$B5)</f>
        <v>15000</v>
      </c>
      <c r="I5">
        <f>SUMIFS(燃料油价格1!K:K,燃料油价格1!$B:$B,燃料油周均!$A5,燃料油价格1!$D:$D,燃料油周均!$B5)</f>
        <v>17120</v>
      </c>
      <c r="J5">
        <f>SUMIFS(燃料油价格1!L:L,燃料油价格1!$B:$B,燃料油周均!$A5,燃料油价格1!$D:$D,燃料油周均!$B5)</f>
        <v>23100</v>
      </c>
      <c r="K5">
        <f>SUMIFS(燃料油价格1!M:M,燃料油价格1!$B:$B,燃料油周均!$A5,燃料油价格1!$D:$D,燃料油周均!$B5)</f>
        <v>15800</v>
      </c>
      <c r="L5">
        <f>SUMIFS(燃料油价格1!N:N,燃料油价格1!$B:$B,燃料油周均!$A5,燃料油价格1!$D:$D,燃料油周均!$B5)</f>
        <v>23300</v>
      </c>
      <c r="M5">
        <f>SUMIFS(燃料油价格1!O:O,燃料油价格1!$B:$B,燃料油周均!$A5,燃料油价格1!$D:$D,燃料油周均!$B5)</f>
        <v>15600</v>
      </c>
      <c r="N5">
        <f>SUMIFS(燃料油价格1!P:P,燃料油价格1!$B:$B,燃料油周均!$A5,燃料油价格1!$D:$D,燃料油周均!$B5)</f>
        <v>22800</v>
      </c>
      <c r="O5">
        <f>COUNTIFS(燃料油价格1!$B:$B,燃料油周均!$A5,燃料油价格1!$D:$D,燃料油周均!$B5,燃料油价格1!E:E,"&gt;0")</f>
        <v>0</v>
      </c>
      <c r="P5">
        <f>COUNTIFS(燃料油价格1!$B:$B,燃料油周均!$A5,燃料油价格1!$D:$D,燃料油周均!$B5,燃料油价格1!F:F,"&gt;0")</f>
        <v>4</v>
      </c>
      <c r="Q5">
        <f>COUNTIFS(燃料油价格1!$B:$B,燃料油周均!$A5,燃料油价格1!$D:$D,燃料油周均!$B5,燃料油价格1!G:G,"&gt;0")</f>
        <v>4</v>
      </c>
      <c r="R5">
        <f>COUNTIFS(燃料油价格1!$B:$B,燃料油周均!$A5,燃料油价格1!$D:$D,燃料油周均!$B5,燃料油价格1!H:H,"&gt;0")</f>
        <v>4</v>
      </c>
      <c r="S5">
        <f>COUNTIFS(燃料油价格1!$B:$B,燃料油周均!$A5,燃料油价格1!$D:$D,燃料油周均!$B5,燃料油价格1!I:I,"&gt;0")</f>
        <v>0</v>
      </c>
      <c r="T5">
        <f>COUNTIFS(燃料油价格1!$B:$B,燃料油周均!$A5,燃料油价格1!$D:$D,燃料油周均!$B5,燃料油价格1!J:J,"&gt;0")</f>
        <v>4</v>
      </c>
      <c r="U5">
        <f>COUNTIFS(燃料油价格1!$B:$B,燃料油周均!$A5,燃料油价格1!$D:$D,燃料油周均!$B5,燃料油价格1!K:K,"&gt;0")</f>
        <v>4</v>
      </c>
      <c r="V5">
        <f>COUNTIFS(燃料油价格1!$B:$B,燃料油周均!$A5,燃料油价格1!$D:$D,燃料油周均!$B5,燃料油价格1!L:L,"&gt;0")</f>
        <v>6</v>
      </c>
      <c r="W5">
        <f>COUNTIFS(燃料油价格1!$B:$B,燃料油周均!$A5,燃料油价格1!$D:$D,燃料油周均!$B5,燃料油价格1!M:M,"&gt;0")</f>
        <v>4</v>
      </c>
      <c r="X5">
        <f>COUNTIFS(燃料油价格1!$B:$B,燃料油周均!$A5,燃料油价格1!$D:$D,燃料油周均!$B5,燃料油价格1!N:N,"&gt;0")</f>
        <v>6</v>
      </c>
      <c r="Y5">
        <f>COUNTIFS(燃料油价格1!$B:$B,燃料油周均!$A5,燃料油价格1!$D:$D,燃料油周均!$B5,燃料油价格1!O:O,"&gt;0")</f>
        <v>4</v>
      </c>
      <c r="Z5">
        <f>COUNTIFS(燃料油价格1!$B:$B,燃料油周均!$A5,燃料油价格1!$D:$D,燃料油周均!$B5,燃料油价格1!P:P,"&gt;0")</f>
        <v>6</v>
      </c>
      <c r="AA5">
        <f t="shared" si="0"/>
        <v>0</v>
      </c>
      <c r="AB5">
        <f t="shared" si="1"/>
        <v>3862.5</v>
      </c>
      <c r="AC5">
        <f t="shared" si="2"/>
        <v>3812.5</v>
      </c>
      <c r="AD5">
        <f t="shared" si="3"/>
        <v>3960</v>
      </c>
      <c r="AE5">
        <f t="shared" si="4"/>
        <v>0</v>
      </c>
      <c r="AF5">
        <f t="shared" si="5"/>
        <v>3750</v>
      </c>
      <c r="AG5">
        <f t="shared" si="6"/>
        <v>4280</v>
      </c>
      <c r="AH5">
        <f t="shared" si="7"/>
        <v>3850</v>
      </c>
      <c r="AI5">
        <f t="shared" si="8"/>
        <v>3950</v>
      </c>
      <c r="AJ5">
        <f t="shared" si="9"/>
        <v>3883.3333333333335</v>
      </c>
      <c r="AK5">
        <f t="shared" si="10"/>
        <v>3900</v>
      </c>
      <c r="AL5">
        <f t="shared" si="11"/>
        <v>3800</v>
      </c>
      <c r="AM5" s="7">
        <f t="shared" si="12"/>
        <v>3904.833333333333</v>
      </c>
    </row>
    <row r="6" spans="1:39">
      <c r="A6">
        <v>2018</v>
      </c>
      <c r="B6">
        <v>16</v>
      </c>
      <c r="C6">
        <f>SUMIFS(燃料油价格1!E:E,燃料油价格1!$B:$B,燃料油周均!$A6,燃料油价格1!$D:$D,燃料油周均!$B6)</f>
        <v>0</v>
      </c>
      <c r="D6">
        <f>SUMIFS(燃料油价格1!F:F,燃料油价格1!$B:$B,燃料油周均!$A6,燃料油价格1!$D:$D,燃料油周均!$B6)</f>
        <v>19350</v>
      </c>
      <c r="E6">
        <f>SUMIFS(燃料油价格1!G:G,燃料油价格1!$B:$B,燃料油周均!$A6,燃料油价格1!$D:$D,燃料油周均!$B6)</f>
        <v>19050</v>
      </c>
      <c r="F6">
        <f>SUMIFS(燃料油价格1!H:H,燃料油价格1!$B:$B,燃料油周均!$A6,燃料油价格1!$D:$D,燃料油周均!$B6)</f>
        <v>19800</v>
      </c>
      <c r="G6">
        <f>SUMIFS(燃料油价格1!I:I,燃料油价格1!$B:$B,燃料油周均!$A6,燃料油价格1!$D:$D,燃料油周均!$B6)</f>
        <v>0</v>
      </c>
      <c r="H6">
        <f>SUMIFS(燃料油价格1!J:J,燃料油价格1!$B:$B,燃料油周均!$A6,燃料油价格1!$D:$D,燃料油周均!$B6)</f>
        <v>18750</v>
      </c>
      <c r="I6">
        <f>SUMIFS(燃料油价格1!K:K,燃料油价格1!$B:$B,燃料油周均!$A6,燃料油价格1!$D:$D,燃料油周均!$B6)</f>
        <v>20950</v>
      </c>
      <c r="J6">
        <f>SUMIFS(燃料油价格1!L:L,燃料油价格1!$B:$B,燃料油周均!$A6,燃料油价格1!$D:$D,燃料油周均!$B6)</f>
        <v>19050</v>
      </c>
      <c r="K6">
        <f>SUMIFS(燃料油价格1!M:M,燃料油价格1!$B:$B,燃料油周均!$A6,燃料油价格1!$D:$D,燃料油周均!$B6)</f>
        <v>19750</v>
      </c>
      <c r="L6">
        <f>SUMIFS(燃料油价格1!N:N,燃料油价格1!$B:$B,燃料油周均!$A6,燃料油价格1!$D:$D,燃料油周均!$B6)</f>
        <v>19650</v>
      </c>
      <c r="M6">
        <f>SUMIFS(燃料油价格1!O:O,燃料油价格1!$B:$B,燃料油周均!$A6,燃料油价格1!$D:$D,燃料油周均!$B6)</f>
        <v>19530</v>
      </c>
      <c r="N6">
        <f>SUMIFS(燃料油价格1!P:P,燃料油价格1!$B:$B,燃料油周均!$A6,燃料油价格1!$D:$D,燃料油周均!$B6)</f>
        <v>19060</v>
      </c>
      <c r="O6">
        <f>COUNTIFS(燃料油价格1!$B:$B,燃料油周均!$A6,燃料油价格1!$D:$D,燃料油周均!$B6,燃料油价格1!E:E,"&gt;0")</f>
        <v>0</v>
      </c>
      <c r="P6">
        <f>COUNTIFS(燃料油价格1!$B:$B,燃料油周均!$A6,燃料油价格1!$D:$D,燃料油周均!$B6,燃料油价格1!F:F,"&gt;0")</f>
        <v>5</v>
      </c>
      <c r="Q6">
        <f>COUNTIFS(燃料油价格1!$B:$B,燃料油周均!$A6,燃料油价格1!$D:$D,燃料油周均!$B6,燃料油价格1!G:G,"&gt;0")</f>
        <v>5</v>
      </c>
      <c r="R6">
        <f>COUNTIFS(燃料油价格1!$B:$B,燃料油周均!$A6,燃料油价格1!$D:$D,燃料油周均!$B6,燃料油价格1!H:H,"&gt;0")</f>
        <v>5</v>
      </c>
      <c r="S6">
        <f>COUNTIFS(燃料油价格1!$B:$B,燃料油周均!$A6,燃料油价格1!$D:$D,燃料油周均!$B6,燃料油价格1!I:I,"&gt;0")</f>
        <v>0</v>
      </c>
      <c r="T6">
        <f>COUNTIFS(燃料油价格1!$B:$B,燃料油周均!$A6,燃料油价格1!$D:$D,燃料油周均!$B6,燃料油价格1!J:J,"&gt;0")</f>
        <v>5</v>
      </c>
      <c r="U6">
        <f>COUNTIFS(燃料油价格1!$B:$B,燃料油周均!$A6,燃料油价格1!$D:$D,燃料油周均!$B6,燃料油价格1!K:K,"&gt;0")</f>
        <v>5</v>
      </c>
      <c r="V6">
        <f>COUNTIFS(燃料油价格1!$B:$B,燃料油周均!$A6,燃料油价格1!$D:$D,燃料油周均!$B6,燃料油价格1!L:L,"&gt;0")</f>
        <v>5</v>
      </c>
      <c r="W6">
        <f>COUNTIFS(燃料油价格1!$B:$B,燃料油周均!$A6,燃料油价格1!$D:$D,燃料油周均!$B6,燃料油价格1!M:M,"&gt;0")</f>
        <v>5</v>
      </c>
      <c r="X6">
        <f>COUNTIFS(燃料油价格1!$B:$B,燃料油周均!$A6,燃料油价格1!$D:$D,燃料油周均!$B6,燃料油价格1!N:N,"&gt;0")</f>
        <v>5</v>
      </c>
      <c r="Y6">
        <f>COUNTIFS(燃料油价格1!$B:$B,燃料油周均!$A6,燃料油价格1!$D:$D,燃料油周均!$B6,燃料油价格1!O:O,"&gt;0")</f>
        <v>5</v>
      </c>
      <c r="Z6">
        <f>COUNTIFS(燃料油价格1!$B:$B,燃料油周均!$A6,燃料油价格1!$D:$D,燃料油周均!$B6,燃料油价格1!P:P,"&gt;0")</f>
        <v>5</v>
      </c>
      <c r="AA6">
        <f t="shared" si="0"/>
        <v>0</v>
      </c>
      <c r="AB6">
        <f t="shared" si="1"/>
        <v>3870</v>
      </c>
      <c r="AC6">
        <f t="shared" si="2"/>
        <v>3810</v>
      </c>
      <c r="AD6">
        <f t="shared" si="3"/>
        <v>3960</v>
      </c>
      <c r="AE6">
        <f t="shared" si="4"/>
        <v>0</v>
      </c>
      <c r="AF6">
        <f t="shared" si="5"/>
        <v>3750</v>
      </c>
      <c r="AG6">
        <f t="shared" si="6"/>
        <v>4190</v>
      </c>
      <c r="AH6">
        <f t="shared" si="7"/>
        <v>3810</v>
      </c>
      <c r="AI6">
        <f t="shared" si="8"/>
        <v>3950</v>
      </c>
      <c r="AJ6">
        <f t="shared" si="9"/>
        <v>3930</v>
      </c>
      <c r="AK6">
        <f t="shared" si="10"/>
        <v>3906</v>
      </c>
      <c r="AL6">
        <f t="shared" si="11"/>
        <v>3812</v>
      </c>
      <c r="AM6" s="7">
        <f t="shared" si="12"/>
        <v>3898.8</v>
      </c>
    </row>
    <row r="7" spans="1:39">
      <c r="A7">
        <v>2018</v>
      </c>
      <c r="B7">
        <v>17</v>
      </c>
      <c r="C7">
        <f>SUMIFS(燃料油价格1!E:E,燃料油价格1!$B:$B,燃料油周均!$A7,燃料油价格1!$D:$D,燃料油周均!$B7)</f>
        <v>0</v>
      </c>
      <c r="D7">
        <f>SUMIFS(燃料油价格1!F:F,燃料油价格1!$B:$B,燃料油周均!$A7,燃料油价格1!$D:$D,燃料油周均!$B7)</f>
        <v>19750</v>
      </c>
      <c r="E7">
        <f>SUMIFS(燃料油价格1!G:G,燃料油价格1!$B:$B,燃料油周均!$A7,燃料油价格1!$D:$D,燃料油周均!$B7)</f>
        <v>19250</v>
      </c>
      <c r="F7">
        <f>SUMIFS(燃料油价格1!H:H,燃料油价格1!$B:$B,燃料油周均!$A7,燃料油价格1!$D:$D,燃料油周均!$B7)</f>
        <v>19800</v>
      </c>
      <c r="G7">
        <f>SUMIFS(燃料油价格1!I:I,燃料油价格1!$B:$B,燃料油周均!$A7,燃料油价格1!$D:$D,燃料油周均!$B7)</f>
        <v>0</v>
      </c>
      <c r="H7">
        <f>SUMIFS(燃料油价格1!J:J,燃料油价格1!$B:$B,燃料油周均!$A7,燃料油价格1!$D:$D,燃料油周均!$B7)</f>
        <v>18750</v>
      </c>
      <c r="I7">
        <f>SUMIFS(燃料油价格1!K:K,燃料油价格1!$B:$B,燃料油周均!$A7,燃料油价格1!$D:$D,燃料油周均!$B7)</f>
        <v>20950</v>
      </c>
      <c r="J7">
        <f>SUMIFS(燃料油价格1!L:L,燃料油价格1!$B:$B,燃料油周均!$A7,燃料油价格1!$D:$D,燃料油周均!$B7)</f>
        <v>22800</v>
      </c>
      <c r="K7">
        <f>SUMIFS(燃料油价格1!M:M,燃料油价格1!$B:$B,燃料油周均!$A7,燃料油价格1!$D:$D,燃料油周均!$B7)</f>
        <v>19750</v>
      </c>
      <c r="L7">
        <f>SUMIFS(燃料油价格1!N:N,燃料油价格1!$B:$B,燃料油周均!$A7,燃料油价格1!$D:$D,燃料油周均!$B7)</f>
        <v>23700</v>
      </c>
      <c r="M7">
        <f>SUMIFS(燃料油价格1!O:O,燃料油价格1!$B:$B,燃料油周均!$A7,燃料油价格1!$D:$D,燃料油周均!$B7)</f>
        <v>19790</v>
      </c>
      <c r="N7">
        <f>SUMIFS(燃料油价格1!P:P,燃料油价格1!$B:$B,燃料油周均!$A7,燃料油价格1!$D:$D,燃料油周均!$B7)</f>
        <v>23210</v>
      </c>
      <c r="O7">
        <f>COUNTIFS(燃料油价格1!$B:$B,燃料油周均!$A7,燃料油价格1!$D:$D,燃料油周均!$B7,燃料油价格1!E:E,"&gt;0")</f>
        <v>0</v>
      </c>
      <c r="P7">
        <f>COUNTIFS(燃料油价格1!$B:$B,燃料油周均!$A7,燃料油价格1!$D:$D,燃料油周均!$B7,燃料油价格1!F:F,"&gt;0")</f>
        <v>5</v>
      </c>
      <c r="Q7">
        <f>COUNTIFS(燃料油价格1!$B:$B,燃料油周均!$A7,燃料油价格1!$D:$D,燃料油周均!$B7,燃料油价格1!G:G,"&gt;0")</f>
        <v>5</v>
      </c>
      <c r="R7">
        <f>COUNTIFS(燃料油价格1!$B:$B,燃料油周均!$A7,燃料油价格1!$D:$D,燃料油周均!$B7,燃料油价格1!H:H,"&gt;0")</f>
        <v>5</v>
      </c>
      <c r="S7">
        <f>COUNTIFS(燃料油价格1!$B:$B,燃料油周均!$A7,燃料油价格1!$D:$D,燃料油周均!$B7,燃料油价格1!I:I,"&gt;0")</f>
        <v>0</v>
      </c>
      <c r="T7">
        <f>COUNTIFS(燃料油价格1!$B:$B,燃料油周均!$A7,燃料油价格1!$D:$D,燃料油周均!$B7,燃料油价格1!J:J,"&gt;0")</f>
        <v>5</v>
      </c>
      <c r="U7">
        <f>COUNTIFS(燃料油价格1!$B:$B,燃料油周均!$A7,燃料油价格1!$D:$D,燃料油周均!$B7,燃料油价格1!K:K,"&gt;0")</f>
        <v>5</v>
      </c>
      <c r="V7">
        <f>COUNTIFS(燃料油价格1!$B:$B,燃料油周均!$A7,燃料油价格1!$D:$D,燃料油周均!$B7,燃料油价格1!L:L,"&gt;0")</f>
        <v>6</v>
      </c>
      <c r="W7">
        <f>COUNTIFS(燃料油价格1!$B:$B,燃料油周均!$A7,燃料油价格1!$D:$D,燃料油周均!$B7,燃料油价格1!M:M,"&gt;0")</f>
        <v>5</v>
      </c>
      <c r="X7">
        <f>COUNTIFS(燃料油价格1!$B:$B,燃料油周均!$A7,燃料油价格1!$D:$D,燃料油周均!$B7,燃料油价格1!N:N,"&gt;0")</f>
        <v>6</v>
      </c>
      <c r="Y7">
        <f>COUNTIFS(燃料油价格1!$B:$B,燃料油周均!$A7,燃料油价格1!$D:$D,燃料油周均!$B7,燃料油价格1!O:O,"&gt;0")</f>
        <v>5</v>
      </c>
      <c r="Z7">
        <f>COUNTIFS(燃料油价格1!$B:$B,燃料油周均!$A7,燃料油价格1!$D:$D,燃料油周均!$B7,燃料油价格1!P:P,"&gt;0")</f>
        <v>6</v>
      </c>
      <c r="AA7">
        <f t="shared" si="0"/>
        <v>0</v>
      </c>
      <c r="AB7">
        <f t="shared" si="1"/>
        <v>3950</v>
      </c>
      <c r="AC7">
        <f t="shared" si="2"/>
        <v>3850</v>
      </c>
      <c r="AD7">
        <f t="shared" si="3"/>
        <v>3960</v>
      </c>
      <c r="AE7">
        <f t="shared" si="4"/>
        <v>0</v>
      </c>
      <c r="AF7">
        <f t="shared" si="5"/>
        <v>3750</v>
      </c>
      <c r="AG7">
        <f t="shared" si="6"/>
        <v>4190</v>
      </c>
      <c r="AH7">
        <f t="shared" si="7"/>
        <v>3800</v>
      </c>
      <c r="AI7">
        <f t="shared" si="8"/>
        <v>3950</v>
      </c>
      <c r="AJ7">
        <f t="shared" si="9"/>
        <v>3950</v>
      </c>
      <c r="AK7">
        <f t="shared" si="10"/>
        <v>3958</v>
      </c>
      <c r="AL7">
        <f t="shared" si="11"/>
        <v>3868.3333333333335</v>
      </c>
      <c r="AM7" s="7">
        <f t="shared" si="12"/>
        <v>3922.6333333333337</v>
      </c>
    </row>
    <row r="8" spans="1:39">
      <c r="A8">
        <v>2018</v>
      </c>
      <c r="B8">
        <v>18</v>
      </c>
      <c r="C8">
        <f>SUMIFS(燃料油价格1!E:E,燃料油价格1!$B:$B,燃料油周均!$A8,燃料油价格1!$D:$D,燃料油周均!$B8)</f>
        <v>0</v>
      </c>
      <c r="D8">
        <f>SUMIFS(燃料油价格1!F:F,燃料油价格1!$B:$B,燃料油周均!$A8,燃料油价格1!$D:$D,燃料油周均!$B8)</f>
        <v>7900</v>
      </c>
      <c r="E8">
        <f>SUMIFS(燃料油价格1!G:G,燃料油价格1!$B:$B,燃料油周均!$A8,燃料油价格1!$D:$D,燃料油周均!$B8)</f>
        <v>8160</v>
      </c>
      <c r="F8">
        <f>SUMIFS(燃料油价格1!H:H,燃料油价格1!$B:$B,燃料油周均!$A8,燃料油价格1!$D:$D,燃料油周均!$B8)</f>
        <v>8260</v>
      </c>
      <c r="G8">
        <f>SUMIFS(燃料油价格1!I:I,燃料油价格1!$B:$B,燃料油周均!$A8,燃料油价格1!$D:$D,燃料油周均!$B8)</f>
        <v>0</v>
      </c>
      <c r="H8">
        <f>SUMIFS(燃料油价格1!J:J,燃料油价格1!$B:$B,燃料油周均!$A8,燃料油价格1!$D:$D,燃料油周均!$B8)</f>
        <v>7500</v>
      </c>
      <c r="I8">
        <f>SUMIFS(燃料油价格1!K:K,燃料油价格1!$B:$B,燃料油周均!$A8,燃料油价格1!$D:$D,燃料油周均!$B8)</f>
        <v>8380</v>
      </c>
      <c r="J8">
        <f>SUMIFS(燃料油价格1!L:L,燃料油价格1!$B:$B,燃料油周均!$A8,燃料油价格1!$D:$D,燃料油周均!$B8)</f>
        <v>11400</v>
      </c>
      <c r="K8">
        <f>SUMIFS(燃料油价格1!M:M,燃料油价格1!$B:$B,燃料油周均!$A8,燃料油价格1!$D:$D,燃料油周均!$B8)</f>
        <v>7900</v>
      </c>
      <c r="L8">
        <f>SUMIFS(燃料油价格1!N:N,燃料油价格1!$B:$B,燃料油周均!$A8,燃料油价格1!$D:$D,燃料油周均!$B8)</f>
        <v>11850</v>
      </c>
      <c r="M8">
        <f>SUMIFS(燃料油价格1!O:O,燃料油价格1!$B:$B,燃料油周均!$A8,燃料油价格1!$D:$D,燃料油周均!$B8)</f>
        <v>8000</v>
      </c>
      <c r="N8">
        <f>SUMIFS(燃料油价格1!P:P,燃料油价格1!$B:$B,燃料油周均!$A8,燃料油价格1!$D:$D,燃料油周均!$B8)</f>
        <v>11670</v>
      </c>
      <c r="O8">
        <f>COUNTIFS(燃料油价格1!$B:$B,燃料油周均!$A8,燃料油价格1!$D:$D,燃料油周均!$B8,燃料油价格1!E:E,"&gt;0")</f>
        <v>0</v>
      </c>
      <c r="P8">
        <f>COUNTIFS(燃料油价格1!$B:$B,燃料油周均!$A8,燃料油价格1!$D:$D,燃料油周均!$B8,燃料油价格1!F:F,"&gt;0")</f>
        <v>2</v>
      </c>
      <c r="Q8">
        <f>COUNTIFS(燃料油价格1!$B:$B,燃料油周均!$A8,燃料油价格1!$D:$D,燃料油周均!$B8,燃料油价格1!G:G,"&gt;0")</f>
        <v>2</v>
      </c>
      <c r="R8">
        <f>COUNTIFS(燃料油价格1!$B:$B,燃料油周均!$A8,燃料油价格1!$D:$D,燃料油周均!$B8,燃料油价格1!H:H,"&gt;0")</f>
        <v>2</v>
      </c>
      <c r="S8">
        <f>COUNTIFS(燃料油价格1!$B:$B,燃料油周均!$A8,燃料油价格1!$D:$D,燃料油周均!$B8,燃料油价格1!I:I,"&gt;0")</f>
        <v>0</v>
      </c>
      <c r="T8">
        <f>COUNTIFS(燃料油价格1!$B:$B,燃料油周均!$A8,燃料油价格1!$D:$D,燃料油周均!$B8,燃料油价格1!J:J,"&gt;0")</f>
        <v>2</v>
      </c>
      <c r="U8">
        <f>COUNTIFS(燃料油价格1!$B:$B,燃料油周均!$A8,燃料油价格1!$D:$D,燃料油周均!$B8,燃料油价格1!K:K,"&gt;0")</f>
        <v>2</v>
      </c>
      <c r="V8">
        <f>COUNTIFS(燃料油价格1!$B:$B,燃料油周均!$A8,燃料油价格1!$D:$D,燃料油周均!$B8,燃料油价格1!L:L,"&gt;0")</f>
        <v>3</v>
      </c>
      <c r="W8">
        <f>COUNTIFS(燃料油价格1!$B:$B,燃料油周均!$A8,燃料油价格1!$D:$D,燃料油周均!$B8,燃料油价格1!M:M,"&gt;0")</f>
        <v>2</v>
      </c>
      <c r="X8">
        <f>COUNTIFS(燃料油价格1!$B:$B,燃料油周均!$A8,燃料油价格1!$D:$D,燃料油周均!$B8,燃料油价格1!N:N,"&gt;0")</f>
        <v>3</v>
      </c>
      <c r="Y8">
        <f>COUNTIFS(燃料油价格1!$B:$B,燃料油周均!$A8,燃料油价格1!$D:$D,燃料油周均!$B8,燃料油价格1!O:O,"&gt;0")</f>
        <v>2</v>
      </c>
      <c r="Z8">
        <f>COUNTIFS(燃料油价格1!$B:$B,燃料油周均!$A8,燃料油价格1!$D:$D,燃料油周均!$B8,燃料油价格1!P:P,"&gt;0")</f>
        <v>3</v>
      </c>
      <c r="AA8">
        <f t="shared" si="0"/>
        <v>0</v>
      </c>
      <c r="AB8">
        <f t="shared" si="1"/>
        <v>3950</v>
      </c>
      <c r="AC8">
        <f t="shared" si="2"/>
        <v>4080</v>
      </c>
      <c r="AD8">
        <f t="shared" si="3"/>
        <v>4130</v>
      </c>
      <c r="AE8">
        <f t="shared" si="4"/>
        <v>0</v>
      </c>
      <c r="AF8">
        <f t="shared" si="5"/>
        <v>3750</v>
      </c>
      <c r="AG8">
        <f t="shared" si="6"/>
        <v>4190</v>
      </c>
      <c r="AH8">
        <f t="shared" si="7"/>
        <v>3800</v>
      </c>
      <c r="AI8">
        <f t="shared" si="8"/>
        <v>3950</v>
      </c>
      <c r="AJ8">
        <f t="shared" si="9"/>
        <v>3950</v>
      </c>
      <c r="AK8">
        <f t="shared" si="10"/>
        <v>4000</v>
      </c>
      <c r="AL8">
        <f t="shared" si="11"/>
        <v>3890</v>
      </c>
      <c r="AM8" s="7">
        <f t="shared" si="12"/>
        <v>3969</v>
      </c>
    </row>
    <row r="9" spans="1:39">
      <c r="A9">
        <v>2018</v>
      </c>
      <c r="B9">
        <v>19</v>
      </c>
      <c r="C9">
        <f>SUMIFS(燃料油价格1!E:E,燃料油价格1!$B:$B,燃料油周均!$A9,燃料油价格1!$D:$D,燃料油周均!$B9)</f>
        <v>0</v>
      </c>
      <c r="D9">
        <f>SUMIFS(燃料油价格1!F:F,燃料油价格1!$B:$B,燃料油周均!$A9,燃料油价格1!$D:$D,燃料油周均!$B9)</f>
        <v>11850</v>
      </c>
      <c r="E9">
        <f>SUMIFS(燃料油价格1!G:G,燃料油价格1!$B:$B,燃料油周均!$A9,燃料油价格1!$D:$D,燃料油周均!$B9)</f>
        <v>12410</v>
      </c>
      <c r="F9">
        <f>SUMIFS(燃料油价格1!H:H,燃料油价格1!$B:$B,燃料油周均!$A9,燃料油价格1!$D:$D,燃料油周均!$B9)</f>
        <v>12390</v>
      </c>
      <c r="G9">
        <f>SUMIFS(燃料油价格1!I:I,燃料油价格1!$B:$B,燃料油周均!$A9,燃料油价格1!$D:$D,燃料油周均!$B9)</f>
        <v>0</v>
      </c>
      <c r="H9">
        <f>SUMIFS(燃料油价格1!J:J,燃料油价格1!$B:$B,燃料油周均!$A9,燃料油价格1!$D:$D,燃料油周均!$B9)</f>
        <v>11250</v>
      </c>
      <c r="I9">
        <f>SUMIFS(燃料油价格1!K:K,燃料油价格1!$B:$B,燃料油周均!$A9,燃料油价格1!$D:$D,燃料油周均!$B9)</f>
        <v>12960</v>
      </c>
      <c r="J9">
        <f>SUMIFS(燃料油价格1!L:L,燃料油价格1!$B:$B,燃料油周均!$A9,燃料油价格1!$D:$D,燃料油周均!$B9)</f>
        <v>19600</v>
      </c>
      <c r="K9">
        <f>SUMIFS(燃料油价格1!M:M,燃料油价格1!$B:$B,燃料油周均!$A9,燃料油价格1!$D:$D,燃料油周均!$B9)</f>
        <v>11850</v>
      </c>
      <c r="L9">
        <f>SUMIFS(燃料油价格1!N:N,燃料油价格1!$B:$B,燃料油周均!$A9,燃料油价格1!$D:$D,燃料油周均!$B9)</f>
        <v>19750</v>
      </c>
      <c r="M9">
        <f>SUMIFS(燃料油价格1!O:O,燃料油价格1!$B:$B,燃料油周均!$A9,燃料油价格1!$D:$D,燃料油周均!$B9)</f>
        <v>12400</v>
      </c>
      <c r="N9">
        <f>SUMIFS(燃料油价格1!P:P,燃料油价格1!$B:$B,燃料油周均!$A9,燃料油价格1!$D:$D,燃料油周均!$B9)</f>
        <v>19630</v>
      </c>
      <c r="O9">
        <f>COUNTIFS(燃料油价格1!$B:$B,燃料油周均!$A9,燃料油价格1!$D:$D,燃料油周均!$B9,燃料油价格1!E:E,"&gt;0")</f>
        <v>0</v>
      </c>
      <c r="P9">
        <f>COUNTIFS(燃料油价格1!$B:$B,燃料油周均!$A9,燃料油价格1!$D:$D,燃料油周均!$B9,燃料油价格1!F:F,"&gt;0")</f>
        <v>3</v>
      </c>
      <c r="Q9">
        <f>COUNTIFS(燃料油价格1!$B:$B,燃料油周均!$A9,燃料油价格1!$D:$D,燃料油周均!$B9,燃料油价格1!G:G,"&gt;0")</f>
        <v>3</v>
      </c>
      <c r="R9">
        <f>COUNTIFS(燃料油价格1!$B:$B,燃料油周均!$A9,燃料油价格1!$D:$D,燃料油周均!$B9,燃料油价格1!H:H,"&gt;0")</f>
        <v>3</v>
      </c>
      <c r="S9">
        <f>COUNTIFS(燃料油价格1!$B:$B,燃料油周均!$A9,燃料油价格1!$D:$D,燃料油周均!$B9,燃料油价格1!I:I,"&gt;0")</f>
        <v>0</v>
      </c>
      <c r="T9">
        <f>COUNTIFS(燃料油价格1!$B:$B,燃料油周均!$A9,燃料油价格1!$D:$D,燃料油周均!$B9,燃料油价格1!J:J,"&gt;0")</f>
        <v>3</v>
      </c>
      <c r="U9">
        <f>COUNTIFS(燃料油价格1!$B:$B,燃料油周均!$A9,燃料油价格1!$D:$D,燃料油周均!$B9,燃料油价格1!K:K,"&gt;0")</f>
        <v>3</v>
      </c>
      <c r="V9">
        <f>COUNTIFS(燃料油价格1!$B:$B,燃料油周均!$A9,燃料油价格1!$D:$D,燃料油周均!$B9,燃料油价格1!L:L,"&gt;0")</f>
        <v>5</v>
      </c>
      <c r="W9">
        <f>COUNTIFS(燃料油价格1!$B:$B,燃料油周均!$A9,燃料油价格1!$D:$D,燃料油周均!$B9,燃料油价格1!M:M,"&gt;0")</f>
        <v>3</v>
      </c>
      <c r="X9">
        <f>COUNTIFS(燃料油价格1!$B:$B,燃料油周均!$A9,燃料油价格1!$D:$D,燃料油周均!$B9,燃料油价格1!N:N,"&gt;0")</f>
        <v>5</v>
      </c>
      <c r="Y9">
        <f>COUNTIFS(燃料油价格1!$B:$B,燃料油周均!$A9,燃料油价格1!$D:$D,燃料油周均!$B9,燃料油价格1!O:O,"&gt;0")</f>
        <v>3</v>
      </c>
      <c r="Z9">
        <f>COUNTIFS(燃料油价格1!$B:$B,燃料油周均!$A9,燃料油价格1!$D:$D,燃料油周均!$B9,燃料油价格1!P:P,"&gt;0")</f>
        <v>5</v>
      </c>
      <c r="AA9">
        <f t="shared" si="0"/>
        <v>0</v>
      </c>
      <c r="AB9">
        <f t="shared" si="1"/>
        <v>3950</v>
      </c>
      <c r="AC9">
        <f t="shared" si="2"/>
        <v>4136.666666666667</v>
      </c>
      <c r="AD9">
        <f t="shared" si="3"/>
        <v>4130</v>
      </c>
      <c r="AE9">
        <f t="shared" si="4"/>
        <v>0</v>
      </c>
      <c r="AF9">
        <f t="shared" si="5"/>
        <v>3750</v>
      </c>
      <c r="AG9">
        <f t="shared" si="6"/>
        <v>4320</v>
      </c>
      <c r="AH9">
        <f t="shared" si="7"/>
        <v>3920</v>
      </c>
      <c r="AI9">
        <f t="shared" si="8"/>
        <v>3950</v>
      </c>
      <c r="AJ9">
        <f t="shared" si="9"/>
        <v>3950</v>
      </c>
      <c r="AK9">
        <f t="shared" si="10"/>
        <v>4133.333333333333</v>
      </c>
      <c r="AL9">
        <f t="shared" si="11"/>
        <v>3926</v>
      </c>
      <c r="AM9" s="7">
        <f t="shared" si="12"/>
        <v>4016.6</v>
      </c>
    </row>
    <row r="10" spans="1:39">
      <c r="A10">
        <v>2018</v>
      </c>
      <c r="B10">
        <v>20</v>
      </c>
      <c r="C10">
        <f>SUMIFS(燃料油价格1!E:E,燃料油价格1!$B:$B,燃料油周均!$A10,燃料油价格1!$D:$D,燃料油周均!$B10)</f>
        <v>0</v>
      </c>
      <c r="D10">
        <f>SUMIFS(燃料油价格1!F:F,燃料油价格1!$B:$B,燃料油周均!$A10,燃料油价格1!$D:$D,燃料油周均!$B10)</f>
        <v>12600</v>
      </c>
      <c r="E10">
        <f>SUMIFS(燃料油价格1!G:G,燃料油价格1!$B:$B,燃料油周均!$A10,燃料油价格1!$D:$D,燃料油周均!$B10)</f>
        <v>17200</v>
      </c>
      <c r="F10">
        <f>SUMIFS(燃料油价格1!H:H,燃料油价格1!$B:$B,燃料油周均!$A10,燃料油价格1!$D:$D,燃料油周均!$B10)</f>
        <v>16520</v>
      </c>
      <c r="G10">
        <f>SUMIFS(燃料油价格1!I:I,燃料油价格1!$B:$B,燃料油周均!$A10,燃料油价格1!$D:$D,燃料油周均!$B10)</f>
        <v>0</v>
      </c>
      <c r="H10">
        <f>SUMIFS(燃料油价格1!J:J,燃料油价格1!$B:$B,燃料油周均!$A10,燃料油价格1!$D:$D,燃料油周均!$B10)</f>
        <v>8500</v>
      </c>
      <c r="I10">
        <f>SUMIFS(燃料油价格1!K:K,燃料油价格1!$B:$B,燃料油周均!$A10,燃料油价格1!$D:$D,燃料油周均!$B10)</f>
        <v>17610</v>
      </c>
      <c r="J10">
        <f>SUMIFS(燃料油价格1!L:L,燃料油价格1!$B:$B,燃料油周均!$A10,燃料油价格1!$D:$D,燃料油周均!$B10)</f>
        <v>20050</v>
      </c>
      <c r="K10">
        <f>SUMIFS(燃料油价格1!M:M,燃料油价格1!$B:$B,燃料油周均!$A10,燃料油价格1!$D:$D,燃料油周均!$B10)</f>
        <v>15800</v>
      </c>
      <c r="L10">
        <f>SUMIFS(燃料油价格1!N:N,燃料油价格1!$B:$B,燃料油周均!$A10,燃料油价格1!$D:$D,燃料油周均!$B10)</f>
        <v>19850</v>
      </c>
      <c r="M10">
        <f>SUMIFS(燃料油价格1!O:O,燃料油价格1!$B:$B,燃料油周均!$A10,燃料油价格1!$D:$D,燃料油周均!$B10)</f>
        <v>17200</v>
      </c>
      <c r="N10">
        <f>SUMIFS(燃料油价格1!P:P,燃料油价格1!$B:$B,燃料油周均!$A10,燃料油价格1!$D:$D,燃料油周均!$B10)</f>
        <v>20120</v>
      </c>
      <c r="O10">
        <f>COUNTIFS(燃料油价格1!$B:$B,燃料油周均!$A10,燃料油价格1!$D:$D,燃料油周均!$B10,燃料油价格1!E:E,"&gt;0")</f>
        <v>0</v>
      </c>
      <c r="P10">
        <f>COUNTIFS(燃料油价格1!$B:$B,燃料油周均!$A10,燃料油价格1!$D:$D,燃料油周均!$B10,燃料油价格1!F:F,"&gt;0")</f>
        <v>3</v>
      </c>
      <c r="Q10">
        <f>COUNTIFS(燃料油价格1!$B:$B,燃料油周均!$A10,燃料油价格1!$D:$D,燃料油周均!$B10,燃料油价格1!G:G,"&gt;0")</f>
        <v>4</v>
      </c>
      <c r="R10">
        <f>COUNTIFS(燃料油价格1!$B:$B,燃料油周均!$A10,燃料油价格1!$D:$D,燃料油周均!$B10,燃料油价格1!H:H,"&gt;0")</f>
        <v>4</v>
      </c>
      <c r="S10">
        <f>COUNTIFS(燃料油价格1!$B:$B,燃料油周均!$A10,燃料油价格1!$D:$D,燃料油周均!$B10,燃料油价格1!I:I,"&gt;0")</f>
        <v>0</v>
      </c>
      <c r="T10">
        <f>COUNTIFS(燃料油价格1!$B:$B,燃料油周均!$A10,燃料油价格1!$D:$D,燃料油周均!$B10,燃料油价格1!J:J,"&gt;0")</f>
        <v>2</v>
      </c>
      <c r="U10">
        <f>COUNTIFS(燃料油价格1!$B:$B,燃料油周均!$A10,燃料油价格1!$D:$D,燃料油周均!$B10,燃料油价格1!K:K,"&gt;0")</f>
        <v>4</v>
      </c>
      <c r="V10">
        <f>COUNTIFS(燃料油价格1!$B:$B,燃料油周均!$A10,燃料油价格1!$D:$D,燃料油周均!$B10,燃料油价格1!L:L,"&gt;0")</f>
        <v>5</v>
      </c>
      <c r="W10">
        <f>COUNTIFS(燃料油价格1!$B:$B,燃料油周均!$A10,燃料油价格1!$D:$D,燃料油周均!$B10,燃料油价格1!M:M,"&gt;0")</f>
        <v>4</v>
      </c>
      <c r="X10">
        <f>COUNTIFS(燃料油价格1!$B:$B,燃料油周均!$A10,燃料油价格1!$D:$D,燃料油周均!$B10,燃料油价格1!N:N,"&gt;0")</f>
        <v>5</v>
      </c>
      <c r="Y10">
        <f>COUNTIFS(燃料油价格1!$B:$B,燃料油周均!$A10,燃料油价格1!$D:$D,燃料油周均!$B10,燃料油价格1!O:O,"&gt;0")</f>
        <v>4</v>
      </c>
      <c r="Z10">
        <f>COUNTIFS(燃料油价格1!$B:$B,燃料油周均!$A10,燃料油价格1!$D:$D,燃料油周均!$B10,燃料油价格1!P:P,"&gt;0")</f>
        <v>5</v>
      </c>
      <c r="AA10">
        <f t="shared" si="0"/>
        <v>0</v>
      </c>
      <c r="AB10">
        <f t="shared" si="1"/>
        <v>4200</v>
      </c>
      <c r="AC10">
        <f t="shared" si="2"/>
        <v>4300</v>
      </c>
      <c r="AD10">
        <f t="shared" si="3"/>
        <v>4130</v>
      </c>
      <c r="AE10">
        <f t="shared" si="4"/>
        <v>0</v>
      </c>
      <c r="AF10">
        <f t="shared" si="5"/>
        <v>4250</v>
      </c>
      <c r="AG10">
        <f t="shared" si="6"/>
        <v>4402.5</v>
      </c>
      <c r="AH10">
        <f t="shared" si="7"/>
        <v>4010</v>
      </c>
      <c r="AI10">
        <f t="shared" si="8"/>
        <v>3950</v>
      </c>
      <c r="AJ10">
        <f t="shared" si="9"/>
        <v>3970</v>
      </c>
      <c r="AK10">
        <f t="shared" si="10"/>
        <v>4300</v>
      </c>
      <c r="AL10">
        <f t="shared" si="11"/>
        <v>4024</v>
      </c>
      <c r="AM10" s="7">
        <f t="shared" si="12"/>
        <v>4153.6499999999996</v>
      </c>
    </row>
    <row r="11" spans="1:39">
      <c r="A11">
        <v>2018</v>
      </c>
      <c r="B11">
        <v>21</v>
      </c>
      <c r="C11">
        <f>SUMIFS(燃料油价格1!E:E,燃料油价格1!$B:$B,燃料油周均!$A11,燃料油价格1!$D:$D,燃料油周均!$B11)</f>
        <v>0</v>
      </c>
      <c r="D11">
        <f>SUMIFS(燃料油价格1!F:F,燃料油价格1!$B:$B,燃料油周均!$A11,燃料油价格1!$D:$D,燃料油周均!$B11)</f>
        <v>16800</v>
      </c>
      <c r="E11">
        <f>SUMIFS(燃料油价格1!G:G,燃料油价格1!$B:$B,燃料油周均!$A11,燃料油价格1!$D:$D,燃料油周均!$B11)</f>
        <v>17650</v>
      </c>
      <c r="F11">
        <f>SUMIFS(燃料油价格1!H:H,燃料油价格1!$B:$B,燃料油周均!$A11,燃料油价格1!$D:$D,燃料油周均!$B11)</f>
        <v>17140</v>
      </c>
      <c r="G11">
        <f>SUMIFS(燃料油价格1!I:I,燃料油价格1!$B:$B,燃料油周均!$A11,燃料油价格1!$D:$D,燃料油周均!$B11)</f>
        <v>0</v>
      </c>
      <c r="H11">
        <f>SUMIFS(燃料油价格1!J:J,燃料油价格1!$B:$B,燃料油周均!$A11,燃料油价格1!$D:$D,燃料油周均!$B11)</f>
        <v>22450</v>
      </c>
      <c r="I11">
        <f>SUMIFS(燃料油价格1!K:K,燃料油价格1!$B:$B,燃料油周均!$A11,燃料油价格1!$D:$D,燃料油周均!$B11)</f>
        <v>18120</v>
      </c>
      <c r="J11">
        <f>SUMIFS(燃料油价格1!L:L,燃料油价格1!$B:$B,燃料油周均!$A11,燃料油价格1!$D:$D,燃料油周均!$B11)</f>
        <v>21910</v>
      </c>
      <c r="K11">
        <f>SUMIFS(燃料油价格1!M:M,燃料油价格1!$B:$B,燃料油周均!$A11,燃料油价格1!$D:$D,燃料油周均!$B11)</f>
        <v>16450</v>
      </c>
      <c r="L11">
        <f>SUMIFS(燃料油价格1!N:N,燃料油价格1!$B:$B,燃料油周均!$A11,燃料油价格1!$D:$D,燃料油周均!$B11)</f>
        <v>21250</v>
      </c>
      <c r="M11">
        <f>SUMIFS(燃料油价格1!O:O,燃料油价格1!$B:$B,燃料油周均!$A11,燃料油价格1!$D:$D,燃料油周均!$B11)</f>
        <v>17400</v>
      </c>
      <c r="N11">
        <f>SUMIFS(燃料油价格1!P:P,燃料油价格1!$B:$B,燃料油周均!$A11,燃料油价格1!$D:$D,燃料油周均!$B11)</f>
        <v>21920</v>
      </c>
      <c r="O11">
        <f>COUNTIFS(燃料油价格1!$B:$B,燃料油周均!$A11,燃料油价格1!$D:$D,燃料油周均!$B11,燃料油价格1!E:E,"&gt;0")</f>
        <v>0</v>
      </c>
      <c r="P11">
        <f>COUNTIFS(燃料油价格1!$B:$B,燃料油周均!$A11,燃料油价格1!$D:$D,燃料油周均!$B11,燃料油价格1!F:F,"&gt;0")</f>
        <v>4</v>
      </c>
      <c r="Q11">
        <f>COUNTIFS(燃料油价格1!$B:$B,燃料油周均!$A11,燃料油价格1!$D:$D,燃料油周均!$B11,燃料油价格1!G:G,"&gt;0")</f>
        <v>4</v>
      </c>
      <c r="R11">
        <f>COUNTIFS(燃料油价格1!$B:$B,燃料油周均!$A11,燃料油价格1!$D:$D,燃料油周均!$B11,燃料油价格1!H:H,"&gt;0")</f>
        <v>4</v>
      </c>
      <c r="S11">
        <f>COUNTIFS(燃料油价格1!$B:$B,燃料油周均!$A11,燃料油价格1!$D:$D,燃料油周均!$B11,燃料油价格1!I:I,"&gt;0")</f>
        <v>0</v>
      </c>
      <c r="T11">
        <f>COUNTIFS(燃料油价格1!$B:$B,燃料油周均!$A11,燃料油价格1!$D:$D,燃料油周均!$B11,燃料油价格1!J:J,"&gt;0")</f>
        <v>5</v>
      </c>
      <c r="U11">
        <f>COUNTIFS(燃料油价格1!$B:$B,燃料油周均!$A11,燃料油价格1!$D:$D,燃料油周均!$B11,燃料油价格1!K:K,"&gt;0")</f>
        <v>4</v>
      </c>
      <c r="V11">
        <f>COUNTIFS(燃料油价格1!$B:$B,燃料油周均!$A11,燃料油价格1!$D:$D,燃料油周均!$B11,燃料油价格1!L:L,"&gt;0")</f>
        <v>5</v>
      </c>
      <c r="W11">
        <f>COUNTIFS(燃料油价格1!$B:$B,燃料油周均!$A11,燃料油价格1!$D:$D,燃料油周均!$B11,燃料油价格1!M:M,"&gt;0")</f>
        <v>4</v>
      </c>
      <c r="X11">
        <f>COUNTIFS(燃料油价格1!$B:$B,燃料油周均!$A11,燃料油价格1!$D:$D,燃料油周均!$B11,燃料油价格1!N:N,"&gt;0")</f>
        <v>5</v>
      </c>
      <c r="Y11">
        <f>COUNTIFS(燃料油价格1!$B:$B,燃料油周均!$A11,燃料油价格1!$D:$D,燃料油周均!$B11,燃料油价格1!O:O,"&gt;0")</f>
        <v>4</v>
      </c>
      <c r="Z11">
        <f>COUNTIFS(燃料油价格1!$B:$B,燃料油周均!$A11,燃料油价格1!$D:$D,燃料油周均!$B11,燃料油价格1!P:P,"&gt;0")</f>
        <v>5</v>
      </c>
      <c r="AA11">
        <f t="shared" si="0"/>
        <v>0</v>
      </c>
      <c r="AB11">
        <f t="shared" si="1"/>
        <v>4200</v>
      </c>
      <c r="AC11">
        <f t="shared" si="2"/>
        <v>4412.5</v>
      </c>
      <c r="AD11">
        <f t="shared" si="3"/>
        <v>4285</v>
      </c>
      <c r="AE11">
        <f t="shared" si="4"/>
        <v>0</v>
      </c>
      <c r="AF11">
        <f t="shared" si="5"/>
        <v>4490</v>
      </c>
      <c r="AG11">
        <f t="shared" si="6"/>
        <v>4530</v>
      </c>
      <c r="AH11">
        <f t="shared" si="7"/>
        <v>4382</v>
      </c>
      <c r="AI11">
        <f t="shared" si="8"/>
        <v>4112.5</v>
      </c>
      <c r="AJ11">
        <f t="shared" si="9"/>
        <v>4250</v>
      </c>
      <c r="AK11">
        <f t="shared" si="10"/>
        <v>4350</v>
      </c>
      <c r="AL11">
        <f t="shared" si="11"/>
        <v>4384</v>
      </c>
      <c r="AM11" s="7">
        <f t="shared" si="12"/>
        <v>4339.6000000000004</v>
      </c>
    </row>
    <row r="12" spans="1:39">
      <c r="A12">
        <v>2018</v>
      </c>
      <c r="B12">
        <v>22</v>
      </c>
      <c r="C12">
        <f>SUMIFS(燃料油价格1!E:E,燃料油价格1!$B:$B,燃料油周均!$A12,燃料油价格1!$D:$D,燃料油周均!$B12)</f>
        <v>0</v>
      </c>
      <c r="D12">
        <f>SUMIFS(燃料油价格1!F:F,燃料油价格1!$B:$B,燃料油周均!$A12,燃料油价格1!$D:$D,燃料油周均!$B12)</f>
        <v>12600</v>
      </c>
      <c r="E12">
        <f>SUMIFS(燃料油价格1!G:G,燃料油价格1!$B:$B,燃料油周均!$A12,燃料油价格1!$D:$D,燃料油周均!$B12)</f>
        <v>13800</v>
      </c>
      <c r="F12">
        <f>SUMIFS(燃料油价格1!H:H,燃料油价格1!$B:$B,燃料油周均!$A12,燃料油价格1!$D:$D,燃料油周均!$B12)</f>
        <v>14250</v>
      </c>
      <c r="G12">
        <f>SUMIFS(燃料油价格1!I:I,燃料油价格1!$B:$B,燃料油周均!$A12,燃料油价格1!$D:$D,燃料油周均!$B12)</f>
        <v>0</v>
      </c>
      <c r="H12">
        <f>SUMIFS(燃料油价格1!J:J,燃料油价格1!$B:$B,燃料油周均!$A12,燃料油价格1!$D:$D,燃料油周均!$B12)</f>
        <v>22700</v>
      </c>
      <c r="I12">
        <f>SUMIFS(燃料油价格1!K:K,燃料油价格1!$B:$B,燃料油周均!$A12,燃料油价格1!$D:$D,燃料油周均!$B12)</f>
        <v>13590</v>
      </c>
      <c r="J12">
        <f>SUMIFS(燃料油价格1!L:L,燃料油价格1!$B:$B,燃料油周均!$A12,燃料油价格1!$D:$D,燃料油周均!$B12)</f>
        <v>22250</v>
      </c>
      <c r="K12">
        <f>SUMIFS(燃料油价格1!M:M,燃料油价格1!$B:$B,燃料油周均!$A12,燃料油价格1!$D:$D,燃料油周均!$B12)</f>
        <v>13800</v>
      </c>
      <c r="L12">
        <f>SUMIFS(燃料油价格1!N:N,燃料油价格1!$B:$B,燃料油周均!$A12,燃料油价格1!$D:$D,燃料油周均!$B12)</f>
        <v>22300</v>
      </c>
      <c r="M12">
        <f>SUMIFS(燃料油价格1!O:O,燃料油价格1!$B:$B,燃料油周均!$A12,燃料油价格1!$D:$D,燃料油周均!$B12)</f>
        <v>13200</v>
      </c>
      <c r="N12">
        <f>SUMIFS(燃料油价格1!P:P,燃料油价格1!$B:$B,燃料油周均!$A12,燃料油价格1!$D:$D,燃料油周均!$B12)</f>
        <v>22430</v>
      </c>
      <c r="O12">
        <f>COUNTIFS(燃料油价格1!$B:$B,燃料油周均!$A12,燃料油价格1!$D:$D,燃料油周均!$B12,燃料油价格1!E:E,"&gt;0")</f>
        <v>0</v>
      </c>
      <c r="P12">
        <f>COUNTIFS(燃料油价格1!$B:$B,燃料油周均!$A12,燃料油价格1!$D:$D,燃料油周均!$B12,燃料油价格1!F:F,"&gt;0")</f>
        <v>3</v>
      </c>
      <c r="Q12">
        <f>COUNTIFS(燃料油价格1!$B:$B,燃料油周均!$A12,燃料油价格1!$D:$D,燃料油周均!$B12,燃料油价格1!G:G,"&gt;0")</f>
        <v>3</v>
      </c>
      <c r="R12">
        <f>COUNTIFS(燃料油价格1!$B:$B,燃料油周均!$A12,燃料油价格1!$D:$D,燃料油周均!$B12,燃料油价格1!H:H,"&gt;0")</f>
        <v>3</v>
      </c>
      <c r="S12">
        <f>COUNTIFS(燃料油价格1!$B:$B,燃料油周均!$A12,燃料油价格1!$D:$D,燃料油周均!$B12,燃料油价格1!I:I,"&gt;0")</f>
        <v>0</v>
      </c>
      <c r="T12">
        <f>COUNTIFS(燃料油价格1!$B:$B,燃料油周均!$A12,燃料油价格1!$D:$D,燃料油周均!$B12,燃料油价格1!J:J,"&gt;0")</f>
        <v>5</v>
      </c>
      <c r="U12">
        <f>COUNTIFS(燃料油价格1!$B:$B,燃料油周均!$A12,燃料油价格1!$D:$D,燃料油周均!$B12,燃料油价格1!K:K,"&gt;0")</f>
        <v>3</v>
      </c>
      <c r="V12">
        <f>COUNTIFS(燃料油价格1!$B:$B,燃料油周均!$A12,燃料油价格1!$D:$D,燃料油周均!$B12,燃料油价格1!L:L,"&gt;0")</f>
        <v>5</v>
      </c>
      <c r="W12">
        <f>COUNTIFS(燃料油价格1!$B:$B,燃料油周均!$A12,燃料油价格1!$D:$D,燃料油周均!$B12,燃料油价格1!M:M,"&gt;0")</f>
        <v>3</v>
      </c>
      <c r="X12">
        <f>COUNTIFS(燃料油价格1!$B:$B,燃料油周均!$A12,燃料油价格1!$D:$D,燃料油周均!$B12,燃料油价格1!N:N,"&gt;0")</f>
        <v>5</v>
      </c>
      <c r="Y12">
        <f>COUNTIFS(燃料油价格1!$B:$B,燃料油周均!$A12,燃料油价格1!$D:$D,燃料油周均!$B12,燃料油价格1!O:O,"&gt;0")</f>
        <v>3</v>
      </c>
      <c r="Z12">
        <f>COUNTIFS(燃料油价格1!$B:$B,燃料油周均!$A12,燃料油价格1!$D:$D,燃料油周均!$B12,燃料油价格1!P:P,"&gt;0")</f>
        <v>5</v>
      </c>
      <c r="AA12">
        <f t="shared" si="0"/>
        <v>0</v>
      </c>
      <c r="AB12">
        <f t="shared" si="1"/>
        <v>4200</v>
      </c>
      <c r="AC12">
        <f t="shared" si="2"/>
        <v>4600</v>
      </c>
      <c r="AD12">
        <f t="shared" si="3"/>
        <v>4750</v>
      </c>
      <c r="AE12">
        <f t="shared" si="4"/>
        <v>0</v>
      </c>
      <c r="AF12">
        <f t="shared" si="5"/>
        <v>4540</v>
      </c>
      <c r="AG12">
        <f t="shared" si="6"/>
        <v>4530</v>
      </c>
      <c r="AH12">
        <f t="shared" si="7"/>
        <v>4450</v>
      </c>
      <c r="AI12">
        <f t="shared" si="8"/>
        <v>4600</v>
      </c>
      <c r="AJ12">
        <f t="shared" si="9"/>
        <v>4460</v>
      </c>
      <c r="AK12">
        <f t="shared" si="10"/>
        <v>4400</v>
      </c>
      <c r="AL12">
        <f t="shared" si="11"/>
        <v>4486</v>
      </c>
      <c r="AM12" s="7">
        <f t="shared" si="12"/>
        <v>4501.6000000000004</v>
      </c>
    </row>
    <row r="13" spans="1:39">
      <c r="A13">
        <v>2018</v>
      </c>
      <c r="B13">
        <v>23</v>
      </c>
      <c r="C13">
        <f>SUMIFS(燃料油价格1!E:E,燃料油价格1!$B:$B,燃料油周均!$A13,燃料油价格1!$D:$D,燃料油周均!$B13)</f>
        <v>0</v>
      </c>
      <c r="D13">
        <f>SUMIFS(燃料油价格1!F:F,燃料油价格1!$B:$B,燃料油周均!$A13,燃料油价格1!$D:$D,燃料油周均!$B13)</f>
        <v>13000</v>
      </c>
      <c r="E13">
        <f>SUMIFS(燃料油价格1!G:G,燃料油价格1!$B:$B,燃料油周均!$A13,燃料油价格1!$D:$D,燃料油周均!$B13)</f>
        <v>13800</v>
      </c>
      <c r="F13">
        <f>SUMIFS(燃料油价格1!H:H,燃料油价格1!$B:$B,燃料油周均!$A13,燃料油价格1!$D:$D,燃料油周均!$B13)</f>
        <v>14250</v>
      </c>
      <c r="G13">
        <f>SUMIFS(燃料油价格1!I:I,燃料油价格1!$B:$B,燃料油周均!$A13,燃料油价格1!$D:$D,燃料油周均!$B13)</f>
        <v>0</v>
      </c>
      <c r="H13">
        <f>SUMIFS(燃料油价格1!J:J,燃料油价格1!$B:$B,燃料油周均!$A13,燃料油价格1!$D:$D,燃料油周均!$B13)</f>
        <v>18000</v>
      </c>
      <c r="I13">
        <f>SUMIFS(燃料油价格1!K:K,燃料油价格1!$B:$B,燃料油周均!$A13,燃料油价格1!$D:$D,燃料油周均!$B13)</f>
        <v>14400</v>
      </c>
      <c r="J13">
        <f>SUMIFS(燃料油价格1!L:L,燃料油价格1!$B:$B,燃料油周均!$A13,燃料油价格1!$D:$D,燃料油周均!$B13)</f>
        <v>17800</v>
      </c>
      <c r="K13">
        <f>SUMIFS(燃料油价格1!M:M,燃料油价格1!$B:$B,燃料油周均!$A13,燃料油价格1!$D:$D,燃料油周均!$B13)</f>
        <v>14040</v>
      </c>
      <c r="L13">
        <f>SUMIFS(燃料油价格1!N:N,燃料油价格1!$B:$B,燃料油周均!$A13,燃料油价格1!$D:$D,燃料油周均!$B13)</f>
        <v>18400</v>
      </c>
      <c r="M13">
        <f>SUMIFS(燃料油价格1!O:O,燃料油价格1!$B:$B,燃料油周均!$A13,燃料油价格1!$D:$D,燃料油周均!$B13)</f>
        <v>8800</v>
      </c>
      <c r="N13">
        <f>SUMIFS(燃料油价格1!P:P,燃料油价格1!$B:$B,燃料油周均!$A13,燃料油价格1!$D:$D,燃料油周均!$B13)</f>
        <v>17840</v>
      </c>
      <c r="O13">
        <f>COUNTIFS(燃料油价格1!$B:$B,燃料油周均!$A13,燃料油价格1!$D:$D,燃料油周均!$B13,燃料油价格1!E:E,"&gt;0")</f>
        <v>0</v>
      </c>
      <c r="P13">
        <f>COUNTIFS(燃料油价格1!$B:$B,燃料油周均!$A13,燃料油价格1!$D:$D,燃料油周均!$B13,燃料油价格1!F:F,"&gt;0")</f>
        <v>3</v>
      </c>
      <c r="Q13">
        <f>COUNTIFS(燃料油价格1!$B:$B,燃料油周均!$A13,燃料油价格1!$D:$D,燃料油周均!$B13,燃料油价格1!G:G,"&gt;0")</f>
        <v>3</v>
      </c>
      <c r="R13">
        <f>COUNTIFS(燃料油价格1!$B:$B,燃料油周均!$A13,燃料油价格1!$D:$D,燃料油周均!$B13,燃料油价格1!H:H,"&gt;0")</f>
        <v>3</v>
      </c>
      <c r="S13">
        <f>COUNTIFS(燃料油价格1!$B:$B,燃料油周均!$A13,燃料油价格1!$D:$D,燃料油周均!$B13,燃料油价格1!I:I,"&gt;0")</f>
        <v>0</v>
      </c>
      <c r="T13">
        <f>COUNTIFS(燃料油价格1!$B:$B,燃料油周均!$A13,燃料油价格1!$D:$D,燃料油周均!$B13,燃料油价格1!J:J,"&gt;0")</f>
        <v>4</v>
      </c>
      <c r="U13">
        <f>COUNTIFS(燃料油价格1!$B:$B,燃料油周均!$A13,燃料油价格1!$D:$D,燃料油周均!$B13,燃料油价格1!K:K,"&gt;0")</f>
        <v>3</v>
      </c>
      <c r="V13">
        <f>COUNTIFS(燃料油价格1!$B:$B,燃料油周均!$A13,燃料油价格1!$D:$D,燃料油周均!$B13,燃料油价格1!L:L,"&gt;0")</f>
        <v>4</v>
      </c>
      <c r="W13">
        <f>COUNTIFS(燃料油价格1!$B:$B,燃料油周均!$A13,燃料油价格1!$D:$D,燃料油周均!$B13,燃料油价格1!M:M,"&gt;0")</f>
        <v>3</v>
      </c>
      <c r="X13">
        <f>COUNTIFS(燃料油价格1!$B:$B,燃料油周均!$A13,燃料油价格1!$D:$D,燃料油周均!$B13,燃料油价格1!N:N,"&gt;0")</f>
        <v>4</v>
      </c>
      <c r="Y13">
        <f>COUNTIFS(燃料油价格1!$B:$B,燃料油周均!$A13,燃料油价格1!$D:$D,燃料油周均!$B13,燃料油价格1!O:O,"&gt;0")</f>
        <v>2</v>
      </c>
      <c r="Z13">
        <f>COUNTIFS(燃料油价格1!$B:$B,燃料油周均!$A13,燃料油价格1!$D:$D,燃料油周均!$B13,燃料油价格1!P:P,"&gt;0")</f>
        <v>4</v>
      </c>
      <c r="AA13">
        <f t="shared" si="0"/>
        <v>0</v>
      </c>
      <c r="AB13">
        <f t="shared" si="1"/>
        <v>4333.333333333333</v>
      </c>
      <c r="AC13">
        <f t="shared" si="2"/>
        <v>4600</v>
      </c>
      <c r="AD13">
        <f t="shared" si="3"/>
        <v>4750</v>
      </c>
      <c r="AE13">
        <f t="shared" si="4"/>
        <v>0</v>
      </c>
      <c r="AF13">
        <f t="shared" si="5"/>
        <v>4500</v>
      </c>
      <c r="AG13">
        <f t="shared" si="6"/>
        <v>4800</v>
      </c>
      <c r="AH13">
        <f t="shared" si="7"/>
        <v>4450</v>
      </c>
      <c r="AI13">
        <f t="shared" si="8"/>
        <v>4680</v>
      </c>
      <c r="AJ13">
        <f t="shared" si="9"/>
        <v>4600</v>
      </c>
      <c r="AK13">
        <f t="shared" si="10"/>
        <v>4400</v>
      </c>
      <c r="AL13">
        <f t="shared" si="11"/>
        <v>4460</v>
      </c>
      <c r="AM13" s="7">
        <f t="shared" si="12"/>
        <v>4557.333333333333</v>
      </c>
    </row>
    <row r="14" spans="1:39">
      <c r="A14">
        <v>2018</v>
      </c>
      <c r="B14">
        <v>24</v>
      </c>
      <c r="C14">
        <f>SUMIFS(燃料油价格1!E:E,燃料油价格1!$B:$B,燃料油周均!$A14,燃料油价格1!$D:$D,燃料油周均!$B14)</f>
        <v>8170</v>
      </c>
      <c r="D14">
        <f>SUMIFS(燃料油价格1!F:F,燃料油价格1!$B:$B,燃料油周均!$A14,燃料油价格1!$D:$D,燃料油周均!$B14)</f>
        <v>13200</v>
      </c>
      <c r="E14">
        <f>SUMIFS(燃料油价格1!G:G,燃料油价格1!$B:$B,燃料油周均!$A14,燃料油价格1!$D:$D,燃料油周均!$B14)</f>
        <v>13800</v>
      </c>
      <c r="F14">
        <f>SUMIFS(燃料油价格1!H:H,燃料油价格1!$B:$B,燃料油周均!$A14,燃料油价格1!$D:$D,燃料油周均!$B14)</f>
        <v>13650</v>
      </c>
      <c r="G14">
        <f>SUMIFS(燃料油价格1!I:I,燃料油价格1!$B:$B,燃料油周均!$A14,燃料油价格1!$D:$D,燃料油周均!$B14)</f>
        <v>0</v>
      </c>
      <c r="H14">
        <f>SUMIFS(燃料油价格1!J:J,燃料油价格1!$B:$B,燃料油周均!$A14,燃料油价格1!$D:$D,燃料油周均!$B14)</f>
        <v>18000</v>
      </c>
      <c r="I14">
        <f>SUMIFS(燃料油价格1!K:K,燃料油价格1!$B:$B,燃料油周均!$A14,燃料油价格1!$D:$D,燃料油周均!$B14)</f>
        <v>14400</v>
      </c>
      <c r="J14">
        <f>SUMIFS(燃料油价格1!L:L,燃料油价格1!$B:$B,燃料油周均!$A14,燃料油价格1!$D:$D,燃料油周均!$B14)</f>
        <v>17800</v>
      </c>
      <c r="K14">
        <f>SUMIFS(燃料油价格1!M:M,燃料油价格1!$B:$B,燃料油周均!$A14,燃料油价格1!$D:$D,燃料油周均!$B14)</f>
        <v>14040</v>
      </c>
      <c r="L14">
        <f>SUMIFS(燃料油价格1!N:N,燃料油价格1!$B:$B,燃料油周均!$A14,燃料油价格1!$D:$D,燃料油周均!$B14)</f>
        <v>18400</v>
      </c>
      <c r="M14">
        <f>SUMIFS(燃料油价格1!O:O,燃料油价格1!$B:$B,燃料油周均!$A14,燃料油价格1!$D:$D,燃料油周均!$B14)</f>
        <v>0</v>
      </c>
      <c r="N14">
        <f>SUMIFS(燃料油价格1!P:P,燃料油价格1!$B:$B,燃料油周均!$A14,燃料油价格1!$D:$D,燃料油周均!$B14)</f>
        <v>17900</v>
      </c>
      <c r="O14">
        <f>COUNTIFS(燃料油价格1!$B:$B,燃料油周均!$A14,燃料油价格1!$D:$D,燃料油周均!$B14,燃料油价格1!E:E,"&gt;0")</f>
        <v>2</v>
      </c>
      <c r="P14">
        <f>COUNTIFS(燃料油价格1!$B:$B,燃料油周均!$A14,燃料油价格1!$D:$D,燃料油周均!$B14,燃料油价格1!F:F,"&gt;0")</f>
        <v>3</v>
      </c>
      <c r="Q14">
        <f>COUNTIFS(燃料油价格1!$B:$B,燃料油周均!$A14,燃料油价格1!$D:$D,燃料油周均!$B14,燃料油价格1!G:G,"&gt;0")</f>
        <v>3</v>
      </c>
      <c r="R14">
        <f>COUNTIFS(燃料油价格1!$B:$B,燃料油周均!$A14,燃料油价格1!$D:$D,燃料油周均!$B14,燃料油价格1!H:H,"&gt;0")</f>
        <v>3</v>
      </c>
      <c r="S14">
        <f>COUNTIFS(燃料油价格1!$B:$B,燃料油周均!$A14,燃料油价格1!$D:$D,燃料油周均!$B14,燃料油价格1!I:I,"&gt;0")</f>
        <v>0</v>
      </c>
      <c r="T14">
        <f>COUNTIFS(燃料油价格1!$B:$B,燃料油周均!$A14,燃料油价格1!$D:$D,燃料油周均!$B14,燃料油价格1!J:J,"&gt;0")</f>
        <v>4</v>
      </c>
      <c r="U14">
        <f>COUNTIFS(燃料油价格1!$B:$B,燃料油周均!$A14,燃料油价格1!$D:$D,燃料油周均!$B14,燃料油价格1!K:K,"&gt;0")</f>
        <v>3</v>
      </c>
      <c r="V14">
        <f>COUNTIFS(燃料油价格1!$B:$B,燃料油周均!$A14,燃料油价格1!$D:$D,燃料油周均!$B14,燃料油价格1!L:L,"&gt;0")</f>
        <v>4</v>
      </c>
      <c r="W14">
        <f>COUNTIFS(燃料油价格1!$B:$B,燃料油周均!$A14,燃料油价格1!$D:$D,燃料油周均!$B14,燃料油价格1!M:M,"&gt;0")</f>
        <v>3</v>
      </c>
      <c r="X14">
        <f>COUNTIFS(燃料油价格1!$B:$B,燃料油周均!$A14,燃料油价格1!$D:$D,燃料油周均!$B14,燃料油价格1!N:N,"&gt;0")</f>
        <v>4</v>
      </c>
      <c r="Y14">
        <f>COUNTIFS(燃料油价格1!$B:$B,燃料油周均!$A14,燃料油价格1!$D:$D,燃料油周均!$B14,燃料油价格1!O:O,"&gt;0")</f>
        <v>0</v>
      </c>
      <c r="Z14">
        <f>COUNTIFS(燃料油价格1!$B:$B,燃料油周均!$A14,燃料油价格1!$D:$D,燃料油周均!$B14,燃料油价格1!P:P,"&gt;0")</f>
        <v>4</v>
      </c>
      <c r="AA14">
        <f t="shared" si="0"/>
        <v>4085</v>
      </c>
      <c r="AB14">
        <f t="shared" si="1"/>
        <v>4400</v>
      </c>
      <c r="AC14">
        <f t="shared" si="2"/>
        <v>4600</v>
      </c>
      <c r="AD14">
        <f t="shared" si="3"/>
        <v>4550</v>
      </c>
      <c r="AE14">
        <f t="shared" si="4"/>
        <v>0</v>
      </c>
      <c r="AF14">
        <f t="shared" si="5"/>
        <v>4500</v>
      </c>
      <c r="AG14">
        <f t="shared" si="6"/>
        <v>4800</v>
      </c>
      <c r="AH14">
        <f t="shared" si="7"/>
        <v>4450</v>
      </c>
      <c r="AI14">
        <f t="shared" si="8"/>
        <v>4680</v>
      </c>
      <c r="AJ14">
        <f t="shared" si="9"/>
        <v>4600</v>
      </c>
      <c r="AK14">
        <f t="shared" si="10"/>
        <v>0</v>
      </c>
      <c r="AL14">
        <f t="shared" si="11"/>
        <v>4475</v>
      </c>
      <c r="AM14" s="7">
        <f t="shared" si="12"/>
        <v>4514</v>
      </c>
    </row>
    <row r="15" spans="1:39">
      <c r="A15">
        <v>2018</v>
      </c>
      <c r="B15">
        <v>25</v>
      </c>
      <c r="C15">
        <f>SUMIFS(燃料油价格1!E:E,燃料油价格1!$B:$B,燃料油周均!$A15,燃料油价格1!$D:$D,燃料油周均!$B15)</f>
        <v>8170</v>
      </c>
      <c r="D15">
        <f>SUMIFS(燃料油价格1!F:F,燃料油价格1!$B:$B,燃料油周均!$A15,燃料油价格1!$D:$D,燃料油周均!$B15)</f>
        <v>8800</v>
      </c>
      <c r="E15">
        <f>SUMIFS(燃料油价格1!G:G,燃料油价格1!$B:$B,燃料油周均!$A15,燃料油价格1!$D:$D,燃料油周均!$B15)</f>
        <v>9150</v>
      </c>
      <c r="F15">
        <f>SUMIFS(燃料油价格1!H:H,燃料油价格1!$B:$B,燃料油周均!$A15,燃料油价格1!$D:$D,燃料油周均!$B15)</f>
        <v>9160</v>
      </c>
      <c r="G15">
        <f>SUMIFS(燃料油价格1!I:I,燃料油价格1!$B:$B,燃料油周均!$A15,燃料油价格1!$D:$D,燃料油周均!$B15)</f>
        <v>0</v>
      </c>
      <c r="H15">
        <f>SUMIFS(燃料油价格1!J:J,燃料油价格1!$B:$B,燃料油周均!$A15,燃料油价格1!$D:$D,燃料油周均!$B15)</f>
        <v>17900</v>
      </c>
      <c r="I15">
        <f>SUMIFS(燃料油价格1!K:K,燃料油价格1!$B:$B,燃料油周均!$A15,燃料油价格1!$D:$D,燃料油周均!$B15)</f>
        <v>14400</v>
      </c>
      <c r="J15">
        <f>SUMIFS(燃料油价格1!L:L,燃料油价格1!$B:$B,燃料油周均!$A15,燃料油价格1!$D:$D,燃料油周均!$B15)</f>
        <v>17800</v>
      </c>
      <c r="K15">
        <f>SUMIFS(燃料油价格1!M:M,燃料油价格1!$B:$B,燃料油周均!$A15,燃料油价格1!$D:$D,燃料油周均!$B15)</f>
        <v>9300</v>
      </c>
      <c r="L15">
        <f>SUMIFS(燃料油价格1!N:N,燃料油价格1!$B:$B,燃料油周均!$A15,燃料油价格1!$D:$D,燃料油周均!$B15)</f>
        <v>18400</v>
      </c>
      <c r="M15">
        <f>SUMIFS(燃料油价格1!O:O,燃料油价格1!$B:$B,燃料油周均!$A15,燃料油价格1!$D:$D,燃料油周均!$B15)</f>
        <v>0</v>
      </c>
      <c r="N15">
        <f>SUMIFS(燃料油价格1!P:P,燃料油价格1!$B:$B,燃料油周均!$A15,燃料油价格1!$D:$D,燃料油周均!$B15)</f>
        <v>13400</v>
      </c>
      <c r="O15">
        <f>COUNTIFS(燃料油价格1!$B:$B,燃料油周均!$A15,燃料油价格1!$D:$D,燃料油周均!$B15,燃料油价格1!E:E,"&gt;0")</f>
        <v>2</v>
      </c>
      <c r="P15">
        <f>COUNTIFS(燃料油价格1!$B:$B,燃料油周均!$A15,燃料油价格1!$D:$D,燃料油周均!$B15,燃料油价格1!F:F,"&gt;0")</f>
        <v>2</v>
      </c>
      <c r="Q15">
        <f>COUNTIFS(燃料油价格1!$B:$B,燃料油周均!$A15,燃料油价格1!$D:$D,燃料油周均!$B15,燃料油价格1!G:G,"&gt;0")</f>
        <v>2</v>
      </c>
      <c r="R15">
        <f>COUNTIFS(燃料油价格1!$B:$B,燃料油周均!$A15,燃料油价格1!$D:$D,燃料油周均!$B15,燃料油价格1!H:H,"&gt;0")</f>
        <v>2</v>
      </c>
      <c r="S15">
        <f>COUNTIFS(燃料油价格1!$B:$B,燃料油周均!$A15,燃料油价格1!$D:$D,燃料油周均!$B15,燃料油价格1!I:I,"&gt;0")</f>
        <v>0</v>
      </c>
      <c r="T15">
        <f>COUNTIFS(燃料油价格1!$B:$B,燃料油周均!$A15,燃料油价格1!$D:$D,燃料油周均!$B15,燃料油价格1!J:J,"&gt;0")</f>
        <v>4</v>
      </c>
      <c r="U15">
        <f>COUNTIFS(燃料油价格1!$B:$B,燃料油周均!$A15,燃料油价格1!$D:$D,燃料油周均!$B15,燃料油价格1!K:K,"&gt;0")</f>
        <v>3</v>
      </c>
      <c r="V15">
        <f>COUNTIFS(燃料油价格1!$B:$B,燃料油周均!$A15,燃料油价格1!$D:$D,燃料油周均!$B15,燃料油价格1!L:L,"&gt;0")</f>
        <v>4</v>
      </c>
      <c r="W15">
        <f>COUNTIFS(燃料油价格1!$B:$B,燃料油周均!$A15,燃料油价格1!$D:$D,燃料油周均!$B15,燃料油价格1!M:M,"&gt;0")</f>
        <v>2</v>
      </c>
      <c r="X15">
        <f>COUNTIFS(燃料油价格1!$B:$B,燃料油周均!$A15,燃料油价格1!$D:$D,燃料油周均!$B15,燃料油价格1!N:N,"&gt;0")</f>
        <v>4</v>
      </c>
      <c r="Y15">
        <f>COUNTIFS(燃料油价格1!$B:$B,燃料油周均!$A15,燃料油价格1!$D:$D,燃料油周均!$B15,燃料油价格1!O:O,"&gt;0")</f>
        <v>0</v>
      </c>
      <c r="Z15">
        <f>COUNTIFS(燃料油价格1!$B:$B,燃料油周均!$A15,燃料油价格1!$D:$D,燃料油周均!$B15,燃料油价格1!P:P,"&gt;0")</f>
        <v>3</v>
      </c>
      <c r="AA15">
        <f t="shared" si="0"/>
        <v>4085</v>
      </c>
      <c r="AB15">
        <f t="shared" si="1"/>
        <v>4400</v>
      </c>
      <c r="AC15">
        <f t="shared" si="2"/>
        <v>4575</v>
      </c>
      <c r="AD15">
        <f t="shared" si="3"/>
        <v>4580</v>
      </c>
      <c r="AE15">
        <f t="shared" si="4"/>
        <v>0</v>
      </c>
      <c r="AF15">
        <f t="shared" si="5"/>
        <v>4475</v>
      </c>
      <c r="AG15">
        <f t="shared" si="6"/>
        <v>4800</v>
      </c>
      <c r="AH15">
        <f t="shared" si="7"/>
        <v>4450</v>
      </c>
      <c r="AI15">
        <f t="shared" si="8"/>
        <v>4650</v>
      </c>
      <c r="AJ15">
        <f t="shared" si="9"/>
        <v>4600</v>
      </c>
      <c r="AK15">
        <f t="shared" si="10"/>
        <v>0</v>
      </c>
      <c r="AL15">
        <f t="shared" si="11"/>
        <v>4466.666666666667</v>
      </c>
      <c r="AM15" s="7">
        <f t="shared" si="12"/>
        <v>4508.1666666666661</v>
      </c>
    </row>
    <row r="16" spans="1:39">
      <c r="A16">
        <v>2018</v>
      </c>
      <c r="B16">
        <v>26</v>
      </c>
      <c r="C16">
        <f>SUMIFS(燃料油价格1!E:E,燃料油价格1!$B:$B,燃料油周均!$A16,燃料油价格1!$D:$D,燃料油周均!$B16)</f>
        <v>16340</v>
      </c>
      <c r="D16">
        <f>SUMIFS(燃料油价格1!F:F,燃料油价格1!$B:$B,燃料油周均!$A16,燃料油价格1!$D:$D,燃料油周均!$B16)</f>
        <v>17900</v>
      </c>
      <c r="E16">
        <f>SUMIFS(燃料油价格1!G:G,燃料油价格1!$B:$B,燃料油周均!$A16,燃料油价格1!$D:$D,燃料油周均!$B16)</f>
        <v>18000</v>
      </c>
      <c r="F16">
        <f>SUMIFS(燃料油价格1!H:H,燃料油价格1!$B:$B,燃料油周均!$A16,燃料油价格1!$D:$D,燃料油周均!$B16)</f>
        <v>18400</v>
      </c>
      <c r="G16">
        <f>SUMIFS(燃料油价格1!I:I,燃料油价格1!$B:$B,燃料油周均!$A16,燃料油价格1!$D:$D,燃料油周均!$B16)</f>
        <v>0</v>
      </c>
      <c r="H16">
        <f>SUMIFS(燃料油价格1!J:J,燃料油价格1!$B:$B,燃料油周均!$A16,燃料油价格1!$D:$D,燃料油周均!$B16)</f>
        <v>22500</v>
      </c>
      <c r="I16">
        <f>SUMIFS(燃料油价格1!K:K,燃料油价格1!$B:$B,燃料油周均!$A16,燃料油价格1!$D:$D,燃料油周均!$B16)</f>
        <v>19200</v>
      </c>
      <c r="J16">
        <f>SUMIFS(燃料油价格1!L:L,燃料油价格1!$B:$B,燃料油周均!$A16,燃料油价格1!$D:$D,燃料油周均!$B16)</f>
        <v>22250</v>
      </c>
      <c r="K16">
        <f>SUMIFS(燃料油价格1!M:M,燃料油价格1!$B:$B,燃料油周均!$A16,燃料油价格1!$D:$D,燃料油周均!$B16)</f>
        <v>18600</v>
      </c>
      <c r="L16">
        <f>SUMIFS(燃料油价格1!N:N,燃料油价格1!$B:$B,燃料油周均!$A16,燃料油价格1!$D:$D,燃料油周均!$B16)</f>
        <v>23000</v>
      </c>
      <c r="M16">
        <f>SUMIFS(燃料油价格1!O:O,燃料油价格1!$B:$B,燃料油周均!$A16,燃料油价格1!$D:$D,燃料油周均!$B16)</f>
        <v>0</v>
      </c>
      <c r="N16">
        <f>SUMIFS(燃料油价格1!P:P,燃料油价格1!$B:$B,燃料油周均!$A16,燃料油价格1!$D:$D,燃料油周均!$B16)</f>
        <v>22700</v>
      </c>
      <c r="O16">
        <f>COUNTIFS(燃料油价格1!$B:$B,燃料油周均!$A16,燃料油价格1!$D:$D,燃料油周均!$B16,燃料油价格1!E:E,"&gt;0")</f>
        <v>4</v>
      </c>
      <c r="P16">
        <f>COUNTIFS(燃料油价格1!$B:$B,燃料油周均!$A16,燃料油价格1!$D:$D,燃料油周均!$B16,燃料油价格1!F:F,"&gt;0")</f>
        <v>4</v>
      </c>
      <c r="Q16">
        <f>COUNTIFS(燃料油价格1!$B:$B,燃料油周均!$A16,燃料油价格1!$D:$D,燃料油周均!$B16,燃料油价格1!G:G,"&gt;0")</f>
        <v>4</v>
      </c>
      <c r="R16">
        <f>COUNTIFS(燃料油价格1!$B:$B,燃料油周均!$A16,燃料油价格1!$D:$D,燃料油周均!$B16,燃料油价格1!H:H,"&gt;0")</f>
        <v>4</v>
      </c>
      <c r="S16">
        <f>COUNTIFS(燃料油价格1!$B:$B,燃料油周均!$A16,燃料油价格1!$D:$D,燃料油周均!$B16,燃料油价格1!I:I,"&gt;0")</f>
        <v>0</v>
      </c>
      <c r="T16">
        <f>COUNTIFS(燃料油价格1!$B:$B,燃料油周均!$A16,燃料油价格1!$D:$D,燃料油周均!$B16,燃料油价格1!J:J,"&gt;0")</f>
        <v>5</v>
      </c>
      <c r="U16">
        <f>COUNTIFS(燃料油价格1!$B:$B,燃料油周均!$A16,燃料油价格1!$D:$D,燃料油周均!$B16,燃料油价格1!K:K,"&gt;0")</f>
        <v>4</v>
      </c>
      <c r="V16">
        <f>COUNTIFS(燃料油价格1!$B:$B,燃料油周均!$A16,燃料油价格1!$D:$D,燃料油周均!$B16,燃料油价格1!L:L,"&gt;0")</f>
        <v>5</v>
      </c>
      <c r="W16">
        <f>COUNTIFS(燃料油价格1!$B:$B,燃料油周均!$A16,燃料油价格1!$D:$D,燃料油周均!$B16,燃料油价格1!M:M,"&gt;0")</f>
        <v>4</v>
      </c>
      <c r="X16">
        <f>COUNTIFS(燃料油价格1!$B:$B,燃料油周均!$A16,燃料油价格1!$D:$D,燃料油周均!$B16,燃料油价格1!N:N,"&gt;0")</f>
        <v>5</v>
      </c>
      <c r="Y16">
        <f>COUNTIFS(燃料油价格1!$B:$B,燃料油周均!$A16,燃料油价格1!$D:$D,燃料油周均!$B16,燃料油价格1!O:O,"&gt;0")</f>
        <v>0</v>
      </c>
      <c r="Z16">
        <f>COUNTIFS(燃料油价格1!$B:$B,燃料油周均!$A16,燃料油价格1!$D:$D,燃料油周均!$B16,燃料油价格1!P:P,"&gt;0")</f>
        <v>5</v>
      </c>
      <c r="AA16">
        <f t="shared" si="0"/>
        <v>4085</v>
      </c>
      <c r="AB16">
        <f t="shared" si="1"/>
        <v>4475</v>
      </c>
      <c r="AC16">
        <f t="shared" si="2"/>
        <v>4500</v>
      </c>
      <c r="AD16">
        <f t="shared" si="3"/>
        <v>4600</v>
      </c>
      <c r="AE16">
        <f t="shared" si="4"/>
        <v>0</v>
      </c>
      <c r="AF16">
        <f t="shared" si="5"/>
        <v>4500</v>
      </c>
      <c r="AG16">
        <f t="shared" si="6"/>
        <v>4800</v>
      </c>
      <c r="AH16">
        <f t="shared" si="7"/>
        <v>4450</v>
      </c>
      <c r="AI16">
        <f t="shared" si="8"/>
        <v>4650</v>
      </c>
      <c r="AJ16">
        <f t="shared" si="9"/>
        <v>4600</v>
      </c>
      <c r="AK16">
        <f t="shared" si="10"/>
        <v>0</v>
      </c>
      <c r="AL16">
        <f t="shared" si="11"/>
        <v>4540</v>
      </c>
      <c r="AM16" s="7">
        <f t="shared" si="12"/>
        <v>4520</v>
      </c>
    </row>
    <row r="17" spans="1:39">
      <c r="A17">
        <v>2018</v>
      </c>
      <c r="B17">
        <v>27</v>
      </c>
      <c r="C17">
        <f>SUMIFS(燃料油价格1!E:E,燃料油价格1!$B:$B,燃料油周均!$A17,燃料油价格1!$D:$D,燃料油周均!$B17)</f>
        <v>16340</v>
      </c>
      <c r="D17">
        <f>SUMIFS(燃料油价格1!F:F,燃料油价格1!$B:$B,燃料油周均!$A17,燃料油价格1!$D:$D,燃料油周均!$B17)</f>
        <v>17850</v>
      </c>
      <c r="E17">
        <f>SUMIFS(燃料油价格1!G:G,燃料油价格1!$B:$B,燃料油周均!$A17,燃料油价格1!$D:$D,燃料油周均!$B17)</f>
        <v>18000</v>
      </c>
      <c r="F17">
        <f>SUMIFS(燃料油价格1!H:H,燃料油价格1!$B:$B,燃料油周均!$A17,燃料油价格1!$D:$D,燃料油周均!$B17)</f>
        <v>18400</v>
      </c>
      <c r="G17">
        <f>SUMIFS(燃料油价格1!I:I,燃料油价格1!$B:$B,燃料油周均!$A17,燃料油价格1!$D:$D,燃料油周均!$B17)</f>
        <v>0</v>
      </c>
      <c r="H17">
        <f>SUMIFS(燃料油价格1!J:J,燃料油价格1!$B:$B,燃料油周均!$A17,燃料油价格1!$D:$D,燃料油周均!$B17)</f>
        <v>18000</v>
      </c>
      <c r="I17">
        <f>SUMIFS(燃料油价格1!K:K,燃料油价格1!$B:$B,燃料油周均!$A17,燃料油价格1!$D:$D,燃料油周均!$B17)</f>
        <v>19200</v>
      </c>
      <c r="J17">
        <f>SUMIFS(燃料油价格1!L:L,燃料油价格1!$B:$B,燃料油周均!$A17,燃料油价格1!$D:$D,燃料油周均!$B17)</f>
        <v>17800</v>
      </c>
      <c r="K17">
        <f>SUMIFS(燃料油价格1!M:M,燃料油价格1!$B:$B,燃料油周均!$A17,燃料油价格1!$D:$D,燃料油周均!$B17)</f>
        <v>18600</v>
      </c>
      <c r="L17">
        <f>SUMIFS(燃料油价格1!N:N,燃料油价格1!$B:$B,燃料油周均!$A17,燃料油价格1!$D:$D,燃料油周均!$B17)</f>
        <v>18400</v>
      </c>
      <c r="M17">
        <f>SUMIFS(燃料油价格1!O:O,燃料油价格1!$B:$B,燃料油周均!$A17,燃料油价格1!$D:$D,燃料油周均!$B17)</f>
        <v>0</v>
      </c>
      <c r="N17">
        <f>SUMIFS(燃料油价格1!P:P,燃料油价格1!$B:$B,燃料油周均!$A17,燃料油价格1!$D:$D,燃料油周均!$B17)</f>
        <v>18400</v>
      </c>
      <c r="O17">
        <f>COUNTIFS(燃料油价格1!$B:$B,燃料油周均!$A17,燃料油价格1!$D:$D,燃料油周均!$B17,燃料油价格1!E:E,"&gt;0")</f>
        <v>4</v>
      </c>
      <c r="P17">
        <f>COUNTIFS(燃料油价格1!$B:$B,燃料油周均!$A17,燃料油价格1!$D:$D,燃料油周均!$B17,燃料油价格1!F:F,"&gt;0")</f>
        <v>4</v>
      </c>
      <c r="Q17">
        <f>COUNTIFS(燃料油价格1!$B:$B,燃料油周均!$A17,燃料油价格1!$D:$D,燃料油周均!$B17,燃料油价格1!G:G,"&gt;0")</f>
        <v>4</v>
      </c>
      <c r="R17">
        <f>COUNTIFS(燃料油价格1!$B:$B,燃料油周均!$A17,燃料油价格1!$D:$D,燃料油周均!$B17,燃料油价格1!H:H,"&gt;0")</f>
        <v>4</v>
      </c>
      <c r="S17">
        <f>COUNTIFS(燃料油价格1!$B:$B,燃料油周均!$A17,燃料油价格1!$D:$D,燃料油周均!$B17,燃料油价格1!I:I,"&gt;0")</f>
        <v>0</v>
      </c>
      <c r="T17">
        <f>COUNTIFS(燃料油价格1!$B:$B,燃料油周均!$A17,燃料油价格1!$D:$D,燃料油周均!$B17,燃料油价格1!J:J,"&gt;0")</f>
        <v>4</v>
      </c>
      <c r="U17">
        <f>COUNTIFS(燃料油价格1!$B:$B,燃料油周均!$A17,燃料油价格1!$D:$D,燃料油周均!$B17,燃料油价格1!K:K,"&gt;0")</f>
        <v>4</v>
      </c>
      <c r="V17">
        <f>COUNTIFS(燃料油价格1!$B:$B,燃料油周均!$A17,燃料油价格1!$D:$D,燃料油周均!$B17,燃料油价格1!L:L,"&gt;0")</f>
        <v>4</v>
      </c>
      <c r="W17">
        <f>COUNTIFS(燃料油价格1!$B:$B,燃料油周均!$A17,燃料油价格1!$D:$D,燃料油周均!$B17,燃料油价格1!M:M,"&gt;0")</f>
        <v>4</v>
      </c>
      <c r="X17">
        <f>COUNTIFS(燃料油价格1!$B:$B,燃料油周均!$A17,燃料油价格1!$D:$D,燃料油周均!$B17,燃料油价格1!N:N,"&gt;0")</f>
        <v>4</v>
      </c>
      <c r="Y17">
        <f>COUNTIFS(燃料油价格1!$B:$B,燃料油周均!$A17,燃料油价格1!$D:$D,燃料油周均!$B17,燃料油价格1!O:O,"&gt;0")</f>
        <v>0</v>
      </c>
      <c r="Z17">
        <f>COUNTIFS(燃料油价格1!$B:$B,燃料油周均!$A17,燃料油价格1!$D:$D,燃料油周均!$B17,燃料油价格1!P:P,"&gt;0")</f>
        <v>4</v>
      </c>
      <c r="AA17">
        <f t="shared" si="0"/>
        <v>4085</v>
      </c>
      <c r="AB17">
        <f t="shared" si="1"/>
        <v>4462.5</v>
      </c>
      <c r="AC17">
        <f t="shared" si="2"/>
        <v>4500</v>
      </c>
      <c r="AD17">
        <f t="shared" si="3"/>
        <v>4600</v>
      </c>
      <c r="AE17">
        <f t="shared" si="4"/>
        <v>0</v>
      </c>
      <c r="AF17">
        <f t="shared" si="5"/>
        <v>4500</v>
      </c>
      <c r="AG17">
        <f t="shared" si="6"/>
        <v>4800</v>
      </c>
      <c r="AH17">
        <f t="shared" si="7"/>
        <v>4450</v>
      </c>
      <c r="AI17">
        <f t="shared" si="8"/>
        <v>4650</v>
      </c>
      <c r="AJ17">
        <f t="shared" si="9"/>
        <v>4600</v>
      </c>
      <c r="AK17">
        <f t="shared" si="10"/>
        <v>0</v>
      </c>
      <c r="AL17">
        <f t="shared" si="11"/>
        <v>4600</v>
      </c>
      <c r="AM17" s="7">
        <f t="shared" si="12"/>
        <v>4524.75</v>
      </c>
    </row>
    <row r="18" spans="1:39">
      <c r="A18">
        <v>2018</v>
      </c>
      <c r="B18">
        <v>28</v>
      </c>
      <c r="C18">
        <f>SUMIFS(燃料油价格1!E:E,燃料油价格1!$B:$B,燃料油周均!$A18,燃料油价格1!$D:$D,燃料油周均!$B18)</f>
        <v>16520</v>
      </c>
      <c r="D18">
        <f>SUMIFS(燃料油价格1!F:F,燃料油价格1!$B:$B,燃料油周均!$A18,燃料油价格1!$D:$D,燃料油周均!$B18)</f>
        <v>17400</v>
      </c>
      <c r="E18">
        <f>SUMIFS(燃料油价格1!G:G,燃料油价格1!$B:$B,燃料油周均!$A18,燃料油价格1!$D:$D,燃料油周均!$B18)</f>
        <v>18000</v>
      </c>
      <c r="F18">
        <f>SUMIFS(燃料油价格1!H:H,燃料油价格1!$B:$B,燃料油周均!$A18,燃料油价格1!$D:$D,燃料油周均!$B18)</f>
        <v>18400</v>
      </c>
      <c r="G18">
        <f>SUMIFS(燃料油价格1!I:I,燃料油价格1!$B:$B,燃料油周均!$A18,燃料油价格1!$D:$D,燃料油周均!$B18)</f>
        <v>0</v>
      </c>
      <c r="H18">
        <f>SUMIFS(燃料油价格1!J:J,燃料油价格1!$B:$B,燃料油周均!$A18,燃料油价格1!$D:$D,燃料油周均!$B18)</f>
        <v>18000</v>
      </c>
      <c r="I18">
        <f>SUMIFS(燃料油价格1!K:K,燃料油价格1!$B:$B,燃料油周均!$A18,燃料油价格1!$D:$D,燃料油周均!$B18)</f>
        <v>19200</v>
      </c>
      <c r="J18">
        <f>SUMIFS(燃料油价格1!L:L,燃料油价格1!$B:$B,燃料油周均!$A18,燃料油价格1!$D:$D,燃料油周均!$B18)</f>
        <v>17800</v>
      </c>
      <c r="K18">
        <f>SUMIFS(燃料油价格1!M:M,燃料油价格1!$B:$B,燃料油周均!$A18,燃料油价格1!$D:$D,燃料油周均!$B18)</f>
        <v>18600</v>
      </c>
      <c r="L18">
        <f>SUMIFS(燃料油价格1!N:N,燃料油价格1!$B:$B,燃料油周均!$A18,燃料油价格1!$D:$D,燃料油周均!$B18)</f>
        <v>18400</v>
      </c>
      <c r="M18">
        <f>SUMIFS(燃料油价格1!O:O,燃料油价格1!$B:$B,燃料油周均!$A18,燃料油价格1!$D:$D,燃料油周均!$B18)</f>
        <v>0</v>
      </c>
      <c r="N18">
        <f>SUMIFS(燃料油价格1!P:P,燃料油价格1!$B:$B,燃料油周均!$A18,燃料油价格1!$D:$D,燃料油周均!$B18)</f>
        <v>18400</v>
      </c>
      <c r="O18">
        <f>COUNTIFS(燃料油价格1!$B:$B,燃料油周均!$A18,燃料油价格1!$D:$D,燃料油周均!$B18,燃料油价格1!E:E,"&gt;0")</f>
        <v>4</v>
      </c>
      <c r="P18">
        <f>COUNTIFS(燃料油价格1!$B:$B,燃料油周均!$A18,燃料油价格1!$D:$D,燃料油周均!$B18,燃料油价格1!F:F,"&gt;0")</f>
        <v>4</v>
      </c>
      <c r="Q18">
        <f>COUNTIFS(燃料油价格1!$B:$B,燃料油周均!$A18,燃料油价格1!$D:$D,燃料油周均!$B18,燃料油价格1!G:G,"&gt;0")</f>
        <v>4</v>
      </c>
      <c r="R18">
        <f>COUNTIFS(燃料油价格1!$B:$B,燃料油周均!$A18,燃料油价格1!$D:$D,燃料油周均!$B18,燃料油价格1!H:H,"&gt;0")</f>
        <v>4</v>
      </c>
      <c r="S18">
        <f>COUNTIFS(燃料油价格1!$B:$B,燃料油周均!$A18,燃料油价格1!$D:$D,燃料油周均!$B18,燃料油价格1!I:I,"&gt;0")</f>
        <v>0</v>
      </c>
      <c r="T18">
        <f>COUNTIFS(燃料油价格1!$B:$B,燃料油周均!$A18,燃料油价格1!$D:$D,燃料油周均!$B18,燃料油价格1!J:J,"&gt;0")</f>
        <v>4</v>
      </c>
      <c r="U18">
        <f>COUNTIFS(燃料油价格1!$B:$B,燃料油周均!$A18,燃料油价格1!$D:$D,燃料油周均!$B18,燃料油价格1!K:K,"&gt;0")</f>
        <v>4</v>
      </c>
      <c r="V18">
        <f>COUNTIFS(燃料油价格1!$B:$B,燃料油周均!$A18,燃料油价格1!$D:$D,燃料油周均!$B18,燃料油价格1!L:L,"&gt;0")</f>
        <v>4</v>
      </c>
      <c r="W18">
        <f>COUNTIFS(燃料油价格1!$B:$B,燃料油周均!$A18,燃料油价格1!$D:$D,燃料油周均!$B18,燃料油价格1!M:M,"&gt;0")</f>
        <v>4</v>
      </c>
      <c r="X18">
        <f>COUNTIFS(燃料油价格1!$B:$B,燃料油周均!$A18,燃料油价格1!$D:$D,燃料油周均!$B18,燃料油价格1!N:N,"&gt;0")</f>
        <v>4</v>
      </c>
      <c r="Y18">
        <f>COUNTIFS(燃料油价格1!$B:$B,燃料油周均!$A18,燃料油价格1!$D:$D,燃料油周均!$B18,燃料油价格1!O:O,"&gt;0")</f>
        <v>0</v>
      </c>
      <c r="Z18">
        <f>COUNTIFS(燃料油价格1!$B:$B,燃料油周均!$A18,燃料油价格1!$D:$D,燃料油周均!$B18,燃料油价格1!P:P,"&gt;0")</f>
        <v>4</v>
      </c>
      <c r="AA18">
        <f t="shared" si="0"/>
        <v>4130</v>
      </c>
      <c r="AB18">
        <f t="shared" si="1"/>
        <v>4350</v>
      </c>
      <c r="AC18">
        <f t="shared" si="2"/>
        <v>4500</v>
      </c>
      <c r="AD18">
        <f t="shared" si="3"/>
        <v>4600</v>
      </c>
      <c r="AE18">
        <f t="shared" si="4"/>
        <v>0</v>
      </c>
      <c r="AF18">
        <f t="shared" si="5"/>
        <v>4500</v>
      </c>
      <c r="AG18">
        <f t="shared" si="6"/>
        <v>4800</v>
      </c>
      <c r="AH18">
        <f t="shared" si="7"/>
        <v>4450</v>
      </c>
      <c r="AI18">
        <f t="shared" si="8"/>
        <v>4650</v>
      </c>
      <c r="AJ18">
        <f t="shared" si="9"/>
        <v>4600</v>
      </c>
      <c r="AK18">
        <f t="shared" si="10"/>
        <v>0</v>
      </c>
      <c r="AL18">
        <f t="shared" si="11"/>
        <v>4600</v>
      </c>
      <c r="AM18" s="7">
        <f t="shared" si="12"/>
        <v>4518</v>
      </c>
    </row>
    <row r="19" spans="1:39">
      <c r="A19">
        <v>2018</v>
      </c>
      <c r="B19">
        <v>29</v>
      </c>
      <c r="C19">
        <f>SUMIFS(燃料油价格1!E:E,燃料油价格1!$B:$B,燃料油周均!$A19,燃料油价格1!$D:$D,燃料油周均!$B19)</f>
        <v>16700</v>
      </c>
      <c r="D19">
        <f>SUMIFS(燃料油价格1!F:F,燃料油价格1!$B:$B,燃料油周均!$A19,燃料油价格1!$D:$D,燃料油周均!$B19)</f>
        <v>17400</v>
      </c>
      <c r="E19">
        <f>SUMIFS(燃料油价格1!G:G,燃料油价格1!$B:$B,燃料油周均!$A19,燃料油价格1!$D:$D,燃料油周均!$B19)</f>
        <v>18360</v>
      </c>
      <c r="F19">
        <f>SUMIFS(燃料油价格1!H:H,燃料油价格1!$B:$B,燃料油周均!$A19,燃料油价格1!$D:$D,燃料油周均!$B19)</f>
        <v>13950</v>
      </c>
      <c r="G19">
        <f>SUMIFS(燃料油价格1!I:I,燃料油价格1!$B:$B,燃料油周均!$A19,燃料油价格1!$D:$D,燃料油周均!$B19)</f>
        <v>0</v>
      </c>
      <c r="H19">
        <f>SUMIFS(燃料油价格1!J:J,燃料油价格1!$B:$B,燃料油周均!$A19,燃料油价格1!$D:$D,燃料油周均!$B19)</f>
        <v>18000</v>
      </c>
      <c r="I19">
        <f>SUMIFS(燃料油价格1!K:K,燃料油价格1!$B:$B,燃料油周均!$A19,燃料油价格1!$D:$D,燃料油周均!$B19)</f>
        <v>19200</v>
      </c>
      <c r="J19">
        <f>SUMIFS(燃料油价格1!L:L,燃料油价格1!$B:$B,燃料油周均!$A19,燃料油价格1!$D:$D,燃料油周均!$B19)</f>
        <v>17800</v>
      </c>
      <c r="K19">
        <f>SUMIFS(燃料油价格1!M:M,燃料油价格1!$B:$B,燃料油周均!$A19,燃料油价格1!$D:$D,燃料油周均!$B19)</f>
        <v>13950</v>
      </c>
      <c r="L19">
        <f>SUMIFS(燃料油价格1!N:N,燃料油价格1!$B:$B,燃料油周均!$A19,燃料油价格1!$D:$D,燃料油周均!$B19)</f>
        <v>18400</v>
      </c>
      <c r="M19">
        <f>SUMIFS(燃料油价格1!O:O,燃料油价格1!$B:$B,燃料油周均!$A19,燃料油价格1!$D:$D,燃料油周均!$B19)</f>
        <v>0</v>
      </c>
      <c r="N19">
        <f>SUMIFS(燃料油价格1!P:P,燃料油价格1!$B:$B,燃料油周均!$A19,燃料油价格1!$D:$D,燃料油周均!$B19)</f>
        <v>18400</v>
      </c>
      <c r="O19">
        <f>COUNTIFS(燃料油价格1!$B:$B,燃料油周均!$A19,燃料油价格1!$D:$D,燃料油周均!$B19,燃料油价格1!E:E,"&gt;0")</f>
        <v>4</v>
      </c>
      <c r="P19">
        <f>COUNTIFS(燃料油价格1!$B:$B,燃料油周均!$A19,燃料油价格1!$D:$D,燃料油周均!$B19,燃料油价格1!F:F,"&gt;0")</f>
        <v>4</v>
      </c>
      <c r="Q19">
        <f>COUNTIFS(燃料油价格1!$B:$B,燃料油周均!$A19,燃料油价格1!$D:$D,燃料油周均!$B19,燃料油价格1!G:G,"&gt;0")</f>
        <v>4</v>
      </c>
      <c r="R19">
        <f>COUNTIFS(燃料油价格1!$B:$B,燃料油周均!$A19,燃料油价格1!$D:$D,燃料油周均!$B19,燃料油价格1!H:H,"&gt;0")</f>
        <v>3</v>
      </c>
      <c r="S19">
        <f>COUNTIFS(燃料油价格1!$B:$B,燃料油周均!$A19,燃料油价格1!$D:$D,燃料油周均!$B19,燃料油价格1!I:I,"&gt;0")</f>
        <v>0</v>
      </c>
      <c r="T19">
        <f>COUNTIFS(燃料油价格1!$B:$B,燃料油周均!$A19,燃料油价格1!$D:$D,燃料油周均!$B19,燃料油价格1!J:J,"&gt;0")</f>
        <v>4</v>
      </c>
      <c r="U19">
        <f>COUNTIFS(燃料油价格1!$B:$B,燃料油周均!$A19,燃料油价格1!$D:$D,燃料油周均!$B19,燃料油价格1!K:K,"&gt;0")</f>
        <v>4</v>
      </c>
      <c r="V19">
        <f>COUNTIFS(燃料油价格1!$B:$B,燃料油周均!$A19,燃料油价格1!$D:$D,燃料油周均!$B19,燃料油价格1!L:L,"&gt;0")</f>
        <v>4</v>
      </c>
      <c r="W19">
        <f>COUNTIFS(燃料油价格1!$B:$B,燃料油周均!$A19,燃料油价格1!$D:$D,燃料油周均!$B19,燃料油价格1!M:M,"&gt;0")</f>
        <v>3</v>
      </c>
      <c r="X19">
        <f>COUNTIFS(燃料油价格1!$B:$B,燃料油周均!$A19,燃料油价格1!$D:$D,燃料油周均!$B19,燃料油价格1!N:N,"&gt;0")</f>
        <v>4</v>
      </c>
      <c r="Y19">
        <f>COUNTIFS(燃料油价格1!$B:$B,燃料油周均!$A19,燃料油价格1!$D:$D,燃料油周均!$B19,燃料油价格1!O:O,"&gt;0")</f>
        <v>0</v>
      </c>
      <c r="Z19">
        <f>COUNTIFS(燃料油价格1!$B:$B,燃料油周均!$A19,燃料油价格1!$D:$D,燃料油周均!$B19,燃料油价格1!P:P,"&gt;0")</f>
        <v>4</v>
      </c>
      <c r="AA19">
        <f t="shared" si="0"/>
        <v>4175</v>
      </c>
      <c r="AB19">
        <f t="shared" si="1"/>
        <v>4350</v>
      </c>
      <c r="AC19">
        <f t="shared" si="2"/>
        <v>4590</v>
      </c>
      <c r="AD19">
        <f t="shared" si="3"/>
        <v>4650</v>
      </c>
      <c r="AE19">
        <f t="shared" si="4"/>
        <v>0</v>
      </c>
      <c r="AF19">
        <f t="shared" si="5"/>
        <v>4500</v>
      </c>
      <c r="AG19">
        <f t="shared" si="6"/>
        <v>4800</v>
      </c>
      <c r="AH19">
        <f t="shared" si="7"/>
        <v>4450</v>
      </c>
      <c r="AI19">
        <f t="shared" si="8"/>
        <v>4650</v>
      </c>
      <c r="AJ19">
        <f t="shared" si="9"/>
        <v>4600</v>
      </c>
      <c r="AK19">
        <f t="shared" si="10"/>
        <v>0</v>
      </c>
      <c r="AL19">
        <f t="shared" si="11"/>
        <v>4600</v>
      </c>
      <c r="AM19" s="7">
        <f t="shared" si="12"/>
        <v>4536.5</v>
      </c>
    </row>
    <row r="20" spans="1:39">
      <c r="A20">
        <v>2018</v>
      </c>
      <c r="B20">
        <v>30</v>
      </c>
      <c r="C20">
        <f>SUMIFS(燃料油价格1!E:E,燃料油价格1!$B:$B,燃料油周均!$A20,燃料油价格1!$D:$D,燃料油周均!$B20)</f>
        <v>16700</v>
      </c>
      <c r="D20">
        <f>SUMIFS(燃料油价格1!F:F,燃料油价格1!$B:$B,燃料油周均!$A20,燃料油价格1!$D:$D,燃料油周均!$B20)</f>
        <v>17400</v>
      </c>
      <c r="E20">
        <f>SUMIFS(燃料油价格1!G:G,燃料油价格1!$B:$B,燃料油周均!$A20,燃料油价格1!$D:$D,燃料油周均!$B20)</f>
        <v>18720</v>
      </c>
      <c r="F20">
        <f>SUMIFS(燃料油价格1!H:H,燃料油价格1!$B:$B,燃料油周均!$A20,燃料油价格1!$D:$D,燃料油周均!$B20)</f>
        <v>14100</v>
      </c>
      <c r="G20">
        <f>SUMIFS(燃料油价格1!I:I,燃料油价格1!$B:$B,燃料油周均!$A20,燃料油价格1!$D:$D,燃料油周均!$B20)</f>
        <v>0</v>
      </c>
      <c r="H20">
        <f>SUMIFS(燃料油价格1!J:J,燃料油价格1!$B:$B,燃料油周均!$A20,燃料油价格1!$D:$D,燃料油周均!$B20)</f>
        <v>22700</v>
      </c>
      <c r="I20">
        <f>SUMIFS(燃料油价格1!K:K,燃料油价格1!$B:$B,燃料油周均!$A20,燃料油价格1!$D:$D,燃料油周均!$B20)</f>
        <v>19300</v>
      </c>
      <c r="J20">
        <f>SUMIFS(燃料油价格1!L:L,燃料油价格1!$B:$B,燃料油周均!$A20,燃料油价格1!$D:$D,燃料油周均!$B20)</f>
        <v>22850</v>
      </c>
      <c r="K20">
        <f>SUMIFS(燃料油价格1!M:M,燃料油价格1!$B:$B,燃料油周均!$A20,燃料油价格1!$D:$D,燃料油周均!$B20)</f>
        <v>13950</v>
      </c>
      <c r="L20">
        <f>SUMIFS(燃料油价格1!N:N,燃料油价格1!$B:$B,燃料油周均!$A20,燃料油价格1!$D:$D,燃料油周均!$B20)</f>
        <v>23000</v>
      </c>
      <c r="M20">
        <f>SUMIFS(燃料油价格1!O:O,燃料油价格1!$B:$B,燃料油周均!$A20,燃料油价格1!$D:$D,燃料油周均!$B20)</f>
        <v>0</v>
      </c>
      <c r="N20">
        <f>SUMIFS(燃料油价格1!P:P,燃料油价格1!$B:$B,燃料油周均!$A20,燃料油价格1!$D:$D,燃料油周均!$B20)</f>
        <v>22790</v>
      </c>
      <c r="O20">
        <f>COUNTIFS(燃料油价格1!$B:$B,燃料油周均!$A20,燃料油价格1!$D:$D,燃料油周均!$B20,燃料油价格1!E:E,"&gt;0")</f>
        <v>4</v>
      </c>
      <c r="P20">
        <f>COUNTIFS(燃料油价格1!$B:$B,燃料油周均!$A20,燃料油价格1!$D:$D,燃料油周均!$B20,燃料油价格1!F:F,"&gt;0")</f>
        <v>4</v>
      </c>
      <c r="Q20">
        <f>COUNTIFS(燃料油价格1!$B:$B,燃料油周均!$A20,燃料油价格1!$D:$D,燃料油周均!$B20,燃料油价格1!G:G,"&gt;0")</f>
        <v>4</v>
      </c>
      <c r="R20">
        <f>COUNTIFS(燃料油价格1!$B:$B,燃料油周均!$A20,燃料油价格1!$D:$D,燃料油周均!$B20,燃料油价格1!H:H,"&gt;0")</f>
        <v>3</v>
      </c>
      <c r="S20">
        <f>COUNTIFS(燃料油价格1!$B:$B,燃料油周均!$A20,燃料油价格1!$D:$D,燃料油周均!$B20,燃料油价格1!I:I,"&gt;0")</f>
        <v>0</v>
      </c>
      <c r="T20">
        <f>COUNTIFS(燃料油价格1!$B:$B,燃料油周均!$A20,燃料油价格1!$D:$D,燃料油周均!$B20,燃料油价格1!J:J,"&gt;0")</f>
        <v>5</v>
      </c>
      <c r="U20">
        <f>COUNTIFS(燃料油价格1!$B:$B,燃料油周均!$A20,燃料油价格1!$D:$D,燃料油周均!$B20,燃料油价格1!K:K,"&gt;0")</f>
        <v>4</v>
      </c>
      <c r="V20">
        <f>COUNTIFS(燃料油价格1!$B:$B,燃料油周均!$A20,燃料油价格1!$D:$D,燃料油周均!$B20,燃料油价格1!L:L,"&gt;0")</f>
        <v>5</v>
      </c>
      <c r="W20">
        <f>COUNTIFS(燃料油价格1!$B:$B,燃料油周均!$A20,燃料油价格1!$D:$D,燃料油周均!$B20,燃料油价格1!M:M,"&gt;0")</f>
        <v>3</v>
      </c>
      <c r="X20">
        <f>COUNTIFS(燃料油价格1!$B:$B,燃料油周均!$A20,燃料油价格1!$D:$D,燃料油周均!$B20,燃料油价格1!N:N,"&gt;0")</f>
        <v>5</v>
      </c>
      <c r="Y20">
        <f>COUNTIFS(燃料油价格1!$B:$B,燃料油周均!$A20,燃料油价格1!$D:$D,燃料油周均!$B20,燃料油价格1!O:O,"&gt;0")</f>
        <v>0</v>
      </c>
      <c r="Z20">
        <f>COUNTIFS(燃料油价格1!$B:$B,燃料油周均!$A20,燃料油价格1!$D:$D,燃料油周均!$B20,燃料油价格1!P:P,"&gt;0")</f>
        <v>5</v>
      </c>
      <c r="AA20">
        <f t="shared" si="0"/>
        <v>4175</v>
      </c>
      <c r="AB20">
        <f t="shared" si="1"/>
        <v>4350</v>
      </c>
      <c r="AC20">
        <f t="shared" si="2"/>
        <v>4680</v>
      </c>
      <c r="AD20">
        <f t="shared" si="3"/>
        <v>4700</v>
      </c>
      <c r="AE20">
        <f t="shared" si="4"/>
        <v>0</v>
      </c>
      <c r="AF20">
        <f t="shared" si="5"/>
        <v>4540</v>
      </c>
      <c r="AG20">
        <f t="shared" si="6"/>
        <v>4825</v>
      </c>
      <c r="AH20">
        <f t="shared" si="7"/>
        <v>4570</v>
      </c>
      <c r="AI20">
        <f t="shared" si="8"/>
        <v>4650</v>
      </c>
      <c r="AJ20">
        <f t="shared" si="9"/>
        <v>4600</v>
      </c>
      <c r="AK20">
        <f t="shared" si="10"/>
        <v>0</v>
      </c>
      <c r="AL20">
        <f t="shared" si="11"/>
        <v>4558</v>
      </c>
      <c r="AM20" s="7">
        <f t="shared" si="12"/>
        <v>4564.8</v>
      </c>
    </row>
    <row r="21" spans="1:39">
      <c r="A21">
        <v>2018</v>
      </c>
      <c r="B21">
        <v>31</v>
      </c>
      <c r="C21">
        <f>SUMIFS(燃料油价格1!E:E,燃料油价格1!$B:$B,燃料油周均!$A21,燃料油价格1!$D:$D,燃料油周均!$B21)</f>
        <v>16700</v>
      </c>
      <c r="D21">
        <f>SUMIFS(燃料油价格1!F:F,燃料油价格1!$B:$B,燃料油周均!$A21,燃料油价格1!$D:$D,燃料油周均!$B21)</f>
        <v>18400</v>
      </c>
      <c r="E21">
        <f>SUMIFS(燃料油价格1!G:G,燃料油价格1!$B:$B,燃料油周均!$A21,燃料油价格1!$D:$D,燃料油周均!$B21)</f>
        <v>18720</v>
      </c>
      <c r="F21">
        <f>SUMIFS(燃料油价格1!H:H,燃料油价格1!$B:$B,燃料油周均!$A21,燃料油价格1!$D:$D,燃料油周均!$B21)</f>
        <v>18800</v>
      </c>
      <c r="G21">
        <f>SUMIFS(燃料油价格1!I:I,燃料油价格1!$B:$B,燃料油周均!$A21,燃料油价格1!$D:$D,燃料油周均!$B21)</f>
        <v>0</v>
      </c>
      <c r="H21">
        <f>SUMIFS(燃料油价格1!J:J,燃料油价格1!$B:$B,燃料油周均!$A21,燃料油价格1!$D:$D,燃料油周均!$B21)</f>
        <v>18350</v>
      </c>
      <c r="I21">
        <f>SUMIFS(燃料油价格1!K:K,燃料油价格1!$B:$B,燃料油周均!$A21,燃料油价格1!$D:$D,燃料油周均!$B21)</f>
        <v>19400</v>
      </c>
      <c r="J21">
        <f>SUMIFS(燃料油价格1!L:L,燃料油价格1!$B:$B,燃料油周均!$A21,燃料油价格1!$D:$D,燃料油周均!$B21)</f>
        <v>18500</v>
      </c>
      <c r="K21">
        <f>SUMIFS(燃料油价格1!M:M,燃料油价格1!$B:$B,燃料油周均!$A21,燃料油价格1!$D:$D,燃料油周均!$B21)</f>
        <v>18600</v>
      </c>
      <c r="L21">
        <f>SUMIFS(燃料油价格1!N:N,燃料油价格1!$B:$B,燃料油周均!$A21,燃料油价格1!$D:$D,燃料油周均!$B21)</f>
        <v>18400</v>
      </c>
      <c r="M21">
        <f>SUMIFS(燃料油价格1!O:O,燃料油价格1!$B:$B,燃料油周均!$A21,燃料油价格1!$D:$D,燃料油周均!$B21)</f>
        <v>0</v>
      </c>
      <c r="N21">
        <f>SUMIFS(燃料油价格1!P:P,燃料油价格1!$B:$B,燃料油周均!$A21,燃料油价格1!$D:$D,燃料油周均!$B21)</f>
        <v>18120</v>
      </c>
      <c r="O21">
        <f>COUNTIFS(燃料油价格1!$B:$B,燃料油周均!$A21,燃料油价格1!$D:$D,燃料油周均!$B21,燃料油价格1!E:E,"&gt;0")</f>
        <v>4</v>
      </c>
      <c r="P21">
        <f>COUNTIFS(燃料油价格1!$B:$B,燃料油周均!$A21,燃料油价格1!$D:$D,燃料油周均!$B21,燃料油价格1!F:F,"&gt;0")</f>
        <v>4</v>
      </c>
      <c r="Q21">
        <f>COUNTIFS(燃料油价格1!$B:$B,燃料油周均!$A21,燃料油价格1!$D:$D,燃料油周均!$B21,燃料油价格1!G:G,"&gt;0")</f>
        <v>4</v>
      </c>
      <c r="R21">
        <f>COUNTIFS(燃料油价格1!$B:$B,燃料油周均!$A21,燃料油价格1!$D:$D,燃料油周均!$B21,燃料油价格1!H:H,"&gt;0")</f>
        <v>4</v>
      </c>
      <c r="S21">
        <f>COUNTIFS(燃料油价格1!$B:$B,燃料油周均!$A21,燃料油价格1!$D:$D,燃料油周均!$B21,燃料油价格1!I:I,"&gt;0")</f>
        <v>0</v>
      </c>
      <c r="T21">
        <f>COUNTIFS(燃料油价格1!$B:$B,燃料油周均!$A21,燃料油价格1!$D:$D,燃料油周均!$B21,燃料油价格1!J:J,"&gt;0")</f>
        <v>4</v>
      </c>
      <c r="U21">
        <f>COUNTIFS(燃料油价格1!$B:$B,燃料油周均!$A21,燃料油价格1!$D:$D,燃料油周均!$B21,燃料油价格1!K:K,"&gt;0")</f>
        <v>4</v>
      </c>
      <c r="V21">
        <f>COUNTIFS(燃料油价格1!$B:$B,燃料油周均!$A21,燃料油价格1!$D:$D,燃料油周均!$B21,燃料油价格1!L:L,"&gt;0")</f>
        <v>4</v>
      </c>
      <c r="W21">
        <f>COUNTIFS(燃料油价格1!$B:$B,燃料油周均!$A21,燃料油价格1!$D:$D,燃料油周均!$B21,燃料油价格1!M:M,"&gt;0")</f>
        <v>4</v>
      </c>
      <c r="X21">
        <f>COUNTIFS(燃料油价格1!$B:$B,燃料油周均!$A21,燃料油价格1!$D:$D,燃料油周均!$B21,燃料油价格1!N:N,"&gt;0")</f>
        <v>4</v>
      </c>
      <c r="Y21">
        <f>COUNTIFS(燃料油价格1!$B:$B,燃料油周均!$A21,燃料油价格1!$D:$D,燃料油周均!$B21,燃料油价格1!O:O,"&gt;0")</f>
        <v>0</v>
      </c>
      <c r="Z21">
        <f>COUNTIFS(燃料油价格1!$B:$B,燃料油周均!$A21,燃料油价格1!$D:$D,燃料油周均!$B21,燃料油价格1!P:P,"&gt;0")</f>
        <v>4</v>
      </c>
      <c r="AA21">
        <f t="shared" si="0"/>
        <v>4175</v>
      </c>
      <c r="AB21">
        <f t="shared" si="1"/>
        <v>4600</v>
      </c>
      <c r="AC21">
        <f t="shared" si="2"/>
        <v>4680</v>
      </c>
      <c r="AD21">
        <f t="shared" si="3"/>
        <v>4700</v>
      </c>
      <c r="AE21">
        <f t="shared" si="4"/>
        <v>0</v>
      </c>
      <c r="AF21">
        <f t="shared" si="5"/>
        <v>4587.5</v>
      </c>
      <c r="AG21">
        <f t="shared" si="6"/>
        <v>4850</v>
      </c>
      <c r="AH21">
        <f t="shared" si="7"/>
        <v>4625</v>
      </c>
      <c r="AI21">
        <f t="shared" si="8"/>
        <v>4650</v>
      </c>
      <c r="AJ21">
        <f t="shared" si="9"/>
        <v>4600</v>
      </c>
      <c r="AK21">
        <f t="shared" si="10"/>
        <v>0</v>
      </c>
      <c r="AL21">
        <f t="shared" si="11"/>
        <v>4530</v>
      </c>
      <c r="AM21" s="7">
        <f t="shared" si="12"/>
        <v>4599.75</v>
      </c>
    </row>
    <row r="22" spans="1:39">
      <c r="A22">
        <v>2018</v>
      </c>
      <c r="B22">
        <v>32</v>
      </c>
      <c r="C22">
        <f>SUMIFS(燃料油价格1!E:E,燃料油价格1!$B:$B,燃料油周均!$A22,燃料油价格1!$D:$D,燃料油周均!$B22)</f>
        <v>16934</v>
      </c>
      <c r="D22">
        <f>SUMIFS(燃料油价格1!F:F,燃料油价格1!$B:$B,燃料油周均!$A22,燃料油价格1!$D:$D,燃料油周均!$B22)</f>
        <v>18400</v>
      </c>
      <c r="E22">
        <f>SUMIFS(燃料油价格1!G:G,燃料油价格1!$B:$B,燃料油周均!$A22,燃料油价格1!$D:$D,燃料油周均!$B22)</f>
        <v>19410</v>
      </c>
      <c r="F22">
        <f>SUMIFS(燃料油价格1!H:H,燃料油价格1!$B:$B,燃料油周均!$A22,燃料油价格1!$D:$D,燃料油周均!$B22)</f>
        <v>19600</v>
      </c>
      <c r="G22">
        <f>SUMIFS(燃料油价格1!I:I,燃料油价格1!$B:$B,燃料油周均!$A22,燃料油价格1!$D:$D,燃料油周均!$B22)</f>
        <v>0</v>
      </c>
      <c r="H22">
        <f>SUMIFS(燃料油价格1!J:J,燃料油价格1!$B:$B,燃料油周均!$A22,燃料油价格1!$D:$D,燃料油周均!$B22)</f>
        <v>23900</v>
      </c>
      <c r="I22">
        <f>SUMIFS(燃料油价格1!K:K,燃料油价格1!$B:$B,燃料油周均!$A22,燃料油价格1!$D:$D,燃料油周均!$B22)</f>
        <v>20140</v>
      </c>
      <c r="J22">
        <f>SUMIFS(燃料油价格1!L:L,燃料油价格1!$B:$B,燃料油周均!$A22,燃料油价格1!$D:$D,燃料油周均!$B22)</f>
        <v>24300</v>
      </c>
      <c r="K22">
        <f>SUMIFS(燃料油价格1!M:M,燃料油价格1!$B:$B,燃料油周均!$A22,燃料油价格1!$D:$D,燃料油周均!$B22)</f>
        <v>19200</v>
      </c>
      <c r="L22">
        <f>SUMIFS(燃料油价格1!N:N,燃料油价格1!$B:$B,燃料油周均!$A22,燃料油价格1!$D:$D,燃料油周均!$B22)</f>
        <v>23000</v>
      </c>
      <c r="M22">
        <f>SUMIFS(燃料油价格1!O:O,燃料油价格1!$B:$B,燃料油周均!$A22,燃料油价格1!$D:$D,燃料油周均!$B22)</f>
        <v>0</v>
      </c>
      <c r="N22">
        <f>SUMIFS(燃料油价格1!P:P,燃料油价格1!$B:$B,燃料油周均!$A22,燃料油价格1!$D:$D,燃料油周均!$B22)</f>
        <v>24140</v>
      </c>
      <c r="O22">
        <f>COUNTIFS(燃料油价格1!$B:$B,燃料油周均!$A22,燃料油价格1!$D:$D,燃料油周均!$B22,燃料油价格1!E:E,"&gt;0")</f>
        <v>4</v>
      </c>
      <c r="P22">
        <f>COUNTIFS(燃料油价格1!$B:$B,燃料油周均!$A22,燃料油价格1!$D:$D,燃料油周均!$B22,燃料油价格1!F:F,"&gt;0")</f>
        <v>4</v>
      </c>
      <c r="Q22">
        <f>COUNTIFS(燃料油价格1!$B:$B,燃料油周均!$A22,燃料油价格1!$D:$D,燃料油周均!$B22,燃料油价格1!G:G,"&gt;0")</f>
        <v>4</v>
      </c>
      <c r="R22">
        <f>COUNTIFS(燃料油价格1!$B:$B,燃料油周均!$A22,燃料油价格1!$D:$D,燃料油周均!$B22,燃料油价格1!H:H,"&gt;0")</f>
        <v>4</v>
      </c>
      <c r="S22">
        <f>COUNTIFS(燃料油价格1!$B:$B,燃料油周均!$A22,燃料油价格1!$D:$D,燃料油周均!$B22,燃料油价格1!I:I,"&gt;0")</f>
        <v>0</v>
      </c>
      <c r="T22">
        <f>COUNTIFS(燃料油价格1!$B:$B,燃料油周均!$A22,燃料油价格1!$D:$D,燃料油周均!$B22,燃料油价格1!J:J,"&gt;0")</f>
        <v>5</v>
      </c>
      <c r="U22">
        <f>COUNTIFS(燃料油价格1!$B:$B,燃料油周均!$A22,燃料油价格1!$D:$D,燃料油周均!$B22,燃料油价格1!K:K,"&gt;0")</f>
        <v>4</v>
      </c>
      <c r="V22">
        <f>COUNTIFS(燃料油价格1!$B:$B,燃料油周均!$A22,燃料油价格1!$D:$D,燃料油周均!$B22,燃料油价格1!L:L,"&gt;0")</f>
        <v>5</v>
      </c>
      <c r="W22">
        <f>COUNTIFS(燃料油价格1!$B:$B,燃料油周均!$A22,燃料油价格1!$D:$D,燃料油周均!$B22,燃料油价格1!M:M,"&gt;0")</f>
        <v>4</v>
      </c>
      <c r="X22">
        <f>COUNTIFS(燃料油价格1!$B:$B,燃料油周均!$A22,燃料油价格1!$D:$D,燃料油周均!$B22,燃料油价格1!N:N,"&gt;0")</f>
        <v>5</v>
      </c>
      <c r="Y22">
        <f>COUNTIFS(燃料油价格1!$B:$B,燃料油周均!$A22,燃料油价格1!$D:$D,燃料油周均!$B22,燃料油价格1!O:O,"&gt;0")</f>
        <v>0</v>
      </c>
      <c r="Z22">
        <f>COUNTIFS(燃料油价格1!$B:$B,燃料油周均!$A22,燃料油价格1!$D:$D,燃料油周均!$B22,燃料油价格1!P:P,"&gt;0")</f>
        <v>5</v>
      </c>
      <c r="AA22">
        <f t="shared" si="0"/>
        <v>4233.5</v>
      </c>
      <c r="AB22">
        <f t="shared" si="1"/>
        <v>4600</v>
      </c>
      <c r="AC22">
        <f t="shared" si="2"/>
        <v>4852.5</v>
      </c>
      <c r="AD22">
        <f t="shared" si="3"/>
        <v>4900</v>
      </c>
      <c r="AE22">
        <f t="shared" si="4"/>
        <v>0</v>
      </c>
      <c r="AF22">
        <f t="shared" si="5"/>
        <v>4780</v>
      </c>
      <c r="AG22">
        <f t="shared" si="6"/>
        <v>5035</v>
      </c>
      <c r="AH22">
        <f t="shared" si="7"/>
        <v>4860</v>
      </c>
      <c r="AI22">
        <f t="shared" si="8"/>
        <v>4800</v>
      </c>
      <c r="AJ22">
        <f t="shared" si="9"/>
        <v>4600</v>
      </c>
      <c r="AK22">
        <f t="shared" si="10"/>
        <v>0</v>
      </c>
      <c r="AL22">
        <f t="shared" si="11"/>
        <v>4828</v>
      </c>
      <c r="AM22" s="7">
        <f t="shared" si="12"/>
        <v>4748.8999999999996</v>
      </c>
    </row>
    <row r="23" spans="1:39">
      <c r="A23">
        <v>2018</v>
      </c>
      <c r="B23">
        <v>33</v>
      </c>
      <c r="C23">
        <f>SUMIFS(燃料油价格1!E:E,燃料油价格1!$B:$B,燃料油周均!$A23,燃料油价格1!$D:$D,燃料油周均!$B23)</f>
        <v>4292</v>
      </c>
      <c r="D23">
        <f>SUMIFS(燃料油价格1!F:F,燃料油价格1!$B:$B,燃料油周均!$A23,燃料油价格1!$D:$D,燃料油周均!$B23)</f>
        <v>10000</v>
      </c>
      <c r="E23">
        <f>SUMIFS(燃料油价格1!G:G,燃料油价格1!$B:$B,燃料油周均!$A23,燃料油价格1!$D:$D,燃料油周均!$B23)</f>
        <v>10300</v>
      </c>
      <c r="F23">
        <f>SUMIFS(燃料油价格1!H:H,燃料油价格1!$B:$B,燃料油周均!$A23,燃料油价格1!$D:$D,燃料油周均!$B23)</f>
        <v>9900</v>
      </c>
      <c r="G23">
        <f>SUMIFS(燃料油价格1!I:I,燃料油价格1!$B:$B,燃料油周均!$A23,燃料油价格1!$D:$D,燃料油周均!$B23)</f>
        <v>0</v>
      </c>
      <c r="H23">
        <f>SUMIFS(燃料油价格1!J:J,燃料油价格1!$B:$B,燃料油周均!$A23,燃料油价格1!$D:$D,燃料油周均!$B23)</f>
        <v>24750</v>
      </c>
      <c r="I23">
        <f>SUMIFS(燃料油价格1!K:K,燃料油价格1!$B:$B,燃料油周均!$A23,燃料油价格1!$D:$D,燃料油周均!$B23)</f>
        <v>10490</v>
      </c>
      <c r="J23">
        <f>SUMIFS(燃料油价格1!L:L,燃料油价格1!$B:$B,燃料油周均!$A23,燃料油价格1!$D:$D,燃料油周均!$B23)</f>
        <v>24500</v>
      </c>
      <c r="K23">
        <f>SUMIFS(燃料油价格1!M:M,燃料油价格1!$B:$B,燃料油周均!$A23,燃料油价格1!$D:$D,燃料油周均!$B23)</f>
        <v>10150</v>
      </c>
      <c r="L23">
        <f>SUMIFS(燃料油价格1!N:N,燃料油价格1!$B:$B,燃料油周均!$A23,燃料油价格1!$D:$D,燃料油周均!$B23)</f>
        <v>23800</v>
      </c>
      <c r="M23">
        <f>SUMIFS(燃料油价格1!O:O,燃料油价格1!$B:$B,燃料油周均!$A23,燃料油价格1!$D:$D,燃料油周均!$B23)</f>
        <v>0</v>
      </c>
      <c r="N23">
        <f>SUMIFS(燃料油价格1!P:P,燃料油价格1!$B:$B,燃料油周均!$A23,燃料油价格1!$D:$D,燃料油周均!$B23)</f>
        <v>24820</v>
      </c>
      <c r="O23">
        <f>COUNTIFS(燃料油价格1!$B:$B,燃料油周均!$A23,燃料油价格1!$D:$D,燃料油周均!$B23,燃料油价格1!E:E,"&gt;0")</f>
        <v>1</v>
      </c>
      <c r="P23">
        <f>COUNTIFS(燃料油价格1!$B:$B,燃料油周均!$A23,燃料油价格1!$D:$D,燃料油周均!$B23,燃料油价格1!F:F,"&gt;0")</f>
        <v>2</v>
      </c>
      <c r="Q23">
        <f>COUNTIFS(燃料油价格1!$B:$B,燃料油周均!$A23,燃料油价格1!$D:$D,燃料油周均!$B23,燃料油价格1!G:G,"&gt;0")</f>
        <v>2</v>
      </c>
      <c r="R23">
        <f>COUNTIFS(燃料油价格1!$B:$B,燃料油周均!$A23,燃料油价格1!$D:$D,燃料油周均!$B23,燃料油价格1!H:H,"&gt;0")</f>
        <v>2</v>
      </c>
      <c r="S23">
        <f>COUNTIFS(燃料油价格1!$B:$B,燃料油周均!$A23,燃料油价格1!$D:$D,燃料油周均!$B23,燃料油价格1!I:I,"&gt;0")</f>
        <v>0</v>
      </c>
      <c r="T23">
        <f>COUNTIFS(燃料油价格1!$B:$B,燃料油周均!$A23,燃料油价格1!$D:$D,燃料油周均!$B23,燃料油价格1!J:J,"&gt;0")</f>
        <v>5</v>
      </c>
      <c r="U23">
        <f>COUNTIFS(燃料油价格1!$B:$B,燃料油周均!$A23,燃料油价格1!$D:$D,燃料油周均!$B23,燃料油价格1!K:K,"&gt;0")</f>
        <v>2</v>
      </c>
      <c r="V23">
        <f>COUNTIFS(燃料油价格1!$B:$B,燃料油周均!$A23,燃料油价格1!$D:$D,燃料油周均!$B23,燃料油价格1!L:L,"&gt;0")</f>
        <v>5</v>
      </c>
      <c r="W23">
        <f>COUNTIFS(燃料油价格1!$B:$B,燃料油周均!$A23,燃料油价格1!$D:$D,燃料油周均!$B23,燃料油价格1!M:M,"&gt;0")</f>
        <v>2</v>
      </c>
      <c r="X23">
        <f>COUNTIFS(燃料油价格1!$B:$B,燃料油周均!$A23,燃料油价格1!$D:$D,燃料油周均!$B23,燃料油价格1!N:N,"&gt;0")</f>
        <v>5</v>
      </c>
      <c r="Y23">
        <f>COUNTIFS(燃料油价格1!$B:$B,燃料油周均!$A23,燃料油价格1!$D:$D,燃料油周均!$B23,燃料油价格1!O:O,"&gt;0")</f>
        <v>0</v>
      </c>
      <c r="Z23">
        <f>COUNTIFS(燃料油价格1!$B:$B,燃料油周均!$A23,燃料油价格1!$D:$D,燃料油周均!$B23,燃料油价格1!P:P,"&gt;0")</f>
        <v>5</v>
      </c>
      <c r="AA23">
        <f t="shared" si="0"/>
        <v>4292</v>
      </c>
      <c r="AB23">
        <f t="shared" si="1"/>
        <v>5000</v>
      </c>
      <c r="AC23">
        <f t="shared" si="2"/>
        <v>5150</v>
      </c>
      <c r="AD23">
        <f t="shared" si="3"/>
        <v>4950</v>
      </c>
      <c r="AE23">
        <f t="shared" si="4"/>
        <v>0</v>
      </c>
      <c r="AF23">
        <f t="shared" si="5"/>
        <v>4950</v>
      </c>
      <c r="AG23">
        <f t="shared" si="6"/>
        <v>5245</v>
      </c>
      <c r="AH23">
        <f t="shared" si="7"/>
        <v>4900</v>
      </c>
      <c r="AI23">
        <f t="shared" si="8"/>
        <v>5075</v>
      </c>
      <c r="AJ23">
        <f t="shared" si="9"/>
        <v>4760</v>
      </c>
      <c r="AK23">
        <f t="shared" si="10"/>
        <v>0</v>
      </c>
      <c r="AL23">
        <f t="shared" si="11"/>
        <v>4964</v>
      </c>
      <c r="AM23" s="7">
        <f t="shared" si="12"/>
        <v>4928.6000000000004</v>
      </c>
    </row>
    <row r="24" spans="1:39">
      <c r="A24">
        <v>2018</v>
      </c>
      <c r="B24">
        <v>34</v>
      </c>
      <c r="C24">
        <f>SUMIFS(燃料油价格1!E:E,燃料油价格1!$B:$B,燃料油周均!$A24,燃料油价格1!$D:$D,燃料油周均!$B24)</f>
        <v>4292</v>
      </c>
      <c r="D24">
        <f>SUMIFS(燃料油价格1!F:F,燃料油价格1!$B:$B,燃料油周均!$A24,燃料油价格1!$D:$D,燃料油周均!$B24)</f>
        <v>15750</v>
      </c>
      <c r="E24">
        <f>SUMIFS(燃料油价格1!G:G,燃料油价格1!$B:$B,燃料油周均!$A24,燃料油价格1!$D:$D,燃料油周均!$B24)</f>
        <v>15600</v>
      </c>
      <c r="F24">
        <f>SUMIFS(燃料油价格1!H:H,燃料油价格1!$B:$B,燃料油周均!$A24,燃料油价格1!$D:$D,燃料油周均!$B24)</f>
        <v>20250</v>
      </c>
      <c r="G24">
        <f>SUMIFS(燃料油价格1!I:I,燃料油价格1!$B:$B,燃料油周均!$A24,燃料油价格1!$D:$D,燃料油周均!$B24)</f>
        <v>0</v>
      </c>
      <c r="H24">
        <f>SUMIFS(燃料油价格1!J:J,燃料油价格1!$B:$B,燃料油周均!$A24,燃料油价格1!$D:$D,燃料油周均!$B24)</f>
        <v>20400</v>
      </c>
      <c r="I24">
        <f>SUMIFS(燃料油价格1!K:K,燃料油价格1!$B:$B,燃料油周均!$A24,燃料油价格1!$D:$D,燃料油周均!$B24)</f>
        <v>16230</v>
      </c>
      <c r="J24">
        <f>SUMIFS(燃料油价格1!L:L,燃料油价格1!$B:$B,燃料油周均!$A24,燃料油价格1!$D:$D,燃料油周均!$B24)</f>
        <v>20200</v>
      </c>
      <c r="K24">
        <f>SUMIFS(燃料油价格1!M:M,燃料油价格1!$B:$B,燃料油周均!$A24,燃料油价格1!$D:$D,燃料油周均!$B24)</f>
        <v>20800</v>
      </c>
      <c r="L24">
        <f>SUMIFS(燃料油价格1!N:N,燃料油价格1!$B:$B,燃料油周均!$A24,燃料油价格1!$D:$D,燃料油周均!$B24)</f>
        <v>20000</v>
      </c>
      <c r="M24">
        <f>SUMIFS(燃料油价格1!O:O,燃料油价格1!$B:$B,燃料油周均!$A24,燃料油价格1!$D:$D,燃料油周均!$B24)</f>
        <v>0</v>
      </c>
      <c r="N24">
        <f>SUMIFS(燃料油价格1!P:P,燃料油价格1!$B:$B,燃料油周均!$A24,燃料油价格1!$D:$D,燃料油周均!$B24)</f>
        <v>20120</v>
      </c>
      <c r="O24">
        <f>COUNTIFS(燃料油价格1!$B:$B,燃料油周均!$A24,燃料油价格1!$D:$D,燃料油周均!$B24,燃料油价格1!E:E,"&gt;0")</f>
        <v>1</v>
      </c>
      <c r="P24">
        <f>COUNTIFS(燃料油价格1!$B:$B,燃料油周均!$A24,燃料油价格1!$D:$D,燃料油周均!$B24,燃料油价格1!F:F,"&gt;0")</f>
        <v>3</v>
      </c>
      <c r="Q24">
        <f>COUNTIFS(燃料油价格1!$B:$B,燃料油周均!$A24,燃料油价格1!$D:$D,燃料油周均!$B24,燃料油价格1!G:G,"&gt;0")</f>
        <v>3</v>
      </c>
      <c r="R24">
        <f>COUNTIFS(燃料油价格1!$B:$B,燃料油周均!$A24,燃料油价格1!$D:$D,燃料油周均!$B24,燃料油价格1!H:H,"&gt;0")</f>
        <v>4</v>
      </c>
      <c r="S24">
        <f>COUNTIFS(燃料油价格1!$B:$B,燃料油周均!$A24,燃料油价格1!$D:$D,燃料油周均!$B24,燃料油价格1!I:I,"&gt;0")</f>
        <v>0</v>
      </c>
      <c r="T24">
        <f>COUNTIFS(燃料油价格1!$B:$B,燃料油周均!$A24,燃料油价格1!$D:$D,燃料油周均!$B24,燃料油价格1!J:J,"&gt;0")</f>
        <v>4</v>
      </c>
      <c r="U24">
        <f>COUNTIFS(燃料油价格1!$B:$B,燃料油周均!$A24,燃料油价格1!$D:$D,燃料油周均!$B24,燃料油价格1!K:K,"&gt;0")</f>
        <v>3</v>
      </c>
      <c r="V24">
        <f>COUNTIFS(燃料油价格1!$B:$B,燃料油周均!$A24,燃料油价格1!$D:$D,燃料油周均!$B24,燃料油价格1!L:L,"&gt;0")</f>
        <v>4</v>
      </c>
      <c r="W24">
        <f>COUNTIFS(燃料油价格1!$B:$B,燃料油周均!$A24,燃料油价格1!$D:$D,燃料油周均!$B24,燃料油价格1!M:M,"&gt;0")</f>
        <v>4</v>
      </c>
      <c r="X24">
        <f>COUNTIFS(燃料油价格1!$B:$B,燃料油周均!$A24,燃料油价格1!$D:$D,燃料油周均!$B24,燃料油价格1!N:N,"&gt;0")</f>
        <v>4</v>
      </c>
      <c r="Y24">
        <f>COUNTIFS(燃料油价格1!$B:$B,燃料油周均!$A24,燃料油价格1!$D:$D,燃料油周均!$B24,燃料油价格1!O:O,"&gt;0")</f>
        <v>0</v>
      </c>
      <c r="Z24">
        <f>COUNTIFS(燃料油价格1!$B:$B,燃料油周均!$A24,燃料油价格1!$D:$D,燃料油周均!$B24,燃料油价格1!P:P,"&gt;0")</f>
        <v>4</v>
      </c>
      <c r="AA24">
        <f t="shared" si="0"/>
        <v>4292</v>
      </c>
      <c r="AB24">
        <f t="shared" si="1"/>
        <v>5250</v>
      </c>
      <c r="AC24">
        <f t="shared" si="2"/>
        <v>5200</v>
      </c>
      <c r="AD24">
        <f t="shared" si="3"/>
        <v>5062.5</v>
      </c>
      <c r="AE24">
        <f t="shared" si="4"/>
        <v>0</v>
      </c>
      <c r="AF24">
        <f t="shared" si="5"/>
        <v>5100</v>
      </c>
      <c r="AG24">
        <f t="shared" si="6"/>
        <v>5410</v>
      </c>
      <c r="AH24">
        <f t="shared" si="7"/>
        <v>5050</v>
      </c>
      <c r="AI24">
        <f t="shared" si="8"/>
        <v>5200</v>
      </c>
      <c r="AJ24">
        <f t="shared" si="9"/>
        <v>5000</v>
      </c>
      <c r="AK24">
        <f t="shared" si="10"/>
        <v>0</v>
      </c>
      <c r="AL24">
        <f t="shared" si="11"/>
        <v>5030</v>
      </c>
      <c r="AM24" s="7">
        <f t="shared" si="12"/>
        <v>5059.45</v>
      </c>
    </row>
    <row r="25" spans="1:39">
      <c r="A25">
        <v>2018</v>
      </c>
      <c r="B25">
        <v>35</v>
      </c>
      <c r="C25">
        <f>SUMIFS(燃料油价格1!E:E,燃料油价格1!$B:$B,燃料油周均!$A25,燃料油价格1!$D:$D,燃料油周均!$B25)</f>
        <v>0</v>
      </c>
      <c r="D25">
        <f>SUMIFS(燃料油价格1!F:F,燃料油价格1!$B:$B,燃料油周均!$A25,燃料油价格1!$D:$D,燃料油周均!$B25)</f>
        <v>21200</v>
      </c>
      <c r="E25">
        <f>SUMIFS(燃料油价格1!G:G,燃料油价格1!$B:$B,燃料油周均!$A25,燃料油价格1!$D:$D,燃料油周均!$B25)</f>
        <v>21400</v>
      </c>
      <c r="F25">
        <f>SUMIFS(燃料油价格1!H:H,燃料油价格1!$B:$B,燃料油周均!$A25,燃料油价格1!$D:$D,燃料油周均!$B25)</f>
        <v>21600</v>
      </c>
      <c r="G25">
        <f>SUMIFS(燃料油价格1!I:I,燃料油价格1!$B:$B,燃料油周均!$A25,燃料油价格1!$D:$D,燃料油周均!$B25)</f>
        <v>0</v>
      </c>
      <c r="H25">
        <f>SUMIFS(燃料油价格1!J:J,燃料油价格1!$B:$B,燃料油周均!$A25,燃料油价格1!$D:$D,燃料油周均!$B25)</f>
        <v>26500</v>
      </c>
      <c r="I25">
        <f>SUMIFS(燃料油价格1!K:K,燃料油价格1!$B:$B,燃料油周均!$A25,燃料油价格1!$D:$D,燃料油周均!$B25)</f>
        <v>22700</v>
      </c>
      <c r="J25">
        <f>SUMIFS(燃料油价格1!L:L,燃料油价格1!$B:$B,燃料油周均!$A25,燃料油价格1!$D:$D,燃料油周均!$B25)</f>
        <v>26200</v>
      </c>
      <c r="K25">
        <f>SUMIFS(燃料油价格1!M:M,燃料油价格1!$B:$B,燃料油周均!$A25,燃料油价格1!$D:$D,燃料油周均!$B25)</f>
        <v>21400</v>
      </c>
      <c r="L25">
        <f>SUMIFS(燃料油价格1!N:N,燃料油价格1!$B:$B,燃料油周均!$A25,燃料油价格1!$D:$D,燃料油周均!$B25)</f>
        <v>25900</v>
      </c>
      <c r="M25">
        <f>SUMIFS(燃料油价格1!O:O,燃料油价格1!$B:$B,燃料油周均!$A25,燃料油价格1!$D:$D,燃料油周均!$B25)</f>
        <v>0</v>
      </c>
      <c r="N25">
        <f>SUMIFS(燃料油价格1!P:P,燃料油价格1!$B:$B,燃料油周均!$A25,燃料油价格1!$D:$D,燃料油周均!$B25)</f>
        <v>26730</v>
      </c>
      <c r="O25">
        <f>COUNTIFS(燃料油价格1!$B:$B,燃料油周均!$A25,燃料油价格1!$D:$D,燃料油周均!$B25,燃料油价格1!E:E,"&gt;0")</f>
        <v>0</v>
      </c>
      <c r="P25">
        <f>COUNTIFS(燃料油价格1!$B:$B,燃料油周均!$A25,燃料油价格1!$D:$D,燃料油周均!$B25,燃料油价格1!F:F,"&gt;0")</f>
        <v>4</v>
      </c>
      <c r="Q25">
        <f>COUNTIFS(燃料油价格1!$B:$B,燃料油周均!$A25,燃料油价格1!$D:$D,燃料油周均!$B25,燃料油价格1!G:G,"&gt;0")</f>
        <v>4</v>
      </c>
      <c r="R25">
        <f>COUNTIFS(燃料油价格1!$B:$B,燃料油周均!$A25,燃料油价格1!$D:$D,燃料油周均!$B25,燃料油价格1!H:H,"&gt;0")</f>
        <v>4</v>
      </c>
      <c r="S25">
        <f>COUNTIFS(燃料油价格1!$B:$B,燃料油周均!$A25,燃料油价格1!$D:$D,燃料油周均!$B25,燃料油价格1!I:I,"&gt;0")</f>
        <v>0</v>
      </c>
      <c r="T25">
        <f>COUNTIFS(燃料油价格1!$B:$B,燃料油周均!$A25,燃料油价格1!$D:$D,燃料油周均!$B25,燃料油价格1!J:J,"&gt;0")</f>
        <v>5</v>
      </c>
      <c r="U25">
        <f>COUNTIFS(燃料油价格1!$B:$B,燃料油周均!$A25,燃料油价格1!$D:$D,燃料油周均!$B25,燃料油价格1!K:K,"&gt;0")</f>
        <v>4</v>
      </c>
      <c r="V25">
        <f>COUNTIFS(燃料油价格1!$B:$B,燃料油周均!$A25,燃料油价格1!$D:$D,燃料油周均!$B25,燃料油价格1!L:L,"&gt;0")</f>
        <v>5</v>
      </c>
      <c r="W25">
        <f>COUNTIFS(燃料油价格1!$B:$B,燃料油周均!$A25,燃料油价格1!$D:$D,燃料油周均!$B25,燃料油价格1!M:M,"&gt;0")</f>
        <v>4</v>
      </c>
      <c r="X25">
        <f>COUNTIFS(燃料油价格1!$B:$B,燃料油周均!$A25,燃料油价格1!$D:$D,燃料油周均!$B25,燃料油价格1!N:N,"&gt;0")</f>
        <v>5</v>
      </c>
      <c r="Y25">
        <f>COUNTIFS(燃料油价格1!$B:$B,燃料油周均!$A25,燃料油价格1!$D:$D,燃料油周均!$B25,燃料油价格1!O:O,"&gt;0")</f>
        <v>0</v>
      </c>
      <c r="Z25">
        <f>COUNTIFS(燃料油价格1!$B:$B,燃料油周均!$A25,燃料油价格1!$D:$D,燃料油周均!$B25,燃料油价格1!P:P,"&gt;0")</f>
        <v>5</v>
      </c>
      <c r="AA25">
        <f t="shared" si="0"/>
        <v>0</v>
      </c>
      <c r="AB25">
        <f t="shared" si="1"/>
        <v>5300</v>
      </c>
      <c r="AC25">
        <f t="shared" si="2"/>
        <v>5350</v>
      </c>
      <c r="AD25">
        <f t="shared" si="3"/>
        <v>5400</v>
      </c>
      <c r="AE25">
        <f t="shared" si="4"/>
        <v>0</v>
      </c>
      <c r="AF25">
        <f t="shared" si="5"/>
        <v>5300</v>
      </c>
      <c r="AG25">
        <f t="shared" si="6"/>
        <v>5675</v>
      </c>
      <c r="AH25">
        <f t="shared" si="7"/>
        <v>5240</v>
      </c>
      <c r="AI25">
        <f t="shared" si="8"/>
        <v>5350</v>
      </c>
      <c r="AJ25">
        <f t="shared" si="9"/>
        <v>5180</v>
      </c>
      <c r="AK25">
        <f t="shared" si="10"/>
        <v>0</v>
      </c>
      <c r="AL25">
        <f t="shared" si="11"/>
        <v>5346</v>
      </c>
      <c r="AM25" s="7">
        <f t="shared" si="12"/>
        <v>5349</v>
      </c>
    </row>
    <row r="26" spans="1:39">
      <c r="A26">
        <v>2018</v>
      </c>
      <c r="B26">
        <v>36</v>
      </c>
      <c r="C26">
        <f>SUMIFS(燃料油价格1!E:E,燃料油价格1!$B:$B,燃料油周均!$A26,燃料油价格1!$D:$D,燃料油周均!$B26)</f>
        <v>0</v>
      </c>
      <c r="D26">
        <f>SUMIFS(燃料油价格1!F:F,燃料油价格1!$B:$B,燃料油周均!$A26,燃料油价格1!$D:$D,燃料油周均!$B26)</f>
        <v>26750</v>
      </c>
      <c r="E26">
        <f>SUMIFS(燃料油价格1!G:G,燃料油价格1!$B:$B,燃料油周均!$A26,燃料油价格1!$D:$D,燃料油周均!$B26)</f>
        <v>27750</v>
      </c>
      <c r="F26">
        <f>SUMIFS(燃料油价格1!H:H,燃料油价格1!$B:$B,燃料油周均!$A26,燃料油价格1!$D:$D,燃料油周均!$B26)</f>
        <v>27850</v>
      </c>
      <c r="G26">
        <f>SUMIFS(燃料油价格1!I:I,燃料油价格1!$B:$B,燃料油周均!$A26,燃料油价格1!$D:$D,燃料油周均!$B26)</f>
        <v>0</v>
      </c>
      <c r="H26">
        <f>SUMIFS(燃料油价格1!J:J,燃料油价格1!$B:$B,燃料油周均!$A26,燃料油价格1!$D:$D,燃料油周均!$B26)</f>
        <v>27150</v>
      </c>
      <c r="I26">
        <f>SUMIFS(燃料油价格1!K:K,燃料油价格1!$B:$B,燃料油周均!$A26,燃料油价格1!$D:$D,燃料油周均!$B26)</f>
        <v>29050</v>
      </c>
      <c r="J26">
        <f>SUMIFS(燃料油价格1!L:L,燃料油价格1!$B:$B,燃料油周均!$A26,燃料油价格1!$D:$D,燃料油周均!$B26)</f>
        <v>26900</v>
      </c>
      <c r="K26">
        <f>SUMIFS(燃料油价格1!M:M,燃料油价格1!$B:$B,燃料油周均!$A26,燃料油价格1!$D:$D,燃料油周均!$B26)</f>
        <v>26750</v>
      </c>
      <c r="L26">
        <f>SUMIFS(燃料油价格1!N:N,燃料油价格1!$B:$B,燃料油周均!$A26,燃料油价格1!$D:$D,燃料油周均!$B26)</f>
        <v>26500</v>
      </c>
      <c r="M26">
        <f>SUMIFS(燃料油价格1!O:O,燃料油价格1!$B:$B,燃料油周均!$A26,燃料油价格1!$D:$D,燃料油周均!$B26)</f>
        <v>0</v>
      </c>
      <c r="N26">
        <f>SUMIFS(燃料油价格1!P:P,燃料油价格1!$B:$B,燃料油周均!$A26,燃料油价格1!$D:$D,燃料油周均!$B26)</f>
        <v>27000</v>
      </c>
      <c r="O26">
        <f>COUNTIFS(燃料油价格1!$B:$B,燃料油周均!$A26,燃料油价格1!$D:$D,燃料油周均!$B26,燃料油价格1!E:E,"&gt;0")</f>
        <v>0</v>
      </c>
      <c r="P26">
        <f>COUNTIFS(燃料油价格1!$B:$B,燃料油周均!$A26,燃料油价格1!$D:$D,燃料油周均!$B26,燃料油价格1!F:F,"&gt;0")</f>
        <v>5</v>
      </c>
      <c r="Q26">
        <f>COUNTIFS(燃料油价格1!$B:$B,燃料油周均!$A26,燃料油价格1!$D:$D,燃料油周均!$B26,燃料油价格1!G:G,"&gt;0")</f>
        <v>5</v>
      </c>
      <c r="R26">
        <f>COUNTIFS(燃料油价格1!$B:$B,燃料油周均!$A26,燃料油价格1!$D:$D,燃料油周均!$B26,燃料油价格1!H:H,"&gt;0")</f>
        <v>5</v>
      </c>
      <c r="S26">
        <f>COUNTIFS(燃料油价格1!$B:$B,燃料油周均!$A26,燃料油价格1!$D:$D,燃料油周均!$B26,燃料油价格1!I:I,"&gt;0")</f>
        <v>0</v>
      </c>
      <c r="T26">
        <f>COUNTIFS(燃料油价格1!$B:$B,燃料油周均!$A26,燃料油价格1!$D:$D,燃料油周均!$B26,燃料油价格1!J:J,"&gt;0")</f>
        <v>5</v>
      </c>
      <c r="U26">
        <f>COUNTIFS(燃料油价格1!$B:$B,燃料油周均!$A26,燃料油价格1!$D:$D,燃料油周均!$B26,燃料油价格1!K:K,"&gt;0")</f>
        <v>5</v>
      </c>
      <c r="V26">
        <f>COUNTIFS(燃料油价格1!$B:$B,燃料油周均!$A26,燃料油价格1!$D:$D,燃料油周均!$B26,燃料油价格1!L:L,"&gt;0")</f>
        <v>5</v>
      </c>
      <c r="W26">
        <f>COUNTIFS(燃料油价格1!$B:$B,燃料油周均!$A26,燃料油价格1!$D:$D,燃料油周均!$B26,燃料油价格1!M:M,"&gt;0")</f>
        <v>5</v>
      </c>
      <c r="X26">
        <f>COUNTIFS(燃料油价格1!$B:$B,燃料油周均!$A26,燃料油价格1!$D:$D,燃料油周均!$B26,燃料油价格1!N:N,"&gt;0")</f>
        <v>5</v>
      </c>
      <c r="Y26">
        <f>COUNTIFS(燃料油价格1!$B:$B,燃料油周均!$A26,燃料油价格1!$D:$D,燃料油周均!$B26,燃料油价格1!O:O,"&gt;0")</f>
        <v>0</v>
      </c>
      <c r="Z26">
        <f>COUNTIFS(燃料油价格1!$B:$B,燃料油周均!$A26,燃料油价格1!$D:$D,燃料油周均!$B26,燃料油价格1!P:P,"&gt;0")</f>
        <v>5</v>
      </c>
      <c r="AA26">
        <f t="shared" si="0"/>
        <v>0</v>
      </c>
      <c r="AB26">
        <f t="shared" si="1"/>
        <v>5350</v>
      </c>
      <c r="AC26">
        <f t="shared" si="2"/>
        <v>5550</v>
      </c>
      <c r="AD26">
        <f t="shared" si="3"/>
        <v>5570</v>
      </c>
      <c r="AE26">
        <f t="shared" si="4"/>
        <v>0</v>
      </c>
      <c r="AF26">
        <f t="shared" si="5"/>
        <v>5430</v>
      </c>
      <c r="AG26">
        <f t="shared" si="6"/>
        <v>5810</v>
      </c>
      <c r="AH26">
        <f t="shared" si="7"/>
        <v>5380</v>
      </c>
      <c r="AI26">
        <f t="shared" si="8"/>
        <v>5350</v>
      </c>
      <c r="AJ26">
        <f t="shared" si="9"/>
        <v>5300</v>
      </c>
      <c r="AK26">
        <f t="shared" si="10"/>
        <v>0</v>
      </c>
      <c r="AL26">
        <f t="shared" si="11"/>
        <v>5400</v>
      </c>
      <c r="AM26" s="7">
        <f t="shared" si="12"/>
        <v>5460</v>
      </c>
    </row>
    <row r="27" spans="1:39">
      <c r="A27">
        <v>2018</v>
      </c>
      <c r="B27">
        <v>37</v>
      </c>
      <c r="C27">
        <f>SUMIFS(燃料油价格1!E:E,燃料油价格1!$B:$B,燃料油周均!$A27,燃料油价格1!$D:$D,燃料油周均!$B27)</f>
        <v>0</v>
      </c>
      <c r="D27">
        <f>SUMIFS(燃料油价格1!F:F,燃料油价格1!$B:$B,燃料油周均!$A27,燃料油价格1!$D:$D,燃料油周均!$B27)</f>
        <v>22400</v>
      </c>
      <c r="E27">
        <f>SUMIFS(燃料油价格1!G:G,燃料油价格1!$B:$B,燃料油周均!$A27,燃料油价格1!$D:$D,燃料油周均!$B27)</f>
        <v>22700</v>
      </c>
      <c r="F27">
        <f>SUMIFS(燃料油价格1!H:H,燃料油价格1!$B:$B,燃料油周均!$A27,燃料油价格1!$D:$D,燃料油周均!$B27)</f>
        <v>22750</v>
      </c>
      <c r="G27">
        <f>SUMIFS(燃料油价格1!I:I,燃料油价格1!$B:$B,燃料油周均!$A27,燃料油价格1!$D:$D,燃料油周均!$B27)</f>
        <v>0</v>
      </c>
      <c r="H27">
        <f>SUMIFS(燃料油价格1!J:J,燃料油价格1!$B:$B,燃料油周均!$A27,燃料油价格1!$D:$D,燃料油周均!$B27)</f>
        <v>22100</v>
      </c>
      <c r="I27">
        <f>SUMIFS(燃料油价格1!K:K,燃料油价格1!$B:$B,燃料油周均!$A27,燃料油价格1!$D:$D,燃料油周均!$B27)</f>
        <v>23600</v>
      </c>
      <c r="J27">
        <f>SUMIFS(燃料油价格1!L:L,燃料油价格1!$B:$B,燃料油周均!$A27,燃料油价格1!$D:$D,燃料油周均!$B27)</f>
        <v>21700</v>
      </c>
      <c r="K27">
        <f>SUMIFS(燃料油价格1!M:M,燃料油价格1!$B:$B,燃料油周均!$A27,燃料油价格1!$D:$D,燃料油周均!$B27)</f>
        <v>22600</v>
      </c>
      <c r="L27">
        <f>SUMIFS(燃料油价格1!N:N,燃料油价格1!$B:$B,燃料油周均!$A27,燃料油价格1!$D:$D,燃料油周均!$B27)</f>
        <v>21700</v>
      </c>
      <c r="M27">
        <f>SUMIFS(燃料油价格1!O:O,燃料油价格1!$B:$B,燃料油周均!$A27,燃料油价格1!$D:$D,燃料油周均!$B27)</f>
        <v>0</v>
      </c>
      <c r="N27">
        <f>SUMIFS(燃料油价格1!P:P,燃料油价格1!$B:$B,燃料油周均!$A27,燃料油价格1!$D:$D,燃料油周均!$B27)</f>
        <v>21850</v>
      </c>
      <c r="O27">
        <f>COUNTIFS(燃料油价格1!$B:$B,燃料油周均!$A27,燃料油价格1!$D:$D,燃料油周均!$B27,燃料油价格1!E:E,"&gt;0")</f>
        <v>0</v>
      </c>
      <c r="P27">
        <f>COUNTIFS(燃料油价格1!$B:$B,燃料油周均!$A27,燃料油价格1!$D:$D,燃料油周均!$B27,燃料油价格1!F:F,"&gt;0")</f>
        <v>4</v>
      </c>
      <c r="Q27">
        <f>COUNTIFS(燃料油价格1!$B:$B,燃料油周均!$A27,燃料油价格1!$D:$D,燃料油周均!$B27,燃料油价格1!G:G,"&gt;0")</f>
        <v>4</v>
      </c>
      <c r="R27">
        <f>COUNTIFS(燃料油价格1!$B:$B,燃料油周均!$A27,燃料油价格1!$D:$D,燃料油周均!$B27,燃料油价格1!H:H,"&gt;0")</f>
        <v>4</v>
      </c>
      <c r="S27">
        <f>COUNTIFS(燃料油价格1!$B:$B,燃料油周均!$A27,燃料油价格1!$D:$D,燃料油周均!$B27,燃料油价格1!I:I,"&gt;0")</f>
        <v>0</v>
      </c>
      <c r="T27">
        <f>COUNTIFS(燃料油价格1!$B:$B,燃料油周均!$A27,燃料油价格1!$D:$D,燃料油周均!$B27,燃料油价格1!J:J,"&gt;0")</f>
        <v>4</v>
      </c>
      <c r="U27">
        <f>COUNTIFS(燃料油价格1!$B:$B,燃料油周均!$A27,燃料油价格1!$D:$D,燃料油周均!$B27,燃料油价格1!K:K,"&gt;0")</f>
        <v>4</v>
      </c>
      <c r="V27">
        <f>COUNTIFS(燃料油价格1!$B:$B,燃料油周均!$A27,燃料油价格1!$D:$D,燃料油周均!$B27,燃料油价格1!L:L,"&gt;0")</f>
        <v>4</v>
      </c>
      <c r="W27">
        <f>COUNTIFS(燃料油价格1!$B:$B,燃料油周均!$A27,燃料油价格1!$D:$D,燃料油周均!$B27,燃料油价格1!M:M,"&gt;0")</f>
        <v>4</v>
      </c>
      <c r="X27">
        <f>COUNTIFS(燃料油价格1!$B:$B,燃料油周均!$A27,燃料油价格1!$D:$D,燃料油周均!$B27,燃料油价格1!N:N,"&gt;0")</f>
        <v>4</v>
      </c>
      <c r="Y27">
        <f>COUNTIFS(燃料油价格1!$B:$B,燃料油周均!$A27,燃料油价格1!$D:$D,燃料油周均!$B27,燃料油价格1!O:O,"&gt;0")</f>
        <v>0</v>
      </c>
      <c r="Z27">
        <f>COUNTIFS(燃料油价格1!$B:$B,燃料油周均!$A27,燃料油价格1!$D:$D,燃料油周均!$B27,燃料油价格1!P:P,"&gt;0")</f>
        <v>4</v>
      </c>
      <c r="AA27">
        <f t="shared" si="0"/>
        <v>0</v>
      </c>
      <c r="AB27">
        <f t="shared" si="1"/>
        <v>5600</v>
      </c>
      <c r="AC27">
        <f t="shared" si="2"/>
        <v>5675</v>
      </c>
      <c r="AD27">
        <f t="shared" si="3"/>
        <v>5687.5</v>
      </c>
      <c r="AE27">
        <f t="shared" si="4"/>
        <v>0</v>
      </c>
      <c r="AF27">
        <f t="shared" si="5"/>
        <v>5525</v>
      </c>
      <c r="AG27">
        <f t="shared" si="6"/>
        <v>5900</v>
      </c>
      <c r="AH27">
        <f t="shared" si="7"/>
        <v>5425</v>
      </c>
      <c r="AI27">
        <f t="shared" si="8"/>
        <v>5650</v>
      </c>
      <c r="AJ27">
        <f t="shared" si="9"/>
        <v>5425</v>
      </c>
      <c r="AK27">
        <f t="shared" si="10"/>
        <v>0</v>
      </c>
      <c r="AL27">
        <f t="shared" si="11"/>
        <v>5462.5</v>
      </c>
      <c r="AM27" s="7">
        <f t="shared" si="12"/>
        <v>5594.4444444444443</v>
      </c>
    </row>
    <row r="28" spans="1:39">
      <c r="A28">
        <v>2018</v>
      </c>
      <c r="B28">
        <v>38</v>
      </c>
      <c r="C28">
        <f>SUMIFS(燃料油价格1!E:E,燃料油价格1!$B:$B,燃料油周均!$A28,燃料油价格1!$D:$D,燃料油周均!$B28)</f>
        <v>0</v>
      </c>
      <c r="D28">
        <f>SUMIFS(燃料油价格1!F:F,燃料油价格1!$B:$B,燃料油周均!$A28,燃料油价格1!$D:$D,燃料油周均!$B28)</f>
        <v>16900</v>
      </c>
      <c r="E28">
        <f>SUMIFS(燃料油价格1!G:G,燃料油价格1!$B:$B,燃料油周均!$A28,燃料油价格1!$D:$D,燃料油周均!$B28)</f>
        <v>17400</v>
      </c>
      <c r="F28">
        <f>SUMIFS(燃料油价格1!H:H,燃料油价格1!$B:$B,燃料油周均!$A28,燃料油价格1!$D:$D,燃料油周均!$B28)</f>
        <v>17400</v>
      </c>
      <c r="G28">
        <f>SUMIFS(燃料油价格1!I:I,燃料油价格1!$B:$B,燃料油周均!$A28,燃料油价格1!$D:$D,燃料油周均!$B28)</f>
        <v>0</v>
      </c>
      <c r="H28">
        <f>SUMIFS(燃料油价格1!J:J,燃料油价格1!$B:$B,燃料油周均!$A28,燃料油价格1!$D:$D,燃料油周均!$B28)</f>
        <v>28000</v>
      </c>
      <c r="I28">
        <f>SUMIFS(燃料油价格1!K:K,燃料油价格1!$B:$B,燃料油周均!$A28,燃料油价格1!$D:$D,燃料油周均!$B28)</f>
        <v>18390</v>
      </c>
      <c r="J28">
        <f>SUMIFS(燃料油价格1!L:L,燃料油价格1!$B:$B,燃料油周均!$A28,燃料油价格1!$D:$D,燃料油周均!$B28)</f>
        <v>27900</v>
      </c>
      <c r="K28">
        <f>SUMIFS(燃料油价格1!M:M,燃料油价格1!$B:$B,燃料油周均!$A28,燃料油价格1!$D:$D,燃料油周均!$B28)</f>
        <v>17325</v>
      </c>
      <c r="L28">
        <f>SUMIFS(燃料油价格1!N:N,燃料油价格1!$B:$B,燃料油周均!$A28,燃料油价格1!$D:$D,燃料油周均!$B28)</f>
        <v>27950</v>
      </c>
      <c r="M28">
        <f>SUMIFS(燃料油价格1!O:O,燃料油价格1!$B:$B,燃料油周均!$A28,燃料油价格1!$D:$D,燃料油周均!$B28)</f>
        <v>0</v>
      </c>
      <c r="N28">
        <f>SUMIFS(燃料油价格1!P:P,燃料油价格1!$B:$B,燃料油周均!$A28,燃料油价格1!$D:$D,燃料油周均!$B28)</f>
        <v>27750</v>
      </c>
      <c r="O28">
        <f>COUNTIFS(燃料油价格1!$B:$B,燃料油周均!$A28,燃料油价格1!$D:$D,燃料油周均!$B28,燃料油价格1!E:E,"&gt;0")</f>
        <v>0</v>
      </c>
      <c r="P28">
        <f>COUNTIFS(燃料油价格1!$B:$B,燃料油周均!$A28,燃料油价格1!$D:$D,燃料油周均!$B28,燃料油价格1!F:F,"&gt;0")</f>
        <v>3</v>
      </c>
      <c r="Q28">
        <f>COUNTIFS(燃料油价格1!$B:$B,燃料油周均!$A28,燃料油价格1!$D:$D,燃料油周均!$B28,燃料油价格1!G:G,"&gt;0")</f>
        <v>3</v>
      </c>
      <c r="R28">
        <f>COUNTIFS(燃料油价格1!$B:$B,燃料油周均!$A28,燃料油价格1!$D:$D,燃料油周均!$B28,燃料油价格1!H:H,"&gt;0")</f>
        <v>3</v>
      </c>
      <c r="S28">
        <f>COUNTIFS(燃料油价格1!$B:$B,燃料油周均!$A28,燃料油价格1!$D:$D,燃料油周均!$B28,燃料油价格1!I:I,"&gt;0")</f>
        <v>0</v>
      </c>
      <c r="T28">
        <f>COUNTIFS(燃料油价格1!$B:$B,燃料油周均!$A28,燃料油价格1!$D:$D,燃料油周均!$B28,燃料油价格1!J:J,"&gt;0")</f>
        <v>5</v>
      </c>
      <c r="U28">
        <f>COUNTIFS(燃料油价格1!$B:$B,燃料油周均!$A28,燃料油价格1!$D:$D,燃料油周均!$B28,燃料油价格1!K:K,"&gt;0")</f>
        <v>3</v>
      </c>
      <c r="V28">
        <f>COUNTIFS(燃料油价格1!$B:$B,燃料油周均!$A28,燃料油价格1!$D:$D,燃料油周均!$B28,燃料油价格1!L:L,"&gt;0")</f>
        <v>5</v>
      </c>
      <c r="W28">
        <f>COUNTIFS(燃料油价格1!$B:$B,燃料油周均!$A28,燃料油价格1!$D:$D,燃料油周均!$B28,燃料油价格1!M:M,"&gt;0")</f>
        <v>3</v>
      </c>
      <c r="X28">
        <f>COUNTIFS(燃料油价格1!$B:$B,燃料油周均!$A28,燃料油价格1!$D:$D,燃料油周均!$B28,燃料油价格1!N:N,"&gt;0")</f>
        <v>5</v>
      </c>
      <c r="Y28">
        <f>COUNTIFS(燃料油价格1!$B:$B,燃料油周均!$A28,燃料油价格1!$D:$D,燃料油周均!$B28,燃料油价格1!O:O,"&gt;0")</f>
        <v>0</v>
      </c>
      <c r="Z28">
        <f>COUNTIFS(燃料油价格1!$B:$B,燃料油周均!$A28,燃料油价格1!$D:$D,燃料油周均!$B28,燃料油价格1!P:P,"&gt;0")</f>
        <v>5</v>
      </c>
      <c r="AA28">
        <f t="shared" si="0"/>
        <v>0</v>
      </c>
      <c r="AB28">
        <f t="shared" si="1"/>
        <v>5633.333333333333</v>
      </c>
      <c r="AC28">
        <f t="shared" si="2"/>
        <v>5800</v>
      </c>
      <c r="AD28">
        <f t="shared" si="3"/>
        <v>5800</v>
      </c>
      <c r="AE28">
        <f t="shared" si="4"/>
        <v>0</v>
      </c>
      <c r="AF28">
        <f t="shared" si="5"/>
        <v>5600</v>
      </c>
      <c r="AG28">
        <f t="shared" si="6"/>
        <v>6130</v>
      </c>
      <c r="AH28">
        <f t="shared" si="7"/>
        <v>5580</v>
      </c>
      <c r="AI28">
        <f t="shared" si="8"/>
        <v>5775</v>
      </c>
      <c r="AJ28">
        <f t="shared" si="9"/>
        <v>5590</v>
      </c>
      <c r="AK28">
        <f t="shared" si="10"/>
        <v>0</v>
      </c>
      <c r="AL28">
        <f t="shared" si="11"/>
        <v>5550</v>
      </c>
      <c r="AM28" s="7">
        <f t="shared" si="12"/>
        <v>5717.5925925925922</v>
      </c>
    </row>
    <row r="29" spans="1:39">
      <c r="A29">
        <v>2018</v>
      </c>
      <c r="B29">
        <v>39</v>
      </c>
      <c r="C29">
        <f>SUMIFS(燃料油价格1!E:E,燃料油价格1!$B:$B,燃料油周均!$A29,燃料油价格1!$D:$D,燃料油周均!$B29)</f>
        <v>0</v>
      </c>
      <c r="D29">
        <f>SUMIFS(燃料油价格1!F:F,燃料油价格1!$B:$B,燃料油周均!$A29,燃料油价格1!$D:$D,燃料油周均!$B29)</f>
        <v>17100</v>
      </c>
      <c r="E29">
        <f>SUMIFS(燃料油价格1!G:G,燃料油价格1!$B:$B,燃料油周均!$A29,燃料油价格1!$D:$D,燃料油周均!$B29)</f>
        <v>17700</v>
      </c>
      <c r="F29">
        <f>SUMIFS(燃料油价格1!H:H,燃料油价格1!$B:$B,燃料油周均!$A29,燃料油价格1!$D:$D,燃料油周均!$B29)</f>
        <v>18000</v>
      </c>
      <c r="G29">
        <f>SUMIFS(燃料油价格1!I:I,燃料油价格1!$B:$B,燃料油周均!$A29,燃料油价格1!$D:$D,燃料油周均!$B29)</f>
        <v>0</v>
      </c>
      <c r="H29">
        <f>SUMIFS(燃料油价格1!J:J,燃料油价格1!$B:$B,燃料油周均!$A29,燃料油价格1!$D:$D,燃料油周均!$B29)</f>
        <v>28100</v>
      </c>
      <c r="I29">
        <f>SUMIFS(燃料油价格1!K:K,燃料油价格1!$B:$B,燃料油周均!$A29,燃料油价格1!$D:$D,燃料油周均!$B29)</f>
        <v>18390</v>
      </c>
      <c r="J29">
        <f>SUMIFS(燃料油价格1!L:L,燃料油价格1!$B:$B,燃料油周均!$A29,燃料油价格1!$D:$D,燃料油周均!$B29)</f>
        <v>28000</v>
      </c>
      <c r="K29">
        <f>SUMIFS(燃料油价格1!M:M,燃料油价格1!$B:$B,燃料油周均!$A29,燃料油价格1!$D:$D,燃料油周均!$B29)</f>
        <v>17340</v>
      </c>
      <c r="L29">
        <f>SUMIFS(燃料油价格1!N:N,燃料油价格1!$B:$B,燃料油周均!$A29,燃料油价格1!$D:$D,燃料油周均!$B29)</f>
        <v>28000</v>
      </c>
      <c r="M29">
        <f>SUMIFS(燃料油价格1!O:O,燃料油价格1!$B:$B,燃料油周均!$A29,燃料油价格1!$D:$D,燃料油周均!$B29)</f>
        <v>0</v>
      </c>
      <c r="N29">
        <f>SUMIFS(燃料油价格1!P:P,燃料油价格1!$B:$B,燃料油周均!$A29,燃料油价格1!$D:$D,燃料油周均!$B29)</f>
        <v>28050</v>
      </c>
      <c r="O29">
        <f>COUNTIFS(燃料油价格1!$B:$B,燃料油周均!$A29,燃料油价格1!$D:$D,燃料油周均!$B29,燃料油价格1!E:E,"&gt;0")</f>
        <v>0</v>
      </c>
      <c r="P29">
        <f>COUNTIFS(燃料油价格1!$B:$B,燃料油周均!$A29,燃料油价格1!$D:$D,燃料油周均!$B29,燃料油价格1!F:F,"&gt;0")</f>
        <v>3</v>
      </c>
      <c r="Q29">
        <f>COUNTIFS(燃料油价格1!$B:$B,燃料油周均!$A29,燃料油价格1!$D:$D,燃料油周均!$B29,燃料油价格1!G:G,"&gt;0")</f>
        <v>3</v>
      </c>
      <c r="R29">
        <f>COUNTIFS(燃料油价格1!$B:$B,燃料油周均!$A29,燃料油价格1!$D:$D,燃料油周均!$B29,燃料油价格1!H:H,"&gt;0")</f>
        <v>3</v>
      </c>
      <c r="S29">
        <f>COUNTIFS(燃料油价格1!$B:$B,燃料油周均!$A29,燃料油价格1!$D:$D,燃料油周均!$B29,燃料油价格1!I:I,"&gt;0")</f>
        <v>0</v>
      </c>
      <c r="T29">
        <f>COUNTIFS(燃料油价格1!$B:$B,燃料油周均!$A29,燃料油价格1!$D:$D,燃料油周均!$B29,燃料油价格1!J:J,"&gt;0")</f>
        <v>5</v>
      </c>
      <c r="U29">
        <f>COUNTIFS(燃料油价格1!$B:$B,燃料油周均!$A29,燃料油价格1!$D:$D,燃料油周均!$B29,燃料油价格1!K:K,"&gt;0")</f>
        <v>3</v>
      </c>
      <c r="V29">
        <f>COUNTIFS(燃料油价格1!$B:$B,燃料油周均!$A29,燃料油价格1!$D:$D,燃料油周均!$B29,燃料油价格1!L:L,"&gt;0")</f>
        <v>5</v>
      </c>
      <c r="W29">
        <f>COUNTIFS(燃料油价格1!$B:$B,燃料油周均!$A29,燃料油价格1!$D:$D,燃料油周均!$B29,燃料油价格1!M:M,"&gt;0")</f>
        <v>3</v>
      </c>
      <c r="X29">
        <f>COUNTIFS(燃料油价格1!$B:$B,燃料油周均!$A29,燃料油价格1!$D:$D,燃料油周均!$B29,燃料油价格1!N:N,"&gt;0")</f>
        <v>5</v>
      </c>
      <c r="Y29">
        <f>COUNTIFS(燃料油价格1!$B:$B,燃料油周均!$A29,燃料油价格1!$D:$D,燃料油周均!$B29,燃料油价格1!O:O,"&gt;0")</f>
        <v>0</v>
      </c>
      <c r="Z29">
        <f>COUNTIFS(燃料油价格1!$B:$B,燃料油周均!$A29,燃料油价格1!$D:$D,燃料油周均!$B29,燃料油价格1!P:P,"&gt;0")</f>
        <v>5</v>
      </c>
      <c r="AA29">
        <f t="shared" si="0"/>
        <v>0</v>
      </c>
      <c r="AB29">
        <f t="shared" si="1"/>
        <v>5700</v>
      </c>
      <c r="AC29">
        <f t="shared" si="2"/>
        <v>5900</v>
      </c>
      <c r="AD29">
        <f t="shared" si="3"/>
        <v>6000</v>
      </c>
      <c r="AE29">
        <f t="shared" si="4"/>
        <v>0</v>
      </c>
      <c r="AF29">
        <f t="shared" si="5"/>
        <v>5620</v>
      </c>
      <c r="AG29">
        <f t="shared" si="6"/>
        <v>6130</v>
      </c>
      <c r="AH29">
        <f t="shared" si="7"/>
        <v>5600</v>
      </c>
      <c r="AI29">
        <f t="shared" si="8"/>
        <v>5780</v>
      </c>
      <c r="AJ29">
        <f t="shared" si="9"/>
        <v>5600</v>
      </c>
      <c r="AK29">
        <f t="shared" si="10"/>
        <v>0</v>
      </c>
      <c r="AL29">
        <f t="shared" si="11"/>
        <v>5610</v>
      </c>
      <c r="AM29" s="7">
        <f t="shared" si="12"/>
        <v>5771.1111111111113</v>
      </c>
    </row>
    <row r="30" spans="1:39">
      <c r="A30">
        <v>2018</v>
      </c>
      <c r="B30">
        <v>41</v>
      </c>
      <c r="C30">
        <f>SUMIFS(燃料油价格1!E:E,燃料油价格1!$B:$B,燃料油周均!$A30,燃料油价格1!$D:$D,燃料油周均!$B30)</f>
        <v>0</v>
      </c>
      <c r="D30">
        <f>SUMIFS(燃料油价格1!F:F,燃料油价格1!$B:$B,燃料油周均!$A30,燃料油价格1!$D:$D,燃料油周均!$B30)</f>
        <v>22800</v>
      </c>
      <c r="E30">
        <f>SUMIFS(燃料油价格1!G:G,燃料油价格1!$B:$B,燃料油周均!$A30,燃料油价格1!$D:$D,燃料油周均!$B30)</f>
        <v>23600</v>
      </c>
      <c r="F30">
        <f>SUMIFS(燃料油价格1!H:H,燃料油价格1!$B:$B,燃料油周均!$A30,燃料油价格1!$D:$D,燃料油周均!$B30)</f>
        <v>24000</v>
      </c>
      <c r="G30">
        <f>SUMIFS(燃料油价格1!I:I,燃料油价格1!$B:$B,燃料油周均!$A30,燃料油价格1!$D:$D,燃料油周均!$B30)</f>
        <v>0</v>
      </c>
      <c r="H30">
        <f>SUMIFS(燃料油价格1!J:J,燃料油价格1!$B:$B,燃料油周均!$A30,燃料油价格1!$D:$D,燃料油周均!$B30)</f>
        <v>28000</v>
      </c>
      <c r="I30">
        <f>SUMIFS(燃料油价格1!K:K,燃料油价格1!$B:$B,燃料油周均!$A30,燃料油价格1!$D:$D,燃料油周均!$B30)</f>
        <v>24720</v>
      </c>
      <c r="J30">
        <f>SUMIFS(燃料油价格1!L:L,燃料油价格1!$B:$B,燃料油周均!$A30,燃料油价格1!$D:$D,燃料油周均!$B30)</f>
        <v>28500</v>
      </c>
      <c r="K30">
        <f>SUMIFS(燃料油价格1!M:M,燃料油价格1!$B:$B,燃料油周均!$A30,燃料油价格1!$D:$D,燃料油周均!$B30)</f>
        <v>23120</v>
      </c>
      <c r="L30">
        <f>SUMIFS(燃料油价格1!N:N,燃料油价格1!$B:$B,燃料油周均!$A30,燃料油价格1!$D:$D,燃料油周均!$B30)</f>
        <v>28250</v>
      </c>
      <c r="M30">
        <f>SUMIFS(燃料油价格1!O:O,燃料油价格1!$B:$B,燃料油周均!$A30,燃料油价格1!$D:$D,燃料油周均!$B30)</f>
        <v>0</v>
      </c>
      <c r="N30">
        <f>SUMIFS(燃料油价格1!P:P,燃料油价格1!$B:$B,燃料油周均!$A30,燃料油价格1!$D:$D,燃料油周均!$B30)</f>
        <v>28250</v>
      </c>
      <c r="O30">
        <f>COUNTIFS(燃料油价格1!$B:$B,燃料油周均!$A30,燃料油价格1!$D:$D,燃料油周均!$B30,燃料油价格1!E:E,"&gt;0")</f>
        <v>0</v>
      </c>
      <c r="P30">
        <f>COUNTIFS(燃料油价格1!$B:$B,燃料油周均!$A30,燃料油价格1!$D:$D,燃料油周均!$B30,燃料油价格1!F:F,"&gt;0")</f>
        <v>4</v>
      </c>
      <c r="Q30">
        <f>COUNTIFS(燃料油价格1!$B:$B,燃料油周均!$A30,燃料油价格1!$D:$D,燃料油周均!$B30,燃料油价格1!G:G,"&gt;0")</f>
        <v>4</v>
      </c>
      <c r="R30">
        <f>COUNTIFS(燃料油价格1!$B:$B,燃料油周均!$A30,燃料油价格1!$D:$D,燃料油周均!$B30,燃料油价格1!H:H,"&gt;0")</f>
        <v>4</v>
      </c>
      <c r="S30">
        <f>COUNTIFS(燃料油价格1!$B:$B,燃料油周均!$A30,燃料油价格1!$D:$D,燃料油周均!$B30,燃料油价格1!I:I,"&gt;0")</f>
        <v>0</v>
      </c>
      <c r="T30">
        <f>COUNTIFS(燃料油价格1!$B:$B,燃料油周均!$A30,燃料油价格1!$D:$D,燃料油周均!$B30,燃料油价格1!J:J,"&gt;0")</f>
        <v>5</v>
      </c>
      <c r="U30">
        <f>COUNTIFS(燃料油价格1!$B:$B,燃料油周均!$A30,燃料油价格1!$D:$D,燃料油周均!$B30,燃料油价格1!K:K,"&gt;0")</f>
        <v>4</v>
      </c>
      <c r="V30">
        <f>COUNTIFS(燃料油价格1!$B:$B,燃料油周均!$A30,燃料油价格1!$D:$D,燃料油周均!$B30,燃料油价格1!L:L,"&gt;0")</f>
        <v>5</v>
      </c>
      <c r="W30">
        <f>COUNTIFS(燃料油价格1!$B:$B,燃料油周均!$A30,燃料油价格1!$D:$D,燃料油周均!$B30,燃料油价格1!M:M,"&gt;0")</f>
        <v>4</v>
      </c>
      <c r="X30">
        <f>COUNTIFS(燃料油价格1!$B:$B,燃料油周均!$A30,燃料油价格1!$D:$D,燃料油周均!$B30,燃料油价格1!N:N,"&gt;0")</f>
        <v>5</v>
      </c>
      <c r="Y30">
        <f>COUNTIFS(燃料油价格1!$B:$B,燃料油周均!$A30,燃料油价格1!$D:$D,燃料油周均!$B30,燃料油价格1!O:O,"&gt;0")</f>
        <v>0</v>
      </c>
      <c r="Z30">
        <f>COUNTIFS(燃料油价格1!$B:$B,燃料油周均!$A30,燃料油价格1!$D:$D,燃料油周均!$B30,燃料油价格1!P:P,"&gt;0")</f>
        <v>5</v>
      </c>
      <c r="AA30">
        <f t="shared" si="0"/>
        <v>0</v>
      </c>
      <c r="AB30">
        <f t="shared" si="1"/>
        <v>5700</v>
      </c>
      <c r="AC30">
        <f t="shared" si="2"/>
        <v>5900</v>
      </c>
      <c r="AD30">
        <f t="shared" si="3"/>
        <v>6000</v>
      </c>
      <c r="AE30">
        <f t="shared" si="4"/>
        <v>0</v>
      </c>
      <c r="AF30">
        <f t="shared" si="5"/>
        <v>5600</v>
      </c>
      <c r="AG30">
        <f t="shared" si="6"/>
        <v>6180</v>
      </c>
      <c r="AH30">
        <f t="shared" si="7"/>
        <v>5700</v>
      </c>
      <c r="AI30">
        <f t="shared" si="8"/>
        <v>5780</v>
      </c>
      <c r="AJ30">
        <f t="shared" si="9"/>
        <v>5650</v>
      </c>
      <c r="AK30">
        <f t="shared" si="10"/>
        <v>0</v>
      </c>
      <c r="AL30">
        <f t="shared" si="11"/>
        <v>5650</v>
      </c>
      <c r="AM30" s="7">
        <f t="shared" si="12"/>
        <v>5795.5555555555557</v>
      </c>
    </row>
    <row r="31" spans="1:39">
      <c r="A31">
        <v>2018</v>
      </c>
      <c r="B31">
        <v>42</v>
      </c>
      <c r="C31">
        <f>SUMIFS(燃料油价格1!E:E,燃料油价格1!$B:$B,燃料油周均!$A31,燃料油价格1!$D:$D,燃料油周均!$B31)</f>
        <v>0</v>
      </c>
      <c r="D31">
        <f>SUMIFS(燃料油价格1!F:F,燃料油价格1!$B:$B,燃料油周均!$A31,燃料油价格1!$D:$D,燃料油周均!$B31)</f>
        <v>22500</v>
      </c>
      <c r="E31">
        <f>SUMIFS(燃料油价格1!G:G,燃料油价格1!$B:$B,燃料油周均!$A31,燃料油价格1!$D:$D,燃料油周均!$B31)</f>
        <v>23500</v>
      </c>
      <c r="F31">
        <f>SUMIFS(燃料油价格1!H:H,燃料油价格1!$B:$B,燃料油周均!$A31,燃料油价格1!$D:$D,燃料油周均!$B31)</f>
        <v>24000</v>
      </c>
      <c r="G31">
        <f>SUMIFS(燃料油价格1!I:I,燃料油价格1!$B:$B,燃料油周均!$A31,燃料油价格1!$D:$D,燃料油周均!$B31)</f>
        <v>0</v>
      </c>
      <c r="H31">
        <f>SUMIFS(燃料油价格1!J:J,燃料油价格1!$B:$B,燃料油周均!$A31,燃料油价格1!$D:$D,燃料油周均!$B31)</f>
        <v>28000</v>
      </c>
      <c r="I31">
        <f>SUMIFS(燃料油价格1!K:K,燃料油价格1!$B:$B,燃料油周均!$A31,燃料油价格1!$D:$D,燃料油周均!$B31)</f>
        <v>24720</v>
      </c>
      <c r="J31">
        <f>SUMIFS(燃料油价格1!L:L,燃料油价格1!$B:$B,燃料油周均!$A31,燃料油价格1!$D:$D,燃料油周均!$B31)</f>
        <v>28500</v>
      </c>
      <c r="K31">
        <f>SUMIFS(燃料油价格1!M:M,燃料油价格1!$B:$B,燃料油周均!$A31,燃料油价格1!$D:$D,燃料油周均!$B31)</f>
        <v>23120</v>
      </c>
      <c r="L31">
        <f>SUMIFS(燃料油价格1!N:N,燃料油价格1!$B:$B,燃料油周均!$A31,燃料油价格1!$D:$D,燃料油周均!$B31)</f>
        <v>28250</v>
      </c>
      <c r="M31">
        <f>SUMIFS(燃料油价格1!O:O,燃料油价格1!$B:$B,燃料油周均!$A31,燃料油价格1!$D:$D,燃料油周均!$B31)</f>
        <v>0</v>
      </c>
      <c r="N31">
        <f>SUMIFS(燃料油价格1!P:P,燃料油价格1!$B:$B,燃料油周均!$A31,燃料油价格1!$D:$D,燃料油周均!$B31)</f>
        <v>28250</v>
      </c>
      <c r="O31">
        <f>COUNTIFS(燃料油价格1!$B:$B,燃料油周均!$A31,燃料油价格1!$D:$D,燃料油周均!$B31,燃料油价格1!E:E,"&gt;0")</f>
        <v>0</v>
      </c>
      <c r="P31">
        <f>COUNTIFS(燃料油价格1!$B:$B,燃料油周均!$A31,燃料油价格1!$D:$D,燃料油周均!$B31,燃料油价格1!F:F,"&gt;0")</f>
        <v>4</v>
      </c>
      <c r="Q31">
        <f>COUNTIFS(燃料油价格1!$B:$B,燃料油周均!$A31,燃料油价格1!$D:$D,燃料油周均!$B31,燃料油价格1!G:G,"&gt;0")</f>
        <v>4</v>
      </c>
      <c r="R31">
        <f>COUNTIFS(燃料油价格1!$B:$B,燃料油周均!$A31,燃料油价格1!$D:$D,燃料油周均!$B31,燃料油价格1!H:H,"&gt;0")</f>
        <v>4</v>
      </c>
      <c r="S31">
        <f>COUNTIFS(燃料油价格1!$B:$B,燃料油周均!$A31,燃料油价格1!$D:$D,燃料油周均!$B31,燃料油价格1!I:I,"&gt;0")</f>
        <v>0</v>
      </c>
      <c r="T31">
        <f>COUNTIFS(燃料油价格1!$B:$B,燃料油周均!$A31,燃料油价格1!$D:$D,燃料油周均!$B31,燃料油价格1!J:J,"&gt;0")</f>
        <v>5</v>
      </c>
      <c r="U31">
        <f>COUNTIFS(燃料油价格1!$B:$B,燃料油周均!$A31,燃料油价格1!$D:$D,燃料油周均!$B31,燃料油价格1!K:K,"&gt;0")</f>
        <v>4</v>
      </c>
      <c r="V31">
        <f>COUNTIFS(燃料油价格1!$B:$B,燃料油周均!$A31,燃料油价格1!$D:$D,燃料油周均!$B31,燃料油价格1!L:L,"&gt;0")</f>
        <v>5</v>
      </c>
      <c r="W31">
        <f>COUNTIFS(燃料油价格1!$B:$B,燃料油周均!$A31,燃料油价格1!$D:$D,燃料油周均!$B31,燃料油价格1!M:M,"&gt;0")</f>
        <v>4</v>
      </c>
      <c r="X31">
        <f>COUNTIFS(燃料油价格1!$B:$B,燃料油周均!$A31,燃料油价格1!$D:$D,燃料油周均!$B31,燃料油价格1!N:N,"&gt;0")</f>
        <v>5</v>
      </c>
      <c r="Y31">
        <f>COUNTIFS(燃料油价格1!$B:$B,燃料油周均!$A31,燃料油价格1!$D:$D,燃料油周均!$B31,燃料油价格1!O:O,"&gt;0")</f>
        <v>0</v>
      </c>
      <c r="Z31">
        <f>COUNTIFS(燃料油价格1!$B:$B,燃料油周均!$A31,燃料油价格1!$D:$D,燃料油周均!$B31,燃料油价格1!P:P,"&gt;0")</f>
        <v>5</v>
      </c>
      <c r="AA31">
        <f t="shared" si="0"/>
        <v>0</v>
      </c>
      <c r="AB31">
        <f t="shared" si="1"/>
        <v>5625</v>
      </c>
      <c r="AC31">
        <f t="shared" si="2"/>
        <v>5875</v>
      </c>
      <c r="AD31">
        <f t="shared" si="3"/>
        <v>6000</v>
      </c>
      <c r="AE31">
        <f t="shared" si="4"/>
        <v>0</v>
      </c>
      <c r="AF31">
        <f t="shared" si="5"/>
        <v>5600</v>
      </c>
      <c r="AG31">
        <f t="shared" si="6"/>
        <v>6180</v>
      </c>
      <c r="AH31">
        <f t="shared" si="7"/>
        <v>5700</v>
      </c>
      <c r="AI31">
        <f t="shared" si="8"/>
        <v>5780</v>
      </c>
      <c r="AJ31">
        <f t="shared" si="9"/>
        <v>5650</v>
      </c>
      <c r="AK31">
        <f t="shared" si="10"/>
        <v>0</v>
      </c>
      <c r="AL31">
        <f t="shared" si="11"/>
        <v>5650</v>
      </c>
      <c r="AM31" s="7">
        <f t="shared" si="12"/>
        <v>5784.4444444444443</v>
      </c>
    </row>
    <row r="32" spans="1:39">
      <c r="A32">
        <v>2018</v>
      </c>
      <c r="B32">
        <v>43</v>
      </c>
      <c r="C32">
        <f>SUMIFS(燃料油价格1!E:E,燃料油价格1!$B:$B,燃料油周均!$A32,燃料油价格1!$D:$D,燃料油周均!$B32)</f>
        <v>0</v>
      </c>
      <c r="D32">
        <f>SUMIFS(燃料油价格1!F:F,燃料油价格1!$B:$B,燃料油周均!$A32,燃料油价格1!$D:$D,燃料油周均!$B32)</f>
        <v>16800</v>
      </c>
      <c r="E32">
        <f>SUMIFS(燃料油价格1!G:G,燃料油价格1!$B:$B,燃料油周均!$A32,燃料油价格1!$D:$D,燃料油周均!$B32)</f>
        <v>17400</v>
      </c>
      <c r="F32">
        <f>SUMIFS(燃料油价格1!H:H,燃料油价格1!$B:$B,燃料油周均!$A32,燃料油价格1!$D:$D,燃料油周均!$B32)</f>
        <v>18000</v>
      </c>
      <c r="G32">
        <f>SUMIFS(燃料油价格1!I:I,燃料油价格1!$B:$B,燃料油周均!$A32,燃料油价格1!$D:$D,燃料油周均!$B32)</f>
        <v>0</v>
      </c>
      <c r="H32">
        <f>SUMIFS(燃料油价格1!J:J,燃料油价格1!$B:$B,燃料油周均!$A32,燃料油价格1!$D:$D,燃料油周均!$B32)</f>
        <v>22700</v>
      </c>
      <c r="I32">
        <f>SUMIFS(燃料油价格1!K:K,燃料油价格1!$B:$B,燃料油周均!$A32,燃料油价格1!$D:$D,燃料油周均!$B32)</f>
        <v>18540</v>
      </c>
      <c r="J32">
        <f>SUMIFS(燃料油价格1!L:L,燃料油价格1!$B:$B,燃料油周均!$A32,燃料油价格1!$D:$D,燃料油周均!$B32)</f>
        <v>22800</v>
      </c>
      <c r="K32">
        <f>SUMIFS(燃料油价格1!M:M,燃料油价格1!$B:$B,燃料油周均!$A32,燃料油价格1!$D:$D,燃料油周均!$B32)</f>
        <v>17190</v>
      </c>
      <c r="L32">
        <f>SUMIFS(燃料油价格1!N:N,燃料油价格1!$B:$B,燃料油周均!$A32,燃料油价格1!$D:$D,燃料油周均!$B32)</f>
        <v>22400</v>
      </c>
      <c r="M32">
        <f>SUMIFS(燃料油价格1!O:O,燃料油价格1!$B:$B,燃料油周均!$A32,燃料油价格1!$D:$D,燃料油周均!$B32)</f>
        <v>0</v>
      </c>
      <c r="N32">
        <f>SUMIFS(燃料油价格1!P:P,燃料油价格1!$B:$B,燃料油周均!$A32,燃料油价格1!$D:$D,燃料油周均!$B32)</f>
        <v>22400</v>
      </c>
      <c r="O32">
        <f>COUNTIFS(燃料油价格1!$B:$B,燃料油周均!$A32,燃料油价格1!$D:$D,燃料油周均!$B32,燃料油价格1!E:E,"&gt;0")</f>
        <v>0</v>
      </c>
      <c r="P32">
        <f>COUNTIFS(燃料油价格1!$B:$B,燃料油周均!$A32,燃料油价格1!$D:$D,燃料油周均!$B32,燃料油价格1!F:F,"&gt;0")</f>
        <v>3</v>
      </c>
      <c r="Q32">
        <f>COUNTIFS(燃料油价格1!$B:$B,燃料油周均!$A32,燃料油价格1!$D:$D,燃料油周均!$B32,燃料油价格1!G:G,"&gt;0")</f>
        <v>3</v>
      </c>
      <c r="R32">
        <f>COUNTIFS(燃料油价格1!$B:$B,燃料油周均!$A32,燃料油价格1!$D:$D,燃料油周均!$B32,燃料油价格1!H:H,"&gt;0")</f>
        <v>3</v>
      </c>
      <c r="S32">
        <f>COUNTIFS(燃料油价格1!$B:$B,燃料油周均!$A32,燃料油价格1!$D:$D,燃料油周均!$B32,燃料油价格1!I:I,"&gt;0")</f>
        <v>0</v>
      </c>
      <c r="T32">
        <f>COUNTIFS(燃料油价格1!$B:$B,燃料油周均!$A32,燃料油价格1!$D:$D,燃料油周均!$B32,燃料油价格1!J:J,"&gt;0")</f>
        <v>4</v>
      </c>
      <c r="U32">
        <f>COUNTIFS(燃料油价格1!$B:$B,燃料油周均!$A32,燃料油价格1!$D:$D,燃料油周均!$B32,燃料油价格1!K:K,"&gt;0")</f>
        <v>3</v>
      </c>
      <c r="V32">
        <f>COUNTIFS(燃料油价格1!$B:$B,燃料油周均!$A32,燃料油价格1!$D:$D,燃料油周均!$B32,燃料油价格1!L:L,"&gt;0")</f>
        <v>4</v>
      </c>
      <c r="W32">
        <f>COUNTIFS(燃料油价格1!$B:$B,燃料油周均!$A32,燃料油价格1!$D:$D,燃料油周均!$B32,燃料油价格1!M:M,"&gt;0")</f>
        <v>3</v>
      </c>
      <c r="X32">
        <f>COUNTIFS(燃料油价格1!$B:$B,燃料油周均!$A32,燃料油价格1!$D:$D,燃料油周均!$B32,燃料油价格1!N:N,"&gt;0")</f>
        <v>4</v>
      </c>
      <c r="Y32">
        <f>COUNTIFS(燃料油价格1!$B:$B,燃料油周均!$A32,燃料油价格1!$D:$D,燃料油周均!$B32,燃料油价格1!O:O,"&gt;0")</f>
        <v>0</v>
      </c>
      <c r="Z32">
        <f>COUNTIFS(燃料油价格1!$B:$B,燃料油周均!$A32,燃料油价格1!$D:$D,燃料油周均!$B32,燃料油价格1!P:P,"&gt;0")</f>
        <v>4</v>
      </c>
      <c r="AA32">
        <f t="shared" si="0"/>
        <v>0</v>
      </c>
      <c r="AB32">
        <f t="shared" si="1"/>
        <v>5600</v>
      </c>
      <c r="AC32">
        <f t="shared" si="2"/>
        <v>5800</v>
      </c>
      <c r="AD32">
        <f t="shared" si="3"/>
        <v>6000</v>
      </c>
      <c r="AE32">
        <f t="shared" si="4"/>
        <v>0</v>
      </c>
      <c r="AF32">
        <f t="shared" si="5"/>
        <v>5675</v>
      </c>
      <c r="AG32">
        <f t="shared" si="6"/>
        <v>6180</v>
      </c>
      <c r="AH32">
        <f t="shared" si="7"/>
        <v>5700</v>
      </c>
      <c r="AI32">
        <f t="shared" si="8"/>
        <v>5730</v>
      </c>
      <c r="AJ32">
        <f t="shared" si="9"/>
        <v>5600</v>
      </c>
      <c r="AK32">
        <f t="shared" si="10"/>
        <v>0</v>
      </c>
      <c r="AL32">
        <f t="shared" si="11"/>
        <v>5600</v>
      </c>
      <c r="AM32" s="7">
        <f t="shared" si="12"/>
        <v>5765</v>
      </c>
    </row>
    <row r="33" spans="1:39">
      <c r="A33">
        <v>2018</v>
      </c>
      <c r="B33">
        <v>44</v>
      </c>
      <c r="C33">
        <f>SUMIFS(燃料油价格1!E:E,燃料油价格1!$B:$B,燃料油周均!$A33,燃料油价格1!$D:$D,燃料油周均!$B33)</f>
        <v>0</v>
      </c>
      <c r="D33">
        <f>SUMIFS(燃料油价格1!F:F,燃料油价格1!$B:$B,燃料油周均!$A33,燃料油价格1!$D:$D,燃料油周均!$B33)</f>
        <v>28000</v>
      </c>
      <c r="E33">
        <f>SUMIFS(燃料油价格1!G:G,燃料油价格1!$B:$B,燃料油周均!$A33,燃料油价格1!$D:$D,燃料油周均!$B33)</f>
        <v>28650</v>
      </c>
      <c r="F33">
        <f>SUMIFS(燃料油价格1!H:H,燃料油价格1!$B:$B,燃料油周均!$A33,燃料油价格1!$D:$D,燃料油周均!$B33)</f>
        <v>28000</v>
      </c>
      <c r="G33">
        <f>SUMIFS(燃料油价格1!I:I,燃料油价格1!$B:$B,燃料油周均!$A33,燃料油价格1!$D:$D,燃料油周均!$B33)</f>
        <v>0</v>
      </c>
      <c r="H33">
        <f>SUMIFS(燃料油价格1!J:J,燃料油价格1!$B:$B,燃料油周均!$A33,燃料油价格1!$D:$D,燃料油周均!$B33)</f>
        <v>28100</v>
      </c>
      <c r="I33">
        <f>SUMIFS(燃料油价格1!K:K,燃料油价格1!$B:$B,燃料油周均!$A33,燃料油价格1!$D:$D,燃料油周均!$B33)</f>
        <v>29400</v>
      </c>
      <c r="J33">
        <f>SUMIFS(燃料油价格1!L:L,燃料油价格1!$B:$B,燃料油周均!$A33,燃料油价格1!$D:$D,燃料油周均!$B33)</f>
        <v>28300</v>
      </c>
      <c r="K33">
        <f>SUMIFS(燃料油价格1!M:M,燃料油价格1!$B:$B,燃料油周均!$A33,燃料油价格1!$D:$D,燃料油周均!$B33)</f>
        <v>28800</v>
      </c>
      <c r="L33">
        <f>SUMIFS(燃料油价格1!N:N,燃料油价格1!$B:$B,燃料油周均!$A33,燃料油价格1!$D:$D,燃料油周均!$B33)</f>
        <v>27450</v>
      </c>
      <c r="M33">
        <f>SUMIFS(燃料油价格1!O:O,燃料油价格1!$B:$B,燃料油周均!$A33,燃料油价格1!$D:$D,燃料油周均!$B33)</f>
        <v>0</v>
      </c>
      <c r="N33">
        <f>SUMIFS(燃料油价格1!P:P,燃料油价格1!$B:$B,燃料油周均!$A33,燃料油价格1!$D:$D,燃料油周均!$B33)</f>
        <v>28000</v>
      </c>
      <c r="O33">
        <f>COUNTIFS(燃料油价格1!$B:$B,燃料油周均!$A33,燃料油价格1!$D:$D,燃料油周均!$B33,燃料油价格1!E:E,"&gt;0")</f>
        <v>0</v>
      </c>
      <c r="P33">
        <f>COUNTIFS(燃料油价格1!$B:$B,燃料油周均!$A33,燃料油价格1!$D:$D,燃料油周均!$B33,燃料油价格1!F:F,"&gt;0")</f>
        <v>5</v>
      </c>
      <c r="Q33">
        <f>COUNTIFS(燃料油价格1!$B:$B,燃料油周均!$A33,燃料油价格1!$D:$D,燃料油周均!$B33,燃料油价格1!G:G,"&gt;0")</f>
        <v>5</v>
      </c>
      <c r="R33">
        <f>COUNTIFS(燃料油价格1!$B:$B,燃料油周均!$A33,燃料油价格1!$D:$D,燃料油周均!$B33,燃料油价格1!H:H,"&gt;0")</f>
        <v>5</v>
      </c>
      <c r="S33">
        <f>COUNTIFS(燃料油价格1!$B:$B,燃料油周均!$A33,燃料油价格1!$D:$D,燃料油周均!$B33,燃料油价格1!I:I,"&gt;0")</f>
        <v>0</v>
      </c>
      <c r="T33">
        <f>COUNTIFS(燃料油价格1!$B:$B,燃料油周均!$A33,燃料油价格1!$D:$D,燃料油周均!$B33,燃料油价格1!J:J,"&gt;0")</f>
        <v>5</v>
      </c>
      <c r="U33">
        <f>COUNTIFS(燃料油价格1!$B:$B,燃料油周均!$A33,燃料油价格1!$D:$D,燃料油周均!$B33,燃料油价格1!K:K,"&gt;0")</f>
        <v>5</v>
      </c>
      <c r="V33">
        <f>COUNTIFS(燃料油价格1!$B:$B,燃料油周均!$A33,燃料油价格1!$D:$D,燃料油周均!$B33,燃料油价格1!L:L,"&gt;0")</f>
        <v>5</v>
      </c>
      <c r="W33">
        <f>COUNTIFS(燃料油价格1!$B:$B,燃料油周均!$A33,燃料油价格1!$D:$D,燃料油周均!$B33,燃料油价格1!M:M,"&gt;0")</f>
        <v>5</v>
      </c>
      <c r="X33">
        <f>COUNTIFS(燃料油价格1!$B:$B,燃料油周均!$A33,燃料油价格1!$D:$D,燃料油周均!$B33,燃料油价格1!N:N,"&gt;0")</f>
        <v>5</v>
      </c>
      <c r="Y33">
        <f>COUNTIFS(燃料油价格1!$B:$B,燃料油周均!$A33,燃料油价格1!$D:$D,燃料油周均!$B33,燃料油价格1!O:O,"&gt;0")</f>
        <v>0</v>
      </c>
      <c r="Z33">
        <f>COUNTIFS(燃料油价格1!$B:$B,燃料油周均!$A33,燃料油价格1!$D:$D,燃料油周均!$B33,燃料油价格1!P:P,"&gt;0")</f>
        <v>5</v>
      </c>
      <c r="AA33">
        <f t="shared" si="0"/>
        <v>0</v>
      </c>
      <c r="AB33">
        <f t="shared" si="1"/>
        <v>5600</v>
      </c>
      <c r="AC33">
        <f t="shared" si="2"/>
        <v>5730</v>
      </c>
      <c r="AD33">
        <f t="shared" si="3"/>
        <v>5600</v>
      </c>
      <c r="AE33">
        <f t="shared" si="4"/>
        <v>0</v>
      </c>
      <c r="AF33">
        <f t="shared" si="5"/>
        <v>5620</v>
      </c>
      <c r="AG33">
        <f t="shared" si="6"/>
        <v>5880</v>
      </c>
      <c r="AH33">
        <f t="shared" si="7"/>
        <v>5660</v>
      </c>
      <c r="AI33">
        <f t="shared" si="8"/>
        <v>5760</v>
      </c>
      <c r="AJ33">
        <f t="shared" si="9"/>
        <v>5490</v>
      </c>
      <c r="AK33">
        <f t="shared" si="10"/>
        <v>0</v>
      </c>
      <c r="AL33">
        <f t="shared" si="11"/>
        <v>5600</v>
      </c>
      <c r="AM33" s="7">
        <f t="shared" si="12"/>
        <v>5660</v>
      </c>
    </row>
    <row r="34" spans="1:39">
      <c r="A34">
        <v>2018</v>
      </c>
      <c r="B34">
        <v>45</v>
      </c>
      <c r="C34">
        <f>SUMIFS(燃料油价格1!E:E,燃料油价格1!$B:$B,燃料油周均!$A34,燃料油价格1!$D:$D,燃料油周均!$B34)</f>
        <v>0</v>
      </c>
      <c r="D34">
        <f>SUMIFS(燃料油价格1!F:F,燃料油价格1!$B:$B,燃料油周均!$A34,燃料油价格1!$D:$D,燃料油周均!$B34)</f>
        <v>16800</v>
      </c>
      <c r="E34">
        <f>SUMIFS(燃料油价格1!G:G,燃料油价格1!$B:$B,燃料油周均!$A34,燃料油价格1!$D:$D,燃料油周均!$B34)</f>
        <v>16950</v>
      </c>
      <c r="F34">
        <f>SUMIFS(燃料油价格1!H:H,燃料油价格1!$B:$B,燃料油周均!$A34,燃料油价格1!$D:$D,燃料油周均!$B34)</f>
        <v>16800</v>
      </c>
      <c r="G34">
        <f>SUMIFS(燃料油价格1!I:I,燃料油价格1!$B:$B,燃料油周均!$A34,燃料油价格1!$D:$D,燃料油周均!$B34)</f>
        <v>0</v>
      </c>
      <c r="H34">
        <f>SUMIFS(燃料油价格1!J:J,燃料油价格1!$B:$B,燃料油周均!$A34,燃料油价格1!$D:$D,燃料油周均!$B34)</f>
        <v>27900</v>
      </c>
      <c r="I34">
        <f>SUMIFS(燃料油价格1!K:K,燃料油价格1!$B:$B,燃料油周均!$A34,燃料油价格1!$D:$D,燃料油周均!$B34)</f>
        <v>17640</v>
      </c>
      <c r="J34">
        <f>SUMIFS(燃料油价格1!L:L,燃料油价格1!$B:$B,燃料油周均!$A34,燃料油价格1!$D:$D,燃料油周均!$B34)</f>
        <v>28250</v>
      </c>
      <c r="K34">
        <f>SUMIFS(燃料油价格1!M:M,燃料油价格1!$B:$B,燃料油周均!$A34,燃料油价格1!$D:$D,燃料油周均!$B34)</f>
        <v>16950</v>
      </c>
      <c r="L34">
        <f>SUMIFS(燃料油价格1!N:N,燃料油价格1!$B:$B,燃料油周均!$A34,燃料油价格1!$D:$D,燃料油周均!$B34)</f>
        <v>27000</v>
      </c>
      <c r="M34">
        <f>SUMIFS(燃料油价格1!O:O,燃料油价格1!$B:$B,燃料油周均!$A34,燃料油价格1!$D:$D,燃料油周均!$B34)</f>
        <v>0</v>
      </c>
      <c r="N34">
        <f>SUMIFS(燃料油价格1!P:P,燃料油价格1!$B:$B,燃料油周均!$A34,燃料油价格1!$D:$D,燃料油周均!$B34)</f>
        <v>27000</v>
      </c>
      <c r="O34">
        <f>COUNTIFS(燃料油价格1!$B:$B,燃料油周均!$A34,燃料油价格1!$D:$D,燃料油周均!$B34,燃料油价格1!E:E,"&gt;0")</f>
        <v>0</v>
      </c>
      <c r="P34">
        <f>COUNTIFS(燃料油价格1!$B:$B,燃料油周均!$A34,燃料油价格1!$D:$D,燃料油周均!$B34,燃料油价格1!F:F,"&gt;0")</f>
        <v>3</v>
      </c>
      <c r="Q34">
        <f>COUNTIFS(燃料油价格1!$B:$B,燃料油周均!$A34,燃料油价格1!$D:$D,燃料油周均!$B34,燃料油价格1!G:G,"&gt;0")</f>
        <v>3</v>
      </c>
      <c r="R34">
        <f>COUNTIFS(燃料油价格1!$B:$B,燃料油周均!$A34,燃料油价格1!$D:$D,燃料油周均!$B34,燃料油价格1!H:H,"&gt;0")</f>
        <v>3</v>
      </c>
      <c r="S34">
        <f>COUNTIFS(燃料油价格1!$B:$B,燃料油周均!$A34,燃料油价格1!$D:$D,燃料油周均!$B34,燃料油价格1!I:I,"&gt;0")</f>
        <v>0</v>
      </c>
      <c r="T34">
        <f>COUNTIFS(燃料油价格1!$B:$B,燃料油周均!$A34,燃料油价格1!$D:$D,燃料油周均!$B34,燃料油价格1!J:J,"&gt;0")</f>
        <v>5</v>
      </c>
      <c r="U34">
        <f>COUNTIFS(燃料油价格1!$B:$B,燃料油周均!$A34,燃料油价格1!$D:$D,燃料油周均!$B34,燃料油价格1!K:K,"&gt;0")</f>
        <v>3</v>
      </c>
      <c r="V34">
        <f>COUNTIFS(燃料油价格1!$B:$B,燃料油周均!$A34,燃料油价格1!$D:$D,燃料油周均!$B34,燃料油价格1!L:L,"&gt;0")</f>
        <v>5</v>
      </c>
      <c r="W34">
        <f>COUNTIFS(燃料油价格1!$B:$B,燃料油周均!$A34,燃料油价格1!$D:$D,燃料油周均!$B34,燃料油价格1!M:M,"&gt;0")</f>
        <v>3</v>
      </c>
      <c r="X34">
        <f>COUNTIFS(燃料油价格1!$B:$B,燃料油周均!$A34,燃料油价格1!$D:$D,燃料油周均!$B34,燃料油价格1!N:N,"&gt;0")</f>
        <v>5</v>
      </c>
      <c r="Y34">
        <f>COUNTIFS(燃料油价格1!$B:$B,燃料油周均!$A34,燃料油价格1!$D:$D,燃料油周均!$B34,燃料油价格1!O:O,"&gt;0")</f>
        <v>0</v>
      </c>
      <c r="Z34">
        <f>COUNTIFS(燃料油价格1!$B:$B,燃料油周均!$A34,燃料油价格1!$D:$D,燃料油周均!$B34,燃料油价格1!P:P,"&gt;0")</f>
        <v>5</v>
      </c>
      <c r="AA34">
        <f t="shared" si="0"/>
        <v>0</v>
      </c>
      <c r="AB34">
        <f t="shared" si="1"/>
        <v>5600</v>
      </c>
      <c r="AC34">
        <f t="shared" si="2"/>
        <v>5650</v>
      </c>
      <c r="AD34">
        <f t="shared" si="3"/>
        <v>5600</v>
      </c>
      <c r="AE34">
        <f t="shared" si="4"/>
        <v>0</v>
      </c>
      <c r="AF34">
        <f t="shared" si="5"/>
        <v>5580</v>
      </c>
      <c r="AG34">
        <f t="shared" si="6"/>
        <v>5880</v>
      </c>
      <c r="AH34">
        <f t="shared" si="7"/>
        <v>5650</v>
      </c>
      <c r="AI34">
        <f t="shared" si="8"/>
        <v>5650</v>
      </c>
      <c r="AJ34">
        <f t="shared" si="9"/>
        <v>5400</v>
      </c>
      <c r="AK34">
        <f t="shared" si="10"/>
        <v>0</v>
      </c>
      <c r="AL34">
        <f t="shared" si="11"/>
        <v>5400</v>
      </c>
      <c r="AM34" s="7">
        <f t="shared" si="12"/>
        <v>5601.1111111111113</v>
      </c>
    </row>
    <row r="35" spans="1:39">
      <c r="A35">
        <v>2018</v>
      </c>
      <c r="B35">
        <v>46</v>
      </c>
      <c r="C35">
        <f>SUMIFS(燃料油价格1!E:E,燃料油价格1!$B:$B,燃料油周均!$A35,燃料油价格1!$D:$D,燃料油周均!$B35)</f>
        <v>0</v>
      </c>
      <c r="D35">
        <f>SUMIFS(燃料油价格1!F:F,燃料油价格1!$B:$B,燃料油周均!$A35,燃料油价格1!$D:$D,燃料油周均!$B35)</f>
        <v>21000</v>
      </c>
      <c r="E35">
        <f>SUMIFS(燃料油价格1!G:G,燃料油价格1!$B:$B,燃料油周均!$A35,燃料油价格1!$D:$D,燃料油周均!$B35)</f>
        <v>22000</v>
      </c>
      <c r="F35">
        <f>SUMIFS(燃料油价格1!H:H,燃料油价格1!$B:$B,燃料油周均!$A35,燃料油价格1!$D:$D,燃料油周均!$B35)</f>
        <v>16800</v>
      </c>
      <c r="G35">
        <f>SUMIFS(燃料油价格1!I:I,燃料油价格1!$B:$B,燃料油周均!$A35,燃料油价格1!$D:$D,燃料油周均!$B35)</f>
        <v>0</v>
      </c>
      <c r="H35">
        <f>SUMIFS(燃料油价格1!J:J,燃料油价格1!$B:$B,燃料油周均!$A35,燃料油价格1!$D:$D,燃料油周均!$B35)</f>
        <v>27750</v>
      </c>
      <c r="I35">
        <f>SUMIFS(燃料油价格1!K:K,燃料油价格1!$B:$B,燃料油周均!$A35,燃料油价格1!$D:$D,燃料油周均!$B35)</f>
        <v>17640</v>
      </c>
      <c r="J35">
        <f>SUMIFS(燃料油价格1!L:L,燃料油价格1!$B:$B,燃料油周均!$A35,燃料油价格1!$D:$D,燃料油周均!$B35)</f>
        <v>27050</v>
      </c>
      <c r="K35">
        <f>SUMIFS(燃料油价格1!M:M,燃料油价格1!$B:$B,燃料油周均!$A35,燃料油价格1!$D:$D,燃料油周均!$B35)</f>
        <v>16950</v>
      </c>
      <c r="L35">
        <f>SUMIFS(燃料油价格1!N:N,燃料油价格1!$B:$B,燃料油周均!$A35,燃料油价格1!$D:$D,燃料油周均!$B35)</f>
        <v>26600</v>
      </c>
      <c r="M35">
        <f>SUMIFS(燃料油价格1!O:O,燃料油价格1!$B:$B,燃料油周均!$A35,燃料油价格1!$D:$D,燃料油周均!$B35)</f>
        <v>0</v>
      </c>
      <c r="N35">
        <f>SUMIFS(燃料油价格1!P:P,燃料油价格1!$B:$B,燃料油周均!$A35,燃料油价格1!$D:$D,燃料油周均!$B35)</f>
        <v>26150</v>
      </c>
      <c r="O35">
        <f>COUNTIFS(燃料油价格1!$B:$B,燃料油周均!$A35,燃料油价格1!$D:$D,燃料油周均!$B35,燃料油价格1!E:E,"&gt;0")</f>
        <v>0</v>
      </c>
      <c r="P35">
        <f>COUNTIFS(燃料油价格1!$B:$B,燃料油周均!$A35,燃料油价格1!$D:$D,燃料油周均!$B35,燃料油价格1!F:F,"&gt;0")</f>
        <v>4</v>
      </c>
      <c r="Q35">
        <f>COUNTIFS(燃料油价格1!$B:$B,燃料油周均!$A35,燃料油价格1!$D:$D,燃料油周均!$B35,燃料油价格1!G:G,"&gt;0")</f>
        <v>4</v>
      </c>
      <c r="R35">
        <f>COUNTIFS(燃料油价格1!$B:$B,燃料油周均!$A35,燃料油价格1!$D:$D,燃料油周均!$B35,燃料油价格1!H:H,"&gt;0")</f>
        <v>3</v>
      </c>
      <c r="S35">
        <f>COUNTIFS(燃料油价格1!$B:$B,燃料油周均!$A35,燃料油价格1!$D:$D,燃料油周均!$B35,燃料油价格1!I:I,"&gt;0")</f>
        <v>0</v>
      </c>
      <c r="T35">
        <f>COUNTIFS(燃料油价格1!$B:$B,燃料油周均!$A35,燃料油价格1!$D:$D,燃料油周均!$B35,燃料油价格1!J:J,"&gt;0")</f>
        <v>5</v>
      </c>
      <c r="U35">
        <f>COUNTIFS(燃料油价格1!$B:$B,燃料油周均!$A35,燃料油价格1!$D:$D,燃料油周均!$B35,燃料油价格1!K:K,"&gt;0")</f>
        <v>3</v>
      </c>
      <c r="V35">
        <f>COUNTIFS(燃料油价格1!$B:$B,燃料油周均!$A35,燃料油价格1!$D:$D,燃料油周均!$B35,燃料油价格1!L:L,"&gt;0")</f>
        <v>5</v>
      </c>
      <c r="W35">
        <f>COUNTIFS(燃料油价格1!$B:$B,燃料油周均!$A35,燃料油价格1!$D:$D,燃料油周均!$B35,燃料油价格1!M:M,"&gt;0")</f>
        <v>3</v>
      </c>
      <c r="X35">
        <f>COUNTIFS(燃料油价格1!$B:$B,燃料油周均!$A35,燃料油价格1!$D:$D,燃料油周均!$B35,燃料油价格1!N:N,"&gt;0")</f>
        <v>5</v>
      </c>
      <c r="Y35">
        <f>COUNTIFS(燃料油价格1!$B:$B,燃料油周均!$A35,燃料油价格1!$D:$D,燃料油周均!$B35,燃料油价格1!O:O,"&gt;0")</f>
        <v>0</v>
      </c>
      <c r="Z35">
        <f>COUNTIFS(燃料油价格1!$B:$B,燃料油周均!$A35,燃料油价格1!$D:$D,燃料油周均!$B35,燃料油价格1!P:P,"&gt;0")</f>
        <v>5</v>
      </c>
      <c r="AA35">
        <f t="shared" si="0"/>
        <v>0</v>
      </c>
      <c r="AB35">
        <f t="shared" si="1"/>
        <v>5250</v>
      </c>
      <c r="AC35">
        <f t="shared" si="2"/>
        <v>5500</v>
      </c>
      <c r="AD35">
        <f t="shared" si="3"/>
        <v>5600</v>
      </c>
      <c r="AE35">
        <f t="shared" si="4"/>
        <v>0</v>
      </c>
      <c r="AF35">
        <f t="shared" si="5"/>
        <v>5550</v>
      </c>
      <c r="AG35">
        <f t="shared" si="6"/>
        <v>5880</v>
      </c>
      <c r="AH35">
        <f t="shared" si="7"/>
        <v>5410</v>
      </c>
      <c r="AI35">
        <f t="shared" si="8"/>
        <v>5650</v>
      </c>
      <c r="AJ35">
        <f t="shared" si="9"/>
        <v>5320</v>
      </c>
      <c r="AK35">
        <f t="shared" si="10"/>
        <v>0</v>
      </c>
      <c r="AL35">
        <f t="shared" si="11"/>
        <v>5230</v>
      </c>
      <c r="AM35" s="7">
        <f t="shared" si="12"/>
        <v>5487.7777777777774</v>
      </c>
    </row>
    <row r="36" spans="1:39">
      <c r="A36">
        <v>2018</v>
      </c>
      <c r="B36">
        <v>47</v>
      </c>
      <c r="C36">
        <f>SUMIFS(燃料油价格1!E:E,燃料油价格1!$B:$B,燃料油周均!$A36,燃料油价格1!$D:$D,燃料油周均!$B36)</f>
        <v>0</v>
      </c>
      <c r="D36">
        <f>SUMIFS(燃料油价格1!F:F,燃料油价格1!$B:$B,燃料油周均!$A36,燃料油价格1!$D:$D,燃料油周均!$B36)</f>
        <v>24200</v>
      </c>
      <c r="E36">
        <f>SUMIFS(燃料油价格1!G:G,燃料油价格1!$B:$B,燃料油周均!$A36,燃料油价格1!$D:$D,燃料油周均!$B36)</f>
        <v>25750</v>
      </c>
      <c r="F36">
        <f>SUMIFS(燃料油价格1!H:H,燃料油价格1!$B:$B,燃料油周均!$A36,燃料油价格1!$D:$D,燃料油周均!$B36)</f>
        <v>25850</v>
      </c>
      <c r="G36">
        <f>SUMIFS(燃料油价格1!I:I,燃料油价格1!$B:$B,燃料油周均!$A36,燃料油价格1!$D:$D,燃料油周均!$B36)</f>
        <v>0</v>
      </c>
      <c r="H36">
        <f>SUMIFS(燃料油价格1!J:J,燃料油价格1!$B:$B,燃料油周均!$A36,燃料油价格1!$D:$D,燃料油周均!$B36)</f>
        <v>25000</v>
      </c>
      <c r="I36">
        <f>SUMIFS(燃料油价格1!K:K,燃料油价格1!$B:$B,燃料油周均!$A36,燃料油价格1!$D:$D,燃料油周均!$B36)</f>
        <v>28810</v>
      </c>
      <c r="J36">
        <f>SUMIFS(燃料油价格1!L:L,燃料油价格1!$B:$B,燃料油周均!$A36,燃料油价格1!$D:$D,燃料油周均!$B36)</f>
        <v>26200</v>
      </c>
      <c r="K36">
        <f>SUMIFS(燃料油价格1!M:M,燃料油价格1!$B:$B,燃料油周均!$A36,燃料油价格1!$D:$D,燃料油周均!$B36)</f>
        <v>27000</v>
      </c>
      <c r="L36">
        <f>SUMIFS(燃料油价格1!N:N,燃料油价格1!$B:$B,燃料油周均!$A36,燃料油价格1!$D:$D,燃料油周均!$B36)</f>
        <v>25600</v>
      </c>
      <c r="M36">
        <f>SUMIFS(燃料油价格1!O:O,燃料油价格1!$B:$B,燃料油周均!$A36,燃料油价格1!$D:$D,燃料油周均!$B36)</f>
        <v>0</v>
      </c>
      <c r="N36">
        <f>SUMIFS(燃料油价格1!P:P,燃料油价格1!$B:$B,燃料油周均!$A36,燃料油价格1!$D:$D,燃料油周均!$B36)</f>
        <v>25000</v>
      </c>
      <c r="O36">
        <f>COUNTIFS(燃料油价格1!$B:$B,燃料油周均!$A36,燃料油价格1!$D:$D,燃料油周均!$B36,燃料油价格1!E:E,"&gt;0")</f>
        <v>0</v>
      </c>
      <c r="P36">
        <f>COUNTIFS(燃料油价格1!$B:$B,燃料油周均!$A36,燃料油价格1!$D:$D,燃料油周均!$B36,燃料油价格1!F:F,"&gt;0")</f>
        <v>5</v>
      </c>
      <c r="Q36">
        <f>COUNTIFS(燃料油价格1!$B:$B,燃料油周均!$A36,燃料油价格1!$D:$D,燃料油周均!$B36,燃料油价格1!G:G,"&gt;0")</f>
        <v>5</v>
      </c>
      <c r="R36">
        <f>COUNTIFS(燃料油价格1!$B:$B,燃料油周均!$A36,燃料油价格1!$D:$D,燃料油周均!$B36,燃料油价格1!H:H,"&gt;0")</f>
        <v>5</v>
      </c>
      <c r="S36">
        <f>COUNTIFS(燃料油价格1!$B:$B,燃料油周均!$A36,燃料油价格1!$D:$D,燃料油周均!$B36,燃料油价格1!I:I,"&gt;0")</f>
        <v>0</v>
      </c>
      <c r="T36">
        <f>COUNTIFS(燃料油价格1!$B:$B,燃料油周均!$A36,燃料油价格1!$D:$D,燃料油周均!$B36,燃料油价格1!J:J,"&gt;0")</f>
        <v>5</v>
      </c>
      <c r="U36">
        <f>COUNTIFS(燃料油价格1!$B:$B,燃料油周均!$A36,燃料油价格1!$D:$D,燃料油周均!$B36,燃料油价格1!K:K,"&gt;0")</f>
        <v>5</v>
      </c>
      <c r="V36">
        <f>COUNTIFS(燃料油价格1!$B:$B,燃料油周均!$A36,燃料油价格1!$D:$D,燃料油周均!$B36,燃料油价格1!L:L,"&gt;0")</f>
        <v>5</v>
      </c>
      <c r="W36">
        <f>COUNTIFS(燃料油价格1!$B:$B,燃料油周均!$A36,燃料油价格1!$D:$D,燃料油周均!$B36,燃料油价格1!M:M,"&gt;0")</f>
        <v>5</v>
      </c>
      <c r="X36">
        <f>COUNTIFS(燃料油价格1!$B:$B,燃料油周均!$A36,燃料油价格1!$D:$D,燃料油周均!$B36,燃料油价格1!N:N,"&gt;0")</f>
        <v>5</v>
      </c>
      <c r="Y36">
        <f>COUNTIFS(燃料油价格1!$B:$B,燃料油周均!$A36,燃料油价格1!$D:$D,燃料油周均!$B36,燃料油价格1!O:O,"&gt;0")</f>
        <v>0</v>
      </c>
      <c r="Z36">
        <f>COUNTIFS(燃料油价格1!$B:$B,燃料油周均!$A36,燃料油价格1!$D:$D,燃料油周均!$B36,燃料油价格1!P:P,"&gt;0")</f>
        <v>5</v>
      </c>
      <c r="AA36">
        <f t="shared" si="0"/>
        <v>0</v>
      </c>
      <c r="AB36">
        <f t="shared" si="1"/>
        <v>4840</v>
      </c>
      <c r="AC36">
        <f t="shared" si="2"/>
        <v>5150</v>
      </c>
      <c r="AD36">
        <f t="shared" si="3"/>
        <v>5170</v>
      </c>
      <c r="AE36">
        <f t="shared" si="4"/>
        <v>0</v>
      </c>
      <c r="AF36">
        <f t="shared" si="5"/>
        <v>5000</v>
      </c>
      <c r="AG36">
        <f t="shared" si="6"/>
        <v>5762</v>
      </c>
      <c r="AH36">
        <f t="shared" si="7"/>
        <v>5240</v>
      </c>
      <c r="AI36">
        <f t="shared" si="8"/>
        <v>5400</v>
      </c>
      <c r="AJ36">
        <f t="shared" si="9"/>
        <v>5120</v>
      </c>
      <c r="AK36">
        <f t="shared" si="10"/>
        <v>0</v>
      </c>
      <c r="AL36">
        <f t="shared" si="11"/>
        <v>5000</v>
      </c>
      <c r="AM36" s="7">
        <f t="shared" si="12"/>
        <v>5186.8888888888887</v>
      </c>
    </row>
    <row r="37" spans="1:39">
      <c r="A37">
        <v>2018</v>
      </c>
      <c r="B37">
        <v>48</v>
      </c>
      <c r="C37">
        <f>SUMIFS(燃料油价格1!E:E,燃料油价格1!$B:$B,燃料油周均!$A37,燃料油价格1!$D:$D,燃料油周均!$B37)</f>
        <v>0</v>
      </c>
      <c r="D37">
        <f>SUMIFS(燃料油价格1!F:F,燃料油价格1!$B:$B,燃料油周均!$A37,燃料油价格1!$D:$D,燃料油周均!$B37)</f>
        <v>17200</v>
      </c>
      <c r="E37">
        <f>SUMIFS(燃料油价格1!G:G,燃料油价格1!$B:$B,燃料油周均!$A37,燃料油价格1!$D:$D,燃料油周均!$B37)</f>
        <v>19800</v>
      </c>
      <c r="F37">
        <f>SUMIFS(燃料油价格1!H:H,燃料油价格1!$B:$B,燃料油周均!$A37,燃料油价格1!$D:$D,燃料油周均!$B37)</f>
        <v>19840</v>
      </c>
      <c r="G37">
        <f>SUMIFS(燃料油价格1!I:I,燃料油价格1!$B:$B,燃料油周均!$A37,燃料油价格1!$D:$D,燃料油周均!$B37)</f>
        <v>0</v>
      </c>
      <c r="H37">
        <f>SUMIFS(燃料油价格1!J:J,燃料油价格1!$B:$B,燃料油周均!$A37,燃料油价格1!$D:$D,燃料油周均!$B37)</f>
        <v>24200</v>
      </c>
      <c r="I37">
        <f>SUMIFS(燃料油价格1!K:K,燃料油价格1!$B:$B,燃料油周均!$A37,燃料油价格1!$D:$D,燃料油周均!$B37)</f>
        <v>9400</v>
      </c>
      <c r="J37">
        <f>SUMIFS(燃料油价格1!L:L,燃料油价格1!$B:$B,燃料油周均!$A37,燃料油价格1!$D:$D,燃料油周均!$B37)</f>
        <v>24200</v>
      </c>
      <c r="K37">
        <f>SUMIFS(燃料油价格1!M:M,燃料油价格1!$B:$B,燃料油周均!$A37,燃料油价格1!$D:$D,燃料油周均!$B37)</f>
        <v>21600</v>
      </c>
      <c r="L37">
        <f>SUMIFS(燃料油价格1!N:N,燃料油价格1!$B:$B,燃料油周均!$A37,燃料油价格1!$D:$D,燃料油周均!$B37)</f>
        <v>23600</v>
      </c>
      <c r="M37">
        <f>SUMIFS(燃料油价格1!O:O,燃料油价格1!$B:$B,燃料油周均!$A37,燃料油价格1!$D:$D,燃料油周均!$B37)</f>
        <v>0</v>
      </c>
      <c r="N37">
        <f>SUMIFS(燃料油价格1!P:P,燃料油价格1!$B:$B,燃料油周均!$A37,燃料油价格1!$D:$D,燃料油周均!$B37)</f>
        <v>22900</v>
      </c>
      <c r="O37">
        <f>COUNTIFS(燃料油价格1!$B:$B,燃料油周均!$A37,燃料油价格1!$D:$D,燃料油周均!$B37,燃料油价格1!E:E,"&gt;0")</f>
        <v>0</v>
      </c>
      <c r="P37">
        <f>COUNTIFS(燃料油价格1!$B:$B,燃料油周均!$A37,燃料油价格1!$D:$D,燃料油周均!$B37,燃料油价格1!F:F,"&gt;0")</f>
        <v>4</v>
      </c>
      <c r="Q37">
        <f>COUNTIFS(燃料油价格1!$B:$B,燃料油周均!$A37,燃料油价格1!$D:$D,燃料油周均!$B37,燃料油价格1!G:G,"&gt;0")</f>
        <v>4</v>
      </c>
      <c r="R37">
        <f>COUNTIFS(燃料油价格1!$B:$B,燃料油周均!$A37,燃料油价格1!$D:$D,燃料油周均!$B37,燃料油价格1!H:H,"&gt;0")</f>
        <v>4</v>
      </c>
      <c r="S37">
        <f>COUNTIFS(燃料油价格1!$B:$B,燃料油周均!$A37,燃料油价格1!$D:$D,燃料油周均!$B37,燃料油价格1!I:I,"&gt;0")</f>
        <v>0</v>
      </c>
      <c r="T37">
        <f>COUNTIFS(燃料油价格1!$B:$B,燃料油周均!$A37,燃料油价格1!$D:$D,燃料油周均!$B37,燃料油价格1!J:J,"&gt;0")</f>
        <v>5</v>
      </c>
      <c r="U37">
        <f>COUNTIFS(燃料油价格1!$B:$B,燃料油周均!$A37,燃料油价格1!$D:$D,燃料油周均!$B37,燃料油价格1!K:K,"&gt;0")</f>
        <v>2</v>
      </c>
      <c r="V37">
        <f>COUNTIFS(燃料油价格1!$B:$B,燃料油周均!$A37,燃料油价格1!$D:$D,燃料油周均!$B37,燃料油价格1!L:L,"&gt;0")</f>
        <v>5</v>
      </c>
      <c r="W37">
        <f>COUNTIFS(燃料油价格1!$B:$B,燃料油周均!$A37,燃料油价格1!$D:$D,燃料油周均!$B37,燃料油价格1!M:M,"&gt;0")</f>
        <v>4</v>
      </c>
      <c r="X37">
        <f>COUNTIFS(燃料油价格1!$B:$B,燃料油周均!$A37,燃料油价格1!$D:$D,燃料油周均!$B37,燃料油价格1!N:N,"&gt;0")</f>
        <v>5</v>
      </c>
      <c r="Y37">
        <f>COUNTIFS(燃料油价格1!$B:$B,燃料油周均!$A37,燃料油价格1!$D:$D,燃料油周均!$B37,燃料油价格1!O:O,"&gt;0")</f>
        <v>0</v>
      </c>
      <c r="Z37">
        <f>COUNTIFS(燃料油价格1!$B:$B,燃料油周均!$A37,燃料油价格1!$D:$D,燃料油周均!$B37,燃料油价格1!P:P,"&gt;0")</f>
        <v>5</v>
      </c>
      <c r="AA37">
        <f t="shared" si="0"/>
        <v>0</v>
      </c>
      <c r="AB37">
        <f t="shared" si="1"/>
        <v>4300</v>
      </c>
      <c r="AC37">
        <f t="shared" si="2"/>
        <v>4950</v>
      </c>
      <c r="AD37">
        <f t="shared" si="3"/>
        <v>4960</v>
      </c>
      <c r="AE37">
        <f t="shared" si="4"/>
        <v>0</v>
      </c>
      <c r="AF37">
        <f t="shared" si="5"/>
        <v>4840</v>
      </c>
      <c r="AG37">
        <f t="shared" si="6"/>
        <v>4700</v>
      </c>
      <c r="AH37">
        <f t="shared" si="7"/>
        <v>4840</v>
      </c>
      <c r="AI37">
        <f t="shared" si="8"/>
        <v>5400</v>
      </c>
      <c r="AJ37">
        <f t="shared" si="9"/>
        <v>4720</v>
      </c>
      <c r="AK37">
        <f t="shared" si="10"/>
        <v>0</v>
      </c>
      <c r="AL37">
        <f t="shared" si="11"/>
        <v>4580</v>
      </c>
      <c r="AM37" s="7">
        <f t="shared" si="12"/>
        <v>4810</v>
      </c>
    </row>
    <row r="38" spans="1:39">
      <c r="A38">
        <v>2018</v>
      </c>
      <c r="B38">
        <v>49</v>
      </c>
      <c r="C38">
        <f>SUMIFS(燃料油价格1!E:E,燃料油价格1!$B:$B,燃料油周均!$A38,燃料油价格1!$D:$D,燃料油周均!$B38)</f>
        <v>0</v>
      </c>
      <c r="D38">
        <f>SUMIFS(燃料油价格1!F:F,燃料油价格1!$B:$B,燃料油周均!$A38,燃料油价格1!$D:$D,燃料油周均!$B38)</f>
        <v>21750</v>
      </c>
      <c r="E38">
        <f>SUMIFS(燃料油价格1!G:G,燃料油价格1!$B:$B,燃料油周均!$A38,燃料油价格1!$D:$D,燃料油周均!$B38)</f>
        <v>22850</v>
      </c>
      <c r="F38">
        <f>SUMIFS(燃料油价格1!H:H,燃料油价格1!$B:$B,燃料油周均!$A38,燃料油价格1!$D:$D,燃料油周均!$B38)</f>
        <v>22650</v>
      </c>
      <c r="G38">
        <f>SUMIFS(燃料油价格1!I:I,燃料油价格1!$B:$B,燃料油周均!$A38,燃料油价格1!$D:$D,燃料油周均!$B38)</f>
        <v>0</v>
      </c>
      <c r="H38">
        <f>SUMIFS(燃料油价格1!J:J,燃料油价格1!$B:$B,燃料油周均!$A38,燃料油价格1!$D:$D,燃料油周均!$B38)</f>
        <v>22600</v>
      </c>
      <c r="I38">
        <f>SUMIFS(燃料油价格1!K:K,燃料油价格1!$B:$B,燃料油周均!$A38,燃料油价格1!$D:$D,燃料油周均!$B38)</f>
        <v>23500</v>
      </c>
      <c r="J38">
        <f>SUMIFS(燃料油价格1!L:L,燃料油价格1!$B:$B,燃料油周均!$A38,燃料油价格1!$D:$D,燃料油周均!$B38)</f>
        <v>23000</v>
      </c>
      <c r="K38">
        <f>SUMIFS(燃料油价格1!M:M,燃料油价格1!$B:$B,燃料油周均!$A38,燃料油价格1!$D:$D,燃料油周均!$B38)</f>
        <v>24800</v>
      </c>
      <c r="L38">
        <f>SUMIFS(燃料油价格1!N:N,燃料油价格1!$B:$B,燃料油周均!$A38,燃料油价格1!$D:$D,燃料油周均!$B38)</f>
        <v>23000</v>
      </c>
      <c r="M38">
        <f>SUMIFS(燃料油价格1!O:O,燃料油价格1!$B:$B,燃料油周均!$A38,燃料油价格1!$D:$D,燃料油周均!$B38)</f>
        <v>0</v>
      </c>
      <c r="N38">
        <f>SUMIFS(燃料油价格1!P:P,燃料油价格1!$B:$B,燃料油周均!$A38,燃料油价格1!$D:$D,燃料油周均!$B38)</f>
        <v>22550</v>
      </c>
      <c r="O38">
        <f>COUNTIFS(燃料油价格1!$B:$B,燃料油周均!$A38,燃料油价格1!$D:$D,燃料油周均!$B38,燃料油价格1!E:E,"&gt;0")</f>
        <v>0</v>
      </c>
      <c r="P38">
        <f>COUNTIFS(燃料油价格1!$B:$B,燃料油周均!$A38,燃料油价格1!$D:$D,燃料油周均!$B38,燃料油价格1!F:F,"&gt;0")</f>
        <v>5</v>
      </c>
      <c r="Q38">
        <f>COUNTIFS(燃料油价格1!$B:$B,燃料油周均!$A38,燃料油价格1!$D:$D,燃料油周均!$B38,燃料油价格1!G:G,"&gt;0")</f>
        <v>5</v>
      </c>
      <c r="R38">
        <f>COUNTIFS(燃料油价格1!$B:$B,燃料油周均!$A38,燃料油价格1!$D:$D,燃料油周均!$B38,燃料油价格1!H:H,"&gt;0")</f>
        <v>5</v>
      </c>
      <c r="S38">
        <f>COUNTIFS(燃料油价格1!$B:$B,燃料油周均!$A38,燃料油价格1!$D:$D,燃料油周均!$B38,燃料油价格1!I:I,"&gt;0")</f>
        <v>0</v>
      </c>
      <c r="T38">
        <f>COUNTIFS(燃料油价格1!$B:$B,燃料油周均!$A38,燃料油价格1!$D:$D,燃料油周均!$B38,燃料油价格1!J:J,"&gt;0")</f>
        <v>5</v>
      </c>
      <c r="U38">
        <f>COUNTIFS(燃料油价格1!$B:$B,燃料油周均!$A38,燃料油价格1!$D:$D,燃料油周均!$B38,燃料油价格1!K:K,"&gt;0")</f>
        <v>5</v>
      </c>
      <c r="V38">
        <f>COUNTIFS(燃料油价格1!$B:$B,燃料油周均!$A38,燃料油价格1!$D:$D,燃料油周均!$B38,燃料油价格1!L:L,"&gt;0")</f>
        <v>5</v>
      </c>
      <c r="W38">
        <f>COUNTIFS(燃料油价格1!$B:$B,燃料油周均!$A38,燃料油价格1!$D:$D,燃料油周均!$B38,燃料油价格1!M:M,"&gt;0")</f>
        <v>5</v>
      </c>
      <c r="X38">
        <f>COUNTIFS(燃料油价格1!$B:$B,燃料油周均!$A38,燃料油价格1!$D:$D,燃料油周均!$B38,燃料油价格1!N:N,"&gt;0")</f>
        <v>5</v>
      </c>
      <c r="Y38">
        <f>COUNTIFS(燃料油价格1!$B:$B,燃料油周均!$A38,燃料油价格1!$D:$D,燃料油周均!$B38,燃料油价格1!O:O,"&gt;0")</f>
        <v>0</v>
      </c>
      <c r="Z38">
        <f>COUNTIFS(燃料油价格1!$B:$B,燃料油周均!$A38,燃料油价格1!$D:$D,燃料油周均!$B38,燃料油价格1!P:P,"&gt;0")</f>
        <v>5</v>
      </c>
      <c r="AA38">
        <f t="shared" si="0"/>
        <v>0</v>
      </c>
      <c r="AB38">
        <f t="shared" si="1"/>
        <v>4350</v>
      </c>
      <c r="AC38">
        <f t="shared" si="2"/>
        <v>4570</v>
      </c>
      <c r="AD38">
        <f t="shared" si="3"/>
        <v>4530</v>
      </c>
      <c r="AE38">
        <f t="shared" si="4"/>
        <v>0</v>
      </c>
      <c r="AF38">
        <f t="shared" si="5"/>
        <v>4520</v>
      </c>
      <c r="AG38">
        <f t="shared" si="6"/>
        <v>4700</v>
      </c>
      <c r="AH38">
        <f t="shared" si="7"/>
        <v>4600</v>
      </c>
      <c r="AI38">
        <f t="shared" si="8"/>
        <v>4960</v>
      </c>
      <c r="AJ38">
        <f t="shared" si="9"/>
        <v>4600</v>
      </c>
      <c r="AK38">
        <f t="shared" si="10"/>
        <v>0</v>
      </c>
      <c r="AL38">
        <f t="shared" si="11"/>
        <v>4510</v>
      </c>
      <c r="AM38" s="7">
        <f t="shared" si="12"/>
        <v>4593.333333333333</v>
      </c>
    </row>
    <row r="39" spans="1:39">
      <c r="A39">
        <v>2018</v>
      </c>
      <c r="B39">
        <v>50</v>
      </c>
      <c r="C39">
        <f>SUMIFS(燃料油价格1!E:E,燃料油价格1!$B:$B,燃料油周均!$A39,燃料油价格1!$D:$D,燃料油周均!$B39)</f>
        <v>0</v>
      </c>
      <c r="D39">
        <f>SUMIFS(燃料油价格1!F:F,燃料油价格1!$B:$B,燃料油周均!$A39,燃料油价格1!$D:$D,燃料油周均!$B39)</f>
        <v>22250</v>
      </c>
      <c r="E39">
        <f>SUMIFS(燃料油价格1!G:G,燃料油价格1!$B:$B,燃料油周均!$A39,燃料油价格1!$D:$D,燃料油周均!$B39)</f>
        <v>23350</v>
      </c>
      <c r="F39">
        <f>SUMIFS(燃料油价格1!H:H,燃料油价格1!$B:$B,燃料油周均!$A39,燃料油价格1!$D:$D,燃料油周均!$B39)</f>
        <v>23010</v>
      </c>
      <c r="G39">
        <f>SUMIFS(燃料油价格1!I:I,燃料油价格1!$B:$B,燃料油周均!$A39,燃料油价格1!$D:$D,燃料油周均!$B39)</f>
        <v>0</v>
      </c>
      <c r="H39">
        <f>SUMIFS(燃料油价格1!J:J,燃料油价格1!$B:$B,燃料油周均!$A39,燃料油价格1!$D:$D,燃料油周均!$B39)</f>
        <v>22500</v>
      </c>
      <c r="I39">
        <f>SUMIFS(燃料油价格1!K:K,燃料油价格1!$B:$B,燃料油周均!$A39,燃料油价格1!$D:$D,燃料油周均!$B39)</f>
        <v>23500</v>
      </c>
      <c r="J39">
        <f>SUMIFS(燃料油价格1!L:L,燃料油价格1!$B:$B,燃料油周均!$A39,燃料油价格1!$D:$D,燃料油周均!$B39)</f>
        <v>23000</v>
      </c>
      <c r="K39">
        <f>SUMIFS(燃料油价格1!M:M,燃料油价格1!$B:$B,燃料油周均!$A39,燃料油价格1!$D:$D,燃料油周均!$B39)</f>
        <v>22750</v>
      </c>
      <c r="L39">
        <f>SUMIFS(燃料油价格1!N:N,燃料油价格1!$B:$B,燃料油周均!$A39,燃料油价格1!$D:$D,燃料油周均!$B39)</f>
        <v>23000</v>
      </c>
      <c r="M39">
        <f>SUMIFS(燃料油价格1!O:O,燃料油价格1!$B:$B,燃料油周均!$A39,燃料油价格1!$D:$D,燃料油周均!$B39)</f>
        <v>0</v>
      </c>
      <c r="N39">
        <f>SUMIFS(燃料油价格1!P:P,燃料油价格1!$B:$B,燃料油周均!$A39,燃料油价格1!$D:$D,燃料油周均!$B39)</f>
        <v>22500</v>
      </c>
      <c r="O39">
        <f>COUNTIFS(燃料油价格1!$B:$B,燃料油周均!$A39,燃料油价格1!$D:$D,燃料油周均!$B39,燃料油价格1!E:E,"&gt;0")</f>
        <v>0</v>
      </c>
      <c r="P39">
        <f>COUNTIFS(燃料油价格1!$B:$B,燃料油周均!$A39,燃料油价格1!$D:$D,燃料油周均!$B39,燃料油价格1!F:F,"&gt;0")</f>
        <v>5</v>
      </c>
      <c r="Q39">
        <f>COUNTIFS(燃料油价格1!$B:$B,燃料油周均!$A39,燃料油价格1!$D:$D,燃料油周均!$B39,燃料油价格1!G:G,"&gt;0")</f>
        <v>5</v>
      </c>
      <c r="R39">
        <f>COUNTIFS(燃料油价格1!$B:$B,燃料油周均!$A39,燃料油价格1!$D:$D,燃料油周均!$B39,燃料油价格1!H:H,"&gt;0")</f>
        <v>5</v>
      </c>
      <c r="S39">
        <f>COUNTIFS(燃料油价格1!$B:$B,燃料油周均!$A39,燃料油价格1!$D:$D,燃料油周均!$B39,燃料油价格1!I:I,"&gt;0")</f>
        <v>0</v>
      </c>
      <c r="T39">
        <f>COUNTIFS(燃料油价格1!$B:$B,燃料油周均!$A39,燃料油价格1!$D:$D,燃料油周均!$B39,燃料油价格1!J:J,"&gt;0")</f>
        <v>5</v>
      </c>
      <c r="U39">
        <f>COUNTIFS(燃料油价格1!$B:$B,燃料油周均!$A39,燃料油价格1!$D:$D,燃料油周均!$B39,燃料油价格1!K:K,"&gt;0")</f>
        <v>5</v>
      </c>
      <c r="V39">
        <f>COUNTIFS(燃料油价格1!$B:$B,燃料油周均!$A39,燃料油价格1!$D:$D,燃料油周均!$B39,燃料油价格1!L:L,"&gt;0")</f>
        <v>5</v>
      </c>
      <c r="W39">
        <f>COUNTIFS(燃料油价格1!$B:$B,燃料油周均!$A39,燃料油价格1!$D:$D,燃料油周均!$B39,燃料油价格1!M:M,"&gt;0")</f>
        <v>5</v>
      </c>
      <c r="X39">
        <f>COUNTIFS(燃料油价格1!$B:$B,燃料油周均!$A39,燃料油价格1!$D:$D,燃料油周均!$B39,燃料油价格1!N:N,"&gt;0")</f>
        <v>5</v>
      </c>
      <c r="Y39">
        <f>COUNTIFS(燃料油价格1!$B:$B,燃料油周均!$A39,燃料油价格1!$D:$D,燃料油周均!$B39,燃料油价格1!O:O,"&gt;0")</f>
        <v>0</v>
      </c>
      <c r="Z39">
        <f>COUNTIFS(燃料油价格1!$B:$B,燃料油周均!$A39,燃料油价格1!$D:$D,燃料油周均!$B39,燃料油价格1!P:P,"&gt;0")</f>
        <v>5</v>
      </c>
      <c r="AA39">
        <f t="shared" si="0"/>
        <v>0</v>
      </c>
      <c r="AB39">
        <f t="shared" si="1"/>
        <v>4450</v>
      </c>
      <c r="AC39">
        <f t="shared" si="2"/>
        <v>4670</v>
      </c>
      <c r="AD39">
        <f t="shared" si="3"/>
        <v>4602</v>
      </c>
      <c r="AE39">
        <f t="shared" si="4"/>
        <v>0</v>
      </c>
      <c r="AF39">
        <f t="shared" si="5"/>
        <v>4500</v>
      </c>
      <c r="AG39">
        <f t="shared" si="6"/>
        <v>4700</v>
      </c>
      <c r="AH39">
        <f t="shared" si="7"/>
        <v>4600</v>
      </c>
      <c r="AI39">
        <f t="shared" si="8"/>
        <v>4550</v>
      </c>
      <c r="AJ39">
        <f t="shared" si="9"/>
        <v>4600</v>
      </c>
      <c r="AK39">
        <f t="shared" si="10"/>
        <v>0</v>
      </c>
      <c r="AL39">
        <f t="shared" si="11"/>
        <v>4500</v>
      </c>
      <c r="AM39" s="7">
        <f t="shared" si="12"/>
        <v>4574.666666666667</v>
      </c>
    </row>
    <row r="40" spans="1:39">
      <c r="A40">
        <v>2018</v>
      </c>
      <c r="B40">
        <v>51</v>
      </c>
      <c r="C40">
        <f>SUMIFS(燃料油价格1!E:E,燃料油价格1!$B:$B,燃料油周均!$A40,燃料油价格1!$D:$D,燃料油周均!$B40)</f>
        <v>0</v>
      </c>
      <c r="D40">
        <f>SUMIFS(燃料油价格1!F:F,燃料油价格1!$B:$B,燃料油周均!$A40,燃料油价格1!$D:$D,燃料油周均!$B40)</f>
        <v>8900</v>
      </c>
      <c r="E40">
        <f>SUMIFS(燃料油价格1!G:G,燃料油价格1!$B:$B,燃料油周均!$A40,燃料油价格1!$D:$D,燃料油周均!$B40)</f>
        <v>9550</v>
      </c>
      <c r="F40">
        <f>SUMIFS(燃料油价格1!H:H,燃料油价格1!$B:$B,燃料油周均!$A40,燃料油价格1!$D:$D,燃料油周均!$B40)</f>
        <v>9400</v>
      </c>
      <c r="G40">
        <f>SUMIFS(燃料油价格1!I:I,燃料油价格1!$B:$B,燃料油周均!$A40,燃料油价格1!$D:$D,燃料油周均!$B40)</f>
        <v>0</v>
      </c>
      <c r="H40">
        <f>SUMIFS(燃料油价格1!J:J,燃料油价格1!$B:$B,燃料油周均!$A40,燃料油价格1!$D:$D,燃料油周均!$B40)</f>
        <v>22500</v>
      </c>
      <c r="I40">
        <f>SUMIFS(燃料油价格1!K:K,燃料油价格1!$B:$B,燃料油周均!$A40,燃料油价格1!$D:$D,燃料油周均!$B40)</f>
        <v>9400</v>
      </c>
      <c r="J40">
        <f>SUMIFS(燃料油价格1!L:L,燃料油价格1!$B:$B,燃料油周均!$A40,燃料油价格1!$D:$D,燃料油周均!$B40)</f>
        <v>23000</v>
      </c>
      <c r="K40">
        <f>SUMIFS(燃料油价格1!M:M,燃料油价格1!$B:$B,燃料油周均!$A40,燃料油价格1!$D:$D,燃料油周均!$B40)</f>
        <v>9400</v>
      </c>
      <c r="L40">
        <f>SUMIFS(燃料油价格1!N:N,燃料油价格1!$B:$B,燃料油周均!$A40,燃料油价格1!$D:$D,燃料油周均!$B40)</f>
        <v>23000</v>
      </c>
      <c r="M40">
        <f>SUMIFS(燃料油价格1!O:O,燃料油价格1!$B:$B,燃料油周均!$A40,燃料油价格1!$D:$D,燃料油周均!$B40)</f>
        <v>0</v>
      </c>
      <c r="N40">
        <f>SUMIFS(燃料油价格1!P:P,燃料油价格1!$B:$B,燃料油周均!$A40,燃料油价格1!$D:$D,燃料油周均!$B40)</f>
        <v>23000</v>
      </c>
      <c r="O40">
        <f>COUNTIFS(燃料油价格1!$B:$B,燃料油周均!$A40,燃料油价格1!$D:$D,燃料油周均!$B40,燃料油价格1!E:E,"&gt;0")</f>
        <v>0</v>
      </c>
      <c r="P40">
        <f>COUNTIFS(燃料油价格1!$B:$B,燃料油周均!$A40,燃料油价格1!$D:$D,燃料油周均!$B40,燃料油价格1!F:F,"&gt;0")</f>
        <v>2</v>
      </c>
      <c r="Q40">
        <f>COUNTIFS(燃料油价格1!$B:$B,燃料油周均!$A40,燃料油价格1!$D:$D,燃料油周均!$B40,燃料油价格1!G:G,"&gt;0")</f>
        <v>2</v>
      </c>
      <c r="R40">
        <f>COUNTIFS(燃料油价格1!$B:$B,燃料油周均!$A40,燃料油价格1!$D:$D,燃料油周均!$B40,燃料油价格1!H:H,"&gt;0")</f>
        <v>2</v>
      </c>
      <c r="S40">
        <f>COUNTIFS(燃料油价格1!$B:$B,燃料油周均!$A40,燃料油价格1!$D:$D,燃料油周均!$B40,燃料油价格1!I:I,"&gt;0")</f>
        <v>0</v>
      </c>
      <c r="T40">
        <f>COUNTIFS(燃料油价格1!$B:$B,燃料油周均!$A40,燃料油价格1!$D:$D,燃料油周均!$B40,燃料油价格1!J:J,"&gt;0")</f>
        <v>5</v>
      </c>
      <c r="U40">
        <f>COUNTIFS(燃料油价格1!$B:$B,燃料油周均!$A40,燃料油价格1!$D:$D,燃料油周均!$B40,燃料油价格1!K:K,"&gt;0")</f>
        <v>2</v>
      </c>
      <c r="V40">
        <f>COUNTIFS(燃料油价格1!$B:$B,燃料油周均!$A40,燃料油价格1!$D:$D,燃料油周均!$B40,燃料油价格1!L:L,"&gt;0")</f>
        <v>5</v>
      </c>
      <c r="W40">
        <f>COUNTIFS(燃料油价格1!$B:$B,燃料油周均!$A40,燃料油价格1!$D:$D,燃料油周均!$B40,燃料油价格1!M:M,"&gt;0")</f>
        <v>2</v>
      </c>
      <c r="X40">
        <f>COUNTIFS(燃料油价格1!$B:$B,燃料油周均!$A40,燃料油价格1!$D:$D,燃料油周均!$B40,燃料油价格1!N:N,"&gt;0")</f>
        <v>5</v>
      </c>
      <c r="Y40">
        <f>COUNTIFS(燃料油价格1!$B:$B,燃料油周均!$A40,燃料油价格1!$D:$D,燃料油周均!$B40,燃料油价格1!O:O,"&gt;0")</f>
        <v>0</v>
      </c>
      <c r="Z40">
        <f>COUNTIFS(燃料油价格1!$B:$B,燃料油周均!$A40,燃料油价格1!$D:$D,燃料油周均!$B40,燃料油价格1!P:P,"&gt;0")</f>
        <v>5</v>
      </c>
      <c r="AA40">
        <f t="shared" si="0"/>
        <v>0</v>
      </c>
      <c r="AB40">
        <f t="shared" si="1"/>
        <v>4450</v>
      </c>
      <c r="AC40">
        <f t="shared" si="2"/>
        <v>4775</v>
      </c>
      <c r="AD40">
        <f t="shared" si="3"/>
        <v>4700</v>
      </c>
      <c r="AE40">
        <f t="shared" si="4"/>
        <v>0</v>
      </c>
      <c r="AF40">
        <f t="shared" si="5"/>
        <v>4500</v>
      </c>
      <c r="AG40">
        <f t="shared" si="6"/>
        <v>4700</v>
      </c>
      <c r="AH40">
        <f t="shared" si="7"/>
        <v>4600</v>
      </c>
      <c r="AI40">
        <f t="shared" si="8"/>
        <v>4700</v>
      </c>
      <c r="AJ40">
        <f t="shared" si="9"/>
        <v>4600</v>
      </c>
      <c r="AK40">
        <f t="shared" si="10"/>
        <v>0</v>
      </c>
      <c r="AL40">
        <f t="shared" si="11"/>
        <v>4600</v>
      </c>
      <c r="AM40" s="7">
        <f t="shared" si="12"/>
        <v>4625</v>
      </c>
    </row>
    <row r="41" spans="1:39">
      <c r="A41">
        <v>2018</v>
      </c>
      <c r="B41">
        <v>52</v>
      </c>
      <c r="C41">
        <f>SUMIFS(燃料油价格1!E:E,燃料油价格1!$B:$B,燃料油周均!$A41,燃料油价格1!$D:$D,燃料油周均!$B41)</f>
        <v>0</v>
      </c>
      <c r="D41">
        <f>SUMIFS(燃料油价格1!F:F,燃料油价格1!$B:$B,燃料油周均!$A41,燃料油价格1!$D:$D,燃料油周均!$B41)</f>
        <v>22250</v>
      </c>
      <c r="E41">
        <f>SUMIFS(燃料油价格1!G:G,燃料油价格1!$B:$B,燃料油周均!$A41,燃料油价格1!$D:$D,燃料油周均!$B41)</f>
        <v>23950</v>
      </c>
      <c r="F41">
        <f>SUMIFS(燃料油价格1!H:H,燃料油价格1!$B:$B,燃料油周均!$A41,燃料油价格1!$D:$D,燃料油周均!$B41)</f>
        <v>23500</v>
      </c>
      <c r="G41">
        <f>SUMIFS(燃料油价格1!I:I,燃料油价格1!$B:$B,燃料油周均!$A41,燃料油价格1!$D:$D,燃料油周均!$B41)</f>
        <v>0</v>
      </c>
      <c r="H41">
        <f>SUMIFS(燃料油价格1!J:J,燃料油价格1!$B:$B,燃料油周均!$A41,燃料油价格1!$D:$D,燃料油周均!$B41)</f>
        <v>23000</v>
      </c>
      <c r="I41">
        <f>SUMIFS(燃料油价格1!K:K,燃料油价格1!$B:$B,燃料油周均!$A41,燃料油价格1!$D:$D,燃料油周均!$B41)</f>
        <v>23500</v>
      </c>
      <c r="J41">
        <f>SUMIFS(燃料油价格1!L:L,燃料油价格1!$B:$B,燃料油周均!$A41,燃料油价格1!$D:$D,燃料油周均!$B41)</f>
        <v>22500</v>
      </c>
      <c r="K41">
        <f>SUMIFS(燃料油价格1!M:M,燃料油价格1!$B:$B,燃料油周均!$A41,燃料油价格1!$D:$D,燃料油周均!$B41)</f>
        <v>23500</v>
      </c>
      <c r="L41">
        <f>SUMIFS(燃料油价格1!N:N,燃料油价格1!$B:$B,燃料油周均!$A41,燃料油价格1!$D:$D,燃料油周均!$B41)</f>
        <v>23000</v>
      </c>
      <c r="M41">
        <f>SUMIFS(燃料油价格1!O:O,燃料油价格1!$B:$B,燃料油周均!$A41,燃料油价格1!$D:$D,燃料油周均!$B41)</f>
        <v>0</v>
      </c>
      <c r="N41">
        <f>SUMIFS(燃料油价格1!P:P,燃料油价格1!$B:$B,燃料油周均!$A41,燃料油价格1!$D:$D,燃料油周均!$B41)</f>
        <v>23000</v>
      </c>
      <c r="O41">
        <f>COUNTIFS(燃料油价格1!$B:$B,燃料油周均!$A41,燃料油价格1!$D:$D,燃料油周均!$B41,燃料油价格1!E:E,"&gt;0")</f>
        <v>0</v>
      </c>
      <c r="P41">
        <f>COUNTIFS(燃料油价格1!$B:$B,燃料油周均!$A41,燃料油价格1!$D:$D,燃料油周均!$B41,燃料油价格1!F:F,"&gt;0")</f>
        <v>5</v>
      </c>
      <c r="Q41">
        <f>COUNTIFS(燃料油价格1!$B:$B,燃料油周均!$A41,燃料油价格1!$D:$D,燃料油周均!$B41,燃料油价格1!G:G,"&gt;0")</f>
        <v>5</v>
      </c>
      <c r="R41">
        <f>COUNTIFS(燃料油价格1!$B:$B,燃料油周均!$A41,燃料油价格1!$D:$D,燃料油周均!$B41,燃料油价格1!H:H,"&gt;0")</f>
        <v>5</v>
      </c>
      <c r="S41">
        <f>COUNTIFS(燃料油价格1!$B:$B,燃料油周均!$A41,燃料油价格1!$D:$D,燃料油周均!$B41,燃料油价格1!I:I,"&gt;0")</f>
        <v>0</v>
      </c>
      <c r="T41">
        <f>COUNTIFS(燃料油价格1!$B:$B,燃料油周均!$A41,燃料油价格1!$D:$D,燃料油周均!$B41,燃料油价格1!J:J,"&gt;0")</f>
        <v>5</v>
      </c>
      <c r="U41">
        <f>COUNTIFS(燃料油价格1!$B:$B,燃料油周均!$A41,燃料油价格1!$D:$D,燃料油周均!$B41,燃料油价格1!K:K,"&gt;0")</f>
        <v>5</v>
      </c>
      <c r="V41">
        <f>COUNTIFS(燃料油价格1!$B:$B,燃料油周均!$A41,燃料油价格1!$D:$D,燃料油周均!$B41,燃料油价格1!L:L,"&gt;0")</f>
        <v>5</v>
      </c>
      <c r="W41">
        <f>COUNTIFS(燃料油价格1!$B:$B,燃料油周均!$A41,燃料油价格1!$D:$D,燃料油周均!$B41,燃料油价格1!M:M,"&gt;0")</f>
        <v>5</v>
      </c>
      <c r="X41">
        <f>COUNTIFS(燃料油价格1!$B:$B,燃料油周均!$A41,燃料油价格1!$D:$D,燃料油周均!$B41,燃料油价格1!N:N,"&gt;0")</f>
        <v>5</v>
      </c>
      <c r="Y41">
        <f>COUNTIFS(燃料油价格1!$B:$B,燃料油周均!$A41,燃料油价格1!$D:$D,燃料油周均!$B41,燃料油价格1!O:O,"&gt;0")</f>
        <v>0</v>
      </c>
      <c r="Z41">
        <f>COUNTIFS(燃料油价格1!$B:$B,燃料油周均!$A41,燃料油价格1!$D:$D,燃料油周均!$B41,燃料油价格1!P:P,"&gt;0")</f>
        <v>5</v>
      </c>
      <c r="AA41">
        <f t="shared" si="0"/>
        <v>0</v>
      </c>
      <c r="AB41">
        <f t="shared" si="1"/>
        <v>4450</v>
      </c>
      <c r="AC41">
        <f t="shared" si="2"/>
        <v>4790</v>
      </c>
      <c r="AD41">
        <f t="shared" si="3"/>
        <v>4700</v>
      </c>
      <c r="AE41">
        <f t="shared" si="4"/>
        <v>0</v>
      </c>
      <c r="AF41">
        <f t="shared" si="5"/>
        <v>4600</v>
      </c>
      <c r="AG41">
        <f t="shared" si="6"/>
        <v>4700</v>
      </c>
      <c r="AH41">
        <f t="shared" si="7"/>
        <v>4500</v>
      </c>
      <c r="AI41">
        <f t="shared" si="8"/>
        <v>4700</v>
      </c>
      <c r="AJ41">
        <f t="shared" si="9"/>
        <v>4600</v>
      </c>
      <c r="AK41">
        <f t="shared" si="10"/>
        <v>0</v>
      </c>
      <c r="AL41">
        <f t="shared" si="11"/>
        <v>4600</v>
      </c>
      <c r="AM41" s="7">
        <f t="shared" si="12"/>
        <v>4626.666666666667</v>
      </c>
    </row>
    <row r="42" spans="1:39">
      <c r="A42">
        <v>2019</v>
      </c>
      <c r="B42">
        <v>1</v>
      </c>
      <c r="C42">
        <f>SUMIFS(燃料油价格1!E:E,燃料油价格1!$B:$B,燃料油周均!$A42,燃料油价格1!$D:$D,燃料油周均!$B42)</f>
        <v>0</v>
      </c>
      <c r="D42">
        <f>SUMIFS(燃料油价格1!F:F,燃料油价格1!$B:$B,燃料油周均!$A42,燃料油价格1!$D:$D,燃料油周均!$B42)</f>
        <v>13350</v>
      </c>
      <c r="E42">
        <f>SUMIFS(燃料油价格1!G:G,燃料油价格1!$B:$B,燃料油周均!$A42,燃料油价格1!$D:$D,燃料油周均!$B42)</f>
        <v>14050</v>
      </c>
      <c r="F42">
        <f>SUMIFS(燃料油价格1!H:H,燃料油价格1!$B:$B,燃料油周均!$A42,燃料油价格1!$D:$D,燃料油周均!$B42)</f>
        <v>14100</v>
      </c>
      <c r="G42">
        <f>SUMIFS(燃料油价格1!I:I,燃料油价格1!$B:$B,燃料油周均!$A42,燃料油价格1!$D:$D,燃料油周均!$B42)</f>
        <v>0</v>
      </c>
      <c r="H42">
        <f>SUMIFS(燃料油价格1!J:J,燃料油价格1!$B:$B,燃料油周均!$A42,燃料油价格1!$D:$D,燃料油周均!$B42)</f>
        <v>13700</v>
      </c>
      <c r="I42">
        <f>SUMIFS(燃料油价格1!K:K,燃料油价格1!$B:$B,燃料油周均!$A42,燃料油价格1!$D:$D,燃料油周均!$B42)</f>
        <v>14000</v>
      </c>
      <c r="J42">
        <f>SUMIFS(燃料油价格1!L:L,燃料油价格1!$B:$B,燃料油周均!$A42,燃料油价格1!$D:$D,燃料油周均!$B42)</f>
        <v>13550</v>
      </c>
      <c r="K42">
        <f>SUMIFS(燃料油价格1!M:M,燃料油价格1!$B:$B,燃料油周均!$A42,燃料油价格1!$D:$D,燃料油周均!$B42)</f>
        <v>14100</v>
      </c>
      <c r="L42">
        <f>SUMIFS(燃料油价格1!N:N,燃料油价格1!$B:$B,燃料油周均!$A42,燃料油价格1!$D:$D,燃料油周均!$B42)</f>
        <v>13850</v>
      </c>
      <c r="M42">
        <f>SUMIFS(燃料油价格1!O:O,燃料油价格1!$B:$B,燃料油周均!$A42,燃料油价格1!$D:$D,燃料油周均!$B42)</f>
        <v>0</v>
      </c>
      <c r="N42">
        <f>SUMIFS(燃料油价格1!P:P,燃料油价格1!$B:$B,燃料油周均!$A42,燃料油价格1!$D:$D,燃料油周均!$B42)</f>
        <v>13730</v>
      </c>
      <c r="O42">
        <f>COUNTIFS(燃料油价格1!$B:$B,燃料油周均!$A42,燃料油价格1!$D:$D,燃料油周均!$B42,燃料油价格1!E:E,"&gt;0")</f>
        <v>0</v>
      </c>
      <c r="P42">
        <f>COUNTIFS(燃料油价格1!$B:$B,燃料油周均!$A42,燃料油价格1!$D:$D,燃料油周均!$B42,燃料油价格1!F:F,"&gt;0")</f>
        <v>3</v>
      </c>
      <c r="Q42">
        <f>COUNTIFS(燃料油价格1!$B:$B,燃料油周均!$A42,燃料油价格1!$D:$D,燃料油周均!$B42,燃料油价格1!G:G,"&gt;0")</f>
        <v>3</v>
      </c>
      <c r="R42">
        <f>COUNTIFS(燃料油价格1!$B:$B,燃料油周均!$A42,燃料油价格1!$D:$D,燃料油周均!$B42,燃料油价格1!H:H,"&gt;0")</f>
        <v>3</v>
      </c>
      <c r="S42">
        <f>COUNTIFS(燃料油价格1!$B:$B,燃料油周均!$A42,燃料油价格1!$D:$D,燃料油周均!$B42,燃料油价格1!I:I,"&gt;0")</f>
        <v>0</v>
      </c>
      <c r="T42">
        <f>COUNTIFS(燃料油价格1!$B:$B,燃料油周均!$A42,燃料油价格1!$D:$D,燃料油周均!$B42,燃料油价格1!J:J,"&gt;0")</f>
        <v>3</v>
      </c>
      <c r="U42">
        <f>COUNTIFS(燃料油价格1!$B:$B,燃料油周均!$A42,燃料油价格1!$D:$D,燃料油周均!$B42,燃料油价格1!K:K,"&gt;0")</f>
        <v>3</v>
      </c>
      <c r="V42">
        <f>COUNTIFS(燃料油价格1!$B:$B,燃料油周均!$A42,燃料油价格1!$D:$D,燃料油周均!$B42,燃料油价格1!L:L,"&gt;0")</f>
        <v>3</v>
      </c>
      <c r="W42">
        <f>COUNTIFS(燃料油价格1!$B:$B,燃料油周均!$A42,燃料油价格1!$D:$D,燃料油周均!$B42,燃料油价格1!M:M,"&gt;0")</f>
        <v>3</v>
      </c>
      <c r="X42">
        <f>COUNTIFS(燃料油价格1!$B:$B,燃料油周均!$A42,燃料油价格1!$D:$D,燃料油周均!$B42,燃料油价格1!N:N,"&gt;0")</f>
        <v>3</v>
      </c>
      <c r="Y42">
        <f>COUNTIFS(燃料油价格1!$B:$B,燃料油周均!$A42,燃料油价格1!$D:$D,燃料油周均!$B42,燃料油价格1!O:O,"&gt;0")</f>
        <v>0</v>
      </c>
      <c r="Z42">
        <f>COUNTIFS(燃料油价格1!$B:$B,燃料油周均!$A42,燃料油价格1!$D:$D,燃料油周均!$B42,燃料油价格1!P:P,"&gt;0")</f>
        <v>3</v>
      </c>
      <c r="AA42">
        <f t="shared" si="0"/>
        <v>0</v>
      </c>
      <c r="AB42">
        <f t="shared" si="1"/>
        <v>4450</v>
      </c>
      <c r="AC42">
        <f t="shared" si="2"/>
        <v>4683.333333333333</v>
      </c>
      <c r="AD42">
        <f t="shared" si="3"/>
        <v>4700</v>
      </c>
      <c r="AE42">
        <f t="shared" si="4"/>
        <v>0</v>
      </c>
      <c r="AF42">
        <f t="shared" si="5"/>
        <v>4566.666666666667</v>
      </c>
      <c r="AG42">
        <f t="shared" si="6"/>
        <v>4666.666666666667</v>
      </c>
      <c r="AH42">
        <f t="shared" si="7"/>
        <v>4516.666666666667</v>
      </c>
      <c r="AI42">
        <f t="shared" si="8"/>
        <v>4700</v>
      </c>
      <c r="AJ42">
        <f t="shared" si="9"/>
        <v>4616.666666666667</v>
      </c>
      <c r="AK42">
        <f t="shared" si="10"/>
        <v>0</v>
      </c>
      <c r="AL42">
        <f t="shared" si="11"/>
        <v>4576.666666666667</v>
      </c>
      <c r="AM42" s="7">
        <f t="shared" si="12"/>
        <v>4608.5185185185182</v>
      </c>
    </row>
    <row r="43" spans="1:39">
      <c r="A43">
        <v>2019</v>
      </c>
      <c r="B43">
        <v>2</v>
      </c>
      <c r="C43">
        <f>SUMIFS(燃料油价格1!E:E,燃料油价格1!$B:$B,燃料油周均!$A43,燃料油价格1!$D:$D,燃料油周均!$B43)</f>
        <v>0</v>
      </c>
      <c r="D43">
        <f>SUMIFS(燃料油价格1!F:F,燃料油价格1!$B:$B,燃料油周均!$A43,燃料油价格1!$D:$D,燃料油周均!$B43)</f>
        <v>17800</v>
      </c>
      <c r="E43">
        <f>SUMIFS(燃料油价格1!G:G,燃料油价格1!$B:$B,燃料油周均!$A43,燃料油价格1!$D:$D,燃料油周均!$B43)</f>
        <v>13750</v>
      </c>
      <c r="F43">
        <f>SUMIFS(燃料油价格1!H:H,燃料油价格1!$B:$B,燃料油周均!$A43,燃料油价格1!$D:$D,燃料油周均!$B43)</f>
        <v>14150</v>
      </c>
      <c r="G43">
        <f>SUMIFS(燃料油价格1!I:I,燃料油价格1!$B:$B,燃料油周均!$A43,燃料油价格1!$D:$D,燃料油周均!$B43)</f>
        <v>0</v>
      </c>
      <c r="H43">
        <f>SUMIFS(燃料油价格1!J:J,燃料油价格1!$B:$B,燃料油周均!$A43,燃料油价格1!$D:$D,燃料油周均!$B43)</f>
        <v>27750</v>
      </c>
      <c r="I43">
        <f>SUMIFS(燃料油价格1!K:K,燃料油价格1!$B:$B,燃料油周均!$A43,燃料油价格1!$D:$D,燃料油周均!$B43)</f>
        <v>14000</v>
      </c>
      <c r="J43">
        <f>SUMIFS(燃料油价格1!L:L,燃料油价格1!$B:$B,燃料油周均!$A43,燃料油价格1!$D:$D,燃料油周均!$B43)</f>
        <v>27550</v>
      </c>
      <c r="K43">
        <f>SUMIFS(燃料油价格1!M:M,燃料油价格1!$B:$B,燃料油周均!$A43,燃料油价格1!$D:$D,燃料油周均!$B43)</f>
        <v>13850</v>
      </c>
      <c r="L43">
        <f>SUMIFS(燃料油价格1!N:N,燃料油价格1!$B:$B,燃料油周均!$A43,燃料油价格1!$D:$D,燃料油周均!$B43)</f>
        <v>28025</v>
      </c>
      <c r="M43">
        <f>SUMIFS(燃料油价格1!O:O,燃料油价格1!$B:$B,燃料油周均!$A43,燃料油价格1!$D:$D,燃料油周均!$B43)</f>
        <v>0</v>
      </c>
      <c r="N43">
        <f>SUMIFS(燃料油价格1!P:P,燃料油价格1!$B:$B,燃料油周均!$A43,燃料油价格1!$D:$D,燃料油周均!$B43)</f>
        <v>27750</v>
      </c>
      <c r="O43">
        <f>COUNTIFS(燃料油价格1!$B:$B,燃料油周均!$A43,燃料油价格1!$D:$D,燃料油周均!$B43,燃料油价格1!E:E,"&gt;0")</f>
        <v>0</v>
      </c>
      <c r="P43">
        <f>COUNTIFS(燃料油价格1!$B:$B,燃料油周均!$A43,燃料油价格1!$D:$D,燃料油周均!$B43,燃料油价格1!F:F,"&gt;0")</f>
        <v>4</v>
      </c>
      <c r="Q43">
        <f>COUNTIFS(燃料油价格1!$B:$B,燃料油周均!$A43,燃料油价格1!$D:$D,燃料油周均!$B43,燃料油价格1!G:G,"&gt;0")</f>
        <v>3</v>
      </c>
      <c r="R43">
        <f>COUNTIFS(燃料油价格1!$B:$B,燃料油周均!$A43,燃料油价格1!$D:$D,燃料油周均!$B43,燃料油价格1!H:H,"&gt;0")</f>
        <v>3</v>
      </c>
      <c r="S43">
        <f>COUNTIFS(燃料油价格1!$B:$B,燃料油周均!$A43,燃料油价格1!$D:$D,燃料油周均!$B43,燃料油价格1!I:I,"&gt;0")</f>
        <v>0</v>
      </c>
      <c r="T43">
        <f>COUNTIFS(燃料油价格1!$B:$B,燃料油周均!$A43,燃料油价格1!$D:$D,燃料油周均!$B43,燃料油价格1!J:J,"&gt;0")</f>
        <v>6</v>
      </c>
      <c r="U43">
        <f>COUNTIFS(燃料油价格1!$B:$B,燃料油周均!$A43,燃料油价格1!$D:$D,燃料油周均!$B43,燃料油价格1!K:K,"&gt;0")</f>
        <v>3</v>
      </c>
      <c r="V43">
        <f>COUNTIFS(燃料油价格1!$B:$B,燃料油周均!$A43,燃料油价格1!$D:$D,燃料油周均!$B43,燃料油价格1!L:L,"&gt;0")</f>
        <v>6</v>
      </c>
      <c r="W43">
        <f>COUNTIFS(燃料油价格1!$B:$B,燃料油周均!$A43,燃料油价格1!$D:$D,燃料油周均!$B43,燃料油价格1!M:M,"&gt;0")</f>
        <v>3</v>
      </c>
      <c r="X43">
        <f>COUNTIFS(燃料油价格1!$B:$B,燃料油周均!$A43,燃料油价格1!$D:$D,燃料油周均!$B43,燃料油价格1!N:N,"&gt;0")</f>
        <v>6</v>
      </c>
      <c r="Y43">
        <f>COUNTIFS(燃料油价格1!$B:$B,燃料油周均!$A43,燃料油价格1!$D:$D,燃料油周均!$B43,燃料油价格1!O:O,"&gt;0")</f>
        <v>0</v>
      </c>
      <c r="Z43">
        <f>COUNTIFS(燃料油价格1!$B:$B,燃料油周均!$A43,燃料油价格1!$D:$D,燃料油周均!$B43,燃料油价格1!P:P,"&gt;0")</f>
        <v>6</v>
      </c>
      <c r="AA43">
        <f t="shared" si="0"/>
        <v>0</v>
      </c>
      <c r="AB43">
        <f t="shared" si="1"/>
        <v>4450</v>
      </c>
      <c r="AC43">
        <f t="shared" si="2"/>
        <v>4583.333333333333</v>
      </c>
      <c r="AD43">
        <f t="shared" si="3"/>
        <v>4716.666666666667</v>
      </c>
      <c r="AE43">
        <f t="shared" si="4"/>
        <v>0</v>
      </c>
      <c r="AF43">
        <f t="shared" si="5"/>
        <v>4625</v>
      </c>
      <c r="AG43">
        <f t="shared" si="6"/>
        <v>4666.666666666667</v>
      </c>
      <c r="AH43">
        <f t="shared" si="7"/>
        <v>4591.666666666667</v>
      </c>
      <c r="AI43">
        <f t="shared" si="8"/>
        <v>4616.666666666667</v>
      </c>
      <c r="AJ43">
        <f t="shared" si="9"/>
        <v>4670.833333333333</v>
      </c>
      <c r="AK43">
        <f t="shared" si="10"/>
        <v>0</v>
      </c>
      <c r="AL43">
        <f t="shared" si="11"/>
        <v>4625</v>
      </c>
      <c r="AM43" s="7">
        <f t="shared" si="12"/>
        <v>4616.2037037037044</v>
      </c>
    </row>
    <row r="44" spans="1:39">
      <c r="A44">
        <v>2019</v>
      </c>
      <c r="B44">
        <v>3</v>
      </c>
      <c r="C44">
        <f>SUMIFS(燃料油价格1!E:E,燃料油价格1!$B:$B,燃料油周均!$A44,燃料油价格1!$D:$D,燃料油周均!$B44)</f>
        <v>0</v>
      </c>
      <c r="D44">
        <f>SUMIFS(燃料油价格1!F:F,燃料油价格1!$B:$B,燃料油周均!$A44,燃料油价格1!$D:$D,燃料油周均!$B44)</f>
        <v>17800</v>
      </c>
      <c r="E44">
        <f>SUMIFS(燃料油价格1!G:G,燃料油价格1!$B:$B,燃料油周均!$A44,燃料油价格1!$D:$D,燃料油周均!$B44)</f>
        <v>19000</v>
      </c>
      <c r="F44">
        <f>SUMIFS(燃料油价格1!H:H,燃料油价格1!$B:$B,燃料油周均!$A44,燃料油价格1!$D:$D,燃料油周均!$B44)</f>
        <v>19000</v>
      </c>
      <c r="G44">
        <f>SUMIFS(燃料油价格1!I:I,燃料油价格1!$B:$B,燃料油周均!$A44,燃料油价格1!$D:$D,燃料油周均!$B44)</f>
        <v>0</v>
      </c>
      <c r="H44">
        <f>SUMIFS(燃料油价格1!J:J,燃料油价格1!$B:$B,燃料油周均!$A44,燃料油价格1!$D:$D,燃料油周均!$B44)</f>
        <v>28650</v>
      </c>
      <c r="I44">
        <f>SUMIFS(燃料油价格1!K:K,燃料油价格1!$B:$B,燃料油周均!$A44,燃料油价格1!$D:$D,燃料油周均!$B44)</f>
        <v>18800</v>
      </c>
      <c r="J44">
        <f>SUMIFS(燃料油价格1!L:L,燃料油价格1!$B:$B,燃料油周均!$A44,燃料油价格1!$D:$D,燃料油周均!$B44)</f>
        <v>33800</v>
      </c>
      <c r="K44">
        <f>SUMIFS(燃料油价格1!M:M,燃料油价格1!$B:$B,燃料油周均!$A44,燃料油价格1!$D:$D,燃料油周均!$B44)</f>
        <v>18500</v>
      </c>
      <c r="L44">
        <f>SUMIFS(燃料油价格1!N:N,燃料油价格1!$B:$B,燃料油周均!$A44,燃料油价格1!$D:$D,燃料油周均!$B44)</f>
        <v>33775</v>
      </c>
      <c r="M44">
        <f>SUMIFS(燃料油价格1!O:O,燃料油价格1!$B:$B,燃料油周均!$A44,燃料油价格1!$D:$D,燃料油周均!$B44)</f>
        <v>0</v>
      </c>
      <c r="N44">
        <f>SUMIFS(燃料油价格1!P:P,燃料油价格1!$B:$B,燃料油周均!$A44,燃料油价格1!$D:$D,燃料油周均!$B44)</f>
        <v>33660</v>
      </c>
      <c r="O44">
        <f>COUNTIFS(燃料油价格1!$B:$B,燃料油周均!$A44,燃料油价格1!$D:$D,燃料油周均!$B44,燃料油价格1!E:E,"&gt;0")</f>
        <v>0</v>
      </c>
      <c r="P44">
        <f>COUNTIFS(燃料油价格1!$B:$B,燃料油周均!$A44,燃料油价格1!$D:$D,燃料油周均!$B44,燃料油价格1!F:F,"&gt;0")</f>
        <v>4</v>
      </c>
      <c r="Q44">
        <f>COUNTIFS(燃料油价格1!$B:$B,燃料油周均!$A44,燃料油价格1!$D:$D,燃料油周均!$B44,燃料油价格1!G:G,"&gt;0")</f>
        <v>4</v>
      </c>
      <c r="R44">
        <f>COUNTIFS(燃料油价格1!$B:$B,燃料油周均!$A44,燃料油价格1!$D:$D,燃料油周均!$B44,燃料油价格1!H:H,"&gt;0")</f>
        <v>4</v>
      </c>
      <c r="S44">
        <f>COUNTIFS(燃料油价格1!$B:$B,燃料油周均!$A44,燃料油价格1!$D:$D,燃料油周均!$B44,燃料油价格1!I:I,"&gt;0")</f>
        <v>0</v>
      </c>
      <c r="T44">
        <f>COUNTIFS(燃料油价格1!$B:$B,燃料油周均!$A44,燃料油价格1!$D:$D,燃料油周均!$B44,燃料油价格1!J:J,"&gt;0")</f>
        <v>6</v>
      </c>
      <c r="U44">
        <f>COUNTIFS(燃料油价格1!$B:$B,燃料油周均!$A44,燃料油价格1!$D:$D,燃料油周均!$B44,燃料油价格1!K:K,"&gt;0")</f>
        <v>4</v>
      </c>
      <c r="V44">
        <f>COUNTIFS(燃料油价格1!$B:$B,燃料油周均!$A44,燃料油价格1!$D:$D,燃料油周均!$B44,燃料油价格1!L:L,"&gt;0")</f>
        <v>7</v>
      </c>
      <c r="W44">
        <f>COUNTIFS(燃料油价格1!$B:$B,燃料油周均!$A44,燃料油价格1!$D:$D,燃料油周均!$B44,燃料油价格1!M:M,"&gt;0")</f>
        <v>4</v>
      </c>
      <c r="X44">
        <f>COUNTIFS(燃料油价格1!$B:$B,燃料油周均!$A44,燃料油价格1!$D:$D,燃料油周均!$B44,燃料油价格1!N:N,"&gt;0")</f>
        <v>7</v>
      </c>
      <c r="Y44">
        <f>COUNTIFS(燃料油价格1!$B:$B,燃料油周均!$A44,燃料油价格1!$D:$D,燃料油周均!$B44,燃料油价格1!O:O,"&gt;0")</f>
        <v>0</v>
      </c>
      <c r="Z44">
        <f>COUNTIFS(燃料油价格1!$B:$B,燃料油周均!$A44,燃料油价格1!$D:$D,燃料油周均!$B44,燃料油价格1!P:P,"&gt;0")</f>
        <v>7</v>
      </c>
      <c r="AA44">
        <f t="shared" si="0"/>
        <v>0</v>
      </c>
      <c r="AB44">
        <f t="shared" si="1"/>
        <v>4450</v>
      </c>
      <c r="AC44">
        <f t="shared" si="2"/>
        <v>4750</v>
      </c>
      <c r="AD44">
        <f t="shared" si="3"/>
        <v>4750</v>
      </c>
      <c r="AE44">
        <f t="shared" si="4"/>
        <v>0</v>
      </c>
      <c r="AF44">
        <f t="shared" si="5"/>
        <v>4775</v>
      </c>
      <c r="AG44">
        <f t="shared" si="6"/>
        <v>4700</v>
      </c>
      <c r="AH44">
        <f t="shared" si="7"/>
        <v>4828.5714285714284</v>
      </c>
      <c r="AI44">
        <f t="shared" si="8"/>
        <v>4625</v>
      </c>
      <c r="AJ44">
        <f t="shared" si="9"/>
        <v>4825</v>
      </c>
      <c r="AK44">
        <f t="shared" si="10"/>
        <v>0</v>
      </c>
      <c r="AL44">
        <f t="shared" si="11"/>
        <v>4808.5714285714284</v>
      </c>
      <c r="AM44" s="7">
        <f t="shared" si="12"/>
        <v>4723.5714285714284</v>
      </c>
    </row>
    <row r="45" spans="1:39">
      <c r="A45">
        <v>2019</v>
      </c>
      <c r="B45">
        <v>4</v>
      </c>
      <c r="C45">
        <f>SUMIFS(燃料油价格1!E:E,燃料油价格1!$B:$B,燃料油周均!$A45,燃料油价格1!$D:$D,燃料油周均!$B45)</f>
        <v>0</v>
      </c>
      <c r="D45">
        <f>SUMIFS(燃料油价格1!F:F,燃料油价格1!$B:$B,燃料油周均!$A45,燃料油价格1!$D:$D,燃料油周均!$B45)</f>
        <v>22250</v>
      </c>
      <c r="E45">
        <f>SUMIFS(燃料油价格1!G:G,燃料油价格1!$B:$B,燃料油周均!$A45,燃料油价格1!$D:$D,燃料油周均!$B45)</f>
        <v>23750</v>
      </c>
      <c r="F45">
        <f>SUMIFS(燃料油价格1!H:H,燃料油价格1!$B:$B,燃料油周均!$A45,燃料油价格1!$D:$D,燃料油周均!$B45)</f>
        <v>23750</v>
      </c>
      <c r="G45">
        <f>SUMIFS(燃料油价格1!I:I,燃料油价格1!$B:$B,燃料油周均!$A45,燃料油价格1!$D:$D,燃料油周均!$B45)</f>
        <v>0</v>
      </c>
      <c r="H45">
        <f>SUMIFS(燃料油价格1!J:J,燃料油价格1!$B:$B,燃料油周均!$A45,燃料油价格1!$D:$D,燃料油周均!$B45)</f>
        <v>27900</v>
      </c>
      <c r="I45">
        <f>SUMIFS(燃料油价格1!K:K,燃料油价格1!$B:$B,燃料油周均!$A45,燃料油价格1!$D:$D,燃料油周均!$B45)</f>
        <v>23500</v>
      </c>
      <c r="J45">
        <f>SUMIFS(燃料油价格1!L:L,燃料油价格1!$B:$B,燃料油周均!$A45,燃料油价格1!$D:$D,燃料油周均!$B45)</f>
        <v>27600</v>
      </c>
      <c r="K45">
        <f>SUMIFS(燃料油价格1!M:M,燃料油价格1!$B:$B,燃料油周均!$A45,燃料油价格1!$D:$D,燃料油周均!$B45)</f>
        <v>23700</v>
      </c>
      <c r="L45">
        <f>SUMIFS(燃料油价格1!N:N,燃料油价格1!$B:$B,燃料油周均!$A45,燃料油价格1!$D:$D,燃料油周均!$B45)</f>
        <v>27950</v>
      </c>
      <c r="M45">
        <f>SUMIFS(燃料油价格1!O:O,燃料油价格1!$B:$B,燃料油周均!$A45,燃料油价格1!$D:$D,燃料油周均!$B45)</f>
        <v>0</v>
      </c>
      <c r="N45">
        <f>SUMIFS(燃料油价格1!P:P,燃料油价格1!$B:$B,燃料油周均!$A45,燃料油价格1!$D:$D,燃料油周均!$B45)</f>
        <v>27720</v>
      </c>
      <c r="O45">
        <f>COUNTIFS(燃料油价格1!$B:$B,燃料油周均!$A45,燃料油价格1!$D:$D,燃料油周均!$B45,燃料油价格1!E:E,"&gt;0")</f>
        <v>0</v>
      </c>
      <c r="P45">
        <f>COUNTIFS(燃料油价格1!$B:$B,燃料油周均!$A45,燃料油价格1!$D:$D,燃料油周均!$B45,燃料油价格1!F:F,"&gt;0")</f>
        <v>5</v>
      </c>
      <c r="Q45">
        <f>COUNTIFS(燃料油价格1!$B:$B,燃料油周均!$A45,燃料油价格1!$D:$D,燃料油周均!$B45,燃料油价格1!G:G,"&gt;0")</f>
        <v>5</v>
      </c>
      <c r="R45">
        <f>COUNTIFS(燃料油价格1!$B:$B,燃料油周均!$A45,燃料油价格1!$D:$D,燃料油周均!$B45,燃料油价格1!H:H,"&gt;0")</f>
        <v>5</v>
      </c>
      <c r="S45">
        <f>COUNTIFS(燃料油价格1!$B:$B,燃料油周均!$A45,燃料油价格1!$D:$D,燃料油周均!$B45,燃料油价格1!I:I,"&gt;0")</f>
        <v>0</v>
      </c>
      <c r="T45">
        <f>COUNTIFS(燃料油价格1!$B:$B,燃料油周均!$A45,燃料油价格1!$D:$D,燃料油周均!$B45,燃料油价格1!J:J,"&gt;0")</f>
        <v>6</v>
      </c>
      <c r="U45">
        <f>COUNTIFS(燃料油价格1!$B:$B,燃料油周均!$A45,燃料油价格1!$D:$D,燃料油周均!$B45,燃料油价格1!K:K,"&gt;0")</f>
        <v>5</v>
      </c>
      <c r="V45">
        <f>COUNTIFS(燃料油价格1!$B:$B,燃料油周均!$A45,燃料油价格1!$D:$D,燃料油周均!$B45,燃料油价格1!L:L,"&gt;0")</f>
        <v>6</v>
      </c>
      <c r="W45">
        <f>COUNTIFS(燃料油价格1!$B:$B,燃料油周均!$A45,燃料油价格1!$D:$D,燃料油周均!$B45,燃料油价格1!M:M,"&gt;0")</f>
        <v>5</v>
      </c>
      <c r="X45">
        <f>COUNTIFS(燃料油价格1!$B:$B,燃料油周均!$A45,燃料油价格1!$D:$D,燃料油周均!$B45,燃料油价格1!N:N,"&gt;0")</f>
        <v>6</v>
      </c>
      <c r="Y45">
        <f>COUNTIFS(燃料油价格1!$B:$B,燃料油周均!$A45,燃料油价格1!$D:$D,燃料油周均!$B45,燃料油价格1!O:O,"&gt;0")</f>
        <v>0</v>
      </c>
      <c r="Z45">
        <f>COUNTIFS(燃料油价格1!$B:$B,燃料油周均!$A45,燃料油价格1!$D:$D,燃料油周均!$B45,燃料油价格1!P:P,"&gt;0")</f>
        <v>6</v>
      </c>
      <c r="AA45">
        <f t="shared" si="0"/>
        <v>0</v>
      </c>
      <c r="AB45">
        <f t="shared" si="1"/>
        <v>4450</v>
      </c>
      <c r="AC45">
        <f t="shared" si="2"/>
        <v>4750</v>
      </c>
      <c r="AD45">
        <f t="shared" si="3"/>
        <v>4750</v>
      </c>
      <c r="AE45">
        <f t="shared" si="4"/>
        <v>0</v>
      </c>
      <c r="AF45">
        <f t="shared" si="5"/>
        <v>4650</v>
      </c>
      <c r="AG45">
        <f t="shared" si="6"/>
        <v>4700</v>
      </c>
      <c r="AH45">
        <f t="shared" si="7"/>
        <v>4600</v>
      </c>
      <c r="AI45">
        <f t="shared" si="8"/>
        <v>4740</v>
      </c>
      <c r="AJ45">
        <f t="shared" si="9"/>
        <v>4658.333333333333</v>
      </c>
      <c r="AK45">
        <f t="shared" si="10"/>
        <v>0</v>
      </c>
      <c r="AL45">
        <f t="shared" si="11"/>
        <v>4620</v>
      </c>
      <c r="AM45" s="7">
        <f t="shared" si="12"/>
        <v>4657.5925925925931</v>
      </c>
    </row>
    <row r="46" spans="1:39">
      <c r="A46">
        <v>2019</v>
      </c>
      <c r="B46">
        <v>5</v>
      </c>
      <c r="C46">
        <f>SUMIFS(燃料油价格1!E:E,燃料油价格1!$B:$B,燃料油周均!$A46,燃料油价格1!$D:$D,燃料油周均!$B46)</f>
        <v>0</v>
      </c>
      <c r="D46">
        <f>SUMIFS(燃料油价格1!F:F,燃料油价格1!$B:$B,燃料油周均!$A46,燃料油价格1!$D:$D,燃料油周均!$B46)</f>
        <v>17650</v>
      </c>
      <c r="E46">
        <f>SUMIFS(燃料油价格1!G:G,燃料油价格1!$B:$B,燃料油周均!$A46,燃料油价格1!$D:$D,燃料油周均!$B46)</f>
        <v>19000</v>
      </c>
      <c r="F46">
        <f>SUMIFS(燃料油价格1!H:H,燃料油价格1!$B:$B,燃料油周均!$A46,燃料油价格1!$D:$D,燃料油周均!$B46)</f>
        <v>18400</v>
      </c>
      <c r="G46">
        <f>SUMIFS(燃料油价格1!I:I,燃料油价格1!$B:$B,燃料油周均!$A46,燃料油价格1!$D:$D,燃料油周均!$B46)</f>
        <v>0</v>
      </c>
      <c r="H46">
        <f>SUMIFS(燃料油价格1!J:J,燃料油价格1!$B:$B,燃料油周均!$A46,燃料油价格1!$D:$D,燃料油周均!$B46)</f>
        <v>23000</v>
      </c>
      <c r="I46">
        <f>SUMIFS(燃料油价格1!K:K,燃料油价格1!$B:$B,燃料油周均!$A46,燃料油价格1!$D:$D,燃料油周均!$B46)</f>
        <v>18800</v>
      </c>
      <c r="J46">
        <f>SUMIFS(燃料油价格1!L:L,燃料油价格1!$B:$B,燃料油周均!$A46,燃料油价格1!$D:$D,燃料油周均!$B46)</f>
        <v>22500</v>
      </c>
      <c r="K46">
        <f>SUMIFS(燃料油价格1!M:M,燃料油价格1!$B:$B,燃料油周均!$A46,燃料油价格1!$D:$D,燃料油周均!$B46)</f>
        <v>19000</v>
      </c>
      <c r="L46">
        <f>SUMIFS(燃料油价格1!N:N,燃料油价格1!$B:$B,燃料油周均!$A46,燃料油价格1!$D:$D,燃料油周均!$B46)</f>
        <v>23000</v>
      </c>
      <c r="M46">
        <f>SUMIFS(燃料油价格1!O:O,燃料油价格1!$B:$B,燃料油周均!$A46,燃料油价格1!$D:$D,燃料油周均!$B46)</f>
        <v>0</v>
      </c>
      <c r="N46">
        <f>SUMIFS(燃料油价格1!P:P,燃料油价格1!$B:$B,燃料油周均!$A46,燃料油价格1!$D:$D,燃料油周均!$B46)</f>
        <v>22500</v>
      </c>
      <c r="O46">
        <f>COUNTIFS(燃料油价格1!$B:$B,燃料油周均!$A46,燃料油价格1!$D:$D,燃料油周均!$B46,燃料油价格1!E:E,"&gt;0")</f>
        <v>0</v>
      </c>
      <c r="P46">
        <f>COUNTIFS(燃料油价格1!$B:$B,燃料油周均!$A46,燃料油价格1!$D:$D,燃料油周均!$B46,燃料油价格1!F:F,"&gt;0")</f>
        <v>4</v>
      </c>
      <c r="Q46">
        <f>COUNTIFS(燃料油价格1!$B:$B,燃料油周均!$A46,燃料油价格1!$D:$D,燃料油周均!$B46,燃料油价格1!G:G,"&gt;0")</f>
        <v>4</v>
      </c>
      <c r="R46">
        <f>COUNTIFS(燃料油价格1!$B:$B,燃料油周均!$A46,燃料油价格1!$D:$D,燃料油周均!$B46,燃料油价格1!H:H,"&gt;0")</f>
        <v>4</v>
      </c>
      <c r="S46">
        <f>COUNTIFS(燃料油价格1!$B:$B,燃料油周均!$A46,燃料油价格1!$D:$D,燃料油周均!$B46,燃料油价格1!I:I,"&gt;0")</f>
        <v>0</v>
      </c>
      <c r="T46">
        <f>COUNTIFS(燃料油价格1!$B:$B,燃料油周均!$A46,燃料油价格1!$D:$D,燃料油周均!$B46,燃料油价格1!J:J,"&gt;0")</f>
        <v>5</v>
      </c>
      <c r="U46">
        <f>COUNTIFS(燃料油价格1!$B:$B,燃料油周均!$A46,燃料油价格1!$D:$D,燃料油周均!$B46,燃料油价格1!K:K,"&gt;0")</f>
        <v>4</v>
      </c>
      <c r="V46">
        <f>COUNTIFS(燃料油价格1!$B:$B,燃料油周均!$A46,燃料油价格1!$D:$D,燃料油周均!$B46,燃料油价格1!L:L,"&gt;0")</f>
        <v>5</v>
      </c>
      <c r="W46">
        <f>COUNTIFS(燃料油价格1!$B:$B,燃料油周均!$A46,燃料油价格1!$D:$D,燃料油周均!$B46,燃料油价格1!M:M,"&gt;0")</f>
        <v>4</v>
      </c>
      <c r="X46">
        <f>COUNTIFS(燃料油价格1!$B:$B,燃料油周均!$A46,燃料油价格1!$D:$D,燃料油周均!$B46,燃料油价格1!N:N,"&gt;0")</f>
        <v>5</v>
      </c>
      <c r="Y46">
        <f>COUNTIFS(燃料油价格1!$B:$B,燃料油周均!$A46,燃料油价格1!$D:$D,燃料油周均!$B46,燃料油价格1!O:O,"&gt;0")</f>
        <v>0</v>
      </c>
      <c r="Z46">
        <f>COUNTIFS(燃料油价格1!$B:$B,燃料油周均!$A46,燃料油价格1!$D:$D,燃料油周均!$B46,燃料油价格1!P:P,"&gt;0")</f>
        <v>5</v>
      </c>
      <c r="AA46">
        <f t="shared" si="0"/>
        <v>0</v>
      </c>
      <c r="AB46">
        <f t="shared" si="1"/>
        <v>4412.5</v>
      </c>
      <c r="AC46">
        <f t="shared" si="2"/>
        <v>4750</v>
      </c>
      <c r="AD46">
        <f t="shared" si="3"/>
        <v>4600</v>
      </c>
      <c r="AE46">
        <f t="shared" si="4"/>
        <v>0</v>
      </c>
      <c r="AF46">
        <f t="shared" si="5"/>
        <v>4600</v>
      </c>
      <c r="AG46">
        <f t="shared" si="6"/>
        <v>4700</v>
      </c>
      <c r="AH46">
        <f t="shared" si="7"/>
        <v>4500</v>
      </c>
      <c r="AI46">
        <f t="shared" si="8"/>
        <v>4750</v>
      </c>
      <c r="AJ46">
        <f t="shared" si="9"/>
        <v>4600</v>
      </c>
      <c r="AK46">
        <f t="shared" si="10"/>
        <v>0</v>
      </c>
      <c r="AL46">
        <f t="shared" si="11"/>
        <v>4500</v>
      </c>
      <c r="AM46" s="7">
        <f t="shared" si="12"/>
        <v>4601.3888888888887</v>
      </c>
    </row>
    <row r="47" spans="1:39">
      <c r="A47">
        <v>2019</v>
      </c>
      <c r="B47">
        <v>6</v>
      </c>
      <c r="C47">
        <f>SUMIFS(燃料油价格1!E:E,燃料油价格1!$B:$B,燃料油周均!$A47,燃料油价格1!$D:$D,燃料油周均!$B47)</f>
        <v>0</v>
      </c>
      <c r="D47">
        <f>SUMIFS(燃料油价格1!F:F,燃料油价格1!$B:$B,燃料油周均!$A47,燃料油价格1!$D:$D,燃料油周均!$B47)</f>
        <v>4400</v>
      </c>
      <c r="E47">
        <f>SUMIFS(燃料油价格1!G:G,燃料油价格1!$B:$B,燃料油周均!$A47,燃料油价格1!$D:$D,燃料油周均!$B47)</f>
        <v>4750</v>
      </c>
      <c r="F47">
        <f>SUMIFS(燃料油价格1!H:H,燃料油价格1!$B:$B,燃料油周均!$A47,燃料油价格1!$D:$D,燃料油周均!$B47)</f>
        <v>4550</v>
      </c>
      <c r="G47">
        <f>SUMIFS(燃料油价格1!I:I,燃料油价格1!$B:$B,燃料油周均!$A47,燃料油价格1!$D:$D,燃料油周均!$B47)</f>
        <v>0</v>
      </c>
      <c r="H47">
        <f>SUMIFS(燃料油价格1!J:J,燃料油价格1!$B:$B,燃料油周均!$A47,燃料油价格1!$D:$D,燃料油周均!$B47)</f>
        <v>0</v>
      </c>
      <c r="I47">
        <f>SUMIFS(燃料油价格1!K:K,燃料油价格1!$B:$B,燃料油周均!$A47,燃料油价格1!$D:$D,燃料油周均!$B47)</f>
        <v>4700</v>
      </c>
      <c r="J47">
        <f>SUMIFS(燃料油价格1!L:L,燃料油价格1!$B:$B,燃料油周均!$A47,燃料油价格1!$D:$D,燃料油周均!$B47)</f>
        <v>0</v>
      </c>
      <c r="K47">
        <f>SUMIFS(燃料油价格1!M:M,燃料油价格1!$B:$B,燃料油周均!$A47,燃料油价格1!$D:$D,燃料油周均!$B47)</f>
        <v>4750</v>
      </c>
      <c r="L47">
        <f>SUMIFS(燃料油价格1!N:N,燃料油价格1!$B:$B,燃料油周均!$A47,燃料油价格1!$D:$D,燃料油周均!$B47)</f>
        <v>0</v>
      </c>
      <c r="M47">
        <f>SUMIFS(燃料油价格1!O:O,燃料油价格1!$B:$B,燃料油周均!$A47,燃料油价格1!$D:$D,燃料油周均!$B47)</f>
        <v>0</v>
      </c>
      <c r="N47">
        <f>SUMIFS(燃料油价格1!P:P,燃料油价格1!$B:$B,燃料油周均!$A47,燃料油价格1!$D:$D,燃料油周均!$B47)</f>
        <v>0</v>
      </c>
      <c r="O47">
        <f>COUNTIFS(燃料油价格1!$B:$B,燃料油周均!$A47,燃料油价格1!$D:$D,燃料油周均!$B47,燃料油价格1!E:E,"&gt;0")</f>
        <v>0</v>
      </c>
      <c r="P47">
        <f>COUNTIFS(燃料油价格1!$B:$B,燃料油周均!$A47,燃料油价格1!$D:$D,燃料油周均!$B47,燃料油价格1!F:F,"&gt;0")</f>
        <v>1</v>
      </c>
      <c r="Q47">
        <f>COUNTIFS(燃料油价格1!$B:$B,燃料油周均!$A47,燃料油价格1!$D:$D,燃料油周均!$B47,燃料油价格1!G:G,"&gt;0")</f>
        <v>1</v>
      </c>
      <c r="R47">
        <f>COUNTIFS(燃料油价格1!$B:$B,燃料油周均!$A47,燃料油价格1!$D:$D,燃料油周均!$B47,燃料油价格1!H:H,"&gt;0")</f>
        <v>1</v>
      </c>
      <c r="S47">
        <f>COUNTIFS(燃料油价格1!$B:$B,燃料油周均!$A47,燃料油价格1!$D:$D,燃料油周均!$B47,燃料油价格1!I:I,"&gt;0")</f>
        <v>0</v>
      </c>
      <c r="T47">
        <f>COUNTIFS(燃料油价格1!$B:$B,燃料油周均!$A47,燃料油价格1!$D:$D,燃料油周均!$B47,燃料油价格1!J:J,"&gt;0")</f>
        <v>0</v>
      </c>
      <c r="U47">
        <f>COUNTIFS(燃料油价格1!$B:$B,燃料油周均!$A47,燃料油价格1!$D:$D,燃料油周均!$B47,燃料油价格1!K:K,"&gt;0")</f>
        <v>1</v>
      </c>
      <c r="V47">
        <f>COUNTIFS(燃料油价格1!$B:$B,燃料油周均!$A47,燃料油价格1!$D:$D,燃料油周均!$B47,燃料油价格1!L:L,"&gt;0")</f>
        <v>0</v>
      </c>
      <c r="W47">
        <f>COUNTIFS(燃料油价格1!$B:$B,燃料油周均!$A47,燃料油价格1!$D:$D,燃料油周均!$B47,燃料油价格1!M:M,"&gt;0")</f>
        <v>1</v>
      </c>
      <c r="X47">
        <f>COUNTIFS(燃料油价格1!$B:$B,燃料油周均!$A47,燃料油价格1!$D:$D,燃料油周均!$B47,燃料油价格1!N:N,"&gt;0")</f>
        <v>0</v>
      </c>
      <c r="Y47">
        <f>COUNTIFS(燃料油价格1!$B:$B,燃料油周均!$A47,燃料油价格1!$D:$D,燃料油周均!$B47,燃料油价格1!O:O,"&gt;0")</f>
        <v>0</v>
      </c>
      <c r="Z47">
        <f>COUNTIFS(燃料油价格1!$B:$B,燃料油周均!$A47,燃料油价格1!$D:$D,燃料油周均!$B47,燃料油价格1!P:P,"&gt;0")</f>
        <v>0</v>
      </c>
      <c r="AA47">
        <f t="shared" si="0"/>
        <v>0</v>
      </c>
      <c r="AB47">
        <f t="shared" si="1"/>
        <v>4400</v>
      </c>
      <c r="AC47">
        <f t="shared" si="2"/>
        <v>4750</v>
      </c>
      <c r="AD47">
        <f t="shared" si="3"/>
        <v>4550</v>
      </c>
      <c r="AE47">
        <f t="shared" si="4"/>
        <v>0</v>
      </c>
      <c r="AF47">
        <f t="shared" si="5"/>
        <v>0</v>
      </c>
      <c r="AG47">
        <f t="shared" si="6"/>
        <v>4700</v>
      </c>
      <c r="AH47">
        <f t="shared" si="7"/>
        <v>0</v>
      </c>
      <c r="AI47">
        <f t="shared" si="8"/>
        <v>4750</v>
      </c>
      <c r="AJ47">
        <f t="shared" si="9"/>
        <v>0</v>
      </c>
      <c r="AK47">
        <f t="shared" si="10"/>
        <v>0</v>
      </c>
      <c r="AL47">
        <f t="shared" si="11"/>
        <v>0</v>
      </c>
      <c r="AM47" s="7">
        <f t="shared" si="12"/>
        <v>4630</v>
      </c>
    </row>
    <row r="48" spans="1:39">
      <c r="A48">
        <v>2019</v>
      </c>
      <c r="B48">
        <v>7</v>
      </c>
      <c r="C48">
        <f>SUMIFS(燃料油价格1!E:E,燃料油价格1!$B:$B,燃料油周均!$A48,燃料油价格1!$D:$D,燃料油周均!$B48)</f>
        <v>0</v>
      </c>
      <c r="D48">
        <f>SUMIFS(燃料油价格1!F:F,燃料油价格1!$B:$B,燃料油周均!$A48,燃料油价格1!$D:$D,燃料油周均!$B48)</f>
        <v>17600</v>
      </c>
      <c r="E48">
        <f>SUMIFS(燃料油价格1!G:G,燃料油价格1!$B:$B,燃料油周均!$A48,燃料油价格1!$D:$D,燃料油周均!$B48)</f>
        <v>14250</v>
      </c>
      <c r="F48">
        <f>SUMIFS(燃料油价格1!H:H,燃料油价格1!$B:$B,燃料油周均!$A48,燃料油价格1!$D:$D,燃料油周均!$B48)</f>
        <v>13850</v>
      </c>
      <c r="G48">
        <f>SUMIFS(燃料油价格1!I:I,燃料油价格1!$B:$B,燃料油周均!$A48,燃料油价格1!$D:$D,燃料油周均!$B48)</f>
        <v>0</v>
      </c>
      <c r="H48">
        <f>SUMIFS(燃料油价格1!J:J,燃料油价格1!$B:$B,燃料油周均!$A48,燃料油价格1!$D:$D,燃料油周均!$B48)</f>
        <v>18400</v>
      </c>
      <c r="I48">
        <f>SUMIFS(燃料油价格1!K:K,燃料油价格1!$B:$B,燃料油周均!$A48,燃料油价格1!$D:$D,燃料油周均!$B48)</f>
        <v>14100</v>
      </c>
      <c r="J48">
        <f>SUMIFS(燃料油价格1!L:L,燃料油价格1!$B:$B,燃料油周均!$A48,燃料油价格1!$D:$D,燃料油周均!$B48)</f>
        <v>18000</v>
      </c>
      <c r="K48">
        <f>SUMIFS(燃料油价格1!M:M,燃料油价格1!$B:$B,燃料油周均!$A48,燃料油价格1!$D:$D,燃料油周均!$B48)</f>
        <v>14100</v>
      </c>
      <c r="L48">
        <f>SUMIFS(燃料油价格1!N:N,燃料油价格1!$B:$B,燃料油周均!$A48,燃料油价格1!$D:$D,燃料油周均!$B48)</f>
        <v>18400</v>
      </c>
      <c r="M48">
        <f>SUMIFS(燃料油价格1!O:O,燃料油价格1!$B:$B,燃料油周均!$A48,燃料油价格1!$D:$D,燃料油周均!$B48)</f>
        <v>0</v>
      </c>
      <c r="N48">
        <f>SUMIFS(燃料油价格1!P:P,燃料油价格1!$B:$B,燃料油周均!$A48,燃料油价格1!$D:$D,燃料油周均!$B48)</f>
        <v>18000</v>
      </c>
      <c r="O48">
        <f>COUNTIFS(燃料油价格1!$B:$B,燃料油周均!$A48,燃料油价格1!$D:$D,燃料油周均!$B48,燃料油价格1!E:E,"&gt;0")</f>
        <v>0</v>
      </c>
      <c r="P48">
        <f>COUNTIFS(燃料油价格1!$B:$B,燃料油周均!$A48,燃料油价格1!$D:$D,燃料油周均!$B48,燃料油价格1!F:F,"&gt;0")</f>
        <v>4</v>
      </c>
      <c r="Q48">
        <f>COUNTIFS(燃料油价格1!$B:$B,燃料油周均!$A48,燃料油价格1!$D:$D,燃料油周均!$B48,燃料油价格1!G:G,"&gt;0")</f>
        <v>3</v>
      </c>
      <c r="R48">
        <f>COUNTIFS(燃料油价格1!$B:$B,燃料油周均!$A48,燃料油价格1!$D:$D,燃料油周均!$B48,燃料油价格1!H:H,"&gt;0")</f>
        <v>3</v>
      </c>
      <c r="S48">
        <f>COUNTIFS(燃料油价格1!$B:$B,燃料油周均!$A48,燃料油价格1!$D:$D,燃料油周均!$B48,燃料油价格1!I:I,"&gt;0")</f>
        <v>0</v>
      </c>
      <c r="T48">
        <f>COUNTIFS(燃料油价格1!$B:$B,燃料油周均!$A48,燃料油价格1!$D:$D,燃料油周均!$B48,燃料油价格1!J:J,"&gt;0")</f>
        <v>4</v>
      </c>
      <c r="U48">
        <f>COUNTIFS(燃料油价格1!$B:$B,燃料油周均!$A48,燃料油价格1!$D:$D,燃料油周均!$B48,燃料油价格1!K:K,"&gt;0")</f>
        <v>3</v>
      </c>
      <c r="V48">
        <f>COUNTIFS(燃料油价格1!$B:$B,燃料油周均!$A48,燃料油价格1!$D:$D,燃料油周均!$B48,燃料油价格1!L:L,"&gt;0")</f>
        <v>4</v>
      </c>
      <c r="W48">
        <f>COUNTIFS(燃料油价格1!$B:$B,燃料油周均!$A48,燃料油价格1!$D:$D,燃料油周均!$B48,燃料油价格1!M:M,"&gt;0")</f>
        <v>3</v>
      </c>
      <c r="X48">
        <f>COUNTIFS(燃料油价格1!$B:$B,燃料油周均!$A48,燃料油价格1!$D:$D,燃料油周均!$B48,燃料油价格1!N:N,"&gt;0")</f>
        <v>4</v>
      </c>
      <c r="Y48">
        <f>COUNTIFS(燃料油价格1!$B:$B,燃料油周均!$A48,燃料油价格1!$D:$D,燃料油周均!$B48,燃料油价格1!O:O,"&gt;0")</f>
        <v>0</v>
      </c>
      <c r="Z48">
        <f>COUNTIFS(燃料油价格1!$B:$B,燃料油周均!$A48,燃料油价格1!$D:$D,燃料油周均!$B48,燃料油价格1!P:P,"&gt;0")</f>
        <v>4</v>
      </c>
      <c r="AA48">
        <f t="shared" si="0"/>
        <v>0</v>
      </c>
      <c r="AB48">
        <f t="shared" si="1"/>
        <v>4400</v>
      </c>
      <c r="AC48">
        <f t="shared" si="2"/>
        <v>4750</v>
      </c>
      <c r="AD48">
        <f t="shared" si="3"/>
        <v>4616.666666666667</v>
      </c>
      <c r="AE48">
        <f t="shared" si="4"/>
        <v>0</v>
      </c>
      <c r="AF48">
        <f t="shared" si="5"/>
        <v>4600</v>
      </c>
      <c r="AG48">
        <f t="shared" si="6"/>
        <v>4700</v>
      </c>
      <c r="AH48">
        <f t="shared" si="7"/>
        <v>4500</v>
      </c>
      <c r="AI48">
        <f t="shared" si="8"/>
        <v>4700</v>
      </c>
      <c r="AJ48">
        <f t="shared" si="9"/>
        <v>4600</v>
      </c>
      <c r="AK48">
        <f t="shared" si="10"/>
        <v>0</v>
      </c>
      <c r="AL48">
        <f t="shared" si="11"/>
        <v>4500</v>
      </c>
      <c r="AM48" s="7">
        <f t="shared" si="12"/>
        <v>4596.2962962962965</v>
      </c>
    </row>
    <row r="49" spans="1:39">
      <c r="A49">
        <v>2019</v>
      </c>
      <c r="B49">
        <v>8</v>
      </c>
      <c r="C49">
        <f>SUMIFS(燃料油价格1!E:E,燃料油价格1!$B:$B,燃料油周均!$A49,燃料油价格1!$D:$D,燃料油周均!$B49)</f>
        <v>0</v>
      </c>
      <c r="D49">
        <f>SUMIFS(燃料油价格1!F:F,燃料油价格1!$B:$B,燃料油周均!$A49,燃料油价格1!$D:$D,燃料油周均!$B49)</f>
        <v>17600</v>
      </c>
      <c r="E49">
        <f>SUMIFS(燃料油价格1!G:G,燃料油价格1!$B:$B,燃料油周均!$A49,燃料油价格1!$D:$D,燃料油周均!$B49)</f>
        <v>19000</v>
      </c>
      <c r="F49">
        <f>SUMIFS(燃料油价格1!H:H,燃料油价格1!$B:$B,燃料油周均!$A49,燃料油价格1!$D:$D,燃料油周均!$B49)</f>
        <v>18900</v>
      </c>
      <c r="G49">
        <f>SUMIFS(燃料油价格1!I:I,燃料油价格1!$B:$B,燃料油周均!$A49,燃料油价格1!$D:$D,燃料油周均!$B49)</f>
        <v>0</v>
      </c>
      <c r="H49">
        <f>SUMIFS(燃料油价格1!J:J,燃料油价格1!$B:$B,燃料油周均!$A49,燃料油价格1!$D:$D,燃料油周均!$B49)</f>
        <v>23000</v>
      </c>
      <c r="I49">
        <f>SUMIFS(燃料油价格1!K:K,燃料油价格1!$B:$B,燃料油周均!$A49,燃料油价格1!$D:$D,燃料油周均!$B49)</f>
        <v>18800</v>
      </c>
      <c r="J49">
        <f>SUMIFS(燃料油价格1!L:L,燃料油价格1!$B:$B,燃料油周均!$A49,燃料油价格1!$D:$D,燃料油周均!$B49)</f>
        <v>22500</v>
      </c>
      <c r="K49">
        <f>SUMIFS(燃料油价格1!M:M,燃料油价格1!$B:$B,燃料油周均!$A49,燃料油价格1!$D:$D,燃料油周均!$B49)</f>
        <v>18850</v>
      </c>
      <c r="L49">
        <f>SUMIFS(燃料油价格1!N:N,燃料油价格1!$B:$B,燃料油周均!$A49,燃料油价格1!$D:$D,燃料油周均!$B49)</f>
        <v>23000</v>
      </c>
      <c r="M49">
        <f>SUMIFS(燃料油价格1!O:O,燃料油价格1!$B:$B,燃料油周均!$A49,燃料油价格1!$D:$D,燃料油周均!$B49)</f>
        <v>0</v>
      </c>
      <c r="N49">
        <f>SUMIFS(燃料油价格1!P:P,燃料油价格1!$B:$B,燃料油周均!$A49,燃料油价格1!$D:$D,燃料油周均!$B49)</f>
        <v>22500</v>
      </c>
      <c r="O49">
        <f>COUNTIFS(燃料油价格1!$B:$B,燃料油周均!$A49,燃料油价格1!$D:$D,燃料油周均!$B49,燃料油价格1!E:E,"&gt;0")</f>
        <v>0</v>
      </c>
      <c r="P49">
        <f>COUNTIFS(燃料油价格1!$B:$B,燃料油周均!$A49,燃料油价格1!$D:$D,燃料油周均!$B49,燃料油价格1!F:F,"&gt;0")</f>
        <v>4</v>
      </c>
      <c r="Q49">
        <f>COUNTIFS(燃料油价格1!$B:$B,燃料油周均!$A49,燃料油价格1!$D:$D,燃料油周均!$B49,燃料油价格1!G:G,"&gt;0")</f>
        <v>4</v>
      </c>
      <c r="R49">
        <f>COUNTIFS(燃料油价格1!$B:$B,燃料油周均!$A49,燃料油价格1!$D:$D,燃料油周均!$B49,燃料油价格1!H:H,"&gt;0")</f>
        <v>4</v>
      </c>
      <c r="S49">
        <f>COUNTIFS(燃料油价格1!$B:$B,燃料油周均!$A49,燃料油价格1!$D:$D,燃料油周均!$B49,燃料油价格1!I:I,"&gt;0")</f>
        <v>0</v>
      </c>
      <c r="T49">
        <f>COUNTIFS(燃料油价格1!$B:$B,燃料油周均!$A49,燃料油价格1!$D:$D,燃料油周均!$B49,燃料油价格1!J:J,"&gt;0")</f>
        <v>5</v>
      </c>
      <c r="U49">
        <f>COUNTIFS(燃料油价格1!$B:$B,燃料油周均!$A49,燃料油价格1!$D:$D,燃料油周均!$B49,燃料油价格1!K:K,"&gt;0")</f>
        <v>4</v>
      </c>
      <c r="V49">
        <f>COUNTIFS(燃料油价格1!$B:$B,燃料油周均!$A49,燃料油价格1!$D:$D,燃料油周均!$B49,燃料油价格1!L:L,"&gt;0")</f>
        <v>5</v>
      </c>
      <c r="W49">
        <f>COUNTIFS(燃料油价格1!$B:$B,燃料油周均!$A49,燃料油价格1!$D:$D,燃料油周均!$B49,燃料油价格1!M:M,"&gt;0")</f>
        <v>4</v>
      </c>
      <c r="X49">
        <f>COUNTIFS(燃料油价格1!$B:$B,燃料油周均!$A49,燃料油价格1!$D:$D,燃料油周均!$B49,燃料油价格1!N:N,"&gt;0")</f>
        <v>5</v>
      </c>
      <c r="Y49">
        <f>COUNTIFS(燃料油价格1!$B:$B,燃料油周均!$A49,燃料油价格1!$D:$D,燃料油周均!$B49,燃料油价格1!O:O,"&gt;0")</f>
        <v>0</v>
      </c>
      <c r="Z49">
        <f>COUNTIFS(燃料油价格1!$B:$B,燃料油周均!$A49,燃料油价格1!$D:$D,燃料油周均!$B49,燃料油价格1!P:P,"&gt;0")</f>
        <v>5</v>
      </c>
      <c r="AA49">
        <f t="shared" si="0"/>
        <v>0</v>
      </c>
      <c r="AB49">
        <f t="shared" si="1"/>
        <v>4400</v>
      </c>
      <c r="AC49">
        <f t="shared" si="2"/>
        <v>4750</v>
      </c>
      <c r="AD49">
        <f t="shared" si="3"/>
        <v>4725</v>
      </c>
      <c r="AE49">
        <f t="shared" si="4"/>
        <v>0</v>
      </c>
      <c r="AF49">
        <f t="shared" si="5"/>
        <v>4600</v>
      </c>
      <c r="AG49">
        <f t="shared" si="6"/>
        <v>4700</v>
      </c>
      <c r="AH49">
        <f t="shared" si="7"/>
        <v>4500</v>
      </c>
      <c r="AI49">
        <f t="shared" si="8"/>
        <v>4712.5</v>
      </c>
      <c r="AJ49">
        <f t="shared" si="9"/>
        <v>4600</v>
      </c>
      <c r="AK49">
        <f t="shared" si="10"/>
        <v>0</v>
      </c>
      <c r="AL49">
        <f t="shared" si="11"/>
        <v>4500</v>
      </c>
      <c r="AM49" s="7">
        <f t="shared" si="12"/>
        <v>4609.7222222222226</v>
      </c>
    </row>
    <row r="50" spans="1:39">
      <c r="A50">
        <v>2019</v>
      </c>
      <c r="B50">
        <v>9</v>
      </c>
      <c r="C50">
        <f>SUMIFS(燃料油价格1!E:E,燃料油价格1!$B:$B,燃料油周均!$A50,燃料油价格1!$D:$D,燃料油周均!$B50)</f>
        <v>0</v>
      </c>
      <c r="D50">
        <f>SUMIFS(燃料油价格1!F:F,燃料油价格1!$B:$B,燃料油周均!$A50,燃料油价格1!$D:$D,燃料油周均!$B50)</f>
        <v>13600</v>
      </c>
      <c r="E50">
        <f>SUMIFS(燃料油价格1!G:G,燃料油价格1!$B:$B,燃料油周均!$A50,燃料油价格1!$D:$D,燃料油周均!$B50)</f>
        <v>14300</v>
      </c>
      <c r="F50">
        <f>SUMIFS(燃料油价格1!H:H,燃料油价格1!$B:$B,燃料油周均!$A50,燃料油价格1!$D:$D,燃料油周均!$B50)</f>
        <v>14400</v>
      </c>
      <c r="G50">
        <f>SUMIFS(燃料油价格1!I:I,燃料油价格1!$B:$B,燃料油周均!$A50,燃料油价格1!$D:$D,燃料油周均!$B50)</f>
        <v>0</v>
      </c>
      <c r="H50">
        <f>SUMIFS(燃料油价格1!J:J,燃料油价格1!$B:$B,燃料油周均!$A50,燃料油价格1!$D:$D,燃料油周均!$B50)</f>
        <v>18400</v>
      </c>
      <c r="I50">
        <f>SUMIFS(燃料油价格1!K:K,燃料油价格1!$B:$B,燃料油周均!$A50,燃料油价格1!$D:$D,燃料油周均!$B50)</f>
        <v>14100</v>
      </c>
      <c r="J50">
        <f>SUMIFS(燃料油价格1!L:L,燃料油价格1!$B:$B,燃料油周均!$A50,燃料油价格1!$D:$D,燃料油周均!$B50)</f>
        <v>18800</v>
      </c>
      <c r="K50">
        <f>SUMIFS(燃料油价格1!M:M,燃料油价格1!$B:$B,燃料油周均!$A50,燃料油价格1!$D:$D,燃料油周均!$B50)</f>
        <v>14300</v>
      </c>
      <c r="L50">
        <f>SUMIFS(燃料油价格1!N:N,燃料油价格1!$B:$B,燃料油周均!$A50,燃料油价格1!$D:$D,燃料油周均!$B50)</f>
        <v>18700</v>
      </c>
      <c r="M50">
        <f>SUMIFS(燃料油价格1!O:O,燃料油价格1!$B:$B,燃料油周均!$A50,燃料油价格1!$D:$D,燃料油周均!$B50)</f>
        <v>0</v>
      </c>
      <c r="N50">
        <f>SUMIFS(燃料油价格1!P:P,燃料油价格1!$B:$B,燃料油周均!$A50,燃料油价格1!$D:$D,燃料油周均!$B50)</f>
        <v>18240</v>
      </c>
      <c r="O50">
        <f>COUNTIFS(燃料油价格1!$B:$B,燃料油周均!$A50,燃料油价格1!$D:$D,燃料油周均!$B50,燃料油价格1!E:E,"&gt;0")</f>
        <v>0</v>
      </c>
      <c r="P50">
        <f>COUNTIFS(燃料油价格1!$B:$B,燃料油周均!$A50,燃料油价格1!$D:$D,燃料油周均!$B50,燃料油价格1!F:F,"&gt;0")</f>
        <v>3</v>
      </c>
      <c r="Q50">
        <f>COUNTIFS(燃料油价格1!$B:$B,燃料油周均!$A50,燃料油价格1!$D:$D,燃料油周均!$B50,燃料油价格1!G:G,"&gt;0")</f>
        <v>3</v>
      </c>
      <c r="R50">
        <f>COUNTIFS(燃料油价格1!$B:$B,燃料油周均!$A50,燃料油价格1!$D:$D,燃料油周均!$B50,燃料油价格1!H:H,"&gt;0")</f>
        <v>3</v>
      </c>
      <c r="S50">
        <f>COUNTIFS(燃料油价格1!$B:$B,燃料油周均!$A50,燃料油价格1!$D:$D,燃料油周均!$B50,燃料油价格1!I:I,"&gt;0")</f>
        <v>0</v>
      </c>
      <c r="T50">
        <f>COUNTIFS(燃料油价格1!$B:$B,燃料油周均!$A50,燃料油价格1!$D:$D,燃料油周均!$B50,燃料油价格1!J:J,"&gt;0")</f>
        <v>4</v>
      </c>
      <c r="U50">
        <f>COUNTIFS(燃料油价格1!$B:$B,燃料油周均!$A50,燃料油价格1!$D:$D,燃料油周均!$B50,燃料油价格1!K:K,"&gt;0")</f>
        <v>3</v>
      </c>
      <c r="V50">
        <f>COUNTIFS(燃料油价格1!$B:$B,燃料油周均!$A50,燃料油价格1!$D:$D,燃料油周均!$B50,燃料油价格1!L:L,"&gt;0")</f>
        <v>4</v>
      </c>
      <c r="W50">
        <f>COUNTIFS(燃料油价格1!$B:$B,燃料油周均!$A50,燃料油价格1!$D:$D,燃料油周均!$B50,燃料油价格1!M:M,"&gt;0")</f>
        <v>3</v>
      </c>
      <c r="X50">
        <f>COUNTIFS(燃料油价格1!$B:$B,燃料油周均!$A50,燃料油价格1!$D:$D,燃料油周均!$B50,燃料油价格1!N:N,"&gt;0")</f>
        <v>4</v>
      </c>
      <c r="Y50">
        <f>COUNTIFS(燃料油价格1!$B:$B,燃料油周均!$A50,燃料油价格1!$D:$D,燃料油周均!$B50,燃料油价格1!O:O,"&gt;0")</f>
        <v>0</v>
      </c>
      <c r="Z50">
        <f>COUNTIFS(燃料油价格1!$B:$B,燃料油周均!$A50,燃料油价格1!$D:$D,燃料油周均!$B50,燃料油价格1!P:P,"&gt;0")</f>
        <v>4</v>
      </c>
      <c r="AA50">
        <f t="shared" si="0"/>
        <v>0</v>
      </c>
      <c r="AB50">
        <f t="shared" si="1"/>
        <v>4533.333333333333</v>
      </c>
      <c r="AC50">
        <f t="shared" si="2"/>
        <v>4766.666666666667</v>
      </c>
      <c r="AD50">
        <f t="shared" si="3"/>
        <v>4800</v>
      </c>
      <c r="AE50">
        <f t="shared" si="4"/>
        <v>0</v>
      </c>
      <c r="AF50">
        <f t="shared" si="5"/>
        <v>4600</v>
      </c>
      <c r="AG50">
        <f t="shared" si="6"/>
        <v>4700</v>
      </c>
      <c r="AH50">
        <f t="shared" si="7"/>
        <v>4700</v>
      </c>
      <c r="AI50">
        <f t="shared" si="8"/>
        <v>4766.666666666667</v>
      </c>
      <c r="AJ50">
        <f t="shared" si="9"/>
        <v>4675</v>
      </c>
      <c r="AK50">
        <f t="shared" si="10"/>
        <v>0</v>
      </c>
      <c r="AL50">
        <f t="shared" si="11"/>
        <v>4560</v>
      </c>
      <c r="AM50" s="7">
        <f t="shared" si="12"/>
        <v>4677.9629629629626</v>
      </c>
    </row>
    <row r="51" spans="1:39">
      <c r="A51">
        <v>2019</v>
      </c>
      <c r="B51">
        <v>10</v>
      </c>
      <c r="C51">
        <f>SUMIFS(燃料油价格1!E:E,燃料油价格1!$B:$B,燃料油周均!$A51,燃料油价格1!$D:$D,燃料油周均!$B51)</f>
        <v>0</v>
      </c>
      <c r="D51">
        <f>SUMIFS(燃料油价格1!F:F,燃料油价格1!$B:$B,燃料油周均!$A51,燃料油价格1!$D:$D,燃料油周均!$B51)</f>
        <v>19400</v>
      </c>
      <c r="E51">
        <f>SUMIFS(燃料油价格1!G:G,燃料油价格1!$B:$B,燃料油周均!$A51,燃料油价格1!$D:$D,燃料油周均!$B51)</f>
        <v>19300</v>
      </c>
      <c r="F51">
        <f>SUMIFS(燃料油价格1!H:H,燃料油价格1!$B:$B,燃料油周均!$A51,燃料油价格1!$D:$D,燃料油周均!$B51)</f>
        <v>19600</v>
      </c>
      <c r="G51">
        <f>SUMIFS(燃料油价格1!I:I,燃料油价格1!$B:$B,燃料油周均!$A51,燃料油价格1!$D:$D,燃料油周均!$B51)</f>
        <v>0</v>
      </c>
      <c r="H51">
        <f>SUMIFS(燃料油价格1!J:J,燃料油价格1!$B:$B,燃料油周均!$A51,燃料油价格1!$D:$D,燃料油周均!$B51)</f>
        <v>23000</v>
      </c>
      <c r="I51">
        <f>SUMIFS(燃料油价格1!K:K,燃料油价格1!$B:$B,燃料油周均!$A51,燃料油价格1!$D:$D,燃料油周均!$B51)</f>
        <v>18800</v>
      </c>
      <c r="J51">
        <f>SUMIFS(燃料油价格1!L:L,燃料油价格1!$B:$B,燃料油周均!$A51,燃料油价格1!$D:$D,燃料油周均!$B51)</f>
        <v>24000</v>
      </c>
      <c r="K51">
        <f>SUMIFS(燃料油价格1!M:M,燃料油价格1!$B:$B,燃料油周均!$A51,燃料油价格1!$D:$D,燃料油周均!$B51)</f>
        <v>19200</v>
      </c>
      <c r="L51">
        <f>SUMIFS(燃料油价格1!N:N,燃料油价格1!$B:$B,燃料油周均!$A51,燃料油价格1!$D:$D,燃料油周均!$B51)</f>
        <v>23500</v>
      </c>
      <c r="M51">
        <f>SUMIFS(燃料油价格1!O:O,燃料油价格1!$B:$B,燃料油周均!$A51,燃料油价格1!$D:$D,燃料油周均!$B51)</f>
        <v>0</v>
      </c>
      <c r="N51">
        <f>SUMIFS(燃料油价格1!P:P,燃料油价格1!$B:$B,燃料油周均!$A51,燃料油价格1!$D:$D,燃料油周均!$B51)</f>
        <v>22900</v>
      </c>
      <c r="O51">
        <f>COUNTIFS(燃料油价格1!$B:$B,燃料油周均!$A51,燃料油价格1!$D:$D,燃料油周均!$B51,燃料油价格1!E:E,"&gt;0")</f>
        <v>0</v>
      </c>
      <c r="P51">
        <f>COUNTIFS(燃料油价格1!$B:$B,燃料油周均!$A51,燃料油价格1!$D:$D,燃料油周均!$B51,燃料油价格1!F:F,"&gt;0")</f>
        <v>4</v>
      </c>
      <c r="Q51">
        <f>COUNTIFS(燃料油价格1!$B:$B,燃料油周均!$A51,燃料油价格1!$D:$D,燃料油周均!$B51,燃料油价格1!G:G,"&gt;0")</f>
        <v>4</v>
      </c>
      <c r="R51">
        <f>COUNTIFS(燃料油价格1!$B:$B,燃料油周均!$A51,燃料油价格1!$D:$D,燃料油周均!$B51,燃料油价格1!H:H,"&gt;0")</f>
        <v>4</v>
      </c>
      <c r="S51">
        <f>COUNTIFS(燃料油价格1!$B:$B,燃料油周均!$A51,燃料油价格1!$D:$D,燃料油周均!$B51,燃料油价格1!I:I,"&gt;0")</f>
        <v>0</v>
      </c>
      <c r="T51">
        <f>COUNTIFS(燃料油价格1!$B:$B,燃料油周均!$A51,燃料油价格1!$D:$D,燃料油周均!$B51,燃料油价格1!J:J,"&gt;0")</f>
        <v>5</v>
      </c>
      <c r="U51">
        <f>COUNTIFS(燃料油价格1!$B:$B,燃料油周均!$A51,燃料油价格1!$D:$D,燃料油周均!$B51,燃料油价格1!K:K,"&gt;0")</f>
        <v>4</v>
      </c>
      <c r="V51">
        <f>COUNTIFS(燃料油价格1!$B:$B,燃料油周均!$A51,燃料油价格1!$D:$D,燃料油周均!$B51,燃料油价格1!L:L,"&gt;0")</f>
        <v>5</v>
      </c>
      <c r="W51">
        <f>COUNTIFS(燃料油价格1!$B:$B,燃料油周均!$A51,燃料油价格1!$D:$D,燃料油周均!$B51,燃料油价格1!M:M,"&gt;0")</f>
        <v>4</v>
      </c>
      <c r="X51">
        <f>COUNTIFS(燃料油价格1!$B:$B,燃料油周均!$A51,燃料油价格1!$D:$D,燃料油周均!$B51,燃料油价格1!N:N,"&gt;0")</f>
        <v>5</v>
      </c>
      <c r="Y51">
        <f>COUNTIFS(燃料油价格1!$B:$B,燃料油周均!$A51,燃料油价格1!$D:$D,燃料油周均!$B51,燃料油价格1!O:O,"&gt;0")</f>
        <v>0</v>
      </c>
      <c r="Z51">
        <f>COUNTIFS(燃料油价格1!$B:$B,燃料油周均!$A51,燃料油价格1!$D:$D,燃料油周均!$B51,燃料油价格1!P:P,"&gt;0")</f>
        <v>5</v>
      </c>
      <c r="AA51">
        <f t="shared" si="0"/>
        <v>0</v>
      </c>
      <c r="AB51">
        <f t="shared" si="1"/>
        <v>4850</v>
      </c>
      <c r="AC51">
        <f t="shared" si="2"/>
        <v>4825</v>
      </c>
      <c r="AD51">
        <f t="shared" si="3"/>
        <v>4900</v>
      </c>
      <c r="AE51">
        <f t="shared" si="4"/>
        <v>0</v>
      </c>
      <c r="AF51">
        <f t="shared" si="5"/>
        <v>4600</v>
      </c>
      <c r="AG51">
        <f t="shared" si="6"/>
        <v>4700</v>
      </c>
      <c r="AH51">
        <f t="shared" si="7"/>
        <v>4800</v>
      </c>
      <c r="AI51">
        <f t="shared" si="8"/>
        <v>4800</v>
      </c>
      <c r="AJ51">
        <f t="shared" si="9"/>
        <v>4700</v>
      </c>
      <c r="AK51">
        <f t="shared" si="10"/>
        <v>0</v>
      </c>
      <c r="AL51">
        <f t="shared" si="11"/>
        <v>4580</v>
      </c>
      <c r="AM51" s="7">
        <f t="shared" si="12"/>
        <v>4750.5555555555557</v>
      </c>
    </row>
    <row r="52" spans="1:39">
      <c r="A52">
        <v>2019</v>
      </c>
      <c r="B52">
        <v>11</v>
      </c>
      <c r="C52">
        <f>SUMIFS(燃料油价格1!E:E,燃料油价格1!$B:$B,燃料油周均!$A52,燃料油价格1!$D:$D,燃料油周均!$B52)</f>
        <v>0</v>
      </c>
      <c r="D52">
        <f>SUMIFS(燃料油价格1!F:F,燃料油价格1!$B:$B,燃料油周均!$A52,燃料油价格1!$D:$D,燃料油周均!$B52)</f>
        <v>24170</v>
      </c>
      <c r="E52">
        <f>SUMIFS(燃料油价格1!G:G,燃料油价格1!$B:$B,燃料油周均!$A52,燃料油价格1!$D:$D,燃料油周均!$B52)</f>
        <v>24350</v>
      </c>
      <c r="F52">
        <f>SUMIFS(燃料油价格1!H:H,燃料油价格1!$B:$B,燃料油周均!$A52,燃料油价格1!$D:$D,燃料油周均!$B52)</f>
        <v>24600</v>
      </c>
      <c r="G52">
        <f>SUMIFS(燃料油价格1!I:I,燃料油价格1!$B:$B,燃料油周均!$A52,燃料油价格1!$D:$D,燃料油周均!$B52)</f>
        <v>0</v>
      </c>
      <c r="H52">
        <f>SUMIFS(燃料油价格1!J:J,燃料油价格1!$B:$B,燃料油周均!$A52,燃料油价格1!$D:$D,燃料油周均!$B52)</f>
        <v>23000</v>
      </c>
      <c r="I52">
        <f>SUMIFS(燃料油价格1!K:K,燃料油价格1!$B:$B,燃料油周均!$A52,燃料油价格1!$D:$D,燃料油周均!$B52)</f>
        <v>23500</v>
      </c>
      <c r="J52">
        <f>SUMIFS(燃料油价格1!L:L,燃料油价格1!$B:$B,燃料油周均!$A52,燃料油价格1!$D:$D,燃料油周均!$B52)</f>
        <v>23850</v>
      </c>
      <c r="K52">
        <f>SUMIFS(燃料油价格1!M:M,燃料油价格1!$B:$B,燃料油周均!$A52,燃料油价格1!$D:$D,燃料油周均!$B52)</f>
        <v>24000</v>
      </c>
      <c r="L52">
        <f>SUMIFS(燃料油价格1!N:N,燃料油价格1!$B:$B,燃料油周均!$A52,燃料油价格1!$D:$D,燃料油周均!$B52)</f>
        <v>23500</v>
      </c>
      <c r="M52">
        <f>SUMIFS(燃料油价格1!O:O,燃料油价格1!$B:$B,燃料油周均!$A52,燃料油价格1!$D:$D,燃料油周均!$B52)</f>
        <v>0</v>
      </c>
      <c r="N52">
        <f>SUMIFS(燃料油价格1!P:P,燃料油价格1!$B:$B,燃料油周均!$A52,燃料油价格1!$D:$D,燃料油周均!$B52)</f>
        <v>22900</v>
      </c>
      <c r="O52">
        <f>COUNTIFS(燃料油价格1!$B:$B,燃料油周均!$A52,燃料油价格1!$D:$D,燃料油周均!$B52,燃料油价格1!E:E,"&gt;0")</f>
        <v>0</v>
      </c>
      <c r="P52">
        <f>COUNTIFS(燃料油价格1!$B:$B,燃料油周均!$A52,燃料油价格1!$D:$D,燃料油周均!$B52,燃料油价格1!F:F,"&gt;0")</f>
        <v>5</v>
      </c>
      <c r="Q52">
        <f>COUNTIFS(燃料油价格1!$B:$B,燃料油周均!$A52,燃料油价格1!$D:$D,燃料油周均!$B52,燃料油价格1!G:G,"&gt;0")</f>
        <v>5</v>
      </c>
      <c r="R52">
        <f>COUNTIFS(燃料油价格1!$B:$B,燃料油周均!$A52,燃料油价格1!$D:$D,燃料油周均!$B52,燃料油价格1!H:H,"&gt;0")</f>
        <v>5</v>
      </c>
      <c r="S52">
        <f>COUNTIFS(燃料油价格1!$B:$B,燃料油周均!$A52,燃料油价格1!$D:$D,燃料油周均!$B52,燃料油价格1!I:I,"&gt;0")</f>
        <v>0</v>
      </c>
      <c r="T52">
        <f>COUNTIFS(燃料油价格1!$B:$B,燃料油周均!$A52,燃料油价格1!$D:$D,燃料油周均!$B52,燃料油价格1!J:J,"&gt;0")</f>
        <v>5</v>
      </c>
      <c r="U52">
        <f>COUNTIFS(燃料油价格1!$B:$B,燃料油周均!$A52,燃料油价格1!$D:$D,燃料油周均!$B52,燃料油价格1!K:K,"&gt;0")</f>
        <v>5</v>
      </c>
      <c r="V52">
        <f>COUNTIFS(燃料油价格1!$B:$B,燃料油周均!$A52,燃料油价格1!$D:$D,燃料油周均!$B52,燃料油价格1!L:L,"&gt;0")</f>
        <v>5</v>
      </c>
      <c r="W52">
        <f>COUNTIFS(燃料油价格1!$B:$B,燃料油周均!$A52,燃料油价格1!$D:$D,燃料油周均!$B52,燃料油价格1!M:M,"&gt;0")</f>
        <v>5</v>
      </c>
      <c r="X52">
        <f>COUNTIFS(燃料油价格1!$B:$B,燃料油周均!$A52,燃料油价格1!$D:$D,燃料油周均!$B52,燃料油价格1!N:N,"&gt;0")</f>
        <v>5</v>
      </c>
      <c r="Y52">
        <f>COUNTIFS(燃料油价格1!$B:$B,燃料油周均!$A52,燃料油价格1!$D:$D,燃料油周均!$B52,燃料油价格1!O:O,"&gt;0")</f>
        <v>0</v>
      </c>
      <c r="Z52">
        <f>COUNTIFS(燃料油价格1!$B:$B,燃料油周均!$A52,燃料油价格1!$D:$D,燃料油周均!$B52,燃料油价格1!P:P,"&gt;0")</f>
        <v>5</v>
      </c>
      <c r="AA52">
        <f t="shared" si="0"/>
        <v>0</v>
      </c>
      <c r="AB52">
        <f t="shared" si="1"/>
        <v>4834</v>
      </c>
      <c r="AC52">
        <f t="shared" si="2"/>
        <v>4870</v>
      </c>
      <c r="AD52">
        <f t="shared" si="3"/>
        <v>4920</v>
      </c>
      <c r="AE52">
        <f t="shared" si="4"/>
        <v>0</v>
      </c>
      <c r="AF52">
        <f t="shared" si="5"/>
        <v>4600</v>
      </c>
      <c r="AG52">
        <f t="shared" si="6"/>
        <v>4700</v>
      </c>
      <c r="AH52">
        <f t="shared" si="7"/>
        <v>4770</v>
      </c>
      <c r="AI52">
        <f t="shared" si="8"/>
        <v>4800</v>
      </c>
      <c r="AJ52">
        <f t="shared" si="9"/>
        <v>4700</v>
      </c>
      <c r="AK52">
        <f t="shared" si="10"/>
        <v>0</v>
      </c>
      <c r="AL52">
        <f t="shared" si="11"/>
        <v>4580</v>
      </c>
      <c r="AM52" s="7">
        <f t="shared" si="12"/>
        <v>4752.666666666667</v>
      </c>
    </row>
    <row r="53" spans="1:39">
      <c r="A53">
        <v>2019</v>
      </c>
      <c r="B53">
        <v>12</v>
      </c>
      <c r="C53">
        <f>SUMIFS(燃料油价格1!E:E,燃料油价格1!$B:$B,燃料油周均!$A53,燃料油价格1!$D:$D,燃料油周均!$B53)</f>
        <v>0</v>
      </c>
      <c r="D53">
        <f>SUMIFS(燃料油价格1!F:F,燃料油价格1!$B:$B,燃料油周均!$A53,燃料油价格1!$D:$D,燃料油周均!$B53)</f>
        <v>24050</v>
      </c>
      <c r="E53">
        <f>SUMIFS(燃料油价格1!G:G,燃料油价格1!$B:$B,燃料油周均!$A53,燃料油价格1!$D:$D,燃料油周均!$B53)</f>
        <v>24250</v>
      </c>
      <c r="F53">
        <f>SUMIFS(燃料油价格1!H:H,燃料油价格1!$B:$B,燃料油周均!$A53,燃料油价格1!$D:$D,燃料油周均!$B53)</f>
        <v>24500</v>
      </c>
      <c r="G53">
        <f>SUMIFS(燃料油价格1!I:I,燃料油价格1!$B:$B,燃料油周均!$A53,燃料油价格1!$D:$D,燃料油周均!$B53)</f>
        <v>0</v>
      </c>
      <c r="H53">
        <f>SUMIFS(燃料油价格1!J:J,燃料油价格1!$B:$B,燃料油周均!$A53,燃料油价格1!$D:$D,燃料油周均!$B53)</f>
        <v>23000</v>
      </c>
      <c r="I53">
        <f>SUMIFS(燃料油价格1!K:K,燃料油价格1!$B:$B,燃料油周均!$A53,燃料油价格1!$D:$D,燃料油周均!$B53)</f>
        <v>23500</v>
      </c>
      <c r="J53">
        <f>SUMIFS(燃料油价格1!L:L,燃料油价格1!$B:$B,燃料油周均!$A53,燃料油价格1!$D:$D,燃料油周均!$B53)</f>
        <v>23750</v>
      </c>
      <c r="K53">
        <f>SUMIFS(燃料油价格1!M:M,燃料油价格1!$B:$B,燃料油周均!$A53,燃料油价格1!$D:$D,燃料油周均!$B53)</f>
        <v>24000</v>
      </c>
      <c r="L53">
        <f>SUMIFS(燃料油价格1!N:N,燃料油价格1!$B:$B,燃料油周均!$A53,燃料油价格1!$D:$D,燃料油周均!$B53)</f>
        <v>23500</v>
      </c>
      <c r="M53">
        <f>SUMIFS(燃料油价格1!O:O,燃料油价格1!$B:$B,燃料油周均!$A53,燃料油价格1!$D:$D,燃料油周均!$B53)</f>
        <v>0</v>
      </c>
      <c r="N53">
        <f>SUMIFS(燃料油价格1!P:P,燃料油价格1!$B:$B,燃料油周均!$A53,燃料油价格1!$D:$D,燃料油周均!$B53)</f>
        <v>22900</v>
      </c>
      <c r="O53">
        <f>COUNTIFS(燃料油价格1!$B:$B,燃料油周均!$A53,燃料油价格1!$D:$D,燃料油周均!$B53,燃料油价格1!E:E,"&gt;0")</f>
        <v>0</v>
      </c>
      <c r="P53">
        <f>COUNTIFS(燃料油价格1!$B:$B,燃料油周均!$A53,燃料油价格1!$D:$D,燃料油周均!$B53,燃料油价格1!F:F,"&gt;0")</f>
        <v>5</v>
      </c>
      <c r="Q53">
        <f>COUNTIFS(燃料油价格1!$B:$B,燃料油周均!$A53,燃料油价格1!$D:$D,燃料油周均!$B53,燃料油价格1!G:G,"&gt;0")</f>
        <v>5</v>
      </c>
      <c r="R53">
        <f>COUNTIFS(燃料油价格1!$B:$B,燃料油周均!$A53,燃料油价格1!$D:$D,燃料油周均!$B53,燃料油价格1!H:H,"&gt;0")</f>
        <v>5</v>
      </c>
      <c r="S53">
        <f>COUNTIFS(燃料油价格1!$B:$B,燃料油周均!$A53,燃料油价格1!$D:$D,燃料油周均!$B53,燃料油价格1!I:I,"&gt;0")</f>
        <v>0</v>
      </c>
      <c r="T53">
        <f>COUNTIFS(燃料油价格1!$B:$B,燃料油周均!$A53,燃料油价格1!$D:$D,燃料油周均!$B53,燃料油价格1!J:J,"&gt;0")</f>
        <v>5</v>
      </c>
      <c r="U53">
        <f>COUNTIFS(燃料油价格1!$B:$B,燃料油周均!$A53,燃料油价格1!$D:$D,燃料油周均!$B53,燃料油价格1!K:K,"&gt;0")</f>
        <v>5</v>
      </c>
      <c r="V53">
        <f>COUNTIFS(燃料油价格1!$B:$B,燃料油周均!$A53,燃料油价格1!$D:$D,燃料油周均!$B53,燃料油价格1!L:L,"&gt;0")</f>
        <v>5</v>
      </c>
      <c r="W53">
        <f>COUNTIFS(燃料油价格1!$B:$B,燃料油周均!$A53,燃料油价格1!$D:$D,燃料油周均!$B53,燃料油价格1!M:M,"&gt;0")</f>
        <v>5</v>
      </c>
      <c r="X53">
        <f>COUNTIFS(燃料油价格1!$B:$B,燃料油周均!$A53,燃料油价格1!$D:$D,燃料油周均!$B53,燃料油价格1!N:N,"&gt;0")</f>
        <v>5</v>
      </c>
      <c r="Y53">
        <f>COUNTIFS(燃料油价格1!$B:$B,燃料油周均!$A53,燃料油价格1!$D:$D,燃料油周均!$B53,燃料油价格1!O:O,"&gt;0")</f>
        <v>0</v>
      </c>
      <c r="Z53">
        <f>COUNTIFS(燃料油价格1!$B:$B,燃料油周均!$A53,燃料油价格1!$D:$D,燃料油周均!$B53,燃料油价格1!P:P,"&gt;0")</f>
        <v>5</v>
      </c>
      <c r="AA53">
        <f t="shared" si="0"/>
        <v>0</v>
      </c>
      <c r="AB53">
        <f t="shared" si="1"/>
        <v>4810</v>
      </c>
      <c r="AC53">
        <f t="shared" si="2"/>
        <v>4850</v>
      </c>
      <c r="AD53">
        <f t="shared" si="3"/>
        <v>4900</v>
      </c>
      <c r="AE53">
        <f t="shared" si="4"/>
        <v>0</v>
      </c>
      <c r="AF53">
        <f t="shared" si="5"/>
        <v>4600</v>
      </c>
      <c r="AG53">
        <f t="shared" si="6"/>
        <v>4700</v>
      </c>
      <c r="AH53">
        <f t="shared" si="7"/>
        <v>4750</v>
      </c>
      <c r="AI53">
        <f t="shared" si="8"/>
        <v>4800</v>
      </c>
      <c r="AJ53">
        <f t="shared" si="9"/>
        <v>4700</v>
      </c>
      <c r="AK53">
        <f t="shared" si="10"/>
        <v>0</v>
      </c>
      <c r="AL53">
        <f t="shared" si="11"/>
        <v>4580</v>
      </c>
      <c r="AM53" s="7">
        <f t="shared" si="12"/>
        <v>4743.333333333333</v>
      </c>
    </row>
    <row r="54" spans="1:39">
      <c r="A54">
        <v>2019</v>
      </c>
      <c r="B54">
        <v>13</v>
      </c>
      <c r="C54">
        <f>SUMIFS(燃料油价格1!E:E,燃料油价格1!$B:$B,燃料油周均!$A54,燃料油价格1!$D:$D,燃料油周均!$B54)</f>
        <v>0</v>
      </c>
      <c r="D54">
        <f>SUMIFS(燃料油价格1!F:F,燃料油价格1!$B:$B,燃料油周均!$A54,燃料油价格1!$D:$D,燃料油周均!$B54)</f>
        <v>19400</v>
      </c>
      <c r="E54">
        <f>SUMIFS(燃料油价格1!G:G,燃料油价格1!$B:$B,燃料油周均!$A54,燃料油价格1!$D:$D,燃料油周均!$B54)</f>
        <v>19350</v>
      </c>
      <c r="F54">
        <f>SUMIFS(燃料油价格1!H:H,燃料油价格1!$B:$B,燃料油周均!$A54,燃料油价格1!$D:$D,燃料油周均!$B54)</f>
        <v>19600</v>
      </c>
      <c r="G54">
        <f>SUMIFS(燃料油价格1!I:I,燃料油价格1!$B:$B,燃料油周均!$A54,燃料油价格1!$D:$D,燃料油周均!$B54)</f>
        <v>0</v>
      </c>
      <c r="H54">
        <f>SUMIFS(燃料油价格1!J:J,燃料油价格1!$B:$B,燃料油周均!$A54,燃料油价格1!$D:$D,燃料油周均!$B54)</f>
        <v>23000</v>
      </c>
      <c r="I54">
        <f>SUMIFS(燃料油价格1!K:K,燃料油价格1!$B:$B,燃料油周均!$A54,燃料油价格1!$D:$D,燃料油周均!$B54)</f>
        <v>18800</v>
      </c>
      <c r="J54">
        <f>SUMIFS(燃料油价格1!L:L,燃料油价格1!$B:$B,燃料油周均!$A54,燃料油价格1!$D:$D,燃料油周均!$B54)</f>
        <v>23750</v>
      </c>
      <c r="K54">
        <f>SUMIFS(燃料油价格1!M:M,燃料油价格1!$B:$B,燃料油周均!$A54,燃料油价格1!$D:$D,燃料油周均!$B54)</f>
        <v>19200</v>
      </c>
      <c r="L54">
        <f>SUMIFS(燃料油价格1!N:N,燃料油价格1!$B:$B,燃料油周均!$A54,燃料油价格1!$D:$D,燃料油周均!$B54)</f>
        <v>23500</v>
      </c>
      <c r="M54">
        <f>SUMIFS(燃料油价格1!O:O,燃料油价格1!$B:$B,燃料油周均!$A54,燃料油价格1!$D:$D,燃料油周均!$B54)</f>
        <v>0</v>
      </c>
      <c r="N54">
        <f>SUMIFS(燃料油价格1!P:P,燃料油价格1!$B:$B,燃料油周均!$A54,燃料油价格1!$D:$D,燃料油周均!$B54)</f>
        <v>22900</v>
      </c>
      <c r="O54">
        <f>COUNTIFS(燃料油价格1!$B:$B,燃料油周均!$A54,燃料油价格1!$D:$D,燃料油周均!$B54,燃料油价格1!E:E,"&gt;0")</f>
        <v>0</v>
      </c>
      <c r="P54">
        <f>COUNTIFS(燃料油价格1!$B:$B,燃料油周均!$A54,燃料油价格1!$D:$D,燃料油周均!$B54,燃料油价格1!F:F,"&gt;0")</f>
        <v>4</v>
      </c>
      <c r="Q54">
        <f>COUNTIFS(燃料油价格1!$B:$B,燃料油周均!$A54,燃料油价格1!$D:$D,燃料油周均!$B54,燃料油价格1!G:G,"&gt;0")</f>
        <v>4</v>
      </c>
      <c r="R54">
        <f>COUNTIFS(燃料油价格1!$B:$B,燃料油周均!$A54,燃料油价格1!$D:$D,燃料油周均!$B54,燃料油价格1!H:H,"&gt;0")</f>
        <v>4</v>
      </c>
      <c r="S54">
        <f>COUNTIFS(燃料油价格1!$B:$B,燃料油周均!$A54,燃料油价格1!$D:$D,燃料油周均!$B54,燃料油价格1!I:I,"&gt;0")</f>
        <v>0</v>
      </c>
      <c r="T54">
        <f>COUNTIFS(燃料油价格1!$B:$B,燃料油周均!$A54,燃料油价格1!$D:$D,燃料油周均!$B54,燃料油价格1!J:J,"&gt;0")</f>
        <v>5</v>
      </c>
      <c r="U54">
        <f>COUNTIFS(燃料油价格1!$B:$B,燃料油周均!$A54,燃料油价格1!$D:$D,燃料油周均!$B54,燃料油价格1!K:K,"&gt;0")</f>
        <v>4</v>
      </c>
      <c r="V54">
        <f>COUNTIFS(燃料油价格1!$B:$B,燃料油周均!$A54,燃料油价格1!$D:$D,燃料油周均!$B54,燃料油价格1!L:L,"&gt;0")</f>
        <v>5</v>
      </c>
      <c r="W54">
        <f>COUNTIFS(燃料油价格1!$B:$B,燃料油周均!$A54,燃料油价格1!$D:$D,燃料油周均!$B54,燃料油价格1!M:M,"&gt;0")</f>
        <v>4</v>
      </c>
      <c r="X54">
        <f>COUNTIFS(燃料油价格1!$B:$B,燃料油周均!$A54,燃料油价格1!$D:$D,燃料油周均!$B54,燃料油价格1!N:N,"&gt;0")</f>
        <v>5</v>
      </c>
      <c r="Y54">
        <f>COUNTIFS(燃料油价格1!$B:$B,燃料油周均!$A54,燃料油价格1!$D:$D,燃料油周均!$B54,燃料油价格1!O:O,"&gt;0")</f>
        <v>0</v>
      </c>
      <c r="Z54">
        <f>COUNTIFS(燃料油价格1!$B:$B,燃料油周均!$A54,燃料油价格1!$D:$D,燃料油周均!$B54,燃料油价格1!P:P,"&gt;0")</f>
        <v>5</v>
      </c>
      <c r="AA54">
        <f t="shared" si="0"/>
        <v>0</v>
      </c>
      <c r="AB54">
        <f t="shared" si="1"/>
        <v>4850</v>
      </c>
      <c r="AC54">
        <f t="shared" si="2"/>
        <v>4837.5</v>
      </c>
      <c r="AD54">
        <f t="shared" si="3"/>
        <v>4900</v>
      </c>
      <c r="AE54">
        <f t="shared" si="4"/>
        <v>0</v>
      </c>
      <c r="AF54">
        <f t="shared" si="5"/>
        <v>4600</v>
      </c>
      <c r="AG54">
        <f t="shared" si="6"/>
        <v>4700</v>
      </c>
      <c r="AH54">
        <f t="shared" si="7"/>
        <v>4750</v>
      </c>
      <c r="AI54">
        <f t="shared" si="8"/>
        <v>4800</v>
      </c>
      <c r="AJ54">
        <f t="shared" si="9"/>
        <v>4700</v>
      </c>
      <c r="AK54">
        <f t="shared" si="10"/>
        <v>0</v>
      </c>
      <c r="AL54">
        <f t="shared" si="11"/>
        <v>4580</v>
      </c>
      <c r="AM54" s="7">
        <f t="shared" si="12"/>
        <v>4746.3888888888887</v>
      </c>
    </row>
    <row r="55" spans="1:39">
      <c r="A55">
        <v>2019</v>
      </c>
      <c r="B55">
        <v>14</v>
      </c>
      <c r="C55">
        <f>SUMIFS(燃料油价格1!E:E,燃料油价格1!$B:$B,燃料油周均!$A55,燃料油价格1!$D:$D,燃料油周均!$B55)</f>
        <v>0</v>
      </c>
      <c r="D55">
        <f>SUMIFS(燃料油价格1!F:F,燃料油价格1!$B:$B,燃料油周均!$A55,燃料油价格1!$D:$D,燃料油周均!$B55)</f>
        <v>19000</v>
      </c>
      <c r="E55">
        <f>SUMIFS(燃料油价格1!G:G,燃料油价格1!$B:$B,燃料油周均!$A55,燃料油价格1!$D:$D,燃料油周均!$B55)</f>
        <v>19050</v>
      </c>
      <c r="F55">
        <f>SUMIFS(燃料油价格1!H:H,燃料油价格1!$B:$B,燃料油周均!$A55,燃料油价格1!$D:$D,燃料油周均!$B55)</f>
        <v>19600</v>
      </c>
      <c r="G55">
        <f>SUMIFS(燃料油价格1!I:I,燃料油价格1!$B:$B,燃料油周均!$A55,燃料油价格1!$D:$D,燃料油周均!$B55)</f>
        <v>0</v>
      </c>
      <c r="H55">
        <f>SUMIFS(燃料油价格1!J:J,燃料油价格1!$B:$B,燃料油周均!$A55,燃料油价格1!$D:$D,燃料油周均!$B55)</f>
        <v>18400</v>
      </c>
      <c r="I55">
        <f>SUMIFS(燃料油价格1!K:K,燃料油价格1!$B:$B,燃料油周均!$A55,燃料油价格1!$D:$D,燃料油周均!$B55)</f>
        <v>18800</v>
      </c>
      <c r="J55">
        <f>SUMIFS(燃料油价格1!L:L,燃料油价格1!$B:$B,燃料油周均!$A55,燃料油价格1!$D:$D,燃料油周均!$B55)</f>
        <v>19000</v>
      </c>
      <c r="K55">
        <f>SUMIFS(燃料油价格1!M:M,燃料油价格1!$B:$B,燃料油周均!$A55,燃料油价格1!$D:$D,燃料油周均!$B55)</f>
        <v>19100</v>
      </c>
      <c r="L55">
        <f>SUMIFS(燃料油价格1!N:N,燃料油价格1!$B:$B,燃料油周均!$A55,燃料油价格1!$D:$D,燃料油周均!$B55)</f>
        <v>18800</v>
      </c>
      <c r="M55">
        <f>SUMIFS(燃料油价格1!O:O,燃料油价格1!$B:$B,燃料油周均!$A55,燃料油价格1!$D:$D,燃料油周均!$B55)</f>
        <v>0</v>
      </c>
      <c r="N55">
        <f>SUMIFS(燃料油价格1!P:P,燃料油价格1!$B:$B,燃料油周均!$A55,燃料油价格1!$D:$D,燃料油周均!$B55)</f>
        <v>18320</v>
      </c>
      <c r="O55">
        <f>COUNTIFS(燃料油价格1!$B:$B,燃料油周均!$A55,燃料油价格1!$D:$D,燃料油周均!$B55,燃料油价格1!E:E,"&gt;0")</f>
        <v>0</v>
      </c>
      <c r="P55">
        <f>COUNTIFS(燃料油价格1!$B:$B,燃料油周均!$A55,燃料油价格1!$D:$D,燃料油周均!$B55,燃料油价格1!F:F,"&gt;0")</f>
        <v>4</v>
      </c>
      <c r="Q55">
        <f>COUNTIFS(燃料油价格1!$B:$B,燃料油周均!$A55,燃料油价格1!$D:$D,燃料油周均!$B55,燃料油价格1!G:G,"&gt;0")</f>
        <v>4</v>
      </c>
      <c r="R55">
        <f>COUNTIFS(燃料油价格1!$B:$B,燃料油周均!$A55,燃料油价格1!$D:$D,燃料油周均!$B55,燃料油价格1!H:H,"&gt;0")</f>
        <v>4</v>
      </c>
      <c r="S55">
        <f>COUNTIFS(燃料油价格1!$B:$B,燃料油周均!$A55,燃料油价格1!$D:$D,燃料油周均!$B55,燃料油价格1!I:I,"&gt;0")</f>
        <v>0</v>
      </c>
      <c r="T55">
        <f>COUNTIFS(燃料油价格1!$B:$B,燃料油周均!$A55,燃料油价格1!$D:$D,燃料油周均!$B55,燃料油价格1!J:J,"&gt;0")</f>
        <v>4</v>
      </c>
      <c r="U55">
        <f>COUNTIFS(燃料油价格1!$B:$B,燃料油周均!$A55,燃料油价格1!$D:$D,燃料油周均!$B55,燃料油价格1!K:K,"&gt;0")</f>
        <v>4</v>
      </c>
      <c r="V55">
        <f>COUNTIFS(燃料油价格1!$B:$B,燃料油周均!$A55,燃料油价格1!$D:$D,燃料油周均!$B55,燃料油价格1!L:L,"&gt;0")</f>
        <v>4</v>
      </c>
      <c r="W55">
        <f>COUNTIFS(燃料油价格1!$B:$B,燃料油周均!$A55,燃料油价格1!$D:$D,燃料油周均!$B55,燃料油价格1!M:M,"&gt;0")</f>
        <v>4</v>
      </c>
      <c r="X55">
        <f>COUNTIFS(燃料油价格1!$B:$B,燃料油周均!$A55,燃料油价格1!$D:$D,燃料油周均!$B55,燃料油价格1!N:N,"&gt;0")</f>
        <v>4</v>
      </c>
      <c r="Y55">
        <f>COUNTIFS(燃料油价格1!$B:$B,燃料油周均!$A55,燃料油价格1!$D:$D,燃料油周均!$B55,燃料油价格1!O:O,"&gt;0")</f>
        <v>0</v>
      </c>
      <c r="Z55">
        <f>COUNTIFS(燃料油价格1!$B:$B,燃料油周均!$A55,燃料油价格1!$D:$D,燃料油周均!$B55,燃料油价格1!P:P,"&gt;0")</f>
        <v>4</v>
      </c>
      <c r="AA55">
        <f t="shared" si="0"/>
        <v>0</v>
      </c>
      <c r="AB55">
        <f t="shared" si="1"/>
        <v>4750</v>
      </c>
      <c r="AC55">
        <f t="shared" si="2"/>
        <v>4762.5</v>
      </c>
      <c r="AD55">
        <f t="shared" si="3"/>
        <v>4900</v>
      </c>
      <c r="AE55">
        <f t="shared" si="4"/>
        <v>0</v>
      </c>
      <c r="AF55">
        <f t="shared" si="5"/>
        <v>4600</v>
      </c>
      <c r="AG55">
        <f t="shared" si="6"/>
        <v>4700</v>
      </c>
      <c r="AH55">
        <f t="shared" si="7"/>
        <v>4750</v>
      </c>
      <c r="AI55">
        <f t="shared" si="8"/>
        <v>4775</v>
      </c>
      <c r="AJ55">
        <f t="shared" si="9"/>
        <v>4700</v>
      </c>
      <c r="AK55">
        <f t="shared" si="10"/>
        <v>0</v>
      </c>
      <c r="AL55">
        <f t="shared" si="11"/>
        <v>4580</v>
      </c>
      <c r="AM55" s="7">
        <f t="shared" si="12"/>
        <v>4724.166666666667</v>
      </c>
    </row>
    <row r="56" spans="1:39">
      <c r="A56">
        <v>2019</v>
      </c>
      <c r="B56">
        <v>15</v>
      </c>
      <c r="C56">
        <f>SUMIFS(燃料油价格1!E:E,燃料油价格1!$B:$B,燃料油周均!$A56,燃料油价格1!$D:$D,燃料油周均!$B56)</f>
        <v>0</v>
      </c>
      <c r="D56">
        <f>SUMIFS(燃料油价格1!F:F,燃料油价格1!$B:$B,燃料油周均!$A56,燃料油价格1!$D:$D,燃料油周均!$B56)</f>
        <v>18600</v>
      </c>
      <c r="E56">
        <f>SUMIFS(燃料油价格1!G:G,燃料油价格1!$B:$B,燃料油周均!$A56,燃料油价格1!$D:$D,燃料油周均!$B56)</f>
        <v>19000</v>
      </c>
      <c r="F56">
        <f>SUMIFS(燃料油价格1!H:H,燃料油价格1!$B:$B,燃料油周均!$A56,燃料油价格1!$D:$D,燃料油周均!$B56)</f>
        <v>19150</v>
      </c>
      <c r="G56">
        <f>SUMIFS(燃料油价格1!I:I,燃料油价格1!$B:$B,燃料油周均!$A56,燃料油价格1!$D:$D,燃料油周均!$B56)</f>
        <v>0</v>
      </c>
      <c r="H56">
        <f>SUMIFS(燃料油价格1!J:J,燃料油价格1!$B:$B,燃料油周均!$A56,燃料油价格1!$D:$D,燃料油周均!$B56)</f>
        <v>18700</v>
      </c>
      <c r="I56">
        <f>SUMIFS(燃料油价格1!K:K,燃料油价格1!$B:$B,燃料油周均!$A56,燃料油价格1!$D:$D,燃料油周均!$B56)</f>
        <v>18800</v>
      </c>
      <c r="J56">
        <f>SUMIFS(燃料油价格1!L:L,燃料油价格1!$B:$B,燃料油周均!$A56,燃料油价格1!$D:$D,燃料油周均!$B56)</f>
        <v>19300</v>
      </c>
      <c r="K56">
        <f>SUMIFS(燃料油价格1!M:M,燃料油价格1!$B:$B,燃料油周均!$A56,燃料油价格1!$D:$D,燃料油周均!$B56)</f>
        <v>19000</v>
      </c>
      <c r="L56">
        <f>SUMIFS(燃料油价格1!N:N,燃料油价格1!$B:$B,燃料油周均!$A56,燃料油价格1!$D:$D,燃料油周均!$B56)</f>
        <v>19100</v>
      </c>
      <c r="M56">
        <f>SUMIFS(燃料油价格1!O:O,燃料油价格1!$B:$B,燃料油周均!$A56,燃料油价格1!$D:$D,燃料油周均!$B56)</f>
        <v>0</v>
      </c>
      <c r="N56">
        <f>SUMIFS(燃料油价格1!P:P,燃料油价格1!$B:$B,燃料油周均!$A56,燃料油价格1!$D:$D,燃料油周均!$B56)</f>
        <v>18710</v>
      </c>
      <c r="O56">
        <f>COUNTIFS(燃料油价格1!$B:$B,燃料油周均!$A56,燃料油价格1!$D:$D,燃料油周均!$B56,燃料油价格1!E:E,"&gt;0")</f>
        <v>0</v>
      </c>
      <c r="P56">
        <f>COUNTIFS(燃料油价格1!$B:$B,燃料油周均!$A56,燃料油价格1!$D:$D,燃料油周均!$B56,燃料油价格1!F:F,"&gt;0")</f>
        <v>4</v>
      </c>
      <c r="Q56">
        <f>COUNTIFS(燃料油价格1!$B:$B,燃料油周均!$A56,燃料油价格1!$D:$D,燃料油周均!$B56,燃料油价格1!G:G,"&gt;0")</f>
        <v>4</v>
      </c>
      <c r="R56">
        <f>COUNTIFS(燃料油价格1!$B:$B,燃料油周均!$A56,燃料油价格1!$D:$D,燃料油周均!$B56,燃料油价格1!H:H,"&gt;0")</f>
        <v>4</v>
      </c>
      <c r="S56">
        <f>COUNTIFS(燃料油价格1!$B:$B,燃料油周均!$A56,燃料油价格1!$D:$D,燃料油周均!$B56,燃料油价格1!I:I,"&gt;0")</f>
        <v>0</v>
      </c>
      <c r="T56">
        <f>COUNTIFS(燃料油价格1!$B:$B,燃料油周均!$A56,燃料油价格1!$D:$D,燃料油周均!$B56,燃料油价格1!J:J,"&gt;0")</f>
        <v>4</v>
      </c>
      <c r="U56">
        <f>COUNTIFS(燃料油价格1!$B:$B,燃料油周均!$A56,燃料油价格1!$D:$D,燃料油周均!$B56,燃料油价格1!K:K,"&gt;0")</f>
        <v>4</v>
      </c>
      <c r="V56">
        <f>COUNTIFS(燃料油价格1!$B:$B,燃料油周均!$A56,燃料油价格1!$D:$D,燃料油周均!$B56,燃料油价格1!L:L,"&gt;0")</f>
        <v>4</v>
      </c>
      <c r="W56">
        <f>COUNTIFS(燃料油价格1!$B:$B,燃料油周均!$A56,燃料油价格1!$D:$D,燃料油周均!$B56,燃料油价格1!M:M,"&gt;0")</f>
        <v>4</v>
      </c>
      <c r="X56">
        <f>COUNTIFS(燃料油价格1!$B:$B,燃料油周均!$A56,燃料油价格1!$D:$D,燃料油周均!$B56,燃料油价格1!N:N,"&gt;0")</f>
        <v>4</v>
      </c>
      <c r="Y56">
        <f>COUNTIFS(燃料油价格1!$B:$B,燃料油周均!$A56,燃料油价格1!$D:$D,燃料油周均!$B56,燃料油价格1!O:O,"&gt;0")</f>
        <v>0</v>
      </c>
      <c r="Z56">
        <f>COUNTIFS(燃料油价格1!$B:$B,燃料油周均!$A56,燃料油价格1!$D:$D,燃料油周均!$B56,燃料油价格1!P:P,"&gt;0")</f>
        <v>4</v>
      </c>
      <c r="AA56">
        <f t="shared" si="0"/>
        <v>0</v>
      </c>
      <c r="AB56">
        <f t="shared" si="1"/>
        <v>4650</v>
      </c>
      <c r="AC56">
        <f t="shared" si="2"/>
        <v>4750</v>
      </c>
      <c r="AD56">
        <f t="shared" si="3"/>
        <v>4787.5</v>
      </c>
      <c r="AE56">
        <f t="shared" si="4"/>
        <v>0</v>
      </c>
      <c r="AF56">
        <f t="shared" si="5"/>
        <v>4675</v>
      </c>
      <c r="AG56">
        <f t="shared" si="6"/>
        <v>4700</v>
      </c>
      <c r="AH56">
        <f t="shared" si="7"/>
        <v>4825</v>
      </c>
      <c r="AI56">
        <f t="shared" si="8"/>
        <v>4750</v>
      </c>
      <c r="AJ56">
        <f t="shared" si="9"/>
        <v>4775</v>
      </c>
      <c r="AK56">
        <f t="shared" si="10"/>
        <v>0</v>
      </c>
      <c r="AL56">
        <f t="shared" si="11"/>
        <v>4677.5</v>
      </c>
      <c r="AM56" s="7">
        <f t="shared" si="12"/>
        <v>4732.2222222222226</v>
      </c>
    </row>
    <row r="57" spans="1:39">
      <c r="A57">
        <v>2019</v>
      </c>
      <c r="B57">
        <v>16</v>
      </c>
      <c r="C57">
        <f>SUMIFS(燃料油价格1!E:E,燃料油价格1!$B:$B,燃料油周均!$A57,燃料油价格1!$D:$D,燃料油周均!$B57)</f>
        <v>0</v>
      </c>
      <c r="D57">
        <f>SUMIFS(燃料油价格1!F:F,燃料油价格1!$B:$B,燃料油周均!$A57,燃料油价格1!$D:$D,燃料油周均!$B57)</f>
        <v>23250</v>
      </c>
      <c r="E57">
        <f>SUMIFS(燃料油价格1!G:G,燃料油价格1!$B:$B,燃料油周均!$A57,燃料油价格1!$D:$D,燃料油周均!$B57)</f>
        <v>23750</v>
      </c>
      <c r="F57">
        <f>SUMIFS(燃料油价格1!H:H,燃料油价格1!$B:$B,燃料油周均!$A57,燃料油价格1!$D:$D,燃料油周均!$B57)</f>
        <v>19000</v>
      </c>
      <c r="G57">
        <f>SUMIFS(燃料油价格1!I:I,燃料油价格1!$B:$B,燃料油周均!$A57,燃料油价格1!$D:$D,燃料油周均!$B57)</f>
        <v>0</v>
      </c>
      <c r="H57">
        <f>SUMIFS(燃料油价格1!J:J,燃料油价格1!$B:$B,燃料油周均!$A57,燃料油价格1!$D:$D,燃料油周均!$B57)</f>
        <v>23500</v>
      </c>
      <c r="I57">
        <f>SUMIFS(燃料油价格1!K:K,燃料油价格1!$B:$B,燃料油周均!$A57,燃料油价格1!$D:$D,燃料油周均!$B57)</f>
        <v>23500</v>
      </c>
      <c r="J57">
        <f>SUMIFS(燃料油价格1!L:L,燃料油价格1!$B:$B,燃料油周均!$A57,燃料油价格1!$D:$D,燃料油周均!$B57)</f>
        <v>24250</v>
      </c>
      <c r="K57">
        <f>SUMIFS(燃料油价格1!M:M,燃料油价格1!$B:$B,燃料油周均!$A57,燃料油价格1!$D:$D,燃料油周均!$B57)</f>
        <v>23750</v>
      </c>
      <c r="L57">
        <f>SUMIFS(燃料油价格1!N:N,燃料油价格1!$B:$B,燃料油周均!$A57,燃料油价格1!$D:$D,燃料油周均!$B57)</f>
        <v>24000</v>
      </c>
      <c r="M57">
        <f>SUMIFS(燃料油价格1!O:O,燃料油价格1!$B:$B,燃料油周均!$A57,燃料油价格1!$D:$D,燃料油周均!$B57)</f>
        <v>0</v>
      </c>
      <c r="N57">
        <f>SUMIFS(燃料油价格1!P:P,燃料油价格1!$B:$B,燃料油周均!$A57,燃料油价格1!$D:$D,燃料油周均!$B57)</f>
        <v>23550</v>
      </c>
      <c r="O57">
        <f>COUNTIFS(燃料油价格1!$B:$B,燃料油周均!$A57,燃料油价格1!$D:$D,燃料油周均!$B57,燃料油价格1!E:E,"&gt;0")</f>
        <v>0</v>
      </c>
      <c r="P57">
        <f>COUNTIFS(燃料油价格1!$B:$B,燃料油周均!$A57,燃料油价格1!$D:$D,燃料油周均!$B57,燃料油价格1!F:F,"&gt;0")</f>
        <v>5</v>
      </c>
      <c r="Q57">
        <f>COUNTIFS(燃料油价格1!$B:$B,燃料油周均!$A57,燃料油价格1!$D:$D,燃料油周均!$B57,燃料油价格1!G:G,"&gt;0")</f>
        <v>5</v>
      </c>
      <c r="R57">
        <f>COUNTIFS(燃料油价格1!$B:$B,燃料油周均!$A57,燃料油价格1!$D:$D,燃料油周均!$B57,燃料油价格1!H:H,"&gt;0")</f>
        <v>4</v>
      </c>
      <c r="S57">
        <f>COUNTIFS(燃料油价格1!$B:$B,燃料油周均!$A57,燃料油价格1!$D:$D,燃料油周均!$B57,燃料油价格1!I:I,"&gt;0")</f>
        <v>0</v>
      </c>
      <c r="T57">
        <f>COUNTIFS(燃料油价格1!$B:$B,燃料油周均!$A57,燃料油价格1!$D:$D,燃料油周均!$B57,燃料油价格1!J:J,"&gt;0")</f>
        <v>5</v>
      </c>
      <c r="U57">
        <f>COUNTIFS(燃料油价格1!$B:$B,燃料油周均!$A57,燃料油价格1!$D:$D,燃料油周均!$B57,燃料油价格1!K:K,"&gt;0")</f>
        <v>5</v>
      </c>
      <c r="V57">
        <f>COUNTIFS(燃料油价格1!$B:$B,燃料油周均!$A57,燃料油价格1!$D:$D,燃料油周均!$B57,燃料油价格1!L:L,"&gt;0")</f>
        <v>5</v>
      </c>
      <c r="W57">
        <f>COUNTIFS(燃料油价格1!$B:$B,燃料油周均!$A57,燃料油价格1!$D:$D,燃料油周均!$B57,燃料油价格1!M:M,"&gt;0")</f>
        <v>5</v>
      </c>
      <c r="X57">
        <f>COUNTIFS(燃料油价格1!$B:$B,燃料油周均!$A57,燃料油价格1!$D:$D,燃料油周均!$B57,燃料油价格1!N:N,"&gt;0")</f>
        <v>5</v>
      </c>
      <c r="Y57">
        <f>COUNTIFS(燃料油价格1!$B:$B,燃料油周均!$A57,燃料油价格1!$D:$D,燃料油周均!$B57,燃料油价格1!O:O,"&gt;0")</f>
        <v>0</v>
      </c>
      <c r="Z57">
        <f>COUNTIFS(燃料油价格1!$B:$B,燃料油周均!$A57,燃料油价格1!$D:$D,燃料油周均!$B57,燃料油价格1!P:P,"&gt;0")</f>
        <v>5</v>
      </c>
      <c r="AA57">
        <f t="shared" si="0"/>
        <v>0</v>
      </c>
      <c r="AB57">
        <f t="shared" si="1"/>
        <v>4650</v>
      </c>
      <c r="AC57">
        <f t="shared" si="2"/>
        <v>4750</v>
      </c>
      <c r="AD57">
        <f t="shared" si="3"/>
        <v>4750</v>
      </c>
      <c r="AE57">
        <f t="shared" si="4"/>
        <v>0</v>
      </c>
      <c r="AF57">
        <f t="shared" si="5"/>
        <v>4700</v>
      </c>
      <c r="AG57">
        <f t="shared" si="6"/>
        <v>4700</v>
      </c>
      <c r="AH57">
        <f t="shared" si="7"/>
        <v>4850</v>
      </c>
      <c r="AI57">
        <f t="shared" si="8"/>
        <v>4750</v>
      </c>
      <c r="AJ57">
        <f t="shared" si="9"/>
        <v>4800</v>
      </c>
      <c r="AK57">
        <f t="shared" si="10"/>
        <v>0</v>
      </c>
      <c r="AL57">
        <f t="shared" si="11"/>
        <v>4710</v>
      </c>
      <c r="AM57" s="7">
        <f t="shared" si="12"/>
        <v>4740</v>
      </c>
    </row>
    <row r="58" spans="1:39">
      <c r="A58">
        <v>2019</v>
      </c>
      <c r="B58">
        <v>17</v>
      </c>
      <c r="C58">
        <f>SUMIFS(燃料油价格1!E:E,燃料油价格1!$B:$B,燃料油周均!$A58,燃料油价格1!$D:$D,燃料油周均!$B58)</f>
        <v>0</v>
      </c>
      <c r="D58">
        <f>SUMIFS(燃料油价格1!F:F,燃料油价格1!$B:$B,燃料油周均!$A58,燃料油价格1!$D:$D,燃料油周均!$B58)</f>
        <v>18800</v>
      </c>
      <c r="E58">
        <f>SUMIFS(燃料油价格1!G:G,燃料油价格1!$B:$B,燃料油周均!$A58,燃料油价格1!$D:$D,燃料油周均!$B58)</f>
        <v>18900</v>
      </c>
      <c r="F58">
        <f>SUMIFS(燃料油价格1!H:H,燃料油价格1!$B:$B,燃料油周均!$A58,燃料油价格1!$D:$D,燃料油周均!$B58)</f>
        <v>19020</v>
      </c>
      <c r="G58">
        <f>SUMIFS(燃料油价格1!I:I,燃料油价格1!$B:$B,燃料油周均!$A58,燃料油价格1!$D:$D,燃料油周均!$B58)</f>
        <v>0</v>
      </c>
      <c r="H58">
        <f>SUMIFS(燃料油价格1!J:J,燃料油价格1!$B:$B,燃料油周均!$A58,燃料油价格1!$D:$D,燃料油周均!$B58)</f>
        <v>23500</v>
      </c>
      <c r="I58">
        <f>SUMIFS(燃料油价格1!K:K,燃料油价格1!$B:$B,燃料油周均!$A58,燃料油价格1!$D:$D,燃料油周均!$B58)</f>
        <v>18800</v>
      </c>
      <c r="J58">
        <f>SUMIFS(燃料油价格1!L:L,燃料油价格1!$B:$B,燃料油周均!$A58,燃料油价格1!$D:$D,燃料油周均!$B58)</f>
        <v>24250</v>
      </c>
      <c r="K58">
        <f>SUMIFS(燃料油价格1!M:M,燃料油价格1!$B:$B,燃料油周均!$A58,燃料油价格1!$D:$D,燃料油周均!$B58)</f>
        <v>18900</v>
      </c>
      <c r="L58">
        <f>SUMIFS(燃料油价格1!N:N,燃料油价格1!$B:$B,燃料油周均!$A58,燃料油价格1!$D:$D,燃料油周均!$B58)</f>
        <v>24000</v>
      </c>
      <c r="M58">
        <f>SUMIFS(燃料油价格1!O:O,燃料油价格1!$B:$B,燃料油周均!$A58,燃料油价格1!$D:$D,燃料油周均!$B58)</f>
        <v>0</v>
      </c>
      <c r="N58">
        <f>SUMIFS(燃料油价格1!P:P,燃料油价格1!$B:$B,燃料油周均!$A58,燃料油价格1!$D:$D,燃料油周均!$B58)</f>
        <v>23550</v>
      </c>
      <c r="O58">
        <f>COUNTIFS(燃料油价格1!$B:$B,燃料油周均!$A58,燃料油价格1!$D:$D,燃料油周均!$B58,燃料油价格1!E:E,"&gt;0")</f>
        <v>0</v>
      </c>
      <c r="P58">
        <f>COUNTIFS(燃料油价格1!$B:$B,燃料油周均!$A58,燃料油价格1!$D:$D,燃料油周均!$B58,燃料油价格1!F:F,"&gt;0")</f>
        <v>4</v>
      </c>
      <c r="Q58">
        <f>COUNTIFS(燃料油价格1!$B:$B,燃料油周均!$A58,燃料油价格1!$D:$D,燃料油周均!$B58,燃料油价格1!G:G,"&gt;0")</f>
        <v>4</v>
      </c>
      <c r="R58">
        <f>COUNTIFS(燃料油价格1!$B:$B,燃料油周均!$A58,燃料油价格1!$D:$D,燃料油周均!$B58,燃料油价格1!H:H,"&gt;0")</f>
        <v>4</v>
      </c>
      <c r="S58">
        <f>COUNTIFS(燃料油价格1!$B:$B,燃料油周均!$A58,燃料油价格1!$D:$D,燃料油周均!$B58,燃料油价格1!I:I,"&gt;0")</f>
        <v>0</v>
      </c>
      <c r="T58">
        <f>COUNTIFS(燃料油价格1!$B:$B,燃料油周均!$A58,燃料油价格1!$D:$D,燃料油周均!$B58,燃料油价格1!J:J,"&gt;0")</f>
        <v>5</v>
      </c>
      <c r="U58">
        <f>COUNTIFS(燃料油价格1!$B:$B,燃料油周均!$A58,燃料油价格1!$D:$D,燃料油周均!$B58,燃料油价格1!K:K,"&gt;0")</f>
        <v>4</v>
      </c>
      <c r="V58">
        <f>COUNTIFS(燃料油价格1!$B:$B,燃料油周均!$A58,燃料油价格1!$D:$D,燃料油周均!$B58,燃料油价格1!L:L,"&gt;0")</f>
        <v>5</v>
      </c>
      <c r="W58">
        <f>COUNTIFS(燃料油价格1!$B:$B,燃料油周均!$A58,燃料油价格1!$D:$D,燃料油周均!$B58,燃料油价格1!M:M,"&gt;0")</f>
        <v>4</v>
      </c>
      <c r="X58">
        <f>COUNTIFS(燃料油价格1!$B:$B,燃料油周均!$A58,燃料油价格1!$D:$D,燃料油周均!$B58,燃料油价格1!N:N,"&gt;0")</f>
        <v>5</v>
      </c>
      <c r="Y58">
        <f>COUNTIFS(燃料油价格1!$B:$B,燃料油周均!$A58,燃料油价格1!$D:$D,燃料油周均!$B58,燃料油价格1!O:O,"&gt;0")</f>
        <v>0</v>
      </c>
      <c r="Z58">
        <f>COUNTIFS(燃料油价格1!$B:$B,燃料油周均!$A58,燃料油价格1!$D:$D,燃料油周均!$B58,燃料油价格1!P:P,"&gt;0")</f>
        <v>5</v>
      </c>
      <c r="AA58">
        <f t="shared" si="0"/>
        <v>0</v>
      </c>
      <c r="AB58">
        <f t="shared" si="1"/>
        <v>4700</v>
      </c>
      <c r="AC58">
        <f t="shared" si="2"/>
        <v>4725</v>
      </c>
      <c r="AD58">
        <f t="shared" si="3"/>
        <v>4755</v>
      </c>
      <c r="AE58">
        <f t="shared" si="4"/>
        <v>0</v>
      </c>
      <c r="AF58">
        <f t="shared" si="5"/>
        <v>4700</v>
      </c>
      <c r="AG58">
        <f t="shared" si="6"/>
        <v>4700</v>
      </c>
      <c r="AH58">
        <f t="shared" si="7"/>
        <v>4850</v>
      </c>
      <c r="AI58">
        <f t="shared" si="8"/>
        <v>4725</v>
      </c>
      <c r="AJ58">
        <f t="shared" si="9"/>
        <v>4800</v>
      </c>
      <c r="AK58">
        <f t="shared" si="10"/>
        <v>0</v>
      </c>
      <c r="AL58">
        <f t="shared" si="11"/>
        <v>4710</v>
      </c>
      <c r="AM58" s="7">
        <f t="shared" si="12"/>
        <v>4740.5555555555557</v>
      </c>
    </row>
    <row r="59" spans="1:39">
      <c r="A59">
        <v>2019</v>
      </c>
      <c r="B59">
        <v>18</v>
      </c>
      <c r="C59">
        <f>SUMIFS(燃料油价格1!E:E,燃料油价格1!$B:$B,燃料油周均!$A59,燃料油价格1!$D:$D,燃料油周均!$B59)</f>
        <v>0</v>
      </c>
      <c r="D59">
        <f>SUMIFS(燃料油价格1!F:F,燃料油价格1!$B:$B,燃料油周均!$A59,燃料油价格1!$D:$D,燃料油周均!$B59)</f>
        <v>9400</v>
      </c>
      <c r="E59">
        <f>SUMIFS(燃料油价格1!G:G,燃料油价格1!$B:$B,燃料油周均!$A59,燃料油价格1!$D:$D,燃料油周均!$B59)</f>
        <v>9400</v>
      </c>
      <c r="F59">
        <f>SUMIFS(燃料油价格1!H:H,燃料油价格1!$B:$B,燃料油周均!$A59,燃料油价格1!$D:$D,燃料油周均!$B59)</f>
        <v>9540</v>
      </c>
      <c r="G59">
        <f>SUMIFS(燃料油价格1!I:I,燃料油价格1!$B:$B,燃料油周均!$A59,燃料油价格1!$D:$D,燃料油周均!$B59)</f>
        <v>0</v>
      </c>
      <c r="H59">
        <f>SUMIFS(燃料油价格1!J:J,燃料油价格1!$B:$B,燃料油周均!$A59,燃料油价格1!$D:$D,燃料油周均!$B59)</f>
        <v>14100</v>
      </c>
      <c r="I59">
        <f>SUMIFS(燃料油价格1!K:K,燃料油价格1!$B:$B,燃料油周均!$A59,燃料油价格1!$D:$D,燃料油周均!$B59)</f>
        <v>9400</v>
      </c>
      <c r="J59">
        <f>SUMIFS(燃料油价格1!L:L,燃料油价格1!$B:$B,燃料油周均!$A59,燃料油价格1!$D:$D,燃料油周均!$B59)</f>
        <v>14550</v>
      </c>
      <c r="K59">
        <f>SUMIFS(燃料油价格1!M:M,燃料油价格1!$B:$B,燃料油周均!$A59,燃料油价格1!$D:$D,燃料油周均!$B59)</f>
        <v>9400</v>
      </c>
      <c r="L59">
        <f>SUMIFS(燃料油价格1!N:N,燃料油价格1!$B:$B,燃料油周均!$A59,燃料油价格1!$D:$D,燃料油周均!$B59)</f>
        <v>14400</v>
      </c>
      <c r="M59">
        <f>SUMIFS(燃料油价格1!O:O,燃料油价格1!$B:$B,燃料油周均!$A59,燃料油价格1!$D:$D,燃料油周均!$B59)</f>
        <v>0</v>
      </c>
      <c r="N59">
        <f>SUMIFS(燃料油价格1!P:P,燃料油价格1!$B:$B,燃料油周均!$A59,燃料油价格1!$D:$D,燃料油周均!$B59)</f>
        <v>14130</v>
      </c>
      <c r="O59">
        <f>COUNTIFS(燃料油价格1!$B:$B,燃料油周均!$A59,燃料油价格1!$D:$D,燃料油周均!$B59,燃料油价格1!E:E,"&gt;0")</f>
        <v>0</v>
      </c>
      <c r="P59">
        <f>COUNTIFS(燃料油价格1!$B:$B,燃料油周均!$A59,燃料油价格1!$D:$D,燃料油周均!$B59,燃料油价格1!F:F,"&gt;0")</f>
        <v>2</v>
      </c>
      <c r="Q59">
        <f>COUNTIFS(燃料油价格1!$B:$B,燃料油周均!$A59,燃料油价格1!$D:$D,燃料油周均!$B59,燃料油价格1!G:G,"&gt;0")</f>
        <v>2</v>
      </c>
      <c r="R59">
        <f>COUNTIFS(燃料油价格1!$B:$B,燃料油周均!$A59,燃料油价格1!$D:$D,燃料油周均!$B59,燃料油价格1!H:H,"&gt;0")</f>
        <v>2</v>
      </c>
      <c r="S59">
        <f>COUNTIFS(燃料油价格1!$B:$B,燃料油周均!$A59,燃料油价格1!$D:$D,燃料油周均!$B59,燃料油价格1!I:I,"&gt;0")</f>
        <v>0</v>
      </c>
      <c r="T59">
        <f>COUNTIFS(燃料油价格1!$B:$B,燃料油周均!$A59,燃料油价格1!$D:$D,燃料油周均!$B59,燃料油价格1!J:J,"&gt;0")</f>
        <v>3</v>
      </c>
      <c r="U59">
        <f>COUNTIFS(燃料油价格1!$B:$B,燃料油周均!$A59,燃料油价格1!$D:$D,燃料油周均!$B59,燃料油价格1!K:K,"&gt;0")</f>
        <v>2</v>
      </c>
      <c r="V59">
        <f>COUNTIFS(燃料油价格1!$B:$B,燃料油周均!$A59,燃料油价格1!$D:$D,燃料油周均!$B59,燃料油价格1!L:L,"&gt;0")</f>
        <v>3</v>
      </c>
      <c r="W59">
        <f>COUNTIFS(燃料油价格1!$B:$B,燃料油周均!$A59,燃料油价格1!$D:$D,燃料油周均!$B59,燃料油价格1!M:M,"&gt;0")</f>
        <v>2</v>
      </c>
      <c r="X59">
        <f>COUNTIFS(燃料油价格1!$B:$B,燃料油周均!$A59,燃料油价格1!$D:$D,燃料油周均!$B59,燃料油价格1!N:N,"&gt;0")</f>
        <v>3</v>
      </c>
      <c r="Y59">
        <f>COUNTIFS(燃料油价格1!$B:$B,燃料油周均!$A59,燃料油价格1!$D:$D,燃料油周均!$B59,燃料油价格1!O:O,"&gt;0")</f>
        <v>0</v>
      </c>
      <c r="Z59">
        <f>COUNTIFS(燃料油价格1!$B:$B,燃料油周均!$A59,燃料油价格1!$D:$D,燃料油周均!$B59,燃料油价格1!P:P,"&gt;0")</f>
        <v>3</v>
      </c>
      <c r="AA59">
        <f t="shared" si="0"/>
        <v>0</v>
      </c>
      <c r="AB59">
        <f t="shared" si="1"/>
        <v>4700</v>
      </c>
      <c r="AC59">
        <f t="shared" si="2"/>
        <v>4700</v>
      </c>
      <c r="AD59">
        <f t="shared" si="3"/>
        <v>4770</v>
      </c>
      <c r="AE59">
        <f t="shared" si="4"/>
        <v>0</v>
      </c>
      <c r="AF59">
        <f t="shared" si="5"/>
        <v>4700</v>
      </c>
      <c r="AG59">
        <f t="shared" si="6"/>
        <v>4700</v>
      </c>
      <c r="AH59">
        <f t="shared" si="7"/>
        <v>4850</v>
      </c>
      <c r="AI59">
        <f t="shared" si="8"/>
        <v>4700</v>
      </c>
      <c r="AJ59">
        <f t="shared" si="9"/>
        <v>4800</v>
      </c>
      <c r="AK59">
        <f t="shared" si="10"/>
        <v>0</v>
      </c>
      <c r="AL59">
        <f t="shared" si="11"/>
        <v>4710</v>
      </c>
      <c r="AM59" s="7">
        <f t="shared" si="12"/>
        <v>4736.666666666667</v>
      </c>
    </row>
    <row r="60" spans="1:39">
      <c r="A60">
        <v>2019</v>
      </c>
      <c r="B60">
        <v>19</v>
      </c>
      <c r="C60">
        <f>SUMIFS(燃料油价格1!E:E,燃料油价格1!$B:$B,燃料油周均!$A60,燃料油价格1!$D:$D,燃料油周均!$B60)</f>
        <v>0</v>
      </c>
      <c r="D60">
        <f>SUMIFS(燃料油价格1!F:F,燃料油价格1!$B:$B,燃料油周均!$A60,燃料油价格1!$D:$D,燃料油周均!$B60)</f>
        <v>18800</v>
      </c>
      <c r="E60">
        <f>SUMIFS(燃料油价格1!G:G,燃料油价格1!$B:$B,燃料油周均!$A60,燃料油价格1!$D:$D,燃料油周均!$B60)</f>
        <v>14000</v>
      </c>
      <c r="F60">
        <f>SUMIFS(燃料油价格1!H:H,燃料油价格1!$B:$B,燃料油周均!$A60,燃料油价格1!$D:$D,燃料油周均!$B60)</f>
        <v>4770</v>
      </c>
      <c r="G60">
        <f>SUMIFS(燃料油价格1!I:I,燃料油价格1!$B:$B,燃料油周均!$A60,燃料油价格1!$D:$D,燃料油周均!$B60)</f>
        <v>0</v>
      </c>
      <c r="H60">
        <f>SUMIFS(燃料油价格1!J:J,燃料油价格1!$B:$B,燃料油周均!$A60,燃料油价格1!$D:$D,燃料油周均!$B60)</f>
        <v>4700</v>
      </c>
      <c r="I60">
        <f>SUMIFS(燃料油价格1!K:K,燃料油价格1!$B:$B,燃料油周均!$A60,燃料油价格1!$D:$D,燃料油周均!$B60)</f>
        <v>14100</v>
      </c>
      <c r="J60">
        <f>SUMIFS(燃料油价格1!L:L,燃料油价格1!$B:$B,燃料油周均!$A60,燃料油价格1!$D:$D,燃料油周均!$B60)</f>
        <v>4850</v>
      </c>
      <c r="K60">
        <f>SUMIFS(燃料油价格1!M:M,燃料油价格1!$B:$B,燃料油周均!$A60,燃料油价格1!$D:$D,燃料油周均!$B60)</f>
        <v>14100</v>
      </c>
      <c r="L60">
        <f>SUMIFS(燃料油价格1!N:N,燃料油价格1!$B:$B,燃料油周均!$A60,燃料油价格1!$D:$D,燃料油周均!$B60)</f>
        <v>4800</v>
      </c>
      <c r="M60">
        <f>SUMIFS(燃料油价格1!O:O,燃料油价格1!$B:$B,燃料油周均!$A60,燃料油价格1!$D:$D,燃料油周均!$B60)</f>
        <v>0</v>
      </c>
      <c r="N60">
        <f>SUMIFS(燃料油价格1!P:P,燃料油价格1!$B:$B,燃料油周均!$A60,燃料油价格1!$D:$D,燃料油周均!$B60)</f>
        <v>4710</v>
      </c>
      <c r="O60">
        <f>COUNTIFS(燃料油价格1!$B:$B,燃料油周均!$A60,燃料油价格1!$D:$D,燃料油周均!$B60,燃料油价格1!E:E,"&gt;0")</f>
        <v>0</v>
      </c>
      <c r="P60">
        <f>COUNTIFS(燃料油价格1!$B:$B,燃料油周均!$A60,燃料油价格1!$D:$D,燃料油周均!$B60,燃料油价格1!F:F,"&gt;0")</f>
        <v>4</v>
      </c>
      <c r="Q60">
        <f>COUNTIFS(燃料油价格1!$B:$B,燃料油周均!$A60,燃料油价格1!$D:$D,燃料油周均!$B60,燃料油价格1!G:G,"&gt;0")</f>
        <v>3</v>
      </c>
      <c r="R60">
        <f>COUNTIFS(燃料油价格1!$B:$B,燃料油周均!$A60,燃料油价格1!$D:$D,燃料油周均!$B60,燃料油价格1!H:H,"&gt;0")</f>
        <v>1</v>
      </c>
      <c r="S60">
        <f>COUNTIFS(燃料油价格1!$B:$B,燃料油周均!$A60,燃料油价格1!$D:$D,燃料油周均!$B60,燃料油价格1!I:I,"&gt;0")</f>
        <v>0</v>
      </c>
      <c r="T60">
        <f>COUNTIFS(燃料油价格1!$B:$B,燃料油周均!$A60,燃料油价格1!$D:$D,燃料油周均!$B60,燃料油价格1!J:J,"&gt;0")</f>
        <v>1</v>
      </c>
      <c r="U60">
        <f>COUNTIFS(燃料油价格1!$B:$B,燃料油周均!$A60,燃料油价格1!$D:$D,燃料油周均!$B60,燃料油价格1!K:K,"&gt;0")</f>
        <v>3</v>
      </c>
      <c r="V60">
        <f>COUNTIFS(燃料油价格1!$B:$B,燃料油周均!$A60,燃料油价格1!$D:$D,燃料油周均!$B60,燃料油价格1!L:L,"&gt;0")</f>
        <v>1</v>
      </c>
      <c r="W60">
        <f>COUNTIFS(燃料油价格1!$B:$B,燃料油周均!$A60,燃料油价格1!$D:$D,燃料油周均!$B60,燃料油价格1!M:M,"&gt;0")</f>
        <v>3</v>
      </c>
      <c r="X60">
        <f>COUNTIFS(燃料油价格1!$B:$B,燃料油周均!$A60,燃料油价格1!$D:$D,燃料油周均!$B60,燃料油价格1!N:N,"&gt;0")</f>
        <v>1</v>
      </c>
      <c r="Y60">
        <f>COUNTIFS(燃料油价格1!$B:$B,燃料油周均!$A60,燃料油价格1!$D:$D,燃料油周均!$B60,燃料油价格1!O:O,"&gt;0")</f>
        <v>0</v>
      </c>
      <c r="Z60">
        <f>COUNTIFS(燃料油价格1!$B:$B,燃料油周均!$A60,燃料油价格1!$D:$D,燃料油周均!$B60,燃料油价格1!P:P,"&gt;0")</f>
        <v>1</v>
      </c>
      <c r="AA60">
        <f t="shared" si="0"/>
        <v>0</v>
      </c>
      <c r="AB60">
        <f t="shared" si="1"/>
        <v>4700</v>
      </c>
      <c r="AC60">
        <f t="shared" si="2"/>
        <v>4666.666666666667</v>
      </c>
      <c r="AD60">
        <f t="shared" si="3"/>
        <v>4770</v>
      </c>
      <c r="AE60">
        <f t="shared" si="4"/>
        <v>0</v>
      </c>
      <c r="AF60">
        <f t="shared" si="5"/>
        <v>4700</v>
      </c>
      <c r="AG60">
        <f t="shared" si="6"/>
        <v>4700</v>
      </c>
      <c r="AH60">
        <f t="shared" si="7"/>
        <v>4850</v>
      </c>
      <c r="AI60">
        <f t="shared" si="8"/>
        <v>4700</v>
      </c>
      <c r="AJ60">
        <f t="shared" si="9"/>
        <v>4800</v>
      </c>
      <c r="AK60">
        <f t="shared" si="10"/>
        <v>0</v>
      </c>
      <c r="AL60">
        <f t="shared" si="11"/>
        <v>4710</v>
      </c>
      <c r="AM60" s="7">
        <f t="shared" si="12"/>
        <v>4732.9629629629635</v>
      </c>
    </row>
    <row r="61" spans="1:39">
      <c r="A61">
        <v>2019</v>
      </c>
      <c r="B61">
        <v>20</v>
      </c>
      <c r="C61">
        <f>SUMIFS(燃料油价格1!E:E,燃料油价格1!$B:$B,燃料油周均!$A61,燃料油价格1!$D:$D,燃料油周均!$B61)</f>
        <v>0</v>
      </c>
      <c r="D61">
        <f>SUMIFS(燃料油价格1!F:F,燃料油价格1!$B:$B,燃料油周均!$A61,燃料油价格1!$D:$D,燃料油周均!$B61)</f>
        <v>14100</v>
      </c>
      <c r="E61">
        <f>SUMIFS(燃料油价格1!G:G,燃料油价格1!$B:$B,燃料油周均!$A61,燃料油价格1!$D:$D,燃料油周均!$B61)</f>
        <v>13950</v>
      </c>
      <c r="F61">
        <f>SUMIFS(燃料油价格1!H:H,燃料油价格1!$B:$B,燃料油周均!$A61,燃料油价格1!$D:$D,燃料油周均!$B61)</f>
        <v>0</v>
      </c>
      <c r="G61">
        <f>SUMIFS(燃料油价格1!I:I,燃料油价格1!$B:$B,燃料油周均!$A61,燃料油价格1!$D:$D,燃料油周均!$B61)</f>
        <v>13900</v>
      </c>
      <c r="H61">
        <f>SUMIFS(燃料油价格1!J:J,燃料油价格1!$B:$B,燃料油周均!$A61,燃料油价格1!$D:$D,燃料油周均!$B61)</f>
        <v>0</v>
      </c>
      <c r="I61">
        <f>SUMIFS(燃料油价格1!K:K,燃料油价格1!$B:$B,燃料油周均!$A61,燃料油价格1!$D:$D,燃料油周均!$B61)</f>
        <v>14640</v>
      </c>
      <c r="J61">
        <f>SUMIFS(燃料油价格1!L:L,燃料油价格1!$B:$B,燃料油周均!$A61,燃料油价格1!$D:$D,燃料油周均!$B61)</f>
        <v>4600</v>
      </c>
      <c r="K61">
        <f>SUMIFS(燃料油价格1!M:M,燃料油价格1!$B:$B,燃料油周均!$A61,燃料油价格1!$D:$D,燃料油周均!$B61)</f>
        <v>14100</v>
      </c>
      <c r="L61">
        <f>SUMIFS(燃料油价格1!N:N,燃料油价格1!$B:$B,燃料油周均!$A61,燃料油价格1!$D:$D,燃料油周均!$B61)</f>
        <v>0</v>
      </c>
      <c r="M61">
        <f>SUMIFS(燃料油价格1!O:O,燃料油价格1!$B:$B,燃料油周均!$A61,燃料油价格1!$D:$D,燃料油周均!$B61)</f>
        <v>0</v>
      </c>
      <c r="N61">
        <f>SUMIFS(燃料油价格1!P:P,燃料油价格1!$B:$B,燃料油周均!$A61,燃料油价格1!$D:$D,燃料油周均!$B61)</f>
        <v>0</v>
      </c>
      <c r="O61">
        <f>COUNTIFS(燃料油价格1!$B:$B,燃料油周均!$A61,燃料油价格1!$D:$D,燃料油周均!$B61,燃料油价格1!E:E,"&gt;0")</f>
        <v>0</v>
      </c>
      <c r="P61">
        <f>COUNTIFS(燃料油价格1!$B:$B,燃料油周均!$A61,燃料油价格1!$D:$D,燃料油周均!$B61,燃料油价格1!F:F,"&gt;0")</f>
        <v>3</v>
      </c>
      <c r="Q61">
        <f>COUNTIFS(燃料油价格1!$B:$B,燃料油周均!$A61,燃料油价格1!$D:$D,燃料油周均!$B61,燃料油价格1!G:G,"&gt;0")</f>
        <v>3</v>
      </c>
      <c r="R61">
        <f>COUNTIFS(燃料油价格1!$B:$B,燃料油周均!$A61,燃料油价格1!$D:$D,燃料油周均!$B61,燃料油价格1!H:H,"&gt;0")</f>
        <v>0</v>
      </c>
      <c r="S61">
        <f>COUNTIFS(燃料油价格1!$B:$B,燃料油周均!$A61,燃料油价格1!$D:$D,燃料油周均!$B61,燃料油价格1!I:I,"&gt;0")</f>
        <v>3</v>
      </c>
      <c r="T61">
        <f>COUNTIFS(燃料油价格1!$B:$B,燃料油周均!$A61,燃料油价格1!$D:$D,燃料油周均!$B61,燃料油价格1!J:J,"&gt;0")</f>
        <v>0</v>
      </c>
      <c r="U61">
        <f>COUNTIFS(燃料油价格1!$B:$B,燃料油周均!$A61,燃料油价格1!$D:$D,燃料油周均!$B61,燃料油价格1!K:K,"&gt;0")</f>
        <v>3</v>
      </c>
      <c r="V61">
        <f>COUNTIFS(燃料油价格1!$B:$B,燃料油周均!$A61,燃料油价格1!$D:$D,燃料油周均!$B61,燃料油价格1!L:L,"&gt;0")</f>
        <v>1</v>
      </c>
      <c r="W61">
        <f>COUNTIFS(燃料油价格1!$B:$B,燃料油周均!$A61,燃料油价格1!$D:$D,燃料油周均!$B61,燃料油价格1!M:M,"&gt;0")</f>
        <v>3</v>
      </c>
      <c r="X61">
        <f>COUNTIFS(燃料油价格1!$B:$B,燃料油周均!$A61,燃料油价格1!$D:$D,燃料油周均!$B61,燃料油价格1!N:N,"&gt;0")</f>
        <v>0</v>
      </c>
      <c r="Y61">
        <f>COUNTIFS(燃料油价格1!$B:$B,燃料油周均!$A61,燃料油价格1!$D:$D,燃料油周均!$B61,燃料油价格1!O:O,"&gt;0")</f>
        <v>0</v>
      </c>
      <c r="Z61">
        <f>COUNTIFS(燃料油价格1!$B:$B,燃料油周均!$A61,燃料油价格1!$D:$D,燃料油周均!$B61,燃料油价格1!P:P,"&gt;0")</f>
        <v>0</v>
      </c>
      <c r="AA61">
        <f t="shared" si="0"/>
        <v>0</v>
      </c>
      <c r="AB61">
        <f t="shared" si="1"/>
        <v>4700</v>
      </c>
      <c r="AC61">
        <f t="shared" si="2"/>
        <v>4650</v>
      </c>
      <c r="AD61">
        <f t="shared" si="3"/>
        <v>0</v>
      </c>
      <c r="AE61">
        <f t="shared" si="4"/>
        <v>4633.333333333333</v>
      </c>
      <c r="AF61">
        <f t="shared" si="5"/>
        <v>0</v>
      </c>
      <c r="AG61">
        <f t="shared" si="6"/>
        <v>4880</v>
      </c>
      <c r="AH61">
        <f t="shared" si="7"/>
        <v>4600</v>
      </c>
      <c r="AI61">
        <f t="shared" si="8"/>
        <v>4700</v>
      </c>
      <c r="AJ61">
        <f t="shared" si="9"/>
        <v>0</v>
      </c>
      <c r="AK61">
        <f t="shared" si="10"/>
        <v>0</v>
      </c>
      <c r="AL61">
        <f t="shared" si="11"/>
        <v>0</v>
      </c>
      <c r="AM61" s="7">
        <f t="shared" si="12"/>
        <v>4693.8888888888887</v>
      </c>
    </row>
    <row r="62" spans="1:39">
      <c r="A62">
        <v>2019</v>
      </c>
      <c r="B62">
        <v>21</v>
      </c>
      <c r="C62">
        <f>SUMIFS(燃料油价格1!E:E,燃料油价格1!$B:$B,燃料油周均!$A62,燃料油价格1!$D:$D,燃料油周均!$B62)</f>
        <v>0</v>
      </c>
      <c r="D62">
        <f>SUMIFS(燃料油价格1!F:F,燃料油价格1!$B:$B,燃料油周均!$A62,燃料油价格1!$D:$D,燃料油周均!$B62)</f>
        <v>23200</v>
      </c>
      <c r="E62">
        <f>SUMIFS(燃料油价格1!G:G,燃料油价格1!$B:$B,燃料油周均!$A62,燃料油价格1!$D:$D,燃料油周均!$B62)</f>
        <v>23000</v>
      </c>
      <c r="F62">
        <f>SUMIFS(燃料油价格1!H:H,燃料油价格1!$B:$B,燃料油周均!$A62,燃料油价格1!$D:$D,燃料油周均!$B62)</f>
        <v>18720</v>
      </c>
      <c r="G62">
        <f>SUMIFS(燃料油价格1!I:I,燃料油价格1!$B:$B,燃料油周均!$A62,燃料油价格1!$D:$D,燃料油周均!$B62)</f>
        <v>0</v>
      </c>
      <c r="H62">
        <f>SUMIFS(燃料油价格1!J:J,燃料油价格1!$B:$B,燃料油周均!$A62,燃料油价格1!$D:$D,燃料油周均!$B62)</f>
        <v>22600</v>
      </c>
      <c r="I62">
        <f>SUMIFS(燃料油价格1!K:K,燃料油价格1!$B:$B,燃料油周均!$A62,燃料油价格1!$D:$D,燃料油周均!$B62)</f>
        <v>24040</v>
      </c>
      <c r="J62">
        <f>SUMIFS(燃料油价格1!L:L,燃料油价格1!$B:$B,燃料油周均!$A62,燃料油价格1!$D:$D,燃料油周均!$B62)</f>
        <v>13600</v>
      </c>
      <c r="K62">
        <f>SUMIFS(燃料油价格1!M:M,燃料油价格1!$B:$B,燃料油周均!$A62,燃料油价格1!$D:$D,燃料油周均!$B62)</f>
        <v>23300</v>
      </c>
      <c r="L62">
        <f>SUMIFS(燃料油价格1!N:N,燃料油价格1!$B:$B,燃料油周均!$A62,燃料油价格1!$D:$D,燃料油周均!$B62)</f>
        <v>23800</v>
      </c>
      <c r="M62">
        <f>SUMIFS(燃料油价格1!O:O,燃料油价格1!$B:$B,燃料油周均!$A62,燃料油价格1!$D:$D,燃料油周均!$B62)</f>
        <v>0</v>
      </c>
      <c r="N62">
        <f>SUMIFS(燃料油价格1!P:P,燃料油价格1!$B:$B,燃料油周均!$A62,燃料油价格1!$D:$D,燃料油周均!$B62)</f>
        <v>18710</v>
      </c>
      <c r="O62">
        <f>COUNTIFS(燃料油价格1!$B:$B,燃料油周均!$A62,燃料油价格1!$D:$D,燃料油周均!$B62,燃料油价格1!E:E,"&gt;0")</f>
        <v>0</v>
      </c>
      <c r="P62">
        <f>COUNTIFS(燃料油价格1!$B:$B,燃料油周均!$A62,燃料油价格1!$D:$D,燃料油周均!$B62,燃料油价格1!F:F,"&gt;0")</f>
        <v>5</v>
      </c>
      <c r="Q62">
        <f>COUNTIFS(燃料油价格1!$B:$B,燃料油周均!$A62,燃料油价格1!$D:$D,燃料油周均!$B62,燃料油价格1!G:G,"&gt;0")</f>
        <v>5</v>
      </c>
      <c r="R62">
        <f>COUNTIFS(燃料油价格1!$B:$B,燃料油周均!$A62,燃料油价格1!$D:$D,燃料油周均!$B62,燃料油价格1!H:H,"&gt;0")</f>
        <v>4</v>
      </c>
      <c r="S62">
        <f>COUNTIFS(燃料油价格1!$B:$B,燃料油周均!$A62,燃料油价格1!$D:$D,燃料油周均!$B62,燃料油价格1!I:I,"&gt;0")</f>
        <v>0</v>
      </c>
      <c r="T62">
        <f>COUNTIFS(燃料油价格1!$B:$B,燃料油周均!$A62,燃料油价格1!$D:$D,燃料油周均!$B62,燃料油价格1!J:J,"&gt;0")</f>
        <v>5</v>
      </c>
      <c r="U62">
        <f>COUNTIFS(燃料油价格1!$B:$B,燃料油周均!$A62,燃料油价格1!$D:$D,燃料油周均!$B62,燃料油价格1!K:K,"&gt;0")</f>
        <v>5</v>
      </c>
      <c r="V62">
        <f>COUNTIFS(燃料油价格1!$B:$B,燃料油周均!$A62,燃料油价格1!$D:$D,燃料油周均!$B62,燃料油价格1!L:L,"&gt;0")</f>
        <v>3</v>
      </c>
      <c r="W62">
        <f>COUNTIFS(燃料油价格1!$B:$B,燃料油周均!$A62,燃料油价格1!$D:$D,燃料油周均!$B62,燃料油价格1!M:M,"&gt;0")</f>
        <v>5</v>
      </c>
      <c r="X62">
        <f>COUNTIFS(燃料油价格1!$B:$B,燃料油周均!$A62,燃料油价格1!$D:$D,燃料油周均!$B62,燃料油价格1!N:N,"&gt;0")</f>
        <v>5</v>
      </c>
      <c r="Y62">
        <f>COUNTIFS(燃料油价格1!$B:$B,燃料油周均!$A62,燃料油价格1!$D:$D,燃料油周均!$B62,燃料油价格1!O:O,"&gt;0")</f>
        <v>0</v>
      </c>
      <c r="Z62">
        <f>COUNTIFS(燃料油价格1!$B:$B,燃料油周均!$A62,燃料油价格1!$D:$D,燃料油周均!$B62,燃料油价格1!P:P,"&gt;0")</f>
        <v>4</v>
      </c>
      <c r="AA62">
        <f t="shared" si="0"/>
        <v>0</v>
      </c>
      <c r="AB62">
        <f t="shared" si="1"/>
        <v>4640</v>
      </c>
      <c r="AC62">
        <f t="shared" si="2"/>
        <v>4600</v>
      </c>
      <c r="AD62">
        <f t="shared" si="3"/>
        <v>4680</v>
      </c>
      <c r="AE62">
        <f t="shared" si="4"/>
        <v>0</v>
      </c>
      <c r="AF62">
        <f t="shared" si="5"/>
        <v>4520</v>
      </c>
      <c r="AG62">
        <f t="shared" si="6"/>
        <v>4808</v>
      </c>
      <c r="AH62">
        <f t="shared" si="7"/>
        <v>4533.333333333333</v>
      </c>
      <c r="AI62">
        <f t="shared" si="8"/>
        <v>4660</v>
      </c>
      <c r="AJ62">
        <f t="shared" si="9"/>
        <v>4760</v>
      </c>
      <c r="AK62">
        <f t="shared" si="10"/>
        <v>0</v>
      </c>
      <c r="AL62">
        <f t="shared" si="11"/>
        <v>4677.5</v>
      </c>
      <c r="AM62" s="7">
        <f t="shared" si="12"/>
        <v>4653.2037037037035</v>
      </c>
    </row>
    <row r="63" spans="1:39">
      <c r="A63">
        <v>2019</v>
      </c>
      <c r="B63">
        <v>22</v>
      </c>
      <c r="C63">
        <f>SUMIFS(燃料油价格1!E:E,燃料油价格1!$B:$B,燃料油周均!$A63,燃料油价格1!$D:$D,燃料油周均!$B63)</f>
        <v>0</v>
      </c>
      <c r="D63">
        <f>SUMIFS(燃料油价格1!F:F,燃料油价格1!$B:$B,燃料油周均!$A63,燃料油价格1!$D:$D,燃料油周均!$B63)</f>
        <v>18400</v>
      </c>
      <c r="E63">
        <f>SUMIFS(燃料油价格1!G:G,燃料油价格1!$B:$B,燃料油周均!$A63,燃料油价格1!$D:$D,燃料油周均!$B63)</f>
        <v>18400</v>
      </c>
      <c r="F63">
        <f>SUMIFS(燃料油价格1!H:H,燃料油价格1!$B:$B,燃料油周均!$A63,燃料油价格1!$D:$D,燃料油周均!$B63)</f>
        <v>18500</v>
      </c>
      <c r="G63">
        <f>SUMIFS(燃料油价格1!I:I,燃料油价格1!$B:$B,燃料油周均!$A63,燃料油价格1!$D:$D,燃料油周均!$B63)</f>
        <v>0</v>
      </c>
      <c r="H63">
        <f>SUMIFS(燃料油价格1!J:J,燃料油价格1!$B:$B,燃料油周均!$A63,燃料油价格1!$D:$D,燃料油周均!$B63)</f>
        <v>22500</v>
      </c>
      <c r="I63">
        <f>SUMIFS(燃料油价格1!K:K,燃料油价格1!$B:$B,燃料油周均!$A63,燃料油价格1!$D:$D,燃料油周均!$B63)</f>
        <v>19520</v>
      </c>
      <c r="J63">
        <f>SUMIFS(燃料油价格1!L:L,燃料油价格1!$B:$B,燃料油周均!$A63,燃料油价格1!$D:$D,燃料油周均!$B63)</f>
        <v>22500</v>
      </c>
      <c r="K63">
        <f>SUMIFS(燃料油价格1!M:M,燃料油价格1!$B:$B,燃料油周均!$A63,燃料油价格1!$D:$D,燃料油周均!$B63)</f>
        <v>18800</v>
      </c>
      <c r="L63">
        <f>SUMIFS(燃料油价格1!N:N,燃料油价格1!$B:$B,燃料油周均!$A63,燃料油价格1!$D:$D,燃料油周均!$B63)</f>
        <v>23000</v>
      </c>
      <c r="M63">
        <f>SUMIFS(燃料油价格1!O:O,燃料油价格1!$B:$B,燃料油周均!$A63,燃料油价格1!$D:$D,燃料油周均!$B63)</f>
        <v>0</v>
      </c>
      <c r="N63">
        <f>SUMIFS(燃料油价格1!P:P,燃料油价格1!$B:$B,燃料油周均!$A63,燃料油价格1!$D:$D,燃料油周均!$B63)</f>
        <v>22900</v>
      </c>
      <c r="O63">
        <f>COUNTIFS(燃料油价格1!$B:$B,燃料油周均!$A63,燃料油价格1!$D:$D,燃料油周均!$B63,燃料油价格1!E:E,"&gt;0")</f>
        <v>0</v>
      </c>
      <c r="P63">
        <f>COUNTIFS(燃料油价格1!$B:$B,燃料油周均!$A63,燃料油价格1!$D:$D,燃料油周均!$B63,燃料油价格1!F:F,"&gt;0")</f>
        <v>4</v>
      </c>
      <c r="Q63">
        <f>COUNTIFS(燃料油价格1!$B:$B,燃料油周均!$A63,燃料油价格1!$D:$D,燃料油周均!$B63,燃料油价格1!G:G,"&gt;0")</f>
        <v>4</v>
      </c>
      <c r="R63">
        <f>COUNTIFS(燃料油价格1!$B:$B,燃料油周均!$A63,燃料油价格1!$D:$D,燃料油周均!$B63,燃料油价格1!H:H,"&gt;0")</f>
        <v>4</v>
      </c>
      <c r="S63">
        <f>COUNTIFS(燃料油价格1!$B:$B,燃料油周均!$A63,燃料油价格1!$D:$D,燃料油周均!$B63,燃料油价格1!I:I,"&gt;0")</f>
        <v>0</v>
      </c>
      <c r="T63">
        <f>COUNTIFS(燃料油价格1!$B:$B,燃料油周均!$A63,燃料油价格1!$D:$D,燃料油周均!$B63,燃料油价格1!J:J,"&gt;0")</f>
        <v>5</v>
      </c>
      <c r="U63">
        <f>COUNTIFS(燃料油价格1!$B:$B,燃料油周均!$A63,燃料油价格1!$D:$D,燃料油周均!$B63,燃料油价格1!K:K,"&gt;0")</f>
        <v>4</v>
      </c>
      <c r="V63">
        <f>COUNTIFS(燃料油价格1!$B:$B,燃料油周均!$A63,燃料油价格1!$D:$D,燃料油周均!$B63,燃料油价格1!L:L,"&gt;0")</f>
        <v>5</v>
      </c>
      <c r="W63">
        <f>COUNTIFS(燃料油价格1!$B:$B,燃料油周均!$A63,燃料油价格1!$D:$D,燃料油周均!$B63,燃料油价格1!M:M,"&gt;0")</f>
        <v>4</v>
      </c>
      <c r="X63">
        <f>COUNTIFS(燃料油价格1!$B:$B,燃料油周均!$A63,燃料油价格1!$D:$D,燃料油周均!$B63,燃料油价格1!N:N,"&gt;0")</f>
        <v>5</v>
      </c>
      <c r="Y63">
        <f>COUNTIFS(燃料油价格1!$B:$B,燃料油周均!$A63,燃料油价格1!$D:$D,燃料油周均!$B63,燃料油价格1!O:O,"&gt;0")</f>
        <v>0</v>
      </c>
      <c r="Z63">
        <f>COUNTIFS(燃料油价格1!$B:$B,燃料油周均!$A63,燃料油价格1!$D:$D,燃料油周均!$B63,燃料油价格1!P:P,"&gt;0")</f>
        <v>5</v>
      </c>
      <c r="AA63">
        <f t="shared" si="0"/>
        <v>0</v>
      </c>
      <c r="AB63">
        <f t="shared" si="1"/>
        <v>4600</v>
      </c>
      <c r="AC63">
        <f t="shared" si="2"/>
        <v>4600</v>
      </c>
      <c r="AD63">
        <f t="shared" si="3"/>
        <v>4625</v>
      </c>
      <c r="AE63">
        <f t="shared" si="4"/>
        <v>0</v>
      </c>
      <c r="AF63">
        <f t="shared" si="5"/>
        <v>4500</v>
      </c>
      <c r="AG63">
        <f t="shared" si="6"/>
        <v>4880</v>
      </c>
      <c r="AH63">
        <f t="shared" si="7"/>
        <v>4500</v>
      </c>
      <c r="AI63">
        <f t="shared" si="8"/>
        <v>4700</v>
      </c>
      <c r="AJ63">
        <f t="shared" si="9"/>
        <v>4600</v>
      </c>
      <c r="AK63">
        <f t="shared" si="10"/>
        <v>0</v>
      </c>
      <c r="AL63">
        <f t="shared" si="11"/>
        <v>4580</v>
      </c>
      <c r="AM63" s="7">
        <f t="shared" si="12"/>
        <v>4620.5555555555557</v>
      </c>
    </row>
    <row r="64" spans="1:39">
      <c r="A64">
        <v>2019</v>
      </c>
      <c r="B64">
        <v>23</v>
      </c>
      <c r="C64">
        <f>SUMIFS(燃料油价格1!E:E,燃料油价格1!$B:$B,燃料油周均!$A64,燃料油价格1!$D:$D,燃料油周均!$B64)</f>
        <v>0</v>
      </c>
      <c r="D64">
        <f>SUMIFS(燃料油价格1!F:F,燃料油价格1!$B:$B,燃料油周均!$A64,燃料油价格1!$D:$D,燃料油周均!$B64)</f>
        <v>18400</v>
      </c>
      <c r="E64">
        <f>SUMIFS(燃料油价格1!G:G,燃料油价格1!$B:$B,燃料油周均!$A64,燃料油价格1!$D:$D,燃料油周均!$B64)</f>
        <v>18100</v>
      </c>
      <c r="F64">
        <f>SUMIFS(燃料油价格1!H:H,燃料油价格1!$B:$B,燃料油周均!$A64,燃料油价格1!$D:$D,燃料油周均!$B64)</f>
        <v>18400</v>
      </c>
      <c r="G64">
        <f>SUMIFS(燃料油价格1!I:I,燃料油价格1!$B:$B,燃料油周均!$A64,燃料油价格1!$D:$D,燃料油周均!$B64)</f>
        <v>0</v>
      </c>
      <c r="H64">
        <f>SUMIFS(燃料油价格1!J:J,燃料油价格1!$B:$B,燃料油周均!$A64,燃料油价格1!$D:$D,燃料油周均!$B64)</f>
        <v>18000</v>
      </c>
      <c r="I64">
        <f>SUMIFS(燃料油价格1!K:K,燃料油价格1!$B:$B,燃料油周均!$A64,燃料油价格1!$D:$D,燃料油周均!$B64)</f>
        <v>19520</v>
      </c>
      <c r="J64">
        <f>SUMIFS(燃料油价格1!L:L,燃料油价格1!$B:$B,燃料油周均!$A64,燃料油价格1!$D:$D,燃料油周均!$B64)</f>
        <v>18000</v>
      </c>
      <c r="K64">
        <f>SUMIFS(燃料油价格1!M:M,燃料油价格1!$B:$B,燃料油周均!$A64,燃料油价格1!$D:$D,燃料油周均!$B64)</f>
        <v>18800</v>
      </c>
      <c r="L64">
        <f>SUMIFS(燃料油价格1!N:N,燃料油价格1!$B:$B,燃料油周均!$A64,燃料油价格1!$D:$D,燃料油周均!$B64)</f>
        <v>18400</v>
      </c>
      <c r="M64">
        <f>SUMIFS(燃料油价格1!O:O,燃料油价格1!$B:$B,燃料油周均!$A64,燃料油价格1!$D:$D,燃料油周均!$B64)</f>
        <v>0</v>
      </c>
      <c r="N64">
        <f>SUMIFS(燃料油价格1!P:P,燃料油价格1!$B:$B,燃料油周均!$A64,燃料油价格1!$D:$D,燃料油周均!$B64)</f>
        <v>18320</v>
      </c>
      <c r="O64">
        <f>COUNTIFS(燃料油价格1!$B:$B,燃料油周均!$A64,燃料油价格1!$D:$D,燃料油周均!$B64,燃料油价格1!E:E,"&gt;0")</f>
        <v>0</v>
      </c>
      <c r="P64">
        <f>COUNTIFS(燃料油价格1!$B:$B,燃料油周均!$A64,燃料油价格1!$D:$D,燃料油周均!$B64,燃料油价格1!F:F,"&gt;0")</f>
        <v>4</v>
      </c>
      <c r="Q64">
        <f>COUNTIFS(燃料油价格1!$B:$B,燃料油周均!$A64,燃料油价格1!$D:$D,燃料油周均!$B64,燃料油价格1!G:G,"&gt;0")</f>
        <v>4</v>
      </c>
      <c r="R64">
        <f>COUNTIFS(燃料油价格1!$B:$B,燃料油周均!$A64,燃料油价格1!$D:$D,燃料油周均!$B64,燃料油价格1!H:H,"&gt;0")</f>
        <v>4</v>
      </c>
      <c r="S64">
        <f>COUNTIFS(燃料油价格1!$B:$B,燃料油周均!$A64,燃料油价格1!$D:$D,燃料油周均!$B64,燃料油价格1!I:I,"&gt;0")</f>
        <v>0</v>
      </c>
      <c r="T64">
        <f>COUNTIFS(燃料油价格1!$B:$B,燃料油周均!$A64,燃料油价格1!$D:$D,燃料油周均!$B64,燃料油价格1!J:J,"&gt;0")</f>
        <v>4</v>
      </c>
      <c r="U64">
        <f>COUNTIFS(燃料油价格1!$B:$B,燃料油周均!$A64,燃料油价格1!$D:$D,燃料油周均!$B64,燃料油价格1!K:K,"&gt;0")</f>
        <v>4</v>
      </c>
      <c r="V64">
        <f>COUNTIFS(燃料油价格1!$B:$B,燃料油周均!$A64,燃料油价格1!$D:$D,燃料油周均!$B64,燃料油价格1!L:L,"&gt;0")</f>
        <v>4</v>
      </c>
      <c r="W64">
        <f>COUNTIFS(燃料油价格1!$B:$B,燃料油周均!$A64,燃料油价格1!$D:$D,燃料油周均!$B64,燃料油价格1!M:M,"&gt;0")</f>
        <v>4</v>
      </c>
      <c r="X64">
        <f>COUNTIFS(燃料油价格1!$B:$B,燃料油周均!$A64,燃料油价格1!$D:$D,燃料油周均!$B64,燃料油价格1!N:N,"&gt;0")</f>
        <v>4</v>
      </c>
      <c r="Y64">
        <f>COUNTIFS(燃料油价格1!$B:$B,燃料油周均!$A64,燃料油价格1!$D:$D,燃料油周均!$B64,燃料油价格1!O:O,"&gt;0")</f>
        <v>0</v>
      </c>
      <c r="Z64">
        <f>COUNTIFS(燃料油价格1!$B:$B,燃料油周均!$A64,燃料油价格1!$D:$D,燃料油周均!$B64,燃料油价格1!P:P,"&gt;0")</f>
        <v>4</v>
      </c>
      <c r="AA64">
        <f t="shared" si="0"/>
        <v>0</v>
      </c>
      <c r="AB64">
        <f t="shared" si="1"/>
        <v>4600</v>
      </c>
      <c r="AC64">
        <f t="shared" si="2"/>
        <v>4525</v>
      </c>
      <c r="AD64">
        <f t="shared" si="3"/>
        <v>4600</v>
      </c>
      <c r="AE64">
        <f t="shared" si="4"/>
        <v>0</v>
      </c>
      <c r="AF64">
        <f t="shared" si="5"/>
        <v>4500</v>
      </c>
      <c r="AG64">
        <f t="shared" si="6"/>
        <v>4880</v>
      </c>
      <c r="AH64">
        <f t="shared" si="7"/>
        <v>4500</v>
      </c>
      <c r="AI64">
        <f t="shared" si="8"/>
        <v>4700</v>
      </c>
      <c r="AJ64">
        <f t="shared" si="9"/>
        <v>4600</v>
      </c>
      <c r="AK64">
        <f t="shared" si="10"/>
        <v>0</v>
      </c>
      <c r="AL64">
        <f t="shared" si="11"/>
        <v>4580</v>
      </c>
      <c r="AM64" s="7">
        <f t="shared" si="12"/>
        <v>4609.4444444444443</v>
      </c>
    </row>
    <row r="65" spans="1:39">
      <c r="A65">
        <v>2019</v>
      </c>
      <c r="B65">
        <v>24</v>
      </c>
      <c r="C65">
        <f>SUMIFS(燃料油价格1!E:E,燃料油价格1!$B:$B,燃料油周均!$A65,燃料油价格1!$D:$D,燃料油周均!$B65)</f>
        <v>0</v>
      </c>
      <c r="D65">
        <f>SUMIFS(燃料油价格1!F:F,燃料油价格1!$B:$B,燃料油周均!$A65,燃料油价格1!$D:$D,燃料油周均!$B65)</f>
        <v>13800</v>
      </c>
      <c r="E65">
        <f>SUMIFS(燃料油价格1!G:G,燃料油价格1!$B:$B,燃料油周均!$A65,燃料油价格1!$D:$D,燃料油周均!$B65)</f>
        <v>22500</v>
      </c>
      <c r="F65">
        <f>SUMIFS(燃料油价格1!H:H,燃料油价格1!$B:$B,燃料油周均!$A65,燃料油价格1!$D:$D,燃料油周均!$B65)</f>
        <v>18000</v>
      </c>
      <c r="G65">
        <f>SUMIFS(燃料油价格1!I:I,燃料油价格1!$B:$B,燃料油周均!$A65,燃料油价格1!$D:$D,燃料油周均!$B65)</f>
        <v>0</v>
      </c>
      <c r="H65">
        <f>SUMIFS(燃料油价格1!J:J,燃料油价格1!$B:$B,燃料油周均!$A65,燃料油价格1!$D:$D,燃料油周均!$B65)</f>
        <v>22000</v>
      </c>
      <c r="I65">
        <f>SUMIFS(燃料油价格1!K:K,燃料油价格1!$B:$B,燃料油周均!$A65,燃料油价格1!$D:$D,燃料油周均!$B65)</f>
        <v>22830</v>
      </c>
      <c r="J65">
        <f>SUMIFS(燃料油价格1!L:L,燃料油价格1!$B:$B,燃料油周均!$A65,燃料油价格1!$D:$D,燃料油周均!$B65)</f>
        <v>22500</v>
      </c>
      <c r="K65">
        <f>SUMIFS(燃料油价格1!M:M,燃料油价格1!$B:$B,燃料油周均!$A65,燃料油价格1!$D:$D,燃料油周均!$B65)</f>
        <v>22300</v>
      </c>
      <c r="L65">
        <f>SUMIFS(燃料油价格1!N:N,燃料油价格1!$B:$B,燃料油周均!$A65,燃料油价格1!$D:$D,燃料油周均!$B65)</f>
        <v>22500</v>
      </c>
      <c r="M65">
        <f>SUMIFS(燃料油价格1!O:O,燃料油价格1!$B:$B,燃料油周均!$A65,燃料油价格1!$D:$D,燃料油周均!$B65)</f>
        <v>0</v>
      </c>
      <c r="N65">
        <f>SUMIFS(燃料油价格1!P:P,燃料油价格1!$B:$B,燃料油周均!$A65,燃料油价格1!$D:$D,燃料油周均!$B65)</f>
        <v>22750</v>
      </c>
      <c r="O65">
        <f>COUNTIFS(燃料油价格1!$B:$B,燃料油周均!$A65,燃料油价格1!$D:$D,燃料油周均!$B65,燃料油价格1!E:E,"&gt;0")</f>
        <v>0</v>
      </c>
      <c r="P65">
        <f>COUNTIFS(燃料油价格1!$B:$B,燃料油周均!$A65,燃料油价格1!$D:$D,燃料油周均!$B65,燃料油价格1!F:F,"&gt;0")</f>
        <v>3</v>
      </c>
      <c r="Q65">
        <f>COUNTIFS(燃料油价格1!$B:$B,燃料油周均!$A65,燃料油价格1!$D:$D,燃料油周均!$B65,燃料油价格1!G:G,"&gt;0")</f>
        <v>5</v>
      </c>
      <c r="R65">
        <f>COUNTIFS(燃料油价格1!$B:$B,燃料油周均!$A65,燃料油价格1!$D:$D,燃料油周均!$B65,燃料油价格1!H:H,"&gt;0")</f>
        <v>4</v>
      </c>
      <c r="S65">
        <f>COUNTIFS(燃料油价格1!$B:$B,燃料油周均!$A65,燃料油价格1!$D:$D,燃料油周均!$B65,燃料油价格1!I:I,"&gt;0")</f>
        <v>0</v>
      </c>
      <c r="T65">
        <f>COUNTIFS(燃料油价格1!$B:$B,燃料油周均!$A65,燃料油价格1!$D:$D,燃料油周均!$B65,燃料油价格1!J:J,"&gt;0")</f>
        <v>5</v>
      </c>
      <c r="U65">
        <f>COUNTIFS(燃料油价格1!$B:$B,燃料油周均!$A65,燃料油价格1!$D:$D,燃料油周均!$B65,燃料油价格1!K:K,"&gt;0")</f>
        <v>5</v>
      </c>
      <c r="V65">
        <f>COUNTIFS(燃料油价格1!$B:$B,燃料油周均!$A65,燃料油价格1!$D:$D,燃料油周均!$B65,燃料油价格1!L:L,"&gt;0")</f>
        <v>5</v>
      </c>
      <c r="W65">
        <f>COUNTIFS(燃料油价格1!$B:$B,燃料油周均!$A65,燃料油价格1!$D:$D,燃料油周均!$B65,燃料油价格1!M:M,"&gt;0")</f>
        <v>5</v>
      </c>
      <c r="X65">
        <f>COUNTIFS(燃料油价格1!$B:$B,燃料油周均!$A65,燃料油价格1!$D:$D,燃料油周均!$B65,燃料油价格1!N:N,"&gt;0")</f>
        <v>5</v>
      </c>
      <c r="Y65">
        <f>COUNTIFS(燃料油价格1!$B:$B,燃料油周均!$A65,燃料油价格1!$D:$D,燃料油周均!$B65,燃料油价格1!O:O,"&gt;0")</f>
        <v>0</v>
      </c>
      <c r="Z65">
        <f>COUNTIFS(燃料油价格1!$B:$B,燃料油周均!$A65,燃料油价格1!$D:$D,燃料油周均!$B65,燃料油价格1!P:P,"&gt;0")</f>
        <v>5</v>
      </c>
      <c r="AA65">
        <f t="shared" si="0"/>
        <v>0</v>
      </c>
      <c r="AB65">
        <f t="shared" si="1"/>
        <v>4600</v>
      </c>
      <c r="AC65">
        <f t="shared" si="2"/>
        <v>4500</v>
      </c>
      <c r="AD65">
        <f t="shared" si="3"/>
        <v>4500</v>
      </c>
      <c r="AE65">
        <f t="shared" si="4"/>
        <v>0</v>
      </c>
      <c r="AF65">
        <f t="shared" si="5"/>
        <v>4400</v>
      </c>
      <c r="AG65">
        <f t="shared" si="6"/>
        <v>4566</v>
      </c>
      <c r="AH65">
        <f t="shared" si="7"/>
        <v>4500</v>
      </c>
      <c r="AI65">
        <f t="shared" si="8"/>
        <v>4460</v>
      </c>
      <c r="AJ65">
        <f t="shared" si="9"/>
        <v>4500</v>
      </c>
      <c r="AK65">
        <f t="shared" si="10"/>
        <v>0</v>
      </c>
      <c r="AL65">
        <f t="shared" si="11"/>
        <v>4550</v>
      </c>
      <c r="AM65" s="7">
        <f t="shared" si="12"/>
        <v>4508.4444444444443</v>
      </c>
    </row>
    <row r="66" spans="1:39">
      <c r="A66">
        <v>2019</v>
      </c>
      <c r="B66">
        <v>25</v>
      </c>
      <c r="C66">
        <f>SUMIFS(燃料油价格1!E:E,燃料油价格1!$B:$B,燃料油周均!$A66,燃料油价格1!$D:$D,燃料油周均!$B66)</f>
        <v>0</v>
      </c>
      <c r="D66">
        <f>SUMIFS(燃料油价格1!F:F,燃料油价格1!$B:$B,燃料油周均!$A66,燃料油价格1!$D:$D,燃料油周均!$B66)</f>
        <v>18400</v>
      </c>
      <c r="E66">
        <f>SUMIFS(燃料油价格1!G:G,燃料油价格1!$B:$B,燃料油周均!$A66,燃料油价格1!$D:$D,燃料油周均!$B66)</f>
        <v>17850</v>
      </c>
      <c r="F66">
        <f>SUMIFS(燃料油价格1!H:H,燃料油价格1!$B:$B,燃料油周均!$A66,燃料油价格1!$D:$D,燃料油周均!$B66)</f>
        <v>17600</v>
      </c>
      <c r="G66">
        <f>SUMIFS(燃料油价格1!I:I,燃料油价格1!$B:$B,燃料油周均!$A66,燃料油价格1!$D:$D,燃料油周均!$B66)</f>
        <v>0</v>
      </c>
      <c r="H66">
        <f>SUMIFS(燃料油价格1!J:J,燃料油价格1!$B:$B,燃料油周均!$A66,燃料油价格1!$D:$D,燃料油周均!$B66)</f>
        <v>17300</v>
      </c>
      <c r="I66">
        <f>SUMIFS(燃料油价格1!K:K,燃料油价格1!$B:$B,燃料油周均!$A66,燃料油价格1!$D:$D,燃料油周均!$B66)</f>
        <v>19120</v>
      </c>
      <c r="J66">
        <f>SUMIFS(燃料油价格1!L:L,燃料油价格1!$B:$B,燃料油周均!$A66,燃料油价格1!$D:$D,燃料油周均!$B66)</f>
        <v>22050</v>
      </c>
      <c r="K66">
        <f>SUMIFS(燃料油价格1!M:M,燃料油价格1!$B:$B,燃料油周均!$A66,燃料油价格1!$D:$D,燃料油周均!$B66)</f>
        <v>22170</v>
      </c>
      <c r="L66">
        <f>SUMIFS(燃料油价格1!N:N,燃料油价格1!$B:$B,燃料油周均!$A66,燃料油价格1!$D:$D,燃料油周均!$B66)</f>
        <v>22400</v>
      </c>
      <c r="M66">
        <f>SUMIFS(燃料油价格1!O:O,燃料油价格1!$B:$B,燃料油周均!$A66,燃料油价格1!$D:$D,燃料油周均!$B66)</f>
        <v>0</v>
      </c>
      <c r="N66">
        <f>SUMIFS(燃料油价格1!P:P,燃料油价格1!$B:$B,燃料油周均!$A66,燃料油价格1!$D:$D,燃料油周均!$B66)</f>
        <v>22680</v>
      </c>
      <c r="O66">
        <f>COUNTIFS(燃料油价格1!$B:$B,燃料油周均!$A66,燃料油价格1!$D:$D,燃料油周均!$B66,燃料油价格1!E:E,"&gt;0")</f>
        <v>0</v>
      </c>
      <c r="P66">
        <f>COUNTIFS(燃料油价格1!$B:$B,燃料油周均!$A66,燃料油价格1!$D:$D,燃料油周均!$B66,燃料油价格1!F:F,"&gt;0")</f>
        <v>4</v>
      </c>
      <c r="Q66">
        <f>COUNTIFS(燃料油价格1!$B:$B,燃料油周均!$A66,燃料油价格1!$D:$D,燃料油周均!$B66,燃料油价格1!G:G,"&gt;0")</f>
        <v>4</v>
      </c>
      <c r="R66">
        <f>COUNTIFS(燃料油价格1!$B:$B,燃料油周均!$A66,燃料油价格1!$D:$D,燃料油周均!$B66,燃料油价格1!H:H,"&gt;0")</f>
        <v>4</v>
      </c>
      <c r="S66">
        <f>COUNTIFS(燃料油价格1!$B:$B,燃料油周均!$A66,燃料油价格1!$D:$D,燃料油周均!$B66,燃料油价格1!I:I,"&gt;0")</f>
        <v>0</v>
      </c>
      <c r="T66">
        <f>COUNTIFS(燃料油价格1!$B:$B,燃料油周均!$A66,燃料油价格1!$D:$D,燃料油周均!$B66,燃料油价格1!J:J,"&gt;0")</f>
        <v>4</v>
      </c>
      <c r="U66">
        <f>COUNTIFS(燃料油价格1!$B:$B,燃料油周均!$A66,燃料油价格1!$D:$D,燃料油周均!$B66,燃料油价格1!K:K,"&gt;0")</f>
        <v>4</v>
      </c>
      <c r="V66">
        <f>COUNTIFS(燃料油价格1!$B:$B,燃料油周均!$A66,燃料油价格1!$D:$D,燃料油周均!$B66,燃料油价格1!L:L,"&gt;0")</f>
        <v>5</v>
      </c>
      <c r="W66">
        <f>COUNTIFS(燃料油价格1!$B:$B,燃料油周均!$A66,燃料油价格1!$D:$D,燃料油周均!$B66,燃料油价格1!M:M,"&gt;0")</f>
        <v>5</v>
      </c>
      <c r="X66">
        <f>COUNTIFS(燃料油价格1!$B:$B,燃料油周均!$A66,燃料油价格1!$D:$D,燃料油周均!$B66,燃料油价格1!N:N,"&gt;0")</f>
        <v>5</v>
      </c>
      <c r="Y66">
        <f>COUNTIFS(燃料油价格1!$B:$B,燃料油周均!$A66,燃料油价格1!$D:$D,燃料油周均!$B66,燃料油价格1!O:O,"&gt;0")</f>
        <v>0</v>
      </c>
      <c r="Z66">
        <f>COUNTIFS(燃料油价格1!$B:$B,燃料油周均!$A66,燃料油价格1!$D:$D,燃料油周均!$B66,燃料油价格1!P:P,"&gt;0")</f>
        <v>5</v>
      </c>
      <c r="AA66">
        <f t="shared" ref="AA66:AA129" si="13">IFERROR(C66/O66,0)</f>
        <v>0</v>
      </c>
      <c r="AB66">
        <f t="shared" ref="AB66:AB129" si="14">IFERROR(D66/P66,0)</f>
        <v>4600</v>
      </c>
      <c r="AC66">
        <f t="shared" ref="AC66:AC129" si="15">IFERROR(E66/Q66,0)</f>
        <v>4462.5</v>
      </c>
      <c r="AD66">
        <f t="shared" ref="AD66:AD129" si="16">IFERROR(F66/R66,0)</f>
        <v>4400</v>
      </c>
      <c r="AE66">
        <f t="shared" ref="AE66:AE129" si="17">IFERROR(G66/S66,0)</f>
        <v>0</v>
      </c>
      <c r="AF66">
        <f t="shared" ref="AF66:AF129" si="18">IFERROR(H66/T66,0)</f>
        <v>4325</v>
      </c>
      <c r="AG66">
        <f t="shared" ref="AG66:AG129" si="19">IFERROR(I66/U66,0)</f>
        <v>4780</v>
      </c>
      <c r="AH66">
        <f t="shared" ref="AH66:AH129" si="20">IFERROR(J66/V66,0)</f>
        <v>4410</v>
      </c>
      <c r="AI66">
        <f t="shared" ref="AI66:AI129" si="21">IFERROR(K66/W66,0)</f>
        <v>4434</v>
      </c>
      <c r="AJ66">
        <f t="shared" ref="AJ66:AJ129" si="22">IFERROR(L66/X66,0)</f>
        <v>4480</v>
      </c>
      <c r="AK66">
        <f t="shared" ref="AK66:AK129" si="23">IFERROR(M66/Y66,0)</f>
        <v>0</v>
      </c>
      <c r="AL66">
        <f t="shared" ref="AL66:AL129" si="24">IFERROR(N66/Z66,0)</f>
        <v>4536</v>
      </c>
      <c r="AM66" s="7">
        <f t="shared" ref="AM66:AM129" si="25">SUMIF(AA66:AL66,"&gt;0")/COUNTIF(AA66:AL66,"&gt;0")</f>
        <v>4491.9444444444443</v>
      </c>
    </row>
    <row r="67" spans="1:39">
      <c r="A67">
        <v>2019</v>
      </c>
      <c r="B67">
        <v>26</v>
      </c>
      <c r="C67">
        <f>SUMIFS(燃料油价格1!E:E,燃料油价格1!$B:$B,燃料油周均!$A67,燃料油价格1!$D:$D,燃料油周均!$B67)</f>
        <v>0</v>
      </c>
      <c r="D67">
        <f>SUMIFS(燃料油价格1!F:F,燃料油价格1!$B:$B,燃料油周均!$A67,燃料油价格1!$D:$D,燃料油周均!$B67)</f>
        <v>23000</v>
      </c>
      <c r="E67">
        <f>SUMIFS(燃料油价格1!G:G,燃料油价格1!$B:$B,燃料油周均!$A67,燃料油价格1!$D:$D,燃料油周均!$B67)</f>
        <v>21750</v>
      </c>
      <c r="F67">
        <f>SUMIFS(燃料油价格1!H:H,燃料油价格1!$B:$B,燃料油周均!$A67,燃料油价格1!$D:$D,燃料油周均!$B67)</f>
        <v>22250</v>
      </c>
      <c r="G67">
        <f>SUMIFS(燃料油价格1!I:I,燃料油价格1!$B:$B,燃料油周均!$A67,燃料油价格1!$D:$D,燃料油周均!$B67)</f>
        <v>0</v>
      </c>
      <c r="H67">
        <f>SUMIFS(燃料油价格1!J:J,燃料油价格1!$B:$B,燃料油周均!$A67,燃料油价格1!$D:$D,燃料油周均!$B67)</f>
        <v>21500</v>
      </c>
      <c r="I67">
        <f>SUMIFS(燃料油价格1!K:K,燃料油价格1!$B:$B,燃料油周均!$A67,燃料油价格1!$D:$D,燃料油周均!$B67)</f>
        <v>23400</v>
      </c>
      <c r="J67">
        <f>SUMIFS(燃料油价格1!L:L,燃料油价格1!$B:$B,燃料油周均!$A67,燃料油价格1!$D:$D,燃料油周均!$B67)</f>
        <v>17400</v>
      </c>
      <c r="K67">
        <f>SUMIFS(燃料油价格1!M:M,燃料油价格1!$B:$B,燃料油周均!$A67,燃料油价格1!$D:$D,燃料油周均!$B67)</f>
        <v>22000</v>
      </c>
      <c r="L67">
        <f>SUMIFS(燃料油价格1!N:N,燃料油价格1!$B:$B,燃料油周均!$A67,燃料油价格1!$D:$D,燃料油周均!$B67)</f>
        <v>22000</v>
      </c>
      <c r="M67">
        <f>SUMIFS(燃料油价格1!O:O,燃料油价格1!$B:$B,燃料油周均!$A67,燃料油价格1!$D:$D,燃料油周均!$B67)</f>
        <v>0</v>
      </c>
      <c r="N67">
        <f>SUMIFS(燃料油价格1!P:P,燃料油价格1!$B:$B,燃料油周均!$A67,燃料油价格1!$D:$D,燃料油周均!$B67)</f>
        <v>21800</v>
      </c>
      <c r="O67">
        <f>COUNTIFS(燃料油价格1!$B:$B,燃料油周均!$A67,燃料油价格1!$D:$D,燃料油周均!$B67,燃料油价格1!E:E,"&gt;0")</f>
        <v>0</v>
      </c>
      <c r="P67">
        <f>COUNTIFS(燃料油价格1!$B:$B,燃料油周均!$A67,燃料油价格1!$D:$D,燃料油周均!$B67,燃料油价格1!F:F,"&gt;0")</f>
        <v>5</v>
      </c>
      <c r="Q67">
        <f>COUNTIFS(燃料油价格1!$B:$B,燃料油周均!$A67,燃料油价格1!$D:$D,燃料油周均!$B67,燃料油价格1!G:G,"&gt;0")</f>
        <v>5</v>
      </c>
      <c r="R67">
        <f>COUNTIFS(燃料油价格1!$B:$B,燃料油周均!$A67,燃料油价格1!$D:$D,燃料油周均!$B67,燃料油价格1!H:H,"&gt;0")</f>
        <v>5</v>
      </c>
      <c r="S67">
        <f>COUNTIFS(燃料油价格1!$B:$B,燃料油周均!$A67,燃料油价格1!$D:$D,燃料油周均!$B67,燃料油价格1!I:I,"&gt;0")</f>
        <v>0</v>
      </c>
      <c r="T67">
        <f>COUNTIFS(燃料油价格1!$B:$B,燃料油周均!$A67,燃料油价格1!$D:$D,燃料油周均!$B67,燃料油价格1!J:J,"&gt;0")</f>
        <v>5</v>
      </c>
      <c r="U67">
        <f>COUNTIFS(燃料油价格1!$B:$B,燃料油周均!$A67,燃料油价格1!$D:$D,燃料油周均!$B67,燃料油价格1!K:K,"&gt;0")</f>
        <v>5</v>
      </c>
      <c r="V67">
        <f>COUNTIFS(燃料油价格1!$B:$B,燃料油周均!$A67,燃料油价格1!$D:$D,燃料油周均!$B67,燃料油价格1!L:L,"&gt;0")</f>
        <v>4</v>
      </c>
      <c r="W67">
        <f>COUNTIFS(燃料油价格1!$B:$B,燃料油周均!$A67,燃料油价格1!$D:$D,燃料油周均!$B67,燃料油价格1!M:M,"&gt;0")</f>
        <v>5</v>
      </c>
      <c r="X67">
        <f>COUNTIFS(燃料油价格1!$B:$B,燃料油周均!$A67,燃料油价格1!$D:$D,燃料油周均!$B67,燃料油价格1!N:N,"&gt;0")</f>
        <v>5</v>
      </c>
      <c r="Y67">
        <f>COUNTIFS(燃料油价格1!$B:$B,燃料油周均!$A67,燃料油价格1!$D:$D,燃料油周均!$B67,燃料油价格1!O:O,"&gt;0")</f>
        <v>0</v>
      </c>
      <c r="Z67">
        <f>COUNTIFS(燃料油价格1!$B:$B,燃料油周均!$A67,燃料油价格1!$D:$D,燃料油周均!$B67,燃料油价格1!P:P,"&gt;0")</f>
        <v>5</v>
      </c>
      <c r="AA67">
        <f t="shared" si="13"/>
        <v>0</v>
      </c>
      <c r="AB67">
        <f t="shared" si="14"/>
        <v>4600</v>
      </c>
      <c r="AC67">
        <f t="shared" si="15"/>
        <v>4350</v>
      </c>
      <c r="AD67">
        <f t="shared" si="16"/>
        <v>4450</v>
      </c>
      <c r="AE67">
        <f t="shared" si="17"/>
        <v>0</v>
      </c>
      <c r="AF67">
        <f t="shared" si="18"/>
        <v>4300</v>
      </c>
      <c r="AG67">
        <f t="shared" si="19"/>
        <v>4680</v>
      </c>
      <c r="AH67">
        <f t="shared" si="20"/>
        <v>4350</v>
      </c>
      <c r="AI67">
        <f t="shared" si="21"/>
        <v>4400</v>
      </c>
      <c r="AJ67">
        <f t="shared" si="22"/>
        <v>4400</v>
      </c>
      <c r="AK67">
        <f t="shared" si="23"/>
        <v>0</v>
      </c>
      <c r="AL67">
        <f t="shared" si="24"/>
        <v>4360</v>
      </c>
      <c r="AM67" s="7">
        <f t="shared" si="25"/>
        <v>4432.2222222222226</v>
      </c>
    </row>
    <row r="68" spans="1:39">
      <c r="A68">
        <v>2019</v>
      </c>
      <c r="B68">
        <v>27</v>
      </c>
      <c r="C68">
        <f>SUMIFS(燃料油价格1!E:E,燃料油价格1!$B:$B,燃料油周均!$A68,燃料油价格1!$D:$D,燃料油周均!$B68)</f>
        <v>0</v>
      </c>
      <c r="D68">
        <f>SUMIFS(燃料油价格1!F:F,燃料油价格1!$B:$B,燃料油周均!$A68,燃料油价格1!$D:$D,燃料油周均!$B68)</f>
        <v>18400</v>
      </c>
      <c r="E68">
        <f>SUMIFS(燃料油价格1!G:G,燃料油价格1!$B:$B,燃料油周均!$A68,燃料油价格1!$D:$D,燃料油周均!$B68)</f>
        <v>17450</v>
      </c>
      <c r="F68">
        <f>SUMIFS(燃料油价格1!H:H,燃料油价格1!$B:$B,燃料油周均!$A68,燃料油价格1!$D:$D,燃料油周均!$B68)</f>
        <v>17900</v>
      </c>
      <c r="G68">
        <f>SUMIFS(燃料油价格1!I:I,燃料油价格1!$B:$B,燃料油周均!$A68,燃料油价格1!$D:$D,燃料油周均!$B68)</f>
        <v>0</v>
      </c>
      <c r="H68">
        <f>SUMIFS(燃料油价格1!J:J,燃料油价格1!$B:$B,燃料油周均!$A68,燃料油价格1!$D:$D,燃料油周均!$B68)</f>
        <v>21900</v>
      </c>
      <c r="I68">
        <f>SUMIFS(燃料油价格1!K:K,燃料油价格1!$B:$B,燃料油周均!$A68,燃料油价格1!$D:$D,燃料油周均!$B68)</f>
        <v>18720</v>
      </c>
      <c r="J68">
        <f>SUMIFS(燃料油价格1!L:L,燃料油价格1!$B:$B,燃料油周均!$A68,燃料油价格1!$D:$D,燃料油周均!$B68)</f>
        <v>21950</v>
      </c>
      <c r="K68">
        <f>SUMIFS(燃料油价格1!M:M,燃料油价格1!$B:$B,燃料油周均!$A68,燃料油价格1!$D:$D,燃料油周均!$B68)</f>
        <v>13320</v>
      </c>
      <c r="L68">
        <f>SUMIFS(燃料油价格1!N:N,燃料油价格1!$B:$B,燃料油周均!$A68,燃料油价格1!$D:$D,燃料油周均!$B68)</f>
        <v>22000</v>
      </c>
      <c r="M68">
        <f>SUMIFS(燃料油价格1!O:O,燃料油价格1!$B:$B,燃料油周均!$A68,燃料油价格1!$D:$D,燃料油周均!$B68)</f>
        <v>0</v>
      </c>
      <c r="N68">
        <f>SUMIFS(燃料油价格1!P:P,燃料油价格1!$B:$B,燃料油周均!$A68,燃料油价格1!$D:$D,燃料油周均!$B68)</f>
        <v>22320</v>
      </c>
      <c r="O68">
        <f>COUNTIFS(燃料油价格1!$B:$B,燃料油周均!$A68,燃料油价格1!$D:$D,燃料油周均!$B68,燃料油价格1!E:E,"&gt;0")</f>
        <v>0</v>
      </c>
      <c r="P68">
        <f>COUNTIFS(燃料油价格1!$B:$B,燃料油周均!$A68,燃料油价格1!$D:$D,燃料油周均!$B68,燃料油价格1!F:F,"&gt;0")</f>
        <v>4</v>
      </c>
      <c r="Q68">
        <f>COUNTIFS(燃料油价格1!$B:$B,燃料油周均!$A68,燃料油价格1!$D:$D,燃料油周均!$B68,燃料油价格1!G:G,"&gt;0")</f>
        <v>4</v>
      </c>
      <c r="R68">
        <f>COUNTIFS(燃料油价格1!$B:$B,燃料油周均!$A68,燃料油价格1!$D:$D,燃料油周均!$B68,燃料油价格1!H:H,"&gt;0")</f>
        <v>4</v>
      </c>
      <c r="S68">
        <f>COUNTIFS(燃料油价格1!$B:$B,燃料油周均!$A68,燃料油价格1!$D:$D,燃料油周均!$B68,燃料油价格1!I:I,"&gt;0")</f>
        <v>0</v>
      </c>
      <c r="T68">
        <f>COUNTIFS(燃料油价格1!$B:$B,燃料油周均!$A68,燃料油价格1!$D:$D,燃料油周均!$B68,燃料油价格1!J:J,"&gt;0")</f>
        <v>5</v>
      </c>
      <c r="U68">
        <f>COUNTIFS(燃料油价格1!$B:$B,燃料油周均!$A68,燃料油价格1!$D:$D,燃料油周均!$B68,燃料油价格1!K:K,"&gt;0")</f>
        <v>4</v>
      </c>
      <c r="V68">
        <f>COUNTIFS(燃料油价格1!$B:$B,燃料油周均!$A68,燃料油价格1!$D:$D,燃料油周均!$B68,燃料油价格1!L:L,"&gt;0")</f>
        <v>5</v>
      </c>
      <c r="W68">
        <f>COUNTIFS(燃料油价格1!$B:$B,燃料油周均!$A68,燃料油价格1!$D:$D,燃料油周均!$B68,燃料油价格1!M:M,"&gt;0")</f>
        <v>3</v>
      </c>
      <c r="X68">
        <f>COUNTIFS(燃料油价格1!$B:$B,燃料油周均!$A68,燃料油价格1!$D:$D,燃料油周均!$B68,燃料油价格1!N:N,"&gt;0")</f>
        <v>5</v>
      </c>
      <c r="Y68">
        <f>COUNTIFS(燃料油价格1!$B:$B,燃料油周均!$A68,燃料油价格1!$D:$D,燃料油周均!$B68,燃料油价格1!O:O,"&gt;0")</f>
        <v>0</v>
      </c>
      <c r="Z68">
        <f>COUNTIFS(燃料油价格1!$B:$B,燃料油周均!$A68,燃料油价格1!$D:$D,燃料油周均!$B68,燃料油价格1!P:P,"&gt;0")</f>
        <v>5</v>
      </c>
      <c r="AA68">
        <f t="shared" si="13"/>
        <v>0</v>
      </c>
      <c r="AB68">
        <f t="shared" si="14"/>
        <v>4600</v>
      </c>
      <c r="AC68">
        <f t="shared" si="15"/>
        <v>4362.5</v>
      </c>
      <c r="AD68">
        <f t="shared" si="16"/>
        <v>4475</v>
      </c>
      <c r="AE68">
        <f t="shared" si="17"/>
        <v>0</v>
      </c>
      <c r="AF68">
        <f t="shared" si="18"/>
        <v>4380</v>
      </c>
      <c r="AG68">
        <f t="shared" si="19"/>
        <v>4680</v>
      </c>
      <c r="AH68">
        <f t="shared" si="20"/>
        <v>4390</v>
      </c>
      <c r="AI68">
        <f t="shared" si="21"/>
        <v>4440</v>
      </c>
      <c r="AJ68">
        <f t="shared" si="22"/>
        <v>4400</v>
      </c>
      <c r="AK68">
        <f t="shared" si="23"/>
        <v>0</v>
      </c>
      <c r="AL68">
        <f t="shared" si="24"/>
        <v>4464</v>
      </c>
      <c r="AM68" s="7">
        <f t="shared" si="25"/>
        <v>4465.7222222222226</v>
      </c>
    </row>
    <row r="69" spans="1:39">
      <c r="A69">
        <v>2019</v>
      </c>
      <c r="B69">
        <v>28</v>
      </c>
      <c r="C69">
        <f>SUMIFS(燃料油价格1!E:E,燃料油价格1!$B:$B,燃料油周均!$A69,燃料油价格1!$D:$D,燃料油周均!$B69)</f>
        <v>0</v>
      </c>
      <c r="D69">
        <f>SUMIFS(燃料油价格1!F:F,燃料油价格1!$B:$B,燃料油周均!$A69,燃料油价格1!$D:$D,燃料油周均!$B69)</f>
        <v>13800</v>
      </c>
      <c r="E69">
        <f>SUMIFS(燃料油价格1!G:G,燃料油价格1!$B:$B,燃料油周均!$A69,燃料油价格1!$D:$D,燃料油周均!$B69)</f>
        <v>13200</v>
      </c>
      <c r="F69">
        <f>SUMIFS(燃料油价格1!H:H,燃料油价格1!$B:$B,燃料油周均!$A69,燃料油价格1!$D:$D,燃料油周均!$B69)</f>
        <v>13500</v>
      </c>
      <c r="G69">
        <f>SUMIFS(燃料油价格1!I:I,燃料油价格1!$B:$B,燃料油周均!$A69,燃料油价格1!$D:$D,燃料油周均!$B69)</f>
        <v>0</v>
      </c>
      <c r="H69">
        <f>SUMIFS(燃料油价格1!J:J,燃料油价格1!$B:$B,燃料油周均!$A69,燃料油价格1!$D:$D,燃料油周均!$B69)</f>
        <v>17600</v>
      </c>
      <c r="I69">
        <f>SUMIFS(燃料油价格1!K:K,燃料油价格1!$B:$B,燃料油周均!$A69,燃料油价格1!$D:$D,燃料油周均!$B69)</f>
        <v>14040</v>
      </c>
      <c r="J69">
        <f>SUMIFS(燃料油价格1!L:L,燃料油价格1!$B:$B,燃料油周均!$A69,燃料油价格1!$D:$D,燃料油周均!$B69)</f>
        <v>22000</v>
      </c>
      <c r="K69">
        <f>SUMIFS(燃料油价格1!M:M,燃料油价格1!$B:$B,燃料油周均!$A69,燃料油价格1!$D:$D,燃料油周均!$B69)</f>
        <v>13500</v>
      </c>
      <c r="L69">
        <f>SUMIFS(燃料油价格1!N:N,燃料油价格1!$B:$B,燃料油周均!$A69,燃料油价格1!$D:$D,燃料油周均!$B69)</f>
        <v>22000</v>
      </c>
      <c r="M69">
        <f>SUMIFS(燃料油价格1!O:O,燃料油价格1!$B:$B,燃料油周均!$A69,燃料油价格1!$D:$D,燃料油周均!$B69)</f>
        <v>0</v>
      </c>
      <c r="N69">
        <f>SUMIFS(燃料油价格1!P:P,燃料油价格1!$B:$B,燃料油周均!$A69,燃料油价格1!$D:$D,燃料油周均!$B69)</f>
        <v>22450</v>
      </c>
      <c r="O69">
        <f>COUNTIFS(燃料油价格1!$B:$B,燃料油周均!$A69,燃料油价格1!$D:$D,燃料油周均!$B69,燃料油价格1!E:E,"&gt;0")</f>
        <v>0</v>
      </c>
      <c r="P69">
        <f>COUNTIFS(燃料油价格1!$B:$B,燃料油周均!$A69,燃料油价格1!$D:$D,燃料油周均!$B69,燃料油价格1!F:F,"&gt;0")</f>
        <v>3</v>
      </c>
      <c r="Q69">
        <f>COUNTIFS(燃料油价格1!$B:$B,燃料油周均!$A69,燃料油价格1!$D:$D,燃料油周均!$B69,燃料油价格1!G:G,"&gt;0")</f>
        <v>3</v>
      </c>
      <c r="R69">
        <f>COUNTIFS(燃料油价格1!$B:$B,燃料油周均!$A69,燃料油价格1!$D:$D,燃料油周均!$B69,燃料油价格1!H:H,"&gt;0")</f>
        <v>3</v>
      </c>
      <c r="S69">
        <f>COUNTIFS(燃料油价格1!$B:$B,燃料油周均!$A69,燃料油价格1!$D:$D,燃料油周均!$B69,燃料油价格1!I:I,"&gt;0")</f>
        <v>0</v>
      </c>
      <c r="T69">
        <f>COUNTIFS(燃料油价格1!$B:$B,燃料油周均!$A69,燃料油价格1!$D:$D,燃料油周均!$B69,燃料油价格1!J:J,"&gt;0")</f>
        <v>4</v>
      </c>
      <c r="U69">
        <f>COUNTIFS(燃料油价格1!$B:$B,燃料油周均!$A69,燃料油价格1!$D:$D,燃料油周均!$B69,燃料油价格1!K:K,"&gt;0")</f>
        <v>3</v>
      </c>
      <c r="V69">
        <f>COUNTIFS(燃料油价格1!$B:$B,燃料油周均!$A69,燃料油价格1!$D:$D,燃料油周均!$B69,燃料油价格1!L:L,"&gt;0")</f>
        <v>5</v>
      </c>
      <c r="W69">
        <f>COUNTIFS(燃料油价格1!$B:$B,燃料油周均!$A69,燃料油价格1!$D:$D,燃料油周均!$B69,燃料油价格1!M:M,"&gt;0")</f>
        <v>3</v>
      </c>
      <c r="X69">
        <f>COUNTIFS(燃料油价格1!$B:$B,燃料油周均!$A69,燃料油价格1!$D:$D,燃料油周均!$B69,燃料油价格1!N:N,"&gt;0")</f>
        <v>5</v>
      </c>
      <c r="Y69">
        <f>COUNTIFS(燃料油价格1!$B:$B,燃料油周均!$A69,燃料油价格1!$D:$D,燃料油周均!$B69,燃料油价格1!O:O,"&gt;0")</f>
        <v>0</v>
      </c>
      <c r="Z69">
        <f>COUNTIFS(燃料油价格1!$B:$B,燃料油周均!$A69,燃料油价格1!$D:$D,燃料油周均!$B69,燃料油价格1!P:P,"&gt;0")</f>
        <v>5</v>
      </c>
      <c r="AA69">
        <f t="shared" si="13"/>
        <v>0</v>
      </c>
      <c r="AB69">
        <f t="shared" si="14"/>
        <v>4600</v>
      </c>
      <c r="AC69">
        <f t="shared" si="15"/>
        <v>4400</v>
      </c>
      <c r="AD69">
        <f t="shared" si="16"/>
        <v>4500</v>
      </c>
      <c r="AE69">
        <f t="shared" si="17"/>
        <v>0</v>
      </c>
      <c r="AF69">
        <f t="shared" si="18"/>
        <v>4400</v>
      </c>
      <c r="AG69">
        <f t="shared" si="19"/>
        <v>4680</v>
      </c>
      <c r="AH69">
        <f t="shared" si="20"/>
        <v>4400</v>
      </c>
      <c r="AI69">
        <f t="shared" si="21"/>
        <v>4500</v>
      </c>
      <c r="AJ69">
        <f t="shared" si="22"/>
        <v>4400</v>
      </c>
      <c r="AK69">
        <f t="shared" si="23"/>
        <v>0</v>
      </c>
      <c r="AL69">
        <f t="shared" si="24"/>
        <v>4490</v>
      </c>
      <c r="AM69" s="7">
        <f t="shared" si="25"/>
        <v>4485.5555555555557</v>
      </c>
    </row>
    <row r="70" spans="1:39">
      <c r="A70">
        <v>2019</v>
      </c>
      <c r="B70">
        <v>29</v>
      </c>
      <c r="C70">
        <f>SUMIFS(燃料油价格1!E:E,燃料油价格1!$B:$B,燃料油周均!$A70,燃料油价格1!$D:$D,燃料油周均!$B70)</f>
        <v>0</v>
      </c>
      <c r="D70">
        <f>SUMIFS(燃料油价格1!F:F,燃料油价格1!$B:$B,燃料油周均!$A70,燃料油价格1!$D:$D,燃料油周均!$B70)</f>
        <v>23000</v>
      </c>
      <c r="E70">
        <f>SUMIFS(燃料油价格1!G:G,燃料油价格1!$B:$B,燃料油周均!$A70,燃料油价格1!$D:$D,燃料油周均!$B70)</f>
        <v>22710</v>
      </c>
      <c r="F70">
        <f>SUMIFS(燃料油价格1!H:H,燃料油价格1!$B:$B,燃料油周均!$A70,燃料油价格1!$D:$D,燃料油周均!$B70)</f>
        <v>22500</v>
      </c>
      <c r="G70">
        <f>SUMIFS(燃料油价格1!I:I,燃料油价格1!$B:$B,燃料油周均!$A70,燃料油价格1!$D:$D,燃料油周均!$B70)</f>
        <v>0</v>
      </c>
      <c r="H70">
        <f>SUMIFS(燃料油价格1!J:J,燃料油价格1!$B:$B,燃料油周均!$A70,燃料油价格1!$D:$D,燃料油周均!$B70)</f>
        <v>22200</v>
      </c>
      <c r="I70">
        <f>SUMIFS(燃料油价格1!K:K,燃料油价格1!$B:$B,燃料油周均!$A70,燃料油价格1!$D:$D,燃料油周均!$B70)</f>
        <v>23400</v>
      </c>
      <c r="J70">
        <f>SUMIFS(燃料油价格1!L:L,燃料油价格1!$B:$B,燃料油周均!$A70,燃料油价格1!$D:$D,燃料油周均!$B70)</f>
        <v>22000</v>
      </c>
      <c r="K70">
        <f>SUMIFS(燃料油价格1!M:M,燃料油价格1!$B:$B,燃料油周均!$A70,燃料油价格1!$D:$D,燃料油周均!$B70)</f>
        <v>22500</v>
      </c>
      <c r="L70">
        <f>SUMIFS(燃料油价格1!N:N,燃料油价格1!$B:$B,燃料油周均!$A70,燃料油价格1!$D:$D,燃料油周均!$B70)</f>
        <v>22400</v>
      </c>
      <c r="M70">
        <f>SUMIFS(燃料油价格1!O:O,燃料油价格1!$B:$B,燃料油周均!$A70,燃料油价格1!$D:$D,燃料油周均!$B70)</f>
        <v>0</v>
      </c>
      <c r="N70">
        <f>SUMIFS(燃料油价格1!P:P,燃料油价格1!$B:$B,燃料油周均!$A70,燃料油价格1!$D:$D,燃料油周均!$B70)</f>
        <v>18080</v>
      </c>
      <c r="O70">
        <f>COUNTIFS(燃料油价格1!$B:$B,燃料油周均!$A70,燃料油价格1!$D:$D,燃料油周均!$B70,燃料油价格1!E:E,"&gt;0")</f>
        <v>0</v>
      </c>
      <c r="P70">
        <f>COUNTIFS(燃料油价格1!$B:$B,燃料油周均!$A70,燃料油价格1!$D:$D,燃料油周均!$B70,燃料油价格1!F:F,"&gt;0")</f>
        <v>5</v>
      </c>
      <c r="Q70">
        <f>COUNTIFS(燃料油价格1!$B:$B,燃料油周均!$A70,燃料油价格1!$D:$D,燃料油周均!$B70,燃料油价格1!G:G,"&gt;0")</f>
        <v>5</v>
      </c>
      <c r="R70">
        <f>COUNTIFS(燃料油价格1!$B:$B,燃料油周均!$A70,燃料油价格1!$D:$D,燃料油周均!$B70,燃料油价格1!H:H,"&gt;0")</f>
        <v>5</v>
      </c>
      <c r="S70">
        <f>COUNTIFS(燃料油价格1!$B:$B,燃料油周均!$A70,燃料油价格1!$D:$D,燃料油周均!$B70,燃料油价格1!I:I,"&gt;0")</f>
        <v>0</v>
      </c>
      <c r="T70">
        <f>COUNTIFS(燃料油价格1!$B:$B,燃料油周均!$A70,燃料油价格1!$D:$D,燃料油周均!$B70,燃料油价格1!J:J,"&gt;0")</f>
        <v>5</v>
      </c>
      <c r="U70">
        <f>COUNTIFS(燃料油价格1!$B:$B,燃料油周均!$A70,燃料油价格1!$D:$D,燃料油周均!$B70,燃料油价格1!K:K,"&gt;0")</f>
        <v>5</v>
      </c>
      <c r="V70">
        <f>COUNTIFS(燃料油价格1!$B:$B,燃料油周均!$A70,燃料油价格1!$D:$D,燃料油周均!$B70,燃料油价格1!L:L,"&gt;0")</f>
        <v>5</v>
      </c>
      <c r="W70">
        <f>COUNTIFS(燃料油价格1!$B:$B,燃料油周均!$A70,燃料油价格1!$D:$D,燃料油周均!$B70,燃料油价格1!M:M,"&gt;0")</f>
        <v>5</v>
      </c>
      <c r="X70">
        <f>COUNTIFS(燃料油价格1!$B:$B,燃料油周均!$A70,燃料油价格1!$D:$D,燃料油周均!$B70,燃料油价格1!N:N,"&gt;0")</f>
        <v>5</v>
      </c>
      <c r="Y70">
        <f>COUNTIFS(燃料油价格1!$B:$B,燃料油周均!$A70,燃料油价格1!$D:$D,燃料油周均!$B70,燃料油价格1!O:O,"&gt;0")</f>
        <v>0</v>
      </c>
      <c r="Z70">
        <f>COUNTIFS(燃料油价格1!$B:$B,燃料油周均!$A70,燃料油价格1!$D:$D,燃料油周均!$B70,燃料油价格1!P:P,"&gt;0")</f>
        <v>4</v>
      </c>
      <c r="AA70">
        <f t="shared" si="13"/>
        <v>0</v>
      </c>
      <c r="AB70">
        <f t="shared" si="14"/>
        <v>4600</v>
      </c>
      <c r="AC70">
        <f t="shared" si="15"/>
        <v>4542</v>
      </c>
      <c r="AD70">
        <f t="shared" si="16"/>
        <v>4500</v>
      </c>
      <c r="AE70">
        <f t="shared" si="17"/>
        <v>0</v>
      </c>
      <c r="AF70">
        <f t="shared" si="18"/>
        <v>4440</v>
      </c>
      <c r="AG70">
        <f t="shared" si="19"/>
        <v>4680</v>
      </c>
      <c r="AH70">
        <f t="shared" si="20"/>
        <v>4400</v>
      </c>
      <c r="AI70">
        <f t="shared" si="21"/>
        <v>4500</v>
      </c>
      <c r="AJ70">
        <f t="shared" si="22"/>
        <v>4480</v>
      </c>
      <c r="AK70">
        <f t="shared" si="23"/>
        <v>0</v>
      </c>
      <c r="AL70">
        <f t="shared" si="24"/>
        <v>4520</v>
      </c>
      <c r="AM70" s="7">
        <f t="shared" si="25"/>
        <v>4518</v>
      </c>
    </row>
    <row r="71" spans="1:39">
      <c r="A71">
        <v>2019</v>
      </c>
      <c r="B71">
        <v>30</v>
      </c>
      <c r="C71">
        <f>SUMIFS(燃料油价格1!E:E,燃料油价格1!$B:$B,燃料油周均!$A71,燃料油价格1!$D:$D,燃料油周均!$B71)</f>
        <v>0</v>
      </c>
      <c r="D71">
        <f>SUMIFS(燃料油价格1!F:F,燃料油价格1!$B:$B,燃料油周均!$A71,燃料油价格1!$D:$D,燃料油周均!$B71)</f>
        <v>18400</v>
      </c>
      <c r="E71">
        <f>SUMIFS(燃料油价格1!G:G,燃料油价格1!$B:$B,燃料油周均!$A71,燃料油价格1!$D:$D,燃料油周均!$B71)</f>
        <v>18200</v>
      </c>
      <c r="F71">
        <f>SUMIFS(燃料油价格1!H:H,燃料油价格1!$B:$B,燃料油周均!$A71,燃料油价格1!$D:$D,燃料油周均!$B71)</f>
        <v>18000</v>
      </c>
      <c r="G71">
        <f>SUMIFS(燃料油价格1!I:I,燃料油价格1!$B:$B,燃料油周均!$A71,燃料油价格1!$D:$D,燃料油周均!$B71)</f>
        <v>0</v>
      </c>
      <c r="H71">
        <f>SUMIFS(燃料油价格1!J:J,燃料油价格1!$B:$B,燃料油周均!$A71,燃料油价格1!$D:$D,燃料油周均!$B71)</f>
        <v>22250</v>
      </c>
      <c r="I71">
        <f>SUMIFS(燃料油价格1!K:K,燃料油价格1!$B:$B,燃料油周均!$A71,燃料油价格1!$D:$D,燃料油周均!$B71)</f>
        <v>18720</v>
      </c>
      <c r="J71">
        <f>SUMIFS(燃料油价格1!L:L,燃料油价格1!$B:$B,燃料油周均!$A71,燃料油价格1!$D:$D,燃料油周均!$B71)</f>
        <v>22000</v>
      </c>
      <c r="K71">
        <f>SUMIFS(燃料油价格1!M:M,燃料油价格1!$B:$B,燃料油周均!$A71,燃料油价格1!$D:$D,燃料油周均!$B71)</f>
        <v>18000</v>
      </c>
      <c r="L71">
        <f>SUMIFS(燃料油价格1!N:N,燃料油价格1!$B:$B,燃料油周均!$A71,燃料油价格1!$D:$D,燃料油周均!$B71)</f>
        <v>22500</v>
      </c>
      <c r="M71">
        <f>SUMIFS(燃料油价格1!O:O,燃料油价格1!$B:$B,燃料油周均!$A71,燃料油价格1!$D:$D,燃料油周均!$B71)</f>
        <v>0</v>
      </c>
      <c r="N71">
        <f>SUMIFS(燃料油价格1!P:P,燃料油价格1!$B:$B,燃料油周均!$A71,燃料油价格1!$D:$D,燃料油周均!$B71)</f>
        <v>17760</v>
      </c>
      <c r="O71">
        <f>COUNTIFS(燃料油价格1!$B:$B,燃料油周均!$A71,燃料油价格1!$D:$D,燃料油周均!$B71,燃料油价格1!E:E,"&gt;0")</f>
        <v>0</v>
      </c>
      <c r="P71">
        <f>COUNTIFS(燃料油价格1!$B:$B,燃料油周均!$A71,燃料油价格1!$D:$D,燃料油周均!$B71,燃料油价格1!F:F,"&gt;0")</f>
        <v>4</v>
      </c>
      <c r="Q71">
        <f>COUNTIFS(燃料油价格1!$B:$B,燃料油周均!$A71,燃料油价格1!$D:$D,燃料油周均!$B71,燃料油价格1!G:G,"&gt;0")</f>
        <v>4</v>
      </c>
      <c r="R71">
        <f>COUNTIFS(燃料油价格1!$B:$B,燃料油周均!$A71,燃料油价格1!$D:$D,燃料油周均!$B71,燃料油价格1!H:H,"&gt;0")</f>
        <v>4</v>
      </c>
      <c r="S71">
        <f>COUNTIFS(燃料油价格1!$B:$B,燃料油周均!$A71,燃料油价格1!$D:$D,燃料油周均!$B71,燃料油价格1!I:I,"&gt;0")</f>
        <v>0</v>
      </c>
      <c r="T71">
        <f>COUNTIFS(燃料油价格1!$B:$B,燃料油周均!$A71,燃料油价格1!$D:$D,燃料油周均!$B71,燃料油价格1!J:J,"&gt;0")</f>
        <v>5</v>
      </c>
      <c r="U71">
        <f>COUNTIFS(燃料油价格1!$B:$B,燃料油周均!$A71,燃料油价格1!$D:$D,燃料油周均!$B71,燃料油价格1!K:K,"&gt;0")</f>
        <v>4</v>
      </c>
      <c r="V71">
        <f>COUNTIFS(燃料油价格1!$B:$B,燃料油周均!$A71,燃料油价格1!$D:$D,燃料油周均!$B71,燃料油价格1!L:L,"&gt;0")</f>
        <v>5</v>
      </c>
      <c r="W71">
        <f>COUNTIFS(燃料油价格1!$B:$B,燃料油周均!$A71,燃料油价格1!$D:$D,燃料油周均!$B71,燃料油价格1!M:M,"&gt;0")</f>
        <v>4</v>
      </c>
      <c r="X71">
        <f>COUNTIFS(燃料油价格1!$B:$B,燃料油周均!$A71,燃料油价格1!$D:$D,燃料油周均!$B71,燃料油价格1!N:N,"&gt;0")</f>
        <v>5</v>
      </c>
      <c r="Y71">
        <f>COUNTIFS(燃料油价格1!$B:$B,燃料油周均!$A71,燃料油价格1!$D:$D,燃料油周均!$B71,燃料油价格1!O:O,"&gt;0")</f>
        <v>0</v>
      </c>
      <c r="Z71">
        <f>COUNTIFS(燃料油价格1!$B:$B,燃料油周均!$A71,燃料油价格1!$D:$D,燃料油周均!$B71,燃料油价格1!P:P,"&gt;0")</f>
        <v>4</v>
      </c>
      <c r="AA71">
        <f t="shared" si="13"/>
        <v>0</v>
      </c>
      <c r="AB71">
        <f t="shared" si="14"/>
        <v>4600</v>
      </c>
      <c r="AC71">
        <f t="shared" si="15"/>
        <v>4550</v>
      </c>
      <c r="AD71">
        <f t="shared" si="16"/>
        <v>4500</v>
      </c>
      <c r="AE71">
        <f t="shared" si="17"/>
        <v>0</v>
      </c>
      <c r="AF71">
        <f t="shared" si="18"/>
        <v>4450</v>
      </c>
      <c r="AG71">
        <f t="shared" si="19"/>
        <v>4680</v>
      </c>
      <c r="AH71">
        <f t="shared" si="20"/>
        <v>4400</v>
      </c>
      <c r="AI71">
        <f t="shared" si="21"/>
        <v>4500</v>
      </c>
      <c r="AJ71">
        <f t="shared" si="22"/>
        <v>4500</v>
      </c>
      <c r="AK71">
        <f t="shared" si="23"/>
        <v>0</v>
      </c>
      <c r="AL71">
        <f t="shared" si="24"/>
        <v>4440</v>
      </c>
      <c r="AM71" s="7">
        <f t="shared" si="25"/>
        <v>4513.333333333333</v>
      </c>
    </row>
    <row r="72" spans="1:39">
      <c r="A72">
        <v>2019</v>
      </c>
      <c r="B72">
        <v>31</v>
      </c>
      <c r="C72">
        <f>SUMIFS(燃料油价格1!E:E,燃料油价格1!$B:$B,燃料油周均!$A72,燃料油价格1!$D:$D,燃料油周均!$B72)</f>
        <v>0</v>
      </c>
      <c r="D72">
        <f>SUMIFS(燃料油价格1!F:F,燃料油价格1!$B:$B,燃料油周均!$A72,燃料油价格1!$D:$D,燃料油周均!$B72)</f>
        <v>18400</v>
      </c>
      <c r="E72">
        <f>SUMIFS(燃料油价格1!G:G,燃料油价格1!$B:$B,燃料油周均!$A72,燃料油价格1!$D:$D,燃料油周均!$B72)</f>
        <v>18200</v>
      </c>
      <c r="F72">
        <f>SUMIFS(燃料油价格1!H:H,燃料油价格1!$B:$B,燃料油周均!$A72,燃料油价格1!$D:$D,燃料油周均!$B72)</f>
        <v>18000</v>
      </c>
      <c r="G72">
        <f>SUMIFS(燃料油价格1!I:I,燃料油价格1!$B:$B,燃料油周均!$A72,燃料油价格1!$D:$D,燃料油周均!$B72)</f>
        <v>0</v>
      </c>
      <c r="H72">
        <f>SUMIFS(燃料油价格1!J:J,燃料油价格1!$B:$B,燃料油周均!$A72,燃料油价格1!$D:$D,燃料油周均!$B72)</f>
        <v>22250</v>
      </c>
      <c r="I72">
        <f>SUMIFS(燃料油价格1!K:K,燃料油价格1!$B:$B,燃料油周均!$A72,燃料油价格1!$D:$D,燃料油周均!$B72)</f>
        <v>18720</v>
      </c>
      <c r="J72">
        <f>SUMIFS(燃料油价格1!L:L,燃料油价格1!$B:$B,燃料油周均!$A72,燃料油价格1!$D:$D,燃料油周均!$B72)</f>
        <v>22000</v>
      </c>
      <c r="K72">
        <f>SUMIFS(燃料油价格1!M:M,燃料油价格1!$B:$B,燃料油周均!$A72,燃料油价格1!$D:$D,燃料油周均!$B72)</f>
        <v>18000</v>
      </c>
      <c r="L72">
        <f>SUMIFS(燃料油价格1!N:N,燃料油价格1!$B:$B,燃料油周均!$A72,燃料油价格1!$D:$D,燃料油周均!$B72)</f>
        <v>22500</v>
      </c>
      <c r="M72">
        <f>SUMIFS(燃料油价格1!O:O,燃料油价格1!$B:$B,燃料油周均!$A72,燃料油价格1!$D:$D,燃料油周均!$B72)</f>
        <v>0</v>
      </c>
      <c r="N72">
        <f>SUMIFS(燃料油价格1!P:P,燃料油价格1!$B:$B,燃料油周均!$A72,燃料油价格1!$D:$D,燃料油周均!$B72)</f>
        <v>22200</v>
      </c>
      <c r="O72">
        <f>COUNTIFS(燃料油价格1!$B:$B,燃料油周均!$A72,燃料油价格1!$D:$D,燃料油周均!$B72,燃料油价格1!E:E,"&gt;0")</f>
        <v>0</v>
      </c>
      <c r="P72">
        <f>COUNTIFS(燃料油价格1!$B:$B,燃料油周均!$A72,燃料油价格1!$D:$D,燃料油周均!$B72,燃料油价格1!F:F,"&gt;0")</f>
        <v>4</v>
      </c>
      <c r="Q72">
        <f>COUNTIFS(燃料油价格1!$B:$B,燃料油周均!$A72,燃料油价格1!$D:$D,燃料油周均!$B72,燃料油价格1!G:G,"&gt;0")</f>
        <v>4</v>
      </c>
      <c r="R72">
        <f>COUNTIFS(燃料油价格1!$B:$B,燃料油周均!$A72,燃料油价格1!$D:$D,燃料油周均!$B72,燃料油价格1!H:H,"&gt;0")</f>
        <v>4</v>
      </c>
      <c r="S72">
        <f>COUNTIFS(燃料油价格1!$B:$B,燃料油周均!$A72,燃料油价格1!$D:$D,燃料油周均!$B72,燃料油价格1!I:I,"&gt;0")</f>
        <v>0</v>
      </c>
      <c r="T72">
        <f>COUNTIFS(燃料油价格1!$B:$B,燃料油周均!$A72,燃料油价格1!$D:$D,燃料油周均!$B72,燃料油价格1!J:J,"&gt;0")</f>
        <v>5</v>
      </c>
      <c r="U72">
        <f>COUNTIFS(燃料油价格1!$B:$B,燃料油周均!$A72,燃料油价格1!$D:$D,燃料油周均!$B72,燃料油价格1!K:K,"&gt;0")</f>
        <v>4</v>
      </c>
      <c r="V72">
        <f>COUNTIFS(燃料油价格1!$B:$B,燃料油周均!$A72,燃料油价格1!$D:$D,燃料油周均!$B72,燃料油价格1!L:L,"&gt;0")</f>
        <v>5</v>
      </c>
      <c r="W72">
        <f>COUNTIFS(燃料油价格1!$B:$B,燃料油周均!$A72,燃料油价格1!$D:$D,燃料油周均!$B72,燃料油价格1!M:M,"&gt;0")</f>
        <v>4</v>
      </c>
      <c r="X72">
        <f>COUNTIFS(燃料油价格1!$B:$B,燃料油周均!$A72,燃料油价格1!$D:$D,燃料油周均!$B72,燃料油价格1!N:N,"&gt;0")</f>
        <v>5</v>
      </c>
      <c r="Y72">
        <f>COUNTIFS(燃料油价格1!$B:$B,燃料油周均!$A72,燃料油价格1!$D:$D,燃料油周均!$B72,燃料油价格1!O:O,"&gt;0")</f>
        <v>0</v>
      </c>
      <c r="Z72">
        <f>COUNTIFS(燃料油价格1!$B:$B,燃料油周均!$A72,燃料油价格1!$D:$D,燃料油周均!$B72,燃料油价格1!P:P,"&gt;0")</f>
        <v>5</v>
      </c>
      <c r="AA72">
        <f t="shared" si="13"/>
        <v>0</v>
      </c>
      <c r="AB72">
        <f t="shared" si="14"/>
        <v>4600</v>
      </c>
      <c r="AC72">
        <f t="shared" si="15"/>
        <v>4550</v>
      </c>
      <c r="AD72">
        <f t="shared" si="16"/>
        <v>4500</v>
      </c>
      <c r="AE72">
        <f t="shared" si="17"/>
        <v>0</v>
      </c>
      <c r="AF72">
        <f t="shared" si="18"/>
        <v>4450</v>
      </c>
      <c r="AG72">
        <f t="shared" si="19"/>
        <v>4680</v>
      </c>
      <c r="AH72">
        <f t="shared" si="20"/>
        <v>4400</v>
      </c>
      <c r="AI72">
        <f t="shared" si="21"/>
        <v>4500</v>
      </c>
      <c r="AJ72">
        <f t="shared" si="22"/>
        <v>4500</v>
      </c>
      <c r="AK72">
        <f t="shared" si="23"/>
        <v>0</v>
      </c>
      <c r="AL72">
        <f t="shared" si="24"/>
        <v>4440</v>
      </c>
      <c r="AM72" s="7">
        <f t="shared" si="25"/>
        <v>4513.333333333333</v>
      </c>
    </row>
    <row r="73" spans="1:39">
      <c r="A73">
        <v>2019</v>
      </c>
      <c r="B73">
        <v>32</v>
      </c>
      <c r="C73">
        <f>SUMIFS(燃料油价格1!E:E,燃料油价格1!$B:$B,燃料油周均!$A73,燃料油价格1!$D:$D,燃料油周均!$B73)</f>
        <v>0</v>
      </c>
      <c r="D73">
        <f>SUMIFS(燃料油价格1!F:F,燃料油价格1!$B:$B,燃料油周均!$A73,燃料油价格1!$D:$D,燃料油周均!$B73)</f>
        <v>18400</v>
      </c>
      <c r="E73">
        <f>SUMIFS(燃料油价格1!G:G,燃料油价格1!$B:$B,燃料油周均!$A73,燃料油价格1!$D:$D,燃料油周均!$B73)</f>
        <v>18100</v>
      </c>
      <c r="F73">
        <f>SUMIFS(燃料油价格1!H:H,燃料油价格1!$B:$B,燃料油周均!$A73,燃料油价格1!$D:$D,燃料油周均!$B73)</f>
        <v>18000</v>
      </c>
      <c r="G73">
        <f>SUMIFS(燃料油价格1!I:I,燃料油价格1!$B:$B,燃料油周均!$A73,燃料油价格1!$D:$D,燃料油周均!$B73)</f>
        <v>0</v>
      </c>
      <c r="H73">
        <f>SUMIFS(燃料油价格1!J:J,燃料油价格1!$B:$B,燃料油周均!$A73,燃料油价格1!$D:$D,燃料油周均!$B73)</f>
        <v>22250</v>
      </c>
      <c r="I73">
        <f>SUMIFS(燃料油价格1!K:K,燃料油价格1!$B:$B,燃料油周均!$A73,燃料油价格1!$D:$D,燃料油周均!$B73)</f>
        <v>18720</v>
      </c>
      <c r="J73">
        <f>SUMIFS(燃料油价格1!L:L,燃料油价格1!$B:$B,燃料油周均!$A73,燃料油价格1!$D:$D,燃料油周均!$B73)</f>
        <v>17600</v>
      </c>
      <c r="K73">
        <f>SUMIFS(燃料油价格1!M:M,燃料油价格1!$B:$B,燃料油周均!$A73,燃料油价格1!$D:$D,燃料油周均!$B73)</f>
        <v>18000</v>
      </c>
      <c r="L73">
        <f>SUMIFS(燃料油价格1!N:N,燃料油价格1!$B:$B,燃料油周均!$A73,燃料油价格1!$D:$D,燃料油周均!$B73)</f>
        <v>22500</v>
      </c>
      <c r="M73">
        <f>SUMIFS(燃料油价格1!O:O,燃料油价格1!$B:$B,燃料油周均!$A73,燃料油价格1!$D:$D,燃料油周均!$B73)</f>
        <v>0</v>
      </c>
      <c r="N73">
        <f>SUMIFS(燃料油价格1!P:P,燃料油价格1!$B:$B,燃料油周均!$A73,燃料油价格1!$D:$D,燃料油周均!$B73)</f>
        <v>22080</v>
      </c>
      <c r="O73">
        <f>COUNTIFS(燃料油价格1!$B:$B,燃料油周均!$A73,燃料油价格1!$D:$D,燃料油周均!$B73,燃料油价格1!E:E,"&gt;0")</f>
        <v>0</v>
      </c>
      <c r="P73">
        <f>COUNTIFS(燃料油价格1!$B:$B,燃料油周均!$A73,燃料油价格1!$D:$D,燃料油周均!$B73,燃料油价格1!F:F,"&gt;0")</f>
        <v>4</v>
      </c>
      <c r="Q73">
        <f>COUNTIFS(燃料油价格1!$B:$B,燃料油周均!$A73,燃料油价格1!$D:$D,燃料油周均!$B73,燃料油价格1!G:G,"&gt;0")</f>
        <v>4</v>
      </c>
      <c r="R73">
        <f>COUNTIFS(燃料油价格1!$B:$B,燃料油周均!$A73,燃料油价格1!$D:$D,燃料油周均!$B73,燃料油价格1!H:H,"&gt;0")</f>
        <v>4</v>
      </c>
      <c r="S73">
        <f>COUNTIFS(燃料油价格1!$B:$B,燃料油周均!$A73,燃料油价格1!$D:$D,燃料油周均!$B73,燃料油价格1!I:I,"&gt;0")</f>
        <v>0</v>
      </c>
      <c r="T73">
        <f>COUNTIFS(燃料油价格1!$B:$B,燃料油周均!$A73,燃料油价格1!$D:$D,燃料油周均!$B73,燃料油价格1!J:J,"&gt;0")</f>
        <v>5</v>
      </c>
      <c r="U73">
        <f>COUNTIFS(燃料油价格1!$B:$B,燃料油周均!$A73,燃料油价格1!$D:$D,燃料油周均!$B73,燃料油价格1!K:K,"&gt;0")</f>
        <v>4</v>
      </c>
      <c r="V73">
        <f>COUNTIFS(燃料油价格1!$B:$B,燃料油周均!$A73,燃料油价格1!$D:$D,燃料油周均!$B73,燃料油价格1!L:L,"&gt;0")</f>
        <v>4</v>
      </c>
      <c r="W73">
        <f>COUNTIFS(燃料油价格1!$B:$B,燃料油周均!$A73,燃料油价格1!$D:$D,燃料油周均!$B73,燃料油价格1!M:M,"&gt;0")</f>
        <v>4</v>
      </c>
      <c r="X73">
        <f>COUNTIFS(燃料油价格1!$B:$B,燃料油周均!$A73,燃料油价格1!$D:$D,燃料油周均!$B73,燃料油价格1!N:N,"&gt;0")</f>
        <v>5</v>
      </c>
      <c r="Y73">
        <f>COUNTIFS(燃料油价格1!$B:$B,燃料油周均!$A73,燃料油价格1!$D:$D,燃料油周均!$B73,燃料油价格1!O:O,"&gt;0")</f>
        <v>0</v>
      </c>
      <c r="Z73">
        <f>COUNTIFS(燃料油价格1!$B:$B,燃料油周均!$A73,燃料油价格1!$D:$D,燃料油周均!$B73,燃料油价格1!P:P,"&gt;0")</f>
        <v>5</v>
      </c>
      <c r="AA73">
        <f t="shared" si="13"/>
        <v>0</v>
      </c>
      <c r="AB73">
        <f t="shared" si="14"/>
        <v>4600</v>
      </c>
      <c r="AC73">
        <f t="shared" si="15"/>
        <v>4525</v>
      </c>
      <c r="AD73">
        <f t="shared" si="16"/>
        <v>4500</v>
      </c>
      <c r="AE73">
        <f t="shared" si="17"/>
        <v>0</v>
      </c>
      <c r="AF73">
        <f t="shared" si="18"/>
        <v>4450</v>
      </c>
      <c r="AG73">
        <f t="shared" si="19"/>
        <v>4680</v>
      </c>
      <c r="AH73">
        <f t="shared" si="20"/>
        <v>4400</v>
      </c>
      <c r="AI73">
        <f t="shared" si="21"/>
        <v>4500</v>
      </c>
      <c r="AJ73">
        <f t="shared" si="22"/>
        <v>4500</v>
      </c>
      <c r="AK73">
        <f t="shared" si="23"/>
        <v>0</v>
      </c>
      <c r="AL73">
        <f t="shared" si="24"/>
        <v>4416</v>
      </c>
      <c r="AM73" s="7">
        <f t="shared" si="25"/>
        <v>4507.8888888888887</v>
      </c>
    </row>
    <row r="74" spans="1:39">
      <c r="A74">
        <v>2019</v>
      </c>
      <c r="B74">
        <v>33</v>
      </c>
      <c r="C74">
        <f>SUMIFS(燃料油价格1!E:E,燃料油价格1!$B:$B,燃料油周均!$A74,燃料油价格1!$D:$D,燃料油周均!$B74)</f>
        <v>4292</v>
      </c>
      <c r="D74">
        <f>SUMIFS(燃料油价格1!F:F,燃料油价格1!$B:$B,燃料油周均!$A74,燃料油价格1!$D:$D,燃料油周均!$B74)</f>
        <v>13800</v>
      </c>
      <c r="E74">
        <f>SUMIFS(燃料油价格1!G:G,燃料油价格1!$B:$B,燃料油周均!$A74,燃料油价格1!$D:$D,燃料油周均!$B74)</f>
        <v>13500</v>
      </c>
      <c r="F74">
        <f>SUMIFS(燃料油价格1!H:H,燃料油价格1!$B:$B,燃料油周均!$A74,燃料油价格1!$D:$D,燃料油周均!$B74)</f>
        <v>13400</v>
      </c>
      <c r="G74">
        <f>SUMIFS(燃料油价格1!I:I,燃料油价格1!$B:$B,燃料油周均!$A74,燃料油价格1!$D:$D,燃料油周均!$B74)</f>
        <v>0</v>
      </c>
      <c r="H74">
        <f>SUMIFS(燃料油价格1!J:J,燃料油价格1!$B:$B,燃料油周均!$A74,燃料油价格1!$D:$D,燃料油周均!$B74)</f>
        <v>17600</v>
      </c>
      <c r="I74">
        <f>SUMIFS(燃料油价格1!K:K,燃料油价格1!$B:$B,燃料油周均!$A74,燃料油价格1!$D:$D,燃料油周均!$B74)</f>
        <v>14040</v>
      </c>
      <c r="J74">
        <f>SUMIFS(燃料油价格1!L:L,燃料油价格1!$B:$B,燃料油周均!$A74,燃料油价格1!$D:$D,燃料油周均!$B74)</f>
        <v>17600</v>
      </c>
      <c r="K74">
        <f>SUMIFS(燃料油价格1!M:M,燃料油价格1!$B:$B,燃料油周均!$A74,燃料油价格1!$D:$D,燃料油周均!$B74)</f>
        <v>13500</v>
      </c>
      <c r="L74">
        <f>SUMIFS(燃料油价格1!N:N,燃料油价格1!$B:$B,燃料油周均!$A74,燃料油价格1!$D:$D,燃料油周均!$B74)</f>
        <v>18000</v>
      </c>
      <c r="M74">
        <f>SUMIFS(燃料油价格1!O:O,燃料油价格1!$B:$B,燃料油周均!$A74,燃料油价格1!$D:$D,燃料油周均!$B74)</f>
        <v>0</v>
      </c>
      <c r="N74">
        <f>SUMIFS(燃料油价格1!P:P,燃料油价格1!$B:$B,燃料油周均!$A74,燃料油价格1!$D:$D,燃料油周均!$B74)</f>
        <v>17640</v>
      </c>
      <c r="O74">
        <f>COUNTIFS(燃料油价格1!$B:$B,燃料油周均!$A74,燃料油价格1!$D:$D,燃料油周均!$B74,燃料油价格1!E:E,"&gt;0")</f>
        <v>1</v>
      </c>
      <c r="P74">
        <f>COUNTIFS(燃料油价格1!$B:$B,燃料油周均!$A74,燃料油价格1!$D:$D,燃料油周均!$B74,燃料油价格1!F:F,"&gt;0")</f>
        <v>3</v>
      </c>
      <c r="Q74">
        <f>COUNTIFS(燃料油价格1!$B:$B,燃料油周均!$A74,燃料油价格1!$D:$D,燃料油周均!$B74,燃料油价格1!G:G,"&gt;0")</f>
        <v>3</v>
      </c>
      <c r="R74">
        <f>COUNTIFS(燃料油价格1!$B:$B,燃料油周均!$A74,燃料油价格1!$D:$D,燃料油周均!$B74,燃料油价格1!H:H,"&gt;0")</f>
        <v>3</v>
      </c>
      <c r="S74">
        <f>COUNTIFS(燃料油价格1!$B:$B,燃料油周均!$A74,燃料油价格1!$D:$D,燃料油周均!$B74,燃料油价格1!I:I,"&gt;0")</f>
        <v>0</v>
      </c>
      <c r="T74">
        <f>COUNTIFS(燃料油价格1!$B:$B,燃料油周均!$A74,燃料油价格1!$D:$D,燃料油周均!$B74,燃料油价格1!J:J,"&gt;0")</f>
        <v>4</v>
      </c>
      <c r="U74">
        <f>COUNTIFS(燃料油价格1!$B:$B,燃料油周均!$A74,燃料油价格1!$D:$D,燃料油周均!$B74,燃料油价格1!K:K,"&gt;0")</f>
        <v>3</v>
      </c>
      <c r="V74">
        <f>COUNTIFS(燃料油价格1!$B:$B,燃料油周均!$A74,燃料油价格1!$D:$D,燃料油周均!$B74,燃料油价格1!L:L,"&gt;0")</f>
        <v>4</v>
      </c>
      <c r="W74">
        <f>COUNTIFS(燃料油价格1!$B:$B,燃料油周均!$A74,燃料油价格1!$D:$D,燃料油周均!$B74,燃料油价格1!M:M,"&gt;0")</f>
        <v>3</v>
      </c>
      <c r="X74">
        <f>COUNTIFS(燃料油价格1!$B:$B,燃料油周均!$A74,燃料油价格1!$D:$D,燃料油周均!$B74,燃料油价格1!N:N,"&gt;0")</f>
        <v>4</v>
      </c>
      <c r="Y74">
        <f>COUNTIFS(燃料油价格1!$B:$B,燃料油周均!$A74,燃料油价格1!$D:$D,燃料油周均!$B74,燃料油价格1!O:O,"&gt;0")</f>
        <v>0</v>
      </c>
      <c r="Z74">
        <f>COUNTIFS(燃料油价格1!$B:$B,燃料油周均!$A74,燃料油价格1!$D:$D,燃料油周均!$B74,燃料油价格1!P:P,"&gt;0")</f>
        <v>4</v>
      </c>
      <c r="AA74">
        <f t="shared" si="13"/>
        <v>4292</v>
      </c>
      <c r="AB74">
        <f t="shared" si="14"/>
        <v>4600</v>
      </c>
      <c r="AC74">
        <f t="shared" si="15"/>
        <v>4500</v>
      </c>
      <c r="AD74">
        <f t="shared" si="16"/>
        <v>4466.666666666667</v>
      </c>
      <c r="AE74">
        <f t="shared" si="17"/>
        <v>0</v>
      </c>
      <c r="AF74">
        <f t="shared" si="18"/>
        <v>4400</v>
      </c>
      <c r="AG74">
        <f t="shared" si="19"/>
        <v>4680</v>
      </c>
      <c r="AH74">
        <f t="shared" si="20"/>
        <v>4400</v>
      </c>
      <c r="AI74">
        <f t="shared" si="21"/>
        <v>4500</v>
      </c>
      <c r="AJ74">
        <f t="shared" si="22"/>
        <v>4500</v>
      </c>
      <c r="AK74">
        <f t="shared" si="23"/>
        <v>0</v>
      </c>
      <c r="AL74">
        <f t="shared" si="24"/>
        <v>4410</v>
      </c>
      <c r="AM74" s="7">
        <f t="shared" si="25"/>
        <v>4474.8666666666668</v>
      </c>
    </row>
    <row r="75" spans="1:39">
      <c r="A75">
        <v>2019</v>
      </c>
      <c r="B75">
        <v>34</v>
      </c>
      <c r="C75">
        <f>SUMIFS(燃料油价格1!E:E,燃料油价格1!$B:$B,燃料油周均!$A75,燃料油价格1!$D:$D,燃料油周均!$B75)</f>
        <v>0</v>
      </c>
      <c r="D75">
        <f>SUMIFS(燃料油价格1!F:F,燃料油价格1!$B:$B,燃料油周均!$A75,燃料油价格1!$D:$D,燃料油周均!$B75)</f>
        <v>13800</v>
      </c>
      <c r="E75">
        <f>SUMIFS(燃料油价格1!G:G,燃料油价格1!$B:$B,燃料油周均!$A75,燃料油价格1!$D:$D,燃料油周均!$B75)</f>
        <v>13500</v>
      </c>
      <c r="F75">
        <f>SUMIFS(燃料油价格1!H:H,燃料油价格1!$B:$B,燃料油周均!$A75,燃料油价格1!$D:$D,燃料油周均!$B75)</f>
        <v>13200</v>
      </c>
      <c r="G75">
        <f>SUMIFS(燃料油价格1!I:I,燃料油价格1!$B:$B,燃料油周均!$A75,燃料油价格1!$D:$D,燃料油周均!$B75)</f>
        <v>0</v>
      </c>
      <c r="H75">
        <f>SUMIFS(燃料油价格1!J:J,燃料油价格1!$B:$B,燃料油周均!$A75,燃料油价格1!$D:$D,燃料油周均!$B75)</f>
        <v>22000</v>
      </c>
      <c r="I75">
        <f>SUMIFS(燃料油价格1!K:K,燃料油价格1!$B:$B,燃料油周均!$A75,燃料油价格1!$D:$D,燃料油周均!$B75)</f>
        <v>14040</v>
      </c>
      <c r="J75">
        <f>SUMIFS(燃料油价格1!L:L,燃料油价格1!$B:$B,燃料油周均!$A75,燃料油价格1!$D:$D,燃料油周均!$B75)</f>
        <v>22000</v>
      </c>
      <c r="K75">
        <f>SUMIFS(燃料油价格1!M:M,燃料油价格1!$B:$B,燃料油周均!$A75,燃料油价格1!$D:$D,燃料油周均!$B75)</f>
        <v>13500</v>
      </c>
      <c r="L75">
        <f>SUMIFS(燃料油价格1!N:N,燃料油价格1!$B:$B,燃料油周均!$A75,燃料油价格1!$D:$D,燃料油周均!$B75)</f>
        <v>22500</v>
      </c>
      <c r="M75">
        <f>SUMIFS(燃料油价格1!O:O,燃料油价格1!$B:$B,燃料油周均!$A75,燃料油价格1!$D:$D,燃料油周均!$B75)</f>
        <v>0</v>
      </c>
      <c r="N75">
        <f>SUMIFS(燃料油价格1!P:P,燃料油价格1!$B:$B,燃料油周均!$A75,燃料油价格1!$D:$D,燃料油周均!$B75)</f>
        <v>22050</v>
      </c>
      <c r="O75">
        <f>COUNTIFS(燃料油价格1!$B:$B,燃料油周均!$A75,燃料油价格1!$D:$D,燃料油周均!$B75,燃料油价格1!E:E,"&gt;0")</f>
        <v>0</v>
      </c>
      <c r="P75">
        <f>COUNTIFS(燃料油价格1!$B:$B,燃料油周均!$A75,燃料油价格1!$D:$D,燃料油周均!$B75,燃料油价格1!F:F,"&gt;0")</f>
        <v>3</v>
      </c>
      <c r="Q75">
        <f>COUNTIFS(燃料油价格1!$B:$B,燃料油周均!$A75,燃料油价格1!$D:$D,燃料油周均!$B75,燃料油价格1!G:G,"&gt;0")</f>
        <v>3</v>
      </c>
      <c r="R75">
        <f>COUNTIFS(燃料油价格1!$B:$B,燃料油周均!$A75,燃料油价格1!$D:$D,燃料油周均!$B75,燃料油价格1!H:H,"&gt;0")</f>
        <v>3</v>
      </c>
      <c r="S75">
        <f>COUNTIFS(燃料油价格1!$B:$B,燃料油周均!$A75,燃料油价格1!$D:$D,燃料油周均!$B75,燃料油价格1!I:I,"&gt;0")</f>
        <v>0</v>
      </c>
      <c r="T75">
        <f>COUNTIFS(燃料油价格1!$B:$B,燃料油周均!$A75,燃料油价格1!$D:$D,燃料油周均!$B75,燃料油价格1!J:J,"&gt;0")</f>
        <v>5</v>
      </c>
      <c r="U75">
        <f>COUNTIFS(燃料油价格1!$B:$B,燃料油周均!$A75,燃料油价格1!$D:$D,燃料油周均!$B75,燃料油价格1!K:K,"&gt;0")</f>
        <v>3</v>
      </c>
      <c r="V75">
        <f>COUNTIFS(燃料油价格1!$B:$B,燃料油周均!$A75,燃料油价格1!$D:$D,燃料油周均!$B75,燃料油价格1!L:L,"&gt;0")</f>
        <v>5</v>
      </c>
      <c r="W75">
        <f>COUNTIFS(燃料油价格1!$B:$B,燃料油周均!$A75,燃料油价格1!$D:$D,燃料油周均!$B75,燃料油价格1!M:M,"&gt;0")</f>
        <v>3</v>
      </c>
      <c r="X75">
        <f>COUNTIFS(燃料油价格1!$B:$B,燃料油周均!$A75,燃料油价格1!$D:$D,燃料油周均!$B75,燃料油价格1!N:N,"&gt;0")</f>
        <v>5</v>
      </c>
      <c r="Y75">
        <f>COUNTIFS(燃料油价格1!$B:$B,燃料油周均!$A75,燃料油价格1!$D:$D,燃料油周均!$B75,燃料油价格1!O:O,"&gt;0")</f>
        <v>0</v>
      </c>
      <c r="Z75">
        <f>COUNTIFS(燃料油价格1!$B:$B,燃料油周均!$A75,燃料油价格1!$D:$D,燃料油周均!$B75,燃料油价格1!P:P,"&gt;0")</f>
        <v>5</v>
      </c>
      <c r="AA75">
        <f t="shared" si="13"/>
        <v>0</v>
      </c>
      <c r="AB75">
        <f t="shared" si="14"/>
        <v>4600</v>
      </c>
      <c r="AC75">
        <f t="shared" si="15"/>
        <v>4500</v>
      </c>
      <c r="AD75">
        <f t="shared" si="16"/>
        <v>4400</v>
      </c>
      <c r="AE75">
        <f t="shared" si="17"/>
        <v>0</v>
      </c>
      <c r="AF75">
        <f t="shared" si="18"/>
        <v>4400</v>
      </c>
      <c r="AG75">
        <f t="shared" si="19"/>
        <v>4680</v>
      </c>
      <c r="AH75">
        <f t="shared" si="20"/>
        <v>4400</v>
      </c>
      <c r="AI75">
        <f t="shared" si="21"/>
        <v>4500</v>
      </c>
      <c r="AJ75">
        <f t="shared" si="22"/>
        <v>4500</v>
      </c>
      <c r="AK75">
        <f t="shared" si="23"/>
        <v>0</v>
      </c>
      <c r="AL75">
        <f t="shared" si="24"/>
        <v>4410</v>
      </c>
      <c r="AM75" s="7">
        <f t="shared" si="25"/>
        <v>4487.7777777777774</v>
      </c>
    </row>
    <row r="76" spans="1:39">
      <c r="A76">
        <v>2019</v>
      </c>
      <c r="B76">
        <v>35</v>
      </c>
      <c r="C76">
        <f>SUMIFS(燃料油价格1!E:E,燃料油价格1!$B:$B,燃料油周均!$A76,燃料油价格1!$D:$D,燃料油周均!$B76)</f>
        <v>0</v>
      </c>
      <c r="D76">
        <f>SUMIFS(燃料油价格1!F:F,燃料油价格1!$B:$B,燃料油周均!$A76,燃料油价格1!$D:$D,燃料油周均!$B76)</f>
        <v>13350</v>
      </c>
      <c r="E76">
        <f>SUMIFS(燃料油价格1!G:G,燃料油价格1!$B:$B,燃料油周均!$A76,燃料油价格1!$D:$D,燃料油周均!$B76)</f>
        <v>13500</v>
      </c>
      <c r="F76">
        <f>SUMIFS(燃料油价格1!H:H,燃料油价格1!$B:$B,燃料油周均!$A76,燃料油价格1!$D:$D,燃料油周均!$B76)</f>
        <v>13200</v>
      </c>
      <c r="G76">
        <f>SUMIFS(燃料油价格1!I:I,燃料油价格1!$B:$B,燃料油周均!$A76,燃料油价格1!$D:$D,燃料油周均!$B76)</f>
        <v>0</v>
      </c>
      <c r="H76">
        <f>SUMIFS(燃料油价格1!J:J,燃料油价格1!$B:$B,燃料油周均!$A76,燃料油价格1!$D:$D,燃料油周均!$B76)</f>
        <v>22000</v>
      </c>
      <c r="I76">
        <f>SUMIFS(燃料油价格1!K:K,燃料油价格1!$B:$B,燃料油周均!$A76,燃料油价格1!$D:$D,燃料油周均!$B76)</f>
        <v>13880</v>
      </c>
      <c r="J76">
        <f>SUMIFS(燃料油价格1!L:L,燃料油价格1!$B:$B,燃料油周均!$A76,燃料油价格1!$D:$D,燃料油周均!$B76)</f>
        <v>22000</v>
      </c>
      <c r="K76">
        <f>SUMIFS(燃料油价格1!M:M,燃料油价格1!$B:$B,燃料油周均!$A76,燃料油价格1!$D:$D,燃料油周均!$B76)</f>
        <v>13500</v>
      </c>
      <c r="L76">
        <f>SUMIFS(燃料油价格1!N:N,燃料油价格1!$B:$B,燃料油周均!$A76,燃料油价格1!$D:$D,燃料油周均!$B76)</f>
        <v>22650</v>
      </c>
      <c r="M76">
        <f>SUMIFS(燃料油价格1!O:O,燃料油价格1!$B:$B,燃料油周均!$A76,燃料油价格1!$D:$D,燃料油周均!$B76)</f>
        <v>0</v>
      </c>
      <c r="N76">
        <f>SUMIFS(燃料油价格1!P:P,燃料油价格1!$B:$B,燃料油周均!$A76,燃料油价格1!$D:$D,燃料油周均!$B76)</f>
        <v>22050</v>
      </c>
      <c r="O76">
        <f>COUNTIFS(燃料油价格1!$B:$B,燃料油周均!$A76,燃料油价格1!$D:$D,燃料油周均!$B76,燃料油价格1!E:E,"&gt;0")</f>
        <v>0</v>
      </c>
      <c r="P76">
        <f>COUNTIFS(燃料油价格1!$B:$B,燃料油周均!$A76,燃料油价格1!$D:$D,燃料油周均!$B76,燃料油价格1!F:F,"&gt;0")</f>
        <v>3</v>
      </c>
      <c r="Q76">
        <f>COUNTIFS(燃料油价格1!$B:$B,燃料油周均!$A76,燃料油价格1!$D:$D,燃料油周均!$B76,燃料油价格1!G:G,"&gt;0")</f>
        <v>3</v>
      </c>
      <c r="R76">
        <f>COUNTIFS(燃料油价格1!$B:$B,燃料油周均!$A76,燃料油价格1!$D:$D,燃料油周均!$B76,燃料油价格1!H:H,"&gt;0")</f>
        <v>3</v>
      </c>
      <c r="S76">
        <f>COUNTIFS(燃料油价格1!$B:$B,燃料油周均!$A76,燃料油价格1!$D:$D,燃料油周均!$B76,燃料油价格1!I:I,"&gt;0")</f>
        <v>0</v>
      </c>
      <c r="T76">
        <f>COUNTIFS(燃料油价格1!$B:$B,燃料油周均!$A76,燃料油价格1!$D:$D,燃料油周均!$B76,燃料油价格1!J:J,"&gt;0")</f>
        <v>5</v>
      </c>
      <c r="U76">
        <f>COUNTIFS(燃料油价格1!$B:$B,燃料油周均!$A76,燃料油价格1!$D:$D,燃料油周均!$B76,燃料油价格1!K:K,"&gt;0")</f>
        <v>3</v>
      </c>
      <c r="V76">
        <f>COUNTIFS(燃料油价格1!$B:$B,燃料油周均!$A76,燃料油价格1!$D:$D,燃料油周均!$B76,燃料油价格1!L:L,"&gt;0")</f>
        <v>5</v>
      </c>
      <c r="W76">
        <f>COUNTIFS(燃料油价格1!$B:$B,燃料油周均!$A76,燃料油价格1!$D:$D,燃料油周均!$B76,燃料油价格1!M:M,"&gt;0")</f>
        <v>3</v>
      </c>
      <c r="X76">
        <f>COUNTIFS(燃料油价格1!$B:$B,燃料油周均!$A76,燃料油价格1!$D:$D,燃料油周均!$B76,燃料油价格1!N:N,"&gt;0")</f>
        <v>5</v>
      </c>
      <c r="Y76">
        <f>COUNTIFS(燃料油价格1!$B:$B,燃料油周均!$A76,燃料油价格1!$D:$D,燃料油周均!$B76,燃料油价格1!O:O,"&gt;0")</f>
        <v>0</v>
      </c>
      <c r="Z76">
        <f>COUNTIFS(燃料油价格1!$B:$B,燃料油周均!$A76,燃料油价格1!$D:$D,燃料油周均!$B76,燃料油价格1!P:P,"&gt;0")</f>
        <v>5</v>
      </c>
      <c r="AA76">
        <f t="shared" si="13"/>
        <v>0</v>
      </c>
      <c r="AB76">
        <f t="shared" si="14"/>
        <v>4450</v>
      </c>
      <c r="AC76">
        <f t="shared" si="15"/>
        <v>4500</v>
      </c>
      <c r="AD76">
        <f t="shared" si="16"/>
        <v>4400</v>
      </c>
      <c r="AE76">
        <f t="shared" si="17"/>
        <v>0</v>
      </c>
      <c r="AF76">
        <f t="shared" si="18"/>
        <v>4400</v>
      </c>
      <c r="AG76">
        <f t="shared" si="19"/>
        <v>4626.666666666667</v>
      </c>
      <c r="AH76">
        <f t="shared" si="20"/>
        <v>4400</v>
      </c>
      <c r="AI76">
        <f t="shared" si="21"/>
        <v>4500</v>
      </c>
      <c r="AJ76">
        <f t="shared" si="22"/>
        <v>4530</v>
      </c>
      <c r="AK76">
        <f t="shared" si="23"/>
        <v>0</v>
      </c>
      <c r="AL76">
        <f t="shared" si="24"/>
        <v>4410</v>
      </c>
      <c r="AM76" s="7">
        <f t="shared" si="25"/>
        <v>4468.5185185185192</v>
      </c>
    </row>
    <row r="77" spans="1:39">
      <c r="A77">
        <v>2019</v>
      </c>
      <c r="B77">
        <v>36</v>
      </c>
      <c r="C77">
        <f>SUMIFS(燃料油价格1!E:E,燃料油价格1!$B:$B,燃料油周均!$A77,燃料油价格1!$D:$D,燃料油周均!$B77)</f>
        <v>0</v>
      </c>
      <c r="D77">
        <f>SUMIFS(燃料油价格1!F:F,燃料油价格1!$B:$B,燃料油周均!$A77,燃料油价格1!$D:$D,燃料油周均!$B77)</f>
        <v>22250</v>
      </c>
      <c r="E77">
        <f>SUMIFS(燃料油价格1!G:G,燃料油价格1!$B:$B,燃料油周均!$A77,燃料油价格1!$D:$D,燃料油周均!$B77)</f>
        <v>22500</v>
      </c>
      <c r="F77">
        <f>SUMIFS(燃料油价格1!H:H,燃料油价格1!$B:$B,燃料油周均!$A77,燃料油价格1!$D:$D,燃料油周均!$B77)</f>
        <v>22500</v>
      </c>
      <c r="G77">
        <f>SUMIFS(燃料油价格1!I:I,燃料油价格1!$B:$B,燃料油周均!$A77,燃料油价格1!$D:$D,燃料油周均!$B77)</f>
        <v>0</v>
      </c>
      <c r="H77">
        <f>SUMIFS(燃料油价格1!J:J,燃料油价格1!$B:$B,燃料油周均!$A77,燃料油价格1!$D:$D,燃料油周均!$B77)</f>
        <v>13200</v>
      </c>
      <c r="I77">
        <f>SUMIFS(燃料油价格1!K:K,燃料油价格1!$B:$B,燃料油周均!$A77,燃料油价格1!$D:$D,燃料油周均!$B77)</f>
        <v>23000</v>
      </c>
      <c r="J77">
        <f>SUMIFS(燃料油价格1!L:L,燃料油价格1!$B:$B,燃料油周均!$A77,燃料油价格1!$D:$D,燃料油周均!$B77)</f>
        <v>22000</v>
      </c>
      <c r="K77">
        <f>SUMIFS(燃料油价格1!M:M,燃料油价格1!$B:$B,燃料油周均!$A77,燃料油价格1!$D:$D,燃料油周均!$B77)</f>
        <v>22500</v>
      </c>
      <c r="L77">
        <f>SUMIFS(燃料油价格1!N:N,燃料油价格1!$B:$B,燃料油周均!$A77,燃料油价格1!$D:$D,燃料油周均!$B77)</f>
        <v>22750</v>
      </c>
      <c r="M77">
        <f>SUMIFS(燃料油价格1!O:O,燃料油价格1!$B:$B,燃料油周均!$A77,燃料油价格1!$D:$D,燃料油周均!$B77)</f>
        <v>0</v>
      </c>
      <c r="N77">
        <f>SUMIFS(燃料油价格1!P:P,燃料油价格1!$B:$B,燃料油周均!$A77,燃料油价格1!$D:$D,燃料油周均!$B77)</f>
        <v>22050</v>
      </c>
      <c r="O77">
        <f>COUNTIFS(燃料油价格1!$B:$B,燃料油周均!$A77,燃料油价格1!$D:$D,燃料油周均!$B77,燃料油价格1!E:E,"&gt;0")</f>
        <v>0</v>
      </c>
      <c r="P77">
        <f>COUNTIFS(燃料油价格1!$B:$B,燃料油周均!$A77,燃料油价格1!$D:$D,燃料油周均!$B77,燃料油价格1!F:F,"&gt;0")</f>
        <v>5</v>
      </c>
      <c r="Q77">
        <f>COUNTIFS(燃料油价格1!$B:$B,燃料油周均!$A77,燃料油价格1!$D:$D,燃料油周均!$B77,燃料油价格1!G:G,"&gt;0")</f>
        <v>5</v>
      </c>
      <c r="R77">
        <f>COUNTIFS(燃料油价格1!$B:$B,燃料油周均!$A77,燃料油价格1!$D:$D,燃料油周均!$B77,燃料油价格1!H:H,"&gt;0")</f>
        <v>5</v>
      </c>
      <c r="S77">
        <f>COUNTIFS(燃料油价格1!$B:$B,燃料油周均!$A77,燃料油价格1!$D:$D,燃料油周均!$B77,燃料油价格1!I:I,"&gt;0")</f>
        <v>0</v>
      </c>
      <c r="T77">
        <f>COUNTIFS(燃料油价格1!$B:$B,燃料油周均!$A77,燃料油价格1!$D:$D,燃料油周均!$B77,燃料油价格1!J:J,"&gt;0")</f>
        <v>3</v>
      </c>
      <c r="U77">
        <f>COUNTIFS(燃料油价格1!$B:$B,燃料油周均!$A77,燃料油价格1!$D:$D,燃料油周均!$B77,燃料油价格1!K:K,"&gt;0")</f>
        <v>5</v>
      </c>
      <c r="V77">
        <f>COUNTIFS(燃料油价格1!$B:$B,燃料油周均!$A77,燃料油价格1!$D:$D,燃料油周均!$B77,燃料油价格1!L:L,"&gt;0")</f>
        <v>5</v>
      </c>
      <c r="W77">
        <f>COUNTIFS(燃料油价格1!$B:$B,燃料油周均!$A77,燃料油价格1!$D:$D,燃料油周均!$B77,燃料油价格1!M:M,"&gt;0")</f>
        <v>5</v>
      </c>
      <c r="X77">
        <f>COUNTIFS(燃料油价格1!$B:$B,燃料油周均!$A77,燃料油价格1!$D:$D,燃料油周均!$B77,燃料油价格1!N:N,"&gt;0")</f>
        <v>5</v>
      </c>
      <c r="Y77">
        <f>COUNTIFS(燃料油价格1!$B:$B,燃料油周均!$A77,燃料油价格1!$D:$D,燃料油周均!$B77,燃料油价格1!O:O,"&gt;0")</f>
        <v>0</v>
      </c>
      <c r="Z77">
        <f>COUNTIFS(燃料油价格1!$B:$B,燃料油周均!$A77,燃料油价格1!$D:$D,燃料油周均!$B77,燃料油价格1!P:P,"&gt;0")</f>
        <v>5</v>
      </c>
      <c r="AA77">
        <f t="shared" si="13"/>
        <v>0</v>
      </c>
      <c r="AB77">
        <f t="shared" si="14"/>
        <v>4450</v>
      </c>
      <c r="AC77">
        <f t="shared" si="15"/>
        <v>4500</v>
      </c>
      <c r="AD77">
        <f t="shared" si="16"/>
        <v>4500</v>
      </c>
      <c r="AE77">
        <f t="shared" si="17"/>
        <v>0</v>
      </c>
      <c r="AF77">
        <f t="shared" si="18"/>
        <v>4400</v>
      </c>
      <c r="AG77">
        <f t="shared" si="19"/>
        <v>4600</v>
      </c>
      <c r="AH77">
        <f t="shared" si="20"/>
        <v>4400</v>
      </c>
      <c r="AI77">
        <f t="shared" si="21"/>
        <v>4500</v>
      </c>
      <c r="AJ77">
        <f t="shared" si="22"/>
        <v>4550</v>
      </c>
      <c r="AK77">
        <f t="shared" si="23"/>
        <v>0</v>
      </c>
      <c r="AL77">
        <f t="shared" si="24"/>
        <v>4410</v>
      </c>
      <c r="AM77" s="7">
        <f t="shared" si="25"/>
        <v>4478.8888888888887</v>
      </c>
    </row>
    <row r="78" spans="1:39">
      <c r="A78">
        <v>2019</v>
      </c>
      <c r="B78">
        <v>37</v>
      </c>
      <c r="C78">
        <f>SUMIFS(燃料油价格1!E:E,燃料油价格1!$B:$B,燃料油周均!$A78,燃料油价格1!$D:$D,燃料油周均!$B78)</f>
        <v>0</v>
      </c>
      <c r="D78">
        <f>SUMIFS(燃料油价格1!F:F,燃料油价格1!$B:$B,燃料油周均!$A78,燃料油价格1!$D:$D,燃料油周均!$B78)</f>
        <v>8900</v>
      </c>
      <c r="E78">
        <f>SUMIFS(燃料油价格1!G:G,燃料油价格1!$B:$B,燃料油周均!$A78,燃料油价格1!$D:$D,燃料油周均!$B78)</f>
        <v>9000</v>
      </c>
      <c r="F78">
        <f>SUMIFS(燃料油价格1!H:H,燃料油价格1!$B:$B,燃料油周均!$A78,燃料油价格1!$D:$D,燃料油周均!$B78)</f>
        <v>9000</v>
      </c>
      <c r="G78">
        <f>SUMIFS(燃料油价格1!I:I,燃料油价格1!$B:$B,燃料油周均!$A78,燃料油价格1!$D:$D,燃料油周均!$B78)</f>
        <v>0</v>
      </c>
      <c r="H78">
        <f>SUMIFS(燃料油价格1!J:J,燃料油价格1!$B:$B,燃料油周均!$A78,燃料油价格1!$D:$D,燃料油周均!$B78)</f>
        <v>17600</v>
      </c>
      <c r="I78">
        <f>SUMIFS(燃料油价格1!K:K,燃料油价格1!$B:$B,燃料油周均!$A78,燃料油价格1!$D:$D,燃料油周均!$B78)</f>
        <v>9200</v>
      </c>
      <c r="J78">
        <f>SUMIFS(燃料油价格1!L:L,燃料油价格1!$B:$B,燃料油周均!$A78,燃料油价格1!$D:$D,燃料油周均!$B78)</f>
        <v>17600</v>
      </c>
      <c r="K78">
        <f>SUMIFS(燃料油价格1!M:M,燃料油价格1!$B:$B,燃料油周均!$A78,燃料油价格1!$D:$D,燃料油周均!$B78)</f>
        <v>9000</v>
      </c>
      <c r="L78">
        <f>SUMIFS(燃料油价格1!N:N,燃料油价格1!$B:$B,燃料油周均!$A78,燃料油价格1!$D:$D,燃料油周均!$B78)</f>
        <v>13650</v>
      </c>
      <c r="M78">
        <f>SUMIFS(燃料油价格1!O:O,燃料油价格1!$B:$B,燃料油周均!$A78,燃料油价格1!$D:$D,燃料油周均!$B78)</f>
        <v>0</v>
      </c>
      <c r="N78">
        <f>SUMIFS(燃料油价格1!P:P,燃料油价格1!$B:$B,燃料油周均!$A78,燃料油价格1!$D:$D,燃料油周均!$B78)</f>
        <v>17640</v>
      </c>
      <c r="O78">
        <f>COUNTIFS(燃料油价格1!$B:$B,燃料油周均!$A78,燃料油价格1!$D:$D,燃料油周均!$B78,燃料油价格1!E:E,"&gt;0")</f>
        <v>0</v>
      </c>
      <c r="P78">
        <f>COUNTIFS(燃料油价格1!$B:$B,燃料油周均!$A78,燃料油价格1!$D:$D,燃料油周均!$B78,燃料油价格1!F:F,"&gt;0")</f>
        <v>2</v>
      </c>
      <c r="Q78">
        <f>COUNTIFS(燃料油价格1!$B:$B,燃料油周均!$A78,燃料油价格1!$D:$D,燃料油周均!$B78,燃料油价格1!G:G,"&gt;0")</f>
        <v>2</v>
      </c>
      <c r="R78">
        <f>COUNTIFS(燃料油价格1!$B:$B,燃料油周均!$A78,燃料油价格1!$D:$D,燃料油周均!$B78,燃料油价格1!H:H,"&gt;0")</f>
        <v>2</v>
      </c>
      <c r="S78">
        <f>COUNTIFS(燃料油价格1!$B:$B,燃料油周均!$A78,燃料油价格1!$D:$D,燃料油周均!$B78,燃料油价格1!I:I,"&gt;0")</f>
        <v>0</v>
      </c>
      <c r="T78">
        <f>COUNTIFS(燃料油价格1!$B:$B,燃料油周均!$A78,燃料油价格1!$D:$D,燃料油周均!$B78,燃料油价格1!J:J,"&gt;0")</f>
        <v>4</v>
      </c>
      <c r="U78">
        <f>COUNTIFS(燃料油价格1!$B:$B,燃料油周均!$A78,燃料油价格1!$D:$D,燃料油周均!$B78,燃料油价格1!K:K,"&gt;0")</f>
        <v>2</v>
      </c>
      <c r="V78">
        <f>COUNTIFS(燃料油价格1!$B:$B,燃料油周均!$A78,燃料油价格1!$D:$D,燃料油周均!$B78,燃料油价格1!L:L,"&gt;0")</f>
        <v>4</v>
      </c>
      <c r="W78">
        <f>COUNTIFS(燃料油价格1!$B:$B,燃料油周均!$A78,燃料油价格1!$D:$D,燃料油周均!$B78,燃料油价格1!M:M,"&gt;0")</f>
        <v>2</v>
      </c>
      <c r="X78">
        <f>COUNTIFS(燃料油价格1!$B:$B,燃料油周均!$A78,燃料油价格1!$D:$D,燃料油周均!$B78,燃料油价格1!N:N,"&gt;0")</f>
        <v>3</v>
      </c>
      <c r="Y78">
        <f>COUNTIFS(燃料油价格1!$B:$B,燃料油周均!$A78,燃料油价格1!$D:$D,燃料油周均!$B78,燃料油价格1!O:O,"&gt;0")</f>
        <v>0</v>
      </c>
      <c r="Z78">
        <f>COUNTIFS(燃料油价格1!$B:$B,燃料油周均!$A78,燃料油价格1!$D:$D,燃料油周均!$B78,燃料油价格1!P:P,"&gt;0")</f>
        <v>4</v>
      </c>
      <c r="AA78">
        <f t="shared" si="13"/>
        <v>0</v>
      </c>
      <c r="AB78">
        <f t="shared" si="14"/>
        <v>4450</v>
      </c>
      <c r="AC78">
        <f t="shared" si="15"/>
        <v>4500</v>
      </c>
      <c r="AD78">
        <f t="shared" si="16"/>
        <v>4500</v>
      </c>
      <c r="AE78">
        <f t="shared" si="17"/>
        <v>0</v>
      </c>
      <c r="AF78">
        <f t="shared" si="18"/>
        <v>4400</v>
      </c>
      <c r="AG78">
        <f t="shared" si="19"/>
        <v>4600</v>
      </c>
      <c r="AH78">
        <f t="shared" si="20"/>
        <v>4400</v>
      </c>
      <c r="AI78">
        <f t="shared" si="21"/>
        <v>4500</v>
      </c>
      <c r="AJ78">
        <f t="shared" si="22"/>
        <v>4550</v>
      </c>
      <c r="AK78">
        <f t="shared" si="23"/>
        <v>0</v>
      </c>
      <c r="AL78">
        <f t="shared" si="24"/>
        <v>4410</v>
      </c>
      <c r="AM78" s="7">
        <f t="shared" si="25"/>
        <v>4478.8888888888887</v>
      </c>
    </row>
    <row r="79" spans="1:39">
      <c r="A79">
        <v>2019</v>
      </c>
      <c r="B79">
        <v>38</v>
      </c>
      <c r="C79">
        <f>SUMIFS(燃料油价格1!E:E,燃料油价格1!$B:$B,燃料油周均!$A79,燃料油价格1!$D:$D,燃料油周均!$B79)</f>
        <v>0</v>
      </c>
      <c r="D79">
        <f>SUMIFS(燃料油价格1!F:F,燃料油价格1!$B:$B,燃料油周均!$A79,燃料油价格1!$D:$D,燃料油周均!$B79)</f>
        <v>13350</v>
      </c>
      <c r="E79">
        <f>SUMIFS(燃料油价格1!G:G,燃料油价格1!$B:$B,燃料油周均!$A79,燃料油价格1!$D:$D,燃料油周均!$B79)</f>
        <v>13600</v>
      </c>
      <c r="F79">
        <f>SUMIFS(燃料油价格1!H:H,燃料油价格1!$B:$B,燃料油周均!$A79,燃料油价格1!$D:$D,燃料油周均!$B79)</f>
        <v>13600</v>
      </c>
      <c r="G79">
        <f>SUMIFS(燃料油价格1!I:I,燃料油价格1!$B:$B,燃料油周均!$A79,燃料油价格1!$D:$D,燃料油周均!$B79)</f>
        <v>0</v>
      </c>
      <c r="H79">
        <f>SUMIFS(燃料油价格1!J:J,燃料油价格1!$B:$B,燃料油周均!$A79,燃料油价格1!$D:$D,燃料油周均!$B79)</f>
        <v>17600</v>
      </c>
      <c r="I79">
        <f>SUMIFS(燃料油价格1!K:K,燃料油价格1!$B:$B,燃料油周均!$A79,燃料油价格1!$D:$D,燃料油周均!$B79)</f>
        <v>14100</v>
      </c>
      <c r="J79">
        <f>SUMIFS(燃料油价格1!L:L,燃料油价格1!$B:$B,燃料油周均!$A79,燃料油价格1!$D:$D,燃料油周均!$B79)</f>
        <v>18050</v>
      </c>
      <c r="K79">
        <f>SUMIFS(燃料油价格1!M:M,燃料油价格1!$B:$B,燃料油周均!$A79,燃料油价格1!$D:$D,燃料油周均!$B79)</f>
        <v>13650</v>
      </c>
      <c r="L79">
        <f>SUMIFS(燃料油价格1!N:N,燃料油价格1!$B:$B,燃料油周均!$A79,燃料油价格1!$D:$D,燃料油周均!$B79)</f>
        <v>18350</v>
      </c>
      <c r="M79">
        <f>SUMIFS(燃料油价格1!O:O,燃料油价格1!$B:$B,燃料油周均!$A79,燃料油价格1!$D:$D,燃料油周均!$B79)</f>
        <v>0</v>
      </c>
      <c r="N79">
        <f>SUMIFS(燃料油价格1!P:P,燃料油价格1!$B:$B,燃料油周均!$A79,燃料油价格1!$D:$D,燃料油周均!$B79)</f>
        <v>18870</v>
      </c>
      <c r="O79">
        <f>COUNTIFS(燃料油价格1!$B:$B,燃料油周均!$A79,燃料油价格1!$D:$D,燃料油周均!$B79,燃料油价格1!E:E,"&gt;0")</f>
        <v>0</v>
      </c>
      <c r="P79">
        <f>COUNTIFS(燃料油价格1!$B:$B,燃料油周均!$A79,燃料油价格1!$D:$D,燃料油周均!$B79,燃料油价格1!F:F,"&gt;0")</f>
        <v>3</v>
      </c>
      <c r="Q79">
        <f>COUNTIFS(燃料油价格1!$B:$B,燃料油周均!$A79,燃料油价格1!$D:$D,燃料油周均!$B79,燃料油价格1!G:G,"&gt;0")</f>
        <v>3</v>
      </c>
      <c r="R79">
        <f>COUNTIFS(燃料油价格1!$B:$B,燃料油周均!$A79,燃料油价格1!$D:$D,燃料油周均!$B79,燃料油价格1!H:H,"&gt;0")</f>
        <v>3</v>
      </c>
      <c r="S79">
        <f>COUNTIFS(燃料油价格1!$B:$B,燃料油周均!$A79,燃料油价格1!$D:$D,燃料油周均!$B79,燃料油价格1!I:I,"&gt;0")</f>
        <v>0</v>
      </c>
      <c r="T79">
        <f>COUNTIFS(燃料油价格1!$B:$B,燃料油周均!$A79,燃料油价格1!$D:$D,燃料油周均!$B79,燃料油价格1!J:J,"&gt;0")</f>
        <v>4</v>
      </c>
      <c r="U79">
        <f>COUNTIFS(燃料油价格1!$B:$B,燃料油周均!$A79,燃料油价格1!$D:$D,燃料油周均!$B79,燃料油价格1!K:K,"&gt;0")</f>
        <v>3</v>
      </c>
      <c r="V79">
        <f>COUNTIFS(燃料油价格1!$B:$B,燃料油周均!$A79,燃料油价格1!$D:$D,燃料油周均!$B79,燃料油价格1!L:L,"&gt;0")</f>
        <v>4</v>
      </c>
      <c r="W79">
        <f>COUNTIFS(燃料油价格1!$B:$B,燃料油周均!$A79,燃料油价格1!$D:$D,燃料油周均!$B79,燃料油价格1!M:M,"&gt;0")</f>
        <v>3</v>
      </c>
      <c r="X79">
        <f>COUNTIFS(燃料油价格1!$B:$B,燃料油周均!$A79,燃料油价格1!$D:$D,燃料油周均!$B79,燃料油价格1!N:N,"&gt;0")</f>
        <v>4</v>
      </c>
      <c r="Y79">
        <f>COUNTIFS(燃料油价格1!$B:$B,燃料油周均!$A79,燃料油价格1!$D:$D,燃料油周均!$B79,燃料油价格1!O:O,"&gt;0")</f>
        <v>0</v>
      </c>
      <c r="Z79">
        <f>COUNTIFS(燃料油价格1!$B:$B,燃料油周均!$A79,燃料油价格1!$D:$D,燃料油周均!$B79,燃料油价格1!P:P,"&gt;0")</f>
        <v>4</v>
      </c>
      <c r="AA79">
        <f t="shared" si="13"/>
        <v>0</v>
      </c>
      <c r="AB79">
        <f t="shared" si="14"/>
        <v>4450</v>
      </c>
      <c r="AC79">
        <f t="shared" si="15"/>
        <v>4533.333333333333</v>
      </c>
      <c r="AD79">
        <f t="shared" si="16"/>
        <v>4533.333333333333</v>
      </c>
      <c r="AE79">
        <f t="shared" si="17"/>
        <v>0</v>
      </c>
      <c r="AF79">
        <f t="shared" si="18"/>
        <v>4400</v>
      </c>
      <c r="AG79">
        <f t="shared" si="19"/>
        <v>4700</v>
      </c>
      <c r="AH79">
        <f t="shared" si="20"/>
        <v>4512.5</v>
      </c>
      <c r="AI79">
        <f t="shared" si="21"/>
        <v>4550</v>
      </c>
      <c r="AJ79">
        <f t="shared" si="22"/>
        <v>4587.5</v>
      </c>
      <c r="AK79">
        <f t="shared" si="23"/>
        <v>0</v>
      </c>
      <c r="AL79">
        <f t="shared" si="24"/>
        <v>4717.5</v>
      </c>
      <c r="AM79" s="7">
        <f t="shared" si="25"/>
        <v>4553.7962962962956</v>
      </c>
    </row>
    <row r="80" spans="1:39">
      <c r="A80">
        <v>2019</v>
      </c>
      <c r="B80">
        <v>39</v>
      </c>
      <c r="C80">
        <f>SUMIFS(燃料油价格1!E:E,燃料油价格1!$B:$B,燃料油周均!$A80,燃料油价格1!$D:$D,燃料油周均!$B80)</f>
        <v>0</v>
      </c>
      <c r="D80">
        <f>SUMIFS(燃料油价格1!F:F,燃料油价格1!$B:$B,燃料油周均!$A80,燃料油价格1!$D:$D,燃料油周均!$B80)</f>
        <v>17800</v>
      </c>
      <c r="E80">
        <f>SUMIFS(燃料油价格1!G:G,燃料油价格1!$B:$B,燃料油周均!$A80,燃料油价格1!$D:$D,燃料油周均!$B80)</f>
        <v>18800</v>
      </c>
      <c r="F80">
        <f>SUMIFS(燃料油价格1!H:H,燃料油价格1!$B:$B,燃料油周均!$A80,燃料油价格1!$D:$D,燃料油周均!$B80)</f>
        <v>18400</v>
      </c>
      <c r="G80">
        <f>SUMIFS(燃料油价格1!I:I,燃料油价格1!$B:$B,燃料油周均!$A80,燃料油价格1!$D:$D,燃料油周均!$B80)</f>
        <v>0</v>
      </c>
      <c r="H80">
        <f>SUMIFS(燃料油价格1!J:J,燃料油价格1!$B:$B,燃料油周均!$A80,燃料油价格1!$D:$D,燃料油周均!$B80)</f>
        <v>18200</v>
      </c>
      <c r="I80">
        <f>SUMIFS(燃料油价格1!K:K,燃料油价格1!$B:$B,燃料油周均!$A80,燃料油价格1!$D:$D,燃料油周均!$B80)</f>
        <v>18800</v>
      </c>
      <c r="J80">
        <f>SUMIFS(燃料油价格1!L:L,燃料油价格1!$B:$B,燃料油周均!$A80,燃料油价格1!$D:$D,燃料油周均!$B80)</f>
        <v>22750</v>
      </c>
      <c r="K80">
        <f>SUMIFS(燃料油价格1!M:M,燃料油价格1!$B:$B,燃料油周均!$A80,燃料油价格1!$D:$D,燃料油周均!$B80)</f>
        <v>18600</v>
      </c>
      <c r="L80">
        <f>SUMIFS(燃料油价格1!N:N,燃料油价格1!$B:$B,燃料油周均!$A80,燃料油价格1!$D:$D,燃料油周均!$B80)</f>
        <v>23000</v>
      </c>
      <c r="M80">
        <f>SUMIFS(燃料油价格1!O:O,燃料油价格1!$B:$B,燃料油周均!$A80,燃料油价格1!$D:$D,燃料油周均!$B80)</f>
        <v>0</v>
      </c>
      <c r="N80">
        <f>SUMIFS(燃料油价格1!P:P,燃料油价格1!$B:$B,燃料油周均!$A80,燃料油价格1!$D:$D,燃料油周均!$B80)</f>
        <v>23950</v>
      </c>
      <c r="O80">
        <f>COUNTIFS(燃料油价格1!$B:$B,燃料油周均!$A80,燃料油价格1!$D:$D,燃料油周均!$B80,燃料油价格1!E:E,"&gt;0")</f>
        <v>0</v>
      </c>
      <c r="P80">
        <f>COUNTIFS(燃料油价格1!$B:$B,燃料油周均!$A80,燃料油价格1!$D:$D,燃料油周均!$B80,燃料油价格1!F:F,"&gt;0")</f>
        <v>4</v>
      </c>
      <c r="Q80">
        <f>COUNTIFS(燃料油价格1!$B:$B,燃料油周均!$A80,燃料油价格1!$D:$D,燃料油周均!$B80,燃料油价格1!G:G,"&gt;0")</f>
        <v>4</v>
      </c>
      <c r="R80">
        <f>COUNTIFS(燃料油价格1!$B:$B,燃料油周均!$A80,燃料油价格1!$D:$D,燃料油周均!$B80,燃料油价格1!H:H,"&gt;0")</f>
        <v>4</v>
      </c>
      <c r="S80">
        <f>COUNTIFS(燃料油价格1!$B:$B,燃料油周均!$A80,燃料油价格1!$D:$D,燃料油周均!$B80,燃料油价格1!I:I,"&gt;0")</f>
        <v>0</v>
      </c>
      <c r="T80">
        <f>COUNTIFS(燃料油价格1!$B:$B,燃料油周均!$A80,燃料油价格1!$D:$D,燃料油周均!$B80,燃料油价格1!J:J,"&gt;0")</f>
        <v>4</v>
      </c>
      <c r="U80">
        <f>COUNTIFS(燃料油价格1!$B:$B,燃料油周均!$A80,燃料油价格1!$D:$D,燃料油周均!$B80,燃料油价格1!K:K,"&gt;0")</f>
        <v>4</v>
      </c>
      <c r="V80">
        <f>COUNTIFS(燃料油价格1!$B:$B,燃料油周均!$A80,燃料油价格1!$D:$D,燃料油周均!$B80,燃料油价格1!L:L,"&gt;0")</f>
        <v>5</v>
      </c>
      <c r="W80">
        <f>COUNTIFS(燃料油价格1!$B:$B,燃料油周均!$A80,燃料油价格1!$D:$D,燃料油周均!$B80,燃料油价格1!M:M,"&gt;0")</f>
        <v>4</v>
      </c>
      <c r="X80">
        <f>COUNTIFS(燃料油价格1!$B:$B,燃料油周均!$A80,燃料油价格1!$D:$D,燃料油周均!$B80,燃料油价格1!N:N,"&gt;0")</f>
        <v>5</v>
      </c>
      <c r="Y80">
        <f>COUNTIFS(燃料油价格1!$B:$B,燃料油周均!$A80,燃料油价格1!$D:$D,燃料油周均!$B80,燃料油价格1!O:O,"&gt;0")</f>
        <v>0</v>
      </c>
      <c r="Z80">
        <f>COUNTIFS(燃料油价格1!$B:$B,燃料油周均!$A80,燃料油价格1!$D:$D,燃料油周均!$B80,燃料油价格1!P:P,"&gt;0")</f>
        <v>5</v>
      </c>
      <c r="AA80">
        <f t="shared" si="13"/>
        <v>0</v>
      </c>
      <c r="AB80">
        <f t="shared" si="14"/>
        <v>4450</v>
      </c>
      <c r="AC80">
        <f t="shared" si="15"/>
        <v>4700</v>
      </c>
      <c r="AD80">
        <f t="shared" si="16"/>
        <v>4600</v>
      </c>
      <c r="AE80">
        <f t="shared" si="17"/>
        <v>0</v>
      </c>
      <c r="AF80">
        <f t="shared" si="18"/>
        <v>4550</v>
      </c>
      <c r="AG80">
        <f t="shared" si="19"/>
        <v>4700</v>
      </c>
      <c r="AH80">
        <f t="shared" si="20"/>
        <v>4550</v>
      </c>
      <c r="AI80">
        <f t="shared" si="21"/>
        <v>4650</v>
      </c>
      <c r="AJ80">
        <f t="shared" si="22"/>
        <v>4600</v>
      </c>
      <c r="AK80">
        <f t="shared" si="23"/>
        <v>0</v>
      </c>
      <c r="AL80">
        <f t="shared" si="24"/>
        <v>4790</v>
      </c>
      <c r="AM80" s="7">
        <f t="shared" si="25"/>
        <v>4621.1111111111113</v>
      </c>
    </row>
    <row r="81" spans="1:39">
      <c r="A81">
        <v>2019</v>
      </c>
      <c r="B81">
        <v>40</v>
      </c>
      <c r="C81">
        <f>SUMIFS(燃料油价格1!E:E,燃料油价格1!$B:$B,燃料油周均!$A81,燃料油价格1!$D:$D,燃料油周均!$B81)</f>
        <v>0</v>
      </c>
      <c r="D81">
        <f>SUMIFS(燃料油价格1!F:F,燃料油价格1!$B:$B,燃料油周均!$A81,燃料油价格1!$D:$D,燃料油周均!$B81)</f>
        <v>17800</v>
      </c>
      <c r="E81">
        <f>SUMIFS(燃料油价格1!G:G,燃料油价格1!$B:$B,燃料油周均!$A81,燃料油价格1!$D:$D,燃料油周均!$B81)</f>
        <v>18800</v>
      </c>
      <c r="F81">
        <f>SUMIFS(燃料油价格1!H:H,燃料油价格1!$B:$B,燃料油周均!$A81,燃料油价格1!$D:$D,燃料油周均!$B81)</f>
        <v>18400</v>
      </c>
      <c r="G81">
        <f>SUMIFS(燃料油价格1!I:I,燃料油价格1!$B:$B,燃料油周均!$A81,燃料油价格1!$D:$D,燃料油周均!$B81)</f>
        <v>0</v>
      </c>
      <c r="H81">
        <f>SUMIFS(燃料油价格1!J:J,燃料油价格1!$B:$B,燃料油周均!$A81,燃料油价格1!$D:$D,燃料油周均!$B81)</f>
        <v>18400</v>
      </c>
      <c r="I81">
        <f>SUMIFS(燃料油价格1!K:K,燃料油价格1!$B:$B,燃料油周均!$A81,燃料油价格1!$D:$D,燃料油周均!$B81)</f>
        <v>19000</v>
      </c>
      <c r="J81">
        <f>SUMIFS(燃料油价格1!L:L,燃料油价格1!$B:$B,燃料油周均!$A81,燃料油价格1!$D:$D,燃料油周均!$B81)</f>
        <v>18050</v>
      </c>
      <c r="K81">
        <f>SUMIFS(燃料油价格1!M:M,燃料油价格1!$B:$B,燃料油周均!$A81,燃料油价格1!$D:$D,燃料油周均!$B81)</f>
        <v>18600</v>
      </c>
      <c r="L81">
        <f>SUMIFS(燃料油价格1!N:N,燃料油价格1!$B:$B,燃料油周均!$A81,燃料油价格1!$D:$D,燃料油周均!$B81)</f>
        <v>18400</v>
      </c>
      <c r="M81">
        <f>SUMIFS(燃料油价格1!O:O,燃料油价格1!$B:$B,燃料油周均!$A81,燃料油价格1!$D:$D,燃料油周均!$B81)</f>
        <v>0</v>
      </c>
      <c r="N81">
        <f>SUMIFS(燃料油价格1!P:P,燃料油价格1!$B:$B,燃料油周均!$A81,燃料油价格1!$D:$D,燃料油周均!$B81)</f>
        <v>19200</v>
      </c>
      <c r="O81">
        <f>COUNTIFS(燃料油价格1!$B:$B,燃料油周均!$A81,燃料油价格1!$D:$D,燃料油周均!$B81,燃料油价格1!E:E,"&gt;0")</f>
        <v>0</v>
      </c>
      <c r="P81">
        <f>COUNTIFS(燃料油价格1!$B:$B,燃料油周均!$A81,燃料油价格1!$D:$D,燃料油周均!$B81,燃料油价格1!F:F,"&gt;0")</f>
        <v>4</v>
      </c>
      <c r="Q81">
        <f>COUNTIFS(燃料油价格1!$B:$B,燃料油周均!$A81,燃料油价格1!$D:$D,燃料油周均!$B81,燃料油价格1!G:G,"&gt;0")</f>
        <v>4</v>
      </c>
      <c r="R81">
        <f>COUNTIFS(燃料油价格1!$B:$B,燃料油周均!$A81,燃料油价格1!$D:$D,燃料油周均!$B81,燃料油价格1!H:H,"&gt;0")</f>
        <v>4</v>
      </c>
      <c r="S81">
        <f>COUNTIFS(燃料油价格1!$B:$B,燃料油周均!$A81,燃料油价格1!$D:$D,燃料油周均!$B81,燃料油价格1!I:I,"&gt;0")</f>
        <v>0</v>
      </c>
      <c r="T81">
        <f>COUNTIFS(燃料油价格1!$B:$B,燃料油周均!$A81,燃料油价格1!$D:$D,燃料油周均!$B81,燃料油价格1!J:J,"&gt;0")</f>
        <v>4</v>
      </c>
      <c r="U81">
        <f>COUNTIFS(燃料油价格1!$B:$B,燃料油周均!$A81,燃料油价格1!$D:$D,燃料油周均!$B81,燃料油价格1!K:K,"&gt;0")</f>
        <v>4</v>
      </c>
      <c r="V81">
        <f>COUNTIFS(燃料油价格1!$B:$B,燃料油周均!$A81,燃料油价格1!$D:$D,燃料油周均!$B81,燃料油价格1!L:L,"&gt;0")</f>
        <v>4</v>
      </c>
      <c r="W81">
        <f>COUNTIFS(燃料油价格1!$B:$B,燃料油周均!$A81,燃料油价格1!$D:$D,燃料油周均!$B81,燃料油价格1!M:M,"&gt;0")</f>
        <v>4</v>
      </c>
      <c r="X81">
        <f>COUNTIFS(燃料油价格1!$B:$B,燃料油周均!$A81,燃料油价格1!$D:$D,燃料油周均!$B81,燃料油价格1!N:N,"&gt;0")</f>
        <v>4</v>
      </c>
      <c r="Y81">
        <f>COUNTIFS(燃料油价格1!$B:$B,燃料油周均!$A81,燃料油价格1!$D:$D,燃料油周均!$B81,燃料油价格1!O:O,"&gt;0")</f>
        <v>0</v>
      </c>
      <c r="Z81">
        <f>COUNTIFS(燃料油价格1!$B:$B,燃料油周均!$A81,燃料油价格1!$D:$D,燃料油周均!$B81,燃料油价格1!P:P,"&gt;0")</f>
        <v>4</v>
      </c>
      <c r="AA81">
        <f t="shared" si="13"/>
        <v>0</v>
      </c>
      <c r="AB81">
        <f t="shared" si="14"/>
        <v>4450</v>
      </c>
      <c r="AC81">
        <f t="shared" si="15"/>
        <v>4700</v>
      </c>
      <c r="AD81">
        <f t="shared" si="16"/>
        <v>4600</v>
      </c>
      <c r="AE81">
        <f t="shared" si="17"/>
        <v>0</v>
      </c>
      <c r="AF81">
        <f t="shared" si="18"/>
        <v>4600</v>
      </c>
      <c r="AG81">
        <f t="shared" si="19"/>
        <v>4750</v>
      </c>
      <c r="AH81">
        <f t="shared" si="20"/>
        <v>4512.5</v>
      </c>
      <c r="AI81">
        <f t="shared" si="21"/>
        <v>4650</v>
      </c>
      <c r="AJ81">
        <f t="shared" si="22"/>
        <v>4600</v>
      </c>
      <c r="AK81">
        <f t="shared" si="23"/>
        <v>0</v>
      </c>
      <c r="AL81">
        <f t="shared" si="24"/>
        <v>4800</v>
      </c>
      <c r="AM81" s="7">
        <f t="shared" si="25"/>
        <v>4629.166666666667</v>
      </c>
    </row>
    <row r="82" spans="1:39">
      <c r="A82">
        <v>2019</v>
      </c>
      <c r="B82">
        <v>41</v>
      </c>
      <c r="C82">
        <f>SUMIFS(燃料油价格1!E:E,燃料油价格1!$B:$B,燃料油周均!$A82,燃料油价格1!$D:$D,燃料油周均!$B82)</f>
        <v>0</v>
      </c>
      <c r="D82">
        <f>SUMIFS(燃料油价格1!F:F,燃料油价格1!$B:$B,燃料油周均!$A82,燃料油价格1!$D:$D,燃料油周均!$B82)</f>
        <v>17800</v>
      </c>
      <c r="E82">
        <f>SUMIFS(燃料油价格1!G:G,燃料油价格1!$B:$B,燃料油周均!$A82,燃料油价格1!$D:$D,燃料油周均!$B82)</f>
        <v>18800</v>
      </c>
      <c r="F82">
        <f>SUMIFS(燃料油价格1!H:H,燃料油价格1!$B:$B,燃料油周均!$A82,燃料油价格1!$D:$D,燃料油周均!$B82)</f>
        <v>18400</v>
      </c>
      <c r="G82">
        <f>SUMIFS(燃料油价格1!I:I,燃料油价格1!$B:$B,燃料油周均!$A82,燃料油价格1!$D:$D,燃料油周均!$B82)</f>
        <v>0</v>
      </c>
      <c r="H82">
        <f>SUMIFS(燃料油价格1!J:J,燃料油价格1!$B:$B,燃料油周均!$A82,燃料油价格1!$D:$D,燃料油周均!$B82)</f>
        <v>22200</v>
      </c>
      <c r="I82">
        <f>SUMIFS(燃料油价格1!K:K,燃料油价格1!$B:$B,燃料油周均!$A82,燃料油价格1!$D:$D,燃料油周均!$B82)</f>
        <v>19000</v>
      </c>
      <c r="J82">
        <f>SUMIFS(燃料油价格1!L:L,燃料油价格1!$B:$B,燃料油周均!$A82,燃料油价格1!$D:$D,燃料油周均!$B82)</f>
        <v>22500</v>
      </c>
      <c r="K82">
        <f>SUMIFS(燃料油价格1!M:M,燃料油价格1!$B:$B,燃料油周均!$A82,燃料油价格1!$D:$D,燃料油周均!$B82)</f>
        <v>18500</v>
      </c>
      <c r="L82">
        <f>SUMIFS(燃料油价格1!N:N,燃料油价格1!$B:$B,燃料油周均!$A82,燃料油价格1!$D:$D,燃料油周均!$B82)</f>
        <v>23500</v>
      </c>
      <c r="M82">
        <f>SUMIFS(燃料油价格1!O:O,燃料油价格1!$B:$B,燃料油周均!$A82,燃料油价格1!$D:$D,燃料油周均!$B82)</f>
        <v>0</v>
      </c>
      <c r="N82">
        <f>SUMIFS(燃料油价格1!P:P,燃料油价格1!$B:$B,燃料油周均!$A82,燃料油价格1!$D:$D,燃料油周均!$B82)</f>
        <v>23750</v>
      </c>
      <c r="O82">
        <f>COUNTIFS(燃料油价格1!$B:$B,燃料油周均!$A82,燃料油价格1!$D:$D,燃料油周均!$B82,燃料油价格1!E:E,"&gt;0")</f>
        <v>0</v>
      </c>
      <c r="P82">
        <f>COUNTIFS(燃料油价格1!$B:$B,燃料油周均!$A82,燃料油价格1!$D:$D,燃料油周均!$B82,燃料油价格1!F:F,"&gt;0")</f>
        <v>4</v>
      </c>
      <c r="Q82">
        <f>COUNTIFS(燃料油价格1!$B:$B,燃料油周均!$A82,燃料油价格1!$D:$D,燃料油周均!$B82,燃料油价格1!G:G,"&gt;0")</f>
        <v>4</v>
      </c>
      <c r="R82">
        <f>COUNTIFS(燃料油价格1!$B:$B,燃料油周均!$A82,燃料油价格1!$D:$D,燃料油周均!$B82,燃料油价格1!H:H,"&gt;0")</f>
        <v>4</v>
      </c>
      <c r="S82">
        <f>COUNTIFS(燃料油价格1!$B:$B,燃料油周均!$A82,燃料油价格1!$D:$D,燃料油周均!$B82,燃料油价格1!I:I,"&gt;0")</f>
        <v>0</v>
      </c>
      <c r="T82">
        <f>COUNTIFS(燃料油价格1!$B:$B,燃料油周均!$A82,燃料油价格1!$D:$D,燃料油周均!$B82,燃料油价格1!J:J,"&gt;0")</f>
        <v>5</v>
      </c>
      <c r="U82">
        <f>COUNTIFS(燃料油价格1!$B:$B,燃料油周均!$A82,燃料油价格1!$D:$D,燃料油周均!$B82,燃料油价格1!K:K,"&gt;0")</f>
        <v>4</v>
      </c>
      <c r="V82">
        <f>COUNTIFS(燃料油价格1!$B:$B,燃料油周均!$A82,燃料油价格1!$D:$D,燃料油周均!$B82,燃料油价格1!L:L,"&gt;0")</f>
        <v>5</v>
      </c>
      <c r="W82">
        <f>COUNTIFS(燃料油价格1!$B:$B,燃料油周均!$A82,燃料油价格1!$D:$D,燃料油周均!$B82,燃料油价格1!M:M,"&gt;0")</f>
        <v>4</v>
      </c>
      <c r="X82">
        <f>COUNTIFS(燃料油价格1!$B:$B,燃料油周均!$A82,燃料油价格1!$D:$D,燃料油周均!$B82,燃料油价格1!N:N,"&gt;0")</f>
        <v>5</v>
      </c>
      <c r="Y82">
        <f>COUNTIFS(燃料油价格1!$B:$B,燃料油周均!$A82,燃料油价格1!$D:$D,燃料油周均!$B82,燃料油价格1!O:O,"&gt;0")</f>
        <v>0</v>
      </c>
      <c r="Z82">
        <f>COUNTIFS(燃料油价格1!$B:$B,燃料油周均!$A82,燃料油价格1!$D:$D,燃料油周均!$B82,燃料油价格1!P:P,"&gt;0")</f>
        <v>5</v>
      </c>
      <c r="AA82">
        <f t="shared" si="13"/>
        <v>0</v>
      </c>
      <c r="AB82">
        <f t="shared" si="14"/>
        <v>4450</v>
      </c>
      <c r="AC82">
        <f t="shared" si="15"/>
        <v>4700</v>
      </c>
      <c r="AD82">
        <f t="shared" si="16"/>
        <v>4600</v>
      </c>
      <c r="AE82">
        <f t="shared" si="17"/>
        <v>0</v>
      </c>
      <c r="AF82">
        <f t="shared" si="18"/>
        <v>4440</v>
      </c>
      <c r="AG82">
        <f t="shared" si="19"/>
        <v>4750</v>
      </c>
      <c r="AH82">
        <f t="shared" si="20"/>
        <v>4500</v>
      </c>
      <c r="AI82">
        <f t="shared" si="21"/>
        <v>4625</v>
      </c>
      <c r="AJ82">
        <f t="shared" si="22"/>
        <v>4700</v>
      </c>
      <c r="AK82">
        <f t="shared" si="23"/>
        <v>0</v>
      </c>
      <c r="AL82">
        <f t="shared" si="24"/>
        <v>4750</v>
      </c>
      <c r="AM82" s="7">
        <f t="shared" si="25"/>
        <v>4612.7777777777774</v>
      </c>
    </row>
    <row r="83" spans="1:39">
      <c r="A83">
        <v>2019</v>
      </c>
      <c r="B83">
        <v>42</v>
      </c>
      <c r="C83">
        <f>SUMIFS(燃料油价格1!E:E,燃料油价格1!$B:$B,燃料油周均!$A83,燃料油价格1!$D:$D,燃料油周均!$B83)</f>
        <v>0</v>
      </c>
      <c r="D83">
        <f>SUMIFS(燃料油价格1!F:F,燃料油价格1!$B:$B,燃料油周均!$A83,燃料油价格1!$D:$D,燃料油周均!$B83)</f>
        <v>17800</v>
      </c>
      <c r="E83">
        <f>SUMIFS(燃料油价格1!G:G,燃料油价格1!$B:$B,燃料油周均!$A83,燃料油价格1!$D:$D,燃料油周均!$B83)</f>
        <v>18550</v>
      </c>
      <c r="F83">
        <f>SUMIFS(燃料油价格1!H:H,燃料油价格1!$B:$B,燃料油周均!$A83,燃料油价格1!$D:$D,燃料油周均!$B83)</f>
        <v>18250</v>
      </c>
      <c r="G83">
        <f>SUMIFS(燃料油价格1!I:I,燃料油价格1!$B:$B,燃料油周均!$A83,燃料油价格1!$D:$D,燃料油周均!$B83)</f>
        <v>0</v>
      </c>
      <c r="H83">
        <f>SUMIFS(燃料油价格1!J:J,燃料油价格1!$B:$B,燃料油周均!$A83,燃料油价格1!$D:$D,燃料油周均!$B83)</f>
        <v>13200</v>
      </c>
      <c r="I83">
        <f>SUMIFS(燃料油价格1!K:K,燃料油价格1!$B:$B,燃料油周均!$A83,燃料油价格1!$D:$D,燃料油周均!$B83)</f>
        <v>19000</v>
      </c>
      <c r="J83">
        <f>SUMIFS(燃料油价格1!L:L,燃料油价格1!$B:$B,燃料油周均!$A83,燃料油价格1!$D:$D,燃料油周均!$B83)</f>
        <v>13500</v>
      </c>
      <c r="K83">
        <f>SUMIFS(燃料油价格1!M:M,燃料油价格1!$B:$B,燃料油周均!$A83,燃料油价格1!$D:$D,燃料油周均!$B83)</f>
        <v>18400</v>
      </c>
      <c r="L83">
        <f>SUMIFS(燃料油价格1!N:N,燃料油价格1!$B:$B,燃料油周均!$A83,燃料油价格1!$D:$D,燃料油周均!$B83)</f>
        <v>14100</v>
      </c>
      <c r="M83">
        <f>SUMIFS(燃料油价格1!O:O,燃料油价格1!$B:$B,燃料油周均!$A83,燃料油价格1!$D:$D,燃料油周均!$B83)</f>
        <v>0</v>
      </c>
      <c r="N83">
        <f>SUMIFS(燃料油价格1!P:P,燃料油价格1!$B:$B,燃料油周均!$A83,燃料油价格1!$D:$D,燃料油周均!$B83)</f>
        <v>14250</v>
      </c>
      <c r="O83">
        <f>COUNTIFS(燃料油价格1!$B:$B,燃料油周均!$A83,燃料油价格1!$D:$D,燃料油周均!$B83,燃料油价格1!E:E,"&gt;0")</f>
        <v>0</v>
      </c>
      <c r="P83">
        <f>COUNTIFS(燃料油价格1!$B:$B,燃料油周均!$A83,燃料油价格1!$D:$D,燃料油周均!$B83,燃料油价格1!F:F,"&gt;0")</f>
        <v>4</v>
      </c>
      <c r="Q83">
        <f>COUNTIFS(燃料油价格1!$B:$B,燃料油周均!$A83,燃料油价格1!$D:$D,燃料油周均!$B83,燃料油价格1!G:G,"&gt;0")</f>
        <v>4</v>
      </c>
      <c r="R83">
        <f>COUNTIFS(燃料油价格1!$B:$B,燃料油周均!$A83,燃料油价格1!$D:$D,燃料油周均!$B83,燃料油价格1!H:H,"&gt;0")</f>
        <v>4</v>
      </c>
      <c r="S83">
        <f>COUNTIFS(燃料油价格1!$B:$B,燃料油周均!$A83,燃料油价格1!$D:$D,燃料油周均!$B83,燃料油价格1!I:I,"&gt;0")</f>
        <v>0</v>
      </c>
      <c r="T83">
        <f>COUNTIFS(燃料油价格1!$B:$B,燃料油周均!$A83,燃料油价格1!$D:$D,燃料油周均!$B83,燃料油价格1!J:J,"&gt;0")</f>
        <v>3</v>
      </c>
      <c r="U83">
        <f>COUNTIFS(燃料油价格1!$B:$B,燃料油周均!$A83,燃料油价格1!$D:$D,燃料油周均!$B83,燃料油价格1!K:K,"&gt;0")</f>
        <v>4</v>
      </c>
      <c r="V83">
        <f>COUNTIFS(燃料油价格1!$B:$B,燃料油周均!$A83,燃料油价格1!$D:$D,燃料油周均!$B83,燃料油价格1!L:L,"&gt;0")</f>
        <v>3</v>
      </c>
      <c r="W83">
        <f>COUNTIFS(燃料油价格1!$B:$B,燃料油周均!$A83,燃料油价格1!$D:$D,燃料油周均!$B83,燃料油价格1!M:M,"&gt;0")</f>
        <v>4</v>
      </c>
      <c r="X83">
        <f>COUNTIFS(燃料油价格1!$B:$B,燃料油周均!$A83,燃料油价格1!$D:$D,燃料油周均!$B83,燃料油价格1!N:N,"&gt;0")</f>
        <v>3</v>
      </c>
      <c r="Y83">
        <f>COUNTIFS(燃料油价格1!$B:$B,燃料油周均!$A83,燃料油价格1!$D:$D,燃料油周均!$B83,燃料油价格1!O:O,"&gt;0")</f>
        <v>0</v>
      </c>
      <c r="Z83">
        <f>COUNTIFS(燃料油价格1!$B:$B,燃料油周均!$A83,燃料油价格1!$D:$D,燃料油周均!$B83,燃料油价格1!P:P,"&gt;0")</f>
        <v>3</v>
      </c>
      <c r="AA83">
        <f t="shared" si="13"/>
        <v>0</v>
      </c>
      <c r="AB83">
        <f t="shared" si="14"/>
        <v>4450</v>
      </c>
      <c r="AC83">
        <f t="shared" si="15"/>
        <v>4637.5</v>
      </c>
      <c r="AD83">
        <f t="shared" si="16"/>
        <v>4562.5</v>
      </c>
      <c r="AE83">
        <f t="shared" si="17"/>
        <v>0</v>
      </c>
      <c r="AF83">
        <f t="shared" si="18"/>
        <v>4400</v>
      </c>
      <c r="AG83">
        <f t="shared" si="19"/>
        <v>4750</v>
      </c>
      <c r="AH83">
        <f t="shared" si="20"/>
        <v>4500</v>
      </c>
      <c r="AI83">
        <f t="shared" si="21"/>
        <v>4600</v>
      </c>
      <c r="AJ83">
        <f t="shared" si="22"/>
        <v>4700</v>
      </c>
      <c r="AK83">
        <f t="shared" si="23"/>
        <v>0</v>
      </c>
      <c r="AL83">
        <f t="shared" si="24"/>
        <v>4750</v>
      </c>
      <c r="AM83" s="7">
        <f t="shared" si="25"/>
        <v>4594.4444444444443</v>
      </c>
    </row>
    <row r="84" spans="1:39">
      <c r="A84">
        <v>2019</v>
      </c>
      <c r="B84">
        <v>43</v>
      </c>
      <c r="C84">
        <f>SUMIFS(燃料油价格1!E:E,燃料油价格1!$B:$B,燃料油周均!$A84,燃料油价格1!$D:$D,燃料油周均!$B84)</f>
        <v>0</v>
      </c>
      <c r="D84">
        <f>SUMIFS(燃料油价格1!F:F,燃料油价格1!$B:$B,燃料油周均!$A84,燃料油价格1!$D:$D,燃料油周均!$B84)</f>
        <v>17800</v>
      </c>
      <c r="E84">
        <f>SUMIFS(燃料油价格1!G:G,燃料油价格1!$B:$B,燃料油周均!$A84,燃料油价格1!$D:$D,燃料油周均!$B84)</f>
        <v>18500</v>
      </c>
      <c r="F84">
        <f>SUMIFS(燃料油价格1!H:H,燃料油价格1!$B:$B,燃料油周均!$A84,燃料油价格1!$D:$D,燃料油周均!$B84)</f>
        <v>18200</v>
      </c>
      <c r="G84">
        <f>SUMIFS(燃料油价格1!I:I,燃料油价格1!$B:$B,燃料油周均!$A84,燃料油价格1!$D:$D,燃料油周均!$B84)</f>
        <v>0</v>
      </c>
      <c r="H84">
        <f>SUMIFS(燃料油价格1!J:J,燃料油价格1!$B:$B,燃料油周均!$A84,燃料油价格1!$D:$D,燃料油周均!$B84)</f>
        <v>22000</v>
      </c>
      <c r="I84">
        <f>SUMIFS(燃料油价格1!K:K,燃料油价格1!$B:$B,燃料油周均!$A84,燃料油价格1!$D:$D,燃料油周均!$B84)</f>
        <v>19000</v>
      </c>
      <c r="J84">
        <f>SUMIFS(燃料油价格1!L:L,燃料油价格1!$B:$B,燃料油周均!$A84,燃料油价格1!$D:$D,燃料油周均!$B84)</f>
        <v>22270</v>
      </c>
      <c r="K84">
        <f>SUMIFS(燃料油价格1!M:M,燃料油价格1!$B:$B,燃料油周均!$A84,燃料油价格1!$D:$D,燃料油周均!$B84)</f>
        <v>18400</v>
      </c>
      <c r="L84">
        <f>SUMIFS(燃料油价格1!N:N,燃料油价格1!$B:$B,燃料油周均!$A84,燃料油价格1!$D:$D,燃料油周均!$B84)</f>
        <v>18800</v>
      </c>
      <c r="M84">
        <f>SUMIFS(燃料油价格1!O:O,燃料油价格1!$B:$B,燃料油周均!$A84,燃料油价格1!$D:$D,燃料油周均!$B84)</f>
        <v>0</v>
      </c>
      <c r="N84">
        <f>SUMIFS(燃料油价格1!P:P,燃料油价格1!$B:$B,燃料油周均!$A84,燃料油价格1!$D:$D,燃料油周均!$B84)</f>
        <v>19000</v>
      </c>
      <c r="O84">
        <f>COUNTIFS(燃料油价格1!$B:$B,燃料油周均!$A84,燃料油价格1!$D:$D,燃料油周均!$B84,燃料油价格1!E:E,"&gt;0")</f>
        <v>0</v>
      </c>
      <c r="P84">
        <f>COUNTIFS(燃料油价格1!$B:$B,燃料油周均!$A84,燃料油价格1!$D:$D,燃料油周均!$B84,燃料油价格1!F:F,"&gt;0")</f>
        <v>4</v>
      </c>
      <c r="Q84">
        <f>COUNTIFS(燃料油价格1!$B:$B,燃料油周均!$A84,燃料油价格1!$D:$D,燃料油周均!$B84,燃料油价格1!G:G,"&gt;0")</f>
        <v>4</v>
      </c>
      <c r="R84">
        <f>COUNTIFS(燃料油价格1!$B:$B,燃料油周均!$A84,燃料油价格1!$D:$D,燃料油周均!$B84,燃料油价格1!H:H,"&gt;0")</f>
        <v>4</v>
      </c>
      <c r="S84">
        <f>COUNTIFS(燃料油价格1!$B:$B,燃料油周均!$A84,燃料油价格1!$D:$D,燃料油周均!$B84,燃料油价格1!I:I,"&gt;0")</f>
        <v>0</v>
      </c>
      <c r="T84">
        <f>COUNTIFS(燃料油价格1!$B:$B,燃料油周均!$A84,燃料油价格1!$D:$D,燃料油周均!$B84,燃料油价格1!J:J,"&gt;0")</f>
        <v>5</v>
      </c>
      <c r="U84">
        <f>COUNTIFS(燃料油价格1!$B:$B,燃料油周均!$A84,燃料油价格1!$D:$D,燃料油周均!$B84,燃料油价格1!K:K,"&gt;0")</f>
        <v>4</v>
      </c>
      <c r="V84">
        <f>COUNTIFS(燃料油价格1!$B:$B,燃料油周均!$A84,燃料油价格1!$D:$D,燃料油周均!$B84,燃料油价格1!L:L,"&gt;0")</f>
        <v>5</v>
      </c>
      <c r="W84">
        <f>COUNTIFS(燃料油价格1!$B:$B,燃料油周均!$A84,燃料油价格1!$D:$D,燃料油周均!$B84,燃料油价格1!M:M,"&gt;0")</f>
        <v>4</v>
      </c>
      <c r="X84">
        <f>COUNTIFS(燃料油价格1!$B:$B,燃料油周均!$A84,燃料油价格1!$D:$D,燃料油周均!$B84,燃料油价格1!N:N,"&gt;0")</f>
        <v>4</v>
      </c>
      <c r="Y84">
        <f>COUNTIFS(燃料油价格1!$B:$B,燃料油周均!$A84,燃料油价格1!$D:$D,燃料油周均!$B84,燃料油价格1!O:O,"&gt;0")</f>
        <v>0</v>
      </c>
      <c r="Z84">
        <f>COUNTIFS(燃料油价格1!$B:$B,燃料油周均!$A84,燃料油价格1!$D:$D,燃料油周均!$B84,燃料油价格1!P:P,"&gt;0")</f>
        <v>4</v>
      </c>
      <c r="AA84">
        <f t="shared" si="13"/>
        <v>0</v>
      </c>
      <c r="AB84">
        <f t="shared" si="14"/>
        <v>4450</v>
      </c>
      <c r="AC84">
        <f t="shared" si="15"/>
        <v>4625</v>
      </c>
      <c r="AD84">
        <f t="shared" si="16"/>
        <v>4550</v>
      </c>
      <c r="AE84">
        <f t="shared" si="17"/>
        <v>0</v>
      </c>
      <c r="AF84">
        <f t="shared" si="18"/>
        <v>4400</v>
      </c>
      <c r="AG84">
        <f t="shared" si="19"/>
        <v>4750</v>
      </c>
      <c r="AH84">
        <f t="shared" si="20"/>
        <v>4454</v>
      </c>
      <c r="AI84">
        <f t="shared" si="21"/>
        <v>4600</v>
      </c>
      <c r="AJ84">
        <f t="shared" si="22"/>
        <v>4700</v>
      </c>
      <c r="AK84">
        <f t="shared" si="23"/>
        <v>0</v>
      </c>
      <c r="AL84">
        <f t="shared" si="24"/>
        <v>4750</v>
      </c>
      <c r="AM84" s="7">
        <f t="shared" si="25"/>
        <v>4586.5555555555557</v>
      </c>
    </row>
    <row r="85" spans="1:39">
      <c r="A85">
        <v>2019</v>
      </c>
      <c r="B85">
        <v>44</v>
      </c>
      <c r="C85">
        <f>SUMIFS(燃料油价格1!E:E,燃料油价格1!$B:$B,燃料油周均!$A85,燃料油价格1!$D:$D,燃料油周均!$B85)</f>
        <v>0</v>
      </c>
      <c r="D85">
        <f>SUMIFS(燃料油价格1!F:F,燃料油价格1!$B:$B,燃料油周均!$A85,燃料油价格1!$D:$D,燃料油周均!$B85)</f>
        <v>22250</v>
      </c>
      <c r="E85">
        <f>SUMIFS(燃料油价格1!G:G,燃料油价格1!$B:$B,燃料油周均!$A85,燃料油价格1!$D:$D,燃料油周均!$B85)</f>
        <v>22750</v>
      </c>
      <c r="F85">
        <f>SUMIFS(燃料油价格1!H:H,燃料油价格1!$B:$B,燃料油周均!$A85,燃料油价格1!$D:$D,燃料油周均!$B85)</f>
        <v>22750</v>
      </c>
      <c r="G85">
        <f>SUMIFS(燃料油价格1!I:I,燃料油价格1!$B:$B,燃料油周均!$A85,燃料油价格1!$D:$D,燃料油周均!$B85)</f>
        <v>0</v>
      </c>
      <c r="H85">
        <f>SUMIFS(燃料油价格1!J:J,燃料油价格1!$B:$B,燃料油周均!$A85,燃料油价格1!$D:$D,燃料油周均!$B85)</f>
        <v>22000</v>
      </c>
      <c r="I85">
        <f>SUMIFS(燃料油价格1!K:K,燃料油价格1!$B:$B,燃料油周均!$A85,燃料油价格1!$D:$D,燃料油周均!$B85)</f>
        <v>23500</v>
      </c>
      <c r="J85">
        <f>SUMIFS(燃料油价格1!L:L,燃料油价格1!$B:$B,燃料油周均!$A85,燃料油价格1!$D:$D,燃料油周均!$B85)</f>
        <v>22000</v>
      </c>
      <c r="K85">
        <f>SUMIFS(燃料油价格1!M:M,燃料油价格1!$B:$B,燃料油周均!$A85,燃料油价格1!$D:$D,燃料油周均!$B85)</f>
        <v>23000</v>
      </c>
      <c r="L85">
        <f>SUMIFS(燃料油价格1!N:N,燃料油价格1!$B:$B,燃料油周均!$A85,燃料油价格1!$D:$D,燃料油周均!$B85)</f>
        <v>23500</v>
      </c>
      <c r="M85">
        <f>SUMIFS(燃料油价格1!O:O,燃料油价格1!$B:$B,燃料油周均!$A85,燃料油价格1!$D:$D,燃料油周均!$B85)</f>
        <v>0</v>
      </c>
      <c r="N85">
        <f>SUMIFS(燃料油价格1!P:P,燃料油价格1!$B:$B,燃料油周均!$A85,燃料油价格1!$D:$D,燃料油周均!$B85)</f>
        <v>23750</v>
      </c>
      <c r="O85">
        <f>COUNTIFS(燃料油价格1!$B:$B,燃料油周均!$A85,燃料油价格1!$D:$D,燃料油周均!$B85,燃料油价格1!E:E,"&gt;0")</f>
        <v>0</v>
      </c>
      <c r="P85">
        <f>COUNTIFS(燃料油价格1!$B:$B,燃料油周均!$A85,燃料油价格1!$D:$D,燃料油周均!$B85,燃料油价格1!F:F,"&gt;0")</f>
        <v>5</v>
      </c>
      <c r="Q85">
        <f>COUNTIFS(燃料油价格1!$B:$B,燃料油周均!$A85,燃料油价格1!$D:$D,燃料油周均!$B85,燃料油价格1!G:G,"&gt;0")</f>
        <v>5</v>
      </c>
      <c r="R85">
        <f>COUNTIFS(燃料油价格1!$B:$B,燃料油周均!$A85,燃料油价格1!$D:$D,燃料油周均!$B85,燃料油价格1!H:H,"&gt;0")</f>
        <v>5</v>
      </c>
      <c r="S85">
        <f>COUNTIFS(燃料油价格1!$B:$B,燃料油周均!$A85,燃料油价格1!$D:$D,燃料油周均!$B85,燃料油价格1!I:I,"&gt;0")</f>
        <v>0</v>
      </c>
      <c r="T85">
        <f>COUNTIFS(燃料油价格1!$B:$B,燃料油周均!$A85,燃料油价格1!$D:$D,燃料油周均!$B85,燃料油价格1!J:J,"&gt;0")</f>
        <v>5</v>
      </c>
      <c r="U85">
        <f>COUNTIFS(燃料油价格1!$B:$B,燃料油周均!$A85,燃料油价格1!$D:$D,燃料油周均!$B85,燃料油价格1!K:K,"&gt;0")</f>
        <v>5</v>
      </c>
      <c r="V85">
        <f>COUNTIFS(燃料油价格1!$B:$B,燃料油周均!$A85,燃料油价格1!$D:$D,燃料油周均!$B85,燃料油价格1!L:L,"&gt;0")</f>
        <v>5</v>
      </c>
      <c r="W85">
        <f>COUNTIFS(燃料油价格1!$B:$B,燃料油周均!$A85,燃料油价格1!$D:$D,燃料油周均!$B85,燃料油价格1!M:M,"&gt;0")</f>
        <v>5</v>
      </c>
      <c r="X85">
        <f>COUNTIFS(燃料油价格1!$B:$B,燃料油周均!$A85,燃料油价格1!$D:$D,燃料油周均!$B85,燃料油价格1!N:N,"&gt;0")</f>
        <v>5</v>
      </c>
      <c r="Y85">
        <f>COUNTIFS(燃料油价格1!$B:$B,燃料油周均!$A85,燃料油价格1!$D:$D,燃料油周均!$B85,燃料油价格1!O:O,"&gt;0")</f>
        <v>0</v>
      </c>
      <c r="Z85">
        <f>COUNTIFS(燃料油价格1!$B:$B,燃料油周均!$A85,燃料油价格1!$D:$D,燃料油周均!$B85,燃料油价格1!P:P,"&gt;0")</f>
        <v>5</v>
      </c>
      <c r="AA85">
        <f t="shared" si="13"/>
        <v>0</v>
      </c>
      <c r="AB85">
        <f t="shared" si="14"/>
        <v>4450</v>
      </c>
      <c r="AC85">
        <f t="shared" si="15"/>
        <v>4550</v>
      </c>
      <c r="AD85">
        <f t="shared" si="16"/>
        <v>4550</v>
      </c>
      <c r="AE85">
        <f t="shared" si="17"/>
        <v>0</v>
      </c>
      <c r="AF85">
        <f t="shared" si="18"/>
        <v>4400</v>
      </c>
      <c r="AG85">
        <f t="shared" si="19"/>
        <v>4700</v>
      </c>
      <c r="AH85">
        <f t="shared" si="20"/>
        <v>4400</v>
      </c>
      <c r="AI85">
        <f t="shared" si="21"/>
        <v>4600</v>
      </c>
      <c r="AJ85">
        <f t="shared" si="22"/>
        <v>4700</v>
      </c>
      <c r="AK85">
        <f t="shared" si="23"/>
        <v>0</v>
      </c>
      <c r="AL85">
        <f t="shared" si="24"/>
        <v>4750</v>
      </c>
      <c r="AM85" s="7">
        <f t="shared" si="25"/>
        <v>4566.666666666667</v>
      </c>
    </row>
    <row r="86" spans="1:39">
      <c r="A86">
        <v>2019</v>
      </c>
      <c r="B86">
        <v>45</v>
      </c>
      <c r="C86">
        <f>SUMIFS(燃料油价格1!E:E,燃料油价格1!$B:$B,燃料油周均!$A86,燃料油价格1!$D:$D,燃料油周均!$B86)</f>
        <v>0</v>
      </c>
      <c r="D86">
        <f>SUMIFS(燃料油价格1!F:F,燃料油价格1!$B:$B,燃料油周均!$A86,燃料油价格1!$D:$D,燃料油周均!$B86)</f>
        <v>17800</v>
      </c>
      <c r="E86">
        <f>SUMIFS(燃料油价格1!G:G,燃料油价格1!$B:$B,燃料油周均!$A86,燃料油价格1!$D:$D,燃料油周均!$B86)</f>
        <v>18200</v>
      </c>
      <c r="F86">
        <f>SUMIFS(燃料油价格1!H:H,燃料油价格1!$B:$B,燃料油周均!$A86,燃料油价格1!$D:$D,燃料油周均!$B86)</f>
        <v>18200</v>
      </c>
      <c r="G86">
        <f>SUMIFS(燃料油价格1!I:I,燃料油价格1!$B:$B,燃料油周均!$A86,燃料油价格1!$D:$D,燃料油周均!$B86)</f>
        <v>0</v>
      </c>
      <c r="H86">
        <f>SUMIFS(燃料油价格1!J:J,燃料油价格1!$B:$B,燃料油周均!$A86,燃料油价格1!$D:$D,燃料油周均!$B86)</f>
        <v>22000</v>
      </c>
      <c r="I86">
        <f>SUMIFS(燃料油价格1!K:K,燃料油价格1!$B:$B,燃料油周均!$A86,燃料油价格1!$D:$D,燃料油周均!$B86)</f>
        <v>18800</v>
      </c>
      <c r="J86">
        <f>SUMIFS(燃料油价格1!L:L,燃料油价格1!$B:$B,燃料油周均!$A86,燃料油价格1!$D:$D,燃料油周均!$B86)</f>
        <v>22000</v>
      </c>
      <c r="K86">
        <f>SUMIFS(燃料油价格1!M:M,燃料油价格1!$B:$B,燃料油周均!$A86,燃料油价格1!$D:$D,燃料油周均!$B86)</f>
        <v>18600</v>
      </c>
      <c r="L86">
        <f>SUMIFS(燃料油价格1!N:N,燃料油价格1!$B:$B,燃料油周均!$A86,燃料油价格1!$D:$D,燃料油周均!$B86)</f>
        <v>23500</v>
      </c>
      <c r="M86">
        <f>SUMIFS(燃料油价格1!O:O,燃料油价格1!$B:$B,燃料油周均!$A86,燃料油价格1!$D:$D,燃料油周均!$B86)</f>
        <v>0</v>
      </c>
      <c r="N86">
        <f>SUMIFS(燃料油价格1!P:P,燃料油价格1!$B:$B,燃料油周均!$A86,燃料油价格1!$D:$D,燃料油周均!$B86)</f>
        <v>23750</v>
      </c>
      <c r="O86">
        <f>COUNTIFS(燃料油价格1!$B:$B,燃料油周均!$A86,燃料油价格1!$D:$D,燃料油周均!$B86,燃料油价格1!E:E,"&gt;0")</f>
        <v>0</v>
      </c>
      <c r="P86">
        <f>COUNTIFS(燃料油价格1!$B:$B,燃料油周均!$A86,燃料油价格1!$D:$D,燃料油周均!$B86,燃料油价格1!F:F,"&gt;0")</f>
        <v>4</v>
      </c>
      <c r="Q86">
        <f>COUNTIFS(燃料油价格1!$B:$B,燃料油周均!$A86,燃料油价格1!$D:$D,燃料油周均!$B86,燃料油价格1!G:G,"&gt;0")</f>
        <v>4</v>
      </c>
      <c r="R86">
        <f>COUNTIFS(燃料油价格1!$B:$B,燃料油周均!$A86,燃料油价格1!$D:$D,燃料油周均!$B86,燃料油价格1!H:H,"&gt;0")</f>
        <v>4</v>
      </c>
      <c r="S86">
        <f>COUNTIFS(燃料油价格1!$B:$B,燃料油周均!$A86,燃料油价格1!$D:$D,燃料油周均!$B86,燃料油价格1!I:I,"&gt;0")</f>
        <v>0</v>
      </c>
      <c r="T86">
        <f>COUNTIFS(燃料油价格1!$B:$B,燃料油周均!$A86,燃料油价格1!$D:$D,燃料油周均!$B86,燃料油价格1!J:J,"&gt;0")</f>
        <v>5</v>
      </c>
      <c r="U86">
        <f>COUNTIFS(燃料油价格1!$B:$B,燃料油周均!$A86,燃料油价格1!$D:$D,燃料油周均!$B86,燃料油价格1!K:K,"&gt;0")</f>
        <v>4</v>
      </c>
      <c r="V86">
        <f>COUNTIFS(燃料油价格1!$B:$B,燃料油周均!$A86,燃料油价格1!$D:$D,燃料油周均!$B86,燃料油价格1!L:L,"&gt;0")</f>
        <v>5</v>
      </c>
      <c r="W86">
        <f>COUNTIFS(燃料油价格1!$B:$B,燃料油周均!$A86,燃料油价格1!$D:$D,燃料油周均!$B86,燃料油价格1!M:M,"&gt;0")</f>
        <v>4</v>
      </c>
      <c r="X86">
        <f>COUNTIFS(燃料油价格1!$B:$B,燃料油周均!$A86,燃料油价格1!$D:$D,燃料油周均!$B86,燃料油价格1!N:N,"&gt;0")</f>
        <v>5</v>
      </c>
      <c r="Y86">
        <f>COUNTIFS(燃料油价格1!$B:$B,燃料油周均!$A86,燃料油价格1!$D:$D,燃料油周均!$B86,燃料油价格1!O:O,"&gt;0")</f>
        <v>0</v>
      </c>
      <c r="Z86">
        <f>COUNTIFS(燃料油价格1!$B:$B,燃料油周均!$A86,燃料油价格1!$D:$D,燃料油周均!$B86,燃料油价格1!P:P,"&gt;0")</f>
        <v>5</v>
      </c>
      <c r="AA86">
        <f t="shared" si="13"/>
        <v>0</v>
      </c>
      <c r="AB86">
        <f t="shared" si="14"/>
        <v>4450</v>
      </c>
      <c r="AC86">
        <f t="shared" si="15"/>
        <v>4550</v>
      </c>
      <c r="AD86">
        <f t="shared" si="16"/>
        <v>4550</v>
      </c>
      <c r="AE86">
        <f t="shared" si="17"/>
        <v>0</v>
      </c>
      <c r="AF86">
        <f t="shared" si="18"/>
        <v>4400</v>
      </c>
      <c r="AG86">
        <f t="shared" si="19"/>
        <v>4700</v>
      </c>
      <c r="AH86">
        <f t="shared" si="20"/>
        <v>4400</v>
      </c>
      <c r="AI86">
        <f t="shared" si="21"/>
        <v>4650</v>
      </c>
      <c r="AJ86">
        <f t="shared" si="22"/>
        <v>4700</v>
      </c>
      <c r="AK86">
        <f t="shared" si="23"/>
        <v>0</v>
      </c>
      <c r="AL86">
        <f t="shared" si="24"/>
        <v>4750</v>
      </c>
      <c r="AM86" s="7">
        <f t="shared" si="25"/>
        <v>4572.2222222222226</v>
      </c>
    </row>
    <row r="87" spans="1:39">
      <c r="A87">
        <v>2019</v>
      </c>
      <c r="B87">
        <v>46</v>
      </c>
      <c r="C87">
        <f>SUMIFS(燃料油价格1!E:E,燃料油价格1!$B:$B,燃料油周均!$A87,燃料油价格1!$D:$D,燃料油周均!$B87)</f>
        <v>0</v>
      </c>
      <c r="D87">
        <f>SUMIFS(燃料油价格1!F:F,燃料油价格1!$B:$B,燃料油周均!$A87,燃料油价格1!$D:$D,燃料油周均!$B87)</f>
        <v>17800</v>
      </c>
      <c r="E87">
        <f>SUMIFS(燃料油价格1!G:G,燃料油价格1!$B:$B,燃料油周均!$A87,燃料油价格1!$D:$D,燃料油周均!$B87)</f>
        <v>18200</v>
      </c>
      <c r="F87">
        <f>SUMIFS(燃料油价格1!H:H,燃料油价格1!$B:$B,燃料油周均!$A87,燃料油价格1!$D:$D,燃料油周均!$B87)</f>
        <v>18200</v>
      </c>
      <c r="G87">
        <f>SUMIFS(燃料油价格1!I:I,燃料油价格1!$B:$B,燃料油周均!$A87,燃料油价格1!$D:$D,燃料油周均!$B87)</f>
        <v>0</v>
      </c>
      <c r="H87">
        <f>SUMIFS(燃料油价格1!J:J,燃料油价格1!$B:$B,燃料油周均!$A87,燃料油价格1!$D:$D,燃料油周均!$B87)</f>
        <v>8800</v>
      </c>
      <c r="I87">
        <f>SUMIFS(燃料油价格1!K:K,燃料油价格1!$B:$B,燃料油周均!$A87,燃料油价格1!$D:$D,燃料油周均!$B87)</f>
        <v>18800</v>
      </c>
      <c r="J87">
        <f>SUMIFS(燃料油价格1!L:L,燃料油价格1!$B:$B,燃料油周均!$A87,燃料油价格1!$D:$D,燃料油周均!$B87)</f>
        <v>13200</v>
      </c>
      <c r="K87">
        <f>SUMIFS(燃料油价格1!M:M,燃料油价格1!$B:$B,燃料油周均!$A87,燃料油价格1!$D:$D,燃料油周均!$B87)</f>
        <v>18550</v>
      </c>
      <c r="L87">
        <f>SUMIFS(燃料油价格1!N:N,燃料油价格1!$B:$B,燃料油周均!$A87,燃料油价格1!$D:$D,燃料油周均!$B87)</f>
        <v>14100</v>
      </c>
      <c r="M87">
        <f>SUMIFS(燃料油价格1!O:O,燃料油价格1!$B:$B,燃料油周均!$A87,燃料油价格1!$D:$D,燃料油周均!$B87)</f>
        <v>0</v>
      </c>
      <c r="N87">
        <f>SUMIFS(燃料油价格1!P:P,燃料油价格1!$B:$B,燃料油周均!$A87,燃料油价格1!$D:$D,燃料油周均!$B87)</f>
        <v>13710</v>
      </c>
      <c r="O87">
        <f>COUNTIFS(燃料油价格1!$B:$B,燃料油周均!$A87,燃料油价格1!$D:$D,燃料油周均!$B87,燃料油价格1!E:E,"&gt;0")</f>
        <v>0</v>
      </c>
      <c r="P87">
        <f>COUNTIFS(燃料油价格1!$B:$B,燃料油周均!$A87,燃料油价格1!$D:$D,燃料油周均!$B87,燃料油价格1!F:F,"&gt;0")</f>
        <v>4</v>
      </c>
      <c r="Q87">
        <f>COUNTIFS(燃料油价格1!$B:$B,燃料油周均!$A87,燃料油价格1!$D:$D,燃料油周均!$B87,燃料油价格1!G:G,"&gt;0")</f>
        <v>4</v>
      </c>
      <c r="R87">
        <f>COUNTIFS(燃料油价格1!$B:$B,燃料油周均!$A87,燃料油价格1!$D:$D,燃料油周均!$B87,燃料油价格1!H:H,"&gt;0")</f>
        <v>4</v>
      </c>
      <c r="S87">
        <f>COUNTIFS(燃料油价格1!$B:$B,燃料油周均!$A87,燃料油价格1!$D:$D,燃料油周均!$B87,燃料油价格1!I:I,"&gt;0")</f>
        <v>0</v>
      </c>
      <c r="T87">
        <f>COUNTIFS(燃料油价格1!$B:$B,燃料油周均!$A87,燃料油价格1!$D:$D,燃料油周均!$B87,燃料油价格1!J:J,"&gt;0")</f>
        <v>2</v>
      </c>
      <c r="U87">
        <f>COUNTIFS(燃料油价格1!$B:$B,燃料油周均!$A87,燃料油价格1!$D:$D,燃料油周均!$B87,燃料油价格1!K:K,"&gt;0")</f>
        <v>4</v>
      </c>
      <c r="V87">
        <f>COUNTIFS(燃料油价格1!$B:$B,燃料油周均!$A87,燃料油价格1!$D:$D,燃料油周均!$B87,燃料油价格1!L:L,"&gt;0")</f>
        <v>3</v>
      </c>
      <c r="W87">
        <f>COUNTIFS(燃料油价格1!$B:$B,燃料油周均!$A87,燃料油价格1!$D:$D,燃料油周均!$B87,燃料油价格1!M:M,"&gt;0")</f>
        <v>4</v>
      </c>
      <c r="X87">
        <f>COUNTIFS(燃料油价格1!$B:$B,燃料油周均!$A87,燃料油价格1!$D:$D,燃料油周均!$B87,燃料油价格1!N:N,"&gt;0")</f>
        <v>3</v>
      </c>
      <c r="Y87">
        <f>COUNTIFS(燃料油价格1!$B:$B,燃料油周均!$A87,燃料油价格1!$D:$D,燃料油周均!$B87,燃料油价格1!O:O,"&gt;0")</f>
        <v>0</v>
      </c>
      <c r="Z87">
        <f>COUNTIFS(燃料油价格1!$B:$B,燃料油周均!$A87,燃料油价格1!$D:$D,燃料油周均!$B87,燃料油价格1!P:P,"&gt;0")</f>
        <v>3</v>
      </c>
      <c r="AA87">
        <f t="shared" si="13"/>
        <v>0</v>
      </c>
      <c r="AB87">
        <f t="shared" si="14"/>
        <v>4450</v>
      </c>
      <c r="AC87">
        <f t="shared" si="15"/>
        <v>4550</v>
      </c>
      <c r="AD87">
        <f t="shared" si="16"/>
        <v>4550</v>
      </c>
      <c r="AE87">
        <f t="shared" si="17"/>
        <v>0</v>
      </c>
      <c r="AF87">
        <f t="shared" si="18"/>
        <v>4400</v>
      </c>
      <c r="AG87">
        <f t="shared" si="19"/>
        <v>4700</v>
      </c>
      <c r="AH87">
        <f t="shared" si="20"/>
        <v>4400</v>
      </c>
      <c r="AI87">
        <f t="shared" si="21"/>
        <v>4637.5</v>
      </c>
      <c r="AJ87">
        <f t="shared" si="22"/>
        <v>4700</v>
      </c>
      <c r="AK87">
        <f t="shared" si="23"/>
        <v>0</v>
      </c>
      <c r="AL87">
        <f t="shared" si="24"/>
        <v>4570</v>
      </c>
      <c r="AM87" s="7">
        <f t="shared" si="25"/>
        <v>4550.833333333333</v>
      </c>
    </row>
    <row r="88" spans="1:39">
      <c r="A88">
        <v>2019</v>
      </c>
      <c r="B88">
        <v>47</v>
      </c>
      <c r="C88">
        <f>SUMIFS(燃料油价格1!E:E,燃料油价格1!$B:$B,燃料油周均!$A88,燃料油价格1!$D:$D,燃料油周均!$B88)</f>
        <v>0</v>
      </c>
      <c r="D88">
        <f>SUMIFS(燃料油价格1!F:F,燃料油价格1!$B:$B,燃料油周均!$A88,燃料油价格1!$D:$D,燃料油周均!$B88)</f>
        <v>22250</v>
      </c>
      <c r="E88">
        <f>SUMIFS(燃料油价格1!G:G,燃料油价格1!$B:$B,燃料油周均!$A88,燃料油价格1!$D:$D,燃料油周均!$B88)</f>
        <v>22550</v>
      </c>
      <c r="F88">
        <f>SUMIFS(燃料油价格1!H:H,燃料油价格1!$B:$B,燃料油周均!$A88,燃料油价格1!$D:$D,燃料油周均!$B88)</f>
        <v>22750</v>
      </c>
      <c r="G88">
        <f>SUMIFS(燃料油价格1!I:I,燃料油价格1!$B:$B,燃料油周均!$A88,燃料油价格1!$D:$D,燃料油周均!$B88)</f>
        <v>0</v>
      </c>
      <c r="H88">
        <f>SUMIFS(燃料油价格1!J:J,燃料油价格1!$B:$B,燃料油周均!$A88,燃料油价格1!$D:$D,燃料油周均!$B88)</f>
        <v>22000</v>
      </c>
      <c r="I88">
        <f>SUMIFS(燃料油价格1!K:K,燃料油价格1!$B:$B,燃料油周均!$A88,燃料油价格1!$D:$D,燃料油周均!$B88)</f>
        <v>23500</v>
      </c>
      <c r="J88">
        <f>SUMIFS(燃料油价格1!L:L,燃料油价格1!$B:$B,燃料油周均!$A88,燃料油价格1!$D:$D,燃料油周均!$B88)</f>
        <v>17600</v>
      </c>
      <c r="K88">
        <f>SUMIFS(燃料油价格1!M:M,燃料油价格1!$B:$B,燃料油周均!$A88,燃料油价格1!$D:$D,燃料油周均!$B88)</f>
        <v>23000</v>
      </c>
      <c r="L88">
        <f>SUMIFS(燃料油价格1!N:N,燃料油价格1!$B:$B,燃料油周均!$A88,燃料油价格1!$D:$D,燃料油周均!$B88)</f>
        <v>18800</v>
      </c>
      <c r="M88">
        <f>SUMIFS(燃料油价格1!O:O,燃料油价格1!$B:$B,燃料油周均!$A88,燃料油价格1!$D:$D,燃料油周均!$B88)</f>
        <v>0</v>
      </c>
      <c r="N88">
        <f>SUMIFS(燃料油价格1!P:P,燃料油价格1!$B:$B,燃料油周均!$A88,燃料油价格1!$D:$D,燃料油周均!$B88)</f>
        <v>17890</v>
      </c>
      <c r="O88">
        <f>COUNTIFS(燃料油价格1!$B:$B,燃料油周均!$A88,燃料油价格1!$D:$D,燃料油周均!$B88,燃料油价格1!E:E,"&gt;0")</f>
        <v>0</v>
      </c>
      <c r="P88">
        <f>COUNTIFS(燃料油价格1!$B:$B,燃料油周均!$A88,燃料油价格1!$D:$D,燃料油周均!$B88,燃料油价格1!F:F,"&gt;0")</f>
        <v>5</v>
      </c>
      <c r="Q88">
        <f>COUNTIFS(燃料油价格1!$B:$B,燃料油周均!$A88,燃料油价格1!$D:$D,燃料油周均!$B88,燃料油价格1!G:G,"&gt;0")</f>
        <v>5</v>
      </c>
      <c r="R88">
        <f>COUNTIFS(燃料油价格1!$B:$B,燃料油周均!$A88,燃料油价格1!$D:$D,燃料油周均!$B88,燃料油价格1!H:H,"&gt;0")</f>
        <v>5</v>
      </c>
      <c r="S88">
        <f>COUNTIFS(燃料油价格1!$B:$B,燃料油周均!$A88,燃料油价格1!$D:$D,燃料油周均!$B88,燃料油价格1!I:I,"&gt;0")</f>
        <v>0</v>
      </c>
      <c r="T88">
        <f>COUNTIFS(燃料油价格1!$B:$B,燃料油周均!$A88,燃料油价格1!$D:$D,燃料油周均!$B88,燃料油价格1!J:J,"&gt;0")</f>
        <v>5</v>
      </c>
      <c r="U88">
        <f>COUNTIFS(燃料油价格1!$B:$B,燃料油周均!$A88,燃料油价格1!$D:$D,燃料油周均!$B88,燃料油价格1!K:K,"&gt;0")</f>
        <v>5</v>
      </c>
      <c r="V88">
        <f>COUNTIFS(燃料油价格1!$B:$B,燃料油周均!$A88,燃料油价格1!$D:$D,燃料油周均!$B88,燃料油价格1!L:L,"&gt;0")</f>
        <v>4</v>
      </c>
      <c r="W88">
        <f>COUNTIFS(燃料油价格1!$B:$B,燃料油周均!$A88,燃料油价格1!$D:$D,燃料油周均!$B88,燃料油价格1!M:M,"&gt;0")</f>
        <v>5</v>
      </c>
      <c r="X88">
        <f>COUNTIFS(燃料油价格1!$B:$B,燃料油周均!$A88,燃料油价格1!$D:$D,燃料油周均!$B88,燃料油价格1!N:N,"&gt;0")</f>
        <v>4</v>
      </c>
      <c r="Y88">
        <f>COUNTIFS(燃料油价格1!$B:$B,燃料油周均!$A88,燃料油价格1!$D:$D,燃料油周均!$B88,燃料油价格1!O:O,"&gt;0")</f>
        <v>0</v>
      </c>
      <c r="Z88">
        <f>COUNTIFS(燃料油价格1!$B:$B,燃料油周均!$A88,燃料油价格1!$D:$D,燃料油周均!$B88,燃料油价格1!P:P,"&gt;0")</f>
        <v>4</v>
      </c>
      <c r="AA88">
        <f t="shared" si="13"/>
        <v>0</v>
      </c>
      <c r="AB88">
        <f t="shared" si="14"/>
        <v>4450</v>
      </c>
      <c r="AC88">
        <f t="shared" si="15"/>
        <v>4510</v>
      </c>
      <c r="AD88">
        <f t="shared" si="16"/>
        <v>4550</v>
      </c>
      <c r="AE88">
        <f t="shared" si="17"/>
        <v>0</v>
      </c>
      <c r="AF88">
        <f t="shared" si="18"/>
        <v>4400</v>
      </c>
      <c r="AG88">
        <f t="shared" si="19"/>
        <v>4700</v>
      </c>
      <c r="AH88">
        <f t="shared" si="20"/>
        <v>4400</v>
      </c>
      <c r="AI88">
        <f t="shared" si="21"/>
        <v>4600</v>
      </c>
      <c r="AJ88">
        <f t="shared" si="22"/>
        <v>4700</v>
      </c>
      <c r="AK88">
        <f t="shared" si="23"/>
        <v>0</v>
      </c>
      <c r="AL88">
        <f t="shared" si="24"/>
        <v>4472.5</v>
      </c>
      <c r="AM88" s="7">
        <f t="shared" si="25"/>
        <v>4531.3888888888887</v>
      </c>
    </row>
    <row r="89" spans="1:39">
      <c r="A89">
        <v>2019</v>
      </c>
      <c r="B89">
        <v>48</v>
      </c>
      <c r="C89">
        <f>SUMIFS(燃料油价格1!E:E,燃料油价格1!$B:$B,燃料油周均!$A89,燃料油价格1!$D:$D,燃料油周均!$B89)</f>
        <v>0</v>
      </c>
      <c r="D89">
        <f>SUMIFS(燃料油价格1!F:F,燃料油价格1!$B:$B,燃料油周均!$A89,燃料油价格1!$D:$D,燃料油周均!$B89)</f>
        <v>22250</v>
      </c>
      <c r="E89">
        <f>SUMIFS(燃料油价格1!G:G,燃料油价格1!$B:$B,燃料油周均!$A89,燃料油价格1!$D:$D,燃料油周均!$B89)</f>
        <v>18000</v>
      </c>
      <c r="F89">
        <f>SUMIFS(燃料油价格1!H:H,燃料油价格1!$B:$B,燃料油周均!$A89,燃料油价格1!$D:$D,燃料油周均!$B89)</f>
        <v>18200</v>
      </c>
      <c r="G89">
        <f>SUMIFS(燃料油价格1!I:I,燃料油价格1!$B:$B,燃料油周均!$A89,燃料油价格1!$D:$D,燃料油周均!$B89)</f>
        <v>0</v>
      </c>
      <c r="H89">
        <f>SUMIFS(燃料油价格1!J:J,燃料油价格1!$B:$B,燃料油周均!$A89,燃料油价格1!$D:$D,燃料油周均!$B89)</f>
        <v>22000</v>
      </c>
      <c r="I89">
        <f>SUMIFS(燃料油价格1!K:K,燃料油价格1!$B:$B,燃料油周均!$A89,燃料油价格1!$D:$D,燃料油周均!$B89)</f>
        <v>18600</v>
      </c>
      <c r="J89">
        <f>SUMIFS(燃料油价格1!L:L,燃料油价格1!$B:$B,燃料油周均!$A89,燃料油价格1!$D:$D,燃料油周均!$B89)</f>
        <v>22300</v>
      </c>
      <c r="K89">
        <f>SUMIFS(燃料油价格1!M:M,燃料油价格1!$B:$B,燃料油周均!$A89,燃料油价格1!$D:$D,燃料油周均!$B89)</f>
        <v>18400</v>
      </c>
      <c r="L89">
        <f>SUMIFS(燃料油价格1!N:N,燃料油价格1!$B:$B,燃料油周均!$A89,燃料油价格1!$D:$D,燃料油周均!$B89)</f>
        <v>23300</v>
      </c>
      <c r="M89">
        <f>SUMIFS(燃料油价格1!O:O,燃料油价格1!$B:$B,燃料油周均!$A89,燃料油价格1!$D:$D,燃料油周均!$B89)</f>
        <v>0</v>
      </c>
      <c r="N89">
        <f>SUMIFS(燃料油价格1!P:P,燃料油价格1!$B:$B,燃料油周均!$A89,燃料油价格1!$D:$D,燃料油周均!$B89)</f>
        <v>22750</v>
      </c>
      <c r="O89">
        <f>COUNTIFS(燃料油价格1!$B:$B,燃料油周均!$A89,燃料油价格1!$D:$D,燃料油周均!$B89,燃料油价格1!E:E,"&gt;0")</f>
        <v>0</v>
      </c>
      <c r="P89">
        <f>COUNTIFS(燃料油价格1!$B:$B,燃料油周均!$A89,燃料油价格1!$D:$D,燃料油周均!$B89,燃料油价格1!F:F,"&gt;0")</f>
        <v>5</v>
      </c>
      <c r="Q89">
        <f>COUNTIFS(燃料油价格1!$B:$B,燃料油周均!$A89,燃料油价格1!$D:$D,燃料油周均!$B89,燃料油价格1!G:G,"&gt;0")</f>
        <v>4</v>
      </c>
      <c r="R89">
        <f>COUNTIFS(燃料油价格1!$B:$B,燃料油周均!$A89,燃料油价格1!$D:$D,燃料油周均!$B89,燃料油价格1!H:H,"&gt;0")</f>
        <v>4</v>
      </c>
      <c r="S89">
        <f>COUNTIFS(燃料油价格1!$B:$B,燃料油周均!$A89,燃料油价格1!$D:$D,燃料油周均!$B89,燃料油价格1!I:I,"&gt;0")</f>
        <v>0</v>
      </c>
      <c r="T89">
        <f>COUNTIFS(燃料油价格1!$B:$B,燃料油周均!$A89,燃料油价格1!$D:$D,燃料油周均!$B89,燃料油价格1!J:J,"&gt;0")</f>
        <v>5</v>
      </c>
      <c r="U89">
        <f>COUNTIFS(燃料油价格1!$B:$B,燃料油周均!$A89,燃料油价格1!$D:$D,燃料油周均!$B89,燃料油价格1!K:K,"&gt;0")</f>
        <v>4</v>
      </c>
      <c r="V89">
        <f>COUNTIFS(燃料油价格1!$B:$B,燃料油周均!$A89,燃料油价格1!$D:$D,燃料油周均!$B89,燃料油价格1!L:L,"&gt;0")</f>
        <v>5</v>
      </c>
      <c r="W89">
        <f>COUNTIFS(燃料油价格1!$B:$B,燃料油周均!$A89,燃料油价格1!$D:$D,燃料油周均!$B89,燃料油价格1!M:M,"&gt;0")</f>
        <v>4</v>
      </c>
      <c r="X89">
        <f>COUNTIFS(燃料油价格1!$B:$B,燃料油周均!$A89,燃料油价格1!$D:$D,燃料油周均!$B89,燃料油价格1!N:N,"&gt;0")</f>
        <v>5</v>
      </c>
      <c r="Y89">
        <f>COUNTIFS(燃料油价格1!$B:$B,燃料油周均!$A89,燃料油价格1!$D:$D,燃料油周均!$B89,燃料油价格1!O:O,"&gt;0")</f>
        <v>0</v>
      </c>
      <c r="Z89">
        <f>COUNTIFS(燃料油价格1!$B:$B,燃料油周均!$A89,燃料油价格1!$D:$D,燃料油周均!$B89,燃料油价格1!P:P,"&gt;0")</f>
        <v>5</v>
      </c>
      <c r="AA89">
        <f t="shared" si="13"/>
        <v>0</v>
      </c>
      <c r="AB89">
        <f t="shared" si="14"/>
        <v>4450</v>
      </c>
      <c r="AC89">
        <f t="shared" si="15"/>
        <v>4500</v>
      </c>
      <c r="AD89">
        <f t="shared" si="16"/>
        <v>4550</v>
      </c>
      <c r="AE89">
        <f t="shared" si="17"/>
        <v>0</v>
      </c>
      <c r="AF89">
        <f t="shared" si="18"/>
        <v>4400</v>
      </c>
      <c r="AG89">
        <f t="shared" si="19"/>
        <v>4650</v>
      </c>
      <c r="AH89">
        <f t="shared" si="20"/>
        <v>4460</v>
      </c>
      <c r="AI89">
        <f t="shared" si="21"/>
        <v>4600</v>
      </c>
      <c r="AJ89">
        <f t="shared" si="22"/>
        <v>4660</v>
      </c>
      <c r="AK89">
        <f t="shared" si="23"/>
        <v>0</v>
      </c>
      <c r="AL89">
        <f t="shared" si="24"/>
        <v>4550</v>
      </c>
      <c r="AM89" s="7">
        <f t="shared" si="25"/>
        <v>4535.5555555555557</v>
      </c>
    </row>
    <row r="90" spans="1:39">
      <c r="A90">
        <v>2019</v>
      </c>
      <c r="B90">
        <v>49</v>
      </c>
      <c r="C90">
        <f>SUMIFS(燃料油价格1!E:E,燃料油价格1!$B:$B,燃料油周均!$A90,燃料油价格1!$D:$D,燃料油周均!$B90)</f>
        <v>0</v>
      </c>
      <c r="D90">
        <f>SUMIFS(燃料油价格1!F:F,燃料油价格1!$B:$B,燃料油周均!$A90,燃料油价格1!$D:$D,燃料油周均!$B90)</f>
        <v>8900</v>
      </c>
      <c r="E90">
        <f>SUMIFS(燃料油价格1!G:G,燃料油价格1!$B:$B,燃料油周均!$A90,燃料油价格1!$D:$D,燃料油周均!$B90)</f>
        <v>17850</v>
      </c>
      <c r="F90">
        <f>SUMIFS(燃料油价格1!H:H,燃料油价格1!$B:$B,燃料油周均!$A90,燃料油价格1!$D:$D,燃料油周均!$B90)</f>
        <v>17800</v>
      </c>
      <c r="G90">
        <f>SUMIFS(燃料油价格1!I:I,燃料油价格1!$B:$B,燃料油周均!$A90,燃料油价格1!$D:$D,燃料油周均!$B90)</f>
        <v>0</v>
      </c>
      <c r="H90">
        <f>SUMIFS(燃料油价格1!J:J,燃料油价格1!$B:$B,燃料油周均!$A90,燃料油价格1!$D:$D,燃料油周均!$B90)</f>
        <v>26400</v>
      </c>
      <c r="I90">
        <f>SUMIFS(燃料油价格1!K:K,燃料油价格1!$B:$B,燃料油周均!$A90,燃料油价格1!$D:$D,燃料油周均!$B90)</f>
        <v>18600</v>
      </c>
      <c r="J90">
        <f>SUMIFS(燃料油价格1!L:L,燃料油价格1!$B:$B,燃料油周均!$A90,燃料油价格1!$D:$D,燃料油周均!$B90)</f>
        <v>27000</v>
      </c>
      <c r="K90">
        <f>SUMIFS(燃料油价格1!M:M,燃料油价格1!$B:$B,燃料油周均!$A90,燃料油价格1!$D:$D,燃料油周均!$B90)</f>
        <v>18400</v>
      </c>
      <c r="L90">
        <f>SUMIFS(燃料油价格1!N:N,燃料油价格1!$B:$B,燃料油周均!$A90,燃料油价格1!$D:$D,燃料油周均!$B90)</f>
        <v>27900</v>
      </c>
      <c r="M90">
        <f>SUMIFS(燃料油价格1!O:O,燃料油价格1!$B:$B,燃料油周均!$A90,燃料油价格1!$D:$D,燃料油周均!$B90)</f>
        <v>0</v>
      </c>
      <c r="N90">
        <f>SUMIFS(燃料油价格1!P:P,燃料油价格1!$B:$B,燃料油周均!$A90,燃料油价格1!$D:$D,燃料油周均!$B90)</f>
        <v>27300</v>
      </c>
      <c r="O90">
        <f>COUNTIFS(燃料油价格1!$B:$B,燃料油周均!$A90,燃料油价格1!$D:$D,燃料油周均!$B90,燃料油价格1!E:E,"&gt;0")</f>
        <v>0</v>
      </c>
      <c r="P90">
        <f>COUNTIFS(燃料油价格1!$B:$B,燃料油周均!$A90,燃料油价格1!$D:$D,燃料油周均!$B90,燃料油价格1!F:F,"&gt;0")</f>
        <v>2</v>
      </c>
      <c r="Q90">
        <f>COUNTIFS(燃料油价格1!$B:$B,燃料油周均!$A90,燃料油价格1!$D:$D,燃料油周均!$B90,燃料油价格1!G:G,"&gt;0")</f>
        <v>4</v>
      </c>
      <c r="R90">
        <f>COUNTIFS(燃料油价格1!$B:$B,燃料油周均!$A90,燃料油价格1!$D:$D,燃料油周均!$B90,燃料油价格1!H:H,"&gt;0")</f>
        <v>4</v>
      </c>
      <c r="S90">
        <f>COUNTIFS(燃料油价格1!$B:$B,燃料油周均!$A90,燃料油价格1!$D:$D,燃料油周均!$B90,燃料油价格1!I:I,"&gt;0")</f>
        <v>0</v>
      </c>
      <c r="T90">
        <f>COUNTIFS(燃料油价格1!$B:$B,燃料油周均!$A90,燃料油价格1!$D:$D,燃料油周均!$B90,燃料油价格1!J:J,"&gt;0")</f>
        <v>6</v>
      </c>
      <c r="U90">
        <f>COUNTIFS(燃料油价格1!$B:$B,燃料油周均!$A90,燃料油价格1!$D:$D,燃料油周均!$B90,燃料油价格1!K:K,"&gt;0")</f>
        <v>4</v>
      </c>
      <c r="V90">
        <f>COUNTIFS(燃料油价格1!$B:$B,燃料油周均!$A90,燃料油价格1!$D:$D,燃料油周均!$B90,燃料油价格1!L:L,"&gt;0")</f>
        <v>6</v>
      </c>
      <c r="W90">
        <f>COUNTIFS(燃料油价格1!$B:$B,燃料油周均!$A90,燃料油价格1!$D:$D,燃料油周均!$B90,燃料油价格1!M:M,"&gt;0")</f>
        <v>4</v>
      </c>
      <c r="X90">
        <f>COUNTIFS(燃料油价格1!$B:$B,燃料油周均!$A90,燃料油价格1!$D:$D,燃料油周均!$B90,燃料油价格1!N:N,"&gt;0")</f>
        <v>6</v>
      </c>
      <c r="Y90">
        <f>COUNTIFS(燃料油价格1!$B:$B,燃料油周均!$A90,燃料油价格1!$D:$D,燃料油周均!$B90,燃料油价格1!O:O,"&gt;0")</f>
        <v>0</v>
      </c>
      <c r="Z90">
        <f>COUNTIFS(燃料油价格1!$B:$B,燃料油周均!$A90,燃料油价格1!$D:$D,燃料油周均!$B90,燃料油价格1!P:P,"&gt;0")</f>
        <v>6</v>
      </c>
      <c r="AA90">
        <f t="shared" si="13"/>
        <v>0</v>
      </c>
      <c r="AB90">
        <f t="shared" si="14"/>
        <v>4450</v>
      </c>
      <c r="AC90">
        <f t="shared" si="15"/>
        <v>4462.5</v>
      </c>
      <c r="AD90">
        <f t="shared" si="16"/>
        <v>4450</v>
      </c>
      <c r="AE90">
        <f t="shared" si="17"/>
        <v>0</v>
      </c>
      <c r="AF90">
        <f t="shared" si="18"/>
        <v>4400</v>
      </c>
      <c r="AG90">
        <f t="shared" si="19"/>
        <v>4650</v>
      </c>
      <c r="AH90">
        <f t="shared" si="20"/>
        <v>4500</v>
      </c>
      <c r="AI90">
        <f t="shared" si="21"/>
        <v>4600</v>
      </c>
      <c r="AJ90">
        <f t="shared" si="22"/>
        <v>4650</v>
      </c>
      <c r="AK90">
        <f t="shared" si="23"/>
        <v>0</v>
      </c>
      <c r="AL90">
        <f t="shared" si="24"/>
        <v>4550</v>
      </c>
      <c r="AM90" s="7">
        <f t="shared" si="25"/>
        <v>4523.6111111111113</v>
      </c>
    </row>
    <row r="91" spans="1:39">
      <c r="A91">
        <v>2019</v>
      </c>
      <c r="B91">
        <v>50</v>
      </c>
      <c r="C91">
        <f>SUMIFS(燃料油价格1!E:E,燃料油价格1!$B:$B,燃料油周均!$A91,燃料油价格1!$D:$D,燃料油周均!$B91)</f>
        <v>0</v>
      </c>
      <c r="D91">
        <f>SUMIFS(燃料油价格1!F:F,燃料油价格1!$B:$B,燃料油周均!$A91,燃料油价格1!$D:$D,燃料油周均!$B91)</f>
        <v>13350</v>
      </c>
      <c r="E91">
        <f>SUMIFS(燃料油价格1!G:G,燃料油价格1!$B:$B,燃料油周均!$A91,燃料油价格1!$D:$D,燃料油周均!$B91)</f>
        <v>13500</v>
      </c>
      <c r="F91">
        <f>SUMIFS(燃料油价格1!H:H,燃料油价格1!$B:$B,燃料油周均!$A91,燃料油价格1!$D:$D,燃料油周均!$B91)</f>
        <v>13350</v>
      </c>
      <c r="G91">
        <f>SUMIFS(燃料油价格1!I:I,燃料油价格1!$B:$B,燃料油周均!$A91,燃料油价格1!$D:$D,燃料油周均!$B91)</f>
        <v>0</v>
      </c>
      <c r="H91">
        <f>SUMIFS(燃料油价格1!J:J,燃料油价格1!$B:$B,燃料油周均!$A91,燃料油价格1!$D:$D,燃料油周均!$B91)</f>
        <v>13200</v>
      </c>
      <c r="I91">
        <f>SUMIFS(燃料油价格1!K:K,燃料油价格1!$B:$B,燃料油周均!$A91,燃料油价格1!$D:$D,燃料油周均!$B91)</f>
        <v>13770</v>
      </c>
      <c r="J91">
        <f>SUMIFS(燃料油价格1!L:L,燃料油价格1!$B:$B,燃料油周均!$A91,燃料油价格1!$D:$D,燃料油周均!$B91)</f>
        <v>18000</v>
      </c>
      <c r="K91">
        <f>SUMIFS(燃料油价格1!M:M,燃料油价格1!$B:$B,燃料油周均!$A91,燃料油价格1!$D:$D,燃料油周均!$B91)</f>
        <v>13800</v>
      </c>
      <c r="L91">
        <f>SUMIFS(燃料油价格1!N:N,燃料油价格1!$B:$B,燃料油周均!$A91,燃料油价格1!$D:$D,燃料油周均!$B91)</f>
        <v>18600</v>
      </c>
      <c r="M91">
        <f>SUMIFS(燃料油价格1!O:O,燃料油价格1!$B:$B,燃料油周均!$A91,燃料油价格1!$D:$D,燃料油周均!$B91)</f>
        <v>0</v>
      </c>
      <c r="N91">
        <f>SUMIFS(燃料油价格1!P:P,燃料油价格1!$B:$B,燃料油周均!$A91,燃料油价格1!$D:$D,燃料油周均!$B91)</f>
        <v>18200</v>
      </c>
      <c r="O91">
        <f>COUNTIFS(燃料油价格1!$B:$B,燃料油周均!$A91,燃料油价格1!$D:$D,燃料油周均!$B91,燃料油价格1!E:E,"&gt;0")</f>
        <v>0</v>
      </c>
      <c r="P91">
        <f>COUNTIFS(燃料油价格1!$B:$B,燃料油周均!$A91,燃料油价格1!$D:$D,燃料油周均!$B91,燃料油价格1!F:F,"&gt;0")</f>
        <v>3</v>
      </c>
      <c r="Q91">
        <f>COUNTIFS(燃料油价格1!$B:$B,燃料油周均!$A91,燃料油价格1!$D:$D,燃料油周均!$B91,燃料油价格1!G:G,"&gt;0")</f>
        <v>3</v>
      </c>
      <c r="R91">
        <f>COUNTIFS(燃料油价格1!$B:$B,燃料油周均!$A91,燃料油价格1!$D:$D,燃料油周均!$B91,燃料油价格1!H:H,"&gt;0")</f>
        <v>3</v>
      </c>
      <c r="S91">
        <f>COUNTIFS(燃料油价格1!$B:$B,燃料油周均!$A91,燃料油价格1!$D:$D,燃料油周均!$B91,燃料油价格1!I:I,"&gt;0")</f>
        <v>0</v>
      </c>
      <c r="T91">
        <f>COUNTIFS(燃料油价格1!$B:$B,燃料油周均!$A91,燃料油价格1!$D:$D,燃料油周均!$B91,燃料油价格1!J:J,"&gt;0")</f>
        <v>3</v>
      </c>
      <c r="U91">
        <f>COUNTIFS(燃料油价格1!$B:$B,燃料油周均!$A91,燃料油价格1!$D:$D,燃料油周均!$B91,燃料油价格1!K:K,"&gt;0")</f>
        <v>3</v>
      </c>
      <c r="V91">
        <f>COUNTIFS(燃料油价格1!$B:$B,燃料油周均!$A91,燃料油价格1!$D:$D,燃料油周均!$B91,燃料油价格1!L:L,"&gt;0")</f>
        <v>4</v>
      </c>
      <c r="W91">
        <f>COUNTIFS(燃料油价格1!$B:$B,燃料油周均!$A91,燃料油价格1!$D:$D,燃料油周均!$B91,燃料油价格1!M:M,"&gt;0")</f>
        <v>3</v>
      </c>
      <c r="X91">
        <f>COUNTIFS(燃料油价格1!$B:$B,燃料油周均!$A91,燃料油价格1!$D:$D,燃料油周均!$B91,燃料油价格1!N:N,"&gt;0")</f>
        <v>4</v>
      </c>
      <c r="Y91">
        <f>COUNTIFS(燃料油价格1!$B:$B,燃料油周均!$A91,燃料油价格1!$D:$D,燃料油周均!$B91,燃料油价格1!O:O,"&gt;0")</f>
        <v>0</v>
      </c>
      <c r="Z91">
        <f>COUNTIFS(燃料油价格1!$B:$B,燃料油周均!$A91,燃料油价格1!$D:$D,燃料油周均!$B91,燃料油价格1!P:P,"&gt;0")</f>
        <v>4</v>
      </c>
      <c r="AA91">
        <f t="shared" si="13"/>
        <v>0</v>
      </c>
      <c r="AB91">
        <f t="shared" si="14"/>
        <v>4450</v>
      </c>
      <c r="AC91">
        <f t="shared" si="15"/>
        <v>4500</v>
      </c>
      <c r="AD91">
        <f t="shared" si="16"/>
        <v>4450</v>
      </c>
      <c r="AE91">
        <f t="shared" si="17"/>
        <v>0</v>
      </c>
      <c r="AF91">
        <f t="shared" si="18"/>
        <v>4400</v>
      </c>
      <c r="AG91">
        <f t="shared" si="19"/>
        <v>4590</v>
      </c>
      <c r="AH91">
        <f t="shared" si="20"/>
        <v>4500</v>
      </c>
      <c r="AI91">
        <f t="shared" si="21"/>
        <v>4600</v>
      </c>
      <c r="AJ91">
        <f t="shared" si="22"/>
        <v>4650</v>
      </c>
      <c r="AK91">
        <f t="shared" si="23"/>
        <v>0</v>
      </c>
      <c r="AL91">
        <f t="shared" si="24"/>
        <v>4550</v>
      </c>
      <c r="AM91" s="7">
        <f t="shared" si="25"/>
        <v>4521.1111111111113</v>
      </c>
    </row>
    <row r="92" spans="1:39">
      <c r="A92">
        <v>2019</v>
      </c>
      <c r="B92">
        <v>51</v>
      </c>
      <c r="C92">
        <f>SUMIFS(燃料油价格1!E:E,燃料油价格1!$B:$B,燃料油周均!$A92,燃料油价格1!$D:$D,燃料油周均!$B92)</f>
        <v>0</v>
      </c>
      <c r="D92">
        <f>SUMIFS(燃料油价格1!F:F,燃料油价格1!$B:$B,燃料油周均!$A92,燃料油价格1!$D:$D,燃料油周均!$B92)</f>
        <v>17800</v>
      </c>
      <c r="E92">
        <f>SUMIFS(燃料油价格1!G:G,燃料油价格1!$B:$B,燃料油周均!$A92,燃料油价格1!$D:$D,燃料油周均!$B92)</f>
        <v>18400</v>
      </c>
      <c r="F92">
        <f>SUMIFS(燃料油价格1!H:H,燃料油价格1!$B:$B,燃料油周均!$A92,燃料油价格1!$D:$D,燃料油周均!$B92)</f>
        <v>17900</v>
      </c>
      <c r="G92">
        <f>SUMIFS(燃料油价格1!I:I,燃料油价格1!$B:$B,燃料油周均!$A92,燃料油价格1!$D:$D,燃料油周均!$B92)</f>
        <v>0</v>
      </c>
      <c r="H92">
        <f>SUMIFS(燃料油价格1!J:J,燃料油价格1!$B:$B,燃料油周均!$A92,燃料油价格1!$D:$D,燃料油周均!$B92)</f>
        <v>22000</v>
      </c>
      <c r="I92">
        <f>SUMIFS(燃料油价格1!K:K,燃料油价格1!$B:$B,燃料油周均!$A92,燃料油价格1!$D:$D,燃料油周均!$B92)</f>
        <v>18360</v>
      </c>
      <c r="J92">
        <f>SUMIFS(燃料油价格1!L:L,燃料油价格1!$B:$B,燃料油周均!$A92,燃料油价格1!$D:$D,燃料油周均!$B92)</f>
        <v>22500</v>
      </c>
      <c r="K92">
        <f>SUMIFS(燃料油价格1!M:M,燃料油价格1!$B:$B,燃料油周均!$A92,燃料油价格1!$D:$D,燃料油周均!$B92)</f>
        <v>18400</v>
      </c>
      <c r="L92">
        <f>SUMIFS(燃料油价格1!N:N,燃料油价格1!$B:$B,燃料油周均!$A92,燃料油价格1!$D:$D,燃料油周均!$B92)</f>
        <v>23250</v>
      </c>
      <c r="M92">
        <f>SUMIFS(燃料油价格1!O:O,燃料油价格1!$B:$B,燃料油周均!$A92,燃料油价格1!$D:$D,燃料油周均!$B92)</f>
        <v>0</v>
      </c>
      <c r="N92">
        <f>SUMIFS(燃料油价格1!P:P,燃料油价格1!$B:$B,燃料油周均!$A92,燃料油价格1!$D:$D,燃料油周均!$B92)</f>
        <v>22750</v>
      </c>
      <c r="O92">
        <f>COUNTIFS(燃料油价格1!$B:$B,燃料油周均!$A92,燃料油价格1!$D:$D,燃料油周均!$B92,燃料油价格1!E:E,"&gt;0")</f>
        <v>0</v>
      </c>
      <c r="P92">
        <f>COUNTIFS(燃料油价格1!$B:$B,燃料油周均!$A92,燃料油价格1!$D:$D,燃料油周均!$B92,燃料油价格1!F:F,"&gt;0")</f>
        <v>4</v>
      </c>
      <c r="Q92">
        <f>COUNTIFS(燃料油价格1!$B:$B,燃料油周均!$A92,燃料油价格1!$D:$D,燃料油周均!$B92,燃料油价格1!G:G,"&gt;0")</f>
        <v>4</v>
      </c>
      <c r="R92">
        <f>COUNTIFS(燃料油价格1!$B:$B,燃料油周均!$A92,燃料油价格1!$D:$D,燃料油周均!$B92,燃料油价格1!H:H,"&gt;0")</f>
        <v>4</v>
      </c>
      <c r="S92">
        <f>COUNTIFS(燃料油价格1!$B:$B,燃料油周均!$A92,燃料油价格1!$D:$D,燃料油周均!$B92,燃料油价格1!I:I,"&gt;0")</f>
        <v>0</v>
      </c>
      <c r="T92">
        <f>COUNTIFS(燃料油价格1!$B:$B,燃料油周均!$A92,燃料油价格1!$D:$D,燃料油周均!$B92,燃料油价格1!J:J,"&gt;0")</f>
        <v>5</v>
      </c>
      <c r="U92">
        <f>COUNTIFS(燃料油价格1!$B:$B,燃料油周均!$A92,燃料油价格1!$D:$D,燃料油周均!$B92,燃料油价格1!K:K,"&gt;0")</f>
        <v>4</v>
      </c>
      <c r="V92">
        <f>COUNTIFS(燃料油价格1!$B:$B,燃料油周均!$A92,燃料油价格1!$D:$D,燃料油周均!$B92,燃料油价格1!L:L,"&gt;0")</f>
        <v>5</v>
      </c>
      <c r="W92">
        <f>COUNTIFS(燃料油价格1!$B:$B,燃料油周均!$A92,燃料油价格1!$D:$D,燃料油周均!$B92,燃料油价格1!M:M,"&gt;0")</f>
        <v>4</v>
      </c>
      <c r="X92">
        <f>COUNTIFS(燃料油价格1!$B:$B,燃料油周均!$A92,燃料油价格1!$D:$D,燃料油周均!$B92,燃料油价格1!N:N,"&gt;0")</f>
        <v>5</v>
      </c>
      <c r="Y92">
        <f>COUNTIFS(燃料油价格1!$B:$B,燃料油周均!$A92,燃料油价格1!$D:$D,燃料油周均!$B92,燃料油价格1!O:O,"&gt;0")</f>
        <v>0</v>
      </c>
      <c r="Z92">
        <f>COUNTIFS(燃料油价格1!$B:$B,燃料油周均!$A92,燃料油价格1!$D:$D,燃料油周均!$B92,燃料油价格1!P:P,"&gt;0")</f>
        <v>5</v>
      </c>
      <c r="AA92">
        <f t="shared" si="13"/>
        <v>0</v>
      </c>
      <c r="AB92">
        <f t="shared" si="14"/>
        <v>4450</v>
      </c>
      <c r="AC92">
        <f t="shared" si="15"/>
        <v>4600</v>
      </c>
      <c r="AD92">
        <f t="shared" si="16"/>
        <v>4475</v>
      </c>
      <c r="AE92">
        <f t="shared" si="17"/>
        <v>0</v>
      </c>
      <c r="AF92">
        <f t="shared" si="18"/>
        <v>4400</v>
      </c>
      <c r="AG92">
        <f t="shared" si="19"/>
        <v>4590</v>
      </c>
      <c r="AH92">
        <f t="shared" si="20"/>
        <v>4500</v>
      </c>
      <c r="AI92">
        <f t="shared" si="21"/>
        <v>4600</v>
      </c>
      <c r="AJ92">
        <f t="shared" si="22"/>
        <v>4650</v>
      </c>
      <c r="AK92">
        <f t="shared" si="23"/>
        <v>0</v>
      </c>
      <c r="AL92">
        <f t="shared" si="24"/>
        <v>4550</v>
      </c>
      <c r="AM92" s="7">
        <f t="shared" si="25"/>
        <v>4535</v>
      </c>
    </row>
    <row r="93" spans="1:39">
      <c r="A93">
        <v>2019</v>
      </c>
      <c r="B93">
        <v>52</v>
      </c>
      <c r="C93">
        <f>SUMIFS(燃料油价格1!E:E,燃料油价格1!$B:$B,燃料油周均!$A93,燃料油价格1!$D:$D,燃料油周均!$B93)</f>
        <v>0</v>
      </c>
      <c r="D93">
        <f>SUMIFS(燃料油价格1!F:F,燃料油价格1!$B:$B,燃料油周均!$A93,燃料油价格1!$D:$D,燃料油周均!$B93)</f>
        <v>17800</v>
      </c>
      <c r="E93">
        <f>SUMIFS(燃料油价格1!G:G,燃料油价格1!$B:$B,燃料油周均!$A93,燃料油价格1!$D:$D,燃料油周均!$B93)</f>
        <v>18400</v>
      </c>
      <c r="F93">
        <f>SUMIFS(燃料油价格1!H:H,燃料油价格1!$B:$B,燃料油周均!$A93,燃料油价格1!$D:$D,燃料油周均!$B93)</f>
        <v>18000</v>
      </c>
      <c r="G93">
        <f>SUMIFS(燃料油价格1!I:I,燃料油价格1!$B:$B,燃料油周均!$A93,燃料油价格1!$D:$D,燃料油周均!$B93)</f>
        <v>0</v>
      </c>
      <c r="H93">
        <f>SUMIFS(燃料油价格1!J:J,燃料油价格1!$B:$B,燃料油周均!$A93,燃料油价格1!$D:$D,燃料油周均!$B93)</f>
        <v>22000</v>
      </c>
      <c r="I93">
        <f>SUMIFS(燃料油价格1!K:K,燃料油价格1!$B:$B,燃料油周均!$A93,燃料油价格1!$D:$D,燃料油周均!$B93)</f>
        <v>18360</v>
      </c>
      <c r="J93">
        <f>SUMIFS(燃料油价格1!L:L,燃料油价格1!$B:$B,燃料油周均!$A93,燃料油价格1!$D:$D,燃料油周均!$B93)</f>
        <v>22500</v>
      </c>
      <c r="K93">
        <f>SUMIFS(燃料油价格1!M:M,燃料油价格1!$B:$B,燃料油周均!$A93,燃料油价格1!$D:$D,燃料油周均!$B93)</f>
        <v>18400</v>
      </c>
      <c r="L93">
        <f>SUMIFS(燃料油价格1!N:N,燃料油价格1!$B:$B,燃料油周均!$A93,燃料油价格1!$D:$D,燃料油周均!$B93)</f>
        <v>23250</v>
      </c>
      <c r="M93">
        <f>SUMIFS(燃料油价格1!O:O,燃料油价格1!$B:$B,燃料油周均!$A93,燃料油价格1!$D:$D,燃料油周均!$B93)</f>
        <v>0</v>
      </c>
      <c r="N93">
        <f>SUMIFS(燃料油价格1!P:P,燃料油价格1!$B:$B,燃料油周均!$A93,燃料油价格1!$D:$D,燃料油周均!$B93)</f>
        <v>22750</v>
      </c>
      <c r="O93">
        <f>COUNTIFS(燃料油价格1!$B:$B,燃料油周均!$A93,燃料油价格1!$D:$D,燃料油周均!$B93,燃料油价格1!E:E,"&gt;0")</f>
        <v>0</v>
      </c>
      <c r="P93">
        <f>COUNTIFS(燃料油价格1!$B:$B,燃料油周均!$A93,燃料油价格1!$D:$D,燃料油周均!$B93,燃料油价格1!F:F,"&gt;0")</f>
        <v>4</v>
      </c>
      <c r="Q93">
        <f>COUNTIFS(燃料油价格1!$B:$B,燃料油周均!$A93,燃料油价格1!$D:$D,燃料油周均!$B93,燃料油价格1!G:G,"&gt;0")</f>
        <v>4</v>
      </c>
      <c r="R93">
        <f>COUNTIFS(燃料油价格1!$B:$B,燃料油周均!$A93,燃料油价格1!$D:$D,燃料油周均!$B93,燃料油价格1!H:H,"&gt;0")</f>
        <v>4</v>
      </c>
      <c r="S93">
        <f>COUNTIFS(燃料油价格1!$B:$B,燃料油周均!$A93,燃料油价格1!$D:$D,燃料油周均!$B93,燃料油价格1!I:I,"&gt;0")</f>
        <v>0</v>
      </c>
      <c r="T93">
        <f>COUNTIFS(燃料油价格1!$B:$B,燃料油周均!$A93,燃料油价格1!$D:$D,燃料油周均!$B93,燃料油价格1!J:J,"&gt;0")</f>
        <v>5</v>
      </c>
      <c r="U93">
        <f>COUNTIFS(燃料油价格1!$B:$B,燃料油周均!$A93,燃料油价格1!$D:$D,燃料油周均!$B93,燃料油价格1!K:K,"&gt;0")</f>
        <v>4</v>
      </c>
      <c r="V93">
        <f>COUNTIFS(燃料油价格1!$B:$B,燃料油周均!$A93,燃料油价格1!$D:$D,燃料油周均!$B93,燃料油价格1!L:L,"&gt;0")</f>
        <v>5</v>
      </c>
      <c r="W93">
        <f>COUNTIFS(燃料油价格1!$B:$B,燃料油周均!$A93,燃料油价格1!$D:$D,燃料油周均!$B93,燃料油价格1!M:M,"&gt;0")</f>
        <v>4</v>
      </c>
      <c r="X93">
        <f>COUNTIFS(燃料油价格1!$B:$B,燃料油周均!$A93,燃料油价格1!$D:$D,燃料油周均!$B93,燃料油价格1!N:N,"&gt;0")</f>
        <v>5</v>
      </c>
      <c r="Y93">
        <f>COUNTIFS(燃料油价格1!$B:$B,燃料油周均!$A93,燃料油价格1!$D:$D,燃料油周均!$B93,燃料油价格1!O:O,"&gt;0")</f>
        <v>0</v>
      </c>
      <c r="Z93">
        <f>COUNTIFS(燃料油价格1!$B:$B,燃料油周均!$A93,燃料油价格1!$D:$D,燃料油周均!$B93,燃料油价格1!P:P,"&gt;0")</f>
        <v>5</v>
      </c>
      <c r="AA93">
        <f t="shared" si="13"/>
        <v>0</v>
      </c>
      <c r="AB93">
        <f t="shared" si="14"/>
        <v>4450</v>
      </c>
      <c r="AC93">
        <f t="shared" si="15"/>
        <v>4600</v>
      </c>
      <c r="AD93">
        <f t="shared" si="16"/>
        <v>4500</v>
      </c>
      <c r="AE93">
        <f t="shared" si="17"/>
        <v>0</v>
      </c>
      <c r="AF93">
        <f t="shared" si="18"/>
        <v>4400</v>
      </c>
      <c r="AG93">
        <f t="shared" si="19"/>
        <v>4590</v>
      </c>
      <c r="AH93">
        <f t="shared" si="20"/>
        <v>4500</v>
      </c>
      <c r="AI93">
        <f t="shared" si="21"/>
        <v>4600</v>
      </c>
      <c r="AJ93">
        <f t="shared" si="22"/>
        <v>4650</v>
      </c>
      <c r="AK93">
        <f t="shared" si="23"/>
        <v>0</v>
      </c>
      <c r="AL93">
        <f t="shared" si="24"/>
        <v>4550</v>
      </c>
      <c r="AM93" s="7">
        <f t="shared" si="25"/>
        <v>4537.7777777777774</v>
      </c>
    </row>
    <row r="94" spans="1:39">
      <c r="A94">
        <v>2019</v>
      </c>
      <c r="B94">
        <v>53</v>
      </c>
      <c r="C94">
        <f>SUMIFS(燃料油价格1!E:E,燃料油价格1!$B:$B,燃料油周均!$A94,燃料油价格1!$D:$D,燃料油周均!$B94)</f>
        <v>0</v>
      </c>
      <c r="D94">
        <f>SUMIFS(燃料油价格1!F:F,燃料油价格1!$B:$B,燃料油周均!$A94,燃料油价格1!$D:$D,燃料油周均!$B94)</f>
        <v>8900</v>
      </c>
      <c r="E94">
        <f>SUMIFS(燃料油价格1!G:G,燃料油价格1!$B:$B,燃料油周均!$A94,燃料油价格1!$D:$D,燃料油周均!$B94)</f>
        <v>9200</v>
      </c>
      <c r="F94">
        <f>SUMIFS(燃料油价格1!H:H,燃料油价格1!$B:$B,燃料油周均!$A94,燃料油价格1!$D:$D,燃料油周均!$B94)</f>
        <v>9000</v>
      </c>
      <c r="G94">
        <f>SUMIFS(燃料油价格1!I:I,燃料油价格1!$B:$B,燃料油周均!$A94,燃料油价格1!$D:$D,燃料油周均!$B94)</f>
        <v>0</v>
      </c>
      <c r="H94">
        <f>SUMIFS(燃料油价格1!J:J,燃料油价格1!$B:$B,燃料油周均!$A94,燃料油价格1!$D:$D,燃料油周均!$B94)</f>
        <v>8900</v>
      </c>
      <c r="I94">
        <f>SUMIFS(燃料油价格1!K:K,燃料油价格1!$B:$B,燃料油周均!$A94,燃料油价格1!$D:$D,燃料油周均!$B94)</f>
        <v>9180</v>
      </c>
      <c r="J94">
        <f>SUMIFS(燃料油价格1!L:L,燃料油价格1!$B:$B,燃料油周均!$A94,燃料油价格1!$D:$D,燃料油周均!$B94)</f>
        <v>9100</v>
      </c>
      <c r="K94">
        <f>SUMIFS(燃料油价格1!M:M,燃料油价格1!$B:$B,燃料油周均!$A94,燃料油价格1!$D:$D,燃料油周均!$B94)</f>
        <v>9200</v>
      </c>
      <c r="L94">
        <f>SUMIFS(燃料油价格1!N:N,燃料油价格1!$B:$B,燃料油周均!$A94,燃料油价格1!$D:$D,燃料油周均!$B94)</f>
        <v>9300</v>
      </c>
      <c r="M94">
        <f>SUMIFS(燃料油价格1!O:O,燃料油价格1!$B:$B,燃料油周均!$A94,燃料油价格1!$D:$D,燃料油周均!$B94)</f>
        <v>0</v>
      </c>
      <c r="N94">
        <f>SUMIFS(燃料油价格1!P:P,燃料油价格1!$B:$B,燃料油周均!$A94,燃料油价格1!$D:$D,燃料油周均!$B94)</f>
        <v>9230</v>
      </c>
      <c r="O94">
        <f>COUNTIFS(燃料油价格1!$B:$B,燃料油周均!$A94,燃料油价格1!$D:$D,燃料油周均!$B94,燃料油价格1!E:E,"&gt;0")</f>
        <v>0</v>
      </c>
      <c r="P94">
        <f>COUNTIFS(燃料油价格1!$B:$B,燃料油周均!$A94,燃料油价格1!$D:$D,燃料油周均!$B94,燃料油价格1!F:F,"&gt;0")</f>
        <v>2</v>
      </c>
      <c r="Q94">
        <f>COUNTIFS(燃料油价格1!$B:$B,燃料油周均!$A94,燃料油价格1!$D:$D,燃料油周均!$B94,燃料油价格1!G:G,"&gt;0")</f>
        <v>2</v>
      </c>
      <c r="R94">
        <f>COUNTIFS(燃料油价格1!$B:$B,燃料油周均!$A94,燃料油价格1!$D:$D,燃料油周均!$B94,燃料油价格1!H:H,"&gt;0")</f>
        <v>2</v>
      </c>
      <c r="S94">
        <f>COUNTIFS(燃料油价格1!$B:$B,燃料油周均!$A94,燃料油价格1!$D:$D,燃料油周均!$B94,燃料油价格1!I:I,"&gt;0")</f>
        <v>0</v>
      </c>
      <c r="T94">
        <f>COUNTIFS(燃料油价格1!$B:$B,燃料油周均!$A94,燃料油价格1!$D:$D,燃料油周均!$B94,燃料油价格1!J:J,"&gt;0")</f>
        <v>2</v>
      </c>
      <c r="U94">
        <f>COUNTIFS(燃料油价格1!$B:$B,燃料油周均!$A94,燃料油价格1!$D:$D,燃料油周均!$B94,燃料油价格1!K:K,"&gt;0")</f>
        <v>2</v>
      </c>
      <c r="V94">
        <f>COUNTIFS(燃料油价格1!$B:$B,燃料油周均!$A94,燃料油价格1!$D:$D,燃料油周均!$B94,燃料油价格1!L:L,"&gt;0")</f>
        <v>2</v>
      </c>
      <c r="W94">
        <f>COUNTIFS(燃料油价格1!$B:$B,燃料油周均!$A94,燃料油价格1!$D:$D,燃料油周均!$B94,燃料油价格1!M:M,"&gt;0")</f>
        <v>2</v>
      </c>
      <c r="X94">
        <f>COUNTIFS(燃料油价格1!$B:$B,燃料油周均!$A94,燃料油价格1!$D:$D,燃料油周均!$B94,燃料油价格1!N:N,"&gt;0")</f>
        <v>2</v>
      </c>
      <c r="Y94">
        <f>COUNTIFS(燃料油价格1!$B:$B,燃料油周均!$A94,燃料油价格1!$D:$D,燃料油周均!$B94,燃料油价格1!O:O,"&gt;0")</f>
        <v>0</v>
      </c>
      <c r="Z94">
        <f>COUNTIFS(燃料油价格1!$B:$B,燃料油周均!$A94,燃料油价格1!$D:$D,燃料油周均!$B94,燃料油价格1!P:P,"&gt;0")</f>
        <v>2</v>
      </c>
      <c r="AA94">
        <f t="shared" si="13"/>
        <v>0</v>
      </c>
      <c r="AB94">
        <f t="shared" si="14"/>
        <v>4450</v>
      </c>
      <c r="AC94">
        <f t="shared" si="15"/>
        <v>4600</v>
      </c>
      <c r="AD94">
        <f t="shared" si="16"/>
        <v>4500</v>
      </c>
      <c r="AE94">
        <f t="shared" si="17"/>
        <v>0</v>
      </c>
      <c r="AF94">
        <f t="shared" si="18"/>
        <v>4450</v>
      </c>
      <c r="AG94">
        <f t="shared" si="19"/>
        <v>4590</v>
      </c>
      <c r="AH94">
        <f t="shared" si="20"/>
        <v>4550</v>
      </c>
      <c r="AI94">
        <f t="shared" si="21"/>
        <v>4600</v>
      </c>
      <c r="AJ94">
        <f t="shared" si="22"/>
        <v>4650</v>
      </c>
      <c r="AK94">
        <f t="shared" si="23"/>
        <v>0</v>
      </c>
      <c r="AL94">
        <f t="shared" si="24"/>
        <v>4615</v>
      </c>
      <c r="AM94" s="7">
        <f t="shared" si="25"/>
        <v>4556.1111111111113</v>
      </c>
    </row>
    <row r="95" spans="1:39">
      <c r="A95">
        <v>2020</v>
      </c>
      <c r="B95">
        <v>1</v>
      </c>
      <c r="C95">
        <f>SUMIFS(燃料油价格1!E:E,燃料油价格1!$B:$B,燃料油周均!$A95,燃料油价格1!$D:$D,燃料油周均!$B95)</f>
        <v>0</v>
      </c>
      <c r="D95">
        <f>SUMIFS(燃料油价格1!F:F,燃料油价格1!$B:$B,燃料油周均!$A95,燃料油价格1!$D:$D,燃料油周均!$B95)</f>
        <v>4450</v>
      </c>
      <c r="E95">
        <f>SUMIFS(燃料油价格1!G:G,燃料油价格1!$B:$B,燃料油周均!$A95,燃料油价格1!$D:$D,燃料油周均!$B95)</f>
        <v>4600</v>
      </c>
      <c r="F95">
        <f>SUMIFS(燃料油价格1!H:H,燃料油价格1!$B:$B,燃料油周均!$A95,燃料油价格1!$D:$D,燃料油周均!$B95)</f>
        <v>4500</v>
      </c>
      <c r="G95">
        <f>SUMIFS(燃料油价格1!I:I,燃料油价格1!$B:$B,燃料油周均!$A95,燃料油价格1!$D:$D,燃料油周均!$B95)</f>
        <v>0</v>
      </c>
      <c r="H95">
        <f>SUMIFS(燃料油价格1!J:J,燃料油价格1!$B:$B,燃料油周均!$A95,燃料油价格1!$D:$D,燃料油周均!$B95)</f>
        <v>0</v>
      </c>
      <c r="I95">
        <f>SUMIFS(燃料油价格1!K:K,燃料油价格1!$B:$B,燃料油周均!$A95,燃料油价格1!$D:$D,燃料油周均!$B95)</f>
        <v>4590</v>
      </c>
      <c r="J95">
        <f>SUMIFS(燃料油价格1!L:L,燃料油价格1!$B:$B,燃料油周均!$A95,燃料油价格1!$D:$D,燃料油周均!$B95)</f>
        <v>0</v>
      </c>
      <c r="K95">
        <f>SUMIFS(燃料油价格1!M:M,燃料油价格1!$B:$B,燃料油周均!$A95,燃料油价格1!$D:$D,燃料油周均!$B95)</f>
        <v>4600</v>
      </c>
      <c r="L95">
        <f>SUMIFS(燃料油价格1!N:N,燃料油价格1!$B:$B,燃料油周均!$A95,燃料油价格1!$D:$D,燃料油周均!$B95)</f>
        <v>0</v>
      </c>
      <c r="M95">
        <f>SUMIFS(燃料油价格1!O:O,燃料油价格1!$B:$B,燃料油周均!$A95,燃料油价格1!$D:$D,燃料油周均!$B95)</f>
        <v>0</v>
      </c>
      <c r="N95">
        <f>SUMIFS(燃料油价格1!P:P,燃料油价格1!$B:$B,燃料油周均!$A95,燃料油价格1!$D:$D,燃料油周均!$B95)</f>
        <v>0</v>
      </c>
      <c r="O95">
        <f>COUNTIFS(燃料油价格1!$B:$B,燃料油周均!$A95,燃料油价格1!$D:$D,燃料油周均!$B95,燃料油价格1!E:E,"&gt;0")</f>
        <v>0</v>
      </c>
      <c r="P95">
        <f>COUNTIFS(燃料油价格1!$B:$B,燃料油周均!$A95,燃料油价格1!$D:$D,燃料油周均!$B95,燃料油价格1!F:F,"&gt;0")</f>
        <v>1</v>
      </c>
      <c r="Q95">
        <f>COUNTIFS(燃料油价格1!$B:$B,燃料油周均!$A95,燃料油价格1!$D:$D,燃料油周均!$B95,燃料油价格1!G:G,"&gt;0")</f>
        <v>1</v>
      </c>
      <c r="R95">
        <f>COUNTIFS(燃料油价格1!$B:$B,燃料油周均!$A95,燃料油价格1!$D:$D,燃料油周均!$B95,燃料油价格1!H:H,"&gt;0")</f>
        <v>1</v>
      </c>
      <c r="S95">
        <f>COUNTIFS(燃料油价格1!$B:$B,燃料油周均!$A95,燃料油价格1!$D:$D,燃料油周均!$B95,燃料油价格1!I:I,"&gt;0")</f>
        <v>0</v>
      </c>
      <c r="T95">
        <f>COUNTIFS(燃料油价格1!$B:$B,燃料油周均!$A95,燃料油价格1!$D:$D,燃料油周均!$B95,燃料油价格1!J:J,"&gt;0")</f>
        <v>0</v>
      </c>
      <c r="U95">
        <f>COUNTIFS(燃料油价格1!$B:$B,燃料油周均!$A95,燃料油价格1!$D:$D,燃料油周均!$B95,燃料油价格1!K:K,"&gt;0")</f>
        <v>1</v>
      </c>
      <c r="V95">
        <f>COUNTIFS(燃料油价格1!$B:$B,燃料油周均!$A95,燃料油价格1!$D:$D,燃料油周均!$B95,燃料油价格1!L:L,"&gt;0")</f>
        <v>0</v>
      </c>
      <c r="W95">
        <f>COUNTIFS(燃料油价格1!$B:$B,燃料油周均!$A95,燃料油价格1!$D:$D,燃料油周均!$B95,燃料油价格1!M:M,"&gt;0")</f>
        <v>1</v>
      </c>
      <c r="X95">
        <f>COUNTIFS(燃料油价格1!$B:$B,燃料油周均!$A95,燃料油价格1!$D:$D,燃料油周均!$B95,燃料油价格1!N:N,"&gt;0")</f>
        <v>0</v>
      </c>
      <c r="Y95">
        <f>COUNTIFS(燃料油价格1!$B:$B,燃料油周均!$A95,燃料油价格1!$D:$D,燃料油周均!$B95,燃料油价格1!O:O,"&gt;0")</f>
        <v>0</v>
      </c>
      <c r="Z95">
        <f>COUNTIFS(燃料油价格1!$B:$B,燃料油周均!$A95,燃料油价格1!$D:$D,燃料油周均!$B95,燃料油价格1!P:P,"&gt;0")</f>
        <v>0</v>
      </c>
      <c r="AA95">
        <f t="shared" si="13"/>
        <v>0</v>
      </c>
      <c r="AB95">
        <f t="shared" si="14"/>
        <v>4450</v>
      </c>
      <c r="AC95">
        <f t="shared" si="15"/>
        <v>4600</v>
      </c>
      <c r="AD95">
        <f t="shared" si="16"/>
        <v>4500</v>
      </c>
      <c r="AE95">
        <f t="shared" si="17"/>
        <v>0</v>
      </c>
      <c r="AF95">
        <f t="shared" si="18"/>
        <v>0</v>
      </c>
      <c r="AG95">
        <f t="shared" si="19"/>
        <v>4590</v>
      </c>
      <c r="AH95">
        <f t="shared" si="20"/>
        <v>0</v>
      </c>
      <c r="AI95">
        <f t="shared" si="21"/>
        <v>4600</v>
      </c>
      <c r="AJ95">
        <f t="shared" si="22"/>
        <v>0</v>
      </c>
      <c r="AK95">
        <f t="shared" si="23"/>
        <v>0</v>
      </c>
      <c r="AL95">
        <f t="shared" si="24"/>
        <v>0</v>
      </c>
      <c r="AM95" s="7">
        <f t="shared" si="25"/>
        <v>4548</v>
      </c>
    </row>
    <row r="96" spans="1:39">
      <c r="A96">
        <v>2020</v>
      </c>
      <c r="B96">
        <v>2</v>
      </c>
      <c r="C96">
        <f>SUMIFS(燃料油价格1!E:E,燃料油价格1!$B:$B,燃料油周均!$A96,燃料油价格1!$D:$D,燃料油周均!$B96)</f>
        <v>0</v>
      </c>
      <c r="D96">
        <f>SUMIFS(燃料油价格1!F:F,燃料油价格1!$B:$B,燃料油周均!$A96,燃料油价格1!$D:$D,燃料油周均!$B96)</f>
        <v>18500</v>
      </c>
      <c r="E96">
        <f>SUMIFS(燃料油价格1!G:G,燃料油价格1!$B:$B,燃料油周均!$A96,燃料油价格1!$D:$D,燃料油周均!$B96)</f>
        <v>14800</v>
      </c>
      <c r="F96">
        <f>SUMIFS(燃料油价格1!H:H,燃料油价格1!$B:$B,燃料油周均!$A96,燃料油价格1!$D:$D,燃料油周均!$B96)</f>
        <v>4500</v>
      </c>
      <c r="G96">
        <f>SUMIFS(燃料油价格1!I:I,燃料油价格1!$B:$B,燃料油周均!$A96,燃料油价格1!$D:$D,燃料油周均!$B96)</f>
        <v>0</v>
      </c>
      <c r="H96">
        <f>SUMIFS(燃料油价格1!J:J,燃料油价格1!$B:$B,燃料油周均!$A96,燃料油价格1!$D:$D,燃料油周均!$B96)</f>
        <v>0</v>
      </c>
      <c r="I96">
        <f>SUMIFS(燃料油价格1!K:K,燃料油价格1!$B:$B,燃料油周均!$A96,燃料油价格1!$D:$D,燃料油周均!$B96)</f>
        <v>14700</v>
      </c>
      <c r="J96">
        <f>SUMIFS(燃料油价格1!L:L,燃料油价格1!$B:$B,燃料油周均!$A96,燃料油价格1!$D:$D,燃料油周均!$B96)</f>
        <v>0</v>
      </c>
      <c r="K96">
        <f>SUMIFS(燃料油价格1!M:M,燃料油价格1!$B:$B,燃料油周均!$A96,燃料油价格1!$D:$D,燃料油周均!$B96)</f>
        <v>14400</v>
      </c>
      <c r="L96">
        <f>SUMIFS(燃料油价格1!N:N,燃料油价格1!$B:$B,燃料油周均!$A96,燃料油价格1!$D:$D,燃料油周均!$B96)</f>
        <v>0</v>
      </c>
      <c r="M96">
        <f>SUMIFS(燃料油价格1!O:O,燃料油价格1!$B:$B,燃料油周均!$A96,燃料油价格1!$D:$D,燃料油周均!$B96)</f>
        <v>0</v>
      </c>
      <c r="N96">
        <f>SUMIFS(燃料油价格1!P:P,燃料油价格1!$B:$B,燃料油周均!$A96,燃料油价格1!$D:$D,燃料油周均!$B96)</f>
        <v>0</v>
      </c>
      <c r="O96">
        <f>COUNTIFS(燃料油价格1!$B:$B,燃料油周均!$A96,燃料油价格1!$D:$D,燃料油周均!$B96,燃料油价格1!E:E,"&gt;0")</f>
        <v>0</v>
      </c>
      <c r="P96">
        <f>COUNTIFS(燃料油价格1!$B:$B,燃料油周均!$A96,燃料油价格1!$D:$D,燃料油周均!$B96,燃料油价格1!F:F,"&gt;0")</f>
        <v>4</v>
      </c>
      <c r="Q96">
        <f>COUNTIFS(燃料油价格1!$B:$B,燃料油周均!$A96,燃料油价格1!$D:$D,燃料油周均!$B96,燃料油价格1!G:G,"&gt;0")</f>
        <v>3</v>
      </c>
      <c r="R96">
        <f>COUNTIFS(燃料油价格1!$B:$B,燃料油周均!$A96,燃料油价格1!$D:$D,燃料油周均!$B96,燃料油价格1!H:H,"&gt;0")</f>
        <v>1</v>
      </c>
      <c r="S96">
        <f>COUNTIFS(燃料油价格1!$B:$B,燃料油周均!$A96,燃料油价格1!$D:$D,燃料油周均!$B96,燃料油价格1!I:I,"&gt;0")</f>
        <v>0</v>
      </c>
      <c r="T96">
        <f>COUNTIFS(燃料油价格1!$B:$B,燃料油周均!$A96,燃料油价格1!$D:$D,燃料油周均!$B96,燃料油价格1!J:J,"&gt;0")</f>
        <v>0</v>
      </c>
      <c r="U96">
        <f>COUNTIFS(燃料油价格1!$B:$B,燃料油周均!$A96,燃料油价格1!$D:$D,燃料油周均!$B96,燃料油价格1!K:K,"&gt;0")</f>
        <v>3</v>
      </c>
      <c r="V96">
        <f>COUNTIFS(燃料油价格1!$B:$B,燃料油周均!$A96,燃料油价格1!$D:$D,燃料油周均!$B96,燃料油价格1!L:L,"&gt;0")</f>
        <v>0</v>
      </c>
      <c r="W96">
        <f>COUNTIFS(燃料油价格1!$B:$B,燃料油周均!$A96,燃料油价格1!$D:$D,燃料油周均!$B96,燃料油价格1!M:M,"&gt;0")</f>
        <v>3</v>
      </c>
      <c r="X96">
        <f>COUNTIFS(燃料油价格1!$B:$B,燃料油周均!$A96,燃料油价格1!$D:$D,燃料油周均!$B96,燃料油价格1!N:N,"&gt;0")</f>
        <v>0</v>
      </c>
      <c r="Y96">
        <f>COUNTIFS(燃料油价格1!$B:$B,燃料油周均!$A96,燃料油价格1!$D:$D,燃料油周均!$B96,燃料油价格1!O:O,"&gt;0")</f>
        <v>0</v>
      </c>
      <c r="Z96">
        <f>COUNTIFS(燃料油价格1!$B:$B,燃料油周均!$A96,燃料油价格1!$D:$D,燃料油周均!$B96,燃料油价格1!P:P,"&gt;0")</f>
        <v>0</v>
      </c>
      <c r="AA96">
        <f t="shared" si="13"/>
        <v>0</v>
      </c>
      <c r="AB96">
        <f t="shared" si="14"/>
        <v>4625</v>
      </c>
      <c r="AC96">
        <f t="shared" si="15"/>
        <v>4933.333333333333</v>
      </c>
      <c r="AD96">
        <f t="shared" si="16"/>
        <v>4500</v>
      </c>
      <c r="AE96">
        <f t="shared" si="17"/>
        <v>0</v>
      </c>
      <c r="AF96">
        <f t="shared" si="18"/>
        <v>0</v>
      </c>
      <c r="AG96">
        <f t="shared" si="19"/>
        <v>4900</v>
      </c>
      <c r="AH96">
        <f t="shared" si="20"/>
        <v>0</v>
      </c>
      <c r="AI96">
        <f t="shared" si="21"/>
        <v>4800</v>
      </c>
      <c r="AJ96">
        <f t="shared" si="22"/>
        <v>0</v>
      </c>
      <c r="AK96">
        <f t="shared" si="23"/>
        <v>0</v>
      </c>
      <c r="AL96">
        <f t="shared" si="24"/>
        <v>0</v>
      </c>
      <c r="AM96" s="7">
        <f t="shared" si="25"/>
        <v>4751.6666666666661</v>
      </c>
    </row>
    <row r="97" spans="1:39">
      <c r="A97">
        <v>2020</v>
      </c>
      <c r="B97">
        <v>3</v>
      </c>
      <c r="C97">
        <f>SUMIFS(燃料油价格1!E:E,燃料油价格1!$B:$B,燃料油周均!$A97,燃料油价格1!$D:$D,燃料油周均!$B97)</f>
        <v>0</v>
      </c>
      <c r="D97">
        <f>SUMIFS(燃料油价格1!F:F,燃料油价格1!$B:$B,燃料油周均!$A97,燃料油价格1!$D:$D,燃料油周均!$B97)</f>
        <v>20800</v>
      </c>
      <c r="E97">
        <f>SUMIFS(燃料油价格1!G:G,燃料油价格1!$B:$B,燃料油周均!$A97,燃料油价格1!$D:$D,燃料油周均!$B97)</f>
        <v>20800</v>
      </c>
      <c r="F97">
        <f>SUMIFS(燃料油价格1!H:H,燃料油价格1!$B:$B,燃料油周均!$A97,燃料油价格1!$D:$D,燃料油周均!$B97)</f>
        <v>0</v>
      </c>
      <c r="G97">
        <f>SUMIFS(燃料油价格1!I:I,燃料油价格1!$B:$B,燃料油周均!$A97,燃料油价格1!$D:$D,燃料油周均!$B97)</f>
        <v>0</v>
      </c>
      <c r="H97">
        <f>SUMIFS(燃料油价格1!J:J,燃料油价格1!$B:$B,燃料油周均!$A97,燃料油价格1!$D:$D,燃料油周均!$B97)</f>
        <v>0</v>
      </c>
      <c r="I97">
        <f>SUMIFS(燃料油价格1!K:K,燃料油价格1!$B:$B,燃料油周均!$A97,燃料油价格1!$D:$D,燃料油周均!$B97)</f>
        <v>20400</v>
      </c>
      <c r="J97">
        <f>SUMIFS(燃料油价格1!L:L,燃料油价格1!$B:$B,燃料油周均!$A97,燃料油价格1!$D:$D,燃料油周均!$B97)</f>
        <v>0</v>
      </c>
      <c r="K97">
        <f>SUMIFS(燃料油价格1!M:M,燃料油价格1!$B:$B,燃料油周均!$A97,燃料油价格1!$D:$D,燃料油周均!$B97)</f>
        <v>20400</v>
      </c>
      <c r="L97">
        <f>SUMIFS(燃料油价格1!N:N,燃料油价格1!$B:$B,燃料油周均!$A97,燃料油价格1!$D:$D,燃料油周均!$B97)</f>
        <v>0</v>
      </c>
      <c r="M97">
        <f>SUMIFS(燃料油价格1!O:O,燃料油价格1!$B:$B,燃料油周均!$A97,燃料油价格1!$D:$D,燃料油周均!$B97)</f>
        <v>0</v>
      </c>
      <c r="N97">
        <f>SUMIFS(燃料油价格1!P:P,燃料油价格1!$B:$B,燃料油周均!$A97,燃料油价格1!$D:$D,燃料油周均!$B97)</f>
        <v>0</v>
      </c>
      <c r="O97">
        <f>COUNTIFS(燃料油价格1!$B:$B,燃料油周均!$A97,燃料油价格1!$D:$D,燃料油周均!$B97,燃料油价格1!E:E,"&gt;0")</f>
        <v>0</v>
      </c>
      <c r="P97">
        <f>COUNTIFS(燃料油价格1!$B:$B,燃料油周均!$A97,燃料油价格1!$D:$D,燃料油周均!$B97,燃料油价格1!F:F,"&gt;0")</f>
        <v>4</v>
      </c>
      <c r="Q97">
        <f>COUNTIFS(燃料油价格1!$B:$B,燃料油周均!$A97,燃料油价格1!$D:$D,燃料油周均!$B97,燃料油价格1!G:G,"&gt;0")</f>
        <v>4</v>
      </c>
      <c r="R97">
        <f>COUNTIFS(燃料油价格1!$B:$B,燃料油周均!$A97,燃料油价格1!$D:$D,燃料油周均!$B97,燃料油价格1!H:H,"&gt;0")</f>
        <v>0</v>
      </c>
      <c r="S97">
        <f>COUNTIFS(燃料油价格1!$B:$B,燃料油周均!$A97,燃料油价格1!$D:$D,燃料油周均!$B97,燃料油价格1!I:I,"&gt;0")</f>
        <v>0</v>
      </c>
      <c r="T97">
        <f>COUNTIFS(燃料油价格1!$B:$B,燃料油周均!$A97,燃料油价格1!$D:$D,燃料油周均!$B97,燃料油价格1!J:J,"&gt;0")</f>
        <v>0</v>
      </c>
      <c r="U97">
        <f>COUNTIFS(燃料油价格1!$B:$B,燃料油周均!$A97,燃料油价格1!$D:$D,燃料油周均!$B97,燃料油价格1!K:K,"&gt;0")</f>
        <v>4</v>
      </c>
      <c r="V97">
        <f>COUNTIFS(燃料油价格1!$B:$B,燃料油周均!$A97,燃料油价格1!$D:$D,燃料油周均!$B97,燃料油价格1!L:L,"&gt;0")</f>
        <v>0</v>
      </c>
      <c r="W97">
        <f>COUNTIFS(燃料油价格1!$B:$B,燃料油周均!$A97,燃料油价格1!$D:$D,燃料油周均!$B97,燃料油价格1!M:M,"&gt;0")</f>
        <v>4</v>
      </c>
      <c r="X97">
        <f>COUNTIFS(燃料油价格1!$B:$B,燃料油周均!$A97,燃料油价格1!$D:$D,燃料油周均!$B97,燃料油价格1!N:N,"&gt;0")</f>
        <v>0</v>
      </c>
      <c r="Y97">
        <f>COUNTIFS(燃料油价格1!$B:$B,燃料油周均!$A97,燃料油价格1!$D:$D,燃料油周均!$B97,燃料油价格1!O:O,"&gt;0")</f>
        <v>0</v>
      </c>
      <c r="Z97">
        <f>COUNTIFS(燃料油价格1!$B:$B,燃料油周均!$A97,燃料油价格1!$D:$D,燃料油周均!$B97,燃料油价格1!P:P,"&gt;0")</f>
        <v>0</v>
      </c>
      <c r="AA97">
        <f t="shared" si="13"/>
        <v>0</v>
      </c>
      <c r="AB97">
        <f t="shared" si="14"/>
        <v>5200</v>
      </c>
      <c r="AC97">
        <f t="shared" si="15"/>
        <v>5200</v>
      </c>
      <c r="AD97">
        <f t="shared" si="16"/>
        <v>0</v>
      </c>
      <c r="AE97">
        <f t="shared" si="17"/>
        <v>0</v>
      </c>
      <c r="AF97">
        <f t="shared" si="18"/>
        <v>0</v>
      </c>
      <c r="AG97">
        <f t="shared" si="19"/>
        <v>5100</v>
      </c>
      <c r="AH97">
        <f t="shared" si="20"/>
        <v>0</v>
      </c>
      <c r="AI97">
        <f t="shared" si="21"/>
        <v>5100</v>
      </c>
      <c r="AJ97">
        <f t="shared" si="22"/>
        <v>0</v>
      </c>
      <c r="AK97">
        <f t="shared" si="23"/>
        <v>0</v>
      </c>
      <c r="AL97">
        <f t="shared" si="24"/>
        <v>0</v>
      </c>
      <c r="AM97" s="7">
        <f t="shared" si="25"/>
        <v>5150</v>
      </c>
    </row>
    <row r="98" spans="1:39">
      <c r="A98">
        <v>2020</v>
      </c>
      <c r="B98">
        <v>4</v>
      </c>
      <c r="C98">
        <f>SUMIFS(燃料油价格1!E:E,燃料油价格1!$B:$B,燃料油周均!$A98,燃料油价格1!$D:$D,燃料油周均!$B98)</f>
        <v>0</v>
      </c>
      <c r="D98">
        <f>SUMIFS(燃料油价格1!F:F,燃料油价格1!$B:$B,燃料油周均!$A98,燃料油价格1!$D:$D,燃料油周均!$B98)</f>
        <v>10400</v>
      </c>
      <c r="E98">
        <f>SUMIFS(燃料油价格1!G:G,燃料油价格1!$B:$B,燃料油周均!$A98,燃料油价格1!$D:$D,燃料油周均!$B98)</f>
        <v>10400</v>
      </c>
      <c r="F98">
        <f>SUMIFS(燃料油价格1!H:H,燃料油价格1!$B:$B,燃料油周均!$A98,燃料油价格1!$D:$D,燃料油周均!$B98)</f>
        <v>0</v>
      </c>
      <c r="G98">
        <f>SUMIFS(燃料油价格1!I:I,燃料油价格1!$B:$B,燃料油周均!$A98,燃料油价格1!$D:$D,燃料油周均!$B98)</f>
        <v>0</v>
      </c>
      <c r="H98">
        <f>SUMIFS(燃料油价格1!J:J,燃料油价格1!$B:$B,燃料油周均!$A98,燃料油价格1!$D:$D,燃料油周均!$B98)</f>
        <v>4900</v>
      </c>
      <c r="I98">
        <f>SUMIFS(燃料油价格1!K:K,燃料油价格1!$B:$B,燃料油周均!$A98,燃料油价格1!$D:$D,燃料油周均!$B98)</f>
        <v>10200</v>
      </c>
      <c r="J98">
        <f>SUMIFS(燃料油价格1!L:L,燃料油价格1!$B:$B,燃料油周均!$A98,燃料油价格1!$D:$D,燃料油周均!$B98)</f>
        <v>5100</v>
      </c>
      <c r="K98">
        <f>SUMIFS(燃料油价格1!M:M,燃料油价格1!$B:$B,燃料油周均!$A98,燃料油价格1!$D:$D,燃料油周均!$B98)</f>
        <v>10200</v>
      </c>
      <c r="L98">
        <f>SUMIFS(燃料油价格1!N:N,燃料油价格1!$B:$B,燃料油周均!$A98,燃料油价格1!$D:$D,燃料油周均!$B98)</f>
        <v>4950</v>
      </c>
      <c r="M98">
        <f>SUMIFS(燃料油价格1!O:O,燃料油价格1!$B:$B,燃料油周均!$A98,燃料油价格1!$D:$D,燃料油周均!$B98)</f>
        <v>0</v>
      </c>
      <c r="N98">
        <f>SUMIFS(燃料油价格1!P:P,燃料油价格1!$B:$B,燃料油周均!$A98,燃料油价格1!$D:$D,燃料油周均!$B98)</f>
        <v>0</v>
      </c>
      <c r="O98">
        <f>COUNTIFS(燃料油价格1!$B:$B,燃料油周均!$A98,燃料油价格1!$D:$D,燃料油周均!$B98,燃料油价格1!E:E,"&gt;0")</f>
        <v>0</v>
      </c>
      <c r="P98">
        <f>COUNTIFS(燃料油价格1!$B:$B,燃料油周均!$A98,燃料油价格1!$D:$D,燃料油周均!$B98,燃料油价格1!F:F,"&gt;0")</f>
        <v>2</v>
      </c>
      <c r="Q98">
        <f>COUNTIFS(燃料油价格1!$B:$B,燃料油周均!$A98,燃料油价格1!$D:$D,燃料油周均!$B98,燃料油价格1!G:G,"&gt;0")</f>
        <v>2</v>
      </c>
      <c r="R98">
        <f>COUNTIFS(燃料油价格1!$B:$B,燃料油周均!$A98,燃料油价格1!$D:$D,燃料油周均!$B98,燃料油价格1!H:H,"&gt;0")</f>
        <v>0</v>
      </c>
      <c r="S98">
        <f>COUNTIFS(燃料油价格1!$B:$B,燃料油周均!$A98,燃料油价格1!$D:$D,燃料油周均!$B98,燃料油价格1!I:I,"&gt;0")</f>
        <v>0</v>
      </c>
      <c r="T98">
        <f>COUNTIFS(燃料油价格1!$B:$B,燃料油周均!$A98,燃料油价格1!$D:$D,燃料油周均!$B98,燃料油价格1!J:J,"&gt;0")</f>
        <v>1</v>
      </c>
      <c r="U98">
        <f>COUNTIFS(燃料油价格1!$B:$B,燃料油周均!$A98,燃料油价格1!$D:$D,燃料油周均!$B98,燃料油价格1!K:K,"&gt;0")</f>
        <v>2</v>
      </c>
      <c r="V98">
        <f>COUNTIFS(燃料油价格1!$B:$B,燃料油周均!$A98,燃料油价格1!$D:$D,燃料油周均!$B98,燃料油价格1!L:L,"&gt;0")</f>
        <v>1</v>
      </c>
      <c r="W98">
        <f>COUNTIFS(燃料油价格1!$B:$B,燃料油周均!$A98,燃料油价格1!$D:$D,燃料油周均!$B98,燃料油价格1!M:M,"&gt;0")</f>
        <v>2</v>
      </c>
      <c r="X98">
        <f>COUNTIFS(燃料油价格1!$B:$B,燃料油周均!$A98,燃料油价格1!$D:$D,燃料油周均!$B98,燃料油价格1!N:N,"&gt;0")</f>
        <v>1</v>
      </c>
      <c r="Y98">
        <f>COUNTIFS(燃料油价格1!$B:$B,燃料油周均!$A98,燃料油价格1!$D:$D,燃料油周均!$B98,燃料油价格1!O:O,"&gt;0")</f>
        <v>0</v>
      </c>
      <c r="Z98">
        <f>COUNTIFS(燃料油价格1!$B:$B,燃料油周均!$A98,燃料油价格1!$D:$D,燃料油周均!$B98,燃料油价格1!P:P,"&gt;0")</f>
        <v>0</v>
      </c>
      <c r="AA98">
        <f t="shared" si="13"/>
        <v>0</v>
      </c>
      <c r="AB98">
        <f t="shared" si="14"/>
        <v>5200</v>
      </c>
      <c r="AC98">
        <f t="shared" si="15"/>
        <v>5200</v>
      </c>
      <c r="AD98">
        <f t="shared" si="16"/>
        <v>0</v>
      </c>
      <c r="AE98">
        <f t="shared" si="17"/>
        <v>0</v>
      </c>
      <c r="AF98">
        <f t="shared" si="18"/>
        <v>4900</v>
      </c>
      <c r="AG98">
        <f t="shared" si="19"/>
        <v>5100</v>
      </c>
      <c r="AH98">
        <f t="shared" si="20"/>
        <v>5100</v>
      </c>
      <c r="AI98">
        <f t="shared" si="21"/>
        <v>5100</v>
      </c>
      <c r="AJ98">
        <f t="shared" si="22"/>
        <v>4950</v>
      </c>
      <c r="AK98">
        <f t="shared" si="23"/>
        <v>0</v>
      </c>
      <c r="AL98">
        <f t="shared" si="24"/>
        <v>0</v>
      </c>
      <c r="AM98" s="7">
        <f t="shared" si="25"/>
        <v>5078.5714285714284</v>
      </c>
    </row>
    <row r="99" spans="1:39">
      <c r="A99">
        <v>2020</v>
      </c>
      <c r="B99">
        <v>6</v>
      </c>
      <c r="C99">
        <f>SUMIFS(燃料油价格1!E:E,燃料油价格1!$B:$B,燃料油周均!$A99,燃料油价格1!$D:$D,燃料油周均!$B99)</f>
        <v>0</v>
      </c>
      <c r="D99">
        <f>SUMIFS(燃料油价格1!F:F,燃料油价格1!$B:$B,燃料油周均!$A99,燃料油价格1!$D:$D,燃料油周均!$B99)</f>
        <v>0</v>
      </c>
      <c r="E99">
        <f>SUMIFS(燃料油价格1!G:G,燃料油价格1!$B:$B,燃料油周均!$A99,燃料油价格1!$D:$D,燃料油周均!$B99)</f>
        <v>15150</v>
      </c>
      <c r="F99">
        <f>SUMIFS(燃料油价格1!H:H,燃料油价格1!$B:$B,燃料油周均!$A99,燃料油价格1!$D:$D,燃料油周均!$B99)</f>
        <v>0</v>
      </c>
      <c r="G99">
        <f>SUMIFS(燃料油价格1!I:I,燃料油价格1!$B:$B,燃料油周均!$A99,燃料油价格1!$D:$D,燃料油周均!$B99)</f>
        <v>0</v>
      </c>
      <c r="H99">
        <f>SUMIFS(燃料油价格1!J:J,燃料油价格1!$B:$B,燃料油周均!$A99,燃料油价格1!$D:$D,燃料油周均!$B99)</f>
        <v>0</v>
      </c>
      <c r="I99">
        <f>SUMIFS(燃料油价格1!K:K,燃料油价格1!$B:$B,燃料油周均!$A99,燃料油价格1!$D:$D,燃料油周均!$B99)</f>
        <v>0</v>
      </c>
      <c r="J99">
        <f>SUMIFS(燃料油价格1!L:L,燃料油价格1!$B:$B,燃料油周均!$A99,燃料油价格1!$D:$D,燃料油周均!$B99)</f>
        <v>15000</v>
      </c>
      <c r="K99">
        <f>SUMIFS(燃料油价格1!M:M,燃料油价格1!$B:$B,燃料油周均!$A99,燃料油价格1!$D:$D,燃料油周均!$B99)</f>
        <v>0</v>
      </c>
      <c r="L99">
        <f>SUMIFS(燃料油价格1!N:N,燃料油价格1!$B:$B,燃料油周均!$A99,燃料油价格1!$D:$D,燃料油周均!$B99)</f>
        <v>0</v>
      </c>
      <c r="M99">
        <f>SUMIFS(燃料油价格1!O:O,燃料油价格1!$B:$B,燃料油周均!$A99,燃料油价格1!$D:$D,燃料油周均!$B99)</f>
        <v>0</v>
      </c>
      <c r="N99">
        <f>SUMIFS(燃料油价格1!P:P,燃料油价格1!$B:$B,燃料油周均!$A99,燃料油价格1!$D:$D,燃料油周均!$B99)</f>
        <v>0</v>
      </c>
      <c r="O99">
        <f>COUNTIFS(燃料油价格1!$B:$B,燃料油周均!$A99,燃料油价格1!$D:$D,燃料油周均!$B99,燃料油价格1!E:E,"&gt;0")</f>
        <v>0</v>
      </c>
      <c r="P99">
        <f>COUNTIFS(燃料油价格1!$B:$B,燃料油周均!$A99,燃料油价格1!$D:$D,燃料油周均!$B99,燃料油价格1!F:F,"&gt;0")</f>
        <v>0</v>
      </c>
      <c r="Q99">
        <f>COUNTIFS(燃料油价格1!$B:$B,燃料油周均!$A99,燃料油价格1!$D:$D,燃料油周均!$B99,燃料油价格1!G:G,"&gt;0")</f>
        <v>3</v>
      </c>
      <c r="R99">
        <f>COUNTIFS(燃料油价格1!$B:$B,燃料油周均!$A99,燃料油价格1!$D:$D,燃料油周均!$B99,燃料油价格1!H:H,"&gt;0")</f>
        <v>0</v>
      </c>
      <c r="S99">
        <f>COUNTIFS(燃料油价格1!$B:$B,燃料油周均!$A99,燃料油价格1!$D:$D,燃料油周均!$B99,燃料油价格1!I:I,"&gt;0")</f>
        <v>0</v>
      </c>
      <c r="T99">
        <f>COUNTIFS(燃料油价格1!$B:$B,燃料油周均!$A99,燃料油价格1!$D:$D,燃料油周均!$B99,燃料油价格1!J:J,"&gt;0")</f>
        <v>0</v>
      </c>
      <c r="U99">
        <f>COUNTIFS(燃料油价格1!$B:$B,燃料油周均!$A99,燃料油价格1!$D:$D,燃料油周均!$B99,燃料油价格1!K:K,"&gt;0")</f>
        <v>0</v>
      </c>
      <c r="V99">
        <f>COUNTIFS(燃料油价格1!$B:$B,燃料油周均!$A99,燃料油价格1!$D:$D,燃料油周均!$B99,燃料油价格1!L:L,"&gt;0")</f>
        <v>3</v>
      </c>
      <c r="W99">
        <f>COUNTIFS(燃料油价格1!$B:$B,燃料油周均!$A99,燃料油价格1!$D:$D,燃料油周均!$B99,燃料油价格1!M:M,"&gt;0")</f>
        <v>0</v>
      </c>
      <c r="X99">
        <f>COUNTIFS(燃料油价格1!$B:$B,燃料油周均!$A99,燃料油价格1!$D:$D,燃料油周均!$B99,燃料油价格1!N:N,"&gt;0")</f>
        <v>0</v>
      </c>
      <c r="Y99">
        <f>COUNTIFS(燃料油价格1!$B:$B,燃料油周均!$A99,燃料油价格1!$D:$D,燃料油周均!$B99,燃料油价格1!O:O,"&gt;0")</f>
        <v>0</v>
      </c>
      <c r="Z99">
        <f>COUNTIFS(燃料油价格1!$B:$B,燃料油周均!$A99,燃料油价格1!$D:$D,燃料油周均!$B99,燃料油价格1!P:P,"&gt;0")</f>
        <v>0</v>
      </c>
      <c r="AA99">
        <f t="shared" si="13"/>
        <v>0</v>
      </c>
      <c r="AB99">
        <f t="shared" si="14"/>
        <v>0</v>
      </c>
      <c r="AC99">
        <f t="shared" si="15"/>
        <v>5050</v>
      </c>
      <c r="AD99">
        <f t="shared" si="16"/>
        <v>0</v>
      </c>
      <c r="AE99">
        <f t="shared" si="17"/>
        <v>0</v>
      </c>
      <c r="AF99">
        <f t="shared" si="18"/>
        <v>0</v>
      </c>
      <c r="AG99">
        <f t="shared" si="19"/>
        <v>0</v>
      </c>
      <c r="AH99">
        <f t="shared" si="20"/>
        <v>5000</v>
      </c>
      <c r="AI99">
        <f t="shared" si="21"/>
        <v>0</v>
      </c>
      <c r="AJ99">
        <f t="shared" si="22"/>
        <v>0</v>
      </c>
      <c r="AK99">
        <f t="shared" si="23"/>
        <v>0</v>
      </c>
      <c r="AL99">
        <f t="shared" si="24"/>
        <v>0</v>
      </c>
      <c r="AM99" s="7">
        <f t="shared" si="25"/>
        <v>5025</v>
      </c>
    </row>
    <row r="100" spans="1:39">
      <c r="A100">
        <v>2020</v>
      </c>
      <c r="B100">
        <v>7</v>
      </c>
      <c r="C100">
        <f>SUMIFS(燃料油价格1!E:E,燃料油价格1!$B:$B,燃料油周均!$A100,燃料油价格1!$D:$D,燃料油周均!$B100)</f>
        <v>0</v>
      </c>
      <c r="D100">
        <f>SUMIFS(燃料油价格1!F:F,燃料油价格1!$B:$B,燃料油周均!$A100,燃料油价格1!$D:$D,燃料油周均!$B100)</f>
        <v>0</v>
      </c>
      <c r="E100">
        <f>SUMIFS(燃料油价格1!G:G,燃料油价格1!$B:$B,燃料油周均!$A100,燃料油价格1!$D:$D,燃料油周均!$B100)</f>
        <v>10100</v>
      </c>
      <c r="F100">
        <f>SUMIFS(燃料油价格1!H:H,燃料油价格1!$B:$B,燃料油周均!$A100,燃料油价格1!$D:$D,燃料油周均!$B100)</f>
        <v>0</v>
      </c>
      <c r="G100">
        <f>SUMIFS(燃料油价格1!I:I,燃料油价格1!$B:$B,燃料油周均!$A100,燃料油价格1!$D:$D,燃料油周均!$B100)</f>
        <v>0</v>
      </c>
      <c r="H100">
        <f>SUMIFS(燃料油价格1!J:J,燃料油价格1!$B:$B,燃料油周均!$A100,燃料油价格1!$D:$D,燃料油周均!$B100)</f>
        <v>0</v>
      </c>
      <c r="I100">
        <f>SUMIFS(燃料油价格1!K:K,燃料油价格1!$B:$B,燃料油周均!$A100,燃料油价格1!$D:$D,燃料油周均!$B100)</f>
        <v>10200</v>
      </c>
      <c r="J100">
        <f>SUMIFS(燃料油价格1!L:L,燃料油价格1!$B:$B,燃料油周均!$A100,燃料油价格1!$D:$D,燃料油周均!$B100)</f>
        <v>10000</v>
      </c>
      <c r="K100">
        <f>SUMIFS(燃料油价格1!M:M,燃料油价格1!$B:$B,燃料油周均!$A100,燃料油价格1!$D:$D,燃料油周均!$B100)</f>
        <v>10000</v>
      </c>
      <c r="L100">
        <f>SUMIFS(燃料油价格1!N:N,燃料油价格1!$B:$B,燃料油周均!$A100,燃料油价格1!$D:$D,燃料油周均!$B100)</f>
        <v>9900</v>
      </c>
      <c r="M100">
        <f>SUMIFS(燃料油价格1!O:O,燃料油价格1!$B:$B,燃料油周均!$A100,燃料油价格1!$D:$D,燃料油周均!$B100)</f>
        <v>0</v>
      </c>
      <c r="N100">
        <f>SUMIFS(燃料油价格1!P:P,燃料油价格1!$B:$B,燃料油周均!$A100,燃料油价格1!$D:$D,燃料油周均!$B100)</f>
        <v>0</v>
      </c>
      <c r="O100">
        <f>COUNTIFS(燃料油价格1!$B:$B,燃料油周均!$A100,燃料油价格1!$D:$D,燃料油周均!$B100,燃料油价格1!E:E,"&gt;0")</f>
        <v>0</v>
      </c>
      <c r="P100">
        <f>COUNTIFS(燃料油价格1!$B:$B,燃料油周均!$A100,燃料油价格1!$D:$D,燃料油周均!$B100,燃料油价格1!F:F,"&gt;0")</f>
        <v>0</v>
      </c>
      <c r="Q100">
        <f>COUNTIFS(燃料油价格1!$B:$B,燃料油周均!$A100,燃料油价格1!$D:$D,燃料油周均!$B100,燃料油价格1!G:G,"&gt;0")</f>
        <v>2</v>
      </c>
      <c r="R100">
        <f>COUNTIFS(燃料油价格1!$B:$B,燃料油周均!$A100,燃料油价格1!$D:$D,燃料油周均!$B100,燃料油价格1!H:H,"&gt;0")</f>
        <v>0</v>
      </c>
      <c r="S100">
        <f>COUNTIFS(燃料油价格1!$B:$B,燃料油周均!$A100,燃料油价格1!$D:$D,燃料油周均!$B100,燃料油价格1!I:I,"&gt;0")</f>
        <v>0</v>
      </c>
      <c r="T100">
        <f>COUNTIFS(燃料油价格1!$B:$B,燃料油周均!$A100,燃料油价格1!$D:$D,燃料油周均!$B100,燃料油价格1!J:J,"&gt;0")</f>
        <v>0</v>
      </c>
      <c r="U100">
        <f>COUNTIFS(燃料油价格1!$B:$B,燃料油周均!$A100,燃料油价格1!$D:$D,燃料油周均!$B100,燃料油价格1!K:K,"&gt;0")</f>
        <v>2</v>
      </c>
      <c r="V100">
        <f>COUNTIFS(燃料油价格1!$B:$B,燃料油周均!$A100,燃料油价格1!$D:$D,燃料油周均!$B100,燃料油价格1!L:L,"&gt;0")</f>
        <v>2</v>
      </c>
      <c r="W100">
        <f>COUNTIFS(燃料油价格1!$B:$B,燃料油周均!$A100,燃料油价格1!$D:$D,燃料油周均!$B100,燃料油价格1!M:M,"&gt;0")</f>
        <v>2</v>
      </c>
      <c r="X100">
        <f>COUNTIFS(燃料油价格1!$B:$B,燃料油周均!$A100,燃料油价格1!$D:$D,燃料油周均!$B100,燃料油价格1!N:N,"&gt;0")</f>
        <v>2</v>
      </c>
      <c r="Y100">
        <f>COUNTIFS(燃料油价格1!$B:$B,燃料油周均!$A100,燃料油价格1!$D:$D,燃料油周均!$B100,燃料油价格1!O:O,"&gt;0")</f>
        <v>0</v>
      </c>
      <c r="Z100">
        <f>COUNTIFS(燃料油价格1!$B:$B,燃料油周均!$A100,燃料油价格1!$D:$D,燃料油周均!$B100,燃料油价格1!P:P,"&gt;0")</f>
        <v>0</v>
      </c>
      <c r="AA100">
        <f t="shared" si="13"/>
        <v>0</v>
      </c>
      <c r="AB100">
        <f t="shared" si="14"/>
        <v>0</v>
      </c>
      <c r="AC100">
        <f t="shared" si="15"/>
        <v>5050</v>
      </c>
      <c r="AD100">
        <f t="shared" si="16"/>
        <v>0</v>
      </c>
      <c r="AE100">
        <f t="shared" si="17"/>
        <v>0</v>
      </c>
      <c r="AF100">
        <f t="shared" si="18"/>
        <v>0</v>
      </c>
      <c r="AG100">
        <f t="shared" si="19"/>
        <v>5100</v>
      </c>
      <c r="AH100">
        <f t="shared" si="20"/>
        <v>5000</v>
      </c>
      <c r="AI100">
        <f t="shared" si="21"/>
        <v>5000</v>
      </c>
      <c r="AJ100">
        <f t="shared" si="22"/>
        <v>4950</v>
      </c>
      <c r="AK100">
        <f t="shared" si="23"/>
        <v>0</v>
      </c>
      <c r="AL100">
        <f t="shared" si="24"/>
        <v>0</v>
      </c>
      <c r="AM100" s="7">
        <f t="shared" si="25"/>
        <v>5020</v>
      </c>
    </row>
    <row r="101" spans="1:39">
      <c r="A101">
        <v>2020</v>
      </c>
      <c r="B101">
        <v>8</v>
      </c>
      <c r="C101">
        <f>SUMIFS(燃料油价格1!E:E,燃料油价格1!$B:$B,燃料油周均!$A101,燃料油价格1!$D:$D,燃料油周均!$B101)</f>
        <v>0</v>
      </c>
      <c r="D101">
        <f>SUMIFS(燃料油价格1!F:F,燃料油价格1!$B:$B,燃料油周均!$A101,燃料油价格1!$D:$D,燃料油周均!$B101)</f>
        <v>0</v>
      </c>
      <c r="E101">
        <f>SUMIFS(燃料油价格1!G:G,燃料油价格1!$B:$B,燃料油周均!$A101,燃料油价格1!$D:$D,燃料油周均!$B101)</f>
        <v>25250</v>
      </c>
      <c r="F101">
        <f>SUMIFS(燃料油价格1!H:H,燃料油价格1!$B:$B,燃料油周均!$A101,燃料油价格1!$D:$D,燃料油周均!$B101)</f>
        <v>0</v>
      </c>
      <c r="G101">
        <f>SUMIFS(燃料油价格1!I:I,燃料油价格1!$B:$B,燃料油周均!$A101,燃料油价格1!$D:$D,燃料油周均!$B101)</f>
        <v>0</v>
      </c>
      <c r="H101">
        <f>SUMIFS(燃料油价格1!J:J,燃料油价格1!$B:$B,燃料油周均!$A101,燃料油价格1!$D:$D,燃料油周均!$B101)</f>
        <v>0</v>
      </c>
      <c r="I101">
        <f>SUMIFS(燃料油价格1!K:K,燃料油价格1!$B:$B,燃料油周均!$A101,燃料油价格1!$D:$D,燃料油周均!$B101)</f>
        <v>24900</v>
      </c>
      <c r="J101">
        <f>SUMIFS(燃料油价格1!L:L,燃料油价格1!$B:$B,燃料油周均!$A101,燃料油价格1!$D:$D,燃料油周均!$B101)</f>
        <v>10000</v>
      </c>
      <c r="K101">
        <f>SUMIFS(燃料油价格1!M:M,燃料油价格1!$B:$B,燃料油周均!$A101,燃料油价格1!$D:$D,燃料油周均!$B101)</f>
        <v>0</v>
      </c>
      <c r="L101">
        <f>SUMIFS(燃料油价格1!N:N,燃料油价格1!$B:$B,燃料油周均!$A101,燃料油价格1!$D:$D,燃料油周均!$B101)</f>
        <v>0</v>
      </c>
      <c r="M101">
        <f>SUMIFS(燃料油价格1!O:O,燃料油价格1!$B:$B,燃料油周均!$A101,燃料油价格1!$D:$D,燃料油周均!$B101)</f>
        <v>0</v>
      </c>
      <c r="N101">
        <f>SUMIFS(燃料油价格1!P:P,燃料油价格1!$B:$B,燃料油周均!$A101,燃料油价格1!$D:$D,燃料油周均!$B101)</f>
        <v>0</v>
      </c>
      <c r="O101">
        <f>COUNTIFS(燃料油价格1!$B:$B,燃料油周均!$A101,燃料油价格1!$D:$D,燃料油周均!$B101,燃料油价格1!E:E,"&gt;0")</f>
        <v>0</v>
      </c>
      <c r="P101">
        <f>COUNTIFS(燃料油价格1!$B:$B,燃料油周均!$A101,燃料油价格1!$D:$D,燃料油周均!$B101,燃料油价格1!F:F,"&gt;0")</f>
        <v>0</v>
      </c>
      <c r="Q101">
        <f>COUNTIFS(燃料油价格1!$B:$B,燃料油周均!$A101,燃料油价格1!$D:$D,燃料油周均!$B101,燃料油价格1!G:G,"&gt;0")</f>
        <v>5</v>
      </c>
      <c r="R101">
        <f>COUNTIFS(燃料油价格1!$B:$B,燃料油周均!$A101,燃料油价格1!$D:$D,燃料油周均!$B101,燃料油价格1!H:H,"&gt;0")</f>
        <v>0</v>
      </c>
      <c r="S101">
        <f>COUNTIFS(燃料油价格1!$B:$B,燃料油周均!$A101,燃料油价格1!$D:$D,燃料油周均!$B101,燃料油价格1!I:I,"&gt;0")</f>
        <v>0</v>
      </c>
      <c r="T101">
        <f>COUNTIFS(燃料油价格1!$B:$B,燃料油周均!$A101,燃料油价格1!$D:$D,燃料油周均!$B101,燃料油价格1!J:J,"&gt;0")</f>
        <v>0</v>
      </c>
      <c r="U101">
        <f>COUNTIFS(燃料油价格1!$B:$B,燃料油周均!$A101,燃料油价格1!$D:$D,燃料油周均!$B101,燃料油价格1!K:K,"&gt;0")</f>
        <v>5</v>
      </c>
      <c r="V101">
        <f>COUNTIFS(燃料油价格1!$B:$B,燃料油周均!$A101,燃料油价格1!$D:$D,燃料油周均!$B101,燃料油价格1!L:L,"&gt;0")</f>
        <v>2</v>
      </c>
      <c r="W101">
        <f>COUNTIFS(燃料油价格1!$B:$B,燃料油周均!$A101,燃料油价格1!$D:$D,燃料油周均!$B101,燃料油价格1!M:M,"&gt;0")</f>
        <v>0</v>
      </c>
      <c r="X101">
        <f>COUNTIFS(燃料油价格1!$B:$B,燃料油周均!$A101,燃料油价格1!$D:$D,燃料油周均!$B101,燃料油价格1!N:N,"&gt;0")</f>
        <v>0</v>
      </c>
      <c r="Y101">
        <f>COUNTIFS(燃料油价格1!$B:$B,燃料油周均!$A101,燃料油价格1!$D:$D,燃料油周均!$B101,燃料油价格1!O:O,"&gt;0")</f>
        <v>0</v>
      </c>
      <c r="Z101">
        <f>COUNTIFS(燃料油价格1!$B:$B,燃料油周均!$A101,燃料油价格1!$D:$D,燃料油周均!$B101,燃料油价格1!P:P,"&gt;0")</f>
        <v>0</v>
      </c>
      <c r="AA101">
        <f t="shared" si="13"/>
        <v>0</v>
      </c>
      <c r="AB101">
        <f t="shared" si="14"/>
        <v>0</v>
      </c>
      <c r="AC101">
        <f t="shared" si="15"/>
        <v>5050</v>
      </c>
      <c r="AD101">
        <f t="shared" si="16"/>
        <v>0</v>
      </c>
      <c r="AE101">
        <f t="shared" si="17"/>
        <v>0</v>
      </c>
      <c r="AF101">
        <f t="shared" si="18"/>
        <v>0</v>
      </c>
      <c r="AG101">
        <f t="shared" si="19"/>
        <v>4980</v>
      </c>
      <c r="AH101">
        <f t="shared" si="20"/>
        <v>5000</v>
      </c>
      <c r="AI101">
        <f t="shared" si="21"/>
        <v>0</v>
      </c>
      <c r="AJ101">
        <f t="shared" si="22"/>
        <v>0</v>
      </c>
      <c r="AK101">
        <f t="shared" si="23"/>
        <v>0</v>
      </c>
      <c r="AL101">
        <f t="shared" si="24"/>
        <v>0</v>
      </c>
      <c r="AM101" s="7">
        <f t="shared" si="25"/>
        <v>5010</v>
      </c>
    </row>
    <row r="102" spans="1:39">
      <c r="A102">
        <v>2020</v>
      </c>
      <c r="B102">
        <v>10</v>
      </c>
      <c r="C102">
        <f>SUMIFS(燃料油价格1!E:E,燃料油价格1!$B:$B,燃料油周均!$A102,燃料油价格1!$D:$D,燃料油周均!$B102)</f>
        <v>0</v>
      </c>
      <c r="D102">
        <f>SUMIFS(燃料油价格1!F:F,燃料油价格1!$B:$B,燃料油周均!$A102,燃料油价格1!$D:$D,燃料油周均!$B102)</f>
        <v>0</v>
      </c>
      <c r="E102">
        <f>SUMIFS(燃料油价格1!G:G,燃料油价格1!$B:$B,燃料油周均!$A102,燃料油价格1!$D:$D,燃料油周均!$B102)</f>
        <v>24050</v>
      </c>
      <c r="F102">
        <f>SUMIFS(燃料油价格1!H:H,燃料油价格1!$B:$B,燃料油周均!$A102,燃料油价格1!$D:$D,燃料油周均!$B102)</f>
        <v>24000</v>
      </c>
      <c r="G102">
        <f>SUMIFS(燃料油价格1!I:I,燃料油价格1!$B:$B,燃料油周均!$A102,燃料油价格1!$D:$D,燃料油周均!$B102)</f>
        <v>0</v>
      </c>
      <c r="H102">
        <f>SUMIFS(燃料油价格1!J:J,燃料油价格1!$B:$B,燃料油周均!$A102,燃料油价格1!$D:$D,燃料油周均!$B102)</f>
        <v>19200</v>
      </c>
      <c r="I102">
        <f>SUMIFS(燃料油价格1!K:K,燃料油价格1!$B:$B,燃料油周均!$A102,燃料油价格1!$D:$D,燃料油周均!$B102)</f>
        <v>19470</v>
      </c>
      <c r="J102">
        <f>SUMIFS(燃料油价格1!L:L,燃料油价格1!$B:$B,燃料油周均!$A102,燃料油价格1!$D:$D,燃料油周均!$B102)</f>
        <v>17800</v>
      </c>
      <c r="K102">
        <f>SUMIFS(燃料油价格1!M:M,燃料油价格1!$B:$B,燃料油周均!$A102,燃料油价格1!$D:$D,燃料油周均!$B102)</f>
        <v>24000</v>
      </c>
      <c r="L102">
        <f>SUMIFS(燃料油价格1!N:N,燃料油价格1!$B:$B,燃料油周均!$A102,燃料油价格1!$D:$D,燃料油周均!$B102)</f>
        <v>18200</v>
      </c>
      <c r="M102">
        <f>SUMIFS(燃料油价格1!O:O,燃料油价格1!$B:$B,燃料油周均!$A102,燃料油价格1!$D:$D,燃料油周均!$B102)</f>
        <v>0</v>
      </c>
      <c r="N102">
        <f>SUMIFS(燃料油价格1!P:P,燃料油价格1!$B:$B,燃料油周均!$A102,燃料油价格1!$D:$D,燃料油周均!$B102)</f>
        <v>17950</v>
      </c>
      <c r="O102">
        <f>COUNTIFS(燃料油价格1!$B:$B,燃料油周均!$A102,燃料油价格1!$D:$D,燃料油周均!$B102,燃料油价格1!E:E,"&gt;0")</f>
        <v>0</v>
      </c>
      <c r="P102">
        <f>COUNTIFS(燃料油价格1!$B:$B,燃料油周均!$A102,燃料油价格1!$D:$D,燃料油周均!$B102,燃料油价格1!F:F,"&gt;0")</f>
        <v>0</v>
      </c>
      <c r="Q102">
        <f>COUNTIFS(燃料油价格1!$B:$B,燃料油周均!$A102,燃料油价格1!$D:$D,燃料油周均!$B102,燃料油价格1!G:G,"&gt;0")</f>
        <v>5</v>
      </c>
      <c r="R102">
        <f>COUNTIFS(燃料油价格1!$B:$B,燃料油周均!$A102,燃料油价格1!$D:$D,燃料油周均!$B102,燃料油价格1!H:H,"&gt;0")</f>
        <v>5</v>
      </c>
      <c r="S102">
        <f>COUNTIFS(燃料油价格1!$B:$B,燃料油周均!$A102,燃料油价格1!$D:$D,燃料油周均!$B102,燃料油价格1!I:I,"&gt;0")</f>
        <v>0</v>
      </c>
      <c r="T102">
        <f>COUNTIFS(燃料油价格1!$B:$B,燃料油周均!$A102,燃料油价格1!$D:$D,燃料油周均!$B102,燃料油价格1!J:J,"&gt;0")</f>
        <v>4</v>
      </c>
      <c r="U102">
        <f>COUNTIFS(燃料油价格1!$B:$B,燃料油周均!$A102,燃料油价格1!$D:$D,燃料油周均!$B102,燃料油价格1!K:K,"&gt;0")</f>
        <v>4</v>
      </c>
      <c r="V102">
        <f>COUNTIFS(燃料油价格1!$B:$B,燃料油周均!$A102,燃料油价格1!$D:$D,燃料油周均!$B102,燃料油价格1!L:L,"&gt;0")</f>
        <v>4</v>
      </c>
      <c r="W102">
        <f>COUNTIFS(燃料油价格1!$B:$B,燃料油周均!$A102,燃料油价格1!$D:$D,燃料油周均!$B102,燃料油价格1!M:M,"&gt;0")</f>
        <v>5</v>
      </c>
      <c r="X102">
        <f>COUNTIFS(燃料油价格1!$B:$B,燃料油周均!$A102,燃料油价格1!$D:$D,燃料油周均!$B102,燃料油价格1!N:N,"&gt;0")</f>
        <v>4</v>
      </c>
      <c r="Y102">
        <f>COUNTIFS(燃料油价格1!$B:$B,燃料油周均!$A102,燃料油价格1!$D:$D,燃料油周均!$B102,燃料油价格1!O:O,"&gt;0")</f>
        <v>0</v>
      </c>
      <c r="Z102">
        <f>COUNTIFS(燃料油价格1!$B:$B,燃料油周均!$A102,燃料油价格1!$D:$D,燃料油周均!$B102,燃料油价格1!P:P,"&gt;0")</f>
        <v>4</v>
      </c>
      <c r="AA102">
        <f t="shared" si="13"/>
        <v>0</v>
      </c>
      <c r="AB102">
        <f t="shared" si="14"/>
        <v>0</v>
      </c>
      <c r="AC102">
        <f t="shared" si="15"/>
        <v>4810</v>
      </c>
      <c r="AD102">
        <f t="shared" si="16"/>
        <v>4800</v>
      </c>
      <c r="AE102">
        <f t="shared" si="17"/>
        <v>0</v>
      </c>
      <c r="AF102">
        <f t="shared" si="18"/>
        <v>4800</v>
      </c>
      <c r="AG102">
        <f t="shared" si="19"/>
        <v>4867.5</v>
      </c>
      <c r="AH102">
        <f t="shared" si="20"/>
        <v>4450</v>
      </c>
      <c r="AI102">
        <f t="shared" si="21"/>
        <v>4800</v>
      </c>
      <c r="AJ102">
        <f t="shared" si="22"/>
        <v>4550</v>
      </c>
      <c r="AK102">
        <f t="shared" si="23"/>
        <v>0</v>
      </c>
      <c r="AL102">
        <f t="shared" si="24"/>
        <v>4487.5</v>
      </c>
      <c r="AM102" s="7">
        <f t="shared" si="25"/>
        <v>4695.625</v>
      </c>
    </row>
    <row r="103" spans="1:39">
      <c r="A103">
        <v>2020</v>
      </c>
      <c r="B103">
        <v>11</v>
      </c>
      <c r="C103">
        <f>SUMIFS(燃料油价格1!E:E,燃料油价格1!$B:$B,燃料油周均!$A103,燃料油价格1!$D:$D,燃料油周均!$B103)</f>
        <v>0</v>
      </c>
      <c r="D103">
        <f>SUMIFS(燃料油价格1!F:F,燃料油价格1!$B:$B,燃料油周均!$A103,燃料油价格1!$D:$D,燃料油周均!$B103)</f>
        <v>12000</v>
      </c>
      <c r="E103">
        <f>SUMIFS(燃料油价格1!G:G,燃料油价格1!$B:$B,燃料油周均!$A103,燃料油价格1!$D:$D,燃料油周均!$B103)</f>
        <v>13800</v>
      </c>
      <c r="F103">
        <f>SUMIFS(燃料油价格1!H:H,燃料油价格1!$B:$B,燃料油周均!$A103,燃料油价格1!$D:$D,燃料油周均!$B103)</f>
        <v>4450</v>
      </c>
      <c r="G103">
        <f>SUMIFS(燃料油价格1!I:I,燃料油价格1!$B:$B,燃料油周均!$A103,燃料油价格1!$D:$D,燃料油周均!$B103)</f>
        <v>0</v>
      </c>
      <c r="H103">
        <f>SUMIFS(燃料油价格1!J:J,燃料油价格1!$B:$B,燃料油周均!$A103,燃料油价格1!$D:$D,燃料油周均!$B103)</f>
        <v>14400</v>
      </c>
      <c r="I103">
        <f>SUMIFS(燃料油价格1!K:K,燃料油价格1!$B:$B,燃料油周均!$A103,燃料油价格1!$D:$D,燃料油周均!$B103)</f>
        <v>9130</v>
      </c>
      <c r="J103">
        <f>SUMIFS(燃料油价格1!L:L,燃料油价格1!$B:$B,燃料油周均!$A103,燃料油价格1!$D:$D,燃料油周均!$B103)</f>
        <v>16800</v>
      </c>
      <c r="K103">
        <f>SUMIFS(燃料油价格1!M:M,燃料油价格1!$B:$B,燃料油周均!$A103,燃料油价格1!$D:$D,燃料油周均!$B103)</f>
        <v>13250</v>
      </c>
      <c r="L103">
        <f>SUMIFS(燃料油价格1!N:N,燃料油价格1!$B:$B,燃料油周均!$A103,燃料油价格1!$D:$D,燃料油周均!$B103)</f>
        <v>21300</v>
      </c>
      <c r="M103">
        <f>SUMIFS(燃料油价格1!O:O,燃料油价格1!$B:$B,燃料油周均!$A103,燃料油价格1!$D:$D,燃料油周均!$B103)</f>
        <v>0</v>
      </c>
      <c r="N103">
        <f>SUMIFS(燃料油价格1!P:P,燃料油价格1!$B:$B,燃料油周均!$A103,燃料油价格1!$D:$D,燃料油周均!$B103)</f>
        <v>17000</v>
      </c>
      <c r="O103">
        <f>COUNTIFS(燃料油价格1!$B:$B,燃料油周均!$A103,燃料油价格1!$D:$D,燃料油周均!$B103,燃料油价格1!E:E,"&gt;0")</f>
        <v>0</v>
      </c>
      <c r="P103">
        <f>COUNTIFS(燃料油价格1!$B:$B,燃料油周均!$A103,燃料油价格1!$D:$D,燃料油周均!$B103,燃料油价格1!F:F,"&gt;0")</f>
        <v>3</v>
      </c>
      <c r="Q103">
        <f>COUNTIFS(燃料油价格1!$B:$B,燃料油周均!$A103,燃料油价格1!$D:$D,燃料油周均!$B103,燃料油价格1!G:G,"&gt;0")</f>
        <v>3</v>
      </c>
      <c r="R103">
        <f>COUNTIFS(燃料油价格1!$B:$B,燃料油周均!$A103,燃料油价格1!$D:$D,燃料油周均!$B103,燃料油价格1!H:H,"&gt;0")</f>
        <v>1</v>
      </c>
      <c r="S103">
        <f>COUNTIFS(燃料油价格1!$B:$B,燃料油周均!$A103,燃料油价格1!$D:$D,燃料油周均!$B103,燃料油价格1!I:I,"&gt;0")</f>
        <v>0</v>
      </c>
      <c r="T103">
        <f>COUNTIFS(燃料油价格1!$B:$B,燃料油周均!$A103,燃料油价格1!$D:$D,燃料油周均!$B103,燃料油价格1!J:J,"&gt;0")</f>
        <v>3</v>
      </c>
      <c r="U103">
        <f>COUNTIFS(燃料油价格1!$B:$B,燃料油周均!$A103,燃料油价格1!$D:$D,燃料油周均!$B103,燃料油价格1!K:K,"&gt;0")</f>
        <v>2</v>
      </c>
      <c r="V103">
        <f>COUNTIFS(燃料油价格1!$B:$B,燃料油周均!$A103,燃料油价格1!$D:$D,燃料油周均!$B103,燃料油价格1!L:L,"&gt;0")</f>
        <v>4</v>
      </c>
      <c r="W103">
        <f>COUNTIFS(燃料油价格1!$B:$B,燃料油周均!$A103,燃料油价格1!$D:$D,燃料油周均!$B103,燃料油价格1!M:M,"&gt;0")</f>
        <v>3</v>
      </c>
      <c r="X103">
        <f>COUNTIFS(燃料油价格1!$B:$B,燃料油周均!$A103,燃料油价格1!$D:$D,燃料油周均!$B103,燃料油价格1!N:N,"&gt;0")</f>
        <v>5</v>
      </c>
      <c r="Y103">
        <f>COUNTIFS(燃料油价格1!$B:$B,燃料油周均!$A103,燃料油价格1!$D:$D,燃料油周均!$B103,燃料油价格1!O:O,"&gt;0")</f>
        <v>0</v>
      </c>
      <c r="Z103">
        <f>COUNTIFS(燃料油价格1!$B:$B,燃料油周均!$A103,燃料油价格1!$D:$D,燃料油周均!$B103,燃料油价格1!P:P,"&gt;0")</f>
        <v>4</v>
      </c>
      <c r="AA103">
        <f t="shared" si="13"/>
        <v>0</v>
      </c>
      <c r="AB103">
        <f t="shared" si="14"/>
        <v>4000</v>
      </c>
      <c r="AC103">
        <f t="shared" si="15"/>
        <v>4600</v>
      </c>
      <c r="AD103">
        <f t="shared" si="16"/>
        <v>4450</v>
      </c>
      <c r="AE103">
        <f t="shared" si="17"/>
        <v>0</v>
      </c>
      <c r="AF103">
        <f t="shared" si="18"/>
        <v>4800</v>
      </c>
      <c r="AG103">
        <f t="shared" si="19"/>
        <v>4565</v>
      </c>
      <c r="AH103">
        <f t="shared" si="20"/>
        <v>4200</v>
      </c>
      <c r="AI103">
        <f t="shared" si="21"/>
        <v>4416.666666666667</v>
      </c>
      <c r="AJ103">
        <f t="shared" si="22"/>
        <v>4260</v>
      </c>
      <c r="AK103">
        <f t="shared" si="23"/>
        <v>0</v>
      </c>
      <c r="AL103">
        <f t="shared" si="24"/>
        <v>4250</v>
      </c>
      <c r="AM103" s="7">
        <f t="shared" si="25"/>
        <v>4393.5185185185192</v>
      </c>
    </row>
    <row r="104" spans="1:39">
      <c r="A104">
        <v>2020</v>
      </c>
      <c r="B104">
        <v>12</v>
      </c>
      <c r="C104">
        <f>SUMIFS(燃料油价格1!E:E,燃料油价格1!$B:$B,燃料油周均!$A104,燃料油价格1!$D:$D,燃料油周均!$B104)</f>
        <v>0</v>
      </c>
      <c r="D104">
        <f>SUMIFS(燃料油价格1!F:F,燃料油价格1!$B:$B,燃料油周均!$A104,燃料油价格1!$D:$D,燃料油周均!$B104)</f>
        <v>16000</v>
      </c>
      <c r="E104">
        <f>SUMIFS(燃料油价格1!G:G,燃料油价格1!$B:$B,燃料油周均!$A104,燃料油价格1!$D:$D,燃料油周均!$B104)</f>
        <v>17200</v>
      </c>
      <c r="F104">
        <f>SUMIFS(燃料油价格1!H:H,燃料油价格1!$B:$B,燃料油周均!$A104,燃料油价格1!$D:$D,燃料油周均!$B104)</f>
        <v>16600</v>
      </c>
      <c r="G104">
        <f>SUMIFS(燃料油价格1!I:I,燃料油价格1!$B:$B,燃料油周均!$A104,燃料油价格1!$D:$D,燃料油周均!$B104)</f>
        <v>0</v>
      </c>
      <c r="H104">
        <f>SUMIFS(燃料油价格1!J:J,燃料油价格1!$B:$B,燃料油周均!$A104,燃料油价格1!$D:$D,燃料油周均!$B104)</f>
        <v>12600</v>
      </c>
      <c r="I104">
        <f>SUMIFS(燃料油价格1!K:K,燃料油价格1!$B:$B,燃料油周均!$A104,燃料油价格1!$D:$D,燃料油周均!$B104)</f>
        <v>17290</v>
      </c>
      <c r="J104">
        <f>SUMIFS(燃料油价格1!L:L,燃料油价格1!$B:$B,燃料油周均!$A104,燃料油价格1!$D:$D,燃料油周均!$B104)</f>
        <v>18600</v>
      </c>
      <c r="K104">
        <f>SUMIFS(燃料油价格1!M:M,燃料油价格1!$B:$B,燃料油周均!$A104,燃料油价格1!$D:$D,燃料油周均!$B104)</f>
        <v>16075</v>
      </c>
      <c r="L104">
        <f>SUMIFS(燃料油价格1!N:N,燃料油价格1!$B:$B,燃料油周均!$A104,燃料油价格1!$D:$D,燃料油周均!$B104)</f>
        <v>20000</v>
      </c>
      <c r="M104">
        <f>SUMIFS(燃料油价格1!O:O,燃料油价格1!$B:$B,燃料油周均!$A104,燃料油价格1!$D:$D,燃料油周均!$B104)</f>
        <v>0</v>
      </c>
      <c r="N104">
        <f>SUMIFS(燃料油价格1!P:P,燃料油价格1!$B:$B,燃料油周均!$A104,燃料油价格1!$D:$D,燃料油周均!$B104)</f>
        <v>18320</v>
      </c>
      <c r="O104">
        <f>COUNTIFS(燃料油价格1!$B:$B,燃料油周均!$A104,燃料油价格1!$D:$D,燃料油周均!$B104,燃料油价格1!E:E,"&gt;0")</f>
        <v>0</v>
      </c>
      <c r="P104">
        <f>COUNTIFS(燃料油价格1!$B:$B,燃料油周均!$A104,燃料油价格1!$D:$D,燃料油周均!$B104,燃料油价格1!F:F,"&gt;0")</f>
        <v>4</v>
      </c>
      <c r="Q104">
        <f>COUNTIFS(燃料油价格1!$B:$B,燃料油周均!$A104,燃料油价格1!$D:$D,燃料油周均!$B104,燃料油价格1!G:G,"&gt;0")</f>
        <v>4</v>
      </c>
      <c r="R104">
        <f>COUNTIFS(燃料油价格1!$B:$B,燃料油周均!$A104,燃料油价格1!$D:$D,燃料油周均!$B104,燃料油价格1!H:H,"&gt;0")</f>
        <v>4</v>
      </c>
      <c r="S104">
        <f>COUNTIFS(燃料油价格1!$B:$B,燃料油周均!$A104,燃料油价格1!$D:$D,燃料油周均!$B104,燃料油价格1!I:I,"&gt;0")</f>
        <v>0</v>
      </c>
      <c r="T104">
        <f>COUNTIFS(燃料油价格1!$B:$B,燃料油周均!$A104,燃料油价格1!$D:$D,燃料油周均!$B104,燃料油价格1!J:J,"&gt;0")</f>
        <v>3</v>
      </c>
      <c r="U104">
        <f>COUNTIFS(燃料油价格1!$B:$B,燃料油周均!$A104,燃料油价格1!$D:$D,燃料油周均!$B104,燃料油价格1!K:K,"&gt;0")</f>
        <v>4</v>
      </c>
      <c r="V104">
        <f>COUNTIFS(燃料油价格1!$B:$B,燃料油周均!$A104,燃料油价格1!$D:$D,燃料油周均!$B104,燃料油价格1!L:L,"&gt;0")</f>
        <v>5</v>
      </c>
      <c r="W104">
        <f>COUNTIFS(燃料油价格1!$B:$B,燃料油周均!$A104,燃料油价格1!$D:$D,燃料油周均!$B104,燃料油价格1!M:M,"&gt;0")</f>
        <v>4</v>
      </c>
      <c r="X104">
        <f>COUNTIFS(燃料油价格1!$B:$B,燃料油周均!$A104,燃料油价格1!$D:$D,燃料油周均!$B104,燃料油价格1!N:N,"&gt;0")</f>
        <v>5</v>
      </c>
      <c r="Y104">
        <f>COUNTIFS(燃料油价格1!$B:$B,燃料油周均!$A104,燃料油价格1!$D:$D,燃料油周均!$B104,燃料油价格1!O:O,"&gt;0")</f>
        <v>0</v>
      </c>
      <c r="Z104">
        <f>COUNTIFS(燃料油价格1!$B:$B,燃料油周均!$A104,燃料油价格1!$D:$D,燃料油周均!$B104,燃料油价格1!P:P,"&gt;0")</f>
        <v>5</v>
      </c>
      <c r="AA104">
        <f t="shared" si="13"/>
        <v>0</v>
      </c>
      <c r="AB104">
        <f t="shared" si="14"/>
        <v>4000</v>
      </c>
      <c r="AC104">
        <f t="shared" si="15"/>
        <v>4300</v>
      </c>
      <c r="AD104">
        <f t="shared" si="16"/>
        <v>4150</v>
      </c>
      <c r="AE104">
        <f t="shared" si="17"/>
        <v>0</v>
      </c>
      <c r="AF104">
        <f t="shared" si="18"/>
        <v>4200</v>
      </c>
      <c r="AG104">
        <f t="shared" si="19"/>
        <v>4322.5</v>
      </c>
      <c r="AH104">
        <f t="shared" si="20"/>
        <v>3720</v>
      </c>
      <c r="AI104">
        <f t="shared" si="21"/>
        <v>4018.75</v>
      </c>
      <c r="AJ104">
        <f t="shared" si="22"/>
        <v>4000</v>
      </c>
      <c r="AK104">
        <f t="shared" si="23"/>
        <v>0</v>
      </c>
      <c r="AL104">
        <f t="shared" si="24"/>
        <v>3664</v>
      </c>
      <c r="AM104" s="7">
        <f t="shared" si="25"/>
        <v>4041.6944444444443</v>
      </c>
    </row>
    <row r="105" spans="1:39">
      <c r="A105">
        <v>2020</v>
      </c>
      <c r="B105">
        <v>13</v>
      </c>
      <c r="C105">
        <f>SUMIFS(燃料油价格1!E:E,燃料油价格1!$B:$B,燃料油周均!$A105,燃料油价格1!$D:$D,燃料油周均!$B105)</f>
        <v>0</v>
      </c>
      <c r="D105">
        <f>SUMIFS(燃料油价格1!F:F,燃料油价格1!$B:$B,燃料油周均!$A105,燃料油价格1!$D:$D,燃料油周均!$B105)</f>
        <v>4000</v>
      </c>
      <c r="E105">
        <f>SUMIFS(燃料油价格1!G:G,燃料油价格1!$B:$B,燃料油周均!$A105,燃料油价格1!$D:$D,燃料油周均!$B105)</f>
        <v>7700</v>
      </c>
      <c r="F105">
        <f>SUMIFS(燃料油价格1!H:H,燃料油价格1!$B:$B,燃料油周均!$A105,燃料油价格1!$D:$D,燃料油周均!$B105)</f>
        <v>7600</v>
      </c>
      <c r="G105">
        <f>SUMIFS(燃料油价格1!I:I,燃料油价格1!$B:$B,燃料油周均!$A105,燃料油价格1!$D:$D,燃料油周均!$B105)</f>
        <v>0</v>
      </c>
      <c r="H105">
        <f>SUMIFS(燃料油价格1!J:J,燃料油价格1!$B:$B,燃料油周均!$A105,燃料油价格1!$D:$D,燃料油周均!$B105)</f>
        <v>16800</v>
      </c>
      <c r="I105">
        <f>SUMIFS(燃料油价格1!K:K,燃料油价格1!$B:$B,燃料油周均!$A105,燃料油价格1!$D:$D,燃料油周均!$B105)</f>
        <v>4330</v>
      </c>
      <c r="J105">
        <f>SUMIFS(燃料油价格1!L:L,燃料油价格1!$B:$B,燃料油周均!$A105,燃料油价格1!$D:$D,燃料油周均!$B105)</f>
        <v>17450</v>
      </c>
      <c r="K105">
        <f>SUMIFS(燃料油价格1!M:M,燃料油价格1!$B:$B,燃料油周均!$A105,燃料油价格1!$D:$D,燃料油周均!$B105)</f>
        <v>7760</v>
      </c>
      <c r="L105">
        <f>SUMIFS(燃料油价格1!N:N,燃料油价格1!$B:$B,燃料油周均!$A105,燃料油价格1!$D:$D,燃料油周均!$B105)</f>
        <v>19300</v>
      </c>
      <c r="M105">
        <f>SUMIFS(燃料油价格1!O:O,燃料油价格1!$B:$B,燃料油周均!$A105,燃料油价格1!$D:$D,燃料油周均!$B105)</f>
        <v>0</v>
      </c>
      <c r="N105">
        <f>SUMIFS(燃料油价格1!P:P,燃料油价格1!$B:$B,燃料油周均!$A105,燃料油价格1!$D:$D,燃料油周均!$B105)</f>
        <v>17800</v>
      </c>
      <c r="O105">
        <f>COUNTIFS(燃料油价格1!$B:$B,燃料油周均!$A105,燃料油价格1!$D:$D,燃料油周均!$B105,燃料油价格1!E:E,"&gt;0")</f>
        <v>0</v>
      </c>
      <c r="P105">
        <f>COUNTIFS(燃料油价格1!$B:$B,燃料油周均!$A105,燃料油价格1!$D:$D,燃料油周均!$B105,燃料油价格1!F:F,"&gt;0")</f>
        <v>1</v>
      </c>
      <c r="Q105">
        <f>COUNTIFS(燃料油价格1!$B:$B,燃料油周均!$A105,燃料油价格1!$D:$D,燃料油周均!$B105,燃料油价格1!G:G,"&gt;0")</f>
        <v>2</v>
      </c>
      <c r="R105">
        <f>COUNTIFS(燃料油价格1!$B:$B,燃料油周均!$A105,燃料油价格1!$D:$D,燃料油周均!$B105,燃料油价格1!H:H,"&gt;0")</f>
        <v>2</v>
      </c>
      <c r="S105">
        <f>COUNTIFS(燃料油价格1!$B:$B,燃料油周均!$A105,燃料油价格1!$D:$D,燃料油周均!$B105,燃料油价格1!I:I,"&gt;0")</f>
        <v>0</v>
      </c>
      <c r="T105">
        <f>COUNTIFS(燃料油价格1!$B:$B,燃料油周均!$A105,燃料油价格1!$D:$D,燃料油周均!$B105,燃料油价格1!J:J,"&gt;0")</f>
        <v>4</v>
      </c>
      <c r="U105">
        <f>COUNTIFS(燃料油价格1!$B:$B,燃料油周均!$A105,燃料油价格1!$D:$D,燃料油周均!$B105,燃料油价格1!K:K,"&gt;0")</f>
        <v>1</v>
      </c>
      <c r="V105">
        <f>COUNTIFS(燃料油价格1!$B:$B,燃料油周均!$A105,燃料油价格1!$D:$D,燃料油周均!$B105,燃料油价格1!L:L,"&gt;0")</f>
        <v>5</v>
      </c>
      <c r="W105">
        <f>COUNTIFS(燃料油价格1!$B:$B,燃料油周均!$A105,燃料油价格1!$D:$D,燃料油周均!$B105,燃料油价格1!M:M,"&gt;0")</f>
        <v>2</v>
      </c>
      <c r="X105">
        <f>COUNTIFS(燃料油价格1!$B:$B,燃料油周均!$A105,燃料油价格1!$D:$D,燃料油周均!$B105,燃料油价格1!N:N,"&gt;0")</f>
        <v>5</v>
      </c>
      <c r="Y105">
        <f>COUNTIFS(燃料油价格1!$B:$B,燃料油周均!$A105,燃料油价格1!$D:$D,燃料油周均!$B105,燃料油价格1!O:O,"&gt;0")</f>
        <v>0</v>
      </c>
      <c r="Z105">
        <f>COUNTIFS(燃料油价格1!$B:$B,燃料油周均!$A105,燃料油价格1!$D:$D,燃料油周均!$B105,燃料油价格1!P:P,"&gt;0")</f>
        <v>5</v>
      </c>
      <c r="AA105">
        <f t="shared" si="13"/>
        <v>0</v>
      </c>
      <c r="AB105">
        <f t="shared" si="14"/>
        <v>4000</v>
      </c>
      <c r="AC105">
        <f t="shared" si="15"/>
        <v>3850</v>
      </c>
      <c r="AD105">
        <f t="shared" si="16"/>
        <v>3800</v>
      </c>
      <c r="AE105">
        <f t="shared" si="17"/>
        <v>0</v>
      </c>
      <c r="AF105">
        <f t="shared" si="18"/>
        <v>4200</v>
      </c>
      <c r="AG105">
        <f t="shared" si="19"/>
        <v>4330</v>
      </c>
      <c r="AH105">
        <f t="shared" si="20"/>
        <v>3490</v>
      </c>
      <c r="AI105">
        <f t="shared" si="21"/>
        <v>3880</v>
      </c>
      <c r="AJ105">
        <f t="shared" si="22"/>
        <v>3860</v>
      </c>
      <c r="AK105">
        <f t="shared" si="23"/>
        <v>0</v>
      </c>
      <c r="AL105">
        <f t="shared" si="24"/>
        <v>3560</v>
      </c>
      <c r="AM105" s="7">
        <f t="shared" si="25"/>
        <v>3885.5555555555557</v>
      </c>
    </row>
    <row r="106" spans="1:39">
      <c r="A106">
        <v>2020</v>
      </c>
      <c r="B106">
        <v>14</v>
      </c>
      <c r="C106">
        <f>SUMIFS(燃料油价格1!E:E,燃料油价格1!$B:$B,燃料油周均!$A106,燃料油价格1!$D:$D,燃料油周均!$B106)</f>
        <v>0</v>
      </c>
      <c r="D106">
        <f>SUMIFS(燃料油价格1!F:F,燃料油价格1!$B:$B,燃料油周均!$A106,燃料油价格1!$D:$D,燃料油周均!$B106)</f>
        <v>10500</v>
      </c>
      <c r="E106">
        <f>SUMIFS(燃料油价格1!G:G,燃料油价格1!$B:$B,燃料油周均!$A106,燃料油价格1!$D:$D,燃料油周均!$B106)</f>
        <v>14200</v>
      </c>
      <c r="F106">
        <f>SUMIFS(燃料油价格1!H:H,燃料油价格1!$B:$B,燃料油周均!$A106,燃料油价格1!$D:$D,燃料油周均!$B106)</f>
        <v>14400</v>
      </c>
      <c r="G106">
        <f>SUMIFS(燃料油价格1!I:I,燃料油价格1!$B:$B,燃料油周均!$A106,燃料油价格1!$D:$D,燃料油周均!$B106)</f>
        <v>0</v>
      </c>
      <c r="H106">
        <f>SUMIFS(燃料油价格1!J:J,燃料油价格1!$B:$B,燃料油周均!$A106,燃料油价格1!$D:$D,燃料油周均!$B106)</f>
        <v>15240</v>
      </c>
      <c r="I106">
        <f>SUMIFS(燃料油价格1!K:K,燃料油价格1!$B:$B,燃料油周均!$A106,燃料油价格1!$D:$D,燃料油周均!$B106)</f>
        <v>3600</v>
      </c>
      <c r="J106">
        <f>SUMIFS(燃料油价格1!L:L,燃料油价格1!$B:$B,燃料油周均!$A106,燃料油价格1!$D:$D,燃料油周均!$B106)</f>
        <v>16000</v>
      </c>
      <c r="K106">
        <f>SUMIFS(燃料油价格1!M:M,燃料油价格1!$B:$B,燃料油周均!$A106,燃料油价格1!$D:$D,燃料油周均!$B106)</f>
        <v>15130</v>
      </c>
      <c r="L106">
        <f>SUMIFS(燃料油价格1!N:N,燃料油价格1!$B:$B,燃料油周均!$A106,燃料油价格1!$D:$D,燃料油周均!$B106)</f>
        <v>16000</v>
      </c>
      <c r="M106">
        <f>SUMIFS(燃料油价格1!O:O,燃料油价格1!$B:$B,燃料油周均!$A106,燃料油价格1!$D:$D,燃料油周均!$B106)</f>
        <v>0</v>
      </c>
      <c r="N106">
        <f>SUMIFS(燃料油价格1!P:P,燃料油价格1!$B:$B,燃料油周均!$A106,燃料油价格1!$D:$D,燃料油周均!$B106)</f>
        <v>16310</v>
      </c>
      <c r="O106">
        <f>COUNTIFS(燃料油价格1!$B:$B,燃料油周均!$A106,燃料油价格1!$D:$D,燃料油周均!$B106,燃料油价格1!E:E,"&gt;0")</f>
        <v>0</v>
      </c>
      <c r="P106">
        <f>COUNTIFS(燃料油价格1!$B:$B,燃料油周均!$A106,燃料油价格1!$D:$D,燃料油周均!$B106,燃料油价格1!F:F,"&gt;0")</f>
        <v>3</v>
      </c>
      <c r="Q106">
        <f>COUNTIFS(燃料油价格1!$B:$B,燃料油周均!$A106,燃料油价格1!$D:$D,燃料油周均!$B106,燃料油价格1!G:G,"&gt;0")</f>
        <v>4</v>
      </c>
      <c r="R106">
        <f>COUNTIFS(燃料油价格1!$B:$B,燃料油周均!$A106,燃料油价格1!$D:$D,燃料油周均!$B106,燃料油价格1!H:H,"&gt;0")</f>
        <v>4</v>
      </c>
      <c r="S106">
        <f>COUNTIFS(燃料油价格1!$B:$B,燃料油周均!$A106,燃料油价格1!$D:$D,燃料油周均!$B106,燃料油价格1!I:I,"&gt;0")</f>
        <v>0</v>
      </c>
      <c r="T106">
        <f>COUNTIFS(燃料油价格1!$B:$B,燃料油周均!$A106,燃料油价格1!$D:$D,燃料油周均!$B106,燃料油价格1!J:J,"&gt;0")</f>
        <v>4</v>
      </c>
      <c r="U106">
        <f>COUNTIFS(燃料油价格1!$B:$B,燃料油周均!$A106,燃料油价格1!$D:$D,燃料油周均!$B106,燃料油价格1!K:K,"&gt;0")</f>
        <v>1</v>
      </c>
      <c r="V106">
        <f>COUNTIFS(燃料油价格1!$B:$B,燃料油周均!$A106,燃料油价格1!$D:$D,燃料油周均!$B106,燃料油价格1!L:L,"&gt;0")</f>
        <v>5</v>
      </c>
      <c r="W106">
        <f>COUNTIFS(燃料油价格1!$B:$B,燃料油周均!$A106,燃料油价格1!$D:$D,燃料油周均!$B106,燃料油价格1!M:M,"&gt;0")</f>
        <v>4</v>
      </c>
      <c r="X106">
        <f>COUNTIFS(燃料油价格1!$B:$B,燃料油周均!$A106,燃料油价格1!$D:$D,燃料油周均!$B106,燃料油价格1!N:N,"&gt;0")</f>
        <v>5</v>
      </c>
      <c r="Y106">
        <f>COUNTIFS(燃料油价格1!$B:$B,燃料油周均!$A106,燃料油价格1!$D:$D,燃料油周均!$B106,燃料油价格1!O:O,"&gt;0")</f>
        <v>0</v>
      </c>
      <c r="Z106">
        <f>COUNTIFS(燃料油价格1!$B:$B,燃料油周均!$A106,燃料油价格1!$D:$D,燃料油周均!$B106,燃料油价格1!P:P,"&gt;0")</f>
        <v>5</v>
      </c>
      <c r="AA106">
        <f t="shared" si="13"/>
        <v>0</v>
      </c>
      <c r="AB106">
        <f t="shared" si="14"/>
        <v>3500</v>
      </c>
      <c r="AC106">
        <f t="shared" si="15"/>
        <v>3550</v>
      </c>
      <c r="AD106">
        <f t="shared" si="16"/>
        <v>3600</v>
      </c>
      <c r="AE106">
        <f t="shared" si="17"/>
        <v>0</v>
      </c>
      <c r="AF106">
        <f t="shared" si="18"/>
        <v>3810</v>
      </c>
      <c r="AG106">
        <f t="shared" si="19"/>
        <v>3600</v>
      </c>
      <c r="AH106">
        <f t="shared" si="20"/>
        <v>3200</v>
      </c>
      <c r="AI106">
        <f t="shared" si="21"/>
        <v>3782.5</v>
      </c>
      <c r="AJ106">
        <f t="shared" si="22"/>
        <v>3200</v>
      </c>
      <c r="AK106">
        <f t="shared" si="23"/>
        <v>0</v>
      </c>
      <c r="AL106">
        <f t="shared" si="24"/>
        <v>3262</v>
      </c>
      <c r="AM106" s="7">
        <f t="shared" si="25"/>
        <v>3500.5</v>
      </c>
    </row>
    <row r="107" spans="1:39">
      <c r="A107">
        <v>2020</v>
      </c>
      <c r="B107">
        <v>15</v>
      </c>
      <c r="C107">
        <f>SUMIFS(燃料油价格1!E:E,燃料油价格1!$B:$B,燃料油周均!$A107,燃料油价格1!$D:$D,燃料油周均!$B107)</f>
        <v>0</v>
      </c>
      <c r="D107">
        <f>SUMIFS(燃料油价格1!F:F,燃料油价格1!$B:$B,燃料油周均!$A107,燃料油价格1!$D:$D,燃料油周均!$B107)</f>
        <v>14000</v>
      </c>
      <c r="E107">
        <f>SUMIFS(燃料油价格1!G:G,燃料油价格1!$B:$B,燃料油周均!$A107,燃料油价格1!$D:$D,燃料油周均!$B107)</f>
        <v>14500</v>
      </c>
      <c r="F107">
        <f>SUMIFS(燃料油价格1!H:H,燃料油价格1!$B:$B,燃料油周均!$A107,燃料油价格1!$D:$D,燃料油周均!$B107)</f>
        <v>10800</v>
      </c>
      <c r="G107">
        <f>SUMIFS(燃料油价格1!I:I,燃料油价格1!$B:$B,燃料油周均!$A107,燃料油价格1!$D:$D,燃料油周均!$B107)</f>
        <v>0</v>
      </c>
      <c r="H107">
        <f>SUMIFS(燃料油价格1!J:J,燃料油价格1!$B:$B,燃料油周均!$A107,燃料油价格1!$D:$D,燃料油周均!$B107)</f>
        <v>11040</v>
      </c>
      <c r="I107">
        <f>SUMIFS(燃料油价格1!K:K,燃料油价格1!$B:$B,燃料油周均!$A107,燃料油价格1!$D:$D,燃料油周均!$B107)</f>
        <v>7200</v>
      </c>
      <c r="J107">
        <f>SUMIFS(燃料油价格1!L:L,燃料油价格1!$B:$B,燃料油周均!$A107,燃料油价格1!$D:$D,燃料油周均!$B107)</f>
        <v>13000</v>
      </c>
      <c r="K107">
        <f>SUMIFS(燃料油价格1!M:M,燃料油价格1!$B:$B,燃料油周均!$A107,燃料油价格1!$D:$D,燃料油周均!$B107)</f>
        <v>15000</v>
      </c>
      <c r="L107">
        <f>SUMIFS(燃料油价格1!N:N,燃料油价格1!$B:$B,燃料油周均!$A107,燃料油价格1!$D:$D,燃料油周均!$B107)</f>
        <v>13500</v>
      </c>
      <c r="M107">
        <f>SUMIFS(燃料油价格1!O:O,燃料油价格1!$B:$B,燃料油周均!$A107,燃料油价格1!$D:$D,燃料油周均!$B107)</f>
        <v>0</v>
      </c>
      <c r="N107">
        <f>SUMIFS(燃料油价格1!P:P,燃料油价格1!$B:$B,燃料油周均!$A107,燃料油价格1!$D:$D,燃料油周均!$B107)</f>
        <v>13600</v>
      </c>
      <c r="O107">
        <f>COUNTIFS(燃料油价格1!$B:$B,燃料油周均!$A107,燃料油价格1!$D:$D,燃料油周均!$B107,燃料油价格1!E:E,"&gt;0")</f>
        <v>0</v>
      </c>
      <c r="P107">
        <f>COUNTIFS(燃料油价格1!$B:$B,燃料油周均!$A107,燃料油价格1!$D:$D,燃料油周均!$B107,燃料油价格1!F:F,"&gt;0")</f>
        <v>4</v>
      </c>
      <c r="Q107">
        <f>COUNTIFS(燃料油价格1!$B:$B,燃料油周均!$A107,燃料油价格1!$D:$D,燃料油周均!$B107,燃料油价格1!G:G,"&gt;0")</f>
        <v>4</v>
      </c>
      <c r="R107">
        <f>COUNTIFS(燃料油价格1!$B:$B,燃料油周均!$A107,燃料油价格1!$D:$D,燃料油周均!$B107,燃料油价格1!H:H,"&gt;0")</f>
        <v>3</v>
      </c>
      <c r="S107">
        <f>COUNTIFS(燃料油价格1!$B:$B,燃料油周均!$A107,燃料油价格1!$D:$D,燃料油周均!$B107,燃料油价格1!I:I,"&gt;0")</f>
        <v>0</v>
      </c>
      <c r="T107">
        <f>COUNTIFS(燃料油价格1!$B:$B,燃料油周均!$A107,燃料油价格1!$D:$D,燃料油周均!$B107,燃料油价格1!J:J,"&gt;0")</f>
        <v>3</v>
      </c>
      <c r="U107">
        <f>COUNTIFS(燃料油价格1!$B:$B,燃料油周均!$A107,燃料油价格1!$D:$D,燃料油周均!$B107,燃料油价格1!K:K,"&gt;0")</f>
        <v>2</v>
      </c>
      <c r="V107">
        <f>COUNTIFS(燃料油价格1!$B:$B,燃料油周均!$A107,燃料油价格1!$D:$D,燃料油周均!$B107,燃料油价格1!L:L,"&gt;0")</f>
        <v>4</v>
      </c>
      <c r="W107">
        <f>COUNTIFS(燃料油价格1!$B:$B,燃料油周均!$A107,燃料油价格1!$D:$D,燃料油周均!$B107,燃料油价格1!M:M,"&gt;0")</f>
        <v>4</v>
      </c>
      <c r="X107">
        <f>COUNTIFS(燃料油价格1!$B:$B,燃料油周均!$A107,燃料油价格1!$D:$D,燃料油周均!$B107,燃料油价格1!N:N,"&gt;0")</f>
        <v>4</v>
      </c>
      <c r="Y107">
        <f>COUNTIFS(燃料油价格1!$B:$B,燃料油周均!$A107,燃料油价格1!$D:$D,燃料油周均!$B107,燃料油价格1!O:O,"&gt;0")</f>
        <v>0</v>
      </c>
      <c r="Z107">
        <f>COUNTIFS(燃料油价格1!$B:$B,燃料油周均!$A107,燃料油价格1!$D:$D,燃料油周均!$B107,燃料油价格1!P:P,"&gt;0")</f>
        <v>4</v>
      </c>
      <c r="AA107">
        <f t="shared" si="13"/>
        <v>0</v>
      </c>
      <c r="AB107">
        <f t="shared" si="14"/>
        <v>3500</v>
      </c>
      <c r="AC107">
        <f t="shared" si="15"/>
        <v>3625</v>
      </c>
      <c r="AD107">
        <f t="shared" si="16"/>
        <v>3600</v>
      </c>
      <c r="AE107">
        <f t="shared" si="17"/>
        <v>0</v>
      </c>
      <c r="AF107">
        <f t="shared" si="18"/>
        <v>3680</v>
      </c>
      <c r="AG107">
        <f t="shared" si="19"/>
        <v>3600</v>
      </c>
      <c r="AH107">
        <f t="shared" si="20"/>
        <v>3250</v>
      </c>
      <c r="AI107">
        <f t="shared" si="21"/>
        <v>3750</v>
      </c>
      <c r="AJ107">
        <f t="shared" si="22"/>
        <v>3375</v>
      </c>
      <c r="AK107">
        <f t="shared" si="23"/>
        <v>0</v>
      </c>
      <c r="AL107">
        <f t="shared" si="24"/>
        <v>3400</v>
      </c>
      <c r="AM107" s="7">
        <f t="shared" si="25"/>
        <v>3531.1111111111113</v>
      </c>
    </row>
    <row r="108" spans="1:39">
      <c r="A108">
        <v>2020</v>
      </c>
      <c r="B108">
        <v>16</v>
      </c>
      <c r="C108">
        <f>SUMIFS(燃料油价格1!E:E,燃料油价格1!$B:$B,燃料油周均!$A108,燃料油价格1!$D:$D,燃料油周均!$B108)</f>
        <v>0</v>
      </c>
      <c r="D108">
        <f>SUMIFS(燃料油价格1!F:F,燃料油价格1!$B:$B,燃料油周均!$A108,燃料油价格1!$D:$D,燃料油周均!$B108)</f>
        <v>14000</v>
      </c>
      <c r="E108">
        <f>SUMIFS(燃料油价格1!G:G,燃料油价格1!$B:$B,燃料油周均!$A108,燃料油价格1!$D:$D,燃料油周均!$B108)</f>
        <v>14650</v>
      </c>
      <c r="F108">
        <f>SUMIFS(燃料油价格1!H:H,燃料油价格1!$B:$B,燃料油周均!$A108,燃料油价格1!$D:$D,燃料油周均!$B108)</f>
        <v>14400</v>
      </c>
      <c r="G108">
        <f>SUMIFS(燃料油价格1!I:I,燃料油价格1!$B:$B,燃料油周均!$A108,燃料油价格1!$D:$D,燃料油周均!$B108)</f>
        <v>0</v>
      </c>
      <c r="H108">
        <f>SUMIFS(燃料油价格1!J:J,燃料油价格1!$B:$B,燃料油周均!$A108,燃料油价格1!$D:$D,燃料油周均!$B108)</f>
        <v>15020</v>
      </c>
      <c r="I108">
        <f>SUMIFS(燃料油价格1!K:K,燃料油价格1!$B:$B,燃料油周均!$A108,燃料油价格1!$D:$D,燃料油周均!$B108)</f>
        <v>10800</v>
      </c>
      <c r="J108">
        <f>SUMIFS(燃料油价格1!L:L,燃料油价格1!$B:$B,燃料油周均!$A108,燃料油价格1!$D:$D,燃料油周均!$B108)</f>
        <v>16700</v>
      </c>
      <c r="K108">
        <f>SUMIFS(燃料油价格1!M:M,燃料油价格1!$B:$B,燃料油周均!$A108,燃料油价格1!$D:$D,燃料油周均!$B108)</f>
        <v>14700</v>
      </c>
      <c r="L108">
        <f>SUMIFS(燃料油价格1!N:N,燃料油价格1!$B:$B,燃料油周均!$A108,燃料油价格1!$D:$D,燃料油周均!$B108)</f>
        <v>17000</v>
      </c>
      <c r="M108">
        <f>SUMIFS(燃料油价格1!O:O,燃料油价格1!$B:$B,燃料油周均!$A108,燃料油价格1!$D:$D,燃料油周均!$B108)</f>
        <v>0</v>
      </c>
      <c r="N108">
        <f>SUMIFS(燃料油价格1!P:P,燃料油价格1!$B:$B,燃料油周均!$A108,燃料油价格1!$D:$D,燃料油周均!$B108)</f>
        <v>17150</v>
      </c>
      <c r="O108">
        <f>COUNTIFS(燃料油价格1!$B:$B,燃料油周均!$A108,燃料油价格1!$D:$D,燃料油周均!$B108,燃料油价格1!E:E,"&gt;0")</f>
        <v>0</v>
      </c>
      <c r="P108">
        <f>COUNTIFS(燃料油价格1!$B:$B,燃料油周均!$A108,燃料油价格1!$D:$D,燃料油周均!$B108,燃料油价格1!F:F,"&gt;0")</f>
        <v>4</v>
      </c>
      <c r="Q108">
        <f>COUNTIFS(燃料油价格1!$B:$B,燃料油周均!$A108,燃料油价格1!$D:$D,燃料油周均!$B108,燃料油价格1!G:G,"&gt;0")</f>
        <v>4</v>
      </c>
      <c r="R108">
        <f>COUNTIFS(燃料油价格1!$B:$B,燃料油周均!$A108,燃料油价格1!$D:$D,燃料油周均!$B108,燃料油价格1!H:H,"&gt;0")</f>
        <v>4</v>
      </c>
      <c r="S108">
        <f>COUNTIFS(燃料油价格1!$B:$B,燃料油周均!$A108,燃料油价格1!$D:$D,燃料油周均!$B108,燃料油价格1!I:I,"&gt;0")</f>
        <v>0</v>
      </c>
      <c r="T108">
        <f>COUNTIFS(燃料油价格1!$B:$B,燃料油周均!$A108,燃料油价格1!$D:$D,燃料油周均!$B108,燃料油价格1!J:J,"&gt;0")</f>
        <v>4</v>
      </c>
      <c r="U108">
        <f>COUNTIFS(燃料油价格1!$B:$B,燃料油周均!$A108,燃料油价格1!$D:$D,燃料油周均!$B108,燃料油价格1!K:K,"&gt;0")</f>
        <v>3</v>
      </c>
      <c r="V108">
        <f>COUNTIFS(燃料油价格1!$B:$B,燃料油周均!$A108,燃料油价格1!$D:$D,燃料油周均!$B108,燃料油价格1!L:L,"&gt;0")</f>
        <v>5</v>
      </c>
      <c r="W108">
        <f>COUNTIFS(燃料油价格1!$B:$B,燃料油周均!$A108,燃料油价格1!$D:$D,燃料油周均!$B108,燃料油价格1!M:M,"&gt;0")</f>
        <v>4</v>
      </c>
      <c r="X108">
        <f>COUNTIFS(燃料油价格1!$B:$B,燃料油周均!$A108,燃料油价格1!$D:$D,燃料油周均!$B108,燃料油价格1!N:N,"&gt;0")</f>
        <v>5</v>
      </c>
      <c r="Y108">
        <f>COUNTIFS(燃料油价格1!$B:$B,燃料油周均!$A108,燃料油价格1!$D:$D,燃料油周均!$B108,燃料油价格1!O:O,"&gt;0")</f>
        <v>0</v>
      </c>
      <c r="Z108">
        <f>COUNTIFS(燃料油价格1!$B:$B,燃料油周均!$A108,燃料油价格1!$D:$D,燃料油周均!$B108,燃料油价格1!P:P,"&gt;0")</f>
        <v>5</v>
      </c>
      <c r="AA108">
        <f t="shared" si="13"/>
        <v>0</v>
      </c>
      <c r="AB108">
        <f t="shared" si="14"/>
        <v>3500</v>
      </c>
      <c r="AC108">
        <f t="shared" si="15"/>
        <v>3662.5</v>
      </c>
      <c r="AD108">
        <f t="shared" si="16"/>
        <v>3600</v>
      </c>
      <c r="AE108">
        <f t="shared" si="17"/>
        <v>0</v>
      </c>
      <c r="AF108">
        <f t="shared" si="18"/>
        <v>3755</v>
      </c>
      <c r="AG108">
        <f t="shared" si="19"/>
        <v>3600</v>
      </c>
      <c r="AH108">
        <f t="shared" si="20"/>
        <v>3340</v>
      </c>
      <c r="AI108">
        <f t="shared" si="21"/>
        <v>3675</v>
      </c>
      <c r="AJ108">
        <f t="shared" si="22"/>
        <v>3400</v>
      </c>
      <c r="AK108">
        <f t="shared" si="23"/>
        <v>0</v>
      </c>
      <c r="AL108">
        <f t="shared" si="24"/>
        <v>3430</v>
      </c>
      <c r="AM108" s="7">
        <f t="shared" si="25"/>
        <v>3551.3888888888887</v>
      </c>
    </row>
    <row r="109" spans="1:39">
      <c r="A109">
        <v>2020</v>
      </c>
      <c r="B109">
        <v>17</v>
      </c>
      <c r="C109">
        <f>SUMIFS(燃料油价格1!E:E,燃料油价格1!$B:$B,燃料油周均!$A109,燃料油价格1!$D:$D,燃料油周均!$B109)</f>
        <v>0</v>
      </c>
      <c r="D109">
        <f>SUMIFS(燃料油价格1!F:F,燃料油价格1!$B:$B,燃料油周均!$A109,燃料油价格1!$D:$D,燃料油周均!$B109)</f>
        <v>7000</v>
      </c>
      <c r="E109">
        <f>SUMIFS(燃料油价格1!G:G,燃料油价格1!$B:$B,燃料油周均!$A109,燃料油价格1!$D:$D,燃料油周均!$B109)</f>
        <v>7400</v>
      </c>
      <c r="F109">
        <f>SUMIFS(燃料油价格1!H:H,燃料油价格1!$B:$B,燃料油周均!$A109,燃料油价格1!$D:$D,燃料油周均!$B109)</f>
        <v>7200</v>
      </c>
      <c r="G109">
        <f>SUMIFS(燃料油价格1!I:I,燃料油价格1!$B:$B,燃料油周均!$A109,燃料油价格1!$D:$D,燃料油周均!$B109)</f>
        <v>0</v>
      </c>
      <c r="H109">
        <f>SUMIFS(燃料油价格1!J:J,燃料油价格1!$B:$B,燃料油周均!$A109,燃料油价格1!$D:$D,燃料油周均!$B109)</f>
        <v>15120</v>
      </c>
      <c r="I109">
        <f>SUMIFS(燃料油价格1!K:K,燃料油价格1!$B:$B,燃料油周均!$A109,燃料油价格1!$D:$D,燃料油周均!$B109)</f>
        <v>10800</v>
      </c>
      <c r="J109">
        <f>SUMIFS(燃料油价格1!L:L,燃料油价格1!$B:$B,燃料油周均!$A109,燃料油价格1!$D:$D,燃料油周均!$B109)</f>
        <v>13600</v>
      </c>
      <c r="K109">
        <f>SUMIFS(燃料油价格1!M:M,燃料油价格1!$B:$B,燃料油周均!$A109,燃料油价格1!$D:$D,燃料油周均!$B109)</f>
        <v>7300</v>
      </c>
      <c r="L109">
        <f>SUMIFS(燃料油价格1!N:N,燃料油价格1!$B:$B,燃料油周均!$A109,燃料油价格1!$D:$D,燃料油周均!$B109)</f>
        <v>10200</v>
      </c>
      <c r="M109">
        <f>SUMIFS(燃料油价格1!O:O,燃料油价格1!$B:$B,燃料油周均!$A109,燃料油价格1!$D:$D,燃料油周均!$B109)</f>
        <v>0</v>
      </c>
      <c r="N109">
        <f>SUMIFS(燃料油价格1!P:P,燃料油价格1!$B:$B,燃料油周均!$A109,燃料油价格1!$D:$D,燃料油周均!$B109)</f>
        <v>13800</v>
      </c>
      <c r="O109">
        <f>COUNTIFS(燃料油价格1!$B:$B,燃料油周均!$A109,燃料油价格1!$D:$D,燃料油周均!$B109,燃料油价格1!E:E,"&gt;0")</f>
        <v>0</v>
      </c>
      <c r="P109">
        <f>COUNTIFS(燃料油价格1!$B:$B,燃料油周均!$A109,燃料油价格1!$D:$D,燃料油周均!$B109,燃料油价格1!F:F,"&gt;0")</f>
        <v>2</v>
      </c>
      <c r="Q109">
        <f>COUNTIFS(燃料油价格1!$B:$B,燃料油周均!$A109,燃料油价格1!$D:$D,燃料油周均!$B109,燃料油价格1!G:G,"&gt;0")</f>
        <v>2</v>
      </c>
      <c r="R109">
        <f>COUNTIFS(燃料油价格1!$B:$B,燃料油周均!$A109,燃料油价格1!$D:$D,燃料油周均!$B109,燃料油价格1!H:H,"&gt;0")</f>
        <v>2</v>
      </c>
      <c r="S109">
        <f>COUNTIFS(燃料油价格1!$B:$B,燃料油周均!$A109,燃料油价格1!$D:$D,燃料油周均!$B109,燃料油价格1!I:I,"&gt;0")</f>
        <v>0</v>
      </c>
      <c r="T109">
        <f>COUNTIFS(燃料油价格1!$B:$B,燃料油周均!$A109,燃料油价格1!$D:$D,燃料油周均!$B109,燃料油价格1!J:J,"&gt;0")</f>
        <v>4</v>
      </c>
      <c r="U109">
        <f>COUNTIFS(燃料油价格1!$B:$B,燃料油周均!$A109,燃料油价格1!$D:$D,燃料油周均!$B109,燃料油价格1!K:K,"&gt;0")</f>
        <v>3</v>
      </c>
      <c r="V109">
        <f>COUNTIFS(燃料油价格1!$B:$B,燃料油周均!$A109,燃料油价格1!$D:$D,燃料油周均!$B109,燃料油价格1!L:L,"&gt;0")</f>
        <v>4</v>
      </c>
      <c r="W109">
        <f>COUNTIFS(燃料油价格1!$B:$B,燃料油周均!$A109,燃料油价格1!$D:$D,燃料油周均!$B109,燃料油价格1!M:M,"&gt;0")</f>
        <v>2</v>
      </c>
      <c r="X109">
        <f>COUNTIFS(燃料油价格1!$B:$B,燃料油周均!$A109,燃料油价格1!$D:$D,燃料油周均!$B109,燃料油价格1!N:N,"&gt;0")</f>
        <v>3</v>
      </c>
      <c r="Y109">
        <f>COUNTIFS(燃料油价格1!$B:$B,燃料油周均!$A109,燃料油价格1!$D:$D,燃料油周均!$B109,燃料油价格1!O:O,"&gt;0")</f>
        <v>0</v>
      </c>
      <c r="Z109">
        <f>COUNTIFS(燃料油价格1!$B:$B,燃料油周均!$A109,燃料油价格1!$D:$D,燃料油周均!$B109,燃料油价格1!P:P,"&gt;0")</f>
        <v>4</v>
      </c>
      <c r="AA109">
        <f t="shared" si="13"/>
        <v>0</v>
      </c>
      <c r="AB109">
        <f t="shared" si="14"/>
        <v>3500</v>
      </c>
      <c r="AC109">
        <f t="shared" si="15"/>
        <v>3700</v>
      </c>
      <c r="AD109">
        <f t="shared" si="16"/>
        <v>3600</v>
      </c>
      <c r="AE109">
        <f t="shared" si="17"/>
        <v>0</v>
      </c>
      <c r="AF109">
        <f t="shared" si="18"/>
        <v>3780</v>
      </c>
      <c r="AG109">
        <f t="shared" si="19"/>
        <v>3600</v>
      </c>
      <c r="AH109">
        <f t="shared" si="20"/>
        <v>3400</v>
      </c>
      <c r="AI109">
        <f t="shared" si="21"/>
        <v>3650</v>
      </c>
      <c r="AJ109">
        <f t="shared" si="22"/>
        <v>3400</v>
      </c>
      <c r="AK109">
        <f t="shared" si="23"/>
        <v>0</v>
      </c>
      <c r="AL109">
        <f t="shared" si="24"/>
        <v>3450</v>
      </c>
      <c r="AM109" s="7">
        <f t="shared" si="25"/>
        <v>3564.4444444444443</v>
      </c>
    </row>
    <row r="110" spans="1:39">
      <c r="A110">
        <v>2020</v>
      </c>
      <c r="B110">
        <v>18</v>
      </c>
      <c r="C110">
        <f>SUMIFS(燃料油价格1!E:E,燃料油价格1!$B:$B,燃料油周均!$A110,燃料油价格1!$D:$D,燃料油周均!$B110)</f>
        <v>0</v>
      </c>
      <c r="D110">
        <f>SUMIFS(燃料油价格1!F:F,燃料油价格1!$B:$B,燃料油周均!$A110,燃料油价格1!$D:$D,燃料油周均!$B110)</f>
        <v>14000</v>
      </c>
      <c r="E110">
        <f>SUMIFS(燃料油价格1!G:G,燃料油价格1!$B:$B,燃料油周均!$A110,燃料油价格1!$D:$D,燃料油周均!$B110)</f>
        <v>14600</v>
      </c>
      <c r="F110">
        <f>SUMIFS(燃料油价格1!H:H,燃料油价格1!$B:$B,燃料油周均!$A110,燃料油价格1!$D:$D,燃料油周均!$B110)</f>
        <v>14400</v>
      </c>
      <c r="G110">
        <f>SUMIFS(燃料油价格1!I:I,燃料油价格1!$B:$B,燃料油周均!$A110,燃料油价格1!$D:$D,燃料油周均!$B110)</f>
        <v>0</v>
      </c>
      <c r="H110">
        <f>SUMIFS(燃料油价格1!J:J,燃料油价格1!$B:$B,燃料油周均!$A110,燃料油价格1!$D:$D,燃料油周均!$B110)</f>
        <v>15120</v>
      </c>
      <c r="I110">
        <f>SUMIFS(燃料油价格1!K:K,燃料油价格1!$B:$B,燃料油周均!$A110,燃料油价格1!$D:$D,燃料油周均!$B110)</f>
        <v>14400</v>
      </c>
      <c r="J110">
        <f>SUMIFS(燃料油价格1!L:L,燃料油价格1!$B:$B,燃料油周均!$A110,燃料油价格1!$D:$D,燃料油周均!$B110)</f>
        <v>13600</v>
      </c>
      <c r="K110">
        <f>SUMIFS(燃料油价格1!M:M,燃料油价格1!$B:$B,燃料油周均!$A110,燃料油价格1!$D:$D,燃料油周均!$B110)</f>
        <v>14600</v>
      </c>
      <c r="L110">
        <f>SUMIFS(燃料油价格1!N:N,燃料油价格1!$B:$B,燃料油周均!$A110,燃料油价格1!$D:$D,燃料油周均!$B110)</f>
        <v>10200</v>
      </c>
      <c r="M110">
        <f>SUMIFS(燃料油价格1!O:O,燃料油价格1!$B:$B,燃料油周均!$A110,燃料油价格1!$D:$D,燃料油周均!$B110)</f>
        <v>0</v>
      </c>
      <c r="N110">
        <f>SUMIFS(燃料油价格1!P:P,燃料油价格1!$B:$B,燃料油周均!$A110,燃料油价格1!$D:$D,燃料油周均!$B110)</f>
        <v>10500</v>
      </c>
      <c r="O110">
        <f>COUNTIFS(燃料油价格1!$B:$B,燃料油周均!$A110,燃料油价格1!$D:$D,燃料油周均!$B110,燃料油价格1!E:E,"&gt;0")</f>
        <v>0</v>
      </c>
      <c r="P110">
        <f>COUNTIFS(燃料油价格1!$B:$B,燃料油周均!$A110,燃料油价格1!$D:$D,燃料油周均!$B110,燃料油价格1!F:F,"&gt;0")</f>
        <v>4</v>
      </c>
      <c r="Q110">
        <f>COUNTIFS(燃料油价格1!$B:$B,燃料油周均!$A110,燃料油价格1!$D:$D,燃料油周均!$B110,燃料油价格1!G:G,"&gt;0")</f>
        <v>4</v>
      </c>
      <c r="R110">
        <f>COUNTIFS(燃料油价格1!$B:$B,燃料油周均!$A110,燃料油价格1!$D:$D,燃料油周均!$B110,燃料油价格1!H:H,"&gt;0")</f>
        <v>4</v>
      </c>
      <c r="S110">
        <f>COUNTIFS(燃料油价格1!$B:$B,燃料油周均!$A110,燃料油价格1!$D:$D,燃料油周均!$B110,燃料油价格1!I:I,"&gt;0")</f>
        <v>0</v>
      </c>
      <c r="T110">
        <f>COUNTIFS(燃料油价格1!$B:$B,燃料油周均!$A110,燃料油价格1!$D:$D,燃料油周均!$B110,燃料油价格1!J:J,"&gt;0")</f>
        <v>4</v>
      </c>
      <c r="U110">
        <f>COUNTIFS(燃料油价格1!$B:$B,燃料油周均!$A110,燃料油价格1!$D:$D,燃料油周均!$B110,燃料油价格1!K:K,"&gt;0")</f>
        <v>4</v>
      </c>
      <c r="V110">
        <f>COUNTIFS(燃料油价格1!$B:$B,燃料油周均!$A110,燃料油价格1!$D:$D,燃料油周均!$B110,燃料油价格1!L:L,"&gt;0")</f>
        <v>4</v>
      </c>
      <c r="W110">
        <f>COUNTIFS(燃料油价格1!$B:$B,燃料油周均!$A110,燃料油价格1!$D:$D,燃料油周均!$B110,燃料油价格1!M:M,"&gt;0")</f>
        <v>4</v>
      </c>
      <c r="X110">
        <f>COUNTIFS(燃料油价格1!$B:$B,燃料油周均!$A110,燃料油价格1!$D:$D,燃料油周均!$B110,燃料油价格1!N:N,"&gt;0")</f>
        <v>3</v>
      </c>
      <c r="Y110">
        <f>COUNTIFS(燃料油价格1!$B:$B,燃料油周均!$A110,燃料油价格1!$D:$D,燃料油周均!$B110,燃料油价格1!O:O,"&gt;0")</f>
        <v>0</v>
      </c>
      <c r="Z110">
        <f>COUNTIFS(燃料油价格1!$B:$B,燃料油周均!$A110,燃料油价格1!$D:$D,燃料油周均!$B110,燃料油价格1!P:P,"&gt;0")</f>
        <v>3</v>
      </c>
      <c r="AA110">
        <f t="shared" si="13"/>
        <v>0</v>
      </c>
      <c r="AB110">
        <f t="shared" si="14"/>
        <v>3500</v>
      </c>
      <c r="AC110">
        <f t="shared" si="15"/>
        <v>3650</v>
      </c>
      <c r="AD110">
        <f t="shared" si="16"/>
        <v>3600</v>
      </c>
      <c r="AE110">
        <f t="shared" si="17"/>
        <v>0</v>
      </c>
      <c r="AF110">
        <f t="shared" si="18"/>
        <v>3780</v>
      </c>
      <c r="AG110">
        <f t="shared" si="19"/>
        <v>3600</v>
      </c>
      <c r="AH110">
        <f t="shared" si="20"/>
        <v>3400</v>
      </c>
      <c r="AI110">
        <f t="shared" si="21"/>
        <v>3650</v>
      </c>
      <c r="AJ110">
        <f t="shared" si="22"/>
        <v>3400</v>
      </c>
      <c r="AK110">
        <f t="shared" si="23"/>
        <v>0</v>
      </c>
      <c r="AL110">
        <f t="shared" si="24"/>
        <v>3500</v>
      </c>
      <c r="AM110" s="7">
        <f t="shared" si="25"/>
        <v>3564.4444444444443</v>
      </c>
    </row>
    <row r="111" spans="1:39">
      <c r="A111">
        <v>2020</v>
      </c>
      <c r="B111">
        <v>19</v>
      </c>
      <c r="C111">
        <f>SUMIFS(燃料油价格1!E:E,燃料油价格1!$B:$B,燃料油周均!$A111,燃料油价格1!$D:$D,燃料油周均!$B111)</f>
        <v>0</v>
      </c>
      <c r="D111">
        <f>SUMIFS(燃料油价格1!F:F,燃料油价格1!$B:$B,燃料油周均!$A111,燃料油价格1!$D:$D,燃料油周均!$B111)</f>
        <v>7000</v>
      </c>
      <c r="E111">
        <f>SUMIFS(燃料油价格1!G:G,燃料油价格1!$B:$B,燃料油周均!$A111,燃料油价格1!$D:$D,燃料油周均!$B111)</f>
        <v>7300</v>
      </c>
      <c r="F111">
        <f>SUMIFS(燃料油价格1!H:H,燃料油价格1!$B:$B,燃料油周均!$A111,燃料油价格1!$D:$D,燃料油周均!$B111)</f>
        <v>7200</v>
      </c>
      <c r="G111">
        <f>SUMIFS(燃料油价格1!I:I,燃料油价格1!$B:$B,燃料油周均!$A111,燃料油价格1!$D:$D,燃料油周均!$B111)</f>
        <v>0</v>
      </c>
      <c r="H111">
        <f>SUMIFS(燃料油价格1!J:J,燃料油价格1!$B:$B,燃料油周均!$A111,燃料油价格1!$D:$D,燃料油周均!$B111)</f>
        <v>15120</v>
      </c>
      <c r="I111">
        <f>SUMIFS(燃料油价格1!K:K,燃料油价格1!$B:$B,燃料油周均!$A111,燃料油价格1!$D:$D,燃料油周均!$B111)</f>
        <v>10800</v>
      </c>
      <c r="J111">
        <f>SUMIFS(燃料油价格1!L:L,燃料油价格1!$B:$B,燃料油周均!$A111,燃料油价格1!$D:$D,燃料油周均!$B111)</f>
        <v>10200</v>
      </c>
      <c r="K111">
        <f>SUMIFS(燃料油价格1!M:M,燃料油价格1!$B:$B,燃料油周均!$A111,燃料油价格1!$D:$D,燃料油周均!$B111)</f>
        <v>7300</v>
      </c>
      <c r="L111">
        <f>SUMIFS(燃料油价格1!N:N,燃料油价格1!$B:$B,燃料油周均!$A111,燃料油价格1!$D:$D,燃料油周均!$B111)</f>
        <v>13600</v>
      </c>
      <c r="M111">
        <f>SUMIFS(燃料油价格1!O:O,燃料油价格1!$B:$B,燃料油周均!$A111,燃料油价格1!$D:$D,燃料油周均!$B111)</f>
        <v>0</v>
      </c>
      <c r="N111">
        <f>SUMIFS(燃料油价格1!P:P,燃料油价格1!$B:$B,燃料油周均!$A111,燃料油价格1!$D:$D,燃料油周均!$B111)</f>
        <v>14000</v>
      </c>
      <c r="O111">
        <f>COUNTIFS(燃料油价格1!$B:$B,燃料油周均!$A111,燃料油价格1!$D:$D,燃料油周均!$B111,燃料油价格1!E:E,"&gt;0")</f>
        <v>0</v>
      </c>
      <c r="P111">
        <f>COUNTIFS(燃料油价格1!$B:$B,燃料油周均!$A111,燃料油价格1!$D:$D,燃料油周均!$B111,燃料油价格1!F:F,"&gt;0")</f>
        <v>2</v>
      </c>
      <c r="Q111">
        <f>COUNTIFS(燃料油价格1!$B:$B,燃料油周均!$A111,燃料油价格1!$D:$D,燃料油周均!$B111,燃料油价格1!G:G,"&gt;0")</f>
        <v>2</v>
      </c>
      <c r="R111">
        <f>COUNTIFS(燃料油价格1!$B:$B,燃料油周均!$A111,燃料油价格1!$D:$D,燃料油周均!$B111,燃料油价格1!H:H,"&gt;0")</f>
        <v>2</v>
      </c>
      <c r="S111">
        <f>COUNTIFS(燃料油价格1!$B:$B,燃料油周均!$A111,燃料油价格1!$D:$D,燃料油周均!$B111,燃料油价格1!I:I,"&gt;0")</f>
        <v>0</v>
      </c>
      <c r="T111">
        <f>COUNTIFS(燃料油价格1!$B:$B,燃料油周均!$A111,燃料油价格1!$D:$D,燃料油周均!$B111,燃料油价格1!J:J,"&gt;0")</f>
        <v>4</v>
      </c>
      <c r="U111">
        <f>COUNTIFS(燃料油价格1!$B:$B,燃料油周均!$A111,燃料油价格1!$D:$D,燃料油周均!$B111,燃料油价格1!K:K,"&gt;0")</f>
        <v>3</v>
      </c>
      <c r="V111">
        <f>COUNTIFS(燃料油价格1!$B:$B,燃料油周均!$A111,燃料油价格1!$D:$D,燃料油周均!$B111,燃料油价格1!L:L,"&gt;0")</f>
        <v>3</v>
      </c>
      <c r="W111">
        <f>COUNTIFS(燃料油价格1!$B:$B,燃料油周均!$A111,燃料油价格1!$D:$D,燃料油周均!$B111,燃料油价格1!M:M,"&gt;0")</f>
        <v>2</v>
      </c>
      <c r="X111">
        <f>COUNTIFS(燃料油价格1!$B:$B,燃料油周均!$A111,燃料油价格1!$D:$D,燃料油周均!$B111,燃料油价格1!N:N,"&gt;0")</f>
        <v>4</v>
      </c>
      <c r="Y111">
        <f>COUNTIFS(燃料油价格1!$B:$B,燃料油周均!$A111,燃料油价格1!$D:$D,燃料油周均!$B111,燃料油价格1!O:O,"&gt;0")</f>
        <v>0</v>
      </c>
      <c r="Z111">
        <f>COUNTIFS(燃料油价格1!$B:$B,燃料油周均!$A111,燃料油价格1!$D:$D,燃料油周均!$B111,燃料油价格1!P:P,"&gt;0")</f>
        <v>4</v>
      </c>
      <c r="AA111">
        <f t="shared" si="13"/>
        <v>0</v>
      </c>
      <c r="AB111">
        <f t="shared" si="14"/>
        <v>3500</v>
      </c>
      <c r="AC111">
        <f t="shared" si="15"/>
        <v>3650</v>
      </c>
      <c r="AD111">
        <f t="shared" si="16"/>
        <v>3600</v>
      </c>
      <c r="AE111">
        <f t="shared" si="17"/>
        <v>0</v>
      </c>
      <c r="AF111">
        <f t="shared" si="18"/>
        <v>3780</v>
      </c>
      <c r="AG111">
        <f t="shared" si="19"/>
        <v>3600</v>
      </c>
      <c r="AH111">
        <f t="shared" si="20"/>
        <v>3400</v>
      </c>
      <c r="AI111">
        <f t="shared" si="21"/>
        <v>3650</v>
      </c>
      <c r="AJ111">
        <f t="shared" si="22"/>
        <v>3400</v>
      </c>
      <c r="AK111">
        <f t="shared" si="23"/>
        <v>0</v>
      </c>
      <c r="AL111">
        <f t="shared" si="24"/>
        <v>3500</v>
      </c>
      <c r="AM111" s="7">
        <f t="shared" si="25"/>
        <v>3564.4444444444443</v>
      </c>
    </row>
    <row r="112" spans="1:39">
      <c r="A112">
        <v>2020</v>
      </c>
      <c r="B112">
        <v>20</v>
      </c>
      <c r="C112">
        <f>SUMIFS(燃料油价格1!E:E,燃料油价格1!$B:$B,燃料油周均!$A112,燃料油价格1!$D:$D,燃料油周均!$B112)</f>
        <v>0</v>
      </c>
      <c r="D112">
        <f>SUMIFS(燃料油价格1!F:F,燃料油价格1!$B:$B,燃料油周均!$A112,燃料油价格1!$D:$D,燃料油周均!$B112)</f>
        <v>10500</v>
      </c>
      <c r="E112">
        <f>SUMIFS(燃料油价格1!G:G,燃料油价格1!$B:$B,燃料油周均!$A112,燃料油价格1!$D:$D,燃料油周均!$B112)</f>
        <v>10700</v>
      </c>
      <c r="F112">
        <f>SUMIFS(燃料油价格1!H:H,燃料油价格1!$B:$B,燃料油周均!$A112,燃料油价格1!$D:$D,燃料油周均!$B112)</f>
        <v>11100</v>
      </c>
      <c r="G112">
        <f>SUMIFS(燃料油价格1!I:I,燃料油价格1!$B:$B,燃料油周均!$A112,燃料油价格1!$D:$D,燃料油周均!$B112)</f>
        <v>0</v>
      </c>
      <c r="H112">
        <f>SUMIFS(燃料油价格1!J:J,燃料油价格1!$B:$B,燃料油周均!$A112,燃料油价格1!$D:$D,燃料油周均!$B112)</f>
        <v>15320</v>
      </c>
      <c r="I112">
        <f>SUMIFS(燃料油价格1!K:K,燃料油价格1!$B:$B,燃料油周均!$A112,燃料油价格1!$D:$D,燃料油周均!$B112)</f>
        <v>14400</v>
      </c>
      <c r="J112">
        <f>SUMIFS(燃料油价格1!L:L,燃料油价格1!$B:$B,燃料油周均!$A112,燃料油价格1!$D:$D,燃料油周均!$B112)</f>
        <v>13600</v>
      </c>
      <c r="K112">
        <f>SUMIFS(燃料油价格1!M:M,燃料油价格1!$B:$B,燃料油周均!$A112,燃料油价格1!$D:$D,燃料油周均!$B112)</f>
        <v>10950</v>
      </c>
      <c r="L112">
        <f>SUMIFS(燃料油价格1!N:N,燃料油价格1!$B:$B,燃料油周均!$A112,燃料油价格1!$D:$D,燃料油周均!$B112)</f>
        <v>13800</v>
      </c>
      <c r="M112">
        <f>SUMIFS(燃料油价格1!O:O,燃料油价格1!$B:$B,燃料油周均!$A112,燃料油价格1!$D:$D,燃料油周均!$B112)</f>
        <v>0</v>
      </c>
      <c r="N112">
        <f>SUMIFS(燃料油价格1!P:P,燃料油价格1!$B:$B,燃料油周均!$A112,燃料油价格1!$D:$D,燃料油周均!$B112)</f>
        <v>14000</v>
      </c>
      <c r="O112">
        <f>COUNTIFS(燃料油价格1!$B:$B,燃料油周均!$A112,燃料油价格1!$D:$D,燃料油周均!$B112,燃料油价格1!E:E,"&gt;0")</f>
        <v>0</v>
      </c>
      <c r="P112">
        <f>COUNTIFS(燃料油价格1!$B:$B,燃料油周均!$A112,燃料油价格1!$D:$D,燃料油周均!$B112,燃料油价格1!F:F,"&gt;0")</f>
        <v>3</v>
      </c>
      <c r="Q112">
        <f>COUNTIFS(燃料油价格1!$B:$B,燃料油周均!$A112,燃料油价格1!$D:$D,燃料油周均!$B112,燃料油价格1!G:G,"&gt;0")</f>
        <v>3</v>
      </c>
      <c r="R112">
        <f>COUNTIFS(燃料油价格1!$B:$B,燃料油周均!$A112,燃料油价格1!$D:$D,燃料油周均!$B112,燃料油价格1!H:H,"&gt;0")</f>
        <v>3</v>
      </c>
      <c r="S112">
        <f>COUNTIFS(燃料油价格1!$B:$B,燃料油周均!$A112,燃料油价格1!$D:$D,燃料油周均!$B112,燃料油价格1!I:I,"&gt;0")</f>
        <v>0</v>
      </c>
      <c r="T112">
        <f>COUNTIFS(燃料油价格1!$B:$B,燃料油周均!$A112,燃料油价格1!$D:$D,燃料油周均!$B112,燃料油价格1!J:J,"&gt;0")</f>
        <v>4</v>
      </c>
      <c r="U112">
        <f>COUNTIFS(燃料油价格1!$B:$B,燃料油周均!$A112,燃料油价格1!$D:$D,燃料油周均!$B112,燃料油价格1!K:K,"&gt;0")</f>
        <v>4</v>
      </c>
      <c r="V112">
        <f>COUNTIFS(燃料油价格1!$B:$B,燃料油周均!$A112,燃料油价格1!$D:$D,燃料油周均!$B112,燃料油价格1!L:L,"&gt;0")</f>
        <v>4</v>
      </c>
      <c r="W112">
        <f>COUNTIFS(燃料油价格1!$B:$B,燃料油周均!$A112,燃料油价格1!$D:$D,燃料油周均!$B112,燃料油价格1!M:M,"&gt;0")</f>
        <v>3</v>
      </c>
      <c r="X112">
        <f>COUNTIFS(燃料油价格1!$B:$B,燃料油周均!$A112,燃料油价格1!$D:$D,燃料油周均!$B112,燃料油价格1!N:N,"&gt;0")</f>
        <v>4</v>
      </c>
      <c r="Y112">
        <f>COUNTIFS(燃料油价格1!$B:$B,燃料油周均!$A112,燃料油价格1!$D:$D,燃料油周均!$B112,燃料油价格1!O:O,"&gt;0")</f>
        <v>0</v>
      </c>
      <c r="Z112">
        <f>COUNTIFS(燃料油价格1!$B:$B,燃料油周均!$A112,燃料油价格1!$D:$D,燃料油周均!$B112,燃料油价格1!P:P,"&gt;0")</f>
        <v>4</v>
      </c>
      <c r="AA112">
        <f t="shared" si="13"/>
        <v>0</v>
      </c>
      <c r="AB112">
        <f t="shared" si="14"/>
        <v>3500</v>
      </c>
      <c r="AC112">
        <f t="shared" si="15"/>
        <v>3566.6666666666665</v>
      </c>
      <c r="AD112">
        <f t="shared" si="16"/>
        <v>3700</v>
      </c>
      <c r="AE112">
        <f t="shared" si="17"/>
        <v>0</v>
      </c>
      <c r="AF112">
        <f t="shared" si="18"/>
        <v>3830</v>
      </c>
      <c r="AG112">
        <f t="shared" si="19"/>
        <v>3600</v>
      </c>
      <c r="AH112">
        <f t="shared" si="20"/>
        <v>3400</v>
      </c>
      <c r="AI112">
        <f t="shared" si="21"/>
        <v>3650</v>
      </c>
      <c r="AJ112">
        <f t="shared" si="22"/>
        <v>3450</v>
      </c>
      <c r="AK112">
        <f t="shared" si="23"/>
        <v>0</v>
      </c>
      <c r="AL112">
        <f t="shared" si="24"/>
        <v>3500</v>
      </c>
      <c r="AM112" s="7">
        <f t="shared" si="25"/>
        <v>3577.4074074074069</v>
      </c>
    </row>
    <row r="113" spans="1:39">
      <c r="A113">
        <v>2020</v>
      </c>
      <c r="B113">
        <v>21</v>
      </c>
      <c r="C113">
        <f>SUMIFS(燃料油价格1!E:E,燃料油价格1!$B:$B,燃料油周均!$A113,燃料油价格1!$D:$D,燃料油周均!$B113)</f>
        <v>0</v>
      </c>
      <c r="D113">
        <f>SUMIFS(燃料油价格1!F:F,燃料油价格1!$B:$B,燃料油周均!$A113,燃料油价格1!$D:$D,燃料油周均!$B113)</f>
        <v>14050</v>
      </c>
      <c r="E113">
        <f>SUMIFS(燃料油价格1!G:G,燃料油价格1!$B:$B,燃料油周均!$A113,燃料油价格1!$D:$D,燃料油周均!$B113)</f>
        <v>14250</v>
      </c>
      <c r="F113">
        <f>SUMIFS(燃料油价格1!H:H,燃料油价格1!$B:$B,燃料油周均!$A113,燃料油价格1!$D:$D,燃料油周均!$B113)</f>
        <v>14700</v>
      </c>
      <c r="G113">
        <f>SUMIFS(燃料油价格1!I:I,燃料油价格1!$B:$B,燃料油周均!$A113,燃料油价格1!$D:$D,燃料油周均!$B113)</f>
        <v>0</v>
      </c>
      <c r="H113">
        <f>SUMIFS(燃料油价格1!J:J,燃料油价格1!$B:$B,燃料油周均!$A113,燃料油价格1!$D:$D,燃料油周均!$B113)</f>
        <v>18900</v>
      </c>
      <c r="I113">
        <f>SUMIFS(燃料油价格1!K:K,燃料油价格1!$B:$B,燃料油周均!$A113,燃料油价格1!$D:$D,燃料油周均!$B113)</f>
        <v>18000</v>
      </c>
      <c r="J113">
        <f>SUMIFS(燃料油价格1!L:L,燃料油价格1!$B:$B,燃料油周均!$A113,燃料油价格1!$D:$D,燃料油周均!$B113)</f>
        <v>13600</v>
      </c>
      <c r="K113">
        <f>SUMIFS(燃料油价格1!M:M,燃料油价格1!$B:$B,燃料油周均!$A113,燃料油价格1!$D:$D,燃料油周均!$B113)</f>
        <v>14600</v>
      </c>
      <c r="L113">
        <f>SUMIFS(燃料油价格1!N:N,燃料油价格1!$B:$B,燃料油周均!$A113,燃料油价格1!$D:$D,燃料油周均!$B113)</f>
        <v>17000</v>
      </c>
      <c r="M113">
        <f>SUMIFS(燃料油价格1!O:O,燃料油价格1!$B:$B,燃料油周均!$A113,燃料油价格1!$D:$D,燃料油周均!$B113)</f>
        <v>0</v>
      </c>
      <c r="N113">
        <f>SUMIFS(燃料油价格1!P:P,燃料油价格1!$B:$B,燃料油周均!$A113,燃料油价格1!$D:$D,燃料油周均!$B113)</f>
        <v>14000</v>
      </c>
      <c r="O113">
        <f>COUNTIFS(燃料油价格1!$B:$B,燃料油周均!$A113,燃料油价格1!$D:$D,燃料油周均!$B113,燃料油价格1!E:E,"&gt;0")</f>
        <v>0</v>
      </c>
      <c r="P113">
        <f>COUNTIFS(燃料油价格1!$B:$B,燃料油周均!$A113,燃料油价格1!$D:$D,燃料油周均!$B113,燃料油价格1!F:F,"&gt;0")</f>
        <v>4</v>
      </c>
      <c r="Q113">
        <f>COUNTIFS(燃料油价格1!$B:$B,燃料油周均!$A113,燃料油价格1!$D:$D,燃料油周均!$B113,燃料油价格1!G:G,"&gt;0")</f>
        <v>4</v>
      </c>
      <c r="R113">
        <f>COUNTIFS(燃料油价格1!$B:$B,燃料油周均!$A113,燃料油价格1!$D:$D,燃料油周均!$B113,燃料油价格1!H:H,"&gt;0")</f>
        <v>4</v>
      </c>
      <c r="S113">
        <f>COUNTIFS(燃料油价格1!$B:$B,燃料油周均!$A113,燃料油价格1!$D:$D,燃料油周均!$B113,燃料油价格1!I:I,"&gt;0")</f>
        <v>0</v>
      </c>
      <c r="T113">
        <f>COUNTIFS(燃料油价格1!$B:$B,燃料油周均!$A113,燃料油价格1!$D:$D,燃料油周均!$B113,燃料油价格1!J:J,"&gt;0")</f>
        <v>5</v>
      </c>
      <c r="U113">
        <f>COUNTIFS(燃料油价格1!$B:$B,燃料油周均!$A113,燃料油价格1!$D:$D,燃料油周均!$B113,燃料油价格1!K:K,"&gt;0")</f>
        <v>5</v>
      </c>
      <c r="V113">
        <f>COUNTIFS(燃料油价格1!$B:$B,燃料油周均!$A113,燃料油价格1!$D:$D,燃料油周均!$B113,燃料油价格1!L:L,"&gt;0")</f>
        <v>4</v>
      </c>
      <c r="W113">
        <f>COUNTIFS(燃料油价格1!$B:$B,燃料油周均!$A113,燃料油价格1!$D:$D,燃料油周均!$B113,燃料油价格1!M:M,"&gt;0")</f>
        <v>4</v>
      </c>
      <c r="X113">
        <f>COUNTIFS(燃料油价格1!$B:$B,燃料油周均!$A113,燃料油价格1!$D:$D,燃料油周均!$B113,燃料油价格1!N:N,"&gt;0")</f>
        <v>5</v>
      </c>
      <c r="Y113">
        <f>COUNTIFS(燃料油价格1!$B:$B,燃料油周均!$A113,燃料油价格1!$D:$D,燃料油周均!$B113,燃料油价格1!O:O,"&gt;0")</f>
        <v>0</v>
      </c>
      <c r="Z113">
        <f>COUNTIFS(燃料油价格1!$B:$B,燃料油周均!$A113,燃料油价格1!$D:$D,燃料油周均!$B113,燃料油价格1!P:P,"&gt;0")</f>
        <v>4</v>
      </c>
      <c r="AA113">
        <f t="shared" si="13"/>
        <v>0</v>
      </c>
      <c r="AB113">
        <f t="shared" si="14"/>
        <v>3512.5</v>
      </c>
      <c r="AC113">
        <f t="shared" si="15"/>
        <v>3562.5</v>
      </c>
      <c r="AD113">
        <f t="shared" si="16"/>
        <v>3675</v>
      </c>
      <c r="AE113">
        <f t="shared" si="17"/>
        <v>0</v>
      </c>
      <c r="AF113">
        <f t="shared" si="18"/>
        <v>3780</v>
      </c>
      <c r="AG113">
        <f t="shared" si="19"/>
        <v>3600</v>
      </c>
      <c r="AH113">
        <f t="shared" si="20"/>
        <v>3400</v>
      </c>
      <c r="AI113">
        <f t="shared" si="21"/>
        <v>3650</v>
      </c>
      <c r="AJ113">
        <f t="shared" si="22"/>
        <v>3400</v>
      </c>
      <c r="AK113">
        <f t="shared" si="23"/>
        <v>0</v>
      </c>
      <c r="AL113">
        <f t="shared" si="24"/>
        <v>3500</v>
      </c>
      <c r="AM113" s="7">
        <f t="shared" si="25"/>
        <v>3564.4444444444443</v>
      </c>
    </row>
    <row r="114" spans="1:39">
      <c r="A114">
        <v>2020</v>
      </c>
      <c r="B114">
        <v>22</v>
      </c>
      <c r="C114">
        <f>SUMIFS(燃料油价格1!E:E,燃料油价格1!$B:$B,燃料油周均!$A114,燃料油价格1!$D:$D,燃料油周均!$B114)</f>
        <v>0</v>
      </c>
      <c r="D114">
        <f>SUMIFS(燃料油价格1!F:F,燃料油价格1!$B:$B,燃料油周均!$A114,燃料油价格1!$D:$D,燃料油周均!$B114)</f>
        <v>14150</v>
      </c>
      <c r="E114">
        <f>SUMIFS(燃料油价格1!G:G,燃料油价格1!$B:$B,燃料油周均!$A114,燃料油价格1!$D:$D,燃料油周均!$B114)</f>
        <v>14300</v>
      </c>
      <c r="F114">
        <f>SUMIFS(燃料油价格1!H:H,燃料油价格1!$B:$B,燃料油周均!$A114,燃料油价格1!$D:$D,燃料油周均!$B114)</f>
        <v>14400</v>
      </c>
      <c r="G114">
        <f>SUMIFS(燃料油价格1!I:I,燃料油价格1!$B:$B,燃料油周均!$A114,燃料油价格1!$D:$D,燃料油周均!$B114)</f>
        <v>0</v>
      </c>
      <c r="H114">
        <f>SUMIFS(燃料油价格1!J:J,燃料油价格1!$B:$B,燃料油周均!$A114,燃料油价格1!$D:$D,燃料油周均!$B114)</f>
        <v>19000</v>
      </c>
      <c r="I114">
        <f>SUMIFS(燃料油价格1!K:K,燃料油价格1!$B:$B,燃料油周均!$A114,燃料油价格1!$D:$D,燃料油周均!$B114)</f>
        <v>18000</v>
      </c>
      <c r="J114">
        <f>SUMIFS(燃料油价格1!L:L,燃料油价格1!$B:$B,燃料油周均!$A114,燃料油价格1!$D:$D,燃料油周均!$B114)</f>
        <v>17000</v>
      </c>
      <c r="K114">
        <f>SUMIFS(燃料油价格1!M:M,燃料油价格1!$B:$B,燃料油周均!$A114,燃料油价格1!$D:$D,燃料油周均!$B114)</f>
        <v>14500</v>
      </c>
      <c r="L114">
        <f>SUMIFS(燃料油价格1!N:N,燃料油价格1!$B:$B,燃料油周均!$A114,燃料油价格1!$D:$D,燃料油周均!$B114)</f>
        <v>17400</v>
      </c>
      <c r="M114">
        <f>SUMIFS(燃料油价格1!O:O,燃料油价格1!$B:$B,燃料油周均!$A114,燃料油价格1!$D:$D,燃料油周均!$B114)</f>
        <v>0</v>
      </c>
      <c r="N114">
        <f>SUMIFS(燃料油价格1!P:P,燃料油价格1!$B:$B,燃料油周均!$A114,燃料油价格1!$D:$D,燃料油周均!$B114)</f>
        <v>17500</v>
      </c>
      <c r="O114">
        <f>COUNTIFS(燃料油价格1!$B:$B,燃料油周均!$A114,燃料油价格1!$D:$D,燃料油周均!$B114,燃料油价格1!E:E,"&gt;0")</f>
        <v>0</v>
      </c>
      <c r="P114">
        <f>COUNTIFS(燃料油价格1!$B:$B,燃料油周均!$A114,燃料油价格1!$D:$D,燃料油周均!$B114,燃料油价格1!F:F,"&gt;0")</f>
        <v>4</v>
      </c>
      <c r="Q114">
        <f>COUNTIFS(燃料油价格1!$B:$B,燃料油周均!$A114,燃料油价格1!$D:$D,燃料油周均!$B114,燃料油价格1!G:G,"&gt;0")</f>
        <v>4</v>
      </c>
      <c r="R114">
        <f>COUNTIFS(燃料油价格1!$B:$B,燃料油周均!$A114,燃料油价格1!$D:$D,燃料油周均!$B114,燃料油价格1!H:H,"&gt;0")</f>
        <v>4</v>
      </c>
      <c r="S114">
        <f>COUNTIFS(燃料油价格1!$B:$B,燃料油周均!$A114,燃料油价格1!$D:$D,燃料油周均!$B114,燃料油价格1!I:I,"&gt;0")</f>
        <v>0</v>
      </c>
      <c r="T114">
        <f>COUNTIFS(燃料油价格1!$B:$B,燃料油周均!$A114,燃料油价格1!$D:$D,燃料油周均!$B114,燃料油价格1!J:J,"&gt;0")</f>
        <v>5</v>
      </c>
      <c r="U114">
        <f>COUNTIFS(燃料油价格1!$B:$B,燃料油周均!$A114,燃料油价格1!$D:$D,燃料油周均!$B114,燃料油价格1!K:K,"&gt;0")</f>
        <v>5</v>
      </c>
      <c r="V114">
        <f>COUNTIFS(燃料油价格1!$B:$B,燃料油周均!$A114,燃料油价格1!$D:$D,燃料油周均!$B114,燃料油价格1!L:L,"&gt;0")</f>
        <v>5</v>
      </c>
      <c r="W114">
        <f>COUNTIFS(燃料油价格1!$B:$B,燃料油周均!$A114,燃料油价格1!$D:$D,燃料油周均!$B114,燃料油价格1!M:M,"&gt;0")</f>
        <v>4</v>
      </c>
      <c r="X114">
        <f>COUNTIFS(燃料油价格1!$B:$B,燃料油周均!$A114,燃料油价格1!$D:$D,燃料油周均!$B114,燃料油价格1!N:N,"&gt;0")</f>
        <v>5</v>
      </c>
      <c r="Y114">
        <f>COUNTIFS(燃料油价格1!$B:$B,燃料油周均!$A114,燃料油价格1!$D:$D,燃料油周均!$B114,燃料油价格1!O:O,"&gt;0")</f>
        <v>0</v>
      </c>
      <c r="Z114">
        <f>COUNTIFS(燃料油价格1!$B:$B,燃料油周均!$A114,燃料油价格1!$D:$D,燃料油周均!$B114,燃料油价格1!P:P,"&gt;0")</f>
        <v>5</v>
      </c>
      <c r="AA114">
        <f t="shared" si="13"/>
        <v>0</v>
      </c>
      <c r="AB114">
        <f t="shared" si="14"/>
        <v>3537.5</v>
      </c>
      <c r="AC114">
        <f t="shared" si="15"/>
        <v>3575</v>
      </c>
      <c r="AD114">
        <f t="shared" si="16"/>
        <v>3600</v>
      </c>
      <c r="AE114">
        <f t="shared" si="17"/>
        <v>0</v>
      </c>
      <c r="AF114">
        <f t="shared" si="18"/>
        <v>3800</v>
      </c>
      <c r="AG114">
        <f t="shared" si="19"/>
        <v>3600</v>
      </c>
      <c r="AH114">
        <f t="shared" si="20"/>
        <v>3400</v>
      </c>
      <c r="AI114">
        <f t="shared" si="21"/>
        <v>3625</v>
      </c>
      <c r="AJ114">
        <f t="shared" si="22"/>
        <v>3480</v>
      </c>
      <c r="AK114">
        <f t="shared" si="23"/>
        <v>0</v>
      </c>
      <c r="AL114">
        <f t="shared" si="24"/>
        <v>3500</v>
      </c>
      <c r="AM114" s="7">
        <f t="shared" si="25"/>
        <v>3568.6111111111113</v>
      </c>
    </row>
    <row r="115" spans="1:39">
      <c r="A115">
        <v>2020</v>
      </c>
      <c r="B115">
        <v>23</v>
      </c>
      <c r="C115">
        <f>SUMIFS(燃料油价格1!E:E,燃料油价格1!$B:$B,燃料油周均!$A115,燃料油价格1!$D:$D,燃料油周均!$B115)</f>
        <v>0</v>
      </c>
      <c r="D115">
        <f>SUMIFS(燃料油价格1!F:F,燃料油价格1!$B:$B,燃料油周均!$A115,燃料油价格1!$D:$D,燃料油周均!$B115)</f>
        <v>7100</v>
      </c>
      <c r="E115">
        <f>SUMIFS(燃料油价格1!G:G,燃料油价格1!$B:$B,燃料油周均!$A115,燃料油价格1!$D:$D,燃料油周均!$B115)</f>
        <v>10800</v>
      </c>
      <c r="F115">
        <f>SUMIFS(燃料油价格1!H:H,燃料油价格1!$B:$B,燃料油周均!$A115,燃料油价格1!$D:$D,燃料油周均!$B115)</f>
        <v>7200</v>
      </c>
      <c r="G115">
        <f>SUMIFS(燃料油价格1!I:I,燃料油价格1!$B:$B,燃料油周均!$A115,燃料油价格1!$D:$D,燃料油周均!$B115)</f>
        <v>0</v>
      </c>
      <c r="H115">
        <f>SUMIFS(燃料油价格1!J:J,燃料油价格1!$B:$B,燃料油周均!$A115,燃料油价格1!$D:$D,燃料油周均!$B115)</f>
        <v>11340</v>
      </c>
      <c r="I115">
        <f>SUMIFS(燃料油价格1!K:K,燃料油价格1!$B:$B,燃料油周均!$A115,燃料油价格1!$D:$D,燃料油周均!$B115)</f>
        <v>14400</v>
      </c>
      <c r="J115">
        <f>SUMIFS(燃料油价格1!L:L,燃料油价格1!$B:$B,燃料油周均!$A115,燃料油价格1!$D:$D,燃料油周均!$B115)</f>
        <v>10200</v>
      </c>
      <c r="K115">
        <f>SUMIFS(燃料油价格1!M:M,燃料油价格1!$B:$B,燃料油周均!$A115,燃料油价格1!$D:$D,燃料油周均!$B115)</f>
        <v>14700</v>
      </c>
      <c r="L115">
        <f>SUMIFS(燃料油价格1!N:N,燃料油价格1!$B:$B,燃料油周均!$A115,燃料油价格1!$D:$D,燃料油周均!$B115)</f>
        <v>10200</v>
      </c>
      <c r="M115">
        <f>SUMIFS(燃料油价格1!O:O,燃料油价格1!$B:$B,燃料油周均!$A115,燃料油价格1!$D:$D,燃料油周均!$B115)</f>
        <v>0</v>
      </c>
      <c r="N115">
        <f>SUMIFS(燃料油价格1!P:P,燃料油价格1!$B:$B,燃料油周均!$A115,燃料油价格1!$D:$D,燃料油周均!$B115)</f>
        <v>10500</v>
      </c>
      <c r="O115">
        <f>COUNTIFS(燃料油价格1!$B:$B,燃料油周均!$A115,燃料油价格1!$D:$D,燃料油周均!$B115,燃料油价格1!E:E,"&gt;0")</f>
        <v>0</v>
      </c>
      <c r="P115">
        <f>COUNTIFS(燃料油价格1!$B:$B,燃料油周均!$A115,燃料油价格1!$D:$D,燃料油周均!$B115,燃料油价格1!F:F,"&gt;0")</f>
        <v>2</v>
      </c>
      <c r="Q115">
        <f>COUNTIFS(燃料油价格1!$B:$B,燃料油周均!$A115,燃料油价格1!$D:$D,燃料油周均!$B115,燃料油价格1!G:G,"&gt;0")</f>
        <v>3</v>
      </c>
      <c r="R115">
        <f>COUNTIFS(燃料油价格1!$B:$B,燃料油周均!$A115,燃料油价格1!$D:$D,燃料油周均!$B115,燃料油价格1!H:H,"&gt;0")</f>
        <v>2</v>
      </c>
      <c r="S115">
        <f>COUNTIFS(燃料油价格1!$B:$B,燃料油周均!$A115,燃料油价格1!$D:$D,燃料油周均!$B115,燃料油价格1!I:I,"&gt;0")</f>
        <v>0</v>
      </c>
      <c r="T115">
        <f>COUNTIFS(燃料油价格1!$B:$B,燃料油周均!$A115,燃料油价格1!$D:$D,燃料油周均!$B115,燃料油价格1!J:J,"&gt;0")</f>
        <v>3</v>
      </c>
      <c r="U115">
        <f>COUNTIFS(燃料油价格1!$B:$B,燃料油周均!$A115,燃料油价格1!$D:$D,燃料油周均!$B115,燃料油价格1!K:K,"&gt;0")</f>
        <v>4</v>
      </c>
      <c r="V115">
        <f>COUNTIFS(燃料油价格1!$B:$B,燃料油周均!$A115,燃料油价格1!$D:$D,燃料油周均!$B115,燃料油价格1!L:L,"&gt;0")</f>
        <v>3</v>
      </c>
      <c r="W115">
        <f>COUNTIFS(燃料油价格1!$B:$B,燃料油周均!$A115,燃料油价格1!$D:$D,燃料油周均!$B115,燃料油价格1!M:M,"&gt;0")</f>
        <v>4</v>
      </c>
      <c r="X115">
        <f>COUNTIFS(燃料油价格1!$B:$B,燃料油周均!$A115,燃料油价格1!$D:$D,燃料油周均!$B115,燃料油价格1!N:N,"&gt;0")</f>
        <v>3</v>
      </c>
      <c r="Y115">
        <f>COUNTIFS(燃料油价格1!$B:$B,燃料油周均!$A115,燃料油价格1!$D:$D,燃料油周均!$B115,燃料油价格1!O:O,"&gt;0")</f>
        <v>0</v>
      </c>
      <c r="Z115">
        <f>COUNTIFS(燃料油价格1!$B:$B,燃料油周均!$A115,燃料油价格1!$D:$D,燃料油周均!$B115,燃料油价格1!P:P,"&gt;0")</f>
        <v>3</v>
      </c>
      <c r="AA115">
        <f t="shared" si="13"/>
        <v>0</v>
      </c>
      <c r="AB115">
        <f t="shared" si="14"/>
        <v>3550</v>
      </c>
      <c r="AC115">
        <f t="shared" si="15"/>
        <v>3600</v>
      </c>
      <c r="AD115">
        <f t="shared" si="16"/>
        <v>3600</v>
      </c>
      <c r="AE115">
        <f t="shared" si="17"/>
        <v>0</v>
      </c>
      <c r="AF115">
        <f t="shared" si="18"/>
        <v>3780</v>
      </c>
      <c r="AG115">
        <f t="shared" si="19"/>
        <v>3600</v>
      </c>
      <c r="AH115">
        <f t="shared" si="20"/>
        <v>3400</v>
      </c>
      <c r="AI115">
        <f t="shared" si="21"/>
        <v>3675</v>
      </c>
      <c r="AJ115">
        <f t="shared" si="22"/>
        <v>3400</v>
      </c>
      <c r="AK115">
        <f t="shared" si="23"/>
        <v>0</v>
      </c>
      <c r="AL115">
        <f t="shared" si="24"/>
        <v>3500</v>
      </c>
      <c r="AM115" s="7">
        <f t="shared" si="25"/>
        <v>3567.2222222222222</v>
      </c>
    </row>
    <row r="116" spans="1:39">
      <c r="A116">
        <v>2020</v>
      </c>
      <c r="B116">
        <v>24</v>
      </c>
      <c r="C116">
        <f>SUMIFS(燃料油价格1!E:E,燃料油价格1!$B:$B,燃料油周均!$A116,燃料油价格1!$D:$D,燃料油周均!$B116)</f>
        <v>0</v>
      </c>
      <c r="D116">
        <f>SUMIFS(燃料油价格1!F:F,燃料油价格1!$B:$B,燃料油周均!$A116,燃料油价格1!$D:$D,燃料油周均!$B116)</f>
        <v>11100</v>
      </c>
      <c r="E116">
        <f>SUMIFS(燃料油价格1!G:G,燃料油价格1!$B:$B,燃料油周均!$A116,燃料油价格1!$D:$D,燃料油周均!$B116)</f>
        <v>10900</v>
      </c>
      <c r="F116">
        <f>SUMIFS(燃料油价格1!H:H,燃料油价格1!$B:$B,燃料油周均!$A116,燃料油价格1!$D:$D,燃料油周均!$B116)</f>
        <v>3700</v>
      </c>
      <c r="G116">
        <f>SUMIFS(燃料油价格1!I:I,燃料油价格1!$B:$B,燃料油周均!$A116,燃料油价格1!$D:$D,燃料油周均!$B116)</f>
        <v>0</v>
      </c>
      <c r="H116">
        <f>SUMIFS(燃料油价格1!J:J,燃料油价格1!$B:$B,燃料油周均!$A116,燃料油价格1!$D:$D,燃料油周均!$B116)</f>
        <v>15120</v>
      </c>
      <c r="I116">
        <f>SUMIFS(燃料油价格1!K:K,燃料油价格1!$B:$B,燃料油周均!$A116,燃料油价格1!$D:$D,燃料油周均!$B116)</f>
        <v>14400</v>
      </c>
      <c r="J116">
        <f>SUMIFS(燃料油价格1!L:L,燃料油价格1!$B:$B,燃料油周均!$A116,燃料油价格1!$D:$D,燃料油周均!$B116)</f>
        <v>3400</v>
      </c>
      <c r="K116">
        <f>SUMIFS(燃料油价格1!M:M,燃料油价格1!$B:$B,燃料油周均!$A116,燃料油价格1!$D:$D,燃料油周均!$B116)</f>
        <v>15250</v>
      </c>
      <c r="L116">
        <f>SUMIFS(燃料油价格1!N:N,燃料油价格1!$B:$B,燃料油周均!$A116,燃料油价格1!$D:$D,燃料油周均!$B116)</f>
        <v>14100</v>
      </c>
      <c r="M116">
        <f>SUMIFS(燃料油价格1!O:O,燃料油价格1!$B:$B,燃料油周均!$A116,燃料油价格1!$D:$D,燃料油周均!$B116)</f>
        <v>0</v>
      </c>
      <c r="N116">
        <f>SUMIFS(燃料油价格1!P:P,燃料油价格1!$B:$B,燃料油周均!$A116,燃料油价格1!$D:$D,燃料油周均!$B116)</f>
        <v>14400</v>
      </c>
      <c r="O116">
        <f>COUNTIFS(燃料油价格1!$B:$B,燃料油周均!$A116,燃料油价格1!$D:$D,燃料油周均!$B116,燃料油价格1!E:E,"&gt;0")</f>
        <v>0</v>
      </c>
      <c r="P116">
        <f>COUNTIFS(燃料油价格1!$B:$B,燃料油周均!$A116,燃料油价格1!$D:$D,燃料油周均!$B116,燃料油价格1!F:F,"&gt;0")</f>
        <v>3</v>
      </c>
      <c r="Q116">
        <f>COUNTIFS(燃料油价格1!$B:$B,燃料油周均!$A116,燃料油价格1!$D:$D,燃料油周均!$B116,燃料油价格1!G:G,"&gt;0")</f>
        <v>3</v>
      </c>
      <c r="R116">
        <f>COUNTIFS(燃料油价格1!$B:$B,燃料油周均!$A116,燃料油价格1!$D:$D,燃料油周均!$B116,燃料油价格1!H:H,"&gt;0")</f>
        <v>1</v>
      </c>
      <c r="S116">
        <f>COUNTIFS(燃料油价格1!$B:$B,燃料油周均!$A116,燃料油价格1!$D:$D,燃料油周均!$B116,燃料油价格1!I:I,"&gt;0")</f>
        <v>0</v>
      </c>
      <c r="T116">
        <f>COUNTIFS(燃料油价格1!$B:$B,燃料油周均!$A116,燃料油价格1!$D:$D,燃料油周均!$B116,燃料油价格1!J:J,"&gt;0")</f>
        <v>4</v>
      </c>
      <c r="U116">
        <f>COUNTIFS(燃料油价格1!$B:$B,燃料油周均!$A116,燃料油价格1!$D:$D,燃料油周均!$B116,燃料油价格1!K:K,"&gt;0")</f>
        <v>4</v>
      </c>
      <c r="V116">
        <f>COUNTIFS(燃料油价格1!$B:$B,燃料油周均!$A116,燃料油价格1!$D:$D,燃料油周均!$B116,燃料油价格1!L:L,"&gt;0")</f>
        <v>1</v>
      </c>
      <c r="W116">
        <f>COUNTIFS(燃料油价格1!$B:$B,燃料油周均!$A116,燃料油价格1!$D:$D,燃料油周均!$B116,燃料油价格1!M:M,"&gt;0")</f>
        <v>4</v>
      </c>
      <c r="X116">
        <f>COUNTIFS(燃料油价格1!$B:$B,燃料油周均!$A116,燃料油价格1!$D:$D,燃料油周均!$B116,燃料油价格1!N:N,"&gt;0")</f>
        <v>4</v>
      </c>
      <c r="Y116">
        <f>COUNTIFS(燃料油价格1!$B:$B,燃料油周均!$A116,燃料油价格1!$D:$D,燃料油周均!$B116,燃料油价格1!O:O,"&gt;0")</f>
        <v>0</v>
      </c>
      <c r="Z116">
        <f>COUNTIFS(燃料油价格1!$B:$B,燃料油周均!$A116,燃料油价格1!$D:$D,燃料油周均!$B116,燃料油价格1!P:P,"&gt;0")</f>
        <v>4</v>
      </c>
      <c r="AA116">
        <f t="shared" si="13"/>
        <v>0</v>
      </c>
      <c r="AB116">
        <f t="shared" si="14"/>
        <v>3700</v>
      </c>
      <c r="AC116">
        <f t="shared" si="15"/>
        <v>3633.3333333333335</v>
      </c>
      <c r="AD116">
        <f t="shared" si="16"/>
        <v>3700</v>
      </c>
      <c r="AE116">
        <f t="shared" si="17"/>
        <v>0</v>
      </c>
      <c r="AF116">
        <f t="shared" si="18"/>
        <v>3780</v>
      </c>
      <c r="AG116">
        <f t="shared" si="19"/>
        <v>3600</v>
      </c>
      <c r="AH116">
        <f t="shared" si="20"/>
        <v>3400</v>
      </c>
      <c r="AI116">
        <f t="shared" si="21"/>
        <v>3812.5</v>
      </c>
      <c r="AJ116">
        <f t="shared" si="22"/>
        <v>3525</v>
      </c>
      <c r="AK116">
        <f t="shared" si="23"/>
        <v>0</v>
      </c>
      <c r="AL116">
        <f t="shared" si="24"/>
        <v>3600</v>
      </c>
      <c r="AM116" s="7">
        <f t="shared" si="25"/>
        <v>3638.9814814814818</v>
      </c>
    </row>
    <row r="117" spans="1:39">
      <c r="A117">
        <v>2020</v>
      </c>
      <c r="B117">
        <v>25</v>
      </c>
      <c r="C117">
        <f>SUMIFS(燃料油价格1!E:E,燃料油价格1!$B:$B,燃料油周均!$A117,燃料油价格1!$D:$D,燃料油周均!$B117)</f>
        <v>0</v>
      </c>
      <c r="D117">
        <f>SUMIFS(燃料油价格1!F:F,燃料油价格1!$B:$B,燃料油周均!$A117,燃料油价格1!$D:$D,燃料油周均!$B117)</f>
        <v>11000</v>
      </c>
      <c r="E117">
        <f>SUMIFS(燃料油价格1!G:G,燃料油价格1!$B:$B,燃料油周均!$A117,燃料油价格1!$D:$D,燃料油周均!$B117)</f>
        <v>11150</v>
      </c>
      <c r="F117">
        <f>SUMIFS(燃料油价格1!H:H,燃料油价格1!$B:$B,燃料油周均!$A117,燃料油价格1!$D:$D,燃料油周均!$B117)</f>
        <v>11100</v>
      </c>
      <c r="G117">
        <f>SUMIFS(燃料油价格1!I:I,燃料油价格1!$B:$B,燃料油周均!$A117,燃料油价格1!$D:$D,燃料油周均!$B117)</f>
        <v>0</v>
      </c>
      <c r="H117">
        <f>SUMIFS(燃料油价格1!J:J,燃料油价格1!$B:$B,燃料油周均!$A117,燃料油价格1!$D:$D,燃料油周均!$B117)</f>
        <v>15120</v>
      </c>
      <c r="I117">
        <f>SUMIFS(燃料油价格1!K:K,燃料油价格1!$B:$B,燃料油周均!$A117,燃料油价格1!$D:$D,燃料油周均!$B117)</f>
        <v>14400</v>
      </c>
      <c r="J117">
        <f>SUMIFS(燃料油价格1!L:L,燃料油价格1!$B:$B,燃料油周均!$A117,燃料油价格1!$D:$D,燃料油周均!$B117)</f>
        <v>7400</v>
      </c>
      <c r="K117">
        <f>SUMIFS(燃料油价格1!M:M,燃料油价格1!$B:$B,燃料油周均!$A117,燃料油价格1!$D:$D,燃料油周均!$B117)</f>
        <v>15400</v>
      </c>
      <c r="L117">
        <f>SUMIFS(燃料油价格1!N:N,燃料油价格1!$B:$B,燃料油周均!$A117,燃料油价格1!$D:$D,燃料油周均!$B117)</f>
        <v>14600</v>
      </c>
      <c r="M117">
        <f>SUMIFS(燃料油价格1!O:O,燃料油价格1!$B:$B,燃料油周均!$A117,燃料油价格1!$D:$D,燃料油周均!$B117)</f>
        <v>0</v>
      </c>
      <c r="N117">
        <f>SUMIFS(燃料油价格1!P:P,燃料油价格1!$B:$B,燃料油周均!$A117,燃料油价格1!$D:$D,燃料油周均!$B117)</f>
        <v>14800</v>
      </c>
      <c r="O117">
        <f>COUNTIFS(燃料油价格1!$B:$B,燃料油周均!$A117,燃料油价格1!$D:$D,燃料油周均!$B117,燃料油价格1!E:E,"&gt;0")</f>
        <v>0</v>
      </c>
      <c r="P117">
        <f>COUNTIFS(燃料油价格1!$B:$B,燃料油周均!$A117,燃料油价格1!$D:$D,燃料油周均!$B117,燃料油价格1!F:F,"&gt;0")</f>
        <v>3</v>
      </c>
      <c r="Q117">
        <f>COUNTIFS(燃料油价格1!$B:$B,燃料油周均!$A117,燃料油价格1!$D:$D,燃料油周均!$B117,燃料油价格1!G:G,"&gt;0")</f>
        <v>3</v>
      </c>
      <c r="R117">
        <f>COUNTIFS(燃料油价格1!$B:$B,燃料油周均!$A117,燃料油价格1!$D:$D,燃料油周均!$B117,燃料油价格1!H:H,"&gt;0")</f>
        <v>3</v>
      </c>
      <c r="S117">
        <f>COUNTIFS(燃料油价格1!$B:$B,燃料油周均!$A117,燃料油价格1!$D:$D,燃料油周均!$B117,燃料油价格1!I:I,"&gt;0")</f>
        <v>0</v>
      </c>
      <c r="T117">
        <f>COUNTIFS(燃料油价格1!$B:$B,燃料油周均!$A117,燃料油价格1!$D:$D,燃料油周均!$B117,燃料油价格1!J:J,"&gt;0")</f>
        <v>4</v>
      </c>
      <c r="U117">
        <f>COUNTIFS(燃料油价格1!$B:$B,燃料油周均!$A117,燃料油价格1!$D:$D,燃料油周均!$B117,燃料油价格1!K:K,"&gt;0")</f>
        <v>4</v>
      </c>
      <c r="V117">
        <f>COUNTIFS(燃料油价格1!$B:$B,燃料油周均!$A117,燃料油价格1!$D:$D,燃料油周均!$B117,燃料油价格1!L:L,"&gt;0")</f>
        <v>2</v>
      </c>
      <c r="W117">
        <f>COUNTIFS(燃料油价格1!$B:$B,燃料油周均!$A117,燃料油价格1!$D:$D,燃料油周均!$B117,燃料油价格1!M:M,"&gt;0")</f>
        <v>4</v>
      </c>
      <c r="X117">
        <f>COUNTIFS(燃料油价格1!$B:$B,燃料油周均!$A117,燃料油价格1!$D:$D,燃料油周均!$B117,燃料油价格1!N:N,"&gt;0")</f>
        <v>4</v>
      </c>
      <c r="Y117">
        <f>COUNTIFS(燃料油价格1!$B:$B,燃料油周均!$A117,燃料油价格1!$D:$D,燃料油周均!$B117,燃料油价格1!O:O,"&gt;0")</f>
        <v>0</v>
      </c>
      <c r="Z117">
        <f>COUNTIFS(燃料油价格1!$B:$B,燃料油周均!$A117,燃料油价格1!$D:$D,燃料油周均!$B117,燃料油价格1!P:P,"&gt;0")</f>
        <v>4</v>
      </c>
      <c r="AA117">
        <f t="shared" si="13"/>
        <v>0</v>
      </c>
      <c r="AB117">
        <f t="shared" si="14"/>
        <v>3666.6666666666665</v>
      </c>
      <c r="AC117">
        <f t="shared" si="15"/>
        <v>3716.6666666666665</v>
      </c>
      <c r="AD117">
        <f t="shared" si="16"/>
        <v>3700</v>
      </c>
      <c r="AE117">
        <f t="shared" si="17"/>
        <v>0</v>
      </c>
      <c r="AF117">
        <f t="shared" si="18"/>
        <v>3780</v>
      </c>
      <c r="AG117">
        <f t="shared" si="19"/>
        <v>3600</v>
      </c>
      <c r="AH117">
        <f t="shared" si="20"/>
        <v>3700</v>
      </c>
      <c r="AI117">
        <f t="shared" si="21"/>
        <v>3850</v>
      </c>
      <c r="AJ117">
        <f t="shared" si="22"/>
        <v>3650</v>
      </c>
      <c r="AK117">
        <f t="shared" si="23"/>
        <v>0</v>
      </c>
      <c r="AL117">
        <f t="shared" si="24"/>
        <v>3700</v>
      </c>
      <c r="AM117" s="7">
        <f t="shared" si="25"/>
        <v>3707.0370370370365</v>
      </c>
    </row>
    <row r="118" spans="1:39">
      <c r="A118">
        <v>2020</v>
      </c>
      <c r="B118">
        <v>26</v>
      </c>
      <c r="C118">
        <f>SUMIFS(燃料油价格1!E:E,燃料油价格1!$B:$B,燃料油周均!$A118,燃料油价格1!$D:$D,燃料油周均!$B118)</f>
        <v>0</v>
      </c>
      <c r="D118">
        <f>SUMIFS(燃料油价格1!F:F,燃料油价格1!$B:$B,燃料油周均!$A118,燃料油价格1!$D:$D,燃料油周均!$B118)</f>
        <v>3650</v>
      </c>
      <c r="E118">
        <f>SUMIFS(燃料油价格1!G:G,燃料油价格1!$B:$B,燃料油周均!$A118,燃料油价格1!$D:$D,燃料油周均!$B118)</f>
        <v>3750</v>
      </c>
      <c r="F118">
        <f>SUMIFS(燃料油价格1!H:H,燃料油价格1!$B:$B,燃料油周均!$A118,燃料油价格1!$D:$D,燃料油周均!$B118)</f>
        <v>7400</v>
      </c>
      <c r="G118">
        <f>SUMIFS(燃料油价格1!I:I,燃料油价格1!$B:$B,燃料油周均!$A118,燃料油价格1!$D:$D,燃料油周均!$B118)</f>
        <v>0</v>
      </c>
      <c r="H118">
        <f>SUMIFS(燃料油价格1!J:J,燃料油价格1!$B:$B,燃料油周均!$A118,燃料油价格1!$D:$D,燃料油周均!$B118)</f>
        <v>3780</v>
      </c>
      <c r="I118">
        <f>SUMIFS(燃料油价格1!K:K,燃料油价格1!$B:$B,燃料油周均!$A118,燃料油价格1!$D:$D,燃料油周均!$B118)</f>
        <v>3600</v>
      </c>
      <c r="J118">
        <f>SUMIFS(燃料油价格1!L:L,燃料油价格1!$B:$B,燃料油周均!$A118,燃料油价格1!$D:$D,燃料油周均!$B118)</f>
        <v>3700</v>
      </c>
      <c r="K118">
        <f>SUMIFS(燃料油价格1!M:M,燃料油价格1!$B:$B,燃料油周均!$A118,燃料油价格1!$D:$D,燃料油周均!$B118)</f>
        <v>3850</v>
      </c>
      <c r="L118">
        <f>SUMIFS(燃料油价格1!N:N,燃料油价格1!$B:$B,燃料油周均!$A118,燃料油价格1!$D:$D,燃料油周均!$B118)</f>
        <v>3650</v>
      </c>
      <c r="M118">
        <f>SUMIFS(燃料油价格1!O:O,燃料油价格1!$B:$B,燃料油周均!$A118,燃料油价格1!$D:$D,燃料油周均!$B118)</f>
        <v>0</v>
      </c>
      <c r="N118">
        <f>SUMIFS(燃料油价格1!P:P,燃料油价格1!$B:$B,燃料油周均!$A118,燃料油价格1!$D:$D,燃料油周均!$B118)</f>
        <v>3700</v>
      </c>
      <c r="O118">
        <f>COUNTIFS(燃料油价格1!$B:$B,燃料油周均!$A118,燃料油价格1!$D:$D,燃料油周均!$B118,燃料油价格1!E:E,"&gt;0")</f>
        <v>0</v>
      </c>
      <c r="P118">
        <f>COUNTIFS(燃料油价格1!$B:$B,燃料油周均!$A118,燃料油价格1!$D:$D,燃料油周均!$B118,燃料油价格1!F:F,"&gt;0")</f>
        <v>1</v>
      </c>
      <c r="Q118">
        <f>COUNTIFS(燃料油价格1!$B:$B,燃料油周均!$A118,燃料油价格1!$D:$D,燃料油周均!$B118,燃料油价格1!G:G,"&gt;0")</f>
        <v>1</v>
      </c>
      <c r="R118">
        <f>COUNTIFS(燃料油价格1!$B:$B,燃料油周均!$A118,燃料油价格1!$D:$D,燃料油周均!$B118,燃料油价格1!H:H,"&gt;0")</f>
        <v>2</v>
      </c>
      <c r="S118">
        <f>COUNTIFS(燃料油价格1!$B:$B,燃料油周均!$A118,燃料油价格1!$D:$D,燃料油周均!$B118,燃料油价格1!I:I,"&gt;0")</f>
        <v>0</v>
      </c>
      <c r="T118">
        <f>COUNTIFS(燃料油价格1!$B:$B,燃料油周均!$A118,燃料油价格1!$D:$D,燃料油周均!$B118,燃料油价格1!J:J,"&gt;0")</f>
        <v>1</v>
      </c>
      <c r="U118">
        <f>COUNTIFS(燃料油价格1!$B:$B,燃料油周均!$A118,燃料油价格1!$D:$D,燃料油周均!$B118,燃料油价格1!K:K,"&gt;0")</f>
        <v>1</v>
      </c>
      <c r="V118">
        <f>COUNTIFS(燃料油价格1!$B:$B,燃料油周均!$A118,燃料油价格1!$D:$D,燃料油周均!$B118,燃料油价格1!L:L,"&gt;0")</f>
        <v>1</v>
      </c>
      <c r="W118">
        <f>COUNTIFS(燃料油价格1!$B:$B,燃料油周均!$A118,燃料油价格1!$D:$D,燃料油周均!$B118,燃料油价格1!M:M,"&gt;0")</f>
        <v>1</v>
      </c>
      <c r="X118">
        <f>COUNTIFS(燃料油价格1!$B:$B,燃料油周均!$A118,燃料油价格1!$D:$D,燃料油周均!$B118,燃料油价格1!N:N,"&gt;0")</f>
        <v>1</v>
      </c>
      <c r="Y118">
        <f>COUNTIFS(燃料油价格1!$B:$B,燃料油周均!$A118,燃料油价格1!$D:$D,燃料油周均!$B118,燃料油价格1!O:O,"&gt;0")</f>
        <v>0</v>
      </c>
      <c r="Z118">
        <f>COUNTIFS(燃料油价格1!$B:$B,燃料油周均!$A118,燃料油价格1!$D:$D,燃料油周均!$B118,燃料油价格1!P:P,"&gt;0")</f>
        <v>1</v>
      </c>
      <c r="AA118">
        <f t="shared" si="13"/>
        <v>0</v>
      </c>
      <c r="AB118">
        <f t="shared" si="14"/>
        <v>3650</v>
      </c>
      <c r="AC118">
        <f t="shared" si="15"/>
        <v>3750</v>
      </c>
      <c r="AD118">
        <f t="shared" si="16"/>
        <v>3700</v>
      </c>
      <c r="AE118">
        <f t="shared" si="17"/>
        <v>0</v>
      </c>
      <c r="AF118">
        <f t="shared" si="18"/>
        <v>3780</v>
      </c>
      <c r="AG118">
        <f t="shared" si="19"/>
        <v>3600</v>
      </c>
      <c r="AH118">
        <f t="shared" si="20"/>
        <v>3700</v>
      </c>
      <c r="AI118">
        <f t="shared" si="21"/>
        <v>3850</v>
      </c>
      <c r="AJ118">
        <f t="shared" si="22"/>
        <v>3650</v>
      </c>
      <c r="AK118">
        <f t="shared" si="23"/>
        <v>0</v>
      </c>
      <c r="AL118">
        <f t="shared" si="24"/>
        <v>3700</v>
      </c>
      <c r="AM118" s="7">
        <f t="shared" si="25"/>
        <v>3708.8888888888887</v>
      </c>
    </row>
    <row r="119" spans="1:39">
      <c r="A119">
        <v>2020</v>
      </c>
      <c r="B119">
        <v>27</v>
      </c>
      <c r="C119">
        <f>SUMIFS(燃料油价格1!E:E,燃料油价格1!$B:$B,燃料油周均!$A119,燃料油价格1!$D:$D,燃料油周均!$B119)</f>
        <v>0</v>
      </c>
      <c r="D119">
        <f>SUMIFS(燃料油价格1!F:F,燃料油价格1!$B:$B,燃料油周均!$A119,燃料油价格1!$D:$D,燃料油周均!$B119)</f>
        <v>10950</v>
      </c>
      <c r="E119">
        <f>SUMIFS(燃料油价格1!G:G,燃料油价格1!$B:$B,燃料油周均!$A119,燃料油价格1!$D:$D,燃料油周均!$B119)</f>
        <v>11400</v>
      </c>
      <c r="F119">
        <f>SUMIFS(燃料油价格1!H:H,燃料油价格1!$B:$B,燃料油周均!$A119,燃料油价格1!$D:$D,燃料油周均!$B119)</f>
        <v>7400</v>
      </c>
      <c r="G119">
        <f>SUMIFS(燃料油价格1!I:I,燃料油价格1!$B:$B,燃料油周均!$A119,燃料油价格1!$D:$D,燃料油周均!$B119)</f>
        <v>0</v>
      </c>
      <c r="H119">
        <f>SUMIFS(燃料油价格1!J:J,燃料油价格1!$B:$B,燃料油周均!$A119,燃料油价格1!$D:$D,燃料油周均!$B119)</f>
        <v>11340</v>
      </c>
      <c r="I119">
        <f>SUMIFS(燃料油价格1!K:K,燃料油价格1!$B:$B,燃料油周均!$A119,燃料油价格1!$D:$D,燃料油周均!$B119)</f>
        <v>10800</v>
      </c>
      <c r="J119">
        <f>SUMIFS(燃料油价格1!L:L,燃料油价格1!$B:$B,燃料油周均!$A119,燃料油价格1!$D:$D,燃料油周均!$B119)</f>
        <v>11100</v>
      </c>
      <c r="K119">
        <f>SUMIFS(燃料油价格1!M:M,燃料油价格1!$B:$B,燃料油周均!$A119,燃料油价格1!$D:$D,燃料油周均!$B119)</f>
        <v>11500</v>
      </c>
      <c r="L119">
        <f>SUMIFS(燃料油价格1!N:N,燃料油价格1!$B:$B,燃料油周均!$A119,燃料油价格1!$D:$D,燃料油周均!$B119)</f>
        <v>10950</v>
      </c>
      <c r="M119">
        <f>SUMIFS(燃料油价格1!O:O,燃料油价格1!$B:$B,燃料油周均!$A119,燃料油价格1!$D:$D,燃料油周均!$B119)</f>
        <v>0</v>
      </c>
      <c r="N119">
        <f>SUMIFS(燃料油价格1!P:P,燃料油价格1!$B:$B,燃料油周均!$A119,燃料油价格1!$D:$D,燃料油周均!$B119)</f>
        <v>11100</v>
      </c>
      <c r="O119">
        <f>COUNTIFS(燃料油价格1!$B:$B,燃料油周均!$A119,燃料油价格1!$D:$D,燃料油周均!$B119,燃料油价格1!E:E,"&gt;0")</f>
        <v>0</v>
      </c>
      <c r="P119">
        <f>COUNTIFS(燃料油价格1!$B:$B,燃料油周均!$A119,燃料油价格1!$D:$D,燃料油周均!$B119,燃料油价格1!F:F,"&gt;0")</f>
        <v>3</v>
      </c>
      <c r="Q119">
        <f>COUNTIFS(燃料油价格1!$B:$B,燃料油周均!$A119,燃料油价格1!$D:$D,燃料油周均!$B119,燃料油价格1!G:G,"&gt;0")</f>
        <v>3</v>
      </c>
      <c r="R119">
        <f>COUNTIFS(燃料油价格1!$B:$B,燃料油周均!$A119,燃料油价格1!$D:$D,燃料油周均!$B119,燃料油价格1!H:H,"&gt;0")</f>
        <v>2</v>
      </c>
      <c r="S119">
        <f>COUNTIFS(燃料油价格1!$B:$B,燃料油周均!$A119,燃料油价格1!$D:$D,燃料油周均!$B119,燃料油价格1!I:I,"&gt;0")</f>
        <v>0</v>
      </c>
      <c r="T119">
        <f>COUNTIFS(燃料油价格1!$B:$B,燃料油周均!$A119,燃料油价格1!$D:$D,燃料油周均!$B119,燃料油价格1!J:J,"&gt;0")</f>
        <v>3</v>
      </c>
      <c r="U119">
        <f>COUNTIFS(燃料油价格1!$B:$B,燃料油周均!$A119,燃料油价格1!$D:$D,燃料油周均!$B119,燃料油价格1!K:K,"&gt;0")</f>
        <v>3</v>
      </c>
      <c r="V119">
        <f>COUNTIFS(燃料油价格1!$B:$B,燃料油周均!$A119,燃料油价格1!$D:$D,燃料油周均!$B119,燃料油价格1!L:L,"&gt;0")</f>
        <v>3</v>
      </c>
      <c r="W119">
        <f>COUNTIFS(燃料油价格1!$B:$B,燃料油周均!$A119,燃料油价格1!$D:$D,燃料油周均!$B119,燃料油价格1!M:M,"&gt;0")</f>
        <v>3</v>
      </c>
      <c r="X119">
        <f>COUNTIFS(燃料油价格1!$B:$B,燃料油周均!$A119,燃料油价格1!$D:$D,燃料油周均!$B119,燃料油价格1!N:N,"&gt;0")</f>
        <v>3</v>
      </c>
      <c r="Y119">
        <f>COUNTIFS(燃料油价格1!$B:$B,燃料油周均!$A119,燃料油价格1!$D:$D,燃料油周均!$B119,燃料油价格1!O:O,"&gt;0")</f>
        <v>0</v>
      </c>
      <c r="Z119">
        <f>COUNTIFS(燃料油价格1!$B:$B,燃料油周均!$A119,燃料油价格1!$D:$D,燃料油周均!$B119,燃料油价格1!P:P,"&gt;0")</f>
        <v>3</v>
      </c>
      <c r="AA119">
        <f t="shared" si="13"/>
        <v>0</v>
      </c>
      <c r="AB119">
        <f t="shared" si="14"/>
        <v>3650</v>
      </c>
      <c r="AC119">
        <f t="shared" si="15"/>
        <v>3800</v>
      </c>
      <c r="AD119">
        <f t="shared" si="16"/>
        <v>3700</v>
      </c>
      <c r="AE119">
        <f t="shared" si="17"/>
        <v>0</v>
      </c>
      <c r="AF119">
        <f t="shared" si="18"/>
        <v>3780</v>
      </c>
      <c r="AG119">
        <f t="shared" si="19"/>
        <v>3600</v>
      </c>
      <c r="AH119">
        <f t="shared" si="20"/>
        <v>3700</v>
      </c>
      <c r="AI119">
        <f t="shared" si="21"/>
        <v>3833.3333333333335</v>
      </c>
      <c r="AJ119">
        <f t="shared" si="22"/>
        <v>3650</v>
      </c>
      <c r="AK119">
        <f t="shared" si="23"/>
        <v>0</v>
      </c>
      <c r="AL119">
        <f t="shared" si="24"/>
        <v>3700</v>
      </c>
      <c r="AM119" s="7">
        <f t="shared" si="25"/>
        <v>3712.5925925925922</v>
      </c>
    </row>
    <row r="120" spans="1:39">
      <c r="A120">
        <v>2020</v>
      </c>
      <c r="B120">
        <v>28</v>
      </c>
      <c r="C120">
        <f>SUMIFS(燃料油价格1!E:E,燃料油价格1!$B:$B,燃料油周均!$A120,燃料油价格1!$D:$D,燃料油周均!$B120)</f>
        <v>0</v>
      </c>
      <c r="D120">
        <f>SUMIFS(燃料油价格1!F:F,燃料油价格1!$B:$B,燃料油周均!$A120,燃料油价格1!$D:$D,燃料油周均!$B120)</f>
        <v>14800</v>
      </c>
      <c r="E120">
        <f>SUMIFS(燃料油价格1!G:G,燃料油价格1!$B:$B,燃料油周均!$A120,燃料油价格1!$D:$D,燃料油周均!$B120)</f>
        <v>15200</v>
      </c>
      <c r="F120">
        <f>SUMIFS(燃料油价格1!H:H,燃料油价格1!$B:$B,燃料油周均!$A120,燃料油价格1!$D:$D,燃料油周均!$B120)</f>
        <v>0</v>
      </c>
      <c r="G120">
        <f>SUMIFS(燃料油价格1!I:I,燃料油价格1!$B:$B,燃料油周均!$A120,燃料油价格1!$D:$D,燃料油周均!$B120)</f>
        <v>0</v>
      </c>
      <c r="H120">
        <f>SUMIFS(燃料油价格1!J:J,燃料油价格1!$B:$B,燃料油周均!$A120,燃料油价格1!$D:$D,燃料油周均!$B120)</f>
        <v>15120</v>
      </c>
      <c r="I120">
        <f>SUMIFS(燃料油价格1!K:K,燃料油价格1!$B:$B,燃料油周均!$A120,燃料油价格1!$D:$D,燃料油周均!$B120)</f>
        <v>3600</v>
      </c>
      <c r="J120">
        <f>SUMIFS(燃料油价格1!L:L,燃料油价格1!$B:$B,燃料油周均!$A120,燃料油价格1!$D:$D,燃料油周均!$B120)</f>
        <v>14800</v>
      </c>
      <c r="K120">
        <f>SUMIFS(燃料油价格1!M:M,燃料油价格1!$B:$B,燃料油周均!$A120,燃料油价格1!$D:$D,燃料油周均!$B120)</f>
        <v>15200</v>
      </c>
      <c r="L120">
        <f>SUMIFS(燃料油价格1!N:N,燃料油价格1!$B:$B,燃料油周均!$A120,燃料油价格1!$D:$D,燃料油周均!$B120)</f>
        <v>14600</v>
      </c>
      <c r="M120">
        <f>SUMIFS(燃料油价格1!O:O,燃料油价格1!$B:$B,燃料油周均!$A120,燃料油价格1!$D:$D,燃料油周均!$B120)</f>
        <v>0</v>
      </c>
      <c r="N120">
        <f>SUMIFS(燃料油价格1!P:P,燃料油价格1!$B:$B,燃料油周均!$A120,燃料油价格1!$D:$D,燃料油周均!$B120)</f>
        <v>14800</v>
      </c>
      <c r="O120">
        <f>COUNTIFS(燃料油价格1!$B:$B,燃料油周均!$A120,燃料油价格1!$D:$D,燃料油周均!$B120,燃料油价格1!E:E,"&gt;0")</f>
        <v>0</v>
      </c>
      <c r="P120">
        <f>COUNTIFS(燃料油价格1!$B:$B,燃料油周均!$A120,燃料油价格1!$D:$D,燃料油周均!$B120,燃料油价格1!F:F,"&gt;0")</f>
        <v>4</v>
      </c>
      <c r="Q120">
        <f>COUNTIFS(燃料油价格1!$B:$B,燃料油周均!$A120,燃料油价格1!$D:$D,燃料油周均!$B120,燃料油价格1!G:G,"&gt;0")</f>
        <v>4</v>
      </c>
      <c r="R120">
        <f>COUNTIFS(燃料油价格1!$B:$B,燃料油周均!$A120,燃料油价格1!$D:$D,燃料油周均!$B120,燃料油价格1!H:H,"&gt;0")</f>
        <v>0</v>
      </c>
      <c r="S120">
        <f>COUNTIFS(燃料油价格1!$B:$B,燃料油周均!$A120,燃料油价格1!$D:$D,燃料油周均!$B120,燃料油价格1!I:I,"&gt;0")</f>
        <v>0</v>
      </c>
      <c r="T120">
        <f>COUNTIFS(燃料油价格1!$B:$B,燃料油周均!$A120,燃料油价格1!$D:$D,燃料油周均!$B120,燃料油价格1!J:J,"&gt;0")</f>
        <v>4</v>
      </c>
      <c r="U120">
        <f>COUNTIFS(燃料油价格1!$B:$B,燃料油周均!$A120,燃料油价格1!$D:$D,燃料油周均!$B120,燃料油价格1!K:K,"&gt;0")</f>
        <v>1</v>
      </c>
      <c r="V120">
        <f>COUNTIFS(燃料油价格1!$B:$B,燃料油周均!$A120,燃料油价格1!$D:$D,燃料油周均!$B120,燃料油价格1!L:L,"&gt;0")</f>
        <v>4</v>
      </c>
      <c r="W120">
        <f>COUNTIFS(燃料油价格1!$B:$B,燃料油周均!$A120,燃料油价格1!$D:$D,燃料油周均!$B120,燃料油价格1!M:M,"&gt;0")</f>
        <v>4</v>
      </c>
      <c r="X120">
        <f>COUNTIFS(燃料油价格1!$B:$B,燃料油周均!$A120,燃料油价格1!$D:$D,燃料油周均!$B120,燃料油价格1!N:N,"&gt;0")</f>
        <v>4</v>
      </c>
      <c r="Y120">
        <f>COUNTIFS(燃料油价格1!$B:$B,燃料油周均!$A120,燃料油价格1!$D:$D,燃料油周均!$B120,燃料油价格1!O:O,"&gt;0")</f>
        <v>0</v>
      </c>
      <c r="Z120">
        <f>COUNTIFS(燃料油价格1!$B:$B,燃料油周均!$A120,燃料油价格1!$D:$D,燃料油周均!$B120,燃料油价格1!P:P,"&gt;0")</f>
        <v>4</v>
      </c>
      <c r="AA120">
        <f t="shared" si="13"/>
        <v>0</v>
      </c>
      <c r="AB120">
        <f t="shared" si="14"/>
        <v>3700</v>
      </c>
      <c r="AC120">
        <f t="shared" si="15"/>
        <v>3800</v>
      </c>
      <c r="AD120">
        <f t="shared" si="16"/>
        <v>0</v>
      </c>
      <c r="AE120">
        <f t="shared" si="17"/>
        <v>0</v>
      </c>
      <c r="AF120">
        <f t="shared" si="18"/>
        <v>3780</v>
      </c>
      <c r="AG120">
        <f t="shared" si="19"/>
        <v>3600</v>
      </c>
      <c r="AH120">
        <f t="shared" si="20"/>
        <v>3700</v>
      </c>
      <c r="AI120">
        <f t="shared" si="21"/>
        <v>3800</v>
      </c>
      <c r="AJ120">
        <f t="shared" si="22"/>
        <v>3650</v>
      </c>
      <c r="AK120">
        <f t="shared" si="23"/>
        <v>0</v>
      </c>
      <c r="AL120">
        <f t="shared" si="24"/>
        <v>3700</v>
      </c>
      <c r="AM120" s="7">
        <f t="shared" si="25"/>
        <v>3716.25</v>
      </c>
    </row>
    <row r="121" spans="1:39">
      <c r="A121">
        <v>2020</v>
      </c>
      <c r="B121">
        <v>29</v>
      </c>
      <c r="C121">
        <f>SUMIFS(燃料油价格1!E:E,燃料油价格1!$B:$B,燃料油周均!$A121,燃料油价格1!$D:$D,燃料油周均!$B121)</f>
        <v>0</v>
      </c>
      <c r="D121">
        <f>SUMIFS(燃料油价格1!F:F,燃料油价格1!$B:$B,燃料油周均!$A121,燃料油价格1!$D:$D,燃料油周均!$B121)</f>
        <v>11100</v>
      </c>
      <c r="E121">
        <f>SUMIFS(燃料油价格1!G:G,燃料油价格1!$B:$B,燃料油周均!$A121,燃料油价格1!$D:$D,燃料油周均!$B121)</f>
        <v>11400</v>
      </c>
      <c r="F121">
        <f>SUMIFS(燃料油价格1!H:H,燃料油价格1!$B:$B,燃料油周均!$A121,燃料油价格1!$D:$D,燃料油周均!$B121)</f>
        <v>0</v>
      </c>
      <c r="G121">
        <f>SUMIFS(燃料油价格1!I:I,燃料油价格1!$B:$B,燃料油周均!$A121,燃料油价格1!$D:$D,燃料油周均!$B121)</f>
        <v>0</v>
      </c>
      <c r="H121">
        <f>SUMIFS(燃料油价格1!J:J,燃料油价格1!$B:$B,燃料油周均!$A121,燃料油价格1!$D:$D,燃料油周均!$B121)</f>
        <v>11340</v>
      </c>
      <c r="I121">
        <f>SUMIFS(燃料油价格1!K:K,燃料油价格1!$B:$B,燃料油周均!$A121,燃料油价格1!$D:$D,燃料油周均!$B121)</f>
        <v>10800</v>
      </c>
      <c r="J121">
        <f>SUMIFS(燃料油价格1!L:L,燃料油价格1!$B:$B,燃料油周均!$A121,燃料油价格1!$D:$D,燃料油周均!$B121)</f>
        <v>11100</v>
      </c>
      <c r="K121">
        <f>SUMIFS(燃料油价格1!M:M,燃料油价格1!$B:$B,燃料油周均!$A121,燃料油价格1!$D:$D,燃料油周均!$B121)</f>
        <v>11400</v>
      </c>
      <c r="L121">
        <f>SUMIFS(燃料油价格1!N:N,燃料油价格1!$B:$B,燃料油周均!$A121,燃料油价格1!$D:$D,燃料油周均!$B121)</f>
        <v>10950</v>
      </c>
      <c r="M121">
        <f>SUMIFS(燃料油价格1!O:O,燃料油价格1!$B:$B,燃料油周均!$A121,燃料油价格1!$D:$D,燃料油周均!$B121)</f>
        <v>0</v>
      </c>
      <c r="N121">
        <f>SUMIFS(燃料油价格1!P:P,燃料油价格1!$B:$B,燃料油周均!$A121,燃料油价格1!$D:$D,燃料油周均!$B121)</f>
        <v>11100</v>
      </c>
      <c r="O121">
        <f>COUNTIFS(燃料油价格1!$B:$B,燃料油周均!$A121,燃料油价格1!$D:$D,燃料油周均!$B121,燃料油价格1!E:E,"&gt;0")</f>
        <v>0</v>
      </c>
      <c r="P121">
        <f>COUNTIFS(燃料油价格1!$B:$B,燃料油周均!$A121,燃料油价格1!$D:$D,燃料油周均!$B121,燃料油价格1!F:F,"&gt;0")</f>
        <v>3</v>
      </c>
      <c r="Q121">
        <f>COUNTIFS(燃料油价格1!$B:$B,燃料油周均!$A121,燃料油价格1!$D:$D,燃料油周均!$B121,燃料油价格1!G:G,"&gt;0")</f>
        <v>3</v>
      </c>
      <c r="R121">
        <f>COUNTIFS(燃料油价格1!$B:$B,燃料油周均!$A121,燃料油价格1!$D:$D,燃料油周均!$B121,燃料油价格1!H:H,"&gt;0")</f>
        <v>0</v>
      </c>
      <c r="S121">
        <f>COUNTIFS(燃料油价格1!$B:$B,燃料油周均!$A121,燃料油价格1!$D:$D,燃料油周均!$B121,燃料油价格1!I:I,"&gt;0")</f>
        <v>0</v>
      </c>
      <c r="T121">
        <f>COUNTIFS(燃料油价格1!$B:$B,燃料油周均!$A121,燃料油价格1!$D:$D,燃料油周均!$B121,燃料油价格1!J:J,"&gt;0")</f>
        <v>3</v>
      </c>
      <c r="U121">
        <f>COUNTIFS(燃料油价格1!$B:$B,燃料油周均!$A121,燃料油价格1!$D:$D,燃料油周均!$B121,燃料油价格1!K:K,"&gt;0")</f>
        <v>3</v>
      </c>
      <c r="V121">
        <f>COUNTIFS(燃料油价格1!$B:$B,燃料油周均!$A121,燃料油价格1!$D:$D,燃料油周均!$B121,燃料油价格1!L:L,"&gt;0")</f>
        <v>3</v>
      </c>
      <c r="W121">
        <f>COUNTIFS(燃料油价格1!$B:$B,燃料油周均!$A121,燃料油价格1!$D:$D,燃料油周均!$B121,燃料油价格1!M:M,"&gt;0")</f>
        <v>3</v>
      </c>
      <c r="X121">
        <f>COUNTIFS(燃料油价格1!$B:$B,燃料油周均!$A121,燃料油价格1!$D:$D,燃料油周均!$B121,燃料油价格1!N:N,"&gt;0")</f>
        <v>3</v>
      </c>
      <c r="Y121">
        <f>COUNTIFS(燃料油价格1!$B:$B,燃料油周均!$A121,燃料油价格1!$D:$D,燃料油周均!$B121,燃料油价格1!O:O,"&gt;0")</f>
        <v>0</v>
      </c>
      <c r="Z121">
        <f>COUNTIFS(燃料油价格1!$B:$B,燃料油周均!$A121,燃料油价格1!$D:$D,燃料油周均!$B121,燃料油价格1!P:P,"&gt;0")</f>
        <v>3</v>
      </c>
      <c r="AA121">
        <f t="shared" si="13"/>
        <v>0</v>
      </c>
      <c r="AB121">
        <f t="shared" si="14"/>
        <v>3700</v>
      </c>
      <c r="AC121">
        <f t="shared" si="15"/>
        <v>3800</v>
      </c>
      <c r="AD121">
        <f t="shared" si="16"/>
        <v>0</v>
      </c>
      <c r="AE121">
        <f t="shared" si="17"/>
        <v>0</v>
      </c>
      <c r="AF121">
        <f t="shared" si="18"/>
        <v>3780</v>
      </c>
      <c r="AG121">
        <f t="shared" si="19"/>
        <v>3600</v>
      </c>
      <c r="AH121">
        <f t="shared" si="20"/>
        <v>3700</v>
      </c>
      <c r="AI121">
        <f t="shared" si="21"/>
        <v>3800</v>
      </c>
      <c r="AJ121">
        <f t="shared" si="22"/>
        <v>3650</v>
      </c>
      <c r="AK121">
        <f t="shared" si="23"/>
        <v>0</v>
      </c>
      <c r="AL121">
        <f t="shared" si="24"/>
        <v>3700</v>
      </c>
      <c r="AM121" s="7">
        <f t="shared" si="25"/>
        <v>3716.25</v>
      </c>
    </row>
    <row r="122" spans="1:39">
      <c r="A122">
        <v>2020</v>
      </c>
      <c r="B122">
        <v>30</v>
      </c>
      <c r="C122">
        <f>SUMIFS(燃料油价格1!E:E,燃料油价格1!$B:$B,燃料油周均!$A122,燃料油价格1!$D:$D,燃料油周均!$B122)</f>
        <v>0</v>
      </c>
      <c r="D122">
        <f>SUMIFS(燃料油价格1!F:F,燃料油价格1!$B:$B,燃料油周均!$A122,燃料油价格1!$D:$D,燃料油周均!$B122)</f>
        <v>14800</v>
      </c>
      <c r="E122">
        <f>SUMIFS(燃料油价格1!G:G,燃料油价格1!$B:$B,燃料油周均!$A122,燃料油价格1!$D:$D,燃料油周均!$B122)</f>
        <v>15400</v>
      </c>
      <c r="F122">
        <f>SUMIFS(燃料油价格1!H:H,燃料油价格1!$B:$B,燃料油周均!$A122,燃料油价格1!$D:$D,燃料油周均!$B122)</f>
        <v>0</v>
      </c>
      <c r="G122">
        <f>SUMIFS(燃料油价格1!I:I,燃料油价格1!$B:$B,燃料油周均!$A122,燃料油价格1!$D:$D,燃料油周均!$B122)</f>
        <v>0</v>
      </c>
      <c r="H122">
        <f>SUMIFS(燃料油价格1!J:J,燃料油价格1!$B:$B,燃料油周均!$A122,燃料油价格1!$D:$D,燃料油周均!$B122)</f>
        <v>15120</v>
      </c>
      <c r="I122">
        <f>SUMIFS(燃料油价格1!K:K,燃料油价格1!$B:$B,燃料油周均!$A122,燃料油价格1!$D:$D,燃料油周均!$B122)</f>
        <v>14400</v>
      </c>
      <c r="J122">
        <f>SUMIFS(燃料油价格1!L:L,燃料油价格1!$B:$B,燃料油周均!$A122,燃料油价格1!$D:$D,燃料油周均!$B122)</f>
        <v>14800</v>
      </c>
      <c r="K122">
        <f>SUMIFS(燃料油价格1!M:M,燃料油价格1!$B:$B,燃料油周均!$A122,燃料油价格1!$D:$D,燃料油周均!$B122)</f>
        <v>15200</v>
      </c>
      <c r="L122">
        <f>SUMIFS(燃料油价格1!N:N,燃料油价格1!$B:$B,燃料油周均!$A122,燃料油价格1!$D:$D,燃料油周均!$B122)</f>
        <v>14600</v>
      </c>
      <c r="M122">
        <f>SUMIFS(燃料油价格1!O:O,燃料油价格1!$B:$B,燃料油周均!$A122,燃料油价格1!$D:$D,燃料油周均!$B122)</f>
        <v>0</v>
      </c>
      <c r="N122">
        <f>SUMIFS(燃料油价格1!P:P,燃料油价格1!$B:$B,燃料油周均!$A122,燃料油价格1!$D:$D,燃料油周均!$B122)</f>
        <v>14800</v>
      </c>
      <c r="O122">
        <f>COUNTIFS(燃料油价格1!$B:$B,燃料油周均!$A122,燃料油价格1!$D:$D,燃料油周均!$B122,燃料油价格1!E:E,"&gt;0")</f>
        <v>0</v>
      </c>
      <c r="P122">
        <f>COUNTIFS(燃料油价格1!$B:$B,燃料油周均!$A122,燃料油价格1!$D:$D,燃料油周均!$B122,燃料油价格1!F:F,"&gt;0")</f>
        <v>4</v>
      </c>
      <c r="Q122">
        <f>COUNTIFS(燃料油价格1!$B:$B,燃料油周均!$A122,燃料油价格1!$D:$D,燃料油周均!$B122,燃料油价格1!G:G,"&gt;0")</f>
        <v>4</v>
      </c>
      <c r="R122">
        <f>COUNTIFS(燃料油价格1!$B:$B,燃料油周均!$A122,燃料油价格1!$D:$D,燃料油周均!$B122,燃料油价格1!H:H,"&gt;0")</f>
        <v>0</v>
      </c>
      <c r="S122">
        <f>COUNTIFS(燃料油价格1!$B:$B,燃料油周均!$A122,燃料油价格1!$D:$D,燃料油周均!$B122,燃料油价格1!I:I,"&gt;0")</f>
        <v>0</v>
      </c>
      <c r="T122">
        <f>COUNTIFS(燃料油价格1!$B:$B,燃料油周均!$A122,燃料油价格1!$D:$D,燃料油周均!$B122,燃料油价格1!J:J,"&gt;0")</f>
        <v>4</v>
      </c>
      <c r="U122">
        <f>COUNTIFS(燃料油价格1!$B:$B,燃料油周均!$A122,燃料油价格1!$D:$D,燃料油周均!$B122,燃料油价格1!K:K,"&gt;0")</f>
        <v>4</v>
      </c>
      <c r="V122">
        <f>COUNTIFS(燃料油价格1!$B:$B,燃料油周均!$A122,燃料油价格1!$D:$D,燃料油周均!$B122,燃料油价格1!L:L,"&gt;0")</f>
        <v>4</v>
      </c>
      <c r="W122">
        <f>COUNTIFS(燃料油价格1!$B:$B,燃料油周均!$A122,燃料油价格1!$D:$D,燃料油周均!$B122,燃料油价格1!M:M,"&gt;0")</f>
        <v>4</v>
      </c>
      <c r="X122">
        <f>COUNTIFS(燃料油价格1!$B:$B,燃料油周均!$A122,燃料油价格1!$D:$D,燃料油周均!$B122,燃料油价格1!N:N,"&gt;0")</f>
        <v>4</v>
      </c>
      <c r="Y122">
        <f>COUNTIFS(燃料油价格1!$B:$B,燃料油周均!$A122,燃料油价格1!$D:$D,燃料油周均!$B122,燃料油价格1!O:O,"&gt;0")</f>
        <v>0</v>
      </c>
      <c r="Z122">
        <f>COUNTIFS(燃料油价格1!$B:$B,燃料油周均!$A122,燃料油价格1!$D:$D,燃料油周均!$B122,燃料油价格1!P:P,"&gt;0")</f>
        <v>4</v>
      </c>
      <c r="AA122">
        <f t="shared" si="13"/>
        <v>0</v>
      </c>
      <c r="AB122">
        <f t="shared" si="14"/>
        <v>3700</v>
      </c>
      <c r="AC122">
        <f t="shared" si="15"/>
        <v>3850</v>
      </c>
      <c r="AD122">
        <f t="shared" si="16"/>
        <v>0</v>
      </c>
      <c r="AE122">
        <f t="shared" si="17"/>
        <v>0</v>
      </c>
      <c r="AF122">
        <f t="shared" si="18"/>
        <v>3780</v>
      </c>
      <c r="AG122">
        <f t="shared" si="19"/>
        <v>3600</v>
      </c>
      <c r="AH122">
        <f t="shared" si="20"/>
        <v>3700</v>
      </c>
      <c r="AI122">
        <f t="shared" si="21"/>
        <v>3800</v>
      </c>
      <c r="AJ122">
        <f t="shared" si="22"/>
        <v>3650</v>
      </c>
      <c r="AK122">
        <f t="shared" si="23"/>
        <v>0</v>
      </c>
      <c r="AL122">
        <f t="shared" si="24"/>
        <v>3700</v>
      </c>
      <c r="AM122" s="7">
        <f t="shared" si="25"/>
        <v>3722.5</v>
      </c>
    </row>
    <row r="123" spans="1:39">
      <c r="A123">
        <v>2020</v>
      </c>
      <c r="B123">
        <v>31</v>
      </c>
      <c r="C123">
        <f>SUMIFS(燃料油价格1!E:E,燃料油价格1!$B:$B,燃料油周均!$A123,燃料油价格1!$D:$D,燃料油周均!$B123)</f>
        <v>0</v>
      </c>
      <c r="D123">
        <f>SUMIFS(燃料油价格1!F:F,燃料油价格1!$B:$B,燃料油周均!$A123,燃料油价格1!$D:$D,燃料油周均!$B123)</f>
        <v>18500</v>
      </c>
      <c r="E123">
        <f>SUMIFS(燃料油价格1!G:G,燃料油价格1!$B:$B,燃料油周均!$A123,燃料油价格1!$D:$D,燃料油周均!$B123)</f>
        <v>19250</v>
      </c>
      <c r="F123">
        <f>SUMIFS(燃料油价格1!H:H,燃料油价格1!$B:$B,燃料油周均!$A123,燃料油价格1!$D:$D,燃料油周均!$B123)</f>
        <v>0</v>
      </c>
      <c r="G123">
        <f>SUMIFS(燃料油价格1!I:I,燃料油价格1!$B:$B,燃料油周均!$A123,燃料油价格1!$D:$D,燃料油周均!$B123)</f>
        <v>0</v>
      </c>
      <c r="H123">
        <f>SUMIFS(燃料油价格1!J:J,燃料油价格1!$B:$B,燃料油周均!$A123,燃料油价格1!$D:$D,燃料油周均!$B123)</f>
        <v>18900</v>
      </c>
      <c r="I123">
        <f>SUMIFS(燃料油价格1!K:K,燃料油价格1!$B:$B,燃料油周均!$A123,燃料油价格1!$D:$D,燃料油周均!$B123)</f>
        <v>18000</v>
      </c>
      <c r="J123">
        <f>SUMIFS(燃料油价格1!L:L,燃料油价格1!$B:$B,燃料油周均!$A123,燃料油价格1!$D:$D,燃料油周均!$B123)</f>
        <v>18500</v>
      </c>
      <c r="K123">
        <f>SUMIFS(燃料油价格1!M:M,燃料油价格1!$B:$B,燃料油周均!$A123,燃料油价格1!$D:$D,燃料油周均!$B123)</f>
        <v>19000</v>
      </c>
      <c r="L123">
        <f>SUMIFS(燃料油价格1!N:N,燃料油价格1!$B:$B,燃料油周均!$A123,燃料油价格1!$D:$D,燃料油周均!$B123)</f>
        <v>18250</v>
      </c>
      <c r="M123">
        <f>SUMIFS(燃料油价格1!O:O,燃料油价格1!$B:$B,燃料油周均!$A123,燃料油价格1!$D:$D,燃料油周均!$B123)</f>
        <v>0</v>
      </c>
      <c r="N123">
        <f>SUMIFS(燃料油价格1!P:P,燃料油价格1!$B:$B,燃料油周均!$A123,燃料油价格1!$D:$D,燃料油周均!$B123)</f>
        <v>18500</v>
      </c>
      <c r="O123">
        <f>COUNTIFS(燃料油价格1!$B:$B,燃料油周均!$A123,燃料油价格1!$D:$D,燃料油周均!$B123,燃料油价格1!E:E,"&gt;0")</f>
        <v>0</v>
      </c>
      <c r="P123">
        <f>COUNTIFS(燃料油价格1!$B:$B,燃料油周均!$A123,燃料油价格1!$D:$D,燃料油周均!$B123,燃料油价格1!F:F,"&gt;0")</f>
        <v>5</v>
      </c>
      <c r="Q123">
        <f>COUNTIFS(燃料油价格1!$B:$B,燃料油周均!$A123,燃料油价格1!$D:$D,燃料油周均!$B123,燃料油价格1!G:G,"&gt;0")</f>
        <v>5</v>
      </c>
      <c r="R123">
        <f>COUNTIFS(燃料油价格1!$B:$B,燃料油周均!$A123,燃料油价格1!$D:$D,燃料油周均!$B123,燃料油价格1!H:H,"&gt;0")</f>
        <v>0</v>
      </c>
      <c r="S123">
        <f>COUNTIFS(燃料油价格1!$B:$B,燃料油周均!$A123,燃料油价格1!$D:$D,燃料油周均!$B123,燃料油价格1!I:I,"&gt;0")</f>
        <v>0</v>
      </c>
      <c r="T123">
        <f>COUNTIFS(燃料油价格1!$B:$B,燃料油周均!$A123,燃料油价格1!$D:$D,燃料油周均!$B123,燃料油价格1!J:J,"&gt;0")</f>
        <v>5</v>
      </c>
      <c r="U123">
        <f>COUNTIFS(燃料油价格1!$B:$B,燃料油周均!$A123,燃料油价格1!$D:$D,燃料油周均!$B123,燃料油价格1!K:K,"&gt;0")</f>
        <v>5</v>
      </c>
      <c r="V123">
        <f>COUNTIFS(燃料油价格1!$B:$B,燃料油周均!$A123,燃料油价格1!$D:$D,燃料油周均!$B123,燃料油价格1!L:L,"&gt;0")</f>
        <v>5</v>
      </c>
      <c r="W123">
        <f>COUNTIFS(燃料油价格1!$B:$B,燃料油周均!$A123,燃料油价格1!$D:$D,燃料油周均!$B123,燃料油价格1!M:M,"&gt;0")</f>
        <v>5</v>
      </c>
      <c r="X123">
        <f>COUNTIFS(燃料油价格1!$B:$B,燃料油周均!$A123,燃料油价格1!$D:$D,燃料油周均!$B123,燃料油价格1!N:N,"&gt;0")</f>
        <v>5</v>
      </c>
      <c r="Y123">
        <f>COUNTIFS(燃料油价格1!$B:$B,燃料油周均!$A123,燃料油价格1!$D:$D,燃料油周均!$B123,燃料油价格1!O:O,"&gt;0")</f>
        <v>0</v>
      </c>
      <c r="Z123">
        <f>COUNTIFS(燃料油价格1!$B:$B,燃料油周均!$A123,燃料油价格1!$D:$D,燃料油周均!$B123,燃料油价格1!P:P,"&gt;0")</f>
        <v>5</v>
      </c>
      <c r="AA123">
        <f t="shared" si="13"/>
        <v>0</v>
      </c>
      <c r="AB123">
        <f t="shared" si="14"/>
        <v>3700</v>
      </c>
      <c r="AC123">
        <f t="shared" si="15"/>
        <v>3850</v>
      </c>
      <c r="AD123">
        <f t="shared" si="16"/>
        <v>0</v>
      </c>
      <c r="AE123">
        <f t="shared" si="17"/>
        <v>0</v>
      </c>
      <c r="AF123">
        <f t="shared" si="18"/>
        <v>3780</v>
      </c>
      <c r="AG123">
        <f t="shared" si="19"/>
        <v>3600</v>
      </c>
      <c r="AH123">
        <f t="shared" si="20"/>
        <v>3700</v>
      </c>
      <c r="AI123">
        <f t="shared" si="21"/>
        <v>3800</v>
      </c>
      <c r="AJ123">
        <f t="shared" si="22"/>
        <v>3650</v>
      </c>
      <c r="AK123">
        <f t="shared" si="23"/>
        <v>0</v>
      </c>
      <c r="AL123">
        <f t="shared" si="24"/>
        <v>3700</v>
      </c>
      <c r="AM123" s="7">
        <f t="shared" si="25"/>
        <v>3722.5</v>
      </c>
    </row>
    <row r="124" spans="1:39">
      <c r="A124">
        <v>2020</v>
      </c>
      <c r="B124">
        <v>32</v>
      </c>
      <c r="C124">
        <f>SUMIFS(燃料油价格1!E:E,燃料油价格1!$B:$B,燃料油周均!$A124,燃料油价格1!$D:$D,燃料油周均!$B124)</f>
        <v>0</v>
      </c>
      <c r="D124">
        <f>SUMIFS(燃料油价格1!F:F,燃料油价格1!$B:$B,燃料油周均!$A124,燃料油价格1!$D:$D,燃料油周均!$B124)</f>
        <v>18500</v>
      </c>
      <c r="E124">
        <f>SUMIFS(燃料油价格1!G:G,燃料油价格1!$B:$B,燃料油周均!$A124,燃料油价格1!$D:$D,燃料油周均!$B124)</f>
        <v>18850</v>
      </c>
      <c r="F124">
        <f>SUMIFS(燃料油价格1!H:H,燃料油价格1!$B:$B,燃料油周均!$A124,燃料油价格1!$D:$D,燃料油周均!$B124)</f>
        <v>0</v>
      </c>
      <c r="G124">
        <f>SUMIFS(燃料油价格1!I:I,燃料油价格1!$B:$B,燃料油周均!$A124,燃料油价格1!$D:$D,燃料油周均!$B124)</f>
        <v>0</v>
      </c>
      <c r="H124">
        <f>SUMIFS(燃料油价格1!J:J,燃料油价格1!$B:$B,燃料油周均!$A124,燃料油价格1!$D:$D,燃料油周均!$B124)</f>
        <v>18900</v>
      </c>
      <c r="I124">
        <f>SUMIFS(燃料油价格1!K:K,燃料油价格1!$B:$B,燃料油周均!$A124,燃料油价格1!$D:$D,燃料油周均!$B124)</f>
        <v>18000</v>
      </c>
      <c r="J124">
        <f>SUMIFS(燃料油价格1!L:L,燃料油价格1!$B:$B,燃料油周均!$A124,燃料油价格1!$D:$D,燃料油周均!$B124)</f>
        <v>3700</v>
      </c>
      <c r="K124">
        <f>SUMIFS(燃料油价格1!M:M,燃料油价格1!$B:$B,燃料油周均!$A124,燃料油价格1!$D:$D,燃料油周均!$B124)</f>
        <v>18800</v>
      </c>
      <c r="L124">
        <f>SUMIFS(燃料油价格1!N:N,燃料油价格1!$B:$B,燃料油周均!$A124,燃料油价格1!$D:$D,燃料油周均!$B124)</f>
        <v>3650</v>
      </c>
      <c r="M124">
        <f>SUMIFS(燃料油价格1!O:O,燃料油价格1!$B:$B,燃料油周均!$A124,燃料油价格1!$D:$D,燃料油周均!$B124)</f>
        <v>0</v>
      </c>
      <c r="N124">
        <f>SUMIFS(燃料油价格1!P:P,燃料油价格1!$B:$B,燃料油周均!$A124,燃料油价格1!$D:$D,燃料油周均!$B124)</f>
        <v>3700</v>
      </c>
      <c r="O124">
        <f>COUNTIFS(燃料油价格1!$B:$B,燃料油周均!$A124,燃料油价格1!$D:$D,燃料油周均!$B124,燃料油价格1!E:E,"&gt;0")</f>
        <v>0</v>
      </c>
      <c r="P124">
        <f>COUNTIFS(燃料油价格1!$B:$B,燃料油周均!$A124,燃料油价格1!$D:$D,燃料油周均!$B124,燃料油价格1!F:F,"&gt;0")</f>
        <v>5</v>
      </c>
      <c r="Q124">
        <f>COUNTIFS(燃料油价格1!$B:$B,燃料油周均!$A124,燃料油价格1!$D:$D,燃料油周均!$B124,燃料油价格1!G:G,"&gt;0")</f>
        <v>5</v>
      </c>
      <c r="R124">
        <f>COUNTIFS(燃料油价格1!$B:$B,燃料油周均!$A124,燃料油价格1!$D:$D,燃料油周均!$B124,燃料油价格1!H:H,"&gt;0")</f>
        <v>0</v>
      </c>
      <c r="S124">
        <f>COUNTIFS(燃料油价格1!$B:$B,燃料油周均!$A124,燃料油价格1!$D:$D,燃料油周均!$B124,燃料油价格1!I:I,"&gt;0")</f>
        <v>0</v>
      </c>
      <c r="T124">
        <f>COUNTIFS(燃料油价格1!$B:$B,燃料油周均!$A124,燃料油价格1!$D:$D,燃料油周均!$B124,燃料油价格1!J:J,"&gt;0")</f>
        <v>5</v>
      </c>
      <c r="U124">
        <f>COUNTIFS(燃料油价格1!$B:$B,燃料油周均!$A124,燃料油价格1!$D:$D,燃料油周均!$B124,燃料油价格1!K:K,"&gt;0")</f>
        <v>5</v>
      </c>
      <c r="V124">
        <f>COUNTIFS(燃料油价格1!$B:$B,燃料油周均!$A124,燃料油价格1!$D:$D,燃料油周均!$B124,燃料油价格1!L:L,"&gt;0")</f>
        <v>1</v>
      </c>
      <c r="W124">
        <f>COUNTIFS(燃料油价格1!$B:$B,燃料油周均!$A124,燃料油价格1!$D:$D,燃料油周均!$B124,燃料油价格1!M:M,"&gt;0")</f>
        <v>5</v>
      </c>
      <c r="X124">
        <f>COUNTIFS(燃料油价格1!$B:$B,燃料油周均!$A124,燃料油价格1!$D:$D,燃料油周均!$B124,燃料油价格1!N:N,"&gt;0")</f>
        <v>1</v>
      </c>
      <c r="Y124">
        <f>COUNTIFS(燃料油价格1!$B:$B,燃料油周均!$A124,燃料油价格1!$D:$D,燃料油周均!$B124,燃料油价格1!O:O,"&gt;0")</f>
        <v>0</v>
      </c>
      <c r="Z124">
        <f>COUNTIFS(燃料油价格1!$B:$B,燃料油周均!$A124,燃料油价格1!$D:$D,燃料油周均!$B124,燃料油价格1!P:P,"&gt;0")</f>
        <v>1</v>
      </c>
      <c r="AA124">
        <f t="shared" si="13"/>
        <v>0</v>
      </c>
      <c r="AB124">
        <f t="shared" si="14"/>
        <v>3700</v>
      </c>
      <c r="AC124">
        <f t="shared" si="15"/>
        <v>3770</v>
      </c>
      <c r="AD124">
        <f t="shared" si="16"/>
        <v>0</v>
      </c>
      <c r="AE124">
        <f t="shared" si="17"/>
        <v>0</v>
      </c>
      <c r="AF124">
        <f t="shared" si="18"/>
        <v>3780</v>
      </c>
      <c r="AG124">
        <f t="shared" si="19"/>
        <v>3600</v>
      </c>
      <c r="AH124">
        <f t="shared" si="20"/>
        <v>3700</v>
      </c>
      <c r="AI124">
        <f t="shared" si="21"/>
        <v>3760</v>
      </c>
      <c r="AJ124">
        <f t="shared" si="22"/>
        <v>3650</v>
      </c>
      <c r="AK124">
        <f t="shared" si="23"/>
        <v>0</v>
      </c>
      <c r="AL124">
        <f t="shared" si="24"/>
        <v>3700</v>
      </c>
      <c r="AM124" s="7">
        <f t="shared" si="25"/>
        <v>3707.5</v>
      </c>
    </row>
    <row r="125" spans="1:39">
      <c r="A125">
        <v>2020</v>
      </c>
      <c r="B125">
        <v>33</v>
      </c>
      <c r="C125">
        <f>SUMIFS(燃料油价格1!E:E,燃料油价格1!$B:$B,燃料油周均!$A125,燃料油价格1!$D:$D,燃料油周均!$B125)</f>
        <v>0</v>
      </c>
      <c r="D125">
        <f>SUMIFS(燃料油价格1!F:F,燃料油价格1!$B:$B,燃料油周均!$A125,燃料油价格1!$D:$D,燃料油周均!$B125)</f>
        <v>14500</v>
      </c>
      <c r="E125">
        <f>SUMIFS(燃料油价格1!G:G,燃料油价格1!$B:$B,燃料油周均!$A125,燃料油价格1!$D:$D,燃料油周均!$B125)</f>
        <v>14900</v>
      </c>
      <c r="F125">
        <f>SUMIFS(燃料油价格1!H:H,燃料油价格1!$B:$B,燃料油周均!$A125,燃料油价格1!$D:$D,燃料油周均!$B125)</f>
        <v>0</v>
      </c>
      <c r="G125">
        <f>SUMIFS(燃料油价格1!I:I,燃料油价格1!$B:$B,燃料油周均!$A125,燃料油价格1!$D:$D,燃料油周均!$B125)</f>
        <v>0</v>
      </c>
      <c r="H125">
        <f>SUMIFS(燃料油价格1!J:J,燃料油价格1!$B:$B,燃料油周均!$A125,燃料油价格1!$D:$D,燃料油周均!$B125)</f>
        <v>0</v>
      </c>
      <c r="I125">
        <f>SUMIFS(燃料油价格1!K:K,燃料油价格1!$B:$B,燃料油周均!$A125,燃料油价格1!$D:$D,燃料油周均!$B125)</f>
        <v>14400</v>
      </c>
      <c r="J125">
        <f>SUMIFS(燃料油价格1!L:L,燃料油价格1!$B:$B,燃料油周均!$A125,燃料油价格1!$D:$D,燃料油周均!$B125)</f>
        <v>0</v>
      </c>
      <c r="K125">
        <f>SUMIFS(燃料油价格1!M:M,燃料油价格1!$B:$B,燃料油周均!$A125,燃料油价格1!$D:$D,燃料油周均!$B125)</f>
        <v>15000</v>
      </c>
      <c r="L125">
        <f>SUMIFS(燃料油价格1!N:N,燃料油价格1!$B:$B,燃料油周均!$A125,燃料油价格1!$D:$D,燃料油周均!$B125)</f>
        <v>0</v>
      </c>
      <c r="M125">
        <f>SUMIFS(燃料油价格1!O:O,燃料油价格1!$B:$B,燃料油周均!$A125,燃料油价格1!$D:$D,燃料油周均!$B125)</f>
        <v>0</v>
      </c>
      <c r="N125">
        <f>SUMIFS(燃料油价格1!P:P,燃料油价格1!$B:$B,燃料油周均!$A125,燃料油价格1!$D:$D,燃料油周均!$B125)</f>
        <v>0</v>
      </c>
      <c r="O125">
        <f>COUNTIFS(燃料油价格1!$B:$B,燃料油周均!$A125,燃料油价格1!$D:$D,燃料油周均!$B125,燃料油价格1!E:E,"&gt;0")</f>
        <v>0</v>
      </c>
      <c r="P125">
        <f>COUNTIFS(燃料油价格1!$B:$B,燃料油周均!$A125,燃料油价格1!$D:$D,燃料油周均!$B125,燃料油价格1!F:F,"&gt;0")</f>
        <v>4</v>
      </c>
      <c r="Q125">
        <f>COUNTIFS(燃料油价格1!$B:$B,燃料油周均!$A125,燃料油价格1!$D:$D,燃料油周均!$B125,燃料油价格1!G:G,"&gt;0")</f>
        <v>4</v>
      </c>
      <c r="R125">
        <f>COUNTIFS(燃料油价格1!$B:$B,燃料油周均!$A125,燃料油价格1!$D:$D,燃料油周均!$B125,燃料油价格1!H:H,"&gt;0")</f>
        <v>0</v>
      </c>
      <c r="S125">
        <f>COUNTIFS(燃料油价格1!$B:$B,燃料油周均!$A125,燃料油价格1!$D:$D,燃料油周均!$B125,燃料油价格1!I:I,"&gt;0")</f>
        <v>0</v>
      </c>
      <c r="T125">
        <f>COUNTIFS(燃料油价格1!$B:$B,燃料油周均!$A125,燃料油价格1!$D:$D,燃料油周均!$B125,燃料油价格1!J:J,"&gt;0")</f>
        <v>0</v>
      </c>
      <c r="U125">
        <f>COUNTIFS(燃料油价格1!$B:$B,燃料油周均!$A125,燃料油价格1!$D:$D,燃料油周均!$B125,燃料油价格1!K:K,"&gt;0")</f>
        <v>4</v>
      </c>
      <c r="V125">
        <f>COUNTIFS(燃料油价格1!$B:$B,燃料油周均!$A125,燃料油价格1!$D:$D,燃料油周均!$B125,燃料油价格1!L:L,"&gt;0")</f>
        <v>0</v>
      </c>
      <c r="W125">
        <f>COUNTIFS(燃料油价格1!$B:$B,燃料油周均!$A125,燃料油价格1!$D:$D,燃料油周均!$B125,燃料油价格1!M:M,"&gt;0")</f>
        <v>4</v>
      </c>
      <c r="X125">
        <f>COUNTIFS(燃料油价格1!$B:$B,燃料油周均!$A125,燃料油价格1!$D:$D,燃料油周均!$B125,燃料油价格1!N:N,"&gt;0")</f>
        <v>0</v>
      </c>
      <c r="Y125">
        <f>COUNTIFS(燃料油价格1!$B:$B,燃料油周均!$A125,燃料油价格1!$D:$D,燃料油周均!$B125,燃料油价格1!O:O,"&gt;0")</f>
        <v>0</v>
      </c>
      <c r="Z125">
        <f>COUNTIFS(燃料油价格1!$B:$B,燃料油周均!$A125,燃料油价格1!$D:$D,燃料油周均!$B125,燃料油价格1!P:P,"&gt;0")</f>
        <v>0</v>
      </c>
      <c r="AA125">
        <f t="shared" si="13"/>
        <v>0</v>
      </c>
      <c r="AB125">
        <f t="shared" si="14"/>
        <v>3625</v>
      </c>
      <c r="AC125">
        <f t="shared" si="15"/>
        <v>3725</v>
      </c>
      <c r="AD125">
        <f t="shared" si="16"/>
        <v>0</v>
      </c>
      <c r="AE125">
        <f t="shared" si="17"/>
        <v>0</v>
      </c>
      <c r="AF125">
        <f t="shared" si="18"/>
        <v>0</v>
      </c>
      <c r="AG125">
        <f t="shared" si="19"/>
        <v>3600</v>
      </c>
      <c r="AH125">
        <f t="shared" si="20"/>
        <v>0</v>
      </c>
      <c r="AI125">
        <f t="shared" si="21"/>
        <v>3750</v>
      </c>
      <c r="AJ125">
        <f t="shared" si="22"/>
        <v>0</v>
      </c>
      <c r="AK125">
        <f t="shared" si="23"/>
        <v>0</v>
      </c>
      <c r="AL125">
        <f t="shared" si="24"/>
        <v>0</v>
      </c>
      <c r="AM125" s="7">
        <f t="shared" si="25"/>
        <v>3675</v>
      </c>
    </row>
    <row r="126" spans="1:39">
      <c r="A126">
        <v>2020</v>
      </c>
      <c r="B126">
        <v>34</v>
      </c>
      <c r="C126">
        <f>SUMIFS(燃料油价格1!E:E,燃料油价格1!$B:$B,燃料油周均!$A126,燃料油价格1!$D:$D,燃料油周均!$B126)</f>
        <v>0</v>
      </c>
      <c r="D126">
        <f>SUMIFS(燃料油价格1!F:F,燃料油价格1!$B:$B,燃料油周均!$A126,燃料油价格1!$D:$D,燃料油周均!$B126)</f>
        <v>18000</v>
      </c>
      <c r="E126">
        <f>SUMIFS(燃料油价格1!G:G,燃料油价格1!$B:$B,燃料油周均!$A126,燃料油价格1!$D:$D,燃料油周均!$B126)</f>
        <v>18500</v>
      </c>
      <c r="F126">
        <f>SUMIFS(燃料油价格1!H:H,燃料油价格1!$B:$B,燃料油周均!$A126,燃料油价格1!$D:$D,燃料油周均!$B126)</f>
        <v>0</v>
      </c>
      <c r="G126">
        <f>SUMIFS(燃料油价格1!I:I,燃料油价格1!$B:$B,燃料油周均!$A126,燃料油价格1!$D:$D,燃料油周均!$B126)</f>
        <v>0</v>
      </c>
      <c r="H126">
        <f>SUMIFS(燃料油价格1!J:J,燃料油价格1!$B:$B,燃料油周均!$A126,燃料油价格1!$D:$D,燃料油周均!$B126)</f>
        <v>0</v>
      </c>
      <c r="I126">
        <f>SUMIFS(燃料油价格1!K:K,燃料油价格1!$B:$B,燃料油周均!$A126,燃料油价格1!$D:$D,燃料油周均!$B126)</f>
        <v>18000</v>
      </c>
      <c r="J126">
        <f>SUMIFS(燃料油价格1!L:L,燃料油价格1!$B:$B,燃料油周均!$A126,燃料油价格1!$D:$D,燃料油周均!$B126)</f>
        <v>0</v>
      </c>
      <c r="K126">
        <f>SUMIFS(燃料油价格1!M:M,燃料油价格1!$B:$B,燃料油周均!$A126,燃料油价格1!$D:$D,燃料油周均!$B126)</f>
        <v>18750</v>
      </c>
      <c r="L126">
        <f>SUMIFS(燃料油价格1!N:N,燃料油价格1!$B:$B,燃料油周均!$A126,燃料油价格1!$D:$D,燃料油周均!$B126)</f>
        <v>0</v>
      </c>
      <c r="M126">
        <f>SUMIFS(燃料油价格1!O:O,燃料油价格1!$B:$B,燃料油周均!$A126,燃料油价格1!$D:$D,燃料油周均!$B126)</f>
        <v>0</v>
      </c>
      <c r="N126">
        <f>SUMIFS(燃料油价格1!P:P,燃料油价格1!$B:$B,燃料油周均!$A126,燃料油价格1!$D:$D,燃料油周均!$B126)</f>
        <v>0</v>
      </c>
      <c r="O126">
        <f>COUNTIFS(燃料油价格1!$B:$B,燃料油周均!$A126,燃料油价格1!$D:$D,燃料油周均!$B126,燃料油价格1!E:E,"&gt;0")</f>
        <v>0</v>
      </c>
      <c r="P126">
        <f>COUNTIFS(燃料油价格1!$B:$B,燃料油周均!$A126,燃料油价格1!$D:$D,燃料油周均!$B126,燃料油价格1!F:F,"&gt;0")</f>
        <v>5</v>
      </c>
      <c r="Q126">
        <f>COUNTIFS(燃料油价格1!$B:$B,燃料油周均!$A126,燃料油价格1!$D:$D,燃料油周均!$B126,燃料油价格1!G:G,"&gt;0")</f>
        <v>5</v>
      </c>
      <c r="R126">
        <f>COUNTIFS(燃料油价格1!$B:$B,燃料油周均!$A126,燃料油价格1!$D:$D,燃料油周均!$B126,燃料油价格1!H:H,"&gt;0")</f>
        <v>0</v>
      </c>
      <c r="S126">
        <f>COUNTIFS(燃料油价格1!$B:$B,燃料油周均!$A126,燃料油价格1!$D:$D,燃料油周均!$B126,燃料油价格1!I:I,"&gt;0")</f>
        <v>0</v>
      </c>
      <c r="T126">
        <f>COUNTIFS(燃料油价格1!$B:$B,燃料油周均!$A126,燃料油价格1!$D:$D,燃料油周均!$B126,燃料油价格1!J:J,"&gt;0")</f>
        <v>0</v>
      </c>
      <c r="U126">
        <f>COUNTIFS(燃料油价格1!$B:$B,燃料油周均!$A126,燃料油价格1!$D:$D,燃料油周均!$B126,燃料油价格1!K:K,"&gt;0")</f>
        <v>5</v>
      </c>
      <c r="V126">
        <f>COUNTIFS(燃料油价格1!$B:$B,燃料油周均!$A126,燃料油价格1!$D:$D,燃料油周均!$B126,燃料油价格1!L:L,"&gt;0")</f>
        <v>0</v>
      </c>
      <c r="W126">
        <f>COUNTIFS(燃料油价格1!$B:$B,燃料油周均!$A126,燃料油价格1!$D:$D,燃料油周均!$B126,燃料油价格1!M:M,"&gt;0")</f>
        <v>5</v>
      </c>
      <c r="X126">
        <f>COUNTIFS(燃料油价格1!$B:$B,燃料油周均!$A126,燃料油价格1!$D:$D,燃料油周均!$B126,燃料油价格1!N:N,"&gt;0")</f>
        <v>0</v>
      </c>
      <c r="Y126">
        <f>COUNTIFS(燃料油价格1!$B:$B,燃料油周均!$A126,燃料油价格1!$D:$D,燃料油周均!$B126,燃料油价格1!O:O,"&gt;0")</f>
        <v>0</v>
      </c>
      <c r="Z126">
        <f>COUNTIFS(燃料油价格1!$B:$B,燃料油周均!$A126,燃料油价格1!$D:$D,燃料油周均!$B126,燃料油价格1!P:P,"&gt;0")</f>
        <v>0</v>
      </c>
      <c r="AA126">
        <f t="shared" si="13"/>
        <v>0</v>
      </c>
      <c r="AB126">
        <f t="shared" si="14"/>
        <v>3600</v>
      </c>
      <c r="AC126">
        <f t="shared" si="15"/>
        <v>3700</v>
      </c>
      <c r="AD126">
        <f t="shared" si="16"/>
        <v>0</v>
      </c>
      <c r="AE126">
        <f t="shared" si="17"/>
        <v>0</v>
      </c>
      <c r="AF126">
        <f t="shared" si="18"/>
        <v>0</v>
      </c>
      <c r="AG126">
        <f t="shared" si="19"/>
        <v>3600</v>
      </c>
      <c r="AH126">
        <f t="shared" si="20"/>
        <v>0</v>
      </c>
      <c r="AI126">
        <f t="shared" si="21"/>
        <v>3750</v>
      </c>
      <c r="AJ126">
        <f t="shared" si="22"/>
        <v>0</v>
      </c>
      <c r="AK126">
        <f t="shared" si="23"/>
        <v>0</v>
      </c>
      <c r="AL126">
        <f t="shared" si="24"/>
        <v>0</v>
      </c>
      <c r="AM126" s="7">
        <f t="shared" si="25"/>
        <v>3662.5</v>
      </c>
    </row>
    <row r="127" spans="1:39">
      <c r="A127">
        <v>2020</v>
      </c>
      <c r="B127">
        <v>35</v>
      </c>
      <c r="C127">
        <f>SUMIFS(燃料油价格1!E:E,燃料油价格1!$B:$B,燃料油周均!$A127,燃料油价格1!$D:$D,燃料油周均!$B127)</f>
        <v>0</v>
      </c>
      <c r="D127">
        <f>SUMIFS(燃料油价格1!F:F,燃料油价格1!$B:$B,燃料油周均!$A127,燃料油价格1!$D:$D,燃料油周均!$B127)</f>
        <v>18250</v>
      </c>
      <c r="E127">
        <f>SUMIFS(燃料油价格1!G:G,燃料油价格1!$B:$B,燃料油周均!$A127,燃料油价格1!$D:$D,燃料油周均!$B127)</f>
        <v>18300</v>
      </c>
      <c r="F127">
        <f>SUMIFS(燃料油价格1!H:H,燃料油价格1!$B:$B,燃料油周均!$A127,燃料油价格1!$D:$D,燃料油周均!$B127)</f>
        <v>0</v>
      </c>
      <c r="G127">
        <f>SUMIFS(燃料油价格1!I:I,燃料油价格1!$B:$B,燃料油周均!$A127,燃料油价格1!$D:$D,燃料油周均!$B127)</f>
        <v>0</v>
      </c>
      <c r="H127">
        <f>SUMIFS(燃料油价格1!J:J,燃料油价格1!$B:$B,燃料油周均!$A127,燃料油价格1!$D:$D,燃料油周均!$B127)</f>
        <v>0</v>
      </c>
      <c r="I127">
        <f>SUMIFS(燃料油价格1!K:K,燃料油价格1!$B:$B,燃料油周均!$A127,燃料油价格1!$D:$D,燃料油周均!$B127)</f>
        <v>18000</v>
      </c>
      <c r="J127">
        <f>SUMIFS(燃料油价格1!L:L,燃料油价格1!$B:$B,燃料油周均!$A127,燃料油价格1!$D:$D,燃料油周均!$B127)</f>
        <v>0</v>
      </c>
      <c r="K127">
        <f>SUMIFS(燃料油价格1!M:M,燃料油价格1!$B:$B,燃料油周均!$A127,燃料油价格1!$D:$D,燃料油周均!$B127)</f>
        <v>18750</v>
      </c>
      <c r="L127">
        <f>SUMIFS(燃料油价格1!N:N,燃料油价格1!$B:$B,燃料油周均!$A127,燃料油价格1!$D:$D,燃料油周均!$B127)</f>
        <v>0</v>
      </c>
      <c r="M127">
        <f>SUMIFS(燃料油价格1!O:O,燃料油价格1!$B:$B,燃料油周均!$A127,燃料油价格1!$D:$D,燃料油周均!$B127)</f>
        <v>0</v>
      </c>
      <c r="N127">
        <f>SUMIFS(燃料油价格1!P:P,燃料油价格1!$B:$B,燃料油周均!$A127,燃料油价格1!$D:$D,燃料油周均!$B127)</f>
        <v>0</v>
      </c>
      <c r="O127">
        <f>COUNTIFS(燃料油价格1!$B:$B,燃料油周均!$A127,燃料油价格1!$D:$D,燃料油周均!$B127,燃料油价格1!E:E,"&gt;0")</f>
        <v>0</v>
      </c>
      <c r="P127">
        <f>COUNTIFS(燃料油价格1!$B:$B,燃料油周均!$A127,燃料油价格1!$D:$D,燃料油周均!$B127,燃料油价格1!F:F,"&gt;0")</f>
        <v>5</v>
      </c>
      <c r="Q127">
        <f>COUNTIFS(燃料油价格1!$B:$B,燃料油周均!$A127,燃料油价格1!$D:$D,燃料油周均!$B127,燃料油价格1!G:G,"&gt;0")</f>
        <v>5</v>
      </c>
      <c r="R127">
        <f>COUNTIFS(燃料油价格1!$B:$B,燃料油周均!$A127,燃料油价格1!$D:$D,燃料油周均!$B127,燃料油价格1!H:H,"&gt;0")</f>
        <v>0</v>
      </c>
      <c r="S127">
        <f>COUNTIFS(燃料油价格1!$B:$B,燃料油周均!$A127,燃料油价格1!$D:$D,燃料油周均!$B127,燃料油价格1!I:I,"&gt;0")</f>
        <v>0</v>
      </c>
      <c r="T127">
        <f>COUNTIFS(燃料油价格1!$B:$B,燃料油周均!$A127,燃料油价格1!$D:$D,燃料油周均!$B127,燃料油价格1!J:J,"&gt;0")</f>
        <v>0</v>
      </c>
      <c r="U127">
        <f>COUNTIFS(燃料油价格1!$B:$B,燃料油周均!$A127,燃料油价格1!$D:$D,燃料油周均!$B127,燃料油价格1!K:K,"&gt;0")</f>
        <v>5</v>
      </c>
      <c r="V127">
        <f>COUNTIFS(燃料油价格1!$B:$B,燃料油周均!$A127,燃料油价格1!$D:$D,燃料油周均!$B127,燃料油价格1!L:L,"&gt;0")</f>
        <v>0</v>
      </c>
      <c r="W127">
        <f>COUNTIFS(燃料油价格1!$B:$B,燃料油周均!$A127,燃料油价格1!$D:$D,燃料油周均!$B127,燃料油价格1!M:M,"&gt;0")</f>
        <v>5</v>
      </c>
      <c r="X127">
        <f>COUNTIFS(燃料油价格1!$B:$B,燃料油周均!$A127,燃料油价格1!$D:$D,燃料油周均!$B127,燃料油价格1!N:N,"&gt;0")</f>
        <v>0</v>
      </c>
      <c r="Y127">
        <f>COUNTIFS(燃料油价格1!$B:$B,燃料油周均!$A127,燃料油价格1!$D:$D,燃料油周均!$B127,燃料油价格1!O:O,"&gt;0")</f>
        <v>0</v>
      </c>
      <c r="Z127">
        <f>COUNTIFS(燃料油价格1!$B:$B,燃料油周均!$A127,燃料油价格1!$D:$D,燃料油周均!$B127,燃料油价格1!P:P,"&gt;0")</f>
        <v>0</v>
      </c>
      <c r="AA127">
        <f t="shared" si="13"/>
        <v>0</v>
      </c>
      <c r="AB127">
        <f t="shared" si="14"/>
        <v>3650</v>
      </c>
      <c r="AC127">
        <f t="shared" si="15"/>
        <v>3660</v>
      </c>
      <c r="AD127">
        <f t="shared" si="16"/>
        <v>0</v>
      </c>
      <c r="AE127">
        <f t="shared" si="17"/>
        <v>0</v>
      </c>
      <c r="AF127">
        <f t="shared" si="18"/>
        <v>0</v>
      </c>
      <c r="AG127">
        <f t="shared" si="19"/>
        <v>3600</v>
      </c>
      <c r="AH127">
        <f t="shared" si="20"/>
        <v>0</v>
      </c>
      <c r="AI127">
        <f t="shared" si="21"/>
        <v>3750</v>
      </c>
      <c r="AJ127">
        <f t="shared" si="22"/>
        <v>0</v>
      </c>
      <c r="AK127">
        <f t="shared" si="23"/>
        <v>0</v>
      </c>
      <c r="AL127">
        <f t="shared" si="24"/>
        <v>0</v>
      </c>
      <c r="AM127" s="7">
        <f t="shared" si="25"/>
        <v>3665</v>
      </c>
    </row>
    <row r="128" spans="1:39">
      <c r="A128">
        <v>2020</v>
      </c>
      <c r="B128">
        <v>36</v>
      </c>
      <c r="C128">
        <f>SUMIFS(燃料油价格1!E:E,燃料油价格1!$B:$B,燃料油周均!$A128,燃料油价格1!$D:$D,燃料油周均!$B128)</f>
        <v>0</v>
      </c>
      <c r="D128">
        <f>SUMIFS(燃料油价格1!F:F,燃料油价格1!$B:$B,燃料油周均!$A128,燃料油价格1!$D:$D,燃料油周均!$B128)</f>
        <v>14400</v>
      </c>
      <c r="E128">
        <f>SUMIFS(燃料油价格1!G:G,燃料油价格1!$B:$B,燃料油周均!$A128,燃料油价格1!$D:$D,燃料油周均!$B128)</f>
        <v>14800</v>
      </c>
      <c r="F128">
        <f>SUMIFS(燃料油价格1!H:H,燃料油价格1!$B:$B,燃料油周均!$A128,燃料油价格1!$D:$D,燃料油周均!$B128)</f>
        <v>0</v>
      </c>
      <c r="G128">
        <f>SUMIFS(燃料油价格1!I:I,燃料油价格1!$B:$B,燃料油周均!$A128,燃料油价格1!$D:$D,燃料油周均!$B128)</f>
        <v>0</v>
      </c>
      <c r="H128">
        <f>SUMIFS(燃料油价格1!J:J,燃料油价格1!$B:$B,燃料油周均!$A128,燃料油价格1!$D:$D,燃料油周均!$B128)</f>
        <v>0</v>
      </c>
      <c r="I128">
        <f>SUMIFS(燃料油价格1!K:K,燃料油价格1!$B:$B,燃料油周均!$A128,燃料油价格1!$D:$D,燃料油周均!$B128)</f>
        <v>14400</v>
      </c>
      <c r="J128">
        <f>SUMIFS(燃料油价格1!L:L,燃料油价格1!$B:$B,燃料油周均!$A128,燃料油价格1!$D:$D,燃料油周均!$B128)</f>
        <v>0</v>
      </c>
      <c r="K128">
        <f>SUMIFS(燃料油价格1!M:M,燃料油价格1!$B:$B,燃料油周均!$A128,燃料油价格1!$D:$D,燃料油周均!$B128)</f>
        <v>15000</v>
      </c>
      <c r="L128">
        <f>SUMIFS(燃料油价格1!N:N,燃料油价格1!$B:$B,燃料油周均!$A128,燃料油价格1!$D:$D,燃料油周均!$B128)</f>
        <v>0</v>
      </c>
      <c r="M128">
        <f>SUMIFS(燃料油价格1!O:O,燃料油价格1!$B:$B,燃料油周均!$A128,燃料油价格1!$D:$D,燃料油周均!$B128)</f>
        <v>0</v>
      </c>
      <c r="N128">
        <f>SUMIFS(燃料油价格1!P:P,燃料油价格1!$B:$B,燃料油周均!$A128,燃料油价格1!$D:$D,燃料油周均!$B128)</f>
        <v>0</v>
      </c>
      <c r="O128">
        <f>COUNTIFS(燃料油价格1!$B:$B,燃料油周均!$A128,燃料油价格1!$D:$D,燃料油周均!$B128,燃料油价格1!E:E,"&gt;0")</f>
        <v>0</v>
      </c>
      <c r="P128">
        <f>COUNTIFS(燃料油价格1!$B:$B,燃料油周均!$A128,燃料油价格1!$D:$D,燃料油周均!$B128,燃料油价格1!F:F,"&gt;0")</f>
        <v>4</v>
      </c>
      <c r="Q128">
        <f>COUNTIFS(燃料油价格1!$B:$B,燃料油周均!$A128,燃料油价格1!$D:$D,燃料油周均!$B128,燃料油价格1!G:G,"&gt;0")</f>
        <v>4</v>
      </c>
      <c r="R128">
        <f>COUNTIFS(燃料油价格1!$B:$B,燃料油周均!$A128,燃料油价格1!$D:$D,燃料油周均!$B128,燃料油价格1!H:H,"&gt;0")</f>
        <v>0</v>
      </c>
      <c r="S128">
        <f>COUNTIFS(燃料油价格1!$B:$B,燃料油周均!$A128,燃料油价格1!$D:$D,燃料油周均!$B128,燃料油价格1!I:I,"&gt;0")</f>
        <v>0</v>
      </c>
      <c r="T128">
        <f>COUNTIFS(燃料油价格1!$B:$B,燃料油周均!$A128,燃料油价格1!$D:$D,燃料油周均!$B128,燃料油价格1!J:J,"&gt;0")</f>
        <v>0</v>
      </c>
      <c r="U128">
        <f>COUNTIFS(燃料油价格1!$B:$B,燃料油周均!$A128,燃料油价格1!$D:$D,燃料油周均!$B128,燃料油价格1!K:K,"&gt;0")</f>
        <v>4</v>
      </c>
      <c r="V128">
        <f>COUNTIFS(燃料油价格1!$B:$B,燃料油周均!$A128,燃料油价格1!$D:$D,燃料油周均!$B128,燃料油价格1!L:L,"&gt;0")</f>
        <v>0</v>
      </c>
      <c r="W128">
        <f>COUNTIFS(燃料油价格1!$B:$B,燃料油周均!$A128,燃料油价格1!$D:$D,燃料油周均!$B128,燃料油价格1!M:M,"&gt;0")</f>
        <v>4</v>
      </c>
      <c r="X128">
        <f>COUNTIFS(燃料油价格1!$B:$B,燃料油周均!$A128,燃料油价格1!$D:$D,燃料油周均!$B128,燃料油价格1!N:N,"&gt;0")</f>
        <v>0</v>
      </c>
      <c r="Y128">
        <f>COUNTIFS(燃料油价格1!$B:$B,燃料油周均!$A128,燃料油价格1!$D:$D,燃料油周均!$B128,燃料油价格1!O:O,"&gt;0")</f>
        <v>0</v>
      </c>
      <c r="Z128">
        <f>COUNTIFS(燃料油价格1!$B:$B,燃料油周均!$A128,燃料油价格1!$D:$D,燃料油周均!$B128,燃料油价格1!P:P,"&gt;0")</f>
        <v>0</v>
      </c>
      <c r="AA128">
        <f t="shared" si="13"/>
        <v>0</v>
      </c>
      <c r="AB128">
        <f t="shared" si="14"/>
        <v>3600</v>
      </c>
      <c r="AC128">
        <f t="shared" si="15"/>
        <v>3700</v>
      </c>
      <c r="AD128">
        <f t="shared" si="16"/>
        <v>0</v>
      </c>
      <c r="AE128">
        <f t="shared" si="17"/>
        <v>0</v>
      </c>
      <c r="AF128">
        <f t="shared" si="18"/>
        <v>0</v>
      </c>
      <c r="AG128">
        <f t="shared" si="19"/>
        <v>3600</v>
      </c>
      <c r="AH128">
        <f t="shared" si="20"/>
        <v>0</v>
      </c>
      <c r="AI128">
        <f t="shared" si="21"/>
        <v>3750</v>
      </c>
      <c r="AJ128">
        <f t="shared" si="22"/>
        <v>0</v>
      </c>
      <c r="AK128">
        <f t="shared" si="23"/>
        <v>0</v>
      </c>
      <c r="AL128">
        <f t="shared" si="24"/>
        <v>0</v>
      </c>
      <c r="AM128" s="7">
        <f t="shared" si="25"/>
        <v>3662.5</v>
      </c>
    </row>
    <row r="129" spans="1:39">
      <c r="A129">
        <v>2020</v>
      </c>
      <c r="B129">
        <v>37</v>
      </c>
      <c r="C129">
        <f>SUMIFS(燃料油价格1!E:E,燃料油价格1!$B:$B,燃料油周均!$A129,燃料油价格1!$D:$D,燃料油周均!$B129)</f>
        <v>0</v>
      </c>
      <c r="D129">
        <f>SUMIFS(燃料油价格1!F:F,燃料油价格1!$B:$B,燃料油周均!$A129,燃料油价格1!$D:$D,燃料油周均!$B129)</f>
        <v>14400</v>
      </c>
      <c r="E129">
        <f>SUMIFS(燃料油价格1!G:G,燃料油价格1!$B:$B,燃料油周均!$A129,燃料油价格1!$D:$D,燃料油周均!$B129)</f>
        <v>14650</v>
      </c>
      <c r="F129">
        <f>SUMIFS(燃料油价格1!H:H,燃料油价格1!$B:$B,燃料油周均!$A129,燃料油价格1!$D:$D,燃料油周均!$B129)</f>
        <v>0</v>
      </c>
      <c r="G129">
        <f>SUMIFS(燃料油价格1!I:I,燃料油价格1!$B:$B,燃料油周均!$A129,燃料油价格1!$D:$D,燃料油周均!$B129)</f>
        <v>0</v>
      </c>
      <c r="H129">
        <f>SUMIFS(燃料油价格1!J:J,燃料油价格1!$B:$B,燃料油周均!$A129,燃料油价格1!$D:$D,燃料油周均!$B129)</f>
        <v>0</v>
      </c>
      <c r="I129">
        <f>SUMIFS(燃料油价格1!K:K,燃料油价格1!$B:$B,燃料油周均!$A129,燃料油价格1!$D:$D,燃料油周均!$B129)</f>
        <v>14400</v>
      </c>
      <c r="J129">
        <f>SUMIFS(燃料油价格1!L:L,燃料油价格1!$B:$B,燃料油周均!$A129,燃料油价格1!$D:$D,燃料油周均!$B129)</f>
        <v>0</v>
      </c>
      <c r="K129">
        <f>SUMIFS(燃料油价格1!M:M,燃料油价格1!$B:$B,燃料油周均!$A129,燃料油价格1!$D:$D,燃料油周均!$B129)</f>
        <v>15000</v>
      </c>
      <c r="L129">
        <f>SUMIFS(燃料油价格1!N:N,燃料油价格1!$B:$B,燃料油周均!$A129,燃料油价格1!$D:$D,燃料油周均!$B129)</f>
        <v>0</v>
      </c>
      <c r="M129">
        <f>SUMIFS(燃料油价格1!O:O,燃料油价格1!$B:$B,燃料油周均!$A129,燃料油价格1!$D:$D,燃料油周均!$B129)</f>
        <v>0</v>
      </c>
      <c r="N129">
        <f>SUMIFS(燃料油价格1!P:P,燃料油价格1!$B:$B,燃料油周均!$A129,燃料油价格1!$D:$D,燃料油周均!$B129)</f>
        <v>0</v>
      </c>
      <c r="O129">
        <f>COUNTIFS(燃料油价格1!$B:$B,燃料油周均!$A129,燃料油价格1!$D:$D,燃料油周均!$B129,燃料油价格1!E:E,"&gt;0")</f>
        <v>0</v>
      </c>
      <c r="P129">
        <f>COUNTIFS(燃料油价格1!$B:$B,燃料油周均!$A129,燃料油价格1!$D:$D,燃料油周均!$B129,燃料油价格1!F:F,"&gt;0")</f>
        <v>4</v>
      </c>
      <c r="Q129">
        <f>COUNTIFS(燃料油价格1!$B:$B,燃料油周均!$A129,燃料油价格1!$D:$D,燃料油周均!$B129,燃料油价格1!G:G,"&gt;0")</f>
        <v>4</v>
      </c>
      <c r="R129">
        <f>COUNTIFS(燃料油价格1!$B:$B,燃料油周均!$A129,燃料油价格1!$D:$D,燃料油周均!$B129,燃料油价格1!H:H,"&gt;0")</f>
        <v>0</v>
      </c>
      <c r="S129">
        <f>COUNTIFS(燃料油价格1!$B:$B,燃料油周均!$A129,燃料油价格1!$D:$D,燃料油周均!$B129,燃料油价格1!I:I,"&gt;0")</f>
        <v>0</v>
      </c>
      <c r="T129">
        <f>COUNTIFS(燃料油价格1!$B:$B,燃料油周均!$A129,燃料油价格1!$D:$D,燃料油周均!$B129,燃料油价格1!J:J,"&gt;0")</f>
        <v>0</v>
      </c>
      <c r="U129">
        <f>COUNTIFS(燃料油价格1!$B:$B,燃料油周均!$A129,燃料油价格1!$D:$D,燃料油周均!$B129,燃料油价格1!K:K,"&gt;0")</f>
        <v>4</v>
      </c>
      <c r="V129">
        <f>COUNTIFS(燃料油价格1!$B:$B,燃料油周均!$A129,燃料油价格1!$D:$D,燃料油周均!$B129,燃料油价格1!L:L,"&gt;0")</f>
        <v>0</v>
      </c>
      <c r="W129">
        <f>COUNTIFS(燃料油价格1!$B:$B,燃料油周均!$A129,燃料油价格1!$D:$D,燃料油周均!$B129,燃料油价格1!M:M,"&gt;0")</f>
        <v>4</v>
      </c>
      <c r="X129">
        <f>COUNTIFS(燃料油价格1!$B:$B,燃料油周均!$A129,燃料油价格1!$D:$D,燃料油周均!$B129,燃料油价格1!N:N,"&gt;0")</f>
        <v>0</v>
      </c>
      <c r="Y129">
        <f>COUNTIFS(燃料油价格1!$B:$B,燃料油周均!$A129,燃料油价格1!$D:$D,燃料油周均!$B129,燃料油价格1!O:O,"&gt;0")</f>
        <v>0</v>
      </c>
      <c r="Z129">
        <f>COUNTIFS(燃料油价格1!$B:$B,燃料油周均!$A129,燃料油价格1!$D:$D,燃料油周均!$B129,燃料油价格1!P:P,"&gt;0")</f>
        <v>0</v>
      </c>
      <c r="AA129">
        <f t="shared" si="13"/>
        <v>0</v>
      </c>
      <c r="AB129">
        <f t="shared" si="14"/>
        <v>3600</v>
      </c>
      <c r="AC129">
        <f t="shared" si="15"/>
        <v>3662.5</v>
      </c>
      <c r="AD129">
        <f t="shared" si="16"/>
        <v>0</v>
      </c>
      <c r="AE129">
        <f t="shared" si="17"/>
        <v>0</v>
      </c>
      <c r="AF129">
        <f t="shared" si="18"/>
        <v>0</v>
      </c>
      <c r="AG129">
        <f t="shared" si="19"/>
        <v>3600</v>
      </c>
      <c r="AH129">
        <f t="shared" si="20"/>
        <v>0</v>
      </c>
      <c r="AI129">
        <f t="shared" si="21"/>
        <v>3750</v>
      </c>
      <c r="AJ129">
        <f t="shared" si="22"/>
        <v>0</v>
      </c>
      <c r="AK129">
        <f t="shared" si="23"/>
        <v>0</v>
      </c>
      <c r="AL129">
        <f t="shared" si="24"/>
        <v>0</v>
      </c>
      <c r="AM129" s="7">
        <f t="shared" si="25"/>
        <v>3653.125</v>
      </c>
    </row>
    <row r="130" spans="1:39">
      <c r="A130">
        <v>2020</v>
      </c>
      <c r="B130">
        <v>38</v>
      </c>
      <c r="C130">
        <f>SUMIFS(燃料油价格1!E:E,燃料油价格1!$B:$B,燃料油周均!$A130,燃料油价格1!$D:$D,燃料油周均!$B130)</f>
        <v>0</v>
      </c>
      <c r="D130">
        <f>SUMIFS(燃料油价格1!F:F,燃料油价格1!$B:$B,燃料油周均!$A130,燃料油价格1!$D:$D,燃料油周均!$B130)</f>
        <v>18000</v>
      </c>
      <c r="E130">
        <f>SUMIFS(燃料油价格1!G:G,燃料油价格1!$B:$B,燃料油周均!$A130,燃料油价格1!$D:$D,燃料油周均!$B130)</f>
        <v>18100</v>
      </c>
      <c r="F130">
        <f>SUMIFS(燃料油价格1!H:H,燃料油价格1!$B:$B,燃料油周均!$A130,燃料油价格1!$D:$D,燃料油周均!$B130)</f>
        <v>0</v>
      </c>
      <c r="G130">
        <f>SUMIFS(燃料油价格1!I:I,燃料油价格1!$B:$B,燃料油周均!$A130,燃料油价格1!$D:$D,燃料油周均!$B130)</f>
        <v>0</v>
      </c>
      <c r="H130">
        <f>SUMIFS(燃料油价格1!J:J,燃料油价格1!$B:$B,燃料油周均!$A130,燃料油价格1!$D:$D,燃料油周均!$B130)</f>
        <v>0</v>
      </c>
      <c r="I130">
        <f>SUMIFS(燃料油价格1!K:K,燃料油价格1!$B:$B,燃料油周均!$A130,燃料油价格1!$D:$D,燃料油周均!$B130)</f>
        <v>18000</v>
      </c>
      <c r="J130">
        <f>SUMIFS(燃料油价格1!L:L,燃料油价格1!$B:$B,燃料油周均!$A130,燃料油价格1!$D:$D,燃料油周均!$B130)</f>
        <v>0</v>
      </c>
      <c r="K130">
        <f>SUMIFS(燃料油价格1!M:M,燃料油价格1!$B:$B,燃料油周均!$A130,燃料油价格1!$D:$D,燃料油周均!$B130)</f>
        <v>18750</v>
      </c>
      <c r="L130">
        <f>SUMIFS(燃料油价格1!N:N,燃料油价格1!$B:$B,燃料油周均!$A130,燃料油价格1!$D:$D,燃料油周均!$B130)</f>
        <v>0</v>
      </c>
      <c r="M130">
        <f>SUMIFS(燃料油价格1!O:O,燃料油价格1!$B:$B,燃料油周均!$A130,燃料油价格1!$D:$D,燃料油周均!$B130)</f>
        <v>0</v>
      </c>
      <c r="N130">
        <f>SUMIFS(燃料油价格1!P:P,燃料油价格1!$B:$B,燃料油周均!$A130,燃料油价格1!$D:$D,燃料油周均!$B130)</f>
        <v>0</v>
      </c>
      <c r="O130">
        <f>COUNTIFS(燃料油价格1!$B:$B,燃料油周均!$A130,燃料油价格1!$D:$D,燃料油周均!$B130,燃料油价格1!E:E,"&gt;0")</f>
        <v>0</v>
      </c>
      <c r="P130">
        <f>COUNTIFS(燃料油价格1!$B:$B,燃料油周均!$A130,燃料油价格1!$D:$D,燃料油周均!$B130,燃料油价格1!F:F,"&gt;0")</f>
        <v>5</v>
      </c>
      <c r="Q130">
        <f>COUNTIFS(燃料油价格1!$B:$B,燃料油周均!$A130,燃料油价格1!$D:$D,燃料油周均!$B130,燃料油价格1!G:G,"&gt;0")</f>
        <v>5</v>
      </c>
      <c r="R130">
        <f>COUNTIFS(燃料油价格1!$B:$B,燃料油周均!$A130,燃料油价格1!$D:$D,燃料油周均!$B130,燃料油价格1!H:H,"&gt;0")</f>
        <v>0</v>
      </c>
      <c r="S130">
        <f>COUNTIFS(燃料油价格1!$B:$B,燃料油周均!$A130,燃料油价格1!$D:$D,燃料油周均!$B130,燃料油价格1!I:I,"&gt;0")</f>
        <v>0</v>
      </c>
      <c r="T130">
        <f>COUNTIFS(燃料油价格1!$B:$B,燃料油周均!$A130,燃料油价格1!$D:$D,燃料油周均!$B130,燃料油价格1!J:J,"&gt;0")</f>
        <v>0</v>
      </c>
      <c r="U130">
        <f>COUNTIFS(燃料油价格1!$B:$B,燃料油周均!$A130,燃料油价格1!$D:$D,燃料油周均!$B130,燃料油价格1!K:K,"&gt;0")</f>
        <v>5</v>
      </c>
      <c r="V130">
        <f>COUNTIFS(燃料油价格1!$B:$B,燃料油周均!$A130,燃料油价格1!$D:$D,燃料油周均!$B130,燃料油价格1!L:L,"&gt;0")</f>
        <v>0</v>
      </c>
      <c r="W130">
        <f>COUNTIFS(燃料油价格1!$B:$B,燃料油周均!$A130,燃料油价格1!$D:$D,燃料油周均!$B130,燃料油价格1!M:M,"&gt;0")</f>
        <v>5</v>
      </c>
      <c r="X130">
        <f>COUNTIFS(燃料油价格1!$B:$B,燃料油周均!$A130,燃料油价格1!$D:$D,燃料油周均!$B130,燃料油价格1!N:N,"&gt;0")</f>
        <v>0</v>
      </c>
      <c r="Y130">
        <f>COUNTIFS(燃料油价格1!$B:$B,燃料油周均!$A130,燃料油价格1!$D:$D,燃料油周均!$B130,燃料油价格1!O:O,"&gt;0")</f>
        <v>0</v>
      </c>
      <c r="Z130">
        <f>COUNTIFS(燃料油价格1!$B:$B,燃料油周均!$A130,燃料油价格1!$D:$D,燃料油周均!$B130,燃料油价格1!P:P,"&gt;0")</f>
        <v>0</v>
      </c>
      <c r="AA130">
        <f t="shared" ref="AA130:AA193" si="26">IFERROR(C130/O130,0)</f>
        <v>0</v>
      </c>
      <c r="AB130">
        <f t="shared" ref="AB130:AB193" si="27">IFERROR(D130/P130,0)</f>
        <v>3600</v>
      </c>
      <c r="AC130">
        <f t="shared" ref="AC130:AC193" si="28">IFERROR(E130/Q130,0)</f>
        <v>3620</v>
      </c>
      <c r="AD130">
        <f t="shared" ref="AD130:AD193" si="29">IFERROR(F130/R130,0)</f>
        <v>0</v>
      </c>
      <c r="AE130">
        <f t="shared" ref="AE130:AE193" si="30">IFERROR(G130/S130,0)</f>
        <v>0</v>
      </c>
      <c r="AF130">
        <f t="shared" ref="AF130:AF193" si="31">IFERROR(H130/T130,0)</f>
        <v>0</v>
      </c>
      <c r="AG130">
        <f t="shared" ref="AG130:AG193" si="32">IFERROR(I130/U130,0)</f>
        <v>3600</v>
      </c>
      <c r="AH130">
        <f t="shared" ref="AH130:AH193" si="33">IFERROR(J130/V130,0)</f>
        <v>0</v>
      </c>
      <c r="AI130">
        <f t="shared" ref="AI130:AI193" si="34">IFERROR(K130/W130,0)</f>
        <v>3750</v>
      </c>
      <c r="AJ130">
        <f t="shared" ref="AJ130:AJ193" si="35">IFERROR(L130/X130,0)</f>
        <v>0</v>
      </c>
      <c r="AK130">
        <f t="shared" ref="AK130:AK193" si="36">IFERROR(M130/Y130,0)</f>
        <v>0</v>
      </c>
      <c r="AL130">
        <f t="shared" ref="AL130:AL193" si="37">IFERROR(N130/Z130,0)</f>
        <v>0</v>
      </c>
      <c r="AM130" s="7">
        <f t="shared" ref="AM130:AM193" si="38">SUMIF(AA130:AL130,"&gt;0")/COUNTIF(AA130:AL130,"&gt;0")</f>
        <v>3642.5</v>
      </c>
    </row>
    <row r="131" spans="1:39">
      <c r="A131">
        <v>2020</v>
      </c>
      <c r="B131">
        <v>39</v>
      </c>
      <c r="C131">
        <f>SUMIFS(燃料油价格1!E:E,燃料油价格1!$B:$B,燃料油周均!$A131,燃料油价格1!$D:$D,燃料油周均!$B131)</f>
        <v>0</v>
      </c>
      <c r="D131">
        <f>SUMIFS(燃料油价格1!F:F,燃料油价格1!$B:$B,燃料油周均!$A131,燃料油价格1!$D:$D,燃料油周均!$B131)</f>
        <v>18000</v>
      </c>
      <c r="E131">
        <f>SUMIFS(燃料油价格1!G:G,燃料油价格1!$B:$B,燃料油周均!$A131,燃料油价格1!$D:$D,燃料油周均!$B131)</f>
        <v>18000</v>
      </c>
      <c r="F131">
        <f>SUMIFS(燃料油价格1!H:H,燃料油价格1!$B:$B,燃料油周均!$A131,燃料油价格1!$D:$D,燃料油周均!$B131)</f>
        <v>0</v>
      </c>
      <c r="G131">
        <f>SUMIFS(燃料油价格1!I:I,燃料油价格1!$B:$B,燃料油周均!$A131,燃料油价格1!$D:$D,燃料油周均!$B131)</f>
        <v>0</v>
      </c>
      <c r="H131">
        <f>SUMIFS(燃料油价格1!J:J,燃料油价格1!$B:$B,燃料油周均!$A131,燃料油价格1!$D:$D,燃料油周均!$B131)</f>
        <v>0</v>
      </c>
      <c r="I131">
        <f>SUMIFS(燃料油价格1!K:K,燃料油价格1!$B:$B,燃料油周均!$A131,燃料油价格1!$D:$D,燃料油周均!$B131)</f>
        <v>18000</v>
      </c>
      <c r="J131">
        <f>SUMIFS(燃料油价格1!L:L,燃料油价格1!$B:$B,燃料油周均!$A131,燃料油价格1!$D:$D,燃料油周均!$B131)</f>
        <v>0</v>
      </c>
      <c r="K131">
        <f>SUMIFS(燃料油价格1!M:M,燃料油价格1!$B:$B,燃料油周均!$A131,燃料油价格1!$D:$D,燃料油周均!$B131)</f>
        <v>18750</v>
      </c>
      <c r="L131">
        <f>SUMIFS(燃料油价格1!N:N,燃料油价格1!$B:$B,燃料油周均!$A131,燃料油价格1!$D:$D,燃料油周均!$B131)</f>
        <v>0</v>
      </c>
      <c r="M131">
        <f>SUMIFS(燃料油价格1!O:O,燃料油价格1!$B:$B,燃料油周均!$A131,燃料油价格1!$D:$D,燃料油周均!$B131)</f>
        <v>0</v>
      </c>
      <c r="N131">
        <f>SUMIFS(燃料油价格1!P:P,燃料油价格1!$B:$B,燃料油周均!$A131,燃料油价格1!$D:$D,燃料油周均!$B131)</f>
        <v>0</v>
      </c>
      <c r="O131">
        <f>COUNTIFS(燃料油价格1!$B:$B,燃料油周均!$A131,燃料油价格1!$D:$D,燃料油周均!$B131,燃料油价格1!E:E,"&gt;0")</f>
        <v>0</v>
      </c>
      <c r="P131">
        <f>COUNTIFS(燃料油价格1!$B:$B,燃料油周均!$A131,燃料油价格1!$D:$D,燃料油周均!$B131,燃料油价格1!F:F,"&gt;0")</f>
        <v>5</v>
      </c>
      <c r="Q131">
        <f>COUNTIFS(燃料油价格1!$B:$B,燃料油周均!$A131,燃料油价格1!$D:$D,燃料油周均!$B131,燃料油价格1!G:G,"&gt;0")</f>
        <v>5</v>
      </c>
      <c r="R131">
        <f>COUNTIFS(燃料油价格1!$B:$B,燃料油周均!$A131,燃料油价格1!$D:$D,燃料油周均!$B131,燃料油价格1!H:H,"&gt;0")</f>
        <v>0</v>
      </c>
      <c r="S131">
        <f>COUNTIFS(燃料油价格1!$B:$B,燃料油周均!$A131,燃料油价格1!$D:$D,燃料油周均!$B131,燃料油价格1!I:I,"&gt;0")</f>
        <v>0</v>
      </c>
      <c r="T131">
        <f>COUNTIFS(燃料油价格1!$B:$B,燃料油周均!$A131,燃料油价格1!$D:$D,燃料油周均!$B131,燃料油价格1!J:J,"&gt;0")</f>
        <v>0</v>
      </c>
      <c r="U131">
        <f>COUNTIFS(燃料油价格1!$B:$B,燃料油周均!$A131,燃料油价格1!$D:$D,燃料油周均!$B131,燃料油价格1!K:K,"&gt;0")</f>
        <v>5</v>
      </c>
      <c r="V131">
        <f>COUNTIFS(燃料油价格1!$B:$B,燃料油周均!$A131,燃料油价格1!$D:$D,燃料油周均!$B131,燃料油价格1!L:L,"&gt;0")</f>
        <v>0</v>
      </c>
      <c r="W131">
        <f>COUNTIFS(燃料油价格1!$B:$B,燃料油周均!$A131,燃料油价格1!$D:$D,燃料油周均!$B131,燃料油价格1!M:M,"&gt;0")</f>
        <v>5</v>
      </c>
      <c r="X131">
        <f>COUNTIFS(燃料油价格1!$B:$B,燃料油周均!$A131,燃料油价格1!$D:$D,燃料油周均!$B131,燃料油价格1!N:N,"&gt;0")</f>
        <v>0</v>
      </c>
      <c r="Y131">
        <f>COUNTIFS(燃料油价格1!$B:$B,燃料油周均!$A131,燃料油价格1!$D:$D,燃料油周均!$B131,燃料油价格1!O:O,"&gt;0")</f>
        <v>0</v>
      </c>
      <c r="Z131">
        <f>COUNTIFS(燃料油价格1!$B:$B,燃料油周均!$A131,燃料油价格1!$D:$D,燃料油周均!$B131,燃料油价格1!P:P,"&gt;0")</f>
        <v>0</v>
      </c>
      <c r="AA131">
        <f t="shared" si="26"/>
        <v>0</v>
      </c>
      <c r="AB131">
        <f t="shared" si="27"/>
        <v>3600</v>
      </c>
      <c r="AC131">
        <f t="shared" si="28"/>
        <v>3600</v>
      </c>
      <c r="AD131">
        <f t="shared" si="29"/>
        <v>0</v>
      </c>
      <c r="AE131">
        <f t="shared" si="30"/>
        <v>0</v>
      </c>
      <c r="AF131">
        <f t="shared" si="31"/>
        <v>0</v>
      </c>
      <c r="AG131">
        <f t="shared" si="32"/>
        <v>3600</v>
      </c>
      <c r="AH131">
        <f t="shared" si="33"/>
        <v>0</v>
      </c>
      <c r="AI131">
        <f t="shared" si="34"/>
        <v>3750</v>
      </c>
      <c r="AJ131">
        <f t="shared" si="35"/>
        <v>0</v>
      </c>
      <c r="AK131">
        <f t="shared" si="36"/>
        <v>0</v>
      </c>
      <c r="AL131">
        <f t="shared" si="37"/>
        <v>0</v>
      </c>
      <c r="AM131" s="7">
        <f t="shared" si="38"/>
        <v>3637.5</v>
      </c>
    </row>
    <row r="132" spans="1:39">
      <c r="A132">
        <v>2020</v>
      </c>
      <c r="B132">
        <v>40</v>
      </c>
      <c r="C132">
        <f>SUMIFS(燃料油价格1!E:E,燃料油价格1!$B:$B,燃料油周均!$A132,燃料油价格1!$D:$D,燃料油周均!$B132)</f>
        <v>0</v>
      </c>
      <c r="D132">
        <f>SUMIFS(燃料油价格1!F:F,燃料油价格1!$B:$B,燃料油周均!$A132,燃料油价格1!$D:$D,燃料油周均!$B132)</f>
        <v>3600</v>
      </c>
      <c r="E132">
        <f>SUMIFS(燃料油价格1!G:G,燃料油价格1!$B:$B,燃料油周均!$A132,燃料油价格1!$D:$D,燃料油周均!$B132)</f>
        <v>10650</v>
      </c>
      <c r="F132">
        <f>SUMIFS(燃料油价格1!H:H,燃料油价格1!$B:$B,燃料油周均!$A132,燃料油价格1!$D:$D,燃料油周均!$B132)</f>
        <v>0</v>
      </c>
      <c r="G132">
        <f>SUMIFS(燃料油价格1!I:I,燃料油价格1!$B:$B,燃料油周均!$A132,燃料油价格1!$D:$D,燃料油周均!$B132)</f>
        <v>0</v>
      </c>
      <c r="H132">
        <f>SUMIFS(燃料油价格1!J:J,燃料油价格1!$B:$B,燃料油周均!$A132,燃料油价格1!$D:$D,燃料油周均!$B132)</f>
        <v>0</v>
      </c>
      <c r="I132">
        <f>SUMIFS(燃料油价格1!K:K,燃料油价格1!$B:$B,燃料油周均!$A132,燃料油价格1!$D:$D,燃料油周均!$B132)</f>
        <v>10800</v>
      </c>
      <c r="J132">
        <f>SUMIFS(燃料油价格1!L:L,燃料油价格1!$B:$B,燃料油周均!$A132,燃料油价格1!$D:$D,燃料油周均!$B132)</f>
        <v>0</v>
      </c>
      <c r="K132">
        <f>SUMIFS(燃料油价格1!M:M,燃料油价格1!$B:$B,燃料油周均!$A132,燃料油价格1!$D:$D,燃料油周均!$B132)</f>
        <v>11250</v>
      </c>
      <c r="L132">
        <f>SUMIFS(燃料油价格1!N:N,燃料油价格1!$B:$B,燃料油周均!$A132,燃料油价格1!$D:$D,燃料油周均!$B132)</f>
        <v>0</v>
      </c>
      <c r="M132">
        <f>SUMIFS(燃料油价格1!O:O,燃料油价格1!$B:$B,燃料油周均!$A132,燃料油价格1!$D:$D,燃料油周均!$B132)</f>
        <v>0</v>
      </c>
      <c r="N132">
        <f>SUMIFS(燃料油价格1!P:P,燃料油价格1!$B:$B,燃料油周均!$A132,燃料油价格1!$D:$D,燃料油周均!$B132)</f>
        <v>0</v>
      </c>
      <c r="O132">
        <f>COUNTIFS(燃料油价格1!$B:$B,燃料油周均!$A132,燃料油价格1!$D:$D,燃料油周均!$B132,燃料油价格1!E:E,"&gt;0")</f>
        <v>0</v>
      </c>
      <c r="P132">
        <f>COUNTIFS(燃料油价格1!$B:$B,燃料油周均!$A132,燃料油价格1!$D:$D,燃料油周均!$B132,燃料油价格1!F:F,"&gt;0")</f>
        <v>1</v>
      </c>
      <c r="Q132">
        <f>COUNTIFS(燃料油价格1!$B:$B,燃料油周均!$A132,燃料油价格1!$D:$D,燃料油周均!$B132,燃料油价格1!G:G,"&gt;0")</f>
        <v>3</v>
      </c>
      <c r="R132">
        <f>COUNTIFS(燃料油价格1!$B:$B,燃料油周均!$A132,燃料油价格1!$D:$D,燃料油周均!$B132,燃料油价格1!H:H,"&gt;0")</f>
        <v>0</v>
      </c>
      <c r="S132">
        <f>COUNTIFS(燃料油价格1!$B:$B,燃料油周均!$A132,燃料油价格1!$D:$D,燃料油周均!$B132,燃料油价格1!I:I,"&gt;0")</f>
        <v>0</v>
      </c>
      <c r="T132">
        <f>COUNTIFS(燃料油价格1!$B:$B,燃料油周均!$A132,燃料油价格1!$D:$D,燃料油周均!$B132,燃料油价格1!J:J,"&gt;0")</f>
        <v>0</v>
      </c>
      <c r="U132">
        <f>COUNTIFS(燃料油价格1!$B:$B,燃料油周均!$A132,燃料油价格1!$D:$D,燃料油周均!$B132,燃料油价格1!K:K,"&gt;0")</f>
        <v>3</v>
      </c>
      <c r="V132">
        <f>COUNTIFS(燃料油价格1!$B:$B,燃料油周均!$A132,燃料油价格1!$D:$D,燃料油周均!$B132,燃料油价格1!L:L,"&gt;0")</f>
        <v>0</v>
      </c>
      <c r="W132">
        <f>COUNTIFS(燃料油价格1!$B:$B,燃料油周均!$A132,燃料油价格1!$D:$D,燃料油周均!$B132,燃料油价格1!M:M,"&gt;0")</f>
        <v>3</v>
      </c>
      <c r="X132">
        <f>COUNTIFS(燃料油价格1!$B:$B,燃料油周均!$A132,燃料油价格1!$D:$D,燃料油周均!$B132,燃料油价格1!N:N,"&gt;0")</f>
        <v>0</v>
      </c>
      <c r="Y132">
        <f>COUNTIFS(燃料油价格1!$B:$B,燃料油周均!$A132,燃料油价格1!$D:$D,燃料油周均!$B132,燃料油价格1!O:O,"&gt;0")</f>
        <v>0</v>
      </c>
      <c r="Z132">
        <f>COUNTIFS(燃料油价格1!$B:$B,燃料油周均!$A132,燃料油价格1!$D:$D,燃料油周均!$B132,燃料油价格1!P:P,"&gt;0")</f>
        <v>0</v>
      </c>
      <c r="AA132">
        <f t="shared" si="26"/>
        <v>0</v>
      </c>
      <c r="AB132">
        <f t="shared" si="27"/>
        <v>3600</v>
      </c>
      <c r="AC132">
        <f t="shared" si="28"/>
        <v>3550</v>
      </c>
      <c r="AD132">
        <f t="shared" si="29"/>
        <v>0</v>
      </c>
      <c r="AE132">
        <f t="shared" si="30"/>
        <v>0</v>
      </c>
      <c r="AF132">
        <f t="shared" si="31"/>
        <v>0</v>
      </c>
      <c r="AG132">
        <f t="shared" si="32"/>
        <v>3600</v>
      </c>
      <c r="AH132">
        <f t="shared" si="33"/>
        <v>0</v>
      </c>
      <c r="AI132">
        <f t="shared" si="34"/>
        <v>3750</v>
      </c>
      <c r="AJ132">
        <f t="shared" si="35"/>
        <v>0</v>
      </c>
      <c r="AK132">
        <f t="shared" si="36"/>
        <v>0</v>
      </c>
      <c r="AL132">
        <f t="shared" si="37"/>
        <v>0</v>
      </c>
      <c r="AM132" s="7">
        <f t="shared" si="38"/>
        <v>3625</v>
      </c>
    </row>
    <row r="133" spans="1:39">
      <c r="A133">
        <v>2020</v>
      </c>
      <c r="B133">
        <v>42</v>
      </c>
      <c r="C133">
        <f>SUMIFS(燃料油价格1!E:E,燃料油价格1!$B:$B,燃料油周均!$A133,燃料油价格1!$D:$D,燃料油周均!$B133)</f>
        <v>0</v>
      </c>
      <c r="D133">
        <f>SUMIFS(燃料油价格1!F:F,燃料油价格1!$B:$B,燃料油周均!$A133,燃料油价格1!$D:$D,燃料油周均!$B133)</f>
        <v>0</v>
      </c>
      <c r="E133">
        <f>SUMIFS(燃料油价格1!G:G,燃料油价格1!$B:$B,燃料油周均!$A133,燃料油价格1!$D:$D,燃料油周均!$B133)</f>
        <v>14200</v>
      </c>
      <c r="F133">
        <f>SUMIFS(燃料油价格1!H:H,燃料油价格1!$B:$B,燃料油周均!$A133,燃料油价格1!$D:$D,燃料油周均!$B133)</f>
        <v>0</v>
      </c>
      <c r="G133">
        <f>SUMIFS(燃料油价格1!I:I,燃料油价格1!$B:$B,燃料油周均!$A133,燃料油价格1!$D:$D,燃料油周均!$B133)</f>
        <v>0</v>
      </c>
      <c r="H133">
        <f>SUMIFS(燃料油价格1!J:J,燃料油价格1!$B:$B,燃料油周均!$A133,燃料油价格1!$D:$D,燃料油周均!$B133)</f>
        <v>0</v>
      </c>
      <c r="I133">
        <f>SUMIFS(燃料油价格1!K:K,燃料油价格1!$B:$B,燃料油周均!$A133,燃料油价格1!$D:$D,燃料油周均!$B133)</f>
        <v>14400</v>
      </c>
      <c r="J133">
        <f>SUMIFS(燃料油价格1!L:L,燃料油价格1!$B:$B,燃料油周均!$A133,燃料油价格1!$D:$D,燃料油周均!$B133)</f>
        <v>0</v>
      </c>
      <c r="K133">
        <f>SUMIFS(燃料油价格1!M:M,燃料油价格1!$B:$B,燃料油周均!$A133,燃料油价格1!$D:$D,燃料油周均!$B133)</f>
        <v>14400</v>
      </c>
      <c r="L133">
        <f>SUMIFS(燃料油价格1!N:N,燃料油价格1!$B:$B,燃料油周均!$A133,燃料油价格1!$D:$D,燃料油周均!$B133)</f>
        <v>0</v>
      </c>
      <c r="M133">
        <f>SUMIFS(燃料油价格1!O:O,燃料油价格1!$B:$B,燃料油周均!$A133,燃料油价格1!$D:$D,燃料油周均!$B133)</f>
        <v>0</v>
      </c>
      <c r="N133">
        <f>SUMIFS(燃料油价格1!P:P,燃料油价格1!$B:$B,燃料油周均!$A133,燃料油价格1!$D:$D,燃料油周均!$B133)</f>
        <v>0</v>
      </c>
      <c r="O133">
        <f>COUNTIFS(燃料油价格1!$B:$B,燃料油周均!$A133,燃料油价格1!$D:$D,燃料油周均!$B133,燃料油价格1!E:E,"&gt;0")</f>
        <v>0</v>
      </c>
      <c r="P133">
        <f>COUNTIFS(燃料油价格1!$B:$B,燃料油周均!$A133,燃料油价格1!$D:$D,燃料油周均!$B133,燃料油价格1!F:F,"&gt;0")</f>
        <v>0</v>
      </c>
      <c r="Q133">
        <f>COUNTIFS(燃料油价格1!$B:$B,燃料油周均!$A133,燃料油价格1!$D:$D,燃料油周均!$B133,燃料油价格1!G:G,"&gt;0")</f>
        <v>4</v>
      </c>
      <c r="R133">
        <f>COUNTIFS(燃料油价格1!$B:$B,燃料油周均!$A133,燃料油价格1!$D:$D,燃料油周均!$B133,燃料油价格1!H:H,"&gt;0")</f>
        <v>0</v>
      </c>
      <c r="S133">
        <f>COUNTIFS(燃料油价格1!$B:$B,燃料油周均!$A133,燃料油价格1!$D:$D,燃料油周均!$B133,燃料油价格1!I:I,"&gt;0")</f>
        <v>0</v>
      </c>
      <c r="T133">
        <f>COUNTIFS(燃料油价格1!$B:$B,燃料油周均!$A133,燃料油价格1!$D:$D,燃料油周均!$B133,燃料油价格1!J:J,"&gt;0")</f>
        <v>0</v>
      </c>
      <c r="U133">
        <f>COUNTIFS(燃料油价格1!$B:$B,燃料油周均!$A133,燃料油价格1!$D:$D,燃料油周均!$B133,燃料油价格1!K:K,"&gt;0")</f>
        <v>4</v>
      </c>
      <c r="V133">
        <f>COUNTIFS(燃料油价格1!$B:$B,燃料油周均!$A133,燃料油价格1!$D:$D,燃料油周均!$B133,燃料油价格1!L:L,"&gt;0")</f>
        <v>0</v>
      </c>
      <c r="W133">
        <f>COUNTIFS(燃料油价格1!$B:$B,燃料油周均!$A133,燃料油价格1!$D:$D,燃料油周均!$B133,燃料油价格1!M:M,"&gt;0")</f>
        <v>4</v>
      </c>
      <c r="X133">
        <f>COUNTIFS(燃料油价格1!$B:$B,燃料油周均!$A133,燃料油价格1!$D:$D,燃料油周均!$B133,燃料油价格1!N:N,"&gt;0")</f>
        <v>0</v>
      </c>
      <c r="Y133">
        <f>COUNTIFS(燃料油价格1!$B:$B,燃料油周均!$A133,燃料油价格1!$D:$D,燃料油周均!$B133,燃料油价格1!O:O,"&gt;0")</f>
        <v>0</v>
      </c>
      <c r="Z133">
        <f>COUNTIFS(燃料油价格1!$B:$B,燃料油周均!$A133,燃料油价格1!$D:$D,燃料油周均!$B133,燃料油价格1!P:P,"&gt;0")</f>
        <v>0</v>
      </c>
      <c r="AA133">
        <f t="shared" si="26"/>
        <v>0</v>
      </c>
      <c r="AB133">
        <f t="shared" si="27"/>
        <v>0</v>
      </c>
      <c r="AC133">
        <f t="shared" si="28"/>
        <v>3550</v>
      </c>
      <c r="AD133">
        <f t="shared" si="29"/>
        <v>0</v>
      </c>
      <c r="AE133">
        <f t="shared" si="30"/>
        <v>0</v>
      </c>
      <c r="AF133">
        <f t="shared" si="31"/>
        <v>0</v>
      </c>
      <c r="AG133">
        <f t="shared" si="32"/>
        <v>3600</v>
      </c>
      <c r="AH133">
        <f t="shared" si="33"/>
        <v>0</v>
      </c>
      <c r="AI133">
        <f t="shared" si="34"/>
        <v>3600</v>
      </c>
      <c r="AJ133">
        <f t="shared" si="35"/>
        <v>0</v>
      </c>
      <c r="AK133">
        <f t="shared" si="36"/>
        <v>0</v>
      </c>
      <c r="AL133">
        <f t="shared" si="37"/>
        <v>0</v>
      </c>
      <c r="AM133" s="7">
        <f t="shared" si="38"/>
        <v>3583.3333333333335</v>
      </c>
    </row>
    <row r="134" spans="1:39">
      <c r="A134">
        <v>2020</v>
      </c>
      <c r="B134">
        <v>43</v>
      </c>
      <c r="C134">
        <f>SUMIFS(燃料油价格1!E:E,燃料油价格1!$B:$B,燃料油周均!$A134,燃料油价格1!$D:$D,燃料油周均!$B134)</f>
        <v>0</v>
      </c>
      <c r="D134">
        <f>SUMIFS(燃料油价格1!F:F,燃料油价格1!$B:$B,燃料油周均!$A134,燃料油价格1!$D:$D,燃料油周均!$B134)</f>
        <v>0</v>
      </c>
      <c r="E134">
        <f>SUMIFS(燃料油价格1!G:G,燃料油价格1!$B:$B,燃料油周均!$A134,燃料油价格1!$D:$D,燃料油周均!$B134)</f>
        <v>17750</v>
      </c>
      <c r="F134">
        <f>SUMIFS(燃料油价格1!H:H,燃料油价格1!$B:$B,燃料油周均!$A134,燃料油价格1!$D:$D,燃料油周均!$B134)</f>
        <v>0</v>
      </c>
      <c r="G134">
        <f>SUMIFS(燃料油价格1!I:I,燃料油价格1!$B:$B,燃料油周均!$A134,燃料油价格1!$D:$D,燃料油周均!$B134)</f>
        <v>0</v>
      </c>
      <c r="H134">
        <f>SUMIFS(燃料油价格1!J:J,燃料油价格1!$B:$B,燃料油周均!$A134,燃料油价格1!$D:$D,燃料油周均!$B134)</f>
        <v>0</v>
      </c>
      <c r="I134">
        <f>SUMIFS(燃料油价格1!K:K,燃料油价格1!$B:$B,燃料油周均!$A134,燃料油价格1!$D:$D,燃料油周均!$B134)</f>
        <v>18000</v>
      </c>
      <c r="J134">
        <f>SUMIFS(燃料油价格1!L:L,燃料油价格1!$B:$B,燃料油周均!$A134,燃料油价格1!$D:$D,燃料油周均!$B134)</f>
        <v>0</v>
      </c>
      <c r="K134">
        <f>SUMIFS(燃料油价格1!M:M,燃料油价格1!$B:$B,燃料油周均!$A134,燃料油价格1!$D:$D,燃料油周均!$B134)</f>
        <v>17900</v>
      </c>
      <c r="L134">
        <f>SUMIFS(燃料油价格1!N:N,燃料油价格1!$B:$B,燃料油周均!$A134,燃料油价格1!$D:$D,燃料油周均!$B134)</f>
        <v>0</v>
      </c>
      <c r="M134">
        <f>SUMIFS(燃料油价格1!O:O,燃料油价格1!$B:$B,燃料油周均!$A134,燃料油价格1!$D:$D,燃料油周均!$B134)</f>
        <v>0</v>
      </c>
      <c r="N134">
        <f>SUMIFS(燃料油价格1!P:P,燃料油价格1!$B:$B,燃料油周均!$A134,燃料油价格1!$D:$D,燃料油周均!$B134)</f>
        <v>0</v>
      </c>
      <c r="O134">
        <f>COUNTIFS(燃料油价格1!$B:$B,燃料油周均!$A134,燃料油价格1!$D:$D,燃料油周均!$B134,燃料油价格1!E:E,"&gt;0")</f>
        <v>0</v>
      </c>
      <c r="P134">
        <f>COUNTIFS(燃料油价格1!$B:$B,燃料油周均!$A134,燃料油价格1!$D:$D,燃料油周均!$B134,燃料油价格1!F:F,"&gt;0")</f>
        <v>0</v>
      </c>
      <c r="Q134">
        <f>COUNTIFS(燃料油价格1!$B:$B,燃料油周均!$A134,燃料油价格1!$D:$D,燃料油周均!$B134,燃料油价格1!G:G,"&gt;0")</f>
        <v>5</v>
      </c>
      <c r="R134">
        <f>COUNTIFS(燃料油价格1!$B:$B,燃料油周均!$A134,燃料油价格1!$D:$D,燃料油周均!$B134,燃料油价格1!H:H,"&gt;0")</f>
        <v>0</v>
      </c>
      <c r="S134">
        <f>COUNTIFS(燃料油价格1!$B:$B,燃料油周均!$A134,燃料油价格1!$D:$D,燃料油周均!$B134,燃料油价格1!I:I,"&gt;0")</f>
        <v>0</v>
      </c>
      <c r="T134">
        <f>COUNTIFS(燃料油价格1!$B:$B,燃料油周均!$A134,燃料油价格1!$D:$D,燃料油周均!$B134,燃料油价格1!J:J,"&gt;0")</f>
        <v>0</v>
      </c>
      <c r="U134">
        <f>COUNTIFS(燃料油价格1!$B:$B,燃料油周均!$A134,燃料油价格1!$D:$D,燃料油周均!$B134,燃料油价格1!K:K,"&gt;0")</f>
        <v>5</v>
      </c>
      <c r="V134">
        <f>COUNTIFS(燃料油价格1!$B:$B,燃料油周均!$A134,燃料油价格1!$D:$D,燃料油周均!$B134,燃料油价格1!L:L,"&gt;0")</f>
        <v>0</v>
      </c>
      <c r="W134">
        <f>COUNTIFS(燃料油价格1!$B:$B,燃料油周均!$A134,燃料油价格1!$D:$D,燃料油周均!$B134,燃料油价格1!M:M,"&gt;0")</f>
        <v>5</v>
      </c>
      <c r="X134">
        <f>COUNTIFS(燃料油价格1!$B:$B,燃料油周均!$A134,燃料油价格1!$D:$D,燃料油周均!$B134,燃料油价格1!N:N,"&gt;0")</f>
        <v>0</v>
      </c>
      <c r="Y134">
        <f>COUNTIFS(燃料油价格1!$B:$B,燃料油周均!$A134,燃料油价格1!$D:$D,燃料油周均!$B134,燃料油价格1!O:O,"&gt;0")</f>
        <v>0</v>
      </c>
      <c r="Z134">
        <f>COUNTIFS(燃料油价格1!$B:$B,燃料油周均!$A134,燃料油价格1!$D:$D,燃料油周均!$B134,燃料油价格1!P:P,"&gt;0")</f>
        <v>0</v>
      </c>
      <c r="AA134">
        <f t="shared" si="26"/>
        <v>0</v>
      </c>
      <c r="AB134">
        <f t="shared" si="27"/>
        <v>0</v>
      </c>
      <c r="AC134">
        <f t="shared" si="28"/>
        <v>3550</v>
      </c>
      <c r="AD134">
        <f t="shared" si="29"/>
        <v>0</v>
      </c>
      <c r="AE134">
        <f t="shared" si="30"/>
        <v>0</v>
      </c>
      <c r="AF134">
        <f t="shared" si="31"/>
        <v>0</v>
      </c>
      <c r="AG134">
        <f t="shared" si="32"/>
        <v>3600</v>
      </c>
      <c r="AH134">
        <f t="shared" si="33"/>
        <v>0</v>
      </c>
      <c r="AI134">
        <f t="shared" si="34"/>
        <v>3580</v>
      </c>
      <c r="AJ134">
        <f t="shared" si="35"/>
        <v>0</v>
      </c>
      <c r="AK134">
        <f t="shared" si="36"/>
        <v>0</v>
      </c>
      <c r="AL134">
        <f t="shared" si="37"/>
        <v>0</v>
      </c>
      <c r="AM134" s="7">
        <f t="shared" si="38"/>
        <v>3576.6666666666665</v>
      </c>
    </row>
    <row r="135" spans="1:39">
      <c r="A135">
        <v>2020</v>
      </c>
      <c r="B135">
        <v>44</v>
      </c>
      <c r="C135">
        <f>SUMIFS(燃料油价格1!E:E,燃料油价格1!$B:$B,燃料油周均!$A135,燃料油价格1!$D:$D,燃料油周均!$B135)</f>
        <v>0</v>
      </c>
      <c r="D135">
        <f>SUMIFS(燃料油价格1!F:F,燃料油价格1!$B:$B,燃料油周均!$A135,燃料油价格1!$D:$D,燃料油周均!$B135)</f>
        <v>0</v>
      </c>
      <c r="E135">
        <f>SUMIFS(燃料油价格1!G:G,燃料油价格1!$B:$B,燃料油周均!$A135,燃料油价格1!$D:$D,燃料油周均!$B135)</f>
        <v>17750</v>
      </c>
      <c r="F135">
        <f>SUMIFS(燃料油价格1!H:H,燃料油价格1!$B:$B,燃料油周均!$A135,燃料油价格1!$D:$D,燃料油周均!$B135)</f>
        <v>0</v>
      </c>
      <c r="G135">
        <f>SUMIFS(燃料油价格1!I:I,燃料油价格1!$B:$B,燃料油周均!$A135,燃料油价格1!$D:$D,燃料油周均!$B135)</f>
        <v>0</v>
      </c>
      <c r="H135">
        <f>SUMIFS(燃料油价格1!J:J,燃料油价格1!$B:$B,燃料油周均!$A135,燃料油价格1!$D:$D,燃料油周均!$B135)</f>
        <v>0</v>
      </c>
      <c r="I135">
        <f>SUMIFS(燃料油价格1!K:K,燃料油价格1!$B:$B,燃料油周均!$A135,燃料油价格1!$D:$D,燃料油周均!$B135)</f>
        <v>18000</v>
      </c>
      <c r="J135">
        <f>SUMIFS(燃料油价格1!L:L,燃料油价格1!$B:$B,燃料油周均!$A135,燃料油价格1!$D:$D,燃料油周均!$B135)</f>
        <v>0</v>
      </c>
      <c r="K135">
        <f>SUMIFS(燃料油价格1!M:M,燃料油价格1!$B:$B,燃料油周均!$A135,燃料油价格1!$D:$D,燃料油周均!$B135)</f>
        <v>17750</v>
      </c>
      <c r="L135">
        <f>SUMIFS(燃料油价格1!N:N,燃料油价格1!$B:$B,燃料油周均!$A135,燃料油价格1!$D:$D,燃料油周均!$B135)</f>
        <v>0</v>
      </c>
      <c r="M135">
        <f>SUMIFS(燃料油价格1!O:O,燃料油价格1!$B:$B,燃料油周均!$A135,燃料油价格1!$D:$D,燃料油周均!$B135)</f>
        <v>0</v>
      </c>
      <c r="N135">
        <f>SUMIFS(燃料油价格1!P:P,燃料油价格1!$B:$B,燃料油周均!$A135,燃料油价格1!$D:$D,燃料油周均!$B135)</f>
        <v>0</v>
      </c>
      <c r="O135">
        <f>COUNTIFS(燃料油价格1!$B:$B,燃料油周均!$A135,燃料油价格1!$D:$D,燃料油周均!$B135,燃料油价格1!E:E,"&gt;0")</f>
        <v>0</v>
      </c>
      <c r="P135">
        <f>COUNTIFS(燃料油价格1!$B:$B,燃料油周均!$A135,燃料油价格1!$D:$D,燃料油周均!$B135,燃料油价格1!F:F,"&gt;0")</f>
        <v>0</v>
      </c>
      <c r="Q135">
        <f>COUNTIFS(燃料油价格1!$B:$B,燃料油周均!$A135,燃料油价格1!$D:$D,燃料油周均!$B135,燃料油价格1!G:G,"&gt;0")</f>
        <v>5</v>
      </c>
      <c r="R135">
        <f>COUNTIFS(燃料油价格1!$B:$B,燃料油周均!$A135,燃料油价格1!$D:$D,燃料油周均!$B135,燃料油价格1!H:H,"&gt;0")</f>
        <v>0</v>
      </c>
      <c r="S135">
        <f>COUNTIFS(燃料油价格1!$B:$B,燃料油周均!$A135,燃料油价格1!$D:$D,燃料油周均!$B135,燃料油价格1!I:I,"&gt;0")</f>
        <v>0</v>
      </c>
      <c r="T135">
        <f>COUNTIFS(燃料油价格1!$B:$B,燃料油周均!$A135,燃料油价格1!$D:$D,燃料油周均!$B135,燃料油价格1!J:J,"&gt;0")</f>
        <v>0</v>
      </c>
      <c r="U135">
        <f>COUNTIFS(燃料油价格1!$B:$B,燃料油周均!$A135,燃料油价格1!$D:$D,燃料油周均!$B135,燃料油价格1!K:K,"&gt;0")</f>
        <v>5</v>
      </c>
      <c r="V135">
        <f>COUNTIFS(燃料油价格1!$B:$B,燃料油周均!$A135,燃料油价格1!$D:$D,燃料油周均!$B135,燃料油价格1!L:L,"&gt;0")</f>
        <v>0</v>
      </c>
      <c r="W135">
        <f>COUNTIFS(燃料油价格1!$B:$B,燃料油周均!$A135,燃料油价格1!$D:$D,燃料油周均!$B135,燃料油价格1!M:M,"&gt;0")</f>
        <v>5</v>
      </c>
      <c r="X135">
        <f>COUNTIFS(燃料油价格1!$B:$B,燃料油周均!$A135,燃料油价格1!$D:$D,燃料油周均!$B135,燃料油价格1!N:N,"&gt;0")</f>
        <v>0</v>
      </c>
      <c r="Y135">
        <f>COUNTIFS(燃料油价格1!$B:$B,燃料油周均!$A135,燃料油价格1!$D:$D,燃料油周均!$B135,燃料油价格1!O:O,"&gt;0")</f>
        <v>0</v>
      </c>
      <c r="Z135">
        <f>COUNTIFS(燃料油价格1!$B:$B,燃料油周均!$A135,燃料油价格1!$D:$D,燃料油周均!$B135,燃料油价格1!P:P,"&gt;0")</f>
        <v>0</v>
      </c>
      <c r="AA135">
        <f t="shared" si="26"/>
        <v>0</v>
      </c>
      <c r="AB135">
        <f t="shared" si="27"/>
        <v>0</v>
      </c>
      <c r="AC135">
        <f t="shared" si="28"/>
        <v>3550</v>
      </c>
      <c r="AD135">
        <f t="shared" si="29"/>
        <v>0</v>
      </c>
      <c r="AE135">
        <f t="shared" si="30"/>
        <v>0</v>
      </c>
      <c r="AF135">
        <f t="shared" si="31"/>
        <v>0</v>
      </c>
      <c r="AG135">
        <f t="shared" si="32"/>
        <v>3600</v>
      </c>
      <c r="AH135">
        <f t="shared" si="33"/>
        <v>0</v>
      </c>
      <c r="AI135">
        <f t="shared" si="34"/>
        <v>3550</v>
      </c>
      <c r="AJ135">
        <f t="shared" si="35"/>
        <v>0</v>
      </c>
      <c r="AK135">
        <f t="shared" si="36"/>
        <v>0</v>
      </c>
      <c r="AL135">
        <f t="shared" si="37"/>
        <v>0</v>
      </c>
      <c r="AM135" s="7">
        <f t="shared" si="38"/>
        <v>3566.6666666666665</v>
      </c>
    </row>
    <row r="136" spans="1:39">
      <c r="A136">
        <v>2020</v>
      </c>
      <c r="B136">
        <v>45</v>
      </c>
      <c r="C136">
        <f>SUMIFS(燃料油价格1!E:E,燃料油价格1!$B:$B,燃料油周均!$A136,燃料油价格1!$D:$D,燃料油周均!$B136)</f>
        <v>0</v>
      </c>
      <c r="D136">
        <f>SUMIFS(燃料油价格1!F:F,燃料油价格1!$B:$B,燃料油周均!$A136,燃料油价格1!$D:$D,燃料油周均!$B136)</f>
        <v>0</v>
      </c>
      <c r="E136">
        <f>SUMIFS(燃料油价格1!G:G,燃料油价格1!$B:$B,燃料油周均!$A136,燃料油价格1!$D:$D,燃料油周均!$B136)</f>
        <v>17750</v>
      </c>
      <c r="F136">
        <f>SUMIFS(燃料油价格1!H:H,燃料油价格1!$B:$B,燃料油周均!$A136,燃料油价格1!$D:$D,燃料油周均!$B136)</f>
        <v>0</v>
      </c>
      <c r="G136">
        <f>SUMIFS(燃料油价格1!I:I,燃料油价格1!$B:$B,燃料油周均!$A136,燃料油价格1!$D:$D,燃料油周均!$B136)</f>
        <v>0</v>
      </c>
      <c r="H136">
        <f>SUMIFS(燃料油价格1!J:J,燃料油价格1!$B:$B,燃料油周均!$A136,燃料油价格1!$D:$D,燃料油周均!$B136)</f>
        <v>0</v>
      </c>
      <c r="I136">
        <f>SUMIFS(燃料油价格1!K:K,燃料油价格1!$B:$B,燃料油周均!$A136,燃料油价格1!$D:$D,燃料油周均!$B136)</f>
        <v>18000</v>
      </c>
      <c r="J136">
        <f>SUMIFS(燃料油价格1!L:L,燃料油价格1!$B:$B,燃料油周均!$A136,燃料油价格1!$D:$D,燃料油周均!$B136)</f>
        <v>0</v>
      </c>
      <c r="K136">
        <f>SUMIFS(燃料油价格1!M:M,燃料油价格1!$B:$B,燃料油周均!$A136,燃料油价格1!$D:$D,燃料油周均!$B136)</f>
        <v>17750</v>
      </c>
      <c r="L136">
        <f>SUMIFS(燃料油价格1!N:N,燃料油价格1!$B:$B,燃料油周均!$A136,燃料油价格1!$D:$D,燃料油周均!$B136)</f>
        <v>0</v>
      </c>
      <c r="M136">
        <f>SUMIFS(燃料油价格1!O:O,燃料油价格1!$B:$B,燃料油周均!$A136,燃料油价格1!$D:$D,燃料油周均!$B136)</f>
        <v>0</v>
      </c>
      <c r="N136">
        <f>SUMIFS(燃料油价格1!P:P,燃料油价格1!$B:$B,燃料油周均!$A136,燃料油价格1!$D:$D,燃料油周均!$B136)</f>
        <v>0</v>
      </c>
      <c r="O136">
        <f>COUNTIFS(燃料油价格1!$B:$B,燃料油周均!$A136,燃料油价格1!$D:$D,燃料油周均!$B136,燃料油价格1!E:E,"&gt;0")</f>
        <v>0</v>
      </c>
      <c r="P136">
        <f>COUNTIFS(燃料油价格1!$B:$B,燃料油周均!$A136,燃料油价格1!$D:$D,燃料油周均!$B136,燃料油价格1!F:F,"&gt;0")</f>
        <v>0</v>
      </c>
      <c r="Q136">
        <f>COUNTIFS(燃料油价格1!$B:$B,燃料油周均!$A136,燃料油价格1!$D:$D,燃料油周均!$B136,燃料油价格1!G:G,"&gt;0")</f>
        <v>5</v>
      </c>
      <c r="R136">
        <f>COUNTIFS(燃料油价格1!$B:$B,燃料油周均!$A136,燃料油价格1!$D:$D,燃料油周均!$B136,燃料油价格1!H:H,"&gt;0")</f>
        <v>0</v>
      </c>
      <c r="S136">
        <f>COUNTIFS(燃料油价格1!$B:$B,燃料油周均!$A136,燃料油价格1!$D:$D,燃料油周均!$B136,燃料油价格1!I:I,"&gt;0")</f>
        <v>0</v>
      </c>
      <c r="T136">
        <f>COUNTIFS(燃料油价格1!$B:$B,燃料油周均!$A136,燃料油价格1!$D:$D,燃料油周均!$B136,燃料油价格1!J:J,"&gt;0")</f>
        <v>0</v>
      </c>
      <c r="U136">
        <f>COUNTIFS(燃料油价格1!$B:$B,燃料油周均!$A136,燃料油价格1!$D:$D,燃料油周均!$B136,燃料油价格1!K:K,"&gt;0")</f>
        <v>5</v>
      </c>
      <c r="V136">
        <f>COUNTIFS(燃料油价格1!$B:$B,燃料油周均!$A136,燃料油价格1!$D:$D,燃料油周均!$B136,燃料油价格1!L:L,"&gt;0")</f>
        <v>0</v>
      </c>
      <c r="W136">
        <f>COUNTIFS(燃料油价格1!$B:$B,燃料油周均!$A136,燃料油价格1!$D:$D,燃料油周均!$B136,燃料油价格1!M:M,"&gt;0")</f>
        <v>5</v>
      </c>
      <c r="X136">
        <f>COUNTIFS(燃料油价格1!$B:$B,燃料油周均!$A136,燃料油价格1!$D:$D,燃料油周均!$B136,燃料油价格1!N:N,"&gt;0")</f>
        <v>0</v>
      </c>
      <c r="Y136">
        <f>COUNTIFS(燃料油价格1!$B:$B,燃料油周均!$A136,燃料油价格1!$D:$D,燃料油周均!$B136,燃料油价格1!O:O,"&gt;0")</f>
        <v>0</v>
      </c>
      <c r="Z136">
        <f>COUNTIFS(燃料油价格1!$B:$B,燃料油周均!$A136,燃料油价格1!$D:$D,燃料油周均!$B136,燃料油价格1!P:P,"&gt;0")</f>
        <v>0</v>
      </c>
      <c r="AA136">
        <f t="shared" si="26"/>
        <v>0</v>
      </c>
      <c r="AB136">
        <f t="shared" si="27"/>
        <v>0</v>
      </c>
      <c r="AC136">
        <f t="shared" si="28"/>
        <v>3550</v>
      </c>
      <c r="AD136">
        <f t="shared" si="29"/>
        <v>0</v>
      </c>
      <c r="AE136">
        <f t="shared" si="30"/>
        <v>0</v>
      </c>
      <c r="AF136">
        <f t="shared" si="31"/>
        <v>0</v>
      </c>
      <c r="AG136">
        <f t="shared" si="32"/>
        <v>3600</v>
      </c>
      <c r="AH136">
        <f t="shared" si="33"/>
        <v>0</v>
      </c>
      <c r="AI136">
        <f t="shared" si="34"/>
        <v>3550</v>
      </c>
      <c r="AJ136">
        <f t="shared" si="35"/>
        <v>0</v>
      </c>
      <c r="AK136">
        <f t="shared" si="36"/>
        <v>0</v>
      </c>
      <c r="AL136">
        <f t="shared" si="37"/>
        <v>0</v>
      </c>
      <c r="AM136" s="7">
        <f t="shared" si="38"/>
        <v>3566.6666666666665</v>
      </c>
    </row>
    <row r="137" spans="1:39">
      <c r="A137">
        <v>2020</v>
      </c>
      <c r="B137">
        <v>46</v>
      </c>
      <c r="C137">
        <f>SUMIFS(燃料油价格1!E:E,燃料油价格1!$B:$B,燃料油周均!$A137,燃料油价格1!$D:$D,燃料油周均!$B137)</f>
        <v>0</v>
      </c>
      <c r="D137">
        <f>SUMIFS(燃料油价格1!F:F,燃料油价格1!$B:$B,燃料油周均!$A137,燃料油价格1!$D:$D,燃料油周均!$B137)</f>
        <v>0</v>
      </c>
      <c r="E137">
        <f>SUMIFS(燃料油价格1!G:G,燃料油价格1!$B:$B,燃料油周均!$A137,燃料油价格1!$D:$D,燃料油周均!$B137)</f>
        <v>14200</v>
      </c>
      <c r="F137">
        <f>SUMIFS(燃料油价格1!H:H,燃料油价格1!$B:$B,燃料油周均!$A137,燃料油价格1!$D:$D,燃料油周均!$B137)</f>
        <v>0</v>
      </c>
      <c r="G137">
        <f>SUMIFS(燃料油价格1!I:I,燃料油价格1!$B:$B,燃料油周均!$A137,燃料油价格1!$D:$D,燃料油周均!$B137)</f>
        <v>0</v>
      </c>
      <c r="H137">
        <f>SUMIFS(燃料油价格1!J:J,燃料油价格1!$B:$B,燃料油周均!$A137,燃料油价格1!$D:$D,燃料油周均!$B137)</f>
        <v>0</v>
      </c>
      <c r="I137">
        <f>SUMIFS(燃料油价格1!K:K,燃料油价格1!$B:$B,燃料油周均!$A137,燃料油价格1!$D:$D,燃料油周均!$B137)</f>
        <v>14100</v>
      </c>
      <c r="J137">
        <f>SUMIFS(燃料油价格1!L:L,燃料油价格1!$B:$B,燃料油周均!$A137,燃料油价格1!$D:$D,燃料油周均!$B137)</f>
        <v>0</v>
      </c>
      <c r="K137">
        <f>SUMIFS(燃料油价格1!M:M,燃料油价格1!$B:$B,燃料油周均!$A137,燃料油价格1!$D:$D,燃料油周均!$B137)</f>
        <v>14200</v>
      </c>
      <c r="L137">
        <f>SUMIFS(燃料油价格1!N:N,燃料油价格1!$B:$B,燃料油周均!$A137,燃料油价格1!$D:$D,燃料油周均!$B137)</f>
        <v>0</v>
      </c>
      <c r="M137">
        <f>SUMIFS(燃料油价格1!O:O,燃料油价格1!$B:$B,燃料油周均!$A137,燃料油价格1!$D:$D,燃料油周均!$B137)</f>
        <v>0</v>
      </c>
      <c r="N137">
        <f>SUMIFS(燃料油价格1!P:P,燃料油价格1!$B:$B,燃料油周均!$A137,燃料油价格1!$D:$D,燃料油周均!$B137)</f>
        <v>0</v>
      </c>
      <c r="O137">
        <f>COUNTIFS(燃料油价格1!$B:$B,燃料油周均!$A137,燃料油价格1!$D:$D,燃料油周均!$B137,燃料油价格1!E:E,"&gt;0")</f>
        <v>0</v>
      </c>
      <c r="P137">
        <f>COUNTIFS(燃料油价格1!$B:$B,燃料油周均!$A137,燃料油价格1!$D:$D,燃料油周均!$B137,燃料油价格1!F:F,"&gt;0")</f>
        <v>0</v>
      </c>
      <c r="Q137">
        <f>COUNTIFS(燃料油价格1!$B:$B,燃料油周均!$A137,燃料油价格1!$D:$D,燃料油周均!$B137,燃料油价格1!G:G,"&gt;0")</f>
        <v>4</v>
      </c>
      <c r="R137">
        <f>COUNTIFS(燃料油价格1!$B:$B,燃料油周均!$A137,燃料油价格1!$D:$D,燃料油周均!$B137,燃料油价格1!H:H,"&gt;0")</f>
        <v>0</v>
      </c>
      <c r="S137">
        <f>COUNTIFS(燃料油价格1!$B:$B,燃料油周均!$A137,燃料油价格1!$D:$D,燃料油周均!$B137,燃料油价格1!I:I,"&gt;0")</f>
        <v>0</v>
      </c>
      <c r="T137">
        <f>COUNTIFS(燃料油价格1!$B:$B,燃料油周均!$A137,燃料油价格1!$D:$D,燃料油周均!$B137,燃料油价格1!J:J,"&gt;0")</f>
        <v>0</v>
      </c>
      <c r="U137">
        <f>COUNTIFS(燃料油价格1!$B:$B,燃料油周均!$A137,燃料油价格1!$D:$D,燃料油周均!$B137,燃料油价格1!K:K,"&gt;0")</f>
        <v>4</v>
      </c>
      <c r="V137">
        <f>COUNTIFS(燃料油价格1!$B:$B,燃料油周均!$A137,燃料油价格1!$D:$D,燃料油周均!$B137,燃料油价格1!L:L,"&gt;0")</f>
        <v>0</v>
      </c>
      <c r="W137">
        <f>COUNTIFS(燃料油价格1!$B:$B,燃料油周均!$A137,燃料油价格1!$D:$D,燃料油周均!$B137,燃料油价格1!M:M,"&gt;0")</f>
        <v>4</v>
      </c>
      <c r="X137">
        <f>COUNTIFS(燃料油价格1!$B:$B,燃料油周均!$A137,燃料油价格1!$D:$D,燃料油周均!$B137,燃料油价格1!N:N,"&gt;0")</f>
        <v>0</v>
      </c>
      <c r="Y137">
        <f>COUNTIFS(燃料油价格1!$B:$B,燃料油周均!$A137,燃料油价格1!$D:$D,燃料油周均!$B137,燃料油价格1!O:O,"&gt;0")</f>
        <v>0</v>
      </c>
      <c r="Z137">
        <f>COUNTIFS(燃料油价格1!$B:$B,燃料油周均!$A137,燃料油价格1!$D:$D,燃料油周均!$B137,燃料油价格1!P:P,"&gt;0")</f>
        <v>0</v>
      </c>
      <c r="AA137">
        <f t="shared" si="26"/>
        <v>0</v>
      </c>
      <c r="AB137">
        <f t="shared" si="27"/>
        <v>0</v>
      </c>
      <c r="AC137">
        <f t="shared" si="28"/>
        <v>3550</v>
      </c>
      <c r="AD137">
        <f t="shared" si="29"/>
        <v>0</v>
      </c>
      <c r="AE137">
        <f t="shared" si="30"/>
        <v>0</v>
      </c>
      <c r="AF137">
        <f t="shared" si="31"/>
        <v>0</v>
      </c>
      <c r="AG137">
        <f t="shared" si="32"/>
        <v>3525</v>
      </c>
      <c r="AH137">
        <f t="shared" si="33"/>
        <v>0</v>
      </c>
      <c r="AI137">
        <f t="shared" si="34"/>
        <v>3550</v>
      </c>
      <c r="AJ137">
        <f t="shared" si="35"/>
        <v>0</v>
      </c>
      <c r="AK137">
        <f t="shared" si="36"/>
        <v>0</v>
      </c>
      <c r="AL137">
        <f t="shared" si="37"/>
        <v>0</v>
      </c>
      <c r="AM137" s="7">
        <f t="shared" si="38"/>
        <v>3541.6666666666665</v>
      </c>
    </row>
    <row r="138" spans="1:39">
      <c r="A138">
        <v>2020</v>
      </c>
      <c r="B138">
        <v>47</v>
      </c>
      <c r="C138">
        <f>SUMIFS(燃料油价格1!E:E,燃料油价格1!$B:$B,燃料油周均!$A138,燃料油价格1!$D:$D,燃料油周均!$B138)</f>
        <v>0</v>
      </c>
      <c r="D138">
        <f>SUMIFS(燃料油价格1!F:F,燃料油价格1!$B:$B,燃料油周均!$A138,燃料油价格1!$D:$D,燃料油周均!$B138)</f>
        <v>0</v>
      </c>
      <c r="E138">
        <f>SUMIFS(燃料油价格1!G:G,燃料油价格1!$B:$B,燃料油周均!$A138,燃料油价格1!$D:$D,燃料油周均!$B138)</f>
        <v>17950</v>
      </c>
      <c r="F138">
        <f>SUMIFS(燃料油价格1!H:H,燃料油价格1!$B:$B,燃料油周均!$A138,燃料油价格1!$D:$D,燃料油周均!$B138)</f>
        <v>0</v>
      </c>
      <c r="G138">
        <f>SUMIFS(燃料油价格1!I:I,燃料油价格1!$B:$B,燃料油周均!$A138,燃料油价格1!$D:$D,燃料油周均!$B138)</f>
        <v>0</v>
      </c>
      <c r="H138">
        <f>SUMIFS(燃料油价格1!J:J,燃料油价格1!$B:$B,燃料油周均!$A138,燃料油价格1!$D:$D,燃料油周均!$B138)</f>
        <v>0</v>
      </c>
      <c r="I138">
        <f>SUMIFS(燃料油价格1!K:K,燃料油价格1!$B:$B,燃料油周均!$A138,燃料油价格1!$D:$D,燃料油周均!$B138)</f>
        <v>17250</v>
      </c>
      <c r="J138">
        <f>SUMIFS(燃料油价格1!L:L,燃料油价格1!$B:$B,燃料油周均!$A138,燃料油价格1!$D:$D,燃料油周均!$B138)</f>
        <v>0</v>
      </c>
      <c r="K138">
        <f>SUMIFS(燃料油价格1!M:M,燃料油价格1!$B:$B,燃料油周均!$A138,燃料油价格1!$D:$D,燃料油周均!$B138)</f>
        <v>17750</v>
      </c>
      <c r="L138">
        <f>SUMIFS(燃料油价格1!N:N,燃料油价格1!$B:$B,燃料油周均!$A138,燃料油价格1!$D:$D,燃料油周均!$B138)</f>
        <v>0</v>
      </c>
      <c r="M138">
        <f>SUMIFS(燃料油价格1!O:O,燃料油价格1!$B:$B,燃料油周均!$A138,燃料油价格1!$D:$D,燃料油周均!$B138)</f>
        <v>0</v>
      </c>
      <c r="N138">
        <f>SUMIFS(燃料油价格1!P:P,燃料油价格1!$B:$B,燃料油周均!$A138,燃料油价格1!$D:$D,燃料油周均!$B138)</f>
        <v>0</v>
      </c>
      <c r="O138">
        <f>COUNTIFS(燃料油价格1!$B:$B,燃料油周均!$A138,燃料油价格1!$D:$D,燃料油周均!$B138,燃料油价格1!E:E,"&gt;0")</f>
        <v>0</v>
      </c>
      <c r="P138">
        <f>COUNTIFS(燃料油价格1!$B:$B,燃料油周均!$A138,燃料油价格1!$D:$D,燃料油周均!$B138,燃料油价格1!F:F,"&gt;0")</f>
        <v>0</v>
      </c>
      <c r="Q138">
        <f>COUNTIFS(燃料油价格1!$B:$B,燃料油周均!$A138,燃料油价格1!$D:$D,燃料油周均!$B138,燃料油价格1!G:G,"&gt;0")</f>
        <v>5</v>
      </c>
      <c r="R138">
        <f>COUNTIFS(燃料油价格1!$B:$B,燃料油周均!$A138,燃料油价格1!$D:$D,燃料油周均!$B138,燃料油价格1!H:H,"&gt;0")</f>
        <v>0</v>
      </c>
      <c r="S138">
        <f>COUNTIFS(燃料油价格1!$B:$B,燃料油周均!$A138,燃料油价格1!$D:$D,燃料油周均!$B138,燃料油价格1!I:I,"&gt;0")</f>
        <v>0</v>
      </c>
      <c r="T138">
        <f>COUNTIFS(燃料油价格1!$B:$B,燃料油周均!$A138,燃料油价格1!$D:$D,燃料油周均!$B138,燃料油价格1!J:J,"&gt;0")</f>
        <v>0</v>
      </c>
      <c r="U138">
        <f>COUNTIFS(燃料油价格1!$B:$B,燃料油周均!$A138,燃料油价格1!$D:$D,燃料油周均!$B138,燃料油价格1!K:K,"&gt;0")</f>
        <v>5</v>
      </c>
      <c r="V138">
        <f>COUNTIFS(燃料油价格1!$B:$B,燃料油周均!$A138,燃料油价格1!$D:$D,燃料油周均!$B138,燃料油价格1!L:L,"&gt;0")</f>
        <v>0</v>
      </c>
      <c r="W138">
        <f>COUNTIFS(燃料油价格1!$B:$B,燃料油周均!$A138,燃料油价格1!$D:$D,燃料油周均!$B138,燃料油价格1!M:M,"&gt;0")</f>
        <v>5</v>
      </c>
      <c r="X138">
        <f>COUNTIFS(燃料油价格1!$B:$B,燃料油周均!$A138,燃料油价格1!$D:$D,燃料油周均!$B138,燃料油价格1!N:N,"&gt;0")</f>
        <v>0</v>
      </c>
      <c r="Y138">
        <f>COUNTIFS(燃料油价格1!$B:$B,燃料油周均!$A138,燃料油价格1!$D:$D,燃料油周均!$B138,燃料油价格1!O:O,"&gt;0")</f>
        <v>0</v>
      </c>
      <c r="Z138">
        <f>COUNTIFS(燃料油价格1!$B:$B,燃料油周均!$A138,燃料油价格1!$D:$D,燃料油周均!$B138,燃料油价格1!P:P,"&gt;0")</f>
        <v>0</v>
      </c>
      <c r="AA138">
        <f t="shared" si="26"/>
        <v>0</v>
      </c>
      <c r="AB138">
        <f t="shared" si="27"/>
        <v>0</v>
      </c>
      <c r="AC138">
        <f t="shared" si="28"/>
        <v>3590</v>
      </c>
      <c r="AD138">
        <f t="shared" si="29"/>
        <v>0</v>
      </c>
      <c r="AE138">
        <f t="shared" si="30"/>
        <v>0</v>
      </c>
      <c r="AF138">
        <f t="shared" si="31"/>
        <v>0</v>
      </c>
      <c r="AG138">
        <f t="shared" si="32"/>
        <v>3450</v>
      </c>
      <c r="AH138">
        <f t="shared" si="33"/>
        <v>0</v>
      </c>
      <c r="AI138">
        <f t="shared" si="34"/>
        <v>3550</v>
      </c>
      <c r="AJ138">
        <f t="shared" si="35"/>
        <v>0</v>
      </c>
      <c r="AK138">
        <f t="shared" si="36"/>
        <v>0</v>
      </c>
      <c r="AL138">
        <f t="shared" si="37"/>
        <v>0</v>
      </c>
      <c r="AM138" s="7">
        <f t="shared" si="38"/>
        <v>3530</v>
      </c>
    </row>
    <row r="139" spans="1:39">
      <c r="A139">
        <v>2020</v>
      </c>
      <c r="B139">
        <v>48</v>
      </c>
      <c r="C139">
        <f>SUMIFS(燃料油价格1!E:E,燃料油价格1!$B:$B,燃料油周均!$A139,燃料油价格1!$D:$D,燃料油周均!$B139)</f>
        <v>0</v>
      </c>
      <c r="D139">
        <f>SUMIFS(燃料油价格1!F:F,燃料油价格1!$B:$B,燃料油周均!$A139,燃料油价格1!$D:$D,燃料油周均!$B139)</f>
        <v>0</v>
      </c>
      <c r="E139">
        <f>SUMIFS(燃料油价格1!G:G,燃料油价格1!$B:$B,燃料油周均!$A139,燃料油价格1!$D:$D,燃料油周均!$B139)</f>
        <v>14400</v>
      </c>
      <c r="F139">
        <f>SUMIFS(燃料油价格1!H:H,燃料油价格1!$B:$B,燃料油周均!$A139,燃料油价格1!$D:$D,燃料油周均!$B139)</f>
        <v>0</v>
      </c>
      <c r="G139">
        <f>SUMIFS(燃料油价格1!I:I,燃料油价格1!$B:$B,燃料油周均!$A139,燃料油价格1!$D:$D,燃料油周均!$B139)</f>
        <v>0</v>
      </c>
      <c r="H139">
        <f>SUMIFS(燃料油价格1!J:J,燃料油价格1!$B:$B,燃料油周均!$A139,燃料油价格1!$D:$D,燃料油周均!$B139)</f>
        <v>0</v>
      </c>
      <c r="I139">
        <f>SUMIFS(燃料油价格1!K:K,燃料油价格1!$B:$B,燃料油周均!$A139,燃料油价格1!$D:$D,燃料油周均!$B139)</f>
        <v>13800</v>
      </c>
      <c r="J139">
        <f>SUMIFS(燃料油价格1!L:L,燃料油价格1!$B:$B,燃料油周均!$A139,燃料油价格1!$D:$D,燃料油周均!$B139)</f>
        <v>0</v>
      </c>
      <c r="K139">
        <f>SUMIFS(燃料油价格1!M:M,燃料油价格1!$B:$B,燃料油周均!$A139,燃料油价格1!$D:$D,燃料油周均!$B139)</f>
        <v>14200</v>
      </c>
      <c r="L139">
        <f>SUMIFS(燃料油价格1!N:N,燃料油价格1!$B:$B,燃料油周均!$A139,燃料油价格1!$D:$D,燃料油周均!$B139)</f>
        <v>0</v>
      </c>
      <c r="M139">
        <f>SUMIFS(燃料油价格1!O:O,燃料油价格1!$B:$B,燃料油周均!$A139,燃料油价格1!$D:$D,燃料油周均!$B139)</f>
        <v>0</v>
      </c>
      <c r="N139">
        <f>SUMIFS(燃料油价格1!P:P,燃料油价格1!$B:$B,燃料油周均!$A139,燃料油价格1!$D:$D,燃料油周均!$B139)</f>
        <v>0</v>
      </c>
      <c r="O139">
        <f>COUNTIFS(燃料油价格1!$B:$B,燃料油周均!$A139,燃料油价格1!$D:$D,燃料油周均!$B139,燃料油价格1!E:E,"&gt;0")</f>
        <v>0</v>
      </c>
      <c r="P139">
        <f>COUNTIFS(燃料油价格1!$B:$B,燃料油周均!$A139,燃料油价格1!$D:$D,燃料油周均!$B139,燃料油价格1!F:F,"&gt;0")</f>
        <v>0</v>
      </c>
      <c r="Q139">
        <f>COUNTIFS(燃料油价格1!$B:$B,燃料油周均!$A139,燃料油价格1!$D:$D,燃料油周均!$B139,燃料油价格1!G:G,"&gt;0")</f>
        <v>4</v>
      </c>
      <c r="R139">
        <f>COUNTIFS(燃料油价格1!$B:$B,燃料油周均!$A139,燃料油价格1!$D:$D,燃料油周均!$B139,燃料油价格1!H:H,"&gt;0")</f>
        <v>0</v>
      </c>
      <c r="S139">
        <f>COUNTIFS(燃料油价格1!$B:$B,燃料油周均!$A139,燃料油价格1!$D:$D,燃料油周均!$B139,燃料油价格1!I:I,"&gt;0")</f>
        <v>0</v>
      </c>
      <c r="T139">
        <f>COUNTIFS(燃料油价格1!$B:$B,燃料油周均!$A139,燃料油价格1!$D:$D,燃料油周均!$B139,燃料油价格1!J:J,"&gt;0")</f>
        <v>0</v>
      </c>
      <c r="U139">
        <f>COUNTIFS(燃料油价格1!$B:$B,燃料油周均!$A139,燃料油价格1!$D:$D,燃料油周均!$B139,燃料油价格1!K:K,"&gt;0")</f>
        <v>4</v>
      </c>
      <c r="V139">
        <f>COUNTIFS(燃料油价格1!$B:$B,燃料油周均!$A139,燃料油价格1!$D:$D,燃料油周均!$B139,燃料油价格1!L:L,"&gt;0")</f>
        <v>0</v>
      </c>
      <c r="W139">
        <f>COUNTIFS(燃料油价格1!$B:$B,燃料油周均!$A139,燃料油价格1!$D:$D,燃料油周均!$B139,燃料油价格1!M:M,"&gt;0")</f>
        <v>4</v>
      </c>
      <c r="X139">
        <f>COUNTIFS(燃料油价格1!$B:$B,燃料油周均!$A139,燃料油价格1!$D:$D,燃料油周均!$B139,燃料油价格1!N:N,"&gt;0")</f>
        <v>0</v>
      </c>
      <c r="Y139">
        <f>COUNTIFS(燃料油价格1!$B:$B,燃料油周均!$A139,燃料油价格1!$D:$D,燃料油周均!$B139,燃料油价格1!O:O,"&gt;0")</f>
        <v>0</v>
      </c>
      <c r="Z139">
        <f>COUNTIFS(燃料油价格1!$B:$B,燃料油周均!$A139,燃料油价格1!$D:$D,燃料油周均!$B139,燃料油价格1!P:P,"&gt;0")</f>
        <v>0</v>
      </c>
      <c r="AA139">
        <f t="shared" si="26"/>
        <v>0</v>
      </c>
      <c r="AB139">
        <f t="shared" si="27"/>
        <v>0</v>
      </c>
      <c r="AC139">
        <f t="shared" si="28"/>
        <v>3600</v>
      </c>
      <c r="AD139">
        <f t="shared" si="29"/>
        <v>0</v>
      </c>
      <c r="AE139">
        <f t="shared" si="30"/>
        <v>0</v>
      </c>
      <c r="AF139">
        <f t="shared" si="31"/>
        <v>0</v>
      </c>
      <c r="AG139">
        <f t="shared" si="32"/>
        <v>3450</v>
      </c>
      <c r="AH139">
        <f t="shared" si="33"/>
        <v>0</v>
      </c>
      <c r="AI139">
        <f t="shared" si="34"/>
        <v>3550</v>
      </c>
      <c r="AJ139">
        <f t="shared" si="35"/>
        <v>0</v>
      </c>
      <c r="AK139">
        <f t="shared" si="36"/>
        <v>0</v>
      </c>
      <c r="AL139">
        <f t="shared" si="37"/>
        <v>0</v>
      </c>
      <c r="AM139" s="7">
        <f t="shared" si="38"/>
        <v>3533.3333333333335</v>
      </c>
    </row>
    <row r="140" spans="1:39">
      <c r="A140">
        <v>2020</v>
      </c>
      <c r="B140">
        <v>49</v>
      </c>
      <c r="C140">
        <f>SUMIFS(燃料油价格1!E:E,燃料油价格1!$B:$B,燃料油周均!$A140,燃料油价格1!$D:$D,燃料油周均!$B140)</f>
        <v>0</v>
      </c>
      <c r="D140">
        <f>SUMIFS(燃料油价格1!F:F,燃料油价格1!$B:$B,燃料油周均!$A140,燃料油价格1!$D:$D,燃料油周均!$B140)</f>
        <v>0</v>
      </c>
      <c r="E140">
        <f>SUMIFS(燃料油价格1!G:G,燃料油价格1!$B:$B,燃料油周均!$A140,燃料油价格1!$D:$D,燃料油周均!$B140)</f>
        <v>14930</v>
      </c>
      <c r="F140">
        <f>SUMIFS(燃料油价格1!H:H,燃料油价格1!$B:$B,燃料油周均!$A140,燃料油价格1!$D:$D,燃料油周均!$B140)</f>
        <v>0</v>
      </c>
      <c r="G140">
        <f>SUMIFS(燃料油价格1!I:I,燃料油价格1!$B:$B,燃料油周均!$A140,燃料油价格1!$D:$D,燃料油周均!$B140)</f>
        <v>0</v>
      </c>
      <c r="H140">
        <f>SUMIFS(燃料油价格1!J:J,燃料油价格1!$B:$B,燃料油周均!$A140,燃料油价格1!$D:$D,燃料油周均!$B140)</f>
        <v>0</v>
      </c>
      <c r="I140">
        <f>SUMIFS(燃料油价格1!K:K,燃料油价格1!$B:$B,燃料油周均!$A140,燃料油价格1!$D:$D,燃料油周均!$B140)</f>
        <v>3450</v>
      </c>
      <c r="J140">
        <f>SUMIFS(燃料油价格1!L:L,燃料油价格1!$B:$B,燃料油周均!$A140,燃料油价格1!$D:$D,燃料油周均!$B140)</f>
        <v>0</v>
      </c>
      <c r="K140">
        <f>SUMIFS(燃料油价格1!M:M,燃料油价格1!$B:$B,燃料油周均!$A140,燃料油价格1!$D:$D,燃料油周均!$B140)</f>
        <v>15000</v>
      </c>
      <c r="L140">
        <f>SUMIFS(燃料油价格1!N:N,燃料油价格1!$B:$B,燃料油周均!$A140,燃料油价格1!$D:$D,燃料油周均!$B140)</f>
        <v>0</v>
      </c>
      <c r="M140">
        <f>SUMIFS(燃料油价格1!O:O,燃料油价格1!$B:$B,燃料油周均!$A140,燃料油价格1!$D:$D,燃料油周均!$B140)</f>
        <v>0</v>
      </c>
      <c r="N140">
        <f>SUMIFS(燃料油价格1!P:P,燃料油价格1!$B:$B,燃料油周均!$A140,燃料油价格1!$D:$D,燃料油周均!$B140)</f>
        <v>0</v>
      </c>
      <c r="O140">
        <f>COUNTIFS(燃料油价格1!$B:$B,燃料油周均!$A140,燃料油价格1!$D:$D,燃料油周均!$B140,燃料油价格1!E:E,"&gt;0")</f>
        <v>0</v>
      </c>
      <c r="P140">
        <f>COUNTIFS(燃料油价格1!$B:$B,燃料油周均!$A140,燃料油价格1!$D:$D,燃料油周均!$B140,燃料油价格1!F:F,"&gt;0")</f>
        <v>0</v>
      </c>
      <c r="Q140">
        <f>COUNTIFS(燃料油价格1!$B:$B,燃料油周均!$A140,燃料油价格1!$D:$D,燃料油周均!$B140,燃料油价格1!G:G,"&gt;0")</f>
        <v>4</v>
      </c>
      <c r="R140">
        <f>COUNTIFS(燃料油价格1!$B:$B,燃料油周均!$A140,燃料油价格1!$D:$D,燃料油周均!$B140,燃料油价格1!H:H,"&gt;0")</f>
        <v>0</v>
      </c>
      <c r="S140">
        <f>COUNTIFS(燃料油价格1!$B:$B,燃料油周均!$A140,燃料油价格1!$D:$D,燃料油周均!$B140,燃料油价格1!I:I,"&gt;0")</f>
        <v>0</v>
      </c>
      <c r="T140">
        <f>COUNTIFS(燃料油价格1!$B:$B,燃料油周均!$A140,燃料油价格1!$D:$D,燃料油周均!$B140,燃料油价格1!J:J,"&gt;0")</f>
        <v>0</v>
      </c>
      <c r="U140">
        <f>COUNTIFS(燃料油价格1!$B:$B,燃料油周均!$A140,燃料油价格1!$D:$D,燃料油周均!$B140,燃料油价格1!K:K,"&gt;0")</f>
        <v>1</v>
      </c>
      <c r="V140">
        <f>COUNTIFS(燃料油价格1!$B:$B,燃料油周均!$A140,燃料油价格1!$D:$D,燃料油周均!$B140,燃料油价格1!L:L,"&gt;0")</f>
        <v>0</v>
      </c>
      <c r="W140">
        <f>COUNTIFS(燃料油价格1!$B:$B,燃料油周均!$A140,燃料油价格1!$D:$D,燃料油周均!$B140,燃料油价格1!M:M,"&gt;0")</f>
        <v>4</v>
      </c>
      <c r="X140">
        <f>COUNTIFS(燃料油价格1!$B:$B,燃料油周均!$A140,燃料油价格1!$D:$D,燃料油周均!$B140,燃料油价格1!N:N,"&gt;0")</f>
        <v>0</v>
      </c>
      <c r="Y140">
        <f>COUNTIFS(燃料油价格1!$B:$B,燃料油周均!$A140,燃料油价格1!$D:$D,燃料油周均!$B140,燃料油价格1!O:O,"&gt;0")</f>
        <v>0</v>
      </c>
      <c r="Z140">
        <f>COUNTIFS(燃料油价格1!$B:$B,燃料油周均!$A140,燃料油价格1!$D:$D,燃料油周均!$B140,燃料油价格1!P:P,"&gt;0")</f>
        <v>0</v>
      </c>
      <c r="AA140">
        <f t="shared" si="26"/>
        <v>0</v>
      </c>
      <c r="AB140">
        <f t="shared" si="27"/>
        <v>0</v>
      </c>
      <c r="AC140">
        <f t="shared" si="28"/>
        <v>3732.5</v>
      </c>
      <c r="AD140">
        <f t="shared" si="29"/>
        <v>0</v>
      </c>
      <c r="AE140">
        <f t="shared" si="30"/>
        <v>0</v>
      </c>
      <c r="AF140">
        <f t="shared" si="31"/>
        <v>0</v>
      </c>
      <c r="AG140">
        <f t="shared" si="32"/>
        <v>3450</v>
      </c>
      <c r="AH140">
        <f t="shared" si="33"/>
        <v>0</v>
      </c>
      <c r="AI140">
        <f t="shared" si="34"/>
        <v>3750</v>
      </c>
      <c r="AJ140">
        <f t="shared" si="35"/>
        <v>0</v>
      </c>
      <c r="AK140">
        <f t="shared" si="36"/>
        <v>0</v>
      </c>
      <c r="AL140">
        <f t="shared" si="37"/>
        <v>0</v>
      </c>
      <c r="AM140" s="7">
        <f t="shared" si="38"/>
        <v>3644.1666666666665</v>
      </c>
    </row>
    <row r="141" spans="1:39">
      <c r="A141">
        <v>2020</v>
      </c>
      <c r="B141">
        <v>50</v>
      </c>
      <c r="C141">
        <f>SUMIFS(燃料油价格1!E:E,燃料油价格1!$B:$B,燃料油周均!$A141,燃料油价格1!$D:$D,燃料油周均!$B141)</f>
        <v>0</v>
      </c>
      <c r="D141">
        <f>SUMIFS(燃料油价格1!F:F,燃料油价格1!$B:$B,燃料油周均!$A141,燃料油价格1!$D:$D,燃料油周均!$B141)</f>
        <v>0</v>
      </c>
      <c r="E141">
        <f>SUMIFS(燃料油价格1!G:G,燃料油价格1!$B:$B,燃料油周均!$A141,燃料油价格1!$D:$D,燃料油周均!$B141)</f>
        <v>18750</v>
      </c>
      <c r="F141">
        <f>SUMIFS(燃料油价格1!H:H,燃料油价格1!$B:$B,燃料油周均!$A141,燃料油价格1!$D:$D,燃料油周均!$B141)</f>
        <v>0</v>
      </c>
      <c r="G141">
        <f>SUMIFS(燃料油价格1!I:I,燃料油价格1!$B:$B,燃料油周均!$A141,燃料油价格1!$D:$D,燃料油周均!$B141)</f>
        <v>0</v>
      </c>
      <c r="H141">
        <f>SUMIFS(燃料油价格1!J:J,燃料油价格1!$B:$B,燃料油周均!$A141,燃料油价格1!$D:$D,燃料油周均!$B141)</f>
        <v>0</v>
      </c>
      <c r="I141">
        <f>SUMIFS(燃料油价格1!K:K,燃料油价格1!$B:$B,燃料油周均!$A141,燃料油价格1!$D:$D,燃料油周均!$B141)</f>
        <v>0</v>
      </c>
      <c r="J141">
        <f>SUMIFS(燃料油价格1!L:L,燃料油价格1!$B:$B,燃料油周均!$A141,燃料油价格1!$D:$D,燃料油周均!$B141)</f>
        <v>0</v>
      </c>
      <c r="K141">
        <f>SUMIFS(燃料油价格1!M:M,燃料油价格1!$B:$B,燃料油周均!$A141,燃料油价格1!$D:$D,燃料油周均!$B141)</f>
        <v>18750</v>
      </c>
      <c r="L141">
        <f>SUMIFS(燃料油价格1!N:N,燃料油价格1!$B:$B,燃料油周均!$A141,燃料油价格1!$D:$D,燃料油周均!$B141)</f>
        <v>0</v>
      </c>
      <c r="M141">
        <f>SUMIFS(燃料油价格1!O:O,燃料油价格1!$B:$B,燃料油周均!$A141,燃料油价格1!$D:$D,燃料油周均!$B141)</f>
        <v>0</v>
      </c>
      <c r="N141">
        <f>SUMIFS(燃料油价格1!P:P,燃料油价格1!$B:$B,燃料油周均!$A141,燃料油价格1!$D:$D,燃料油周均!$B141)</f>
        <v>0</v>
      </c>
      <c r="O141">
        <f>COUNTIFS(燃料油价格1!$B:$B,燃料油周均!$A141,燃料油价格1!$D:$D,燃料油周均!$B141,燃料油价格1!E:E,"&gt;0")</f>
        <v>0</v>
      </c>
      <c r="P141">
        <f>COUNTIFS(燃料油价格1!$B:$B,燃料油周均!$A141,燃料油价格1!$D:$D,燃料油周均!$B141,燃料油价格1!F:F,"&gt;0")</f>
        <v>0</v>
      </c>
      <c r="Q141">
        <f>COUNTIFS(燃料油价格1!$B:$B,燃料油周均!$A141,燃料油价格1!$D:$D,燃料油周均!$B141,燃料油价格1!G:G,"&gt;0")</f>
        <v>5</v>
      </c>
      <c r="R141">
        <f>COUNTIFS(燃料油价格1!$B:$B,燃料油周均!$A141,燃料油价格1!$D:$D,燃料油周均!$B141,燃料油价格1!H:H,"&gt;0")</f>
        <v>0</v>
      </c>
      <c r="S141">
        <f>COUNTIFS(燃料油价格1!$B:$B,燃料油周均!$A141,燃料油价格1!$D:$D,燃料油周均!$B141,燃料油价格1!I:I,"&gt;0")</f>
        <v>0</v>
      </c>
      <c r="T141">
        <f>COUNTIFS(燃料油价格1!$B:$B,燃料油周均!$A141,燃料油价格1!$D:$D,燃料油周均!$B141,燃料油价格1!J:J,"&gt;0")</f>
        <v>0</v>
      </c>
      <c r="U141">
        <f>COUNTIFS(燃料油价格1!$B:$B,燃料油周均!$A141,燃料油价格1!$D:$D,燃料油周均!$B141,燃料油价格1!K:K,"&gt;0")</f>
        <v>0</v>
      </c>
      <c r="V141">
        <f>COUNTIFS(燃料油价格1!$B:$B,燃料油周均!$A141,燃料油价格1!$D:$D,燃料油周均!$B141,燃料油价格1!L:L,"&gt;0")</f>
        <v>0</v>
      </c>
      <c r="W141">
        <f>COUNTIFS(燃料油价格1!$B:$B,燃料油周均!$A141,燃料油价格1!$D:$D,燃料油周均!$B141,燃料油价格1!M:M,"&gt;0")</f>
        <v>5</v>
      </c>
      <c r="X141">
        <f>COUNTIFS(燃料油价格1!$B:$B,燃料油周均!$A141,燃料油价格1!$D:$D,燃料油周均!$B141,燃料油价格1!N:N,"&gt;0")</f>
        <v>0</v>
      </c>
      <c r="Y141">
        <f>COUNTIFS(燃料油价格1!$B:$B,燃料油周均!$A141,燃料油价格1!$D:$D,燃料油周均!$B141,燃料油价格1!O:O,"&gt;0")</f>
        <v>0</v>
      </c>
      <c r="Z141">
        <f>COUNTIFS(燃料油价格1!$B:$B,燃料油周均!$A141,燃料油价格1!$D:$D,燃料油周均!$B141,燃料油价格1!P:P,"&gt;0")</f>
        <v>0</v>
      </c>
      <c r="AA141">
        <f t="shared" si="26"/>
        <v>0</v>
      </c>
      <c r="AB141">
        <f t="shared" si="27"/>
        <v>0</v>
      </c>
      <c r="AC141">
        <f t="shared" si="28"/>
        <v>3750</v>
      </c>
      <c r="AD141">
        <f t="shared" si="29"/>
        <v>0</v>
      </c>
      <c r="AE141">
        <f t="shared" si="30"/>
        <v>0</v>
      </c>
      <c r="AF141">
        <f t="shared" si="31"/>
        <v>0</v>
      </c>
      <c r="AG141">
        <f t="shared" si="32"/>
        <v>0</v>
      </c>
      <c r="AH141">
        <f t="shared" si="33"/>
        <v>0</v>
      </c>
      <c r="AI141">
        <f t="shared" si="34"/>
        <v>3750</v>
      </c>
      <c r="AJ141">
        <f t="shared" si="35"/>
        <v>0</v>
      </c>
      <c r="AK141">
        <f t="shared" si="36"/>
        <v>0</v>
      </c>
      <c r="AL141">
        <f t="shared" si="37"/>
        <v>0</v>
      </c>
      <c r="AM141" s="7">
        <f t="shared" si="38"/>
        <v>3750</v>
      </c>
    </row>
    <row r="142" spans="1:39">
      <c r="A142">
        <v>2020</v>
      </c>
      <c r="B142">
        <v>51</v>
      </c>
      <c r="C142">
        <f>SUMIFS(燃料油价格1!E:E,燃料油价格1!$B:$B,燃料油周均!$A142,燃料油价格1!$D:$D,燃料油周均!$B142)</f>
        <v>0</v>
      </c>
      <c r="D142">
        <f>SUMIFS(燃料油价格1!F:F,燃料油价格1!$B:$B,燃料油周均!$A142,燃料油价格1!$D:$D,燃料油周均!$B142)</f>
        <v>0</v>
      </c>
      <c r="E142">
        <f>SUMIFS(燃料油价格1!G:G,燃料油价格1!$B:$B,燃料油周均!$A142,燃料油价格1!$D:$D,燃料油周均!$B142)</f>
        <v>19150</v>
      </c>
      <c r="F142">
        <f>SUMIFS(燃料油价格1!H:H,燃料油价格1!$B:$B,燃料油周均!$A142,燃料油价格1!$D:$D,燃料油周均!$B142)</f>
        <v>0</v>
      </c>
      <c r="G142">
        <f>SUMIFS(燃料油价格1!I:I,燃料油价格1!$B:$B,燃料油周均!$A142,燃料油价格1!$D:$D,燃料油周均!$B142)</f>
        <v>0</v>
      </c>
      <c r="H142">
        <f>SUMIFS(燃料油价格1!J:J,燃料油价格1!$B:$B,燃料油周均!$A142,燃料油价格1!$D:$D,燃料油周均!$B142)</f>
        <v>0</v>
      </c>
      <c r="I142">
        <f>SUMIFS(燃料油价格1!K:K,燃料油价格1!$B:$B,燃料油周均!$A142,燃料油价格1!$D:$D,燃料油周均!$B142)</f>
        <v>0</v>
      </c>
      <c r="J142">
        <f>SUMIFS(燃料油价格1!L:L,燃料油价格1!$B:$B,燃料油周均!$A142,燃料油价格1!$D:$D,燃料油周均!$B142)</f>
        <v>0</v>
      </c>
      <c r="K142">
        <f>SUMIFS(燃料油价格1!M:M,燃料油价格1!$B:$B,燃料油周均!$A142,燃料油价格1!$D:$D,燃料油周均!$B142)</f>
        <v>18950</v>
      </c>
      <c r="L142">
        <f>SUMIFS(燃料油价格1!N:N,燃料油价格1!$B:$B,燃料油周均!$A142,燃料油价格1!$D:$D,燃料油周均!$B142)</f>
        <v>0</v>
      </c>
      <c r="M142">
        <f>SUMIFS(燃料油价格1!O:O,燃料油价格1!$B:$B,燃料油周均!$A142,燃料油价格1!$D:$D,燃料油周均!$B142)</f>
        <v>0</v>
      </c>
      <c r="N142">
        <f>SUMIFS(燃料油价格1!P:P,燃料油价格1!$B:$B,燃料油周均!$A142,燃料油价格1!$D:$D,燃料油周均!$B142)</f>
        <v>0</v>
      </c>
      <c r="O142">
        <f>COUNTIFS(燃料油价格1!$B:$B,燃料油周均!$A142,燃料油价格1!$D:$D,燃料油周均!$B142,燃料油价格1!E:E,"&gt;0")</f>
        <v>0</v>
      </c>
      <c r="P142">
        <f>COUNTIFS(燃料油价格1!$B:$B,燃料油周均!$A142,燃料油价格1!$D:$D,燃料油周均!$B142,燃料油价格1!F:F,"&gt;0")</f>
        <v>0</v>
      </c>
      <c r="Q142">
        <f>COUNTIFS(燃料油价格1!$B:$B,燃料油周均!$A142,燃料油价格1!$D:$D,燃料油周均!$B142,燃料油价格1!G:G,"&gt;0")</f>
        <v>5</v>
      </c>
      <c r="R142">
        <f>COUNTIFS(燃料油价格1!$B:$B,燃料油周均!$A142,燃料油价格1!$D:$D,燃料油周均!$B142,燃料油价格1!H:H,"&gt;0")</f>
        <v>0</v>
      </c>
      <c r="S142">
        <f>COUNTIFS(燃料油价格1!$B:$B,燃料油周均!$A142,燃料油价格1!$D:$D,燃料油周均!$B142,燃料油价格1!I:I,"&gt;0")</f>
        <v>0</v>
      </c>
      <c r="T142">
        <f>COUNTIFS(燃料油价格1!$B:$B,燃料油周均!$A142,燃料油价格1!$D:$D,燃料油周均!$B142,燃料油价格1!J:J,"&gt;0")</f>
        <v>0</v>
      </c>
      <c r="U142">
        <f>COUNTIFS(燃料油价格1!$B:$B,燃料油周均!$A142,燃料油价格1!$D:$D,燃料油周均!$B142,燃料油价格1!K:K,"&gt;0")</f>
        <v>0</v>
      </c>
      <c r="V142">
        <f>COUNTIFS(燃料油价格1!$B:$B,燃料油周均!$A142,燃料油价格1!$D:$D,燃料油周均!$B142,燃料油价格1!L:L,"&gt;0")</f>
        <v>0</v>
      </c>
      <c r="W142">
        <f>COUNTIFS(燃料油价格1!$B:$B,燃料油周均!$A142,燃料油价格1!$D:$D,燃料油周均!$B142,燃料油价格1!M:M,"&gt;0")</f>
        <v>5</v>
      </c>
      <c r="X142">
        <f>COUNTIFS(燃料油价格1!$B:$B,燃料油周均!$A142,燃料油价格1!$D:$D,燃料油周均!$B142,燃料油价格1!N:N,"&gt;0")</f>
        <v>0</v>
      </c>
      <c r="Y142">
        <f>COUNTIFS(燃料油价格1!$B:$B,燃料油周均!$A142,燃料油价格1!$D:$D,燃料油周均!$B142,燃料油价格1!O:O,"&gt;0")</f>
        <v>0</v>
      </c>
      <c r="Z142">
        <f>COUNTIFS(燃料油价格1!$B:$B,燃料油周均!$A142,燃料油价格1!$D:$D,燃料油周均!$B142,燃料油价格1!P:P,"&gt;0")</f>
        <v>0</v>
      </c>
      <c r="AA142">
        <f t="shared" si="26"/>
        <v>0</v>
      </c>
      <c r="AB142">
        <f t="shared" si="27"/>
        <v>0</v>
      </c>
      <c r="AC142">
        <f t="shared" si="28"/>
        <v>3830</v>
      </c>
      <c r="AD142">
        <f t="shared" si="29"/>
        <v>0</v>
      </c>
      <c r="AE142">
        <f t="shared" si="30"/>
        <v>0</v>
      </c>
      <c r="AF142">
        <f t="shared" si="31"/>
        <v>0</v>
      </c>
      <c r="AG142">
        <f t="shared" si="32"/>
        <v>0</v>
      </c>
      <c r="AH142">
        <f t="shared" si="33"/>
        <v>0</v>
      </c>
      <c r="AI142">
        <f t="shared" si="34"/>
        <v>3790</v>
      </c>
      <c r="AJ142">
        <f t="shared" si="35"/>
        <v>0</v>
      </c>
      <c r="AK142">
        <f t="shared" si="36"/>
        <v>0</v>
      </c>
      <c r="AL142">
        <f t="shared" si="37"/>
        <v>0</v>
      </c>
      <c r="AM142" s="7">
        <f t="shared" si="38"/>
        <v>3810</v>
      </c>
    </row>
    <row r="143" spans="1:39">
      <c r="A143">
        <v>2020</v>
      </c>
      <c r="B143">
        <v>52</v>
      </c>
      <c r="C143">
        <f>SUMIFS(燃料油价格1!E:E,燃料油价格1!$B:$B,燃料油周均!$A143,燃料油价格1!$D:$D,燃料油周均!$B143)</f>
        <v>0</v>
      </c>
      <c r="D143">
        <f>SUMIFS(燃料油价格1!F:F,燃料油价格1!$B:$B,燃料油周均!$A143,燃料油价格1!$D:$D,燃料油周均!$B143)</f>
        <v>0</v>
      </c>
      <c r="E143">
        <f>SUMIFS(燃料油价格1!G:G,燃料油价格1!$B:$B,燃料油周均!$A143,燃料油价格1!$D:$D,燃料油周均!$B143)</f>
        <v>20050</v>
      </c>
      <c r="F143">
        <f>SUMIFS(燃料油价格1!H:H,燃料油价格1!$B:$B,燃料油周均!$A143,燃料油价格1!$D:$D,燃料油周均!$B143)</f>
        <v>0</v>
      </c>
      <c r="G143">
        <f>SUMIFS(燃料油价格1!I:I,燃料油价格1!$B:$B,燃料油周均!$A143,燃料油价格1!$D:$D,燃料油周均!$B143)</f>
        <v>0</v>
      </c>
      <c r="H143">
        <f>SUMIFS(燃料油价格1!J:J,燃料油价格1!$B:$B,燃料油周均!$A143,燃料油价格1!$D:$D,燃料油周均!$B143)</f>
        <v>0</v>
      </c>
      <c r="I143">
        <f>SUMIFS(燃料油价格1!K:K,燃料油价格1!$B:$B,燃料油周均!$A143,燃料油价格1!$D:$D,燃料油周均!$B143)</f>
        <v>0</v>
      </c>
      <c r="J143">
        <f>SUMIFS(燃料油价格1!L:L,燃料油价格1!$B:$B,燃料油周均!$A143,燃料油价格1!$D:$D,燃料油周均!$B143)</f>
        <v>0</v>
      </c>
      <c r="K143">
        <f>SUMIFS(燃料油价格1!M:M,燃料油价格1!$B:$B,燃料油周均!$A143,燃料油价格1!$D:$D,燃料油周均!$B143)</f>
        <v>19750</v>
      </c>
      <c r="L143">
        <f>SUMIFS(燃料油价格1!N:N,燃料油价格1!$B:$B,燃料油周均!$A143,燃料油价格1!$D:$D,燃料油周均!$B143)</f>
        <v>0</v>
      </c>
      <c r="M143">
        <f>SUMIFS(燃料油价格1!O:O,燃料油价格1!$B:$B,燃料油周均!$A143,燃料油价格1!$D:$D,燃料油周均!$B143)</f>
        <v>0</v>
      </c>
      <c r="N143">
        <f>SUMIFS(燃料油价格1!P:P,燃料油价格1!$B:$B,燃料油周均!$A143,燃料油价格1!$D:$D,燃料油周均!$B143)</f>
        <v>0</v>
      </c>
      <c r="O143">
        <f>COUNTIFS(燃料油价格1!$B:$B,燃料油周均!$A143,燃料油价格1!$D:$D,燃料油周均!$B143,燃料油价格1!E:E,"&gt;0")</f>
        <v>0</v>
      </c>
      <c r="P143">
        <f>COUNTIFS(燃料油价格1!$B:$B,燃料油周均!$A143,燃料油价格1!$D:$D,燃料油周均!$B143,燃料油价格1!F:F,"&gt;0")</f>
        <v>0</v>
      </c>
      <c r="Q143">
        <f>COUNTIFS(燃料油价格1!$B:$B,燃料油周均!$A143,燃料油价格1!$D:$D,燃料油周均!$B143,燃料油价格1!G:G,"&gt;0")</f>
        <v>5</v>
      </c>
      <c r="R143">
        <f>COUNTIFS(燃料油价格1!$B:$B,燃料油周均!$A143,燃料油价格1!$D:$D,燃料油周均!$B143,燃料油价格1!H:H,"&gt;0")</f>
        <v>0</v>
      </c>
      <c r="S143">
        <f>COUNTIFS(燃料油价格1!$B:$B,燃料油周均!$A143,燃料油价格1!$D:$D,燃料油周均!$B143,燃料油价格1!I:I,"&gt;0")</f>
        <v>0</v>
      </c>
      <c r="T143">
        <f>COUNTIFS(燃料油价格1!$B:$B,燃料油周均!$A143,燃料油价格1!$D:$D,燃料油周均!$B143,燃料油价格1!J:J,"&gt;0")</f>
        <v>0</v>
      </c>
      <c r="U143">
        <f>COUNTIFS(燃料油价格1!$B:$B,燃料油周均!$A143,燃料油价格1!$D:$D,燃料油周均!$B143,燃料油价格1!K:K,"&gt;0")</f>
        <v>0</v>
      </c>
      <c r="V143">
        <f>COUNTIFS(燃料油价格1!$B:$B,燃料油周均!$A143,燃料油价格1!$D:$D,燃料油周均!$B143,燃料油价格1!L:L,"&gt;0")</f>
        <v>0</v>
      </c>
      <c r="W143">
        <f>COUNTIFS(燃料油价格1!$B:$B,燃料油周均!$A143,燃料油价格1!$D:$D,燃料油周均!$B143,燃料油价格1!M:M,"&gt;0")</f>
        <v>5</v>
      </c>
      <c r="X143">
        <f>COUNTIFS(燃料油价格1!$B:$B,燃料油周均!$A143,燃料油价格1!$D:$D,燃料油周均!$B143,燃料油价格1!N:N,"&gt;0")</f>
        <v>0</v>
      </c>
      <c r="Y143">
        <f>COUNTIFS(燃料油价格1!$B:$B,燃料油周均!$A143,燃料油价格1!$D:$D,燃料油周均!$B143,燃料油价格1!O:O,"&gt;0")</f>
        <v>0</v>
      </c>
      <c r="Z143">
        <f>COUNTIFS(燃料油价格1!$B:$B,燃料油周均!$A143,燃料油价格1!$D:$D,燃料油周均!$B143,燃料油价格1!P:P,"&gt;0")</f>
        <v>0</v>
      </c>
      <c r="AA143">
        <f t="shared" si="26"/>
        <v>0</v>
      </c>
      <c r="AB143">
        <f t="shared" si="27"/>
        <v>0</v>
      </c>
      <c r="AC143">
        <f t="shared" si="28"/>
        <v>4010</v>
      </c>
      <c r="AD143">
        <f t="shared" si="29"/>
        <v>0</v>
      </c>
      <c r="AE143">
        <f t="shared" si="30"/>
        <v>0</v>
      </c>
      <c r="AF143">
        <f t="shared" si="31"/>
        <v>0</v>
      </c>
      <c r="AG143">
        <f t="shared" si="32"/>
        <v>0</v>
      </c>
      <c r="AH143">
        <f t="shared" si="33"/>
        <v>0</v>
      </c>
      <c r="AI143">
        <f t="shared" si="34"/>
        <v>3950</v>
      </c>
      <c r="AJ143">
        <f t="shared" si="35"/>
        <v>0</v>
      </c>
      <c r="AK143">
        <f t="shared" si="36"/>
        <v>0</v>
      </c>
      <c r="AL143">
        <f t="shared" si="37"/>
        <v>0</v>
      </c>
      <c r="AM143" s="7">
        <f t="shared" si="38"/>
        <v>3980</v>
      </c>
    </row>
    <row r="144" spans="1:39">
      <c r="A144">
        <v>2020</v>
      </c>
      <c r="B144">
        <v>53</v>
      </c>
      <c r="C144">
        <f>SUMIFS(燃料油价格1!E:E,燃料油价格1!$B:$B,燃料油周均!$A144,燃料油价格1!$D:$D,燃料油周均!$B144)</f>
        <v>0</v>
      </c>
      <c r="D144">
        <f>SUMIFS(燃料油价格1!F:F,燃料油价格1!$B:$B,燃料油周均!$A144,燃料油价格1!$D:$D,燃料油周均!$B144)</f>
        <v>0</v>
      </c>
      <c r="E144">
        <f>SUMIFS(燃料油价格1!G:G,燃料油价格1!$B:$B,燃料油周均!$A144,燃料油价格1!$D:$D,燃料油周均!$B144)</f>
        <v>12150</v>
      </c>
      <c r="F144">
        <f>SUMIFS(燃料油价格1!H:H,燃料油价格1!$B:$B,燃料油周均!$A144,燃料油价格1!$D:$D,燃料油周均!$B144)</f>
        <v>0</v>
      </c>
      <c r="G144">
        <f>SUMIFS(燃料油价格1!I:I,燃料油价格1!$B:$B,燃料油周均!$A144,燃料油价格1!$D:$D,燃料油周均!$B144)</f>
        <v>0</v>
      </c>
      <c r="H144">
        <f>SUMIFS(燃料油价格1!J:J,燃料油价格1!$B:$B,燃料油周均!$A144,燃料油价格1!$D:$D,燃料油周均!$B144)</f>
        <v>0</v>
      </c>
      <c r="I144">
        <f>SUMIFS(燃料油价格1!K:K,燃料油价格1!$B:$B,燃料油周均!$A144,燃料油价格1!$D:$D,燃料油周均!$B144)</f>
        <v>0</v>
      </c>
      <c r="J144">
        <f>SUMIFS(燃料油价格1!L:L,燃料油价格1!$B:$B,燃料油周均!$A144,燃料油价格1!$D:$D,燃料油周均!$B144)</f>
        <v>0</v>
      </c>
      <c r="K144">
        <f>SUMIFS(燃料油价格1!M:M,燃料油价格1!$B:$B,燃料油周均!$A144,燃料油价格1!$D:$D,燃料油周均!$B144)</f>
        <v>11850</v>
      </c>
      <c r="L144">
        <f>SUMIFS(燃料油价格1!N:N,燃料油价格1!$B:$B,燃料油周均!$A144,燃料油价格1!$D:$D,燃料油周均!$B144)</f>
        <v>0</v>
      </c>
      <c r="M144">
        <f>SUMIFS(燃料油价格1!O:O,燃料油价格1!$B:$B,燃料油周均!$A144,燃料油价格1!$D:$D,燃料油周均!$B144)</f>
        <v>0</v>
      </c>
      <c r="N144">
        <f>SUMIFS(燃料油价格1!P:P,燃料油价格1!$B:$B,燃料油周均!$A144,燃料油价格1!$D:$D,燃料油周均!$B144)</f>
        <v>0</v>
      </c>
      <c r="O144">
        <f>COUNTIFS(燃料油价格1!$B:$B,燃料油周均!$A144,燃料油价格1!$D:$D,燃料油周均!$B144,燃料油价格1!E:E,"&gt;0")</f>
        <v>0</v>
      </c>
      <c r="P144">
        <f>COUNTIFS(燃料油价格1!$B:$B,燃料油周均!$A144,燃料油价格1!$D:$D,燃料油周均!$B144,燃料油价格1!F:F,"&gt;0")</f>
        <v>0</v>
      </c>
      <c r="Q144">
        <f>COUNTIFS(燃料油价格1!$B:$B,燃料油周均!$A144,燃料油价格1!$D:$D,燃料油周均!$B144,燃料油价格1!G:G,"&gt;0")</f>
        <v>3</v>
      </c>
      <c r="R144">
        <f>COUNTIFS(燃料油价格1!$B:$B,燃料油周均!$A144,燃料油价格1!$D:$D,燃料油周均!$B144,燃料油价格1!H:H,"&gt;0")</f>
        <v>0</v>
      </c>
      <c r="S144">
        <f>COUNTIFS(燃料油价格1!$B:$B,燃料油周均!$A144,燃料油价格1!$D:$D,燃料油周均!$B144,燃料油价格1!I:I,"&gt;0")</f>
        <v>0</v>
      </c>
      <c r="T144">
        <f>COUNTIFS(燃料油价格1!$B:$B,燃料油周均!$A144,燃料油价格1!$D:$D,燃料油周均!$B144,燃料油价格1!J:J,"&gt;0")</f>
        <v>0</v>
      </c>
      <c r="U144">
        <f>COUNTIFS(燃料油价格1!$B:$B,燃料油周均!$A144,燃料油价格1!$D:$D,燃料油周均!$B144,燃料油价格1!K:K,"&gt;0")</f>
        <v>0</v>
      </c>
      <c r="V144">
        <f>COUNTIFS(燃料油价格1!$B:$B,燃料油周均!$A144,燃料油价格1!$D:$D,燃料油周均!$B144,燃料油价格1!L:L,"&gt;0")</f>
        <v>0</v>
      </c>
      <c r="W144">
        <f>COUNTIFS(燃料油价格1!$B:$B,燃料油周均!$A144,燃料油价格1!$D:$D,燃料油周均!$B144,燃料油价格1!M:M,"&gt;0")</f>
        <v>3</v>
      </c>
      <c r="X144">
        <f>COUNTIFS(燃料油价格1!$B:$B,燃料油周均!$A144,燃料油价格1!$D:$D,燃料油周均!$B144,燃料油价格1!N:N,"&gt;0")</f>
        <v>0</v>
      </c>
      <c r="Y144">
        <f>COUNTIFS(燃料油价格1!$B:$B,燃料油周均!$A144,燃料油价格1!$D:$D,燃料油周均!$B144,燃料油价格1!O:O,"&gt;0")</f>
        <v>0</v>
      </c>
      <c r="Z144">
        <f>COUNTIFS(燃料油价格1!$B:$B,燃料油周均!$A144,燃料油价格1!$D:$D,燃料油周均!$B144,燃料油价格1!P:P,"&gt;0")</f>
        <v>0</v>
      </c>
      <c r="AA144">
        <f t="shared" si="26"/>
        <v>0</v>
      </c>
      <c r="AB144">
        <f t="shared" si="27"/>
        <v>0</v>
      </c>
      <c r="AC144">
        <f t="shared" si="28"/>
        <v>4050</v>
      </c>
      <c r="AD144">
        <f t="shared" si="29"/>
        <v>0</v>
      </c>
      <c r="AE144">
        <f t="shared" si="30"/>
        <v>0</v>
      </c>
      <c r="AF144">
        <f t="shared" si="31"/>
        <v>0</v>
      </c>
      <c r="AG144">
        <f t="shared" si="32"/>
        <v>0</v>
      </c>
      <c r="AH144">
        <f t="shared" si="33"/>
        <v>0</v>
      </c>
      <c r="AI144">
        <f t="shared" si="34"/>
        <v>3950</v>
      </c>
      <c r="AJ144">
        <f t="shared" si="35"/>
        <v>0</v>
      </c>
      <c r="AK144">
        <f t="shared" si="36"/>
        <v>0</v>
      </c>
      <c r="AL144">
        <f t="shared" si="37"/>
        <v>0</v>
      </c>
      <c r="AM144" s="7">
        <f t="shared" si="38"/>
        <v>4000</v>
      </c>
    </row>
    <row r="145" spans="1:39">
      <c r="A145">
        <v>2021</v>
      </c>
      <c r="B145">
        <v>1</v>
      </c>
      <c r="C145">
        <f>SUMIFS(燃料油价格1!E:E,燃料油价格1!$B:$B,燃料油周均!$A145,燃料油价格1!$D:$D,燃料油周均!$B145)</f>
        <v>0</v>
      </c>
      <c r="D145">
        <f>SUMIFS(燃料油价格1!F:F,燃料油价格1!$B:$B,燃料油周均!$A145,燃料油价格1!$D:$D,燃料油周均!$B145)</f>
        <v>0</v>
      </c>
      <c r="E145">
        <f>SUMIFS(燃料油价格1!G:G,燃料油价格1!$B:$B,燃料油周均!$A145,燃料油价格1!$D:$D,燃料油周均!$B145)</f>
        <v>4050</v>
      </c>
      <c r="F145">
        <f>SUMIFS(燃料油价格1!H:H,燃料油价格1!$B:$B,燃料油周均!$A145,燃料油价格1!$D:$D,燃料油周均!$B145)</f>
        <v>0</v>
      </c>
      <c r="G145">
        <f>SUMIFS(燃料油价格1!I:I,燃料油价格1!$B:$B,燃料油周均!$A145,燃料油价格1!$D:$D,燃料油周均!$B145)</f>
        <v>0</v>
      </c>
      <c r="H145">
        <f>SUMIFS(燃料油价格1!J:J,燃料油价格1!$B:$B,燃料油周均!$A145,燃料油价格1!$D:$D,燃料油周均!$B145)</f>
        <v>0</v>
      </c>
      <c r="I145">
        <f>SUMIFS(燃料油价格1!K:K,燃料油价格1!$B:$B,燃料油周均!$A145,燃料油价格1!$D:$D,燃料油周均!$B145)</f>
        <v>0</v>
      </c>
      <c r="J145">
        <f>SUMIFS(燃料油价格1!L:L,燃料油价格1!$B:$B,燃料油周均!$A145,燃料油价格1!$D:$D,燃料油周均!$B145)</f>
        <v>0</v>
      </c>
      <c r="K145">
        <f>SUMIFS(燃料油价格1!M:M,燃料油价格1!$B:$B,燃料油周均!$A145,燃料油价格1!$D:$D,燃料油周均!$B145)</f>
        <v>4100</v>
      </c>
      <c r="L145">
        <f>SUMIFS(燃料油价格1!N:N,燃料油价格1!$B:$B,燃料油周均!$A145,燃料油价格1!$D:$D,燃料油周均!$B145)</f>
        <v>0</v>
      </c>
      <c r="M145">
        <f>SUMIFS(燃料油价格1!O:O,燃料油价格1!$B:$B,燃料油周均!$A145,燃料油价格1!$D:$D,燃料油周均!$B145)</f>
        <v>0</v>
      </c>
      <c r="N145">
        <f>SUMIFS(燃料油价格1!P:P,燃料油价格1!$B:$B,燃料油周均!$A145,燃料油价格1!$D:$D,燃料油周均!$B145)</f>
        <v>0</v>
      </c>
      <c r="O145">
        <f>COUNTIFS(燃料油价格1!$B:$B,燃料油周均!$A145,燃料油价格1!$D:$D,燃料油周均!$B145,燃料油价格1!E:E,"&gt;0")</f>
        <v>0</v>
      </c>
      <c r="P145">
        <f>COUNTIFS(燃料油价格1!$B:$B,燃料油周均!$A145,燃料油价格1!$D:$D,燃料油周均!$B145,燃料油价格1!F:F,"&gt;0")</f>
        <v>0</v>
      </c>
      <c r="Q145">
        <f>COUNTIFS(燃料油价格1!$B:$B,燃料油周均!$A145,燃料油价格1!$D:$D,燃料油周均!$B145,燃料油价格1!G:G,"&gt;0")</f>
        <v>1</v>
      </c>
      <c r="R145">
        <f>COUNTIFS(燃料油价格1!$B:$B,燃料油周均!$A145,燃料油价格1!$D:$D,燃料油周均!$B145,燃料油价格1!H:H,"&gt;0")</f>
        <v>0</v>
      </c>
      <c r="S145">
        <f>COUNTIFS(燃料油价格1!$B:$B,燃料油周均!$A145,燃料油价格1!$D:$D,燃料油周均!$B145,燃料油价格1!I:I,"&gt;0")</f>
        <v>0</v>
      </c>
      <c r="T145">
        <f>COUNTIFS(燃料油价格1!$B:$B,燃料油周均!$A145,燃料油价格1!$D:$D,燃料油周均!$B145,燃料油价格1!J:J,"&gt;0")</f>
        <v>0</v>
      </c>
      <c r="U145">
        <f>COUNTIFS(燃料油价格1!$B:$B,燃料油周均!$A145,燃料油价格1!$D:$D,燃料油周均!$B145,燃料油价格1!K:K,"&gt;0")</f>
        <v>0</v>
      </c>
      <c r="V145">
        <f>COUNTIFS(燃料油价格1!$B:$B,燃料油周均!$A145,燃料油价格1!$D:$D,燃料油周均!$B145,燃料油价格1!L:L,"&gt;0")</f>
        <v>0</v>
      </c>
      <c r="W145">
        <f>COUNTIFS(燃料油价格1!$B:$B,燃料油周均!$A145,燃料油价格1!$D:$D,燃料油周均!$B145,燃料油价格1!M:M,"&gt;0")</f>
        <v>1</v>
      </c>
      <c r="X145">
        <f>COUNTIFS(燃料油价格1!$B:$B,燃料油周均!$A145,燃料油价格1!$D:$D,燃料油周均!$B145,燃料油价格1!N:N,"&gt;0")</f>
        <v>0</v>
      </c>
      <c r="Y145">
        <f>COUNTIFS(燃料油价格1!$B:$B,燃料油周均!$A145,燃料油价格1!$D:$D,燃料油周均!$B145,燃料油价格1!O:O,"&gt;0")</f>
        <v>0</v>
      </c>
      <c r="Z145">
        <f>COUNTIFS(燃料油价格1!$B:$B,燃料油周均!$A145,燃料油价格1!$D:$D,燃料油周均!$B145,燃料油价格1!P:P,"&gt;0")</f>
        <v>0</v>
      </c>
      <c r="AA145">
        <f t="shared" si="26"/>
        <v>0</v>
      </c>
      <c r="AB145">
        <f t="shared" si="27"/>
        <v>0</v>
      </c>
      <c r="AC145">
        <f t="shared" si="28"/>
        <v>4050</v>
      </c>
      <c r="AD145">
        <f t="shared" si="29"/>
        <v>0</v>
      </c>
      <c r="AE145">
        <f t="shared" si="30"/>
        <v>0</v>
      </c>
      <c r="AF145">
        <f t="shared" si="31"/>
        <v>0</v>
      </c>
      <c r="AG145">
        <f t="shared" si="32"/>
        <v>0</v>
      </c>
      <c r="AH145">
        <f t="shared" si="33"/>
        <v>0</v>
      </c>
      <c r="AI145">
        <f t="shared" si="34"/>
        <v>4100</v>
      </c>
      <c r="AJ145">
        <f t="shared" si="35"/>
        <v>0</v>
      </c>
      <c r="AK145">
        <f t="shared" si="36"/>
        <v>0</v>
      </c>
      <c r="AL145">
        <f t="shared" si="37"/>
        <v>0</v>
      </c>
      <c r="AM145" s="7">
        <f t="shared" si="38"/>
        <v>4075</v>
      </c>
    </row>
    <row r="146" spans="1:39">
      <c r="A146">
        <v>2021</v>
      </c>
      <c r="B146">
        <v>2</v>
      </c>
      <c r="C146">
        <f>SUMIFS(燃料油价格1!E:E,燃料油价格1!$B:$B,燃料油周均!$A146,燃料油价格1!$D:$D,燃料油周均!$B146)</f>
        <v>0</v>
      </c>
      <c r="D146">
        <f>SUMIFS(燃料油价格1!F:F,燃料油价格1!$B:$B,燃料油周均!$A146,燃料油价格1!$D:$D,燃料油周均!$B146)</f>
        <v>0</v>
      </c>
      <c r="E146">
        <f>SUMIFS(燃料油价格1!G:G,燃料油价格1!$B:$B,燃料油周均!$A146,燃料油价格1!$D:$D,燃料油周均!$B146)</f>
        <v>24050</v>
      </c>
      <c r="F146">
        <f>SUMIFS(燃料油价格1!H:H,燃料油价格1!$B:$B,燃料油周均!$A146,燃料油价格1!$D:$D,燃料油周均!$B146)</f>
        <v>0</v>
      </c>
      <c r="G146">
        <f>SUMIFS(燃料油价格1!I:I,燃料油价格1!$B:$B,燃料油周均!$A146,燃料油价格1!$D:$D,燃料油周均!$B146)</f>
        <v>0</v>
      </c>
      <c r="H146">
        <f>SUMIFS(燃料油价格1!J:J,燃料油价格1!$B:$B,燃料油周均!$A146,燃料油价格1!$D:$D,燃料油周均!$B146)</f>
        <v>0</v>
      </c>
      <c r="I146">
        <f>SUMIFS(燃料油价格1!K:K,燃料油价格1!$B:$B,燃料油周均!$A146,燃料油价格1!$D:$D,燃料油周均!$B146)</f>
        <v>0</v>
      </c>
      <c r="J146">
        <f>SUMIFS(燃料油价格1!L:L,燃料油价格1!$B:$B,燃料油周均!$A146,燃料油价格1!$D:$D,燃料油周均!$B146)</f>
        <v>0</v>
      </c>
      <c r="K146">
        <f>SUMIFS(燃料油价格1!M:M,燃料油价格1!$B:$B,燃料油周均!$A146,燃料油价格1!$D:$D,燃料油周均!$B146)</f>
        <v>24350</v>
      </c>
      <c r="L146">
        <f>SUMIFS(燃料油价格1!N:N,燃料油价格1!$B:$B,燃料油周均!$A146,燃料油价格1!$D:$D,燃料油周均!$B146)</f>
        <v>0</v>
      </c>
      <c r="M146">
        <f>SUMIFS(燃料油价格1!O:O,燃料油价格1!$B:$B,燃料油周均!$A146,燃料油价格1!$D:$D,燃料油周均!$B146)</f>
        <v>0</v>
      </c>
      <c r="N146">
        <f>SUMIFS(燃料油价格1!P:P,燃料油价格1!$B:$B,燃料油周均!$A146,燃料油价格1!$D:$D,燃料油周均!$B146)</f>
        <v>0</v>
      </c>
      <c r="O146">
        <f>COUNTIFS(燃料油价格1!$B:$B,燃料油周均!$A146,燃料油价格1!$D:$D,燃料油周均!$B146,燃料油价格1!E:E,"&gt;0")</f>
        <v>0</v>
      </c>
      <c r="P146">
        <f>COUNTIFS(燃料油价格1!$B:$B,燃料油周均!$A146,燃料油价格1!$D:$D,燃料油周均!$B146,燃料油价格1!F:F,"&gt;0")</f>
        <v>0</v>
      </c>
      <c r="Q146">
        <f>COUNTIFS(燃料油价格1!$B:$B,燃料油周均!$A146,燃料油价格1!$D:$D,燃料油周均!$B146,燃料油价格1!G:G,"&gt;0")</f>
        <v>6</v>
      </c>
      <c r="R146">
        <f>COUNTIFS(燃料油价格1!$B:$B,燃料油周均!$A146,燃料油价格1!$D:$D,燃料油周均!$B146,燃料油价格1!H:H,"&gt;0")</f>
        <v>0</v>
      </c>
      <c r="S146">
        <f>COUNTIFS(燃料油价格1!$B:$B,燃料油周均!$A146,燃料油价格1!$D:$D,燃料油周均!$B146,燃料油价格1!I:I,"&gt;0")</f>
        <v>0</v>
      </c>
      <c r="T146">
        <f>COUNTIFS(燃料油价格1!$B:$B,燃料油周均!$A146,燃料油价格1!$D:$D,燃料油周均!$B146,燃料油价格1!J:J,"&gt;0")</f>
        <v>0</v>
      </c>
      <c r="U146">
        <f>COUNTIFS(燃料油价格1!$B:$B,燃料油周均!$A146,燃料油价格1!$D:$D,燃料油周均!$B146,燃料油价格1!K:K,"&gt;0")</f>
        <v>0</v>
      </c>
      <c r="V146">
        <f>COUNTIFS(燃料油价格1!$B:$B,燃料油周均!$A146,燃料油价格1!$D:$D,燃料油周均!$B146,燃料油价格1!L:L,"&gt;0")</f>
        <v>0</v>
      </c>
      <c r="W146">
        <f>COUNTIFS(燃料油价格1!$B:$B,燃料油周均!$A146,燃料油价格1!$D:$D,燃料油周均!$B146,燃料油价格1!M:M,"&gt;0")</f>
        <v>6</v>
      </c>
      <c r="X146">
        <f>COUNTIFS(燃料油价格1!$B:$B,燃料油周均!$A146,燃料油价格1!$D:$D,燃料油周均!$B146,燃料油价格1!N:N,"&gt;0")</f>
        <v>0</v>
      </c>
      <c r="Y146">
        <f>COUNTIFS(燃料油价格1!$B:$B,燃料油周均!$A146,燃料油价格1!$D:$D,燃料油周均!$B146,燃料油价格1!O:O,"&gt;0")</f>
        <v>0</v>
      </c>
      <c r="Z146">
        <f>COUNTIFS(燃料油价格1!$B:$B,燃料油周均!$A146,燃料油价格1!$D:$D,燃料油周均!$B146,燃料油价格1!P:P,"&gt;0")</f>
        <v>0</v>
      </c>
      <c r="AA146">
        <f t="shared" si="26"/>
        <v>0</v>
      </c>
      <c r="AB146">
        <f t="shared" si="27"/>
        <v>0</v>
      </c>
      <c r="AC146">
        <f t="shared" si="28"/>
        <v>4008.3333333333335</v>
      </c>
      <c r="AD146">
        <f t="shared" si="29"/>
        <v>0</v>
      </c>
      <c r="AE146">
        <f t="shared" si="30"/>
        <v>0</v>
      </c>
      <c r="AF146">
        <f t="shared" si="31"/>
        <v>0</v>
      </c>
      <c r="AG146">
        <f t="shared" si="32"/>
        <v>0</v>
      </c>
      <c r="AH146">
        <f t="shared" si="33"/>
        <v>0</v>
      </c>
      <c r="AI146">
        <f t="shared" si="34"/>
        <v>4058.3333333333335</v>
      </c>
      <c r="AJ146">
        <f t="shared" si="35"/>
        <v>0</v>
      </c>
      <c r="AK146">
        <f t="shared" si="36"/>
        <v>0</v>
      </c>
      <c r="AL146">
        <f t="shared" si="37"/>
        <v>0</v>
      </c>
      <c r="AM146" s="7">
        <f t="shared" si="38"/>
        <v>4033.3333333333335</v>
      </c>
    </row>
    <row r="147" spans="1:39">
      <c r="A147">
        <v>2021</v>
      </c>
      <c r="B147">
        <v>3</v>
      </c>
      <c r="C147">
        <f>SUMIFS(燃料油价格1!E:E,燃料油价格1!$B:$B,燃料油周均!$A147,燃料油价格1!$D:$D,燃料油周均!$B147)</f>
        <v>0</v>
      </c>
      <c r="D147">
        <f>SUMIFS(燃料油价格1!F:F,燃料油价格1!$B:$B,燃料油周均!$A147,燃料油价格1!$D:$D,燃料油周均!$B147)</f>
        <v>0</v>
      </c>
      <c r="E147">
        <f>SUMIFS(燃料油价格1!G:G,燃料油价格1!$B:$B,燃料油周均!$A147,燃料油价格1!$D:$D,燃料油周均!$B147)</f>
        <v>20000</v>
      </c>
      <c r="F147">
        <f>SUMIFS(燃料油价格1!H:H,燃料油价格1!$B:$B,燃料油周均!$A147,燃料油价格1!$D:$D,燃料油周均!$B147)</f>
        <v>0</v>
      </c>
      <c r="G147">
        <f>SUMIFS(燃料油价格1!I:I,燃料油价格1!$B:$B,燃料油周均!$A147,燃料油价格1!$D:$D,燃料油周均!$B147)</f>
        <v>0</v>
      </c>
      <c r="H147">
        <f>SUMIFS(燃料油价格1!J:J,燃料油价格1!$B:$B,燃料油周均!$A147,燃料油价格1!$D:$D,燃料油周均!$B147)</f>
        <v>0</v>
      </c>
      <c r="I147">
        <f>SUMIFS(燃料油价格1!K:K,燃料油价格1!$B:$B,燃料油周均!$A147,燃料油价格1!$D:$D,燃料油周均!$B147)</f>
        <v>0</v>
      </c>
      <c r="J147">
        <f>SUMIFS(燃料油价格1!L:L,燃料油价格1!$B:$B,燃料油周均!$A147,燃料油价格1!$D:$D,燃料油周均!$B147)</f>
        <v>0</v>
      </c>
      <c r="K147">
        <f>SUMIFS(燃料油价格1!M:M,燃料油价格1!$B:$B,燃料油周均!$A147,燃料油价格1!$D:$D,燃料油周均!$B147)</f>
        <v>20340</v>
      </c>
      <c r="L147">
        <f>SUMIFS(燃料油价格1!N:N,燃料油价格1!$B:$B,燃料油周均!$A147,燃料油价格1!$D:$D,燃料油周均!$B147)</f>
        <v>0</v>
      </c>
      <c r="M147">
        <f>SUMIFS(燃料油价格1!O:O,燃料油价格1!$B:$B,燃料油周均!$A147,燃料油价格1!$D:$D,燃料油周均!$B147)</f>
        <v>0</v>
      </c>
      <c r="N147">
        <f>SUMIFS(燃料油价格1!P:P,燃料油价格1!$B:$B,燃料油周均!$A147,燃料油价格1!$D:$D,燃料油周均!$B147)</f>
        <v>0</v>
      </c>
      <c r="O147">
        <f>COUNTIFS(燃料油价格1!$B:$B,燃料油周均!$A147,燃料油价格1!$D:$D,燃料油周均!$B147,燃料油价格1!E:E,"&gt;0")</f>
        <v>0</v>
      </c>
      <c r="P147">
        <f>COUNTIFS(燃料油价格1!$B:$B,燃料油周均!$A147,燃料油价格1!$D:$D,燃料油周均!$B147,燃料油价格1!F:F,"&gt;0")</f>
        <v>0</v>
      </c>
      <c r="Q147">
        <f>COUNTIFS(燃料油价格1!$B:$B,燃料油周均!$A147,燃料油价格1!$D:$D,燃料油周均!$B147,燃料油价格1!G:G,"&gt;0")</f>
        <v>5</v>
      </c>
      <c r="R147">
        <f>COUNTIFS(燃料油价格1!$B:$B,燃料油周均!$A147,燃料油价格1!$D:$D,燃料油周均!$B147,燃料油价格1!H:H,"&gt;0")</f>
        <v>0</v>
      </c>
      <c r="S147">
        <f>COUNTIFS(燃料油价格1!$B:$B,燃料油周均!$A147,燃料油价格1!$D:$D,燃料油周均!$B147,燃料油价格1!I:I,"&gt;0")</f>
        <v>0</v>
      </c>
      <c r="T147">
        <f>COUNTIFS(燃料油价格1!$B:$B,燃料油周均!$A147,燃料油价格1!$D:$D,燃料油周均!$B147,燃料油价格1!J:J,"&gt;0")</f>
        <v>0</v>
      </c>
      <c r="U147">
        <f>COUNTIFS(燃料油价格1!$B:$B,燃料油周均!$A147,燃料油价格1!$D:$D,燃料油周均!$B147,燃料油价格1!K:K,"&gt;0")</f>
        <v>0</v>
      </c>
      <c r="V147">
        <f>COUNTIFS(燃料油价格1!$B:$B,燃料油周均!$A147,燃料油价格1!$D:$D,燃料油周均!$B147,燃料油价格1!L:L,"&gt;0")</f>
        <v>0</v>
      </c>
      <c r="W147">
        <f>COUNTIFS(燃料油价格1!$B:$B,燃料油周均!$A147,燃料油价格1!$D:$D,燃料油周均!$B147,燃料油价格1!M:M,"&gt;0")</f>
        <v>5</v>
      </c>
      <c r="X147">
        <f>COUNTIFS(燃料油价格1!$B:$B,燃料油周均!$A147,燃料油价格1!$D:$D,燃料油周均!$B147,燃料油价格1!N:N,"&gt;0")</f>
        <v>0</v>
      </c>
      <c r="Y147">
        <f>COUNTIFS(燃料油价格1!$B:$B,燃料油周均!$A147,燃料油价格1!$D:$D,燃料油周均!$B147,燃料油价格1!O:O,"&gt;0")</f>
        <v>0</v>
      </c>
      <c r="Z147">
        <f>COUNTIFS(燃料油价格1!$B:$B,燃料油周均!$A147,燃料油价格1!$D:$D,燃料油周均!$B147,燃料油价格1!P:P,"&gt;0")</f>
        <v>0</v>
      </c>
      <c r="AA147">
        <f t="shared" si="26"/>
        <v>0</v>
      </c>
      <c r="AB147">
        <f t="shared" si="27"/>
        <v>0</v>
      </c>
      <c r="AC147">
        <f t="shared" si="28"/>
        <v>4000</v>
      </c>
      <c r="AD147">
        <f t="shared" si="29"/>
        <v>0</v>
      </c>
      <c r="AE147">
        <f t="shared" si="30"/>
        <v>0</v>
      </c>
      <c r="AF147">
        <f t="shared" si="31"/>
        <v>0</v>
      </c>
      <c r="AG147">
        <f t="shared" si="32"/>
        <v>0</v>
      </c>
      <c r="AH147">
        <f t="shared" si="33"/>
        <v>0</v>
      </c>
      <c r="AI147">
        <f t="shared" si="34"/>
        <v>4068</v>
      </c>
      <c r="AJ147">
        <f t="shared" si="35"/>
        <v>0</v>
      </c>
      <c r="AK147">
        <f t="shared" si="36"/>
        <v>0</v>
      </c>
      <c r="AL147">
        <f t="shared" si="37"/>
        <v>0</v>
      </c>
      <c r="AM147" s="7">
        <f t="shared" si="38"/>
        <v>4034</v>
      </c>
    </row>
    <row r="148" spans="1:39">
      <c r="A148">
        <v>2021</v>
      </c>
      <c r="B148">
        <v>4</v>
      </c>
      <c r="C148">
        <f>SUMIFS(燃料油价格1!E:E,燃料油价格1!$B:$B,燃料油周均!$A148,燃料油价格1!$D:$D,燃料油周均!$B148)</f>
        <v>0</v>
      </c>
      <c r="D148">
        <f>SUMIFS(燃料油价格1!F:F,燃料油价格1!$B:$B,燃料油周均!$A148,燃料油价格1!$D:$D,燃料油周均!$B148)</f>
        <v>0</v>
      </c>
      <c r="E148">
        <f>SUMIFS(燃料油价格1!G:G,燃料油价格1!$B:$B,燃料油周均!$A148,燃料油价格1!$D:$D,燃料油周均!$B148)</f>
        <v>20000</v>
      </c>
      <c r="F148">
        <f>SUMIFS(燃料油价格1!H:H,燃料油价格1!$B:$B,燃料油周均!$A148,燃料油价格1!$D:$D,燃料油周均!$B148)</f>
        <v>0</v>
      </c>
      <c r="G148">
        <f>SUMIFS(燃料油价格1!I:I,燃料油价格1!$B:$B,燃料油周均!$A148,燃料油价格1!$D:$D,燃料油周均!$B148)</f>
        <v>0</v>
      </c>
      <c r="H148">
        <f>SUMIFS(燃料油价格1!J:J,燃料油价格1!$B:$B,燃料油周均!$A148,燃料油价格1!$D:$D,燃料油周均!$B148)</f>
        <v>0</v>
      </c>
      <c r="I148">
        <f>SUMIFS(燃料油价格1!K:K,燃料油价格1!$B:$B,燃料油周均!$A148,燃料油价格1!$D:$D,燃料油周均!$B148)</f>
        <v>0</v>
      </c>
      <c r="J148">
        <f>SUMIFS(燃料油价格1!L:L,燃料油价格1!$B:$B,燃料油周均!$A148,燃料油价格1!$D:$D,燃料油周均!$B148)</f>
        <v>0</v>
      </c>
      <c r="K148">
        <f>SUMIFS(燃料油价格1!M:M,燃料油价格1!$B:$B,燃料油周均!$A148,燃料油价格1!$D:$D,燃料油周均!$B148)</f>
        <v>20400</v>
      </c>
      <c r="L148">
        <f>SUMIFS(燃料油价格1!N:N,燃料油价格1!$B:$B,燃料油周均!$A148,燃料油价格1!$D:$D,燃料油周均!$B148)</f>
        <v>0</v>
      </c>
      <c r="M148">
        <f>SUMIFS(燃料油价格1!O:O,燃料油价格1!$B:$B,燃料油周均!$A148,燃料油价格1!$D:$D,燃料油周均!$B148)</f>
        <v>0</v>
      </c>
      <c r="N148">
        <f>SUMIFS(燃料油价格1!P:P,燃料油价格1!$B:$B,燃料油周均!$A148,燃料油价格1!$D:$D,燃料油周均!$B148)</f>
        <v>0</v>
      </c>
      <c r="O148">
        <f>COUNTIFS(燃料油价格1!$B:$B,燃料油周均!$A148,燃料油价格1!$D:$D,燃料油周均!$B148,燃料油价格1!E:E,"&gt;0")</f>
        <v>0</v>
      </c>
      <c r="P148">
        <f>COUNTIFS(燃料油价格1!$B:$B,燃料油周均!$A148,燃料油价格1!$D:$D,燃料油周均!$B148,燃料油价格1!F:F,"&gt;0")</f>
        <v>0</v>
      </c>
      <c r="Q148">
        <f>COUNTIFS(燃料油价格1!$B:$B,燃料油周均!$A148,燃料油价格1!$D:$D,燃料油周均!$B148,燃料油价格1!G:G,"&gt;0")</f>
        <v>5</v>
      </c>
      <c r="R148">
        <f>COUNTIFS(燃料油价格1!$B:$B,燃料油周均!$A148,燃料油价格1!$D:$D,燃料油周均!$B148,燃料油价格1!H:H,"&gt;0")</f>
        <v>0</v>
      </c>
      <c r="S148">
        <f>COUNTIFS(燃料油价格1!$B:$B,燃料油周均!$A148,燃料油价格1!$D:$D,燃料油周均!$B148,燃料油价格1!I:I,"&gt;0")</f>
        <v>0</v>
      </c>
      <c r="T148">
        <f>COUNTIFS(燃料油价格1!$B:$B,燃料油周均!$A148,燃料油价格1!$D:$D,燃料油周均!$B148,燃料油价格1!J:J,"&gt;0")</f>
        <v>0</v>
      </c>
      <c r="U148">
        <f>COUNTIFS(燃料油价格1!$B:$B,燃料油周均!$A148,燃料油价格1!$D:$D,燃料油周均!$B148,燃料油价格1!K:K,"&gt;0")</f>
        <v>0</v>
      </c>
      <c r="V148">
        <f>COUNTIFS(燃料油价格1!$B:$B,燃料油周均!$A148,燃料油价格1!$D:$D,燃料油周均!$B148,燃料油价格1!L:L,"&gt;0")</f>
        <v>0</v>
      </c>
      <c r="W148">
        <f>COUNTIFS(燃料油价格1!$B:$B,燃料油周均!$A148,燃料油价格1!$D:$D,燃料油周均!$B148,燃料油价格1!M:M,"&gt;0")</f>
        <v>5</v>
      </c>
      <c r="X148">
        <f>COUNTIFS(燃料油价格1!$B:$B,燃料油周均!$A148,燃料油价格1!$D:$D,燃料油周均!$B148,燃料油价格1!N:N,"&gt;0")</f>
        <v>0</v>
      </c>
      <c r="Y148">
        <f>COUNTIFS(燃料油价格1!$B:$B,燃料油周均!$A148,燃料油价格1!$D:$D,燃料油周均!$B148,燃料油价格1!O:O,"&gt;0")</f>
        <v>0</v>
      </c>
      <c r="Z148">
        <f>COUNTIFS(燃料油价格1!$B:$B,燃料油周均!$A148,燃料油价格1!$D:$D,燃料油周均!$B148,燃料油价格1!P:P,"&gt;0")</f>
        <v>0</v>
      </c>
      <c r="AA148">
        <f t="shared" si="26"/>
        <v>0</v>
      </c>
      <c r="AB148">
        <f t="shared" si="27"/>
        <v>0</v>
      </c>
      <c r="AC148">
        <f t="shared" si="28"/>
        <v>4000</v>
      </c>
      <c r="AD148">
        <f t="shared" si="29"/>
        <v>0</v>
      </c>
      <c r="AE148">
        <f t="shared" si="30"/>
        <v>0</v>
      </c>
      <c r="AF148">
        <f t="shared" si="31"/>
        <v>0</v>
      </c>
      <c r="AG148">
        <f t="shared" si="32"/>
        <v>0</v>
      </c>
      <c r="AH148">
        <f t="shared" si="33"/>
        <v>0</v>
      </c>
      <c r="AI148">
        <f t="shared" si="34"/>
        <v>4080</v>
      </c>
      <c r="AJ148">
        <f t="shared" si="35"/>
        <v>0</v>
      </c>
      <c r="AK148">
        <f t="shared" si="36"/>
        <v>0</v>
      </c>
      <c r="AL148">
        <f t="shared" si="37"/>
        <v>0</v>
      </c>
      <c r="AM148" s="7">
        <f t="shared" si="38"/>
        <v>4040</v>
      </c>
    </row>
    <row r="149" spans="1:39">
      <c r="A149">
        <v>2021</v>
      </c>
      <c r="B149">
        <v>5</v>
      </c>
      <c r="C149">
        <f>SUMIFS(燃料油价格1!E:E,燃料油价格1!$B:$B,燃料油周均!$A149,燃料油价格1!$D:$D,燃料油周均!$B149)</f>
        <v>0</v>
      </c>
      <c r="D149">
        <f>SUMIFS(燃料油价格1!F:F,燃料油价格1!$B:$B,燃料油周均!$A149,燃料油价格1!$D:$D,燃料油周均!$B149)</f>
        <v>0</v>
      </c>
      <c r="E149">
        <f>SUMIFS(燃料油价格1!G:G,燃料油价格1!$B:$B,燃料油周均!$A149,燃料油价格1!$D:$D,燃料油周均!$B149)</f>
        <v>20000</v>
      </c>
      <c r="F149">
        <f>SUMIFS(燃料油价格1!H:H,燃料油价格1!$B:$B,燃料油周均!$A149,燃料油价格1!$D:$D,燃料油周均!$B149)</f>
        <v>0</v>
      </c>
      <c r="G149">
        <f>SUMIFS(燃料油价格1!I:I,燃料油价格1!$B:$B,燃料油周均!$A149,燃料油价格1!$D:$D,燃料油周均!$B149)</f>
        <v>0</v>
      </c>
      <c r="H149">
        <f>SUMIFS(燃料油价格1!J:J,燃料油价格1!$B:$B,燃料油周均!$A149,燃料油价格1!$D:$D,燃料油周均!$B149)</f>
        <v>0</v>
      </c>
      <c r="I149">
        <f>SUMIFS(燃料油价格1!K:K,燃料油价格1!$B:$B,燃料油周均!$A149,燃料油价格1!$D:$D,燃料油周均!$B149)</f>
        <v>0</v>
      </c>
      <c r="J149">
        <f>SUMIFS(燃料油价格1!L:L,燃料油价格1!$B:$B,燃料油周均!$A149,燃料油价格1!$D:$D,燃料油周均!$B149)</f>
        <v>0</v>
      </c>
      <c r="K149">
        <f>SUMIFS(燃料油价格1!M:M,燃料油价格1!$B:$B,燃料油周均!$A149,燃料油价格1!$D:$D,燃料油周均!$B149)</f>
        <v>20400</v>
      </c>
      <c r="L149">
        <f>SUMIFS(燃料油价格1!N:N,燃料油价格1!$B:$B,燃料油周均!$A149,燃料油价格1!$D:$D,燃料油周均!$B149)</f>
        <v>0</v>
      </c>
      <c r="M149">
        <f>SUMIFS(燃料油价格1!O:O,燃料油价格1!$B:$B,燃料油周均!$A149,燃料油价格1!$D:$D,燃料油周均!$B149)</f>
        <v>0</v>
      </c>
      <c r="N149">
        <f>SUMIFS(燃料油价格1!P:P,燃料油价格1!$B:$B,燃料油周均!$A149,燃料油价格1!$D:$D,燃料油周均!$B149)</f>
        <v>0</v>
      </c>
      <c r="O149">
        <f>COUNTIFS(燃料油价格1!$B:$B,燃料油周均!$A149,燃料油价格1!$D:$D,燃料油周均!$B149,燃料油价格1!E:E,"&gt;0")</f>
        <v>0</v>
      </c>
      <c r="P149">
        <f>COUNTIFS(燃料油价格1!$B:$B,燃料油周均!$A149,燃料油价格1!$D:$D,燃料油周均!$B149,燃料油价格1!F:F,"&gt;0")</f>
        <v>0</v>
      </c>
      <c r="Q149">
        <f>COUNTIFS(燃料油价格1!$B:$B,燃料油周均!$A149,燃料油价格1!$D:$D,燃料油周均!$B149,燃料油价格1!G:G,"&gt;0")</f>
        <v>5</v>
      </c>
      <c r="R149">
        <f>COUNTIFS(燃料油价格1!$B:$B,燃料油周均!$A149,燃料油价格1!$D:$D,燃料油周均!$B149,燃料油价格1!H:H,"&gt;0")</f>
        <v>0</v>
      </c>
      <c r="S149">
        <f>COUNTIFS(燃料油价格1!$B:$B,燃料油周均!$A149,燃料油价格1!$D:$D,燃料油周均!$B149,燃料油价格1!I:I,"&gt;0")</f>
        <v>0</v>
      </c>
      <c r="T149">
        <f>COUNTIFS(燃料油价格1!$B:$B,燃料油周均!$A149,燃料油价格1!$D:$D,燃料油周均!$B149,燃料油价格1!J:J,"&gt;0")</f>
        <v>0</v>
      </c>
      <c r="U149">
        <f>COUNTIFS(燃料油价格1!$B:$B,燃料油周均!$A149,燃料油价格1!$D:$D,燃料油周均!$B149,燃料油价格1!K:K,"&gt;0")</f>
        <v>0</v>
      </c>
      <c r="V149">
        <f>COUNTIFS(燃料油价格1!$B:$B,燃料油周均!$A149,燃料油价格1!$D:$D,燃料油周均!$B149,燃料油价格1!L:L,"&gt;0")</f>
        <v>0</v>
      </c>
      <c r="W149">
        <f>COUNTIFS(燃料油价格1!$B:$B,燃料油周均!$A149,燃料油价格1!$D:$D,燃料油周均!$B149,燃料油价格1!M:M,"&gt;0")</f>
        <v>5</v>
      </c>
      <c r="X149">
        <f>COUNTIFS(燃料油价格1!$B:$B,燃料油周均!$A149,燃料油价格1!$D:$D,燃料油周均!$B149,燃料油价格1!N:N,"&gt;0")</f>
        <v>0</v>
      </c>
      <c r="Y149">
        <f>COUNTIFS(燃料油价格1!$B:$B,燃料油周均!$A149,燃料油价格1!$D:$D,燃料油周均!$B149,燃料油价格1!O:O,"&gt;0")</f>
        <v>0</v>
      </c>
      <c r="Z149">
        <f>COUNTIFS(燃料油价格1!$B:$B,燃料油周均!$A149,燃料油价格1!$D:$D,燃料油周均!$B149,燃料油价格1!P:P,"&gt;0")</f>
        <v>0</v>
      </c>
      <c r="AA149">
        <f t="shared" si="26"/>
        <v>0</v>
      </c>
      <c r="AB149">
        <f t="shared" si="27"/>
        <v>0</v>
      </c>
      <c r="AC149">
        <f t="shared" si="28"/>
        <v>4000</v>
      </c>
      <c r="AD149">
        <f t="shared" si="29"/>
        <v>0</v>
      </c>
      <c r="AE149">
        <f t="shared" si="30"/>
        <v>0</v>
      </c>
      <c r="AF149">
        <f t="shared" si="31"/>
        <v>0</v>
      </c>
      <c r="AG149">
        <f t="shared" si="32"/>
        <v>0</v>
      </c>
      <c r="AH149">
        <f t="shared" si="33"/>
        <v>0</v>
      </c>
      <c r="AI149">
        <f t="shared" si="34"/>
        <v>4080</v>
      </c>
      <c r="AJ149">
        <f t="shared" si="35"/>
        <v>0</v>
      </c>
      <c r="AK149">
        <f t="shared" si="36"/>
        <v>0</v>
      </c>
      <c r="AL149">
        <f t="shared" si="37"/>
        <v>0</v>
      </c>
      <c r="AM149" s="7">
        <f t="shared" si="38"/>
        <v>4040</v>
      </c>
    </row>
    <row r="150" spans="1:39">
      <c r="A150">
        <v>2021</v>
      </c>
      <c r="B150">
        <v>6</v>
      </c>
      <c r="C150">
        <f>SUMIFS(燃料油价格1!E:E,燃料油价格1!$B:$B,燃料油周均!$A150,燃料油价格1!$D:$D,燃料油周均!$B150)</f>
        <v>0</v>
      </c>
      <c r="D150">
        <f>SUMIFS(燃料油价格1!F:F,燃料油价格1!$B:$B,燃料油周均!$A150,燃料油价格1!$D:$D,燃料油周均!$B150)</f>
        <v>0</v>
      </c>
      <c r="E150">
        <f>SUMIFS(燃料油价格1!G:G,燃料油价格1!$B:$B,燃料油周均!$A150,燃料油价格1!$D:$D,燃料油周均!$B150)</f>
        <v>12150</v>
      </c>
      <c r="F150">
        <f>SUMIFS(燃料油价格1!H:H,燃料油价格1!$B:$B,燃料油周均!$A150,燃料油价格1!$D:$D,燃料油周均!$B150)</f>
        <v>0</v>
      </c>
      <c r="G150">
        <f>SUMIFS(燃料油价格1!I:I,燃料油价格1!$B:$B,燃料油周均!$A150,燃料油价格1!$D:$D,燃料油周均!$B150)</f>
        <v>0</v>
      </c>
      <c r="H150">
        <f>SUMIFS(燃料油价格1!J:J,燃料油价格1!$B:$B,燃料油周均!$A150,燃料油价格1!$D:$D,燃料油周均!$B150)</f>
        <v>0</v>
      </c>
      <c r="I150">
        <f>SUMIFS(燃料油价格1!K:K,燃料油价格1!$B:$B,燃料油周均!$A150,燃料油价格1!$D:$D,燃料油周均!$B150)</f>
        <v>0</v>
      </c>
      <c r="J150">
        <f>SUMIFS(燃料油价格1!L:L,燃料油价格1!$B:$B,燃料油周均!$A150,燃料油价格1!$D:$D,燃料油周均!$B150)</f>
        <v>0</v>
      </c>
      <c r="K150">
        <f>SUMIFS(燃料油价格1!M:M,燃料油价格1!$B:$B,燃料油周均!$A150,燃料油价格1!$D:$D,燃料油周均!$B150)</f>
        <v>12300</v>
      </c>
      <c r="L150">
        <f>SUMIFS(燃料油价格1!N:N,燃料油价格1!$B:$B,燃料油周均!$A150,燃料油价格1!$D:$D,燃料油周均!$B150)</f>
        <v>0</v>
      </c>
      <c r="M150">
        <f>SUMIFS(燃料油价格1!O:O,燃料油价格1!$B:$B,燃料油周均!$A150,燃料油价格1!$D:$D,燃料油周均!$B150)</f>
        <v>0</v>
      </c>
      <c r="N150">
        <f>SUMIFS(燃料油价格1!P:P,燃料油价格1!$B:$B,燃料油周均!$A150,燃料油价格1!$D:$D,燃料油周均!$B150)</f>
        <v>0</v>
      </c>
      <c r="O150">
        <f>COUNTIFS(燃料油价格1!$B:$B,燃料油周均!$A150,燃料油价格1!$D:$D,燃料油周均!$B150,燃料油价格1!E:E,"&gt;0")</f>
        <v>0</v>
      </c>
      <c r="P150">
        <f>COUNTIFS(燃料油价格1!$B:$B,燃料油周均!$A150,燃料油价格1!$D:$D,燃料油周均!$B150,燃料油价格1!F:F,"&gt;0")</f>
        <v>0</v>
      </c>
      <c r="Q150">
        <f>COUNTIFS(燃料油价格1!$B:$B,燃料油周均!$A150,燃料油价格1!$D:$D,燃料油周均!$B150,燃料油价格1!G:G,"&gt;0")</f>
        <v>3</v>
      </c>
      <c r="R150">
        <f>COUNTIFS(燃料油价格1!$B:$B,燃料油周均!$A150,燃料油价格1!$D:$D,燃料油周均!$B150,燃料油价格1!H:H,"&gt;0")</f>
        <v>0</v>
      </c>
      <c r="S150">
        <f>COUNTIFS(燃料油价格1!$B:$B,燃料油周均!$A150,燃料油价格1!$D:$D,燃料油周均!$B150,燃料油价格1!I:I,"&gt;0")</f>
        <v>0</v>
      </c>
      <c r="T150">
        <f>COUNTIFS(燃料油价格1!$B:$B,燃料油周均!$A150,燃料油价格1!$D:$D,燃料油周均!$B150,燃料油价格1!J:J,"&gt;0")</f>
        <v>0</v>
      </c>
      <c r="U150">
        <f>COUNTIFS(燃料油价格1!$B:$B,燃料油周均!$A150,燃料油价格1!$D:$D,燃料油周均!$B150,燃料油价格1!K:K,"&gt;0")</f>
        <v>0</v>
      </c>
      <c r="V150">
        <f>COUNTIFS(燃料油价格1!$B:$B,燃料油周均!$A150,燃料油价格1!$D:$D,燃料油周均!$B150,燃料油价格1!L:L,"&gt;0")</f>
        <v>0</v>
      </c>
      <c r="W150">
        <f>COUNTIFS(燃料油价格1!$B:$B,燃料油周均!$A150,燃料油价格1!$D:$D,燃料油周均!$B150,燃料油价格1!M:M,"&gt;0")</f>
        <v>3</v>
      </c>
      <c r="X150">
        <f>COUNTIFS(燃料油价格1!$B:$B,燃料油周均!$A150,燃料油价格1!$D:$D,燃料油周均!$B150,燃料油价格1!N:N,"&gt;0")</f>
        <v>0</v>
      </c>
      <c r="Y150">
        <f>COUNTIFS(燃料油价格1!$B:$B,燃料油周均!$A150,燃料油价格1!$D:$D,燃料油周均!$B150,燃料油价格1!O:O,"&gt;0")</f>
        <v>0</v>
      </c>
      <c r="Z150">
        <f>COUNTIFS(燃料油价格1!$B:$B,燃料油周均!$A150,燃料油价格1!$D:$D,燃料油周均!$B150,燃料油价格1!P:P,"&gt;0")</f>
        <v>0</v>
      </c>
      <c r="AA150">
        <f t="shared" si="26"/>
        <v>0</v>
      </c>
      <c r="AB150">
        <f t="shared" si="27"/>
        <v>0</v>
      </c>
      <c r="AC150">
        <f t="shared" si="28"/>
        <v>4050</v>
      </c>
      <c r="AD150">
        <f t="shared" si="29"/>
        <v>0</v>
      </c>
      <c r="AE150">
        <f t="shared" si="30"/>
        <v>0</v>
      </c>
      <c r="AF150">
        <f t="shared" si="31"/>
        <v>0</v>
      </c>
      <c r="AG150">
        <f t="shared" si="32"/>
        <v>0</v>
      </c>
      <c r="AH150">
        <f t="shared" si="33"/>
        <v>0</v>
      </c>
      <c r="AI150">
        <f t="shared" si="34"/>
        <v>4100</v>
      </c>
      <c r="AJ150">
        <f t="shared" si="35"/>
        <v>0</v>
      </c>
      <c r="AK150">
        <f t="shared" si="36"/>
        <v>0</v>
      </c>
      <c r="AL150">
        <f t="shared" si="37"/>
        <v>0</v>
      </c>
      <c r="AM150" s="7">
        <f t="shared" si="38"/>
        <v>4075</v>
      </c>
    </row>
    <row r="151" spans="1:39">
      <c r="A151">
        <v>2021</v>
      </c>
      <c r="B151">
        <v>7</v>
      </c>
      <c r="C151">
        <f>SUMIFS(燃料油价格1!E:E,燃料油价格1!$B:$B,燃料油周均!$A151,燃料油价格1!$D:$D,燃料油周均!$B151)</f>
        <v>0</v>
      </c>
      <c r="D151">
        <f>SUMIFS(燃料油价格1!F:F,燃料油价格1!$B:$B,燃料油周均!$A151,燃料油价格1!$D:$D,燃料油周均!$B151)</f>
        <v>0</v>
      </c>
      <c r="E151">
        <f>SUMIFS(燃料油价格1!G:G,燃料油价格1!$B:$B,燃料油周均!$A151,燃料油价格1!$D:$D,燃料油周均!$B151)</f>
        <v>16200</v>
      </c>
      <c r="F151">
        <f>SUMIFS(燃料油价格1!H:H,燃料油价格1!$B:$B,燃料油周均!$A151,燃料油价格1!$D:$D,燃料油周均!$B151)</f>
        <v>0</v>
      </c>
      <c r="G151">
        <f>SUMIFS(燃料油价格1!I:I,燃料油价格1!$B:$B,燃料油周均!$A151,燃料油价格1!$D:$D,燃料油周均!$B151)</f>
        <v>0</v>
      </c>
      <c r="H151">
        <f>SUMIFS(燃料油价格1!J:J,燃料油价格1!$B:$B,燃料油周均!$A151,燃料油价格1!$D:$D,燃料油周均!$B151)</f>
        <v>0</v>
      </c>
      <c r="I151">
        <f>SUMIFS(燃料油价格1!K:K,燃料油价格1!$B:$B,燃料油周均!$A151,燃料油价格1!$D:$D,燃料油周均!$B151)</f>
        <v>0</v>
      </c>
      <c r="J151">
        <f>SUMIFS(燃料油价格1!L:L,燃料油价格1!$B:$B,燃料油周均!$A151,燃料油价格1!$D:$D,燃料油周均!$B151)</f>
        <v>0</v>
      </c>
      <c r="K151">
        <f>SUMIFS(燃料油价格1!M:M,燃料油价格1!$B:$B,燃料油周均!$A151,燃料油价格1!$D:$D,燃料油周均!$B151)</f>
        <v>16400</v>
      </c>
      <c r="L151">
        <f>SUMIFS(燃料油价格1!N:N,燃料油价格1!$B:$B,燃料油周均!$A151,燃料油价格1!$D:$D,燃料油周均!$B151)</f>
        <v>0</v>
      </c>
      <c r="M151">
        <f>SUMIFS(燃料油价格1!O:O,燃料油价格1!$B:$B,燃料油周均!$A151,燃料油价格1!$D:$D,燃料油周均!$B151)</f>
        <v>0</v>
      </c>
      <c r="N151">
        <f>SUMIFS(燃料油价格1!P:P,燃料油价格1!$B:$B,燃料油周均!$A151,燃料油价格1!$D:$D,燃料油周均!$B151)</f>
        <v>0</v>
      </c>
      <c r="O151">
        <f>COUNTIFS(燃料油价格1!$B:$B,燃料油周均!$A151,燃料油价格1!$D:$D,燃料油周均!$B151,燃料油价格1!E:E,"&gt;0")</f>
        <v>0</v>
      </c>
      <c r="P151">
        <f>COUNTIFS(燃料油价格1!$B:$B,燃料油周均!$A151,燃料油价格1!$D:$D,燃料油周均!$B151,燃料油价格1!F:F,"&gt;0")</f>
        <v>0</v>
      </c>
      <c r="Q151">
        <f>COUNTIFS(燃料油价格1!$B:$B,燃料油周均!$A151,燃料油价格1!$D:$D,燃料油周均!$B151,燃料油价格1!G:G,"&gt;0")</f>
        <v>4</v>
      </c>
      <c r="R151">
        <f>COUNTIFS(燃料油价格1!$B:$B,燃料油周均!$A151,燃料油价格1!$D:$D,燃料油周均!$B151,燃料油价格1!H:H,"&gt;0")</f>
        <v>0</v>
      </c>
      <c r="S151">
        <f>COUNTIFS(燃料油价格1!$B:$B,燃料油周均!$A151,燃料油价格1!$D:$D,燃料油周均!$B151,燃料油价格1!I:I,"&gt;0")</f>
        <v>0</v>
      </c>
      <c r="T151">
        <f>COUNTIFS(燃料油价格1!$B:$B,燃料油周均!$A151,燃料油价格1!$D:$D,燃料油周均!$B151,燃料油价格1!J:J,"&gt;0")</f>
        <v>0</v>
      </c>
      <c r="U151">
        <f>COUNTIFS(燃料油价格1!$B:$B,燃料油周均!$A151,燃料油价格1!$D:$D,燃料油周均!$B151,燃料油价格1!K:K,"&gt;0")</f>
        <v>0</v>
      </c>
      <c r="V151">
        <f>COUNTIFS(燃料油价格1!$B:$B,燃料油周均!$A151,燃料油价格1!$D:$D,燃料油周均!$B151,燃料油价格1!L:L,"&gt;0")</f>
        <v>0</v>
      </c>
      <c r="W151">
        <f>COUNTIFS(燃料油价格1!$B:$B,燃料油周均!$A151,燃料油价格1!$D:$D,燃料油周均!$B151,燃料油价格1!M:M,"&gt;0")</f>
        <v>4</v>
      </c>
      <c r="X151">
        <f>COUNTIFS(燃料油价格1!$B:$B,燃料油周均!$A151,燃料油价格1!$D:$D,燃料油周均!$B151,燃料油价格1!N:N,"&gt;0")</f>
        <v>0</v>
      </c>
      <c r="Y151">
        <f>COUNTIFS(燃料油价格1!$B:$B,燃料油周均!$A151,燃料油价格1!$D:$D,燃料油周均!$B151,燃料油价格1!O:O,"&gt;0")</f>
        <v>0</v>
      </c>
      <c r="Z151">
        <f>COUNTIFS(燃料油价格1!$B:$B,燃料油周均!$A151,燃料油价格1!$D:$D,燃料油周均!$B151,燃料油价格1!P:P,"&gt;0")</f>
        <v>0</v>
      </c>
      <c r="AA151">
        <f t="shared" si="26"/>
        <v>0</v>
      </c>
      <c r="AB151">
        <f t="shared" si="27"/>
        <v>0</v>
      </c>
      <c r="AC151">
        <f t="shared" si="28"/>
        <v>4050</v>
      </c>
      <c r="AD151">
        <f t="shared" si="29"/>
        <v>0</v>
      </c>
      <c r="AE151">
        <f t="shared" si="30"/>
        <v>0</v>
      </c>
      <c r="AF151">
        <f t="shared" si="31"/>
        <v>0</v>
      </c>
      <c r="AG151">
        <f t="shared" si="32"/>
        <v>0</v>
      </c>
      <c r="AH151">
        <f t="shared" si="33"/>
        <v>0</v>
      </c>
      <c r="AI151">
        <f t="shared" si="34"/>
        <v>4100</v>
      </c>
      <c r="AJ151">
        <f t="shared" si="35"/>
        <v>0</v>
      </c>
      <c r="AK151">
        <f t="shared" si="36"/>
        <v>0</v>
      </c>
      <c r="AL151">
        <f t="shared" si="37"/>
        <v>0</v>
      </c>
      <c r="AM151" s="7">
        <f t="shared" si="38"/>
        <v>4075</v>
      </c>
    </row>
    <row r="152" spans="1:39">
      <c r="A152">
        <v>2021</v>
      </c>
      <c r="B152">
        <v>8</v>
      </c>
      <c r="C152">
        <f>SUMIFS(燃料油价格1!E:E,燃料油价格1!$B:$B,燃料油周均!$A152,燃料油价格1!$D:$D,燃料油周均!$B152)</f>
        <v>0</v>
      </c>
      <c r="D152">
        <f>SUMIFS(燃料油价格1!F:F,燃料油价格1!$B:$B,燃料油周均!$A152,燃料油价格1!$D:$D,燃料油周均!$B152)</f>
        <v>0</v>
      </c>
      <c r="E152">
        <f>SUMIFS(燃料油价格1!G:G,燃料油价格1!$B:$B,燃料油周均!$A152,燃料油价格1!$D:$D,燃料油周均!$B152)</f>
        <v>16200</v>
      </c>
      <c r="F152">
        <f>SUMIFS(燃料油价格1!H:H,燃料油价格1!$B:$B,燃料油周均!$A152,燃料油价格1!$D:$D,燃料油周均!$B152)</f>
        <v>0</v>
      </c>
      <c r="G152">
        <f>SUMIFS(燃料油价格1!I:I,燃料油价格1!$B:$B,燃料油周均!$A152,燃料油价格1!$D:$D,燃料油周均!$B152)</f>
        <v>0</v>
      </c>
      <c r="H152">
        <f>SUMIFS(燃料油价格1!J:J,燃料油价格1!$B:$B,燃料油周均!$A152,燃料油价格1!$D:$D,燃料油周均!$B152)</f>
        <v>0</v>
      </c>
      <c r="I152">
        <f>SUMIFS(燃料油价格1!K:K,燃料油价格1!$B:$B,燃料油周均!$A152,燃料油价格1!$D:$D,燃料油周均!$B152)</f>
        <v>0</v>
      </c>
      <c r="J152">
        <f>SUMIFS(燃料油价格1!L:L,燃料油价格1!$B:$B,燃料油周均!$A152,燃料油价格1!$D:$D,燃料油周均!$B152)</f>
        <v>0</v>
      </c>
      <c r="K152">
        <f>SUMIFS(燃料油价格1!M:M,燃料油价格1!$B:$B,燃料油周均!$A152,燃料油价格1!$D:$D,燃料油周均!$B152)</f>
        <v>16400</v>
      </c>
      <c r="L152">
        <f>SUMIFS(燃料油价格1!N:N,燃料油价格1!$B:$B,燃料油周均!$A152,燃料油价格1!$D:$D,燃料油周均!$B152)</f>
        <v>0</v>
      </c>
      <c r="M152">
        <f>SUMIFS(燃料油价格1!O:O,燃料油价格1!$B:$B,燃料油周均!$A152,燃料油价格1!$D:$D,燃料油周均!$B152)</f>
        <v>0</v>
      </c>
      <c r="N152">
        <f>SUMIFS(燃料油价格1!P:P,燃料油价格1!$B:$B,燃料油周均!$A152,燃料油价格1!$D:$D,燃料油周均!$B152)</f>
        <v>0</v>
      </c>
      <c r="O152">
        <f>COUNTIFS(燃料油价格1!$B:$B,燃料油周均!$A152,燃料油价格1!$D:$D,燃料油周均!$B152,燃料油价格1!E:E,"&gt;0")</f>
        <v>0</v>
      </c>
      <c r="P152">
        <f>COUNTIFS(燃料油价格1!$B:$B,燃料油周均!$A152,燃料油价格1!$D:$D,燃料油周均!$B152,燃料油价格1!F:F,"&gt;0")</f>
        <v>0</v>
      </c>
      <c r="Q152">
        <f>COUNTIFS(燃料油价格1!$B:$B,燃料油周均!$A152,燃料油价格1!$D:$D,燃料油周均!$B152,燃料油价格1!G:G,"&gt;0")</f>
        <v>4</v>
      </c>
      <c r="R152">
        <f>COUNTIFS(燃料油价格1!$B:$B,燃料油周均!$A152,燃料油价格1!$D:$D,燃料油周均!$B152,燃料油价格1!H:H,"&gt;0")</f>
        <v>0</v>
      </c>
      <c r="S152">
        <f>COUNTIFS(燃料油价格1!$B:$B,燃料油周均!$A152,燃料油价格1!$D:$D,燃料油周均!$B152,燃料油价格1!I:I,"&gt;0")</f>
        <v>0</v>
      </c>
      <c r="T152">
        <f>COUNTIFS(燃料油价格1!$B:$B,燃料油周均!$A152,燃料油价格1!$D:$D,燃料油周均!$B152,燃料油价格1!J:J,"&gt;0")</f>
        <v>0</v>
      </c>
      <c r="U152">
        <f>COUNTIFS(燃料油价格1!$B:$B,燃料油周均!$A152,燃料油价格1!$D:$D,燃料油周均!$B152,燃料油价格1!K:K,"&gt;0")</f>
        <v>0</v>
      </c>
      <c r="V152">
        <f>COUNTIFS(燃料油价格1!$B:$B,燃料油周均!$A152,燃料油价格1!$D:$D,燃料油周均!$B152,燃料油价格1!L:L,"&gt;0")</f>
        <v>0</v>
      </c>
      <c r="W152">
        <f>COUNTIFS(燃料油价格1!$B:$B,燃料油周均!$A152,燃料油价格1!$D:$D,燃料油周均!$B152,燃料油价格1!M:M,"&gt;0")</f>
        <v>4</v>
      </c>
      <c r="X152">
        <f>COUNTIFS(燃料油价格1!$B:$B,燃料油周均!$A152,燃料油价格1!$D:$D,燃料油周均!$B152,燃料油价格1!N:N,"&gt;0")</f>
        <v>0</v>
      </c>
      <c r="Y152">
        <f>COUNTIFS(燃料油价格1!$B:$B,燃料油周均!$A152,燃料油价格1!$D:$D,燃料油周均!$B152,燃料油价格1!O:O,"&gt;0")</f>
        <v>0</v>
      </c>
      <c r="Z152">
        <f>COUNTIFS(燃料油价格1!$B:$B,燃料油周均!$A152,燃料油价格1!$D:$D,燃料油周均!$B152,燃料油价格1!P:P,"&gt;0")</f>
        <v>0</v>
      </c>
      <c r="AA152">
        <f t="shared" si="26"/>
        <v>0</v>
      </c>
      <c r="AB152">
        <f t="shared" si="27"/>
        <v>0</v>
      </c>
      <c r="AC152">
        <f t="shared" si="28"/>
        <v>4050</v>
      </c>
      <c r="AD152">
        <f t="shared" si="29"/>
        <v>0</v>
      </c>
      <c r="AE152">
        <f t="shared" si="30"/>
        <v>0</v>
      </c>
      <c r="AF152">
        <f t="shared" si="31"/>
        <v>0</v>
      </c>
      <c r="AG152">
        <f t="shared" si="32"/>
        <v>0</v>
      </c>
      <c r="AH152">
        <f t="shared" si="33"/>
        <v>0</v>
      </c>
      <c r="AI152">
        <f t="shared" si="34"/>
        <v>4100</v>
      </c>
      <c r="AJ152">
        <f t="shared" si="35"/>
        <v>0</v>
      </c>
      <c r="AK152">
        <f t="shared" si="36"/>
        <v>0</v>
      </c>
      <c r="AL152">
        <f t="shared" si="37"/>
        <v>0</v>
      </c>
      <c r="AM152" s="7">
        <f t="shared" si="38"/>
        <v>4075</v>
      </c>
    </row>
    <row r="153" spans="1:39">
      <c r="A153">
        <v>2021</v>
      </c>
      <c r="B153">
        <v>9</v>
      </c>
      <c r="C153">
        <f>SUMIFS(燃料油价格1!E:E,燃料油价格1!$B:$B,燃料油周均!$A153,燃料油价格1!$D:$D,燃料油周均!$B153)</f>
        <v>0</v>
      </c>
      <c r="D153">
        <f>SUMIFS(燃料油价格1!F:F,燃料油价格1!$B:$B,燃料油周均!$A153,燃料油价格1!$D:$D,燃料油周均!$B153)</f>
        <v>0</v>
      </c>
      <c r="E153">
        <f>SUMIFS(燃料油价格1!G:G,燃料油价格1!$B:$B,燃料油周均!$A153,燃料油价格1!$D:$D,燃料油周均!$B153)</f>
        <v>8100</v>
      </c>
      <c r="F153">
        <f>SUMIFS(燃料油价格1!H:H,燃料油价格1!$B:$B,燃料油周均!$A153,燃料油价格1!$D:$D,燃料油周均!$B153)</f>
        <v>0</v>
      </c>
      <c r="G153">
        <f>SUMIFS(燃料油价格1!I:I,燃料油价格1!$B:$B,燃料油周均!$A153,燃料油价格1!$D:$D,燃料油周均!$B153)</f>
        <v>0</v>
      </c>
      <c r="H153">
        <f>SUMIFS(燃料油价格1!J:J,燃料油价格1!$B:$B,燃料油周均!$A153,燃料油价格1!$D:$D,燃料油周均!$B153)</f>
        <v>0</v>
      </c>
      <c r="I153">
        <f>SUMIFS(燃料油价格1!K:K,燃料油价格1!$B:$B,燃料油周均!$A153,燃料油价格1!$D:$D,燃料油周均!$B153)</f>
        <v>0</v>
      </c>
      <c r="J153">
        <f>SUMIFS(燃料油价格1!L:L,燃料油价格1!$B:$B,燃料油周均!$A153,燃料油价格1!$D:$D,燃料油周均!$B153)</f>
        <v>0</v>
      </c>
      <c r="K153">
        <f>SUMIFS(燃料油价格1!M:M,燃料油价格1!$B:$B,燃料油周均!$A153,燃料油价格1!$D:$D,燃料油周均!$B153)</f>
        <v>8200</v>
      </c>
      <c r="L153">
        <f>SUMIFS(燃料油价格1!N:N,燃料油价格1!$B:$B,燃料油周均!$A153,燃料油价格1!$D:$D,燃料油周均!$B153)</f>
        <v>0</v>
      </c>
      <c r="M153">
        <f>SUMIFS(燃料油价格1!O:O,燃料油价格1!$B:$B,燃料油周均!$A153,燃料油价格1!$D:$D,燃料油周均!$B153)</f>
        <v>0</v>
      </c>
      <c r="N153">
        <f>SUMIFS(燃料油价格1!P:P,燃料油价格1!$B:$B,燃料油周均!$A153,燃料油价格1!$D:$D,燃料油周均!$B153)</f>
        <v>0</v>
      </c>
      <c r="O153">
        <f>COUNTIFS(燃料油价格1!$B:$B,燃料油周均!$A153,燃料油价格1!$D:$D,燃料油周均!$B153,燃料油价格1!E:E,"&gt;0")</f>
        <v>0</v>
      </c>
      <c r="P153">
        <f>COUNTIFS(燃料油价格1!$B:$B,燃料油周均!$A153,燃料油价格1!$D:$D,燃料油周均!$B153,燃料油价格1!F:F,"&gt;0")</f>
        <v>0</v>
      </c>
      <c r="Q153">
        <f>COUNTIFS(燃料油价格1!$B:$B,燃料油周均!$A153,燃料油价格1!$D:$D,燃料油周均!$B153,燃料油价格1!G:G,"&gt;0")</f>
        <v>2</v>
      </c>
      <c r="R153">
        <f>COUNTIFS(燃料油价格1!$B:$B,燃料油周均!$A153,燃料油价格1!$D:$D,燃料油周均!$B153,燃料油价格1!H:H,"&gt;0")</f>
        <v>0</v>
      </c>
      <c r="S153">
        <f>COUNTIFS(燃料油价格1!$B:$B,燃料油周均!$A153,燃料油价格1!$D:$D,燃料油周均!$B153,燃料油价格1!I:I,"&gt;0")</f>
        <v>0</v>
      </c>
      <c r="T153">
        <f>COUNTIFS(燃料油价格1!$B:$B,燃料油周均!$A153,燃料油价格1!$D:$D,燃料油周均!$B153,燃料油价格1!J:J,"&gt;0")</f>
        <v>0</v>
      </c>
      <c r="U153">
        <f>COUNTIFS(燃料油价格1!$B:$B,燃料油周均!$A153,燃料油价格1!$D:$D,燃料油周均!$B153,燃料油价格1!K:K,"&gt;0")</f>
        <v>0</v>
      </c>
      <c r="V153">
        <f>COUNTIFS(燃料油价格1!$B:$B,燃料油周均!$A153,燃料油价格1!$D:$D,燃料油周均!$B153,燃料油价格1!L:L,"&gt;0")</f>
        <v>0</v>
      </c>
      <c r="W153">
        <f>COUNTIFS(燃料油价格1!$B:$B,燃料油周均!$A153,燃料油价格1!$D:$D,燃料油周均!$B153,燃料油价格1!M:M,"&gt;0")</f>
        <v>2</v>
      </c>
      <c r="X153">
        <f>COUNTIFS(燃料油价格1!$B:$B,燃料油周均!$A153,燃料油价格1!$D:$D,燃料油周均!$B153,燃料油价格1!N:N,"&gt;0")</f>
        <v>0</v>
      </c>
      <c r="Y153">
        <f>COUNTIFS(燃料油价格1!$B:$B,燃料油周均!$A153,燃料油价格1!$D:$D,燃料油周均!$B153,燃料油价格1!O:O,"&gt;0")</f>
        <v>0</v>
      </c>
      <c r="Z153">
        <f>COUNTIFS(燃料油价格1!$B:$B,燃料油周均!$A153,燃料油价格1!$D:$D,燃料油周均!$B153,燃料油价格1!P:P,"&gt;0")</f>
        <v>0</v>
      </c>
      <c r="AA153">
        <f t="shared" si="26"/>
        <v>0</v>
      </c>
      <c r="AB153">
        <f t="shared" si="27"/>
        <v>0</v>
      </c>
      <c r="AC153">
        <f t="shared" si="28"/>
        <v>4050</v>
      </c>
      <c r="AD153">
        <f t="shared" si="29"/>
        <v>0</v>
      </c>
      <c r="AE153">
        <f t="shared" si="30"/>
        <v>0</v>
      </c>
      <c r="AF153">
        <f t="shared" si="31"/>
        <v>0</v>
      </c>
      <c r="AG153">
        <f t="shared" si="32"/>
        <v>0</v>
      </c>
      <c r="AH153">
        <f t="shared" si="33"/>
        <v>0</v>
      </c>
      <c r="AI153">
        <f t="shared" si="34"/>
        <v>4100</v>
      </c>
      <c r="AJ153">
        <f t="shared" si="35"/>
        <v>0</v>
      </c>
      <c r="AK153">
        <f t="shared" si="36"/>
        <v>0</v>
      </c>
      <c r="AL153">
        <f t="shared" si="37"/>
        <v>0</v>
      </c>
      <c r="AM153" s="7">
        <f t="shared" si="38"/>
        <v>4075</v>
      </c>
    </row>
    <row r="154" spans="1:39">
      <c r="A154">
        <v>2021</v>
      </c>
      <c r="B154">
        <v>10</v>
      </c>
      <c r="C154">
        <f>SUMIFS(燃料油价格1!E:E,燃料油价格1!$B:$B,燃料油周均!$A154,燃料油价格1!$D:$D,燃料油周均!$B154)</f>
        <v>0</v>
      </c>
      <c r="D154">
        <f>SUMIFS(燃料油价格1!F:F,燃料油价格1!$B:$B,燃料油周均!$A154,燃料油价格1!$D:$D,燃料油周均!$B154)</f>
        <v>0</v>
      </c>
      <c r="E154">
        <f>SUMIFS(燃料油价格1!G:G,燃料油价格1!$B:$B,燃料油周均!$A154,燃料油价格1!$D:$D,燃料油周均!$B154)</f>
        <v>18600</v>
      </c>
      <c r="F154">
        <f>SUMIFS(燃料油价格1!H:H,燃料油价格1!$B:$B,燃料油周均!$A154,燃料油价格1!$D:$D,燃料油周均!$B154)</f>
        <v>0</v>
      </c>
      <c r="G154">
        <f>SUMIFS(燃料油价格1!I:I,燃料油价格1!$B:$B,燃料油周均!$A154,燃料油价格1!$D:$D,燃料油周均!$B154)</f>
        <v>0</v>
      </c>
      <c r="H154">
        <f>SUMIFS(燃料油价格1!J:J,燃料油价格1!$B:$B,燃料油周均!$A154,燃料油价格1!$D:$D,燃料油周均!$B154)</f>
        <v>0</v>
      </c>
      <c r="I154">
        <f>SUMIFS(燃料油价格1!K:K,燃料油价格1!$B:$B,燃料油周均!$A154,燃料油价格1!$D:$D,燃料油周均!$B154)</f>
        <v>0</v>
      </c>
      <c r="J154">
        <f>SUMIFS(燃料油价格1!L:L,燃料油价格1!$B:$B,燃料油周均!$A154,燃料油价格1!$D:$D,燃料油周均!$B154)</f>
        <v>0</v>
      </c>
      <c r="K154">
        <f>SUMIFS(燃料油价格1!M:M,燃料油价格1!$B:$B,燃料油周均!$A154,燃料油价格1!$D:$D,燃料油周均!$B154)</f>
        <v>18600</v>
      </c>
      <c r="L154">
        <f>SUMIFS(燃料油价格1!N:N,燃料油价格1!$B:$B,燃料油周均!$A154,燃料油价格1!$D:$D,燃料油周均!$B154)</f>
        <v>0</v>
      </c>
      <c r="M154">
        <f>SUMIFS(燃料油价格1!O:O,燃料油价格1!$B:$B,燃料油周均!$A154,燃料油价格1!$D:$D,燃料油周均!$B154)</f>
        <v>0</v>
      </c>
      <c r="N154">
        <f>SUMIFS(燃料油价格1!P:P,燃料油价格1!$B:$B,燃料油周均!$A154,燃料油价格1!$D:$D,燃料油周均!$B154)</f>
        <v>0</v>
      </c>
      <c r="O154">
        <f>COUNTIFS(燃料油价格1!$B:$B,燃料油周均!$A154,燃料油价格1!$D:$D,燃料油周均!$B154,燃料油价格1!E:E,"&gt;0")</f>
        <v>0</v>
      </c>
      <c r="P154">
        <f>COUNTIFS(燃料油价格1!$B:$B,燃料油周均!$A154,燃料油价格1!$D:$D,燃料油周均!$B154,燃料油价格1!F:F,"&gt;0")</f>
        <v>0</v>
      </c>
      <c r="Q154">
        <f>COUNTIFS(燃料油价格1!$B:$B,燃料油周均!$A154,燃料油价格1!$D:$D,燃料油周均!$B154,燃料油价格1!G:G,"&gt;0")</f>
        <v>4</v>
      </c>
      <c r="R154">
        <f>COUNTIFS(燃料油价格1!$B:$B,燃料油周均!$A154,燃料油价格1!$D:$D,燃料油周均!$B154,燃料油价格1!H:H,"&gt;0")</f>
        <v>0</v>
      </c>
      <c r="S154">
        <f>COUNTIFS(燃料油价格1!$B:$B,燃料油周均!$A154,燃料油价格1!$D:$D,燃料油周均!$B154,燃料油价格1!I:I,"&gt;0")</f>
        <v>0</v>
      </c>
      <c r="T154">
        <f>COUNTIFS(燃料油价格1!$B:$B,燃料油周均!$A154,燃料油价格1!$D:$D,燃料油周均!$B154,燃料油价格1!J:J,"&gt;0")</f>
        <v>0</v>
      </c>
      <c r="U154">
        <f>COUNTIFS(燃料油价格1!$B:$B,燃料油周均!$A154,燃料油价格1!$D:$D,燃料油周均!$B154,燃料油价格1!K:K,"&gt;0")</f>
        <v>0</v>
      </c>
      <c r="V154">
        <f>COUNTIFS(燃料油价格1!$B:$B,燃料油周均!$A154,燃料油价格1!$D:$D,燃料油周均!$B154,燃料油价格1!L:L,"&gt;0")</f>
        <v>0</v>
      </c>
      <c r="W154">
        <f>COUNTIFS(燃料油价格1!$B:$B,燃料油周均!$A154,燃料油价格1!$D:$D,燃料油周均!$B154,燃料油价格1!M:M,"&gt;0")</f>
        <v>4</v>
      </c>
      <c r="X154">
        <f>COUNTIFS(燃料油价格1!$B:$B,燃料油周均!$A154,燃料油价格1!$D:$D,燃料油周均!$B154,燃料油价格1!N:N,"&gt;0")</f>
        <v>0</v>
      </c>
      <c r="Y154">
        <f>COUNTIFS(燃料油价格1!$B:$B,燃料油周均!$A154,燃料油价格1!$D:$D,燃料油周均!$B154,燃料油价格1!O:O,"&gt;0")</f>
        <v>0</v>
      </c>
      <c r="Z154">
        <f>COUNTIFS(燃料油价格1!$B:$B,燃料油周均!$A154,燃料油价格1!$D:$D,燃料油周均!$B154,燃料油价格1!P:P,"&gt;0")</f>
        <v>0</v>
      </c>
      <c r="AA154">
        <f t="shared" si="26"/>
        <v>0</v>
      </c>
      <c r="AB154">
        <f t="shared" si="27"/>
        <v>0</v>
      </c>
      <c r="AC154">
        <f t="shared" si="28"/>
        <v>4650</v>
      </c>
      <c r="AD154">
        <f t="shared" si="29"/>
        <v>0</v>
      </c>
      <c r="AE154">
        <f t="shared" si="30"/>
        <v>0</v>
      </c>
      <c r="AF154">
        <f t="shared" si="31"/>
        <v>0</v>
      </c>
      <c r="AG154">
        <f t="shared" si="32"/>
        <v>0</v>
      </c>
      <c r="AH154">
        <f t="shared" si="33"/>
        <v>0</v>
      </c>
      <c r="AI154">
        <f t="shared" si="34"/>
        <v>4650</v>
      </c>
      <c r="AJ154">
        <f t="shared" si="35"/>
        <v>0</v>
      </c>
      <c r="AK154">
        <f t="shared" si="36"/>
        <v>0</v>
      </c>
      <c r="AL154">
        <f t="shared" si="37"/>
        <v>0</v>
      </c>
      <c r="AM154" s="7">
        <f t="shared" si="38"/>
        <v>4650</v>
      </c>
    </row>
    <row r="155" spans="1:39">
      <c r="A155">
        <v>2021</v>
      </c>
      <c r="B155">
        <v>11</v>
      </c>
      <c r="C155">
        <f>SUMIFS(燃料油价格1!E:E,燃料油价格1!$B:$B,燃料油周均!$A155,燃料油价格1!$D:$D,燃料油周均!$B155)</f>
        <v>0</v>
      </c>
      <c r="D155">
        <f>SUMIFS(燃料油价格1!F:F,燃料油价格1!$B:$B,燃料油周均!$A155,燃料油价格1!$D:$D,燃料油周均!$B155)</f>
        <v>0</v>
      </c>
      <c r="E155">
        <f>SUMIFS(燃料油价格1!G:G,燃料油价格1!$B:$B,燃料油周均!$A155,燃料油价格1!$D:$D,燃料油周均!$B155)</f>
        <v>9300</v>
      </c>
      <c r="F155">
        <f>SUMIFS(燃料油价格1!H:H,燃料油价格1!$B:$B,燃料油周均!$A155,燃料油价格1!$D:$D,燃料油周均!$B155)</f>
        <v>0</v>
      </c>
      <c r="G155">
        <f>SUMIFS(燃料油价格1!I:I,燃料油价格1!$B:$B,燃料油周均!$A155,燃料油价格1!$D:$D,燃料油周均!$B155)</f>
        <v>0</v>
      </c>
      <c r="H155">
        <f>SUMIFS(燃料油价格1!J:J,燃料油价格1!$B:$B,燃料油周均!$A155,燃料油价格1!$D:$D,燃料油周均!$B155)</f>
        <v>0</v>
      </c>
      <c r="I155">
        <f>SUMIFS(燃料油价格1!K:K,燃料油价格1!$B:$B,燃料油周均!$A155,燃料油价格1!$D:$D,燃料油周均!$B155)</f>
        <v>0</v>
      </c>
      <c r="J155">
        <f>SUMIFS(燃料油价格1!L:L,燃料油价格1!$B:$B,燃料油周均!$A155,燃料油价格1!$D:$D,燃料油周均!$B155)</f>
        <v>0</v>
      </c>
      <c r="K155">
        <f>SUMIFS(燃料油价格1!M:M,燃料油价格1!$B:$B,燃料油周均!$A155,燃料油价格1!$D:$D,燃料油周均!$B155)</f>
        <v>9300</v>
      </c>
      <c r="L155">
        <f>SUMIFS(燃料油价格1!N:N,燃料油价格1!$B:$B,燃料油周均!$A155,燃料油价格1!$D:$D,燃料油周均!$B155)</f>
        <v>0</v>
      </c>
      <c r="M155">
        <f>SUMIFS(燃料油价格1!O:O,燃料油价格1!$B:$B,燃料油周均!$A155,燃料油价格1!$D:$D,燃料油周均!$B155)</f>
        <v>0</v>
      </c>
      <c r="N155">
        <f>SUMIFS(燃料油价格1!P:P,燃料油价格1!$B:$B,燃料油周均!$A155,燃料油价格1!$D:$D,燃料油周均!$B155)</f>
        <v>0</v>
      </c>
      <c r="O155">
        <f>COUNTIFS(燃料油价格1!$B:$B,燃料油周均!$A155,燃料油价格1!$D:$D,燃料油周均!$B155,燃料油价格1!E:E,"&gt;0")</f>
        <v>0</v>
      </c>
      <c r="P155">
        <f>COUNTIFS(燃料油价格1!$B:$B,燃料油周均!$A155,燃料油价格1!$D:$D,燃料油周均!$B155,燃料油价格1!F:F,"&gt;0")</f>
        <v>0</v>
      </c>
      <c r="Q155">
        <f>COUNTIFS(燃料油价格1!$B:$B,燃料油周均!$A155,燃料油价格1!$D:$D,燃料油周均!$B155,燃料油价格1!G:G,"&gt;0")</f>
        <v>2</v>
      </c>
      <c r="R155">
        <f>COUNTIFS(燃料油价格1!$B:$B,燃料油周均!$A155,燃料油价格1!$D:$D,燃料油周均!$B155,燃料油价格1!H:H,"&gt;0")</f>
        <v>0</v>
      </c>
      <c r="S155">
        <f>COUNTIFS(燃料油价格1!$B:$B,燃料油周均!$A155,燃料油价格1!$D:$D,燃料油周均!$B155,燃料油价格1!I:I,"&gt;0")</f>
        <v>0</v>
      </c>
      <c r="T155">
        <f>COUNTIFS(燃料油价格1!$B:$B,燃料油周均!$A155,燃料油价格1!$D:$D,燃料油周均!$B155,燃料油价格1!J:J,"&gt;0")</f>
        <v>0</v>
      </c>
      <c r="U155">
        <f>COUNTIFS(燃料油价格1!$B:$B,燃料油周均!$A155,燃料油价格1!$D:$D,燃料油周均!$B155,燃料油价格1!K:K,"&gt;0")</f>
        <v>0</v>
      </c>
      <c r="V155">
        <f>COUNTIFS(燃料油价格1!$B:$B,燃料油周均!$A155,燃料油价格1!$D:$D,燃料油周均!$B155,燃料油价格1!L:L,"&gt;0")</f>
        <v>0</v>
      </c>
      <c r="W155">
        <f>COUNTIFS(燃料油价格1!$B:$B,燃料油周均!$A155,燃料油价格1!$D:$D,燃料油周均!$B155,燃料油价格1!M:M,"&gt;0")</f>
        <v>2</v>
      </c>
      <c r="X155">
        <f>COUNTIFS(燃料油价格1!$B:$B,燃料油周均!$A155,燃料油价格1!$D:$D,燃料油周均!$B155,燃料油价格1!N:N,"&gt;0")</f>
        <v>0</v>
      </c>
      <c r="Y155">
        <f>COUNTIFS(燃料油价格1!$B:$B,燃料油周均!$A155,燃料油价格1!$D:$D,燃料油周均!$B155,燃料油价格1!O:O,"&gt;0")</f>
        <v>0</v>
      </c>
      <c r="Z155">
        <f>COUNTIFS(燃料油价格1!$B:$B,燃料油周均!$A155,燃料油价格1!$D:$D,燃料油周均!$B155,燃料油价格1!P:P,"&gt;0")</f>
        <v>0</v>
      </c>
      <c r="AA155">
        <f t="shared" si="26"/>
        <v>0</v>
      </c>
      <c r="AB155">
        <f t="shared" si="27"/>
        <v>0</v>
      </c>
      <c r="AC155">
        <f t="shared" si="28"/>
        <v>4650</v>
      </c>
      <c r="AD155">
        <f t="shared" si="29"/>
        <v>0</v>
      </c>
      <c r="AE155">
        <f t="shared" si="30"/>
        <v>0</v>
      </c>
      <c r="AF155">
        <f t="shared" si="31"/>
        <v>0</v>
      </c>
      <c r="AG155">
        <f t="shared" si="32"/>
        <v>0</v>
      </c>
      <c r="AH155">
        <f t="shared" si="33"/>
        <v>0</v>
      </c>
      <c r="AI155">
        <f t="shared" si="34"/>
        <v>4650</v>
      </c>
      <c r="AJ155">
        <f t="shared" si="35"/>
        <v>0</v>
      </c>
      <c r="AK155">
        <f t="shared" si="36"/>
        <v>0</v>
      </c>
      <c r="AL155">
        <f t="shared" si="37"/>
        <v>0</v>
      </c>
      <c r="AM155" s="7">
        <f t="shared" si="38"/>
        <v>4650</v>
      </c>
    </row>
    <row r="156" spans="1:39">
      <c r="A156">
        <v>2021</v>
      </c>
      <c r="B156">
        <v>12</v>
      </c>
      <c r="C156">
        <f>SUMIFS(燃料油价格1!E:E,燃料油价格1!$B:$B,燃料油周均!$A156,燃料油价格1!$D:$D,燃料油周均!$B156)</f>
        <v>0</v>
      </c>
      <c r="D156">
        <f>SUMIFS(燃料油价格1!F:F,燃料油价格1!$B:$B,燃料油周均!$A156,燃料油价格1!$D:$D,燃料油周均!$B156)</f>
        <v>0</v>
      </c>
      <c r="E156">
        <f>SUMIFS(燃料油价格1!G:G,燃料油价格1!$B:$B,燃料油周均!$A156,燃料油价格1!$D:$D,燃料油周均!$B156)</f>
        <v>19700</v>
      </c>
      <c r="F156">
        <f>SUMIFS(燃料油价格1!H:H,燃料油价格1!$B:$B,燃料油周均!$A156,燃料油价格1!$D:$D,燃料油周均!$B156)</f>
        <v>0</v>
      </c>
      <c r="G156">
        <f>SUMIFS(燃料油价格1!I:I,燃料油价格1!$B:$B,燃料油周均!$A156,燃料油价格1!$D:$D,燃料油周均!$B156)</f>
        <v>0</v>
      </c>
      <c r="H156">
        <f>SUMIFS(燃料油价格1!J:J,燃料油价格1!$B:$B,燃料油周均!$A156,燃料油价格1!$D:$D,燃料油周均!$B156)</f>
        <v>0</v>
      </c>
      <c r="I156">
        <f>SUMIFS(燃料油价格1!K:K,燃料油价格1!$B:$B,燃料油周均!$A156,燃料油价格1!$D:$D,燃料油周均!$B156)</f>
        <v>0</v>
      </c>
      <c r="J156">
        <f>SUMIFS(燃料油价格1!L:L,燃料油价格1!$B:$B,燃料油周均!$A156,燃料油价格1!$D:$D,燃料油周均!$B156)</f>
        <v>0</v>
      </c>
      <c r="K156">
        <f>SUMIFS(燃料油价格1!M:M,燃料油价格1!$B:$B,燃料油周均!$A156,燃料油价格1!$D:$D,燃料油周均!$B156)</f>
        <v>19400</v>
      </c>
      <c r="L156">
        <f>SUMIFS(燃料油价格1!N:N,燃料油价格1!$B:$B,燃料油周均!$A156,燃料油价格1!$D:$D,燃料油周均!$B156)</f>
        <v>0</v>
      </c>
      <c r="M156">
        <f>SUMIFS(燃料油价格1!O:O,燃料油价格1!$B:$B,燃料油周均!$A156,燃料油价格1!$D:$D,燃料油周均!$B156)</f>
        <v>0</v>
      </c>
      <c r="N156">
        <f>SUMIFS(燃料油价格1!P:P,燃料油价格1!$B:$B,燃料油周均!$A156,燃料油价格1!$D:$D,燃料油周均!$B156)</f>
        <v>0</v>
      </c>
      <c r="O156">
        <f>COUNTIFS(燃料油价格1!$B:$B,燃料油周均!$A156,燃料油价格1!$D:$D,燃料油周均!$B156,燃料油价格1!E:E,"&gt;0")</f>
        <v>0</v>
      </c>
      <c r="P156">
        <f>COUNTIFS(燃料油价格1!$B:$B,燃料油周均!$A156,燃料油价格1!$D:$D,燃料油周均!$B156,燃料油价格1!F:F,"&gt;0")</f>
        <v>0</v>
      </c>
      <c r="Q156">
        <f>COUNTIFS(燃料油价格1!$B:$B,燃料油周均!$A156,燃料油价格1!$D:$D,燃料油周均!$B156,燃料油价格1!G:G,"&gt;0")</f>
        <v>4</v>
      </c>
      <c r="R156">
        <f>COUNTIFS(燃料油价格1!$B:$B,燃料油周均!$A156,燃料油价格1!$D:$D,燃料油周均!$B156,燃料油价格1!H:H,"&gt;0")</f>
        <v>0</v>
      </c>
      <c r="S156">
        <f>COUNTIFS(燃料油价格1!$B:$B,燃料油周均!$A156,燃料油价格1!$D:$D,燃料油周均!$B156,燃料油价格1!I:I,"&gt;0")</f>
        <v>0</v>
      </c>
      <c r="T156">
        <f>COUNTIFS(燃料油价格1!$B:$B,燃料油周均!$A156,燃料油价格1!$D:$D,燃料油周均!$B156,燃料油价格1!J:J,"&gt;0")</f>
        <v>0</v>
      </c>
      <c r="U156">
        <f>COUNTIFS(燃料油价格1!$B:$B,燃料油周均!$A156,燃料油价格1!$D:$D,燃料油周均!$B156,燃料油价格1!K:K,"&gt;0")</f>
        <v>0</v>
      </c>
      <c r="V156">
        <f>COUNTIFS(燃料油价格1!$B:$B,燃料油周均!$A156,燃料油价格1!$D:$D,燃料油周均!$B156,燃料油价格1!L:L,"&gt;0")</f>
        <v>0</v>
      </c>
      <c r="W156">
        <f>COUNTIFS(燃料油价格1!$B:$B,燃料油周均!$A156,燃料油价格1!$D:$D,燃料油周均!$B156,燃料油价格1!M:M,"&gt;0")</f>
        <v>4</v>
      </c>
      <c r="X156">
        <f>COUNTIFS(燃料油价格1!$B:$B,燃料油周均!$A156,燃料油价格1!$D:$D,燃料油周均!$B156,燃料油价格1!N:N,"&gt;0")</f>
        <v>0</v>
      </c>
      <c r="Y156">
        <f>COUNTIFS(燃料油价格1!$B:$B,燃料油周均!$A156,燃料油价格1!$D:$D,燃料油周均!$B156,燃料油价格1!O:O,"&gt;0")</f>
        <v>0</v>
      </c>
      <c r="Z156">
        <f>COUNTIFS(燃料油价格1!$B:$B,燃料油周均!$A156,燃料油价格1!$D:$D,燃料油周均!$B156,燃料油价格1!P:P,"&gt;0")</f>
        <v>0</v>
      </c>
      <c r="AA156">
        <f t="shared" si="26"/>
        <v>0</v>
      </c>
      <c r="AB156">
        <f t="shared" si="27"/>
        <v>0</v>
      </c>
      <c r="AC156">
        <f t="shared" si="28"/>
        <v>4925</v>
      </c>
      <c r="AD156">
        <f t="shared" si="29"/>
        <v>0</v>
      </c>
      <c r="AE156">
        <f t="shared" si="30"/>
        <v>0</v>
      </c>
      <c r="AF156">
        <f t="shared" si="31"/>
        <v>0</v>
      </c>
      <c r="AG156">
        <f t="shared" si="32"/>
        <v>0</v>
      </c>
      <c r="AH156">
        <f t="shared" si="33"/>
        <v>0</v>
      </c>
      <c r="AI156">
        <f t="shared" si="34"/>
        <v>4850</v>
      </c>
      <c r="AJ156">
        <f t="shared" si="35"/>
        <v>0</v>
      </c>
      <c r="AK156">
        <f t="shared" si="36"/>
        <v>0</v>
      </c>
      <c r="AL156">
        <f t="shared" si="37"/>
        <v>0</v>
      </c>
      <c r="AM156" s="7">
        <f t="shared" si="38"/>
        <v>4887.5</v>
      </c>
    </row>
    <row r="157" spans="1:39">
      <c r="A157">
        <v>2021</v>
      </c>
      <c r="B157">
        <v>13</v>
      </c>
      <c r="C157">
        <f>SUMIFS(燃料油价格1!E:E,燃料油价格1!$B:$B,燃料油周均!$A157,燃料油价格1!$D:$D,燃料油周均!$B157)</f>
        <v>0</v>
      </c>
      <c r="D157">
        <f>SUMIFS(燃料油价格1!F:F,燃料油价格1!$B:$B,燃料油周均!$A157,燃料油价格1!$D:$D,燃料油周均!$B157)</f>
        <v>0</v>
      </c>
      <c r="E157">
        <f>SUMIFS(燃料油价格1!G:G,燃料油价格1!$B:$B,燃料油周均!$A157,燃料油价格1!$D:$D,燃料油周均!$B157)</f>
        <v>9100</v>
      </c>
      <c r="F157">
        <f>SUMIFS(燃料油价格1!H:H,燃料油价格1!$B:$B,燃料油周均!$A157,燃料油价格1!$D:$D,燃料油周均!$B157)</f>
        <v>0</v>
      </c>
      <c r="G157">
        <f>SUMIFS(燃料油价格1!I:I,燃料油价格1!$B:$B,燃料油周均!$A157,燃料油价格1!$D:$D,燃料油周均!$B157)</f>
        <v>0</v>
      </c>
      <c r="H157">
        <f>SUMIFS(燃料油价格1!J:J,燃料油价格1!$B:$B,燃料油周均!$A157,燃料油价格1!$D:$D,燃料油周均!$B157)</f>
        <v>0</v>
      </c>
      <c r="I157">
        <f>SUMIFS(燃料油价格1!K:K,燃料油价格1!$B:$B,燃料油周均!$A157,燃料油价格1!$D:$D,燃料油周均!$B157)</f>
        <v>0</v>
      </c>
      <c r="J157">
        <f>SUMIFS(燃料油价格1!L:L,燃料油价格1!$B:$B,燃料油周均!$A157,燃料油价格1!$D:$D,燃料油周均!$B157)</f>
        <v>0</v>
      </c>
      <c r="K157">
        <f>SUMIFS(燃料油价格1!M:M,燃料油价格1!$B:$B,燃料油周均!$A157,燃料油价格1!$D:$D,燃料油周均!$B157)</f>
        <v>9500</v>
      </c>
      <c r="L157">
        <f>SUMIFS(燃料油价格1!N:N,燃料油价格1!$B:$B,燃料油周均!$A157,燃料油价格1!$D:$D,燃料油周均!$B157)</f>
        <v>0</v>
      </c>
      <c r="M157">
        <f>SUMIFS(燃料油价格1!O:O,燃料油价格1!$B:$B,燃料油周均!$A157,燃料油价格1!$D:$D,燃料油周均!$B157)</f>
        <v>0</v>
      </c>
      <c r="N157">
        <f>SUMIFS(燃料油价格1!P:P,燃料油价格1!$B:$B,燃料油周均!$A157,燃料油价格1!$D:$D,燃料油周均!$B157)</f>
        <v>0</v>
      </c>
      <c r="O157">
        <f>COUNTIFS(燃料油价格1!$B:$B,燃料油周均!$A157,燃料油价格1!$D:$D,燃料油周均!$B157,燃料油价格1!E:E,"&gt;0")</f>
        <v>0</v>
      </c>
      <c r="P157">
        <f>COUNTIFS(燃料油价格1!$B:$B,燃料油周均!$A157,燃料油价格1!$D:$D,燃料油周均!$B157,燃料油价格1!F:F,"&gt;0")</f>
        <v>0</v>
      </c>
      <c r="Q157">
        <f>COUNTIFS(燃料油价格1!$B:$B,燃料油周均!$A157,燃料油价格1!$D:$D,燃料油周均!$B157,燃料油价格1!G:G,"&gt;0")</f>
        <v>2</v>
      </c>
      <c r="R157">
        <f>COUNTIFS(燃料油价格1!$B:$B,燃料油周均!$A157,燃料油价格1!$D:$D,燃料油周均!$B157,燃料油价格1!H:H,"&gt;0")</f>
        <v>0</v>
      </c>
      <c r="S157">
        <f>COUNTIFS(燃料油价格1!$B:$B,燃料油周均!$A157,燃料油价格1!$D:$D,燃料油周均!$B157,燃料油价格1!I:I,"&gt;0")</f>
        <v>0</v>
      </c>
      <c r="T157">
        <f>COUNTIFS(燃料油价格1!$B:$B,燃料油周均!$A157,燃料油价格1!$D:$D,燃料油周均!$B157,燃料油价格1!J:J,"&gt;0")</f>
        <v>0</v>
      </c>
      <c r="U157">
        <f>COUNTIFS(燃料油价格1!$B:$B,燃料油周均!$A157,燃料油价格1!$D:$D,燃料油周均!$B157,燃料油价格1!K:K,"&gt;0")</f>
        <v>0</v>
      </c>
      <c r="V157">
        <f>COUNTIFS(燃料油价格1!$B:$B,燃料油周均!$A157,燃料油价格1!$D:$D,燃料油周均!$B157,燃料油价格1!L:L,"&gt;0")</f>
        <v>0</v>
      </c>
      <c r="W157">
        <f>COUNTIFS(燃料油价格1!$B:$B,燃料油周均!$A157,燃料油价格1!$D:$D,燃料油周均!$B157,燃料油价格1!M:M,"&gt;0")</f>
        <v>2</v>
      </c>
      <c r="X157">
        <f>COUNTIFS(燃料油价格1!$B:$B,燃料油周均!$A157,燃料油价格1!$D:$D,燃料油周均!$B157,燃料油价格1!N:N,"&gt;0")</f>
        <v>0</v>
      </c>
      <c r="Y157">
        <f>COUNTIFS(燃料油价格1!$B:$B,燃料油周均!$A157,燃料油价格1!$D:$D,燃料油周均!$B157,燃料油价格1!O:O,"&gt;0")</f>
        <v>0</v>
      </c>
      <c r="Z157">
        <f>COUNTIFS(燃料油价格1!$B:$B,燃料油周均!$A157,燃料油价格1!$D:$D,燃料油周均!$B157,燃料油价格1!P:P,"&gt;0")</f>
        <v>0</v>
      </c>
      <c r="AA157">
        <f t="shared" si="26"/>
        <v>0</v>
      </c>
      <c r="AB157">
        <f t="shared" si="27"/>
        <v>0</v>
      </c>
      <c r="AC157">
        <f t="shared" si="28"/>
        <v>4550</v>
      </c>
      <c r="AD157">
        <f t="shared" si="29"/>
        <v>0</v>
      </c>
      <c r="AE157">
        <f t="shared" si="30"/>
        <v>0</v>
      </c>
      <c r="AF157">
        <f t="shared" si="31"/>
        <v>0</v>
      </c>
      <c r="AG157">
        <f t="shared" si="32"/>
        <v>0</v>
      </c>
      <c r="AH157">
        <f t="shared" si="33"/>
        <v>0</v>
      </c>
      <c r="AI157">
        <f t="shared" si="34"/>
        <v>4750</v>
      </c>
      <c r="AJ157">
        <f t="shared" si="35"/>
        <v>0</v>
      </c>
      <c r="AK157">
        <f t="shared" si="36"/>
        <v>0</v>
      </c>
      <c r="AL157">
        <f t="shared" si="37"/>
        <v>0</v>
      </c>
      <c r="AM157" s="7">
        <f t="shared" si="38"/>
        <v>4650</v>
      </c>
    </row>
    <row r="158" spans="1:39">
      <c r="A158">
        <v>2021</v>
      </c>
      <c r="B158">
        <v>14</v>
      </c>
      <c r="C158">
        <f>SUMIFS(燃料油价格1!E:E,燃料油价格1!$B:$B,燃料油周均!$A158,燃料油价格1!$D:$D,燃料油周均!$B158)</f>
        <v>0</v>
      </c>
      <c r="D158">
        <f>SUMIFS(燃料油价格1!F:F,燃料油价格1!$B:$B,燃料油周均!$A158,燃料油价格1!$D:$D,燃料油周均!$B158)</f>
        <v>0</v>
      </c>
      <c r="E158">
        <f>SUMIFS(燃料油价格1!G:G,燃料油价格1!$B:$B,燃料油周均!$A158,燃料油价格1!$D:$D,燃料油周均!$B158)</f>
        <v>17750</v>
      </c>
      <c r="F158">
        <f>SUMIFS(燃料油价格1!H:H,燃料油价格1!$B:$B,燃料油周均!$A158,燃料油价格1!$D:$D,燃料油周均!$B158)</f>
        <v>0</v>
      </c>
      <c r="G158">
        <f>SUMIFS(燃料油价格1!I:I,燃料油价格1!$B:$B,燃料油周均!$A158,燃料油价格1!$D:$D,燃料油周均!$B158)</f>
        <v>0</v>
      </c>
      <c r="H158">
        <f>SUMIFS(燃料油价格1!J:J,燃料油价格1!$B:$B,燃料油周均!$A158,燃料油价格1!$D:$D,燃料油周均!$B158)</f>
        <v>0</v>
      </c>
      <c r="I158">
        <f>SUMIFS(燃料油价格1!K:K,燃料油价格1!$B:$B,燃料油周均!$A158,燃料油价格1!$D:$D,燃料油周均!$B158)</f>
        <v>0</v>
      </c>
      <c r="J158">
        <f>SUMIFS(燃料油价格1!L:L,燃料油价格1!$B:$B,燃料油周均!$A158,燃料油价格1!$D:$D,燃料油周均!$B158)</f>
        <v>0</v>
      </c>
      <c r="K158">
        <f>SUMIFS(燃料油价格1!M:M,燃料油价格1!$B:$B,燃料油周均!$A158,燃料油价格1!$D:$D,燃料油周均!$B158)</f>
        <v>18450</v>
      </c>
      <c r="L158">
        <f>SUMIFS(燃料油价格1!N:N,燃料油价格1!$B:$B,燃料油周均!$A158,燃料油价格1!$D:$D,燃料油周均!$B158)</f>
        <v>0</v>
      </c>
      <c r="M158">
        <f>SUMIFS(燃料油价格1!O:O,燃料油价格1!$B:$B,燃料油周均!$A158,燃料油价格1!$D:$D,燃料油周均!$B158)</f>
        <v>0</v>
      </c>
      <c r="N158">
        <f>SUMIFS(燃料油价格1!P:P,燃料油价格1!$B:$B,燃料油周均!$A158,燃料油价格1!$D:$D,燃料油周均!$B158)</f>
        <v>0</v>
      </c>
      <c r="O158">
        <f>COUNTIFS(燃料油价格1!$B:$B,燃料油周均!$A158,燃料油价格1!$D:$D,燃料油周均!$B158,燃料油价格1!E:E,"&gt;0")</f>
        <v>0</v>
      </c>
      <c r="P158">
        <f>COUNTIFS(燃料油价格1!$B:$B,燃料油周均!$A158,燃料油价格1!$D:$D,燃料油周均!$B158,燃料油价格1!F:F,"&gt;0")</f>
        <v>0</v>
      </c>
      <c r="Q158">
        <f>COUNTIFS(燃料油价格1!$B:$B,燃料油周均!$A158,燃料油价格1!$D:$D,燃料油周均!$B158,燃料油价格1!G:G,"&gt;0")</f>
        <v>4</v>
      </c>
      <c r="R158">
        <f>COUNTIFS(燃料油价格1!$B:$B,燃料油周均!$A158,燃料油价格1!$D:$D,燃料油周均!$B158,燃料油价格1!H:H,"&gt;0")</f>
        <v>0</v>
      </c>
      <c r="S158">
        <f>COUNTIFS(燃料油价格1!$B:$B,燃料油周均!$A158,燃料油价格1!$D:$D,燃料油周均!$B158,燃料油价格1!I:I,"&gt;0")</f>
        <v>0</v>
      </c>
      <c r="T158">
        <f>COUNTIFS(燃料油价格1!$B:$B,燃料油周均!$A158,燃料油价格1!$D:$D,燃料油周均!$B158,燃料油价格1!J:J,"&gt;0")</f>
        <v>0</v>
      </c>
      <c r="U158">
        <f>COUNTIFS(燃料油价格1!$B:$B,燃料油周均!$A158,燃料油价格1!$D:$D,燃料油周均!$B158,燃料油价格1!K:K,"&gt;0")</f>
        <v>0</v>
      </c>
      <c r="V158">
        <f>COUNTIFS(燃料油价格1!$B:$B,燃料油周均!$A158,燃料油价格1!$D:$D,燃料油周均!$B158,燃料油价格1!L:L,"&gt;0")</f>
        <v>0</v>
      </c>
      <c r="W158">
        <f>COUNTIFS(燃料油价格1!$B:$B,燃料油周均!$A158,燃料油价格1!$D:$D,燃料油周均!$B158,燃料油价格1!M:M,"&gt;0")</f>
        <v>4</v>
      </c>
      <c r="X158">
        <f>COUNTIFS(燃料油价格1!$B:$B,燃料油周均!$A158,燃料油价格1!$D:$D,燃料油周均!$B158,燃料油价格1!N:N,"&gt;0")</f>
        <v>0</v>
      </c>
      <c r="Y158">
        <f>COUNTIFS(燃料油价格1!$B:$B,燃料油周均!$A158,燃料油价格1!$D:$D,燃料油周均!$B158,燃料油价格1!O:O,"&gt;0")</f>
        <v>0</v>
      </c>
      <c r="Z158">
        <f>COUNTIFS(燃料油价格1!$B:$B,燃料油周均!$A158,燃料油价格1!$D:$D,燃料油周均!$B158,燃料油价格1!P:P,"&gt;0")</f>
        <v>0</v>
      </c>
      <c r="AA158">
        <f t="shared" si="26"/>
        <v>0</v>
      </c>
      <c r="AB158">
        <f t="shared" si="27"/>
        <v>0</v>
      </c>
      <c r="AC158">
        <f t="shared" si="28"/>
        <v>4437.5</v>
      </c>
      <c r="AD158">
        <f t="shared" si="29"/>
        <v>0</v>
      </c>
      <c r="AE158">
        <f t="shared" si="30"/>
        <v>0</v>
      </c>
      <c r="AF158">
        <f t="shared" si="31"/>
        <v>0</v>
      </c>
      <c r="AG158">
        <f t="shared" si="32"/>
        <v>0</v>
      </c>
      <c r="AH158">
        <f t="shared" si="33"/>
        <v>0</v>
      </c>
      <c r="AI158">
        <f t="shared" si="34"/>
        <v>4612.5</v>
      </c>
      <c r="AJ158">
        <f t="shared" si="35"/>
        <v>0</v>
      </c>
      <c r="AK158">
        <f t="shared" si="36"/>
        <v>0</v>
      </c>
      <c r="AL158">
        <f t="shared" si="37"/>
        <v>0</v>
      </c>
      <c r="AM158" s="7">
        <f t="shared" si="38"/>
        <v>4525</v>
      </c>
    </row>
    <row r="159" spans="1:39">
      <c r="A159">
        <v>2021</v>
      </c>
      <c r="B159">
        <v>15</v>
      </c>
      <c r="C159">
        <f>SUMIFS(燃料油价格1!E:E,燃料油价格1!$B:$B,燃料油周均!$A159,燃料油价格1!$D:$D,燃料油周均!$B159)</f>
        <v>0</v>
      </c>
      <c r="D159">
        <f>SUMIFS(燃料油价格1!F:F,燃料油价格1!$B:$B,燃料油周均!$A159,燃料油价格1!$D:$D,燃料油周均!$B159)</f>
        <v>0</v>
      </c>
      <c r="E159">
        <f>SUMIFS(燃料油价格1!G:G,燃料油价格1!$B:$B,燃料油周均!$A159,燃料油价格1!$D:$D,燃料油周均!$B159)</f>
        <v>13200</v>
      </c>
      <c r="F159">
        <f>SUMIFS(燃料油价格1!H:H,燃料油价格1!$B:$B,燃料油周均!$A159,燃料油价格1!$D:$D,燃料油周均!$B159)</f>
        <v>0</v>
      </c>
      <c r="G159">
        <f>SUMIFS(燃料油价格1!I:I,燃料油价格1!$B:$B,燃料油周均!$A159,燃料油价格1!$D:$D,燃料油周均!$B159)</f>
        <v>0</v>
      </c>
      <c r="H159">
        <f>SUMIFS(燃料油价格1!J:J,燃料油价格1!$B:$B,燃料油周均!$A159,燃料油价格1!$D:$D,燃料油周均!$B159)</f>
        <v>0</v>
      </c>
      <c r="I159">
        <f>SUMIFS(燃料油价格1!K:K,燃料油价格1!$B:$B,燃料油周均!$A159,燃料油价格1!$D:$D,燃料油周均!$B159)</f>
        <v>0</v>
      </c>
      <c r="J159">
        <f>SUMIFS(燃料油价格1!L:L,燃料油价格1!$B:$B,燃料油周均!$A159,燃料油价格1!$D:$D,燃料油周均!$B159)</f>
        <v>0</v>
      </c>
      <c r="K159">
        <f>SUMIFS(燃料油价格1!M:M,燃料油价格1!$B:$B,燃料油周均!$A159,燃料油价格1!$D:$D,燃料油周均!$B159)</f>
        <v>13500</v>
      </c>
      <c r="L159">
        <f>SUMIFS(燃料油价格1!N:N,燃料油价格1!$B:$B,燃料油周均!$A159,燃料油价格1!$D:$D,燃料油周均!$B159)</f>
        <v>0</v>
      </c>
      <c r="M159">
        <f>SUMIFS(燃料油价格1!O:O,燃料油价格1!$B:$B,燃料油周均!$A159,燃料油价格1!$D:$D,燃料油周均!$B159)</f>
        <v>0</v>
      </c>
      <c r="N159">
        <f>SUMIFS(燃料油价格1!P:P,燃料油价格1!$B:$B,燃料油周均!$A159,燃料油价格1!$D:$D,燃料油周均!$B159)</f>
        <v>0</v>
      </c>
      <c r="O159">
        <f>COUNTIFS(燃料油价格1!$B:$B,燃料油周均!$A159,燃料油价格1!$D:$D,燃料油周均!$B159,燃料油价格1!E:E,"&gt;0")</f>
        <v>0</v>
      </c>
      <c r="P159">
        <f>COUNTIFS(燃料油价格1!$B:$B,燃料油周均!$A159,燃料油价格1!$D:$D,燃料油周均!$B159,燃料油价格1!F:F,"&gt;0")</f>
        <v>0</v>
      </c>
      <c r="Q159">
        <f>COUNTIFS(燃料油价格1!$B:$B,燃料油周均!$A159,燃料油价格1!$D:$D,燃料油周均!$B159,燃料油价格1!G:G,"&gt;0")</f>
        <v>3</v>
      </c>
      <c r="R159">
        <f>COUNTIFS(燃料油价格1!$B:$B,燃料油周均!$A159,燃料油价格1!$D:$D,燃料油周均!$B159,燃料油价格1!H:H,"&gt;0")</f>
        <v>0</v>
      </c>
      <c r="S159">
        <f>COUNTIFS(燃料油价格1!$B:$B,燃料油周均!$A159,燃料油价格1!$D:$D,燃料油周均!$B159,燃料油价格1!I:I,"&gt;0")</f>
        <v>0</v>
      </c>
      <c r="T159">
        <f>COUNTIFS(燃料油价格1!$B:$B,燃料油周均!$A159,燃料油价格1!$D:$D,燃料油周均!$B159,燃料油价格1!J:J,"&gt;0")</f>
        <v>0</v>
      </c>
      <c r="U159">
        <f>COUNTIFS(燃料油价格1!$B:$B,燃料油周均!$A159,燃料油价格1!$D:$D,燃料油周均!$B159,燃料油价格1!K:K,"&gt;0")</f>
        <v>0</v>
      </c>
      <c r="V159">
        <f>COUNTIFS(燃料油价格1!$B:$B,燃料油周均!$A159,燃料油价格1!$D:$D,燃料油周均!$B159,燃料油价格1!L:L,"&gt;0")</f>
        <v>0</v>
      </c>
      <c r="W159">
        <f>COUNTIFS(燃料油价格1!$B:$B,燃料油周均!$A159,燃料油价格1!$D:$D,燃料油周均!$B159,燃料油价格1!M:M,"&gt;0")</f>
        <v>3</v>
      </c>
      <c r="X159">
        <f>COUNTIFS(燃料油价格1!$B:$B,燃料油周均!$A159,燃料油价格1!$D:$D,燃料油周均!$B159,燃料油价格1!N:N,"&gt;0")</f>
        <v>0</v>
      </c>
      <c r="Y159">
        <f>COUNTIFS(燃料油价格1!$B:$B,燃料油周均!$A159,燃料油价格1!$D:$D,燃料油周均!$B159,燃料油价格1!O:O,"&gt;0")</f>
        <v>0</v>
      </c>
      <c r="Z159">
        <f>COUNTIFS(燃料油价格1!$B:$B,燃料油周均!$A159,燃料油价格1!$D:$D,燃料油周均!$B159,燃料油价格1!P:P,"&gt;0")</f>
        <v>0</v>
      </c>
      <c r="AA159">
        <f t="shared" si="26"/>
        <v>0</v>
      </c>
      <c r="AB159">
        <f t="shared" si="27"/>
        <v>0</v>
      </c>
      <c r="AC159">
        <f t="shared" si="28"/>
        <v>4400</v>
      </c>
      <c r="AD159">
        <f t="shared" si="29"/>
        <v>0</v>
      </c>
      <c r="AE159">
        <f t="shared" si="30"/>
        <v>0</v>
      </c>
      <c r="AF159">
        <f t="shared" si="31"/>
        <v>0</v>
      </c>
      <c r="AG159">
        <f t="shared" si="32"/>
        <v>0</v>
      </c>
      <c r="AH159">
        <f t="shared" si="33"/>
        <v>0</v>
      </c>
      <c r="AI159">
        <f t="shared" si="34"/>
        <v>4500</v>
      </c>
      <c r="AJ159">
        <f t="shared" si="35"/>
        <v>0</v>
      </c>
      <c r="AK159">
        <f t="shared" si="36"/>
        <v>0</v>
      </c>
      <c r="AL159">
        <f t="shared" si="37"/>
        <v>0</v>
      </c>
      <c r="AM159" s="7">
        <f t="shared" si="38"/>
        <v>4450</v>
      </c>
    </row>
    <row r="160" spans="1:39">
      <c r="A160">
        <v>2021</v>
      </c>
      <c r="B160">
        <v>16</v>
      </c>
      <c r="C160">
        <f>SUMIFS(燃料油价格1!E:E,燃料油价格1!$B:$B,燃料油周均!$A160,燃料油价格1!$D:$D,燃料油周均!$B160)</f>
        <v>0</v>
      </c>
      <c r="D160">
        <f>SUMIFS(燃料油价格1!F:F,燃料油价格1!$B:$B,燃料油周均!$A160,燃料油价格1!$D:$D,燃料油周均!$B160)</f>
        <v>0</v>
      </c>
      <c r="E160">
        <f>SUMIFS(燃料油价格1!G:G,燃料油价格1!$B:$B,燃料油周均!$A160,燃料油价格1!$D:$D,燃料油周均!$B160)</f>
        <v>17750</v>
      </c>
      <c r="F160">
        <f>SUMIFS(燃料油价格1!H:H,燃料油价格1!$B:$B,燃料油周均!$A160,燃料油价格1!$D:$D,燃料油周均!$B160)</f>
        <v>0</v>
      </c>
      <c r="G160">
        <f>SUMIFS(燃料油价格1!I:I,燃料油价格1!$B:$B,燃料油周均!$A160,燃料油价格1!$D:$D,燃料油周均!$B160)</f>
        <v>0</v>
      </c>
      <c r="H160">
        <f>SUMIFS(燃料油价格1!J:J,燃料油价格1!$B:$B,燃料油周均!$A160,燃料油价格1!$D:$D,燃料油周均!$B160)</f>
        <v>0</v>
      </c>
      <c r="I160">
        <f>SUMIFS(燃料油价格1!K:K,燃料油价格1!$B:$B,燃料油周均!$A160,燃料油价格1!$D:$D,燃料油周均!$B160)</f>
        <v>0</v>
      </c>
      <c r="J160">
        <f>SUMIFS(燃料油价格1!L:L,燃料油价格1!$B:$B,燃料油周均!$A160,燃料油价格1!$D:$D,燃料油周均!$B160)</f>
        <v>0</v>
      </c>
      <c r="K160">
        <f>SUMIFS(燃料油价格1!M:M,燃料油价格1!$B:$B,燃料油周均!$A160,燃料油价格1!$D:$D,燃料油周均!$B160)</f>
        <v>18000</v>
      </c>
      <c r="L160">
        <f>SUMIFS(燃料油价格1!N:N,燃料油价格1!$B:$B,燃料油周均!$A160,燃料油价格1!$D:$D,燃料油周均!$B160)</f>
        <v>0</v>
      </c>
      <c r="M160">
        <f>SUMIFS(燃料油价格1!O:O,燃料油价格1!$B:$B,燃料油周均!$A160,燃料油价格1!$D:$D,燃料油周均!$B160)</f>
        <v>0</v>
      </c>
      <c r="N160">
        <f>SUMIFS(燃料油价格1!P:P,燃料油价格1!$B:$B,燃料油周均!$A160,燃料油价格1!$D:$D,燃料油周均!$B160)</f>
        <v>0</v>
      </c>
      <c r="O160">
        <f>COUNTIFS(燃料油价格1!$B:$B,燃料油周均!$A160,燃料油价格1!$D:$D,燃料油周均!$B160,燃料油价格1!E:E,"&gt;0")</f>
        <v>0</v>
      </c>
      <c r="P160">
        <f>COUNTIFS(燃料油价格1!$B:$B,燃料油周均!$A160,燃料油价格1!$D:$D,燃料油周均!$B160,燃料油价格1!F:F,"&gt;0")</f>
        <v>0</v>
      </c>
      <c r="Q160">
        <f>COUNTIFS(燃料油价格1!$B:$B,燃料油周均!$A160,燃料油价格1!$D:$D,燃料油周均!$B160,燃料油价格1!G:G,"&gt;0")</f>
        <v>4</v>
      </c>
      <c r="R160">
        <f>COUNTIFS(燃料油价格1!$B:$B,燃料油周均!$A160,燃料油价格1!$D:$D,燃料油周均!$B160,燃料油价格1!H:H,"&gt;0")</f>
        <v>0</v>
      </c>
      <c r="S160">
        <f>COUNTIFS(燃料油价格1!$B:$B,燃料油周均!$A160,燃料油价格1!$D:$D,燃料油周均!$B160,燃料油价格1!I:I,"&gt;0")</f>
        <v>0</v>
      </c>
      <c r="T160">
        <f>COUNTIFS(燃料油价格1!$B:$B,燃料油周均!$A160,燃料油价格1!$D:$D,燃料油周均!$B160,燃料油价格1!J:J,"&gt;0")</f>
        <v>0</v>
      </c>
      <c r="U160">
        <f>COUNTIFS(燃料油价格1!$B:$B,燃料油周均!$A160,燃料油价格1!$D:$D,燃料油周均!$B160,燃料油价格1!K:K,"&gt;0")</f>
        <v>0</v>
      </c>
      <c r="V160">
        <f>COUNTIFS(燃料油价格1!$B:$B,燃料油周均!$A160,燃料油价格1!$D:$D,燃料油周均!$B160,燃料油价格1!L:L,"&gt;0")</f>
        <v>0</v>
      </c>
      <c r="W160">
        <f>COUNTIFS(燃料油价格1!$B:$B,燃料油周均!$A160,燃料油价格1!$D:$D,燃料油周均!$B160,燃料油价格1!M:M,"&gt;0")</f>
        <v>4</v>
      </c>
      <c r="X160">
        <f>COUNTIFS(燃料油价格1!$B:$B,燃料油周均!$A160,燃料油价格1!$D:$D,燃料油周均!$B160,燃料油价格1!N:N,"&gt;0")</f>
        <v>0</v>
      </c>
      <c r="Y160">
        <f>COUNTIFS(燃料油价格1!$B:$B,燃料油周均!$A160,燃料油价格1!$D:$D,燃料油周均!$B160,燃料油价格1!O:O,"&gt;0")</f>
        <v>0</v>
      </c>
      <c r="Z160">
        <f>COUNTIFS(燃料油价格1!$B:$B,燃料油周均!$A160,燃料油价格1!$D:$D,燃料油周均!$B160,燃料油价格1!P:P,"&gt;0")</f>
        <v>0</v>
      </c>
      <c r="AA160">
        <f t="shared" si="26"/>
        <v>0</v>
      </c>
      <c r="AB160">
        <f t="shared" si="27"/>
        <v>0</v>
      </c>
      <c r="AC160">
        <f t="shared" si="28"/>
        <v>4437.5</v>
      </c>
      <c r="AD160">
        <f t="shared" si="29"/>
        <v>0</v>
      </c>
      <c r="AE160">
        <f t="shared" si="30"/>
        <v>0</v>
      </c>
      <c r="AF160">
        <f t="shared" si="31"/>
        <v>0</v>
      </c>
      <c r="AG160">
        <f t="shared" si="32"/>
        <v>0</v>
      </c>
      <c r="AH160">
        <f t="shared" si="33"/>
        <v>0</v>
      </c>
      <c r="AI160">
        <f t="shared" si="34"/>
        <v>4500</v>
      </c>
      <c r="AJ160">
        <f t="shared" si="35"/>
        <v>0</v>
      </c>
      <c r="AK160">
        <f t="shared" si="36"/>
        <v>0</v>
      </c>
      <c r="AL160">
        <f t="shared" si="37"/>
        <v>0</v>
      </c>
      <c r="AM160" s="7">
        <f t="shared" si="38"/>
        <v>4468.75</v>
      </c>
    </row>
    <row r="161" spans="1:39">
      <c r="A161">
        <v>2021</v>
      </c>
      <c r="B161">
        <v>17</v>
      </c>
      <c r="C161">
        <f>SUMIFS(燃料油价格1!E:E,燃料油价格1!$B:$B,燃料油周均!$A161,燃料油价格1!$D:$D,燃料油周均!$B161)</f>
        <v>0</v>
      </c>
      <c r="D161">
        <f>SUMIFS(燃料油价格1!F:F,燃料油价格1!$B:$B,燃料油周均!$A161,燃料油价格1!$D:$D,燃料油周均!$B161)</f>
        <v>0</v>
      </c>
      <c r="E161">
        <f>SUMIFS(燃料油价格1!G:G,燃料油价格1!$B:$B,燃料油周均!$A161,燃料油价格1!$D:$D,燃料油周均!$B161)</f>
        <v>4450</v>
      </c>
      <c r="F161">
        <f>SUMIFS(燃料油价格1!H:H,燃料油价格1!$B:$B,燃料油周均!$A161,燃料油价格1!$D:$D,燃料油周均!$B161)</f>
        <v>0</v>
      </c>
      <c r="G161">
        <f>SUMIFS(燃料油价格1!I:I,燃料油价格1!$B:$B,燃料油周均!$A161,燃料油价格1!$D:$D,燃料油周均!$B161)</f>
        <v>0</v>
      </c>
      <c r="H161">
        <f>SUMIFS(燃料油价格1!J:J,燃料油价格1!$B:$B,燃料油周均!$A161,燃料油价格1!$D:$D,燃料油周均!$B161)</f>
        <v>0</v>
      </c>
      <c r="I161">
        <f>SUMIFS(燃料油价格1!K:K,燃料油价格1!$B:$B,燃料油周均!$A161,燃料油价格1!$D:$D,燃料油周均!$B161)</f>
        <v>0</v>
      </c>
      <c r="J161">
        <f>SUMIFS(燃料油价格1!L:L,燃料油价格1!$B:$B,燃料油周均!$A161,燃料油价格1!$D:$D,燃料油周均!$B161)</f>
        <v>0</v>
      </c>
      <c r="K161">
        <f>SUMIFS(燃料油价格1!M:M,燃料油价格1!$B:$B,燃料油周均!$A161,燃料油价格1!$D:$D,燃料油周均!$B161)</f>
        <v>4500</v>
      </c>
      <c r="L161">
        <f>SUMIFS(燃料油价格1!N:N,燃料油价格1!$B:$B,燃料油周均!$A161,燃料油价格1!$D:$D,燃料油周均!$B161)</f>
        <v>0</v>
      </c>
      <c r="M161">
        <f>SUMIFS(燃料油价格1!O:O,燃料油价格1!$B:$B,燃料油周均!$A161,燃料油价格1!$D:$D,燃料油周均!$B161)</f>
        <v>0</v>
      </c>
      <c r="N161">
        <f>SUMIFS(燃料油价格1!P:P,燃料油价格1!$B:$B,燃料油周均!$A161,燃料油价格1!$D:$D,燃料油周均!$B161)</f>
        <v>0</v>
      </c>
      <c r="O161">
        <f>COUNTIFS(燃料油价格1!$B:$B,燃料油周均!$A161,燃料油价格1!$D:$D,燃料油周均!$B161,燃料油价格1!E:E,"&gt;0")</f>
        <v>0</v>
      </c>
      <c r="P161">
        <f>COUNTIFS(燃料油价格1!$B:$B,燃料油周均!$A161,燃料油价格1!$D:$D,燃料油周均!$B161,燃料油价格1!F:F,"&gt;0")</f>
        <v>0</v>
      </c>
      <c r="Q161">
        <f>COUNTIFS(燃料油价格1!$B:$B,燃料油周均!$A161,燃料油价格1!$D:$D,燃料油周均!$B161,燃料油价格1!G:G,"&gt;0")</f>
        <v>1</v>
      </c>
      <c r="R161">
        <f>COUNTIFS(燃料油价格1!$B:$B,燃料油周均!$A161,燃料油价格1!$D:$D,燃料油周均!$B161,燃料油价格1!H:H,"&gt;0")</f>
        <v>0</v>
      </c>
      <c r="S161">
        <f>COUNTIFS(燃料油价格1!$B:$B,燃料油周均!$A161,燃料油价格1!$D:$D,燃料油周均!$B161,燃料油价格1!I:I,"&gt;0")</f>
        <v>0</v>
      </c>
      <c r="T161">
        <f>COUNTIFS(燃料油价格1!$B:$B,燃料油周均!$A161,燃料油价格1!$D:$D,燃料油周均!$B161,燃料油价格1!J:J,"&gt;0")</f>
        <v>0</v>
      </c>
      <c r="U161">
        <f>COUNTIFS(燃料油价格1!$B:$B,燃料油周均!$A161,燃料油价格1!$D:$D,燃料油周均!$B161,燃料油价格1!K:K,"&gt;0")</f>
        <v>0</v>
      </c>
      <c r="V161">
        <f>COUNTIFS(燃料油价格1!$B:$B,燃料油周均!$A161,燃料油价格1!$D:$D,燃料油周均!$B161,燃料油价格1!L:L,"&gt;0")</f>
        <v>0</v>
      </c>
      <c r="W161">
        <f>COUNTIFS(燃料油价格1!$B:$B,燃料油周均!$A161,燃料油价格1!$D:$D,燃料油周均!$B161,燃料油价格1!M:M,"&gt;0")</f>
        <v>1</v>
      </c>
      <c r="X161">
        <f>COUNTIFS(燃料油价格1!$B:$B,燃料油周均!$A161,燃料油价格1!$D:$D,燃料油周均!$B161,燃料油价格1!N:N,"&gt;0")</f>
        <v>0</v>
      </c>
      <c r="Y161">
        <f>COUNTIFS(燃料油价格1!$B:$B,燃料油周均!$A161,燃料油价格1!$D:$D,燃料油周均!$B161,燃料油价格1!O:O,"&gt;0")</f>
        <v>0</v>
      </c>
      <c r="Z161">
        <f>COUNTIFS(燃料油价格1!$B:$B,燃料油周均!$A161,燃料油价格1!$D:$D,燃料油周均!$B161,燃料油价格1!P:P,"&gt;0")</f>
        <v>0</v>
      </c>
      <c r="AA161">
        <f t="shared" si="26"/>
        <v>0</v>
      </c>
      <c r="AB161">
        <f t="shared" si="27"/>
        <v>0</v>
      </c>
      <c r="AC161">
        <f t="shared" si="28"/>
        <v>4450</v>
      </c>
      <c r="AD161">
        <f t="shared" si="29"/>
        <v>0</v>
      </c>
      <c r="AE161">
        <f t="shared" si="30"/>
        <v>0</v>
      </c>
      <c r="AF161">
        <f t="shared" si="31"/>
        <v>0</v>
      </c>
      <c r="AG161">
        <f t="shared" si="32"/>
        <v>0</v>
      </c>
      <c r="AH161">
        <f t="shared" si="33"/>
        <v>0</v>
      </c>
      <c r="AI161">
        <f t="shared" si="34"/>
        <v>4500</v>
      </c>
      <c r="AJ161">
        <f t="shared" si="35"/>
        <v>0</v>
      </c>
      <c r="AK161">
        <f t="shared" si="36"/>
        <v>0</v>
      </c>
      <c r="AL161">
        <f t="shared" si="37"/>
        <v>0</v>
      </c>
      <c r="AM161" s="7">
        <f t="shared" si="38"/>
        <v>4475</v>
      </c>
    </row>
    <row r="162" spans="1:39">
      <c r="A162">
        <v>2021</v>
      </c>
      <c r="B162">
        <v>18</v>
      </c>
      <c r="C162">
        <f>SUMIFS(燃料油价格1!E:E,燃料油价格1!$B:$B,燃料油周均!$A162,燃料油价格1!$D:$D,燃料油周均!$B162)</f>
        <v>0</v>
      </c>
      <c r="D162">
        <f>SUMIFS(燃料油价格1!F:F,燃料油价格1!$B:$B,燃料油周均!$A162,燃料油价格1!$D:$D,燃料油周均!$B162)</f>
        <v>0</v>
      </c>
      <c r="E162">
        <f>SUMIFS(燃料油价格1!G:G,燃料油价格1!$B:$B,燃料油周均!$A162,燃料油价格1!$D:$D,燃料油周均!$B162)</f>
        <v>13600</v>
      </c>
      <c r="F162">
        <f>SUMIFS(燃料油价格1!H:H,燃料油价格1!$B:$B,燃料油周均!$A162,燃料油价格1!$D:$D,燃料油周均!$B162)</f>
        <v>0</v>
      </c>
      <c r="G162">
        <f>SUMIFS(燃料油价格1!I:I,燃料油价格1!$B:$B,燃料油周均!$A162,燃料油价格1!$D:$D,燃料油周均!$B162)</f>
        <v>0</v>
      </c>
      <c r="H162">
        <f>SUMIFS(燃料油价格1!J:J,燃料油价格1!$B:$B,燃料油周均!$A162,燃料油价格1!$D:$D,燃料油周均!$B162)</f>
        <v>0</v>
      </c>
      <c r="I162">
        <f>SUMIFS(燃料油价格1!K:K,燃料油价格1!$B:$B,燃料油周均!$A162,燃料油价格1!$D:$D,燃料油周均!$B162)</f>
        <v>0</v>
      </c>
      <c r="J162">
        <f>SUMIFS(燃料油价格1!L:L,燃料油价格1!$B:$B,燃料油周均!$A162,燃料油价格1!$D:$D,燃料油周均!$B162)</f>
        <v>0</v>
      </c>
      <c r="K162">
        <f>SUMIFS(燃料油价格1!M:M,燃料油价格1!$B:$B,燃料油周均!$A162,燃料油价格1!$D:$D,燃料油周均!$B162)</f>
        <v>13650</v>
      </c>
      <c r="L162">
        <f>SUMIFS(燃料油价格1!N:N,燃料油价格1!$B:$B,燃料油周均!$A162,燃料油价格1!$D:$D,燃料油周均!$B162)</f>
        <v>0</v>
      </c>
      <c r="M162">
        <f>SUMIFS(燃料油价格1!O:O,燃料油价格1!$B:$B,燃料油周均!$A162,燃料油价格1!$D:$D,燃料油周均!$B162)</f>
        <v>0</v>
      </c>
      <c r="N162">
        <f>SUMIFS(燃料油价格1!P:P,燃料油价格1!$B:$B,燃料油周均!$A162,燃料油价格1!$D:$D,燃料油周均!$B162)</f>
        <v>0</v>
      </c>
      <c r="O162">
        <f>COUNTIFS(燃料油价格1!$B:$B,燃料油周均!$A162,燃料油价格1!$D:$D,燃料油周均!$B162,燃料油价格1!E:E,"&gt;0")</f>
        <v>0</v>
      </c>
      <c r="P162">
        <f>COUNTIFS(燃料油价格1!$B:$B,燃料油周均!$A162,燃料油价格1!$D:$D,燃料油周均!$B162,燃料油价格1!F:F,"&gt;0")</f>
        <v>0</v>
      </c>
      <c r="Q162">
        <f>COUNTIFS(燃料油价格1!$B:$B,燃料油周均!$A162,燃料油价格1!$D:$D,燃料油周均!$B162,燃料油价格1!G:G,"&gt;0")</f>
        <v>3</v>
      </c>
      <c r="R162">
        <f>COUNTIFS(燃料油价格1!$B:$B,燃料油周均!$A162,燃料油价格1!$D:$D,燃料油周均!$B162,燃料油价格1!H:H,"&gt;0")</f>
        <v>0</v>
      </c>
      <c r="S162">
        <f>COUNTIFS(燃料油价格1!$B:$B,燃料油周均!$A162,燃料油价格1!$D:$D,燃料油周均!$B162,燃料油价格1!I:I,"&gt;0")</f>
        <v>0</v>
      </c>
      <c r="T162">
        <f>COUNTIFS(燃料油价格1!$B:$B,燃料油周均!$A162,燃料油价格1!$D:$D,燃料油周均!$B162,燃料油价格1!J:J,"&gt;0")</f>
        <v>0</v>
      </c>
      <c r="U162">
        <f>COUNTIFS(燃料油价格1!$B:$B,燃料油周均!$A162,燃料油价格1!$D:$D,燃料油周均!$B162,燃料油价格1!K:K,"&gt;0")</f>
        <v>0</v>
      </c>
      <c r="V162">
        <f>COUNTIFS(燃料油价格1!$B:$B,燃料油周均!$A162,燃料油价格1!$D:$D,燃料油周均!$B162,燃料油价格1!L:L,"&gt;0")</f>
        <v>0</v>
      </c>
      <c r="W162">
        <f>COUNTIFS(燃料油价格1!$B:$B,燃料油周均!$A162,燃料油价格1!$D:$D,燃料油周均!$B162,燃料油价格1!M:M,"&gt;0")</f>
        <v>3</v>
      </c>
      <c r="X162">
        <f>COUNTIFS(燃料油价格1!$B:$B,燃料油周均!$A162,燃料油价格1!$D:$D,燃料油周均!$B162,燃料油价格1!N:N,"&gt;0")</f>
        <v>0</v>
      </c>
      <c r="Y162">
        <f>COUNTIFS(燃料油价格1!$B:$B,燃料油周均!$A162,燃料油价格1!$D:$D,燃料油周均!$B162,燃料油价格1!O:O,"&gt;0")</f>
        <v>0</v>
      </c>
      <c r="Z162">
        <f>COUNTIFS(燃料油价格1!$B:$B,燃料油周均!$A162,燃料油价格1!$D:$D,燃料油周均!$B162,燃料油价格1!P:P,"&gt;0")</f>
        <v>0</v>
      </c>
      <c r="AA162">
        <f t="shared" si="26"/>
        <v>0</v>
      </c>
      <c r="AB162">
        <f t="shared" si="27"/>
        <v>0</v>
      </c>
      <c r="AC162">
        <f t="shared" si="28"/>
        <v>4533.333333333333</v>
      </c>
      <c r="AD162">
        <f t="shared" si="29"/>
        <v>0</v>
      </c>
      <c r="AE162">
        <f t="shared" si="30"/>
        <v>0</v>
      </c>
      <c r="AF162">
        <f t="shared" si="31"/>
        <v>0</v>
      </c>
      <c r="AG162">
        <f t="shared" si="32"/>
        <v>0</v>
      </c>
      <c r="AH162">
        <f t="shared" si="33"/>
        <v>0</v>
      </c>
      <c r="AI162">
        <f t="shared" si="34"/>
        <v>4550</v>
      </c>
      <c r="AJ162">
        <f t="shared" si="35"/>
        <v>0</v>
      </c>
      <c r="AK162">
        <f t="shared" si="36"/>
        <v>0</v>
      </c>
      <c r="AL162">
        <f t="shared" si="37"/>
        <v>0</v>
      </c>
      <c r="AM162" s="7">
        <f t="shared" si="38"/>
        <v>4541.6666666666661</v>
      </c>
    </row>
    <row r="163" spans="1:39">
      <c r="A163">
        <v>2021</v>
      </c>
      <c r="B163">
        <v>19</v>
      </c>
      <c r="C163">
        <f>SUMIFS(燃料油价格1!E:E,燃料油价格1!$B:$B,燃料油周均!$A163,燃料油价格1!$D:$D,燃料油周均!$B163)</f>
        <v>0</v>
      </c>
      <c r="D163">
        <f>SUMIFS(燃料油价格1!F:F,燃料油价格1!$B:$B,燃料油周均!$A163,燃料油价格1!$D:$D,燃料油周均!$B163)</f>
        <v>0</v>
      </c>
      <c r="E163">
        <f>SUMIFS(燃料油价格1!G:G,燃料油价格1!$B:$B,燃料油周均!$A163,燃料油价格1!$D:$D,燃料油周均!$B163)</f>
        <v>13500</v>
      </c>
      <c r="F163">
        <f>SUMIFS(燃料油价格1!H:H,燃料油价格1!$B:$B,燃料油周均!$A163,燃料油价格1!$D:$D,燃料油周均!$B163)</f>
        <v>3700</v>
      </c>
      <c r="G163">
        <f>SUMIFS(燃料油价格1!I:I,燃料油价格1!$B:$B,燃料油周均!$A163,燃料油价格1!$D:$D,燃料油周均!$B163)</f>
        <v>0</v>
      </c>
      <c r="H163">
        <f>SUMIFS(燃料油价格1!J:J,燃料油价格1!$B:$B,燃料油周均!$A163,燃料油价格1!$D:$D,燃料油周均!$B163)</f>
        <v>0</v>
      </c>
      <c r="I163">
        <f>SUMIFS(燃料油价格1!K:K,燃料油价格1!$B:$B,燃料油周均!$A163,燃料油价格1!$D:$D,燃料油周均!$B163)</f>
        <v>0</v>
      </c>
      <c r="J163">
        <f>SUMIFS(燃料油价格1!L:L,燃料油价格1!$B:$B,燃料油周均!$A163,燃料油价格1!$D:$D,燃料油周均!$B163)</f>
        <v>0</v>
      </c>
      <c r="K163">
        <f>SUMIFS(燃料油价格1!M:M,燃料油价格1!$B:$B,燃料油周均!$A163,燃料油价格1!$D:$D,燃料油周均!$B163)</f>
        <v>13650</v>
      </c>
      <c r="L163">
        <f>SUMIFS(燃料油价格1!N:N,燃料油价格1!$B:$B,燃料油周均!$A163,燃料油价格1!$D:$D,燃料油周均!$B163)</f>
        <v>0</v>
      </c>
      <c r="M163">
        <f>SUMIFS(燃料油价格1!O:O,燃料油价格1!$B:$B,燃料油周均!$A163,燃料油价格1!$D:$D,燃料油周均!$B163)</f>
        <v>0</v>
      </c>
      <c r="N163">
        <f>SUMIFS(燃料油价格1!P:P,燃料油价格1!$B:$B,燃料油周均!$A163,燃料油价格1!$D:$D,燃料油周均!$B163)</f>
        <v>0</v>
      </c>
      <c r="O163">
        <f>COUNTIFS(燃料油价格1!$B:$B,燃料油周均!$A163,燃料油价格1!$D:$D,燃料油周均!$B163,燃料油价格1!E:E,"&gt;0")</f>
        <v>0</v>
      </c>
      <c r="P163">
        <f>COUNTIFS(燃料油价格1!$B:$B,燃料油周均!$A163,燃料油价格1!$D:$D,燃料油周均!$B163,燃料油价格1!F:F,"&gt;0")</f>
        <v>0</v>
      </c>
      <c r="Q163">
        <f>COUNTIFS(燃料油价格1!$B:$B,燃料油周均!$A163,燃料油价格1!$D:$D,燃料油周均!$B163,燃料油价格1!G:G,"&gt;0")</f>
        <v>3</v>
      </c>
      <c r="R163">
        <f>COUNTIFS(燃料油价格1!$B:$B,燃料油周均!$A163,燃料油价格1!$D:$D,燃料油周均!$B163,燃料油价格1!H:H,"&gt;0")</f>
        <v>1</v>
      </c>
      <c r="S163">
        <f>COUNTIFS(燃料油价格1!$B:$B,燃料油周均!$A163,燃料油价格1!$D:$D,燃料油周均!$B163,燃料油价格1!I:I,"&gt;0")</f>
        <v>0</v>
      </c>
      <c r="T163">
        <f>COUNTIFS(燃料油价格1!$B:$B,燃料油周均!$A163,燃料油价格1!$D:$D,燃料油周均!$B163,燃料油价格1!J:J,"&gt;0")</f>
        <v>0</v>
      </c>
      <c r="U163">
        <f>COUNTIFS(燃料油价格1!$B:$B,燃料油周均!$A163,燃料油价格1!$D:$D,燃料油周均!$B163,燃料油价格1!K:K,"&gt;0")</f>
        <v>0</v>
      </c>
      <c r="V163">
        <f>COUNTIFS(燃料油价格1!$B:$B,燃料油周均!$A163,燃料油价格1!$D:$D,燃料油周均!$B163,燃料油价格1!L:L,"&gt;0")</f>
        <v>0</v>
      </c>
      <c r="W163">
        <f>COUNTIFS(燃料油价格1!$B:$B,燃料油周均!$A163,燃料油价格1!$D:$D,燃料油周均!$B163,燃料油价格1!M:M,"&gt;0")</f>
        <v>3</v>
      </c>
      <c r="X163">
        <f>COUNTIFS(燃料油价格1!$B:$B,燃料油周均!$A163,燃料油价格1!$D:$D,燃料油周均!$B163,燃料油价格1!N:N,"&gt;0")</f>
        <v>0</v>
      </c>
      <c r="Y163">
        <f>COUNTIFS(燃料油价格1!$B:$B,燃料油周均!$A163,燃料油价格1!$D:$D,燃料油周均!$B163,燃料油价格1!O:O,"&gt;0")</f>
        <v>0</v>
      </c>
      <c r="Z163">
        <f>COUNTIFS(燃料油价格1!$B:$B,燃料油周均!$A163,燃料油价格1!$D:$D,燃料油周均!$B163,燃料油价格1!P:P,"&gt;0")</f>
        <v>0</v>
      </c>
      <c r="AA163">
        <f t="shared" si="26"/>
        <v>0</v>
      </c>
      <c r="AB163">
        <f t="shared" si="27"/>
        <v>0</v>
      </c>
      <c r="AC163">
        <f t="shared" si="28"/>
        <v>4500</v>
      </c>
      <c r="AD163">
        <f t="shared" si="29"/>
        <v>3700</v>
      </c>
      <c r="AE163">
        <f t="shared" si="30"/>
        <v>0</v>
      </c>
      <c r="AF163">
        <f t="shared" si="31"/>
        <v>0</v>
      </c>
      <c r="AG163">
        <f t="shared" si="32"/>
        <v>0</v>
      </c>
      <c r="AH163">
        <f t="shared" si="33"/>
        <v>0</v>
      </c>
      <c r="AI163">
        <f t="shared" si="34"/>
        <v>4550</v>
      </c>
      <c r="AJ163">
        <f t="shared" si="35"/>
        <v>0</v>
      </c>
      <c r="AK163">
        <f t="shared" si="36"/>
        <v>0</v>
      </c>
      <c r="AL163">
        <f t="shared" si="37"/>
        <v>0</v>
      </c>
      <c r="AM163" s="7">
        <f t="shared" si="38"/>
        <v>4250</v>
      </c>
    </row>
    <row r="164" spans="1:39">
      <c r="A164">
        <v>2021</v>
      </c>
      <c r="B164">
        <v>20</v>
      </c>
      <c r="C164">
        <f>SUMIFS(燃料油价格1!E:E,燃料油价格1!$B:$B,燃料油周均!$A164,燃料油价格1!$D:$D,燃料油周均!$B164)</f>
        <v>0</v>
      </c>
      <c r="D164">
        <f>SUMIFS(燃料油价格1!F:F,燃料油价格1!$B:$B,燃料油周均!$A164,燃料油价格1!$D:$D,燃料油周均!$B164)</f>
        <v>0</v>
      </c>
      <c r="E164">
        <f>SUMIFS(燃料油价格1!G:G,燃料油价格1!$B:$B,燃料油周均!$A164,燃料油价格1!$D:$D,燃料油周均!$B164)</f>
        <v>4550</v>
      </c>
      <c r="F164">
        <f>SUMIFS(燃料油价格1!H:H,燃料油价格1!$B:$B,燃料油周均!$A164,燃料油价格1!$D:$D,燃料油周均!$B164)</f>
        <v>0</v>
      </c>
      <c r="G164">
        <f>SUMIFS(燃料油价格1!I:I,燃料油价格1!$B:$B,燃料油周均!$A164,燃料油价格1!$D:$D,燃料油周均!$B164)</f>
        <v>0</v>
      </c>
      <c r="H164">
        <f>SUMIFS(燃料油价格1!J:J,燃料油价格1!$B:$B,燃料油周均!$A164,燃料油价格1!$D:$D,燃料油周均!$B164)</f>
        <v>0</v>
      </c>
      <c r="I164">
        <f>SUMIFS(燃料油价格1!K:K,燃料油价格1!$B:$B,燃料油周均!$A164,燃料油价格1!$D:$D,燃料油周均!$B164)</f>
        <v>0</v>
      </c>
      <c r="J164">
        <f>SUMIFS(燃料油价格1!L:L,燃料油价格1!$B:$B,燃料油周均!$A164,燃料油价格1!$D:$D,燃料油周均!$B164)</f>
        <v>0</v>
      </c>
      <c r="K164">
        <f>SUMIFS(燃料油价格1!M:M,燃料油价格1!$B:$B,燃料油周均!$A164,燃料油价格1!$D:$D,燃料油周均!$B164)</f>
        <v>4550</v>
      </c>
      <c r="L164">
        <f>SUMIFS(燃料油价格1!N:N,燃料油价格1!$B:$B,燃料油周均!$A164,燃料油价格1!$D:$D,燃料油周均!$B164)</f>
        <v>0</v>
      </c>
      <c r="M164">
        <f>SUMIFS(燃料油价格1!O:O,燃料油价格1!$B:$B,燃料油周均!$A164,燃料油价格1!$D:$D,燃料油周均!$B164)</f>
        <v>0</v>
      </c>
      <c r="N164">
        <f>SUMIFS(燃料油价格1!P:P,燃料油价格1!$B:$B,燃料油周均!$A164,燃料油价格1!$D:$D,燃料油周均!$B164)</f>
        <v>0</v>
      </c>
      <c r="O164">
        <f>COUNTIFS(燃料油价格1!$B:$B,燃料油周均!$A164,燃料油价格1!$D:$D,燃料油周均!$B164,燃料油价格1!E:E,"&gt;0")</f>
        <v>0</v>
      </c>
      <c r="P164">
        <f>COUNTIFS(燃料油价格1!$B:$B,燃料油周均!$A164,燃料油价格1!$D:$D,燃料油周均!$B164,燃料油价格1!F:F,"&gt;0")</f>
        <v>0</v>
      </c>
      <c r="Q164">
        <f>COUNTIFS(燃料油价格1!$B:$B,燃料油周均!$A164,燃料油价格1!$D:$D,燃料油周均!$B164,燃料油价格1!G:G,"&gt;0")</f>
        <v>1</v>
      </c>
      <c r="R164">
        <f>COUNTIFS(燃料油价格1!$B:$B,燃料油周均!$A164,燃料油价格1!$D:$D,燃料油周均!$B164,燃料油价格1!H:H,"&gt;0")</f>
        <v>0</v>
      </c>
      <c r="S164">
        <f>COUNTIFS(燃料油价格1!$B:$B,燃料油周均!$A164,燃料油价格1!$D:$D,燃料油周均!$B164,燃料油价格1!I:I,"&gt;0")</f>
        <v>0</v>
      </c>
      <c r="T164">
        <f>COUNTIFS(燃料油价格1!$B:$B,燃料油周均!$A164,燃料油价格1!$D:$D,燃料油周均!$B164,燃料油价格1!J:J,"&gt;0")</f>
        <v>0</v>
      </c>
      <c r="U164">
        <f>COUNTIFS(燃料油价格1!$B:$B,燃料油周均!$A164,燃料油价格1!$D:$D,燃料油周均!$B164,燃料油价格1!K:K,"&gt;0")</f>
        <v>0</v>
      </c>
      <c r="V164">
        <f>COUNTIFS(燃料油价格1!$B:$B,燃料油周均!$A164,燃料油价格1!$D:$D,燃料油周均!$B164,燃料油价格1!L:L,"&gt;0")</f>
        <v>0</v>
      </c>
      <c r="W164">
        <f>COUNTIFS(燃料油价格1!$B:$B,燃料油周均!$A164,燃料油价格1!$D:$D,燃料油周均!$B164,燃料油价格1!M:M,"&gt;0")</f>
        <v>1</v>
      </c>
      <c r="X164">
        <f>COUNTIFS(燃料油价格1!$B:$B,燃料油周均!$A164,燃料油价格1!$D:$D,燃料油周均!$B164,燃料油价格1!N:N,"&gt;0")</f>
        <v>0</v>
      </c>
      <c r="Y164">
        <f>COUNTIFS(燃料油价格1!$B:$B,燃料油周均!$A164,燃料油价格1!$D:$D,燃料油周均!$B164,燃料油价格1!O:O,"&gt;0")</f>
        <v>0</v>
      </c>
      <c r="Z164">
        <f>COUNTIFS(燃料油价格1!$B:$B,燃料油周均!$A164,燃料油价格1!$D:$D,燃料油周均!$B164,燃料油价格1!P:P,"&gt;0")</f>
        <v>0</v>
      </c>
      <c r="AA164">
        <f t="shared" si="26"/>
        <v>0</v>
      </c>
      <c r="AB164">
        <f t="shared" si="27"/>
        <v>0</v>
      </c>
      <c r="AC164">
        <f t="shared" si="28"/>
        <v>4550</v>
      </c>
      <c r="AD164">
        <f t="shared" si="29"/>
        <v>0</v>
      </c>
      <c r="AE164">
        <f t="shared" si="30"/>
        <v>0</v>
      </c>
      <c r="AF164">
        <f t="shared" si="31"/>
        <v>0</v>
      </c>
      <c r="AG164">
        <f t="shared" si="32"/>
        <v>0</v>
      </c>
      <c r="AH164">
        <f t="shared" si="33"/>
        <v>0</v>
      </c>
      <c r="AI164">
        <f t="shared" si="34"/>
        <v>4550</v>
      </c>
      <c r="AJ164">
        <f t="shared" si="35"/>
        <v>0</v>
      </c>
      <c r="AK164">
        <f t="shared" si="36"/>
        <v>0</v>
      </c>
      <c r="AL164">
        <f t="shared" si="37"/>
        <v>0</v>
      </c>
      <c r="AM164" s="7">
        <f t="shared" si="38"/>
        <v>4550</v>
      </c>
    </row>
    <row r="165" spans="1:39">
      <c r="A165">
        <v>2021</v>
      </c>
      <c r="B165">
        <v>21</v>
      </c>
      <c r="C165">
        <f>SUMIFS(燃料油价格1!E:E,燃料油价格1!$B:$B,燃料油周均!$A165,燃料油价格1!$D:$D,燃料油周均!$B165)</f>
        <v>0</v>
      </c>
      <c r="D165">
        <f>SUMIFS(燃料油价格1!F:F,燃料油价格1!$B:$B,燃料油周均!$A165,燃料油价格1!$D:$D,燃料油周均!$B165)</f>
        <v>0</v>
      </c>
      <c r="E165">
        <f>SUMIFS(燃料油价格1!G:G,燃料油价格1!$B:$B,燃料油周均!$A165,燃料油价格1!$D:$D,燃料油周均!$B165)</f>
        <v>22750</v>
      </c>
      <c r="F165">
        <f>SUMIFS(燃料油价格1!H:H,燃料油价格1!$B:$B,燃料油周均!$A165,燃料油价格1!$D:$D,燃料油周均!$B165)</f>
        <v>0</v>
      </c>
      <c r="G165">
        <f>SUMIFS(燃料油价格1!I:I,燃料油价格1!$B:$B,燃料油周均!$A165,燃料油价格1!$D:$D,燃料油周均!$B165)</f>
        <v>0</v>
      </c>
      <c r="H165">
        <f>SUMIFS(燃料油价格1!J:J,燃料油价格1!$B:$B,燃料油周均!$A165,燃料油价格1!$D:$D,燃料油周均!$B165)</f>
        <v>0</v>
      </c>
      <c r="I165">
        <f>SUMIFS(燃料油价格1!K:K,燃料油价格1!$B:$B,燃料油周均!$A165,燃料油价格1!$D:$D,燃料油周均!$B165)</f>
        <v>0</v>
      </c>
      <c r="J165">
        <f>SUMIFS(燃料油价格1!L:L,燃料油价格1!$B:$B,燃料油周均!$A165,燃料油价格1!$D:$D,燃料油周均!$B165)</f>
        <v>0</v>
      </c>
      <c r="K165">
        <f>SUMIFS(燃料油价格1!M:M,燃料油价格1!$B:$B,燃料油周均!$A165,燃料油价格1!$D:$D,燃料油周均!$B165)</f>
        <v>22750</v>
      </c>
      <c r="L165">
        <f>SUMIFS(燃料油价格1!N:N,燃料油价格1!$B:$B,燃料油周均!$A165,燃料油价格1!$D:$D,燃料油周均!$B165)</f>
        <v>0</v>
      </c>
      <c r="M165">
        <f>SUMIFS(燃料油价格1!O:O,燃料油价格1!$B:$B,燃料油周均!$A165,燃料油价格1!$D:$D,燃料油周均!$B165)</f>
        <v>0</v>
      </c>
      <c r="N165">
        <f>SUMIFS(燃料油价格1!P:P,燃料油价格1!$B:$B,燃料油周均!$A165,燃料油价格1!$D:$D,燃料油周均!$B165)</f>
        <v>0</v>
      </c>
      <c r="O165">
        <f>COUNTIFS(燃料油价格1!$B:$B,燃料油周均!$A165,燃料油价格1!$D:$D,燃料油周均!$B165,燃料油价格1!E:E,"&gt;0")</f>
        <v>0</v>
      </c>
      <c r="P165">
        <f>COUNTIFS(燃料油价格1!$B:$B,燃料油周均!$A165,燃料油价格1!$D:$D,燃料油周均!$B165,燃料油价格1!F:F,"&gt;0")</f>
        <v>0</v>
      </c>
      <c r="Q165">
        <f>COUNTIFS(燃料油价格1!$B:$B,燃料油周均!$A165,燃料油价格1!$D:$D,燃料油周均!$B165,燃料油价格1!G:G,"&gt;0")</f>
        <v>5</v>
      </c>
      <c r="R165">
        <f>COUNTIFS(燃料油价格1!$B:$B,燃料油周均!$A165,燃料油价格1!$D:$D,燃料油周均!$B165,燃料油价格1!H:H,"&gt;0")</f>
        <v>0</v>
      </c>
      <c r="S165">
        <f>COUNTIFS(燃料油价格1!$B:$B,燃料油周均!$A165,燃料油价格1!$D:$D,燃料油周均!$B165,燃料油价格1!I:I,"&gt;0")</f>
        <v>0</v>
      </c>
      <c r="T165">
        <f>COUNTIFS(燃料油价格1!$B:$B,燃料油周均!$A165,燃料油价格1!$D:$D,燃料油周均!$B165,燃料油价格1!J:J,"&gt;0")</f>
        <v>0</v>
      </c>
      <c r="U165">
        <f>COUNTIFS(燃料油价格1!$B:$B,燃料油周均!$A165,燃料油价格1!$D:$D,燃料油周均!$B165,燃料油价格1!K:K,"&gt;0")</f>
        <v>0</v>
      </c>
      <c r="V165">
        <f>COUNTIFS(燃料油价格1!$B:$B,燃料油周均!$A165,燃料油价格1!$D:$D,燃料油周均!$B165,燃料油价格1!L:L,"&gt;0")</f>
        <v>0</v>
      </c>
      <c r="W165">
        <f>COUNTIFS(燃料油价格1!$B:$B,燃料油周均!$A165,燃料油价格1!$D:$D,燃料油周均!$B165,燃料油价格1!M:M,"&gt;0")</f>
        <v>5</v>
      </c>
      <c r="X165">
        <f>COUNTIFS(燃料油价格1!$B:$B,燃料油周均!$A165,燃料油价格1!$D:$D,燃料油周均!$B165,燃料油价格1!N:N,"&gt;0")</f>
        <v>0</v>
      </c>
      <c r="Y165">
        <f>COUNTIFS(燃料油价格1!$B:$B,燃料油周均!$A165,燃料油价格1!$D:$D,燃料油周均!$B165,燃料油价格1!O:O,"&gt;0")</f>
        <v>0</v>
      </c>
      <c r="Z165">
        <f>COUNTIFS(燃料油价格1!$B:$B,燃料油周均!$A165,燃料油价格1!$D:$D,燃料油周均!$B165,燃料油价格1!P:P,"&gt;0")</f>
        <v>0</v>
      </c>
      <c r="AA165">
        <f t="shared" si="26"/>
        <v>0</v>
      </c>
      <c r="AB165">
        <f t="shared" si="27"/>
        <v>0</v>
      </c>
      <c r="AC165">
        <f t="shared" si="28"/>
        <v>4550</v>
      </c>
      <c r="AD165">
        <f t="shared" si="29"/>
        <v>0</v>
      </c>
      <c r="AE165">
        <f t="shared" si="30"/>
        <v>0</v>
      </c>
      <c r="AF165">
        <f t="shared" si="31"/>
        <v>0</v>
      </c>
      <c r="AG165">
        <f t="shared" si="32"/>
        <v>0</v>
      </c>
      <c r="AH165">
        <f t="shared" si="33"/>
        <v>0</v>
      </c>
      <c r="AI165">
        <f t="shared" si="34"/>
        <v>4550</v>
      </c>
      <c r="AJ165">
        <f t="shared" si="35"/>
        <v>0</v>
      </c>
      <c r="AK165">
        <f t="shared" si="36"/>
        <v>0</v>
      </c>
      <c r="AL165">
        <f t="shared" si="37"/>
        <v>0</v>
      </c>
      <c r="AM165" s="7">
        <f t="shared" si="38"/>
        <v>4550</v>
      </c>
    </row>
    <row r="166" spans="1:39">
      <c r="A166">
        <v>2021</v>
      </c>
      <c r="B166">
        <v>22</v>
      </c>
      <c r="C166">
        <f>SUMIFS(燃料油价格1!E:E,燃料油价格1!$B:$B,燃料油周均!$A166,燃料油价格1!$D:$D,燃料油周均!$B166)</f>
        <v>0</v>
      </c>
      <c r="D166">
        <f>SUMIFS(燃料油价格1!F:F,燃料油价格1!$B:$B,燃料油周均!$A166,燃料油价格1!$D:$D,燃料油周均!$B166)</f>
        <v>0</v>
      </c>
      <c r="E166">
        <f>SUMIFS(燃料油价格1!G:G,燃料油价格1!$B:$B,燃料油周均!$A166,燃料油价格1!$D:$D,燃料油周均!$B166)</f>
        <v>18800</v>
      </c>
      <c r="F166">
        <f>SUMIFS(燃料油价格1!H:H,燃料油价格1!$B:$B,燃料油周均!$A166,燃料油价格1!$D:$D,燃料油周均!$B166)</f>
        <v>0</v>
      </c>
      <c r="G166">
        <f>SUMIFS(燃料油价格1!I:I,燃料油价格1!$B:$B,燃料油周均!$A166,燃料油价格1!$D:$D,燃料油周均!$B166)</f>
        <v>0</v>
      </c>
      <c r="H166">
        <f>SUMIFS(燃料油价格1!J:J,燃料油价格1!$B:$B,燃料油周均!$A166,燃料油价格1!$D:$D,燃料油周均!$B166)</f>
        <v>0</v>
      </c>
      <c r="I166">
        <f>SUMIFS(燃料油价格1!K:K,燃料油价格1!$B:$B,燃料油周均!$A166,燃料油价格1!$D:$D,燃料油周均!$B166)</f>
        <v>18400</v>
      </c>
      <c r="J166">
        <f>SUMIFS(燃料油价格1!L:L,燃料油价格1!$B:$B,燃料油周均!$A166,燃料油价格1!$D:$D,燃料油周均!$B166)</f>
        <v>0</v>
      </c>
      <c r="K166">
        <f>SUMIFS(燃料油价格1!M:M,燃料油价格1!$B:$B,燃料油周均!$A166,燃料油价格1!$D:$D,燃料油周均!$B166)</f>
        <v>18400</v>
      </c>
      <c r="L166">
        <f>SUMIFS(燃料油价格1!N:N,燃料油价格1!$B:$B,燃料油周均!$A166,燃料油价格1!$D:$D,燃料油周均!$B166)</f>
        <v>0</v>
      </c>
      <c r="M166">
        <f>SUMIFS(燃料油价格1!O:O,燃料油价格1!$B:$B,燃料油周均!$A166,燃料油价格1!$D:$D,燃料油周均!$B166)</f>
        <v>0</v>
      </c>
      <c r="N166">
        <f>SUMIFS(燃料油价格1!P:P,燃料油价格1!$B:$B,燃料油周均!$A166,燃料油价格1!$D:$D,燃料油周均!$B166)</f>
        <v>0</v>
      </c>
      <c r="O166">
        <f>COUNTIFS(燃料油价格1!$B:$B,燃料油周均!$A166,燃料油价格1!$D:$D,燃料油周均!$B166,燃料油价格1!E:E,"&gt;0")</f>
        <v>0</v>
      </c>
      <c r="P166">
        <f>COUNTIFS(燃料油价格1!$B:$B,燃料油周均!$A166,燃料油价格1!$D:$D,燃料油周均!$B166,燃料油价格1!F:F,"&gt;0")</f>
        <v>0</v>
      </c>
      <c r="Q166">
        <f>COUNTIFS(燃料油价格1!$B:$B,燃料油周均!$A166,燃料油价格1!$D:$D,燃料油周均!$B166,燃料油价格1!G:G,"&gt;0")</f>
        <v>4</v>
      </c>
      <c r="R166">
        <f>COUNTIFS(燃料油价格1!$B:$B,燃料油周均!$A166,燃料油价格1!$D:$D,燃料油周均!$B166,燃料油价格1!H:H,"&gt;0")</f>
        <v>0</v>
      </c>
      <c r="S166">
        <f>COUNTIFS(燃料油价格1!$B:$B,燃料油周均!$A166,燃料油价格1!$D:$D,燃料油周均!$B166,燃料油价格1!I:I,"&gt;0")</f>
        <v>0</v>
      </c>
      <c r="T166">
        <f>COUNTIFS(燃料油价格1!$B:$B,燃料油周均!$A166,燃料油价格1!$D:$D,燃料油周均!$B166,燃料油价格1!J:J,"&gt;0")</f>
        <v>0</v>
      </c>
      <c r="U166">
        <f>COUNTIFS(燃料油价格1!$B:$B,燃料油周均!$A166,燃料油价格1!$D:$D,燃料油周均!$B166,燃料油价格1!K:K,"&gt;0")</f>
        <v>4</v>
      </c>
      <c r="V166">
        <f>COUNTIFS(燃料油价格1!$B:$B,燃料油周均!$A166,燃料油价格1!$D:$D,燃料油周均!$B166,燃料油价格1!L:L,"&gt;0")</f>
        <v>0</v>
      </c>
      <c r="W166">
        <f>COUNTIFS(燃料油价格1!$B:$B,燃料油周均!$A166,燃料油价格1!$D:$D,燃料油周均!$B166,燃料油价格1!M:M,"&gt;0")</f>
        <v>4</v>
      </c>
      <c r="X166">
        <f>COUNTIFS(燃料油价格1!$B:$B,燃料油周均!$A166,燃料油价格1!$D:$D,燃料油周均!$B166,燃料油价格1!N:N,"&gt;0")</f>
        <v>0</v>
      </c>
      <c r="Y166">
        <f>COUNTIFS(燃料油价格1!$B:$B,燃料油周均!$A166,燃料油价格1!$D:$D,燃料油周均!$B166,燃料油价格1!O:O,"&gt;0")</f>
        <v>0</v>
      </c>
      <c r="Z166">
        <f>COUNTIFS(燃料油价格1!$B:$B,燃料油周均!$A166,燃料油价格1!$D:$D,燃料油周均!$B166,燃料油价格1!P:P,"&gt;0")</f>
        <v>0</v>
      </c>
      <c r="AA166">
        <f t="shared" si="26"/>
        <v>0</v>
      </c>
      <c r="AB166">
        <f t="shared" si="27"/>
        <v>0</v>
      </c>
      <c r="AC166">
        <f t="shared" si="28"/>
        <v>4700</v>
      </c>
      <c r="AD166">
        <f t="shared" si="29"/>
        <v>0</v>
      </c>
      <c r="AE166">
        <f t="shared" si="30"/>
        <v>0</v>
      </c>
      <c r="AF166">
        <f t="shared" si="31"/>
        <v>0</v>
      </c>
      <c r="AG166">
        <f t="shared" si="32"/>
        <v>4600</v>
      </c>
      <c r="AH166">
        <f t="shared" si="33"/>
        <v>0</v>
      </c>
      <c r="AI166">
        <f t="shared" si="34"/>
        <v>4600</v>
      </c>
      <c r="AJ166">
        <f t="shared" si="35"/>
        <v>0</v>
      </c>
      <c r="AK166">
        <f t="shared" si="36"/>
        <v>0</v>
      </c>
      <c r="AL166">
        <f t="shared" si="37"/>
        <v>0</v>
      </c>
      <c r="AM166" s="7">
        <f t="shared" si="38"/>
        <v>4633.333333333333</v>
      </c>
    </row>
    <row r="167" spans="1:39">
      <c r="A167">
        <v>2021</v>
      </c>
      <c r="B167">
        <v>23</v>
      </c>
      <c r="C167">
        <f>SUMIFS(燃料油价格1!E:E,燃料油价格1!$B:$B,燃料油周均!$A167,燃料油价格1!$D:$D,燃料油周均!$B167)</f>
        <v>0</v>
      </c>
      <c r="D167">
        <f>SUMIFS(燃料油价格1!F:F,燃料油价格1!$B:$B,燃料油周均!$A167,燃料油价格1!$D:$D,燃料油周均!$B167)</f>
        <v>0</v>
      </c>
      <c r="E167">
        <f>SUMIFS(燃料油价格1!G:G,燃料油价格1!$B:$B,燃料油周均!$A167,燃料油价格1!$D:$D,燃料油周均!$B167)</f>
        <v>14100</v>
      </c>
      <c r="F167">
        <f>SUMIFS(燃料油价格1!H:H,燃料油价格1!$B:$B,燃料油周均!$A167,燃料油价格1!$D:$D,燃料油周均!$B167)</f>
        <v>0</v>
      </c>
      <c r="G167">
        <f>SUMIFS(燃料油价格1!I:I,燃料油价格1!$B:$B,燃料油周均!$A167,燃料油价格1!$D:$D,燃料油周均!$B167)</f>
        <v>0</v>
      </c>
      <c r="H167">
        <f>SUMIFS(燃料油价格1!J:J,燃料油价格1!$B:$B,燃料油周均!$A167,燃料油价格1!$D:$D,燃料油周均!$B167)</f>
        <v>0</v>
      </c>
      <c r="I167">
        <f>SUMIFS(燃料油价格1!K:K,燃料油价格1!$B:$B,燃料油周均!$A167,燃料油价格1!$D:$D,燃料油周均!$B167)</f>
        <v>13800</v>
      </c>
      <c r="J167">
        <f>SUMIFS(燃料油价格1!L:L,燃料油价格1!$B:$B,燃料油周均!$A167,燃料油价格1!$D:$D,燃料油周均!$B167)</f>
        <v>0</v>
      </c>
      <c r="K167">
        <f>SUMIFS(燃料油价格1!M:M,燃料油价格1!$B:$B,燃料油周均!$A167,燃料油价格1!$D:$D,燃料油周均!$B167)</f>
        <v>13800</v>
      </c>
      <c r="L167">
        <f>SUMIFS(燃料油价格1!N:N,燃料油价格1!$B:$B,燃料油周均!$A167,燃料油价格1!$D:$D,燃料油周均!$B167)</f>
        <v>0</v>
      </c>
      <c r="M167">
        <f>SUMIFS(燃料油价格1!O:O,燃料油价格1!$B:$B,燃料油周均!$A167,燃料油价格1!$D:$D,燃料油周均!$B167)</f>
        <v>0</v>
      </c>
      <c r="N167">
        <f>SUMIFS(燃料油价格1!P:P,燃料油价格1!$B:$B,燃料油周均!$A167,燃料油价格1!$D:$D,燃料油周均!$B167)</f>
        <v>0</v>
      </c>
      <c r="O167">
        <f>COUNTIFS(燃料油价格1!$B:$B,燃料油周均!$A167,燃料油价格1!$D:$D,燃料油周均!$B167,燃料油价格1!E:E,"&gt;0")</f>
        <v>0</v>
      </c>
      <c r="P167">
        <f>COUNTIFS(燃料油价格1!$B:$B,燃料油周均!$A167,燃料油价格1!$D:$D,燃料油周均!$B167,燃料油价格1!F:F,"&gt;0")</f>
        <v>0</v>
      </c>
      <c r="Q167">
        <f>COUNTIFS(燃料油价格1!$B:$B,燃料油周均!$A167,燃料油价格1!$D:$D,燃料油周均!$B167,燃料油价格1!G:G,"&gt;0")</f>
        <v>3</v>
      </c>
      <c r="R167">
        <f>COUNTIFS(燃料油价格1!$B:$B,燃料油周均!$A167,燃料油价格1!$D:$D,燃料油周均!$B167,燃料油价格1!H:H,"&gt;0")</f>
        <v>0</v>
      </c>
      <c r="S167">
        <f>COUNTIFS(燃料油价格1!$B:$B,燃料油周均!$A167,燃料油价格1!$D:$D,燃料油周均!$B167,燃料油价格1!I:I,"&gt;0")</f>
        <v>0</v>
      </c>
      <c r="T167">
        <f>COUNTIFS(燃料油价格1!$B:$B,燃料油周均!$A167,燃料油价格1!$D:$D,燃料油周均!$B167,燃料油价格1!J:J,"&gt;0")</f>
        <v>0</v>
      </c>
      <c r="U167">
        <f>COUNTIFS(燃料油价格1!$B:$B,燃料油周均!$A167,燃料油价格1!$D:$D,燃料油周均!$B167,燃料油价格1!K:K,"&gt;0")</f>
        <v>3</v>
      </c>
      <c r="V167">
        <f>COUNTIFS(燃料油价格1!$B:$B,燃料油周均!$A167,燃料油价格1!$D:$D,燃料油周均!$B167,燃料油价格1!L:L,"&gt;0")</f>
        <v>0</v>
      </c>
      <c r="W167">
        <f>COUNTIFS(燃料油价格1!$B:$B,燃料油周均!$A167,燃料油价格1!$D:$D,燃料油周均!$B167,燃料油价格1!M:M,"&gt;0")</f>
        <v>3</v>
      </c>
      <c r="X167">
        <f>COUNTIFS(燃料油价格1!$B:$B,燃料油周均!$A167,燃料油价格1!$D:$D,燃料油周均!$B167,燃料油价格1!N:N,"&gt;0")</f>
        <v>0</v>
      </c>
      <c r="Y167">
        <f>COUNTIFS(燃料油价格1!$B:$B,燃料油周均!$A167,燃料油价格1!$D:$D,燃料油周均!$B167,燃料油价格1!O:O,"&gt;0")</f>
        <v>0</v>
      </c>
      <c r="Z167">
        <f>COUNTIFS(燃料油价格1!$B:$B,燃料油周均!$A167,燃料油价格1!$D:$D,燃料油周均!$B167,燃料油价格1!P:P,"&gt;0")</f>
        <v>0</v>
      </c>
      <c r="AA167">
        <f t="shared" si="26"/>
        <v>0</v>
      </c>
      <c r="AB167">
        <f t="shared" si="27"/>
        <v>0</v>
      </c>
      <c r="AC167">
        <f t="shared" si="28"/>
        <v>4700</v>
      </c>
      <c r="AD167">
        <f t="shared" si="29"/>
        <v>0</v>
      </c>
      <c r="AE167">
        <f t="shared" si="30"/>
        <v>0</v>
      </c>
      <c r="AF167">
        <f t="shared" si="31"/>
        <v>0</v>
      </c>
      <c r="AG167">
        <f t="shared" si="32"/>
        <v>4600</v>
      </c>
      <c r="AH167">
        <f t="shared" si="33"/>
        <v>0</v>
      </c>
      <c r="AI167">
        <f t="shared" si="34"/>
        <v>4600</v>
      </c>
      <c r="AJ167">
        <f t="shared" si="35"/>
        <v>0</v>
      </c>
      <c r="AK167">
        <f t="shared" si="36"/>
        <v>0</v>
      </c>
      <c r="AL167">
        <f t="shared" si="37"/>
        <v>0</v>
      </c>
      <c r="AM167" s="7">
        <f t="shared" si="38"/>
        <v>4633.333333333333</v>
      </c>
    </row>
    <row r="168" spans="1:39">
      <c r="A168">
        <v>2021</v>
      </c>
      <c r="B168">
        <v>24</v>
      </c>
      <c r="C168">
        <f>SUMIFS(燃料油价格1!E:E,燃料油价格1!$B:$B,燃料油周均!$A168,燃料油价格1!$D:$D,燃料油周均!$B168)</f>
        <v>0</v>
      </c>
      <c r="D168">
        <f>SUMIFS(燃料油价格1!F:F,燃料油价格1!$B:$B,燃料油周均!$A168,燃料油价格1!$D:$D,燃料油周均!$B168)</f>
        <v>0</v>
      </c>
      <c r="E168">
        <f>SUMIFS(燃料油价格1!G:G,燃料油价格1!$B:$B,燃料油周均!$A168,燃料油价格1!$D:$D,燃料油周均!$B168)</f>
        <v>9400</v>
      </c>
      <c r="F168">
        <f>SUMIFS(燃料油价格1!H:H,燃料油价格1!$B:$B,燃料油周均!$A168,燃料油价格1!$D:$D,燃料油周均!$B168)</f>
        <v>0</v>
      </c>
      <c r="G168">
        <f>SUMIFS(燃料油价格1!I:I,燃料油价格1!$B:$B,燃料油周均!$A168,燃料油价格1!$D:$D,燃料油周均!$B168)</f>
        <v>0</v>
      </c>
      <c r="H168">
        <f>SUMIFS(燃料油价格1!J:J,燃料油价格1!$B:$B,燃料油周均!$A168,燃料油价格1!$D:$D,燃料油周均!$B168)</f>
        <v>0</v>
      </c>
      <c r="I168">
        <f>SUMIFS(燃料油价格1!K:K,燃料油价格1!$B:$B,燃料油周均!$A168,燃料油价格1!$D:$D,燃料油周均!$B168)</f>
        <v>13800</v>
      </c>
      <c r="J168">
        <f>SUMIFS(燃料油价格1!L:L,燃料油价格1!$B:$B,燃料油周均!$A168,燃料油价格1!$D:$D,燃料油周均!$B168)</f>
        <v>0</v>
      </c>
      <c r="K168">
        <f>SUMIFS(燃料油价格1!M:M,燃料油价格1!$B:$B,燃料油周均!$A168,燃料油价格1!$D:$D,燃料油周均!$B168)</f>
        <v>13800</v>
      </c>
      <c r="L168">
        <f>SUMIFS(燃料油价格1!N:N,燃料油价格1!$B:$B,燃料油周均!$A168,燃料油价格1!$D:$D,燃料油周均!$B168)</f>
        <v>0</v>
      </c>
      <c r="M168">
        <f>SUMIFS(燃料油价格1!O:O,燃料油价格1!$B:$B,燃料油周均!$A168,燃料油价格1!$D:$D,燃料油周均!$B168)</f>
        <v>0</v>
      </c>
      <c r="N168">
        <f>SUMIFS(燃料油价格1!P:P,燃料油价格1!$B:$B,燃料油周均!$A168,燃料油价格1!$D:$D,燃料油周均!$B168)</f>
        <v>0</v>
      </c>
      <c r="O168">
        <f>COUNTIFS(燃料油价格1!$B:$B,燃料油周均!$A168,燃料油价格1!$D:$D,燃料油周均!$B168,燃料油价格1!E:E,"&gt;0")</f>
        <v>0</v>
      </c>
      <c r="P168">
        <f>COUNTIFS(燃料油价格1!$B:$B,燃料油周均!$A168,燃料油价格1!$D:$D,燃料油周均!$B168,燃料油价格1!F:F,"&gt;0")</f>
        <v>0</v>
      </c>
      <c r="Q168">
        <f>COUNTIFS(燃料油价格1!$B:$B,燃料油周均!$A168,燃料油价格1!$D:$D,燃料油周均!$B168,燃料油价格1!G:G,"&gt;0")</f>
        <v>2</v>
      </c>
      <c r="R168">
        <f>COUNTIFS(燃料油价格1!$B:$B,燃料油周均!$A168,燃料油价格1!$D:$D,燃料油周均!$B168,燃料油价格1!H:H,"&gt;0")</f>
        <v>0</v>
      </c>
      <c r="S168">
        <f>COUNTIFS(燃料油价格1!$B:$B,燃料油周均!$A168,燃料油价格1!$D:$D,燃料油周均!$B168,燃料油价格1!I:I,"&gt;0")</f>
        <v>0</v>
      </c>
      <c r="T168">
        <f>COUNTIFS(燃料油价格1!$B:$B,燃料油周均!$A168,燃料油价格1!$D:$D,燃料油周均!$B168,燃料油价格1!J:J,"&gt;0")</f>
        <v>0</v>
      </c>
      <c r="U168">
        <f>COUNTIFS(燃料油价格1!$B:$B,燃料油周均!$A168,燃料油价格1!$D:$D,燃料油周均!$B168,燃料油价格1!K:K,"&gt;0")</f>
        <v>3</v>
      </c>
      <c r="V168">
        <f>COUNTIFS(燃料油价格1!$B:$B,燃料油周均!$A168,燃料油价格1!$D:$D,燃料油周均!$B168,燃料油价格1!L:L,"&gt;0")</f>
        <v>0</v>
      </c>
      <c r="W168">
        <f>COUNTIFS(燃料油价格1!$B:$B,燃料油周均!$A168,燃料油价格1!$D:$D,燃料油周均!$B168,燃料油价格1!M:M,"&gt;0")</f>
        <v>3</v>
      </c>
      <c r="X168">
        <f>COUNTIFS(燃料油价格1!$B:$B,燃料油周均!$A168,燃料油价格1!$D:$D,燃料油周均!$B168,燃料油价格1!N:N,"&gt;0")</f>
        <v>0</v>
      </c>
      <c r="Y168">
        <f>COUNTIFS(燃料油价格1!$B:$B,燃料油周均!$A168,燃料油价格1!$D:$D,燃料油周均!$B168,燃料油价格1!O:O,"&gt;0")</f>
        <v>0</v>
      </c>
      <c r="Z168">
        <f>COUNTIFS(燃料油价格1!$B:$B,燃料油周均!$A168,燃料油价格1!$D:$D,燃料油周均!$B168,燃料油价格1!P:P,"&gt;0")</f>
        <v>0</v>
      </c>
      <c r="AA168">
        <f t="shared" si="26"/>
        <v>0</v>
      </c>
      <c r="AB168">
        <f t="shared" si="27"/>
        <v>0</v>
      </c>
      <c r="AC168">
        <f t="shared" si="28"/>
        <v>4700</v>
      </c>
      <c r="AD168">
        <f t="shared" si="29"/>
        <v>0</v>
      </c>
      <c r="AE168">
        <f t="shared" si="30"/>
        <v>0</v>
      </c>
      <c r="AF168">
        <f t="shared" si="31"/>
        <v>0</v>
      </c>
      <c r="AG168">
        <f t="shared" si="32"/>
        <v>4600</v>
      </c>
      <c r="AH168">
        <f t="shared" si="33"/>
        <v>0</v>
      </c>
      <c r="AI168">
        <f t="shared" si="34"/>
        <v>4600</v>
      </c>
      <c r="AJ168">
        <f t="shared" si="35"/>
        <v>0</v>
      </c>
      <c r="AK168">
        <f t="shared" si="36"/>
        <v>0</v>
      </c>
      <c r="AL168">
        <f t="shared" si="37"/>
        <v>0</v>
      </c>
      <c r="AM168" s="7">
        <f t="shared" si="38"/>
        <v>4633.333333333333</v>
      </c>
    </row>
    <row r="169" spans="1:39">
      <c r="A169">
        <v>2021</v>
      </c>
      <c r="B169">
        <v>25</v>
      </c>
      <c r="C169">
        <f>SUMIFS(燃料油价格1!E:E,燃料油价格1!$B:$B,燃料油周均!$A169,燃料油价格1!$D:$D,燃料油周均!$B169)</f>
        <v>0</v>
      </c>
      <c r="D169">
        <f>SUMIFS(燃料油价格1!F:F,燃料油价格1!$B:$B,燃料油周均!$A169,燃料油价格1!$D:$D,燃料油周均!$B169)</f>
        <v>0</v>
      </c>
      <c r="E169">
        <f>SUMIFS(燃料油价格1!G:G,燃料油价格1!$B:$B,燃料油周均!$A169,燃料油价格1!$D:$D,燃料油周均!$B169)</f>
        <v>4650</v>
      </c>
      <c r="F169">
        <f>SUMIFS(燃料油价格1!H:H,燃料油价格1!$B:$B,燃料油周均!$A169,燃料油价格1!$D:$D,燃料油周均!$B169)</f>
        <v>0</v>
      </c>
      <c r="G169">
        <f>SUMIFS(燃料油价格1!I:I,燃料油价格1!$B:$B,燃料油周均!$A169,燃料油价格1!$D:$D,燃料油周均!$B169)</f>
        <v>0</v>
      </c>
      <c r="H169">
        <f>SUMIFS(燃料油价格1!J:J,燃料油价格1!$B:$B,燃料油周均!$A169,燃料油价格1!$D:$D,燃料油周均!$B169)</f>
        <v>0</v>
      </c>
      <c r="I169">
        <f>SUMIFS(燃料油价格1!K:K,燃料油价格1!$B:$B,燃料油周均!$A169,燃料油价格1!$D:$D,燃料油周均!$B169)</f>
        <v>4600</v>
      </c>
      <c r="J169">
        <f>SUMIFS(燃料油价格1!L:L,燃料油价格1!$B:$B,燃料油周均!$A169,燃料油价格1!$D:$D,燃料油周均!$B169)</f>
        <v>0</v>
      </c>
      <c r="K169">
        <f>SUMIFS(燃料油价格1!M:M,燃料油价格1!$B:$B,燃料油周均!$A169,燃料油价格1!$D:$D,燃料油周均!$B169)</f>
        <v>4650</v>
      </c>
      <c r="L169">
        <f>SUMIFS(燃料油价格1!N:N,燃料油价格1!$B:$B,燃料油周均!$A169,燃料油价格1!$D:$D,燃料油周均!$B169)</f>
        <v>0</v>
      </c>
      <c r="M169">
        <f>SUMIFS(燃料油价格1!O:O,燃料油价格1!$B:$B,燃料油周均!$A169,燃料油价格1!$D:$D,燃料油周均!$B169)</f>
        <v>0</v>
      </c>
      <c r="N169">
        <f>SUMIFS(燃料油价格1!P:P,燃料油价格1!$B:$B,燃料油周均!$A169,燃料油价格1!$D:$D,燃料油周均!$B169)</f>
        <v>0</v>
      </c>
      <c r="O169">
        <f>COUNTIFS(燃料油价格1!$B:$B,燃料油周均!$A169,燃料油价格1!$D:$D,燃料油周均!$B169,燃料油价格1!E:E,"&gt;0")</f>
        <v>0</v>
      </c>
      <c r="P169">
        <f>COUNTIFS(燃料油价格1!$B:$B,燃料油周均!$A169,燃料油价格1!$D:$D,燃料油周均!$B169,燃料油价格1!F:F,"&gt;0")</f>
        <v>0</v>
      </c>
      <c r="Q169">
        <f>COUNTIFS(燃料油价格1!$B:$B,燃料油周均!$A169,燃料油价格1!$D:$D,燃料油周均!$B169,燃料油价格1!G:G,"&gt;0")</f>
        <v>1</v>
      </c>
      <c r="R169">
        <f>COUNTIFS(燃料油价格1!$B:$B,燃料油周均!$A169,燃料油价格1!$D:$D,燃料油周均!$B169,燃料油价格1!H:H,"&gt;0")</f>
        <v>0</v>
      </c>
      <c r="S169">
        <f>COUNTIFS(燃料油价格1!$B:$B,燃料油周均!$A169,燃料油价格1!$D:$D,燃料油周均!$B169,燃料油价格1!I:I,"&gt;0")</f>
        <v>0</v>
      </c>
      <c r="T169">
        <f>COUNTIFS(燃料油价格1!$B:$B,燃料油周均!$A169,燃料油价格1!$D:$D,燃料油周均!$B169,燃料油价格1!J:J,"&gt;0")</f>
        <v>0</v>
      </c>
      <c r="U169">
        <f>COUNTIFS(燃料油价格1!$B:$B,燃料油周均!$A169,燃料油价格1!$D:$D,燃料油周均!$B169,燃料油价格1!K:K,"&gt;0")</f>
        <v>1</v>
      </c>
      <c r="V169">
        <f>COUNTIFS(燃料油价格1!$B:$B,燃料油周均!$A169,燃料油价格1!$D:$D,燃料油周均!$B169,燃料油价格1!L:L,"&gt;0")</f>
        <v>0</v>
      </c>
      <c r="W169">
        <f>COUNTIFS(燃料油价格1!$B:$B,燃料油周均!$A169,燃料油价格1!$D:$D,燃料油周均!$B169,燃料油价格1!M:M,"&gt;0")</f>
        <v>1</v>
      </c>
      <c r="X169">
        <f>COUNTIFS(燃料油价格1!$B:$B,燃料油周均!$A169,燃料油价格1!$D:$D,燃料油周均!$B169,燃料油价格1!N:N,"&gt;0")</f>
        <v>0</v>
      </c>
      <c r="Y169">
        <f>COUNTIFS(燃料油价格1!$B:$B,燃料油周均!$A169,燃料油价格1!$D:$D,燃料油周均!$B169,燃料油价格1!O:O,"&gt;0")</f>
        <v>0</v>
      </c>
      <c r="Z169">
        <f>COUNTIFS(燃料油价格1!$B:$B,燃料油周均!$A169,燃料油价格1!$D:$D,燃料油周均!$B169,燃料油价格1!P:P,"&gt;0")</f>
        <v>0</v>
      </c>
      <c r="AA169">
        <f t="shared" si="26"/>
        <v>0</v>
      </c>
      <c r="AB169">
        <f t="shared" si="27"/>
        <v>0</v>
      </c>
      <c r="AC169">
        <f t="shared" si="28"/>
        <v>4650</v>
      </c>
      <c r="AD169">
        <f t="shared" si="29"/>
        <v>0</v>
      </c>
      <c r="AE169">
        <f t="shared" si="30"/>
        <v>0</v>
      </c>
      <c r="AF169">
        <f t="shared" si="31"/>
        <v>0</v>
      </c>
      <c r="AG169">
        <f t="shared" si="32"/>
        <v>4600</v>
      </c>
      <c r="AH169">
        <f t="shared" si="33"/>
        <v>0</v>
      </c>
      <c r="AI169">
        <f t="shared" si="34"/>
        <v>4650</v>
      </c>
      <c r="AJ169">
        <f t="shared" si="35"/>
        <v>0</v>
      </c>
      <c r="AK169">
        <f t="shared" si="36"/>
        <v>0</v>
      </c>
      <c r="AL169">
        <f t="shared" si="37"/>
        <v>0</v>
      </c>
      <c r="AM169" s="7">
        <f t="shared" si="38"/>
        <v>4633.333333333333</v>
      </c>
    </row>
    <row r="170" spans="1:39">
      <c r="A170">
        <v>2021</v>
      </c>
      <c r="B170">
        <v>26</v>
      </c>
      <c r="C170">
        <f>SUMIFS(燃料油价格1!E:E,燃料油价格1!$B:$B,燃料油周均!$A170,燃料油价格1!$D:$D,燃料油周均!$B170)</f>
        <v>0</v>
      </c>
      <c r="D170">
        <f>SUMIFS(燃料油价格1!F:F,燃料油价格1!$B:$B,燃料油周均!$A170,燃料油价格1!$D:$D,燃料油周均!$B170)</f>
        <v>0</v>
      </c>
      <c r="E170">
        <f>SUMIFS(燃料油价格1!G:G,燃料油价格1!$B:$B,燃料油周均!$A170,燃料油价格1!$D:$D,燃料油周均!$B170)</f>
        <v>9660</v>
      </c>
      <c r="F170">
        <f>SUMIFS(燃料油价格1!H:H,燃料油价格1!$B:$B,燃料油周均!$A170,燃料油价格1!$D:$D,燃料油周均!$B170)</f>
        <v>0</v>
      </c>
      <c r="G170">
        <f>SUMIFS(燃料油价格1!I:I,燃料油价格1!$B:$B,燃料油周均!$A170,燃料油价格1!$D:$D,燃料油周均!$B170)</f>
        <v>0</v>
      </c>
      <c r="H170">
        <f>SUMIFS(燃料油价格1!J:J,燃料油价格1!$B:$B,燃料油周均!$A170,燃料油价格1!$D:$D,燃料油周均!$B170)</f>
        <v>0</v>
      </c>
      <c r="I170">
        <f>SUMIFS(燃料油价格1!K:K,燃料油价格1!$B:$B,燃料油周均!$A170,燃料油价格1!$D:$D,燃料油周均!$B170)</f>
        <v>9400</v>
      </c>
      <c r="J170">
        <f>SUMIFS(燃料油价格1!L:L,燃料油价格1!$B:$B,燃料油周均!$A170,燃料油价格1!$D:$D,燃料油周均!$B170)</f>
        <v>0</v>
      </c>
      <c r="K170">
        <f>SUMIFS(燃料油价格1!M:M,燃料油价格1!$B:$B,燃料油周均!$A170,燃料油价格1!$D:$D,燃料油周均!$B170)</f>
        <v>9450</v>
      </c>
      <c r="L170">
        <f>SUMIFS(燃料油价格1!N:N,燃料油价格1!$B:$B,燃料油周均!$A170,燃料油价格1!$D:$D,燃料油周均!$B170)</f>
        <v>0</v>
      </c>
      <c r="M170">
        <f>SUMIFS(燃料油价格1!O:O,燃料油价格1!$B:$B,燃料油周均!$A170,燃料油价格1!$D:$D,燃料油周均!$B170)</f>
        <v>0</v>
      </c>
      <c r="N170">
        <f>SUMIFS(燃料油价格1!P:P,燃料油价格1!$B:$B,燃料油周均!$A170,燃料油价格1!$D:$D,燃料油周均!$B170)</f>
        <v>0</v>
      </c>
      <c r="O170">
        <f>COUNTIFS(燃料油价格1!$B:$B,燃料油周均!$A170,燃料油价格1!$D:$D,燃料油周均!$B170,燃料油价格1!E:E,"&gt;0")</f>
        <v>0</v>
      </c>
      <c r="P170">
        <f>COUNTIFS(燃料油价格1!$B:$B,燃料油周均!$A170,燃料油价格1!$D:$D,燃料油周均!$B170,燃料油价格1!F:F,"&gt;0")</f>
        <v>0</v>
      </c>
      <c r="Q170">
        <f>COUNTIFS(燃料油价格1!$B:$B,燃料油周均!$A170,燃料油价格1!$D:$D,燃料油周均!$B170,燃料油价格1!G:G,"&gt;0")</f>
        <v>2</v>
      </c>
      <c r="R170">
        <f>COUNTIFS(燃料油价格1!$B:$B,燃料油周均!$A170,燃料油价格1!$D:$D,燃料油周均!$B170,燃料油价格1!H:H,"&gt;0")</f>
        <v>0</v>
      </c>
      <c r="S170">
        <f>COUNTIFS(燃料油价格1!$B:$B,燃料油周均!$A170,燃料油价格1!$D:$D,燃料油周均!$B170,燃料油价格1!I:I,"&gt;0")</f>
        <v>0</v>
      </c>
      <c r="T170">
        <f>COUNTIFS(燃料油价格1!$B:$B,燃料油周均!$A170,燃料油价格1!$D:$D,燃料油周均!$B170,燃料油价格1!J:J,"&gt;0")</f>
        <v>0</v>
      </c>
      <c r="U170">
        <f>COUNTIFS(燃料油价格1!$B:$B,燃料油周均!$A170,燃料油价格1!$D:$D,燃料油周均!$B170,燃料油价格1!K:K,"&gt;0")</f>
        <v>2</v>
      </c>
      <c r="V170">
        <f>COUNTIFS(燃料油价格1!$B:$B,燃料油周均!$A170,燃料油价格1!$D:$D,燃料油周均!$B170,燃料油价格1!L:L,"&gt;0")</f>
        <v>0</v>
      </c>
      <c r="W170">
        <f>COUNTIFS(燃料油价格1!$B:$B,燃料油周均!$A170,燃料油价格1!$D:$D,燃料油周均!$B170,燃料油价格1!M:M,"&gt;0")</f>
        <v>2</v>
      </c>
      <c r="X170">
        <f>COUNTIFS(燃料油价格1!$B:$B,燃料油周均!$A170,燃料油价格1!$D:$D,燃料油周均!$B170,燃料油价格1!N:N,"&gt;0")</f>
        <v>0</v>
      </c>
      <c r="Y170">
        <f>COUNTIFS(燃料油价格1!$B:$B,燃料油周均!$A170,燃料油价格1!$D:$D,燃料油周均!$B170,燃料油价格1!O:O,"&gt;0")</f>
        <v>0</v>
      </c>
      <c r="Z170">
        <f>COUNTIFS(燃料油价格1!$B:$B,燃料油周均!$A170,燃料油价格1!$D:$D,燃料油周均!$B170,燃料油价格1!P:P,"&gt;0")</f>
        <v>0</v>
      </c>
      <c r="AA170">
        <f t="shared" si="26"/>
        <v>0</v>
      </c>
      <c r="AB170">
        <f t="shared" si="27"/>
        <v>0</v>
      </c>
      <c r="AC170">
        <f t="shared" si="28"/>
        <v>4830</v>
      </c>
      <c r="AD170">
        <f t="shared" si="29"/>
        <v>0</v>
      </c>
      <c r="AE170">
        <f t="shared" si="30"/>
        <v>0</v>
      </c>
      <c r="AF170">
        <f t="shared" si="31"/>
        <v>0</v>
      </c>
      <c r="AG170">
        <f t="shared" si="32"/>
        <v>4700</v>
      </c>
      <c r="AH170">
        <f t="shared" si="33"/>
        <v>0</v>
      </c>
      <c r="AI170">
        <f t="shared" si="34"/>
        <v>4725</v>
      </c>
      <c r="AJ170">
        <f t="shared" si="35"/>
        <v>0</v>
      </c>
      <c r="AK170">
        <f t="shared" si="36"/>
        <v>0</v>
      </c>
      <c r="AL170">
        <f t="shared" si="37"/>
        <v>0</v>
      </c>
      <c r="AM170" s="7">
        <f t="shared" si="38"/>
        <v>4751.666666666667</v>
      </c>
    </row>
    <row r="171" spans="1:39">
      <c r="A171">
        <v>2021</v>
      </c>
      <c r="B171">
        <v>27</v>
      </c>
      <c r="C171">
        <f>SUMIFS(燃料油价格1!E:E,燃料油价格1!$B:$B,燃料油周均!$A171,燃料油价格1!$D:$D,燃料油周均!$B171)</f>
        <v>0</v>
      </c>
      <c r="D171">
        <f>SUMIFS(燃料油价格1!F:F,燃料油价格1!$B:$B,燃料油周均!$A171,燃料油价格1!$D:$D,燃料油周均!$B171)</f>
        <v>0</v>
      </c>
      <c r="E171">
        <f>SUMIFS(燃料油价格1!G:G,燃料油价格1!$B:$B,燃料油周均!$A171,燃料油价格1!$D:$D,燃料油周均!$B171)</f>
        <v>4780</v>
      </c>
      <c r="F171">
        <f>SUMIFS(燃料油价格1!H:H,燃料油价格1!$B:$B,燃料油周均!$A171,燃料油价格1!$D:$D,燃料油周均!$B171)</f>
        <v>0</v>
      </c>
      <c r="G171">
        <f>SUMIFS(燃料油价格1!I:I,燃料油价格1!$B:$B,燃料油周均!$A171,燃料油价格1!$D:$D,燃料油周均!$B171)</f>
        <v>0</v>
      </c>
      <c r="H171">
        <f>SUMIFS(燃料油价格1!J:J,燃料油价格1!$B:$B,燃料油周均!$A171,燃料油价格1!$D:$D,燃料油周均!$B171)</f>
        <v>0</v>
      </c>
      <c r="I171">
        <f>SUMIFS(燃料油价格1!K:K,燃料油价格1!$B:$B,燃料油周均!$A171,燃料油价格1!$D:$D,燃料油周均!$B171)</f>
        <v>4900</v>
      </c>
      <c r="J171">
        <f>SUMIFS(燃料油价格1!L:L,燃料油价格1!$B:$B,燃料油周均!$A171,燃料油价格1!$D:$D,燃料油周均!$B171)</f>
        <v>0</v>
      </c>
      <c r="K171">
        <f>SUMIFS(燃料油价格1!M:M,燃料油价格1!$B:$B,燃料油周均!$A171,燃料油价格1!$D:$D,燃料油周均!$B171)</f>
        <v>4750</v>
      </c>
      <c r="L171">
        <f>SUMIFS(燃料油价格1!N:N,燃料油价格1!$B:$B,燃料油周均!$A171,燃料油价格1!$D:$D,燃料油周均!$B171)</f>
        <v>0</v>
      </c>
      <c r="M171">
        <f>SUMIFS(燃料油价格1!O:O,燃料油价格1!$B:$B,燃料油周均!$A171,燃料油价格1!$D:$D,燃料油周均!$B171)</f>
        <v>0</v>
      </c>
      <c r="N171">
        <f>SUMIFS(燃料油价格1!P:P,燃料油价格1!$B:$B,燃料油周均!$A171,燃料油价格1!$D:$D,燃料油周均!$B171)</f>
        <v>0</v>
      </c>
      <c r="O171">
        <f>COUNTIFS(燃料油价格1!$B:$B,燃料油周均!$A171,燃料油价格1!$D:$D,燃料油周均!$B171,燃料油价格1!E:E,"&gt;0")</f>
        <v>0</v>
      </c>
      <c r="P171">
        <f>COUNTIFS(燃料油价格1!$B:$B,燃料油周均!$A171,燃料油价格1!$D:$D,燃料油周均!$B171,燃料油价格1!F:F,"&gt;0")</f>
        <v>0</v>
      </c>
      <c r="Q171">
        <f>COUNTIFS(燃料油价格1!$B:$B,燃料油周均!$A171,燃料油价格1!$D:$D,燃料油周均!$B171,燃料油价格1!G:G,"&gt;0")</f>
        <v>1</v>
      </c>
      <c r="R171">
        <f>COUNTIFS(燃料油价格1!$B:$B,燃料油周均!$A171,燃料油价格1!$D:$D,燃料油周均!$B171,燃料油价格1!H:H,"&gt;0")</f>
        <v>0</v>
      </c>
      <c r="S171">
        <f>COUNTIFS(燃料油价格1!$B:$B,燃料油周均!$A171,燃料油价格1!$D:$D,燃料油周均!$B171,燃料油价格1!I:I,"&gt;0")</f>
        <v>0</v>
      </c>
      <c r="T171">
        <f>COUNTIFS(燃料油价格1!$B:$B,燃料油周均!$A171,燃料油价格1!$D:$D,燃料油周均!$B171,燃料油价格1!J:J,"&gt;0")</f>
        <v>0</v>
      </c>
      <c r="U171">
        <f>COUNTIFS(燃料油价格1!$B:$B,燃料油周均!$A171,燃料油价格1!$D:$D,燃料油周均!$B171,燃料油价格1!K:K,"&gt;0")</f>
        <v>1</v>
      </c>
      <c r="V171">
        <f>COUNTIFS(燃料油价格1!$B:$B,燃料油周均!$A171,燃料油价格1!$D:$D,燃料油周均!$B171,燃料油价格1!L:L,"&gt;0")</f>
        <v>0</v>
      </c>
      <c r="W171">
        <f>COUNTIFS(燃料油价格1!$B:$B,燃料油周均!$A171,燃料油价格1!$D:$D,燃料油周均!$B171,燃料油价格1!M:M,"&gt;0")</f>
        <v>1</v>
      </c>
      <c r="X171">
        <f>COUNTIFS(燃料油价格1!$B:$B,燃料油周均!$A171,燃料油价格1!$D:$D,燃料油周均!$B171,燃料油价格1!N:N,"&gt;0")</f>
        <v>0</v>
      </c>
      <c r="Y171">
        <f>COUNTIFS(燃料油价格1!$B:$B,燃料油周均!$A171,燃料油价格1!$D:$D,燃料油周均!$B171,燃料油价格1!O:O,"&gt;0")</f>
        <v>0</v>
      </c>
      <c r="Z171">
        <f>COUNTIFS(燃料油价格1!$B:$B,燃料油周均!$A171,燃料油价格1!$D:$D,燃料油周均!$B171,燃料油价格1!P:P,"&gt;0")</f>
        <v>0</v>
      </c>
      <c r="AA171">
        <f t="shared" si="26"/>
        <v>0</v>
      </c>
      <c r="AB171">
        <f t="shared" si="27"/>
        <v>0</v>
      </c>
      <c r="AC171">
        <f t="shared" si="28"/>
        <v>4780</v>
      </c>
      <c r="AD171">
        <f t="shared" si="29"/>
        <v>0</v>
      </c>
      <c r="AE171">
        <f t="shared" si="30"/>
        <v>0</v>
      </c>
      <c r="AF171">
        <f t="shared" si="31"/>
        <v>0</v>
      </c>
      <c r="AG171">
        <f t="shared" si="32"/>
        <v>4900</v>
      </c>
      <c r="AH171">
        <f t="shared" si="33"/>
        <v>0</v>
      </c>
      <c r="AI171">
        <f t="shared" si="34"/>
        <v>4750</v>
      </c>
      <c r="AJ171">
        <f t="shared" si="35"/>
        <v>0</v>
      </c>
      <c r="AK171">
        <f t="shared" si="36"/>
        <v>0</v>
      </c>
      <c r="AL171">
        <f t="shared" si="37"/>
        <v>0</v>
      </c>
      <c r="AM171" s="7">
        <f t="shared" si="38"/>
        <v>4810</v>
      </c>
    </row>
    <row r="172" spans="1:39">
      <c r="A172">
        <v>2021</v>
      </c>
      <c r="B172">
        <v>28</v>
      </c>
      <c r="C172">
        <f>SUMIFS(燃料油价格1!E:E,燃料油价格1!$B:$B,燃料油周均!$A172,燃料油价格1!$D:$D,燃料油周均!$B172)</f>
        <v>0</v>
      </c>
      <c r="D172">
        <f>SUMIFS(燃料油价格1!F:F,燃料油价格1!$B:$B,燃料油周均!$A172,燃料油价格1!$D:$D,燃料油周均!$B172)</f>
        <v>0</v>
      </c>
      <c r="E172">
        <f>SUMIFS(燃料油价格1!G:G,燃料油价格1!$B:$B,燃料油周均!$A172,燃料油价格1!$D:$D,燃料油周均!$B172)</f>
        <v>9740</v>
      </c>
      <c r="F172">
        <f>SUMIFS(燃料油价格1!H:H,燃料油价格1!$B:$B,燃料油周均!$A172,燃料油价格1!$D:$D,燃料油周均!$B172)</f>
        <v>0</v>
      </c>
      <c r="G172">
        <f>SUMIFS(燃料油价格1!I:I,燃料油价格1!$B:$B,燃料油周均!$A172,燃料油价格1!$D:$D,燃料油周均!$B172)</f>
        <v>0</v>
      </c>
      <c r="H172">
        <f>SUMIFS(燃料油价格1!J:J,燃料油价格1!$B:$B,燃料油周均!$A172,燃料油价格1!$D:$D,燃料油周均!$B172)</f>
        <v>0</v>
      </c>
      <c r="I172">
        <f>SUMIFS(燃料油价格1!K:K,燃料油价格1!$B:$B,燃料油周均!$A172,燃料油价格1!$D:$D,燃料油周均!$B172)</f>
        <v>9800</v>
      </c>
      <c r="J172">
        <f>SUMIFS(燃料油价格1!L:L,燃料油价格1!$B:$B,燃料油周均!$A172,燃料油价格1!$D:$D,燃料油周均!$B172)</f>
        <v>0</v>
      </c>
      <c r="K172">
        <f>SUMIFS(燃料油价格1!M:M,燃料油价格1!$B:$B,燃料油周均!$A172,燃料油价格1!$D:$D,燃料油周均!$B172)</f>
        <v>9500</v>
      </c>
      <c r="L172">
        <f>SUMIFS(燃料油价格1!N:N,燃料油价格1!$B:$B,燃料油周均!$A172,燃料油价格1!$D:$D,燃料油周均!$B172)</f>
        <v>0</v>
      </c>
      <c r="M172">
        <f>SUMIFS(燃料油价格1!O:O,燃料油价格1!$B:$B,燃料油周均!$A172,燃料油价格1!$D:$D,燃料油周均!$B172)</f>
        <v>0</v>
      </c>
      <c r="N172">
        <f>SUMIFS(燃料油价格1!P:P,燃料油价格1!$B:$B,燃料油周均!$A172,燃料油价格1!$D:$D,燃料油周均!$B172)</f>
        <v>0</v>
      </c>
      <c r="O172">
        <f>COUNTIFS(燃料油价格1!$B:$B,燃料油周均!$A172,燃料油价格1!$D:$D,燃料油周均!$B172,燃料油价格1!E:E,"&gt;0")</f>
        <v>0</v>
      </c>
      <c r="P172">
        <f>COUNTIFS(燃料油价格1!$B:$B,燃料油周均!$A172,燃料油价格1!$D:$D,燃料油周均!$B172,燃料油价格1!F:F,"&gt;0")</f>
        <v>0</v>
      </c>
      <c r="Q172">
        <f>COUNTIFS(燃料油价格1!$B:$B,燃料油周均!$A172,燃料油价格1!$D:$D,燃料油周均!$B172,燃料油价格1!G:G,"&gt;0")</f>
        <v>2</v>
      </c>
      <c r="R172">
        <f>COUNTIFS(燃料油价格1!$B:$B,燃料油周均!$A172,燃料油价格1!$D:$D,燃料油周均!$B172,燃料油价格1!H:H,"&gt;0")</f>
        <v>0</v>
      </c>
      <c r="S172">
        <f>COUNTIFS(燃料油价格1!$B:$B,燃料油周均!$A172,燃料油价格1!$D:$D,燃料油周均!$B172,燃料油价格1!I:I,"&gt;0")</f>
        <v>0</v>
      </c>
      <c r="T172">
        <f>COUNTIFS(燃料油价格1!$B:$B,燃料油周均!$A172,燃料油价格1!$D:$D,燃料油周均!$B172,燃料油价格1!J:J,"&gt;0")</f>
        <v>0</v>
      </c>
      <c r="U172">
        <f>COUNTIFS(燃料油价格1!$B:$B,燃料油周均!$A172,燃料油价格1!$D:$D,燃料油周均!$B172,燃料油价格1!K:K,"&gt;0")</f>
        <v>2</v>
      </c>
      <c r="V172">
        <f>COUNTIFS(燃料油价格1!$B:$B,燃料油周均!$A172,燃料油价格1!$D:$D,燃料油周均!$B172,燃料油价格1!L:L,"&gt;0")</f>
        <v>0</v>
      </c>
      <c r="W172">
        <f>COUNTIFS(燃料油价格1!$B:$B,燃料油周均!$A172,燃料油价格1!$D:$D,燃料油周均!$B172,燃料油价格1!M:M,"&gt;0")</f>
        <v>2</v>
      </c>
      <c r="X172">
        <f>COUNTIFS(燃料油价格1!$B:$B,燃料油周均!$A172,燃料油价格1!$D:$D,燃料油周均!$B172,燃料油价格1!N:N,"&gt;0")</f>
        <v>0</v>
      </c>
      <c r="Y172">
        <f>COUNTIFS(燃料油价格1!$B:$B,燃料油周均!$A172,燃料油价格1!$D:$D,燃料油周均!$B172,燃料油价格1!O:O,"&gt;0")</f>
        <v>0</v>
      </c>
      <c r="Z172">
        <f>COUNTIFS(燃料油价格1!$B:$B,燃料油周均!$A172,燃料油价格1!$D:$D,燃料油周均!$B172,燃料油价格1!P:P,"&gt;0")</f>
        <v>0</v>
      </c>
      <c r="AA172">
        <f t="shared" si="26"/>
        <v>0</v>
      </c>
      <c r="AB172">
        <f t="shared" si="27"/>
        <v>0</v>
      </c>
      <c r="AC172">
        <f t="shared" si="28"/>
        <v>4870</v>
      </c>
      <c r="AD172">
        <f t="shared" si="29"/>
        <v>0</v>
      </c>
      <c r="AE172">
        <f t="shared" si="30"/>
        <v>0</v>
      </c>
      <c r="AF172">
        <f t="shared" si="31"/>
        <v>0</v>
      </c>
      <c r="AG172">
        <f t="shared" si="32"/>
        <v>4900</v>
      </c>
      <c r="AH172">
        <f t="shared" si="33"/>
        <v>0</v>
      </c>
      <c r="AI172">
        <f t="shared" si="34"/>
        <v>4750</v>
      </c>
      <c r="AJ172">
        <f t="shared" si="35"/>
        <v>0</v>
      </c>
      <c r="AK172">
        <f t="shared" si="36"/>
        <v>0</v>
      </c>
      <c r="AL172">
        <f t="shared" si="37"/>
        <v>0</v>
      </c>
      <c r="AM172" s="7">
        <f t="shared" si="38"/>
        <v>4840</v>
      </c>
    </row>
    <row r="173" spans="1:39">
      <c r="A173">
        <v>2021</v>
      </c>
      <c r="B173">
        <v>29</v>
      </c>
      <c r="C173">
        <f>SUMIFS(燃料油价格1!E:E,燃料油价格1!$B:$B,燃料油周均!$A173,燃料油价格1!$D:$D,燃料油周均!$B173)</f>
        <v>0</v>
      </c>
      <c r="D173">
        <f>SUMIFS(燃料油价格1!F:F,燃料油价格1!$B:$B,燃料油周均!$A173,燃料油价格1!$D:$D,燃料油周均!$B173)</f>
        <v>0</v>
      </c>
      <c r="E173">
        <f>SUMIFS(燃料油价格1!G:G,燃料油价格1!$B:$B,燃料油周均!$A173,燃料油价格1!$D:$D,燃料油周均!$B173)</f>
        <v>9700</v>
      </c>
      <c r="F173">
        <f>SUMIFS(燃料油价格1!H:H,燃料油价格1!$B:$B,燃料油周均!$A173,燃料油价格1!$D:$D,燃料油周均!$B173)</f>
        <v>0</v>
      </c>
      <c r="G173">
        <f>SUMIFS(燃料油价格1!I:I,燃料油价格1!$B:$B,燃料油周均!$A173,燃料油价格1!$D:$D,燃料油周均!$B173)</f>
        <v>0</v>
      </c>
      <c r="H173">
        <f>SUMIFS(燃料油价格1!J:J,燃料油价格1!$B:$B,燃料油周均!$A173,燃料油价格1!$D:$D,燃料油周均!$B173)</f>
        <v>0</v>
      </c>
      <c r="I173">
        <f>SUMIFS(燃料油价格1!K:K,燃料油价格1!$B:$B,燃料油周均!$A173,燃料油价格1!$D:$D,燃料油周均!$B173)</f>
        <v>9800</v>
      </c>
      <c r="J173">
        <f>SUMIFS(燃料油价格1!L:L,燃料油价格1!$B:$B,燃料油周均!$A173,燃料油价格1!$D:$D,燃料油周均!$B173)</f>
        <v>0</v>
      </c>
      <c r="K173">
        <f>SUMIFS(燃料油价格1!M:M,燃料油价格1!$B:$B,燃料油周均!$A173,燃料油价格1!$D:$D,燃料油周均!$B173)</f>
        <v>9500</v>
      </c>
      <c r="L173">
        <f>SUMIFS(燃料油价格1!N:N,燃料油价格1!$B:$B,燃料油周均!$A173,燃料油价格1!$D:$D,燃料油周均!$B173)</f>
        <v>0</v>
      </c>
      <c r="M173">
        <f>SUMIFS(燃料油价格1!O:O,燃料油价格1!$B:$B,燃料油周均!$A173,燃料油价格1!$D:$D,燃料油周均!$B173)</f>
        <v>0</v>
      </c>
      <c r="N173">
        <f>SUMIFS(燃料油价格1!P:P,燃料油价格1!$B:$B,燃料油周均!$A173,燃料油价格1!$D:$D,燃料油周均!$B173)</f>
        <v>0</v>
      </c>
      <c r="O173">
        <f>COUNTIFS(燃料油价格1!$B:$B,燃料油周均!$A173,燃料油价格1!$D:$D,燃料油周均!$B173,燃料油价格1!E:E,"&gt;0")</f>
        <v>0</v>
      </c>
      <c r="P173">
        <f>COUNTIFS(燃料油价格1!$B:$B,燃料油周均!$A173,燃料油价格1!$D:$D,燃料油周均!$B173,燃料油价格1!F:F,"&gt;0")</f>
        <v>0</v>
      </c>
      <c r="Q173">
        <f>COUNTIFS(燃料油价格1!$B:$B,燃料油周均!$A173,燃料油价格1!$D:$D,燃料油周均!$B173,燃料油价格1!G:G,"&gt;0")</f>
        <v>2</v>
      </c>
      <c r="R173">
        <f>COUNTIFS(燃料油价格1!$B:$B,燃料油周均!$A173,燃料油价格1!$D:$D,燃料油周均!$B173,燃料油价格1!H:H,"&gt;0")</f>
        <v>0</v>
      </c>
      <c r="S173">
        <f>COUNTIFS(燃料油价格1!$B:$B,燃料油周均!$A173,燃料油价格1!$D:$D,燃料油周均!$B173,燃料油价格1!I:I,"&gt;0")</f>
        <v>0</v>
      </c>
      <c r="T173">
        <f>COUNTIFS(燃料油价格1!$B:$B,燃料油周均!$A173,燃料油价格1!$D:$D,燃料油周均!$B173,燃料油价格1!J:J,"&gt;0")</f>
        <v>0</v>
      </c>
      <c r="U173">
        <f>COUNTIFS(燃料油价格1!$B:$B,燃料油周均!$A173,燃料油价格1!$D:$D,燃料油周均!$B173,燃料油价格1!K:K,"&gt;0")</f>
        <v>2</v>
      </c>
      <c r="V173">
        <f>COUNTIFS(燃料油价格1!$B:$B,燃料油周均!$A173,燃料油价格1!$D:$D,燃料油周均!$B173,燃料油价格1!L:L,"&gt;0")</f>
        <v>0</v>
      </c>
      <c r="W173">
        <f>COUNTIFS(燃料油价格1!$B:$B,燃料油周均!$A173,燃料油价格1!$D:$D,燃料油周均!$B173,燃料油价格1!M:M,"&gt;0")</f>
        <v>2</v>
      </c>
      <c r="X173">
        <f>COUNTIFS(燃料油价格1!$B:$B,燃料油周均!$A173,燃料油价格1!$D:$D,燃料油周均!$B173,燃料油价格1!N:N,"&gt;0")</f>
        <v>0</v>
      </c>
      <c r="Y173">
        <f>COUNTIFS(燃料油价格1!$B:$B,燃料油周均!$A173,燃料油价格1!$D:$D,燃料油周均!$B173,燃料油价格1!O:O,"&gt;0")</f>
        <v>0</v>
      </c>
      <c r="Z173">
        <f>COUNTIFS(燃料油价格1!$B:$B,燃料油周均!$A173,燃料油价格1!$D:$D,燃料油周均!$B173,燃料油价格1!P:P,"&gt;0")</f>
        <v>0</v>
      </c>
      <c r="AA173">
        <f t="shared" si="26"/>
        <v>0</v>
      </c>
      <c r="AB173">
        <f t="shared" si="27"/>
        <v>0</v>
      </c>
      <c r="AC173">
        <f t="shared" si="28"/>
        <v>4850</v>
      </c>
      <c r="AD173">
        <f t="shared" si="29"/>
        <v>0</v>
      </c>
      <c r="AE173">
        <f t="shared" si="30"/>
        <v>0</v>
      </c>
      <c r="AF173">
        <f t="shared" si="31"/>
        <v>0</v>
      </c>
      <c r="AG173">
        <f t="shared" si="32"/>
        <v>4900</v>
      </c>
      <c r="AH173">
        <f t="shared" si="33"/>
        <v>0</v>
      </c>
      <c r="AI173">
        <f t="shared" si="34"/>
        <v>4750</v>
      </c>
      <c r="AJ173">
        <f t="shared" si="35"/>
        <v>0</v>
      </c>
      <c r="AK173">
        <f t="shared" si="36"/>
        <v>0</v>
      </c>
      <c r="AL173">
        <f t="shared" si="37"/>
        <v>0</v>
      </c>
      <c r="AM173" s="7">
        <f t="shared" si="38"/>
        <v>4833.333333333333</v>
      </c>
    </row>
    <row r="174" spans="1:39">
      <c r="A174">
        <v>2021</v>
      </c>
      <c r="B174">
        <v>30</v>
      </c>
      <c r="C174">
        <f>SUMIFS(燃料油价格1!E:E,燃料油价格1!$B:$B,燃料油周均!$A174,燃料油价格1!$D:$D,燃料油周均!$B174)</f>
        <v>0</v>
      </c>
      <c r="D174">
        <f>SUMIFS(燃料油价格1!F:F,燃料油价格1!$B:$B,燃料油周均!$A174,燃料油价格1!$D:$D,燃料油周均!$B174)</f>
        <v>0</v>
      </c>
      <c r="E174">
        <f>SUMIFS(燃料油价格1!G:G,燃料油价格1!$B:$B,燃料油周均!$A174,燃料油价格1!$D:$D,燃料油周均!$B174)</f>
        <v>19700</v>
      </c>
      <c r="F174">
        <f>SUMIFS(燃料油价格1!H:H,燃料油价格1!$B:$B,燃料油周均!$A174,燃料油价格1!$D:$D,燃料油周均!$B174)</f>
        <v>0</v>
      </c>
      <c r="G174">
        <f>SUMIFS(燃料油价格1!I:I,燃料油价格1!$B:$B,燃料油周均!$A174,燃料油价格1!$D:$D,燃料油周均!$B174)</f>
        <v>0</v>
      </c>
      <c r="H174">
        <f>SUMIFS(燃料油价格1!J:J,燃料油价格1!$B:$B,燃料油周均!$A174,燃料油价格1!$D:$D,燃料油周均!$B174)</f>
        <v>0</v>
      </c>
      <c r="I174">
        <f>SUMIFS(燃料油价格1!K:K,燃料油价格1!$B:$B,燃料油周均!$A174,燃料油价格1!$D:$D,燃料油周均!$B174)</f>
        <v>19680</v>
      </c>
      <c r="J174">
        <f>SUMIFS(燃料油价格1!L:L,燃料油价格1!$B:$B,燃料油周均!$A174,燃料油价格1!$D:$D,燃料油周均!$B174)</f>
        <v>0</v>
      </c>
      <c r="K174">
        <f>SUMIFS(燃料油价格1!M:M,燃料油价格1!$B:$B,燃料油周均!$A174,燃料油价格1!$D:$D,燃料油周均!$B174)</f>
        <v>19000</v>
      </c>
      <c r="L174">
        <f>SUMIFS(燃料油价格1!N:N,燃料油价格1!$B:$B,燃料油周均!$A174,燃料油价格1!$D:$D,燃料油周均!$B174)</f>
        <v>0</v>
      </c>
      <c r="M174">
        <f>SUMIFS(燃料油价格1!O:O,燃料油价格1!$B:$B,燃料油周均!$A174,燃料油价格1!$D:$D,燃料油周均!$B174)</f>
        <v>0</v>
      </c>
      <c r="N174">
        <f>SUMIFS(燃料油价格1!P:P,燃料油价格1!$B:$B,燃料油周均!$A174,燃料油价格1!$D:$D,燃料油周均!$B174)</f>
        <v>0</v>
      </c>
      <c r="O174">
        <f>COUNTIFS(燃料油价格1!$B:$B,燃料油周均!$A174,燃料油价格1!$D:$D,燃料油周均!$B174,燃料油价格1!E:E,"&gt;0")</f>
        <v>0</v>
      </c>
      <c r="P174">
        <f>COUNTIFS(燃料油价格1!$B:$B,燃料油周均!$A174,燃料油价格1!$D:$D,燃料油周均!$B174,燃料油价格1!F:F,"&gt;0")</f>
        <v>0</v>
      </c>
      <c r="Q174">
        <f>COUNTIFS(燃料油价格1!$B:$B,燃料油周均!$A174,燃料油价格1!$D:$D,燃料油周均!$B174,燃料油价格1!G:G,"&gt;0")</f>
        <v>4</v>
      </c>
      <c r="R174">
        <f>COUNTIFS(燃料油价格1!$B:$B,燃料油周均!$A174,燃料油价格1!$D:$D,燃料油周均!$B174,燃料油价格1!H:H,"&gt;0")</f>
        <v>0</v>
      </c>
      <c r="S174">
        <f>COUNTIFS(燃料油价格1!$B:$B,燃料油周均!$A174,燃料油价格1!$D:$D,燃料油周均!$B174,燃料油价格1!I:I,"&gt;0")</f>
        <v>0</v>
      </c>
      <c r="T174">
        <f>COUNTIFS(燃料油价格1!$B:$B,燃料油周均!$A174,燃料油价格1!$D:$D,燃料油周均!$B174,燃料油价格1!J:J,"&gt;0")</f>
        <v>0</v>
      </c>
      <c r="U174">
        <f>COUNTIFS(燃料油价格1!$B:$B,燃料油周均!$A174,燃料油价格1!$D:$D,燃料油周均!$B174,燃料油价格1!K:K,"&gt;0")</f>
        <v>4</v>
      </c>
      <c r="V174">
        <f>COUNTIFS(燃料油价格1!$B:$B,燃料油周均!$A174,燃料油价格1!$D:$D,燃料油周均!$B174,燃料油价格1!L:L,"&gt;0")</f>
        <v>0</v>
      </c>
      <c r="W174">
        <f>COUNTIFS(燃料油价格1!$B:$B,燃料油周均!$A174,燃料油价格1!$D:$D,燃料油周均!$B174,燃料油价格1!M:M,"&gt;0")</f>
        <v>4</v>
      </c>
      <c r="X174">
        <f>COUNTIFS(燃料油价格1!$B:$B,燃料油周均!$A174,燃料油价格1!$D:$D,燃料油周均!$B174,燃料油价格1!N:N,"&gt;0")</f>
        <v>0</v>
      </c>
      <c r="Y174">
        <f>COUNTIFS(燃料油价格1!$B:$B,燃料油周均!$A174,燃料油价格1!$D:$D,燃料油周均!$B174,燃料油价格1!O:O,"&gt;0")</f>
        <v>0</v>
      </c>
      <c r="Z174">
        <f>COUNTIFS(燃料油价格1!$B:$B,燃料油周均!$A174,燃料油价格1!$D:$D,燃料油周均!$B174,燃料油价格1!P:P,"&gt;0")</f>
        <v>0</v>
      </c>
      <c r="AA174">
        <f t="shared" si="26"/>
        <v>0</v>
      </c>
      <c r="AB174">
        <f t="shared" si="27"/>
        <v>0</v>
      </c>
      <c r="AC174">
        <f t="shared" si="28"/>
        <v>4925</v>
      </c>
      <c r="AD174">
        <f t="shared" si="29"/>
        <v>0</v>
      </c>
      <c r="AE174">
        <f t="shared" si="30"/>
        <v>0</v>
      </c>
      <c r="AF174">
        <f t="shared" si="31"/>
        <v>0</v>
      </c>
      <c r="AG174">
        <f t="shared" si="32"/>
        <v>4920</v>
      </c>
      <c r="AH174">
        <f t="shared" si="33"/>
        <v>0</v>
      </c>
      <c r="AI174">
        <f t="shared" si="34"/>
        <v>4750</v>
      </c>
      <c r="AJ174">
        <f t="shared" si="35"/>
        <v>0</v>
      </c>
      <c r="AK174">
        <f t="shared" si="36"/>
        <v>0</v>
      </c>
      <c r="AL174">
        <f t="shared" si="37"/>
        <v>0</v>
      </c>
      <c r="AM174" s="7">
        <f t="shared" si="38"/>
        <v>4865</v>
      </c>
    </row>
    <row r="175" spans="1:39">
      <c r="A175">
        <v>2021</v>
      </c>
      <c r="B175">
        <v>31</v>
      </c>
      <c r="C175">
        <f>SUMIFS(燃料油价格1!E:E,燃料油价格1!$B:$B,燃料油周均!$A175,燃料油价格1!$D:$D,燃料油周均!$B175)</f>
        <v>0</v>
      </c>
      <c r="D175">
        <f>SUMIFS(燃料油价格1!F:F,燃料油价格1!$B:$B,燃料油周均!$A175,燃料油价格1!$D:$D,燃料油周均!$B175)</f>
        <v>0</v>
      </c>
      <c r="E175">
        <f>SUMIFS(燃料油价格1!G:G,燃料油价格1!$B:$B,燃料油周均!$A175,燃料油价格1!$D:$D,燃料油周均!$B175)</f>
        <v>9800</v>
      </c>
      <c r="F175">
        <f>SUMIFS(燃料油价格1!H:H,燃料油价格1!$B:$B,燃料油周均!$A175,燃料油价格1!$D:$D,燃料油周均!$B175)</f>
        <v>0</v>
      </c>
      <c r="G175">
        <f>SUMIFS(燃料油价格1!I:I,燃料油价格1!$B:$B,燃料油周均!$A175,燃料油价格1!$D:$D,燃料油周均!$B175)</f>
        <v>0</v>
      </c>
      <c r="H175">
        <f>SUMIFS(燃料油价格1!J:J,燃料油价格1!$B:$B,燃料油周均!$A175,燃料油价格1!$D:$D,燃料油周均!$B175)</f>
        <v>0</v>
      </c>
      <c r="I175">
        <f>SUMIFS(燃料油价格1!K:K,燃料油价格1!$B:$B,燃料油周均!$A175,燃料油价格1!$D:$D,燃料油周均!$B175)</f>
        <v>9700</v>
      </c>
      <c r="J175">
        <f>SUMIFS(燃料油价格1!L:L,燃料油价格1!$B:$B,燃料油周均!$A175,燃料油价格1!$D:$D,燃料油周均!$B175)</f>
        <v>0</v>
      </c>
      <c r="K175">
        <f>SUMIFS(燃料油价格1!M:M,燃料油价格1!$B:$B,燃料油周均!$A175,燃料油价格1!$D:$D,燃料油周均!$B175)</f>
        <v>9400</v>
      </c>
      <c r="L175">
        <f>SUMIFS(燃料油价格1!N:N,燃料油价格1!$B:$B,燃料油周均!$A175,燃料油价格1!$D:$D,燃料油周均!$B175)</f>
        <v>0</v>
      </c>
      <c r="M175">
        <f>SUMIFS(燃料油价格1!O:O,燃料油价格1!$B:$B,燃料油周均!$A175,燃料油价格1!$D:$D,燃料油周均!$B175)</f>
        <v>0</v>
      </c>
      <c r="N175">
        <f>SUMIFS(燃料油价格1!P:P,燃料油价格1!$B:$B,燃料油周均!$A175,燃料油价格1!$D:$D,燃料油周均!$B175)</f>
        <v>0</v>
      </c>
      <c r="O175">
        <f>COUNTIFS(燃料油价格1!$B:$B,燃料油周均!$A175,燃料油价格1!$D:$D,燃料油周均!$B175,燃料油价格1!E:E,"&gt;0")</f>
        <v>0</v>
      </c>
      <c r="P175">
        <f>COUNTIFS(燃料油价格1!$B:$B,燃料油周均!$A175,燃料油价格1!$D:$D,燃料油周均!$B175,燃料油价格1!F:F,"&gt;0")</f>
        <v>0</v>
      </c>
      <c r="Q175">
        <f>COUNTIFS(燃料油价格1!$B:$B,燃料油周均!$A175,燃料油价格1!$D:$D,燃料油周均!$B175,燃料油价格1!G:G,"&gt;0")</f>
        <v>2</v>
      </c>
      <c r="R175">
        <f>COUNTIFS(燃料油价格1!$B:$B,燃料油周均!$A175,燃料油价格1!$D:$D,燃料油周均!$B175,燃料油价格1!H:H,"&gt;0")</f>
        <v>0</v>
      </c>
      <c r="S175">
        <f>COUNTIFS(燃料油价格1!$B:$B,燃料油周均!$A175,燃料油价格1!$D:$D,燃料油周均!$B175,燃料油价格1!I:I,"&gt;0")</f>
        <v>0</v>
      </c>
      <c r="T175">
        <f>COUNTIFS(燃料油价格1!$B:$B,燃料油周均!$A175,燃料油价格1!$D:$D,燃料油周均!$B175,燃料油价格1!J:J,"&gt;0")</f>
        <v>0</v>
      </c>
      <c r="U175">
        <f>COUNTIFS(燃料油价格1!$B:$B,燃料油周均!$A175,燃料油价格1!$D:$D,燃料油周均!$B175,燃料油价格1!K:K,"&gt;0")</f>
        <v>2</v>
      </c>
      <c r="V175">
        <f>COUNTIFS(燃料油价格1!$B:$B,燃料油周均!$A175,燃料油价格1!$D:$D,燃料油周均!$B175,燃料油价格1!L:L,"&gt;0")</f>
        <v>0</v>
      </c>
      <c r="W175">
        <f>COUNTIFS(燃料油价格1!$B:$B,燃料油周均!$A175,燃料油价格1!$D:$D,燃料油周均!$B175,燃料油价格1!M:M,"&gt;0")</f>
        <v>2</v>
      </c>
      <c r="X175">
        <f>COUNTIFS(燃料油价格1!$B:$B,燃料油周均!$A175,燃料油价格1!$D:$D,燃料油周均!$B175,燃料油价格1!N:N,"&gt;0")</f>
        <v>0</v>
      </c>
      <c r="Y175">
        <f>COUNTIFS(燃料油价格1!$B:$B,燃料油周均!$A175,燃料油价格1!$D:$D,燃料油周均!$B175,燃料油价格1!O:O,"&gt;0")</f>
        <v>0</v>
      </c>
      <c r="Z175">
        <f>COUNTIFS(燃料油价格1!$B:$B,燃料油周均!$A175,燃料油价格1!$D:$D,燃料油周均!$B175,燃料油价格1!P:P,"&gt;0")</f>
        <v>0</v>
      </c>
      <c r="AA175">
        <f t="shared" si="26"/>
        <v>0</v>
      </c>
      <c r="AB175">
        <f t="shared" si="27"/>
        <v>0</v>
      </c>
      <c r="AC175">
        <f t="shared" si="28"/>
        <v>4900</v>
      </c>
      <c r="AD175">
        <f t="shared" si="29"/>
        <v>0</v>
      </c>
      <c r="AE175">
        <f t="shared" si="30"/>
        <v>0</v>
      </c>
      <c r="AF175">
        <f t="shared" si="31"/>
        <v>0</v>
      </c>
      <c r="AG175">
        <f t="shared" si="32"/>
        <v>4850</v>
      </c>
      <c r="AH175">
        <f t="shared" si="33"/>
        <v>0</v>
      </c>
      <c r="AI175">
        <f t="shared" si="34"/>
        <v>4700</v>
      </c>
      <c r="AJ175">
        <f t="shared" si="35"/>
        <v>0</v>
      </c>
      <c r="AK175">
        <f t="shared" si="36"/>
        <v>0</v>
      </c>
      <c r="AL175">
        <f t="shared" si="37"/>
        <v>0</v>
      </c>
      <c r="AM175" s="7">
        <f t="shared" si="38"/>
        <v>4816.666666666667</v>
      </c>
    </row>
    <row r="176" spans="1:39">
      <c r="A176">
        <v>2021</v>
      </c>
      <c r="B176">
        <v>32</v>
      </c>
      <c r="C176">
        <f>SUMIFS(燃料油价格1!E:E,燃料油价格1!$B:$B,燃料油周均!$A176,燃料油价格1!$D:$D,燃料油周均!$B176)</f>
        <v>0</v>
      </c>
      <c r="D176">
        <f>SUMIFS(燃料油价格1!F:F,燃料油价格1!$B:$B,燃料油周均!$A176,燃料油价格1!$D:$D,燃料油周均!$B176)</f>
        <v>0</v>
      </c>
      <c r="E176">
        <f>SUMIFS(燃料油价格1!G:G,燃料油价格1!$B:$B,燃料油周均!$A176,燃料油价格1!$D:$D,燃料油周均!$B176)</f>
        <v>19500</v>
      </c>
      <c r="F176">
        <f>SUMIFS(燃料油价格1!H:H,燃料油价格1!$B:$B,燃料油周均!$A176,燃料油价格1!$D:$D,燃料油周均!$B176)</f>
        <v>0</v>
      </c>
      <c r="G176">
        <f>SUMIFS(燃料油价格1!I:I,燃料油价格1!$B:$B,燃料油周均!$A176,燃料油价格1!$D:$D,燃料油周均!$B176)</f>
        <v>0</v>
      </c>
      <c r="H176">
        <f>SUMIFS(燃料油价格1!J:J,燃料油价格1!$B:$B,燃料油周均!$A176,燃料油价格1!$D:$D,燃料油周均!$B176)</f>
        <v>0</v>
      </c>
      <c r="I176">
        <f>SUMIFS(燃料油价格1!K:K,燃料油价格1!$B:$B,燃料油周均!$A176,燃料油价格1!$D:$D,燃料油周均!$B176)</f>
        <v>19260</v>
      </c>
      <c r="J176">
        <f>SUMIFS(燃料油价格1!L:L,燃料油价格1!$B:$B,燃料油周均!$A176,燃料油价格1!$D:$D,燃料油周均!$B176)</f>
        <v>0</v>
      </c>
      <c r="K176">
        <f>SUMIFS(燃料油价格1!M:M,燃料油价格1!$B:$B,燃料油周均!$A176,燃料油价格1!$D:$D,燃料油周均!$B176)</f>
        <v>18800</v>
      </c>
      <c r="L176">
        <f>SUMIFS(燃料油价格1!N:N,燃料油价格1!$B:$B,燃料油周均!$A176,燃料油价格1!$D:$D,燃料油周均!$B176)</f>
        <v>0</v>
      </c>
      <c r="M176">
        <f>SUMIFS(燃料油价格1!O:O,燃料油价格1!$B:$B,燃料油周均!$A176,燃料油价格1!$D:$D,燃料油周均!$B176)</f>
        <v>0</v>
      </c>
      <c r="N176">
        <f>SUMIFS(燃料油价格1!P:P,燃料油价格1!$B:$B,燃料油周均!$A176,燃料油价格1!$D:$D,燃料油周均!$B176)</f>
        <v>0</v>
      </c>
      <c r="O176">
        <f>COUNTIFS(燃料油价格1!$B:$B,燃料油周均!$A176,燃料油价格1!$D:$D,燃料油周均!$B176,燃料油价格1!E:E,"&gt;0")</f>
        <v>0</v>
      </c>
      <c r="P176">
        <f>COUNTIFS(燃料油价格1!$B:$B,燃料油周均!$A176,燃料油价格1!$D:$D,燃料油周均!$B176,燃料油价格1!F:F,"&gt;0")</f>
        <v>0</v>
      </c>
      <c r="Q176">
        <f>COUNTIFS(燃料油价格1!$B:$B,燃料油周均!$A176,燃料油价格1!$D:$D,燃料油周均!$B176,燃料油价格1!G:G,"&gt;0")</f>
        <v>4</v>
      </c>
      <c r="R176">
        <f>COUNTIFS(燃料油价格1!$B:$B,燃料油周均!$A176,燃料油价格1!$D:$D,燃料油周均!$B176,燃料油价格1!H:H,"&gt;0")</f>
        <v>0</v>
      </c>
      <c r="S176">
        <f>COUNTIFS(燃料油价格1!$B:$B,燃料油周均!$A176,燃料油价格1!$D:$D,燃料油周均!$B176,燃料油价格1!I:I,"&gt;0")</f>
        <v>0</v>
      </c>
      <c r="T176">
        <f>COUNTIFS(燃料油价格1!$B:$B,燃料油周均!$A176,燃料油价格1!$D:$D,燃料油周均!$B176,燃料油价格1!J:J,"&gt;0")</f>
        <v>0</v>
      </c>
      <c r="U176">
        <f>COUNTIFS(燃料油价格1!$B:$B,燃料油周均!$A176,燃料油价格1!$D:$D,燃料油周均!$B176,燃料油价格1!K:K,"&gt;0")</f>
        <v>4</v>
      </c>
      <c r="V176">
        <f>COUNTIFS(燃料油价格1!$B:$B,燃料油周均!$A176,燃料油价格1!$D:$D,燃料油周均!$B176,燃料油价格1!L:L,"&gt;0")</f>
        <v>0</v>
      </c>
      <c r="W176">
        <f>COUNTIFS(燃料油价格1!$B:$B,燃料油周均!$A176,燃料油价格1!$D:$D,燃料油周均!$B176,燃料油价格1!M:M,"&gt;0")</f>
        <v>4</v>
      </c>
      <c r="X176">
        <f>COUNTIFS(燃料油价格1!$B:$B,燃料油周均!$A176,燃料油价格1!$D:$D,燃料油周均!$B176,燃料油价格1!N:N,"&gt;0")</f>
        <v>0</v>
      </c>
      <c r="Y176">
        <f>COUNTIFS(燃料油价格1!$B:$B,燃料油周均!$A176,燃料油价格1!$D:$D,燃料油周均!$B176,燃料油价格1!O:O,"&gt;0")</f>
        <v>0</v>
      </c>
      <c r="Z176">
        <f>COUNTIFS(燃料油价格1!$B:$B,燃料油周均!$A176,燃料油价格1!$D:$D,燃料油周均!$B176,燃料油价格1!P:P,"&gt;0")</f>
        <v>0</v>
      </c>
      <c r="AA176">
        <f t="shared" si="26"/>
        <v>0</v>
      </c>
      <c r="AB176">
        <f t="shared" si="27"/>
        <v>0</v>
      </c>
      <c r="AC176">
        <f t="shared" si="28"/>
        <v>4875</v>
      </c>
      <c r="AD176">
        <f t="shared" si="29"/>
        <v>0</v>
      </c>
      <c r="AE176">
        <f t="shared" si="30"/>
        <v>0</v>
      </c>
      <c r="AF176">
        <f t="shared" si="31"/>
        <v>0</v>
      </c>
      <c r="AG176">
        <f t="shared" si="32"/>
        <v>4815</v>
      </c>
      <c r="AH176">
        <f t="shared" si="33"/>
        <v>0</v>
      </c>
      <c r="AI176">
        <f t="shared" si="34"/>
        <v>4700</v>
      </c>
      <c r="AJ176">
        <f t="shared" si="35"/>
        <v>0</v>
      </c>
      <c r="AK176">
        <f t="shared" si="36"/>
        <v>0</v>
      </c>
      <c r="AL176">
        <f t="shared" si="37"/>
        <v>0</v>
      </c>
      <c r="AM176" s="7">
        <f t="shared" si="38"/>
        <v>4796.666666666667</v>
      </c>
    </row>
    <row r="177" spans="1:39">
      <c r="A177">
        <v>2021</v>
      </c>
      <c r="B177">
        <v>33</v>
      </c>
      <c r="C177">
        <f>SUMIFS(燃料油价格1!E:E,燃料油价格1!$B:$B,燃料油周均!$A177,燃料油价格1!$D:$D,燃料油周均!$B177)</f>
        <v>0</v>
      </c>
      <c r="D177">
        <f>SUMIFS(燃料油价格1!F:F,燃料油价格1!$B:$B,燃料油周均!$A177,燃料油价格1!$D:$D,燃料油周均!$B177)</f>
        <v>0</v>
      </c>
      <c r="E177">
        <f>SUMIFS(燃料油价格1!G:G,燃料油价格1!$B:$B,燃料油周均!$A177,燃料油价格1!$D:$D,燃料油周均!$B177)</f>
        <v>24250</v>
      </c>
      <c r="F177">
        <f>SUMIFS(燃料油价格1!H:H,燃料油价格1!$B:$B,燃料油周均!$A177,燃料油价格1!$D:$D,燃料油周均!$B177)</f>
        <v>0</v>
      </c>
      <c r="G177">
        <f>SUMIFS(燃料油价格1!I:I,燃料油价格1!$B:$B,燃料油周均!$A177,燃料油价格1!$D:$D,燃料油周均!$B177)</f>
        <v>0</v>
      </c>
      <c r="H177">
        <f>SUMIFS(燃料油价格1!J:J,燃料油价格1!$B:$B,燃料油周均!$A177,燃料油价格1!$D:$D,燃料油周均!$B177)</f>
        <v>0</v>
      </c>
      <c r="I177">
        <f>SUMIFS(燃料油价格1!K:K,燃料油价格1!$B:$B,燃料油周均!$A177,燃料油价格1!$D:$D,燃料油周均!$B177)</f>
        <v>23900</v>
      </c>
      <c r="J177">
        <f>SUMIFS(燃料油价格1!L:L,燃料油价格1!$B:$B,燃料油周均!$A177,燃料油价格1!$D:$D,燃料油周均!$B177)</f>
        <v>0</v>
      </c>
      <c r="K177">
        <f>SUMIFS(燃料油价格1!M:M,燃料油价格1!$B:$B,燃料油周均!$A177,燃料油价格1!$D:$D,燃料油周均!$B177)</f>
        <v>23500</v>
      </c>
      <c r="L177">
        <f>SUMIFS(燃料油价格1!N:N,燃料油价格1!$B:$B,燃料油周均!$A177,燃料油价格1!$D:$D,燃料油周均!$B177)</f>
        <v>0</v>
      </c>
      <c r="M177">
        <f>SUMIFS(燃料油价格1!O:O,燃料油价格1!$B:$B,燃料油周均!$A177,燃料油价格1!$D:$D,燃料油周均!$B177)</f>
        <v>0</v>
      </c>
      <c r="N177">
        <f>SUMIFS(燃料油价格1!P:P,燃料油价格1!$B:$B,燃料油周均!$A177,燃料油价格1!$D:$D,燃料油周均!$B177)</f>
        <v>0</v>
      </c>
      <c r="O177">
        <f>COUNTIFS(燃料油价格1!$B:$B,燃料油周均!$A177,燃料油价格1!$D:$D,燃料油周均!$B177,燃料油价格1!E:E,"&gt;0")</f>
        <v>0</v>
      </c>
      <c r="P177">
        <f>COUNTIFS(燃料油价格1!$B:$B,燃料油周均!$A177,燃料油价格1!$D:$D,燃料油周均!$B177,燃料油价格1!F:F,"&gt;0")</f>
        <v>0</v>
      </c>
      <c r="Q177">
        <f>COUNTIFS(燃料油价格1!$B:$B,燃料油周均!$A177,燃料油价格1!$D:$D,燃料油周均!$B177,燃料油价格1!G:G,"&gt;0")</f>
        <v>5</v>
      </c>
      <c r="R177">
        <f>COUNTIFS(燃料油价格1!$B:$B,燃料油周均!$A177,燃料油价格1!$D:$D,燃料油周均!$B177,燃料油价格1!H:H,"&gt;0")</f>
        <v>0</v>
      </c>
      <c r="S177">
        <f>COUNTIFS(燃料油价格1!$B:$B,燃料油周均!$A177,燃料油价格1!$D:$D,燃料油周均!$B177,燃料油价格1!I:I,"&gt;0")</f>
        <v>0</v>
      </c>
      <c r="T177">
        <f>COUNTIFS(燃料油价格1!$B:$B,燃料油周均!$A177,燃料油价格1!$D:$D,燃料油周均!$B177,燃料油价格1!J:J,"&gt;0")</f>
        <v>0</v>
      </c>
      <c r="U177">
        <f>COUNTIFS(燃料油价格1!$B:$B,燃料油周均!$A177,燃料油价格1!$D:$D,燃料油周均!$B177,燃料油价格1!K:K,"&gt;0")</f>
        <v>5</v>
      </c>
      <c r="V177">
        <f>COUNTIFS(燃料油价格1!$B:$B,燃料油周均!$A177,燃料油价格1!$D:$D,燃料油周均!$B177,燃料油价格1!L:L,"&gt;0")</f>
        <v>0</v>
      </c>
      <c r="W177">
        <f>COUNTIFS(燃料油价格1!$B:$B,燃料油周均!$A177,燃料油价格1!$D:$D,燃料油周均!$B177,燃料油价格1!M:M,"&gt;0")</f>
        <v>5</v>
      </c>
      <c r="X177">
        <f>COUNTIFS(燃料油价格1!$B:$B,燃料油周均!$A177,燃料油价格1!$D:$D,燃料油周均!$B177,燃料油价格1!N:N,"&gt;0")</f>
        <v>0</v>
      </c>
      <c r="Y177">
        <f>COUNTIFS(燃料油价格1!$B:$B,燃料油周均!$A177,燃料油价格1!$D:$D,燃料油周均!$B177,燃料油价格1!O:O,"&gt;0")</f>
        <v>0</v>
      </c>
      <c r="Z177">
        <f>COUNTIFS(燃料油价格1!$B:$B,燃料油周均!$A177,燃料油价格1!$D:$D,燃料油周均!$B177,燃料油价格1!P:P,"&gt;0")</f>
        <v>0</v>
      </c>
      <c r="AA177">
        <f t="shared" si="26"/>
        <v>0</v>
      </c>
      <c r="AB177">
        <f t="shared" si="27"/>
        <v>0</v>
      </c>
      <c r="AC177">
        <f t="shared" si="28"/>
        <v>4850</v>
      </c>
      <c r="AD177">
        <f t="shared" si="29"/>
        <v>0</v>
      </c>
      <c r="AE177">
        <f t="shared" si="30"/>
        <v>0</v>
      </c>
      <c r="AF177">
        <f t="shared" si="31"/>
        <v>0</v>
      </c>
      <c r="AG177">
        <f t="shared" si="32"/>
        <v>4780</v>
      </c>
      <c r="AH177">
        <f t="shared" si="33"/>
        <v>0</v>
      </c>
      <c r="AI177">
        <f t="shared" si="34"/>
        <v>4700</v>
      </c>
      <c r="AJ177">
        <f t="shared" si="35"/>
        <v>0</v>
      </c>
      <c r="AK177">
        <f t="shared" si="36"/>
        <v>0</v>
      </c>
      <c r="AL177">
        <f t="shared" si="37"/>
        <v>0</v>
      </c>
      <c r="AM177" s="7">
        <f t="shared" si="38"/>
        <v>4776.666666666667</v>
      </c>
    </row>
    <row r="178" spans="1:39">
      <c r="A178">
        <v>2021</v>
      </c>
      <c r="B178">
        <v>34</v>
      </c>
      <c r="C178">
        <f>SUMIFS(燃料油价格1!E:E,燃料油价格1!$B:$B,燃料油周均!$A178,燃料油价格1!$D:$D,燃料油周均!$B178)</f>
        <v>0</v>
      </c>
      <c r="D178">
        <f>SUMIFS(燃料油价格1!F:F,燃料油价格1!$B:$B,燃料油周均!$A178,燃料油价格1!$D:$D,燃料油周均!$B178)</f>
        <v>0</v>
      </c>
      <c r="E178">
        <f>SUMIFS(燃料油价格1!G:G,燃料油价格1!$B:$B,燃料油周均!$A178,燃料油价格1!$D:$D,燃料油周均!$B178)</f>
        <v>19400</v>
      </c>
      <c r="F178">
        <f>SUMIFS(燃料油价格1!H:H,燃料油价格1!$B:$B,燃料油周均!$A178,燃料油价格1!$D:$D,燃料油周均!$B178)</f>
        <v>0</v>
      </c>
      <c r="G178">
        <f>SUMIFS(燃料油价格1!I:I,燃料油价格1!$B:$B,燃料油周均!$A178,燃料油价格1!$D:$D,燃料油周均!$B178)</f>
        <v>0</v>
      </c>
      <c r="H178">
        <f>SUMIFS(燃料油价格1!J:J,燃料油价格1!$B:$B,燃料油周均!$A178,燃料油价格1!$D:$D,燃料油周均!$B178)</f>
        <v>0</v>
      </c>
      <c r="I178">
        <f>SUMIFS(燃料油价格1!K:K,燃料油价格1!$B:$B,燃料油周均!$A178,燃料油价格1!$D:$D,燃料油周均!$B178)</f>
        <v>19120</v>
      </c>
      <c r="J178">
        <f>SUMIFS(燃料油价格1!L:L,燃料油价格1!$B:$B,燃料油周均!$A178,燃料油价格1!$D:$D,燃料油周均!$B178)</f>
        <v>0</v>
      </c>
      <c r="K178">
        <f>SUMIFS(燃料油价格1!M:M,燃料油价格1!$B:$B,燃料油周均!$A178,燃料油价格1!$D:$D,燃料油周均!$B178)</f>
        <v>18800</v>
      </c>
      <c r="L178">
        <f>SUMIFS(燃料油价格1!N:N,燃料油价格1!$B:$B,燃料油周均!$A178,燃料油价格1!$D:$D,燃料油周均!$B178)</f>
        <v>0</v>
      </c>
      <c r="M178">
        <f>SUMIFS(燃料油价格1!O:O,燃料油价格1!$B:$B,燃料油周均!$A178,燃料油价格1!$D:$D,燃料油周均!$B178)</f>
        <v>0</v>
      </c>
      <c r="N178">
        <f>SUMIFS(燃料油价格1!P:P,燃料油价格1!$B:$B,燃料油周均!$A178,燃料油价格1!$D:$D,燃料油周均!$B178)</f>
        <v>0</v>
      </c>
      <c r="O178">
        <f>COUNTIFS(燃料油价格1!$B:$B,燃料油周均!$A178,燃料油价格1!$D:$D,燃料油周均!$B178,燃料油价格1!E:E,"&gt;0")</f>
        <v>0</v>
      </c>
      <c r="P178">
        <f>COUNTIFS(燃料油价格1!$B:$B,燃料油周均!$A178,燃料油价格1!$D:$D,燃料油周均!$B178,燃料油价格1!F:F,"&gt;0")</f>
        <v>0</v>
      </c>
      <c r="Q178">
        <f>COUNTIFS(燃料油价格1!$B:$B,燃料油周均!$A178,燃料油价格1!$D:$D,燃料油周均!$B178,燃料油价格1!G:G,"&gt;0")</f>
        <v>4</v>
      </c>
      <c r="R178">
        <f>COUNTIFS(燃料油价格1!$B:$B,燃料油周均!$A178,燃料油价格1!$D:$D,燃料油周均!$B178,燃料油价格1!H:H,"&gt;0")</f>
        <v>0</v>
      </c>
      <c r="S178">
        <f>COUNTIFS(燃料油价格1!$B:$B,燃料油周均!$A178,燃料油价格1!$D:$D,燃料油周均!$B178,燃料油价格1!I:I,"&gt;0")</f>
        <v>0</v>
      </c>
      <c r="T178">
        <f>COUNTIFS(燃料油价格1!$B:$B,燃料油周均!$A178,燃料油价格1!$D:$D,燃料油周均!$B178,燃料油价格1!J:J,"&gt;0")</f>
        <v>0</v>
      </c>
      <c r="U178">
        <f>COUNTIFS(燃料油价格1!$B:$B,燃料油周均!$A178,燃料油价格1!$D:$D,燃料油周均!$B178,燃料油价格1!K:K,"&gt;0")</f>
        <v>4</v>
      </c>
      <c r="V178">
        <f>COUNTIFS(燃料油价格1!$B:$B,燃料油周均!$A178,燃料油价格1!$D:$D,燃料油周均!$B178,燃料油价格1!L:L,"&gt;0")</f>
        <v>0</v>
      </c>
      <c r="W178">
        <f>COUNTIFS(燃料油价格1!$B:$B,燃料油周均!$A178,燃料油价格1!$D:$D,燃料油周均!$B178,燃料油价格1!M:M,"&gt;0")</f>
        <v>4</v>
      </c>
      <c r="X178">
        <f>COUNTIFS(燃料油价格1!$B:$B,燃料油周均!$A178,燃料油价格1!$D:$D,燃料油周均!$B178,燃料油价格1!N:N,"&gt;0")</f>
        <v>0</v>
      </c>
      <c r="Y178">
        <f>COUNTIFS(燃料油价格1!$B:$B,燃料油周均!$A178,燃料油价格1!$D:$D,燃料油周均!$B178,燃料油价格1!O:O,"&gt;0")</f>
        <v>0</v>
      </c>
      <c r="Z178">
        <f>COUNTIFS(燃料油价格1!$B:$B,燃料油周均!$A178,燃料油价格1!$D:$D,燃料油周均!$B178,燃料油价格1!P:P,"&gt;0")</f>
        <v>0</v>
      </c>
      <c r="AA178">
        <f t="shared" si="26"/>
        <v>0</v>
      </c>
      <c r="AB178">
        <f t="shared" si="27"/>
        <v>0</v>
      </c>
      <c r="AC178">
        <f t="shared" si="28"/>
        <v>4850</v>
      </c>
      <c r="AD178">
        <f t="shared" si="29"/>
        <v>0</v>
      </c>
      <c r="AE178">
        <f t="shared" si="30"/>
        <v>0</v>
      </c>
      <c r="AF178">
        <f t="shared" si="31"/>
        <v>0</v>
      </c>
      <c r="AG178">
        <f t="shared" si="32"/>
        <v>4780</v>
      </c>
      <c r="AH178">
        <f t="shared" si="33"/>
        <v>0</v>
      </c>
      <c r="AI178">
        <f t="shared" si="34"/>
        <v>4700</v>
      </c>
      <c r="AJ178">
        <f t="shared" si="35"/>
        <v>0</v>
      </c>
      <c r="AK178">
        <f t="shared" si="36"/>
        <v>0</v>
      </c>
      <c r="AL178">
        <f t="shared" si="37"/>
        <v>0</v>
      </c>
      <c r="AM178" s="7">
        <f t="shared" si="38"/>
        <v>4776.666666666667</v>
      </c>
    </row>
    <row r="179" spans="1:39">
      <c r="A179">
        <v>2021</v>
      </c>
      <c r="B179">
        <v>35</v>
      </c>
      <c r="C179">
        <f>SUMIFS(燃料油价格1!E:E,燃料油价格1!$B:$B,燃料油周均!$A179,燃料油价格1!$D:$D,燃料油周均!$B179)</f>
        <v>0</v>
      </c>
      <c r="D179">
        <f>SUMIFS(燃料油价格1!F:F,燃料油价格1!$B:$B,燃料油周均!$A179,燃料油价格1!$D:$D,燃料油周均!$B179)</f>
        <v>0</v>
      </c>
      <c r="E179">
        <f>SUMIFS(燃料油价格1!G:G,燃料油价格1!$B:$B,燃料油周均!$A179,燃料油价格1!$D:$D,燃料油周均!$B179)</f>
        <v>24250</v>
      </c>
      <c r="F179">
        <f>SUMIFS(燃料油价格1!H:H,燃料油价格1!$B:$B,燃料油周均!$A179,燃料油价格1!$D:$D,燃料油周均!$B179)</f>
        <v>0</v>
      </c>
      <c r="G179">
        <f>SUMIFS(燃料油价格1!I:I,燃料油价格1!$B:$B,燃料油周均!$A179,燃料油价格1!$D:$D,燃料油周均!$B179)</f>
        <v>0</v>
      </c>
      <c r="H179">
        <f>SUMIFS(燃料油价格1!J:J,燃料油价格1!$B:$B,燃料油周均!$A179,燃料油价格1!$D:$D,燃料油周均!$B179)</f>
        <v>0</v>
      </c>
      <c r="I179">
        <f>SUMIFS(燃料油价格1!K:K,燃料油价格1!$B:$B,燃料油周均!$A179,燃料油价格1!$D:$D,燃料油周均!$B179)</f>
        <v>23900</v>
      </c>
      <c r="J179">
        <f>SUMIFS(燃料油价格1!L:L,燃料油价格1!$B:$B,燃料油周均!$A179,燃料油价格1!$D:$D,燃料油周均!$B179)</f>
        <v>0</v>
      </c>
      <c r="K179">
        <f>SUMIFS(燃料油价格1!M:M,燃料油价格1!$B:$B,燃料油周均!$A179,燃料油价格1!$D:$D,燃料油周均!$B179)</f>
        <v>23500</v>
      </c>
      <c r="L179">
        <f>SUMIFS(燃料油价格1!N:N,燃料油价格1!$B:$B,燃料油周均!$A179,燃料油价格1!$D:$D,燃料油周均!$B179)</f>
        <v>0</v>
      </c>
      <c r="M179">
        <f>SUMIFS(燃料油价格1!O:O,燃料油价格1!$B:$B,燃料油周均!$A179,燃料油价格1!$D:$D,燃料油周均!$B179)</f>
        <v>0</v>
      </c>
      <c r="N179">
        <f>SUMIFS(燃料油价格1!P:P,燃料油价格1!$B:$B,燃料油周均!$A179,燃料油价格1!$D:$D,燃料油周均!$B179)</f>
        <v>0</v>
      </c>
      <c r="O179">
        <f>COUNTIFS(燃料油价格1!$B:$B,燃料油周均!$A179,燃料油价格1!$D:$D,燃料油周均!$B179,燃料油价格1!E:E,"&gt;0")</f>
        <v>0</v>
      </c>
      <c r="P179">
        <f>COUNTIFS(燃料油价格1!$B:$B,燃料油周均!$A179,燃料油价格1!$D:$D,燃料油周均!$B179,燃料油价格1!F:F,"&gt;0")</f>
        <v>0</v>
      </c>
      <c r="Q179">
        <f>COUNTIFS(燃料油价格1!$B:$B,燃料油周均!$A179,燃料油价格1!$D:$D,燃料油周均!$B179,燃料油价格1!G:G,"&gt;0")</f>
        <v>5</v>
      </c>
      <c r="R179">
        <f>COUNTIFS(燃料油价格1!$B:$B,燃料油周均!$A179,燃料油价格1!$D:$D,燃料油周均!$B179,燃料油价格1!H:H,"&gt;0")</f>
        <v>0</v>
      </c>
      <c r="S179">
        <f>COUNTIFS(燃料油价格1!$B:$B,燃料油周均!$A179,燃料油价格1!$D:$D,燃料油周均!$B179,燃料油价格1!I:I,"&gt;0")</f>
        <v>0</v>
      </c>
      <c r="T179">
        <f>COUNTIFS(燃料油价格1!$B:$B,燃料油周均!$A179,燃料油价格1!$D:$D,燃料油周均!$B179,燃料油价格1!J:J,"&gt;0")</f>
        <v>0</v>
      </c>
      <c r="U179">
        <f>COUNTIFS(燃料油价格1!$B:$B,燃料油周均!$A179,燃料油价格1!$D:$D,燃料油周均!$B179,燃料油价格1!K:K,"&gt;0")</f>
        <v>5</v>
      </c>
      <c r="V179">
        <f>COUNTIFS(燃料油价格1!$B:$B,燃料油周均!$A179,燃料油价格1!$D:$D,燃料油周均!$B179,燃料油价格1!L:L,"&gt;0")</f>
        <v>0</v>
      </c>
      <c r="W179">
        <f>COUNTIFS(燃料油价格1!$B:$B,燃料油周均!$A179,燃料油价格1!$D:$D,燃料油周均!$B179,燃料油价格1!M:M,"&gt;0")</f>
        <v>5</v>
      </c>
      <c r="X179">
        <f>COUNTIFS(燃料油价格1!$B:$B,燃料油周均!$A179,燃料油价格1!$D:$D,燃料油周均!$B179,燃料油价格1!N:N,"&gt;0")</f>
        <v>0</v>
      </c>
      <c r="Y179">
        <f>COUNTIFS(燃料油价格1!$B:$B,燃料油周均!$A179,燃料油价格1!$D:$D,燃料油周均!$B179,燃料油价格1!O:O,"&gt;0")</f>
        <v>0</v>
      </c>
      <c r="Z179">
        <f>COUNTIFS(燃料油价格1!$B:$B,燃料油周均!$A179,燃料油价格1!$D:$D,燃料油周均!$B179,燃料油价格1!P:P,"&gt;0")</f>
        <v>0</v>
      </c>
      <c r="AA179">
        <f t="shared" si="26"/>
        <v>0</v>
      </c>
      <c r="AB179">
        <f t="shared" si="27"/>
        <v>0</v>
      </c>
      <c r="AC179">
        <f t="shared" si="28"/>
        <v>4850</v>
      </c>
      <c r="AD179">
        <f t="shared" si="29"/>
        <v>0</v>
      </c>
      <c r="AE179">
        <f t="shared" si="30"/>
        <v>0</v>
      </c>
      <c r="AF179">
        <f t="shared" si="31"/>
        <v>0</v>
      </c>
      <c r="AG179">
        <f t="shared" si="32"/>
        <v>4780</v>
      </c>
      <c r="AH179">
        <f t="shared" si="33"/>
        <v>0</v>
      </c>
      <c r="AI179">
        <f t="shared" si="34"/>
        <v>4700</v>
      </c>
      <c r="AJ179">
        <f t="shared" si="35"/>
        <v>0</v>
      </c>
      <c r="AK179">
        <f t="shared" si="36"/>
        <v>0</v>
      </c>
      <c r="AL179">
        <f t="shared" si="37"/>
        <v>0</v>
      </c>
      <c r="AM179" s="7">
        <f t="shared" si="38"/>
        <v>4776.666666666667</v>
      </c>
    </row>
    <row r="180" spans="1:39">
      <c r="A180">
        <v>2021</v>
      </c>
      <c r="B180">
        <v>36</v>
      </c>
      <c r="C180">
        <f>SUMIFS(燃料油价格1!E:E,燃料油价格1!$B:$B,燃料油周均!$A180,燃料油价格1!$D:$D,燃料油周均!$B180)</f>
        <v>0</v>
      </c>
      <c r="D180">
        <f>SUMIFS(燃料油价格1!F:F,燃料油价格1!$B:$B,燃料油周均!$A180,燃料油价格1!$D:$D,燃料油周均!$B180)</f>
        <v>0</v>
      </c>
      <c r="E180">
        <f>SUMIFS(燃料油价格1!G:G,燃料油价格1!$B:$B,燃料油周均!$A180,燃料油价格1!$D:$D,燃料油周均!$B180)</f>
        <v>9450</v>
      </c>
      <c r="F180">
        <f>SUMIFS(燃料油价格1!H:H,燃料油价格1!$B:$B,燃料油周均!$A180,燃料油价格1!$D:$D,燃料油周均!$B180)</f>
        <v>0</v>
      </c>
      <c r="G180">
        <f>SUMIFS(燃料油价格1!I:I,燃料油价格1!$B:$B,燃料油周均!$A180,燃料油价格1!$D:$D,燃料油周均!$B180)</f>
        <v>0</v>
      </c>
      <c r="H180">
        <f>SUMIFS(燃料油价格1!J:J,燃料油价格1!$B:$B,燃料油周均!$A180,燃料油价格1!$D:$D,燃料油周均!$B180)</f>
        <v>0</v>
      </c>
      <c r="I180">
        <f>SUMIFS(燃料油价格1!K:K,燃料油价格1!$B:$B,燃料油周均!$A180,燃料油价格1!$D:$D,燃料油周均!$B180)</f>
        <v>9480</v>
      </c>
      <c r="J180">
        <f>SUMIFS(燃料油价格1!L:L,燃料油价格1!$B:$B,燃料油周均!$A180,燃料油价格1!$D:$D,燃料油周均!$B180)</f>
        <v>0</v>
      </c>
      <c r="K180">
        <f>SUMIFS(燃料油价格1!M:M,燃料油价格1!$B:$B,燃料油周均!$A180,燃料油价格1!$D:$D,燃料油周均!$B180)</f>
        <v>9300</v>
      </c>
      <c r="L180">
        <f>SUMIFS(燃料油价格1!N:N,燃料油价格1!$B:$B,燃料油周均!$A180,燃料油价格1!$D:$D,燃料油周均!$B180)</f>
        <v>0</v>
      </c>
      <c r="M180">
        <f>SUMIFS(燃料油价格1!O:O,燃料油价格1!$B:$B,燃料油周均!$A180,燃料油价格1!$D:$D,燃料油周均!$B180)</f>
        <v>0</v>
      </c>
      <c r="N180">
        <f>SUMIFS(燃料油价格1!P:P,燃料油价格1!$B:$B,燃料油周均!$A180,燃料油价格1!$D:$D,燃料油周均!$B180)</f>
        <v>0</v>
      </c>
      <c r="O180">
        <f>COUNTIFS(燃料油价格1!$B:$B,燃料油周均!$A180,燃料油价格1!$D:$D,燃料油周均!$B180,燃料油价格1!E:E,"&gt;0")</f>
        <v>0</v>
      </c>
      <c r="P180">
        <f>COUNTIFS(燃料油价格1!$B:$B,燃料油周均!$A180,燃料油价格1!$D:$D,燃料油周均!$B180,燃料油价格1!F:F,"&gt;0")</f>
        <v>0</v>
      </c>
      <c r="Q180">
        <f>COUNTIFS(燃料油价格1!$B:$B,燃料油周均!$A180,燃料油价格1!$D:$D,燃料油周均!$B180,燃料油价格1!G:G,"&gt;0")</f>
        <v>2</v>
      </c>
      <c r="R180">
        <f>COUNTIFS(燃料油价格1!$B:$B,燃料油周均!$A180,燃料油价格1!$D:$D,燃料油周均!$B180,燃料油价格1!H:H,"&gt;0")</f>
        <v>0</v>
      </c>
      <c r="S180">
        <f>COUNTIFS(燃料油价格1!$B:$B,燃料油周均!$A180,燃料油价格1!$D:$D,燃料油周均!$B180,燃料油价格1!I:I,"&gt;0")</f>
        <v>0</v>
      </c>
      <c r="T180">
        <f>COUNTIFS(燃料油价格1!$B:$B,燃料油周均!$A180,燃料油价格1!$D:$D,燃料油周均!$B180,燃料油价格1!J:J,"&gt;0")</f>
        <v>0</v>
      </c>
      <c r="U180">
        <f>COUNTIFS(燃料油价格1!$B:$B,燃料油周均!$A180,燃料油价格1!$D:$D,燃料油周均!$B180,燃料油价格1!K:K,"&gt;0")</f>
        <v>2</v>
      </c>
      <c r="V180">
        <f>COUNTIFS(燃料油价格1!$B:$B,燃料油周均!$A180,燃料油价格1!$D:$D,燃料油周均!$B180,燃料油价格1!L:L,"&gt;0")</f>
        <v>0</v>
      </c>
      <c r="W180">
        <f>COUNTIFS(燃料油价格1!$B:$B,燃料油周均!$A180,燃料油价格1!$D:$D,燃料油周均!$B180,燃料油价格1!M:M,"&gt;0")</f>
        <v>2</v>
      </c>
      <c r="X180">
        <f>COUNTIFS(燃料油价格1!$B:$B,燃料油周均!$A180,燃料油价格1!$D:$D,燃料油周均!$B180,燃料油价格1!N:N,"&gt;0")</f>
        <v>0</v>
      </c>
      <c r="Y180">
        <f>COUNTIFS(燃料油价格1!$B:$B,燃料油周均!$A180,燃料油价格1!$D:$D,燃料油周均!$B180,燃料油价格1!O:O,"&gt;0")</f>
        <v>0</v>
      </c>
      <c r="Z180">
        <f>COUNTIFS(燃料油价格1!$B:$B,燃料油周均!$A180,燃料油价格1!$D:$D,燃料油周均!$B180,燃料油价格1!P:P,"&gt;0")</f>
        <v>0</v>
      </c>
      <c r="AA180">
        <f t="shared" si="26"/>
        <v>0</v>
      </c>
      <c r="AB180">
        <f t="shared" si="27"/>
        <v>0</v>
      </c>
      <c r="AC180">
        <f t="shared" si="28"/>
        <v>4725</v>
      </c>
      <c r="AD180">
        <f t="shared" si="29"/>
        <v>0</v>
      </c>
      <c r="AE180">
        <f t="shared" si="30"/>
        <v>0</v>
      </c>
      <c r="AF180">
        <f t="shared" si="31"/>
        <v>0</v>
      </c>
      <c r="AG180">
        <f t="shared" si="32"/>
        <v>4740</v>
      </c>
      <c r="AH180">
        <f t="shared" si="33"/>
        <v>0</v>
      </c>
      <c r="AI180">
        <f t="shared" si="34"/>
        <v>4650</v>
      </c>
      <c r="AJ180">
        <f t="shared" si="35"/>
        <v>0</v>
      </c>
      <c r="AK180">
        <f t="shared" si="36"/>
        <v>0</v>
      </c>
      <c r="AL180">
        <f t="shared" si="37"/>
        <v>0</v>
      </c>
      <c r="AM180" s="7">
        <f t="shared" si="38"/>
        <v>4705</v>
      </c>
    </row>
    <row r="181" spans="1:39">
      <c r="A181">
        <v>2021</v>
      </c>
      <c r="B181">
        <v>37</v>
      </c>
      <c r="C181">
        <f>SUMIFS(燃料油价格1!E:E,燃料油价格1!$B:$B,燃料油周均!$A181,燃料油价格1!$D:$D,燃料油周均!$B181)</f>
        <v>0</v>
      </c>
      <c r="D181">
        <f>SUMIFS(燃料油价格1!F:F,燃料油价格1!$B:$B,燃料油周均!$A181,燃料油价格1!$D:$D,燃料油周均!$B181)</f>
        <v>0</v>
      </c>
      <c r="E181">
        <f>SUMIFS(燃料油价格1!G:G,燃料油价格1!$B:$B,燃料油周均!$A181,燃料油价格1!$D:$D,燃料油周均!$B181)</f>
        <v>18450</v>
      </c>
      <c r="F181">
        <f>SUMIFS(燃料油价格1!H:H,燃料油价格1!$B:$B,燃料油周均!$A181,燃料油价格1!$D:$D,燃料油周均!$B181)</f>
        <v>0</v>
      </c>
      <c r="G181">
        <f>SUMIFS(燃料油价格1!I:I,燃料油价格1!$B:$B,燃料油周均!$A181,燃料油价格1!$D:$D,燃料油周均!$B181)</f>
        <v>0</v>
      </c>
      <c r="H181">
        <f>SUMIFS(燃料油价格1!J:J,燃料油价格1!$B:$B,燃料油周均!$A181,燃料油价格1!$D:$D,燃料油周均!$B181)</f>
        <v>0</v>
      </c>
      <c r="I181">
        <f>SUMIFS(燃料油价格1!K:K,燃料油价格1!$B:$B,燃料油周均!$A181,燃料油价格1!$D:$D,燃料油周均!$B181)</f>
        <v>18850</v>
      </c>
      <c r="J181">
        <f>SUMIFS(燃料油价格1!L:L,燃料油价格1!$B:$B,燃料油周均!$A181,燃料油价格1!$D:$D,燃料油周均!$B181)</f>
        <v>0</v>
      </c>
      <c r="K181">
        <f>SUMIFS(燃料油价格1!M:M,燃料油价格1!$B:$B,燃料油周均!$A181,燃料油价格1!$D:$D,燃料油周均!$B181)</f>
        <v>18650</v>
      </c>
      <c r="L181">
        <f>SUMIFS(燃料油价格1!N:N,燃料油价格1!$B:$B,燃料油周均!$A181,燃料油价格1!$D:$D,燃料油周均!$B181)</f>
        <v>0</v>
      </c>
      <c r="M181">
        <f>SUMIFS(燃料油价格1!O:O,燃料油价格1!$B:$B,燃料油周均!$A181,燃料油价格1!$D:$D,燃料油周均!$B181)</f>
        <v>0</v>
      </c>
      <c r="N181">
        <f>SUMIFS(燃料油价格1!P:P,燃料油价格1!$B:$B,燃料油周均!$A181,燃料油价格1!$D:$D,燃料油周均!$B181)</f>
        <v>0</v>
      </c>
      <c r="O181">
        <f>COUNTIFS(燃料油价格1!$B:$B,燃料油周均!$A181,燃料油价格1!$D:$D,燃料油周均!$B181,燃料油价格1!E:E,"&gt;0")</f>
        <v>0</v>
      </c>
      <c r="P181">
        <f>COUNTIFS(燃料油价格1!$B:$B,燃料油周均!$A181,燃料油价格1!$D:$D,燃料油周均!$B181,燃料油价格1!F:F,"&gt;0")</f>
        <v>0</v>
      </c>
      <c r="Q181">
        <f>COUNTIFS(燃料油价格1!$B:$B,燃料油周均!$A181,燃料油价格1!$D:$D,燃料油周均!$B181,燃料油价格1!G:G,"&gt;0")</f>
        <v>4</v>
      </c>
      <c r="R181">
        <f>COUNTIFS(燃料油价格1!$B:$B,燃料油周均!$A181,燃料油价格1!$D:$D,燃料油周均!$B181,燃料油价格1!H:H,"&gt;0")</f>
        <v>0</v>
      </c>
      <c r="S181">
        <f>COUNTIFS(燃料油价格1!$B:$B,燃料油周均!$A181,燃料油价格1!$D:$D,燃料油周均!$B181,燃料油价格1!I:I,"&gt;0")</f>
        <v>0</v>
      </c>
      <c r="T181">
        <f>COUNTIFS(燃料油价格1!$B:$B,燃料油周均!$A181,燃料油价格1!$D:$D,燃料油周均!$B181,燃料油价格1!J:J,"&gt;0")</f>
        <v>0</v>
      </c>
      <c r="U181">
        <f>COUNTIFS(燃料油价格1!$B:$B,燃料油周均!$A181,燃料油价格1!$D:$D,燃料油周均!$B181,燃料油价格1!K:K,"&gt;0")</f>
        <v>4</v>
      </c>
      <c r="V181">
        <f>COUNTIFS(燃料油价格1!$B:$B,燃料油周均!$A181,燃料油价格1!$D:$D,燃料油周均!$B181,燃料油价格1!L:L,"&gt;0")</f>
        <v>0</v>
      </c>
      <c r="W181">
        <f>COUNTIFS(燃料油价格1!$B:$B,燃料油周均!$A181,燃料油价格1!$D:$D,燃料油周均!$B181,燃料油价格1!M:M,"&gt;0")</f>
        <v>4</v>
      </c>
      <c r="X181">
        <f>COUNTIFS(燃料油价格1!$B:$B,燃料油周均!$A181,燃料油价格1!$D:$D,燃料油周均!$B181,燃料油价格1!N:N,"&gt;0")</f>
        <v>0</v>
      </c>
      <c r="Y181">
        <f>COUNTIFS(燃料油价格1!$B:$B,燃料油周均!$A181,燃料油价格1!$D:$D,燃料油周均!$B181,燃料油价格1!O:O,"&gt;0")</f>
        <v>0</v>
      </c>
      <c r="Z181">
        <f>COUNTIFS(燃料油价格1!$B:$B,燃料油周均!$A181,燃料油价格1!$D:$D,燃料油周均!$B181,燃料油价格1!P:P,"&gt;0")</f>
        <v>0</v>
      </c>
      <c r="AA181">
        <f t="shared" si="26"/>
        <v>0</v>
      </c>
      <c r="AB181">
        <f t="shared" si="27"/>
        <v>0</v>
      </c>
      <c r="AC181">
        <f t="shared" si="28"/>
        <v>4612.5</v>
      </c>
      <c r="AD181">
        <f t="shared" si="29"/>
        <v>0</v>
      </c>
      <c r="AE181">
        <f t="shared" si="30"/>
        <v>0</v>
      </c>
      <c r="AF181">
        <f t="shared" si="31"/>
        <v>0</v>
      </c>
      <c r="AG181">
        <f t="shared" si="32"/>
        <v>4712.5</v>
      </c>
      <c r="AH181">
        <f t="shared" si="33"/>
        <v>0</v>
      </c>
      <c r="AI181">
        <f t="shared" si="34"/>
        <v>4662.5</v>
      </c>
      <c r="AJ181">
        <f t="shared" si="35"/>
        <v>0</v>
      </c>
      <c r="AK181">
        <f t="shared" si="36"/>
        <v>0</v>
      </c>
      <c r="AL181">
        <f t="shared" si="37"/>
        <v>0</v>
      </c>
      <c r="AM181" s="7">
        <f t="shared" si="38"/>
        <v>4662.5</v>
      </c>
    </row>
    <row r="182" spans="1:39">
      <c r="A182">
        <v>2021</v>
      </c>
      <c r="B182">
        <v>38</v>
      </c>
      <c r="C182">
        <f>SUMIFS(燃料油价格1!E:E,燃料油价格1!$B:$B,燃料油周均!$A182,燃料油价格1!$D:$D,燃料油周均!$B182)</f>
        <v>0</v>
      </c>
      <c r="D182">
        <f>SUMIFS(燃料油价格1!F:F,燃料油价格1!$B:$B,燃料油周均!$A182,燃料油价格1!$D:$D,燃料油周均!$B182)</f>
        <v>0</v>
      </c>
      <c r="E182">
        <f>SUMIFS(燃料油价格1!G:G,燃料油价格1!$B:$B,燃料油周均!$A182,燃料油价格1!$D:$D,燃料油周均!$B182)</f>
        <v>19500</v>
      </c>
      <c r="F182">
        <f>SUMIFS(燃料油价格1!H:H,燃料油价格1!$B:$B,燃料油周均!$A182,燃料油价格1!$D:$D,燃料油周均!$B182)</f>
        <v>9800</v>
      </c>
      <c r="G182">
        <f>SUMIFS(燃料油价格1!I:I,燃料油价格1!$B:$B,燃料油周均!$A182,燃料油价格1!$D:$D,燃料油周均!$B182)</f>
        <v>0</v>
      </c>
      <c r="H182">
        <f>SUMIFS(燃料油价格1!J:J,燃料油价格1!$B:$B,燃料油周均!$A182,燃料油价格1!$D:$D,燃料油周均!$B182)</f>
        <v>0</v>
      </c>
      <c r="I182">
        <f>SUMIFS(燃料油价格1!K:K,燃料油价格1!$B:$B,燃料油周均!$A182,燃料油价格1!$D:$D,燃料油周均!$B182)</f>
        <v>19350</v>
      </c>
      <c r="J182">
        <f>SUMIFS(燃料油价格1!L:L,燃料油价格1!$B:$B,燃料油周均!$A182,燃料油价格1!$D:$D,燃料油周均!$B182)</f>
        <v>0</v>
      </c>
      <c r="K182">
        <f>SUMIFS(燃料油价格1!M:M,燃料油价格1!$B:$B,燃料油周均!$A182,燃料油价格1!$D:$D,燃料油周均!$B182)</f>
        <v>19400</v>
      </c>
      <c r="L182">
        <f>SUMIFS(燃料油价格1!N:N,燃料油价格1!$B:$B,燃料油周均!$A182,燃料油价格1!$D:$D,燃料油周均!$B182)</f>
        <v>0</v>
      </c>
      <c r="M182">
        <f>SUMIFS(燃料油价格1!O:O,燃料油价格1!$B:$B,燃料油周均!$A182,燃料油价格1!$D:$D,燃料油周均!$B182)</f>
        <v>0</v>
      </c>
      <c r="N182">
        <f>SUMIFS(燃料油价格1!P:P,燃料油价格1!$B:$B,燃料油周均!$A182,燃料油价格1!$D:$D,燃料油周均!$B182)</f>
        <v>0</v>
      </c>
      <c r="O182">
        <f>COUNTIFS(燃料油价格1!$B:$B,燃料油周均!$A182,燃料油价格1!$D:$D,燃料油周均!$B182,燃料油价格1!E:E,"&gt;0")</f>
        <v>0</v>
      </c>
      <c r="P182">
        <f>COUNTIFS(燃料油价格1!$B:$B,燃料油周均!$A182,燃料油价格1!$D:$D,燃料油周均!$B182,燃料油价格1!F:F,"&gt;0")</f>
        <v>0</v>
      </c>
      <c r="Q182">
        <f>COUNTIFS(燃料油价格1!$B:$B,燃料油周均!$A182,燃料油价格1!$D:$D,燃料油周均!$B182,燃料油价格1!G:G,"&gt;0")</f>
        <v>4</v>
      </c>
      <c r="R182">
        <f>COUNTIFS(燃料油价格1!$B:$B,燃料油周均!$A182,燃料油价格1!$D:$D,燃料油周均!$B182,燃料油价格1!H:H,"&gt;0")</f>
        <v>2</v>
      </c>
      <c r="S182">
        <f>COUNTIFS(燃料油价格1!$B:$B,燃料油周均!$A182,燃料油价格1!$D:$D,燃料油周均!$B182,燃料油价格1!I:I,"&gt;0")</f>
        <v>0</v>
      </c>
      <c r="T182">
        <f>COUNTIFS(燃料油价格1!$B:$B,燃料油周均!$A182,燃料油价格1!$D:$D,燃料油周均!$B182,燃料油价格1!J:J,"&gt;0")</f>
        <v>0</v>
      </c>
      <c r="U182">
        <f>COUNTIFS(燃料油价格1!$B:$B,燃料油周均!$A182,燃料油价格1!$D:$D,燃料油周均!$B182,燃料油价格1!K:K,"&gt;0")</f>
        <v>4</v>
      </c>
      <c r="V182">
        <f>COUNTIFS(燃料油价格1!$B:$B,燃料油周均!$A182,燃料油价格1!$D:$D,燃料油周均!$B182,燃料油价格1!L:L,"&gt;0")</f>
        <v>0</v>
      </c>
      <c r="W182">
        <f>COUNTIFS(燃料油价格1!$B:$B,燃料油周均!$A182,燃料油价格1!$D:$D,燃料油周均!$B182,燃料油价格1!M:M,"&gt;0")</f>
        <v>4</v>
      </c>
      <c r="X182">
        <f>COUNTIFS(燃料油价格1!$B:$B,燃料油周均!$A182,燃料油价格1!$D:$D,燃料油周均!$B182,燃料油价格1!N:N,"&gt;0")</f>
        <v>0</v>
      </c>
      <c r="Y182">
        <f>COUNTIFS(燃料油价格1!$B:$B,燃料油周均!$A182,燃料油价格1!$D:$D,燃料油周均!$B182,燃料油价格1!O:O,"&gt;0")</f>
        <v>0</v>
      </c>
      <c r="Z182">
        <f>COUNTIFS(燃料油价格1!$B:$B,燃料油周均!$A182,燃料油价格1!$D:$D,燃料油周均!$B182,燃料油价格1!P:P,"&gt;0")</f>
        <v>0</v>
      </c>
      <c r="AA182">
        <f t="shared" si="26"/>
        <v>0</v>
      </c>
      <c r="AB182">
        <f t="shared" si="27"/>
        <v>0</v>
      </c>
      <c r="AC182">
        <f t="shared" si="28"/>
        <v>4875</v>
      </c>
      <c r="AD182">
        <f t="shared" si="29"/>
        <v>4900</v>
      </c>
      <c r="AE182">
        <f t="shared" si="30"/>
        <v>0</v>
      </c>
      <c r="AF182">
        <f t="shared" si="31"/>
        <v>0</v>
      </c>
      <c r="AG182">
        <f t="shared" si="32"/>
        <v>4837.5</v>
      </c>
      <c r="AH182">
        <f t="shared" si="33"/>
        <v>0</v>
      </c>
      <c r="AI182">
        <f t="shared" si="34"/>
        <v>4850</v>
      </c>
      <c r="AJ182">
        <f t="shared" si="35"/>
        <v>0</v>
      </c>
      <c r="AK182">
        <f t="shared" si="36"/>
        <v>0</v>
      </c>
      <c r="AL182">
        <f t="shared" si="37"/>
        <v>0</v>
      </c>
      <c r="AM182" s="7">
        <f t="shared" si="38"/>
        <v>4865.625</v>
      </c>
    </row>
    <row r="183" spans="1:39">
      <c r="A183">
        <v>2021</v>
      </c>
      <c r="B183">
        <v>39</v>
      </c>
      <c r="C183">
        <f>SUMIFS(燃料油价格1!E:E,燃料油价格1!$B:$B,燃料油周均!$A183,燃料油价格1!$D:$D,燃料油周均!$B183)</f>
        <v>0</v>
      </c>
      <c r="D183">
        <f>SUMIFS(燃料油价格1!F:F,燃料油价格1!$B:$B,燃料油周均!$A183,燃料油价格1!$D:$D,燃料油周均!$B183)</f>
        <v>0</v>
      </c>
      <c r="E183">
        <f>SUMIFS(燃料油价格1!G:G,燃料油价格1!$B:$B,燃料油周均!$A183,燃料油价格1!$D:$D,燃料油周均!$B183)</f>
        <v>9850</v>
      </c>
      <c r="F183">
        <f>SUMIFS(燃料油价格1!H:H,燃料油价格1!$B:$B,燃料油周均!$A183,燃料油价格1!$D:$D,燃料油周均!$B183)</f>
        <v>0</v>
      </c>
      <c r="G183">
        <f>SUMIFS(燃料油价格1!I:I,燃料油价格1!$B:$B,燃料油周均!$A183,燃料油价格1!$D:$D,燃料油周均!$B183)</f>
        <v>0</v>
      </c>
      <c r="H183">
        <f>SUMIFS(燃料油价格1!J:J,燃料油价格1!$B:$B,燃料油周均!$A183,燃料油价格1!$D:$D,燃料油周均!$B183)</f>
        <v>0</v>
      </c>
      <c r="I183">
        <f>SUMIFS(燃料油价格1!K:K,燃料油价格1!$B:$B,燃料油周均!$A183,燃料油价格1!$D:$D,燃料油周均!$B183)</f>
        <v>9800</v>
      </c>
      <c r="J183">
        <f>SUMIFS(燃料油价格1!L:L,燃料油价格1!$B:$B,燃料油周均!$A183,燃料油价格1!$D:$D,燃料油周均!$B183)</f>
        <v>0</v>
      </c>
      <c r="K183">
        <f>SUMIFS(燃料油价格1!M:M,燃料油价格1!$B:$B,燃料油周均!$A183,燃料油价格1!$D:$D,燃料油周均!$B183)</f>
        <v>9800</v>
      </c>
      <c r="L183">
        <f>SUMIFS(燃料油价格1!N:N,燃料油价格1!$B:$B,燃料油周均!$A183,燃料油价格1!$D:$D,燃料油周均!$B183)</f>
        <v>0</v>
      </c>
      <c r="M183">
        <f>SUMIFS(燃料油价格1!O:O,燃料油价格1!$B:$B,燃料油周均!$A183,燃料油价格1!$D:$D,燃料油周均!$B183)</f>
        <v>0</v>
      </c>
      <c r="N183">
        <f>SUMIFS(燃料油价格1!P:P,燃料油价格1!$B:$B,燃料油周均!$A183,燃料油价格1!$D:$D,燃料油周均!$B183)</f>
        <v>0</v>
      </c>
      <c r="O183">
        <f>COUNTIFS(燃料油价格1!$B:$B,燃料油周均!$A183,燃料油价格1!$D:$D,燃料油周均!$B183,燃料油价格1!E:E,"&gt;0")</f>
        <v>0</v>
      </c>
      <c r="P183">
        <f>COUNTIFS(燃料油价格1!$B:$B,燃料油周均!$A183,燃料油价格1!$D:$D,燃料油周均!$B183,燃料油价格1!F:F,"&gt;0")</f>
        <v>0</v>
      </c>
      <c r="Q183">
        <f>COUNTIFS(燃料油价格1!$B:$B,燃料油周均!$A183,燃料油价格1!$D:$D,燃料油周均!$B183,燃料油价格1!G:G,"&gt;0")</f>
        <v>2</v>
      </c>
      <c r="R183">
        <f>COUNTIFS(燃料油价格1!$B:$B,燃料油周均!$A183,燃料油价格1!$D:$D,燃料油周均!$B183,燃料油价格1!H:H,"&gt;0")</f>
        <v>0</v>
      </c>
      <c r="S183">
        <f>COUNTIFS(燃料油价格1!$B:$B,燃料油周均!$A183,燃料油价格1!$D:$D,燃料油周均!$B183,燃料油价格1!I:I,"&gt;0")</f>
        <v>0</v>
      </c>
      <c r="T183">
        <f>COUNTIFS(燃料油价格1!$B:$B,燃料油周均!$A183,燃料油价格1!$D:$D,燃料油周均!$B183,燃料油价格1!J:J,"&gt;0")</f>
        <v>0</v>
      </c>
      <c r="U183">
        <f>COUNTIFS(燃料油价格1!$B:$B,燃料油周均!$A183,燃料油价格1!$D:$D,燃料油周均!$B183,燃料油价格1!K:K,"&gt;0")</f>
        <v>2</v>
      </c>
      <c r="V183">
        <f>COUNTIFS(燃料油价格1!$B:$B,燃料油周均!$A183,燃料油价格1!$D:$D,燃料油周均!$B183,燃料油价格1!L:L,"&gt;0")</f>
        <v>0</v>
      </c>
      <c r="W183">
        <f>COUNTIFS(燃料油价格1!$B:$B,燃料油周均!$A183,燃料油价格1!$D:$D,燃料油周均!$B183,燃料油价格1!M:M,"&gt;0")</f>
        <v>2</v>
      </c>
      <c r="X183">
        <f>COUNTIFS(燃料油价格1!$B:$B,燃料油周均!$A183,燃料油价格1!$D:$D,燃料油周均!$B183,燃料油价格1!N:N,"&gt;0")</f>
        <v>0</v>
      </c>
      <c r="Y183">
        <f>COUNTIFS(燃料油价格1!$B:$B,燃料油周均!$A183,燃料油价格1!$D:$D,燃料油周均!$B183,燃料油价格1!O:O,"&gt;0")</f>
        <v>0</v>
      </c>
      <c r="Z183">
        <f>COUNTIFS(燃料油价格1!$B:$B,燃料油周均!$A183,燃料油价格1!$D:$D,燃料油周均!$B183,燃料油价格1!P:P,"&gt;0")</f>
        <v>0</v>
      </c>
      <c r="AA183">
        <f t="shared" si="26"/>
        <v>0</v>
      </c>
      <c r="AB183">
        <f t="shared" si="27"/>
        <v>0</v>
      </c>
      <c r="AC183">
        <f t="shared" si="28"/>
        <v>4925</v>
      </c>
      <c r="AD183">
        <f t="shared" si="29"/>
        <v>0</v>
      </c>
      <c r="AE183">
        <f t="shared" si="30"/>
        <v>0</v>
      </c>
      <c r="AF183">
        <f t="shared" si="31"/>
        <v>0</v>
      </c>
      <c r="AG183">
        <f t="shared" si="32"/>
        <v>4900</v>
      </c>
      <c r="AH183">
        <f t="shared" si="33"/>
        <v>0</v>
      </c>
      <c r="AI183">
        <f t="shared" si="34"/>
        <v>4900</v>
      </c>
      <c r="AJ183">
        <f t="shared" si="35"/>
        <v>0</v>
      </c>
      <c r="AK183">
        <f t="shared" si="36"/>
        <v>0</v>
      </c>
      <c r="AL183">
        <f t="shared" si="37"/>
        <v>0</v>
      </c>
      <c r="AM183" s="7">
        <f t="shared" si="38"/>
        <v>4908.333333333333</v>
      </c>
    </row>
    <row r="184" spans="1:39">
      <c r="A184">
        <v>2021</v>
      </c>
      <c r="B184">
        <v>40</v>
      </c>
      <c r="C184">
        <f>SUMIFS(燃料油价格1!E:E,燃料油价格1!$B:$B,燃料油周均!$A184,燃料油价格1!$D:$D,燃料油周均!$B184)</f>
        <v>0</v>
      </c>
      <c r="D184">
        <f>SUMIFS(燃料油价格1!F:F,燃料油价格1!$B:$B,燃料油周均!$A184,燃料油价格1!$D:$D,燃料油周均!$B184)</f>
        <v>0</v>
      </c>
      <c r="E184">
        <f>SUMIFS(燃料油价格1!G:G,燃料油价格1!$B:$B,燃料油周均!$A184,燃料油价格1!$D:$D,燃料油周均!$B184)</f>
        <v>4900</v>
      </c>
      <c r="F184">
        <f>SUMIFS(燃料油价格1!H:H,燃料油价格1!$B:$B,燃料油周均!$A184,燃料油价格1!$D:$D,燃料油周均!$B184)</f>
        <v>0</v>
      </c>
      <c r="G184">
        <f>SUMIFS(燃料油价格1!I:I,燃料油价格1!$B:$B,燃料油周均!$A184,燃料油价格1!$D:$D,燃料油周均!$B184)</f>
        <v>0</v>
      </c>
      <c r="H184">
        <f>SUMIFS(燃料油价格1!J:J,燃料油价格1!$B:$B,燃料油周均!$A184,燃料油价格1!$D:$D,燃料油周均!$B184)</f>
        <v>0</v>
      </c>
      <c r="I184">
        <f>SUMIFS(燃料油价格1!K:K,燃料油价格1!$B:$B,燃料油周均!$A184,燃料油价格1!$D:$D,燃料油周均!$B184)</f>
        <v>4900</v>
      </c>
      <c r="J184">
        <f>SUMIFS(燃料油价格1!L:L,燃料油价格1!$B:$B,燃料油周均!$A184,燃料油价格1!$D:$D,燃料油周均!$B184)</f>
        <v>0</v>
      </c>
      <c r="K184">
        <f>SUMIFS(燃料油价格1!M:M,燃料油价格1!$B:$B,燃料油周均!$A184,燃料油价格1!$D:$D,燃料油周均!$B184)</f>
        <v>4900</v>
      </c>
      <c r="L184">
        <f>SUMIFS(燃料油价格1!N:N,燃料油价格1!$B:$B,燃料油周均!$A184,燃料油价格1!$D:$D,燃料油周均!$B184)</f>
        <v>0</v>
      </c>
      <c r="M184">
        <f>SUMIFS(燃料油价格1!O:O,燃料油价格1!$B:$B,燃料油周均!$A184,燃料油价格1!$D:$D,燃料油周均!$B184)</f>
        <v>0</v>
      </c>
      <c r="N184">
        <f>SUMIFS(燃料油价格1!P:P,燃料油价格1!$B:$B,燃料油周均!$A184,燃料油价格1!$D:$D,燃料油周均!$B184)</f>
        <v>0</v>
      </c>
      <c r="O184">
        <f>COUNTIFS(燃料油价格1!$B:$B,燃料油周均!$A184,燃料油价格1!$D:$D,燃料油周均!$B184,燃料油价格1!E:E,"&gt;0")</f>
        <v>0</v>
      </c>
      <c r="P184">
        <f>COUNTIFS(燃料油价格1!$B:$B,燃料油周均!$A184,燃料油价格1!$D:$D,燃料油周均!$B184,燃料油价格1!F:F,"&gt;0")</f>
        <v>0</v>
      </c>
      <c r="Q184">
        <f>COUNTIFS(燃料油价格1!$B:$B,燃料油周均!$A184,燃料油价格1!$D:$D,燃料油周均!$B184,燃料油价格1!G:G,"&gt;0")</f>
        <v>1</v>
      </c>
      <c r="R184">
        <f>COUNTIFS(燃料油价格1!$B:$B,燃料油周均!$A184,燃料油价格1!$D:$D,燃料油周均!$B184,燃料油价格1!H:H,"&gt;0")</f>
        <v>0</v>
      </c>
      <c r="S184">
        <f>COUNTIFS(燃料油价格1!$B:$B,燃料油周均!$A184,燃料油价格1!$D:$D,燃料油周均!$B184,燃料油价格1!I:I,"&gt;0")</f>
        <v>0</v>
      </c>
      <c r="T184">
        <f>COUNTIFS(燃料油价格1!$B:$B,燃料油周均!$A184,燃料油价格1!$D:$D,燃料油周均!$B184,燃料油价格1!J:J,"&gt;0")</f>
        <v>0</v>
      </c>
      <c r="U184">
        <f>COUNTIFS(燃料油价格1!$B:$B,燃料油周均!$A184,燃料油价格1!$D:$D,燃料油周均!$B184,燃料油价格1!K:K,"&gt;0")</f>
        <v>1</v>
      </c>
      <c r="V184">
        <f>COUNTIFS(燃料油价格1!$B:$B,燃料油周均!$A184,燃料油价格1!$D:$D,燃料油周均!$B184,燃料油价格1!L:L,"&gt;0")</f>
        <v>0</v>
      </c>
      <c r="W184">
        <f>COUNTIFS(燃料油价格1!$B:$B,燃料油周均!$A184,燃料油价格1!$D:$D,燃料油周均!$B184,燃料油价格1!M:M,"&gt;0")</f>
        <v>1</v>
      </c>
      <c r="X184">
        <f>COUNTIFS(燃料油价格1!$B:$B,燃料油周均!$A184,燃料油价格1!$D:$D,燃料油周均!$B184,燃料油价格1!N:N,"&gt;0")</f>
        <v>0</v>
      </c>
      <c r="Y184">
        <f>COUNTIFS(燃料油价格1!$B:$B,燃料油周均!$A184,燃料油价格1!$D:$D,燃料油周均!$B184,燃料油价格1!O:O,"&gt;0")</f>
        <v>0</v>
      </c>
      <c r="Z184">
        <f>COUNTIFS(燃料油价格1!$B:$B,燃料油周均!$A184,燃料油价格1!$D:$D,燃料油周均!$B184,燃料油价格1!P:P,"&gt;0")</f>
        <v>0</v>
      </c>
      <c r="AA184">
        <f t="shared" si="26"/>
        <v>0</v>
      </c>
      <c r="AB184">
        <f t="shared" si="27"/>
        <v>0</v>
      </c>
      <c r="AC184">
        <f t="shared" si="28"/>
        <v>4900</v>
      </c>
      <c r="AD184">
        <f t="shared" si="29"/>
        <v>0</v>
      </c>
      <c r="AE184">
        <f t="shared" si="30"/>
        <v>0</v>
      </c>
      <c r="AF184">
        <f t="shared" si="31"/>
        <v>0</v>
      </c>
      <c r="AG184">
        <f t="shared" si="32"/>
        <v>4900</v>
      </c>
      <c r="AH184">
        <f t="shared" si="33"/>
        <v>0</v>
      </c>
      <c r="AI184">
        <f t="shared" si="34"/>
        <v>4900</v>
      </c>
      <c r="AJ184">
        <f t="shared" si="35"/>
        <v>0</v>
      </c>
      <c r="AK184">
        <f t="shared" si="36"/>
        <v>0</v>
      </c>
      <c r="AL184">
        <f t="shared" si="37"/>
        <v>0</v>
      </c>
      <c r="AM184" s="7">
        <f t="shared" si="38"/>
        <v>4900</v>
      </c>
    </row>
    <row r="185" spans="1:39">
      <c r="A185">
        <v>2021</v>
      </c>
      <c r="B185">
        <v>41</v>
      </c>
      <c r="C185">
        <f>SUMIFS(燃料油价格1!E:E,燃料油价格1!$B:$B,燃料油周均!$A185,燃料油价格1!$D:$D,燃料油周均!$B185)</f>
        <v>0</v>
      </c>
      <c r="D185">
        <f>SUMIFS(燃料油价格1!F:F,燃料油价格1!$B:$B,燃料油周均!$A185,燃料油价格1!$D:$D,燃料油周均!$B185)</f>
        <v>0</v>
      </c>
      <c r="E185">
        <f>SUMIFS(燃料油价格1!G:G,燃料油价格1!$B:$B,燃料油周均!$A185,燃料油价格1!$D:$D,燃料油周均!$B185)</f>
        <v>5100</v>
      </c>
      <c r="F185">
        <f>SUMIFS(燃料油价格1!H:H,燃料油价格1!$B:$B,燃料油周均!$A185,燃料油价格1!$D:$D,燃料油周均!$B185)</f>
        <v>0</v>
      </c>
      <c r="G185">
        <f>SUMIFS(燃料油价格1!I:I,燃料油价格1!$B:$B,燃料油周均!$A185,燃料油价格1!$D:$D,燃料油周均!$B185)</f>
        <v>0</v>
      </c>
      <c r="H185">
        <f>SUMIFS(燃料油价格1!J:J,燃料油价格1!$B:$B,燃料油周均!$A185,燃料油价格1!$D:$D,燃料油周均!$B185)</f>
        <v>0</v>
      </c>
      <c r="I185">
        <f>SUMIFS(燃料油价格1!K:K,燃料油价格1!$B:$B,燃料油周均!$A185,燃料油价格1!$D:$D,燃料油周均!$B185)</f>
        <v>5150</v>
      </c>
      <c r="J185">
        <f>SUMIFS(燃料油价格1!L:L,燃料油价格1!$B:$B,燃料油周均!$A185,燃料油价格1!$D:$D,燃料油周均!$B185)</f>
        <v>0</v>
      </c>
      <c r="K185">
        <f>SUMIFS(燃料油价格1!M:M,燃料油价格1!$B:$B,燃料油周均!$A185,燃料油价格1!$D:$D,燃料油周均!$B185)</f>
        <v>5250</v>
      </c>
      <c r="L185">
        <f>SUMIFS(燃料油价格1!N:N,燃料油价格1!$B:$B,燃料油周均!$A185,燃料油价格1!$D:$D,燃料油周均!$B185)</f>
        <v>0</v>
      </c>
      <c r="M185">
        <f>SUMIFS(燃料油价格1!O:O,燃料油价格1!$B:$B,燃料油周均!$A185,燃料油价格1!$D:$D,燃料油周均!$B185)</f>
        <v>0</v>
      </c>
      <c r="N185">
        <f>SUMIFS(燃料油价格1!P:P,燃料油价格1!$B:$B,燃料油周均!$A185,燃料油价格1!$D:$D,燃料油周均!$B185)</f>
        <v>0</v>
      </c>
      <c r="O185">
        <f>COUNTIFS(燃料油价格1!$B:$B,燃料油周均!$A185,燃料油价格1!$D:$D,燃料油周均!$B185,燃料油价格1!E:E,"&gt;0")</f>
        <v>0</v>
      </c>
      <c r="P185">
        <f>COUNTIFS(燃料油价格1!$B:$B,燃料油周均!$A185,燃料油价格1!$D:$D,燃料油周均!$B185,燃料油价格1!F:F,"&gt;0")</f>
        <v>0</v>
      </c>
      <c r="Q185">
        <f>COUNTIFS(燃料油价格1!$B:$B,燃料油周均!$A185,燃料油价格1!$D:$D,燃料油周均!$B185,燃料油价格1!G:G,"&gt;0")</f>
        <v>1</v>
      </c>
      <c r="R185">
        <f>COUNTIFS(燃料油价格1!$B:$B,燃料油周均!$A185,燃料油价格1!$D:$D,燃料油周均!$B185,燃料油价格1!H:H,"&gt;0")</f>
        <v>0</v>
      </c>
      <c r="S185">
        <f>COUNTIFS(燃料油价格1!$B:$B,燃料油周均!$A185,燃料油价格1!$D:$D,燃料油周均!$B185,燃料油价格1!I:I,"&gt;0")</f>
        <v>0</v>
      </c>
      <c r="T185">
        <f>COUNTIFS(燃料油价格1!$B:$B,燃料油周均!$A185,燃料油价格1!$D:$D,燃料油周均!$B185,燃料油价格1!J:J,"&gt;0")</f>
        <v>0</v>
      </c>
      <c r="U185">
        <f>COUNTIFS(燃料油价格1!$B:$B,燃料油周均!$A185,燃料油价格1!$D:$D,燃料油周均!$B185,燃料油价格1!K:K,"&gt;0")</f>
        <v>1</v>
      </c>
      <c r="V185">
        <f>COUNTIFS(燃料油价格1!$B:$B,燃料油周均!$A185,燃料油价格1!$D:$D,燃料油周均!$B185,燃料油价格1!L:L,"&gt;0")</f>
        <v>0</v>
      </c>
      <c r="W185">
        <f>COUNTIFS(燃料油价格1!$B:$B,燃料油周均!$A185,燃料油价格1!$D:$D,燃料油周均!$B185,燃料油价格1!M:M,"&gt;0")</f>
        <v>1</v>
      </c>
      <c r="X185">
        <f>COUNTIFS(燃料油价格1!$B:$B,燃料油周均!$A185,燃料油价格1!$D:$D,燃料油周均!$B185,燃料油价格1!N:N,"&gt;0")</f>
        <v>0</v>
      </c>
      <c r="Y185">
        <f>COUNTIFS(燃料油价格1!$B:$B,燃料油周均!$A185,燃料油价格1!$D:$D,燃料油周均!$B185,燃料油价格1!O:O,"&gt;0")</f>
        <v>0</v>
      </c>
      <c r="Z185">
        <f>COUNTIFS(燃料油价格1!$B:$B,燃料油周均!$A185,燃料油价格1!$D:$D,燃料油周均!$B185,燃料油价格1!P:P,"&gt;0")</f>
        <v>0</v>
      </c>
      <c r="AA185">
        <f t="shared" si="26"/>
        <v>0</v>
      </c>
      <c r="AB185">
        <f t="shared" si="27"/>
        <v>0</v>
      </c>
      <c r="AC185">
        <f t="shared" si="28"/>
        <v>5100</v>
      </c>
      <c r="AD185">
        <f t="shared" si="29"/>
        <v>0</v>
      </c>
      <c r="AE185">
        <f t="shared" si="30"/>
        <v>0</v>
      </c>
      <c r="AF185">
        <f t="shared" si="31"/>
        <v>0</v>
      </c>
      <c r="AG185">
        <f t="shared" si="32"/>
        <v>5150</v>
      </c>
      <c r="AH185">
        <f t="shared" si="33"/>
        <v>0</v>
      </c>
      <c r="AI185">
        <f t="shared" si="34"/>
        <v>5250</v>
      </c>
      <c r="AJ185">
        <f t="shared" si="35"/>
        <v>0</v>
      </c>
      <c r="AK185">
        <f t="shared" si="36"/>
        <v>0</v>
      </c>
      <c r="AL185">
        <f t="shared" si="37"/>
        <v>0</v>
      </c>
      <c r="AM185" s="7">
        <f t="shared" si="38"/>
        <v>5166.666666666667</v>
      </c>
    </row>
    <row r="186" spans="1:39">
      <c r="A186">
        <v>2021</v>
      </c>
      <c r="B186">
        <v>42</v>
      </c>
      <c r="C186">
        <f>SUMIFS(燃料油价格1!E:E,燃料油价格1!$B:$B,燃料油周均!$A186,燃料油价格1!$D:$D,燃料油周均!$B186)</f>
        <v>0</v>
      </c>
      <c r="D186">
        <f>SUMIFS(燃料油价格1!F:F,燃料油价格1!$B:$B,燃料油周均!$A186,燃料油价格1!$D:$D,燃料油周均!$B186)</f>
        <v>0</v>
      </c>
      <c r="E186">
        <f>SUMIFS(燃料油价格1!G:G,燃料油价格1!$B:$B,燃料油周均!$A186,燃料油价格1!$D:$D,燃料油周均!$B186)</f>
        <v>26600</v>
      </c>
      <c r="F186">
        <f>SUMIFS(燃料油价格1!H:H,燃料油价格1!$B:$B,燃料油周均!$A186,燃料油价格1!$D:$D,燃料油周均!$B186)</f>
        <v>0</v>
      </c>
      <c r="G186">
        <f>SUMIFS(燃料油价格1!I:I,燃料油价格1!$B:$B,燃料油周均!$A186,燃料油价格1!$D:$D,燃料油周均!$B186)</f>
        <v>0</v>
      </c>
      <c r="H186">
        <f>SUMIFS(燃料油价格1!J:J,燃料油价格1!$B:$B,燃料油周均!$A186,燃料油价格1!$D:$D,燃料油周均!$B186)</f>
        <v>0</v>
      </c>
      <c r="I186">
        <f>SUMIFS(燃料油价格1!K:K,燃料油价格1!$B:$B,燃料油周均!$A186,燃料油价格1!$D:$D,燃料油周均!$B186)</f>
        <v>22150</v>
      </c>
      <c r="J186">
        <f>SUMIFS(燃料油价格1!L:L,燃料油价格1!$B:$B,燃料油周均!$A186,燃料油价格1!$D:$D,燃料油周均!$B186)</f>
        <v>0</v>
      </c>
      <c r="K186">
        <f>SUMIFS(燃料油价格1!M:M,燃料油价格1!$B:$B,燃料油周均!$A186,燃料油价格1!$D:$D,燃料油周均!$B186)</f>
        <v>26550</v>
      </c>
      <c r="L186">
        <f>SUMIFS(燃料油价格1!N:N,燃料油价格1!$B:$B,燃料油周均!$A186,燃料油价格1!$D:$D,燃料油周均!$B186)</f>
        <v>0</v>
      </c>
      <c r="M186">
        <f>SUMIFS(燃料油价格1!O:O,燃料油价格1!$B:$B,燃料油周均!$A186,燃料油价格1!$D:$D,燃料油周均!$B186)</f>
        <v>0</v>
      </c>
      <c r="N186">
        <f>SUMIFS(燃料油价格1!P:P,燃料油价格1!$B:$B,燃料油周均!$A186,燃料油价格1!$D:$D,燃料油周均!$B186)</f>
        <v>0</v>
      </c>
      <c r="O186">
        <f>COUNTIFS(燃料油价格1!$B:$B,燃料油周均!$A186,燃料油价格1!$D:$D,燃料油周均!$B186,燃料油价格1!E:E,"&gt;0")</f>
        <v>0</v>
      </c>
      <c r="P186">
        <f>COUNTIFS(燃料油价格1!$B:$B,燃料油周均!$A186,燃料油价格1!$D:$D,燃料油周均!$B186,燃料油价格1!F:F,"&gt;0")</f>
        <v>0</v>
      </c>
      <c r="Q186">
        <f>COUNTIFS(燃料油价格1!$B:$B,燃料油周均!$A186,燃料油价格1!$D:$D,燃料油周均!$B186,燃料油价格1!G:G,"&gt;0")</f>
        <v>5</v>
      </c>
      <c r="R186">
        <f>COUNTIFS(燃料油价格1!$B:$B,燃料油周均!$A186,燃料油价格1!$D:$D,燃料油周均!$B186,燃料油价格1!H:H,"&gt;0")</f>
        <v>0</v>
      </c>
      <c r="S186">
        <f>COUNTIFS(燃料油价格1!$B:$B,燃料油周均!$A186,燃料油价格1!$D:$D,燃料油周均!$B186,燃料油价格1!I:I,"&gt;0")</f>
        <v>0</v>
      </c>
      <c r="T186">
        <f>COUNTIFS(燃料油价格1!$B:$B,燃料油周均!$A186,燃料油价格1!$D:$D,燃料油周均!$B186,燃料油价格1!J:J,"&gt;0")</f>
        <v>0</v>
      </c>
      <c r="U186">
        <f>COUNTIFS(燃料油价格1!$B:$B,燃料油周均!$A186,燃料油价格1!$D:$D,燃料油周均!$B186,燃料油价格1!K:K,"&gt;0")</f>
        <v>4</v>
      </c>
      <c r="V186">
        <f>COUNTIFS(燃料油价格1!$B:$B,燃料油周均!$A186,燃料油价格1!$D:$D,燃料油周均!$B186,燃料油价格1!L:L,"&gt;0")</f>
        <v>0</v>
      </c>
      <c r="W186">
        <f>COUNTIFS(燃料油价格1!$B:$B,燃料油周均!$A186,燃料油价格1!$D:$D,燃料油周均!$B186,燃料油价格1!M:M,"&gt;0")</f>
        <v>5</v>
      </c>
      <c r="X186">
        <f>COUNTIFS(燃料油价格1!$B:$B,燃料油周均!$A186,燃料油价格1!$D:$D,燃料油周均!$B186,燃料油价格1!N:N,"&gt;0")</f>
        <v>0</v>
      </c>
      <c r="Y186">
        <f>COUNTIFS(燃料油价格1!$B:$B,燃料油周均!$A186,燃料油价格1!$D:$D,燃料油周均!$B186,燃料油价格1!O:O,"&gt;0")</f>
        <v>0</v>
      </c>
      <c r="Z186">
        <f>COUNTIFS(燃料油价格1!$B:$B,燃料油周均!$A186,燃料油价格1!$D:$D,燃料油周均!$B186,燃料油价格1!P:P,"&gt;0")</f>
        <v>0</v>
      </c>
      <c r="AA186">
        <f t="shared" si="26"/>
        <v>0</v>
      </c>
      <c r="AB186">
        <f t="shared" si="27"/>
        <v>0</v>
      </c>
      <c r="AC186">
        <f t="shared" si="28"/>
        <v>5320</v>
      </c>
      <c r="AD186">
        <f t="shared" si="29"/>
        <v>0</v>
      </c>
      <c r="AE186">
        <f t="shared" si="30"/>
        <v>0</v>
      </c>
      <c r="AF186">
        <f t="shared" si="31"/>
        <v>0</v>
      </c>
      <c r="AG186">
        <f t="shared" si="32"/>
        <v>5537.5</v>
      </c>
      <c r="AH186">
        <f t="shared" si="33"/>
        <v>0</v>
      </c>
      <c r="AI186">
        <f t="shared" si="34"/>
        <v>5310</v>
      </c>
      <c r="AJ186">
        <f t="shared" si="35"/>
        <v>0</v>
      </c>
      <c r="AK186">
        <f t="shared" si="36"/>
        <v>0</v>
      </c>
      <c r="AL186">
        <f t="shared" si="37"/>
        <v>0</v>
      </c>
      <c r="AM186" s="7">
        <f t="shared" si="38"/>
        <v>5389.166666666667</v>
      </c>
    </row>
    <row r="187" spans="1:39">
      <c r="A187">
        <v>2021</v>
      </c>
      <c r="B187">
        <v>43</v>
      </c>
      <c r="C187">
        <f>SUMIFS(燃料油价格1!E:E,燃料油价格1!$B:$B,燃料油周均!$A187,燃料油价格1!$D:$D,燃料油周均!$B187)</f>
        <v>0</v>
      </c>
      <c r="D187">
        <f>SUMIFS(燃料油价格1!F:F,燃料油价格1!$B:$B,燃料油周均!$A187,燃料油价格1!$D:$D,燃料油周均!$B187)</f>
        <v>0</v>
      </c>
      <c r="E187">
        <f>SUMIFS(燃料油价格1!G:G,燃料油价格1!$B:$B,燃料油周均!$A187,燃料油价格1!$D:$D,燃料油周均!$B187)</f>
        <v>24200</v>
      </c>
      <c r="F187">
        <f>SUMIFS(燃料油价格1!H:H,燃料油价格1!$B:$B,燃料油周均!$A187,燃料油价格1!$D:$D,燃料油周均!$B187)</f>
        <v>0</v>
      </c>
      <c r="G187">
        <f>SUMIFS(燃料油价格1!I:I,燃料油价格1!$B:$B,燃料油周均!$A187,燃料油价格1!$D:$D,燃料油周均!$B187)</f>
        <v>0</v>
      </c>
      <c r="H187">
        <f>SUMIFS(燃料油价格1!J:J,燃料油价格1!$B:$B,燃料油周均!$A187,燃料油价格1!$D:$D,燃料油周均!$B187)</f>
        <v>0</v>
      </c>
      <c r="I187">
        <f>SUMIFS(燃料油价格1!K:K,燃料油价格1!$B:$B,燃料油周均!$A187,燃料油价格1!$D:$D,燃料油周均!$B187)</f>
        <v>23700</v>
      </c>
      <c r="J187">
        <f>SUMIFS(燃料油价格1!L:L,燃料油价格1!$B:$B,燃料油周均!$A187,燃料油价格1!$D:$D,燃料油周均!$B187)</f>
        <v>0</v>
      </c>
      <c r="K187">
        <f>SUMIFS(燃料油价格1!M:M,燃料油价格1!$B:$B,燃料油周均!$A187,燃料油价格1!$D:$D,燃料油周均!$B187)</f>
        <v>24200</v>
      </c>
      <c r="L187">
        <f>SUMIFS(燃料油价格1!N:N,燃料油价格1!$B:$B,燃料油周均!$A187,燃料油价格1!$D:$D,燃料油周均!$B187)</f>
        <v>0</v>
      </c>
      <c r="M187">
        <f>SUMIFS(燃料油价格1!O:O,燃料油价格1!$B:$B,燃料油周均!$A187,燃料油价格1!$D:$D,燃料油周均!$B187)</f>
        <v>0</v>
      </c>
      <c r="N187">
        <f>SUMIFS(燃料油价格1!P:P,燃料油价格1!$B:$B,燃料油周均!$A187,燃料油价格1!$D:$D,燃料油周均!$B187)</f>
        <v>0</v>
      </c>
      <c r="O187">
        <f>COUNTIFS(燃料油价格1!$B:$B,燃料油周均!$A187,燃料油价格1!$D:$D,燃料油周均!$B187,燃料油价格1!E:E,"&gt;0")</f>
        <v>0</v>
      </c>
      <c r="P187">
        <f>COUNTIFS(燃料油价格1!$B:$B,燃料油周均!$A187,燃料油价格1!$D:$D,燃料油周均!$B187,燃料油价格1!F:F,"&gt;0")</f>
        <v>0</v>
      </c>
      <c r="Q187">
        <f>COUNTIFS(燃料油价格1!$B:$B,燃料油周均!$A187,燃料油价格1!$D:$D,燃料油周均!$B187,燃料油价格1!G:G,"&gt;0")</f>
        <v>4</v>
      </c>
      <c r="R187">
        <f>COUNTIFS(燃料油价格1!$B:$B,燃料油周均!$A187,燃料油价格1!$D:$D,燃料油周均!$B187,燃料油价格1!H:H,"&gt;0")</f>
        <v>0</v>
      </c>
      <c r="S187">
        <f>COUNTIFS(燃料油价格1!$B:$B,燃料油周均!$A187,燃料油价格1!$D:$D,燃料油周均!$B187,燃料油价格1!I:I,"&gt;0")</f>
        <v>0</v>
      </c>
      <c r="T187">
        <f>COUNTIFS(燃料油价格1!$B:$B,燃料油周均!$A187,燃料油价格1!$D:$D,燃料油周均!$B187,燃料油价格1!J:J,"&gt;0")</f>
        <v>0</v>
      </c>
      <c r="U187">
        <f>COUNTIFS(燃料油价格1!$B:$B,燃料油周均!$A187,燃料油价格1!$D:$D,燃料油周均!$B187,燃料油价格1!K:K,"&gt;0")</f>
        <v>4</v>
      </c>
      <c r="V187">
        <f>COUNTIFS(燃料油价格1!$B:$B,燃料油周均!$A187,燃料油价格1!$D:$D,燃料油周均!$B187,燃料油价格1!L:L,"&gt;0")</f>
        <v>0</v>
      </c>
      <c r="W187">
        <f>COUNTIFS(燃料油价格1!$B:$B,燃料油周均!$A187,燃料油价格1!$D:$D,燃料油周均!$B187,燃料油价格1!M:M,"&gt;0")</f>
        <v>4</v>
      </c>
      <c r="X187">
        <f>COUNTIFS(燃料油价格1!$B:$B,燃料油周均!$A187,燃料油价格1!$D:$D,燃料油周均!$B187,燃料油价格1!N:N,"&gt;0")</f>
        <v>0</v>
      </c>
      <c r="Y187">
        <f>COUNTIFS(燃料油价格1!$B:$B,燃料油周均!$A187,燃料油价格1!$D:$D,燃料油周均!$B187,燃料油价格1!O:O,"&gt;0")</f>
        <v>0</v>
      </c>
      <c r="Z187">
        <f>COUNTIFS(燃料油价格1!$B:$B,燃料油周均!$A187,燃料油价格1!$D:$D,燃料油周均!$B187,燃料油价格1!P:P,"&gt;0")</f>
        <v>0</v>
      </c>
      <c r="AA187">
        <f t="shared" si="26"/>
        <v>0</v>
      </c>
      <c r="AB187">
        <f t="shared" si="27"/>
        <v>0</v>
      </c>
      <c r="AC187">
        <f t="shared" si="28"/>
        <v>6050</v>
      </c>
      <c r="AD187">
        <f t="shared" si="29"/>
        <v>0</v>
      </c>
      <c r="AE187">
        <f t="shared" si="30"/>
        <v>0</v>
      </c>
      <c r="AF187">
        <f t="shared" si="31"/>
        <v>0</v>
      </c>
      <c r="AG187">
        <f t="shared" si="32"/>
        <v>5925</v>
      </c>
      <c r="AH187">
        <f t="shared" si="33"/>
        <v>0</v>
      </c>
      <c r="AI187">
        <f t="shared" si="34"/>
        <v>6050</v>
      </c>
      <c r="AJ187">
        <f t="shared" si="35"/>
        <v>0</v>
      </c>
      <c r="AK187">
        <f t="shared" si="36"/>
        <v>0</v>
      </c>
      <c r="AL187">
        <f t="shared" si="37"/>
        <v>0</v>
      </c>
      <c r="AM187" s="7">
        <f t="shared" si="38"/>
        <v>6008.333333333333</v>
      </c>
    </row>
    <row r="188" spans="1:39">
      <c r="A188">
        <v>2021</v>
      </c>
      <c r="B188">
        <v>44</v>
      </c>
      <c r="C188">
        <f>SUMIFS(燃料油价格1!E:E,燃料油价格1!$B:$B,燃料油周均!$A188,燃料油价格1!$D:$D,燃料油周均!$B188)</f>
        <v>0</v>
      </c>
      <c r="D188">
        <f>SUMIFS(燃料油价格1!F:F,燃料油价格1!$B:$B,燃料油周均!$A188,燃料油价格1!$D:$D,燃料油周均!$B188)</f>
        <v>0</v>
      </c>
      <c r="E188">
        <f>SUMIFS(燃料油价格1!G:G,燃料油价格1!$B:$B,燃料油周均!$A188,燃料油价格1!$D:$D,燃料油周均!$B188)</f>
        <v>12300</v>
      </c>
      <c r="F188">
        <f>SUMIFS(燃料油价格1!H:H,燃料油价格1!$B:$B,燃料油周均!$A188,燃料油价格1!$D:$D,燃料油周均!$B188)</f>
        <v>0</v>
      </c>
      <c r="G188">
        <f>SUMIFS(燃料油价格1!I:I,燃料油价格1!$B:$B,燃料油周均!$A188,燃料油价格1!$D:$D,燃料油周均!$B188)</f>
        <v>0</v>
      </c>
      <c r="H188">
        <f>SUMIFS(燃料油价格1!J:J,燃料油价格1!$B:$B,燃料油周均!$A188,燃料油价格1!$D:$D,燃料油周均!$B188)</f>
        <v>0</v>
      </c>
      <c r="I188">
        <f>SUMIFS(燃料油价格1!K:K,燃料油价格1!$B:$B,燃料油周均!$A188,燃料油价格1!$D:$D,燃料油周均!$B188)</f>
        <v>12150</v>
      </c>
      <c r="J188">
        <f>SUMIFS(燃料油价格1!L:L,燃料油价格1!$B:$B,燃料油周均!$A188,燃料油价格1!$D:$D,燃料油周均!$B188)</f>
        <v>0</v>
      </c>
      <c r="K188">
        <f>SUMIFS(燃料油价格1!M:M,燃料油价格1!$B:$B,燃料油周均!$A188,燃料油价格1!$D:$D,燃料油周均!$B188)</f>
        <v>12200</v>
      </c>
      <c r="L188">
        <f>SUMIFS(燃料油价格1!N:N,燃料油价格1!$B:$B,燃料油周均!$A188,燃料油价格1!$D:$D,燃料油周均!$B188)</f>
        <v>0</v>
      </c>
      <c r="M188">
        <f>SUMIFS(燃料油价格1!O:O,燃料油价格1!$B:$B,燃料油周均!$A188,燃料油价格1!$D:$D,燃料油周均!$B188)</f>
        <v>0</v>
      </c>
      <c r="N188">
        <f>SUMIFS(燃料油价格1!P:P,燃料油价格1!$B:$B,燃料油周均!$A188,燃料油价格1!$D:$D,燃料油周均!$B188)</f>
        <v>0</v>
      </c>
      <c r="O188">
        <f>COUNTIFS(燃料油价格1!$B:$B,燃料油周均!$A188,燃料油价格1!$D:$D,燃料油周均!$B188,燃料油价格1!E:E,"&gt;0")</f>
        <v>0</v>
      </c>
      <c r="P188">
        <f>COUNTIFS(燃料油价格1!$B:$B,燃料油周均!$A188,燃料油价格1!$D:$D,燃料油周均!$B188,燃料油价格1!F:F,"&gt;0")</f>
        <v>0</v>
      </c>
      <c r="Q188">
        <f>COUNTIFS(燃料油价格1!$B:$B,燃料油周均!$A188,燃料油价格1!$D:$D,燃料油周均!$B188,燃料油价格1!G:G,"&gt;0")</f>
        <v>2</v>
      </c>
      <c r="R188">
        <f>COUNTIFS(燃料油价格1!$B:$B,燃料油周均!$A188,燃料油价格1!$D:$D,燃料油周均!$B188,燃料油价格1!H:H,"&gt;0")</f>
        <v>0</v>
      </c>
      <c r="S188">
        <f>COUNTIFS(燃料油价格1!$B:$B,燃料油周均!$A188,燃料油价格1!$D:$D,燃料油周均!$B188,燃料油价格1!I:I,"&gt;0")</f>
        <v>0</v>
      </c>
      <c r="T188">
        <f>COUNTIFS(燃料油价格1!$B:$B,燃料油周均!$A188,燃料油价格1!$D:$D,燃料油周均!$B188,燃料油价格1!J:J,"&gt;0")</f>
        <v>0</v>
      </c>
      <c r="U188">
        <f>COUNTIFS(燃料油价格1!$B:$B,燃料油周均!$A188,燃料油价格1!$D:$D,燃料油周均!$B188,燃料油价格1!K:K,"&gt;0")</f>
        <v>2</v>
      </c>
      <c r="V188">
        <f>COUNTIFS(燃料油价格1!$B:$B,燃料油周均!$A188,燃料油价格1!$D:$D,燃料油周均!$B188,燃料油价格1!L:L,"&gt;0")</f>
        <v>0</v>
      </c>
      <c r="W188">
        <f>COUNTIFS(燃料油价格1!$B:$B,燃料油周均!$A188,燃料油价格1!$D:$D,燃料油周均!$B188,燃料油价格1!M:M,"&gt;0")</f>
        <v>2</v>
      </c>
      <c r="X188">
        <f>COUNTIFS(燃料油价格1!$B:$B,燃料油周均!$A188,燃料油价格1!$D:$D,燃料油周均!$B188,燃料油价格1!N:N,"&gt;0")</f>
        <v>0</v>
      </c>
      <c r="Y188">
        <f>COUNTIFS(燃料油价格1!$B:$B,燃料油周均!$A188,燃料油价格1!$D:$D,燃料油周均!$B188,燃料油价格1!O:O,"&gt;0")</f>
        <v>0</v>
      </c>
      <c r="Z188">
        <f>COUNTIFS(燃料油价格1!$B:$B,燃料油周均!$A188,燃料油价格1!$D:$D,燃料油周均!$B188,燃料油价格1!P:P,"&gt;0")</f>
        <v>0</v>
      </c>
      <c r="AA188">
        <f t="shared" si="26"/>
        <v>0</v>
      </c>
      <c r="AB188">
        <f t="shared" si="27"/>
        <v>0</v>
      </c>
      <c r="AC188">
        <f t="shared" si="28"/>
        <v>6150</v>
      </c>
      <c r="AD188">
        <f t="shared" si="29"/>
        <v>0</v>
      </c>
      <c r="AE188">
        <f t="shared" si="30"/>
        <v>0</v>
      </c>
      <c r="AF188">
        <f t="shared" si="31"/>
        <v>0</v>
      </c>
      <c r="AG188">
        <f t="shared" si="32"/>
        <v>6075</v>
      </c>
      <c r="AH188">
        <f t="shared" si="33"/>
        <v>0</v>
      </c>
      <c r="AI188">
        <f t="shared" si="34"/>
        <v>6100</v>
      </c>
      <c r="AJ188">
        <f t="shared" si="35"/>
        <v>0</v>
      </c>
      <c r="AK188">
        <f t="shared" si="36"/>
        <v>0</v>
      </c>
      <c r="AL188">
        <f t="shared" si="37"/>
        <v>0</v>
      </c>
      <c r="AM188" s="7">
        <f t="shared" si="38"/>
        <v>6108.333333333333</v>
      </c>
    </row>
    <row r="189" spans="1:39">
      <c r="A189">
        <v>2021</v>
      </c>
      <c r="B189">
        <v>45</v>
      </c>
      <c r="C189">
        <f>SUMIFS(燃料油价格1!E:E,燃料油价格1!$B:$B,燃料油周均!$A189,燃料油价格1!$D:$D,燃料油周均!$B189)</f>
        <v>0</v>
      </c>
      <c r="D189">
        <f>SUMIFS(燃料油价格1!F:F,燃料油价格1!$B:$B,燃料油周均!$A189,燃料油价格1!$D:$D,燃料油周均!$B189)</f>
        <v>0</v>
      </c>
      <c r="E189">
        <f>SUMIFS(燃料油价格1!G:G,燃料油价格1!$B:$B,燃料油周均!$A189,燃料油价格1!$D:$D,燃料油周均!$B189)</f>
        <v>11650</v>
      </c>
      <c r="F189">
        <f>SUMIFS(燃料油价格1!H:H,燃料油价格1!$B:$B,燃料油周均!$A189,燃料油价格1!$D:$D,燃料油周均!$B189)</f>
        <v>0</v>
      </c>
      <c r="G189">
        <f>SUMIFS(燃料油价格1!I:I,燃料油价格1!$B:$B,燃料油周均!$A189,燃料油价格1!$D:$D,燃料油周均!$B189)</f>
        <v>0</v>
      </c>
      <c r="H189">
        <f>SUMIFS(燃料油价格1!J:J,燃料油价格1!$B:$B,燃料油周均!$A189,燃料油价格1!$D:$D,燃料油周均!$B189)</f>
        <v>0</v>
      </c>
      <c r="I189">
        <f>SUMIFS(燃料油价格1!K:K,燃料油价格1!$B:$B,燃料油周均!$A189,燃料油价格1!$D:$D,燃料油周均!$B189)</f>
        <v>18050</v>
      </c>
      <c r="J189">
        <f>SUMIFS(燃料油价格1!L:L,燃料油价格1!$B:$B,燃料油周均!$A189,燃料油价格1!$D:$D,燃料油周均!$B189)</f>
        <v>0</v>
      </c>
      <c r="K189">
        <f>SUMIFS(燃料油价格1!M:M,燃料油价格1!$B:$B,燃料油周均!$A189,燃料油价格1!$D:$D,燃料油周均!$B189)</f>
        <v>17750</v>
      </c>
      <c r="L189">
        <f>SUMIFS(燃料油价格1!N:N,燃料油价格1!$B:$B,燃料油周均!$A189,燃料油价格1!$D:$D,燃料油周均!$B189)</f>
        <v>0</v>
      </c>
      <c r="M189">
        <f>SUMIFS(燃料油价格1!O:O,燃料油价格1!$B:$B,燃料油周均!$A189,燃料油价格1!$D:$D,燃料油周均!$B189)</f>
        <v>0</v>
      </c>
      <c r="N189">
        <f>SUMIFS(燃料油价格1!P:P,燃料油价格1!$B:$B,燃料油周均!$A189,燃料油价格1!$D:$D,燃料油周均!$B189)</f>
        <v>0</v>
      </c>
      <c r="O189">
        <f>COUNTIFS(燃料油价格1!$B:$B,燃料油周均!$A189,燃料油价格1!$D:$D,燃料油周均!$B189,燃料油价格1!E:E,"&gt;0")</f>
        <v>0</v>
      </c>
      <c r="P189">
        <f>COUNTIFS(燃料油价格1!$B:$B,燃料油周均!$A189,燃料油价格1!$D:$D,燃料油周均!$B189,燃料油价格1!F:F,"&gt;0")</f>
        <v>0</v>
      </c>
      <c r="Q189">
        <f>COUNTIFS(燃料油价格1!$B:$B,燃料油周均!$A189,燃料油价格1!$D:$D,燃料油周均!$B189,燃料油价格1!G:G,"&gt;0")</f>
        <v>2</v>
      </c>
      <c r="R189">
        <f>COUNTIFS(燃料油价格1!$B:$B,燃料油周均!$A189,燃料油价格1!$D:$D,燃料油周均!$B189,燃料油价格1!H:H,"&gt;0")</f>
        <v>0</v>
      </c>
      <c r="S189">
        <f>COUNTIFS(燃料油价格1!$B:$B,燃料油周均!$A189,燃料油价格1!$D:$D,燃料油周均!$B189,燃料油价格1!I:I,"&gt;0")</f>
        <v>0</v>
      </c>
      <c r="T189">
        <f>COUNTIFS(燃料油价格1!$B:$B,燃料油周均!$A189,燃料油价格1!$D:$D,燃料油周均!$B189,燃料油价格1!J:J,"&gt;0")</f>
        <v>0</v>
      </c>
      <c r="U189">
        <f>COUNTIFS(燃料油价格1!$B:$B,燃料油周均!$A189,燃料油价格1!$D:$D,燃料油周均!$B189,燃料油价格1!K:K,"&gt;0")</f>
        <v>3</v>
      </c>
      <c r="V189">
        <f>COUNTIFS(燃料油价格1!$B:$B,燃料油周均!$A189,燃料油价格1!$D:$D,燃料油周均!$B189,燃料油价格1!L:L,"&gt;0")</f>
        <v>0</v>
      </c>
      <c r="W189">
        <f>COUNTIFS(燃料油价格1!$B:$B,燃料油周均!$A189,燃料油价格1!$D:$D,燃料油周均!$B189,燃料油价格1!M:M,"&gt;0")</f>
        <v>3</v>
      </c>
      <c r="X189">
        <f>COUNTIFS(燃料油价格1!$B:$B,燃料油周均!$A189,燃料油价格1!$D:$D,燃料油周均!$B189,燃料油价格1!N:N,"&gt;0")</f>
        <v>0</v>
      </c>
      <c r="Y189">
        <f>COUNTIFS(燃料油价格1!$B:$B,燃料油周均!$A189,燃料油价格1!$D:$D,燃料油周均!$B189,燃料油价格1!O:O,"&gt;0")</f>
        <v>0</v>
      </c>
      <c r="Z189">
        <f>COUNTIFS(燃料油价格1!$B:$B,燃料油周均!$A189,燃料油价格1!$D:$D,燃料油周均!$B189,燃料油价格1!P:P,"&gt;0")</f>
        <v>0</v>
      </c>
      <c r="AA189">
        <f t="shared" si="26"/>
        <v>0</v>
      </c>
      <c r="AB189">
        <f t="shared" si="27"/>
        <v>0</v>
      </c>
      <c r="AC189">
        <f t="shared" si="28"/>
        <v>5825</v>
      </c>
      <c r="AD189">
        <f t="shared" si="29"/>
        <v>0</v>
      </c>
      <c r="AE189">
        <f t="shared" si="30"/>
        <v>0</v>
      </c>
      <c r="AF189">
        <f t="shared" si="31"/>
        <v>0</v>
      </c>
      <c r="AG189">
        <f t="shared" si="32"/>
        <v>6016.666666666667</v>
      </c>
      <c r="AH189">
        <f t="shared" si="33"/>
        <v>0</v>
      </c>
      <c r="AI189">
        <f t="shared" si="34"/>
        <v>5916.666666666667</v>
      </c>
      <c r="AJ189">
        <f t="shared" si="35"/>
        <v>0</v>
      </c>
      <c r="AK189">
        <f t="shared" si="36"/>
        <v>0</v>
      </c>
      <c r="AL189">
        <f t="shared" si="37"/>
        <v>0</v>
      </c>
      <c r="AM189" s="7">
        <f t="shared" si="38"/>
        <v>5919.4444444444453</v>
      </c>
    </row>
    <row r="190" spans="1:39">
      <c r="A190">
        <v>2021</v>
      </c>
      <c r="B190">
        <v>46</v>
      </c>
      <c r="C190">
        <f>SUMIFS(燃料油价格1!E:E,燃料油价格1!$B:$B,燃料油周均!$A190,燃料油价格1!$D:$D,燃料油周均!$B190)</f>
        <v>0</v>
      </c>
      <c r="D190">
        <f>SUMIFS(燃料油价格1!F:F,燃料油价格1!$B:$B,燃料油周均!$A190,燃料油价格1!$D:$D,燃料油周均!$B190)</f>
        <v>0</v>
      </c>
      <c r="E190">
        <f>SUMIFS(燃料油价格1!G:G,燃料油价格1!$B:$B,燃料油周均!$A190,燃料油价格1!$D:$D,燃料油周均!$B190)</f>
        <v>27300</v>
      </c>
      <c r="F190">
        <f>SUMIFS(燃料油价格1!H:H,燃料油价格1!$B:$B,燃料油周均!$A190,燃料油价格1!$D:$D,燃料油周均!$B190)</f>
        <v>0</v>
      </c>
      <c r="G190">
        <f>SUMIFS(燃料油价格1!I:I,燃料油价格1!$B:$B,燃料油周均!$A190,燃料油价格1!$D:$D,燃料油周均!$B190)</f>
        <v>0</v>
      </c>
      <c r="H190">
        <f>SUMIFS(燃料油价格1!J:J,燃料油价格1!$B:$B,燃料油周均!$A190,燃料油价格1!$D:$D,燃料油周均!$B190)</f>
        <v>0</v>
      </c>
      <c r="I190">
        <f>SUMIFS(燃料油价格1!K:K,燃料油价格1!$B:$B,燃料油周均!$A190,燃料油价格1!$D:$D,燃料油周均!$B190)</f>
        <v>27550</v>
      </c>
      <c r="J190">
        <f>SUMIFS(燃料油价格1!L:L,燃料油价格1!$B:$B,燃料油周均!$A190,燃料油价格1!$D:$D,燃料油周均!$B190)</f>
        <v>0</v>
      </c>
      <c r="K190">
        <f>SUMIFS(燃料油价格1!M:M,燃料油价格1!$B:$B,燃料油周均!$A190,燃料油价格1!$D:$D,燃料油周均!$B190)</f>
        <v>27500</v>
      </c>
      <c r="L190">
        <f>SUMIFS(燃料油价格1!N:N,燃料油价格1!$B:$B,燃料油周均!$A190,燃料油价格1!$D:$D,燃料油周均!$B190)</f>
        <v>0</v>
      </c>
      <c r="M190">
        <f>SUMIFS(燃料油价格1!O:O,燃料油价格1!$B:$B,燃料油周均!$A190,燃料油价格1!$D:$D,燃料油周均!$B190)</f>
        <v>0</v>
      </c>
      <c r="N190">
        <f>SUMIFS(燃料油价格1!P:P,燃料油价格1!$B:$B,燃料油周均!$A190,燃料油价格1!$D:$D,燃料油周均!$B190)</f>
        <v>0</v>
      </c>
      <c r="O190">
        <f>COUNTIFS(燃料油价格1!$B:$B,燃料油周均!$A190,燃料油价格1!$D:$D,燃料油周均!$B190,燃料油价格1!E:E,"&gt;0")</f>
        <v>0</v>
      </c>
      <c r="P190">
        <f>COUNTIFS(燃料油价格1!$B:$B,燃料油周均!$A190,燃料油价格1!$D:$D,燃料油周均!$B190,燃料油价格1!F:F,"&gt;0")</f>
        <v>0</v>
      </c>
      <c r="Q190">
        <f>COUNTIFS(燃料油价格1!$B:$B,燃料油周均!$A190,燃料油价格1!$D:$D,燃料油周均!$B190,燃料油价格1!G:G,"&gt;0")</f>
        <v>5</v>
      </c>
      <c r="R190">
        <f>COUNTIFS(燃料油价格1!$B:$B,燃料油周均!$A190,燃料油价格1!$D:$D,燃料油周均!$B190,燃料油价格1!H:H,"&gt;0")</f>
        <v>0</v>
      </c>
      <c r="S190">
        <f>COUNTIFS(燃料油价格1!$B:$B,燃料油周均!$A190,燃料油价格1!$D:$D,燃料油周均!$B190,燃料油价格1!I:I,"&gt;0")</f>
        <v>0</v>
      </c>
      <c r="T190">
        <f>COUNTIFS(燃料油价格1!$B:$B,燃料油周均!$A190,燃料油价格1!$D:$D,燃料油周均!$B190,燃料油价格1!J:J,"&gt;0")</f>
        <v>0</v>
      </c>
      <c r="U190">
        <f>COUNTIFS(燃料油价格1!$B:$B,燃料油周均!$A190,燃料油价格1!$D:$D,燃料油周均!$B190,燃料油价格1!K:K,"&gt;0")</f>
        <v>5</v>
      </c>
      <c r="V190">
        <f>COUNTIFS(燃料油价格1!$B:$B,燃料油周均!$A190,燃料油价格1!$D:$D,燃料油周均!$B190,燃料油价格1!L:L,"&gt;0")</f>
        <v>0</v>
      </c>
      <c r="W190">
        <f>COUNTIFS(燃料油价格1!$B:$B,燃料油周均!$A190,燃料油价格1!$D:$D,燃料油周均!$B190,燃料油价格1!M:M,"&gt;0")</f>
        <v>5</v>
      </c>
      <c r="X190">
        <f>COUNTIFS(燃料油价格1!$B:$B,燃料油周均!$A190,燃料油价格1!$D:$D,燃料油周均!$B190,燃料油价格1!N:N,"&gt;0")</f>
        <v>0</v>
      </c>
      <c r="Y190">
        <f>COUNTIFS(燃料油价格1!$B:$B,燃料油周均!$A190,燃料油价格1!$D:$D,燃料油周均!$B190,燃料油价格1!O:O,"&gt;0")</f>
        <v>0</v>
      </c>
      <c r="Z190">
        <f>COUNTIFS(燃料油价格1!$B:$B,燃料油周均!$A190,燃料油价格1!$D:$D,燃料油周均!$B190,燃料油价格1!P:P,"&gt;0")</f>
        <v>0</v>
      </c>
      <c r="AA190">
        <f t="shared" si="26"/>
        <v>0</v>
      </c>
      <c r="AB190">
        <f t="shared" si="27"/>
        <v>0</v>
      </c>
      <c r="AC190">
        <f t="shared" si="28"/>
        <v>5460</v>
      </c>
      <c r="AD190">
        <f t="shared" si="29"/>
        <v>0</v>
      </c>
      <c r="AE190">
        <f t="shared" si="30"/>
        <v>0</v>
      </c>
      <c r="AF190">
        <f t="shared" si="31"/>
        <v>0</v>
      </c>
      <c r="AG190">
        <f t="shared" si="32"/>
        <v>5510</v>
      </c>
      <c r="AH190">
        <f t="shared" si="33"/>
        <v>0</v>
      </c>
      <c r="AI190">
        <f t="shared" si="34"/>
        <v>5500</v>
      </c>
      <c r="AJ190">
        <f t="shared" si="35"/>
        <v>0</v>
      </c>
      <c r="AK190">
        <f t="shared" si="36"/>
        <v>0</v>
      </c>
      <c r="AL190">
        <f t="shared" si="37"/>
        <v>0</v>
      </c>
      <c r="AM190" s="7">
        <f t="shared" si="38"/>
        <v>5490</v>
      </c>
    </row>
    <row r="191" spans="1:39">
      <c r="A191">
        <v>2021</v>
      </c>
      <c r="B191">
        <v>47</v>
      </c>
      <c r="C191">
        <f>SUMIFS(燃料油价格1!E:E,燃料油价格1!$B:$B,燃料油周均!$A191,燃料油价格1!$D:$D,燃料油周均!$B191)</f>
        <v>0</v>
      </c>
      <c r="D191">
        <f>SUMIFS(燃料油价格1!F:F,燃料油价格1!$B:$B,燃料油周均!$A191,燃料油价格1!$D:$D,燃料油周均!$B191)</f>
        <v>0</v>
      </c>
      <c r="E191">
        <f>SUMIFS(燃料油价格1!G:G,燃料油价格1!$B:$B,燃料油周均!$A191,燃料油价格1!$D:$D,燃料油周均!$B191)</f>
        <v>25500</v>
      </c>
      <c r="F191">
        <f>SUMIFS(燃料油价格1!H:H,燃料油价格1!$B:$B,燃料油周均!$A191,燃料油价格1!$D:$D,燃料油周均!$B191)</f>
        <v>0</v>
      </c>
      <c r="G191">
        <f>SUMIFS(燃料油价格1!I:I,燃料油价格1!$B:$B,燃料油周均!$A191,燃料油价格1!$D:$D,燃料油周均!$B191)</f>
        <v>0</v>
      </c>
      <c r="H191">
        <f>SUMIFS(燃料油价格1!J:J,燃料油价格1!$B:$B,燃料油周均!$A191,燃料油价格1!$D:$D,燃料油周均!$B191)</f>
        <v>0</v>
      </c>
      <c r="I191">
        <f>SUMIFS(燃料油价格1!K:K,燃料油价格1!$B:$B,燃料油周均!$A191,燃料油价格1!$D:$D,燃料油周均!$B191)</f>
        <v>26050</v>
      </c>
      <c r="J191">
        <f>SUMIFS(燃料油价格1!L:L,燃料油价格1!$B:$B,燃料油周均!$A191,燃料油价格1!$D:$D,燃料油周均!$B191)</f>
        <v>0</v>
      </c>
      <c r="K191">
        <f>SUMIFS(燃料油价格1!M:M,燃料油价格1!$B:$B,燃料油周均!$A191,燃料油价格1!$D:$D,燃料油周均!$B191)</f>
        <v>25600</v>
      </c>
      <c r="L191">
        <f>SUMIFS(燃料油价格1!N:N,燃料油价格1!$B:$B,燃料油周均!$A191,燃料油价格1!$D:$D,燃料油周均!$B191)</f>
        <v>0</v>
      </c>
      <c r="M191">
        <f>SUMIFS(燃料油价格1!O:O,燃料油价格1!$B:$B,燃料油周均!$A191,燃料油价格1!$D:$D,燃料油周均!$B191)</f>
        <v>0</v>
      </c>
      <c r="N191">
        <f>SUMIFS(燃料油价格1!P:P,燃料油价格1!$B:$B,燃料油周均!$A191,燃料油价格1!$D:$D,燃料油周均!$B191)</f>
        <v>0</v>
      </c>
      <c r="O191">
        <f>COUNTIFS(燃料油价格1!$B:$B,燃料油周均!$A191,燃料油价格1!$D:$D,燃料油周均!$B191,燃料油价格1!E:E,"&gt;0")</f>
        <v>0</v>
      </c>
      <c r="P191">
        <f>COUNTIFS(燃料油价格1!$B:$B,燃料油周均!$A191,燃料油价格1!$D:$D,燃料油周均!$B191,燃料油价格1!F:F,"&gt;0")</f>
        <v>0</v>
      </c>
      <c r="Q191">
        <f>COUNTIFS(燃料油价格1!$B:$B,燃料油周均!$A191,燃料油价格1!$D:$D,燃料油周均!$B191,燃料油价格1!G:G,"&gt;0")</f>
        <v>5</v>
      </c>
      <c r="R191">
        <f>COUNTIFS(燃料油价格1!$B:$B,燃料油周均!$A191,燃料油价格1!$D:$D,燃料油周均!$B191,燃料油价格1!H:H,"&gt;0")</f>
        <v>0</v>
      </c>
      <c r="S191">
        <f>COUNTIFS(燃料油价格1!$B:$B,燃料油周均!$A191,燃料油价格1!$D:$D,燃料油周均!$B191,燃料油价格1!I:I,"&gt;0")</f>
        <v>0</v>
      </c>
      <c r="T191">
        <f>COUNTIFS(燃料油价格1!$B:$B,燃料油周均!$A191,燃料油价格1!$D:$D,燃料油周均!$B191,燃料油价格1!J:J,"&gt;0")</f>
        <v>0</v>
      </c>
      <c r="U191">
        <f>COUNTIFS(燃料油价格1!$B:$B,燃料油周均!$A191,燃料油价格1!$D:$D,燃料油周均!$B191,燃料油价格1!K:K,"&gt;0")</f>
        <v>5</v>
      </c>
      <c r="V191">
        <f>COUNTIFS(燃料油价格1!$B:$B,燃料油周均!$A191,燃料油价格1!$D:$D,燃料油周均!$B191,燃料油价格1!L:L,"&gt;0")</f>
        <v>0</v>
      </c>
      <c r="W191">
        <f>COUNTIFS(燃料油价格1!$B:$B,燃料油周均!$A191,燃料油价格1!$D:$D,燃料油周均!$B191,燃料油价格1!M:M,"&gt;0")</f>
        <v>5</v>
      </c>
      <c r="X191">
        <f>COUNTIFS(燃料油价格1!$B:$B,燃料油周均!$A191,燃料油价格1!$D:$D,燃料油周均!$B191,燃料油价格1!N:N,"&gt;0")</f>
        <v>0</v>
      </c>
      <c r="Y191">
        <f>COUNTIFS(燃料油价格1!$B:$B,燃料油周均!$A191,燃料油价格1!$D:$D,燃料油周均!$B191,燃料油价格1!O:O,"&gt;0")</f>
        <v>0</v>
      </c>
      <c r="Z191">
        <f>COUNTIFS(燃料油价格1!$B:$B,燃料油周均!$A191,燃料油价格1!$D:$D,燃料油周均!$B191,燃料油价格1!P:P,"&gt;0")</f>
        <v>0</v>
      </c>
      <c r="AA191">
        <f t="shared" si="26"/>
        <v>0</v>
      </c>
      <c r="AB191">
        <f t="shared" si="27"/>
        <v>0</v>
      </c>
      <c r="AC191">
        <f t="shared" si="28"/>
        <v>5100</v>
      </c>
      <c r="AD191">
        <f t="shared" si="29"/>
        <v>0</v>
      </c>
      <c r="AE191">
        <f t="shared" si="30"/>
        <v>0</v>
      </c>
      <c r="AF191">
        <f t="shared" si="31"/>
        <v>0</v>
      </c>
      <c r="AG191">
        <f t="shared" si="32"/>
        <v>5210</v>
      </c>
      <c r="AH191">
        <f t="shared" si="33"/>
        <v>0</v>
      </c>
      <c r="AI191">
        <f t="shared" si="34"/>
        <v>5120</v>
      </c>
      <c r="AJ191">
        <f t="shared" si="35"/>
        <v>0</v>
      </c>
      <c r="AK191">
        <f t="shared" si="36"/>
        <v>0</v>
      </c>
      <c r="AL191">
        <f t="shared" si="37"/>
        <v>0</v>
      </c>
      <c r="AM191" s="7">
        <f t="shared" si="38"/>
        <v>5143.333333333333</v>
      </c>
    </row>
    <row r="192" spans="1:39">
      <c r="A192">
        <v>2021</v>
      </c>
      <c r="B192">
        <v>48</v>
      </c>
      <c r="C192">
        <f>SUMIFS(燃料油价格1!E:E,燃料油价格1!$B:$B,燃料油周均!$A192,燃料油价格1!$D:$D,燃料油周均!$B192)</f>
        <v>0</v>
      </c>
      <c r="D192">
        <f>SUMIFS(燃料油价格1!F:F,燃料油价格1!$B:$B,燃料油周均!$A192,燃料油价格1!$D:$D,燃料油周均!$B192)</f>
        <v>0</v>
      </c>
      <c r="E192">
        <f>SUMIFS(燃料油价格1!G:G,燃料油价格1!$B:$B,燃料油周均!$A192,燃料油价格1!$D:$D,燃料油周均!$B192)</f>
        <v>25050</v>
      </c>
      <c r="F192">
        <f>SUMIFS(燃料油价格1!H:H,燃料油价格1!$B:$B,燃料油周均!$A192,燃料油价格1!$D:$D,燃料油周均!$B192)</f>
        <v>0</v>
      </c>
      <c r="G192">
        <f>SUMIFS(燃料油价格1!I:I,燃料油价格1!$B:$B,燃料油周均!$A192,燃料油价格1!$D:$D,燃料油周均!$B192)</f>
        <v>0</v>
      </c>
      <c r="H192">
        <f>SUMIFS(燃料油价格1!J:J,燃料油价格1!$B:$B,燃料油周均!$A192,燃料油价格1!$D:$D,燃料油周均!$B192)</f>
        <v>0</v>
      </c>
      <c r="I192">
        <f>SUMIFS(燃料油价格1!K:K,燃料油价格1!$B:$B,燃料油周均!$A192,燃料油价格1!$D:$D,燃料油周均!$B192)</f>
        <v>25150</v>
      </c>
      <c r="J192">
        <f>SUMIFS(燃料油价格1!L:L,燃料油价格1!$B:$B,燃料油周均!$A192,燃料油价格1!$D:$D,燃料油周均!$B192)</f>
        <v>0</v>
      </c>
      <c r="K192">
        <f>SUMIFS(燃料油价格1!M:M,燃料油价格1!$B:$B,燃料油周均!$A192,燃料油价格1!$D:$D,燃料油周均!$B192)</f>
        <v>24800</v>
      </c>
      <c r="L192">
        <f>SUMIFS(燃料油价格1!N:N,燃料油价格1!$B:$B,燃料油周均!$A192,燃料油价格1!$D:$D,燃料油周均!$B192)</f>
        <v>0</v>
      </c>
      <c r="M192">
        <f>SUMIFS(燃料油价格1!O:O,燃料油价格1!$B:$B,燃料油周均!$A192,燃料油价格1!$D:$D,燃料油周均!$B192)</f>
        <v>0</v>
      </c>
      <c r="N192">
        <f>SUMIFS(燃料油价格1!P:P,燃料油价格1!$B:$B,燃料油周均!$A192,燃料油价格1!$D:$D,燃料油周均!$B192)</f>
        <v>0</v>
      </c>
      <c r="O192">
        <f>COUNTIFS(燃料油价格1!$B:$B,燃料油周均!$A192,燃料油价格1!$D:$D,燃料油周均!$B192,燃料油价格1!E:E,"&gt;0")</f>
        <v>0</v>
      </c>
      <c r="P192">
        <f>COUNTIFS(燃料油价格1!$B:$B,燃料油周均!$A192,燃料油价格1!$D:$D,燃料油周均!$B192,燃料油价格1!F:F,"&gt;0")</f>
        <v>0</v>
      </c>
      <c r="Q192">
        <f>COUNTIFS(燃料油价格1!$B:$B,燃料油周均!$A192,燃料油价格1!$D:$D,燃料油周均!$B192,燃料油价格1!G:G,"&gt;0")</f>
        <v>5</v>
      </c>
      <c r="R192">
        <f>COUNTIFS(燃料油价格1!$B:$B,燃料油周均!$A192,燃料油价格1!$D:$D,燃料油周均!$B192,燃料油价格1!H:H,"&gt;0")</f>
        <v>0</v>
      </c>
      <c r="S192">
        <f>COUNTIFS(燃料油价格1!$B:$B,燃料油周均!$A192,燃料油价格1!$D:$D,燃料油周均!$B192,燃料油价格1!I:I,"&gt;0")</f>
        <v>0</v>
      </c>
      <c r="T192">
        <f>COUNTIFS(燃料油价格1!$B:$B,燃料油周均!$A192,燃料油价格1!$D:$D,燃料油周均!$B192,燃料油价格1!J:J,"&gt;0")</f>
        <v>0</v>
      </c>
      <c r="U192">
        <f>COUNTIFS(燃料油价格1!$B:$B,燃料油周均!$A192,燃料油价格1!$D:$D,燃料油周均!$B192,燃料油价格1!K:K,"&gt;0")</f>
        <v>5</v>
      </c>
      <c r="V192">
        <f>COUNTIFS(燃料油价格1!$B:$B,燃料油周均!$A192,燃料油价格1!$D:$D,燃料油周均!$B192,燃料油价格1!L:L,"&gt;0")</f>
        <v>0</v>
      </c>
      <c r="W192">
        <f>COUNTIFS(燃料油价格1!$B:$B,燃料油周均!$A192,燃料油价格1!$D:$D,燃料油周均!$B192,燃料油价格1!M:M,"&gt;0")</f>
        <v>5</v>
      </c>
      <c r="X192">
        <f>COUNTIFS(燃料油价格1!$B:$B,燃料油周均!$A192,燃料油价格1!$D:$D,燃料油周均!$B192,燃料油价格1!N:N,"&gt;0")</f>
        <v>0</v>
      </c>
      <c r="Y192">
        <f>COUNTIFS(燃料油价格1!$B:$B,燃料油周均!$A192,燃料油价格1!$D:$D,燃料油周均!$B192,燃料油价格1!O:O,"&gt;0")</f>
        <v>0</v>
      </c>
      <c r="Z192">
        <f>COUNTIFS(燃料油价格1!$B:$B,燃料油周均!$A192,燃料油价格1!$D:$D,燃料油周均!$B192,燃料油价格1!P:P,"&gt;0")</f>
        <v>0</v>
      </c>
      <c r="AA192">
        <f t="shared" si="26"/>
        <v>0</v>
      </c>
      <c r="AB192">
        <f t="shared" si="27"/>
        <v>0</v>
      </c>
      <c r="AC192">
        <f t="shared" si="28"/>
        <v>5010</v>
      </c>
      <c r="AD192">
        <f t="shared" si="29"/>
        <v>0</v>
      </c>
      <c r="AE192">
        <f t="shared" si="30"/>
        <v>0</v>
      </c>
      <c r="AF192">
        <f t="shared" si="31"/>
        <v>0</v>
      </c>
      <c r="AG192">
        <f t="shared" si="32"/>
        <v>5030</v>
      </c>
      <c r="AH192">
        <f t="shared" si="33"/>
        <v>0</v>
      </c>
      <c r="AI192">
        <f t="shared" si="34"/>
        <v>4960</v>
      </c>
      <c r="AJ192">
        <f t="shared" si="35"/>
        <v>0</v>
      </c>
      <c r="AK192">
        <f t="shared" si="36"/>
        <v>0</v>
      </c>
      <c r="AL192">
        <f t="shared" si="37"/>
        <v>0</v>
      </c>
      <c r="AM192" s="7">
        <f t="shared" si="38"/>
        <v>5000</v>
      </c>
    </row>
    <row r="193" spans="1:39">
      <c r="A193">
        <v>2021</v>
      </c>
      <c r="B193">
        <v>49</v>
      </c>
      <c r="C193">
        <f>SUMIFS(燃料油价格1!E:E,燃料油价格1!$B:$B,燃料油周均!$A193,燃料油价格1!$D:$D,燃料油周均!$B193)</f>
        <v>0</v>
      </c>
      <c r="D193">
        <f>SUMIFS(燃料油价格1!F:F,燃料油价格1!$B:$B,燃料油周均!$A193,燃料油价格1!$D:$D,燃料油周均!$B193)</f>
        <v>0</v>
      </c>
      <c r="E193">
        <f>SUMIFS(燃料油价格1!G:G,燃料油价格1!$B:$B,燃料油周均!$A193,燃料油价格1!$D:$D,燃料油周均!$B193)</f>
        <v>25200</v>
      </c>
      <c r="F193">
        <f>SUMIFS(燃料油价格1!H:H,燃料油价格1!$B:$B,燃料油周均!$A193,燃料油价格1!$D:$D,燃料油周均!$B193)</f>
        <v>0</v>
      </c>
      <c r="G193">
        <f>SUMIFS(燃料油价格1!I:I,燃料油价格1!$B:$B,燃料油周均!$A193,燃料油价格1!$D:$D,燃料油周均!$B193)</f>
        <v>0</v>
      </c>
      <c r="H193">
        <f>SUMIFS(燃料油价格1!J:J,燃料油价格1!$B:$B,燃料油周均!$A193,燃料油价格1!$D:$D,燃料油周均!$B193)</f>
        <v>0</v>
      </c>
      <c r="I193">
        <f>SUMIFS(燃料油价格1!K:K,燃料油价格1!$B:$B,燃料油周均!$A193,燃料油价格1!$D:$D,燃料油周均!$B193)</f>
        <v>25000</v>
      </c>
      <c r="J193">
        <f>SUMIFS(燃料油价格1!L:L,燃料油价格1!$B:$B,燃料油周均!$A193,燃料油价格1!$D:$D,燃料油周均!$B193)</f>
        <v>0</v>
      </c>
      <c r="K193">
        <f>SUMIFS(燃料油价格1!M:M,燃料油价格1!$B:$B,燃料油周均!$A193,燃料油价格1!$D:$D,燃料油周均!$B193)</f>
        <v>24750</v>
      </c>
      <c r="L193">
        <f>SUMIFS(燃料油价格1!N:N,燃料油价格1!$B:$B,燃料油周均!$A193,燃料油价格1!$D:$D,燃料油周均!$B193)</f>
        <v>0</v>
      </c>
      <c r="M193">
        <f>SUMIFS(燃料油价格1!O:O,燃料油价格1!$B:$B,燃料油周均!$A193,燃料油价格1!$D:$D,燃料油周均!$B193)</f>
        <v>0</v>
      </c>
      <c r="N193">
        <f>SUMIFS(燃料油价格1!P:P,燃料油价格1!$B:$B,燃料油周均!$A193,燃料油价格1!$D:$D,燃料油周均!$B193)</f>
        <v>0</v>
      </c>
      <c r="O193">
        <f>COUNTIFS(燃料油价格1!$B:$B,燃料油周均!$A193,燃料油价格1!$D:$D,燃料油周均!$B193,燃料油价格1!E:E,"&gt;0")</f>
        <v>0</v>
      </c>
      <c r="P193">
        <f>COUNTIFS(燃料油价格1!$B:$B,燃料油周均!$A193,燃料油价格1!$D:$D,燃料油周均!$B193,燃料油价格1!F:F,"&gt;0")</f>
        <v>0</v>
      </c>
      <c r="Q193">
        <f>COUNTIFS(燃料油价格1!$B:$B,燃料油周均!$A193,燃料油价格1!$D:$D,燃料油周均!$B193,燃料油价格1!G:G,"&gt;0")</f>
        <v>5</v>
      </c>
      <c r="R193">
        <f>COUNTIFS(燃料油价格1!$B:$B,燃料油周均!$A193,燃料油价格1!$D:$D,燃料油周均!$B193,燃料油价格1!H:H,"&gt;0")</f>
        <v>0</v>
      </c>
      <c r="S193">
        <f>COUNTIFS(燃料油价格1!$B:$B,燃料油周均!$A193,燃料油价格1!$D:$D,燃料油周均!$B193,燃料油价格1!I:I,"&gt;0")</f>
        <v>0</v>
      </c>
      <c r="T193">
        <f>COUNTIFS(燃料油价格1!$B:$B,燃料油周均!$A193,燃料油价格1!$D:$D,燃料油周均!$B193,燃料油价格1!J:J,"&gt;0")</f>
        <v>0</v>
      </c>
      <c r="U193">
        <f>COUNTIFS(燃料油价格1!$B:$B,燃料油周均!$A193,燃料油价格1!$D:$D,燃料油周均!$B193,燃料油价格1!K:K,"&gt;0")</f>
        <v>5</v>
      </c>
      <c r="V193">
        <f>COUNTIFS(燃料油价格1!$B:$B,燃料油周均!$A193,燃料油价格1!$D:$D,燃料油周均!$B193,燃料油价格1!L:L,"&gt;0")</f>
        <v>0</v>
      </c>
      <c r="W193">
        <f>COUNTIFS(燃料油价格1!$B:$B,燃料油周均!$A193,燃料油价格1!$D:$D,燃料油周均!$B193,燃料油价格1!M:M,"&gt;0")</f>
        <v>5</v>
      </c>
      <c r="X193">
        <f>COUNTIFS(燃料油价格1!$B:$B,燃料油周均!$A193,燃料油价格1!$D:$D,燃料油周均!$B193,燃料油价格1!N:N,"&gt;0")</f>
        <v>0</v>
      </c>
      <c r="Y193">
        <f>COUNTIFS(燃料油价格1!$B:$B,燃料油周均!$A193,燃料油价格1!$D:$D,燃料油周均!$B193,燃料油价格1!O:O,"&gt;0")</f>
        <v>0</v>
      </c>
      <c r="Z193">
        <f>COUNTIFS(燃料油价格1!$B:$B,燃料油周均!$A193,燃料油价格1!$D:$D,燃料油周均!$B193,燃料油价格1!P:P,"&gt;0")</f>
        <v>0</v>
      </c>
      <c r="AA193">
        <f t="shared" si="26"/>
        <v>0</v>
      </c>
      <c r="AB193">
        <f t="shared" si="27"/>
        <v>0</v>
      </c>
      <c r="AC193">
        <f t="shared" si="28"/>
        <v>5040</v>
      </c>
      <c r="AD193">
        <f t="shared" si="29"/>
        <v>0</v>
      </c>
      <c r="AE193">
        <f t="shared" si="30"/>
        <v>0</v>
      </c>
      <c r="AF193">
        <f t="shared" si="31"/>
        <v>0</v>
      </c>
      <c r="AG193">
        <f t="shared" si="32"/>
        <v>5000</v>
      </c>
      <c r="AH193">
        <f t="shared" si="33"/>
        <v>0</v>
      </c>
      <c r="AI193">
        <f t="shared" si="34"/>
        <v>4950</v>
      </c>
      <c r="AJ193">
        <f t="shared" si="35"/>
        <v>0</v>
      </c>
      <c r="AK193">
        <f t="shared" si="36"/>
        <v>0</v>
      </c>
      <c r="AL193">
        <f t="shared" si="37"/>
        <v>0</v>
      </c>
      <c r="AM193" s="7">
        <f t="shared" si="38"/>
        <v>4996.666666666667</v>
      </c>
    </row>
    <row r="194" spans="1:39">
      <c r="A194">
        <v>2021</v>
      </c>
      <c r="B194">
        <v>50</v>
      </c>
      <c r="C194">
        <f>SUMIFS(燃料油价格1!E:E,燃料油价格1!$B:$B,燃料油周均!$A194,燃料油价格1!$D:$D,燃料油周均!$B194)</f>
        <v>0</v>
      </c>
      <c r="D194">
        <f>SUMIFS(燃料油价格1!F:F,燃料油价格1!$B:$B,燃料油周均!$A194,燃料油价格1!$D:$D,燃料油周均!$B194)</f>
        <v>0</v>
      </c>
      <c r="E194">
        <f>SUMIFS(燃料油价格1!G:G,燃料油价格1!$B:$B,燃料油周均!$A194,燃料油价格1!$D:$D,燃料油周均!$B194)</f>
        <v>20150</v>
      </c>
      <c r="F194">
        <f>SUMIFS(燃料油价格1!H:H,燃料油价格1!$B:$B,燃料油周均!$A194,燃料油价格1!$D:$D,燃料油周均!$B194)</f>
        <v>0</v>
      </c>
      <c r="G194">
        <f>SUMIFS(燃料油价格1!I:I,燃料油价格1!$B:$B,燃料油周均!$A194,燃料油价格1!$D:$D,燃料油周均!$B194)</f>
        <v>0</v>
      </c>
      <c r="H194">
        <f>SUMIFS(燃料油价格1!J:J,燃料油价格1!$B:$B,燃料油周均!$A194,燃料油价格1!$D:$D,燃料油周均!$B194)</f>
        <v>0</v>
      </c>
      <c r="I194">
        <f>SUMIFS(燃料油价格1!K:K,燃料油价格1!$B:$B,燃料油周均!$A194,燃料油价格1!$D:$D,燃料油周均!$B194)</f>
        <v>20000</v>
      </c>
      <c r="J194">
        <f>SUMIFS(燃料油价格1!L:L,燃料油价格1!$B:$B,燃料油周均!$A194,燃料油价格1!$D:$D,燃料油周均!$B194)</f>
        <v>0</v>
      </c>
      <c r="K194">
        <f>SUMIFS(燃料油价格1!M:M,燃料油价格1!$B:$B,燃料油周均!$A194,燃料油价格1!$D:$D,燃料油周均!$B194)</f>
        <v>19800</v>
      </c>
      <c r="L194">
        <f>SUMIFS(燃料油价格1!N:N,燃料油价格1!$B:$B,燃料油周均!$A194,燃料油价格1!$D:$D,燃料油周均!$B194)</f>
        <v>0</v>
      </c>
      <c r="M194">
        <f>SUMIFS(燃料油价格1!O:O,燃料油价格1!$B:$B,燃料油周均!$A194,燃料油价格1!$D:$D,燃料油周均!$B194)</f>
        <v>0</v>
      </c>
      <c r="N194">
        <f>SUMIFS(燃料油价格1!P:P,燃料油价格1!$B:$B,燃料油周均!$A194,燃料油价格1!$D:$D,燃料油周均!$B194)</f>
        <v>0</v>
      </c>
      <c r="O194">
        <f>COUNTIFS(燃料油价格1!$B:$B,燃料油周均!$A194,燃料油价格1!$D:$D,燃料油周均!$B194,燃料油价格1!E:E,"&gt;0")</f>
        <v>0</v>
      </c>
      <c r="P194">
        <f>COUNTIFS(燃料油价格1!$B:$B,燃料油周均!$A194,燃料油价格1!$D:$D,燃料油周均!$B194,燃料油价格1!F:F,"&gt;0")</f>
        <v>0</v>
      </c>
      <c r="Q194">
        <f>COUNTIFS(燃料油价格1!$B:$B,燃料油周均!$A194,燃料油价格1!$D:$D,燃料油周均!$B194,燃料油价格1!G:G,"&gt;0")</f>
        <v>4</v>
      </c>
      <c r="R194">
        <f>COUNTIFS(燃料油价格1!$B:$B,燃料油周均!$A194,燃料油价格1!$D:$D,燃料油周均!$B194,燃料油价格1!H:H,"&gt;0")</f>
        <v>0</v>
      </c>
      <c r="S194">
        <f>COUNTIFS(燃料油价格1!$B:$B,燃料油周均!$A194,燃料油价格1!$D:$D,燃料油周均!$B194,燃料油价格1!I:I,"&gt;0")</f>
        <v>0</v>
      </c>
      <c r="T194">
        <f>COUNTIFS(燃料油价格1!$B:$B,燃料油周均!$A194,燃料油价格1!$D:$D,燃料油周均!$B194,燃料油价格1!J:J,"&gt;0")</f>
        <v>0</v>
      </c>
      <c r="U194">
        <f>COUNTIFS(燃料油价格1!$B:$B,燃料油周均!$A194,燃料油价格1!$D:$D,燃料油周均!$B194,燃料油价格1!K:K,"&gt;0")</f>
        <v>4</v>
      </c>
      <c r="V194">
        <f>COUNTIFS(燃料油价格1!$B:$B,燃料油周均!$A194,燃料油价格1!$D:$D,燃料油周均!$B194,燃料油价格1!L:L,"&gt;0")</f>
        <v>0</v>
      </c>
      <c r="W194">
        <f>COUNTIFS(燃料油价格1!$B:$B,燃料油周均!$A194,燃料油价格1!$D:$D,燃料油周均!$B194,燃料油价格1!M:M,"&gt;0")</f>
        <v>4</v>
      </c>
      <c r="X194">
        <f>COUNTIFS(燃料油价格1!$B:$B,燃料油周均!$A194,燃料油价格1!$D:$D,燃料油周均!$B194,燃料油价格1!N:N,"&gt;0")</f>
        <v>0</v>
      </c>
      <c r="Y194">
        <f>COUNTIFS(燃料油价格1!$B:$B,燃料油周均!$A194,燃料油价格1!$D:$D,燃料油周均!$B194,燃料油价格1!O:O,"&gt;0")</f>
        <v>0</v>
      </c>
      <c r="Z194">
        <f>COUNTIFS(燃料油价格1!$B:$B,燃料油周均!$A194,燃料油价格1!$D:$D,燃料油周均!$B194,燃料油价格1!P:P,"&gt;0")</f>
        <v>0</v>
      </c>
      <c r="AA194">
        <f t="shared" ref="AA194:AA204" si="39">IFERROR(C194/O194,0)</f>
        <v>0</v>
      </c>
      <c r="AB194">
        <f t="shared" ref="AB194:AB204" si="40">IFERROR(D194/P194,0)</f>
        <v>0</v>
      </c>
      <c r="AC194">
        <f t="shared" ref="AC194:AC204" si="41">IFERROR(E194/Q194,0)</f>
        <v>5037.5</v>
      </c>
      <c r="AD194">
        <f t="shared" ref="AD194:AD204" si="42">IFERROR(F194/R194,0)</f>
        <v>0</v>
      </c>
      <c r="AE194">
        <f t="shared" ref="AE194:AE204" si="43">IFERROR(G194/S194,0)</f>
        <v>0</v>
      </c>
      <c r="AF194">
        <f t="shared" ref="AF194:AF204" si="44">IFERROR(H194/T194,0)</f>
        <v>0</v>
      </c>
      <c r="AG194">
        <f t="shared" ref="AG194:AG204" si="45">IFERROR(I194/U194,0)</f>
        <v>5000</v>
      </c>
      <c r="AH194">
        <f t="shared" ref="AH194:AH204" si="46">IFERROR(J194/V194,0)</f>
        <v>0</v>
      </c>
      <c r="AI194">
        <f t="shared" ref="AI194:AI204" si="47">IFERROR(K194/W194,0)</f>
        <v>4950</v>
      </c>
      <c r="AJ194">
        <f t="shared" ref="AJ194:AJ204" si="48">IFERROR(L194/X194,0)</f>
        <v>0</v>
      </c>
      <c r="AK194">
        <f t="shared" ref="AK194:AK204" si="49">IFERROR(M194/Y194,0)</f>
        <v>0</v>
      </c>
      <c r="AL194">
        <f t="shared" ref="AL194:AL204" si="50">IFERROR(N194/Z194,0)</f>
        <v>0</v>
      </c>
      <c r="AM194" s="7">
        <f t="shared" ref="AM194:AM204" si="51">SUMIF(AA194:AL194,"&gt;0")/COUNTIF(AA194:AL194,"&gt;0")</f>
        <v>4995.833333333333</v>
      </c>
    </row>
    <row r="195" spans="1:39">
      <c r="A195">
        <v>2021</v>
      </c>
      <c r="B195">
        <v>51</v>
      </c>
      <c r="C195">
        <f>SUMIFS(燃料油价格1!E:E,燃料油价格1!$B:$B,燃料油周均!$A195,燃料油价格1!$D:$D,燃料油周均!$B195)</f>
        <v>0</v>
      </c>
      <c r="D195">
        <f>SUMIFS(燃料油价格1!F:F,燃料油价格1!$B:$B,燃料油周均!$A195,燃料油价格1!$D:$D,燃料油周均!$B195)</f>
        <v>0</v>
      </c>
      <c r="E195">
        <f>SUMIFS(燃料油价格1!G:G,燃料油价格1!$B:$B,燃料油周均!$A195,燃料油价格1!$D:$D,燃料油周均!$B195)</f>
        <v>25150</v>
      </c>
      <c r="F195">
        <f>SUMIFS(燃料油价格1!H:H,燃料油价格1!$B:$B,燃料油周均!$A195,燃料油价格1!$D:$D,燃料油周均!$B195)</f>
        <v>0</v>
      </c>
      <c r="G195">
        <f>SUMIFS(燃料油价格1!I:I,燃料油价格1!$B:$B,燃料油周均!$A195,燃料油价格1!$D:$D,燃料油周均!$B195)</f>
        <v>0</v>
      </c>
      <c r="H195">
        <f>SUMIFS(燃料油价格1!J:J,燃料油价格1!$B:$B,燃料油周均!$A195,燃料油价格1!$D:$D,燃料油周均!$B195)</f>
        <v>0</v>
      </c>
      <c r="I195">
        <f>SUMIFS(燃料油价格1!K:K,燃料油价格1!$B:$B,燃料油周均!$A195,燃料油价格1!$D:$D,燃料油周均!$B195)</f>
        <v>25300</v>
      </c>
      <c r="J195">
        <f>SUMIFS(燃料油价格1!L:L,燃料油价格1!$B:$B,燃料油周均!$A195,燃料油价格1!$D:$D,燃料油周均!$B195)</f>
        <v>0</v>
      </c>
      <c r="K195">
        <f>SUMIFS(燃料油价格1!M:M,燃料油价格1!$B:$B,燃料油周均!$A195,燃料油价格1!$D:$D,燃料油周均!$B195)</f>
        <v>24750</v>
      </c>
      <c r="L195">
        <f>SUMIFS(燃料油价格1!N:N,燃料油价格1!$B:$B,燃料油周均!$A195,燃料油价格1!$D:$D,燃料油周均!$B195)</f>
        <v>0</v>
      </c>
      <c r="M195">
        <f>SUMIFS(燃料油价格1!O:O,燃料油价格1!$B:$B,燃料油周均!$A195,燃料油价格1!$D:$D,燃料油周均!$B195)</f>
        <v>0</v>
      </c>
      <c r="N195">
        <f>SUMIFS(燃料油价格1!P:P,燃料油价格1!$B:$B,燃料油周均!$A195,燃料油价格1!$D:$D,燃料油周均!$B195)</f>
        <v>0</v>
      </c>
      <c r="O195">
        <f>COUNTIFS(燃料油价格1!$B:$B,燃料油周均!$A195,燃料油价格1!$D:$D,燃料油周均!$B195,燃料油价格1!E:E,"&gt;0")</f>
        <v>0</v>
      </c>
      <c r="P195">
        <f>COUNTIFS(燃料油价格1!$B:$B,燃料油周均!$A195,燃料油价格1!$D:$D,燃料油周均!$B195,燃料油价格1!F:F,"&gt;0")</f>
        <v>0</v>
      </c>
      <c r="Q195">
        <f>COUNTIFS(燃料油价格1!$B:$B,燃料油周均!$A195,燃料油价格1!$D:$D,燃料油周均!$B195,燃料油价格1!G:G,"&gt;0")</f>
        <v>5</v>
      </c>
      <c r="R195">
        <f>COUNTIFS(燃料油价格1!$B:$B,燃料油周均!$A195,燃料油价格1!$D:$D,燃料油周均!$B195,燃料油价格1!H:H,"&gt;0")</f>
        <v>0</v>
      </c>
      <c r="S195">
        <f>COUNTIFS(燃料油价格1!$B:$B,燃料油周均!$A195,燃料油价格1!$D:$D,燃料油周均!$B195,燃料油价格1!I:I,"&gt;0")</f>
        <v>0</v>
      </c>
      <c r="T195">
        <f>COUNTIFS(燃料油价格1!$B:$B,燃料油周均!$A195,燃料油价格1!$D:$D,燃料油周均!$B195,燃料油价格1!J:J,"&gt;0")</f>
        <v>0</v>
      </c>
      <c r="U195">
        <f>COUNTIFS(燃料油价格1!$B:$B,燃料油周均!$A195,燃料油价格1!$D:$D,燃料油周均!$B195,燃料油价格1!K:K,"&gt;0")</f>
        <v>5</v>
      </c>
      <c r="V195">
        <f>COUNTIFS(燃料油价格1!$B:$B,燃料油周均!$A195,燃料油价格1!$D:$D,燃料油周均!$B195,燃料油价格1!L:L,"&gt;0")</f>
        <v>0</v>
      </c>
      <c r="W195">
        <f>COUNTIFS(燃料油价格1!$B:$B,燃料油周均!$A195,燃料油价格1!$D:$D,燃料油周均!$B195,燃料油价格1!M:M,"&gt;0")</f>
        <v>5</v>
      </c>
      <c r="X195">
        <f>COUNTIFS(燃料油价格1!$B:$B,燃料油周均!$A195,燃料油价格1!$D:$D,燃料油周均!$B195,燃料油价格1!N:N,"&gt;0")</f>
        <v>0</v>
      </c>
      <c r="Y195">
        <f>COUNTIFS(燃料油价格1!$B:$B,燃料油周均!$A195,燃料油价格1!$D:$D,燃料油周均!$B195,燃料油价格1!O:O,"&gt;0")</f>
        <v>0</v>
      </c>
      <c r="Z195">
        <f>COUNTIFS(燃料油价格1!$B:$B,燃料油周均!$A195,燃料油价格1!$D:$D,燃料油周均!$B195,燃料油价格1!P:P,"&gt;0")</f>
        <v>0</v>
      </c>
      <c r="AA195">
        <f t="shared" si="39"/>
        <v>0</v>
      </c>
      <c r="AB195">
        <f t="shared" si="40"/>
        <v>0</v>
      </c>
      <c r="AC195">
        <f t="shared" si="41"/>
        <v>5030</v>
      </c>
      <c r="AD195">
        <f t="shared" si="42"/>
        <v>0</v>
      </c>
      <c r="AE195">
        <f t="shared" si="43"/>
        <v>0</v>
      </c>
      <c r="AF195">
        <f t="shared" si="44"/>
        <v>0</v>
      </c>
      <c r="AG195">
        <f t="shared" si="45"/>
        <v>5060</v>
      </c>
      <c r="AH195">
        <f t="shared" si="46"/>
        <v>0</v>
      </c>
      <c r="AI195">
        <f t="shared" si="47"/>
        <v>4950</v>
      </c>
      <c r="AJ195">
        <f t="shared" si="48"/>
        <v>0</v>
      </c>
      <c r="AK195">
        <f t="shared" si="49"/>
        <v>0</v>
      </c>
      <c r="AL195">
        <f t="shared" si="50"/>
        <v>0</v>
      </c>
      <c r="AM195" s="7">
        <f t="shared" si="51"/>
        <v>5013.333333333333</v>
      </c>
    </row>
    <row r="196" spans="1:39">
      <c r="A196">
        <v>2021</v>
      </c>
      <c r="B196">
        <v>52</v>
      </c>
      <c r="C196">
        <f>SUMIFS(燃料油价格1!E:E,燃料油价格1!$B:$B,燃料油周均!$A196,燃料油价格1!$D:$D,燃料油周均!$B196)</f>
        <v>0</v>
      </c>
      <c r="D196">
        <f>SUMIFS(燃料油价格1!F:F,燃料油价格1!$B:$B,燃料油周均!$A196,燃料油价格1!$D:$D,燃料油周均!$B196)</f>
        <v>0</v>
      </c>
      <c r="E196">
        <f>SUMIFS(燃料油价格1!G:G,燃料油价格1!$B:$B,燃料油周均!$A196,燃料油价格1!$D:$D,燃料油周均!$B196)</f>
        <v>10300</v>
      </c>
      <c r="F196">
        <f>SUMIFS(燃料油价格1!H:H,燃料油价格1!$B:$B,燃料油周均!$A196,燃料油价格1!$D:$D,燃料油周均!$B196)</f>
        <v>0</v>
      </c>
      <c r="G196">
        <f>SUMIFS(燃料油价格1!I:I,燃料油价格1!$B:$B,燃料油周均!$A196,燃料油价格1!$D:$D,燃料油周均!$B196)</f>
        <v>0</v>
      </c>
      <c r="H196">
        <f>SUMIFS(燃料油价格1!J:J,燃料油价格1!$B:$B,燃料油周均!$A196,燃料油价格1!$D:$D,燃料油周均!$B196)</f>
        <v>0</v>
      </c>
      <c r="I196">
        <f>SUMIFS(燃料油价格1!K:K,燃料油价格1!$B:$B,燃料油周均!$A196,燃料油价格1!$D:$D,燃料油周均!$B196)</f>
        <v>10200</v>
      </c>
      <c r="J196">
        <f>SUMIFS(燃料油价格1!L:L,燃料油价格1!$B:$B,燃料油周均!$A196,燃料油价格1!$D:$D,燃料油周均!$B196)</f>
        <v>0</v>
      </c>
      <c r="K196">
        <f>SUMIFS(燃料油价格1!M:M,燃料油价格1!$B:$B,燃料油周均!$A196,燃料油价格1!$D:$D,燃料油周均!$B196)</f>
        <v>4950</v>
      </c>
      <c r="L196">
        <f>SUMIFS(燃料油价格1!N:N,燃料油价格1!$B:$B,燃料油周均!$A196,燃料油价格1!$D:$D,燃料油周均!$B196)</f>
        <v>0</v>
      </c>
      <c r="M196">
        <f>SUMIFS(燃料油价格1!O:O,燃料油价格1!$B:$B,燃料油周均!$A196,燃料油价格1!$D:$D,燃料油周均!$B196)</f>
        <v>0</v>
      </c>
      <c r="N196">
        <f>SUMIFS(燃料油价格1!P:P,燃料油价格1!$B:$B,燃料油周均!$A196,燃料油价格1!$D:$D,燃料油周均!$B196)</f>
        <v>0</v>
      </c>
      <c r="O196">
        <f>COUNTIFS(燃料油价格1!$B:$B,燃料油周均!$A196,燃料油价格1!$D:$D,燃料油周均!$B196,燃料油价格1!E:E,"&gt;0")</f>
        <v>0</v>
      </c>
      <c r="P196">
        <f>COUNTIFS(燃料油价格1!$B:$B,燃料油周均!$A196,燃料油价格1!$D:$D,燃料油周均!$B196,燃料油价格1!F:F,"&gt;0")</f>
        <v>0</v>
      </c>
      <c r="Q196">
        <f>COUNTIFS(燃料油价格1!$B:$B,燃料油周均!$A196,燃料油价格1!$D:$D,燃料油周均!$B196,燃料油价格1!G:G,"&gt;0")</f>
        <v>2</v>
      </c>
      <c r="R196">
        <f>COUNTIFS(燃料油价格1!$B:$B,燃料油周均!$A196,燃料油价格1!$D:$D,燃料油周均!$B196,燃料油价格1!H:H,"&gt;0")</f>
        <v>0</v>
      </c>
      <c r="S196">
        <f>COUNTIFS(燃料油价格1!$B:$B,燃料油周均!$A196,燃料油价格1!$D:$D,燃料油周均!$B196,燃料油价格1!I:I,"&gt;0")</f>
        <v>0</v>
      </c>
      <c r="T196">
        <f>COUNTIFS(燃料油价格1!$B:$B,燃料油周均!$A196,燃料油价格1!$D:$D,燃料油周均!$B196,燃料油价格1!J:J,"&gt;0")</f>
        <v>0</v>
      </c>
      <c r="U196">
        <f>COUNTIFS(燃料油价格1!$B:$B,燃料油周均!$A196,燃料油价格1!$D:$D,燃料油周均!$B196,燃料油价格1!K:K,"&gt;0")</f>
        <v>2</v>
      </c>
      <c r="V196">
        <f>COUNTIFS(燃料油价格1!$B:$B,燃料油周均!$A196,燃料油价格1!$D:$D,燃料油周均!$B196,燃料油价格1!L:L,"&gt;0")</f>
        <v>0</v>
      </c>
      <c r="W196">
        <f>COUNTIFS(燃料油价格1!$B:$B,燃料油周均!$A196,燃料油价格1!$D:$D,燃料油周均!$B196,燃料油价格1!M:M,"&gt;0")</f>
        <v>1</v>
      </c>
      <c r="X196">
        <f>COUNTIFS(燃料油价格1!$B:$B,燃料油周均!$A196,燃料油价格1!$D:$D,燃料油周均!$B196,燃料油价格1!N:N,"&gt;0")</f>
        <v>0</v>
      </c>
      <c r="Y196">
        <f>COUNTIFS(燃料油价格1!$B:$B,燃料油周均!$A196,燃料油价格1!$D:$D,燃料油周均!$B196,燃料油价格1!O:O,"&gt;0")</f>
        <v>0</v>
      </c>
      <c r="Z196">
        <f>COUNTIFS(燃料油价格1!$B:$B,燃料油周均!$A196,燃料油价格1!$D:$D,燃料油周均!$B196,燃料油价格1!P:P,"&gt;0")</f>
        <v>0</v>
      </c>
      <c r="AA196">
        <f t="shared" si="39"/>
        <v>0</v>
      </c>
      <c r="AB196">
        <f t="shared" si="40"/>
        <v>0</v>
      </c>
      <c r="AC196">
        <f t="shared" si="41"/>
        <v>5150</v>
      </c>
      <c r="AD196">
        <f t="shared" si="42"/>
        <v>0</v>
      </c>
      <c r="AE196">
        <f t="shared" si="43"/>
        <v>0</v>
      </c>
      <c r="AF196">
        <f t="shared" si="44"/>
        <v>0</v>
      </c>
      <c r="AG196">
        <f t="shared" si="45"/>
        <v>5100</v>
      </c>
      <c r="AH196">
        <f t="shared" si="46"/>
        <v>0</v>
      </c>
      <c r="AI196">
        <f t="shared" si="47"/>
        <v>4950</v>
      </c>
      <c r="AJ196">
        <f t="shared" si="48"/>
        <v>0</v>
      </c>
      <c r="AK196">
        <f t="shared" si="49"/>
        <v>0</v>
      </c>
      <c r="AL196">
        <f t="shared" si="50"/>
        <v>0</v>
      </c>
      <c r="AM196" s="7">
        <f t="shared" si="51"/>
        <v>5066.666666666667</v>
      </c>
    </row>
    <row r="197" spans="1:39">
      <c r="A197">
        <v>2021</v>
      </c>
      <c r="B197">
        <v>53</v>
      </c>
      <c r="C197">
        <f>SUMIFS(燃料油价格1!E:E,燃料油价格1!$B:$B,燃料油周均!$A197,燃料油价格1!$D:$D,燃料油周均!$B197)</f>
        <v>0</v>
      </c>
      <c r="D197">
        <f>SUMIFS(燃料油价格1!F:F,燃料油价格1!$B:$B,燃料油周均!$A197,燃料油价格1!$D:$D,燃料油周均!$B197)</f>
        <v>0</v>
      </c>
      <c r="E197">
        <f>SUMIFS(燃料油价格1!G:G,燃料油价格1!$B:$B,燃料油周均!$A197,燃料油价格1!$D:$D,燃料油周均!$B197)</f>
        <v>15650</v>
      </c>
      <c r="F197">
        <f>SUMIFS(燃料油价格1!H:H,燃料油价格1!$B:$B,燃料油周均!$A197,燃料油价格1!$D:$D,燃料油周均!$B197)</f>
        <v>0</v>
      </c>
      <c r="G197">
        <f>SUMIFS(燃料油价格1!I:I,燃料油价格1!$B:$B,燃料油周均!$A197,燃料油价格1!$D:$D,燃料油周均!$B197)</f>
        <v>0</v>
      </c>
      <c r="H197">
        <f>SUMIFS(燃料油价格1!J:J,燃料油价格1!$B:$B,燃料油周均!$A197,燃料油价格1!$D:$D,燃料油周均!$B197)</f>
        <v>0</v>
      </c>
      <c r="I197">
        <f>SUMIFS(燃料油价格1!K:K,燃料油价格1!$B:$B,燃料油周均!$A197,燃料油价格1!$D:$D,燃料油周均!$B197)</f>
        <v>15350</v>
      </c>
      <c r="J197">
        <f>SUMIFS(燃料油价格1!L:L,燃料油价格1!$B:$B,燃料油周均!$A197,燃料油价格1!$D:$D,燃料油周均!$B197)</f>
        <v>0</v>
      </c>
      <c r="K197">
        <f>SUMIFS(燃料油价格1!M:M,燃料油价格1!$B:$B,燃料油周均!$A197,燃料油价格1!$D:$D,燃料油周均!$B197)</f>
        <v>15600</v>
      </c>
      <c r="L197">
        <f>SUMIFS(燃料油价格1!N:N,燃料油价格1!$B:$B,燃料油周均!$A197,燃料油价格1!$D:$D,燃料油周均!$B197)</f>
        <v>0</v>
      </c>
      <c r="M197">
        <f>SUMIFS(燃料油价格1!O:O,燃料油价格1!$B:$B,燃料油周均!$A197,燃料油价格1!$D:$D,燃料油周均!$B197)</f>
        <v>0</v>
      </c>
      <c r="N197">
        <f>SUMIFS(燃料油价格1!P:P,燃料油价格1!$B:$B,燃料油周均!$A197,燃料油价格1!$D:$D,燃料油周均!$B197)</f>
        <v>0</v>
      </c>
      <c r="O197">
        <f>COUNTIFS(燃料油价格1!$B:$B,燃料油周均!$A197,燃料油价格1!$D:$D,燃料油周均!$B197,燃料油价格1!E:E,"&gt;0")</f>
        <v>0</v>
      </c>
      <c r="P197">
        <f>COUNTIFS(燃料油价格1!$B:$B,燃料油周均!$A197,燃料油价格1!$D:$D,燃料油周均!$B197,燃料油价格1!F:F,"&gt;0")</f>
        <v>0</v>
      </c>
      <c r="Q197">
        <f>COUNTIFS(燃料油价格1!$B:$B,燃料油周均!$A197,燃料油价格1!$D:$D,燃料油周均!$B197,燃料油价格1!G:G,"&gt;0")</f>
        <v>3</v>
      </c>
      <c r="R197">
        <f>COUNTIFS(燃料油价格1!$B:$B,燃料油周均!$A197,燃料油价格1!$D:$D,燃料油周均!$B197,燃料油价格1!H:H,"&gt;0")</f>
        <v>0</v>
      </c>
      <c r="S197">
        <f>COUNTIFS(燃料油价格1!$B:$B,燃料油周均!$A197,燃料油价格1!$D:$D,燃料油周均!$B197,燃料油价格1!I:I,"&gt;0")</f>
        <v>0</v>
      </c>
      <c r="T197">
        <f>COUNTIFS(燃料油价格1!$B:$B,燃料油周均!$A197,燃料油价格1!$D:$D,燃料油周均!$B197,燃料油价格1!J:J,"&gt;0")</f>
        <v>0</v>
      </c>
      <c r="U197">
        <f>COUNTIFS(燃料油价格1!$B:$B,燃料油周均!$A197,燃料油价格1!$D:$D,燃料油周均!$B197,燃料油价格1!K:K,"&gt;0")</f>
        <v>3</v>
      </c>
      <c r="V197">
        <f>COUNTIFS(燃料油价格1!$B:$B,燃料油周均!$A197,燃料油价格1!$D:$D,燃料油周均!$B197,燃料油价格1!L:L,"&gt;0")</f>
        <v>0</v>
      </c>
      <c r="W197">
        <f>COUNTIFS(燃料油价格1!$B:$B,燃料油周均!$A197,燃料油价格1!$D:$D,燃料油周均!$B197,燃料油价格1!M:M,"&gt;0")</f>
        <v>3</v>
      </c>
      <c r="X197">
        <f>COUNTIFS(燃料油价格1!$B:$B,燃料油周均!$A197,燃料油价格1!$D:$D,燃料油周均!$B197,燃料油价格1!N:N,"&gt;0")</f>
        <v>0</v>
      </c>
      <c r="Y197">
        <f>COUNTIFS(燃料油价格1!$B:$B,燃料油周均!$A197,燃料油价格1!$D:$D,燃料油周均!$B197,燃料油价格1!O:O,"&gt;0")</f>
        <v>0</v>
      </c>
      <c r="Z197">
        <f>COUNTIFS(燃料油价格1!$B:$B,燃料油周均!$A197,燃料油价格1!$D:$D,燃料油周均!$B197,燃料油价格1!P:P,"&gt;0")</f>
        <v>0</v>
      </c>
      <c r="AA197">
        <f t="shared" si="39"/>
        <v>0</v>
      </c>
      <c r="AB197">
        <f t="shared" si="40"/>
        <v>0</v>
      </c>
      <c r="AC197">
        <f t="shared" si="41"/>
        <v>5216.666666666667</v>
      </c>
      <c r="AD197">
        <f t="shared" si="42"/>
        <v>0</v>
      </c>
      <c r="AE197">
        <f t="shared" si="43"/>
        <v>0</v>
      </c>
      <c r="AF197">
        <f t="shared" si="44"/>
        <v>0</v>
      </c>
      <c r="AG197">
        <f t="shared" si="45"/>
        <v>5116.666666666667</v>
      </c>
      <c r="AH197">
        <f t="shared" si="46"/>
        <v>0</v>
      </c>
      <c r="AI197">
        <f t="shared" si="47"/>
        <v>5200</v>
      </c>
      <c r="AJ197">
        <f t="shared" si="48"/>
        <v>0</v>
      </c>
      <c r="AK197">
        <f t="shared" si="49"/>
        <v>0</v>
      </c>
      <c r="AL197">
        <f t="shared" si="50"/>
        <v>0</v>
      </c>
      <c r="AM197" s="7">
        <f t="shared" si="51"/>
        <v>5177.7777777777783</v>
      </c>
    </row>
    <row r="198" spans="1:39">
      <c r="A198">
        <v>2022</v>
      </c>
      <c r="B198">
        <v>2</v>
      </c>
      <c r="C198">
        <f>SUMIFS(燃料油价格1!E:E,燃料油价格1!$B:$B,燃料油周均!$A198,燃料油价格1!$D:$D,燃料油周均!$B198)</f>
        <v>0</v>
      </c>
      <c r="D198">
        <f>SUMIFS(燃料油价格1!F:F,燃料油价格1!$B:$B,燃料油周均!$A198,燃料油价格1!$D:$D,燃料油周均!$B198)</f>
        <v>0</v>
      </c>
      <c r="E198">
        <f>SUMIFS(燃料油价格1!G:G,燃料油价格1!$B:$B,燃料油周均!$A198,燃料油价格1!$D:$D,燃料油周均!$B198)</f>
        <v>16050</v>
      </c>
      <c r="F198">
        <f>SUMIFS(燃料油价格1!H:H,燃料油价格1!$B:$B,燃料油周均!$A198,燃料油价格1!$D:$D,燃料油周均!$B198)</f>
        <v>0</v>
      </c>
      <c r="G198">
        <f>SUMIFS(燃料油价格1!I:I,燃料油价格1!$B:$B,燃料油周均!$A198,燃料油价格1!$D:$D,燃料油周均!$B198)</f>
        <v>0</v>
      </c>
      <c r="H198">
        <f>SUMIFS(燃料油价格1!J:J,燃料油价格1!$B:$B,燃料油周均!$A198,燃料油价格1!$D:$D,燃料油周均!$B198)</f>
        <v>0</v>
      </c>
      <c r="I198">
        <f>SUMIFS(燃料油价格1!K:K,燃料油价格1!$B:$B,燃料油周均!$A198,燃料油价格1!$D:$D,燃料油周均!$B198)</f>
        <v>15450</v>
      </c>
      <c r="J198">
        <f>SUMIFS(燃料油价格1!L:L,燃料油价格1!$B:$B,燃料油周均!$A198,燃料油价格1!$D:$D,燃料油周均!$B198)</f>
        <v>0</v>
      </c>
      <c r="K198">
        <f>SUMIFS(燃料油价格1!M:M,燃料油价格1!$B:$B,燃料油周均!$A198,燃料油价格1!$D:$D,燃料油周均!$B198)</f>
        <v>15600</v>
      </c>
      <c r="L198">
        <f>SUMIFS(燃料油价格1!N:N,燃料油价格1!$B:$B,燃料油周均!$A198,燃料油价格1!$D:$D,燃料油周均!$B198)</f>
        <v>0</v>
      </c>
      <c r="M198">
        <f>SUMIFS(燃料油价格1!O:O,燃料油价格1!$B:$B,燃料油周均!$A198,燃料油价格1!$D:$D,燃料油周均!$B198)</f>
        <v>0</v>
      </c>
      <c r="N198">
        <f>SUMIFS(燃料油价格1!P:P,燃料油价格1!$B:$B,燃料油周均!$A198,燃料油价格1!$D:$D,燃料油周均!$B198)</f>
        <v>0</v>
      </c>
      <c r="O198">
        <f>COUNTIFS(燃料油价格1!$B:$B,燃料油周均!$A198,燃料油价格1!$D:$D,燃料油周均!$B198,燃料油价格1!E:E,"&gt;0")</f>
        <v>0</v>
      </c>
      <c r="P198">
        <f>COUNTIFS(燃料油价格1!$B:$B,燃料油周均!$A198,燃料油价格1!$D:$D,燃料油周均!$B198,燃料油价格1!F:F,"&gt;0")</f>
        <v>0</v>
      </c>
      <c r="Q198">
        <f>COUNTIFS(燃料油价格1!$B:$B,燃料油周均!$A198,燃料油价格1!$D:$D,燃料油周均!$B198,燃料油价格1!G:G,"&gt;0")</f>
        <v>3</v>
      </c>
      <c r="R198">
        <f>COUNTIFS(燃料油价格1!$B:$B,燃料油周均!$A198,燃料油价格1!$D:$D,燃料油周均!$B198,燃料油价格1!H:H,"&gt;0")</f>
        <v>0</v>
      </c>
      <c r="S198">
        <f>COUNTIFS(燃料油价格1!$B:$B,燃料油周均!$A198,燃料油价格1!$D:$D,燃料油周均!$B198,燃料油价格1!I:I,"&gt;0")</f>
        <v>0</v>
      </c>
      <c r="T198">
        <f>COUNTIFS(燃料油价格1!$B:$B,燃料油周均!$A198,燃料油价格1!$D:$D,燃料油周均!$B198,燃料油价格1!J:J,"&gt;0")</f>
        <v>0</v>
      </c>
      <c r="U198">
        <f>COUNTIFS(燃料油价格1!$B:$B,燃料油周均!$A198,燃料油价格1!$D:$D,燃料油周均!$B198,燃料油价格1!K:K,"&gt;0")</f>
        <v>3</v>
      </c>
      <c r="V198">
        <f>COUNTIFS(燃料油价格1!$B:$B,燃料油周均!$A198,燃料油价格1!$D:$D,燃料油周均!$B198,燃料油价格1!L:L,"&gt;0")</f>
        <v>0</v>
      </c>
      <c r="W198">
        <f>COUNTIFS(燃料油价格1!$B:$B,燃料油周均!$A198,燃料油价格1!$D:$D,燃料油周均!$B198,燃料油价格1!M:M,"&gt;0")</f>
        <v>3</v>
      </c>
      <c r="X198">
        <f>COUNTIFS(燃料油价格1!$B:$B,燃料油周均!$A198,燃料油价格1!$D:$D,燃料油周均!$B198,燃料油价格1!N:N,"&gt;0")</f>
        <v>0</v>
      </c>
      <c r="Y198">
        <f>COUNTIFS(燃料油价格1!$B:$B,燃料油周均!$A198,燃料油价格1!$D:$D,燃料油周均!$B198,燃料油价格1!O:O,"&gt;0")</f>
        <v>0</v>
      </c>
      <c r="Z198">
        <f>COUNTIFS(燃料油价格1!$B:$B,燃料油周均!$A198,燃料油价格1!$D:$D,燃料油周均!$B198,燃料油价格1!P:P,"&gt;0")</f>
        <v>0</v>
      </c>
      <c r="AA198">
        <f t="shared" si="39"/>
        <v>0</v>
      </c>
      <c r="AB198">
        <f t="shared" si="40"/>
        <v>0</v>
      </c>
      <c r="AC198">
        <f t="shared" si="41"/>
        <v>5350</v>
      </c>
      <c r="AD198">
        <f t="shared" si="42"/>
        <v>0</v>
      </c>
      <c r="AE198">
        <f t="shared" si="43"/>
        <v>0</v>
      </c>
      <c r="AF198">
        <f t="shared" si="44"/>
        <v>0</v>
      </c>
      <c r="AG198">
        <f t="shared" si="45"/>
        <v>5150</v>
      </c>
      <c r="AH198">
        <f t="shared" si="46"/>
        <v>0</v>
      </c>
      <c r="AI198">
        <f t="shared" si="47"/>
        <v>5200</v>
      </c>
      <c r="AJ198">
        <f t="shared" si="48"/>
        <v>0</v>
      </c>
      <c r="AK198">
        <f t="shared" si="49"/>
        <v>0</v>
      </c>
      <c r="AL198">
        <f t="shared" si="50"/>
        <v>0</v>
      </c>
      <c r="AM198" s="7">
        <f t="shared" si="51"/>
        <v>5233.333333333333</v>
      </c>
    </row>
    <row r="199" spans="1:39">
      <c r="A199">
        <v>2022</v>
      </c>
      <c r="B199">
        <v>3</v>
      </c>
      <c r="C199">
        <f>SUMIFS(燃料油价格1!E:E,燃料油价格1!$B:$B,燃料油周均!$A199,燃料油价格1!$D:$D,燃料油周均!$B199)</f>
        <v>0</v>
      </c>
      <c r="D199">
        <f>SUMIFS(燃料油价格1!F:F,燃料油价格1!$B:$B,燃料油周均!$A199,燃料油价格1!$D:$D,燃料油周均!$B199)</f>
        <v>0</v>
      </c>
      <c r="E199">
        <f>SUMIFS(燃料油价格1!G:G,燃料油价格1!$B:$B,燃料油周均!$A199,燃料油价格1!$D:$D,燃料油周均!$B199)</f>
        <v>16250</v>
      </c>
      <c r="F199">
        <f>SUMIFS(燃料油价格1!H:H,燃料油价格1!$B:$B,燃料油周均!$A199,燃料油价格1!$D:$D,燃料油周均!$B199)</f>
        <v>0</v>
      </c>
      <c r="G199">
        <f>SUMIFS(燃料油价格1!I:I,燃料油价格1!$B:$B,燃料油周均!$A199,燃料油价格1!$D:$D,燃料油周均!$B199)</f>
        <v>0</v>
      </c>
      <c r="H199">
        <f>SUMIFS(燃料油价格1!J:J,燃料油价格1!$B:$B,燃料油周均!$A199,燃料油价格1!$D:$D,燃料油周均!$B199)</f>
        <v>0</v>
      </c>
      <c r="I199">
        <f>SUMIFS(燃料油价格1!K:K,燃料油价格1!$B:$B,燃料油周均!$A199,燃料油价格1!$D:$D,燃料油周均!$B199)</f>
        <v>15550</v>
      </c>
      <c r="J199">
        <f>SUMIFS(燃料油价格1!L:L,燃料油价格1!$B:$B,燃料油周均!$A199,燃料油价格1!$D:$D,燃料油周均!$B199)</f>
        <v>0</v>
      </c>
      <c r="K199">
        <f>SUMIFS(燃料油价格1!M:M,燃料油价格1!$B:$B,燃料油周均!$A199,燃料油价格1!$D:$D,燃料油周均!$B199)</f>
        <v>15600</v>
      </c>
      <c r="L199">
        <f>SUMIFS(燃料油价格1!N:N,燃料油价格1!$B:$B,燃料油周均!$A199,燃料油价格1!$D:$D,燃料油周均!$B199)</f>
        <v>0</v>
      </c>
      <c r="M199">
        <f>SUMIFS(燃料油价格1!O:O,燃料油价格1!$B:$B,燃料油周均!$A199,燃料油价格1!$D:$D,燃料油周均!$B199)</f>
        <v>0</v>
      </c>
      <c r="N199">
        <f>SUMIFS(燃料油价格1!P:P,燃料油价格1!$B:$B,燃料油周均!$A199,燃料油价格1!$D:$D,燃料油周均!$B199)</f>
        <v>0</v>
      </c>
      <c r="O199">
        <f>COUNTIFS(燃料油价格1!$B:$B,燃料油周均!$A199,燃料油价格1!$D:$D,燃料油周均!$B199,燃料油价格1!E:E,"&gt;0")</f>
        <v>0</v>
      </c>
      <c r="P199">
        <f>COUNTIFS(燃料油价格1!$B:$B,燃料油周均!$A199,燃料油价格1!$D:$D,燃料油周均!$B199,燃料油价格1!F:F,"&gt;0")</f>
        <v>0</v>
      </c>
      <c r="Q199">
        <f>COUNTIFS(燃料油价格1!$B:$B,燃料油周均!$A199,燃料油价格1!$D:$D,燃料油周均!$B199,燃料油价格1!G:G,"&gt;0")</f>
        <v>3</v>
      </c>
      <c r="R199">
        <f>COUNTIFS(燃料油价格1!$B:$B,燃料油周均!$A199,燃料油价格1!$D:$D,燃料油周均!$B199,燃料油价格1!H:H,"&gt;0")</f>
        <v>0</v>
      </c>
      <c r="S199">
        <f>COUNTIFS(燃料油价格1!$B:$B,燃料油周均!$A199,燃料油价格1!$D:$D,燃料油周均!$B199,燃料油价格1!I:I,"&gt;0")</f>
        <v>0</v>
      </c>
      <c r="T199">
        <f>COUNTIFS(燃料油价格1!$B:$B,燃料油周均!$A199,燃料油价格1!$D:$D,燃料油周均!$B199,燃料油价格1!J:J,"&gt;0")</f>
        <v>0</v>
      </c>
      <c r="U199">
        <f>COUNTIFS(燃料油价格1!$B:$B,燃料油周均!$A199,燃料油价格1!$D:$D,燃料油周均!$B199,燃料油价格1!K:K,"&gt;0")</f>
        <v>3</v>
      </c>
      <c r="V199">
        <f>COUNTIFS(燃料油价格1!$B:$B,燃料油周均!$A199,燃料油价格1!$D:$D,燃料油周均!$B199,燃料油价格1!L:L,"&gt;0")</f>
        <v>0</v>
      </c>
      <c r="W199">
        <f>COUNTIFS(燃料油价格1!$B:$B,燃料油周均!$A199,燃料油价格1!$D:$D,燃料油周均!$B199,燃料油价格1!M:M,"&gt;0")</f>
        <v>3</v>
      </c>
      <c r="X199">
        <f>COUNTIFS(燃料油价格1!$B:$B,燃料油周均!$A199,燃料油价格1!$D:$D,燃料油周均!$B199,燃料油价格1!N:N,"&gt;0")</f>
        <v>0</v>
      </c>
      <c r="Y199">
        <f>COUNTIFS(燃料油价格1!$B:$B,燃料油周均!$A199,燃料油价格1!$D:$D,燃料油周均!$B199,燃料油价格1!O:O,"&gt;0")</f>
        <v>0</v>
      </c>
      <c r="Z199">
        <f>COUNTIFS(燃料油价格1!$B:$B,燃料油周均!$A199,燃料油价格1!$D:$D,燃料油周均!$B199,燃料油价格1!P:P,"&gt;0")</f>
        <v>0</v>
      </c>
      <c r="AA199">
        <f t="shared" si="39"/>
        <v>0</v>
      </c>
      <c r="AB199">
        <f t="shared" si="40"/>
        <v>0</v>
      </c>
      <c r="AC199">
        <f t="shared" si="41"/>
        <v>5416.666666666667</v>
      </c>
      <c r="AD199">
        <f t="shared" si="42"/>
        <v>0</v>
      </c>
      <c r="AE199">
        <f t="shared" si="43"/>
        <v>0</v>
      </c>
      <c r="AF199">
        <f t="shared" si="44"/>
        <v>0</v>
      </c>
      <c r="AG199">
        <f t="shared" si="45"/>
        <v>5183.333333333333</v>
      </c>
      <c r="AH199">
        <f t="shared" si="46"/>
        <v>0</v>
      </c>
      <c r="AI199">
        <f t="shared" si="47"/>
        <v>5200</v>
      </c>
      <c r="AJ199">
        <f t="shared" si="48"/>
        <v>0</v>
      </c>
      <c r="AK199">
        <f t="shared" si="49"/>
        <v>0</v>
      </c>
      <c r="AL199">
        <f t="shared" si="50"/>
        <v>0</v>
      </c>
      <c r="AM199" s="7">
        <f t="shared" si="51"/>
        <v>5266.666666666667</v>
      </c>
    </row>
    <row r="200" spans="1:39">
      <c r="A200">
        <v>2022</v>
      </c>
      <c r="B200">
        <v>4</v>
      </c>
      <c r="C200">
        <f>SUMIFS(燃料油价格1!E:E,燃料油价格1!$B:$B,燃料油周均!$A200,燃料油价格1!$D:$D,燃料油周均!$B200)</f>
        <v>0</v>
      </c>
      <c r="D200">
        <f>SUMIFS(燃料油价格1!F:F,燃料油价格1!$B:$B,燃料油周均!$A200,燃料油价格1!$D:$D,燃料油周均!$B200)</f>
        <v>0</v>
      </c>
      <c r="E200">
        <f>SUMIFS(燃料油价格1!G:G,燃料油价格1!$B:$B,燃料油周均!$A200,燃料油价格1!$D:$D,燃料油周均!$B200)</f>
        <v>5300</v>
      </c>
      <c r="F200">
        <f>SUMIFS(燃料油价格1!H:H,燃料油价格1!$B:$B,燃料油周均!$A200,燃料油价格1!$D:$D,燃料油周均!$B200)</f>
        <v>0</v>
      </c>
      <c r="G200">
        <f>SUMIFS(燃料油价格1!I:I,燃料油价格1!$B:$B,燃料油周均!$A200,燃料油价格1!$D:$D,燃料油周均!$B200)</f>
        <v>0</v>
      </c>
      <c r="H200">
        <f>SUMIFS(燃料油价格1!J:J,燃料油价格1!$B:$B,燃料油周均!$A200,燃料油价格1!$D:$D,燃料油周均!$B200)</f>
        <v>0</v>
      </c>
      <c r="I200">
        <f>SUMIFS(燃料油价格1!K:K,燃料油价格1!$B:$B,燃料油周均!$A200,燃料油价格1!$D:$D,燃料油周均!$B200)</f>
        <v>5300</v>
      </c>
      <c r="J200">
        <f>SUMIFS(燃料油价格1!L:L,燃料油价格1!$B:$B,燃料油周均!$A200,燃料油价格1!$D:$D,燃料油周均!$B200)</f>
        <v>0</v>
      </c>
      <c r="K200">
        <f>SUMIFS(燃料油价格1!M:M,燃料油价格1!$B:$B,燃料油周均!$A200,燃料油价格1!$D:$D,燃料油周均!$B200)</f>
        <v>5250</v>
      </c>
      <c r="L200">
        <f>SUMIFS(燃料油价格1!N:N,燃料油价格1!$B:$B,燃料油周均!$A200,燃料油价格1!$D:$D,燃料油周均!$B200)</f>
        <v>0</v>
      </c>
      <c r="M200">
        <f>SUMIFS(燃料油价格1!O:O,燃料油价格1!$B:$B,燃料油周均!$A200,燃料油价格1!$D:$D,燃料油周均!$B200)</f>
        <v>0</v>
      </c>
      <c r="N200">
        <f>SUMIFS(燃料油价格1!P:P,燃料油价格1!$B:$B,燃料油周均!$A200,燃料油价格1!$D:$D,燃料油周均!$B200)</f>
        <v>0</v>
      </c>
      <c r="O200">
        <f>COUNTIFS(燃料油价格1!$B:$B,燃料油周均!$A200,燃料油价格1!$D:$D,燃料油周均!$B200,燃料油价格1!E:E,"&gt;0")</f>
        <v>0</v>
      </c>
      <c r="P200">
        <f>COUNTIFS(燃料油价格1!$B:$B,燃料油周均!$A200,燃料油价格1!$D:$D,燃料油周均!$B200,燃料油价格1!F:F,"&gt;0")</f>
        <v>0</v>
      </c>
      <c r="Q200">
        <f>COUNTIFS(燃料油价格1!$B:$B,燃料油周均!$A200,燃料油价格1!$D:$D,燃料油周均!$B200,燃料油价格1!G:G,"&gt;0")</f>
        <v>1</v>
      </c>
      <c r="R200">
        <f>COUNTIFS(燃料油价格1!$B:$B,燃料油周均!$A200,燃料油价格1!$D:$D,燃料油周均!$B200,燃料油价格1!H:H,"&gt;0")</f>
        <v>0</v>
      </c>
      <c r="S200">
        <f>COUNTIFS(燃料油价格1!$B:$B,燃料油周均!$A200,燃料油价格1!$D:$D,燃料油周均!$B200,燃料油价格1!I:I,"&gt;0")</f>
        <v>0</v>
      </c>
      <c r="T200">
        <f>COUNTIFS(燃料油价格1!$B:$B,燃料油周均!$A200,燃料油价格1!$D:$D,燃料油周均!$B200,燃料油价格1!J:J,"&gt;0")</f>
        <v>0</v>
      </c>
      <c r="U200">
        <f>COUNTIFS(燃料油价格1!$B:$B,燃料油周均!$A200,燃料油价格1!$D:$D,燃料油周均!$B200,燃料油价格1!K:K,"&gt;0")</f>
        <v>1</v>
      </c>
      <c r="V200">
        <f>COUNTIFS(燃料油价格1!$B:$B,燃料油周均!$A200,燃料油价格1!$D:$D,燃料油周均!$B200,燃料油价格1!L:L,"&gt;0")</f>
        <v>0</v>
      </c>
      <c r="W200">
        <f>COUNTIFS(燃料油价格1!$B:$B,燃料油周均!$A200,燃料油价格1!$D:$D,燃料油周均!$B200,燃料油价格1!M:M,"&gt;0")</f>
        <v>1</v>
      </c>
      <c r="X200">
        <f>COUNTIFS(燃料油价格1!$B:$B,燃料油周均!$A200,燃料油价格1!$D:$D,燃料油周均!$B200,燃料油价格1!N:N,"&gt;0")</f>
        <v>0</v>
      </c>
      <c r="Y200">
        <f>COUNTIFS(燃料油价格1!$B:$B,燃料油周均!$A200,燃料油价格1!$D:$D,燃料油周均!$B200,燃料油价格1!O:O,"&gt;0")</f>
        <v>0</v>
      </c>
      <c r="Z200">
        <f>COUNTIFS(燃料油价格1!$B:$B,燃料油周均!$A200,燃料油价格1!$D:$D,燃料油周均!$B200,燃料油价格1!P:P,"&gt;0")</f>
        <v>0</v>
      </c>
      <c r="AA200">
        <f t="shared" si="39"/>
        <v>0</v>
      </c>
      <c r="AB200">
        <f t="shared" si="40"/>
        <v>0</v>
      </c>
      <c r="AC200">
        <f t="shared" si="41"/>
        <v>5300</v>
      </c>
      <c r="AD200">
        <f t="shared" si="42"/>
        <v>0</v>
      </c>
      <c r="AE200">
        <f t="shared" si="43"/>
        <v>0</v>
      </c>
      <c r="AF200">
        <f t="shared" si="44"/>
        <v>0</v>
      </c>
      <c r="AG200">
        <f t="shared" si="45"/>
        <v>5300</v>
      </c>
      <c r="AH200">
        <f t="shared" si="46"/>
        <v>0</v>
      </c>
      <c r="AI200">
        <f t="shared" si="47"/>
        <v>5250</v>
      </c>
      <c r="AJ200">
        <f t="shared" si="48"/>
        <v>0</v>
      </c>
      <c r="AK200">
        <f t="shared" si="49"/>
        <v>0</v>
      </c>
      <c r="AL200">
        <f t="shared" si="50"/>
        <v>0</v>
      </c>
      <c r="AM200" s="7">
        <f t="shared" si="51"/>
        <v>5283.333333333333</v>
      </c>
    </row>
    <row r="201" spans="1:39">
      <c r="A201">
        <v>2022</v>
      </c>
      <c r="B201">
        <v>5</v>
      </c>
      <c r="C201">
        <f>SUMIFS(燃料油价格1!E:E,燃料油价格1!$B:$B,燃料油周均!$A201,燃料油价格1!$D:$D,燃料油周均!$B201)</f>
        <v>0</v>
      </c>
      <c r="D201">
        <f>SUMIFS(燃料油价格1!F:F,燃料油价格1!$B:$B,燃料油周均!$A201,燃料油价格1!$D:$D,燃料油周均!$B201)</f>
        <v>0</v>
      </c>
      <c r="E201">
        <f>SUMIFS(燃料油价格1!G:G,燃料油价格1!$B:$B,燃料油周均!$A201,燃料油价格1!$D:$D,燃料油周均!$B201)</f>
        <v>10600</v>
      </c>
      <c r="F201">
        <f>SUMIFS(燃料油价格1!H:H,燃料油价格1!$B:$B,燃料油周均!$A201,燃料油价格1!$D:$D,燃料油周均!$B201)</f>
        <v>0</v>
      </c>
      <c r="G201">
        <f>SUMIFS(燃料油价格1!I:I,燃料油价格1!$B:$B,燃料油周均!$A201,燃料油价格1!$D:$D,燃料油周均!$B201)</f>
        <v>0</v>
      </c>
      <c r="H201">
        <f>SUMIFS(燃料油价格1!J:J,燃料油价格1!$B:$B,燃料油周均!$A201,燃料油价格1!$D:$D,燃料油周均!$B201)</f>
        <v>0</v>
      </c>
      <c r="I201">
        <f>SUMIFS(燃料油价格1!K:K,燃料油价格1!$B:$B,燃料油周均!$A201,燃料油价格1!$D:$D,燃料油周均!$B201)</f>
        <v>10650</v>
      </c>
      <c r="J201">
        <f>SUMIFS(燃料油价格1!L:L,燃料油价格1!$B:$B,燃料油周均!$A201,燃料油价格1!$D:$D,燃料油周均!$B201)</f>
        <v>0</v>
      </c>
      <c r="K201">
        <f>SUMIFS(燃料油价格1!M:M,燃料油价格1!$B:$B,燃料油周均!$A201,燃料油价格1!$D:$D,燃料油周均!$B201)</f>
        <v>10900</v>
      </c>
      <c r="L201">
        <f>SUMIFS(燃料油价格1!N:N,燃料油价格1!$B:$B,燃料油周均!$A201,燃料油价格1!$D:$D,燃料油周均!$B201)</f>
        <v>0</v>
      </c>
      <c r="M201">
        <f>SUMIFS(燃料油价格1!O:O,燃料油价格1!$B:$B,燃料油周均!$A201,燃料油价格1!$D:$D,燃料油周均!$B201)</f>
        <v>0</v>
      </c>
      <c r="N201">
        <f>SUMIFS(燃料油价格1!P:P,燃料油价格1!$B:$B,燃料油周均!$A201,燃料油价格1!$D:$D,燃料油周均!$B201)</f>
        <v>0</v>
      </c>
      <c r="O201">
        <f>COUNTIFS(燃料油价格1!$B:$B,燃料油周均!$A201,燃料油价格1!$D:$D,燃料油周均!$B201,燃料油价格1!E:E,"&gt;0")</f>
        <v>0</v>
      </c>
      <c r="P201">
        <f>COUNTIFS(燃料油价格1!$B:$B,燃料油周均!$A201,燃料油价格1!$D:$D,燃料油周均!$B201,燃料油价格1!F:F,"&gt;0")</f>
        <v>0</v>
      </c>
      <c r="Q201">
        <f>COUNTIFS(燃料油价格1!$B:$B,燃料油周均!$A201,燃料油价格1!$D:$D,燃料油周均!$B201,燃料油价格1!G:G,"&gt;0")</f>
        <v>2</v>
      </c>
      <c r="R201">
        <f>COUNTIFS(燃料油价格1!$B:$B,燃料油周均!$A201,燃料油价格1!$D:$D,燃料油周均!$B201,燃料油价格1!H:H,"&gt;0")</f>
        <v>0</v>
      </c>
      <c r="S201">
        <f>COUNTIFS(燃料油价格1!$B:$B,燃料油周均!$A201,燃料油价格1!$D:$D,燃料油周均!$B201,燃料油价格1!I:I,"&gt;0")</f>
        <v>0</v>
      </c>
      <c r="T201">
        <f>COUNTIFS(燃料油价格1!$B:$B,燃料油周均!$A201,燃料油价格1!$D:$D,燃料油周均!$B201,燃料油价格1!J:J,"&gt;0")</f>
        <v>0</v>
      </c>
      <c r="U201">
        <f>COUNTIFS(燃料油价格1!$B:$B,燃料油周均!$A201,燃料油价格1!$D:$D,燃料油周均!$B201,燃料油价格1!K:K,"&gt;0")</f>
        <v>2</v>
      </c>
      <c r="V201">
        <f>COUNTIFS(燃料油价格1!$B:$B,燃料油周均!$A201,燃料油价格1!$D:$D,燃料油周均!$B201,燃料油价格1!L:L,"&gt;0")</f>
        <v>0</v>
      </c>
      <c r="W201">
        <f>COUNTIFS(燃料油价格1!$B:$B,燃料油周均!$A201,燃料油价格1!$D:$D,燃料油周均!$B201,燃料油价格1!M:M,"&gt;0")</f>
        <v>2</v>
      </c>
      <c r="X201">
        <f>COUNTIFS(燃料油价格1!$B:$B,燃料油周均!$A201,燃料油价格1!$D:$D,燃料油周均!$B201,燃料油价格1!N:N,"&gt;0")</f>
        <v>0</v>
      </c>
      <c r="Y201">
        <f>COUNTIFS(燃料油价格1!$B:$B,燃料油周均!$A201,燃料油价格1!$D:$D,燃料油周均!$B201,燃料油价格1!O:O,"&gt;0")</f>
        <v>0</v>
      </c>
      <c r="Z201">
        <f>COUNTIFS(燃料油价格1!$B:$B,燃料油周均!$A201,燃料油价格1!$D:$D,燃料油周均!$B201,燃料油价格1!P:P,"&gt;0")</f>
        <v>0</v>
      </c>
      <c r="AA201">
        <f t="shared" si="39"/>
        <v>0</v>
      </c>
      <c r="AB201">
        <f t="shared" si="40"/>
        <v>0</v>
      </c>
      <c r="AC201">
        <f t="shared" si="41"/>
        <v>5300</v>
      </c>
      <c r="AD201">
        <f t="shared" si="42"/>
        <v>0</v>
      </c>
      <c r="AE201">
        <f t="shared" si="43"/>
        <v>0</v>
      </c>
      <c r="AF201">
        <f t="shared" si="44"/>
        <v>0</v>
      </c>
      <c r="AG201">
        <f t="shared" si="45"/>
        <v>5325</v>
      </c>
      <c r="AH201">
        <f t="shared" si="46"/>
        <v>0</v>
      </c>
      <c r="AI201">
        <f t="shared" si="47"/>
        <v>5450</v>
      </c>
      <c r="AJ201">
        <f t="shared" si="48"/>
        <v>0</v>
      </c>
      <c r="AK201">
        <f t="shared" si="49"/>
        <v>0</v>
      </c>
      <c r="AL201">
        <f t="shared" si="50"/>
        <v>0</v>
      </c>
      <c r="AM201" s="7">
        <f t="shared" si="51"/>
        <v>5358.333333333333</v>
      </c>
    </row>
    <row r="202" spans="1:39">
      <c r="A202">
        <v>2022</v>
      </c>
      <c r="B202">
        <v>7</v>
      </c>
      <c r="C202">
        <f>SUMIFS(燃料油价格1!E:E,燃料油价格1!$B:$B,燃料油周均!$A202,燃料油价格1!$D:$D,燃料油周均!$B202)</f>
        <v>0</v>
      </c>
      <c r="D202">
        <f>SUMIFS(燃料油价格1!F:F,燃料油价格1!$B:$B,燃料油周均!$A202,燃料油价格1!$D:$D,燃料油周均!$B202)</f>
        <v>0</v>
      </c>
      <c r="E202">
        <f>SUMIFS(燃料油价格1!G:G,燃料油价格1!$B:$B,燃料油周均!$A202,燃料油价格1!$D:$D,燃料油周均!$B202)</f>
        <v>5600</v>
      </c>
      <c r="F202">
        <f>SUMIFS(燃料油价格1!H:H,燃料油价格1!$B:$B,燃料油周均!$A202,燃料油价格1!$D:$D,燃料油周均!$B202)</f>
        <v>0</v>
      </c>
      <c r="G202">
        <f>SUMIFS(燃料油价格1!I:I,燃料油价格1!$B:$B,燃料油周均!$A202,燃料油价格1!$D:$D,燃料油周均!$B202)</f>
        <v>0</v>
      </c>
      <c r="H202">
        <f>SUMIFS(燃料油价格1!J:J,燃料油价格1!$B:$B,燃料油周均!$A202,燃料油价格1!$D:$D,燃料油周均!$B202)</f>
        <v>0</v>
      </c>
      <c r="I202">
        <f>SUMIFS(燃料油价格1!K:K,燃料油价格1!$B:$B,燃料油周均!$A202,燃料油价格1!$D:$D,燃料油周均!$B202)</f>
        <v>5500</v>
      </c>
      <c r="J202">
        <f>SUMIFS(燃料油价格1!L:L,燃料油价格1!$B:$B,燃料油周均!$A202,燃料油价格1!$D:$D,燃料油周均!$B202)</f>
        <v>0</v>
      </c>
      <c r="K202">
        <f>SUMIFS(燃料油价格1!M:M,燃料油价格1!$B:$B,燃料油周均!$A202,燃料油价格1!$D:$D,燃料油周均!$B202)</f>
        <v>5500</v>
      </c>
      <c r="L202">
        <f>SUMIFS(燃料油价格1!N:N,燃料油价格1!$B:$B,燃料油周均!$A202,燃料油价格1!$D:$D,燃料油周均!$B202)</f>
        <v>0</v>
      </c>
      <c r="M202">
        <f>SUMIFS(燃料油价格1!O:O,燃料油价格1!$B:$B,燃料油周均!$A202,燃料油价格1!$D:$D,燃料油周均!$B202)</f>
        <v>0</v>
      </c>
      <c r="N202">
        <f>SUMIFS(燃料油价格1!P:P,燃料油价格1!$B:$B,燃料油周均!$A202,燃料油价格1!$D:$D,燃料油周均!$B202)</f>
        <v>0</v>
      </c>
      <c r="O202">
        <f>COUNTIFS(燃料油价格1!$B:$B,燃料油周均!$A202,燃料油价格1!$D:$D,燃料油周均!$B202,燃料油价格1!E:E,"&gt;0")</f>
        <v>0</v>
      </c>
      <c r="P202">
        <f>COUNTIFS(燃料油价格1!$B:$B,燃料油周均!$A202,燃料油价格1!$D:$D,燃料油周均!$B202,燃料油价格1!F:F,"&gt;0")</f>
        <v>0</v>
      </c>
      <c r="Q202">
        <f>COUNTIFS(燃料油价格1!$B:$B,燃料油周均!$A202,燃料油价格1!$D:$D,燃料油周均!$B202,燃料油价格1!G:G,"&gt;0")</f>
        <v>1</v>
      </c>
      <c r="R202">
        <f>COUNTIFS(燃料油价格1!$B:$B,燃料油周均!$A202,燃料油价格1!$D:$D,燃料油周均!$B202,燃料油价格1!H:H,"&gt;0")</f>
        <v>0</v>
      </c>
      <c r="S202">
        <f>COUNTIFS(燃料油价格1!$B:$B,燃料油周均!$A202,燃料油价格1!$D:$D,燃料油周均!$B202,燃料油价格1!I:I,"&gt;0")</f>
        <v>0</v>
      </c>
      <c r="T202">
        <f>COUNTIFS(燃料油价格1!$B:$B,燃料油周均!$A202,燃料油价格1!$D:$D,燃料油周均!$B202,燃料油价格1!J:J,"&gt;0")</f>
        <v>0</v>
      </c>
      <c r="U202">
        <f>COUNTIFS(燃料油价格1!$B:$B,燃料油周均!$A202,燃料油价格1!$D:$D,燃料油周均!$B202,燃料油价格1!K:K,"&gt;0")</f>
        <v>1</v>
      </c>
      <c r="V202">
        <f>COUNTIFS(燃料油价格1!$B:$B,燃料油周均!$A202,燃料油价格1!$D:$D,燃料油周均!$B202,燃料油价格1!L:L,"&gt;0")</f>
        <v>0</v>
      </c>
      <c r="W202">
        <f>COUNTIFS(燃料油价格1!$B:$B,燃料油周均!$A202,燃料油价格1!$D:$D,燃料油周均!$B202,燃料油价格1!M:M,"&gt;0")</f>
        <v>1</v>
      </c>
      <c r="X202">
        <f>COUNTIFS(燃料油价格1!$B:$B,燃料油周均!$A202,燃料油价格1!$D:$D,燃料油周均!$B202,燃料油价格1!N:N,"&gt;0")</f>
        <v>0</v>
      </c>
      <c r="Y202">
        <f>COUNTIFS(燃料油价格1!$B:$B,燃料油周均!$A202,燃料油价格1!$D:$D,燃料油周均!$B202,燃料油价格1!O:O,"&gt;0")</f>
        <v>0</v>
      </c>
      <c r="Z202">
        <f>COUNTIFS(燃料油价格1!$B:$B,燃料油周均!$A202,燃料油价格1!$D:$D,燃料油周均!$B202,燃料油价格1!P:P,"&gt;0")</f>
        <v>0</v>
      </c>
      <c r="AA202">
        <f t="shared" si="39"/>
        <v>0</v>
      </c>
      <c r="AB202">
        <f t="shared" si="40"/>
        <v>0</v>
      </c>
      <c r="AC202">
        <f t="shared" si="41"/>
        <v>5600</v>
      </c>
      <c r="AD202">
        <f t="shared" si="42"/>
        <v>0</v>
      </c>
      <c r="AE202">
        <f t="shared" si="43"/>
        <v>0</v>
      </c>
      <c r="AF202">
        <f t="shared" si="44"/>
        <v>0</v>
      </c>
      <c r="AG202">
        <f t="shared" si="45"/>
        <v>5500</v>
      </c>
      <c r="AH202">
        <f t="shared" si="46"/>
        <v>0</v>
      </c>
      <c r="AI202">
        <f t="shared" si="47"/>
        <v>5500</v>
      </c>
      <c r="AJ202">
        <f t="shared" si="48"/>
        <v>0</v>
      </c>
      <c r="AK202">
        <f t="shared" si="49"/>
        <v>0</v>
      </c>
      <c r="AL202">
        <f t="shared" si="50"/>
        <v>0</v>
      </c>
      <c r="AM202" s="7">
        <f t="shared" si="51"/>
        <v>5533.333333333333</v>
      </c>
    </row>
    <row r="203" spans="1:39">
      <c r="A203">
        <v>2022</v>
      </c>
      <c r="B203">
        <v>8</v>
      </c>
      <c r="C203">
        <f>SUMIFS(燃料油价格1!E:E,燃料油价格1!$B:$B,燃料油周均!$A203,燃料油价格1!$D:$D,燃料油周均!$B203)</f>
        <v>0</v>
      </c>
      <c r="D203">
        <f>SUMIFS(燃料油价格1!F:F,燃料油价格1!$B:$B,燃料油周均!$A203,燃料油价格1!$D:$D,燃料油周均!$B203)</f>
        <v>0</v>
      </c>
      <c r="E203">
        <f>SUMIFS(燃料油价格1!G:G,燃料油价格1!$B:$B,燃料油周均!$A203,燃料油价格1!$D:$D,燃料油周均!$B203)</f>
        <v>22700</v>
      </c>
      <c r="F203">
        <f>SUMIFS(燃料油价格1!H:H,燃料油价格1!$B:$B,燃料油周均!$A203,燃料油价格1!$D:$D,燃料油周均!$B203)</f>
        <v>0</v>
      </c>
      <c r="G203">
        <f>SUMIFS(燃料油价格1!I:I,燃料油价格1!$B:$B,燃料油周均!$A203,燃料油价格1!$D:$D,燃料油周均!$B203)</f>
        <v>0</v>
      </c>
      <c r="H203">
        <f>SUMIFS(燃料油价格1!J:J,燃料油价格1!$B:$B,燃料油周均!$A203,燃料油价格1!$D:$D,燃料油周均!$B203)</f>
        <v>0</v>
      </c>
      <c r="I203">
        <f>SUMIFS(燃料油价格1!K:K,燃料油价格1!$B:$B,燃料油周均!$A203,燃料油价格1!$D:$D,燃料油周均!$B203)</f>
        <v>23250</v>
      </c>
      <c r="J203">
        <f>SUMIFS(燃料油价格1!L:L,燃料油价格1!$B:$B,燃料油周均!$A203,燃料油价格1!$D:$D,燃料油周均!$B203)</f>
        <v>0</v>
      </c>
      <c r="K203">
        <f>SUMIFS(燃料油价格1!M:M,燃料油价格1!$B:$B,燃料油周均!$A203,燃料油价格1!$D:$D,燃料油周均!$B203)</f>
        <v>23000</v>
      </c>
      <c r="L203">
        <f>SUMIFS(燃料油价格1!N:N,燃料油价格1!$B:$B,燃料油周均!$A203,燃料油价格1!$D:$D,燃料油周均!$B203)</f>
        <v>0</v>
      </c>
      <c r="M203">
        <f>SUMIFS(燃料油价格1!O:O,燃料油价格1!$B:$B,燃料油周均!$A203,燃料油价格1!$D:$D,燃料油周均!$B203)</f>
        <v>0</v>
      </c>
      <c r="N203">
        <f>SUMIFS(燃料油价格1!P:P,燃料油价格1!$B:$B,燃料油周均!$A203,燃料油价格1!$D:$D,燃料油周均!$B203)</f>
        <v>0</v>
      </c>
      <c r="O203">
        <f>COUNTIFS(燃料油价格1!$B:$B,燃料油周均!$A203,燃料油价格1!$D:$D,燃料油周均!$B203,燃料油价格1!E:E,"&gt;0")</f>
        <v>0</v>
      </c>
      <c r="P203">
        <f>COUNTIFS(燃料油价格1!$B:$B,燃料油周均!$A203,燃料油价格1!$D:$D,燃料油周均!$B203,燃料油价格1!F:F,"&gt;0")</f>
        <v>0</v>
      </c>
      <c r="Q203">
        <f>COUNTIFS(燃料油价格1!$B:$B,燃料油周均!$A203,燃料油价格1!$D:$D,燃料油周均!$B203,燃料油价格1!G:G,"&gt;0")</f>
        <v>4</v>
      </c>
      <c r="R203">
        <f>COUNTIFS(燃料油价格1!$B:$B,燃料油周均!$A203,燃料油价格1!$D:$D,燃料油周均!$B203,燃料油价格1!H:H,"&gt;0")</f>
        <v>0</v>
      </c>
      <c r="S203">
        <f>COUNTIFS(燃料油价格1!$B:$B,燃料油周均!$A203,燃料油价格1!$D:$D,燃料油周均!$B203,燃料油价格1!I:I,"&gt;0")</f>
        <v>0</v>
      </c>
      <c r="T203">
        <f>COUNTIFS(燃料油价格1!$B:$B,燃料油周均!$A203,燃料油价格1!$D:$D,燃料油周均!$B203,燃料油价格1!J:J,"&gt;0")</f>
        <v>0</v>
      </c>
      <c r="U203">
        <f>COUNTIFS(燃料油价格1!$B:$B,燃料油周均!$A203,燃料油价格1!$D:$D,燃料油周均!$B203,燃料油价格1!K:K,"&gt;0")</f>
        <v>4</v>
      </c>
      <c r="V203">
        <f>COUNTIFS(燃料油价格1!$B:$B,燃料油周均!$A203,燃料油价格1!$D:$D,燃料油周均!$B203,燃料油价格1!L:L,"&gt;0")</f>
        <v>0</v>
      </c>
      <c r="W203">
        <f>COUNTIFS(燃料油价格1!$B:$B,燃料油周均!$A203,燃料油价格1!$D:$D,燃料油周均!$B203,燃料油价格1!M:M,"&gt;0")</f>
        <v>4</v>
      </c>
      <c r="X203">
        <f>COUNTIFS(燃料油价格1!$B:$B,燃料油周均!$A203,燃料油价格1!$D:$D,燃料油周均!$B203,燃料油价格1!N:N,"&gt;0")</f>
        <v>0</v>
      </c>
      <c r="Y203">
        <f>COUNTIFS(燃料油价格1!$B:$B,燃料油周均!$A203,燃料油价格1!$D:$D,燃料油周均!$B203,燃料油价格1!O:O,"&gt;0")</f>
        <v>0</v>
      </c>
      <c r="Z203">
        <f>COUNTIFS(燃料油价格1!$B:$B,燃料油周均!$A203,燃料油价格1!$D:$D,燃料油周均!$B203,燃料油价格1!P:P,"&gt;0")</f>
        <v>0</v>
      </c>
      <c r="AA203">
        <f t="shared" si="39"/>
        <v>0</v>
      </c>
      <c r="AB203">
        <f t="shared" si="40"/>
        <v>0</v>
      </c>
      <c r="AC203">
        <f t="shared" si="41"/>
        <v>5675</v>
      </c>
      <c r="AD203">
        <f t="shared" si="42"/>
        <v>0</v>
      </c>
      <c r="AE203">
        <f t="shared" si="43"/>
        <v>0</v>
      </c>
      <c r="AF203">
        <f t="shared" si="44"/>
        <v>0</v>
      </c>
      <c r="AG203">
        <f t="shared" si="45"/>
        <v>5812.5</v>
      </c>
      <c r="AH203">
        <f t="shared" si="46"/>
        <v>0</v>
      </c>
      <c r="AI203">
        <f t="shared" si="47"/>
        <v>5750</v>
      </c>
      <c r="AJ203">
        <f t="shared" si="48"/>
        <v>0</v>
      </c>
      <c r="AK203">
        <f t="shared" si="49"/>
        <v>0</v>
      </c>
      <c r="AL203">
        <f t="shared" si="50"/>
        <v>0</v>
      </c>
      <c r="AM203" s="7">
        <f t="shared" si="51"/>
        <v>5745.833333333333</v>
      </c>
    </row>
    <row r="204" spans="1:39">
      <c r="A204">
        <v>2022</v>
      </c>
      <c r="B204">
        <v>9</v>
      </c>
      <c r="C204">
        <f>SUMIFS(燃料油价格1!E:E,燃料油价格1!$B:$B,燃料油周均!$A204,燃料油价格1!$D:$D,燃料油周均!$B204)</f>
        <v>0</v>
      </c>
      <c r="D204">
        <f>SUMIFS(燃料油价格1!F:F,燃料油价格1!$B:$B,燃料油周均!$A204,燃料油价格1!$D:$D,燃料油周均!$B204)</f>
        <v>0</v>
      </c>
      <c r="E204">
        <f>SUMIFS(燃料油价格1!G:G,燃料油价格1!$B:$B,燃料油周均!$A204,燃料油价格1!$D:$D,燃料油周均!$B204)</f>
        <v>5850</v>
      </c>
      <c r="F204">
        <f>SUMIFS(燃料油价格1!H:H,燃料油价格1!$B:$B,燃料油周均!$A204,燃料油价格1!$D:$D,燃料油周均!$B204)</f>
        <v>0</v>
      </c>
      <c r="G204">
        <f>SUMIFS(燃料油价格1!I:I,燃料油价格1!$B:$B,燃料油周均!$A204,燃料油价格1!$D:$D,燃料油周均!$B204)</f>
        <v>0</v>
      </c>
      <c r="H204">
        <f>SUMIFS(燃料油价格1!J:J,燃料油价格1!$B:$B,燃料油周均!$A204,燃料油价格1!$D:$D,燃料油周均!$B204)</f>
        <v>0</v>
      </c>
      <c r="I204">
        <f>SUMIFS(燃料油价格1!K:K,燃料油价格1!$B:$B,燃料油周均!$A204,燃料油价格1!$D:$D,燃料油周均!$B204)</f>
        <v>5850</v>
      </c>
      <c r="J204">
        <f>SUMIFS(燃料油价格1!L:L,燃料油价格1!$B:$B,燃料油周均!$A204,燃料油价格1!$D:$D,燃料油周均!$B204)</f>
        <v>0</v>
      </c>
      <c r="K204">
        <f>SUMIFS(燃料油价格1!M:M,燃料油价格1!$B:$B,燃料油周均!$A204,燃料油价格1!$D:$D,燃料油周均!$B204)</f>
        <v>5850</v>
      </c>
      <c r="L204">
        <f>SUMIFS(燃料油价格1!N:N,燃料油价格1!$B:$B,燃料油周均!$A204,燃料油价格1!$D:$D,燃料油周均!$B204)</f>
        <v>0</v>
      </c>
      <c r="M204">
        <f>SUMIFS(燃料油价格1!O:O,燃料油价格1!$B:$B,燃料油周均!$A204,燃料油价格1!$D:$D,燃料油周均!$B204)</f>
        <v>0</v>
      </c>
      <c r="N204">
        <f>SUMIFS(燃料油价格1!P:P,燃料油价格1!$B:$B,燃料油周均!$A204,燃料油价格1!$D:$D,燃料油周均!$B204)</f>
        <v>0</v>
      </c>
      <c r="O204">
        <f>COUNTIFS(燃料油价格1!$B:$B,燃料油周均!$A204,燃料油价格1!$D:$D,燃料油周均!$B204,燃料油价格1!E:E,"&gt;0")</f>
        <v>0</v>
      </c>
      <c r="P204">
        <f>COUNTIFS(燃料油价格1!$B:$B,燃料油周均!$A204,燃料油价格1!$D:$D,燃料油周均!$B204,燃料油价格1!F:F,"&gt;0")</f>
        <v>0</v>
      </c>
      <c r="Q204">
        <f>COUNTIFS(燃料油价格1!$B:$B,燃料油周均!$A204,燃料油价格1!$D:$D,燃料油周均!$B204,燃料油价格1!G:G,"&gt;0")</f>
        <v>1</v>
      </c>
      <c r="R204">
        <f>COUNTIFS(燃料油价格1!$B:$B,燃料油周均!$A204,燃料油价格1!$D:$D,燃料油周均!$B204,燃料油价格1!H:H,"&gt;0")</f>
        <v>0</v>
      </c>
      <c r="S204">
        <f>COUNTIFS(燃料油价格1!$B:$B,燃料油周均!$A204,燃料油价格1!$D:$D,燃料油周均!$B204,燃料油价格1!I:I,"&gt;0")</f>
        <v>0</v>
      </c>
      <c r="T204">
        <f>COUNTIFS(燃料油价格1!$B:$B,燃料油周均!$A204,燃料油价格1!$D:$D,燃料油周均!$B204,燃料油价格1!J:J,"&gt;0")</f>
        <v>0</v>
      </c>
      <c r="U204">
        <f>COUNTIFS(燃料油价格1!$B:$B,燃料油周均!$A204,燃料油价格1!$D:$D,燃料油周均!$B204,燃料油价格1!K:K,"&gt;0")</f>
        <v>1</v>
      </c>
      <c r="V204">
        <f>COUNTIFS(燃料油价格1!$B:$B,燃料油周均!$A204,燃料油价格1!$D:$D,燃料油周均!$B204,燃料油价格1!L:L,"&gt;0")</f>
        <v>0</v>
      </c>
      <c r="W204">
        <f>COUNTIFS(燃料油价格1!$B:$B,燃料油周均!$A204,燃料油价格1!$D:$D,燃料油周均!$B204,燃料油价格1!M:M,"&gt;0")</f>
        <v>1</v>
      </c>
      <c r="X204">
        <f>COUNTIFS(燃料油价格1!$B:$B,燃料油周均!$A204,燃料油价格1!$D:$D,燃料油周均!$B204,燃料油价格1!N:N,"&gt;0")</f>
        <v>0</v>
      </c>
      <c r="Y204">
        <f>COUNTIFS(燃料油价格1!$B:$B,燃料油周均!$A204,燃料油价格1!$D:$D,燃料油周均!$B204,燃料油价格1!O:O,"&gt;0")</f>
        <v>0</v>
      </c>
      <c r="Z204">
        <f>COUNTIFS(燃料油价格1!$B:$B,燃料油周均!$A204,燃料油价格1!$D:$D,燃料油周均!$B204,燃料油价格1!P:P,"&gt;0")</f>
        <v>0</v>
      </c>
      <c r="AA204">
        <f t="shared" si="39"/>
        <v>0</v>
      </c>
      <c r="AB204">
        <f t="shared" si="40"/>
        <v>0</v>
      </c>
      <c r="AC204">
        <f t="shared" si="41"/>
        <v>5850</v>
      </c>
      <c r="AD204">
        <f t="shared" si="42"/>
        <v>0</v>
      </c>
      <c r="AE204">
        <f t="shared" si="43"/>
        <v>0</v>
      </c>
      <c r="AF204">
        <f t="shared" si="44"/>
        <v>0</v>
      </c>
      <c r="AG204">
        <f t="shared" si="45"/>
        <v>5850</v>
      </c>
      <c r="AH204">
        <f t="shared" si="46"/>
        <v>0</v>
      </c>
      <c r="AI204">
        <f t="shared" si="47"/>
        <v>5850</v>
      </c>
      <c r="AJ204">
        <f t="shared" si="48"/>
        <v>0</v>
      </c>
      <c r="AK204">
        <f t="shared" si="49"/>
        <v>0</v>
      </c>
      <c r="AL204">
        <f t="shared" si="50"/>
        <v>0</v>
      </c>
      <c r="AM204" s="7">
        <f t="shared" si="51"/>
        <v>5850</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6657-73DA-4256-AA3C-72045416C418}">
  <dimension ref="A1:H41"/>
  <sheetViews>
    <sheetView workbookViewId="0">
      <selection activeCell="F1" sqref="F1"/>
    </sheetView>
  </sheetViews>
  <sheetFormatPr defaultColWidth="9" defaultRowHeight="14.4"/>
  <cols>
    <col min="1" max="1" width="13" style="23" bestFit="1" customWidth="1"/>
    <col min="2" max="3" width="11" style="17" bestFit="1" customWidth="1"/>
    <col min="4" max="4" width="9.109375" style="17" bestFit="1" customWidth="1"/>
    <col min="5" max="5" width="12.77734375" style="17" bestFit="1" customWidth="1"/>
    <col min="6" max="6" width="11.6640625" style="17" bestFit="1" customWidth="1"/>
    <col min="7" max="16384" width="9" style="17"/>
  </cols>
  <sheetData>
    <row r="1" spans="1:8" ht="28.8">
      <c r="A1" s="19" t="s">
        <v>342</v>
      </c>
      <c r="C1" s="18" t="s">
        <v>341</v>
      </c>
      <c r="D1" s="18" t="s">
        <v>340</v>
      </c>
      <c r="E1" s="18" t="s">
        <v>339</v>
      </c>
      <c r="F1" s="20">
        <v>1055.05585262</v>
      </c>
      <c r="G1" s="18" t="s">
        <v>338</v>
      </c>
      <c r="H1" s="20">
        <v>0.25188740503606999</v>
      </c>
    </row>
    <row r="2" spans="1:8">
      <c r="D2" s="17" t="s">
        <v>337</v>
      </c>
      <c r="E2" s="17" t="s">
        <v>336</v>
      </c>
    </row>
    <row r="3" spans="1:8">
      <c r="A3" s="23" t="s">
        <v>335</v>
      </c>
      <c r="C3" s="17" t="s">
        <v>310</v>
      </c>
      <c r="D3" s="17">
        <v>209.08</v>
      </c>
      <c r="E3" s="17">
        <f t="shared" ref="E3:E32" si="0">D3*10^12/$F$1</f>
        <v>198169603515.10837</v>
      </c>
    </row>
    <row r="4" spans="1:8">
      <c r="A4" s="23" t="s">
        <v>334</v>
      </c>
      <c r="C4" s="17" t="s">
        <v>310</v>
      </c>
      <c r="D4" s="17">
        <v>263.44</v>
      </c>
      <c r="E4" s="17">
        <f t="shared" si="0"/>
        <v>249692942175.34027</v>
      </c>
    </row>
    <row r="5" spans="1:8">
      <c r="A5" s="23" t="s">
        <v>333</v>
      </c>
      <c r="C5" s="17" t="s">
        <v>310</v>
      </c>
      <c r="D5" s="17">
        <v>83.63</v>
      </c>
      <c r="E5" s="17">
        <f t="shared" si="0"/>
        <v>79265945771.802719</v>
      </c>
    </row>
    <row r="6" spans="1:8">
      <c r="A6" s="23" t="s">
        <v>332</v>
      </c>
      <c r="C6" s="17" t="s">
        <v>310</v>
      </c>
      <c r="D6" s="17">
        <v>154.72999999999999</v>
      </c>
      <c r="E6" s="17">
        <f t="shared" si="0"/>
        <v>146655743026.07956</v>
      </c>
    </row>
    <row r="7" spans="1:8">
      <c r="A7" s="23" t="s">
        <v>331</v>
      </c>
      <c r="C7" s="17" t="s">
        <v>310</v>
      </c>
      <c r="D7" s="17">
        <v>83.74</v>
      </c>
      <c r="E7" s="17">
        <f t="shared" si="0"/>
        <v>79370205655.037186</v>
      </c>
    </row>
    <row r="8" spans="1:8">
      <c r="A8" s="23" t="s">
        <v>274</v>
      </c>
      <c r="C8" s="17" t="s">
        <v>310</v>
      </c>
      <c r="D8" s="17">
        <v>284.35000000000002</v>
      </c>
      <c r="E8" s="17">
        <f t="shared" si="0"/>
        <v>269511798161.09174</v>
      </c>
    </row>
    <row r="9" spans="1:8">
      <c r="A9" s="23" t="s">
        <v>330</v>
      </c>
      <c r="C9" s="17" t="s">
        <v>311</v>
      </c>
      <c r="D9" s="17">
        <v>1735.35</v>
      </c>
      <c r="E9" s="17">
        <f t="shared" si="0"/>
        <v>1644794439735.7151</v>
      </c>
    </row>
    <row r="10" spans="1:8">
      <c r="A10" s="23" t="s">
        <v>329</v>
      </c>
      <c r="C10" s="17" t="s">
        <v>311</v>
      </c>
      <c r="D10" s="17">
        <v>376.3</v>
      </c>
      <c r="E10" s="17">
        <f>D10*10^12/$F$1</f>
        <v>356663582373.90125</v>
      </c>
    </row>
    <row r="11" spans="1:8">
      <c r="A11" s="23" t="s">
        <v>328</v>
      </c>
      <c r="C11" s="17" t="s">
        <v>311</v>
      </c>
      <c r="D11" s="17">
        <v>794.5</v>
      </c>
      <c r="E11" s="17">
        <f t="shared" si="0"/>
        <v>753040702088.93054</v>
      </c>
    </row>
    <row r="12" spans="1:8">
      <c r="A12" s="23" t="s">
        <v>327</v>
      </c>
      <c r="C12" s="17" t="s">
        <v>311</v>
      </c>
      <c r="D12" s="17">
        <v>522.70000000000005</v>
      </c>
      <c r="E12" s="17">
        <f t="shared" si="0"/>
        <v>495424008787.77094</v>
      </c>
    </row>
    <row r="13" spans="1:8">
      <c r="A13" s="23" t="s">
        <v>326</v>
      </c>
      <c r="C13" s="17" t="s">
        <v>310</v>
      </c>
      <c r="D13" s="17">
        <v>334.53</v>
      </c>
      <c r="E13" s="17">
        <f t="shared" si="0"/>
        <v>317073261258.414</v>
      </c>
    </row>
    <row r="14" spans="1:8">
      <c r="A14" s="23" t="s">
        <v>325</v>
      </c>
      <c r="C14" s="17" t="s">
        <v>310</v>
      </c>
      <c r="D14" s="17">
        <v>418.16</v>
      </c>
      <c r="E14" s="17">
        <f t="shared" si="0"/>
        <v>396339207030.21674</v>
      </c>
    </row>
    <row r="15" spans="1:8">
      <c r="A15" s="23" t="s">
        <v>324</v>
      </c>
      <c r="C15" s="17" t="s">
        <v>310</v>
      </c>
      <c r="D15" s="17">
        <v>430.7</v>
      </c>
      <c r="E15" s="17">
        <f t="shared" si="0"/>
        <v>408224833718.94574</v>
      </c>
    </row>
    <row r="16" spans="1:8">
      <c r="A16" s="23" t="s">
        <v>323</v>
      </c>
      <c r="C16" s="17" t="s">
        <v>310</v>
      </c>
      <c r="D16" s="17">
        <v>430.7</v>
      </c>
      <c r="E16" s="17">
        <f t="shared" si="0"/>
        <v>408224833718.94574</v>
      </c>
    </row>
    <row r="17" spans="1:5">
      <c r="A17" s="23" t="s">
        <v>322</v>
      </c>
      <c r="C17" s="17" t="s">
        <v>310</v>
      </c>
      <c r="D17" s="17">
        <v>426.52</v>
      </c>
      <c r="E17" s="17">
        <f t="shared" si="0"/>
        <v>404262958156.03607</v>
      </c>
    </row>
    <row r="18" spans="1:5">
      <c r="A18" s="23" t="s">
        <v>321</v>
      </c>
      <c r="C18" s="17" t="s">
        <v>310</v>
      </c>
      <c r="D18" s="17">
        <v>418.16</v>
      </c>
      <c r="E18" s="17">
        <f t="shared" si="0"/>
        <v>396339207030.21674</v>
      </c>
    </row>
    <row r="19" spans="1:5">
      <c r="A19" s="23" t="s">
        <v>320</v>
      </c>
      <c r="C19" s="17" t="s">
        <v>310</v>
      </c>
      <c r="D19" s="17">
        <v>439.07</v>
      </c>
      <c r="E19" s="17">
        <f t="shared" si="0"/>
        <v>416158063015.9682</v>
      </c>
    </row>
    <row r="20" spans="1:5">
      <c r="A20" s="23" t="s">
        <v>319</v>
      </c>
      <c r="C20" s="17" t="s">
        <v>310</v>
      </c>
      <c r="D20" s="17">
        <v>413.98</v>
      </c>
      <c r="E20" s="17">
        <f t="shared" si="0"/>
        <v>392377331467.30707</v>
      </c>
    </row>
    <row r="21" spans="1:5">
      <c r="A21" s="23" t="s">
        <v>318</v>
      </c>
      <c r="C21" s="17" t="s">
        <v>310</v>
      </c>
      <c r="D21" s="17">
        <v>399.25</v>
      </c>
      <c r="E21" s="17">
        <f t="shared" si="0"/>
        <v>378415985285.09192</v>
      </c>
    </row>
    <row r="22" spans="1:5">
      <c r="A22" s="23" t="s">
        <v>317</v>
      </c>
      <c r="C22" s="17" t="s">
        <v>310</v>
      </c>
      <c r="D22" s="17">
        <v>429.45</v>
      </c>
      <c r="E22" s="17">
        <f t="shared" si="0"/>
        <v>407040062318.55408</v>
      </c>
    </row>
    <row r="23" spans="1:5">
      <c r="A23" s="23" t="s">
        <v>316</v>
      </c>
      <c r="C23" s="17" t="s">
        <v>310</v>
      </c>
      <c r="D23" s="17">
        <v>389.31</v>
      </c>
      <c r="E23" s="17">
        <f t="shared" si="0"/>
        <v>368994683109.17749</v>
      </c>
    </row>
    <row r="24" spans="1:5">
      <c r="A24" s="23" t="s">
        <v>315</v>
      </c>
      <c r="C24" s="17" t="s">
        <v>310</v>
      </c>
      <c r="D24" s="17">
        <v>319.47000000000003</v>
      </c>
      <c r="E24" s="17">
        <f t="shared" si="0"/>
        <v>302799135426.49542</v>
      </c>
    </row>
    <row r="25" spans="1:5">
      <c r="A25" s="23" t="s">
        <v>272</v>
      </c>
      <c r="C25" s="17" t="s">
        <v>310</v>
      </c>
      <c r="D25" s="17">
        <v>501.79</v>
      </c>
      <c r="E25" s="17">
        <f t="shared" si="0"/>
        <v>475605152802.01941</v>
      </c>
    </row>
    <row r="26" spans="1:5">
      <c r="A26" s="23" t="s">
        <v>314</v>
      </c>
      <c r="C26" s="17" t="s">
        <v>310</v>
      </c>
      <c r="D26" s="17">
        <v>459.98</v>
      </c>
      <c r="E26" s="17">
        <f t="shared" si="0"/>
        <v>435976919001.71967</v>
      </c>
    </row>
    <row r="27" spans="1:5">
      <c r="A27" s="23" t="s">
        <v>313</v>
      </c>
      <c r="C27" s="17" t="s">
        <v>310</v>
      </c>
      <c r="D27" s="17">
        <v>409.8</v>
      </c>
      <c r="E27" s="17">
        <f t="shared" si="0"/>
        <v>388415455904.3974</v>
      </c>
    </row>
    <row r="28" spans="1:5">
      <c r="A28" s="23" t="s">
        <v>312</v>
      </c>
      <c r="C28" s="17" t="s">
        <v>311</v>
      </c>
      <c r="D28" s="17">
        <v>3558.45</v>
      </c>
      <c r="E28" s="17">
        <f t="shared" si="0"/>
        <v>3372759831778.9238</v>
      </c>
    </row>
    <row r="29" spans="1:5">
      <c r="A29" s="23" t="s">
        <v>267</v>
      </c>
      <c r="C29" s="17" t="s">
        <v>310</v>
      </c>
      <c r="D29" s="17">
        <v>514.34</v>
      </c>
      <c r="E29" s="17">
        <f t="shared" si="0"/>
        <v>487500257661.95166</v>
      </c>
    </row>
    <row r="30" spans="1:5">
      <c r="A30" s="23" t="s">
        <v>309</v>
      </c>
      <c r="C30" s="17" t="s">
        <v>308</v>
      </c>
      <c r="D30" s="17">
        <v>10</v>
      </c>
      <c r="E30" s="17">
        <f t="shared" si="0"/>
        <v>9478171203.133173</v>
      </c>
    </row>
    <row r="31" spans="1:5">
      <c r="A31" s="23" t="s">
        <v>307</v>
      </c>
      <c r="C31" s="17" t="s">
        <v>306</v>
      </c>
      <c r="D31" s="17">
        <v>360</v>
      </c>
      <c r="E31" s="17">
        <f t="shared" si="0"/>
        <v>341214163312.79419</v>
      </c>
    </row>
    <row r="32" spans="1:5">
      <c r="A32" s="23" t="s">
        <v>305</v>
      </c>
      <c r="C32" s="17" t="s">
        <v>304</v>
      </c>
      <c r="D32" s="17">
        <v>292.70999999999998</v>
      </c>
      <c r="E32" s="17">
        <f t="shared" si="0"/>
        <v>277435549286.91107</v>
      </c>
    </row>
    <row r="34" spans="1:5">
      <c r="A34" s="19" t="s">
        <v>303</v>
      </c>
      <c r="B34" s="18" t="s">
        <v>303</v>
      </c>
      <c r="C34" s="18"/>
      <c r="D34" s="18" t="s">
        <v>302</v>
      </c>
      <c r="E34" s="17" t="s">
        <v>301</v>
      </c>
    </row>
    <row r="35" spans="1:5">
      <c r="A35" s="19" t="s">
        <v>260</v>
      </c>
      <c r="B35" s="18" t="s">
        <v>300</v>
      </c>
      <c r="C35" s="17" t="s">
        <v>291</v>
      </c>
      <c r="D35" s="18">
        <v>8200</v>
      </c>
      <c r="E35" s="21">
        <f t="shared" ref="E35:E41" si="1">D35/$H$1</f>
        <v>32554.227944925507</v>
      </c>
    </row>
    <row r="36" spans="1:5" ht="28.8">
      <c r="A36" s="19" t="s">
        <v>299</v>
      </c>
      <c r="B36" s="18" t="s">
        <v>298</v>
      </c>
      <c r="C36" s="17" t="s">
        <v>291</v>
      </c>
      <c r="D36" s="18">
        <v>4500</v>
      </c>
      <c r="E36" s="21">
        <f t="shared" si="1"/>
        <v>17865.125091727412</v>
      </c>
    </row>
    <row r="37" spans="1:5" ht="43.2">
      <c r="A37" s="19" t="s">
        <v>297</v>
      </c>
      <c r="B37" s="18" t="s">
        <v>296</v>
      </c>
      <c r="C37" s="17" t="s">
        <v>291</v>
      </c>
      <c r="D37" s="18">
        <v>5000</v>
      </c>
      <c r="E37" s="21">
        <f t="shared" si="1"/>
        <v>19850.138990808238</v>
      </c>
    </row>
    <row r="38" spans="1:5" ht="43.2">
      <c r="A38" s="19" t="s">
        <v>295</v>
      </c>
      <c r="B38" s="18" t="s">
        <v>294</v>
      </c>
      <c r="C38" s="17" t="s">
        <v>291</v>
      </c>
      <c r="D38" s="18">
        <v>5500</v>
      </c>
      <c r="E38" s="21">
        <f t="shared" si="1"/>
        <v>21835.152889889061</v>
      </c>
    </row>
    <row r="39" spans="1:5" ht="28.8">
      <c r="A39" s="19" t="s">
        <v>293</v>
      </c>
      <c r="B39" s="18" t="s">
        <v>292</v>
      </c>
      <c r="C39" s="17" t="s">
        <v>291</v>
      </c>
      <c r="D39" s="18">
        <v>5800</v>
      </c>
      <c r="E39" s="21">
        <f t="shared" si="1"/>
        <v>23026.161229337555</v>
      </c>
    </row>
    <row r="40" spans="1:5">
      <c r="A40" s="23" t="s">
        <v>262</v>
      </c>
      <c r="B40" s="17" t="s">
        <v>343</v>
      </c>
      <c r="C40" s="17" t="s">
        <v>344</v>
      </c>
      <c r="D40" s="17">
        <v>6000</v>
      </c>
      <c r="E40" s="21">
        <f t="shared" si="1"/>
        <v>23820.166788969884</v>
      </c>
    </row>
    <row r="41" spans="1:5">
      <c r="A41" s="23" t="s">
        <v>413</v>
      </c>
      <c r="B41" s="17" t="s">
        <v>414</v>
      </c>
      <c r="C41" s="17" t="s">
        <v>415</v>
      </c>
      <c r="D41" s="17">
        <v>3500</v>
      </c>
      <c r="E41" s="61">
        <f t="shared" si="1"/>
        <v>13895.097293565766</v>
      </c>
    </row>
  </sheetData>
  <phoneticPr fontId="4" type="noConversion"/>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7596-CB70-4698-8E6F-DCE7AD92290A}">
  <dimension ref="A1:H25"/>
  <sheetViews>
    <sheetView workbookViewId="0">
      <selection activeCell="G24" sqref="G24"/>
    </sheetView>
  </sheetViews>
  <sheetFormatPr defaultRowHeight="14.4"/>
  <cols>
    <col min="2" max="5" width="25.44140625" style="4" customWidth="1"/>
    <col min="7" max="7" width="12" style="22" bestFit="1" customWidth="1"/>
  </cols>
  <sheetData>
    <row r="1" spans="1:8" s="4" customFormat="1" ht="52.8">
      <c r="A1" s="67" t="s">
        <v>259</v>
      </c>
      <c r="B1" s="68" t="s">
        <v>423</v>
      </c>
      <c r="C1" s="68" t="s">
        <v>424</v>
      </c>
      <c r="D1" s="68" t="s">
        <v>425</v>
      </c>
      <c r="E1" s="68" t="s">
        <v>426</v>
      </c>
      <c r="G1" s="73"/>
      <c r="H1" s="72" t="s">
        <v>431</v>
      </c>
    </row>
    <row r="2" spans="1:8">
      <c r="A2" s="63" t="s">
        <v>259</v>
      </c>
      <c r="B2" s="62" t="s">
        <v>422</v>
      </c>
      <c r="C2" s="62" t="s">
        <v>422</v>
      </c>
      <c r="D2" s="62" t="s">
        <v>422</v>
      </c>
      <c r="E2" s="62" t="s">
        <v>422</v>
      </c>
    </row>
    <row r="3" spans="1:8">
      <c r="A3" s="65">
        <v>2000</v>
      </c>
      <c r="B3" s="66">
        <v>28.234000000000002</v>
      </c>
      <c r="C3" s="66">
        <v>28.308</v>
      </c>
      <c r="D3" s="66">
        <v>26.085000000000001</v>
      </c>
      <c r="E3" s="66">
        <v>30.315000000000001</v>
      </c>
      <c r="G3" s="22">
        <f>B3*Deflator!I2/5691000</f>
        <v>6.3541574746353228E-6</v>
      </c>
    </row>
    <row r="4" spans="1:8">
      <c r="A4" s="65">
        <v>2001</v>
      </c>
      <c r="B4" s="66">
        <v>24.331</v>
      </c>
      <c r="C4" s="66">
        <v>24.411999999999999</v>
      </c>
      <c r="D4" s="66">
        <v>22.71</v>
      </c>
      <c r="E4" s="66">
        <v>25.869</v>
      </c>
      <c r="G4" s="22">
        <f>B4*Deflator!I3/5691000</f>
        <v>5.3582449815094922E-6</v>
      </c>
    </row>
    <row r="5" spans="1:8">
      <c r="A5" s="65">
        <v>2002</v>
      </c>
      <c r="B5" s="66">
        <v>24.95</v>
      </c>
      <c r="C5" s="66">
        <v>24.998000000000001</v>
      </c>
      <c r="D5" s="66">
        <v>23.734000000000002</v>
      </c>
      <c r="E5" s="66">
        <v>26.116</v>
      </c>
      <c r="G5" s="22">
        <f>B5*Deflator!I4/5691000</f>
        <v>5.4090053517144789E-6</v>
      </c>
    </row>
    <row r="6" spans="1:8">
      <c r="A6" s="65">
        <v>2003</v>
      </c>
      <c r="B6" s="66">
        <v>28.902999999999999</v>
      </c>
      <c r="C6" s="66">
        <v>28.844999999999999</v>
      </c>
      <c r="D6" s="66">
        <v>26.731999999999999</v>
      </c>
      <c r="E6" s="66">
        <v>31.132999999999999</v>
      </c>
      <c r="G6" s="22">
        <f>B6*Deflator!I5/5691000</f>
        <v>6.1517474431388195E-6</v>
      </c>
    </row>
    <row r="7" spans="1:8">
      <c r="A7" s="65">
        <v>2004</v>
      </c>
      <c r="B7" s="66">
        <v>37.716999999999999</v>
      </c>
      <c r="C7" s="66">
        <v>38.280999999999999</v>
      </c>
      <c r="D7" s="66">
        <v>33.44</v>
      </c>
      <c r="E7" s="66">
        <v>41.429000000000002</v>
      </c>
      <c r="G7" s="22">
        <f>B7*Deflator!I6/5691000</f>
        <v>7.8172717062601604E-6</v>
      </c>
    </row>
    <row r="8" spans="1:8">
      <c r="A8" s="65">
        <v>2005</v>
      </c>
      <c r="B8" s="66">
        <v>53.36</v>
      </c>
      <c r="C8" s="66">
        <v>54.433</v>
      </c>
      <c r="D8" s="66">
        <v>49.192</v>
      </c>
      <c r="E8" s="66">
        <v>56.454999999999998</v>
      </c>
      <c r="G8" s="22">
        <f>B8*Deflator!I7/5691000</f>
        <v>1.0725369991507135E-5</v>
      </c>
    </row>
    <row r="9" spans="1:8">
      <c r="A9" s="65">
        <v>2006</v>
      </c>
      <c r="B9" s="66">
        <v>64.275000000000006</v>
      </c>
      <c r="C9" s="66">
        <v>65.376000000000005</v>
      </c>
      <c r="D9" s="66">
        <v>61.411999999999999</v>
      </c>
      <c r="E9" s="66">
        <v>66.036000000000001</v>
      </c>
      <c r="G9" s="22">
        <f>B9*Deflator!I8/5691000</f>
        <v>1.25398068193289E-5</v>
      </c>
    </row>
    <row r="10" spans="1:8">
      <c r="A10" s="65">
        <v>2007</v>
      </c>
      <c r="B10" s="66">
        <v>71.161000000000001</v>
      </c>
      <c r="C10" s="66">
        <v>72.730999999999995</v>
      </c>
      <c r="D10" s="66">
        <v>68.405000000000001</v>
      </c>
      <c r="E10" s="66">
        <v>72.346999999999994</v>
      </c>
      <c r="G10" s="22">
        <f>B10*Deflator!I9/5691000</f>
        <v>1.3520052772600452E-5</v>
      </c>
    </row>
    <row r="11" spans="1:8">
      <c r="A11" s="65">
        <v>2008</v>
      </c>
      <c r="B11" s="66">
        <v>96.965000000000003</v>
      </c>
      <c r="C11" s="66">
        <v>97.569000000000003</v>
      </c>
      <c r="D11" s="66">
        <v>93.712999999999994</v>
      </c>
      <c r="E11" s="66">
        <v>99.611999999999995</v>
      </c>
      <c r="G11" s="22">
        <f>B11*Deflator!I10/5691000</f>
        <v>1.8071111055938456E-5</v>
      </c>
    </row>
    <row r="12" spans="1:8">
      <c r="A12" s="65">
        <v>2009</v>
      </c>
      <c r="B12" s="66">
        <v>61.765999999999998</v>
      </c>
      <c r="C12" s="66">
        <v>61.865000000000002</v>
      </c>
      <c r="D12" s="66">
        <v>61.728999999999999</v>
      </c>
      <c r="E12" s="66">
        <v>61.701999999999998</v>
      </c>
      <c r="G12" s="22">
        <f>B12*Deflator!I11/5691000</f>
        <v>1.1424074919815309E-5</v>
      </c>
    </row>
    <row r="13" spans="1:8">
      <c r="A13" s="65">
        <v>2010</v>
      </c>
      <c r="B13" s="66">
        <v>79.034999999999997</v>
      </c>
      <c r="C13" s="66">
        <v>79.635000000000005</v>
      </c>
      <c r="D13" s="66">
        <v>78.063999999999993</v>
      </c>
      <c r="E13" s="66">
        <v>79.405000000000001</v>
      </c>
      <c r="G13" s="22">
        <f>B13*Deflator!I12/5691000</f>
        <v>1.4449727654351146E-5</v>
      </c>
    </row>
    <row r="14" spans="1:8">
      <c r="A14" s="65">
        <v>2011</v>
      </c>
      <c r="B14" s="66">
        <v>104.05200000000001</v>
      </c>
      <c r="C14" s="66">
        <v>111.08199999999999</v>
      </c>
      <c r="D14" s="66">
        <v>106.027</v>
      </c>
      <c r="E14" s="66">
        <v>95.046000000000006</v>
      </c>
      <c r="G14" s="22">
        <f>B14*Deflator!I13/5691000</f>
        <v>1.8634257643376324E-5</v>
      </c>
    </row>
    <row r="15" spans="1:8">
      <c r="A15" s="65">
        <v>2012</v>
      </c>
      <c r="B15" s="66">
        <v>105.00700000000001</v>
      </c>
      <c r="C15" s="66">
        <v>111.96</v>
      </c>
      <c r="D15" s="66">
        <v>108.919</v>
      </c>
      <c r="E15" s="66">
        <v>94.143000000000001</v>
      </c>
      <c r="G15" s="22">
        <f>B15*Deflator!I14/5691000</f>
        <v>1.8451414514145142E-5</v>
      </c>
    </row>
    <row r="16" spans="1:8">
      <c r="A16" s="65">
        <v>2013</v>
      </c>
      <c r="B16" s="66">
        <v>104.069</v>
      </c>
      <c r="C16" s="66">
        <v>108.84399999999999</v>
      </c>
      <c r="D16" s="66">
        <v>105.43</v>
      </c>
      <c r="E16" s="66">
        <v>97.933999999999997</v>
      </c>
      <c r="G16" s="22">
        <f>B16*Deflator!I15/5691000</f>
        <v>1.7971213208573316E-5</v>
      </c>
    </row>
    <row r="17" spans="1:7">
      <c r="A17" s="65">
        <v>2014</v>
      </c>
      <c r="B17" s="66">
        <v>96.247</v>
      </c>
      <c r="C17" s="66">
        <v>98.942999999999998</v>
      </c>
      <c r="D17" s="66">
        <v>96.664000000000001</v>
      </c>
      <c r="E17" s="66">
        <v>93.135000000000005</v>
      </c>
      <c r="G17" s="22">
        <f>B17*Deflator!I16/5691000</f>
        <v>1.6318600822569081E-5</v>
      </c>
    </row>
    <row r="18" spans="1:7">
      <c r="A18" s="65">
        <v>2015</v>
      </c>
      <c r="B18" s="66">
        <v>50.792999999999999</v>
      </c>
      <c r="C18" s="66">
        <v>52.399000000000001</v>
      </c>
      <c r="D18" s="66">
        <v>51.231999999999999</v>
      </c>
      <c r="E18" s="66">
        <v>48.747999999999998</v>
      </c>
      <c r="G18" s="22">
        <f>B18*Deflator!I17/5691000</f>
        <v>8.530654795242392E-6</v>
      </c>
    </row>
    <row r="19" spans="1:7">
      <c r="A19" s="65">
        <v>2016</v>
      </c>
      <c r="B19" s="66">
        <v>42.837000000000003</v>
      </c>
      <c r="C19" s="66">
        <v>44.048000000000002</v>
      </c>
      <c r="D19" s="66">
        <v>41.235999999999997</v>
      </c>
      <c r="E19" s="66">
        <v>43.225999999999999</v>
      </c>
      <c r="G19" s="22">
        <f>B19*Deflator!I18/5691000</f>
        <v>7.1197454823498096E-6</v>
      </c>
    </row>
    <row r="20" spans="1:7">
      <c r="A20" s="65">
        <v>2017</v>
      </c>
      <c r="B20" s="66">
        <v>52.814</v>
      </c>
      <c r="C20" s="66">
        <v>54.401000000000003</v>
      </c>
      <c r="D20" s="66">
        <v>53.116</v>
      </c>
      <c r="E20" s="66">
        <v>50.923999999999999</v>
      </c>
      <c r="G20" s="22">
        <f>B20*Deflator!I19/5691000</f>
        <v>8.6159913815198505E-6</v>
      </c>
    </row>
    <row r="21" spans="1:7">
      <c r="A21" s="65">
        <v>2018</v>
      </c>
      <c r="B21" s="66">
        <v>68.328999999999994</v>
      </c>
      <c r="C21" s="66">
        <v>71.070999999999998</v>
      </c>
      <c r="D21" s="66">
        <v>69.13</v>
      </c>
      <c r="E21" s="66">
        <v>64.784999999999997</v>
      </c>
      <c r="G21" s="22">
        <f>B21*Deflator!I20/5691000</f>
        <v>1.0885719564295667E-5</v>
      </c>
    </row>
    <row r="22" spans="1:7">
      <c r="A22" s="65">
        <v>2019</v>
      </c>
      <c r="B22" s="66">
        <v>61.390999999999998</v>
      </c>
      <c r="C22" s="66">
        <v>64.031999999999996</v>
      </c>
      <c r="D22" s="66">
        <v>63.146999999999998</v>
      </c>
      <c r="E22" s="66">
        <v>56.994999999999997</v>
      </c>
      <c r="G22" s="22">
        <f>B22*Deflator!I21/5691000</f>
        <v>9.6088708722553489E-6</v>
      </c>
    </row>
    <row r="23" spans="1:7">
      <c r="A23" s="65">
        <v>2020</v>
      </c>
      <c r="B23" s="66">
        <v>41.691000000000003</v>
      </c>
      <c r="C23" s="66">
        <v>42.768999999999998</v>
      </c>
      <c r="D23" s="66">
        <v>42.564</v>
      </c>
      <c r="E23" s="66">
        <v>39.74</v>
      </c>
      <c r="G23" s="22">
        <f>B23*Deflator!I22/5691000</f>
        <v>6.447346428534108E-6</v>
      </c>
    </row>
    <row r="24" spans="1:7">
      <c r="A24" s="65">
        <v>2021</v>
      </c>
      <c r="B24" s="66">
        <v>46.704000000000001</v>
      </c>
      <c r="C24" s="66">
        <v>47.966999999999999</v>
      </c>
      <c r="D24" s="66">
        <v>47.289000000000001</v>
      </c>
      <c r="E24" s="66">
        <v>44.853999999999999</v>
      </c>
      <c r="G24" s="22">
        <f>B24*Deflator!I23/5691000</f>
        <v>7.0663854842348942E-6</v>
      </c>
    </row>
    <row r="25" spans="1:7">
      <c r="A25" s="65">
        <v>2022</v>
      </c>
      <c r="B25" s="66">
        <v>57.582999999999998</v>
      </c>
      <c r="C25" s="66">
        <v>60.377000000000002</v>
      </c>
      <c r="D25" s="66">
        <v>58.860999999999997</v>
      </c>
      <c r="E25" s="66">
        <v>53.511000000000003</v>
      </c>
      <c r="G25" s="22">
        <f>B25*Deflator!I24/5691000</f>
        <v>8.5105987239043203E-6</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4AE4-1A7F-49B1-B1C8-789EBAAB0DE0}">
  <dimension ref="A1:Z29"/>
  <sheetViews>
    <sheetView topLeftCell="E1" workbookViewId="0">
      <selection activeCell="R22" sqref="R22"/>
    </sheetView>
  </sheetViews>
  <sheetFormatPr defaultRowHeight="14.4"/>
  <cols>
    <col min="10" max="10" width="13" bestFit="1" customWidth="1"/>
  </cols>
  <sheetData>
    <row r="1" spans="1:26">
      <c r="A1" t="s">
        <v>3806</v>
      </c>
      <c r="B1" t="s">
        <v>3649</v>
      </c>
      <c r="C1" t="s">
        <v>3803</v>
      </c>
      <c r="D1" t="s">
        <v>3802</v>
      </c>
      <c r="E1" t="s">
        <v>3816</v>
      </c>
      <c r="F1" t="s">
        <v>3815</v>
      </c>
      <c r="G1" t="s">
        <v>3814</v>
      </c>
      <c r="H1" t="s">
        <v>3799</v>
      </c>
      <c r="I1" t="s">
        <v>3813</v>
      </c>
      <c r="J1" t="s">
        <v>3800</v>
      </c>
      <c r="K1" t="s">
        <v>3812</v>
      </c>
      <c r="L1" t="s">
        <v>3797</v>
      </c>
      <c r="M1" t="s">
        <v>3811</v>
      </c>
      <c r="N1" t="s">
        <v>3810</v>
      </c>
      <c r="O1" t="s">
        <v>3809</v>
      </c>
      <c r="P1" t="s">
        <v>3808</v>
      </c>
      <c r="Q1" t="s">
        <v>3807</v>
      </c>
      <c r="Y1">
        <v>80</v>
      </c>
      <c r="Z1" t="s">
        <v>451</v>
      </c>
    </row>
    <row r="2" spans="1:26">
      <c r="S2" t="s">
        <v>432</v>
      </c>
      <c r="T2" t="s">
        <v>433</v>
      </c>
      <c r="U2">
        <v>234</v>
      </c>
      <c r="V2">
        <v>239</v>
      </c>
      <c r="Y2">
        <f>Y1*Deflator!B22/10^9*1055</f>
        <v>1.161771722220697E-5</v>
      </c>
    </row>
    <row r="3" spans="1:26">
      <c r="A3" t="s">
        <v>3806</v>
      </c>
      <c r="E3" t="s">
        <v>3805</v>
      </c>
      <c r="F3" t="s">
        <v>3649</v>
      </c>
      <c r="G3" t="s">
        <v>3804</v>
      </c>
      <c r="H3" t="s">
        <v>3803</v>
      </c>
      <c r="I3" t="s">
        <v>3802</v>
      </c>
      <c r="J3" t="s">
        <v>3801</v>
      </c>
      <c r="L3" t="s">
        <v>3800</v>
      </c>
      <c r="M3" t="s">
        <v>3799</v>
      </c>
      <c r="N3" t="s">
        <v>3798</v>
      </c>
      <c r="O3" t="s">
        <v>3797</v>
      </c>
      <c r="T3" t="s">
        <v>434</v>
      </c>
      <c r="V3">
        <v>197</v>
      </c>
    </row>
    <row r="4" spans="1:26">
      <c r="A4" t="s">
        <v>461</v>
      </c>
      <c r="E4" t="s">
        <v>3796</v>
      </c>
      <c r="F4" t="s">
        <v>3795</v>
      </c>
      <c r="I4">
        <v>2021</v>
      </c>
      <c r="J4">
        <v>20</v>
      </c>
      <c r="K4">
        <v>21</v>
      </c>
      <c r="T4" t="s">
        <v>435</v>
      </c>
      <c r="U4">
        <v>192.37</v>
      </c>
      <c r="V4">
        <v>191.3</v>
      </c>
    </row>
    <row r="5" spans="1:26">
      <c r="A5" t="s">
        <v>3794</v>
      </c>
      <c r="C5" t="s">
        <v>3770</v>
      </c>
      <c r="E5" s="98">
        <v>37.729999999999997</v>
      </c>
      <c r="F5" s="98"/>
      <c r="G5" s="98">
        <v>37.729999999999997</v>
      </c>
      <c r="H5" s="98"/>
      <c r="I5" s="98"/>
      <c r="J5" s="98"/>
      <c r="K5" s="98"/>
      <c r="T5" t="s">
        <v>436</v>
      </c>
      <c r="V5">
        <v>199</v>
      </c>
      <c r="W5" t="s">
        <v>437</v>
      </c>
    </row>
    <row r="6" spans="1:26">
      <c r="A6" t="s">
        <v>3793</v>
      </c>
      <c r="C6" t="s">
        <v>3770</v>
      </c>
      <c r="E6" s="98">
        <v>46.84</v>
      </c>
      <c r="F6" s="98"/>
      <c r="G6" s="98">
        <v>46.84</v>
      </c>
      <c r="H6" s="98"/>
      <c r="I6" s="98"/>
      <c r="J6" s="98"/>
      <c r="K6" s="98"/>
      <c r="T6" t="s">
        <v>438</v>
      </c>
      <c r="V6">
        <v>216</v>
      </c>
    </row>
    <row r="7" spans="1:26">
      <c r="A7" t="s">
        <v>3792</v>
      </c>
      <c r="B7" t="s">
        <v>3769</v>
      </c>
      <c r="C7" t="s">
        <v>3770</v>
      </c>
      <c r="E7" s="98"/>
      <c r="F7" s="98"/>
      <c r="G7" s="98"/>
      <c r="H7" s="98"/>
      <c r="I7" s="98">
        <v>45</v>
      </c>
      <c r="J7" s="98"/>
      <c r="K7" s="98"/>
      <c r="S7" t="s">
        <v>440</v>
      </c>
      <c r="T7" t="s">
        <v>439</v>
      </c>
      <c r="V7">
        <v>188.5378</v>
      </c>
    </row>
    <row r="8" spans="1:26">
      <c r="B8" t="s">
        <v>3768</v>
      </c>
      <c r="E8" s="98"/>
      <c r="F8" s="98"/>
      <c r="G8" s="98"/>
      <c r="H8" s="98"/>
      <c r="I8" s="98">
        <v>65</v>
      </c>
      <c r="J8" s="98"/>
      <c r="K8" s="98"/>
      <c r="S8" t="s">
        <v>441</v>
      </c>
      <c r="T8" t="s">
        <v>442</v>
      </c>
      <c r="U8">
        <v>182</v>
      </c>
      <c r="V8">
        <v>175.6</v>
      </c>
      <c r="W8" t="s">
        <v>445</v>
      </c>
    </row>
    <row r="9" spans="1:26">
      <c r="A9" t="s">
        <v>3774</v>
      </c>
      <c r="B9" t="s">
        <v>3769</v>
      </c>
      <c r="C9" t="s">
        <v>3784</v>
      </c>
      <c r="D9" s="98">
        <f>AVERAGE(E9:K9)</f>
        <v>22.157142857142855</v>
      </c>
      <c r="E9" s="98">
        <v>22</v>
      </c>
      <c r="F9" s="98">
        <v>26.7</v>
      </c>
      <c r="G9" s="98">
        <v>22</v>
      </c>
      <c r="H9" s="98">
        <v>30.4</v>
      </c>
      <c r="I9" s="98">
        <v>22</v>
      </c>
      <c r="J9" s="98">
        <v>16</v>
      </c>
      <c r="K9" s="98">
        <v>16</v>
      </c>
      <c r="T9" t="s">
        <v>443</v>
      </c>
      <c r="U9">
        <v>222.65</v>
      </c>
      <c r="V9">
        <v>232.65</v>
      </c>
      <c r="W9" t="s">
        <v>445</v>
      </c>
    </row>
    <row r="10" spans="1:26">
      <c r="B10" t="s">
        <v>3768</v>
      </c>
      <c r="C10" t="s">
        <v>3784</v>
      </c>
      <c r="D10" s="98">
        <f>AVERAGE(E10:K10)</f>
        <v>30.947499999999998</v>
      </c>
      <c r="E10" s="98"/>
      <c r="F10" s="98"/>
      <c r="G10" s="98"/>
      <c r="H10" s="98">
        <v>34.79</v>
      </c>
      <c r="I10" s="98">
        <v>35</v>
      </c>
      <c r="J10" s="98">
        <v>27</v>
      </c>
      <c r="K10" s="98">
        <v>27</v>
      </c>
      <c r="T10" t="s">
        <v>444</v>
      </c>
      <c r="W10" t="s">
        <v>445</v>
      </c>
    </row>
    <row r="11" spans="1:26">
      <c r="A11" t="s">
        <v>3791</v>
      </c>
      <c r="B11" t="s">
        <v>3789</v>
      </c>
      <c r="C11" t="s">
        <v>3784</v>
      </c>
      <c r="E11" s="98">
        <v>6.6</v>
      </c>
      <c r="F11" s="98">
        <v>8.01</v>
      </c>
      <c r="G11" s="98">
        <v>6.6</v>
      </c>
      <c r="H11" s="98"/>
      <c r="I11" s="98">
        <v>6.6</v>
      </c>
      <c r="J11" s="98"/>
      <c r="K11" s="98">
        <v>6</v>
      </c>
      <c r="T11" t="s">
        <v>446</v>
      </c>
      <c r="V11">
        <v>187</v>
      </c>
      <c r="W11">
        <v>74.2</v>
      </c>
      <c r="X11">
        <f>V11/W11</f>
        <v>2.5202156334231804</v>
      </c>
    </row>
    <row r="12" spans="1:26">
      <c r="B12" t="s">
        <v>3788</v>
      </c>
      <c r="C12" t="s">
        <v>3770</v>
      </c>
      <c r="E12" s="98">
        <v>34.22</v>
      </c>
      <c r="F12" s="98">
        <f>0.2/3600*10^6</f>
        <v>55.555555555555557</v>
      </c>
      <c r="G12" s="98">
        <v>34.22</v>
      </c>
      <c r="H12" s="98"/>
      <c r="I12" s="98">
        <f>0.154/3600*10^6</f>
        <v>42.777777777777779</v>
      </c>
      <c r="J12" s="98"/>
      <c r="K12" s="98">
        <f>0.15/3600*10^6</f>
        <v>41.666666666666664</v>
      </c>
      <c r="T12" t="s">
        <v>447</v>
      </c>
      <c r="V12">
        <v>194.5</v>
      </c>
    </row>
    <row r="13" spans="1:26">
      <c r="A13" t="s">
        <v>3790</v>
      </c>
      <c r="B13" t="s">
        <v>3789</v>
      </c>
      <c r="C13" t="s">
        <v>3784</v>
      </c>
      <c r="E13" s="98"/>
      <c r="F13" s="98">
        <v>11.94</v>
      </c>
      <c r="G13" s="98"/>
      <c r="H13" s="98"/>
      <c r="I13" s="98">
        <v>10.8</v>
      </c>
      <c r="J13" s="98"/>
      <c r="K13" s="98">
        <v>8.4</v>
      </c>
      <c r="T13" t="s">
        <v>448</v>
      </c>
      <c r="V13">
        <v>187</v>
      </c>
    </row>
    <row r="14" spans="1:26">
      <c r="B14" t="s">
        <v>3788</v>
      </c>
      <c r="C14" t="s">
        <v>3770</v>
      </c>
      <c r="E14" s="98"/>
      <c r="F14" s="98">
        <f>0.3/3600*10^6</f>
        <v>83.333333333333329</v>
      </c>
      <c r="G14" s="98"/>
      <c r="H14" s="98">
        <v>82.66</v>
      </c>
      <c r="I14" s="98">
        <f>0.25/3600*10^6</f>
        <v>69.444444444444443</v>
      </c>
      <c r="J14" s="98"/>
      <c r="K14" s="98">
        <f>0.176/3600*10^6</f>
        <v>48.888888888888886</v>
      </c>
      <c r="T14" t="s">
        <v>449</v>
      </c>
      <c r="V14">
        <v>175</v>
      </c>
    </row>
    <row r="15" spans="1:26">
      <c r="A15" t="s">
        <v>3787</v>
      </c>
      <c r="B15" t="s">
        <v>3769</v>
      </c>
      <c r="C15" t="s">
        <v>3786</v>
      </c>
      <c r="E15" s="98"/>
      <c r="F15" s="98">
        <v>174.5</v>
      </c>
      <c r="G15" s="98"/>
      <c r="H15" s="98"/>
      <c r="I15" s="98"/>
      <c r="J15" s="98"/>
      <c r="K15" s="98"/>
      <c r="T15" t="s">
        <v>450</v>
      </c>
      <c r="V15">
        <v>221.69</v>
      </c>
      <c r="W15">
        <v>82.11</v>
      </c>
      <c r="X15">
        <f>V15/W15</f>
        <v>2.6999147485080988</v>
      </c>
    </row>
    <row r="16" spans="1:26">
      <c r="B16" t="s">
        <v>3768</v>
      </c>
      <c r="C16" t="s">
        <v>3786</v>
      </c>
      <c r="D16" s="98">
        <f>AVERAGE(E16:O16)</f>
        <v>207.32333333333335</v>
      </c>
      <c r="E16" s="98"/>
      <c r="F16" s="98">
        <v>252</v>
      </c>
      <c r="G16" s="98"/>
      <c r="H16" s="98">
        <v>221.69</v>
      </c>
      <c r="I16" s="98"/>
      <c r="J16" s="98"/>
      <c r="K16" s="98"/>
      <c r="L16">
        <v>175</v>
      </c>
      <c r="M16">
        <v>187</v>
      </c>
      <c r="N16">
        <v>232.65</v>
      </c>
      <c r="O16">
        <v>175.6</v>
      </c>
    </row>
    <row r="17" spans="1:11">
      <c r="A17" t="s">
        <v>3785</v>
      </c>
      <c r="B17" t="s">
        <v>3769</v>
      </c>
      <c r="C17" t="s">
        <v>3784</v>
      </c>
      <c r="E17">
        <v>22</v>
      </c>
      <c r="G17">
        <v>20.5</v>
      </c>
    </row>
    <row r="18" spans="1:11">
      <c r="B18" t="s">
        <v>3768</v>
      </c>
      <c r="C18" t="s">
        <v>3784</v>
      </c>
      <c r="G18">
        <v>28.9</v>
      </c>
    </row>
    <row r="19" spans="1:11">
      <c r="E19" s="131" t="s">
        <v>3783</v>
      </c>
      <c r="F19" s="131" t="s">
        <v>3782</v>
      </c>
      <c r="H19" s="131" t="s">
        <v>3781</v>
      </c>
      <c r="I19" s="131" t="s">
        <v>3780</v>
      </c>
      <c r="K19" s="131" t="s">
        <v>3779</v>
      </c>
    </row>
    <row r="20" spans="1:11">
      <c r="I20" s="131" t="s">
        <v>3778</v>
      </c>
    </row>
    <row r="21" spans="1:11">
      <c r="A21" t="s">
        <v>3777</v>
      </c>
      <c r="B21">
        <v>11.13</v>
      </c>
      <c r="C21" t="s">
        <v>3776</v>
      </c>
      <c r="I21" s="131" t="s">
        <v>3775</v>
      </c>
    </row>
    <row r="24" spans="1:11">
      <c r="C24" t="s">
        <v>3774</v>
      </c>
      <c r="D24" t="s">
        <v>3773</v>
      </c>
      <c r="E24" t="s">
        <v>3772</v>
      </c>
      <c r="F24" t="s">
        <v>3771</v>
      </c>
    </row>
    <row r="25" spans="1:11">
      <c r="A25" t="s">
        <v>3769</v>
      </c>
      <c r="B25" t="s">
        <v>3770</v>
      </c>
      <c r="C25" s="130">
        <f>D9/B21/(29307*10^3)*10^9</f>
        <v>67.927749942947898</v>
      </c>
      <c r="D25" s="130">
        <f>I7</f>
        <v>45</v>
      </c>
      <c r="E25" s="130">
        <f>F15*0.334</f>
        <v>58.283000000000001</v>
      </c>
    </row>
    <row r="26" spans="1:11">
      <c r="A26" t="s">
        <v>3768</v>
      </c>
      <c r="B26" t="s">
        <v>3770</v>
      </c>
      <c r="C26" s="130">
        <f>D10/B21/(29307*10^3)*10^9</f>
        <v>94.876584716413035</v>
      </c>
      <c r="D26" s="130">
        <f>I8</f>
        <v>65</v>
      </c>
      <c r="E26" s="130">
        <f>F16*0.334</f>
        <v>84.168000000000006</v>
      </c>
    </row>
    <row r="28" spans="1:11">
      <c r="A28" t="s">
        <v>3769</v>
      </c>
      <c r="B28" t="s">
        <v>3666</v>
      </c>
      <c r="C28" s="22">
        <f t="shared" ref="C28:E29" si="0">C25/10^9*1055*0.13</f>
        <v>9.3162909046753047E-6</v>
      </c>
      <c r="D28" s="22">
        <f t="shared" si="0"/>
        <v>6.1717500000000007E-6</v>
      </c>
      <c r="E28" s="22">
        <f t="shared" si="0"/>
        <v>7.9935134500000001E-6</v>
      </c>
      <c r="F28" s="22">
        <f>AVERAGE(C28:E28)</f>
        <v>7.8271847848917674E-6</v>
      </c>
    </row>
    <row r="29" spans="1:11">
      <c r="A29" t="s">
        <v>3768</v>
      </c>
      <c r="C29" s="22">
        <f t="shared" si="0"/>
        <v>1.301232359385605E-5</v>
      </c>
      <c r="D29" s="22">
        <f t="shared" si="0"/>
        <v>8.9147499999999996E-6</v>
      </c>
      <c r="E29" s="22">
        <f t="shared" si="0"/>
        <v>1.1543641200000001E-5</v>
      </c>
      <c r="F29" s="22">
        <f>AVERAGE(C29:E29)</f>
        <v>1.115690493128535E-5</v>
      </c>
    </row>
  </sheetData>
  <phoneticPr fontId="4" type="noConversion"/>
  <hyperlinks>
    <hyperlink ref="E19" r:id="rId1" display="http://jn.bendibao.com/live/2021108/59332.shtm" xr:uid="{856601BC-F330-405B-BDEC-335387C79527}"/>
    <hyperlink ref="F19" r:id="rId2" display="http://jn.bendibao.com/news/202197/58889.shtm" xr:uid="{F61866FB-D518-4A97-AFED-FAEA178A261F}"/>
    <hyperlink ref="H19" r:id="rId3" display="http://qd.bendibao.com/live/202197/68476.shtm" xr:uid="{52CBDF56-CC98-4430-AA36-84C4D16DD5DA}"/>
    <hyperlink ref="I19" r:id="rId4" display="http://zb.bendibao.com/live/20211019/11082.shtm" xr:uid="{90B64EE8-B7EF-47EF-B022-CFD9925F0BFF}"/>
    <hyperlink ref="I20" r:id="rId5" display="http://zb.bendibao.com/live/20211019/11087.shtm" xr:uid="{5B89A23F-7435-4049-9E86-55352E7AB405}"/>
    <hyperlink ref="I21" r:id="rId6" display="http://zb.bendibao.com/live/20211013/10971.shtm" xr:uid="{BF9DBAD1-37C6-4BF9-8595-33F56BDDD0A1}"/>
    <hyperlink ref="K19" r:id="rId7" display="http://m.jining.bendibao.com/live/13283.shtm" xr:uid="{71CAB14D-7A39-4C89-956A-49AB3A9D33AD}"/>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F06A9-D5C0-4E2B-9F2F-B80CE33AAEDA}">
  <dimension ref="A1:AI1135"/>
  <sheetViews>
    <sheetView workbookViewId="0">
      <selection activeCell="H30" sqref="H30"/>
    </sheetView>
  </sheetViews>
  <sheetFormatPr defaultRowHeight="14.4"/>
  <cols>
    <col min="2" max="3" width="8.88671875" customWidth="1"/>
    <col min="4" max="4" width="8.88671875" hidden="1" customWidth="1"/>
    <col min="5" max="6" width="8.88671875" customWidth="1"/>
    <col min="7" max="7" width="8.88671875" style="22" customWidth="1"/>
    <col min="8" max="11" width="8.88671875" customWidth="1"/>
    <col min="12" max="21" width="0" hidden="1" customWidth="1"/>
    <col min="22" max="22" width="15.44140625" hidden="1" customWidth="1"/>
    <col min="23" max="23" width="28.77734375" hidden="1" customWidth="1"/>
    <col min="24" max="24" width="85.88671875" hidden="1" customWidth="1"/>
    <col min="25" max="25" width="21.77734375" hidden="1" customWidth="1"/>
    <col min="27" max="27" width="7.33203125" customWidth="1"/>
    <col min="28" max="33" width="9.44140625" customWidth="1"/>
    <col min="34" max="34" width="5.6640625" customWidth="1"/>
    <col min="35" max="35" width="9.44140625" customWidth="1"/>
  </cols>
  <sheetData>
    <row r="1" spans="1:35" s="4" customFormat="1" ht="43.2">
      <c r="A1" s="4" t="s">
        <v>452</v>
      </c>
      <c r="B1" s="4" t="s">
        <v>453</v>
      </c>
      <c r="C1" s="4" t="s">
        <v>454</v>
      </c>
      <c r="D1" s="4" t="s">
        <v>455</v>
      </c>
      <c r="E1" s="4" t="s">
        <v>456</v>
      </c>
      <c r="F1" s="4" t="s">
        <v>457</v>
      </c>
      <c r="G1" s="73" t="s">
        <v>458</v>
      </c>
      <c r="H1" s="4" t="s">
        <v>459</v>
      </c>
      <c r="I1" s="4" t="s">
        <v>460</v>
      </c>
      <c r="J1" s="4" t="s">
        <v>461</v>
      </c>
      <c r="K1" s="4" t="s">
        <v>462</v>
      </c>
      <c r="L1" s="4" t="s">
        <v>463</v>
      </c>
      <c r="M1" s="4" t="s">
        <v>464</v>
      </c>
      <c r="N1" s="4" t="s">
        <v>465</v>
      </c>
      <c r="O1" s="4" t="s">
        <v>466</v>
      </c>
      <c r="P1" s="4" t="s">
        <v>467</v>
      </c>
      <c r="Q1" s="4" t="s">
        <v>468</v>
      </c>
      <c r="R1" s="4" t="s">
        <v>469</v>
      </c>
      <c r="S1" s="4" t="s">
        <v>470</v>
      </c>
      <c r="T1" s="4" t="s">
        <v>471</v>
      </c>
      <c r="U1" s="4" t="s">
        <v>472</v>
      </c>
      <c r="V1" s="4" t="s">
        <v>473</v>
      </c>
      <c r="W1" s="4" t="s">
        <v>474</v>
      </c>
      <c r="X1" s="4" t="s">
        <v>475</v>
      </c>
      <c r="Y1" s="4" t="s">
        <v>476</v>
      </c>
      <c r="AA1" s="78" t="s">
        <v>3565</v>
      </c>
      <c r="AB1" s="78" t="s">
        <v>3564</v>
      </c>
      <c r="AC1"/>
      <c r="AD1"/>
      <c r="AE1"/>
      <c r="AF1"/>
      <c r="AG1"/>
      <c r="AH1"/>
      <c r="AI1"/>
    </row>
    <row r="2" spans="1:35">
      <c r="A2" t="s">
        <v>595</v>
      </c>
      <c r="B2" t="s">
        <v>478</v>
      </c>
      <c r="C2" t="s">
        <v>538</v>
      </c>
      <c r="D2" t="s">
        <v>1165</v>
      </c>
      <c r="E2">
        <v>4528</v>
      </c>
      <c r="F2">
        <v>870</v>
      </c>
      <c r="G2" s="22">
        <f>IF(H2 = "不含税", 1.06, 1) * F2/(1000*E2 * 3.96566683) * VLOOKUP(J2,Deflator!$A$2:$B$24,2,FALSE)</f>
        <v>7.035202996858646E-6</v>
      </c>
      <c r="H2" t="s">
        <v>481</v>
      </c>
      <c r="I2">
        <v>1000</v>
      </c>
      <c r="J2">
        <v>2017</v>
      </c>
      <c r="K2" t="s">
        <v>604</v>
      </c>
      <c r="L2" s="77">
        <v>1.04E-2</v>
      </c>
      <c r="M2" s="77">
        <v>7.2599999999999998E-2</v>
      </c>
      <c r="N2" t="s">
        <v>622</v>
      </c>
      <c r="O2" t="s">
        <v>485</v>
      </c>
      <c r="P2" t="s">
        <v>788</v>
      </c>
      <c r="Q2" s="77">
        <v>0.81840000000000002</v>
      </c>
      <c r="R2">
        <v>1</v>
      </c>
      <c r="S2" s="77">
        <v>4.0000000000000002E-4</v>
      </c>
      <c r="T2" t="s">
        <v>483</v>
      </c>
      <c r="U2" t="s">
        <v>520</v>
      </c>
      <c r="V2" t="s">
        <v>486</v>
      </c>
      <c r="W2" t="s">
        <v>1603</v>
      </c>
      <c r="X2" t="s">
        <v>1604</v>
      </c>
      <c r="Y2" t="s">
        <v>1605</v>
      </c>
      <c r="AA2" s="78" t="s">
        <v>3558</v>
      </c>
      <c r="AB2">
        <v>2017</v>
      </c>
      <c r="AC2">
        <v>2018</v>
      </c>
      <c r="AD2">
        <v>2019</v>
      </c>
      <c r="AE2">
        <v>2020</v>
      </c>
      <c r="AF2">
        <v>2021</v>
      </c>
      <c r="AG2">
        <v>2022</v>
      </c>
      <c r="AH2" t="s">
        <v>3562</v>
      </c>
      <c r="AI2" t="s">
        <v>3563</v>
      </c>
    </row>
    <row r="3" spans="1:35">
      <c r="A3" t="s">
        <v>570</v>
      </c>
      <c r="B3" t="s">
        <v>478</v>
      </c>
      <c r="C3" t="s">
        <v>538</v>
      </c>
      <c r="D3" t="s">
        <v>1203</v>
      </c>
      <c r="E3">
        <v>4100</v>
      </c>
      <c r="F3">
        <v>810</v>
      </c>
      <c r="G3" s="22">
        <f>IF(H3 = "不含税", 1.06, 1) * F3/(1000*E3 * 3.96566683) * VLOOKUP(J3,Deflator!$A$2:$B$24,2,FALSE)</f>
        <v>7.2337744119760358E-6</v>
      </c>
      <c r="H3" t="s">
        <v>481</v>
      </c>
      <c r="I3">
        <v>600</v>
      </c>
      <c r="J3">
        <v>2017</v>
      </c>
      <c r="K3" t="s">
        <v>604</v>
      </c>
      <c r="L3" s="76">
        <v>0.03</v>
      </c>
      <c r="M3" s="76">
        <v>0.03</v>
      </c>
      <c r="N3" t="s">
        <v>632</v>
      </c>
      <c r="O3" t="s">
        <v>485</v>
      </c>
      <c r="P3" t="s">
        <v>617</v>
      </c>
      <c r="Q3" s="76">
        <v>0.5</v>
      </c>
      <c r="R3">
        <v>1</v>
      </c>
      <c r="S3" s="77">
        <v>5.9999999999999995E-4</v>
      </c>
      <c r="T3" t="s">
        <v>483</v>
      </c>
      <c r="U3" t="s">
        <v>496</v>
      </c>
      <c r="V3" t="s">
        <v>486</v>
      </c>
      <c r="W3" t="s">
        <v>1753</v>
      </c>
      <c r="X3" t="s">
        <v>1754</v>
      </c>
      <c r="Y3" t="s">
        <v>1755</v>
      </c>
      <c r="AA3" s="79" t="s">
        <v>604</v>
      </c>
      <c r="AB3" s="22">
        <v>7.627600219988139E-6</v>
      </c>
      <c r="AC3" s="22">
        <v>7.5585915651033962E-6</v>
      </c>
      <c r="AD3" s="22">
        <v>7.7869250067128801E-6</v>
      </c>
      <c r="AE3" s="22">
        <v>7.2260560866616525E-6</v>
      </c>
      <c r="AF3" s="22">
        <v>6.7919843930529505E-6</v>
      </c>
      <c r="AG3" s="22"/>
      <c r="AH3" s="22"/>
      <c r="AI3" s="22">
        <v>7.5903132109130874E-6</v>
      </c>
    </row>
    <row r="4" spans="1:35">
      <c r="A4" t="s">
        <v>595</v>
      </c>
      <c r="B4" t="s">
        <v>478</v>
      </c>
      <c r="C4" t="s">
        <v>538</v>
      </c>
      <c r="D4" t="s">
        <v>1698</v>
      </c>
      <c r="E4">
        <v>4500</v>
      </c>
      <c r="F4">
        <v>850</v>
      </c>
      <c r="G4" s="22">
        <f>IF(H4 = "不含税", 1.06, 1) * F4/(1000*E4 * 3.96566683) * VLOOKUP(J4,Deflator!$A$2:$B$24,2,FALSE)</f>
        <v>7.3312170247683615E-6</v>
      </c>
      <c r="H4" t="s">
        <v>492</v>
      </c>
      <c r="I4">
        <v>200</v>
      </c>
      <c r="J4">
        <v>2017</v>
      </c>
      <c r="K4" t="s">
        <v>604</v>
      </c>
      <c r="L4" s="76">
        <v>0.05</v>
      </c>
      <c r="M4" s="77">
        <v>7.4999999999999997E-2</v>
      </c>
      <c r="N4" t="s">
        <v>483</v>
      </c>
      <c r="O4" t="s">
        <v>485</v>
      </c>
      <c r="P4" t="s">
        <v>626</v>
      </c>
      <c r="Q4" t="s">
        <v>483</v>
      </c>
      <c r="R4" t="s">
        <v>483</v>
      </c>
      <c r="S4" t="s">
        <v>483</v>
      </c>
      <c r="T4" t="s">
        <v>483</v>
      </c>
      <c r="U4" t="s">
        <v>496</v>
      </c>
      <c r="V4" t="s">
        <v>497</v>
      </c>
      <c r="W4" t="s">
        <v>1204</v>
      </c>
      <c r="X4" t="s">
        <v>1868</v>
      </c>
      <c r="Y4" t="s">
        <v>1869</v>
      </c>
      <c r="AA4" s="79" t="s">
        <v>3457</v>
      </c>
      <c r="AB4" s="22">
        <v>1.046154324130573E-5</v>
      </c>
      <c r="AC4" s="22"/>
      <c r="AD4" s="22"/>
      <c r="AE4" s="22"/>
      <c r="AF4" s="22"/>
      <c r="AG4" s="22"/>
      <c r="AH4" s="22"/>
      <c r="AI4" s="22">
        <v>1.046154324130573E-5</v>
      </c>
    </row>
    <row r="5" spans="1:35">
      <c r="A5" t="s">
        <v>933</v>
      </c>
      <c r="B5" t="s">
        <v>478</v>
      </c>
      <c r="C5" t="s">
        <v>538</v>
      </c>
      <c r="D5" t="s">
        <v>1929</v>
      </c>
      <c r="E5">
        <v>4200</v>
      </c>
      <c r="F5">
        <v>800</v>
      </c>
      <c r="G5" s="22">
        <f>IF(H5 = "不含税", 1.06, 1) * F5/(1000*E5 * 3.96566683) * VLOOKUP(J5,Deflator!$A$2:$B$24,2,FALSE)</f>
        <v>7.3928238905227165E-6</v>
      </c>
      <c r="H5" t="s">
        <v>492</v>
      </c>
      <c r="I5">
        <v>300</v>
      </c>
      <c r="J5">
        <v>2017</v>
      </c>
      <c r="K5" t="s">
        <v>604</v>
      </c>
      <c r="L5" s="77">
        <v>1.4999999999999999E-2</v>
      </c>
      <c r="M5" s="77">
        <v>7.51E-2</v>
      </c>
      <c r="N5" t="s">
        <v>554</v>
      </c>
      <c r="O5" t="s">
        <v>485</v>
      </c>
      <c r="P5" t="s">
        <v>617</v>
      </c>
      <c r="Q5" t="s">
        <v>483</v>
      </c>
      <c r="R5" t="s">
        <v>483</v>
      </c>
      <c r="S5" t="s">
        <v>483</v>
      </c>
      <c r="T5" t="s">
        <v>483</v>
      </c>
      <c r="U5" t="s">
        <v>496</v>
      </c>
      <c r="V5" t="s">
        <v>486</v>
      </c>
      <c r="W5" t="s">
        <v>1930</v>
      </c>
      <c r="X5" t="s">
        <v>1931</v>
      </c>
      <c r="Y5" t="s">
        <v>1932</v>
      </c>
      <c r="AA5" s="79" t="s">
        <v>1592</v>
      </c>
      <c r="AB5" s="22">
        <v>7.8724538063823379E-6</v>
      </c>
      <c r="AC5" s="22">
        <v>7.8133127956888743E-6</v>
      </c>
      <c r="AD5" s="22">
        <v>7.4877220767296998E-6</v>
      </c>
      <c r="AE5" s="22">
        <v>7.3586473560376375E-6</v>
      </c>
      <c r="AF5" s="22">
        <v>7.8037744490656795E-6</v>
      </c>
      <c r="AG5" s="22"/>
      <c r="AH5" s="22"/>
      <c r="AI5" s="22">
        <v>7.7375236441447561E-6</v>
      </c>
    </row>
    <row r="6" spans="1:35">
      <c r="A6" t="s">
        <v>595</v>
      </c>
      <c r="B6" t="s">
        <v>478</v>
      </c>
      <c r="C6" t="s">
        <v>538</v>
      </c>
      <c r="D6" t="s">
        <v>1329</v>
      </c>
      <c r="E6">
        <v>4200</v>
      </c>
      <c r="F6">
        <v>850</v>
      </c>
      <c r="G6" s="22">
        <f>IF(H6 = "不含税", 1.06, 1) * F6/(1000*E6 * 3.96566683) * VLOOKUP(J6,Deflator!$A$2:$B$24,2,FALSE)</f>
        <v>7.8548753836803853E-6</v>
      </c>
      <c r="H6" t="s">
        <v>492</v>
      </c>
      <c r="I6">
        <v>2000</v>
      </c>
      <c r="J6">
        <v>2017</v>
      </c>
      <c r="K6" t="s">
        <v>604</v>
      </c>
      <c r="L6" s="76">
        <v>0.06</v>
      </c>
      <c r="M6" t="s">
        <v>483</v>
      </c>
      <c r="N6" t="s">
        <v>483</v>
      </c>
      <c r="O6" t="s">
        <v>667</v>
      </c>
      <c r="P6" t="s">
        <v>526</v>
      </c>
      <c r="Q6" t="s">
        <v>483</v>
      </c>
      <c r="R6" t="s">
        <v>483</v>
      </c>
      <c r="S6" t="s">
        <v>483</v>
      </c>
      <c r="T6" t="s">
        <v>483</v>
      </c>
      <c r="U6" t="s">
        <v>496</v>
      </c>
      <c r="V6" t="s">
        <v>486</v>
      </c>
      <c r="W6" t="s">
        <v>1330</v>
      </c>
      <c r="X6" t="s">
        <v>2408</v>
      </c>
      <c r="Y6" t="s">
        <v>2225</v>
      </c>
      <c r="AA6" s="79" t="s">
        <v>1269</v>
      </c>
      <c r="AB6" s="22">
        <v>7.8548753836803853E-6</v>
      </c>
      <c r="AC6" s="22">
        <v>8.1358204781663082E-6</v>
      </c>
      <c r="AD6" s="22">
        <v>7.3254371126422087E-6</v>
      </c>
      <c r="AE6" s="22">
        <v>7.5431002511603001E-6</v>
      </c>
      <c r="AF6" s="22">
        <v>7.8619591557485201E-6</v>
      </c>
      <c r="AG6" s="22"/>
      <c r="AH6" s="22"/>
      <c r="AI6" s="22">
        <v>7.6454185546194308E-6</v>
      </c>
    </row>
    <row r="7" spans="1:35">
      <c r="A7" t="s">
        <v>595</v>
      </c>
      <c r="B7" t="s">
        <v>478</v>
      </c>
      <c r="C7" t="s">
        <v>538</v>
      </c>
      <c r="D7" t="s">
        <v>1203</v>
      </c>
      <c r="E7">
        <v>4200</v>
      </c>
      <c r="F7">
        <v>870</v>
      </c>
      <c r="G7" s="22">
        <f>IF(H7 = "不含税", 1.06, 1) * F7/(1000*E7 * 3.96566683) * VLOOKUP(J7,Deflator!$A$2:$B$24,2,FALSE)</f>
        <v>8.0396959809434538E-6</v>
      </c>
      <c r="H7" t="s">
        <v>492</v>
      </c>
      <c r="I7">
        <v>400</v>
      </c>
      <c r="J7">
        <v>2017</v>
      </c>
      <c r="K7" t="s">
        <v>604</v>
      </c>
      <c r="L7" s="76">
        <v>0.03</v>
      </c>
      <c r="M7" s="76">
        <v>0.06</v>
      </c>
      <c r="N7" t="s">
        <v>483</v>
      </c>
      <c r="O7" t="s">
        <v>1094</v>
      </c>
      <c r="P7" t="s">
        <v>483</v>
      </c>
      <c r="Q7" t="s">
        <v>483</v>
      </c>
      <c r="R7" t="s">
        <v>483</v>
      </c>
      <c r="S7" t="s">
        <v>483</v>
      </c>
      <c r="T7" t="s">
        <v>483</v>
      </c>
      <c r="U7" t="s">
        <v>496</v>
      </c>
      <c r="V7" t="s">
        <v>486</v>
      </c>
      <c r="W7" t="s">
        <v>1620</v>
      </c>
      <c r="X7" t="s">
        <v>2564</v>
      </c>
      <c r="Y7" t="s">
        <v>2565</v>
      </c>
      <c r="AA7" s="79" t="s">
        <v>661</v>
      </c>
      <c r="AB7" s="22">
        <v>7.9662184791580808E-6</v>
      </c>
      <c r="AC7" s="22">
        <v>8.0761688762865733E-6</v>
      </c>
      <c r="AD7" s="22">
        <v>6.6617995836771683E-6</v>
      </c>
      <c r="AE7" s="22">
        <v>5.9472827450137806E-6</v>
      </c>
      <c r="AF7" s="22">
        <v>6.6174100094121448E-6</v>
      </c>
      <c r="AG7" s="22">
        <v>7.347864564780741E-6</v>
      </c>
      <c r="AH7" s="22"/>
      <c r="AI7" s="22">
        <v>7.3144460024255854E-6</v>
      </c>
    </row>
    <row r="8" spans="1:35">
      <c r="A8" t="s">
        <v>570</v>
      </c>
      <c r="B8" t="s">
        <v>478</v>
      </c>
      <c r="C8" t="s">
        <v>538</v>
      </c>
      <c r="D8" t="s">
        <v>1698</v>
      </c>
      <c r="E8">
        <v>4100</v>
      </c>
      <c r="F8">
        <v>850</v>
      </c>
      <c r="G8" s="22">
        <f>IF(H8 = "不含税", 1.06, 1) * F8/(1000*E8 * 3.96566683) * VLOOKUP(J8,Deflator!$A$2:$B$24,2,FALSE)</f>
        <v>8.0464577101116153E-6</v>
      </c>
      <c r="H8" t="s">
        <v>492</v>
      </c>
      <c r="I8">
        <v>1500</v>
      </c>
      <c r="J8">
        <v>2017</v>
      </c>
      <c r="K8" t="s">
        <v>604</v>
      </c>
      <c r="L8" s="76">
        <v>0.04</v>
      </c>
      <c r="M8" s="76">
        <v>0.09</v>
      </c>
      <c r="N8" t="s">
        <v>483</v>
      </c>
      <c r="O8" t="s">
        <v>573</v>
      </c>
      <c r="P8" t="s">
        <v>526</v>
      </c>
      <c r="Q8" t="s">
        <v>483</v>
      </c>
      <c r="R8" t="s">
        <v>483</v>
      </c>
      <c r="S8" s="77">
        <v>2.0000000000000001E-4</v>
      </c>
      <c r="T8" t="s">
        <v>483</v>
      </c>
      <c r="U8" t="s">
        <v>496</v>
      </c>
      <c r="V8" t="s">
        <v>497</v>
      </c>
      <c r="W8" t="s">
        <v>1204</v>
      </c>
      <c r="X8" t="s">
        <v>2576</v>
      </c>
      <c r="Y8" t="s">
        <v>2577</v>
      </c>
      <c r="AA8" s="79" t="s">
        <v>1434</v>
      </c>
      <c r="AB8" s="22">
        <v>7.514430038311451E-6</v>
      </c>
      <c r="AC8" s="22">
        <v>7.6186858588884009E-6</v>
      </c>
      <c r="AD8" s="22">
        <v>7.6587242187649229E-6</v>
      </c>
      <c r="AE8" s="22">
        <v>7.2610695065454172E-6</v>
      </c>
      <c r="AF8" s="22">
        <v>7.5843015364048886E-6</v>
      </c>
      <c r="AG8" s="22">
        <v>7.5483615071815495E-6</v>
      </c>
      <c r="AH8" s="22"/>
      <c r="AI8" s="22">
        <v>7.5315923608845415E-6</v>
      </c>
    </row>
    <row r="9" spans="1:35">
      <c r="A9" t="s">
        <v>508</v>
      </c>
      <c r="B9" t="s">
        <v>509</v>
      </c>
      <c r="C9" t="s">
        <v>510</v>
      </c>
      <c r="D9" t="s">
        <v>1165</v>
      </c>
      <c r="E9">
        <v>4000</v>
      </c>
      <c r="F9">
        <v>650</v>
      </c>
      <c r="G9" s="22">
        <f>IF(H9 = "不含税", 1.06, 1) * F9/(1000*E9 * 3.96566683) * VLOOKUP(J9,Deflator!$A$2:$B$24,2,FALSE)</f>
        <v>6.3070028816021927E-6</v>
      </c>
      <c r="H9" t="s">
        <v>492</v>
      </c>
      <c r="I9">
        <v>2000</v>
      </c>
      <c r="J9">
        <v>2017</v>
      </c>
      <c r="K9" t="s">
        <v>604</v>
      </c>
      <c r="L9" t="s">
        <v>483</v>
      </c>
      <c r="M9" t="s">
        <v>483</v>
      </c>
      <c r="N9" t="s">
        <v>483</v>
      </c>
      <c r="O9" t="s">
        <v>485</v>
      </c>
      <c r="P9" t="s">
        <v>483</v>
      </c>
      <c r="Q9" t="s">
        <v>483</v>
      </c>
      <c r="R9" t="s">
        <v>483</v>
      </c>
      <c r="S9" t="s">
        <v>483</v>
      </c>
      <c r="T9" t="s">
        <v>483</v>
      </c>
      <c r="U9" t="s">
        <v>496</v>
      </c>
      <c r="V9" t="s">
        <v>486</v>
      </c>
      <c r="W9" t="s">
        <v>1166</v>
      </c>
      <c r="X9" t="s">
        <v>1167</v>
      </c>
      <c r="Y9" t="s">
        <v>1168</v>
      </c>
      <c r="AA9" s="79" t="s">
        <v>1609</v>
      </c>
      <c r="AB9" s="22">
        <v>8.5132987614300661E-6</v>
      </c>
      <c r="AC9" s="22">
        <v>8.1665505969015334E-6</v>
      </c>
      <c r="AD9" s="22">
        <v>6.7158482435890215E-6</v>
      </c>
      <c r="AE9" s="22">
        <v>7.8098851656059833E-6</v>
      </c>
      <c r="AF9" s="22">
        <v>8.2956046221728962E-6</v>
      </c>
      <c r="AG9" s="22"/>
      <c r="AH9" s="22"/>
      <c r="AI9" s="22">
        <v>8.0595801712754984E-6</v>
      </c>
    </row>
    <row r="10" spans="1:35">
      <c r="A10" t="s">
        <v>508</v>
      </c>
      <c r="B10" t="s">
        <v>509</v>
      </c>
      <c r="C10" t="s">
        <v>510</v>
      </c>
      <c r="D10" t="s">
        <v>1165</v>
      </c>
      <c r="E10">
        <v>3800</v>
      </c>
      <c r="F10">
        <v>650</v>
      </c>
      <c r="G10" s="22">
        <f>IF(H10 = "不含税", 1.06, 1) * F10/(1000*E10 * 3.96566683) * VLOOKUP(J10,Deflator!$A$2:$B$24,2,FALSE)</f>
        <v>6.6389504016865179E-6</v>
      </c>
      <c r="H10" t="s">
        <v>492</v>
      </c>
      <c r="I10">
        <v>1000</v>
      </c>
      <c r="J10">
        <v>2017</v>
      </c>
      <c r="K10" t="s">
        <v>604</v>
      </c>
      <c r="L10" s="76">
        <v>0.08</v>
      </c>
      <c r="M10" s="77">
        <v>6.8000000000000005E-2</v>
      </c>
      <c r="N10" t="s">
        <v>483</v>
      </c>
      <c r="O10" t="s">
        <v>485</v>
      </c>
      <c r="P10" t="s">
        <v>483</v>
      </c>
      <c r="Q10" s="76">
        <v>0.9</v>
      </c>
      <c r="R10" t="s">
        <v>483</v>
      </c>
      <c r="S10" s="77">
        <v>1.4E-3</v>
      </c>
      <c r="T10" t="s">
        <v>483</v>
      </c>
      <c r="U10" t="s">
        <v>496</v>
      </c>
      <c r="V10" t="s">
        <v>486</v>
      </c>
      <c r="W10" t="s">
        <v>1311</v>
      </c>
      <c r="X10" t="s">
        <v>1312</v>
      </c>
      <c r="Y10" t="s">
        <v>1313</v>
      </c>
      <c r="AA10" s="79" t="s">
        <v>2568</v>
      </c>
      <c r="AB10" s="22"/>
      <c r="AC10" s="22"/>
      <c r="AD10" s="22">
        <v>9.6260491491442634E-6</v>
      </c>
      <c r="AE10" s="22"/>
      <c r="AF10" s="22">
        <v>7.4588975892700361E-6</v>
      </c>
      <c r="AG10" s="22"/>
      <c r="AH10" s="22"/>
      <c r="AI10" s="22">
        <v>8.5424733692071498E-6</v>
      </c>
    </row>
    <row r="11" spans="1:35">
      <c r="A11" t="s">
        <v>508</v>
      </c>
      <c r="B11" t="s">
        <v>509</v>
      </c>
      <c r="C11" t="s">
        <v>510</v>
      </c>
      <c r="D11" t="s">
        <v>1165</v>
      </c>
      <c r="E11">
        <v>4000</v>
      </c>
      <c r="F11">
        <v>750</v>
      </c>
      <c r="G11" s="22">
        <f>IF(H11 = "不含税", 1.06, 1) * F11/(1000*E11 * 3.96566683) * VLOOKUP(J11,Deflator!$A$2:$B$24,2,FALSE)</f>
        <v>7.2773110172332994E-6</v>
      </c>
      <c r="H11" t="s">
        <v>492</v>
      </c>
      <c r="I11">
        <v>800</v>
      </c>
      <c r="J11">
        <v>2017</v>
      </c>
      <c r="K11" t="s">
        <v>604</v>
      </c>
      <c r="L11" t="s">
        <v>483</v>
      </c>
      <c r="M11" t="s">
        <v>483</v>
      </c>
      <c r="N11" t="s">
        <v>483</v>
      </c>
      <c r="O11" t="s">
        <v>485</v>
      </c>
      <c r="P11" t="s">
        <v>483</v>
      </c>
      <c r="Q11" t="s">
        <v>483</v>
      </c>
      <c r="R11" t="s">
        <v>483</v>
      </c>
      <c r="S11" t="s">
        <v>483</v>
      </c>
      <c r="T11" t="s">
        <v>483</v>
      </c>
      <c r="U11" t="s">
        <v>496</v>
      </c>
      <c r="V11" t="s">
        <v>486</v>
      </c>
      <c r="W11" t="s">
        <v>1603</v>
      </c>
      <c r="X11" t="s">
        <v>1811</v>
      </c>
      <c r="Y11" t="s">
        <v>1222</v>
      </c>
      <c r="AA11" s="79" t="s">
        <v>518</v>
      </c>
      <c r="AB11" s="22">
        <v>7.0514097926195689E-6</v>
      </c>
      <c r="AC11" s="22">
        <v>7.4496085813936953E-6</v>
      </c>
      <c r="AD11" s="22">
        <v>7.5849553072166837E-6</v>
      </c>
      <c r="AE11" s="22">
        <v>6.3665353556745088E-6</v>
      </c>
      <c r="AF11" s="22">
        <v>6.6146460259053009E-6</v>
      </c>
      <c r="AG11" s="22">
        <v>8.1910457947820663E-6</v>
      </c>
      <c r="AH11" s="22"/>
      <c r="AI11" s="22">
        <v>7.2332414774625148E-6</v>
      </c>
    </row>
    <row r="12" spans="1:35">
      <c r="A12" t="s">
        <v>583</v>
      </c>
      <c r="B12" t="s">
        <v>509</v>
      </c>
      <c r="C12" t="s">
        <v>510</v>
      </c>
      <c r="D12" t="s">
        <v>2281</v>
      </c>
      <c r="E12">
        <v>4500</v>
      </c>
      <c r="F12">
        <v>900</v>
      </c>
      <c r="G12" s="22">
        <f>IF(H12 = "不含税", 1.06, 1) * F12/(1000*E12 * 3.96566683) * VLOOKUP(J12,Deflator!$A$2:$B$24,2,FALSE)</f>
        <v>7.7624650850488519E-6</v>
      </c>
      <c r="H12" t="s">
        <v>492</v>
      </c>
      <c r="I12">
        <v>3000</v>
      </c>
      <c r="J12">
        <v>2017</v>
      </c>
      <c r="K12" t="s">
        <v>604</v>
      </c>
      <c r="L12" t="s">
        <v>483</v>
      </c>
      <c r="M12" s="76">
        <v>0.09</v>
      </c>
      <c r="N12" t="s">
        <v>483</v>
      </c>
      <c r="O12" t="s">
        <v>667</v>
      </c>
      <c r="P12" t="s">
        <v>526</v>
      </c>
      <c r="Q12" s="76">
        <v>0.05</v>
      </c>
      <c r="R12" t="s">
        <v>483</v>
      </c>
      <c r="S12" t="s">
        <v>483</v>
      </c>
      <c r="T12" t="s">
        <v>483</v>
      </c>
      <c r="U12" t="s">
        <v>520</v>
      </c>
      <c r="V12" t="s">
        <v>497</v>
      </c>
      <c r="W12" t="s">
        <v>2282</v>
      </c>
      <c r="X12" t="s">
        <v>2283</v>
      </c>
      <c r="Y12" t="s">
        <v>636</v>
      </c>
      <c r="AA12" s="79" t="s">
        <v>585</v>
      </c>
      <c r="AB12" s="22">
        <v>6.7546132751264608E-6</v>
      </c>
      <c r="AC12" s="22">
        <v>5.8942548847182948E-6</v>
      </c>
      <c r="AD12" s="22">
        <v>6.7000631637162281E-6</v>
      </c>
      <c r="AE12" s="22">
        <v>6.5857868470560066E-6</v>
      </c>
      <c r="AF12" s="22">
        <v>6.6986257201045093E-6</v>
      </c>
      <c r="AG12" s="22">
        <v>6.1999773589768875E-6</v>
      </c>
      <c r="AH12" s="22"/>
      <c r="AI12" s="22">
        <v>6.4514897690544689E-6</v>
      </c>
    </row>
    <row r="13" spans="1:35">
      <c r="A13" t="s">
        <v>1175</v>
      </c>
      <c r="B13" t="s">
        <v>478</v>
      </c>
      <c r="C13" t="s">
        <v>491</v>
      </c>
      <c r="D13" t="s">
        <v>911</v>
      </c>
      <c r="E13">
        <v>4500</v>
      </c>
      <c r="F13">
        <v>850</v>
      </c>
      <c r="G13" s="22">
        <f>IF(H13 = "不含税", 1.06, 1) * F13/(1000*E13 * 3.96566683) * VLOOKUP(J13,Deflator!$A$2:$B$24,2,FALSE)</f>
        <v>7.3312170247683615E-6</v>
      </c>
      <c r="H13" t="s">
        <v>492</v>
      </c>
      <c r="I13">
        <v>1000</v>
      </c>
      <c r="J13">
        <v>2017</v>
      </c>
      <c r="K13" t="s">
        <v>604</v>
      </c>
      <c r="L13" s="77">
        <v>9.7999999999999997E-3</v>
      </c>
      <c r="M13" s="76">
        <v>0.05</v>
      </c>
      <c r="N13" t="s">
        <v>483</v>
      </c>
      <c r="O13" t="s">
        <v>667</v>
      </c>
      <c r="P13" t="s">
        <v>617</v>
      </c>
      <c r="Q13" s="77">
        <v>0.80840000000000001</v>
      </c>
      <c r="R13" t="s">
        <v>483</v>
      </c>
      <c r="S13" s="77">
        <v>1E-4</v>
      </c>
      <c r="T13" t="s">
        <v>483</v>
      </c>
      <c r="U13" t="s">
        <v>496</v>
      </c>
      <c r="V13" t="s">
        <v>486</v>
      </c>
      <c r="W13" t="s">
        <v>913</v>
      </c>
      <c r="X13" t="s">
        <v>1875</v>
      </c>
      <c r="Y13" t="s">
        <v>1876</v>
      </c>
      <c r="AA13" s="79" t="s">
        <v>572</v>
      </c>
      <c r="AB13" s="22">
        <v>6.5954508766388609E-6</v>
      </c>
      <c r="AC13" s="22">
        <v>6.8774754746073061E-6</v>
      </c>
      <c r="AD13" s="22">
        <v>6.497531339132013E-6</v>
      </c>
      <c r="AE13" s="22">
        <v>6.4618059758904526E-6</v>
      </c>
      <c r="AF13" s="22">
        <v>8.2048395249051364E-6</v>
      </c>
      <c r="AG13" s="22"/>
      <c r="AH13" s="22"/>
      <c r="AI13" s="22">
        <v>6.7260494138569348E-6</v>
      </c>
    </row>
    <row r="14" spans="1:35">
      <c r="A14" t="s">
        <v>1966</v>
      </c>
      <c r="B14" t="s">
        <v>478</v>
      </c>
      <c r="C14" t="s">
        <v>491</v>
      </c>
      <c r="D14" t="s">
        <v>953</v>
      </c>
      <c r="E14">
        <v>4300</v>
      </c>
      <c r="F14">
        <v>1100</v>
      </c>
      <c r="G14" s="22">
        <f>IF(H14 = "不含税", 1.06, 1) * F14/(1000*E14 * 3.96566683) * VLOOKUP(J14,Deflator!$A$2:$B$24,2,FALSE)</f>
        <v>9.9287344111089978E-6</v>
      </c>
      <c r="H14" t="s">
        <v>492</v>
      </c>
      <c r="I14">
        <v>300</v>
      </c>
      <c r="J14">
        <v>2017</v>
      </c>
      <c r="K14" t="s">
        <v>604</v>
      </c>
      <c r="L14" t="s">
        <v>483</v>
      </c>
      <c r="M14" s="76">
        <v>0.08</v>
      </c>
      <c r="N14" t="s">
        <v>483</v>
      </c>
      <c r="O14" t="s">
        <v>485</v>
      </c>
      <c r="P14" t="s">
        <v>483</v>
      </c>
      <c r="Q14" t="s">
        <v>483</v>
      </c>
      <c r="R14" t="s">
        <v>483</v>
      </c>
      <c r="S14" t="s">
        <v>483</v>
      </c>
      <c r="T14" t="s">
        <v>483</v>
      </c>
      <c r="U14" t="s">
        <v>496</v>
      </c>
      <c r="V14" t="s">
        <v>486</v>
      </c>
      <c r="W14" t="s">
        <v>3380</v>
      </c>
      <c r="X14" t="s">
        <v>3381</v>
      </c>
      <c r="Y14" t="s">
        <v>997</v>
      </c>
      <c r="AA14" s="79" t="s">
        <v>482</v>
      </c>
      <c r="AB14" s="22">
        <v>6.6030438304823464E-6</v>
      </c>
      <c r="AC14" s="22">
        <v>7.5362827193547245E-6</v>
      </c>
      <c r="AD14" s="22">
        <v>6.6253929637421873E-6</v>
      </c>
      <c r="AE14" s="22">
        <v>5.3164537734738944E-6</v>
      </c>
      <c r="AF14" s="22">
        <v>7.8744569056957643E-6</v>
      </c>
      <c r="AG14" s="22">
        <v>4.6855006764259633E-6</v>
      </c>
      <c r="AH14" s="22"/>
      <c r="AI14" s="22">
        <v>6.7888504399894275E-6</v>
      </c>
    </row>
    <row r="15" spans="1:35">
      <c r="A15" t="s">
        <v>477</v>
      </c>
      <c r="B15" t="s">
        <v>478</v>
      </c>
      <c r="C15" t="s">
        <v>479</v>
      </c>
      <c r="D15" t="s">
        <v>2222</v>
      </c>
      <c r="E15">
        <v>4300</v>
      </c>
      <c r="F15">
        <v>850</v>
      </c>
      <c r="G15" s="22">
        <f>IF(H15 = "不含税", 1.06, 1) * F15/(1000*E15 * 3.96566683) * VLOOKUP(J15,Deflator!$A$2:$B$24,2,FALSE)</f>
        <v>7.6722038631296809E-6</v>
      </c>
      <c r="H15" t="s">
        <v>492</v>
      </c>
      <c r="I15">
        <v>2000</v>
      </c>
      <c r="J15">
        <v>2017</v>
      </c>
      <c r="K15" t="s">
        <v>604</v>
      </c>
      <c r="L15" s="76">
        <v>0.03</v>
      </c>
      <c r="M15" t="s">
        <v>483</v>
      </c>
      <c r="N15" t="s">
        <v>483</v>
      </c>
      <c r="O15" t="s">
        <v>667</v>
      </c>
      <c r="P15" t="s">
        <v>526</v>
      </c>
      <c r="Q15" t="s">
        <v>483</v>
      </c>
      <c r="R15" t="s">
        <v>483</v>
      </c>
      <c r="S15" t="s">
        <v>483</v>
      </c>
      <c r="T15" t="s">
        <v>483</v>
      </c>
      <c r="U15" t="s">
        <v>496</v>
      </c>
      <c r="V15" t="s">
        <v>486</v>
      </c>
      <c r="W15" t="s">
        <v>2223</v>
      </c>
      <c r="X15" t="s">
        <v>2224</v>
      </c>
      <c r="Y15" t="s">
        <v>2225</v>
      </c>
      <c r="AA15" s="79" t="s">
        <v>512</v>
      </c>
      <c r="AB15" s="22">
        <v>8.1752083717841273E-6</v>
      </c>
      <c r="AC15" s="22">
        <v>7.5543105076636985E-6</v>
      </c>
      <c r="AD15" s="22">
        <v>7.5463857494605701E-6</v>
      </c>
      <c r="AE15" s="22">
        <v>8.2399591884924934E-6</v>
      </c>
      <c r="AF15" s="22">
        <v>8.0959929490535391E-6</v>
      </c>
      <c r="AG15" s="22">
        <v>7.8913986941316553E-6</v>
      </c>
      <c r="AH15" s="22"/>
      <c r="AI15" s="22">
        <v>7.7683411629252783E-6</v>
      </c>
    </row>
    <row r="16" spans="1:35">
      <c r="A16" t="s">
        <v>1035</v>
      </c>
      <c r="B16" t="s">
        <v>478</v>
      </c>
      <c r="C16" t="s">
        <v>479</v>
      </c>
      <c r="D16" t="s">
        <v>1165</v>
      </c>
      <c r="E16">
        <v>4600</v>
      </c>
      <c r="F16">
        <v>1000</v>
      </c>
      <c r="G16" s="22">
        <f>IF(H16 = "不含税", 1.06, 1) * F16/(1000*E16 * 3.96566683) * VLOOKUP(J16,Deflator!$A$2:$B$24,2,FALSE)</f>
        <v>7.959869857515229E-6</v>
      </c>
      <c r="H16" t="s">
        <v>481</v>
      </c>
      <c r="I16">
        <v>2000</v>
      </c>
      <c r="J16">
        <v>2017</v>
      </c>
      <c r="K16" t="s">
        <v>604</v>
      </c>
      <c r="L16" t="s">
        <v>483</v>
      </c>
      <c r="M16" t="s">
        <v>483</v>
      </c>
      <c r="N16" t="s">
        <v>483</v>
      </c>
      <c r="O16" t="s">
        <v>485</v>
      </c>
      <c r="P16" t="s">
        <v>483</v>
      </c>
      <c r="Q16" t="s">
        <v>483</v>
      </c>
      <c r="R16" t="s">
        <v>483</v>
      </c>
      <c r="S16" t="s">
        <v>483</v>
      </c>
      <c r="T16" t="s">
        <v>483</v>
      </c>
      <c r="U16" t="s">
        <v>520</v>
      </c>
      <c r="V16" t="s">
        <v>486</v>
      </c>
      <c r="W16" t="s">
        <v>1603</v>
      </c>
      <c r="X16" t="s">
        <v>2519</v>
      </c>
      <c r="Y16" t="s">
        <v>86</v>
      </c>
      <c r="AA16" s="79" t="s">
        <v>631</v>
      </c>
      <c r="AB16" s="22">
        <v>5.7145173875284212E-6</v>
      </c>
      <c r="AC16" s="22">
        <v>5.8381124405284565E-6</v>
      </c>
      <c r="AD16" s="22">
        <v>6.6664647964873474E-6</v>
      </c>
      <c r="AE16" s="22">
        <v>5.4873429743833716E-6</v>
      </c>
      <c r="AF16" s="22">
        <v>8.0246984582268326E-6</v>
      </c>
      <c r="AG16" s="22"/>
      <c r="AH16" s="22"/>
      <c r="AI16" s="22">
        <v>6.0378483630567497E-6</v>
      </c>
    </row>
    <row r="17" spans="1:35">
      <c r="A17" t="s">
        <v>1035</v>
      </c>
      <c r="B17" t="s">
        <v>478</v>
      </c>
      <c r="C17" t="s">
        <v>479</v>
      </c>
      <c r="D17" t="s">
        <v>2728</v>
      </c>
      <c r="E17">
        <v>4500</v>
      </c>
      <c r="F17">
        <v>950</v>
      </c>
      <c r="G17" s="22">
        <f>IF(H17 = "不含税", 1.06, 1) * F17/(1000*E17 * 3.96566683) * VLOOKUP(J17,Deflator!$A$2:$B$24,2,FALSE)</f>
        <v>8.1937131453293439E-6</v>
      </c>
      <c r="H17" t="s">
        <v>492</v>
      </c>
      <c r="I17">
        <v>500</v>
      </c>
      <c r="J17">
        <v>2017</v>
      </c>
      <c r="K17" t="s">
        <v>604</v>
      </c>
      <c r="L17" s="76">
        <v>0.02</v>
      </c>
      <c r="M17" s="76">
        <v>0.05</v>
      </c>
      <c r="N17" t="s">
        <v>483</v>
      </c>
      <c r="O17" t="s">
        <v>485</v>
      </c>
      <c r="P17" t="s">
        <v>483</v>
      </c>
      <c r="Q17" t="s">
        <v>483</v>
      </c>
      <c r="R17" t="s">
        <v>483</v>
      </c>
      <c r="S17" t="s">
        <v>483</v>
      </c>
      <c r="T17" t="s">
        <v>483</v>
      </c>
      <c r="U17" t="s">
        <v>520</v>
      </c>
      <c r="V17" t="s">
        <v>486</v>
      </c>
      <c r="W17" t="s">
        <v>913</v>
      </c>
      <c r="X17" t="s">
        <v>2729</v>
      </c>
      <c r="Y17" t="s">
        <v>2730</v>
      </c>
      <c r="AA17" s="79" t="s">
        <v>540</v>
      </c>
      <c r="AB17" s="22">
        <v>7.3894101429388281E-6</v>
      </c>
      <c r="AC17" s="22">
        <v>8.1129261605157193E-6</v>
      </c>
      <c r="AD17" s="22">
        <v>7.4917016859538369E-6</v>
      </c>
      <c r="AE17" s="22">
        <v>6.0827130997194863E-6</v>
      </c>
      <c r="AF17" s="22">
        <v>1.9561390441433228E-5</v>
      </c>
      <c r="AG17" s="22">
        <v>8.3165753968309658E-6</v>
      </c>
      <c r="AH17" s="22"/>
      <c r="AI17" s="22">
        <v>8.5964574418114981E-6</v>
      </c>
    </row>
    <row r="18" spans="1:35">
      <c r="A18" t="s">
        <v>1980</v>
      </c>
      <c r="B18" t="s">
        <v>959</v>
      </c>
      <c r="C18" t="s">
        <v>960</v>
      </c>
      <c r="D18" t="s">
        <v>1855</v>
      </c>
      <c r="E18">
        <v>4300</v>
      </c>
      <c r="F18">
        <v>900</v>
      </c>
      <c r="G18" s="22">
        <f>IF(H18 = "不含税", 1.06, 1) * F18/(1000*E18 * 3.96566683) * VLOOKUP(J18,Deflator!$A$2:$B$24,2,FALSE)</f>
        <v>7.6636886535146634E-6</v>
      </c>
      <c r="H18" t="s">
        <v>481</v>
      </c>
      <c r="I18">
        <v>100</v>
      </c>
      <c r="J18">
        <v>2017</v>
      </c>
      <c r="K18" t="s">
        <v>604</v>
      </c>
      <c r="L18" s="77">
        <v>4.7300000000000002E-2</v>
      </c>
      <c r="M18" s="76">
        <v>0.08</v>
      </c>
      <c r="N18" t="s">
        <v>483</v>
      </c>
      <c r="O18" t="s">
        <v>485</v>
      </c>
      <c r="P18" t="s">
        <v>483</v>
      </c>
      <c r="Q18" s="77">
        <v>0.78610000000000002</v>
      </c>
      <c r="R18" t="s">
        <v>483</v>
      </c>
      <c r="S18" t="s">
        <v>483</v>
      </c>
      <c r="T18" t="s">
        <v>483</v>
      </c>
      <c r="U18" t="s">
        <v>496</v>
      </c>
      <c r="V18" t="s">
        <v>497</v>
      </c>
      <c r="W18" t="s">
        <v>2157</v>
      </c>
      <c r="X18" t="s">
        <v>2158</v>
      </c>
      <c r="Y18" t="s">
        <v>1057</v>
      </c>
      <c r="AA18" s="79" t="s">
        <v>1199</v>
      </c>
      <c r="AB18" s="22">
        <v>7.5950662176551132E-6</v>
      </c>
      <c r="AC18" s="22">
        <v>8.5593619865179874E-6</v>
      </c>
      <c r="AD18" s="22">
        <v>7.2138882299635627E-6</v>
      </c>
      <c r="AE18" s="22">
        <v>7.2351598914726885E-6</v>
      </c>
      <c r="AF18" s="22">
        <v>7.1619049716031556E-6</v>
      </c>
      <c r="AG18" s="22">
        <v>6.7201824688310562E-6</v>
      </c>
      <c r="AH18" s="22"/>
      <c r="AI18" s="22">
        <v>7.6111228820558801E-6</v>
      </c>
    </row>
    <row r="19" spans="1:35">
      <c r="A19" t="s">
        <v>595</v>
      </c>
      <c r="B19" t="s">
        <v>478</v>
      </c>
      <c r="C19" t="s">
        <v>538</v>
      </c>
      <c r="D19" t="s">
        <v>1203</v>
      </c>
      <c r="E19">
        <v>4231</v>
      </c>
      <c r="F19">
        <v>850</v>
      </c>
      <c r="G19" s="22">
        <f>IF(H19 = "不含税", 1.06, 1) * F19/(1000*E19 * 3.96566683) * VLOOKUP(J19,Deflator!$A$2:$B$24,2,FALSE)</f>
        <v>7.1072306270786874E-6</v>
      </c>
      <c r="H19" t="s">
        <v>481</v>
      </c>
      <c r="I19">
        <v>1000</v>
      </c>
      <c r="J19">
        <v>2018</v>
      </c>
      <c r="K19" t="s">
        <v>604</v>
      </c>
      <c r="L19" s="76">
        <v>0.03</v>
      </c>
      <c r="M19" s="76">
        <v>0.06</v>
      </c>
      <c r="N19" t="s">
        <v>483</v>
      </c>
      <c r="O19" t="s">
        <v>667</v>
      </c>
      <c r="P19" t="s">
        <v>483</v>
      </c>
      <c r="Q19" t="s">
        <v>483</v>
      </c>
      <c r="R19" t="s">
        <v>483</v>
      </c>
      <c r="S19" t="s">
        <v>483</v>
      </c>
      <c r="T19" t="s">
        <v>483</v>
      </c>
      <c r="U19" t="s">
        <v>496</v>
      </c>
      <c r="V19" t="s">
        <v>486</v>
      </c>
      <c r="W19" t="s">
        <v>1894</v>
      </c>
      <c r="X19" t="s">
        <v>1895</v>
      </c>
      <c r="Y19" t="s">
        <v>1896</v>
      </c>
      <c r="AA19" s="79" t="s">
        <v>566</v>
      </c>
      <c r="AB19" s="22">
        <v>7.324338772441072E-6</v>
      </c>
      <c r="AC19" s="22">
        <v>7.5324600195625487E-6</v>
      </c>
      <c r="AD19" s="22">
        <v>7.1148103763307041E-6</v>
      </c>
      <c r="AE19" s="22">
        <v>6.9982456380661151E-6</v>
      </c>
      <c r="AF19" s="22">
        <v>8.8513080323492535E-6</v>
      </c>
      <c r="AG19" s="22">
        <v>7.3811166695201728E-6</v>
      </c>
      <c r="AH19" s="22"/>
      <c r="AI19" s="22">
        <v>7.4182027804506401E-6</v>
      </c>
    </row>
    <row r="20" spans="1:35">
      <c r="A20" t="s">
        <v>570</v>
      </c>
      <c r="B20" t="s">
        <v>478</v>
      </c>
      <c r="C20" t="s">
        <v>538</v>
      </c>
      <c r="D20" t="s">
        <v>2059</v>
      </c>
      <c r="E20">
        <v>4000</v>
      </c>
      <c r="F20">
        <v>780</v>
      </c>
      <c r="G20" s="22">
        <f>IF(H20 = "不含税", 1.06, 1) * F20/(1000*E20 * 3.96566683) * VLOOKUP(J20,Deflator!$A$2:$B$24,2,FALSE)</f>
        <v>7.3124849391543806E-6</v>
      </c>
      <c r="H20" t="s">
        <v>492</v>
      </c>
      <c r="I20">
        <v>2000</v>
      </c>
      <c r="J20">
        <v>2018</v>
      </c>
      <c r="K20" t="s">
        <v>604</v>
      </c>
      <c r="L20" s="76">
        <v>0.04</v>
      </c>
      <c r="M20" s="76">
        <v>7.0000000000000007E-2</v>
      </c>
      <c r="N20" t="s">
        <v>483</v>
      </c>
      <c r="O20" t="s">
        <v>485</v>
      </c>
      <c r="P20" t="s">
        <v>483</v>
      </c>
      <c r="Q20" t="s">
        <v>483</v>
      </c>
      <c r="R20" t="s">
        <v>483</v>
      </c>
      <c r="S20" t="s">
        <v>483</v>
      </c>
      <c r="T20" t="s">
        <v>483</v>
      </c>
      <c r="U20" t="s">
        <v>496</v>
      </c>
      <c r="V20" t="s">
        <v>486</v>
      </c>
      <c r="W20" t="s">
        <v>1753</v>
      </c>
      <c r="X20" t="s">
        <v>2060</v>
      </c>
      <c r="Y20" t="s">
        <v>1896</v>
      </c>
      <c r="AA20" s="79" t="s">
        <v>493</v>
      </c>
      <c r="AB20" s="22">
        <v>6.7453021643923535E-6</v>
      </c>
      <c r="AC20" s="22">
        <v>6.5176060481599274E-6</v>
      </c>
      <c r="AD20" s="22">
        <v>6.3170235240854818E-6</v>
      </c>
      <c r="AE20" s="22">
        <v>6.7159919859510374E-6</v>
      </c>
      <c r="AF20" s="22">
        <v>7.8302953955426209E-6</v>
      </c>
      <c r="AG20" s="22">
        <v>8.8955903735045645E-6</v>
      </c>
      <c r="AH20" s="22"/>
      <c r="AI20" s="22">
        <v>6.7278797011261744E-6</v>
      </c>
    </row>
    <row r="21" spans="1:35">
      <c r="A21" t="s">
        <v>570</v>
      </c>
      <c r="B21" t="s">
        <v>478</v>
      </c>
      <c r="C21" t="s">
        <v>538</v>
      </c>
      <c r="D21" t="s">
        <v>1329</v>
      </c>
      <c r="E21">
        <v>4000</v>
      </c>
      <c r="F21">
        <v>800</v>
      </c>
      <c r="G21" s="22">
        <f>IF(H21 = "不含税", 1.06, 1) * F21/(1000*E21 * 3.96566683) * VLOOKUP(J21,Deflator!$A$2:$B$24,2,FALSE)</f>
        <v>7.4999845529788525E-6</v>
      </c>
      <c r="H21" t="s">
        <v>492</v>
      </c>
      <c r="I21">
        <v>400</v>
      </c>
      <c r="J21">
        <v>2018</v>
      </c>
      <c r="K21" t="s">
        <v>604</v>
      </c>
      <c r="L21" t="s">
        <v>483</v>
      </c>
      <c r="M21" t="s">
        <v>483</v>
      </c>
      <c r="N21" t="s">
        <v>483</v>
      </c>
      <c r="O21" t="s">
        <v>485</v>
      </c>
      <c r="P21" t="s">
        <v>483</v>
      </c>
      <c r="Q21" t="s">
        <v>483</v>
      </c>
      <c r="R21" t="s">
        <v>483</v>
      </c>
      <c r="S21" t="s">
        <v>483</v>
      </c>
      <c r="T21" t="s">
        <v>483</v>
      </c>
      <c r="U21" t="s">
        <v>496</v>
      </c>
      <c r="V21" t="s">
        <v>486</v>
      </c>
      <c r="W21" t="s">
        <v>1620</v>
      </c>
      <c r="X21" t="s">
        <v>2273</v>
      </c>
      <c r="Y21" t="s">
        <v>2274</v>
      </c>
      <c r="AA21" s="79" t="s">
        <v>3559</v>
      </c>
      <c r="AB21" s="22"/>
      <c r="AC21" s="22">
        <v>8.0219600814430151E-6</v>
      </c>
      <c r="AD21" s="22">
        <v>7.858712113778879E-6</v>
      </c>
      <c r="AE21" s="22"/>
      <c r="AF21" s="22"/>
      <c r="AG21" s="22"/>
      <c r="AH21" s="22"/>
      <c r="AI21" s="22">
        <v>7.9811480895269815E-6</v>
      </c>
    </row>
    <row r="22" spans="1:35">
      <c r="A22" t="s">
        <v>537</v>
      </c>
      <c r="B22" t="s">
        <v>478</v>
      </c>
      <c r="C22" t="s">
        <v>538</v>
      </c>
      <c r="D22" t="s">
        <v>2527</v>
      </c>
      <c r="E22">
        <v>3800</v>
      </c>
      <c r="F22">
        <v>780</v>
      </c>
      <c r="G22" s="22">
        <f>IF(H22 = "不含税", 1.06, 1) * F22/(1000*E22 * 3.96566683) * VLOOKUP(J22,Deflator!$A$2:$B$24,2,FALSE)</f>
        <v>7.6973525675309285E-6</v>
      </c>
      <c r="H22" t="s">
        <v>492</v>
      </c>
      <c r="I22">
        <v>1000</v>
      </c>
      <c r="J22">
        <v>2018</v>
      </c>
      <c r="K22" t="s">
        <v>604</v>
      </c>
      <c r="L22" s="77">
        <v>3.5000000000000003E-2</v>
      </c>
      <c r="M22" t="s">
        <v>483</v>
      </c>
      <c r="N22" t="s">
        <v>483</v>
      </c>
      <c r="O22" t="s">
        <v>667</v>
      </c>
      <c r="P22" t="s">
        <v>483</v>
      </c>
      <c r="Q22" t="s">
        <v>483</v>
      </c>
      <c r="R22" t="s">
        <v>483</v>
      </c>
      <c r="S22" t="s">
        <v>483</v>
      </c>
      <c r="T22" t="s">
        <v>483</v>
      </c>
      <c r="U22" t="s">
        <v>496</v>
      </c>
      <c r="V22" t="s">
        <v>486</v>
      </c>
      <c r="W22" t="s">
        <v>2528</v>
      </c>
      <c r="X22" t="s">
        <v>2529</v>
      </c>
      <c r="Y22" t="s">
        <v>2530</v>
      </c>
      <c r="AA22" s="79" t="s">
        <v>2253</v>
      </c>
      <c r="AB22" s="22"/>
      <c r="AC22" s="22"/>
      <c r="AD22" s="22"/>
      <c r="AE22" s="22">
        <v>7.3402966145013838E-6</v>
      </c>
      <c r="AF22" s="22">
        <v>7.2655539470639818E-6</v>
      </c>
      <c r="AG22" s="22"/>
      <c r="AH22" s="22"/>
      <c r="AI22" s="22">
        <v>7.3029252807826832E-6</v>
      </c>
    </row>
    <row r="23" spans="1:35">
      <c r="A23" t="s">
        <v>570</v>
      </c>
      <c r="B23" t="s">
        <v>478</v>
      </c>
      <c r="C23" t="s">
        <v>538</v>
      </c>
      <c r="D23" t="s">
        <v>2336</v>
      </c>
      <c r="E23">
        <v>4240</v>
      </c>
      <c r="F23">
        <v>900</v>
      </c>
      <c r="G23" s="22">
        <f>IF(H23 = "不含税", 1.06, 1) * F23/(1000*E23 * 3.96566683) * VLOOKUP(J23,Deflator!$A$2:$B$24,2,FALSE)</f>
        <v>7.959889266133215E-6</v>
      </c>
      <c r="H23" t="s">
        <v>492</v>
      </c>
      <c r="I23">
        <v>1500</v>
      </c>
      <c r="J23">
        <v>2018</v>
      </c>
      <c r="K23" t="s">
        <v>604</v>
      </c>
      <c r="L23" s="77">
        <v>1.3299999999999999E-2</v>
      </c>
      <c r="M23" s="76">
        <v>0.08</v>
      </c>
      <c r="N23" t="s">
        <v>483</v>
      </c>
      <c r="O23" t="s">
        <v>831</v>
      </c>
      <c r="P23" t="s">
        <v>483</v>
      </c>
      <c r="Q23" s="76">
        <v>0.74</v>
      </c>
      <c r="R23" t="s">
        <v>483</v>
      </c>
      <c r="S23" s="77">
        <v>5.0000000000000001E-4</v>
      </c>
      <c r="T23" t="s">
        <v>483</v>
      </c>
      <c r="U23" t="s">
        <v>496</v>
      </c>
      <c r="V23" t="s">
        <v>486</v>
      </c>
      <c r="W23" t="s">
        <v>2337</v>
      </c>
      <c r="X23" t="s">
        <v>2755</v>
      </c>
      <c r="Y23" t="s">
        <v>2756</v>
      </c>
      <c r="AA23" s="79" t="s">
        <v>503</v>
      </c>
      <c r="AB23" s="22">
        <v>7.4375291430998693E-6</v>
      </c>
      <c r="AC23" s="22">
        <v>8.0829752665773895E-6</v>
      </c>
      <c r="AD23" s="22">
        <v>7.6313492973834727E-6</v>
      </c>
      <c r="AE23" s="22">
        <v>7.2212608414075155E-6</v>
      </c>
      <c r="AF23" s="22">
        <v>7.7268280971456855E-6</v>
      </c>
      <c r="AG23" s="22">
        <v>7.9545253785061151E-6</v>
      </c>
      <c r="AH23" s="22"/>
      <c r="AI23" s="22">
        <v>7.7158873929206148E-6</v>
      </c>
    </row>
    <row r="24" spans="1:35">
      <c r="A24" t="s">
        <v>595</v>
      </c>
      <c r="B24" t="s">
        <v>478</v>
      </c>
      <c r="C24" t="s">
        <v>538</v>
      </c>
      <c r="D24" t="s">
        <v>1203</v>
      </c>
      <c r="E24">
        <v>4200</v>
      </c>
      <c r="F24">
        <v>900</v>
      </c>
      <c r="G24" s="22">
        <f>IF(H24 = "不含税", 1.06, 1) * F24/(1000*E24 * 3.96566683) * VLOOKUP(J24,Deflator!$A$2:$B$24,2,FALSE)</f>
        <v>8.0356977353344839E-6</v>
      </c>
      <c r="H24" t="s">
        <v>492</v>
      </c>
      <c r="I24">
        <v>300</v>
      </c>
      <c r="J24">
        <v>2018</v>
      </c>
      <c r="K24" t="s">
        <v>604</v>
      </c>
      <c r="L24" s="76">
        <v>0.05</v>
      </c>
      <c r="M24" t="s">
        <v>483</v>
      </c>
      <c r="N24" t="s">
        <v>483</v>
      </c>
      <c r="O24" t="s">
        <v>485</v>
      </c>
      <c r="P24" t="s">
        <v>483</v>
      </c>
      <c r="Q24" t="s">
        <v>483</v>
      </c>
      <c r="R24" t="s">
        <v>483</v>
      </c>
      <c r="S24" t="s">
        <v>483</v>
      </c>
      <c r="T24" t="s">
        <v>483</v>
      </c>
      <c r="U24" t="s">
        <v>496</v>
      </c>
      <c r="V24" t="s">
        <v>486</v>
      </c>
      <c r="W24" t="s">
        <v>606</v>
      </c>
      <c r="X24" t="s">
        <v>2853</v>
      </c>
      <c r="Y24" t="s">
        <v>1924</v>
      </c>
      <c r="AA24" s="79" t="s">
        <v>1179</v>
      </c>
      <c r="AB24" s="22">
        <v>7.2529169558659559E-6</v>
      </c>
      <c r="AC24" s="22">
        <v>7.3975958796810908E-6</v>
      </c>
      <c r="AD24" s="22">
        <v>7.5047073990906839E-6</v>
      </c>
      <c r="AE24" s="22">
        <v>6.6433213590012719E-6</v>
      </c>
      <c r="AF24" s="22">
        <v>8.5065561675135187E-6</v>
      </c>
      <c r="AG24" s="22">
        <v>6.6523889728411607E-6</v>
      </c>
      <c r="AH24" s="22"/>
      <c r="AI24" s="22">
        <v>7.371331385400555E-6</v>
      </c>
    </row>
    <row r="25" spans="1:35">
      <c r="A25" t="s">
        <v>595</v>
      </c>
      <c r="B25" t="s">
        <v>478</v>
      </c>
      <c r="C25" t="s">
        <v>538</v>
      </c>
      <c r="D25" t="s">
        <v>2927</v>
      </c>
      <c r="E25">
        <v>4200</v>
      </c>
      <c r="F25">
        <v>970</v>
      </c>
      <c r="G25" s="22">
        <f>IF(H25 = "不含税", 1.06, 1) * F25/(1000*E25 * 3.96566683) * VLOOKUP(J25,Deflator!$A$2:$B$24,2,FALSE)</f>
        <v>8.1704683472478499E-6</v>
      </c>
      <c r="H25" t="s">
        <v>481</v>
      </c>
      <c r="I25">
        <v>600</v>
      </c>
      <c r="J25">
        <v>2018</v>
      </c>
      <c r="K25" t="s">
        <v>604</v>
      </c>
      <c r="L25" s="77">
        <v>1.4999999999999999E-2</v>
      </c>
      <c r="M25" s="76">
        <v>0.05</v>
      </c>
      <c r="N25" t="s">
        <v>483</v>
      </c>
      <c r="O25" t="s">
        <v>485</v>
      </c>
      <c r="P25" t="s">
        <v>483</v>
      </c>
      <c r="Q25" t="s">
        <v>483</v>
      </c>
      <c r="R25" t="s">
        <v>483</v>
      </c>
      <c r="S25" t="s">
        <v>483</v>
      </c>
      <c r="T25" t="s">
        <v>483</v>
      </c>
      <c r="U25" t="s">
        <v>520</v>
      </c>
      <c r="V25" t="s">
        <v>486</v>
      </c>
      <c r="W25" t="s">
        <v>2928</v>
      </c>
      <c r="X25" t="s">
        <v>2929</v>
      </c>
      <c r="Y25" t="s">
        <v>2930</v>
      </c>
      <c r="AA25" s="79" t="s">
        <v>638</v>
      </c>
      <c r="AB25" s="22">
        <v>8.838511927767964E-6</v>
      </c>
      <c r="AC25" s="22">
        <v>7.8415552680133488E-6</v>
      </c>
      <c r="AD25" s="22">
        <v>7.7081834163391047E-6</v>
      </c>
      <c r="AE25" s="22">
        <v>6.6783988287686848E-6</v>
      </c>
      <c r="AF25" s="22">
        <v>7.2932975268259061E-6</v>
      </c>
      <c r="AG25" s="22">
        <v>5.7769010425582581E-6</v>
      </c>
      <c r="AH25" s="22"/>
      <c r="AI25" s="22">
        <v>7.346135343001311E-6</v>
      </c>
    </row>
    <row r="26" spans="1:35">
      <c r="A26" t="s">
        <v>595</v>
      </c>
      <c r="B26" t="s">
        <v>478</v>
      </c>
      <c r="C26" t="s">
        <v>538</v>
      </c>
      <c r="D26" t="s">
        <v>2985</v>
      </c>
      <c r="E26">
        <v>4500</v>
      </c>
      <c r="F26">
        <v>1050</v>
      </c>
      <c r="G26" s="22">
        <f>IF(H26 = "不含税", 1.06, 1) * F26/(1000*E26 * 3.96566683) * VLOOKUP(J26,Deflator!$A$2:$B$24,2,FALSE)</f>
        <v>8.2546999796937055E-6</v>
      </c>
      <c r="H26" t="s">
        <v>481</v>
      </c>
      <c r="I26">
        <v>600</v>
      </c>
      <c r="J26">
        <v>2018</v>
      </c>
      <c r="K26" t="s">
        <v>604</v>
      </c>
      <c r="L26" t="s">
        <v>483</v>
      </c>
      <c r="M26" t="s">
        <v>483</v>
      </c>
      <c r="N26" t="s">
        <v>483</v>
      </c>
      <c r="O26" t="s">
        <v>485</v>
      </c>
      <c r="P26" t="s">
        <v>483</v>
      </c>
      <c r="Q26" t="s">
        <v>483</v>
      </c>
      <c r="R26" t="s">
        <v>483</v>
      </c>
      <c r="S26" t="s">
        <v>483</v>
      </c>
      <c r="T26" t="s">
        <v>483</v>
      </c>
      <c r="U26" t="s">
        <v>496</v>
      </c>
      <c r="V26" t="s">
        <v>486</v>
      </c>
      <c r="W26" t="s">
        <v>1853</v>
      </c>
      <c r="X26" t="s">
        <v>2986</v>
      </c>
      <c r="Y26" t="s">
        <v>121</v>
      </c>
      <c r="AA26" s="79" t="s">
        <v>1361</v>
      </c>
      <c r="AB26" s="22">
        <v>7.9596195458700299E-6</v>
      </c>
      <c r="AC26" s="22">
        <v>7.8033972400588144E-6</v>
      </c>
      <c r="AD26" s="22">
        <v>7.663690023390876E-6</v>
      </c>
      <c r="AE26" s="22">
        <v>8.1470738584702415E-6</v>
      </c>
      <c r="AF26" s="22">
        <v>6.8728413501131042E-6</v>
      </c>
      <c r="AG26" s="22"/>
      <c r="AH26" s="22"/>
      <c r="AI26" s="22">
        <v>7.7530616024673765E-6</v>
      </c>
    </row>
    <row r="27" spans="1:35">
      <c r="A27" t="s">
        <v>570</v>
      </c>
      <c r="B27" t="s">
        <v>478</v>
      </c>
      <c r="C27" t="s">
        <v>538</v>
      </c>
      <c r="D27" t="s">
        <v>3066</v>
      </c>
      <c r="E27">
        <v>4200</v>
      </c>
      <c r="F27">
        <v>1000</v>
      </c>
      <c r="G27" s="22">
        <f>IF(H27 = "不含税", 1.06, 1) * F27/(1000*E27 * 3.96566683) * VLOOKUP(J27,Deflator!$A$2:$B$24,2,FALSE)</f>
        <v>8.4231632445854134E-6</v>
      </c>
      <c r="H27" t="s">
        <v>481</v>
      </c>
      <c r="I27">
        <v>2500</v>
      </c>
      <c r="J27">
        <v>2018</v>
      </c>
      <c r="K27" t="s">
        <v>604</v>
      </c>
      <c r="L27" s="77">
        <v>3.2800000000000003E-2</v>
      </c>
      <c r="M27" s="77">
        <v>5.6000000000000001E-2</v>
      </c>
      <c r="N27" t="s">
        <v>3067</v>
      </c>
      <c r="O27" t="s">
        <v>485</v>
      </c>
      <c r="P27" t="s">
        <v>798</v>
      </c>
      <c r="Q27" s="77">
        <v>0.749</v>
      </c>
      <c r="R27" t="s">
        <v>483</v>
      </c>
      <c r="S27" s="77">
        <v>4.0000000000000002E-4</v>
      </c>
      <c r="T27" t="s">
        <v>483</v>
      </c>
      <c r="U27" t="s">
        <v>520</v>
      </c>
      <c r="V27" t="s">
        <v>486</v>
      </c>
      <c r="W27" t="s">
        <v>3068</v>
      </c>
      <c r="X27" t="s">
        <v>3069</v>
      </c>
      <c r="Y27" t="s">
        <v>112</v>
      </c>
      <c r="AA27" s="79" t="s">
        <v>1228</v>
      </c>
      <c r="AB27" s="22">
        <v>7.2332061019773401E-6</v>
      </c>
      <c r="AC27" s="22">
        <v>7.9166503614776781E-6</v>
      </c>
      <c r="AD27" s="22">
        <v>9.6891361914575306E-6</v>
      </c>
      <c r="AE27" s="22">
        <v>6.1322061300313643E-6</v>
      </c>
      <c r="AF27" s="22">
        <v>1.5068728165052361E-5</v>
      </c>
      <c r="AG27" s="22"/>
      <c r="AH27" s="22"/>
      <c r="AI27" s="22">
        <v>9.2079853899992558E-6</v>
      </c>
    </row>
    <row r="28" spans="1:35">
      <c r="A28" t="s">
        <v>570</v>
      </c>
      <c r="B28" t="s">
        <v>478</v>
      </c>
      <c r="C28" t="s">
        <v>538</v>
      </c>
      <c r="D28" t="s">
        <v>1203</v>
      </c>
      <c r="E28">
        <v>4200</v>
      </c>
      <c r="F28">
        <v>1000</v>
      </c>
      <c r="G28" s="22">
        <f>IF(H28 = "不含税", 1.06, 1) * F28/(1000*E28 * 3.96566683) * VLOOKUP(J28,Deflator!$A$2:$B$24,2,FALSE)</f>
        <v>8.4231632445854134E-6</v>
      </c>
      <c r="H28" t="s">
        <v>481</v>
      </c>
      <c r="I28">
        <v>10000</v>
      </c>
      <c r="J28">
        <v>2018</v>
      </c>
      <c r="K28" t="s">
        <v>604</v>
      </c>
      <c r="L28" s="76">
        <v>0.03</v>
      </c>
      <c r="M28" s="76">
        <v>0.08</v>
      </c>
      <c r="N28" t="s">
        <v>483</v>
      </c>
      <c r="O28" t="s">
        <v>485</v>
      </c>
      <c r="P28" t="s">
        <v>617</v>
      </c>
      <c r="Q28" s="76">
        <v>0.85</v>
      </c>
      <c r="R28" t="s">
        <v>483</v>
      </c>
      <c r="S28" t="s">
        <v>483</v>
      </c>
      <c r="T28" t="s">
        <v>483</v>
      </c>
      <c r="U28" t="s">
        <v>496</v>
      </c>
      <c r="V28" t="s">
        <v>486</v>
      </c>
      <c r="W28" t="s">
        <v>2928</v>
      </c>
      <c r="X28" t="s">
        <v>3070</v>
      </c>
      <c r="Y28" t="s">
        <v>608</v>
      </c>
      <c r="AA28" s="79" t="s">
        <v>3560</v>
      </c>
      <c r="AB28" s="22"/>
      <c r="AC28" s="22"/>
      <c r="AD28" s="22"/>
      <c r="AE28" s="22">
        <v>1.0562651707231058E-5</v>
      </c>
      <c r="AF28" s="22"/>
      <c r="AG28" s="22"/>
      <c r="AH28" s="22"/>
      <c r="AI28" s="22">
        <v>1.0562651707231058E-5</v>
      </c>
    </row>
    <row r="29" spans="1:35">
      <c r="A29" t="s">
        <v>570</v>
      </c>
      <c r="B29" t="s">
        <v>478</v>
      </c>
      <c r="C29" t="s">
        <v>538</v>
      </c>
      <c r="D29" t="s">
        <v>3129</v>
      </c>
      <c r="E29">
        <v>3970</v>
      </c>
      <c r="F29">
        <v>900</v>
      </c>
      <c r="G29" s="22">
        <f>IF(H29 = "不含税", 1.06, 1) * F29/(1000*E29 * 3.96566683) * VLOOKUP(J29,Deflator!$A$2:$B$24,2,FALSE)</f>
        <v>8.5012419366259037E-6</v>
      </c>
      <c r="H29" t="s">
        <v>492</v>
      </c>
      <c r="I29">
        <v>500</v>
      </c>
      <c r="J29">
        <v>2018</v>
      </c>
      <c r="K29" t="s">
        <v>604</v>
      </c>
      <c r="L29" s="76">
        <v>0.02</v>
      </c>
      <c r="M29" s="76">
        <v>7.0000000000000007E-2</v>
      </c>
      <c r="N29" t="s">
        <v>483</v>
      </c>
      <c r="O29" t="s">
        <v>494</v>
      </c>
      <c r="P29" t="s">
        <v>626</v>
      </c>
      <c r="Q29" t="s">
        <v>483</v>
      </c>
      <c r="R29" t="s">
        <v>483</v>
      </c>
      <c r="S29" t="s">
        <v>483</v>
      </c>
      <c r="T29" t="s">
        <v>483</v>
      </c>
      <c r="U29" t="s">
        <v>496</v>
      </c>
      <c r="V29" t="s">
        <v>486</v>
      </c>
      <c r="W29" t="s">
        <v>3130</v>
      </c>
      <c r="X29" t="s">
        <v>3131</v>
      </c>
      <c r="Y29" t="s">
        <v>576</v>
      </c>
      <c r="AA29" s="79" t="s">
        <v>3561</v>
      </c>
      <c r="AB29" s="22"/>
      <c r="AC29" s="22"/>
      <c r="AD29" s="22"/>
      <c r="AE29" s="22">
        <v>7.3104841662365501E-6</v>
      </c>
      <c r="AF29" s="22">
        <v>3.6572223654900505E-6</v>
      </c>
      <c r="AG29" s="22"/>
      <c r="AH29" s="22"/>
      <c r="AI29" s="22">
        <v>4.8749762990722176E-6</v>
      </c>
    </row>
    <row r="30" spans="1:35">
      <c r="A30" t="s">
        <v>595</v>
      </c>
      <c r="B30" t="s">
        <v>478</v>
      </c>
      <c r="C30" t="s">
        <v>538</v>
      </c>
      <c r="D30" t="s">
        <v>2336</v>
      </c>
      <c r="E30">
        <v>4000</v>
      </c>
      <c r="F30">
        <v>1150</v>
      </c>
      <c r="G30" s="22">
        <f>IF(H30 = "不含税", 1.06, 1) * F30/(1000*E30 * 3.96566683) * VLOOKUP(J30,Deflator!$A$2:$B$24,2,FALSE)</f>
        <v>1.0170969617836887E-5</v>
      </c>
      <c r="H30" t="s">
        <v>481</v>
      </c>
      <c r="I30">
        <v>500</v>
      </c>
      <c r="J30">
        <v>2018</v>
      </c>
      <c r="K30" t="s">
        <v>604</v>
      </c>
      <c r="L30" s="77">
        <v>6.0000000000000001E-3</v>
      </c>
      <c r="M30" s="76">
        <v>0.06</v>
      </c>
      <c r="N30" t="s">
        <v>483</v>
      </c>
      <c r="O30" t="s">
        <v>485</v>
      </c>
      <c r="P30" t="s">
        <v>483</v>
      </c>
      <c r="Q30" t="s">
        <v>483</v>
      </c>
      <c r="R30" t="s">
        <v>483</v>
      </c>
      <c r="S30" t="s">
        <v>483</v>
      </c>
      <c r="T30" t="s">
        <v>483</v>
      </c>
      <c r="U30" t="s">
        <v>496</v>
      </c>
      <c r="V30" t="s">
        <v>486</v>
      </c>
      <c r="W30" t="s">
        <v>2337</v>
      </c>
      <c r="X30" t="s">
        <v>3463</v>
      </c>
      <c r="Y30" t="s">
        <v>3197</v>
      </c>
      <c r="AA30" s="79" t="s">
        <v>2388</v>
      </c>
      <c r="AB30" s="22"/>
      <c r="AC30" s="22">
        <v>7.9516597388252878E-6</v>
      </c>
      <c r="AD30" s="22">
        <v>8.4331468752973472E-6</v>
      </c>
      <c r="AE30" s="22">
        <v>8.0722327293085097E-6</v>
      </c>
      <c r="AF30" s="22"/>
      <c r="AG30" s="22">
        <v>9.9520034367287464E-6</v>
      </c>
      <c r="AH30" s="22"/>
      <c r="AI30" s="22">
        <v>8.3973320010506437E-6</v>
      </c>
    </row>
    <row r="31" spans="1:35">
      <c r="A31" t="s">
        <v>583</v>
      </c>
      <c r="B31" t="s">
        <v>509</v>
      </c>
      <c r="C31" t="s">
        <v>510</v>
      </c>
      <c r="D31" t="s">
        <v>603</v>
      </c>
      <c r="E31">
        <v>3600</v>
      </c>
      <c r="F31">
        <v>400</v>
      </c>
      <c r="G31" s="22">
        <f>IF(H31 = "不含税", 1.06, 1) * F31/(1000*E31 * 3.96566683) * VLOOKUP(J31,Deflator!$A$2:$B$24,2,FALSE)</f>
        <v>4.1666580849882514E-6</v>
      </c>
      <c r="H31" t="s">
        <v>492</v>
      </c>
      <c r="I31">
        <v>300</v>
      </c>
      <c r="J31">
        <v>2018</v>
      </c>
      <c r="K31" t="s">
        <v>604</v>
      </c>
      <c r="L31" t="s">
        <v>483</v>
      </c>
      <c r="M31" t="s">
        <v>483</v>
      </c>
      <c r="N31" t="s">
        <v>483</v>
      </c>
      <c r="O31" t="s">
        <v>605</v>
      </c>
      <c r="P31" t="s">
        <v>483</v>
      </c>
      <c r="Q31" t="s">
        <v>483</v>
      </c>
      <c r="R31" t="s">
        <v>483</v>
      </c>
      <c r="S31" t="s">
        <v>483</v>
      </c>
      <c r="T31" t="s">
        <v>483</v>
      </c>
      <c r="U31" t="s">
        <v>496</v>
      </c>
      <c r="V31" t="s">
        <v>486</v>
      </c>
      <c r="W31" t="s">
        <v>606</v>
      </c>
      <c r="X31" t="s">
        <v>607</v>
      </c>
      <c r="Y31" t="s">
        <v>608</v>
      </c>
      <c r="AA31" s="79" t="s">
        <v>1077</v>
      </c>
      <c r="AB31" s="22">
        <v>8.5427699094166417E-6</v>
      </c>
      <c r="AC31" s="22">
        <v>8.0266234243289611E-6</v>
      </c>
      <c r="AD31" s="22">
        <v>7.5670344248204955E-6</v>
      </c>
      <c r="AE31" s="22">
        <v>6.6793545267800949E-6</v>
      </c>
      <c r="AF31" s="22">
        <v>9.3031933062254821E-6</v>
      </c>
      <c r="AG31" s="22">
        <v>6.2673943320179983E-6</v>
      </c>
      <c r="AH31" s="22"/>
      <c r="AI31" s="22">
        <v>7.776114761237417E-6</v>
      </c>
    </row>
    <row r="32" spans="1:35">
      <c r="A32" t="s">
        <v>508</v>
      </c>
      <c r="B32" t="s">
        <v>509</v>
      </c>
      <c r="C32" t="s">
        <v>510</v>
      </c>
      <c r="D32" t="s">
        <v>911</v>
      </c>
      <c r="E32">
        <v>3700</v>
      </c>
      <c r="F32">
        <v>550</v>
      </c>
      <c r="G32" s="22">
        <f>IF(H32 = "不含税", 1.06, 1) * F32/(1000*E32 * 3.96566683) * VLOOKUP(J32,Deflator!$A$2:$B$24,2,FALSE)</f>
        <v>5.5743128434302286E-6</v>
      </c>
      <c r="H32" t="s">
        <v>492</v>
      </c>
      <c r="I32">
        <v>1500</v>
      </c>
      <c r="J32">
        <v>2018</v>
      </c>
      <c r="K32" t="s">
        <v>604</v>
      </c>
      <c r="L32" s="76">
        <v>7.0000000000000007E-2</v>
      </c>
      <c r="M32" t="s">
        <v>483</v>
      </c>
      <c r="N32" t="s">
        <v>483</v>
      </c>
      <c r="O32" t="s">
        <v>912</v>
      </c>
      <c r="P32" t="s">
        <v>483</v>
      </c>
      <c r="Q32" t="s">
        <v>483</v>
      </c>
      <c r="R32" t="s">
        <v>483</v>
      </c>
      <c r="S32" t="s">
        <v>483</v>
      </c>
      <c r="T32" t="s">
        <v>483</v>
      </c>
      <c r="U32" t="s">
        <v>496</v>
      </c>
      <c r="V32" t="s">
        <v>486</v>
      </c>
      <c r="W32" t="s">
        <v>913</v>
      </c>
      <c r="X32" t="s">
        <v>914</v>
      </c>
      <c r="Y32" t="s">
        <v>141</v>
      </c>
      <c r="AA32" s="79" t="s">
        <v>723</v>
      </c>
      <c r="AB32" s="22">
        <v>9.0150878127095482E-6</v>
      </c>
      <c r="AC32" s="22">
        <v>7.9687335875400305E-6</v>
      </c>
      <c r="AD32" s="22"/>
      <c r="AE32" s="22">
        <v>6.462459581342725E-6</v>
      </c>
      <c r="AF32" s="22">
        <v>7.7793331797317911E-6</v>
      </c>
      <c r="AG32" s="22">
        <v>8.177615227079437E-6</v>
      </c>
      <c r="AH32" s="22"/>
      <c r="AI32" s="22">
        <v>7.5134352163525967E-6</v>
      </c>
    </row>
    <row r="33" spans="1:35">
      <c r="A33" t="s">
        <v>508</v>
      </c>
      <c r="B33" t="s">
        <v>509</v>
      </c>
      <c r="C33" t="s">
        <v>510</v>
      </c>
      <c r="D33" t="s">
        <v>1203</v>
      </c>
      <c r="E33">
        <v>3800</v>
      </c>
      <c r="F33">
        <v>660</v>
      </c>
      <c r="G33" s="22">
        <f>IF(H33 = "不含税", 1.06, 1) * F33/(1000*E33 * 3.96566683) * VLOOKUP(J33,Deflator!$A$2:$B$24,2,FALSE)</f>
        <v>6.144475924734412E-6</v>
      </c>
      <c r="H33" t="s">
        <v>481</v>
      </c>
      <c r="I33">
        <v>1000</v>
      </c>
      <c r="J33">
        <v>2018</v>
      </c>
      <c r="K33" t="s">
        <v>604</v>
      </c>
      <c r="L33" s="76">
        <v>0.12</v>
      </c>
      <c r="M33" s="76">
        <v>0.1</v>
      </c>
      <c r="N33" t="s">
        <v>484</v>
      </c>
      <c r="O33" t="s">
        <v>485</v>
      </c>
      <c r="P33" t="s">
        <v>526</v>
      </c>
      <c r="Q33" t="s">
        <v>483</v>
      </c>
      <c r="R33" t="s">
        <v>483</v>
      </c>
      <c r="S33" t="s">
        <v>483</v>
      </c>
      <c r="T33" t="s">
        <v>483</v>
      </c>
      <c r="U33" t="s">
        <v>496</v>
      </c>
      <c r="V33" t="s">
        <v>486</v>
      </c>
      <c r="W33" t="s">
        <v>1204</v>
      </c>
      <c r="X33" t="s">
        <v>1205</v>
      </c>
      <c r="Y33" t="s">
        <v>1206</v>
      </c>
      <c r="AA33" s="79" t="s">
        <v>3562</v>
      </c>
      <c r="AB33" s="80"/>
      <c r="AC33" s="80"/>
      <c r="AD33" s="80"/>
      <c r="AE33" s="80"/>
      <c r="AF33" s="80"/>
      <c r="AG33" s="80"/>
      <c r="AH33" s="80"/>
      <c r="AI33" s="80"/>
    </row>
    <row r="34" spans="1:35">
      <c r="A34" t="s">
        <v>508</v>
      </c>
      <c r="B34" t="s">
        <v>509</v>
      </c>
      <c r="C34" t="s">
        <v>510</v>
      </c>
      <c r="D34" t="s">
        <v>1329</v>
      </c>
      <c r="E34">
        <v>3500</v>
      </c>
      <c r="F34">
        <v>600</v>
      </c>
      <c r="G34" s="22">
        <f>IF(H34 = "不含税", 1.06, 1) * F34/(1000*E34 * 3.96566683) * VLOOKUP(J34,Deflator!$A$2:$B$24,2,FALSE)</f>
        <v>6.428558188267588E-6</v>
      </c>
      <c r="H34" t="s">
        <v>492</v>
      </c>
      <c r="I34">
        <v>3000</v>
      </c>
      <c r="J34">
        <v>2018</v>
      </c>
      <c r="K34" t="s">
        <v>604</v>
      </c>
      <c r="L34" s="76">
        <v>0.12</v>
      </c>
      <c r="M34" s="76">
        <v>7.0000000000000007E-2</v>
      </c>
      <c r="N34" t="s">
        <v>483</v>
      </c>
      <c r="O34" t="s">
        <v>485</v>
      </c>
      <c r="P34" t="s">
        <v>483</v>
      </c>
      <c r="Q34" t="s">
        <v>483</v>
      </c>
      <c r="R34">
        <v>2</v>
      </c>
      <c r="S34" t="s">
        <v>483</v>
      </c>
      <c r="T34" t="s">
        <v>483</v>
      </c>
      <c r="U34" t="s">
        <v>496</v>
      </c>
      <c r="V34" t="s">
        <v>486</v>
      </c>
      <c r="W34" t="s">
        <v>1330</v>
      </c>
      <c r="X34" t="s">
        <v>1331</v>
      </c>
      <c r="Y34" t="s">
        <v>1332</v>
      </c>
      <c r="AA34" s="79" t="s">
        <v>3563</v>
      </c>
      <c r="AB34" s="80">
        <v>7.4016013156767169E-6</v>
      </c>
      <c r="AC34" s="80">
        <v>7.49084757413497E-6</v>
      </c>
      <c r="AD34" s="80">
        <v>7.2852168412336639E-6</v>
      </c>
      <c r="AE34" s="80">
        <v>6.7851663632204716E-6</v>
      </c>
      <c r="AF34" s="80">
        <v>8.357765696069122E-6</v>
      </c>
      <c r="AG34" s="80">
        <v>7.6386803740051656E-6</v>
      </c>
      <c r="AH34" s="80"/>
      <c r="AI34" s="80">
        <v>7.4236628169147833E-6</v>
      </c>
    </row>
    <row r="35" spans="1:35">
      <c r="A35" t="s">
        <v>508</v>
      </c>
      <c r="B35" t="s">
        <v>509</v>
      </c>
      <c r="C35" t="s">
        <v>510</v>
      </c>
      <c r="D35" t="s">
        <v>1424</v>
      </c>
      <c r="E35">
        <v>3500</v>
      </c>
      <c r="F35">
        <v>650</v>
      </c>
      <c r="G35" s="22">
        <f>IF(H35 = "不含税", 1.06, 1) * F35/(1000*E35 * 3.96566683) * VLOOKUP(J35,Deflator!$A$2:$B$24,2,FALSE)</f>
        <v>6.5700673307766223E-6</v>
      </c>
      <c r="H35" t="s">
        <v>481</v>
      </c>
      <c r="I35">
        <v>3000</v>
      </c>
      <c r="J35">
        <v>2018</v>
      </c>
      <c r="K35" t="s">
        <v>604</v>
      </c>
      <c r="L35" t="s">
        <v>483</v>
      </c>
      <c r="M35" t="s">
        <v>483</v>
      </c>
      <c r="N35" t="s">
        <v>483</v>
      </c>
      <c r="O35" t="s">
        <v>485</v>
      </c>
      <c r="P35" t="s">
        <v>483</v>
      </c>
      <c r="Q35" t="s">
        <v>483</v>
      </c>
      <c r="R35" t="s">
        <v>483</v>
      </c>
      <c r="S35" t="s">
        <v>483</v>
      </c>
      <c r="T35" t="s">
        <v>483</v>
      </c>
      <c r="U35" t="s">
        <v>496</v>
      </c>
      <c r="V35" t="s">
        <v>486</v>
      </c>
      <c r="W35" t="s">
        <v>1425</v>
      </c>
      <c r="X35" t="s">
        <v>1426</v>
      </c>
      <c r="Y35" t="s">
        <v>1427</v>
      </c>
    </row>
    <row r="36" spans="1:35">
      <c r="A36" t="s">
        <v>1452</v>
      </c>
      <c r="B36" t="s">
        <v>509</v>
      </c>
      <c r="C36" t="s">
        <v>510</v>
      </c>
      <c r="D36" t="s">
        <v>1453</v>
      </c>
      <c r="E36">
        <v>3400</v>
      </c>
      <c r="F36">
        <v>600</v>
      </c>
      <c r="G36" s="22">
        <f>IF(H36 = "不含税", 1.06, 1) * F36/(1000*E36 * 3.96566683) * VLOOKUP(J36,Deflator!$A$2:$B$24,2,FALSE)</f>
        <v>6.6176334290989877E-6</v>
      </c>
      <c r="H36" t="s">
        <v>492</v>
      </c>
      <c r="I36">
        <v>2000</v>
      </c>
      <c r="J36">
        <v>2018</v>
      </c>
      <c r="K36" t="s">
        <v>604</v>
      </c>
      <c r="L36" s="76">
        <v>0.06</v>
      </c>
      <c r="M36" t="s">
        <v>483</v>
      </c>
      <c r="N36" t="s">
        <v>483</v>
      </c>
      <c r="O36" t="s">
        <v>485</v>
      </c>
      <c r="P36" t="s">
        <v>483</v>
      </c>
      <c r="Q36" t="s">
        <v>483</v>
      </c>
      <c r="R36" t="s">
        <v>483</v>
      </c>
      <c r="S36" t="s">
        <v>483</v>
      </c>
      <c r="T36" t="s">
        <v>483</v>
      </c>
      <c r="U36" t="s">
        <v>496</v>
      </c>
      <c r="V36" t="s">
        <v>486</v>
      </c>
      <c r="W36" t="s">
        <v>1454</v>
      </c>
      <c r="X36" t="s">
        <v>1455</v>
      </c>
      <c r="Y36" t="s">
        <v>652</v>
      </c>
    </row>
    <row r="37" spans="1:35">
      <c r="A37" t="s">
        <v>583</v>
      </c>
      <c r="B37" t="s">
        <v>509</v>
      </c>
      <c r="C37" t="s">
        <v>510</v>
      </c>
      <c r="D37" t="s">
        <v>1203</v>
      </c>
      <c r="E37">
        <v>3800</v>
      </c>
      <c r="F37">
        <v>680</v>
      </c>
      <c r="G37" s="22">
        <f>IF(H37 = "不含税", 1.06, 1) * F37/(1000*E37 * 3.96566683) * VLOOKUP(J37,Deflator!$A$2:$B$24,2,FALSE)</f>
        <v>6.7105124947705528E-6</v>
      </c>
      <c r="H37" t="s">
        <v>492</v>
      </c>
      <c r="I37">
        <v>2000</v>
      </c>
      <c r="J37">
        <v>2018</v>
      </c>
      <c r="K37" t="s">
        <v>604</v>
      </c>
      <c r="L37" s="76">
        <v>0.08</v>
      </c>
      <c r="M37" s="76">
        <v>7.0000000000000007E-2</v>
      </c>
      <c r="N37" t="s">
        <v>877</v>
      </c>
      <c r="O37" t="s">
        <v>485</v>
      </c>
      <c r="P37" t="s">
        <v>788</v>
      </c>
      <c r="Q37" t="s">
        <v>483</v>
      </c>
      <c r="R37" t="s">
        <v>483</v>
      </c>
      <c r="S37" s="77">
        <v>1.1999999999999999E-3</v>
      </c>
      <c r="T37" t="s">
        <v>483</v>
      </c>
      <c r="U37" t="s">
        <v>496</v>
      </c>
      <c r="V37" t="s">
        <v>486</v>
      </c>
      <c r="W37" t="s">
        <v>1548</v>
      </c>
      <c r="X37" t="s">
        <v>1549</v>
      </c>
      <c r="Y37" t="s">
        <v>1007</v>
      </c>
    </row>
    <row r="38" spans="1:35">
      <c r="A38" t="s">
        <v>508</v>
      </c>
      <c r="B38" t="s">
        <v>509</v>
      </c>
      <c r="C38" t="s">
        <v>510</v>
      </c>
      <c r="D38" t="s">
        <v>1698</v>
      </c>
      <c r="E38">
        <v>3500</v>
      </c>
      <c r="F38">
        <v>650</v>
      </c>
      <c r="G38" s="22">
        <f>IF(H38 = "不含税", 1.06, 1) * F38/(1000*E38 * 3.96566683) * VLOOKUP(J38,Deflator!$A$2:$B$24,2,FALSE)</f>
        <v>6.9642713706232202E-6</v>
      </c>
      <c r="H38" t="s">
        <v>492</v>
      </c>
      <c r="I38">
        <v>600</v>
      </c>
      <c r="J38">
        <v>2018</v>
      </c>
      <c r="K38" t="s">
        <v>604</v>
      </c>
      <c r="L38" t="s">
        <v>483</v>
      </c>
      <c r="M38" t="s">
        <v>483</v>
      </c>
      <c r="N38" t="s">
        <v>483</v>
      </c>
      <c r="O38" t="s">
        <v>485</v>
      </c>
      <c r="P38" t="s">
        <v>483</v>
      </c>
      <c r="Q38" t="s">
        <v>483</v>
      </c>
      <c r="R38" t="s">
        <v>483</v>
      </c>
      <c r="S38" t="s">
        <v>483</v>
      </c>
      <c r="T38" t="s">
        <v>483</v>
      </c>
      <c r="U38" t="s">
        <v>496</v>
      </c>
      <c r="V38" t="s">
        <v>486</v>
      </c>
      <c r="W38" t="s">
        <v>1699</v>
      </c>
      <c r="X38" t="s">
        <v>1700</v>
      </c>
      <c r="Y38" t="s">
        <v>1701</v>
      </c>
    </row>
    <row r="39" spans="1:35">
      <c r="A39" t="s">
        <v>943</v>
      </c>
      <c r="B39" t="s">
        <v>551</v>
      </c>
      <c r="C39" t="s">
        <v>701</v>
      </c>
      <c r="D39" t="s">
        <v>1679</v>
      </c>
      <c r="E39">
        <v>4600</v>
      </c>
      <c r="F39">
        <v>850</v>
      </c>
      <c r="G39" s="22">
        <f>IF(H39 = "不含税", 1.06, 1) * F39/(1000*E39 * 3.96566683) * VLOOKUP(J39,Deflator!$A$2:$B$24,2,FALSE)</f>
        <v>6.9293335543826347E-6</v>
      </c>
      <c r="H39" t="s">
        <v>492</v>
      </c>
      <c r="I39">
        <v>1000</v>
      </c>
      <c r="J39">
        <v>2018</v>
      </c>
      <c r="K39" t="s">
        <v>604</v>
      </c>
      <c r="L39" s="77">
        <v>2.5999999999999999E-2</v>
      </c>
      <c r="M39" s="76">
        <v>0.09</v>
      </c>
      <c r="N39" t="s">
        <v>483</v>
      </c>
      <c r="O39" t="s">
        <v>485</v>
      </c>
      <c r="P39" t="s">
        <v>483</v>
      </c>
      <c r="Q39" s="76">
        <v>0.86</v>
      </c>
      <c r="R39" t="s">
        <v>483</v>
      </c>
      <c r="S39" t="s">
        <v>483</v>
      </c>
      <c r="T39" t="s">
        <v>483</v>
      </c>
      <c r="U39" t="s">
        <v>496</v>
      </c>
      <c r="V39" t="s">
        <v>486</v>
      </c>
      <c r="W39" t="s">
        <v>1680</v>
      </c>
      <c r="X39" t="s">
        <v>1681</v>
      </c>
      <c r="Y39" t="s">
        <v>1682</v>
      </c>
    </row>
    <row r="40" spans="1:35">
      <c r="A40" t="s">
        <v>1296</v>
      </c>
      <c r="B40" t="s">
        <v>478</v>
      </c>
      <c r="C40" t="s">
        <v>491</v>
      </c>
      <c r="D40" t="s">
        <v>1424</v>
      </c>
      <c r="E40">
        <v>4000</v>
      </c>
      <c r="F40">
        <v>850</v>
      </c>
      <c r="G40" s="22">
        <f>IF(H40 = "不含税", 1.06, 1) * F40/(1000*E40 * 3.96566683) * VLOOKUP(J40,Deflator!$A$2:$B$24,2,FALSE)</f>
        <v>7.517673195792481E-6</v>
      </c>
      <c r="H40" t="s">
        <v>481</v>
      </c>
      <c r="I40">
        <v>3000</v>
      </c>
      <c r="J40">
        <v>2018</v>
      </c>
      <c r="K40" t="s">
        <v>604</v>
      </c>
      <c r="L40" t="s">
        <v>483</v>
      </c>
      <c r="M40" t="s">
        <v>483</v>
      </c>
      <c r="N40" t="s">
        <v>483</v>
      </c>
      <c r="O40" t="s">
        <v>667</v>
      </c>
      <c r="P40" t="s">
        <v>483</v>
      </c>
      <c r="Q40" t="s">
        <v>483</v>
      </c>
      <c r="R40" t="s">
        <v>483</v>
      </c>
      <c r="S40" t="s">
        <v>483</v>
      </c>
      <c r="T40" t="s">
        <v>483</v>
      </c>
      <c r="U40" t="s">
        <v>496</v>
      </c>
      <c r="V40" t="s">
        <v>486</v>
      </c>
      <c r="W40" t="s">
        <v>1425</v>
      </c>
      <c r="X40" t="s">
        <v>2346</v>
      </c>
      <c r="Y40" t="s">
        <v>2347</v>
      </c>
    </row>
    <row r="41" spans="1:35">
      <c r="A41" t="s">
        <v>1035</v>
      </c>
      <c r="B41" t="s">
        <v>478</v>
      </c>
      <c r="C41" t="s">
        <v>479</v>
      </c>
      <c r="D41" t="s">
        <v>3473</v>
      </c>
      <c r="E41">
        <v>4200</v>
      </c>
      <c r="F41">
        <v>1150</v>
      </c>
      <c r="G41" s="22">
        <f>IF(H41 = "不含税", 1.06, 1) * F41/(1000*E41 * 3.96566683) * VLOOKUP(J41,Deflator!$A$2:$B$24,2,FALSE)</f>
        <v>1.0267835995149619E-5</v>
      </c>
      <c r="H41" t="s">
        <v>492</v>
      </c>
      <c r="I41">
        <v>300</v>
      </c>
      <c r="J41">
        <v>2018</v>
      </c>
      <c r="K41" t="s">
        <v>604</v>
      </c>
      <c r="L41" s="76">
        <v>0.02</v>
      </c>
      <c r="M41" s="76">
        <v>0.08</v>
      </c>
      <c r="N41" t="s">
        <v>483</v>
      </c>
      <c r="O41" t="s">
        <v>485</v>
      </c>
      <c r="P41" t="s">
        <v>483</v>
      </c>
      <c r="Q41" t="s">
        <v>483</v>
      </c>
      <c r="R41" t="s">
        <v>483</v>
      </c>
      <c r="S41" t="s">
        <v>483</v>
      </c>
      <c r="T41" t="s">
        <v>483</v>
      </c>
      <c r="U41" t="s">
        <v>496</v>
      </c>
      <c r="V41" t="s">
        <v>486</v>
      </c>
      <c r="W41" t="s">
        <v>3474</v>
      </c>
      <c r="X41" t="s">
        <v>3475</v>
      </c>
      <c r="Y41" t="s">
        <v>929</v>
      </c>
    </row>
    <row r="42" spans="1:35">
      <c r="A42" t="s">
        <v>1980</v>
      </c>
      <c r="B42" t="s">
        <v>959</v>
      </c>
      <c r="C42" t="s">
        <v>960</v>
      </c>
      <c r="D42" t="s">
        <v>2447</v>
      </c>
      <c r="E42">
        <v>4200</v>
      </c>
      <c r="F42">
        <v>850</v>
      </c>
      <c r="G42" s="22">
        <f>IF(H42 = "不含税", 1.06, 1) * F42/(1000*E42 * 3.96566683) * VLOOKUP(J42,Deflator!$A$2:$B$24,2,FALSE)</f>
        <v>7.5892700833714573E-6</v>
      </c>
      <c r="H42" t="s">
        <v>492</v>
      </c>
      <c r="I42">
        <v>600</v>
      </c>
      <c r="J42">
        <v>2018</v>
      </c>
      <c r="K42" t="s">
        <v>604</v>
      </c>
      <c r="L42" t="s">
        <v>483</v>
      </c>
      <c r="M42" s="76">
        <v>0.02</v>
      </c>
      <c r="N42" t="s">
        <v>483</v>
      </c>
      <c r="O42" t="s">
        <v>485</v>
      </c>
      <c r="P42" t="s">
        <v>483</v>
      </c>
      <c r="Q42" t="s">
        <v>483</v>
      </c>
      <c r="R42" t="s">
        <v>483</v>
      </c>
      <c r="S42" t="s">
        <v>483</v>
      </c>
      <c r="T42" t="s">
        <v>483</v>
      </c>
      <c r="U42" t="s">
        <v>496</v>
      </c>
      <c r="V42" t="s">
        <v>486</v>
      </c>
      <c r="W42" t="s">
        <v>1330</v>
      </c>
      <c r="X42" t="s">
        <v>2448</v>
      </c>
      <c r="Y42" t="s">
        <v>2272</v>
      </c>
    </row>
    <row r="43" spans="1:35">
      <c r="A43" t="s">
        <v>960</v>
      </c>
      <c r="B43" t="s">
        <v>959</v>
      </c>
      <c r="C43" t="s">
        <v>960</v>
      </c>
      <c r="D43" t="s">
        <v>1203</v>
      </c>
      <c r="E43">
        <v>4300</v>
      </c>
      <c r="F43">
        <v>950</v>
      </c>
      <c r="G43" s="22">
        <f>IF(H43 = "不含税", 1.06, 1) * F43/(1000*E43 * 3.96566683) * VLOOKUP(J43,Deflator!$A$2:$B$24,2,FALSE)</f>
        <v>7.8159119409060014E-6</v>
      </c>
      <c r="H43" t="s">
        <v>481</v>
      </c>
      <c r="I43">
        <v>1500</v>
      </c>
      <c r="J43">
        <v>2018</v>
      </c>
      <c r="K43" t="s">
        <v>604</v>
      </c>
      <c r="L43" s="76">
        <v>0.03</v>
      </c>
      <c r="M43" s="76">
        <v>0.08</v>
      </c>
      <c r="N43" t="s">
        <v>483</v>
      </c>
      <c r="O43" t="s">
        <v>831</v>
      </c>
      <c r="P43" t="s">
        <v>626</v>
      </c>
      <c r="Q43" t="s">
        <v>483</v>
      </c>
      <c r="R43" t="s">
        <v>483</v>
      </c>
      <c r="S43" t="s">
        <v>483</v>
      </c>
      <c r="T43" t="s">
        <v>483</v>
      </c>
      <c r="U43" t="s">
        <v>496</v>
      </c>
      <c r="V43" t="s">
        <v>486</v>
      </c>
      <c r="W43" t="s">
        <v>2627</v>
      </c>
      <c r="X43" t="s">
        <v>2628</v>
      </c>
      <c r="Y43" t="s">
        <v>659</v>
      </c>
    </row>
    <row r="44" spans="1:35">
      <c r="A44" t="s">
        <v>960</v>
      </c>
      <c r="B44" t="s">
        <v>959</v>
      </c>
      <c r="C44" t="s">
        <v>960</v>
      </c>
      <c r="D44" t="s">
        <v>3393</v>
      </c>
      <c r="E44">
        <v>4207</v>
      </c>
      <c r="F44">
        <v>1150</v>
      </c>
      <c r="G44" s="22">
        <f>IF(H44 = "不含税", 1.06, 1) * F44/(1000*E44 * 3.96566683) * VLOOKUP(J44,Deflator!$A$2:$B$24,2,FALSE)</f>
        <v>9.6705201976105417E-6</v>
      </c>
      <c r="H44" t="s">
        <v>481</v>
      </c>
      <c r="I44">
        <v>1000</v>
      </c>
      <c r="J44">
        <v>2018</v>
      </c>
      <c r="K44" t="s">
        <v>604</v>
      </c>
      <c r="L44" t="s">
        <v>483</v>
      </c>
      <c r="M44" t="s">
        <v>483</v>
      </c>
      <c r="N44" t="s">
        <v>483</v>
      </c>
      <c r="O44" t="s">
        <v>485</v>
      </c>
      <c r="P44" t="s">
        <v>483</v>
      </c>
      <c r="Q44" t="s">
        <v>483</v>
      </c>
      <c r="R44" t="s">
        <v>483</v>
      </c>
      <c r="S44" t="s">
        <v>483</v>
      </c>
      <c r="T44" t="s">
        <v>483</v>
      </c>
      <c r="U44" t="s">
        <v>520</v>
      </c>
      <c r="V44" t="s">
        <v>486</v>
      </c>
      <c r="W44" t="s">
        <v>3394</v>
      </c>
      <c r="X44" t="s">
        <v>3395</v>
      </c>
      <c r="Y44" t="s">
        <v>2119</v>
      </c>
    </row>
    <row r="45" spans="1:35">
      <c r="A45" t="s">
        <v>570</v>
      </c>
      <c r="B45" t="s">
        <v>478</v>
      </c>
      <c r="C45" t="s">
        <v>538</v>
      </c>
      <c r="D45" t="s">
        <v>1483</v>
      </c>
      <c r="E45">
        <v>4500</v>
      </c>
      <c r="F45">
        <v>800</v>
      </c>
      <c r="G45" s="22">
        <f>IF(H45 = "不含税", 1.06, 1) * F45/(1000*E45 * 3.96566683) * VLOOKUP(J45,Deflator!$A$2:$B$24,2,FALSE)</f>
        <v>6.581913948132829E-6</v>
      </c>
      <c r="H45" t="s">
        <v>492</v>
      </c>
      <c r="I45">
        <v>3000</v>
      </c>
      <c r="J45">
        <v>2019</v>
      </c>
      <c r="K45" t="s">
        <v>604</v>
      </c>
      <c r="L45" s="77">
        <v>3.8199999999999998E-2</v>
      </c>
      <c r="M45" s="76">
        <v>0.09</v>
      </c>
      <c r="N45" t="s">
        <v>622</v>
      </c>
      <c r="O45" t="s">
        <v>831</v>
      </c>
      <c r="P45" t="s">
        <v>526</v>
      </c>
      <c r="Q45" t="s">
        <v>483</v>
      </c>
      <c r="R45" t="s">
        <v>483</v>
      </c>
      <c r="S45" t="s">
        <v>483</v>
      </c>
      <c r="T45" t="s">
        <v>483</v>
      </c>
      <c r="U45" t="s">
        <v>496</v>
      </c>
      <c r="V45" t="s">
        <v>486</v>
      </c>
      <c r="W45" t="s">
        <v>1484</v>
      </c>
      <c r="X45" t="s">
        <v>1485</v>
      </c>
      <c r="Y45" t="s">
        <v>153</v>
      </c>
    </row>
    <row r="46" spans="1:35">
      <c r="A46" t="s">
        <v>478</v>
      </c>
      <c r="B46" t="s">
        <v>478</v>
      </c>
      <c r="C46" t="s">
        <v>538</v>
      </c>
      <c r="D46" t="s">
        <v>603</v>
      </c>
      <c r="E46">
        <v>3900</v>
      </c>
      <c r="F46">
        <v>800</v>
      </c>
      <c r="G46" s="22">
        <f>IF(H46 = "不含税", 1.06, 1) * F46/(1000*E46 * 3.96566683) * VLOOKUP(J46,Deflator!$A$2:$B$24,2,FALSE)</f>
        <v>7.1646378245277532E-6</v>
      </c>
      <c r="H46" t="s">
        <v>481</v>
      </c>
      <c r="I46">
        <v>2000</v>
      </c>
      <c r="J46">
        <v>2019</v>
      </c>
      <c r="K46" t="s">
        <v>604</v>
      </c>
      <c r="L46" s="76">
        <v>0.04</v>
      </c>
      <c r="M46" t="s">
        <v>483</v>
      </c>
      <c r="N46" t="s">
        <v>483</v>
      </c>
      <c r="O46" t="s">
        <v>485</v>
      </c>
      <c r="P46" t="s">
        <v>653</v>
      </c>
      <c r="Q46" t="s">
        <v>483</v>
      </c>
      <c r="R46" t="s">
        <v>483</v>
      </c>
      <c r="S46" t="s">
        <v>483</v>
      </c>
      <c r="T46" t="s">
        <v>483</v>
      </c>
      <c r="U46" t="s">
        <v>520</v>
      </c>
      <c r="V46" t="s">
        <v>486</v>
      </c>
      <c r="W46" t="s">
        <v>606</v>
      </c>
      <c r="X46" t="s">
        <v>2041</v>
      </c>
      <c r="Y46" t="s">
        <v>153</v>
      </c>
    </row>
    <row r="47" spans="1:35">
      <c r="A47" t="s">
        <v>595</v>
      </c>
      <c r="B47" t="s">
        <v>478</v>
      </c>
      <c r="C47" t="s">
        <v>538</v>
      </c>
      <c r="D47" t="s">
        <v>1698</v>
      </c>
      <c r="E47">
        <v>4200</v>
      </c>
      <c r="F47">
        <v>920</v>
      </c>
      <c r="G47" s="22">
        <f>IF(H47 = "不含税", 1.06, 1) * F47/(1000*E47 * 3.96566683) * VLOOKUP(J47,Deflator!$A$2:$B$24,2,FALSE)</f>
        <v>7.6508096769064214E-6</v>
      </c>
      <c r="H47" t="s">
        <v>481</v>
      </c>
      <c r="I47">
        <v>600</v>
      </c>
      <c r="J47">
        <v>2019</v>
      </c>
      <c r="K47" t="s">
        <v>604</v>
      </c>
      <c r="L47" s="76">
        <v>0.02</v>
      </c>
      <c r="M47" s="76">
        <v>0.03</v>
      </c>
      <c r="N47" t="s">
        <v>483</v>
      </c>
      <c r="O47" t="s">
        <v>494</v>
      </c>
      <c r="P47" t="s">
        <v>788</v>
      </c>
      <c r="Q47" t="s">
        <v>483</v>
      </c>
      <c r="R47" t="s">
        <v>483</v>
      </c>
      <c r="S47" t="s">
        <v>483</v>
      </c>
      <c r="T47" t="s">
        <v>483</v>
      </c>
      <c r="U47" t="s">
        <v>520</v>
      </c>
      <c r="V47" t="s">
        <v>486</v>
      </c>
      <c r="W47" t="s">
        <v>1204</v>
      </c>
      <c r="X47" t="s">
        <v>2552</v>
      </c>
      <c r="Y47" t="s">
        <v>2553</v>
      </c>
    </row>
    <row r="48" spans="1:35">
      <c r="A48" t="s">
        <v>595</v>
      </c>
      <c r="B48" t="s">
        <v>478</v>
      </c>
      <c r="C48" t="s">
        <v>538</v>
      </c>
      <c r="D48" t="s">
        <v>2804</v>
      </c>
      <c r="E48">
        <v>4200</v>
      </c>
      <c r="F48">
        <v>950</v>
      </c>
      <c r="G48" s="22">
        <f>IF(H48 = "不含税", 1.06, 1) * F48/(1000*E48 * 3.96566683) * VLOOKUP(J48,Deflator!$A$2:$B$24,2,FALSE)</f>
        <v>7.9002926011533699E-6</v>
      </c>
      <c r="H48" t="s">
        <v>481</v>
      </c>
      <c r="I48">
        <v>1000</v>
      </c>
      <c r="J48">
        <v>2019</v>
      </c>
      <c r="K48" t="s">
        <v>604</v>
      </c>
      <c r="L48" s="76">
        <v>0.03</v>
      </c>
      <c r="M48" s="76">
        <v>0.09</v>
      </c>
      <c r="N48" t="s">
        <v>554</v>
      </c>
      <c r="O48" t="s">
        <v>667</v>
      </c>
      <c r="P48" t="s">
        <v>626</v>
      </c>
      <c r="Q48" s="76">
        <v>0.75</v>
      </c>
      <c r="R48" t="s">
        <v>483</v>
      </c>
      <c r="S48" s="77">
        <v>1.6999999999999999E-3</v>
      </c>
      <c r="T48" t="s">
        <v>483</v>
      </c>
      <c r="U48" t="s">
        <v>496</v>
      </c>
      <c r="V48" t="s">
        <v>486</v>
      </c>
      <c r="W48" t="s">
        <v>2337</v>
      </c>
      <c r="X48" t="s">
        <v>2805</v>
      </c>
      <c r="Y48" t="s">
        <v>2420</v>
      </c>
    </row>
    <row r="49" spans="1:25">
      <c r="A49" t="s">
        <v>595</v>
      </c>
      <c r="B49" t="s">
        <v>478</v>
      </c>
      <c r="C49" t="s">
        <v>538</v>
      </c>
      <c r="D49" t="s">
        <v>1203</v>
      </c>
      <c r="E49">
        <v>3800</v>
      </c>
      <c r="F49">
        <v>950</v>
      </c>
      <c r="G49" s="22">
        <f>IF(H49 = "不含税", 1.06, 1) * F49/(1000*E49 * 3.96566683) * VLOOKUP(J49,Deflator!$A$2:$B$24,2,FALSE)</f>
        <v>8.7319023486431985E-6</v>
      </c>
      <c r="H49" t="s">
        <v>481</v>
      </c>
      <c r="I49">
        <v>1000</v>
      </c>
      <c r="J49">
        <v>2019</v>
      </c>
      <c r="K49" t="s">
        <v>604</v>
      </c>
      <c r="L49" s="76">
        <v>0.05</v>
      </c>
      <c r="M49" s="76">
        <v>0.1</v>
      </c>
      <c r="N49" t="s">
        <v>3222</v>
      </c>
      <c r="O49" t="s">
        <v>494</v>
      </c>
      <c r="P49" t="s">
        <v>788</v>
      </c>
      <c r="Q49" s="76">
        <v>0.98</v>
      </c>
      <c r="R49" t="s">
        <v>483</v>
      </c>
      <c r="S49" s="76">
        <v>0.03</v>
      </c>
      <c r="T49" t="s">
        <v>483</v>
      </c>
      <c r="U49" t="s">
        <v>496</v>
      </c>
      <c r="V49" t="s">
        <v>486</v>
      </c>
      <c r="W49" t="s">
        <v>1603</v>
      </c>
      <c r="X49" t="s">
        <v>3223</v>
      </c>
      <c r="Y49" t="s">
        <v>3224</v>
      </c>
    </row>
    <row r="50" spans="1:25">
      <c r="A50" t="s">
        <v>508</v>
      </c>
      <c r="B50" t="s">
        <v>509</v>
      </c>
      <c r="C50" t="s">
        <v>510</v>
      </c>
      <c r="D50" t="s">
        <v>1135</v>
      </c>
      <c r="E50">
        <v>3600</v>
      </c>
      <c r="F50">
        <v>580</v>
      </c>
      <c r="G50" s="22">
        <f>IF(H50 = "不含税", 1.06, 1) * F50/(1000*E50 * 3.96566683) * VLOOKUP(J50,Deflator!$A$2:$B$24,2,FALSE)</f>
        <v>5.9648595154953771E-6</v>
      </c>
      <c r="H50" t="s">
        <v>492</v>
      </c>
      <c r="I50">
        <v>500</v>
      </c>
      <c r="J50">
        <v>2019</v>
      </c>
      <c r="K50" t="s">
        <v>604</v>
      </c>
      <c r="L50" t="s">
        <v>483</v>
      </c>
      <c r="M50" s="77">
        <v>8.3000000000000004E-2</v>
      </c>
      <c r="N50" t="s">
        <v>1136</v>
      </c>
      <c r="O50" t="s">
        <v>831</v>
      </c>
      <c r="P50" t="s">
        <v>788</v>
      </c>
      <c r="Q50" t="s">
        <v>483</v>
      </c>
      <c r="R50" t="s">
        <v>483</v>
      </c>
      <c r="S50" s="77">
        <v>2.0000000000000001E-4</v>
      </c>
      <c r="T50" t="s">
        <v>483</v>
      </c>
      <c r="U50" t="s">
        <v>496</v>
      </c>
      <c r="V50" t="s">
        <v>486</v>
      </c>
      <c r="W50" t="s">
        <v>1137</v>
      </c>
      <c r="X50" t="s">
        <v>1138</v>
      </c>
      <c r="Y50" t="s">
        <v>999</v>
      </c>
    </row>
    <row r="51" spans="1:25">
      <c r="A51" t="s">
        <v>508</v>
      </c>
      <c r="B51" t="s">
        <v>509</v>
      </c>
      <c r="C51" t="s">
        <v>510</v>
      </c>
      <c r="D51" t="s">
        <v>1203</v>
      </c>
      <c r="E51">
        <v>3600</v>
      </c>
      <c r="F51">
        <v>800</v>
      </c>
      <c r="G51" s="22">
        <f>IF(H51 = "不含税", 1.06, 1) * F51/(1000*E51 * 3.96566683) * VLOOKUP(J51,Deflator!$A$2:$B$24,2,FALSE)</f>
        <v>8.2273924351660362E-6</v>
      </c>
      <c r="H51" t="s">
        <v>492</v>
      </c>
      <c r="I51">
        <v>6000</v>
      </c>
      <c r="J51">
        <v>2019</v>
      </c>
      <c r="K51" t="s">
        <v>604</v>
      </c>
      <c r="L51" s="76">
        <v>0.14000000000000001</v>
      </c>
      <c r="M51" s="76">
        <v>0.1</v>
      </c>
      <c r="N51" t="s">
        <v>646</v>
      </c>
      <c r="O51" t="s">
        <v>485</v>
      </c>
      <c r="P51" t="s">
        <v>626</v>
      </c>
      <c r="Q51" s="77">
        <v>5.0000000000000001E-3</v>
      </c>
      <c r="R51" t="s">
        <v>483</v>
      </c>
      <c r="S51" s="77">
        <v>6.9999999999999999E-4</v>
      </c>
      <c r="T51" t="s">
        <v>483</v>
      </c>
      <c r="U51" t="s">
        <v>496</v>
      </c>
      <c r="V51" t="s">
        <v>486</v>
      </c>
      <c r="W51" t="s">
        <v>913</v>
      </c>
      <c r="X51" t="s">
        <v>3033</v>
      </c>
      <c r="Y51" t="s">
        <v>3034</v>
      </c>
    </row>
    <row r="52" spans="1:25">
      <c r="A52" t="s">
        <v>821</v>
      </c>
      <c r="B52" t="s">
        <v>551</v>
      </c>
      <c r="C52" t="s">
        <v>552</v>
      </c>
      <c r="D52" t="s">
        <v>1203</v>
      </c>
      <c r="E52">
        <v>3640</v>
      </c>
      <c r="F52">
        <v>800</v>
      </c>
      <c r="G52" s="22">
        <f>IF(H52 = "不含税", 1.06, 1) * F52/(1000*E52 * 3.96566683) * VLOOKUP(J52,Deflator!$A$2:$B$24,2,FALSE)</f>
        <v>7.6763976691368786E-6</v>
      </c>
      <c r="H52" t="s">
        <v>481</v>
      </c>
      <c r="I52">
        <v>60</v>
      </c>
      <c r="J52">
        <v>2019</v>
      </c>
      <c r="K52" t="s">
        <v>604</v>
      </c>
      <c r="L52" s="77">
        <v>7.6200000000000004E-2</v>
      </c>
      <c r="M52" s="77">
        <v>4.41E-2</v>
      </c>
      <c r="N52" t="s">
        <v>483</v>
      </c>
      <c r="O52" t="s">
        <v>1094</v>
      </c>
      <c r="P52" t="s">
        <v>617</v>
      </c>
      <c r="Q52" s="77">
        <v>0.71560000000000001</v>
      </c>
      <c r="R52" t="s">
        <v>483</v>
      </c>
      <c r="S52" s="77">
        <v>2.0999999999999999E-3</v>
      </c>
      <c r="T52" t="s">
        <v>483</v>
      </c>
      <c r="U52" t="s">
        <v>496</v>
      </c>
      <c r="V52" t="s">
        <v>486</v>
      </c>
      <c r="W52" t="s">
        <v>913</v>
      </c>
      <c r="X52" t="s">
        <v>2587</v>
      </c>
      <c r="Y52" t="s">
        <v>2420</v>
      </c>
    </row>
    <row r="53" spans="1:25">
      <c r="A53" t="s">
        <v>943</v>
      </c>
      <c r="B53" t="s">
        <v>551</v>
      </c>
      <c r="C53" t="s">
        <v>701</v>
      </c>
      <c r="D53" t="s">
        <v>1855</v>
      </c>
      <c r="E53">
        <v>4000</v>
      </c>
      <c r="F53">
        <v>800</v>
      </c>
      <c r="G53" s="22">
        <f>IF(H53 = "不含税", 1.06, 1) * F53/(1000*E53 * 3.96566683) * VLOOKUP(J53,Deflator!$A$2:$B$24,2,FALSE)</f>
        <v>6.9855218789145595E-6</v>
      </c>
      <c r="H53" t="s">
        <v>481</v>
      </c>
      <c r="I53">
        <v>2000</v>
      </c>
      <c r="J53">
        <v>2019</v>
      </c>
      <c r="K53" t="s">
        <v>604</v>
      </c>
      <c r="L53" s="76">
        <v>0.03</v>
      </c>
      <c r="M53" s="76">
        <v>0.08</v>
      </c>
      <c r="N53" t="s">
        <v>484</v>
      </c>
      <c r="O53" t="s">
        <v>485</v>
      </c>
      <c r="P53" t="s">
        <v>526</v>
      </c>
      <c r="Q53" t="s">
        <v>483</v>
      </c>
      <c r="R53" t="s">
        <v>483</v>
      </c>
      <c r="S53" t="s">
        <v>483</v>
      </c>
      <c r="T53" t="s">
        <v>483</v>
      </c>
      <c r="U53" t="s">
        <v>520</v>
      </c>
      <c r="V53" t="s">
        <v>486</v>
      </c>
      <c r="W53" t="s">
        <v>1856</v>
      </c>
      <c r="X53" t="s">
        <v>1857</v>
      </c>
      <c r="Y53" t="s">
        <v>151</v>
      </c>
    </row>
    <row r="54" spans="1:25">
      <c r="A54" t="s">
        <v>943</v>
      </c>
      <c r="B54" t="s">
        <v>551</v>
      </c>
      <c r="C54" t="s">
        <v>701</v>
      </c>
      <c r="D54" t="s">
        <v>1203</v>
      </c>
      <c r="E54">
        <v>4000</v>
      </c>
      <c r="F54">
        <v>900</v>
      </c>
      <c r="G54" s="22">
        <f>IF(H54 = "不含税", 1.06, 1) * F54/(1000*E54 * 3.96566683) * VLOOKUP(J54,Deflator!$A$2:$B$24,2,FALSE)</f>
        <v>7.858712113778879E-6</v>
      </c>
      <c r="H54" t="s">
        <v>481</v>
      </c>
      <c r="I54">
        <v>2000</v>
      </c>
      <c r="J54">
        <v>2019</v>
      </c>
      <c r="K54" t="s">
        <v>604</v>
      </c>
      <c r="L54" t="s">
        <v>483</v>
      </c>
      <c r="M54" t="s">
        <v>483</v>
      </c>
      <c r="N54" t="s">
        <v>483</v>
      </c>
      <c r="O54" t="s">
        <v>485</v>
      </c>
      <c r="P54" t="s">
        <v>483</v>
      </c>
      <c r="Q54" t="s">
        <v>483</v>
      </c>
      <c r="R54" t="s">
        <v>483</v>
      </c>
      <c r="S54" t="s">
        <v>483</v>
      </c>
      <c r="T54" t="s">
        <v>483</v>
      </c>
      <c r="U54" t="s">
        <v>520</v>
      </c>
      <c r="V54" t="s">
        <v>486</v>
      </c>
      <c r="W54" t="s">
        <v>2157</v>
      </c>
      <c r="X54" t="s">
        <v>2757</v>
      </c>
      <c r="Y54" t="s">
        <v>2574</v>
      </c>
    </row>
    <row r="55" spans="1:25">
      <c r="A55" t="s">
        <v>1616</v>
      </c>
      <c r="B55" t="s">
        <v>551</v>
      </c>
      <c r="C55" t="s">
        <v>701</v>
      </c>
      <c r="D55" t="s">
        <v>1135</v>
      </c>
      <c r="E55">
        <v>4050</v>
      </c>
      <c r="F55">
        <v>880</v>
      </c>
      <c r="G55" s="22">
        <f>IF(H55 = "不含税", 1.06, 1) * F55/(1000*E55 * 3.96566683) * VLOOKUP(J55,Deflator!$A$2:$B$24,2,FALSE)</f>
        <v>8.0445614921623488E-6</v>
      </c>
      <c r="H55" t="s">
        <v>492</v>
      </c>
      <c r="I55">
        <v>500</v>
      </c>
      <c r="J55">
        <v>2019</v>
      </c>
      <c r="K55" t="s">
        <v>604</v>
      </c>
      <c r="L55" s="76">
        <v>0.03</v>
      </c>
      <c r="M55" s="77">
        <v>7.9899999999999999E-2</v>
      </c>
      <c r="N55" t="s">
        <v>2915</v>
      </c>
      <c r="O55" t="s">
        <v>831</v>
      </c>
      <c r="P55" t="s">
        <v>788</v>
      </c>
      <c r="Q55" t="s">
        <v>483</v>
      </c>
      <c r="R55" t="s">
        <v>483</v>
      </c>
      <c r="S55" s="77">
        <v>2.0000000000000001E-4</v>
      </c>
      <c r="T55" t="s">
        <v>483</v>
      </c>
      <c r="U55" t="s">
        <v>496</v>
      </c>
      <c r="V55" t="s">
        <v>486</v>
      </c>
      <c r="W55" t="s">
        <v>1137</v>
      </c>
      <c r="X55" t="s">
        <v>2916</v>
      </c>
      <c r="Y55" t="s">
        <v>999</v>
      </c>
    </row>
    <row r="56" spans="1:25">
      <c r="A56" t="s">
        <v>3166</v>
      </c>
      <c r="B56" t="s">
        <v>551</v>
      </c>
      <c r="C56" t="s">
        <v>701</v>
      </c>
      <c r="D56" t="s">
        <v>3167</v>
      </c>
      <c r="E56">
        <v>4000</v>
      </c>
      <c r="F56">
        <v>980</v>
      </c>
      <c r="G56" s="22">
        <f>IF(H56 = "不含税", 1.06, 1) * F56/(1000*E56 * 3.96566683) * VLOOKUP(J56,Deflator!$A$2:$B$24,2,FALSE)</f>
        <v>8.5572643016703353E-6</v>
      </c>
      <c r="H56" t="s">
        <v>481</v>
      </c>
      <c r="I56">
        <v>600</v>
      </c>
      <c r="J56">
        <v>2019</v>
      </c>
      <c r="K56" t="s">
        <v>604</v>
      </c>
      <c r="L56" s="76">
        <v>0.03</v>
      </c>
      <c r="M56" s="76">
        <v>0.05</v>
      </c>
      <c r="N56" t="s">
        <v>483</v>
      </c>
      <c r="O56" t="s">
        <v>573</v>
      </c>
      <c r="P56" t="s">
        <v>483</v>
      </c>
      <c r="Q56" t="s">
        <v>483</v>
      </c>
      <c r="R56" t="s">
        <v>483</v>
      </c>
      <c r="S56" t="s">
        <v>483</v>
      </c>
      <c r="T56" t="s">
        <v>483</v>
      </c>
      <c r="U56" t="s">
        <v>520</v>
      </c>
      <c r="V56" t="s">
        <v>486</v>
      </c>
      <c r="W56" t="s">
        <v>2928</v>
      </c>
      <c r="X56" t="s">
        <v>3168</v>
      </c>
      <c r="Y56" t="s">
        <v>529</v>
      </c>
    </row>
    <row r="57" spans="1:25">
      <c r="A57" t="s">
        <v>3488</v>
      </c>
      <c r="B57" t="s">
        <v>551</v>
      </c>
      <c r="C57" t="s">
        <v>701</v>
      </c>
      <c r="D57" t="s">
        <v>1698</v>
      </c>
      <c r="E57">
        <v>3800</v>
      </c>
      <c r="F57">
        <v>1050</v>
      </c>
      <c r="G57" s="22">
        <f>IF(H57 = "不含税", 1.06, 1) * F57/(1000*E57 * 3.96566683) * VLOOKUP(J57,Deflator!$A$2:$B$24,2,FALSE)</f>
        <v>1.0230112962147242E-5</v>
      </c>
      <c r="H57" t="s">
        <v>492</v>
      </c>
      <c r="I57">
        <v>1000</v>
      </c>
      <c r="J57">
        <v>2019</v>
      </c>
      <c r="K57" t="s">
        <v>604</v>
      </c>
      <c r="L57" s="76">
        <v>0.02</v>
      </c>
      <c r="M57" s="76">
        <v>0.1</v>
      </c>
      <c r="N57" t="s">
        <v>3489</v>
      </c>
      <c r="O57" t="s">
        <v>485</v>
      </c>
      <c r="P57" t="s">
        <v>626</v>
      </c>
      <c r="Q57" t="s">
        <v>483</v>
      </c>
      <c r="R57" t="s">
        <v>483</v>
      </c>
      <c r="S57" t="s">
        <v>483</v>
      </c>
      <c r="T57" t="s">
        <v>483</v>
      </c>
      <c r="U57" t="s">
        <v>496</v>
      </c>
      <c r="V57" t="s">
        <v>486</v>
      </c>
      <c r="W57" t="s">
        <v>1699</v>
      </c>
      <c r="X57" t="s">
        <v>3490</v>
      </c>
      <c r="Y57" t="s">
        <v>2420</v>
      </c>
    </row>
    <row r="58" spans="1:25">
      <c r="A58" t="s">
        <v>1035</v>
      </c>
      <c r="B58" t="s">
        <v>478</v>
      </c>
      <c r="C58" t="s">
        <v>479</v>
      </c>
      <c r="D58" t="s">
        <v>2514</v>
      </c>
      <c r="E58">
        <v>4600</v>
      </c>
      <c r="F58">
        <v>1000</v>
      </c>
      <c r="G58" s="22">
        <f>IF(H58 = "不含税", 1.06, 1) * F58/(1000*E58 * 3.96566683) * VLOOKUP(J58,Deflator!$A$2:$B$24,2,FALSE)</f>
        <v>7.5929585640375642E-6</v>
      </c>
      <c r="H58" t="s">
        <v>481</v>
      </c>
      <c r="I58">
        <v>1500</v>
      </c>
      <c r="J58">
        <v>2019</v>
      </c>
      <c r="K58" t="s">
        <v>604</v>
      </c>
      <c r="L58" s="77">
        <v>4.0000000000000001E-3</v>
      </c>
      <c r="M58" s="76">
        <v>7.0000000000000007E-2</v>
      </c>
      <c r="N58" t="s">
        <v>2515</v>
      </c>
      <c r="O58" t="s">
        <v>485</v>
      </c>
      <c r="P58" t="s">
        <v>626</v>
      </c>
      <c r="Q58" t="s">
        <v>483</v>
      </c>
      <c r="R58" t="s">
        <v>483</v>
      </c>
      <c r="S58" t="s">
        <v>483</v>
      </c>
      <c r="T58" t="s">
        <v>483</v>
      </c>
      <c r="U58" t="s">
        <v>496</v>
      </c>
      <c r="V58" t="s">
        <v>486</v>
      </c>
      <c r="W58" t="s">
        <v>2516</v>
      </c>
      <c r="X58" t="s">
        <v>2517</v>
      </c>
      <c r="Y58" t="s">
        <v>2518</v>
      </c>
    </row>
    <row r="59" spans="1:25">
      <c r="A59" t="s">
        <v>1035</v>
      </c>
      <c r="B59" t="s">
        <v>478</v>
      </c>
      <c r="C59" t="s">
        <v>479</v>
      </c>
      <c r="D59" t="s">
        <v>2059</v>
      </c>
      <c r="E59">
        <v>4200</v>
      </c>
      <c r="F59">
        <v>920</v>
      </c>
      <c r="G59" s="22">
        <f>IF(H59 = "不含税", 1.06, 1) * F59/(1000*E59 * 3.96566683) * VLOOKUP(J59,Deflator!$A$2:$B$24,2,FALSE)</f>
        <v>7.6508096769064214E-6</v>
      </c>
      <c r="H59" t="s">
        <v>481</v>
      </c>
      <c r="I59">
        <v>1000</v>
      </c>
      <c r="J59">
        <v>2019</v>
      </c>
      <c r="K59" t="s">
        <v>604</v>
      </c>
      <c r="L59" s="77">
        <v>4.0000000000000001E-3</v>
      </c>
      <c r="M59" s="76">
        <v>0.06</v>
      </c>
      <c r="N59" t="s">
        <v>622</v>
      </c>
      <c r="O59" t="s">
        <v>485</v>
      </c>
      <c r="P59" t="s">
        <v>526</v>
      </c>
      <c r="Q59" s="77">
        <v>0.79600000000000004</v>
      </c>
      <c r="R59" t="s">
        <v>483</v>
      </c>
      <c r="S59" s="77">
        <v>8.0000000000000004E-4</v>
      </c>
      <c r="T59" t="s">
        <v>483</v>
      </c>
      <c r="U59" t="s">
        <v>496</v>
      </c>
      <c r="V59" t="s">
        <v>486</v>
      </c>
      <c r="W59" t="s">
        <v>2520</v>
      </c>
      <c r="X59" t="s">
        <v>2554</v>
      </c>
      <c r="Y59" t="s">
        <v>2518</v>
      </c>
    </row>
    <row r="60" spans="1:25">
      <c r="A60" t="s">
        <v>1035</v>
      </c>
      <c r="B60" t="s">
        <v>478</v>
      </c>
      <c r="C60" t="s">
        <v>479</v>
      </c>
      <c r="D60" t="s">
        <v>1203</v>
      </c>
      <c r="E60">
        <v>4000</v>
      </c>
      <c r="F60">
        <v>900</v>
      </c>
      <c r="G60" s="22">
        <f>IF(H60 = "不含税", 1.06, 1) * F60/(1000*E60 * 3.96566683) * VLOOKUP(J60,Deflator!$A$2:$B$24,2,FALSE)</f>
        <v>7.858712113778879E-6</v>
      </c>
      <c r="H60" t="s">
        <v>481</v>
      </c>
      <c r="I60">
        <v>800</v>
      </c>
      <c r="J60">
        <v>2019</v>
      </c>
      <c r="K60" t="s">
        <v>604</v>
      </c>
      <c r="L60" s="77">
        <v>2.1000000000000001E-2</v>
      </c>
      <c r="M60" s="77">
        <v>3.2000000000000001E-2</v>
      </c>
      <c r="N60" t="s">
        <v>483</v>
      </c>
      <c r="O60" t="s">
        <v>485</v>
      </c>
      <c r="P60" t="s">
        <v>788</v>
      </c>
      <c r="Q60" s="76">
        <v>0.68</v>
      </c>
      <c r="R60">
        <v>2</v>
      </c>
      <c r="S60" s="77">
        <v>3.5000000000000001E-3</v>
      </c>
      <c r="T60" t="s">
        <v>483</v>
      </c>
      <c r="U60" t="s">
        <v>496</v>
      </c>
      <c r="V60" t="s">
        <v>486</v>
      </c>
      <c r="W60" t="s">
        <v>2762</v>
      </c>
      <c r="X60" t="s">
        <v>2763</v>
      </c>
      <c r="Y60" t="s">
        <v>1345</v>
      </c>
    </row>
    <row r="61" spans="1:25">
      <c r="A61" t="s">
        <v>1035</v>
      </c>
      <c r="B61" t="s">
        <v>478</v>
      </c>
      <c r="C61" t="s">
        <v>479</v>
      </c>
      <c r="D61" t="s">
        <v>2936</v>
      </c>
      <c r="E61">
        <v>3900</v>
      </c>
      <c r="F61">
        <v>850</v>
      </c>
      <c r="G61" s="22">
        <f>IF(H61 = "不含税", 1.06, 1) * F61/(1000*E61 * 3.96566683) * VLOOKUP(J61,Deflator!$A$2:$B$24,2,FALSE)</f>
        <v>8.0691733498743823E-6</v>
      </c>
      <c r="H61" t="s">
        <v>492</v>
      </c>
      <c r="I61">
        <v>5000</v>
      </c>
      <c r="J61">
        <v>2019</v>
      </c>
      <c r="K61" t="s">
        <v>604</v>
      </c>
      <c r="L61" s="77">
        <v>2.5700000000000001E-2</v>
      </c>
      <c r="M61" s="76">
        <v>0.08</v>
      </c>
      <c r="N61" t="s">
        <v>483</v>
      </c>
      <c r="O61" t="s">
        <v>485</v>
      </c>
      <c r="P61" t="s">
        <v>483</v>
      </c>
      <c r="Q61" t="s">
        <v>483</v>
      </c>
      <c r="R61" t="s">
        <v>483</v>
      </c>
      <c r="S61" t="s">
        <v>483</v>
      </c>
      <c r="T61" t="s">
        <v>483</v>
      </c>
      <c r="U61" t="s">
        <v>496</v>
      </c>
      <c r="V61" t="s">
        <v>486</v>
      </c>
      <c r="W61" t="s">
        <v>2937</v>
      </c>
      <c r="X61" t="s">
        <v>2938</v>
      </c>
      <c r="Y61" t="s">
        <v>2107</v>
      </c>
    </row>
    <row r="62" spans="1:25">
      <c r="A62" t="s">
        <v>1980</v>
      </c>
      <c r="B62" t="s">
        <v>959</v>
      </c>
      <c r="C62" t="s">
        <v>960</v>
      </c>
      <c r="D62" t="s">
        <v>2336</v>
      </c>
      <c r="E62">
        <v>4242</v>
      </c>
      <c r="F62">
        <v>850</v>
      </c>
      <c r="G62" s="22">
        <f>IF(H62 = "不含税", 1.06, 1) * F62/(1000*E62 * 3.96566683) * VLOOKUP(J62,Deflator!$A$2:$B$24,2,FALSE)</f>
        <v>7.4186176483993609E-6</v>
      </c>
      <c r="H62" t="s">
        <v>492</v>
      </c>
      <c r="I62">
        <v>500</v>
      </c>
      <c r="J62">
        <v>2019</v>
      </c>
      <c r="K62" t="s">
        <v>604</v>
      </c>
      <c r="L62" s="77">
        <v>1.4999999999999999E-2</v>
      </c>
      <c r="M62" s="76">
        <v>0.06</v>
      </c>
      <c r="N62" t="s">
        <v>483</v>
      </c>
      <c r="O62" t="s">
        <v>831</v>
      </c>
      <c r="P62" t="s">
        <v>617</v>
      </c>
      <c r="Q62" s="77">
        <v>0.75980000000000003</v>
      </c>
      <c r="R62" t="s">
        <v>483</v>
      </c>
      <c r="S62" s="77">
        <v>5.0000000000000001E-4</v>
      </c>
      <c r="T62" t="s">
        <v>483</v>
      </c>
      <c r="U62" t="s">
        <v>496</v>
      </c>
      <c r="V62" t="s">
        <v>486</v>
      </c>
      <c r="W62" t="s">
        <v>2337</v>
      </c>
      <c r="X62" t="s">
        <v>2338</v>
      </c>
      <c r="Y62" t="s">
        <v>2339</v>
      </c>
    </row>
    <row r="63" spans="1:25">
      <c r="A63" t="s">
        <v>595</v>
      </c>
      <c r="B63" t="s">
        <v>478</v>
      </c>
      <c r="C63" t="s">
        <v>538</v>
      </c>
      <c r="D63" t="s">
        <v>1458</v>
      </c>
      <c r="E63">
        <v>4000</v>
      </c>
      <c r="F63">
        <v>750</v>
      </c>
      <c r="G63" s="22">
        <f>IF(H63 = "不含税", 1.06, 1) * F63/(1000*E63 * 3.96566683) * VLOOKUP(J63,Deflator!$A$2:$B$24,2,FALSE)</f>
        <v>6.5082376380049866E-6</v>
      </c>
      <c r="H63" t="s">
        <v>481</v>
      </c>
      <c r="I63">
        <v>3000</v>
      </c>
      <c r="J63">
        <v>2020</v>
      </c>
      <c r="K63" t="s">
        <v>604</v>
      </c>
      <c r="L63" s="76">
        <v>0.04</v>
      </c>
      <c r="M63" s="76">
        <v>0.08</v>
      </c>
      <c r="N63" t="s">
        <v>483</v>
      </c>
      <c r="O63" t="s">
        <v>519</v>
      </c>
      <c r="P63" t="s">
        <v>483</v>
      </c>
      <c r="Q63" t="s">
        <v>483</v>
      </c>
      <c r="R63" t="s">
        <v>483</v>
      </c>
      <c r="S63" t="s">
        <v>483</v>
      </c>
      <c r="T63" t="s">
        <v>483</v>
      </c>
      <c r="U63" t="s">
        <v>520</v>
      </c>
      <c r="V63" t="s">
        <v>486</v>
      </c>
      <c r="W63" t="s">
        <v>1459</v>
      </c>
      <c r="X63" t="s">
        <v>1460</v>
      </c>
      <c r="Y63" t="s">
        <v>1387</v>
      </c>
    </row>
    <row r="64" spans="1:25">
      <c r="A64" t="s">
        <v>570</v>
      </c>
      <c r="B64" t="s">
        <v>478</v>
      </c>
      <c r="C64" t="s">
        <v>538</v>
      </c>
      <c r="D64" t="s">
        <v>1999</v>
      </c>
      <c r="E64">
        <v>3900</v>
      </c>
      <c r="F64">
        <v>750</v>
      </c>
      <c r="G64" s="22">
        <f>IF(H64 = "不含税", 1.06, 1) * F64/(1000*E64 * 3.96566683) * VLOOKUP(J64,Deflator!$A$2:$B$24,2,FALSE)</f>
        <v>7.0756224577284984E-6</v>
      </c>
      <c r="H64" t="s">
        <v>492</v>
      </c>
      <c r="I64">
        <v>1000</v>
      </c>
      <c r="J64">
        <v>2020</v>
      </c>
      <c r="K64" t="s">
        <v>604</v>
      </c>
      <c r="L64" s="76">
        <v>0.04</v>
      </c>
      <c r="M64" t="s">
        <v>483</v>
      </c>
      <c r="N64" t="s">
        <v>484</v>
      </c>
      <c r="O64" t="s">
        <v>485</v>
      </c>
      <c r="P64" t="s">
        <v>483</v>
      </c>
      <c r="Q64" t="s">
        <v>483</v>
      </c>
      <c r="R64" t="s">
        <v>483</v>
      </c>
      <c r="S64" t="s">
        <v>483</v>
      </c>
      <c r="T64" t="s">
        <v>483</v>
      </c>
      <c r="U64" t="s">
        <v>520</v>
      </c>
      <c r="V64" t="s">
        <v>486</v>
      </c>
      <c r="W64" t="s">
        <v>2000</v>
      </c>
      <c r="X64" t="s">
        <v>2001</v>
      </c>
      <c r="Y64" t="s">
        <v>195</v>
      </c>
    </row>
    <row r="65" spans="1:25">
      <c r="A65" t="s">
        <v>570</v>
      </c>
      <c r="B65" t="s">
        <v>478</v>
      </c>
      <c r="C65" t="s">
        <v>538</v>
      </c>
      <c r="D65" t="s">
        <v>2059</v>
      </c>
      <c r="E65">
        <v>3900</v>
      </c>
      <c r="F65">
        <v>800</v>
      </c>
      <c r="G65" s="22">
        <f>IF(H65 = "不含税", 1.06, 1) * F65/(1000*E65 * 3.96566683) * VLOOKUP(J65,Deflator!$A$2:$B$24,2,FALSE)</f>
        <v>7.5473306215770638E-6</v>
      </c>
      <c r="H65" t="s">
        <v>492</v>
      </c>
      <c r="I65">
        <v>1000</v>
      </c>
      <c r="J65">
        <v>2020</v>
      </c>
      <c r="K65" t="s">
        <v>604</v>
      </c>
      <c r="L65" s="76">
        <v>7.0000000000000007E-2</v>
      </c>
      <c r="M65" s="76">
        <v>0.1</v>
      </c>
      <c r="N65" t="s">
        <v>622</v>
      </c>
      <c r="O65" t="s">
        <v>485</v>
      </c>
      <c r="P65" t="s">
        <v>617</v>
      </c>
      <c r="Q65" t="s">
        <v>483</v>
      </c>
      <c r="R65" t="s">
        <v>483</v>
      </c>
      <c r="S65" t="s">
        <v>483</v>
      </c>
      <c r="T65" t="s">
        <v>483</v>
      </c>
      <c r="U65" t="s">
        <v>496</v>
      </c>
      <c r="V65" t="s">
        <v>486</v>
      </c>
      <c r="W65" t="s">
        <v>2520</v>
      </c>
      <c r="X65" t="s">
        <v>2521</v>
      </c>
      <c r="Y65" t="s">
        <v>2522</v>
      </c>
    </row>
    <row r="66" spans="1:25">
      <c r="A66" t="s">
        <v>960</v>
      </c>
      <c r="B66" t="s">
        <v>959</v>
      </c>
      <c r="C66" t="s">
        <v>960</v>
      </c>
      <c r="D66" t="s">
        <v>1619</v>
      </c>
      <c r="E66">
        <v>4280</v>
      </c>
      <c r="F66">
        <v>780</v>
      </c>
      <c r="G66" s="22">
        <f>IF(H66 = "不含税", 1.06, 1) * F66/(1000*E66 * 3.96566683) * VLOOKUP(J66,Deflator!$A$2:$B$24,2,FALSE)</f>
        <v>6.7053095066698103E-6</v>
      </c>
      <c r="H66" t="s">
        <v>492</v>
      </c>
      <c r="I66">
        <v>800</v>
      </c>
      <c r="J66">
        <v>2020</v>
      </c>
      <c r="K66" t="s">
        <v>604</v>
      </c>
      <c r="L66" s="77">
        <v>1.9E-2</v>
      </c>
      <c r="M66" s="76">
        <v>0.06</v>
      </c>
      <c r="N66" t="s">
        <v>483</v>
      </c>
      <c r="O66" t="s">
        <v>667</v>
      </c>
      <c r="P66" t="s">
        <v>483</v>
      </c>
      <c r="Q66" t="s">
        <v>483</v>
      </c>
      <c r="R66" t="s">
        <v>483</v>
      </c>
      <c r="S66" s="77">
        <v>4.0000000000000002E-4</v>
      </c>
      <c r="T66" t="s">
        <v>483</v>
      </c>
      <c r="U66" t="s">
        <v>496</v>
      </c>
      <c r="V66" t="s">
        <v>486</v>
      </c>
      <c r="W66" t="s">
        <v>1620</v>
      </c>
      <c r="X66" t="s">
        <v>1621</v>
      </c>
      <c r="Y66" t="s">
        <v>1622</v>
      </c>
    </row>
    <row r="67" spans="1:25">
      <c r="A67" t="s">
        <v>2083</v>
      </c>
      <c r="B67" t="s">
        <v>959</v>
      </c>
      <c r="C67" t="s">
        <v>960</v>
      </c>
      <c r="D67" t="s">
        <v>2084</v>
      </c>
      <c r="E67">
        <v>4100</v>
      </c>
      <c r="F67">
        <v>800</v>
      </c>
      <c r="G67" s="22">
        <f>IF(H67 = "不含税", 1.06, 1) * F67/(1000*E67 * 3.96566683) * VLOOKUP(J67,Deflator!$A$2:$B$24,2,FALSE)</f>
        <v>7.1791681522318417E-6</v>
      </c>
      <c r="H67" t="s">
        <v>492</v>
      </c>
      <c r="I67">
        <v>5000</v>
      </c>
      <c r="J67">
        <v>2020</v>
      </c>
      <c r="K67" t="s">
        <v>604</v>
      </c>
      <c r="L67" s="76">
        <v>0.02</v>
      </c>
      <c r="M67" s="76">
        <v>0.1</v>
      </c>
      <c r="N67" t="s">
        <v>734</v>
      </c>
      <c r="O67" t="s">
        <v>494</v>
      </c>
      <c r="P67" t="s">
        <v>526</v>
      </c>
      <c r="Q67" t="s">
        <v>483</v>
      </c>
      <c r="R67" t="s">
        <v>483</v>
      </c>
      <c r="S67" t="s">
        <v>483</v>
      </c>
      <c r="T67" t="s">
        <v>483</v>
      </c>
      <c r="U67" t="s">
        <v>496</v>
      </c>
      <c r="V67" t="s">
        <v>497</v>
      </c>
      <c r="W67" t="s">
        <v>2085</v>
      </c>
      <c r="X67" t="s">
        <v>2086</v>
      </c>
      <c r="Y67" t="s">
        <v>707</v>
      </c>
    </row>
    <row r="68" spans="1:25">
      <c r="A68" t="s">
        <v>960</v>
      </c>
      <c r="B68" t="s">
        <v>959</v>
      </c>
      <c r="C68" t="s">
        <v>960</v>
      </c>
      <c r="D68" t="s">
        <v>1203</v>
      </c>
      <c r="E68">
        <v>4200</v>
      </c>
      <c r="F68">
        <v>900</v>
      </c>
      <c r="G68" s="22">
        <f>IF(H68 = "不含税", 1.06, 1) * F68/(1000*E68 * 3.96566683) * VLOOKUP(J68,Deflator!$A$2:$B$24,2,FALSE)</f>
        <v>7.4379858720056982E-6</v>
      </c>
      <c r="H68" t="s">
        <v>481</v>
      </c>
      <c r="I68">
        <v>3000</v>
      </c>
      <c r="J68">
        <v>2020</v>
      </c>
      <c r="K68" t="s">
        <v>604</v>
      </c>
      <c r="L68" s="77">
        <v>1.2E-2</v>
      </c>
      <c r="M68" s="76">
        <v>0.06</v>
      </c>
      <c r="N68" t="s">
        <v>483</v>
      </c>
      <c r="O68" t="s">
        <v>494</v>
      </c>
      <c r="P68" t="s">
        <v>483</v>
      </c>
      <c r="Q68" t="s">
        <v>483</v>
      </c>
      <c r="R68" t="s">
        <v>483</v>
      </c>
      <c r="S68" t="s">
        <v>483</v>
      </c>
      <c r="T68" t="s">
        <v>483</v>
      </c>
      <c r="U68" t="s">
        <v>496</v>
      </c>
      <c r="V68" t="s">
        <v>486</v>
      </c>
      <c r="W68" t="s">
        <v>2396</v>
      </c>
      <c r="X68" t="s">
        <v>2397</v>
      </c>
      <c r="Y68" t="s">
        <v>2398</v>
      </c>
    </row>
    <row r="69" spans="1:25">
      <c r="A69" t="s">
        <v>960</v>
      </c>
      <c r="B69" t="s">
        <v>959</v>
      </c>
      <c r="C69" t="s">
        <v>960</v>
      </c>
      <c r="D69" t="s">
        <v>1203</v>
      </c>
      <c r="E69">
        <v>4300</v>
      </c>
      <c r="F69">
        <v>950</v>
      </c>
      <c r="G69" s="22">
        <f>IF(H69 = "不含税", 1.06, 1) * F69/(1000*E69 * 3.96566683) * VLOOKUP(J69,Deflator!$A$2:$B$24,2,FALSE)</f>
        <v>8.1287383584136699E-6</v>
      </c>
      <c r="H69" t="s">
        <v>492</v>
      </c>
      <c r="I69">
        <v>900</v>
      </c>
      <c r="J69">
        <v>2020</v>
      </c>
      <c r="K69" t="s">
        <v>604</v>
      </c>
      <c r="L69" s="77">
        <v>3.5499999999999997E-2</v>
      </c>
      <c r="M69" s="77">
        <v>2.1499999999999998E-2</v>
      </c>
      <c r="N69" t="s">
        <v>483</v>
      </c>
      <c r="O69" t="s">
        <v>485</v>
      </c>
      <c r="P69" t="s">
        <v>483</v>
      </c>
      <c r="Q69" s="77">
        <v>0.77759999999999996</v>
      </c>
      <c r="R69" t="s">
        <v>483</v>
      </c>
      <c r="S69" t="s">
        <v>483</v>
      </c>
      <c r="T69" t="s">
        <v>483</v>
      </c>
      <c r="U69" t="s">
        <v>496</v>
      </c>
      <c r="V69" t="s">
        <v>486</v>
      </c>
      <c r="W69" t="s">
        <v>3020</v>
      </c>
      <c r="X69" t="s">
        <v>3021</v>
      </c>
      <c r="Y69" t="s">
        <v>3022</v>
      </c>
    </row>
    <row r="70" spans="1:25">
      <c r="A70" t="s">
        <v>943</v>
      </c>
      <c r="B70" t="s">
        <v>551</v>
      </c>
      <c r="C70" t="s">
        <v>701</v>
      </c>
      <c r="D70" t="s">
        <v>1851</v>
      </c>
      <c r="E70">
        <v>4000</v>
      </c>
      <c r="F70">
        <v>800</v>
      </c>
      <c r="G70" s="22">
        <f>IF(H70 = "不含税", 1.06, 1) * F70/(1000*E70 * 3.96566683) * VLOOKUP(J70,Deflator!$A$2:$B$24,2,FALSE)</f>
        <v>6.7919843930529505E-6</v>
      </c>
      <c r="H70" t="s">
        <v>481</v>
      </c>
      <c r="I70">
        <v>2000</v>
      </c>
      <c r="J70">
        <v>2021</v>
      </c>
      <c r="K70" t="s">
        <v>604</v>
      </c>
      <c r="L70" s="76">
        <v>0.02</v>
      </c>
      <c r="M70" s="76">
        <v>0.08</v>
      </c>
      <c r="N70" t="s">
        <v>1852</v>
      </c>
      <c r="O70" t="s">
        <v>485</v>
      </c>
      <c r="P70" t="s">
        <v>788</v>
      </c>
      <c r="Q70" s="77">
        <v>1E-4</v>
      </c>
      <c r="R70" t="s">
        <v>483</v>
      </c>
      <c r="S70" s="77">
        <v>2.0000000000000001E-4</v>
      </c>
      <c r="T70" t="s">
        <v>483</v>
      </c>
      <c r="U70" t="s">
        <v>520</v>
      </c>
      <c r="V70" t="s">
        <v>486</v>
      </c>
      <c r="W70" t="s">
        <v>1853</v>
      </c>
      <c r="X70" t="s">
        <v>1854</v>
      </c>
      <c r="Y70" t="s">
        <v>1599</v>
      </c>
    </row>
    <row r="71" spans="1:25">
      <c r="A71" t="s">
        <v>516</v>
      </c>
      <c r="B71" t="s">
        <v>478</v>
      </c>
      <c r="C71" t="s">
        <v>491</v>
      </c>
      <c r="D71" t="s">
        <v>3456</v>
      </c>
      <c r="E71">
        <v>4200</v>
      </c>
      <c r="F71">
        <v>1200</v>
      </c>
      <c r="G71" s="22">
        <f>IF(H71 = "不含税", 1.06, 1) * F71/(1000*E71 * 3.96566683) * VLOOKUP(J71,Deflator!$A$2:$B$24,2,FALSE)</f>
        <v>1.046154324130573E-5</v>
      </c>
      <c r="H71" t="s">
        <v>481</v>
      </c>
      <c r="I71">
        <v>100</v>
      </c>
      <c r="J71">
        <v>2017</v>
      </c>
      <c r="K71" t="s">
        <v>3457</v>
      </c>
      <c r="L71" t="s">
        <v>483</v>
      </c>
      <c r="M71" t="s">
        <v>483</v>
      </c>
      <c r="N71" t="s">
        <v>483</v>
      </c>
      <c r="O71" t="s">
        <v>485</v>
      </c>
      <c r="P71" t="s">
        <v>483</v>
      </c>
      <c r="Q71" t="s">
        <v>483</v>
      </c>
      <c r="R71" t="s">
        <v>483</v>
      </c>
      <c r="S71" t="s">
        <v>483</v>
      </c>
      <c r="T71" t="s">
        <v>483</v>
      </c>
      <c r="U71" t="s">
        <v>496</v>
      </c>
      <c r="V71" t="s">
        <v>486</v>
      </c>
      <c r="W71" t="s">
        <v>3458</v>
      </c>
      <c r="X71" t="s">
        <v>3459</v>
      </c>
      <c r="Y71" t="s">
        <v>885</v>
      </c>
    </row>
    <row r="72" spans="1:25">
      <c r="A72" t="s">
        <v>531</v>
      </c>
      <c r="B72" t="s">
        <v>478</v>
      </c>
      <c r="C72" t="s">
        <v>531</v>
      </c>
      <c r="D72" t="s">
        <v>483</v>
      </c>
      <c r="E72">
        <v>4300</v>
      </c>
      <c r="F72">
        <v>890</v>
      </c>
      <c r="G72" s="22">
        <f>IF(H72 = "不含税", 1.06, 1) * F72/(1000*E72 * 3.96566683) * VLOOKUP(J72,Deflator!$A$2:$B$24,2,FALSE)</f>
        <v>8.0332487508063716E-6</v>
      </c>
      <c r="H72" t="s">
        <v>492</v>
      </c>
      <c r="I72">
        <v>500</v>
      </c>
      <c r="J72">
        <v>2017</v>
      </c>
      <c r="K72" t="s">
        <v>1592</v>
      </c>
      <c r="L72" s="77">
        <v>1.4999999999999999E-2</v>
      </c>
      <c r="M72" s="76">
        <v>7.0000000000000007E-2</v>
      </c>
      <c r="N72" t="s">
        <v>483</v>
      </c>
      <c r="O72" t="s">
        <v>485</v>
      </c>
      <c r="P72" t="s">
        <v>788</v>
      </c>
      <c r="Q72" s="77">
        <v>0.76590000000000003</v>
      </c>
      <c r="R72" t="s">
        <v>483</v>
      </c>
      <c r="S72" s="77">
        <v>1E-3</v>
      </c>
      <c r="T72" t="s">
        <v>483</v>
      </c>
      <c r="U72" t="s">
        <v>496</v>
      </c>
      <c r="V72" t="s">
        <v>486</v>
      </c>
      <c r="W72" t="s">
        <v>2285</v>
      </c>
      <c r="X72" t="s">
        <v>2558</v>
      </c>
      <c r="Y72" t="s">
        <v>939</v>
      </c>
    </row>
    <row r="73" spans="1:25">
      <c r="A73" t="s">
        <v>2246</v>
      </c>
      <c r="B73" t="s">
        <v>959</v>
      </c>
      <c r="C73" t="s">
        <v>2246</v>
      </c>
      <c r="D73" t="s">
        <v>2247</v>
      </c>
      <c r="E73">
        <v>4278</v>
      </c>
      <c r="F73">
        <v>850</v>
      </c>
      <c r="G73" s="22">
        <f>IF(H73 = "不含税", 1.06, 1) * F73/(1000*E73 * 3.96566683) * VLOOKUP(J73,Deflator!$A$2:$B$24,2,FALSE)</f>
        <v>7.7116588619583042E-6</v>
      </c>
      <c r="H73" t="s">
        <v>492</v>
      </c>
      <c r="I73">
        <v>500</v>
      </c>
      <c r="J73">
        <v>2017</v>
      </c>
      <c r="K73" t="s">
        <v>1592</v>
      </c>
      <c r="L73" t="s">
        <v>483</v>
      </c>
      <c r="M73" t="s">
        <v>483</v>
      </c>
      <c r="N73" t="s">
        <v>483</v>
      </c>
      <c r="O73" t="s">
        <v>667</v>
      </c>
      <c r="P73" t="s">
        <v>483</v>
      </c>
      <c r="Q73" t="s">
        <v>483</v>
      </c>
      <c r="R73" t="s">
        <v>483</v>
      </c>
      <c r="S73" t="s">
        <v>483</v>
      </c>
      <c r="T73" t="s">
        <v>483</v>
      </c>
      <c r="U73" t="s">
        <v>496</v>
      </c>
      <c r="V73" t="s">
        <v>486</v>
      </c>
      <c r="W73" t="s">
        <v>2248</v>
      </c>
      <c r="X73" t="s">
        <v>2249</v>
      </c>
      <c r="Y73" t="s">
        <v>997</v>
      </c>
    </row>
    <row r="74" spans="1:25">
      <c r="A74" t="s">
        <v>570</v>
      </c>
      <c r="B74" t="s">
        <v>478</v>
      </c>
      <c r="C74" t="s">
        <v>538</v>
      </c>
      <c r="D74" t="s">
        <v>1591</v>
      </c>
      <c r="E74">
        <v>4200</v>
      </c>
      <c r="F74">
        <v>760</v>
      </c>
      <c r="G74" s="22">
        <f>IF(H74 = "不含税", 1.06, 1) * F74/(1000*E74 * 3.96566683) * VLOOKUP(J74,Deflator!$A$2:$B$24,2,FALSE)</f>
        <v>6.7857003098380089E-6</v>
      </c>
      <c r="H74" t="s">
        <v>492</v>
      </c>
      <c r="I74">
        <v>1500</v>
      </c>
      <c r="J74">
        <v>2018</v>
      </c>
      <c r="K74" t="s">
        <v>1592</v>
      </c>
      <c r="L74" s="77">
        <v>3.4000000000000002E-2</v>
      </c>
      <c r="M74" s="76">
        <v>7.0000000000000007E-2</v>
      </c>
      <c r="N74" t="s">
        <v>483</v>
      </c>
      <c r="O74" t="s">
        <v>485</v>
      </c>
      <c r="P74" t="s">
        <v>788</v>
      </c>
      <c r="Q74" s="76">
        <v>0.72</v>
      </c>
      <c r="R74">
        <v>3</v>
      </c>
      <c r="S74" s="77">
        <v>4.0000000000000002E-4</v>
      </c>
      <c r="T74" t="s">
        <v>483</v>
      </c>
      <c r="U74" t="s">
        <v>496</v>
      </c>
      <c r="V74" t="s">
        <v>486</v>
      </c>
      <c r="W74" t="s">
        <v>1593</v>
      </c>
      <c r="X74" t="s">
        <v>1594</v>
      </c>
      <c r="Y74" t="s">
        <v>1535</v>
      </c>
    </row>
    <row r="75" spans="1:25">
      <c r="A75" t="s">
        <v>595</v>
      </c>
      <c r="B75" t="s">
        <v>478</v>
      </c>
      <c r="C75" t="s">
        <v>538</v>
      </c>
      <c r="D75" t="s">
        <v>1714</v>
      </c>
      <c r="E75">
        <v>4300</v>
      </c>
      <c r="F75">
        <v>800</v>
      </c>
      <c r="G75" s="22">
        <f>IF(H75 = "不含税", 1.06, 1) * F75/(1000*E75 * 3.96566683) * VLOOKUP(J75,Deflator!$A$2:$B$24,2,FALSE)</f>
        <v>6.9767298167245141E-6</v>
      </c>
      <c r="H75" t="s">
        <v>492</v>
      </c>
      <c r="I75">
        <v>3000</v>
      </c>
      <c r="J75">
        <v>2018</v>
      </c>
      <c r="K75" t="s">
        <v>1592</v>
      </c>
      <c r="L75" s="76">
        <v>0.06</v>
      </c>
      <c r="M75" s="76">
        <v>0.08</v>
      </c>
      <c r="N75" t="s">
        <v>877</v>
      </c>
      <c r="O75" t="s">
        <v>485</v>
      </c>
      <c r="P75" t="s">
        <v>626</v>
      </c>
      <c r="Q75" t="s">
        <v>483</v>
      </c>
      <c r="R75" t="s">
        <v>483</v>
      </c>
      <c r="S75" t="s">
        <v>483</v>
      </c>
      <c r="T75" t="s">
        <v>483</v>
      </c>
      <c r="U75" t="s">
        <v>496</v>
      </c>
      <c r="V75" t="s">
        <v>486</v>
      </c>
      <c r="W75" t="s">
        <v>1715</v>
      </c>
      <c r="X75" t="s">
        <v>1716</v>
      </c>
      <c r="Y75" t="s">
        <v>602</v>
      </c>
    </row>
    <row r="76" spans="1:25">
      <c r="A76" t="s">
        <v>570</v>
      </c>
      <c r="B76" t="s">
        <v>478</v>
      </c>
      <c r="C76" t="s">
        <v>538</v>
      </c>
      <c r="D76" t="s">
        <v>1921</v>
      </c>
      <c r="E76">
        <v>4200</v>
      </c>
      <c r="F76">
        <v>800</v>
      </c>
      <c r="G76" s="22">
        <f>IF(H76 = "不含税", 1.06, 1) * F76/(1000*E76 * 3.96566683) * VLOOKUP(J76,Deflator!$A$2:$B$24,2,FALSE)</f>
        <v>7.1428424314084307E-6</v>
      </c>
      <c r="H76" t="s">
        <v>492</v>
      </c>
      <c r="I76">
        <v>500</v>
      </c>
      <c r="J76">
        <v>2018</v>
      </c>
      <c r="K76" t="s">
        <v>1592</v>
      </c>
      <c r="L76" s="77">
        <v>1.2999999999999999E-2</v>
      </c>
      <c r="M76" s="77">
        <v>8.4000000000000005E-2</v>
      </c>
      <c r="N76" t="s">
        <v>622</v>
      </c>
      <c r="O76" t="s">
        <v>485</v>
      </c>
      <c r="P76" t="s">
        <v>526</v>
      </c>
      <c r="Q76" s="77">
        <v>0.81830000000000003</v>
      </c>
      <c r="R76" t="s">
        <v>483</v>
      </c>
      <c r="S76" t="s">
        <v>483</v>
      </c>
      <c r="T76" t="s">
        <v>483</v>
      </c>
      <c r="U76" t="s">
        <v>496</v>
      </c>
      <c r="V76" t="s">
        <v>486</v>
      </c>
      <c r="W76" t="s">
        <v>1922</v>
      </c>
      <c r="X76" t="s">
        <v>1923</v>
      </c>
      <c r="Y76" t="s">
        <v>1924</v>
      </c>
    </row>
    <row r="77" spans="1:25">
      <c r="A77" t="s">
        <v>570</v>
      </c>
      <c r="B77" t="s">
        <v>478</v>
      </c>
      <c r="C77" t="s">
        <v>538</v>
      </c>
      <c r="D77" t="s">
        <v>1714</v>
      </c>
      <c r="E77">
        <v>4000</v>
      </c>
      <c r="F77">
        <v>800</v>
      </c>
      <c r="G77" s="22">
        <f>IF(H77 = "不含税", 1.06, 1) * F77/(1000*E77 * 3.96566683) * VLOOKUP(J77,Deflator!$A$2:$B$24,2,FALSE)</f>
        <v>7.4999845529788525E-6</v>
      </c>
      <c r="H77" t="s">
        <v>492</v>
      </c>
      <c r="I77">
        <v>800</v>
      </c>
      <c r="J77">
        <v>2018</v>
      </c>
      <c r="K77" t="s">
        <v>1592</v>
      </c>
      <c r="L77" s="77">
        <v>2.4500000000000001E-2</v>
      </c>
      <c r="M77" s="76">
        <v>0.11</v>
      </c>
      <c r="N77" t="s">
        <v>483</v>
      </c>
      <c r="O77" t="s">
        <v>485</v>
      </c>
      <c r="P77" t="s">
        <v>626</v>
      </c>
      <c r="Q77" s="76">
        <v>0.77</v>
      </c>
      <c r="R77" t="s">
        <v>483</v>
      </c>
      <c r="S77" t="s">
        <v>483</v>
      </c>
      <c r="T77" t="s">
        <v>483</v>
      </c>
      <c r="U77" t="s">
        <v>496</v>
      </c>
      <c r="V77" t="s">
        <v>486</v>
      </c>
      <c r="W77" t="s">
        <v>1715</v>
      </c>
      <c r="X77" t="s">
        <v>2269</v>
      </c>
      <c r="Y77" t="s">
        <v>2270</v>
      </c>
    </row>
    <row r="78" spans="1:25">
      <c r="A78" t="s">
        <v>1536</v>
      </c>
      <c r="B78" t="s">
        <v>478</v>
      </c>
      <c r="C78" t="s">
        <v>538</v>
      </c>
      <c r="D78" t="s">
        <v>1591</v>
      </c>
      <c r="E78">
        <v>4000</v>
      </c>
      <c r="F78">
        <v>830</v>
      </c>
      <c r="G78" s="22">
        <f>IF(H78 = "不含税", 1.06, 1) * F78/(1000*E78 * 3.96566683) * VLOOKUP(J78,Deflator!$A$2:$B$24,2,FALSE)</f>
        <v>7.7812339737155603E-6</v>
      </c>
      <c r="H78" t="s">
        <v>492</v>
      </c>
      <c r="I78">
        <v>1000</v>
      </c>
      <c r="J78">
        <v>2018</v>
      </c>
      <c r="K78" t="s">
        <v>1592</v>
      </c>
      <c r="L78" s="76">
        <v>0.02</v>
      </c>
      <c r="M78" t="s">
        <v>483</v>
      </c>
      <c r="N78" t="s">
        <v>483</v>
      </c>
      <c r="O78" t="s">
        <v>667</v>
      </c>
      <c r="P78" t="s">
        <v>483</v>
      </c>
      <c r="Q78" t="s">
        <v>483</v>
      </c>
      <c r="R78" t="s">
        <v>483</v>
      </c>
      <c r="S78" t="s">
        <v>483</v>
      </c>
      <c r="T78" t="s">
        <v>483</v>
      </c>
      <c r="U78" t="s">
        <v>496</v>
      </c>
      <c r="V78" t="s">
        <v>486</v>
      </c>
      <c r="W78" t="s">
        <v>2285</v>
      </c>
      <c r="X78" t="s">
        <v>2591</v>
      </c>
      <c r="Y78" t="s">
        <v>2272</v>
      </c>
    </row>
    <row r="79" spans="1:25">
      <c r="A79" t="s">
        <v>1391</v>
      </c>
      <c r="B79" t="s">
        <v>478</v>
      </c>
      <c r="C79" t="s">
        <v>538</v>
      </c>
      <c r="D79" t="s">
        <v>2898</v>
      </c>
      <c r="E79">
        <v>4400</v>
      </c>
      <c r="F79">
        <v>950</v>
      </c>
      <c r="G79" s="22">
        <f>IF(H79 = "不含税", 1.06, 1) * F79/(1000*E79 * 3.96566683) * VLOOKUP(J79,Deflator!$A$2:$B$24,2,FALSE)</f>
        <v>8.0965742333294422E-6</v>
      </c>
      <c r="H79" t="s">
        <v>492</v>
      </c>
      <c r="I79">
        <v>2000</v>
      </c>
      <c r="J79">
        <v>2018</v>
      </c>
      <c r="K79" t="s">
        <v>1592</v>
      </c>
      <c r="L79" t="s">
        <v>483</v>
      </c>
      <c r="M79" t="s">
        <v>483</v>
      </c>
      <c r="N79" t="s">
        <v>483</v>
      </c>
      <c r="O79" t="s">
        <v>485</v>
      </c>
      <c r="P79" t="s">
        <v>483</v>
      </c>
      <c r="Q79" t="s">
        <v>483</v>
      </c>
      <c r="R79" t="s">
        <v>483</v>
      </c>
      <c r="S79" t="s">
        <v>483</v>
      </c>
      <c r="T79" t="s">
        <v>483</v>
      </c>
      <c r="U79" t="s">
        <v>496</v>
      </c>
      <c r="V79" t="s">
        <v>486</v>
      </c>
      <c r="W79" t="s">
        <v>2423</v>
      </c>
      <c r="X79" t="s">
        <v>2899</v>
      </c>
      <c r="Y79" t="s">
        <v>2900</v>
      </c>
    </row>
    <row r="80" spans="1:25">
      <c r="A80" t="s">
        <v>2968</v>
      </c>
      <c r="B80" t="s">
        <v>478</v>
      </c>
      <c r="C80" t="s">
        <v>538</v>
      </c>
      <c r="D80" t="s">
        <v>1831</v>
      </c>
      <c r="E80">
        <v>4100</v>
      </c>
      <c r="F80">
        <v>900</v>
      </c>
      <c r="G80" s="22">
        <f>IF(H80 = "不含税", 1.06, 1) * F80/(1000*E80 * 3.96566683) * VLOOKUP(J80,Deflator!$A$2:$B$24,2,FALSE)</f>
        <v>8.2316903630255687E-6</v>
      </c>
      <c r="H80" t="s">
        <v>492</v>
      </c>
      <c r="I80">
        <v>2000</v>
      </c>
      <c r="J80">
        <v>2018</v>
      </c>
      <c r="K80" t="s">
        <v>1592</v>
      </c>
      <c r="L80" t="s">
        <v>483</v>
      </c>
      <c r="M80" t="s">
        <v>483</v>
      </c>
      <c r="N80" t="s">
        <v>483</v>
      </c>
      <c r="O80" t="s">
        <v>485</v>
      </c>
      <c r="P80" t="s">
        <v>483</v>
      </c>
      <c r="Q80" t="s">
        <v>483</v>
      </c>
      <c r="R80" t="s">
        <v>483</v>
      </c>
      <c r="S80" t="s">
        <v>483</v>
      </c>
      <c r="T80" t="s">
        <v>483</v>
      </c>
      <c r="U80" t="s">
        <v>496</v>
      </c>
      <c r="V80" t="s">
        <v>486</v>
      </c>
      <c r="W80" t="s">
        <v>2677</v>
      </c>
      <c r="X80" t="s">
        <v>2969</v>
      </c>
      <c r="Y80" t="s">
        <v>576</v>
      </c>
    </row>
    <row r="81" spans="1:25">
      <c r="A81" t="s">
        <v>595</v>
      </c>
      <c r="B81" t="s">
        <v>478</v>
      </c>
      <c r="C81" t="s">
        <v>538</v>
      </c>
      <c r="D81" t="s">
        <v>3153</v>
      </c>
      <c r="E81">
        <v>4000</v>
      </c>
      <c r="F81">
        <v>920</v>
      </c>
      <c r="G81" s="22">
        <f>IF(H81 = "不含税", 1.06, 1) * F81/(1000*E81 * 3.96566683) * VLOOKUP(J81,Deflator!$A$2:$B$24,2,FALSE)</f>
        <v>8.6249822359256813E-6</v>
      </c>
      <c r="H81" t="s">
        <v>492</v>
      </c>
      <c r="I81">
        <v>3000</v>
      </c>
      <c r="J81">
        <v>2018</v>
      </c>
      <c r="K81" t="s">
        <v>1592</v>
      </c>
      <c r="L81" s="76">
        <v>0.03</v>
      </c>
      <c r="M81" t="s">
        <v>483</v>
      </c>
      <c r="N81" t="s">
        <v>483</v>
      </c>
      <c r="O81" t="s">
        <v>485</v>
      </c>
      <c r="P81" t="s">
        <v>617</v>
      </c>
      <c r="Q81" t="s">
        <v>483</v>
      </c>
      <c r="R81" t="s">
        <v>483</v>
      </c>
      <c r="S81" t="s">
        <v>483</v>
      </c>
      <c r="T81" t="s">
        <v>483</v>
      </c>
      <c r="U81" t="s">
        <v>496</v>
      </c>
      <c r="V81" t="s">
        <v>486</v>
      </c>
      <c r="W81" t="s">
        <v>3154</v>
      </c>
      <c r="X81" t="s">
        <v>3155</v>
      </c>
      <c r="Y81" t="s">
        <v>3156</v>
      </c>
    </row>
    <row r="82" spans="1:25">
      <c r="A82" t="s">
        <v>595</v>
      </c>
      <c r="B82" t="s">
        <v>478</v>
      </c>
      <c r="C82" t="s">
        <v>538</v>
      </c>
      <c r="D82" t="s">
        <v>3346</v>
      </c>
      <c r="E82">
        <v>4000</v>
      </c>
      <c r="F82">
        <v>1000</v>
      </c>
      <c r="G82" s="22">
        <f>IF(H82 = "不含税", 1.06, 1) * F82/(1000*E82 * 3.96566683) * VLOOKUP(J82,Deflator!$A$2:$B$24,2,FALSE)</f>
        <v>9.3749806912235654E-6</v>
      </c>
      <c r="H82" t="s">
        <v>492</v>
      </c>
      <c r="I82">
        <v>1000</v>
      </c>
      <c r="J82">
        <v>2018</v>
      </c>
      <c r="K82" t="s">
        <v>1592</v>
      </c>
      <c r="L82" t="s">
        <v>483</v>
      </c>
      <c r="M82" t="s">
        <v>483</v>
      </c>
      <c r="N82" t="s">
        <v>483</v>
      </c>
      <c r="O82" t="s">
        <v>485</v>
      </c>
      <c r="P82" t="s">
        <v>483</v>
      </c>
      <c r="Q82" t="s">
        <v>483</v>
      </c>
      <c r="R82" t="s">
        <v>483</v>
      </c>
      <c r="S82" t="s">
        <v>483</v>
      </c>
      <c r="T82" t="s">
        <v>483</v>
      </c>
      <c r="U82" t="s">
        <v>496</v>
      </c>
      <c r="V82" t="s">
        <v>486</v>
      </c>
      <c r="W82" t="s">
        <v>3347</v>
      </c>
      <c r="X82" t="s">
        <v>3348</v>
      </c>
      <c r="Y82" t="s">
        <v>3349</v>
      </c>
    </row>
    <row r="83" spans="1:25">
      <c r="A83" t="s">
        <v>955</v>
      </c>
      <c r="B83" t="s">
        <v>478</v>
      </c>
      <c r="C83" t="s">
        <v>955</v>
      </c>
      <c r="D83" t="s">
        <v>1831</v>
      </c>
      <c r="E83">
        <v>4500</v>
      </c>
      <c r="F83">
        <v>920</v>
      </c>
      <c r="G83" s="22">
        <f>IF(H83 = "不含税", 1.06, 1) * F83/(1000*E83 * 3.96566683) * VLOOKUP(J83,Deflator!$A$2:$B$24,2,FALSE)</f>
        <v>7.6666508763783839E-6</v>
      </c>
      <c r="H83" t="s">
        <v>492</v>
      </c>
      <c r="I83">
        <v>1000</v>
      </c>
      <c r="J83">
        <v>2018</v>
      </c>
      <c r="K83" t="s">
        <v>1592</v>
      </c>
      <c r="L83" s="76">
        <v>0.02</v>
      </c>
      <c r="M83" s="76">
        <v>0.08</v>
      </c>
      <c r="N83" t="s">
        <v>484</v>
      </c>
      <c r="O83" t="s">
        <v>485</v>
      </c>
      <c r="P83" t="s">
        <v>626</v>
      </c>
      <c r="Q83" t="s">
        <v>483</v>
      </c>
      <c r="R83" t="s">
        <v>483</v>
      </c>
      <c r="S83" t="s">
        <v>483</v>
      </c>
      <c r="T83" t="s">
        <v>483</v>
      </c>
      <c r="U83" t="s">
        <v>496</v>
      </c>
      <c r="V83" t="s">
        <v>486</v>
      </c>
      <c r="W83" t="s">
        <v>2477</v>
      </c>
      <c r="X83" t="s">
        <v>2478</v>
      </c>
      <c r="Y83" t="s">
        <v>138</v>
      </c>
    </row>
    <row r="84" spans="1:25">
      <c r="A84" t="s">
        <v>955</v>
      </c>
      <c r="B84" t="s">
        <v>478</v>
      </c>
      <c r="C84" t="s">
        <v>955</v>
      </c>
      <c r="D84" t="s">
        <v>2802</v>
      </c>
      <c r="E84">
        <v>4600</v>
      </c>
      <c r="F84">
        <v>980</v>
      </c>
      <c r="G84" s="22">
        <f>IF(H84 = "不含税", 1.06, 1) * F84/(1000*E84 * 3.96566683) * VLOOKUP(J84,Deflator!$A$2:$B$24,2,FALSE)</f>
        <v>7.9891139803470359E-6</v>
      </c>
      <c r="H84" t="s">
        <v>492</v>
      </c>
      <c r="I84">
        <v>1000</v>
      </c>
      <c r="J84">
        <v>2018</v>
      </c>
      <c r="K84" t="s">
        <v>1592</v>
      </c>
      <c r="L84" s="76">
        <v>0.01</v>
      </c>
      <c r="M84" s="76">
        <v>7.0000000000000007E-2</v>
      </c>
      <c r="N84" t="s">
        <v>483</v>
      </c>
      <c r="O84" t="s">
        <v>485</v>
      </c>
      <c r="P84" t="s">
        <v>483</v>
      </c>
      <c r="Q84" t="s">
        <v>483</v>
      </c>
      <c r="R84" t="s">
        <v>483</v>
      </c>
      <c r="S84" t="s">
        <v>483</v>
      </c>
      <c r="T84" t="s">
        <v>483</v>
      </c>
      <c r="U84" t="s">
        <v>520</v>
      </c>
      <c r="V84" t="s">
        <v>486</v>
      </c>
      <c r="W84" t="s">
        <v>2477</v>
      </c>
      <c r="X84" t="s">
        <v>2803</v>
      </c>
      <c r="Y84" t="s">
        <v>921</v>
      </c>
    </row>
    <row r="85" spans="1:25">
      <c r="A85" t="s">
        <v>1289</v>
      </c>
      <c r="B85" t="s">
        <v>551</v>
      </c>
      <c r="C85" t="s">
        <v>701</v>
      </c>
      <c r="D85" t="s">
        <v>1831</v>
      </c>
      <c r="E85">
        <v>4200</v>
      </c>
      <c r="F85">
        <v>850</v>
      </c>
      <c r="G85" s="22">
        <f>IF(H85 = "不含税", 1.06, 1) * F85/(1000*E85 * 3.96566683) * VLOOKUP(J85,Deflator!$A$2:$B$24,2,FALSE)</f>
        <v>7.5892700833714573E-6</v>
      </c>
      <c r="H85" t="s">
        <v>492</v>
      </c>
      <c r="I85">
        <v>500</v>
      </c>
      <c r="J85">
        <v>2018</v>
      </c>
      <c r="K85" t="s">
        <v>1592</v>
      </c>
      <c r="L85" t="s">
        <v>483</v>
      </c>
      <c r="M85" s="76">
        <v>0.1</v>
      </c>
      <c r="N85" t="s">
        <v>484</v>
      </c>
      <c r="O85" t="s">
        <v>485</v>
      </c>
      <c r="P85" t="s">
        <v>483</v>
      </c>
      <c r="Q85" t="s">
        <v>483</v>
      </c>
      <c r="R85" t="s">
        <v>483</v>
      </c>
      <c r="S85" t="s">
        <v>483</v>
      </c>
      <c r="T85" t="s">
        <v>483</v>
      </c>
      <c r="U85" t="s">
        <v>496</v>
      </c>
      <c r="V85" t="s">
        <v>486</v>
      </c>
      <c r="W85" t="s">
        <v>2423</v>
      </c>
      <c r="X85" t="s">
        <v>2424</v>
      </c>
      <c r="Y85" t="s">
        <v>2425</v>
      </c>
    </row>
    <row r="86" spans="1:25">
      <c r="A86" t="s">
        <v>570</v>
      </c>
      <c r="B86" t="s">
        <v>478</v>
      </c>
      <c r="C86" t="s">
        <v>538</v>
      </c>
      <c r="D86" t="s">
        <v>1821</v>
      </c>
      <c r="E86">
        <v>4154</v>
      </c>
      <c r="F86">
        <v>780</v>
      </c>
      <c r="G86" s="22">
        <f>IF(H86 = "不含税", 1.06, 1) * F86/(1000*E86 * 3.96566683) * VLOOKUP(J86,Deflator!$A$2:$B$24,2,FALSE)</f>
        <v>6.9518891303401037E-6</v>
      </c>
      <c r="H86" t="s">
        <v>492</v>
      </c>
      <c r="I86">
        <v>700</v>
      </c>
      <c r="J86">
        <v>2019</v>
      </c>
      <c r="K86" t="s">
        <v>1592</v>
      </c>
      <c r="L86" s="77">
        <v>1.9300000000000001E-2</v>
      </c>
      <c r="M86" s="77">
        <v>9.7199999999999995E-2</v>
      </c>
      <c r="N86" t="s">
        <v>483</v>
      </c>
      <c r="O86" t="s">
        <v>667</v>
      </c>
      <c r="P86" t="s">
        <v>483</v>
      </c>
      <c r="Q86" s="77">
        <v>0.79190000000000005</v>
      </c>
      <c r="R86" t="s">
        <v>483</v>
      </c>
      <c r="S86" s="77">
        <v>2.0000000000000001E-4</v>
      </c>
      <c r="T86" t="s">
        <v>483</v>
      </c>
      <c r="U86" t="s">
        <v>496</v>
      </c>
      <c r="V86" t="s">
        <v>486</v>
      </c>
      <c r="W86" t="s">
        <v>1822</v>
      </c>
      <c r="X86" t="s">
        <v>1823</v>
      </c>
      <c r="Y86" t="s">
        <v>1824</v>
      </c>
    </row>
    <row r="87" spans="1:25">
      <c r="A87" t="s">
        <v>595</v>
      </c>
      <c r="B87" t="s">
        <v>478</v>
      </c>
      <c r="C87" t="s">
        <v>538</v>
      </c>
      <c r="D87" t="s">
        <v>1714</v>
      </c>
      <c r="E87">
        <v>4200</v>
      </c>
      <c r="F87">
        <v>900</v>
      </c>
      <c r="G87" s="22">
        <f>IF(H87 = "不含税", 1.06, 1) * F87/(1000*E87 * 3.96566683) * VLOOKUP(J87,Deflator!$A$2:$B$24,2,FALSE)</f>
        <v>7.4844877274084564E-6</v>
      </c>
      <c r="H87" t="s">
        <v>481</v>
      </c>
      <c r="I87">
        <v>3000</v>
      </c>
      <c r="J87">
        <v>2019</v>
      </c>
      <c r="K87" t="s">
        <v>1592</v>
      </c>
      <c r="L87" s="76">
        <v>0.04</v>
      </c>
      <c r="M87" s="76">
        <v>0.06</v>
      </c>
      <c r="N87" t="s">
        <v>483</v>
      </c>
      <c r="O87" t="s">
        <v>485</v>
      </c>
      <c r="P87" t="s">
        <v>626</v>
      </c>
      <c r="Q87" t="s">
        <v>483</v>
      </c>
      <c r="R87" t="s">
        <v>483</v>
      </c>
      <c r="S87" t="s">
        <v>483</v>
      </c>
      <c r="T87" t="s">
        <v>483</v>
      </c>
      <c r="U87" t="s">
        <v>496</v>
      </c>
      <c r="V87" t="s">
        <v>486</v>
      </c>
      <c r="W87" t="s">
        <v>1715</v>
      </c>
      <c r="X87" t="s">
        <v>2382</v>
      </c>
      <c r="Y87" t="s">
        <v>1906</v>
      </c>
    </row>
    <row r="88" spans="1:25">
      <c r="A88" t="s">
        <v>1616</v>
      </c>
      <c r="B88" t="s">
        <v>551</v>
      </c>
      <c r="C88" t="s">
        <v>701</v>
      </c>
      <c r="D88" t="s">
        <v>1714</v>
      </c>
      <c r="E88">
        <v>4200</v>
      </c>
      <c r="F88">
        <v>880</v>
      </c>
      <c r="G88" s="22">
        <f>IF(H88 = "不含税", 1.06, 1) * F88/(1000*E88 * 3.96566683) * VLOOKUP(J88,Deflator!$A$2:$B$24,2,FALSE)</f>
        <v>7.7572557245851203E-6</v>
      </c>
      <c r="H88" t="s">
        <v>492</v>
      </c>
      <c r="I88">
        <v>2000</v>
      </c>
      <c r="J88">
        <v>2019</v>
      </c>
      <c r="K88" t="s">
        <v>1592</v>
      </c>
      <c r="L88" t="s">
        <v>483</v>
      </c>
      <c r="M88" t="s">
        <v>483</v>
      </c>
      <c r="N88" t="s">
        <v>483</v>
      </c>
      <c r="O88" t="s">
        <v>485</v>
      </c>
      <c r="P88" t="s">
        <v>626</v>
      </c>
      <c r="Q88" t="s">
        <v>483</v>
      </c>
      <c r="R88" t="s">
        <v>483</v>
      </c>
      <c r="S88" t="s">
        <v>483</v>
      </c>
      <c r="T88" t="s">
        <v>483</v>
      </c>
      <c r="U88" t="s">
        <v>496</v>
      </c>
      <c r="V88" t="s">
        <v>486</v>
      </c>
      <c r="W88" t="s">
        <v>1715</v>
      </c>
      <c r="X88" t="s">
        <v>2671</v>
      </c>
      <c r="Y88" t="s">
        <v>1906</v>
      </c>
    </row>
    <row r="89" spans="1:25">
      <c r="A89" t="s">
        <v>1296</v>
      </c>
      <c r="B89" t="s">
        <v>478</v>
      </c>
      <c r="C89" t="s">
        <v>491</v>
      </c>
      <c r="D89" t="s">
        <v>2676</v>
      </c>
      <c r="E89">
        <v>4200</v>
      </c>
      <c r="F89">
        <v>880</v>
      </c>
      <c r="G89" s="22">
        <f>IF(H89 = "不含税", 1.06, 1) * F89/(1000*E89 * 3.96566683) * VLOOKUP(J89,Deflator!$A$2:$B$24,2,FALSE)</f>
        <v>7.7572557245851203E-6</v>
      </c>
      <c r="H89" t="s">
        <v>492</v>
      </c>
      <c r="I89">
        <v>800</v>
      </c>
      <c r="J89">
        <v>2019</v>
      </c>
      <c r="K89" t="s">
        <v>1592</v>
      </c>
      <c r="L89" s="76">
        <v>0.03</v>
      </c>
      <c r="M89" s="76">
        <v>0.08</v>
      </c>
      <c r="N89" t="s">
        <v>483</v>
      </c>
      <c r="O89" t="s">
        <v>485</v>
      </c>
      <c r="P89" t="s">
        <v>483</v>
      </c>
      <c r="Q89" t="s">
        <v>483</v>
      </c>
      <c r="R89" t="s">
        <v>483</v>
      </c>
      <c r="S89" t="s">
        <v>483</v>
      </c>
      <c r="T89" t="s">
        <v>483</v>
      </c>
      <c r="U89" t="s">
        <v>520</v>
      </c>
      <c r="V89" t="s">
        <v>486</v>
      </c>
      <c r="W89" t="s">
        <v>2677</v>
      </c>
      <c r="X89" t="s">
        <v>2678</v>
      </c>
      <c r="Y89" t="s">
        <v>162</v>
      </c>
    </row>
    <row r="90" spans="1:25">
      <c r="A90" t="s">
        <v>2284</v>
      </c>
      <c r="B90" t="s">
        <v>551</v>
      </c>
      <c r="C90" t="s">
        <v>552</v>
      </c>
      <c r="D90" t="s">
        <v>1591</v>
      </c>
      <c r="E90">
        <v>4000</v>
      </c>
      <c r="F90">
        <v>800</v>
      </c>
      <c r="G90" s="22">
        <f>IF(H90 = "不含税", 1.06, 1) * F90/(1000*E90 * 3.96566683) * VLOOKUP(J90,Deflator!$A$2:$B$24,2,FALSE)</f>
        <v>7.3586473560376375E-6</v>
      </c>
      <c r="H90" t="s">
        <v>492</v>
      </c>
      <c r="I90">
        <v>1000</v>
      </c>
      <c r="J90">
        <v>2020</v>
      </c>
      <c r="K90" t="s">
        <v>1592</v>
      </c>
      <c r="L90" s="77">
        <v>2.5000000000000001E-2</v>
      </c>
      <c r="M90" s="76">
        <v>0.08</v>
      </c>
      <c r="N90" t="s">
        <v>483</v>
      </c>
      <c r="O90" t="s">
        <v>573</v>
      </c>
      <c r="P90" t="s">
        <v>483</v>
      </c>
      <c r="Q90" t="s">
        <v>483</v>
      </c>
      <c r="R90" t="s">
        <v>483</v>
      </c>
      <c r="S90" t="s">
        <v>483</v>
      </c>
      <c r="T90" t="s">
        <v>483</v>
      </c>
      <c r="U90" t="s">
        <v>496</v>
      </c>
      <c r="V90" t="s">
        <v>486</v>
      </c>
      <c r="W90" t="s">
        <v>2285</v>
      </c>
      <c r="X90" t="s">
        <v>2286</v>
      </c>
      <c r="Y90" t="s">
        <v>2287</v>
      </c>
    </row>
    <row r="91" spans="1:25">
      <c r="A91" t="s">
        <v>595</v>
      </c>
      <c r="B91" t="s">
        <v>478</v>
      </c>
      <c r="C91" t="s">
        <v>538</v>
      </c>
      <c r="D91" t="s">
        <v>1591</v>
      </c>
      <c r="E91">
        <v>4000</v>
      </c>
      <c r="F91">
        <v>900</v>
      </c>
      <c r="G91" s="22">
        <f>IF(H91 = "不含税", 1.06, 1) * F91/(1000*E91 * 3.96566683) * VLOOKUP(J91,Deflator!$A$2:$B$24,2,FALSE)</f>
        <v>7.6409824421845691E-6</v>
      </c>
      <c r="H91" t="s">
        <v>481</v>
      </c>
      <c r="I91">
        <v>3000</v>
      </c>
      <c r="J91">
        <v>2021</v>
      </c>
      <c r="K91" t="s">
        <v>1592</v>
      </c>
      <c r="L91" t="s">
        <v>483</v>
      </c>
      <c r="M91" s="76">
        <v>0.1</v>
      </c>
      <c r="N91" t="s">
        <v>484</v>
      </c>
      <c r="O91" t="s">
        <v>485</v>
      </c>
      <c r="P91" t="s">
        <v>483</v>
      </c>
      <c r="Q91" t="s">
        <v>483</v>
      </c>
      <c r="R91" t="s">
        <v>483</v>
      </c>
      <c r="S91" t="s">
        <v>483</v>
      </c>
      <c r="T91" t="s">
        <v>483</v>
      </c>
      <c r="U91" t="s">
        <v>496</v>
      </c>
      <c r="V91" t="s">
        <v>486</v>
      </c>
      <c r="W91" t="s">
        <v>2285</v>
      </c>
      <c r="X91" t="s">
        <v>2746</v>
      </c>
      <c r="Y91" t="s">
        <v>222</v>
      </c>
    </row>
    <row r="92" spans="1:25">
      <c r="A92" t="s">
        <v>1035</v>
      </c>
      <c r="B92" t="s">
        <v>478</v>
      </c>
      <c r="C92" t="s">
        <v>479</v>
      </c>
      <c r="D92" t="s">
        <v>1831</v>
      </c>
      <c r="E92">
        <v>4200</v>
      </c>
      <c r="F92">
        <v>790</v>
      </c>
      <c r="G92" s="22">
        <f>IF(H92 = "不含税", 1.06, 1) * F92/(1000*E92 * 3.96566683) * VLOOKUP(J92,Deflator!$A$2:$B$24,2,FALSE)</f>
        <v>6.7709615842173102E-6</v>
      </c>
      <c r="H92" t="s">
        <v>492</v>
      </c>
      <c r="I92">
        <v>1000</v>
      </c>
      <c r="J92">
        <v>2021</v>
      </c>
      <c r="K92" t="s">
        <v>1592</v>
      </c>
      <c r="L92" s="76">
        <v>0.06</v>
      </c>
      <c r="M92" s="76">
        <v>0.08</v>
      </c>
      <c r="N92" t="s">
        <v>1832</v>
      </c>
      <c r="O92" t="s">
        <v>485</v>
      </c>
      <c r="P92" t="s">
        <v>626</v>
      </c>
      <c r="Q92" s="76">
        <v>0.69</v>
      </c>
      <c r="R92" t="s">
        <v>483</v>
      </c>
      <c r="S92" s="77">
        <v>5.9999999999999995E-4</v>
      </c>
      <c r="T92" t="s">
        <v>483</v>
      </c>
      <c r="U92" t="s">
        <v>496</v>
      </c>
      <c r="V92" t="s">
        <v>486</v>
      </c>
      <c r="W92" t="s">
        <v>1833</v>
      </c>
      <c r="X92" t="s">
        <v>1834</v>
      </c>
      <c r="Y92" t="s">
        <v>852</v>
      </c>
    </row>
    <row r="93" spans="1:25">
      <c r="A93" t="s">
        <v>1980</v>
      </c>
      <c r="B93" t="s">
        <v>959</v>
      </c>
      <c r="C93" t="s">
        <v>960</v>
      </c>
      <c r="D93" t="s">
        <v>3368</v>
      </c>
      <c r="E93">
        <v>4000</v>
      </c>
      <c r="F93">
        <v>1000</v>
      </c>
      <c r="G93" s="22">
        <f>IF(H93 = "不含税", 1.06, 1) * F93/(1000*E93 * 3.96566683) * VLOOKUP(J93,Deflator!$A$2:$B$24,2,FALSE)</f>
        <v>8.9993793207951599E-6</v>
      </c>
      <c r="H93" t="s">
        <v>492</v>
      </c>
      <c r="I93">
        <v>1000</v>
      </c>
      <c r="J93">
        <v>2021</v>
      </c>
      <c r="K93" t="s">
        <v>1592</v>
      </c>
      <c r="L93" s="76">
        <v>0.08</v>
      </c>
      <c r="M93" s="76">
        <v>0.18</v>
      </c>
      <c r="N93" t="s">
        <v>483</v>
      </c>
      <c r="O93" t="s">
        <v>533</v>
      </c>
      <c r="P93" t="s">
        <v>483</v>
      </c>
      <c r="Q93" t="s">
        <v>483</v>
      </c>
      <c r="R93" t="s">
        <v>483</v>
      </c>
      <c r="S93" t="s">
        <v>483</v>
      </c>
      <c r="T93" t="s">
        <v>483</v>
      </c>
      <c r="U93" t="s">
        <v>496</v>
      </c>
      <c r="V93" t="s">
        <v>497</v>
      </c>
      <c r="W93" t="s">
        <v>3369</v>
      </c>
      <c r="X93" t="s">
        <v>3370</v>
      </c>
      <c r="Y93" t="s">
        <v>2535</v>
      </c>
    </row>
    <row r="94" spans="1:25">
      <c r="A94" t="s">
        <v>2436</v>
      </c>
      <c r="B94" t="s">
        <v>478</v>
      </c>
      <c r="C94" t="s">
        <v>491</v>
      </c>
      <c r="D94" t="s">
        <v>2437</v>
      </c>
      <c r="E94">
        <v>4200</v>
      </c>
      <c r="F94">
        <v>850</v>
      </c>
      <c r="G94" s="22">
        <f>IF(H94 = "不含税", 1.06, 1) * F94/(1000*E94 * 3.96566683) * VLOOKUP(J94,Deflator!$A$2:$B$24,2,FALSE)</f>
        <v>7.8548753836803853E-6</v>
      </c>
      <c r="H94" t="s">
        <v>492</v>
      </c>
      <c r="I94">
        <v>500</v>
      </c>
      <c r="J94">
        <v>2017</v>
      </c>
      <c r="K94" t="s">
        <v>1269</v>
      </c>
      <c r="L94" s="77">
        <v>1.4999999999999999E-2</v>
      </c>
      <c r="M94" s="77">
        <v>7.3899999999999993E-2</v>
      </c>
      <c r="N94" t="s">
        <v>483</v>
      </c>
      <c r="O94" t="s">
        <v>485</v>
      </c>
      <c r="P94" t="s">
        <v>971</v>
      </c>
      <c r="Q94" s="76">
        <v>0.81</v>
      </c>
      <c r="R94">
        <v>1</v>
      </c>
      <c r="S94" s="77">
        <v>2.9999999999999997E-4</v>
      </c>
      <c r="T94" t="s">
        <v>483</v>
      </c>
      <c r="U94" t="s">
        <v>520</v>
      </c>
      <c r="V94" t="s">
        <v>486</v>
      </c>
      <c r="W94" t="s">
        <v>2438</v>
      </c>
      <c r="X94" t="s">
        <v>2439</v>
      </c>
      <c r="Y94" t="s">
        <v>1876</v>
      </c>
    </row>
    <row r="95" spans="1:25">
      <c r="A95" t="s">
        <v>1175</v>
      </c>
      <c r="B95" t="s">
        <v>478</v>
      </c>
      <c r="C95" t="s">
        <v>491</v>
      </c>
      <c r="D95" t="s">
        <v>1993</v>
      </c>
      <c r="E95">
        <v>4416</v>
      </c>
      <c r="F95">
        <v>900</v>
      </c>
      <c r="G95" s="22">
        <f>IF(H95 = "不含税", 1.06, 1) * F95/(1000*E95 * 3.96566683) * VLOOKUP(J95,Deflator!$A$2:$B$24,2,FALSE)</f>
        <v>7.2100446251206658E-6</v>
      </c>
      <c r="H95" t="s">
        <v>481</v>
      </c>
      <c r="I95">
        <v>2000</v>
      </c>
      <c r="J95">
        <v>2018</v>
      </c>
      <c r="K95" t="s">
        <v>1269</v>
      </c>
      <c r="L95" s="77">
        <v>1.7899999999999999E-2</v>
      </c>
      <c r="M95" s="77">
        <v>1.6299999999999999E-2</v>
      </c>
      <c r="N95" t="s">
        <v>484</v>
      </c>
      <c r="O95" t="s">
        <v>485</v>
      </c>
      <c r="P95" t="s">
        <v>526</v>
      </c>
      <c r="Q95" s="77">
        <v>0.77700000000000002</v>
      </c>
      <c r="R95">
        <v>1</v>
      </c>
      <c r="S95" s="77">
        <v>1E-3</v>
      </c>
      <c r="T95" t="s">
        <v>483</v>
      </c>
      <c r="U95" t="s">
        <v>496</v>
      </c>
      <c r="V95" t="s">
        <v>486</v>
      </c>
      <c r="W95" t="s">
        <v>1994</v>
      </c>
      <c r="X95" t="s">
        <v>1995</v>
      </c>
      <c r="Y95" t="s">
        <v>1996</v>
      </c>
    </row>
    <row r="96" spans="1:25">
      <c r="A96" t="s">
        <v>516</v>
      </c>
      <c r="B96" t="s">
        <v>478</v>
      </c>
      <c r="C96" t="s">
        <v>491</v>
      </c>
      <c r="D96" t="s">
        <v>1993</v>
      </c>
      <c r="E96">
        <v>3925</v>
      </c>
      <c r="F96">
        <v>900</v>
      </c>
      <c r="G96" s="22">
        <f>IF(H96 = "不含税", 1.06, 1) * F96/(1000*E96 * 3.96566683) * VLOOKUP(J96,Deflator!$A$2:$B$24,2,FALSE)</f>
        <v>8.5987084046891298E-6</v>
      </c>
      <c r="H96" t="s">
        <v>492</v>
      </c>
      <c r="I96">
        <v>1000</v>
      </c>
      <c r="J96">
        <v>2018</v>
      </c>
      <c r="K96" t="s">
        <v>1269</v>
      </c>
      <c r="L96" s="77">
        <v>1.5299999999999999E-2</v>
      </c>
      <c r="M96" s="77">
        <v>7.3899999999999993E-2</v>
      </c>
      <c r="N96" t="s">
        <v>483</v>
      </c>
      <c r="O96" t="s">
        <v>485</v>
      </c>
      <c r="P96" t="s">
        <v>617</v>
      </c>
      <c r="Q96" s="77">
        <v>0.81910000000000005</v>
      </c>
      <c r="R96">
        <v>1</v>
      </c>
      <c r="S96" s="77">
        <v>2.9999999999999997E-4</v>
      </c>
      <c r="T96" t="s">
        <v>483</v>
      </c>
      <c r="U96" t="s">
        <v>520</v>
      </c>
      <c r="V96" t="s">
        <v>486</v>
      </c>
      <c r="W96" t="s">
        <v>2438</v>
      </c>
      <c r="X96" t="s">
        <v>3148</v>
      </c>
      <c r="Y96" t="s">
        <v>110</v>
      </c>
    </row>
    <row r="97" spans="1:25">
      <c r="A97" t="s">
        <v>516</v>
      </c>
      <c r="B97" t="s">
        <v>478</v>
      </c>
      <c r="C97" t="s">
        <v>491</v>
      </c>
      <c r="D97" t="s">
        <v>1993</v>
      </c>
      <c r="E97">
        <v>3925</v>
      </c>
      <c r="F97">
        <v>900</v>
      </c>
      <c r="G97" s="22">
        <f>IF(H97 = "不含税", 1.06, 1) * F97/(1000*E97 * 3.96566683) * VLOOKUP(J97,Deflator!$A$2:$B$24,2,FALSE)</f>
        <v>8.5987084046891298E-6</v>
      </c>
      <c r="H97" t="s">
        <v>492</v>
      </c>
      <c r="I97">
        <v>1000</v>
      </c>
      <c r="J97">
        <v>2018</v>
      </c>
      <c r="K97" t="s">
        <v>1269</v>
      </c>
      <c r="L97" s="77">
        <v>1.5299999999999999E-2</v>
      </c>
      <c r="M97" s="77">
        <v>7.3899999999999993E-2</v>
      </c>
      <c r="N97" t="s">
        <v>483</v>
      </c>
      <c r="O97" t="s">
        <v>485</v>
      </c>
      <c r="P97" t="s">
        <v>617</v>
      </c>
      <c r="Q97" s="77">
        <v>0.81910000000000005</v>
      </c>
      <c r="R97">
        <v>1</v>
      </c>
      <c r="S97" s="77">
        <v>2.9999999999999997E-4</v>
      </c>
      <c r="T97" t="s">
        <v>483</v>
      </c>
      <c r="U97" t="s">
        <v>520</v>
      </c>
      <c r="V97" t="s">
        <v>486</v>
      </c>
      <c r="W97" t="s">
        <v>2438</v>
      </c>
      <c r="X97" t="s">
        <v>3148</v>
      </c>
      <c r="Y97" t="s">
        <v>110</v>
      </c>
    </row>
    <row r="98" spans="1:25">
      <c r="A98" t="s">
        <v>570</v>
      </c>
      <c r="B98" t="s">
        <v>478</v>
      </c>
      <c r="C98" t="s">
        <v>538</v>
      </c>
      <c r="D98" t="s">
        <v>1428</v>
      </c>
      <c r="E98">
        <v>4300</v>
      </c>
      <c r="F98">
        <v>800</v>
      </c>
      <c r="G98" s="22">
        <f>IF(H98 = "不含税", 1.06, 1) * F98/(1000*E98 * 3.96566683) * VLOOKUP(J98,Deflator!$A$2:$B$24,2,FALSE)</f>
        <v>6.4981598873623808E-6</v>
      </c>
      <c r="H98" t="s">
        <v>481</v>
      </c>
      <c r="I98">
        <v>1000</v>
      </c>
      <c r="J98">
        <v>2019</v>
      </c>
      <c r="K98" t="s">
        <v>1269</v>
      </c>
      <c r="L98" t="s">
        <v>483</v>
      </c>
      <c r="M98" t="s">
        <v>483</v>
      </c>
      <c r="N98" t="s">
        <v>483</v>
      </c>
      <c r="O98" t="s">
        <v>485</v>
      </c>
      <c r="P98" t="s">
        <v>483</v>
      </c>
      <c r="Q98" t="s">
        <v>483</v>
      </c>
      <c r="R98" t="s">
        <v>483</v>
      </c>
      <c r="S98" t="s">
        <v>483</v>
      </c>
      <c r="T98" t="s">
        <v>483</v>
      </c>
      <c r="U98" t="s">
        <v>496</v>
      </c>
      <c r="V98" t="s">
        <v>486</v>
      </c>
      <c r="W98" t="s">
        <v>1429</v>
      </c>
      <c r="X98" t="s">
        <v>1430</v>
      </c>
      <c r="Y98" t="s">
        <v>1431</v>
      </c>
    </row>
    <row r="99" spans="1:25">
      <c r="A99" t="s">
        <v>478</v>
      </c>
      <c r="B99" t="s">
        <v>478</v>
      </c>
      <c r="C99" t="s">
        <v>538</v>
      </c>
      <c r="D99" t="s">
        <v>1653</v>
      </c>
      <c r="E99">
        <v>4608</v>
      </c>
      <c r="F99">
        <v>900</v>
      </c>
      <c r="G99" s="22">
        <f>IF(H99 = "不含税", 1.06, 1) * F99/(1000*E99 * 3.96566683) * VLOOKUP(J99,Deflator!$A$2:$B$24,2,FALSE)</f>
        <v>6.821798709877499E-6</v>
      </c>
      <c r="H99" t="s">
        <v>481</v>
      </c>
      <c r="I99">
        <v>300</v>
      </c>
      <c r="J99">
        <v>2019</v>
      </c>
      <c r="K99" t="s">
        <v>1269</v>
      </c>
      <c r="L99" s="76">
        <v>0.01</v>
      </c>
      <c r="M99" s="77">
        <v>8.0000000000000002E-3</v>
      </c>
      <c r="N99" t="s">
        <v>483</v>
      </c>
      <c r="O99" t="s">
        <v>573</v>
      </c>
      <c r="P99" t="s">
        <v>971</v>
      </c>
      <c r="Q99" t="s">
        <v>483</v>
      </c>
      <c r="R99" t="s">
        <v>483</v>
      </c>
      <c r="S99" t="s">
        <v>483</v>
      </c>
      <c r="T99" t="s">
        <v>483</v>
      </c>
      <c r="U99" t="s">
        <v>496</v>
      </c>
      <c r="V99" t="s">
        <v>486</v>
      </c>
      <c r="W99" t="s">
        <v>1654</v>
      </c>
      <c r="X99" t="s">
        <v>1655</v>
      </c>
      <c r="Y99" t="s">
        <v>1656</v>
      </c>
    </row>
    <row r="100" spans="1:25">
      <c r="A100" t="s">
        <v>943</v>
      </c>
      <c r="B100" t="s">
        <v>551</v>
      </c>
      <c r="C100" t="s">
        <v>701</v>
      </c>
      <c r="D100" t="s">
        <v>1268</v>
      </c>
      <c r="E100">
        <v>4169</v>
      </c>
      <c r="F100">
        <v>700</v>
      </c>
      <c r="G100" s="22">
        <f>IF(H100 = "不含税", 1.06, 1) * F100/(1000*E100 * 3.96566683) * VLOOKUP(J100,Deflator!$A$2:$B$24,2,FALSE)</f>
        <v>6.2164274815958296E-6</v>
      </c>
      <c r="H100" t="s">
        <v>492</v>
      </c>
      <c r="I100">
        <v>1200</v>
      </c>
      <c r="J100">
        <v>2019</v>
      </c>
      <c r="K100" t="s">
        <v>1269</v>
      </c>
      <c r="L100" s="77">
        <v>3.9399999999999998E-2</v>
      </c>
      <c r="M100" s="77">
        <v>4.8000000000000001E-2</v>
      </c>
      <c r="N100" t="s">
        <v>483</v>
      </c>
      <c r="O100" t="s">
        <v>831</v>
      </c>
      <c r="P100" t="s">
        <v>626</v>
      </c>
      <c r="Q100" s="77">
        <v>0.74060000000000004</v>
      </c>
      <c r="R100">
        <v>3</v>
      </c>
      <c r="S100" s="77">
        <v>2.0000000000000001E-4</v>
      </c>
      <c r="T100" t="s">
        <v>483</v>
      </c>
      <c r="U100" t="s">
        <v>496</v>
      </c>
      <c r="V100" t="s">
        <v>486</v>
      </c>
      <c r="W100" t="s">
        <v>1270</v>
      </c>
      <c r="X100" t="s">
        <v>1271</v>
      </c>
      <c r="Y100" t="s">
        <v>1272</v>
      </c>
    </row>
    <row r="101" spans="1:25">
      <c r="A101" t="s">
        <v>2426</v>
      </c>
      <c r="B101" t="s">
        <v>551</v>
      </c>
      <c r="C101" t="s">
        <v>701</v>
      </c>
      <c r="D101" t="s">
        <v>2783</v>
      </c>
      <c r="E101">
        <v>4000</v>
      </c>
      <c r="F101">
        <v>850</v>
      </c>
      <c r="G101" s="22">
        <f>IF(H101 = "不含税", 1.06, 1) * F101/(1000*E101 * 3.96566683) * VLOOKUP(J101,Deflator!$A$2:$B$24,2,FALSE)</f>
        <v>7.8674440161275215E-6</v>
      </c>
      <c r="H101" t="s">
        <v>492</v>
      </c>
      <c r="I101">
        <v>1000</v>
      </c>
      <c r="J101">
        <v>2019</v>
      </c>
      <c r="K101" t="s">
        <v>1269</v>
      </c>
      <c r="L101" s="76">
        <v>0.03</v>
      </c>
      <c r="M101" s="76">
        <v>0.03</v>
      </c>
      <c r="N101" t="s">
        <v>622</v>
      </c>
      <c r="O101" t="s">
        <v>485</v>
      </c>
      <c r="P101" t="s">
        <v>526</v>
      </c>
      <c r="Q101" t="s">
        <v>483</v>
      </c>
      <c r="R101" t="s">
        <v>483</v>
      </c>
      <c r="S101" t="s">
        <v>483</v>
      </c>
      <c r="T101" t="s">
        <v>483</v>
      </c>
      <c r="U101" t="s">
        <v>496</v>
      </c>
      <c r="V101" t="s">
        <v>486</v>
      </c>
      <c r="W101" t="s">
        <v>1441</v>
      </c>
      <c r="X101" t="s">
        <v>2784</v>
      </c>
      <c r="Y101" t="s">
        <v>2785</v>
      </c>
    </row>
    <row r="102" spans="1:25">
      <c r="A102" t="s">
        <v>516</v>
      </c>
      <c r="B102" t="s">
        <v>478</v>
      </c>
      <c r="C102" t="s">
        <v>491</v>
      </c>
      <c r="D102" t="s">
        <v>1653</v>
      </c>
      <c r="E102">
        <v>4000</v>
      </c>
      <c r="F102">
        <v>860</v>
      </c>
      <c r="G102" s="22">
        <f>IF(H102 = "不含税", 1.06, 1) * F102/(1000*E102 * 3.96566683) * VLOOKUP(J102,Deflator!$A$2:$B$24,2,FALSE)</f>
        <v>7.5094360198331509E-6</v>
      </c>
      <c r="H102" t="s">
        <v>481</v>
      </c>
      <c r="I102">
        <v>4000</v>
      </c>
      <c r="J102">
        <v>2019</v>
      </c>
      <c r="K102" t="s">
        <v>1269</v>
      </c>
      <c r="L102" s="76">
        <v>0.05</v>
      </c>
      <c r="M102" s="76">
        <v>0.06</v>
      </c>
      <c r="N102" t="s">
        <v>483</v>
      </c>
      <c r="O102" t="s">
        <v>485</v>
      </c>
      <c r="P102" t="s">
        <v>483</v>
      </c>
      <c r="Q102" s="76">
        <v>0.75</v>
      </c>
      <c r="R102">
        <v>1</v>
      </c>
      <c r="S102" s="77">
        <v>1E-4</v>
      </c>
      <c r="T102" t="s">
        <v>483</v>
      </c>
      <c r="U102" t="s">
        <v>496</v>
      </c>
      <c r="V102" t="s">
        <v>497</v>
      </c>
      <c r="W102" t="s">
        <v>2136</v>
      </c>
      <c r="X102" t="s">
        <v>2454</v>
      </c>
      <c r="Y102" t="s">
        <v>2455</v>
      </c>
    </row>
    <row r="103" spans="1:25">
      <c r="A103" t="s">
        <v>516</v>
      </c>
      <c r="B103" t="s">
        <v>478</v>
      </c>
      <c r="C103" t="s">
        <v>491</v>
      </c>
      <c r="D103" t="s">
        <v>1653</v>
      </c>
      <c r="E103">
        <v>4280</v>
      </c>
      <c r="F103">
        <v>950</v>
      </c>
      <c r="G103" s="22">
        <f>IF(H103 = "不含税", 1.06, 1) * F103/(1000*E103 * 3.96566683) * VLOOKUP(J103,Deflator!$A$2:$B$24,2,FALSE)</f>
        <v>7.752623580571065E-6</v>
      </c>
      <c r="H103" t="s">
        <v>481</v>
      </c>
      <c r="I103">
        <v>2000</v>
      </c>
      <c r="J103">
        <v>2019</v>
      </c>
      <c r="K103" t="s">
        <v>1269</v>
      </c>
      <c r="L103" s="77">
        <v>1.4999999999999999E-2</v>
      </c>
      <c r="M103" s="77">
        <v>6.7000000000000004E-2</v>
      </c>
      <c r="N103" t="s">
        <v>483</v>
      </c>
      <c r="O103" t="s">
        <v>485</v>
      </c>
      <c r="P103" t="s">
        <v>483</v>
      </c>
      <c r="Q103" s="77">
        <v>0.80300000000000005</v>
      </c>
      <c r="R103" t="s">
        <v>483</v>
      </c>
      <c r="S103" s="77">
        <v>2.0000000000000001E-4</v>
      </c>
      <c r="T103" t="s">
        <v>483</v>
      </c>
      <c r="U103" t="s">
        <v>496</v>
      </c>
      <c r="V103" t="s">
        <v>486</v>
      </c>
      <c r="W103" t="s">
        <v>2660</v>
      </c>
      <c r="X103" t="s">
        <v>2661</v>
      </c>
      <c r="Y103" t="s">
        <v>558</v>
      </c>
    </row>
    <row r="104" spans="1:25">
      <c r="A104" t="s">
        <v>516</v>
      </c>
      <c r="B104" t="s">
        <v>478</v>
      </c>
      <c r="C104" t="s">
        <v>491</v>
      </c>
      <c r="D104" t="s">
        <v>2783</v>
      </c>
      <c r="E104">
        <v>4084</v>
      </c>
      <c r="F104">
        <v>950</v>
      </c>
      <c r="G104" s="22">
        <f>IF(H104 = "不含税", 1.06, 1) * F104/(1000*E104 * 3.96566683) * VLOOKUP(J104,Deflator!$A$2:$B$24,2,FALSE)</f>
        <v>8.6121700931280131E-6</v>
      </c>
      <c r="H104" t="s">
        <v>492</v>
      </c>
      <c r="I104">
        <v>1800</v>
      </c>
      <c r="J104">
        <v>2019</v>
      </c>
      <c r="K104" t="s">
        <v>1269</v>
      </c>
      <c r="L104" s="77">
        <v>4.7E-2</v>
      </c>
      <c r="M104" s="77">
        <v>9.1999999999999998E-2</v>
      </c>
      <c r="N104" t="s">
        <v>483</v>
      </c>
      <c r="O104" t="s">
        <v>485</v>
      </c>
      <c r="P104" t="s">
        <v>483</v>
      </c>
      <c r="Q104" s="77">
        <v>0.76200000000000001</v>
      </c>
      <c r="R104" t="s">
        <v>483</v>
      </c>
      <c r="S104" t="s">
        <v>483</v>
      </c>
      <c r="T104" t="s">
        <v>483</v>
      </c>
      <c r="U104" t="s">
        <v>496</v>
      </c>
      <c r="V104" t="s">
        <v>486</v>
      </c>
      <c r="W104" t="s">
        <v>1441</v>
      </c>
      <c r="X104" t="s">
        <v>3204</v>
      </c>
      <c r="Y104" t="s">
        <v>2420</v>
      </c>
    </row>
    <row r="105" spans="1:25">
      <c r="A105" t="s">
        <v>559</v>
      </c>
      <c r="B105" t="s">
        <v>478</v>
      </c>
      <c r="C105" t="s">
        <v>538</v>
      </c>
      <c r="D105" t="s">
        <v>1440</v>
      </c>
      <c r="E105">
        <v>4100</v>
      </c>
      <c r="F105">
        <v>720</v>
      </c>
      <c r="G105" s="22">
        <f>IF(H105 = "不含税", 1.06, 1) * F105/(1000*E105 * 3.96566683) * VLOOKUP(J105,Deflator!$A$2:$B$24,2,FALSE)</f>
        <v>6.4612513370086578E-6</v>
      </c>
      <c r="H105" t="s">
        <v>492</v>
      </c>
      <c r="I105">
        <v>500</v>
      </c>
      <c r="J105">
        <v>2020</v>
      </c>
      <c r="K105" t="s">
        <v>1269</v>
      </c>
      <c r="L105" s="76">
        <v>0.03</v>
      </c>
      <c r="M105" s="77">
        <v>9.1999999999999998E-2</v>
      </c>
      <c r="N105" t="s">
        <v>483</v>
      </c>
      <c r="O105" t="s">
        <v>485</v>
      </c>
      <c r="P105" t="s">
        <v>483</v>
      </c>
      <c r="Q105" t="s">
        <v>483</v>
      </c>
      <c r="R105" t="s">
        <v>483</v>
      </c>
      <c r="S105" t="s">
        <v>483</v>
      </c>
      <c r="T105" t="s">
        <v>483</v>
      </c>
      <c r="U105" t="s">
        <v>496</v>
      </c>
      <c r="V105" t="s">
        <v>486</v>
      </c>
      <c r="W105" t="s">
        <v>1441</v>
      </c>
      <c r="X105" t="s">
        <v>1442</v>
      </c>
      <c r="Y105" t="s">
        <v>1443</v>
      </c>
    </row>
    <row r="106" spans="1:25">
      <c r="A106" t="s">
        <v>2824</v>
      </c>
      <c r="B106" t="s">
        <v>478</v>
      </c>
      <c r="C106" t="s">
        <v>479</v>
      </c>
      <c r="D106" t="s">
        <v>2825</v>
      </c>
      <c r="E106">
        <v>4210</v>
      </c>
      <c r="F106">
        <v>900</v>
      </c>
      <c r="G106" s="22">
        <f>IF(H106 = "不含税", 1.06, 1) * F106/(1000*E106 * 3.96566683) * VLOOKUP(J106,Deflator!$A$2:$B$24,2,FALSE)</f>
        <v>7.8655375539594703E-6</v>
      </c>
      <c r="H106" t="s">
        <v>492</v>
      </c>
      <c r="I106">
        <v>32</v>
      </c>
      <c r="J106">
        <v>2020</v>
      </c>
      <c r="K106" t="s">
        <v>1269</v>
      </c>
      <c r="L106" s="77">
        <v>1.6E-2</v>
      </c>
      <c r="M106" s="76">
        <v>0.01</v>
      </c>
      <c r="N106" t="s">
        <v>483</v>
      </c>
      <c r="O106" t="s">
        <v>573</v>
      </c>
      <c r="P106" t="s">
        <v>626</v>
      </c>
      <c r="Q106" t="s">
        <v>483</v>
      </c>
      <c r="R106" t="s">
        <v>483</v>
      </c>
      <c r="S106" t="s">
        <v>483</v>
      </c>
      <c r="T106" t="s">
        <v>483</v>
      </c>
      <c r="U106" t="s">
        <v>496</v>
      </c>
      <c r="V106" t="s">
        <v>486</v>
      </c>
      <c r="W106" t="s">
        <v>2826</v>
      </c>
      <c r="X106" t="s">
        <v>2827</v>
      </c>
      <c r="Y106" t="s">
        <v>2828</v>
      </c>
    </row>
    <row r="107" spans="1:25">
      <c r="A107" t="s">
        <v>2824</v>
      </c>
      <c r="B107" t="s">
        <v>478</v>
      </c>
      <c r="C107" t="s">
        <v>479</v>
      </c>
      <c r="D107" t="s">
        <v>1268</v>
      </c>
      <c r="E107">
        <v>4210</v>
      </c>
      <c r="F107">
        <v>950</v>
      </c>
      <c r="G107" s="22">
        <f>IF(H107 = "不含税", 1.06, 1) * F107/(1000*E107 * 3.96566683) * VLOOKUP(J107,Deflator!$A$2:$B$24,2,FALSE)</f>
        <v>8.3025118625127732E-6</v>
      </c>
      <c r="H107" t="s">
        <v>492</v>
      </c>
      <c r="I107">
        <v>100</v>
      </c>
      <c r="J107">
        <v>2020</v>
      </c>
      <c r="K107" t="s">
        <v>1269</v>
      </c>
      <c r="L107" s="77">
        <v>1.6E-2</v>
      </c>
      <c r="M107" s="76">
        <v>0.01</v>
      </c>
      <c r="N107" t="s">
        <v>483</v>
      </c>
      <c r="O107" t="s">
        <v>831</v>
      </c>
      <c r="P107" t="s">
        <v>483</v>
      </c>
      <c r="Q107" t="s">
        <v>483</v>
      </c>
      <c r="R107" t="s">
        <v>483</v>
      </c>
      <c r="S107" t="s">
        <v>483</v>
      </c>
      <c r="T107" t="s">
        <v>483</v>
      </c>
      <c r="U107" t="s">
        <v>496</v>
      </c>
      <c r="V107" t="s">
        <v>486</v>
      </c>
      <c r="W107" t="s">
        <v>1270</v>
      </c>
      <c r="X107" t="s">
        <v>3106</v>
      </c>
      <c r="Y107" t="s">
        <v>1359</v>
      </c>
    </row>
    <row r="108" spans="1:25">
      <c r="A108" t="s">
        <v>2531</v>
      </c>
      <c r="B108" t="s">
        <v>478</v>
      </c>
      <c r="C108" t="s">
        <v>538</v>
      </c>
      <c r="D108" t="s">
        <v>2532</v>
      </c>
      <c r="E108">
        <v>4133</v>
      </c>
      <c r="F108">
        <v>900</v>
      </c>
      <c r="G108" s="22">
        <f>IF(H108 = "不含税", 1.06, 1) * F108/(1000*E108 * 3.96566683) * VLOOKUP(J108,Deflator!$A$2:$B$24,2,FALSE)</f>
        <v>7.3950955162686373E-6</v>
      </c>
      <c r="H108" t="s">
        <v>481</v>
      </c>
      <c r="I108">
        <v>600</v>
      </c>
      <c r="J108">
        <v>2021</v>
      </c>
      <c r="K108" t="s">
        <v>1269</v>
      </c>
      <c r="L108" s="77">
        <v>3.4299999999999997E-2</v>
      </c>
      <c r="M108" s="77">
        <v>6.5100000000000005E-2</v>
      </c>
      <c r="N108" t="s">
        <v>483</v>
      </c>
      <c r="O108" t="s">
        <v>485</v>
      </c>
      <c r="P108" t="s">
        <v>483</v>
      </c>
      <c r="Q108" t="s">
        <v>483</v>
      </c>
      <c r="R108" t="s">
        <v>483</v>
      </c>
      <c r="S108" t="s">
        <v>483</v>
      </c>
      <c r="T108" t="s">
        <v>483</v>
      </c>
      <c r="U108" t="s">
        <v>496</v>
      </c>
      <c r="V108" t="s">
        <v>486</v>
      </c>
      <c r="W108" t="s">
        <v>2533</v>
      </c>
      <c r="X108" t="s">
        <v>2534</v>
      </c>
      <c r="Y108" t="s">
        <v>2535</v>
      </c>
    </row>
    <row r="109" spans="1:25">
      <c r="A109" t="s">
        <v>1728</v>
      </c>
      <c r="B109" t="s">
        <v>478</v>
      </c>
      <c r="C109" t="s">
        <v>491</v>
      </c>
      <c r="D109" t="s">
        <v>2135</v>
      </c>
      <c r="E109">
        <v>4125</v>
      </c>
      <c r="F109">
        <v>860</v>
      </c>
      <c r="G109" s="22">
        <f>IF(H109 = "不含税", 1.06, 1) * F109/(1000*E109 * 3.96566683) * VLOOKUP(J109,Deflator!$A$2:$B$24,2,FALSE)</f>
        <v>7.0801291854855003E-6</v>
      </c>
      <c r="H109" t="s">
        <v>481</v>
      </c>
      <c r="I109">
        <v>800</v>
      </c>
      <c r="J109">
        <v>2021</v>
      </c>
      <c r="K109" t="s">
        <v>1269</v>
      </c>
      <c r="L109" s="76">
        <v>44.5</v>
      </c>
      <c r="M109" s="77">
        <v>1.03E-2</v>
      </c>
      <c r="N109" t="s">
        <v>483</v>
      </c>
      <c r="O109" t="s">
        <v>485</v>
      </c>
      <c r="P109" t="s">
        <v>653</v>
      </c>
      <c r="Q109" t="s">
        <v>483</v>
      </c>
      <c r="R109" t="s">
        <v>483</v>
      </c>
      <c r="S109" s="77">
        <v>2.0000000000000001E-4</v>
      </c>
      <c r="T109" t="s">
        <v>483</v>
      </c>
      <c r="U109" t="s">
        <v>496</v>
      </c>
      <c r="V109" t="s">
        <v>486</v>
      </c>
      <c r="W109" t="s">
        <v>2136</v>
      </c>
      <c r="X109" t="s">
        <v>2137</v>
      </c>
      <c r="Y109" t="s">
        <v>2138</v>
      </c>
    </row>
    <row r="110" spans="1:25">
      <c r="A110" t="s">
        <v>1728</v>
      </c>
      <c r="B110" t="s">
        <v>478</v>
      </c>
      <c r="C110" t="s">
        <v>491</v>
      </c>
      <c r="D110" t="s">
        <v>3218</v>
      </c>
      <c r="E110">
        <v>3940</v>
      </c>
      <c r="F110">
        <v>980</v>
      </c>
      <c r="G110" s="22">
        <f>IF(H110 = "不含税", 1.06, 1) * F110/(1000*E110 * 3.96566683) * VLOOKUP(J110,Deflator!$A$2:$B$24,2,FALSE)</f>
        <v>8.4468841436445312E-6</v>
      </c>
      <c r="H110" t="s">
        <v>481</v>
      </c>
      <c r="I110">
        <v>500</v>
      </c>
      <c r="J110">
        <v>2021</v>
      </c>
      <c r="K110" t="s">
        <v>1269</v>
      </c>
      <c r="L110" s="77">
        <v>1.7399999999999999E-2</v>
      </c>
      <c r="M110" s="77">
        <v>1.9599999999999999E-2</v>
      </c>
      <c r="N110" t="s">
        <v>483</v>
      </c>
      <c r="O110" t="s">
        <v>485</v>
      </c>
      <c r="P110" t="s">
        <v>617</v>
      </c>
      <c r="Q110" s="77">
        <v>0.79959999999999998</v>
      </c>
      <c r="R110">
        <v>4</v>
      </c>
      <c r="S110" s="77">
        <v>2.0000000000000001E-4</v>
      </c>
      <c r="T110" t="s">
        <v>483</v>
      </c>
      <c r="U110" t="s">
        <v>496</v>
      </c>
      <c r="V110" t="s">
        <v>486</v>
      </c>
      <c r="W110" t="s">
        <v>3219</v>
      </c>
      <c r="X110" t="s">
        <v>3220</v>
      </c>
      <c r="Y110" t="s">
        <v>2138</v>
      </c>
    </row>
    <row r="111" spans="1:25">
      <c r="A111" t="s">
        <v>516</v>
      </c>
      <c r="B111" t="s">
        <v>478</v>
      </c>
      <c r="C111" t="s">
        <v>491</v>
      </c>
      <c r="D111" t="s">
        <v>2135</v>
      </c>
      <c r="E111">
        <v>3800</v>
      </c>
      <c r="F111">
        <v>900</v>
      </c>
      <c r="G111" s="22">
        <f>IF(H111 = "不含税", 1.06, 1) * F111/(1000*E111 * 3.96566683) * VLOOKUP(J111,Deflator!$A$2:$B$24,2,FALSE)</f>
        <v>8.5257277775954132E-6</v>
      </c>
      <c r="H111" t="s">
        <v>492</v>
      </c>
      <c r="I111">
        <v>1000</v>
      </c>
      <c r="J111">
        <v>2021</v>
      </c>
      <c r="K111" t="s">
        <v>1269</v>
      </c>
      <c r="L111" s="76">
        <v>0.04</v>
      </c>
      <c r="M111" t="s">
        <v>483</v>
      </c>
      <c r="N111" t="s">
        <v>483</v>
      </c>
      <c r="O111" t="s">
        <v>1026</v>
      </c>
      <c r="P111" t="s">
        <v>626</v>
      </c>
      <c r="Q111" t="s">
        <v>483</v>
      </c>
      <c r="R111" t="s">
        <v>483</v>
      </c>
      <c r="S111" t="s">
        <v>483</v>
      </c>
      <c r="T111" t="s">
        <v>483</v>
      </c>
      <c r="U111" t="s">
        <v>496</v>
      </c>
      <c r="V111" t="s">
        <v>486</v>
      </c>
      <c r="W111" t="s">
        <v>2136</v>
      </c>
      <c r="X111" t="s">
        <v>3242</v>
      </c>
      <c r="Y111" t="s">
        <v>3243</v>
      </c>
    </row>
    <row r="112" spans="1:25">
      <c r="A112" t="s">
        <v>933</v>
      </c>
      <c r="B112" t="s">
        <v>478</v>
      </c>
      <c r="C112" t="s">
        <v>538</v>
      </c>
      <c r="D112" t="s">
        <v>1661</v>
      </c>
      <c r="E112">
        <v>4500</v>
      </c>
      <c r="F112">
        <v>830</v>
      </c>
      <c r="G112" s="22">
        <f>IF(H112 = "不含税", 1.06, 1) * F112/(1000*E112 * 3.96566683) * VLOOKUP(J112,Deflator!$A$2:$B$24,2,FALSE)</f>
        <v>7.1587178006561642E-6</v>
      </c>
      <c r="H112" t="s">
        <v>492</v>
      </c>
      <c r="I112">
        <v>2000</v>
      </c>
      <c r="J112">
        <v>2017</v>
      </c>
      <c r="K112" t="s">
        <v>661</v>
      </c>
      <c r="L112" s="77">
        <v>1.7999999999999999E-2</v>
      </c>
      <c r="M112" s="76">
        <v>7.0000000000000007E-2</v>
      </c>
      <c r="N112" t="s">
        <v>877</v>
      </c>
      <c r="O112" t="s">
        <v>485</v>
      </c>
      <c r="P112" t="s">
        <v>617</v>
      </c>
      <c r="Q112" t="s">
        <v>483</v>
      </c>
      <c r="R112" t="s">
        <v>483</v>
      </c>
      <c r="S112" t="s">
        <v>483</v>
      </c>
      <c r="T112" t="s">
        <v>483</v>
      </c>
      <c r="U112" t="s">
        <v>520</v>
      </c>
      <c r="V112" t="s">
        <v>486</v>
      </c>
      <c r="W112" t="s">
        <v>1662</v>
      </c>
      <c r="X112" t="s">
        <v>1663</v>
      </c>
      <c r="Y112" t="s">
        <v>1664</v>
      </c>
    </row>
    <row r="113" spans="1:25">
      <c r="A113" t="s">
        <v>570</v>
      </c>
      <c r="B113" t="s">
        <v>478</v>
      </c>
      <c r="C113" t="s">
        <v>538</v>
      </c>
      <c r="D113" t="s">
        <v>660</v>
      </c>
      <c r="E113">
        <v>4000</v>
      </c>
      <c r="F113">
        <v>750</v>
      </c>
      <c r="G113" s="22">
        <f>IF(H113 = "不含税", 1.06, 1) * F113/(1000*E113 * 3.96566683) * VLOOKUP(J113,Deflator!$A$2:$B$24,2,FALSE)</f>
        <v>7.2773110172332994E-6</v>
      </c>
      <c r="H113" t="s">
        <v>492</v>
      </c>
      <c r="I113">
        <v>5000</v>
      </c>
      <c r="J113">
        <v>2017</v>
      </c>
      <c r="K113" t="s">
        <v>661</v>
      </c>
      <c r="L113" s="77">
        <v>2.8000000000000001E-2</v>
      </c>
      <c r="M113" s="76">
        <v>0.06</v>
      </c>
      <c r="N113" t="s">
        <v>622</v>
      </c>
      <c r="O113" t="s">
        <v>831</v>
      </c>
      <c r="P113" t="s">
        <v>617</v>
      </c>
      <c r="Q113" s="76">
        <v>0.48</v>
      </c>
      <c r="R113">
        <v>1</v>
      </c>
      <c r="S113" s="77">
        <v>2.9999999999999997E-4</v>
      </c>
      <c r="T113" t="s">
        <v>483</v>
      </c>
      <c r="U113" t="s">
        <v>496</v>
      </c>
      <c r="V113" t="s">
        <v>486</v>
      </c>
      <c r="W113" t="s">
        <v>847</v>
      </c>
      <c r="X113" t="s">
        <v>1803</v>
      </c>
      <c r="Y113" t="s">
        <v>1109</v>
      </c>
    </row>
    <row r="114" spans="1:25">
      <c r="A114" t="s">
        <v>595</v>
      </c>
      <c r="B114" t="s">
        <v>478</v>
      </c>
      <c r="C114" t="s">
        <v>538</v>
      </c>
      <c r="D114" t="s">
        <v>2555</v>
      </c>
      <c r="E114">
        <v>4500</v>
      </c>
      <c r="F114">
        <v>930</v>
      </c>
      <c r="G114" s="22">
        <f>IF(H114 = "不含税", 1.06, 1) * F114/(1000*E114 * 3.96566683) * VLOOKUP(J114,Deflator!$A$2:$B$24,2,FALSE)</f>
        <v>8.0212139212171474E-6</v>
      </c>
      <c r="H114" t="s">
        <v>492</v>
      </c>
      <c r="I114">
        <v>500</v>
      </c>
      <c r="J114">
        <v>2017</v>
      </c>
      <c r="K114" t="s">
        <v>661</v>
      </c>
      <c r="L114" s="76">
        <v>0.03</v>
      </c>
      <c r="M114" s="76">
        <v>0.1</v>
      </c>
      <c r="N114" t="s">
        <v>484</v>
      </c>
      <c r="O114" t="s">
        <v>485</v>
      </c>
      <c r="P114" t="s">
        <v>617</v>
      </c>
      <c r="Q114" s="76">
        <v>0.03</v>
      </c>
      <c r="R114" t="s">
        <v>483</v>
      </c>
      <c r="S114" s="76">
        <v>0.05</v>
      </c>
      <c r="T114" t="s">
        <v>483</v>
      </c>
      <c r="U114" t="s">
        <v>520</v>
      </c>
      <c r="V114" t="s">
        <v>497</v>
      </c>
      <c r="W114" t="s">
        <v>2556</v>
      </c>
      <c r="X114" t="s">
        <v>2557</v>
      </c>
      <c r="Y114" t="s">
        <v>1874</v>
      </c>
    </row>
    <row r="115" spans="1:25">
      <c r="A115" t="s">
        <v>933</v>
      </c>
      <c r="B115" t="s">
        <v>478</v>
      </c>
      <c r="C115" t="s">
        <v>538</v>
      </c>
      <c r="D115" t="s">
        <v>934</v>
      </c>
      <c r="E115">
        <v>4005</v>
      </c>
      <c r="F115">
        <v>850</v>
      </c>
      <c r="G115" s="22">
        <f>IF(H115 = "不含税", 1.06, 1) * F115/(1000*E115 * 3.96566683) * VLOOKUP(J115,Deflator!$A$2:$B$24,2,FALSE)</f>
        <v>8.237322499739732E-6</v>
      </c>
      <c r="H115" t="s">
        <v>492</v>
      </c>
      <c r="I115">
        <v>800</v>
      </c>
      <c r="J115">
        <v>2017</v>
      </c>
      <c r="K115" t="s">
        <v>661</v>
      </c>
      <c r="L115" s="77">
        <v>3.2800000000000003E-2</v>
      </c>
      <c r="M115" s="77">
        <v>6.2300000000000001E-2</v>
      </c>
      <c r="N115" t="s">
        <v>483</v>
      </c>
      <c r="O115" t="s">
        <v>485</v>
      </c>
      <c r="P115" t="s">
        <v>526</v>
      </c>
      <c r="Q115" s="77">
        <v>0.80230000000000001</v>
      </c>
      <c r="R115">
        <v>1</v>
      </c>
      <c r="S115" s="77">
        <v>1E-4</v>
      </c>
      <c r="T115" t="s">
        <v>483</v>
      </c>
      <c r="U115" t="s">
        <v>496</v>
      </c>
      <c r="V115" t="s">
        <v>486</v>
      </c>
      <c r="W115" t="s">
        <v>935</v>
      </c>
      <c r="X115" t="s">
        <v>2745</v>
      </c>
      <c r="Y115" t="s">
        <v>88</v>
      </c>
    </row>
    <row r="116" spans="1:25">
      <c r="A116" t="s">
        <v>2774</v>
      </c>
      <c r="B116" t="s">
        <v>478</v>
      </c>
      <c r="C116" t="s">
        <v>538</v>
      </c>
      <c r="D116" t="s">
        <v>660</v>
      </c>
      <c r="E116">
        <v>4000</v>
      </c>
      <c r="F116">
        <v>850</v>
      </c>
      <c r="G116" s="22">
        <f>IF(H116 = "不含税", 1.06, 1) * F116/(1000*E116 * 3.96566683) * VLOOKUP(J116,Deflator!$A$2:$B$24,2,FALSE)</f>
        <v>8.2476191528644061E-6</v>
      </c>
      <c r="H116" t="s">
        <v>492</v>
      </c>
      <c r="I116">
        <v>2000</v>
      </c>
      <c r="J116">
        <v>2017</v>
      </c>
      <c r="K116" t="s">
        <v>661</v>
      </c>
      <c r="L116" s="76">
        <v>0.03</v>
      </c>
      <c r="M116" s="76">
        <v>0.08</v>
      </c>
      <c r="N116" t="s">
        <v>483</v>
      </c>
      <c r="O116" t="s">
        <v>485</v>
      </c>
      <c r="P116" t="s">
        <v>617</v>
      </c>
      <c r="Q116" s="76">
        <v>0.75</v>
      </c>
      <c r="R116" t="s">
        <v>483</v>
      </c>
      <c r="S116" s="77">
        <v>5.9999999999999995E-4</v>
      </c>
      <c r="T116" t="s">
        <v>483</v>
      </c>
      <c r="U116" t="s">
        <v>496</v>
      </c>
      <c r="V116" t="s">
        <v>497</v>
      </c>
      <c r="W116" t="s">
        <v>847</v>
      </c>
      <c r="X116" t="s">
        <v>2775</v>
      </c>
      <c r="Y116" t="s">
        <v>2776</v>
      </c>
    </row>
    <row r="117" spans="1:25">
      <c r="A117" t="s">
        <v>595</v>
      </c>
      <c r="B117" t="s">
        <v>478</v>
      </c>
      <c r="C117" t="s">
        <v>538</v>
      </c>
      <c r="D117" t="s">
        <v>1260</v>
      </c>
      <c r="E117">
        <v>4200</v>
      </c>
      <c r="F117">
        <v>900</v>
      </c>
      <c r="G117" s="22">
        <f>IF(H117 = "不含税", 1.06, 1) * F117/(1000*E117 * 3.96566683) * VLOOKUP(J117,Deflator!$A$2:$B$24,2,FALSE)</f>
        <v>8.3169268768380557E-6</v>
      </c>
      <c r="H117" t="s">
        <v>492</v>
      </c>
      <c r="I117">
        <v>5000</v>
      </c>
      <c r="J117">
        <v>2017</v>
      </c>
      <c r="K117" t="s">
        <v>661</v>
      </c>
      <c r="L117" s="76">
        <v>7.0000000000000007E-2</v>
      </c>
      <c r="M117" t="s">
        <v>483</v>
      </c>
      <c r="N117" t="s">
        <v>483</v>
      </c>
      <c r="O117" t="s">
        <v>485</v>
      </c>
      <c r="P117" t="s">
        <v>483</v>
      </c>
      <c r="Q117" t="s">
        <v>483</v>
      </c>
      <c r="R117" t="s">
        <v>483</v>
      </c>
      <c r="S117" t="s">
        <v>483</v>
      </c>
      <c r="T117" t="s">
        <v>483</v>
      </c>
      <c r="U117" t="s">
        <v>520</v>
      </c>
      <c r="V117" t="s">
        <v>486</v>
      </c>
      <c r="W117" t="s">
        <v>664</v>
      </c>
      <c r="X117" t="s">
        <v>2856</v>
      </c>
      <c r="Y117" t="s">
        <v>2153</v>
      </c>
    </row>
    <row r="118" spans="1:25">
      <c r="A118" t="s">
        <v>595</v>
      </c>
      <c r="B118" t="s">
        <v>478</v>
      </c>
      <c r="C118" t="s">
        <v>538</v>
      </c>
      <c r="D118" t="s">
        <v>660</v>
      </c>
      <c r="E118">
        <v>4100</v>
      </c>
      <c r="F118">
        <v>980</v>
      </c>
      <c r="G118" s="22">
        <f>IF(H118 = "不含税", 1.06, 1) * F118/(1000*E118 * 3.96566683) * VLOOKUP(J118,Deflator!$A$2:$B$24,2,FALSE)</f>
        <v>8.7519739799216235E-6</v>
      </c>
      <c r="H118" t="s">
        <v>481</v>
      </c>
      <c r="I118">
        <v>1000</v>
      </c>
      <c r="J118">
        <v>2017</v>
      </c>
      <c r="K118" t="s">
        <v>661</v>
      </c>
      <c r="L118" s="76">
        <v>0.02</v>
      </c>
      <c r="M118" s="76">
        <v>0.1</v>
      </c>
      <c r="N118" t="s">
        <v>483</v>
      </c>
      <c r="O118" t="s">
        <v>485</v>
      </c>
      <c r="P118" t="s">
        <v>626</v>
      </c>
      <c r="Q118" t="s">
        <v>483</v>
      </c>
      <c r="R118" t="s">
        <v>483</v>
      </c>
      <c r="S118" t="s">
        <v>483</v>
      </c>
      <c r="T118" t="s">
        <v>483</v>
      </c>
      <c r="U118" t="s">
        <v>496</v>
      </c>
      <c r="V118" t="s">
        <v>486</v>
      </c>
      <c r="W118" t="s">
        <v>847</v>
      </c>
      <c r="X118" t="s">
        <v>3098</v>
      </c>
      <c r="Y118" t="s">
        <v>3099</v>
      </c>
    </row>
    <row r="119" spans="1:25">
      <c r="A119" t="s">
        <v>559</v>
      </c>
      <c r="B119" t="s">
        <v>478</v>
      </c>
      <c r="C119" t="s">
        <v>538</v>
      </c>
      <c r="D119" t="s">
        <v>3245</v>
      </c>
      <c r="E119">
        <v>4100</v>
      </c>
      <c r="F119">
        <v>1030</v>
      </c>
      <c r="G119" s="22">
        <f>IF(H119 = "不含税", 1.06, 1) * F119/(1000*E119 * 3.96566683) * VLOOKUP(J119,Deflator!$A$2:$B$24,2,FALSE)</f>
        <v>9.1985032646115037E-6</v>
      </c>
      <c r="H119" t="s">
        <v>481</v>
      </c>
      <c r="I119">
        <v>5000</v>
      </c>
      <c r="J119">
        <v>2017</v>
      </c>
      <c r="K119" t="s">
        <v>661</v>
      </c>
      <c r="L119" s="76">
        <v>0.02</v>
      </c>
      <c r="M119" s="77">
        <v>7.4999999999999997E-2</v>
      </c>
      <c r="N119" t="s">
        <v>877</v>
      </c>
      <c r="O119" t="s">
        <v>831</v>
      </c>
      <c r="P119" t="s">
        <v>626</v>
      </c>
      <c r="Q119" s="76">
        <v>0.79</v>
      </c>
      <c r="R119">
        <v>1</v>
      </c>
      <c r="S119" s="77">
        <v>2.0000000000000001E-4</v>
      </c>
      <c r="T119" t="s">
        <v>483</v>
      </c>
      <c r="U119" t="s">
        <v>520</v>
      </c>
      <c r="V119" t="s">
        <v>486</v>
      </c>
      <c r="W119" t="s">
        <v>956</v>
      </c>
      <c r="X119" t="s">
        <v>3246</v>
      </c>
      <c r="Y119" t="s">
        <v>3247</v>
      </c>
    </row>
    <row r="120" spans="1:25">
      <c r="A120" t="s">
        <v>559</v>
      </c>
      <c r="B120" t="s">
        <v>478</v>
      </c>
      <c r="C120" t="s">
        <v>538</v>
      </c>
      <c r="D120" t="s">
        <v>3245</v>
      </c>
      <c r="E120">
        <v>4100</v>
      </c>
      <c r="F120">
        <v>1050</v>
      </c>
      <c r="G120" s="22">
        <f>IF(H120 = "不含税", 1.06, 1) * F120/(1000*E120 * 3.96566683) * VLOOKUP(J120,Deflator!$A$2:$B$24,2,FALSE)</f>
        <v>9.3771149784874534E-6</v>
      </c>
      <c r="H120" t="s">
        <v>481</v>
      </c>
      <c r="I120">
        <v>3000</v>
      </c>
      <c r="J120">
        <v>2017</v>
      </c>
      <c r="K120" t="s">
        <v>661</v>
      </c>
      <c r="L120" s="76">
        <v>0.02</v>
      </c>
      <c r="M120" s="76">
        <v>7.0000000000000007E-2</v>
      </c>
      <c r="N120" t="s">
        <v>1362</v>
      </c>
      <c r="O120" t="s">
        <v>667</v>
      </c>
      <c r="P120" t="s">
        <v>626</v>
      </c>
      <c r="Q120" s="76">
        <v>0.78</v>
      </c>
      <c r="R120">
        <v>1</v>
      </c>
      <c r="S120" s="77">
        <v>5.0000000000000001E-4</v>
      </c>
      <c r="T120" t="s">
        <v>483</v>
      </c>
      <c r="U120" t="s">
        <v>520</v>
      </c>
      <c r="V120" t="s">
        <v>486</v>
      </c>
      <c r="W120" t="s">
        <v>3198</v>
      </c>
      <c r="X120" t="s">
        <v>3299</v>
      </c>
      <c r="Y120" t="s">
        <v>1172</v>
      </c>
    </row>
    <row r="121" spans="1:25">
      <c r="A121" t="s">
        <v>2367</v>
      </c>
      <c r="B121" t="s">
        <v>478</v>
      </c>
      <c r="C121" t="s">
        <v>955</v>
      </c>
      <c r="D121" t="s">
        <v>2368</v>
      </c>
      <c r="E121">
        <v>4850</v>
      </c>
      <c r="F121">
        <v>980</v>
      </c>
      <c r="G121" s="22">
        <f>IF(H121 = "不含税", 1.06, 1) * F121/(1000*E121 * 3.96566683) * VLOOKUP(J121,Deflator!$A$2:$B$24,2,FALSE)</f>
        <v>7.8424904982967782E-6</v>
      </c>
      <c r="H121" t="s">
        <v>492</v>
      </c>
      <c r="I121">
        <v>120</v>
      </c>
      <c r="J121">
        <v>2017</v>
      </c>
      <c r="K121" t="s">
        <v>661</v>
      </c>
      <c r="L121" t="s">
        <v>483</v>
      </c>
      <c r="M121" t="s">
        <v>483</v>
      </c>
      <c r="N121" t="s">
        <v>483</v>
      </c>
      <c r="O121" t="s">
        <v>1224</v>
      </c>
      <c r="P121" t="s">
        <v>483</v>
      </c>
      <c r="Q121" t="s">
        <v>483</v>
      </c>
      <c r="R121" t="s">
        <v>483</v>
      </c>
      <c r="S121" t="s">
        <v>483</v>
      </c>
      <c r="T121" t="s">
        <v>483</v>
      </c>
      <c r="U121" t="s">
        <v>1739</v>
      </c>
      <c r="V121" t="s">
        <v>486</v>
      </c>
      <c r="W121" t="s">
        <v>2369</v>
      </c>
      <c r="X121" t="s">
        <v>2370</v>
      </c>
      <c r="Y121" t="s">
        <v>2192</v>
      </c>
    </row>
    <row r="122" spans="1:25">
      <c r="A122" t="s">
        <v>955</v>
      </c>
      <c r="B122" t="s">
        <v>478</v>
      </c>
      <c r="C122" t="s">
        <v>955</v>
      </c>
      <c r="D122" t="s">
        <v>2413</v>
      </c>
      <c r="E122">
        <v>4200</v>
      </c>
      <c r="F122">
        <v>850</v>
      </c>
      <c r="G122" s="22">
        <f>IF(H122 = "不含税", 1.06, 1) * F122/(1000*E122 * 3.96566683) * VLOOKUP(J122,Deflator!$A$2:$B$24,2,FALSE)</f>
        <v>7.8548753836803853E-6</v>
      </c>
      <c r="H122" t="s">
        <v>492</v>
      </c>
      <c r="I122">
        <v>2000</v>
      </c>
      <c r="J122">
        <v>2017</v>
      </c>
      <c r="K122" t="s">
        <v>661</v>
      </c>
      <c r="L122" s="77">
        <v>0.02</v>
      </c>
      <c r="M122" s="77">
        <v>6.4000000000000001E-2</v>
      </c>
      <c r="N122" t="s">
        <v>483</v>
      </c>
      <c r="O122" t="s">
        <v>494</v>
      </c>
      <c r="P122" t="s">
        <v>526</v>
      </c>
      <c r="Q122" s="77">
        <v>0.73099999999999998</v>
      </c>
      <c r="R122">
        <v>5</v>
      </c>
      <c r="S122" s="77">
        <v>5.0000000000000001E-4</v>
      </c>
      <c r="T122" t="s">
        <v>483</v>
      </c>
      <c r="U122" t="s">
        <v>496</v>
      </c>
      <c r="V122" t="s">
        <v>486</v>
      </c>
      <c r="W122" t="s">
        <v>2369</v>
      </c>
      <c r="X122" t="s">
        <v>2414</v>
      </c>
      <c r="Y122" t="s">
        <v>2415</v>
      </c>
    </row>
    <row r="123" spans="1:25">
      <c r="A123" t="s">
        <v>1616</v>
      </c>
      <c r="B123" t="s">
        <v>551</v>
      </c>
      <c r="C123" t="s">
        <v>701</v>
      </c>
      <c r="D123" t="s">
        <v>660</v>
      </c>
      <c r="E123">
        <v>4300</v>
      </c>
      <c r="F123">
        <v>800</v>
      </c>
      <c r="G123" s="22">
        <f>IF(H123 = "不含税", 1.06, 1) * F123/(1000*E123 * 3.96566683) * VLOOKUP(J123,Deflator!$A$2:$B$24,2,FALSE)</f>
        <v>7.2208977535338167E-6</v>
      </c>
      <c r="H123" t="s">
        <v>492</v>
      </c>
      <c r="I123">
        <v>1800</v>
      </c>
      <c r="J123">
        <v>2017</v>
      </c>
      <c r="K123" t="s">
        <v>661</v>
      </c>
      <c r="L123" s="76">
        <v>0.05</v>
      </c>
      <c r="M123" s="76">
        <v>0.1</v>
      </c>
      <c r="N123" t="s">
        <v>484</v>
      </c>
      <c r="O123" t="s">
        <v>573</v>
      </c>
      <c r="P123" t="s">
        <v>526</v>
      </c>
      <c r="Q123" t="s">
        <v>483</v>
      </c>
      <c r="R123" t="s">
        <v>483</v>
      </c>
      <c r="S123" t="s">
        <v>483</v>
      </c>
      <c r="T123" t="s">
        <v>483</v>
      </c>
      <c r="U123" t="s">
        <v>496</v>
      </c>
      <c r="V123" t="s">
        <v>486</v>
      </c>
      <c r="W123" t="s">
        <v>847</v>
      </c>
      <c r="X123" t="s">
        <v>1724</v>
      </c>
      <c r="Y123" t="s">
        <v>1725</v>
      </c>
    </row>
    <row r="124" spans="1:25">
      <c r="A124" t="s">
        <v>2325</v>
      </c>
      <c r="B124" t="s">
        <v>551</v>
      </c>
      <c r="C124" t="s">
        <v>701</v>
      </c>
      <c r="D124" t="s">
        <v>660</v>
      </c>
      <c r="E124">
        <v>4200</v>
      </c>
      <c r="F124">
        <v>840</v>
      </c>
      <c r="G124" s="22">
        <f>IF(H124 = "不含税", 1.06, 1) * F124/(1000*E124 * 3.96566683) * VLOOKUP(J124,Deflator!$A$2:$B$24,2,FALSE)</f>
        <v>7.7624650850488536E-6</v>
      </c>
      <c r="H124" t="s">
        <v>492</v>
      </c>
      <c r="I124">
        <v>3000</v>
      </c>
      <c r="J124">
        <v>2017</v>
      </c>
      <c r="K124" t="s">
        <v>661</v>
      </c>
      <c r="L124" s="77">
        <v>1.2200000000000001E-2</v>
      </c>
      <c r="M124" s="77">
        <v>7.1800000000000003E-2</v>
      </c>
      <c r="N124" t="s">
        <v>877</v>
      </c>
      <c r="O124" t="s">
        <v>485</v>
      </c>
      <c r="P124" t="s">
        <v>1030</v>
      </c>
      <c r="Q124" s="77">
        <v>0.80269999999999997</v>
      </c>
      <c r="R124" t="s">
        <v>483</v>
      </c>
      <c r="S124" t="s">
        <v>483</v>
      </c>
      <c r="T124" t="s">
        <v>483</v>
      </c>
      <c r="U124" t="s">
        <v>496</v>
      </c>
      <c r="V124" t="s">
        <v>486</v>
      </c>
      <c r="W124" t="s">
        <v>847</v>
      </c>
      <c r="X124" t="s">
        <v>2326</v>
      </c>
      <c r="Y124" t="s">
        <v>1065</v>
      </c>
    </row>
    <row r="125" spans="1:25">
      <c r="A125" t="s">
        <v>2147</v>
      </c>
      <c r="B125" t="s">
        <v>478</v>
      </c>
      <c r="C125" t="s">
        <v>491</v>
      </c>
      <c r="D125" t="s">
        <v>660</v>
      </c>
      <c r="E125">
        <v>4300</v>
      </c>
      <c r="F125">
        <v>900</v>
      </c>
      <c r="G125" s="22">
        <f>IF(H125 = "不含税", 1.06, 1) * F125/(1000*E125 * 3.96566683) * VLOOKUP(J125,Deflator!$A$2:$B$24,2,FALSE)</f>
        <v>7.6636886535146634E-6</v>
      </c>
      <c r="H125" t="s">
        <v>481</v>
      </c>
      <c r="I125">
        <v>6000</v>
      </c>
      <c r="J125">
        <v>2017</v>
      </c>
      <c r="K125" t="s">
        <v>661</v>
      </c>
      <c r="L125" s="76">
        <v>0.03</v>
      </c>
      <c r="M125" s="76">
        <v>7.0000000000000007E-2</v>
      </c>
      <c r="N125" t="s">
        <v>483</v>
      </c>
      <c r="O125" t="s">
        <v>485</v>
      </c>
      <c r="P125" t="s">
        <v>617</v>
      </c>
      <c r="Q125" s="76">
        <v>0.75</v>
      </c>
      <c r="R125">
        <v>1</v>
      </c>
      <c r="S125" s="77">
        <v>1E-4</v>
      </c>
      <c r="T125" t="s">
        <v>483</v>
      </c>
      <c r="U125" t="s">
        <v>520</v>
      </c>
      <c r="V125" t="s">
        <v>486</v>
      </c>
      <c r="W125" t="s">
        <v>664</v>
      </c>
      <c r="X125" t="s">
        <v>2148</v>
      </c>
      <c r="Y125" t="s">
        <v>2149</v>
      </c>
    </row>
    <row r="126" spans="1:25">
      <c r="A126" t="s">
        <v>1372</v>
      </c>
      <c r="B126" t="s">
        <v>509</v>
      </c>
      <c r="C126" t="s">
        <v>752</v>
      </c>
      <c r="D126" t="s">
        <v>1373</v>
      </c>
      <c r="E126">
        <v>4773</v>
      </c>
      <c r="F126">
        <v>880</v>
      </c>
      <c r="G126" s="22">
        <f>IF(H126 = "不含税", 1.06, 1) * F126/(1000*E126 * 3.96566683) * VLOOKUP(J126,Deflator!$A$2:$B$24,2,FALSE)</f>
        <v>6.7507968119048093E-6</v>
      </c>
      <c r="H126" t="s">
        <v>481</v>
      </c>
      <c r="I126">
        <v>10000</v>
      </c>
      <c r="J126">
        <v>2017</v>
      </c>
      <c r="K126" t="s">
        <v>661</v>
      </c>
      <c r="L126" s="77">
        <v>1.2200000000000001E-2</v>
      </c>
      <c r="M126" s="77">
        <v>0.1048</v>
      </c>
      <c r="N126" t="s">
        <v>483</v>
      </c>
      <c r="O126" t="s">
        <v>573</v>
      </c>
      <c r="P126" t="s">
        <v>626</v>
      </c>
      <c r="Q126" s="77">
        <v>0.82499999999999996</v>
      </c>
      <c r="R126" t="s">
        <v>483</v>
      </c>
      <c r="S126" s="77">
        <v>1E-4</v>
      </c>
      <c r="T126" t="s">
        <v>483</v>
      </c>
      <c r="U126" t="s">
        <v>496</v>
      </c>
      <c r="V126" t="s">
        <v>486</v>
      </c>
      <c r="W126" t="s">
        <v>1374</v>
      </c>
      <c r="X126" t="s">
        <v>1375</v>
      </c>
      <c r="Y126" t="s">
        <v>99</v>
      </c>
    </row>
    <row r="127" spans="1:25">
      <c r="A127" t="s">
        <v>1035</v>
      </c>
      <c r="B127" t="s">
        <v>478</v>
      </c>
      <c r="C127" t="s">
        <v>479</v>
      </c>
      <c r="D127" t="s">
        <v>2122</v>
      </c>
      <c r="E127">
        <v>4618</v>
      </c>
      <c r="F127">
        <v>960</v>
      </c>
      <c r="G127" s="22">
        <f>IF(H127 = "不含税", 1.06, 1) * F127/(1000*E127 * 3.96566683) * VLOOKUP(J127,Deflator!$A$2:$B$24,2,FALSE)</f>
        <v>7.6116901885637189E-6</v>
      </c>
      <c r="H127" t="s">
        <v>481</v>
      </c>
      <c r="I127">
        <v>1500</v>
      </c>
      <c r="J127">
        <v>2017</v>
      </c>
      <c r="K127" t="s">
        <v>661</v>
      </c>
      <c r="L127" s="77">
        <v>1.4500000000000001E-2</v>
      </c>
      <c r="M127" s="77">
        <v>7.0300000000000001E-2</v>
      </c>
      <c r="N127" t="s">
        <v>483</v>
      </c>
      <c r="O127" t="s">
        <v>667</v>
      </c>
      <c r="P127" t="s">
        <v>971</v>
      </c>
      <c r="Q127" s="77">
        <v>0.81040000000000001</v>
      </c>
      <c r="R127">
        <v>1</v>
      </c>
      <c r="S127" s="77">
        <v>2.9999999999999997E-4</v>
      </c>
      <c r="T127" t="s">
        <v>483</v>
      </c>
      <c r="U127" t="s">
        <v>496</v>
      </c>
      <c r="V127" t="s">
        <v>486</v>
      </c>
      <c r="W127" t="s">
        <v>2123</v>
      </c>
      <c r="X127" t="s">
        <v>2124</v>
      </c>
      <c r="Y127" t="s">
        <v>2125</v>
      </c>
    </row>
    <row r="128" spans="1:25">
      <c r="A128" t="s">
        <v>845</v>
      </c>
      <c r="B128" t="s">
        <v>478</v>
      </c>
      <c r="C128" t="s">
        <v>845</v>
      </c>
      <c r="D128" t="s">
        <v>934</v>
      </c>
      <c r="E128">
        <v>4200</v>
      </c>
      <c r="F128">
        <v>880</v>
      </c>
      <c r="G128" s="22">
        <f>IF(H128 = "不含税", 1.06, 1) * F128/(1000*E128 * 3.96566683) * VLOOKUP(J128,Deflator!$A$2:$B$24,2,FALSE)</f>
        <v>8.1321062795749889E-6</v>
      </c>
      <c r="H128" t="s">
        <v>492</v>
      </c>
      <c r="I128">
        <v>3000</v>
      </c>
      <c r="J128">
        <v>2017</v>
      </c>
      <c r="K128" t="s">
        <v>661</v>
      </c>
      <c r="L128" s="77">
        <v>1.5599999999999999E-2</v>
      </c>
      <c r="M128" s="77">
        <v>0.104</v>
      </c>
      <c r="N128" t="s">
        <v>483</v>
      </c>
      <c r="O128" t="s">
        <v>485</v>
      </c>
      <c r="P128" t="s">
        <v>526</v>
      </c>
      <c r="Q128" s="76">
        <v>0.73</v>
      </c>
      <c r="R128">
        <v>1</v>
      </c>
      <c r="S128" s="77">
        <v>4.0000000000000002E-4</v>
      </c>
      <c r="T128" t="s">
        <v>483</v>
      </c>
      <c r="U128" t="s">
        <v>496</v>
      </c>
      <c r="V128" t="s">
        <v>486</v>
      </c>
      <c r="W128" t="s">
        <v>935</v>
      </c>
      <c r="X128" t="s">
        <v>2688</v>
      </c>
      <c r="Y128" t="s">
        <v>2443</v>
      </c>
    </row>
    <row r="129" spans="1:25">
      <c r="A129" t="s">
        <v>570</v>
      </c>
      <c r="B129" t="s">
        <v>478</v>
      </c>
      <c r="C129" t="s">
        <v>538</v>
      </c>
      <c r="D129" t="s">
        <v>1161</v>
      </c>
      <c r="E129">
        <v>4200</v>
      </c>
      <c r="F129">
        <v>750</v>
      </c>
      <c r="G129" s="22">
        <f>IF(H129 = "不含税", 1.06, 1) * F129/(1000*E129 * 3.96566683) * VLOOKUP(J129,Deflator!$A$2:$B$24,2,FALSE)</f>
        <v>6.6964147794454033E-6</v>
      </c>
      <c r="H129" t="s">
        <v>492</v>
      </c>
      <c r="I129">
        <v>2000</v>
      </c>
      <c r="J129">
        <v>2018</v>
      </c>
      <c r="K129" t="s">
        <v>661</v>
      </c>
      <c r="L129" s="76">
        <v>0.02</v>
      </c>
      <c r="M129" s="76">
        <v>0.03</v>
      </c>
      <c r="N129" t="s">
        <v>483</v>
      </c>
      <c r="O129" t="s">
        <v>573</v>
      </c>
      <c r="P129" t="s">
        <v>617</v>
      </c>
      <c r="Q129" t="s">
        <v>483</v>
      </c>
      <c r="R129" t="s">
        <v>483</v>
      </c>
      <c r="S129" t="s">
        <v>483</v>
      </c>
      <c r="T129" t="s">
        <v>483</v>
      </c>
      <c r="U129" t="s">
        <v>496</v>
      </c>
      <c r="V129" t="s">
        <v>486</v>
      </c>
      <c r="W129" t="s">
        <v>1297</v>
      </c>
      <c r="X129" t="s">
        <v>1542</v>
      </c>
      <c r="Y129" t="s">
        <v>1543</v>
      </c>
    </row>
    <row r="130" spans="1:25">
      <c r="A130" t="s">
        <v>1536</v>
      </c>
      <c r="B130" t="s">
        <v>478</v>
      </c>
      <c r="C130" t="s">
        <v>538</v>
      </c>
      <c r="D130" t="s">
        <v>1161</v>
      </c>
      <c r="E130">
        <v>4000</v>
      </c>
      <c r="F130">
        <v>740</v>
      </c>
      <c r="G130" s="22">
        <f>IF(H130 = "不含税", 1.06, 1) * F130/(1000*E130 * 3.96566683) * VLOOKUP(J130,Deflator!$A$2:$B$24,2,FALSE)</f>
        <v>6.9374857115054385E-6</v>
      </c>
      <c r="H130" t="s">
        <v>492</v>
      </c>
      <c r="I130">
        <v>1500</v>
      </c>
      <c r="J130">
        <v>2018</v>
      </c>
      <c r="K130" t="s">
        <v>661</v>
      </c>
      <c r="L130" t="s">
        <v>483</v>
      </c>
      <c r="M130" t="s">
        <v>483</v>
      </c>
      <c r="N130" t="s">
        <v>483</v>
      </c>
      <c r="O130" t="s">
        <v>485</v>
      </c>
      <c r="P130" t="s">
        <v>483</v>
      </c>
      <c r="Q130" t="s">
        <v>483</v>
      </c>
      <c r="R130" t="s">
        <v>483</v>
      </c>
      <c r="S130" t="s">
        <v>483</v>
      </c>
      <c r="T130" t="s">
        <v>483</v>
      </c>
      <c r="U130" t="s">
        <v>496</v>
      </c>
      <c r="V130" t="s">
        <v>486</v>
      </c>
      <c r="W130" t="s">
        <v>1297</v>
      </c>
      <c r="X130" t="s">
        <v>1690</v>
      </c>
      <c r="Y130" t="s">
        <v>689</v>
      </c>
    </row>
    <row r="131" spans="1:25">
      <c r="A131" t="s">
        <v>595</v>
      </c>
      <c r="B131" t="s">
        <v>478</v>
      </c>
      <c r="C131" t="s">
        <v>538</v>
      </c>
      <c r="D131" t="s">
        <v>2056</v>
      </c>
      <c r="E131">
        <v>4000</v>
      </c>
      <c r="F131">
        <v>780</v>
      </c>
      <c r="G131" s="22">
        <f>IF(H131 = "不含税", 1.06, 1) * F131/(1000*E131 * 3.96566683) * VLOOKUP(J131,Deflator!$A$2:$B$24,2,FALSE)</f>
        <v>7.3124849391543806E-6</v>
      </c>
      <c r="H131" t="s">
        <v>492</v>
      </c>
      <c r="I131">
        <v>2000</v>
      </c>
      <c r="J131">
        <v>2018</v>
      </c>
      <c r="K131" t="s">
        <v>661</v>
      </c>
      <c r="L131" s="76">
        <v>0.01</v>
      </c>
      <c r="M131" s="76">
        <v>0.08</v>
      </c>
      <c r="N131" t="s">
        <v>484</v>
      </c>
      <c r="O131" t="s">
        <v>485</v>
      </c>
      <c r="P131" t="s">
        <v>617</v>
      </c>
      <c r="Q131" s="76">
        <v>0.77</v>
      </c>
      <c r="R131" t="s">
        <v>483</v>
      </c>
      <c r="S131" s="76">
        <v>0.01</v>
      </c>
      <c r="T131">
        <v>1</v>
      </c>
      <c r="U131" t="s">
        <v>520</v>
      </c>
      <c r="V131" t="s">
        <v>486</v>
      </c>
      <c r="W131" t="s">
        <v>2057</v>
      </c>
      <c r="X131" t="s">
        <v>2058</v>
      </c>
      <c r="Y131" t="s">
        <v>1767</v>
      </c>
    </row>
    <row r="132" spans="1:25">
      <c r="A132" t="s">
        <v>559</v>
      </c>
      <c r="B132" t="s">
        <v>478</v>
      </c>
      <c r="C132" t="s">
        <v>538</v>
      </c>
      <c r="D132" t="s">
        <v>1161</v>
      </c>
      <c r="E132">
        <v>4518</v>
      </c>
      <c r="F132">
        <v>900</v>
      </c>
      <c r="G132" s="22">
        <f>IF(H132 = "不含税", 1.06, 1) * F132/(1000*E132 * 3.96566683) * VLOOKUP(J132,Deflator!$A$2:$B$24,2,FALSE)</f>
        <v>7.4701041364331197E-6</v>
      </c>
      <c r="H132" t="s">
        <v>492</v>
      </c>
      <c r="I132">
        <v>1000</v>
      </c>
      <c r="J132">
        <v>2018</v>
      </c>
      <c r="K132" t="s">
        <v>661</v>
      </c>
      <c r="L132" s="77">
        <v>2.1299999999999999E-2</v>
      </c>
      <c r="M132" s="77">
        <v>7.4200000000000002E-2</v>
      </c>
      <c r="N132" t="s">
        <v>483</v>
      </c>
      <c r="O132" t="s">
        <v>485</v>
      </c>
      <c r="P132" t="s">
        <v>617</v>
      </c>
      <c r="Q132" s="77">
        <v>0.72819999999999996</v>
      </c>
      <c r="R132" t="s">
        <v>483</v>
      </c>
      <c r="S132" t="s">
        <v>483</v>
      </c>
      <c r="T132" t="s">
        <v>483</v>
      </c>
      <c r="U132" t="s">
        <v>496</v>
      </c>
      <c r="V132" t="s">
        <v>486</v>
      </c>
      <c r="W132" t="s">
        <v>1297</v>
      </c>
      <c r="X132" t="s">
        <v>2250</v>
      </c>
      <c r="Y132" t="s">
        <v>2251</v>
      </c>
    </row>
    <row r="133" spans="1:25">
      <c r="A133" t="s">
        <v>570</v>
      </c>
      <c r="B133" t="s">
        <v>478</v>
      </c>
      <c r="C133" t="s">
        <v>538</v>
      </c>
      <c r="D133" t="s">
        <v>1260</v>
      </c>
      <c r="E133">
        <v>4300</v>
      </c>
      <c r="F133">
        <v>950</v>
      </c>
      <c r="G133" s="22">
        <f>IF(H133 = "不含税", 1.06, 1) * F133/(1000*E133 * 3.96566683) * VLOOKUP(J133,Deflator!$A$2:$B$24,2,FALSE)</f>
        <v>8.2848666573603606E-6</v>
      </c>
      <c r="H133" t="s">
        <v>492</v>
      </c>
      <c r="I133">
        <v>300</v>
      </c>
      <c r="J133">
        <v>2018</v>
      </c>
      <c r="K133" t="s">
        <v>661</v>
      </c>
      <c r="L133" s="76">
        <v>0.05</v>
      </c>
      <c r="M133" s="76">
        <v>0.08</v>
      </c>
      <c r="N133" t="s">
        <v>483</v>
      </c>
      <c r="O133" t="s">
        <v>831</v>
      </c>
      <c r="P133" t="s">
        <v>626</v>
      </c>
      <c r="Q133" t="s">
        <v>483</v>
      </c>
      <c r="R133" t="s">
        <v>483</v>
      </c>
      <c r="S133" t="s">
        <v>483</v>
      </c>
      <c r="T133" t="s">
        <v>483</v>
      </c>
      <c r="U133" t="s">
        <v>496</v>
      </c>
      <c r="V133" t="s">
        <v>486</v>
      </c>
      <c r="W133" t="s">
        <v>3003</v>
      </c>
      <c r="X133" t="s">
        <v>3004</v>
      </c>
      <c r="Y133" t="s">
        <v>742</v>
      </c>
    </row>
    <row r="134" spans="1:25">
      <c r="A134" t="s">
        <v>955</v>
      </c>
      <c r="B134" t="s">
        <v>478</v>
      </c>
      <c r="C134" t="s">
        <v>955</v>
      </c>
      <c r="D134" t="s">
        <v>2486</v>
      </c>
      <c r="E134">
        <v>4100</v>
      </c>
      <c r="F134">
        <v>900</v>
      </c>
      <c r="G134" s="22">
        <f>IF(H134 = "不含税", 1.06, 1) * F134/(1000*E134 * 3.96566683) * VLOOKUP(J134,Deflator!$A$2:$B$24,2,FALSE)</f>
        <v>7.7657456254958207E-6</v>
      </c>
      <c r="H134" t="s">
        <v>481</v>
      </c>
      <c r="I134">
        <v>5000</v>
      </c>
      <c r="J134">
        <v>2018</v>
      </c>
      <c r="K134" t="s">
        <v>661</v>
      </c>
      <c r="L134" s="77">
        <v>1.83E-2</v>
      </c>
      <c r="M134" s="76">
        <v>0.06</v>
      </c>
      <c r="N134" t="s">
        <v>483</v>
      </c>
      <c r="O134" t="s">
        <v>485</v>
      </c>
      <c r="P134" t="s">
        <v>617</v>
      </c>
      <c r="Q134" s="76">
        <v>0.81</v>
      </c>
      <c r="R134" t="s">
        <v>483</v>
      </c>
      <c r="S134" s="77">
        <v>2.0000000000000001E-4</v>
      </c>
      <c r="T134" t="s">
        <v>2560</v>
      </c>
      <c r="U134" t="s">
        <v>496</v>
      </c>
      <c r="V134" t="s">
        <v>486</v>
      </c>
      <c r="W134" t="s">
        <v>2561</v>
      </c>
      <c r="X134" t="s">
        <v>2562</v>
      </c>
      <c r="Y134" t="s">
        <v>608</v>
      </c>
    </row>
    <row r="135" spans="1:25">
      <c r="A135" t="s">
        <v>955</v>
      </c>
      <c r="B135" t="s">
        <v>478</v>
      </c>
      <c r="C135" t="s">
        <v>955</v>
      </c>
      <c r="D135" t="s">
        <v>2555</v>
      </c>
      <c r="E135">
        <v>4200</v>
      </c>
      <c r="F135">
        <v>900</v>
      </c>
      <c r="G135" s="22">
        <f>IF(H135 = "不含税", 1.06, 1) * F135/(1000*E135 * 3.96566683) * VLOOKUP(J135,Deflator!$A$2:$B$24,2,FALSE)</f>
        <v>8.0356977353344839E-6</v>
      </c>
      <c r="H135" t="s">
        <v>492</v>
      </c>
      <c r="I135">
        <v>1000</v>
      </c>
      <c r="J135">
        <v>2018</v>
      </c>
      <c r="K135" t="s">
        <v>661</v>
      </c>
      <c r="L135" s="77">
        <v>2.3E-2</v>
      </c>
      <c r="M135" s="76">
        <v>0.08</v>
      </c>
      <c r="N135" t="s">
        <v>483</v>
      </c>
      <c r="O135" t="s">
        <v>485</v>
      </c>
      <c r="P135" t="s">
        <v>617</v>
      </c>
      <c r="Q135" s="76">
        <v>0.8</v>
      </c>
      <c r="R135" t="s">
        <v>483</v>
      </c>
      <c r="S135" t="s">
        <v>483</v>
      </c>
      <c r="T135" t="s">
        <v>483</v>
      </c>
      <c r="U135" t="s">
        <v>496</v>
      </c>
      <c r="V135" t="s">
        <v>486</v>
      </c>
      <c r="W135" t="s">
        <v>2556</v>
      </c>
      <c r="X135" t="s">
        <v>2857</v>
      </c>
      <c r="Y135" t="s">
        <v>2858</v>
      </c>
    </row>
    <row r="136" spans="1:25">
      <c r="A136" t="s">
        <v>955</v>
      </c>
      <c r="B136" t="s">
        <v>478</v>
      </c>
      <c r="C136" t="s">
        <v>955</v>
      </c>
      <c r="D136" t="s">
        <v>2555</v>
      </c>
      <c r="E136">
        <v>4200</v>
      </c>
      <c r="F136">
        <v>900</v>
      </c>
      <c r="G136" s="22">
        <f>IF(H136 = "不含税", 1.06, 1) * F136/(1000*E136 * 3.96566683) * VLOOKUP(J136,Deflator!$A$2:$B$24,2,FALSE)</f>
        <v>8.0356977353344839E-6</v>
      </c>
      <c r="H136" t="s">
        <v>492</v>
      </c>
      <c r="I136">
        <v>1000</v>
      </c>
      <c r="J136">
        <v>2018</v>
      </c>
      <c r="K136" t="s">
        <v>661</v>
      </c>
      <c r="L136" s="77">
        <v>2.3E-2</v>
      </c>
      <c r="M136" s="76">
        <v>0.08</v>
      </c>
      <c r="N136" t="s">
        <v>483</v>
      </c>
      <c r="O136" t="s">
        <v>485</v>
      </c>
      <c r="P136" t="s">
        <v>617</v>
      </c>
      <c r="Q136" s="76">
        <v>0.8</v>
      </c>
      <c r="R136" t="s">
        <v>483</v>
      </c>
      <c r="S136" t="s">
        <v>483</v>
      </c>
      <c r="T136" t="s">
        <v>483</v>
      </c>
      <c r="U136" t="s">
        <v>496</v>
      </c>
      <c r="V136" t="s">
        <v>486</v>
      </c>
      <c r="W136" t="s">
        <v>2556</v>
      </c>
      <c r="X136" t="s">
        <v>2857</v>
      </c>
      <c r="Y136" t="s">
        <v>2858</v>
      </c>
    </row>
    <row r="137" spans="1:25">
      <c r="A137" t="s">
        <v>1616</v>
      </c>
      <c r="B137" t="s">
        <v>551</v>
      </c>
      <c r="C137" t="s">
        <v>701</v>
      </c>
      <c r="D137" t="s">
        <v>2486</v>
      </c>
      <c r="E137">
        <v>4300</v>
      </c>
      <c r="F137">
        <v>880</v>
      </c>
      <c r="G137" s="22">
        <f>IF(H137 = "不含税", 1.06, 1) * F137/(1000*E137 * 3.96566683) * VLOOKUP(J137,Deflator!$A$2:$B$24,2,FALSE)</f>
        <v>7.6744027983969653E-6</v>
      </c>
      <c r="H137" t="s">
        <v>492</v>
      </c>
      <c r="I137">
        <v>3000</v>
      </c>
      <c r="J137">
        <v>2018</v>
      </c>
      <c r="K137" t="s">
        <v>661</v>
      </c>
      <c r="L137" s="77">
        <v>1.4999999999999999E-2</v>
      </c>
      <c r="M137" t="s">
        <v>483</v>
      </c>
      <c r="N137" t="s">
        <v>483</v>
      </c>
      <c r="O137" t="s">
        <v>831</v>
      </c>
      <c r="P137" t="s">
        <v>526</v>
      </c>
      <c r="Q137" t="s">
        <v>483</v>
      </c>
      <c r="R137" t="s">
        <v>483</v>
      </c>
      <c r="S137" t="s">
        <v>483</v>
      </c>
      <c r="T137" t="s">
        <v>483</v>
      </c>
      <c r="U137" t="s">
        <v>496</v>
      </c>
      <c r="V137" t="s">
        <v>486</v>
      </c>
      <c r="W137" t="s">
        <v>1002</v>
      </c>
      <c r="X137" t="s">
        <v>2487</v>
      </c>
      <c r="Y137" t="s">
        <v>1024</v>
      </c>
    </row>
    <row r="138" spans="1:25">
      <c r="A138" t="s">
        <v>3521</v>
      </c>
      <c r="B138" t="s">
        <v>551</v>
      </c>
      <c r="C138" t="s">
        <v>701</v>
      </c>
      <c r="D138" t="s">
        <v>660</v>
      </c>
      <c r="E138">
        <v>4000</v>
      </c>
      <c r="F138">
        <v>1200</v>
      </c>
      <c r="G138" s="22">
        <f>IF(H138 = "不含税", 1.06, 1) * F138/(1000*E138 * 3.96566683) * VLOOKUP(J138,Deflator!$A$2:$B$24,2,FALSE)</f>
        <v>1.1249976829468277E-5</v>
      </c>
      <c r="H138" t="s">
        <v>492</v>
      </c>
      <c r="I138">
        <v>1000</v>
      </c>
      <c r="J138">
        <v>2018</v>
      </c>
      <c r="K138" t="s">
        <v>661</v>
      </c>
      <c r="L138" s="76">
        <v>0.04</v>
      </c>
      <c r="M138" t="s">
        <v>483</v>
      </c>
      <c r="N138" t="s">
        <v>483</v>
      </c>
      <c r="O138" t="s">
        <v>573</v>
      </c>
      <c r="P138" t="s">
        <v>483</v>
      </c>
      <c r="Q138" t="s">
        <v>483</v>
      </c>
      <c r="R138" t="s">
        <v>483</v>
      </c>
      <c r="S138" t="s">
        <v>483</v>
      </c>
      <c r="T138" t="s">
        <v>483</v>
      </c>
      <c r="U138" t="s">
        <v>520</v>
      </c>
      <c r="V138" t="s">
        <v>486</v>
      </c>
      <c r="W138" t="s">
        <v>847</v>
      </c>
      <c r="X138" t="s">
        <v>3522</v>
      </c>
      <c r="Y138" t="s">
        <v>141</v>
      </c>
    </row>
    <row r="139" spans="1:25">
      <c r="A139" t="s">
        <v>845</v>
      </c>
      <c r="B139" t="s">
        <v>478</v>
      </c>
      <c r="C139" t="s">
        <v>845</v>
      </c>
      <c r="D139" t="s">
        <v>934</v>
      </c>
      <c r="E139">
        <v>4000</v>
      </c>
      <c r="F139">
        <v>1000</v>
      </c>
      <c r="G139" s="22">
        <f>IF(H139 = "不含税", 1.06, 1) * F139/(1000*E139 * 3.96566683) * VLOOKUP(J139,Deflator!$A$2:$B$24,2,FALSE)</f>
        <v>9.3749806912235654E-6</v>
      </c>
      <c r="H139" t="s">
        <v>492</v>
      </c>
      <c r="I139">
        <v>1500</v>
      </c>
      <c r="J139">
        <v>2018</v>
      </c>
      <c r="K139" t="s">
        <v>661</v>
      </c>
      <c r="L139" s="77">
        <v>1.24E-2</v>
      </c>
      <c r="M139" s="77">
        <v>5.8000000000000003E-2</v>
      </c>
      <c r="N139" t="s">
        <v>483</v>
      </c>
      <c r="O139" t="s">
        <v>1094</v>
      </c>
      <c r="P139" t="s">
        <v>626</v>
      </c>
      <c r="Q139" s="77">
        <v>0.83809999999999996</v>
      </c>
      <c r="R139" t="s">
        <v>483</v>
      </c>
      <c r="S139" s="77">
        <v>8.0000000000000004E-4</v>
      </c>
      <c r="T139" t="s">
        <v>483</v>
      </c>
      <c r="U139" t="s">
        <v>496</v>
      </c>
      <c r="V139" t="s">
        <v>486</v>
      </c>
      <c r="W139" t="s">
        <v>935</v>
      </c>
      <c r="X139" t="s">
        <v>3367</v>
      </c>
      <c r="Y139" t="s">
        <v>2619</v>
      </c>
    </row>
    <row r="140" spans="1:25">
      <c r="A140" t="s">
        <v>933</v>
      </c>
      <c r="B140" t="s">
        <v>478</v>
      </c>
      <c r="C140" t="s">
        <v>538</v>
      </c>
      <c r="D140" t="s">
        <v>934</v>
      </c>
      <c r="E140">
        <v>4000</v>
      </c>
      <c r="F140">
        <v>600</v>
      </c>
      <c r="G140" s="22">
        <f>IF(H140 = "不含税", 1.06, 1) * F140/(1000*E140 * 3.96566683) * VLOOKUP(J140,Deflator!$A$2:$B$24,2,FALSE)</f>
        <v>5.5534898937370744E-6</v>
      </c>
      <c r="H140" t="s">
        <v>492</v>
      </c>
      <c r="I140">
        <v>4000</v>
      </c>
      <c r="J140">
        <v>2019</v>
      </c>
      <c r="K140" t="s">
        <v>661</v>
      </c>
      <c r="L140" s="77">
        <v>1.7000000000000001E-2</v>
      </c>
      <c r="M140" s="77">
        <v>8.2000000000000003E-2</v>
      </c>
      <c r="N140" t="s">
        <v>483</v>
      </c>
      <c r="O140" t="s">
        <v>667</v>
      </c>
      <c r="P140" t="s">
        <v>626</v>
      </c>
      <c r="Q140" s="77">
        <v>0.79869999999999997</v>
      </c>
      <c r="R140" t="s">
        <v>483</v>
      </c>
      <c r="S140" s="77">
        <v>2.0000000000000001E-4</v>
      </c>
      <c r="T140" t="s">
        <v>483</v>
      </c>
      <c r="U140" t="s">
        <v>496</v>
      </c>
      <c r="V140" t="s">
        <v>486</v>
      </c>
      <c r="W140" t="s">
        <v>935</v>
      </c>
      <c r="X140" t="s">
        <v>936</v>
      </c>
      <c r="Y140" t="s">
        <v>937</v>
      </c>
    </row>
    <row r="141" spans="1:25">
      <c r="A141" t="s">
        <v>1010</v>
      </c>
      <c r="B141" t="s">
        <v>478</v>
      </c>
      <c r="C141" t="s">
        <v>538</v>
      </c>
      <c r="D141" t="s">
        <v>934</v>
      </c>
      <c r="E141">
        <v>4222</v>
      </c>
      <c r="F141">
        <v>650</v>
      </c>
      <c r="G141" s="22">
        <f>IF(H141 = "不含税", 1.06, 1) * F141/(1000*E141 * 3.96566683) * VLOOKUP(J141,Deflator!$A$2:$B$24,2,FALSE)</f>
        <v>5.6999343611702171E-6</v>
      </c>
      <c r="H141" t="s">
        <v>492</v>
      </c>
      <c r="I141">
        <v>10000</v>
      </c>
      <c r="J141">
        <v>2019</v>
      </c>
      <c r="K141" t="s">
        <v>661</v>
      </c>
      <c r="L141" s="77">
        <v>2.0400000000000001E-2</v>
      </c>
      <c r="M141" s="77">
        <v>7.0999999999999994E-2</v>
      </c>
      <c r="N141" t="s">
        <v>483</v>
      </c>
      <c r="O141" t="s">
        <v>831</v>
      </c>
      <c r="P141" t="s">
        <v>1011</v>
      </c>
      <c r="Q141" s="77">
        <v>0.74660000000000004</v>
      </c>
      <c r="R141">
        <v>1</v>
      </c>
      <c r="S141" s="77">
        <v>0</v>
      </c>
      <c r="T141" t="s">
        <v>483</v>
      </c>
      <c r="U141" t="s">
        <v>496</v>
      </c>
      <c r="V141" t="s">
        <v>486</v>
      </c>
      <c r="W141" t="s">
        <v>935</v>
      </c>
      <c r="X141" t="s">
        <v>1012</v>
      </c>
      <c r="Y141" t="s">
        <v>1013</v>
      </c>
    </row>
    <row r="142" spans="1:25">
      <c r="A142" t="s">
        <v>933</v>
      </c>
      <c r="B142" t="s">
        <v>478</v>
      </c>
      <c r="C142" t="s">
        <v>538</v>
      </c>
      <c r="D142" t="s">
        <v>934</v>
      </c>
      <c r="E142">
        <v>4000</v>
      </c>
      <c r="F142">
        <v>650</v>
      </c>
      <c r="G142" s="22">
        <f>IF(H142 = "不含税", 1.06, 1) * F142/(1000*E142 * 3.96566683) * VLOOKUP(J142,Deflator!$A$2:$B$24,2,FALSE)</f>
        <v>6.0162807182151642E-6</v>
      </c>
      <c r="H142" t="s">
        <v>492</v>
      </c>
      <c r="I142">
        <v>4000</v>
      </c>
      <c r="J142">
        <v>2019</v>
      </c>
      <c r="K142" t="s">
        <v>661</v>
      </c>
      <c r="L142" s="77">
        <v>2.3E-2</v>
      </c>
      <c r="M142" s="77">
        <v>7.1999999999999995E-2</v>
      </c>
      <c r="N142" t="s">
        <v>483</v>
      </c>
      <c r="O142" t="s">
        <v>667</v>
      </c>
      <c r="P142" t="s">
        <v>626</v>
      </c>
      <c r="Q142" s="77">
        <v>0.78700000000000003</v>
      </c>
      <c r="R142" t="s">
        <v>483</v>
      </c>
      <c r="S142" s="77">
        <v>1E-4</v>
      </c>
      <c r="T142" t="s">
        <v>483</v>
      </c>
      <c r="U142" t="s">
        <v>496</v>
      </c>
      <c r="V142" t="s">
        <v>486</v>
      </c>
      <c r="W142" t="s">
        <v>935</v>
      </c>
      <c r="X142" t="s">
        <v>1159</v>
      </c>
      <c r="Y142" t="s">
        <v>1160</v>
      </c>
    </row>
    <row r="143" spans="1:25">
      <c r="A143" t="s">
        <v>570</v>
      </c>
      <c r="B143" t="s">
        <v>478</v>
      </c>
      <c r="C143" t="s">
        <v>538</v>
      </c>
      <c r="D143" t="s">
        <v>1161</v>
      </c>
      <c r="E143">
        <v>4000</v>
      </c>
      <c r="F143">
        <v>650</v>
      </c>
      <c r="G143" s="22">
        <f>IF(H143 = "不含税", 1.06, 1) * F143/(1000*E143 * 3.96566683) * VLOOKUP(J143,Deflator!$A$2:$B$24,2,FALSE)</f>
        <v>6.0162807182151642E-6</v>
      </c>
      <c r="H143" t="s">
        <v>492</v>
      </c>
      <c r="I143">
        <v>3500</v>
      </c>
      <c r="J143">
        <v>2019</v>
      </c>
      <c r="K143" t="s">
        <v>661</v>
      </c>
      <c r="L143" s="76">
        <v>0.02</v>
      </c>
      <c r="M143" s="76">
        <v>0.06</v>
      </c>
      <c r="N143" t="s">
        <v>483</v>
      </c>
      <c r="O143" t="s">
        <v>831</v>
      </c>
      <c r="P143" t="s">
        <v>483</v>
      </c>
      <c r="Q143" t="s">
        <v>483</v>
      </c>
      <c r="R143" t="s">
        <v>483</v>
      </c>
      <c r="S143" t="s">
        <v>483</v>
      </c>
      <c r="T143" t="s">
        <v>483</v>
      </c>
      <c r="U143" t="s">
        <v>496</v>
      </c>
      <c r="V143" t="s">
        <v>486</v>
      </c>
      <c r="W143" t="s">
        <v>1162</v>
      </c>
      <c r="X143" t="s">
        <v>1163</v>
      </c>
      <c r="Y143" t="s">
        <v>1164</v>
      </c>
    </row>
    <row r="144" spans="1:25">
      <c r="A144" t="s">
        <v>933</v>
      </c>
      <c r="B144" t="s">
        <v>478</v>
      </c>
      <c r="C144" t="s">
        <v>538</v>
      </c>
      <c r="D144" t="s">
        <v>660</v>
      </c>
      <c r="E144">
        <v>4200</v>
      </c>
      <c r="F144">
        <v>800</v>
      </c>
      <c r="G144" s="22">
        <f>IF(H144 = "不含税", 1.06, 1) * F144/(1000*E144 * 3.96566683) * VLOOKUP(J144,Deflator!$A$2:$B$24,2,FALSE)</f>
        <v>6.6528779799186277E-6</v>
      </c>
      <c r="H144" t="s">
        <v>481</v>
      </c>
      <c r="I144">
        <v>5000</v>
      </c>
      <c r="J144">
        <v>2019</v>
      </c>
      <c r="K144" t="s">
        <v>661</v>
      </c>
      <c r="L144" s="76">
        <v>0.02</v>
      </c>
      <c r="M144" s="76">
        <v>7.0000000000000007E-2</v>
      </c>
      <c r="N144" t="s">
        <v>483</v>
      </c>
      <c r="O144" t="s">
        <v>485</v>
      </c>
      <c r="P144" t="s">
        <v>798</v>
      </c>
      <c r="Q144" s="77">
        <v>0.82340000000000002</v>
      </c>
      <c r="R144">
        <v>1</v>
      </c>
      <c r="S144" s="77">
        <v>2.0000000000000001E-4</v>
      </c>
      <c r="T144" t="s">
        <v>483</v>
      </c>
      <c r="U144" t="s">
        <v>496</v>
      </c>
      <c r="V144" t="s">
        <v>486</v>
      </c>
      <c r="W144" t="s">
        <v>847</v>
      </c>
      <c r="X144" t="s">
        <v>1570</v>
      </c>
      <c r="Y144" t="s">
        <v>1571</v>
      </c>
    </row>
    <row r="145" spans="1:25">
      <c r="A145" t="s">
        <v>570</v>
      </c>
      <c r="B145" t="s">
        <v>478</v>
      </c>
      <c r="C145" t="s">
        <v>538</v>
      </c>
      <c r="D145" t="s">
        <v>1263</v>
      </c>
      <c r="E145">
        <v>4133</v>
      </c>
      <c r="F145">
        <v>900</v>
      </c>
      <c r="G145" s="22">
        <f>IF(H145 = "不含税", 1.06, 1) * F145/(1000*E145 * 3.96566683) * VLOOKUP(J145,Deflator!$A$2:$B$24,2,FALSE)</f>
        <v>8.0621677625024068E-6</v>
      </c>
      <c r="H145" t="s">
        <v>492</v>
      </c>
      <c r="I145">
        <v>3000</v>
      </c>
      <c r="J145">
        <v>2019</v>
      </c>
      <c r="K145" t="s">
        <v>661</v>
      </c>
      <c r="L145" s="76">
        <v>0.03</v>
      </c>
      <c r="M145" t="s">
        <v>483</v>
      </c>
      <c r="N145" t="s">
        <v>483</v>
      </c>
      <c r="O145" t="s">
        <v>485</v>
      </c>
      <c r="P145" t="s">
        <v>526</v>
      </c>
      <c r="Q145" t="s">
        <v>483</v>
      </c>
      <c r="R145">
        <v>1</v>
      </c>
      <c r="S145" s="77">
        <v>1E-4</v>
      </c>
      <c r="T145" t="s">
        <v>483</v>
      </c>
      <c r="U145" t="s">
        <v>496</v>
      </c>
      <c r="V145" t="s">
        <v>486</v>
      </c>
      <c r="W145" t="s">
        <v>1264</v>
      </c>
      <c r="X145" t="s">
        <v>2925</v>
      </c>
      <c r="Y145" t="s">
        <v>162</v>
      </c>
    </row>
    <row r="146" spans="1:25">
      <c r="A146" t="s">
        <v>1296</v>
      </c>
      <c r="B146" t="s">
        <v>478</v>
      </c>
      <c r="C146" t="s">
        <v>491</v>
      </c>
      <c r="D146" t="s">
        <v>1161</v>
      </c>
      <c r="E146">
        <v>4534</v>
      </c>
      <c r="F146">
        <v>820</v>
      </c>
      <c r="G146" s="22">
        <f>IF(H146 = "不含税", 1.06, 1) * F146/(1000*E146 * 3.96566683) * VLOOKUP(J146,Deflator!$A$2:$B$24,2,FALSE)</f>
        <v>6.3168592200153714E-6</v>
      </c>
      <c r="H146" t="s">
        <v>481</v>
      </c>
      <c r="I146">
        <v>9000</v>
      </c>
      <c r="J146">
        <v>2019</v>
      </c>
      <c r="K146" t="s">
        <v>661</v>
      </c>
      <c r="L146" s="77">
        <v>1.9800000000000002E-2</v>
      </c>
      <c r="M146" s="77">
        <v>4.8899999999999999E-2</v>
      </c>
      <c r="N146" t="s">
        <v>622</v>
      </c>
      <c r="O146" t="s">
        <v>667</v>
      </c>
      <c r="P146" t="s">
        <v>788</v>
      </c>
      <c r="Q146" s="77">
        <v>0.77829999999999999</v>
      </c>
      <c r="R146" t="s">
        <v>483</v>
      </c>
      <c r="S146" t="s">
        <v>483</v>
      </c>
      <c r="T146" t="s">
        <v>483</v>
      </c>
      <c r="U146" t="s">
        <v>520</v>
      </c>
      <c r="V146" t="s">
        <v>486</v>
      </c>
      <c r="W146" t="s">
        <v>1297</v>
      </c>
      <c r="X146" t="s">
        <v>1298</v>
      </c>
      <c r="Y146" t="s">
        <v>1299</v>
      </c>
    </row>
    <row r="147" spans="1:25">
      <c r="A147" t="s">
        <v>2506</v>
      </c>
      <c r="B147" t="s">
        <v>478</v>
      </c>
      <c r="C147" t="s">
        <v>491</v>
      </c>
      <c r="D147" t="s">
        <v>2507</v>
      </c>
      <c r="E147">
        <v>4000</v>
      </c>
      <c r="F147">
        <v>820</v>
      </c>
      <c r="G147" s="22">
        <f>IF(H147 = "不含税", 1.06, 1) * F147/(1000*E147 * 3.96566683) * VLOOKUP(J147,Deflator!$A$2:$B$24,2,FALSE)</f>
        <v>7.5897695214406685E-6</v>
      </c>
      <c r="H147" t="s">
        <v>492</v>
      </c>
      <c r="I147">
        <v>1800</v>
      </c>
      <c r="J147">
        <v>2019</v>
      </c>
      <c r="K147" t="s">
        <v>661</v>
      </c>
      <c r="L147" s="76">
        <v>0.02</v>
      </c>
      <c r="M147" t="s">
        <v>483</v>
      </c>
      <c r="N147" t="s">
        <v>483</v>
      </c>
      <c r="O147" t="s">
        <v>573</v>
      </c>
      <c r="P147" t="s">
        <v>483</v>
      </c>
      <c r="Q147" t="s">
        <v>483</v>
      </c>
      <c r="R147" t="s">
        <v>483</v>
      </c>
      <c r="S147" t="s">
        <v>483</v>
      </c>
      <c r="T147" t="s">
        <v>483</v>
      </c>
      <c r="U147" t="s">
        <v>496</v>
      </c>
      <c r="V147" t="s">
        <v>486</v>
      </c>
      <c r="W147" t="s">
        <v>2508</v>
      </c>
      <c r="X147" t="s">
        <v>2509</v>
      </c>
      <c r="Y147" t="s">
        <v>1028</v>
      </c>
    </row>
    <row r="148" spans="1:25">
      <c r="A148" t="s">
        <v>2917</v>
      </c>
      <c r="B148" t="s">
        <v>478</v>
      </c>
      <c r="C148" t="s">
        <v>491</v>
      </c>
      <c r="D148" t="s">
        <v>2918</v>
      </c>
      <c r="E148">
        <v>4600</v>
      </c>
      <c r="F148">
        <v>1000</v>
      </c>
      <c r="G148" s="22">
        <f>IF(H148 = "不含税", 1.06, 1) * F148/(1000*E148 * 3.96566683) * VLOOKUP(J148,Deflator!$A$2:$B$24,2,FALSE)</f>
        <v>8.0485360778798186E-6</v>
      </c>
      <c r="H148" t="s">
        <v>492</v>
      </c>
      <c r="I148">
        <v>10000</v>
      </c>
      <c r="J148">
        <v>2019</v>
      </c>
      <c r="K148" t="s">
        <v>661</v>
      </c>
      <c r="L148" s="77">
        <v>1.7000000000000001E-2</v>
      </c>
      <c r="M148" t="s">
        <v>483</v>
      </c>
      <c r="N148" t="s">
        <v>2919</v>
      </c>
      <c r="O148" t="s">
        <v>485</v>
      </c>
      <c r="P148" t="s">
        <v>526</v>
      </c>
      <c r="Q148" t="s">
        <v>483</v>
      </c>
      <c r="R148" t="s">
        <v>483</v>
      </c>
      <c r="S148" t="s">
        <v>483</v>
      </c>
      <c r="T148" t="s">
        <v>483</v>
      </c>
      <c r="U148" t="s">
        <v>1739</v>
      </c>
      <c r="V148" t="s">
        <v>486</v>
      </c>
      <c r="W148" t="s">
        <v>1297</v>
      </c>
      <c r="X148" t="s">
        <v>2920</v>
      </c>
      <c r="Y148" t="s">
        <v>2921</v>
      </c>
    </row>
    <row r="149" spans="1:25">
      <c r="A149" t="s">
        <v>570</v>
      </c>
      <c r="B149" t="s">
        <v>478</v>
      </c>
      <c r="C149" t="s">
        <v>538</v>
      </c>
      <c r="D149" t="s">
        <v>660</v>
      </c>
      <c r="E149">
        <v>4100</v>
      </c>
      <c r="F149">
        <v>500</v>
      </c>
      <c r="G149" s="22">
        <f>IF(H149 = "不含税", 1.06, 1) * F149/(1000*E149 * 3.96566683) * VLOOKUP(J149,Deflator!$A$2:$B$24,2,FALSE)</f>
        <v>4.486980095144901E-6</v>
      </c>
      <c r="H149" t="s">
        <v>492</v>
      </c>
      <c r="I149">
        <v>3000</v>
      </c>
      <c r="J149">
        <v>2020</v>
      </c>
      <c r="K149" t="s">
        <v>661</v>
      </c>
      <c r="L149" s="76">
        <v>0.03</v>
      </c>
      <c r="M149" s="76">
        <v>0.08</v>
      </c>
      <c r="N149" t="s">
        <v>662</v>
      </c>
      <c r="O149" t="s">
        <v>663</v>
      </c>
      <c r="P149" t="s">
        <v>526</v>
      </c>
      <c r="Q149" t="s">
        <v>483</v>
      </c>
      <c r="R149" t="s">
        <v>483</v>
      </c>
      <c r="S149" t="s">
        <v>483</v>
      </c>
      <c r="T149" t="s">
        <v>483</v>
      </c>
      <c r="U149" t="s">
        <v>496</v>
      </c>
      <c r="V149" t="s">
        <v>486</v>
      </c>
      <c r="W149" t="s">
        <v>664</v>
      </c>
      <c r="X149" t="s">
        <v>665</v>
      </c>
      <c r="Y149" t="s">
        <v>196</v>
      </c>
    </row>
    <row r="150" spans="1:25">
      <c r="A150" t="s">
        <v>1000</v>
      </c>
      <c r="B150" t="s">
        <v>478</v>
      </c>
      <c r="C150" t="s">
        <v>538</v>
      </c>
      <c r="D150" t="s">
        <v>1001</v>
      </c>
      <c r="E150">
        <v>4300</v>
      </c>
      <c r="F150">
        <v>700</v>
      </c>
      <c r="G150" s="22">
        <f>IF(H150 = "不含税", 1.06, 1) * F150/(1000*E150 * 3.96566683) * VLOOKUP(J150,Deflator!$A$2:$B$24,2,FALSE)</f>
        <v>5.6505629105159567E-6</v>
      </c>
      <c r="H150" t="s">
        <v>481</v>
      </c>
      <c r="I150">
        <v>3000</v>
      </c>
      <c r="J150">
        <v>2020</v>
      </c>
      <c r="K150" t="s">
        <v>661</v>
      </c>
      <c r="L150" s="77">
        <v>1.4999999999999999E-2</v>
      </c>
      <c r="M150" s="76">
        <v>0.08</v>
      </c>
      <c r="N150" t="s">
        <v>483</v>
      </c>
      <c r="O150" t="s">
        <v>667</v>
      </c>
      <c r="P150" t="s">
        <v>626</v>
      </c>
      <c r="Q150" s="77">
        <v>0.74790000000000001</v>
      </c>
      <c r="R150" t="s">
        <v>483</v>
      </c>
      <c r="S150" s="77">
        <v>1E-4</v>
      </c>
      <c r="T150" t="s">
        <v>483</v>
      </c>
      <c r="U150" t="s">
        <v>496</v>
      </c>
      <c r="V150" t="s">
        <v>486</v>
      </c>
      <c r="W150" t="s">
        <v>1002</v>
      </c>
      <c r="X150" t="s">
        <v>1003</v>
      </c>
      <c r="Y150" t="s">
        <v>1004</v>
      </c>
    </row>
    <row r="151" spans="1:25">
      <c r="A151" t="s">
        <v>933</v>
      </c>
      <c r="B151" t="s">
        <v>478</v>
      </c>
      <c r="C151" t="s">
        <v>538</v>
      </c>
      <c r="D151" t="s">
        <v>660</v>
      </c>
      <c r="E151">
        <v>4300</v>
      </c>
      <c r="F151">
        <v>730</v>
      </c>
      <c r="G151" s="22">
        <f>IF(H151 = "不含税", 1.06, 1) * F151/(1000*E151 * 3.96566683) * VLOOKUP(J151,Deflator!$A$2:$B$24,2,FALSE)</f>
        <v>5.8927298923952128E-6</v>
      </c>
      <c r="H151" t="s">
        <v>481</v>
      </c>
      <c r="I151">
        <v>7000</v>
      </c>
      <c r="J151">
        <v>2020</v>
      </c>
      <c r="K151" t="s">
        <v>661</v>
      </c>
      <c r="L151" s="76">
        <v>0.02</v>
      </c>
      <c r="M151" s="76">
        <v>0.1</v>
      </c>
      <c r="N151" t="s">
        <v>622</v>
      </c>
      <c r="O151" t="s">
        <v>485</v>
      </c>
      <c r="P151" t="s">
        <v>704</v>
      </c>
      <c r="Q151" t="s">
        <v>483</v>
      </c>
      <c r="R151" t="s">
        <v>483</v>
      </c>
      <c r="S151" t="s">
        <v>483</v>
      </c>
      <c r="T151" t="s">
        <v>483</v>
      </c>
      <c r="U151" t="s">
        <v>496</v>
      </c>
      <c r="V151" t="s">
        <v>486</v>
      </c>
      <c r="W151" t="s">
        <v>664</v>
      </c>
      <c r="X151" t="s">
        <v>1119</v>
      </c>
      <c r="Y151" t="s">
        <v>801</v>
      </c>
    </row>
    <row r="152" spans="1:25">
      <c r="A152" t="s">
        <v>955</v>
      </c>
      <c r="B152" t="s">
        <v>478</v>
      </c>
      <c r="C152" t="s">
        <v>955</v>
      </c>
      <c r="D152" t="s">
        <v>660</v>
      </c>
      <c r="E152">
        <v>4300</v>
      </c>
      <c r="F152">
        <v>650</v>
      </c>
      <c r="G152" s="22">
        <f>IF(H152 = "不含税", 1.06, 1) * F152/(1000*E152 * 3.96566683) * VLOOKUP(J152,Deflator!$A$2:$B$24,2,FALSE)</f>
        <v>5.5617683504935631E-6</v>
      </c>
      <c r="H152" t="s">
        <v>492</v>
      </c>
      <c r="I152">
        <v>2000</v>
      </c>
      <c r="J152">
        <v>2020</v>
      </c>
      <c r="K152" t="s">
        <v>661</v>
      </c>
      <c r="L152" s="77">
        <v>1.2E-2</v>
      </c>
      <c r="M152" s="77">
        <v>0.08</v>
      </c>
      <c r="N152" t="s">
        <v>554</v>
      </c>
      <c r="O152" t="s">
        <v>667</v>
      </c>
      <c r="P152" t="s">
        <v>526</v>
      </c>
      <c r="Q152" s="76">
        <v>0.85</v>
      </c>
      <c r="R152" t="s">
        <v>483</v>
      </c>
      <c r="S152" t="s">
        <v>483</v>
      </c>
      <c r="T152" t="s">
        <v>483</v>
      </c>
      <c r="U152" t="s">
        <v>496</v>
      </c>
      <c r="V152" t="s">
        <v>486</v>
      </c>
      <c r="W152" t="s">
        <v>956</v>
      </c>
      <c r="X152" t="s">
        <v>957</v>
      </c>
      <c r="Y152" t="s">
        <v>196</v>
      </c>
    </row>
    <row r="153" spans="1:25">
      <c r="A153" t="s">
        <v>955</v>
      </c>
      <c r="B153" t="s">
        <v>478</v>
      </c>
      <c r="C153" t="s">
        <v>955</v>
      </c>
      <c r="D153" t="s">
        <v>1260</v>
      </c>
      <c r="E153">
        <v>4300</v>
      </c>
      <c r="F153">
        <v>1000</v>
      </c>
      <c r="G153" s="22">
        <f>IF(H153 = "不含税", 1.06, 1) * F153/(1000*E153 * 3.96566683) * VLOOKUP(J153,Deflator!$A$2:$B$24,2,FALSE)</f>
        <v>8.5565666930670221E-6</v>
      </c>
      <c r="H153" t="s">
        <v>492</v>
      </c>
      <c r="I153">
        <v>500</v>
      </c>
      <c r="J153">
        <v>2020</v>
      </c>
      <c r="K153" t="s">
        <v>661</v>
      </c>
      <c r="L153" t="s">
        <v>483</v>
      </c>
      <c r="M153" t="s">
        <v>483</v>
      </c>
      <c r="N153" t="s">
        <v>483</v>
      </c>
      <c r="O153" t="s">
        <v>519</v>
      </c>
      <c r="P153" t="s">
        <v>483</v>
      </c>
      <c r="Q153" t="s">
        <v>483</v>
      </c>
      <c r="R153" t="s">
        <v>483</v>
      </c>
      <c r="S153" t="s">
        <v>483</v>
      </c>
      <c r="T153" t="s">
        <v>483</v>
      </c>
      <c r="U153" t="s">
        <v>496</v>
      </c>
      <c r="V153" t="s">
        <v>486</v>
      </c>
      <c r="W153" t="s">
        <v>3198</v>
      </c>
      <c r="X153" t="s">
        <v>3199</v>
      </c>
      <c r="Y153" t="s">
        <v>3200</v>
      </c>
    </row>
    <row r="154" spans="1:25">
      <c r="A154" t="s">
        <v>845</v>
      </c>
      <c r="B154" t="s">
        <v>478</v>
      </c>
      <c r="C154" t="s">
        <v>845</v>
      </c>
      <c r="D154" t="s">
        <v>846</v>
      </c>
      <c r="E154">
        <v>4150</v>
      </c>
      <c r="F154">
        <v>600</v>
      </c>
      <c r="G154" s="22">
        <f>IF(H154 = "不含税", 1.06, 1) * F154/(1000*E154 * 3.96566683) * VLOOKUP(J154,Deflator!$A$2:$B$24,2,FALSE)</f>
        <v>5.3195041127982923E-6</v>
      </c>
      <c r="H154" t="s">
        <v>492</v>
      </c>
      <c r="I154">
        <v>1000</v>
      </c>
      <c r="J154">
        <v>2020</v>
      </c>
      <c r="K154" t="s">
        <v>661</v>
      </c>
      <c r="L154" s="77">
        <v>1.2E-2</v>
      </c>
      <c r="M154" s="77">
        <v>4.4999999999999998E-2</v>
      </c>
      <c r="N154" t="s">
        <v>632</v>
      </c>
      <c r="O154" t="s">
        <v>831</v>
      </c>
      <c r="P154" t="s">
        <v>617</v>
      </c>
      <c r="Q154" s="76">
        <v>0.85</v>
      </c>
      <c r="R154" t="s">
        <v>483</v>
      </c>
      <c r="S154" s="77">
        <v>1E-4</v>
      </c>
      <c r="T154" t="s">
        <v>483</v>
      </c>
      <c r="U154" t="s">
        <v>496</v>
      </c>
      <c r="V154" t="s">
        <v>486</v>
      </c>
      <c r="W154" t="s">
        <v>847</v>
      </c>
      <c r="X154" t="s">
        <v>848</v>
      </c>
      <c r="Y154" t="s">
        <v>196</v>
      </c>
    </row>
    <row r="155" spans="1:25">
      <c r="A155" t="s">
        <v>845</v>
      </c>
      <c r="B155" t="s">
        <v>478</v>
      </c>
      <c r="C155" t="s">
        <v>845</v>
      </c>
      <c r="D155" t="s">
        <v>1263</v>
      </c>
      <c r="E155">
        <v>4000</v>
      </c>
      <c r="F155">
        <v>670</v>
      </c>
      <c r="G155" s="22">
        <f>IF(H155 = "不含税", 1.06, 1) * F155/(1000*E155 * 3.96566683) * VLOOKUP(J155,Deflator!$A$2:$B$24,2,FALSE)</f>
        <v>6.1628671606815212E-6</v>
      </c>
      <c r="H155" t="s">
        <v>492</v>
      </c>
      <c r="I155">
        <v>3500</v>
      </c>
      <c r="J155">
        <v>2020</v>
      </c>
      <c r="K155" t="s">
        <v>661</v>
      </c>
      <c r="L155" s="77">
        <v>1.2200000000000001E-2</v>
      </c>
      <c r="M155" s="77">
        <v>5.6000000000000001E-2</v>
      </c>
      <c r="N155" t="s">
        <v>483</v>
      </c>
      <c r="O155" t="s">
        <v>667</v>
      </c>
      <c r="P155" t="s">
        <v>971</v>
      </c>
      <c r="Q155" s="76">
        <v>0.82</v>
      </c>
      <c r="R155">
        <v>1</v>
      </c>
      <c r="S155" s="77">
        <v>1E-4</v>
      </c>
      <c r="T155" t="s">
        <v>483</v>
      </c>
      <c r="U155" t="s">
        <v>496</v>
      </c>
      <c r="V155" t="s">
        <v>486</v>
      </c>
      <c r="W155" t="s">
        <v>1264</v>
      </c>
      <c r="X155" t="s">
        <v>1265</v>
      </c>
      <c r="Y155" t="s">
        <v>1266</v>
      </c>
    </row>
    <row r="156" spans="1:25">
      <c r="A156" t="s">
        <v>570</v>
      </c>
      <c r="B156" t="s">
        <v>478</v>
      </c>
      <c r="C156" t="s">
        <v>538</v>
      </c>
      <c r="D156" t="s">
        <v>893</v>
      </c>
      <c r="E156">
        <v>4000</v>
      </c>
      <c r="F156">
        <v>590</v>
      </c>
      <c r="G156" s="22">
        <f>IF(H156 = "不含税", 1.06, 1) * F156/(1000*E156 * 3.96566683) * VLOOKUP(J156,Deflator!$A$2:$B$24,2,FALSE)</f>
        <v>5.3096337992691433E-6</v>
      </c>
      <c r="H156" t="s">
        <v>492</v>
      </c>
      <c r="I156">
        <v>1000</v>
      </c>
      <c r="J156">
        <v>2021</v>
      </c>
      <c r="K156" t="s">
        <v>661</v>
      </c>
      <c r="L156" s="76">
        <v>0.03</v>
      </c>
      <c r="M156" s="76">
        <v>0.08</v>
      </c>
      <c r="N156" t="s">
        <v>622</v>
      </c>
      <c r="O156" t="s">
        <v>485</v>
      </c>
      <c r="P156" t="s">
        <v>483</v>
      </c>
      <c r="Q156" s="76">
        <v>0.71</v>
      </c>
      <c r="R156" t="s">
        <v>483</v>
      </c>
      <c r="S156" s="77">
        <v>2.0000000000000001E-4</v>
      </c>
      <c r="T156" t="s">
        <v>483</v>
      </c>
      <c r="U156" t="s">
        <v>520</v>
      </c>
      <c r="V156" t="s">
        <v>486</v>
      </c>
      <c r="W156" t="s">
        <v>894</v>
      </c>
      <c r="X156" t="s">
        <v>895</v>
      </c>
      <c r="Y156" t="s">
        <v>896</v>
      </c>
    </row>
    <row r="157" spans="1:25">
      <c r="A157" t="s">
        <v>570</v>
      </c>
      <c r="B157" t="s">
        <v>478</v>
      </c>
      <c r="C157" t="s">
        <v>538</v>
      </c>
      <c r="D157" t="s">
        <v>1260</v>
      </c>
      <c r="E157">
        <v>4000</v>
      </c>
      <c r="F157">
        <v>670</v>
      </c>
      <c r="G157" s="22">
        <f>IF(H157 = "不含税", 1.06, 1) * F157/(1000*E157 * 3.96566683) * VLOOKUP(J157,Deflator!$A$2:$B$24,2,FALSE)</f>
        <v>6.0295841449327568E-6</v>
      </c>
      <c r="H157" t="s">
        <v>492</v>
      </c>
      <c r="I157">
        <v>5000</v>
      </c>
      <c r="J157">
        <v>2021</v>
      </c>
      <c r="K157" t="s">
        <v>661</v>
      </c>
      <c r="L157" s="76">
        <v>0.03</v>
      </c>
      <c r="M157" s="76">
        <v>0.1</v>
      </c>
      <c r="N157" t="s">
        <v>483</v>
      </c>
      <c r="O157" t="s">
        <v>573</v>
      </c>
      <c r="P157" t="s">
        <v>798</v>
      </c>
      <c r="Q157" s="76">
        <v>0.85</v>
      </c>
      <c r="R157" t="s">
        <v>483</v>
      </c>
      <c r="S157" s="77">
        <v>1E-4</v>
      </c>
      <c r="T157" t="s">
        <v>483</v>
      </c>
      <c r="U157" t="s">
        <v>496</v>
      </c>
      <c r="V157" t="s">
        <v>486</v>
      </c>
      <c r="W157" t="s">
        <v>847</v>
      </c>
      <c r="X157" t="s">
        <v>1261</v>
      </c>
      <c r="Y157" t="s">
        <v>1262</v>
      </c>
    </row>
    <row r="158" spans="1:25">
      <c r="A158" t="s">
        <v>3230</v>
      </c>
      <c r="B158" t="s">
        <v>551</v>
      </c>
      <c r="C158" t="s">
        <v>552</v>
      </c>
      <c r="D158" t="s">
        <v>3231</v>
      </c>
      <c r="E158">
        <v>3972</v>
      </c>
      <c r="F158">
        <v>940</v>
      </c>
      <c r="G158" s="22">
        <f>IF(H158 = "不含税", 1.06, 1) * F158/(1000*E158 * 3.96566683) * VLOOKUP(J158,Deflator!$A$2:$B$24,2,FALSE)</f>
        <v>8.5190499109239174E-6</v>
      </c>
      <c r="H158" t="s">
        <v>492</v>
      </c>
      <c r="I158">
        <v>60</v>
      </c>
      <c r="J158">
        <v>2021</v>
      </c>
      <c r="K158" t="s">
        <v>661</v>
      </c>
      <c r="L158" s="77">
        <v>2.0400000000000001E-2</v>
      </c>
      <c r="M158" s="77">
        <v>5.8700000000000002E-2</v>
      </c>
      <c r="N158" t="s">
        <v>483</v>
      </c>
      <c r="O158" t="s">
        <v>485</v>
      </c>
      <c r="P158" t="s">
        <v>626</v>
      </c>
      <c r="Q158" s="77">
        <v>0.78869999999999996</v>
      </c>
      <c r="R158" t="s">
        <v>483</v>
      </c>
      <c r="S158" s="77">
        <v>2.9999999999999997E-4</v>
      </c>
      <c r="T158" t="s">
        <v>483</v>
      </c>
      <c r="U158" t="s">
        <v>496</v>
      </c>
      <c r="V158" t="s">
        <v>497</v>
      </c>
      <c r="W158" t="s">
        <v>3232</v>
      </c>
      <c r="X158" t="s">
        <v>3233</v>
      </c>
      <c r="Y158" t="s">
        <v>3234</v>
      </c>
    </row>
    <row r="159" spans="1:25">
      <c r="A159" t="s">
        <v>1616</v>
      </c>
      <c r="B159" t="s">
        <v>551</v>
      </c>
      <c r="C159" t="s">
        <v>701</v>
      </c>
      <c r="D159" t="s">
        <v>660</v>
      </c>
      <c r="E159">
        <v>4000</v>
      </c>
      <c r="F159">
        <v>950</v>
      </c>
      <c r="G159" s="22">
        <f>IF(H159 = "不含税", 1.06, 1) * F159/(1000*E159 * 3.96566683) * VLOOKUP(J159,Deflator!$A$2:$B$24,2,FALSE)</f>
        <v>8.5494103547554017E-6</v>
      </c>
      <c r="H159" t="s">
        <v>492</v>
      </c>
      <c r="I159">
        <v>10</v>
      </c>
      <c r="J159">
        <v>2021</v>
      </c>
      <c r="K159" t="s">
        <v>661</v>
      </c>
      <c r="L159" s="76">
        <v>0.01</v>
      </c>
      <c r="M159" s="76">
        <v>0.1</v>
      </c>
      <c r="N159" t="s">
        <v>483</v>
      </c>
      <c r="O159" t="s">
        <v>912</v>
      </c>
      <c r="P159" t="s">
        <v>1030</v>
      </c>
      <c r="Q159" s="76">
        <v>0.75</v>
      </c>
      <c r="R159" t="s">
        <v>483</v>
      </c>
      <c r="S159" t="s">
        <v>483</v>
      </c>
      <c r="T159" t="s">
        <v>483</v>
      </c>
      <c r="U159" t="s">
        <v>496</v>
      </c>
      <c r="V159" t="s">
        <v>497</v>
      </c>
      <c r="W159" t="s">
        <v>664</v>
      </c>
      <c r="X159" t="s">
        <v>3254</v>
      </c>
      <c r="Y159" t="s">
        <v>964</v>
      </c>
    </row>
    <row r="160" spans="1:25">
      <c r="A160" t="s">
        <v>1175</v>
      </c>
      <c r="B160" t="s">
        <v>478</v>
      </c>
      <c r="C160" t="s">
        <v>491</v>
      </c>
      <c r="D160" t="s">
        <v>961</v>
      </c>
      <c r="E160">
        <v>4059</v>
      </c>
      <c r="F160">
        <v>660</v>
      </c>
      <c r="G160" s="22">
        <f>IF(H160 = "不含税", 1.06, 1) * F160/(1000*E160 * 3.96566683) * VLOOKUP(J160,Deflator!$A$2:$B$24,2,FALSE)</f>
        <v>5.8532548427936002E-6</v>
      </c>
      <c r="H160" t="s">
        <v>492</v>
      </c>
      <c r="I160">
        <v>5000</v>
      </c>
      <c r="J160">
        <v>2021</v>
      </c>
      <c r="K160" t="s">
        <v>661</v>
      </c>
      <c r="L160" t="s">
        <v>483</v>
      </c>
      <c r="M160" t="s">
        <v>483</v>
      </c>
      <c r="N160" t="s">
        <v>483</v>
      </c>
      <c r="O160" t="s">
        <v>485</v>
      </c>
      <c r="P160" t="s">
        <v>483</v>
      </c>
      <c r="Q160" t="s">
        <v>483</v>
      </c>
      <c r="R160" t="s">
        <v>483</v>
      </c>
      <c r="S160" t="s">
        <v>483</v>
      </c>
      <c r="T160" t="s">
        <v>483</v>
      </c>
      <c r="U160" t="s">
        <v>496</v>
      </c>
      <c r="V160" t="s">
        <v>486</v>
      </c>
      <c r="W160" t="s">
        <v>962</v>
      </c>
      <c r="X160" t="s">
        <v>1176</v>
      </c>
      <c r="Y160" t="s">
        <v>964</v>
      </c>
    </row>
    <row r="161" spans="1:25">
      <c r="A161" t="s">
        <v>958</v>
      </c>
      <c r="B161" t="s">
        <v>959</v>
      </c>
      <c r="C161" t="s">
        <v>960</v>
      </c>
      <c r="D161" t="s">
        <v>961</v>
      </c>
      <c r="E161">
        <v>4100</v>
      </c>
      <c r="F161">
        <v>620</v>
      </c>
      <c r="G161" s="22">
        <f>IF(H161 = "不含税", 1.06, 1) * F161/(1000*E161 * 3.96566683) * VLOOKUP(J161,Deflator!$A$2:$B$24,2,FALSE)</f>
        <v>5.4435270037980485E-6</v>
      </c>
      <c r="H161" t="s">
        <v>492</v>
      </c>
      <c r="I161">
        <v>1500</v>
      </c>
      <c r="J161">
        <v>2021</v>
      </c>
      <c r="K161" t="s">
        <v>661</v>
      </c>
      <c r="L161" s="77">
        <v>1.4999999999999999E-2</v>
      </c>
      <c r="M161" s="77">
        <v>3.7999999999999999E-2</v>
      </c>
      <c r="N161" t="s">
        <v>483</v>
      </c>
      <c r="O161" t="s">
        <v>485</v>
      </c>
      <c r="P161" t="s">
        <v>626</v>
      </c>
      <c r="Q161" s="77">
        <v>0.79120000000000001</v>
      </c>
      <c r="R161" t="s">
        <v>483</v>
      </c>
      <c r="S161" s="77">
        <v>1E-4</v>
      </c>
      <c r="T161" t="s">
        <v>483</v>
      </c>
      <c r="U161" t="s">
        <v>496</v>
      </c>
      <c r="V161" t="s">
        <v>486</v>
      </c>
      <c r="W161" t="s">
        <v>962</v>
      </c>
      <c r="X161" t="s">
        <v>963</v>
      </c>
      <c r="Y161" t="s">
        <v>964</v>
      </c>
    </row>
    <row r="162" spans="1:25">
      <c r="A162" t="s">
        <v>570</v>
      </c>
      <c r="B162" t="s">
        <v>478</v>
      </c>
      <c r="C162" t="s">
        <v>538</v>
      </c>
      <c r="D162" t="s">
        <v>2003</v>
      </c>
      <c r="E162">
        <v>4053</v>
      </c>
      <c r="F162">
        <v>780</v>
      </c>
      <c r="G162" s="22">
        <f>IF(H162 = "不含税", 1.06, 1) * F162/(1000*E162 * 3.96566683) * VLOOKUP(J162,Deflator!$A$2:$B$24,2,FALSE)</f>
        <v>6.7672641183381271E-6</v>
      </c>
      <c r="H162" t="s">
        <v>492</v>
      </c>
      <c r="I162">
        <v>14000</v>
      </c>
      <c r="J162">
        <v>2022</v>
      </c>
      <c r="K162" t="s">
        <v>661</v>
      </c>
      <c r="L162" s="77">
        <v>1.4999999999999999E-2</v>
      </c>
      <c r="M162" s="77">
        <v>6.59E-2</v>
      </c>
      <c r="N162" t="s">
        <v>2004</v>
      </c>
      <c r="O162" t="s">
        <v>667</v>
      </c>
      <c r="P162" t="s">
        <v>653</v>
      </c>
      <c r="Q162" s="77">
        <v>0.80349999999999999</v>
      </c>
      <c r="R162" t="s">
        <v>483</v>
      </c>
      <c r="S162" s="77">
        <v>1E-4</v>
      </c>
      <c r="T162" t="s">
        <v>483</v>
      </c>
      <c r="U162" t="s">
        <v>496</v>
      </c>
      <c r="V162" t="s">
        <v>486</v>
      </c>
      <c r="W162" t="s">
        <v>2005</v>
      </c>
      <c r="X162" t="s">
        <v>2006</v>
      </c>
      <c r="Y162" t="s">
        <v>641</v>
      </c>
    </row>
    <row r="163" spans="1:25">
      <c r="A163" t="s">
        <v>955</v>
      </c>
      <c r="B163" t="s">
        <v>478</v>
      </c>
      <c r="C163" t="s">
        <v>955</v>
      </c>
      <c r="D163" t="s">
        <v>2003</v>
      </c>
      <c r="E163">
        <v>4117</v>
      </c>
      <c r="F163">
        <v>950</v>
      </c>
      <c r="G163" s="22">
        <f>IF(H163 = "不含税", 1.06, 1) * F163/(1000*E163 * 3.96566683) * VLOOKUP(J163,Deflator!$A$2:$B$24,2,FALSE)</f>
        <v>8.1140534861839916E-6</v>
      </c>
      <c r="H163" t="s">
        <v>492</v>
      </c>
      <c r="I163">
        <v>4000</v>
      </c>
      <c r="J163">
        <v>2022</v>
      </c>
      <c r="K163" t="s">
        <v>661</v>
      </c>
      <c r="L163" s="77">
        <v>1.2999999999999999E-2</v>
      </c>
      <c r="M163" s="77">
        <v>7.3999999999999996E-2</v>
      </c>
      <c r="N163" t="s">
        <v>2004</v>
      </c>
      <c r="O163" t="s">
        <v>485</v>
      </c>
      <c r="P163" t="s">
        <v>626</v>
      </c>
      <c r="Q163" s="77">
        <v>0.79869999999999997</v>
      </c>
      <c r="R163" t="s">
        <v>483</v>
      </c>
      <c r="S163" s="77">
        <v>1E-4</v>
      </c>
      <c r="T163" t="s">
        <v>483</v>
      </c>
      <c r="U163" t="s">
        <v>520</v>
      </c>
      <c r="V163" t="s">
        <v>486</v>
      </c>
      <c r="W163" t="s">
        <v>935</v>
      </c>
      <c r="X163" t="s">
        <v>3162</v>
      </c>
      <c r="Y163" t="s">
        <v>641</v>
      </c>
    </row>
    <row r="164" spans="1:25">
      <c r="A164" t="s">
        <v>845</v>
      </c>
      <c r="B164" t="s">
        <v>478</v>
      </c>
      <c r="C164" t="s">
        <v>845</v>
      </c>
      <c r="D164" t="s">
        <v>934</v>
      </c>
      <c r="E164">
        <v>4150</v>
      </c>
      <c r="F164">
        <v>730</v>
      </c>
      <c r="G164" s="22">
        <f>IF(H164 = "不含税", 1.06, 1) * F164/(1000*E164 * 3.96566683) * VLOOKUP(J164,Deflator!$A$2:$B$24,2,FALSE)</f>
        <v>6.1854299271812887E-6</v>
      </c>
      <c r="H164" t="s">
        <v>492</v>
      </c>
      <c r="I164">
        <v>25000</v>
      </c>
      <c r="J164">
        <v>2022</v>
      </c>
      <c r="K164" t="s">
        <v>661</v>
      </c>
      <c r="L164" s="77">
        <v>1.4999999999999999E-2</v>
      </c>
      <c r="M164" s="77">
        <v>6.7000000000000004E-2</v>
      </c>
      <c r="N164" t="s">
        <v>483</v>
      </c>
      <c r="O164" t="s">
        <v>485</v>
      </c>
      <c r="P164" t="s">
        <v>526</v>
      </c>
      <c r="Q164" s="77">
        <v>0.75960000000000005</v>
      </c>
      <c r="R164">
        <v>1</v>
      </c>
      <c r="S164" s="77">
        <v>1E-4</v>
      </c>
      <c r="T164" t="s">
        <v>483</v>
      </c>
      <c r="U164" t="s">
        <v>496</v>
      </c>
      <c r="V164" t="s">
        <v>486</v>
      </c>
      <c r="W164" t="s">
        <v>1264</v>
      </c>
      <c r="X164" t="s">
        <v>1448</v>
      </c>
      <c r="Y164" t="s">
        <v>641</v>
      </c>
    </row>
    <row r="165" spans="1:25">
      <c r="A165" t="s">
        <v>845</v>
      </c>
      <c r="B165" t="s">
        <v>478</v>
      </c>
      <c r="C165" t="s">
        <v>845</v>
      </c>
      <c r="D165" t="s">
        <v>2003</v>
      </c>
      <c r="E165">
        <v>4100</v>
      </c>
      <c r="F165">
        <v>900</v>
      </c>
      <c r="G165" s="22">
        <f>IF(H165 = "不含税", 1.06, 1) * F165/(1000*E165 * 3.96566683) * VLOOKUP(J165,Deflator!$A$2:$B$24,2,FALSE)</f>
        <v>7.7188709582432719E-6</v>
      </c>
      <c r="H165" t="s">
        <v>492</v>
      </c>
      <c r="I165">
        <v>20000</v>
      </c>
      <c r="J165">
        <v>2022</v>
      </c>
      <c r="K165" t="s">
        <v>661</v>
      </c>
      <c r="L165" s="77">
        <v>1.4E-2</v>
      </c>
      <c r="M165" s="76">
        <v>0.06</v>
      </c>
      <c r="N165" t="s">
        <v>483</v>
      </c>
      <c r="O165" t="s">
        <v>667</v>
      </c>
      <c r="P165" t="s">
        <v>617</v>
      </c>
      <c r="Q165" t="s">
        <v>483</v>
      </c>
      <c r="R165" t="s">
        <v>483</v>
      </c>
      <c r="S165" s="77">
        <v>1E-4</v>
      </c>
      <c r="T165" t="s">
        <v>483</v>
      </c>
      <c r="U165" t="s">
        <v>496</v>
      </c>
      <c r="V165" t="s">
        <v>486</v>
      </c>
      <c r="W165" t="s">
        <v>935</v>
      </c>
      <c r="X165" t="s">
        <v>2984</v>
      </c>
      <c r="Y165" t="s">
        <v>641</v>
      </c>
    </row>
    <row r="166" spans="1:25">
      <c r="A166" t="s">
        <v>845</v>
      </c>
      <c r="B166" t="s">
        <v>478</v>
      </c>
      <c r="C166" t="s">
        <v>845</v>
      </c>
      <c r="D166" t="s">
        <v>2486</v>
      </c>
      <c r="E166">
        <v>4200</v>
      </c>
      <c r="F166">
        <v>950</v>
      </c>
      <c r="G166" s="22">
        <f>IF(H166 = "不含税", 1.06, 1) * F166/(1000*E166 * 3.96566683) * VLOOKUP(J166,Deflator!$A$2:$B$24,2,FALSE)</f>
        <v>7.9537043339570228E-6</v>
      </c>
      <c r="H166" t="s">
        <v>492</v>
      </c>
      <c r="I166">
        <v>2000</v>
      </c>
      <c r="J166">
        <v>2022</v>
      </c>
      <c r="K166" t="s">
        <v>661</v>
      </c>
      <c r="L166" s="77">
        <v>1.2E-2</v>
      </c>
      <c r="M166" t="s">
        <v>483</v>
      </c>
      <c r="N166" t="s">
        <v>483</v>
      </c>
      <c r="O166" t="s">
        <v>605</v>
      </c>
      <c r="P166" t="s">
        <v>483</v>
      </c>
      <c r="Q166" t="s">
        <v>483</v>
      </c>
      <c r="R166" t="s">
        <v>483</v>
      </c>
      <c r="S166" t="s">
        <v>483</v>
      </c>
      <c r="T166" t="s">
        <v>483</v>
      </c>
      <c r="U166" t="s">
        <v>496</v>
      </c>
      <c r="V166" t="s">
        <v>486</v>
      </c>
      <c r="W166" t="s">
        <v>1002</v>
      </c>
      <c r="X166" t="s">
        <v>3125</v>
      </c>
      <c r="Y166" t="s">
        <v>3126</v>
      </c>
    </row>
    <row r="167" spans="1:25">
      <c r="A167" t="s">
        <v>570</v>
      </c>
      <c r="B167" t="s">
        <v>478</v>
      </c>
      <c r="C167" t="s">
        <v>538</v>
      </c>
      <c r="D167" t="s">
        <v>1488</v>
      </c>
      <c r="E167">
        <v>4500</v>
      </c>
      <c r="F167">
        <v>800</v>
      </c>
      <c r="G167" s="22">
        <f>IF(H167 = "不含税", 1.06, 1) * F167/(1000*E167 * 3.96566683) * VLOOKUP(J167,Deflator!$A$2:$B$24,2,FALSE)</f>
        <v>6.8999689644878686E-6</v>
      </c>
      <c r="H167" t="s">
        <v>492</v>
      </c>
      <c r="I167">
        <v>400</v>
      </c>
      <c r="J167">
        <v>2017</v>
      </c>
      <c r="K167" t="s">
        <v>1434</v>
      </c>
      <c r="L167" s="76">
        <v>0.03</v>
      </c>
      <c r="M167" s="76">
        <v>0.05</v>
      </c>
      <c r="N167" t="s">
        <v>483</v>
      </c>
      <c r="O167" t="s">
        <v>667</v>
      </c>
      <c r="P167" t="s">
        <v>483</v>
      </c>
      <c r="Q167" t="s">
        <v>483</v>
      </c>
      <c r="R167" t="s">
        <v>483</v>
      </c>
      <c r="S167" t="s">
        <v>483</v>
      </c>
      <c r="T167" t="s">
        <v>483</v>
      </c>
      <c r="U167" t="s">
        <v>496</v>
      </c>
      <c r="V167" t="s">
        <v>486</v>
      </c>
      <c r="W167" t="s">
        <v>1489</v>
      </c>
      <c r="X167" t="s">
        <v>1490</v>
      </c>
      <c r="Y167" t="s">
        <v>1491</v>
      </c>
    </row>
    <row r="168" spans="1:25">
      <c r="A168" t="s">
        <v>570</v>
      </c>
      <c r="B168" t="s">
        <v>478</v>
      </c>
      <c r="C168" t="s">
        <v>538</v>
      </c>
      <c r="D168" t="s">
        <v>1433</v>
      </c>
      <c r="E168">
        <v>4300</v>
      </c>
      <c r="F168">
        <v>850</v>
      </c>
      <c r="G168" s="22">
        <f>IF(H168 = "不含税", 1.06, 1) * F168/(1000*E168 * 3.96566683) * VLOOKUP(J168,Deflator!$A$2:$B$24,2,FALSE)</f>
        <v>7.6722038631296809E-6</v>
      </c>
      <c r="H168" t="s">
        <v>492</v>
      </c>
      <c r="I168">
        <v>500</v>
      </c>
      <c r="J168">
        <v>2017</v>
      </c>
      <c r="K168" t="s">
        <v>1434</v>
      </c>
      <c r="L168" s="76">
        <v>0.03</v>
      </c>
      <c r="M168" s="76">
        <v>0.1</v>
      </c>
      <c r="N168" t="s">
        <v>483</v>
      </c>
      <c r="O168" t="s">
        <v>494</v>
      </c>
      <c r="P168" t="s">
        <v>483</v>
      </c>
      <c r="Q168" t="s">
        <v>483</v>
      </c>
      <c r="R168" t="s">
        <v>483</v>
      </c>
      <c r="S168" t="s">
        <v>483</v>
      </c>
      <c r="T168" t="s">
        <v>483</v>
      </c>
      <c r="U168" t="s">
        <v>496</v>
      </c>
      <c r="V168" t="s">
        <v>486</v>
      </c>
      <c r="W168" t="s">
        <v>2190</v>
      </c>
      <c r="X168" t="s">
        <v>2191</v>
      </c>
      <c r="Y168" t="s">
        <v>2192</v>
      </c>
    </row>
    <row r="169" spans="1:25">
      <c r="A169" t="s">
        <v>595</v>
      </c>
      <c r="B169" t="s">
        <v>478</v>
      </c>
      <c r="C169" t="s">
        <v>538</v>
      </c>
      <c r="D169" t="s">
        <v>1900</v>
      </c>
      <c r="E169">
        <v>4000</v>
      </c>
      <c r="F169">
        <v>850</v>
      </c>
      <c r="G169" s="22">
        <f>IF(H169 = "不含税", 1.06, 1) * F169/(1000*E169 * 3.96566683) * VLOOKUP(J169,Deflator!$A$2:$B$24,2,FALSE)</f>
        <v>8.2476191528644061E-6</v>
      </c>
      <c r="H169" t="s">
        <v>492</v>
      </c>
      <c r="I169">
        <v>1000</v>
      </c>
      <c r="J169">
        <v>2017</v>
      </c>
      <c r="K169" t="s">
        <v>1434</v>
      </c>
      <c r="L169" s="76">
        <v>0.03</v>
      </c>
      <c r="M169" s="76">
        <v>0.08</v>
      </c>
      <c r="N169" t="s">
        <v>632</v>
      </c>
      <c r="O169" t="s">
        <v>667</v>
      </c>
      <c r="P169" t="s">
        <v>617</v>
      </c>
      <c r="Q169" t="s">
        <v>483</v>
      </c>
      <c r="R169" t="s">
        <v>483</v>
      </c>
      <c r="S169" t="s">
        <v>483</v>
      </c>
      <c r="T169" t="s">
        <v>483</v>
      </c>
      <c r="U169" t="s">
        <v>496</v>
      </c>
      <c r="V169" t="s">
        <v>486</v>
      </c>
      <c r="W169" t="s">
        <v>1435</v>
      </c>
      <c r="X169" t="s">
        <v>2777</v>
      </c>
      <c r="Y169" t="s">
        <v>947</v>
      </c>
    </row>
    <row r="170" spans="1:25">
      <c r="A170" t="s">
        <v>531</v>
      </c>
      <c r="B170" t="s">
        <v>478</v>
      </c>
      <c r="C170" t="s">
        <v>531</v>
      </c>
      <c r="D170" t="s">
        <v>1768</v>
      </c>
      <c r="E170">
        <v>4300</v>
      </c>
      <c r="F170">
        <v>850</v>
      </c>
      <c r="G170" s="22">
        <f>IF(H170 = "不含税", 1.06, 1) * F170/(1000*E170 * 3.96566683) * VLOOKUP(J170,Deflator!$A$2:$B$24,2,FALSE)</f>
        <v>7.2379281727638491E-6</v>
      </c>
      <c r="H170" t="s">
        <v>481</v>
      </c>
      <c r="I170">
        <v>2000</v>
      </c>
      <c r="J170">
        <v>2017</v>
      </c>
      <c r="K170" t="s">
        <v>1434</v>
      </c>
      <c r="L170" s="77">
        <v>1.47E-2</v>
      </c>
      <c r="M170" s="77">
        <v>9.1999999999999998E-2</v>
      </c>
      <c r="N170" t="s">
        <v>483</v>
      </c>
      <c r="O170" t="s">
        <v>485</v>
      </c>
      <c r="P170" t="s">
        <v>526</v>
      </c>
      <c r="Q170" s="76">
        <v>0.82</v>
      </c>
      <c r="R170" t="s">
        <v>483</v>
      </c>
      <c r="S170" t="s">
        <v>483</v>
      </c>
      <c r="T170" t="s">
        <v>483</v>
      </c>
      <c r="U170" t="s">
        <v>496</v>
      </c>
      <c r="V170" t="s">
        <v>486</v>
      </c>
      <c r="W170" t="s">
        <v>1435</v>
      </c>
      <c r="X170" t="s">
        <v>1769</v>
      </c>
      <c r="Y170" t="s">
        <v>885</v>
      </c>
    </row>
    <row r="171" spans="1:25">
      <c r="A171" t="s">
        <v>570</v>
      </c>
      <c r="B171" t="s">
        <v>478</v>
      </c>
      <c r="C171" t="s">
        <v>538</v>
      </c>
      <c r="D171" t="s">
        <v>2182</v>
      </c>
      <c r="E171">
        <v>4300</v>
      </c>
      <c r="F171">
        <v>850</v>
      </c>
      <c r="G171" s="22">
        <f>IF(H171 = "不含税", 1.06, 1) * F171/(1000*E171 * 3.96566683) * VLOOKUP(J171,Deflator!$A$2:$B$24,2,FALSE)</f>
        <v>7.4127754302697965E-6</v>
      </c>
      <c r="H171" t="s">
        <v>492</v>
      </c>
      <c r="I171">
        <v>1500</v>
      </c>
      <c r="J171">
        <v>2018</v>
      </c>
      <c r="K171" t="s">
        <v>1434</v>
      </c>
      <c r="L171" s="77">
        <v>1.4999999999999999E-2</v>
      </c>
      <c r="M171" s="76">
        <v>0.1</v>
      </c>
      <c r="N171" t="s">
        <v>554</v>
      </c>
      <c r="O171" t="s">
        <v>667</v>
      </c>
      <c r="P171" t="s">
        <v>526</v>
      </c>
      <c r="Q171" t="s">
        <v>483</v>
      </c>
      <c r="R171" t="s">
        <v>483</v>
      </c>
      <c r="S171" t="s">
        <v>483</v>
      </c>
      <c r="T171" t="s">
        <v>483</v>
      </c>
      <c r="U171" t="s">
        <v>496</v>
      </c>
      <c r="V171" t="s">
        <v>486</v>
      </c>
      <c r="W171" t="s">
        <v>2183</v>
      </c>
      <c r="X171" t="s">
        <v>2184</v>
      </c>
      <c r="Y171" t="s">
        <v>136</v>
      </c>
    </row>
    <row r="172" spans="1:25">
      <c r="A172" t="s">
        <v>595</v>
      </c>
      <c r="B172" t="s">
        <v>478</v>
      </c>
      <c r="C172" t="s">
        <v>538</v>
      </c>
      <c r="D172" t="s">
        <v>2182</v>
      </c>
      <c r="E172">
        <v>4200</v>
      </c>
      <c r="F172">
        <v>850</v>
      </c>
      <c r="G172" s="22">
        <f>IF(H172 = "不含税", 1.06, 1) * F172/(1000*E172 * 3.96566683) * VLOOKUP(J172,Deflator!$A$2:$B$24,2,FALSE)</f>
        <v>7.5892700833714573E-6</v>
      </c>
      <c r="H172" t="s">
        <v>492</v>
      </c>
      <c r="I172">
        <v>2000</v>
      </c>
      <c r="J172">
        <v>2018</v>
      </c>
      <c r="K172" t="s">
        <v>1434</v>
      </c>
      <c r="L172" s="76">
        <v>0.03</v>
      </c>
      <c r="M172" s="76">
        <v>0.08</v>
      </c>
      <c r="N172" t="s">
        <v>483</v>
      </c>
      <c r="O172" t="s">
        <v>912</v>
      </c>
      <c r="P172" t="s">
        <v>483</v>
      </c>
      <c r="Q172" t="s">
        <v>483</v>
      </c>
      <c r="R172" t="s">
        <v>483</v>
      </c>
      <c r="S172" t="s">
        <v>483</v>
      </c>
      <c r="T172" t="s">
        <v>483</v>
      </c>
      <c r="U172" t="s">
        <v>496</v>
      </c>
      <c r="V172" t="s">
        <v>486</v>
      </c>
      <c r="W172" t="s">
        <v>2404</v>
      </c>
      <c r="X172" t="s">
        <v>2405</v>
      </c>
      <c r="Y172" t="s">
        <v>2406</v>
      </c>
    </row>
    <row r="173" spans="1:25">
      <c r="A173" t="s">
        <v>2835</v>
      </c>
      <c r="B173" t="s">
        <v>478</v>
      </c>
      <c r="C173" t="s">
        <v>538</v>
      </c>
      <c r="D173" t="s">
        <v>1433</v>
      </c>
      <c r="E173">
        <v>4300</v>
      </c>
      <c r="F173">
        <v>920</v>
      </c>
      <c r="G173" s="22">
        <f>IF(H173 = "不含税", 1.06, 1) * F173/(1000*E173 * 3.96566683) * VLOOKUP(J173,Deflator!$A$2:$B$24,2,FALSE)</f>
        <v>8.0232392892331926E-6</v>
      </c>
      <c r="H173" t="s">
        <v>492</v>
      </c>
      <c r="I173">
        <v>1500</v>
      </c>
      <c r="J173">
        <v>2018</v>
      </c>
      <c r="K173" t="s">
        <v>1434</v>
      </c>
      <c r="L173" t="s">
        <v>483</v>
      </c>
      <c r="M173" t="s">
        <v>483</v>
      </c>
      <c r="N173" t="s">
        <v>483</v>
      </c>
      <c r="O173" t="s">
        <v>485</v>
      </c>
      <c r="P173" t="s">
        <v>483</v>
      </c>
      <c r="Q173" t="s">
        <v>483</v>
      </c>
      <c r="R173" t="s">
        <v>483</v>
      </c>
      <c r="S173" t="s">
        <v>483</v>
      </c>
      <c r="T173" t="s">
        <v>483</v>
      </c>
      <c r="U173" t="s">
        <v>520</v>
      </c>
      <c r="V173" t="s">
        <v>486</v>
      </c>
      <c r="W173" t="s">
        <v>1435</v>
      </c>
      <c r="X173" t="s">
        <v>2836</v>
      </c>
      <c r="Y173" t="s">
        <v>1096</v>
      </c>
    </row>
    <row r="174" spans="1:25">
      <c r="A174" t="s">
        <v>559</v>
      </c>
      <c r="B174" t="s">
        <v>478</v>
      </c>
      <c r="C174" t="s">
        <v>538</v>
      </c>
      <c r="D174" t="s">
        <v>2182</v>
      </c>
      <c r="E174">
        <v>4200</v>
      </c>
      <c r="F174">
        <v>900</v>
      </c>
      <c r="G174" s="22">
        <f>IF(H174 = "不含税", 1.06, 1) * F174/(1000*E174 * 3.96566683) * VLOOKUP(J174,Deflator!$A$2:$B$24,2,FALSE)</f>
        <v>8.0356977353344839E-6</v>
      </c>
      <c r="H174" t="s">
        <v>492</v>
      </c>
      <c r="I174">
        <v>400</v>
      </c>
      <c r="J174">
        <v>2018</v>
      </c>
      <c r="K174" t="s">
        <v>1434</v>
      </c>
      <c r="L174" t="s">
        <v>483</v>
      </c>
      <c r="M174" t="s">
        <v>483</v>
      </c>
      <c r="N174" t="s">
        <v>483</v>
      </c>
      <c r="O174" t="s">
        <v>485</v>
      </c>
      <c r="P174" t="s">
        <v>617</v>
      </c>
      <c r="Q174" t="s">
        <v>483</v>
      </c>
      <c r="R174" t="s">
        <v>483</v>
      </c>
      <c r="S174" t="s">
        <v>483</v>
      </c>
      <c r="T174" t="s">
        <v>483</v>
      </c>
      <c r="U174" t="s">
        <v>496</v>
      </c>
      <c r="V174" t="s">
        <v>486</v>
      </c>
      <c r="W174" t="s">
        <v>2404</v>
      </c>
      <c r="X174" t="s">
        <v>2854</v>
      </c>
      <c r="Y174" t="s">
        <v>2855</v>
      </c>
    </row>
    <row r="175" spans="1:25">
      <c r="A175" t="s">
        <v>531</v>
      </c>
      <c r="B175" t="s">
        <v>478</v>
      </c>
      <c r="C175" t="s">
        <v>531</v>
      </c>
      <c r="D175" t="s">
        <v>1735</v>
      </c>
      <c r="E175">
        <v>4300</v>
      </c>
      <c r="F175">
        <v>800</v>
      </c>
      <c r="G175" s="22">
        <f>IF(H175 = "不含税", 1.06, 1) * F175/(1000*E175 * 3.96566683) * VLOOKUP(J175,Deflator!$A$2:$B$24,2,FALSE)</f>
        <v>6.9767298167245141E-6</v>
      </c>
      <c r="H175" t="s">
        <v>492</v>
      </c>
      <c r="I175">
        <v>1500</v>
      </c>
      <c r="J175">
        <v>2018</v>
      </c>
      <c r="K175" t="s">
        <v>1434</v>
      </c>
      <c r="L175" s="77">
        <v>1.7899999999999999E-2</v>
      </c>
      <c r="M175" s="76">
        <v>0.12</v>
      </c>
      <c r="N175" t="s">
        <v>483</v>
      </c>
      <c r="O175" t="s">
        <v>485</v>
      </c>
      <c r="P175" t="s">
        <v>504</v>
      </c>
      <c r="Q175" s="77">
        <v>0.83609999999999995</v>
      </c>
      <c r="R175" t="s">
        <v>483</v>
      </c>
      <c r="S175" t="s">
        <v>483</v>
      </c>
      <c r="T175" t="s">
        <v>483</v>
      </c>
      <c r="U175" t="s">
        <v>496</v>
      </c>
      <c r="V175" t="s">
        <v>486</v>
      </c>
      <c r="W175" t="s">
        <v>1736</v>
      </c>
      <c r="X175" t="s">
        <v>1737</v>
      </c>
      <c r="Y175" t="s">
        <v>1302</v>
      </c>
    </row>
    <row r="176" spans="1:25">
      <c r="A176" t="s">
        <v>1035</v>
      </c>
      <c r="B176" t="s">
        <v>478</v>
      </c>
      <c r="C176" t="s">
        <v>479</v>
      </c>
      <c r="D176" t="s">
        <v>1900</v>
      </c>
      <c r="E176">
        <v>4300</v>
      </c>
      <c r="F176">
        <v>880</v>
      </c>
      <c r="G176" s="22">
        <f>IF(H176 = "不含税", 1.06, 1) * F176/(1000*E176 * 3.96566683) * VLOOKUP(J176,Deflator!$A$2:$B$24,2,FALSE)</f>
        <v>7.6744027983969653E-6</v>
      </c>
      <c r="H176" t="s">
        <v>492</v>
      </c>
      <c r="I176">
        <v>1000</v>
      </c>
      <c r="J176">
        <v>2018</v>
      </c>
      <c r="K176" t="s">
        <v>1434</v>
      </c>
      <c r="L176" s="76">
        <v>0.08</v>
      </c>
      <c r="M176" s="76">
        <v>0.1</v>
      </c>
      <c r="N176" t="s">
        <v>483</v>
      </c>
      <c r="O176" t="s">
        <v>667</v>
      </c>
      <c r="P176" t="s">
        <v>626</v>
      </c>
      <c r="Q176" t="s">
        <v>483</v>
      </c>
      <c r="R176" t="s">
        <v>483</v>
      </c>
      <c r="S176" t="s">
        <v>483</v>
      </c>
      <c r="T176" t="s">
        <v>483</v>
      </c>
      <c r="U176" t="s">
        <v>496</v>
      </c>
      <c r="V176" t="s">
        <v>486</v>
      </c>
      <c r="W176" t="s">
        <v>2492</v>
      </c>
      <c r="X176" t="s">
        <v>2493</v>
      </c>
      <c r="Y176" t="s">
        <v>1896</v>
      </c>
    </row>
    <row r="177" spans="1:25">
      <c r="A177" t="s">
        <v>570</v>
      </c>
      <c r="B177" t="s">
        <v>478</v>
      </c>
      <c r="C177" t="s">
        <v>538</v>
      </c>
      <c r="D177" t="s">
        <v>2182</v>
      </c>
      <c r="E177">
        <v>3900</v>
      </c>
      <c r="F177">
        <v>860</v>
      </c>
      <c r="G177" s="22">
        <f>IF(H177 = "不含税", 1.06, 1) * F177/(1000*E177 * 3.96566683) * VLOOKUP(J177,Deflator!$A$2:$B$24,2,FALSE)</f>
        <v>7.7019856613673341E-6</v>
      </c>
      <c r="H177" t="s">
        <v>481</v>
      </c>
      <c r="I177">
        <v>1000</v>
      </c>
      <c r="J177">
        <v>2019</v>
      </c>
      <c r="K177" t="s">
        <v>1434</v>
      </c>
      <c r="L177" s="77">
        <v>1.7999999999999999E-2</v>
      </c>
      <c r="M177" s="76">
        <v>0.08</v>
      </c>
      <c r="N177" t="s">
        <v>484</v>
      </c>
      <c r="O177" t="s">
        <v>494</v>
      </c>
      <c r="P177" t="s">
        <v>626</v>
      </c>
      <c r="Q177" s="76">
        <v>0.79</v>
      </c>
      <c r="R177" t="s">
        <v>483</v>
      </c>
      <c r="S177" s="77">
        <v>5.0000000000000001E-4</v>
      </c>
      <c r="T177" t="s">
        <v>483</v>
      </c>
      <c r="U177" t="s">
        <v>496</v>
      </c>
      <c r="V177" t="s">
        <v>486</v>
      </c>
      <c r="W177" t="s">
        <v>2183</v>
      </c>
      <c r="X177" t="s">
        <v>2615</v>
      </c>
      <c r="Y177" t="s">
        <v>167</v>
      </c>
    </row>
    <row r="178" spans="1:25">
      <c r="A178" t="s">
        <v>1674</v>
      </c>
      <c r="B178" t="s">
        <v>551</v>
      </c>
      <c r="C178" t="s">
        <v>552</v>
      </c>
      <c r="D178" t="s">
        <v>1675</v>
      </c>
      <c r="E178">
        <v>4600</v>
      </c>
      <c r="F178">
        <v>850</v>
      </c>
      <c r="G178" s="22">
        <f>IF(H178 = "不含税", 1.06, 1) * F178/(1000*E178 * 3.96566683) * VLOOKUP(J178,Deflator!$A$2:$B$24,2,FALSE)</f>
        <v>6.8412556661978457E-6</v>
      </c>
      <c r="H178" t="s">
        <v>492</v>
      </c>
      <c r="I178">
        <v>1000</v>
      </c>
      <c r="J178">
        <v>2019</v>
      </c>
      <c r="K178" t="s">
        <v>1434</v>
      </c>
      <c r="L178" s="77">
        <v>1.7899999999999999E-2</v>
      </c>
      <c r="M178" s="77">
        <v>8.5000000000000006E-2</v>
      </c>
      <c r="N178" t="s">
        <v>483</v>
      </c>
      <c r="O178" t="s">
        <v>485</v>
      </c>
      <c r="P178" t="s">
        <v>483</v>
      </c>
      <c r="Q178" s="77">
        <v>8.6E-3</v>
      </c>
      <c r="R178" t="s">
        <v>483</v>
      </c>
      <c r="S178" s="77">
        <v>5.0000000000000001E-4</v>
      </c>
      <c r="T178" t="s">
        <v>483</v>
      </c>
      <c r="U178" t="s">
        <v>496</v>
      </c>
      <c r="V178" t="s">
        <v>486</v>
      </c>
      <c r="W178" t="s">
        <v>1676</v>
      </c>
      <c r="X178" t="s">
        <v>1677</v>
      </c>
      <c r="Y178" t="s">
        <v>1678</v>
      </c>
    </row>
    <row r="179" spans="1:25">
      <c r="A179" t="s">
        <v>2592</v>
      </c>
      <c r="B179" t="s">
        <v>478</v>
      </c>
      <c r="C179" t="s">
        <v>491</v>
      </c>
      <c r="D179" t="s">
        <v>2077</v>
      </c>
      <c r="E179">
        <v>4000</v>
      </c>
      <c r="F179">
        <v>830</v>
      </c>
      <c r="G179" s="22">
        <f>IF(H179 = "不含税", 1.06, 1) * F179/(1000*E179 * 3.96566683) * VLOOKUP(J179,Deflator!$A$2:$B$24,2,FALSE)</f>
        <v>7.6823276863362873E-6</v>
      </c>
      <c r="H179" t="s">
        <v>492</v>
      </c>
      <c r="I179">
        <v>1000</v>
      </c>
      <c r="J179">
        <v>2019</v>
      </c>
      <c r="K179" t="s">
        <v>1434</v>
      </c>
      <c r="L179" s="76">
        <v>0.03</v>
      </c>
      <c r="M179" s="76">
        <v>0.1</v>
      </c>
      <c r="N179" t="s">
        <v>483</v>
      </c>
      <c r="O179" t="s">
        <v>485</v>
      </c>
      <c r="P179" t="s">
        <v>617</v>
      </c>
      <c r="Q179" t="s">
        <v>483</v>
      </c>
      <c r="R179">
        <v>3</v>
      </c>
      <c r="S179" t="s">
        <v>483</v>
      </c>
      <c r="T179" t="s">
        <v>483</v>
      </c>
      <c r="U179" t="s">
        <v>496</v>
      </c>
      <c r="V179" t="s">
        <v>486</v>
      </c>
      <c r="W179" t="s">
        <v>2078</v>
      </c>
      <c r="X179" t="s">
        <v>2593</v>
      </c>
      <c r="Y179" t="s">
        <v>2594</v>
      </c>
    </row>
    <row r="180" spans="1:25">
      <c r="A180" t="s">
        <v>2592</v>
      </c>
      <c r="B180" t="s">
        <v>478</v>
      </c>
      <c r="C180" t="s">
        <v>491</v>
      </c>
      <c r="D180" t="s">
        <v>2703</v>
      </c>
      <c r="E180">
        <v>3800</v>
      </c>
      <c r="F180">
        <v>800</v>
      </c>
      <c r="G180" s="22">
        <f>IF(H180 = "不含税", 1.06, 1) * F180/(1000*E180 * 3.96566683) * VLOOKUP(J180,Deflator!$A$2:$B$24,2,FALSE)</f>
        <v>7.7943717806836132E-6</v>
      </c>
      <c r="H180" t="s">
        <v>492</v>
      </c>
      <c r="I180">
        <v>1000</v>
      </c>
      <c r="J180">
        <v>2019</v>
      </c>
      <c r="K180" t="s">
        <v>1434</v>
      </c>
      <c r="L180" s="77">
        <v>3.7999999999999999E-2</v>
      </c>
      <c r="M180" s="76">
        <v>0.1</v>
      </c>
      <c r="N180" t="s">
        <v>483</v>
      </c>
      <c r="O180" t="s">
        <v>485</v>
      </c>
      <c r="P180" t="s">
        <v>483</v>
      </c>
      <c r="Q180" t="s">
        <v>483</v>
      </c>
      <c r="R180">
        <v>3</v>
      </c>
      <c r="S180" t="s">
        <v>483</v>
      </c>
      <c r="T180" t="s">
        <v>483</v>
      </c>
      <c r="U180" t="s">
        <v>496</v>
      </c>
      <c r="V180" t="s">
        <v>486</v>
      </c>
      <c r="W180" t="s">
        <v>2704</v>
      </c>
      <c r="X180" t="s">
        <v>2705</v>
      </c>
      <c r="Y180" t="s">
        <v>2594</v>
      </c>
    </row>
    <row r="181" spans="1:25">
      <c r="A181" t="s">
        <v>2706</v>
      </c>
      <c r="B181" t="s">
        <v>478</v>
      </c>
      <c r="C181" t="s">
        <v>491</v>
      </c>
      <c r="D181" t="s">
        <v>1735</v>
      </c>
      <c r="E181">
        <v>3800</v>
      </c>
      <c r="F181">
        <v>800</v>
      </c>
      <c r="G181" s="22">
        <f>IF(H181 = "不含税", 1.06, 1) * F181/(1000*E181 * 3.96566683) * VLOOKUP(J181,Deflator!$A$2:$B$24,2,FALSE)</f>
        <v>7.7943717806836132E-6</v>
      </c>
      <c r="H181" t="s">
        <v>492</v>
      </c>
      <c r="I181">
        <v>600</v>
      </c>
      <c r="J181">
        <v>2019</v>
      </c>
      <c r="K181" t="s">
        <v>1434</v>
      </c>
      <c r="L181" t="s">
        <v>483</v>
      </c>
      <c r="M181" s="76">
        <v>0.15</v>
      </c>
      <c r="N181" t="s">
        <v>483</v>
      </c>
      <c r="O181" t="s">
        <v>485</v>
      </c>
      <c r="P181" t="s">
        <v>483</v>
      </c>
      <c r="Q181" t="s">
        <v>483</v>
      </c>
      <c r="R181" t="s">
        <v>483</v>
      </c>
      <c r="S181" t="s">
        <v>483</v>
      </c>
      <c r="T181" t="s">
        <v>483</v>
      </c>
      <c r="U181" t="s">
        <v>496</v>
      </c>
      <c r="V181" t="s">
        <v>486</v>
      </c>
      <c r="W181" t="s">
        <v>2707</v>
      </c>
      <c r="X181" t="s">
        <v>2708</v>
      </c>
      <c r="Y181" t="s">
        <v>2709</v>
      </c>
    </row>
    <row r="182" spans="1:25">
      <c r="A182" t="s">
        <v>2997</v>
      </c>
      <c r="B182" t="s">
        <v>478</v>
      </c>
      <c r="C182" t="s">
        <v>491</v>
      </c>
      <c r="D182" t="s">
        <v>1433</v>
      </c>
      <c r="E182">
        <v>4100</v>
      </c>
      <c r="F182">
        <v>960</v>
      </c>
      <c r="G182" s="22">
        <f>IF(H182 = "不含税", 1.06, 1) * F182/(1000*E182 * 3.96566683) * VLOOKUP(J182,Deflator!$A$2:$B$24,2,FALSE)</f>
        <v>8.1781719558024112E-6</v>
      </c>
      <c r="H182" t="s">
        <v>481</v>
      </c>
      <c r="I182">
        <v>1000</v>
      </c>
      <c r="J182">
        <v>2019</v>
      </c>
      <c r="K182" t="s">
        <v>1434</v>
      </c>
      <c r="L182" s="77">
        <v>1.78E-2</v>
      </c>
      <c r="M182" s="77">
        <v>6.4000000000000001E-2</v>
      </c>
      <c r="N182" t="s">
        <v>483</v>
      </c>
      <c r="O182" t="s">
        <v>485</v>
      </c>
      <c r="P182" t="s">
        <v>626</v>
      </c>
      <c r="Q182" s="77">
        <v>0.78100000000000003</v>
      </c>
      <c r="R182" t="s">
        <v>483</v>
      </c>
      <c r="S182" t="s">
        <v>483</v>
      </c>
      <c r="T182" t="s">
        <v>483</v>
      </c>
      <c r="U182" t="s">
        <v>496</v>
      </c>
      <c r="V182" t="s">
        <v>486</v>
      </c>
      <c r="W182" t="s">
        <v>1435</v>
      </c>
      <c r="X182" t="s">
        <v>2998</v>
      </c>
      <c r="Y182" t="s">
        <v>153</v>
      </c>
    </row>
    <row r="183" spans="1:25">
      <c r="A183" t="s">
        <v>1886</v>
      </c>
      <c r="B183" t="s">
        <v>478</v>
      </c>
      <c r="C183" t="s">
        <v>531</v>
      </c>
      <c r="D183" t="s">
        <v>1887</v>
      </c>
      <c r="E183">
        <v>4600</v>
      </c>
      <c r="F183">
        <v>870</v>
      </c>
      <c r="G183" s="22">
        <f>IF(H183 = "不含税", 1.06, 1) * F183/(1000*E183 * 3.96566683) * VLOOKUP(J183,Deflator!$A$2:$B$24,2,FALSE)</f>
        <v>7.0022263877554422E-6</v>
      </c>
      <c r="H183" t="s">
        <v>492</v>
      </c>
      <c r="I183">
        <v>1000</v>
      </c>
      <c r="J183">
        <v>2019</v>
      </c>
      <c r="K183" t="s">
        <v>1434</v>
      </c>
      <c r="L183" s="77">
        <v>8.9999999999999993E-3</v>
      </c>
      <c r="M183" s="77">
        <v>8.6999999999999994E-2</v>
      </c>
      <c r="N183" t="s">
        <v>554</v>
      </c>
      <c r="O183" t="s">
        <v>485</v>
      </c>
      <c r="P183" t="s">
        <v>788</v>
      </c>
      <c r="Q183" s="76">
        <v>0.09</v>
      </c>
      <c r="R183" t="s">
        <v>483</v>
      </c>
      <c r="S183" s="77">
        <v>2.9999999999999997E-4</v>
      </c>
      <c r="T183" t="s">
        <v>483</v>
      </c>
      <c r="U183" t="s">
        <v>496</v>
      </c>
      <c r="V183" t="s">
        <v>486</v>
      </c>
      <c r="W183" t="s">
        <v>1888</v>
      </c>
      <c r="X183" t="s">
        <v>1889</v>
      </c>
      <c r="Y183" t="s">
        <v>1124</v>
      </c>
    </row>
    <row r="184" spans="1:25">
      <c r="A184" t="s">
        <v>531</v>
      </c>
      <c r="B184" t="s">
        <v>478</v>
      </c>
      <c r="C184" t="s">
        <v>531</v>
      </c>
      <c r="D184" t="s">
        <v>2049</v>
      </c>
      <c r="E184">
        <v>4100</v>
      </c>
      <c r="F184">
        <v>850</v>
      </c>
      <c r="G184" s="22">
        <f>IF(H184 = "不含税", 1.06, 1) * F184/(1000*E184 * 3.96566683) * VLOOKUP(J184,Deflator!$A$2:$B$24,2,FALSE)</f>
        <v>7.6755551376853886E-6</v>
      </c>
      <c r="H184" t="s">
        <v>492</v>
      </c>
      <c r="I184">
        <v>300</v>
      </c>
      <c r="J184">
        <v>2019</v>
      </c>
      <c r="K184" t="s">
        <v>1434</v>
      </c>
      <c r="L184" s="77">
        <v>1.4999999999999999E-2</v>
      </c>
      <c r="M184" s="76">
        <v>0.08</v>
      </c>
      <c r="N184" t="s">
        <v>622</v>
      </c>
      <c r="O184" t="s">
        <v>485</v>
      </c>
      <c r="P184" t="s">
        <v>526</v>
      </c>
      <c r="Q184" s="76">
        <v>0.83</v>
      </c>
      <c r="R184" t="s">
        <v>483</v>
      </c>
      <c r="S184" t="s">
        <v>483</v>
      </c>
      <c r="T184" t="s">
        <v>483</v>
      </c>
      <c r="U184" t="s">
        <v>496</v>
      </c>
      <c r="V184" t="s">
        <v>486</v>
      </c>
      <c r="W184" t="s">
        <v>2355</v>
      </c>
      <c r="X184" t="s">
        <v>2584</v>
      </c>
      <c r="Y184" t="s">
        <v>2585</v>
      </c>
    </row>
    <row r="185" spans="1:25">
      <c r="A185" t="s">
        <v>531</v>
      </c>
      <c r="B185" t="s">
        <v>478</v>
      </c>
      <c r="C185" t="s">
        <v>531</v>
      </c>
      <c r="D185" t="s">
        <v>2049</v>
      </c>
      <c r="E185">
        <v>4213</v>
      </c>
      <c r="F185">
        <v>890</v>
      </c>
      <c r="G185" s="22">
        <f>IF(H185 = "不含税", 1.06, 1) * F185/(1000*E185 * 3.96566683) * VLOOKUP(J185,Deflator!$A$2:$B$24,2,FALSE)</f>
        <v>7.8211978881651982E-6</v>
      </c>
      <c r="H185" t="s">
        <v>492</v>
      </c>
      <c r="I185">
        <v>2000</v>
      </c>
      <c r="J185">
        <v>2019</v>
      </c>
      <c r="K185" t="s">
        <v>1434</v>
      </c>
      <c r="L185" s="77">
        <v>2.18E-2</v>
      </c>
      <c r="M185" s="77">
        <v>6.7400000000000002E-2</v>
      </c>
      <c r="N185" t="s">
        <v>483</v>
      </c>
      <c r="O185" t="s">
        <v>485</v>
      </c>
      <c r="P185" t="s">
        <v>617</v>
      </c>
      <c r="Q185" t="s">
        <v>483</v>
      </c>
      <c r="R185" t="s">
        <v>483</v>
      </c>
      <c r="S185" s="77">
        <v>2.9999999999999997E-4</v>
      </c>
      <c r="T185" t="s">
        <v>483</v>
      </c>
      <c r="U185" t="s">
        <v>496</v>
      </c>
      <c r="V185" t="s">
        <v>486</v>
      </c>
      <c r="W185" t="s">
        <v>2355</v>
      </c>
      <c r="X185" t="s">
        <v>2735</v>
      </c>
      <c r="Y185" t="s">
        <v>2736</v>
      </c>
    </row>
    <row r="186" spans="1:25">
      <c r="A186" t="s">
        <v>531</v>
      </c>
      <c r="B186" t="s">
        <v>478</v>
      </c>
      <c r="C186" t="s">
        <v>531</v>
      </c>
      <c r="D186" t="s">
        <v>2049</v>
      </c>
      <c r="E186">
        <v>4100</v>
      </c>
      <c r="F186">
        <v>920</v>
      </c>
      <c r="G186" s="22">
        <f>IF(H186 = "不含税", 1.06, 1) * F186/(1000*E186 * 3.96566683) * VLOOKUP(J186,Deflator!$A$2:$B$24,2,FALSE)</f>
        <v>7.8374147909773102E-6</v>
      </c>
      <c r="H186" t="s">
        <v>481</v>
      </c>
      <c r="I186">
        <v>200</v>
      </c>
      <c r="J186">
        <v>2019</v>
      </c>
      <c r="K186" t="s">
        <v>1434</v>
      </c>
      <c r="L186" t="s">
        <v>483</v>
      </c>
      <c r="M186" s="76">
        <v>0.09</v>
      </c>
      <c r="N186" t="s">
        <v>483</v>
      </c>
      <c r="O186" t="s">
        <v>485</v>
      </c>
      <c r="P186" t="s">
        <v>483</v>
      </c>
      <c r="Q186" t="s">
        <v>483</v>
      </c>
      <c r="R186" t="s">
        <v>483</v>
      </c>
      <c r="S186" t="s">
        <v>483</v>
      </c>
      <c r="T186" t="s">
        <v>483</v>
      </c>
      <c r="U186" t="s">
        <v>496</v>
      </c>
      <c r="V186" t="s">
        <v>486</v>
      </c>
      <c r="W186" t="s">
        <v>2050</v>
      </c>
      <c r="X186" t="s">
        <v>2739</v>
      </c>
      <c r="Y186" t="s">
        <v>176</v>
      </c>
    </row>
    <row r="187" spans="1:25">
      <c r="A187" t="s">
        <v>531</v>
      </c>
      <c r="B187" t="s">
        <v>478</v>
      </c>
      <c r="C187" t="s">
        <v>531</v>
      </c>
      <c r="D187" t="s">
        <v>1900</v>
      </c>
      <c r="E187">
        <v>4300</v>
      </c>
      <c r="F187">
        <v>970</v>
      </c>
      <c r="G187" s="22">
        <f>IF(H187 = "不含税", 1.06, 1) * F187/(1000*E187 * 3.96566683) * VLOOKUP(J187,Deflator!$A$2:$B$24,2,FALSE)</f>
        <v>8.3517599952325013E-6</v>
      </c>
      <c r="H187" t="s">
        <v>492</v>
      </c>
      <c r="I187">
        <v>800</v>
      </c>
      <c r="J187">
        <v>2019</v>
      </c>
      <c r="K187" t="s">
        <v>1434</v>
      </c>
      <c r="L187" s="77">
        <v>3.0000000000000001E-3</v>
      </c>
      <c r="M187" s="76">
        <v>0.08</v>
      </c>
      <c r="N187" t="s">
        <v>483</v>
      </c>
      <c r="O187" t="s">
        <v>494</v>
      </c>
      <c r="P187" t="s">
        <v>626</v>
      </c>
      <c r="Q187" t="s">
        <v>483</v>
      </c>
      <c r="R187" t="s">
        <v>483</v>
      </c>
      <c r="S187" t="s">
        <v>483</v>
      </c>
      <c r="T187" t="s">
        <v>483</v>
      </c>
      <c r="U187" t="s">
        <v>496</v>
      </c>
      <c r="V187" t="s">
        <v>486</v>
      </c>
      <c r="W187" t="s">
        <v>2190</v>
      </c>
      <c r="X187" t="s">
        <v>3100</v>
      </c>
      <c r="Y187" t="s">
        <v>2675</v>
      </c>
    </row>
    <row r="188" spans="1:25">
      <c r="A188" t="s">
        <v>1035</v>
      </c>
      <c r="B188" t="s">
        <v>478</v>
      </c>
      <c r="C188" t="s">
        <v>479</v>
      </c>
      <c r="D188" t="s">
        <v>2077</v>
      </c>
      <c r="E188">
        <v>4100</v>
      </c>
      <c r="F188">
        <v>800</v>
      </c>
      <c r="G188" s="22">
        <f>IF(H188 = "不含税", 1.06, 1) * F188/(1000*E188 * 3.96566683) * VLOOKUP(J188,Deflator!$A$2:$B$24,2,FALSE)</f>
        <v>7.22405189429213E-6</v>
      </c>
      <c r="H188" t="s">
        <v>492</v>
      </c>
      <c r="I188">
        <v>2000</v>
      </c>
      <c r="J188">
        <v>2019</v>
      </c>
      <c r="K188" t="s">
        <v>1434</v>
      </c>
      <c r="L188" s="77">
        <v>0.02</v>
      </c>
      <c r="M188" s="76">
        <v>0.08</v>
      </c>
      <c r="N188" t="s">
        <v>483</v>
      </c>
      <c r="O188" t="s">
        <v>663</v>
      </c>
      <c r="P188" t="s">
        <v>788</v>
      </c>
      <c r="Q188" s="76">
        <v>0.82</v>
      </c>
      <c r="R188" t="s">
        <v>483</v>
      </c>
      <c r="S188" t="s">
        <v>483</v>
      </c>
      <c r="T188" t="s">
        <v>483</v>
      </c>
      <c r="U188" t="s">
        <v>496</v>
      </c>
      <c r="V188" t="s">
        <v>486</v>
      </c>
      <c r="W188" t="s">
        <v>2078</v>
      </c>
      <c r="X188" t="s">
        <v>2079</v>
      </c>
      <c r="Y188" t="s">
        <v>2080</v>
      </c>
    </row>
    <row r="189" spans="1:25">
      <c r="A189" t="s">
        <v>1837</v>
      </c>
      <c r="B189" t="s">
        <v>478</v>
      </c>
      <c r="C189" t="s">
        <v>538</v>
      </c>
      <c r="D189" t="s">
        <v>1838</v>
      </c>
      <c r="E189">
        <v>4000</v>
      </c>
      <c r="F189">
        <v>800</v>
      </c>
      <c r="G189" s="22">
        <f>IF(H189 = "不含税", 1.06, 1) * F189/(1000*E189 * 3.96566683) * VLOOKUP(J189,Deflator!$A$2:$B$24,2,FALSE)</f>
        <v>6.9421201472053186E-6</v>
      </c>
      <c r="H189" t="s">
        <v>481</v>
      </c>
      <c r="I189">
        <v>3000</v>
      </c>
      <c r="J189">
        <v>2020</v>
      </c>
      <c r="K189" t="s">
        <v>1434</v>
      </c>
      <c r="L189" s="77">
        <v>1E-4</v>
      </c>
      <c r="M189" s="77">
        <v>8.0000000000000002E-3</v>
      </c>
      <c r="N189" t="s">
        <v>483</v>
      </c>
      <c r="O189" t="s">
        <v>485</v>
      </c>
      <c r="P189" t="s">
        <v>483</v>
      </c>
      <c r="Q189" t="s">
        <v>483</v>
      </c>
      <c r="R189" t="s">
        <v>483</v>
      </c>
      <c r="S189" t="s">
        <v>483</v>
      </c>
      <c r="T189" t="s">
        <v>483</v>
      </c>
      <c r="U189" t="s">
        <v>520</v>
      </c>
      <c r="V189" t="s">
        <v>486</v>
      </c>
      <c r="W189" t="s">
        <v>1839</v>
      </c>
      <c r="X189" t="s">
        <v>1840</v>
      </c>
      <c r="Y189" t="s">
        <v>1841</v>
      </c>
    </row>
    <row r="190" spans="1:25">
      <c r="A190" t="s">
        <v>570</v>
      </c>
      <c r="B190" t="s">
        <v>478</v>
      </c>
      <c r="C190" t="s">
        <v>538</v>
      </c>
      <c r="D190" t="s">
        <v>1900</v>
      </c>
      <c r="E190">
        <v>3800</v>
      </c>
      <c r="F190">
        <v>800</v>
      </c>
      <c r="G190" s="22">
        <f>IF(H190 = "不含税", 1.06, 1) * F190/(1000*E190 * 3.96566683) * VLOOKUP(J190,Deflator!$A$2:$B$24,2,FALSE)</f>
        <v>7.7459445853027771E-6</v>
      </c>
      <c r="H190" t="s">
        <v>492</v>
      </c>
      <c r="I190">
        <v>500</v>
      </c>
      <c r="J190">
        <v>2020</v>
      </c>
      <c r="K190" t="s">
        <v>1434</v>
      </c>
      <c r="L190" s="76">
        <v>0.02</v>
      </c>
      <c r="M190" s="76">
        <v>0.03</v>
      </c>
      <c r="N190" t="s">
        <v>483</v>
      </c>
      <c r="O190" t="s">
        <v>485</v>
      </c>
      <c r="P190" t="s">
        <v>788</v>
      </c>
      <c r="Q190" s="77">
        <v>2E-3</v>
      </c>
      <c r="R190" t="s">
        <v>483</v>
      </c>
      <c r="S190" t="s">
        <v>483</v>
      </c>
      <c r="T190" t="s">
        <v>483</v>
      </c>
      <c r="U190" t="s">
        <v>496</v>
      </c>
      <c r="V190" t="s">
        <v>486</v>
      </c>
      <c r="W190" t="s">
        <v>2404</v>
      </c>
      <c r="X190" t="s">
        <v>2700</v>
      </c>
      <c r="Y190" t="s">
        <v>201</v>
      </c>
    </row>
    <row r="191" spans="1:25">
      <c r="A191" t="s">
        <v>595</v>
      </c>
      <c r="B191" t="s">
        <v>478</v>
      </c>
      <c r="C191" t="s">
        <v>538</v>
      </c>
      <c r="D191" t="s">
        <v>2182</v>
      </c>
      <c r="E191">
        <v>4100</v>
      </c>
      <c r="F191">
        <v>950</v>
      </c>
      <c r="G191" s="22">
        <f>IF(H191 = "不含税", 1.06, 1) * F191/(1000*E191 * 3.96566683) * VLOOKUP(J191,Deflator!$A$2:$B$24,2,FALSE)</f>
        <v>8.042700170542747E-6</v>
      </c>
      <c r="H191" t="s">
        <v>481</v>
      </c>
      <c r="I191">
        <v>30</v>
      </c>
      <c r="J191">
        <v>2020</v>
      </c>
      <c r="K191" t="s">
        <v>1434</v>
      </c>
      <c r="L191" s="76">
        <v>0.03</v>
      </c>
      <c r="M191" s="76">
        <v>0.06</v>
      </c>
      <c r="N191" t="s">
        <v>484</v>
      </c>
      <c r="O191" t="s">
        <v>485</v>
      </c>
      <c r="P191" t="s">
        <v>526</v>
      </c>
      <c r="Q191" t="s">
        <v>483</v>
      </c>
      <c r="R191" t="s">
        <v>483</v>
      </c>
      <c r="S191" t="s">
        <v>483</v>
      </c>
      <c r="T191" t="s">
        <v>483</v>
      </c>
      <c r="U191" t="s">
        <v>496</v>
      </c>
      <c r="V191" t="s">
        <v>497</v>
      </c>
      <c r="W191" t="s">
        <v>2404</v>
      </c>
      <c r="X191" t="s">
        <v>2943</v>
      </c>
      <c r="Y191" t="s">
        <v>2944</v>
      </c>
    </row>
    <row r="192" spans="1:25">
      <c r="A192" t="s">
        <v>2070</v>
      </c>
      <c r="B192" t="s">
        <v>551</v>
      </c>
      <c r="C192" t="s">
        <v>552</v>
      </c>
      <c r="D192" t="s">
        <v>2071</v>
      </c>
      <c r="E192">
        <v>4100</v>
      </c>
      <c r="F192">
        <v>800</v>
      </c>
      <c r="G192" s="22">
        <f>IF(H192 = "不含税", 1.06, 1) * F192/(1000*E192 * 3.96566683) * VLOOKUP(J192,Deflator!$A$2:$B$24,2,FALSE)</f>
        <v>7.1791681522318417E-6</v>
      </c>
      <c r="H192" t="s">
        <v>492</v>
      </c>
      <c r="I192">
        <v>600</v>
      </c>
      <c r="J192">
        <v>2020</v>
      </c>
      <c r="K192" t="s">
        <v>1434</v>
      </c>
      <c r="L192" s="76">
        <v>0.08</v>
      </c>
      <c r="M192" t="s">
        <v>483</v>
      </c>
      <c r="N192" t="s">
        <v>483</v>
      </c>
      <c r="O192" t="s">
        <v>1094</v>
      </c>
      <c r="P192" t="s">
        <v>788</v>
      </c>
      <c r="Q192" t="s">
        <v>483</v>
      </c>
      <c r="R192" t="s">
        <v>483</v>
      </c>
      <c r="S192" t="s">
        <v>483</v>
      </c>
      <c r="T192" t="s">
        <v>483</v>
      </c>
      <c r="U192" t="s">
        <v>520</v>
      </c>
      <c r="V192" t="s">
        <v>486</v>
      </c>
      <c r="W192" t="s">
        <v>2072</v>
      </c>
      <c r="X192" t="s">
        <v>2073</v>
      </c>
      <c r="Y192" t="s">
        <v>2074</v>
      </c>
    </row>
    <row r="193" spans="1:25">
      <c r="A193" t="s">
        <v>1432</v>
      </c>
      <c r="B193" t="s">
        <v>478</v>
      </c>
      <c r="C193" t="s">
        <v>531</v>
      </c>
      <c r="D193" t="s">
        <v>1433</v>
      </c>
      <c r="E193">
        <v>4300</v>
      </c>
      <c r="F193">
        <v>800</v>
      </c>
      <c r="G193" s="22">
        <f>IF(H193 = "不含税", 1.06, 1) * F193/(1000*E193 * 3.96566683) * VLOOKUP(J193,Deflator!$A$2:$B$24,2,FALSE)</f>
        <v>6.457786183446808E-6</v>
      </c>
      <c r="H193" t="s">
        <v>481</v>
      </c>
      <c r="I193">
        <v>1000</v>
      </c>
      <c r="J193">
        <v>2020</v>
      </c>
      <c r="K193" t="s">
        <v>1434</v>
      </c>
      <c r="L193" s="77">
        <v>2.1000000000000001E-2</v>
      </c>
      <c r="M193" s="76">
        <v>0.08</v>
      </c>
      <c r="N193" t="s">
        <v>483</v>
      </c>
      <c r="O193" t="s">
        <v>485</v>
      </c>
      <c r="P193" t="s">
        <v>483</v>
      </c>
      <c r="Q193" s="76">
        <v>0.83</v>
      </c>
      <c r="R193" t="s">
        <v>483</v>
      </c>
      <c r="S193" t="s">
        <v>483</v>
      </c>
      <c r="T193" t="s">
        <v>483</v>
      </c>
      <c r="U193" t="s">
        <v>496</v>
      </c>
      <c r="V193" t="s">
        <v>486</v>
      </c>
      <c r="W193" t="s">
        <v>1435</v>
      </c>
      <c r="X193" t="s">
        <v>1436</v>
      </c>
      <c r="Y193" t="s">
        <v>193</v>
      </c>
    </row>
    <row r="194" spans="1:25">
      <c r="A194" t="s">
        <v>1607</v>
      </c>
      <c r="B194" t="s">
        <v>478</v>
      </c>
      <c r="C194" t="s">
        <v>531</v>
      </c>
      <c r="D194" t="s">
        <v>1877</v>
      </c>
      <c r="E194">
        <v>4500</v>
      </c>
      <c r="F194">
        <v>850</v>
      </c>
      <c r="G194" s="22">
        <f>IF(H194 = "不含税", 1.06, 1) * F194/(1000*E194 * 3.96566683) * VLOOKUP(J194,Deflator!$A$2:$B$24,2,FALSE)</f>
        <v>6.9498336140355467E-6</v>
      </c>
      <c r="H194" t="s">
        <v>492</v>
      </c>
      <c r="I194">
        <v>200</v>
      </c>
      <c r="J194">
        <v>2020</v>
      </c>
      <c r="K194" t="s">
        <v>1434</v>
      </c>
      <c r="L194" t="s">
        <v>483</v>
      </c>
      <c r="M194" t="s">
        <v>483</v>
      </c>
      <c r="N194" t="s">
        <v>483</v>
      </c>
      <c r="O194" t="s">
        <v>831</v>
      </c>
      <c r="P194" t="s">
        <v>483</v>
      </c>
      <c r="Q194" t="s">
        <v>483</v>
      </c>
      <c r="R194" t="s">
        <v>483</v>
      </c>
      <c r="S194" t="s">
        <v>483</v>
      </c>
      <c r="T194" t="s">
        <v>483</v>
      </c>
      <c r="U194" t="s">
        <v>496</v>
      </c>
      <c r="V194" t="s">
        <v>486</v>
      </c>
      <c r="W194" t="s">
        <v>1489</v>
      </c>
      <c r="X194" t="s">
        <v>1878</v>
      </c>
      <c r="Y194" t="s">
        <v>1879</v>
      </c>
    </row>
    <row r="195" spans="1:25">
      <c r="A195" t="s">
        <v>1886</v>
      </c>
      <c r="B195" t="s">
        <v>478</v>
      </c>
      <c r="C195" t="s">
        <v>531</v>
      </c>
      <c r="D195" t="s">
        <v>2049</v>
      </c>
      <c r="E195">
        <v>4620</v>
      </c>
      <c r="F195">
        <v>950</v>
      </c>
      <c r="G195" s="22">
        <f>IF(H195 = "不含税", 1.06, 1) * F195/(1000*E195 * 3.96566683) * VLOOKUP(J195,Deflator!$A$2:$B$24,2,FALSE)</f>
        <v>7.1374611903084986E-6</v>
      </c>
      <c r="H195" t="s">
        <v>481</v>
      </c>
      <c r="I195">
        <v>1000</v>
      </c>
      <c r="J195">
        <v>2020</v>
      </c>
      <c r="K195" t="s">
        <v>1434</v>
      </c>
      <c r="L195" t="s">
        <v>483</v>
      </c>
      <c r="M195" t="s">
        <v>483</v>
      </c>
      <c r="N195" t="s">
        <v>483</v>
      </c>
      <c r="O195" t="s">
        <v>485</v>
      </c>
      <c r="P195" t="s">
        <v>483</v>
      </c>
      <c r="Q195" t="s">
        <v>483</v>
      </c>
      <c r="R195" t="s">
        <v>483</v>
      </c>
      <c r="S195" t="s">
        <v>483</v>
      </c>
      <c r="T195" t="s">
        <v>483</v>
      </c>
      <c r="U195" t="s">
        <v>496</v>
      </c>
      <c r="V195" t="s">
        <v>486</v>
      </c>
      <c r="W195" t="s">
        <v>2050</v>
      </c>
      <c r="X195" t="s">
        <v>2051</v>
      </c>
      <c r="Y195" t="s">
        <v>2034</v>
      </c>
    </row>
    <row r="196" spans="1:25">
      <c r="A196" t="s">
        <v>531</v>
      </c>
      <c r="B196" t="s">
        <v>478</v>
      </c>
      <c r="C196" t="s">
        <v>531</v>
      </c>
      <c r="D196" t="s">
        <v>2049</v>
      </c>
      <c r="E196">
        <v>4150</v>
      </c>
      <c r="F196">
        <v>880</v>
      </c>
      <c r="G196" s="22">
        <f>IF(H196 = "不含税", 1.06, 1) * F196/(1000*E196 * 3.96566683) * VLOOKUP(J196,Deflator!$A$2:$B$24,2,FALSE)</f>
        <v>7.8019393654374969E-6</v>
      </c>
      <c r="H196" t="s">
        <v>492</v>
      </c>
      <c r="I196">
        <v>600</v>
      </c>
      <c r="J196">
        <v>2020</v>
      </c>
      <c r="K196" t="s">
        <v>1434</v>
      </c>
      <c r="L196" s="77">
        <v>2.12E-2</v>
      </c>
      <c r="M196" s="77">
        <v>7.9799999999999996E-2</v>
      </c>
      <c r="N196" t="s">
        <v>483</v>
      </c>
      <c r="O196" t="s">
        <v>831</v>
      </c>
      <c r="P196" t="s">
        <v>483</v>
      </c>
      <c r="Q196" s="77">
        <v>0.79069999999999996</v>
      </c>
      <c r="R196" t="s">
        <v>483</v>
      </c>
      <c r="S196" s="77">
        <v>2.9999999999999997E-4</v>
      </c>
      <c r="T196" t="s">
        <v>483</v>
      </c>
      <c r="U196" t="s">
        <v>496</v>
      </c>
      <c r="V196" t="s">
        <v>486</v>
      </c>
      <c r="W196" t="s">
        <v>2355</v>
      </c>
      <c r="X196" t="s">
        <v>2743</v>
      </c>
      <c r="Y196" t="s">
        <v>2744</v>
      </c>
    </row>
    <row r="197" spans="1:25">
      <c r="A197" t="s">
        <v>845</v>
      </c>
      <c r="B197" t="s">
        <v>478</v>
      </c>
      <c r="C197" t="s">
        <v>845</v>
      </c>
      <c r="D197" t="s">
        <v>846</v>
      </c>
      <c r="E197">
        <v>4150</v>
      </c>
      <c r="F197">
        <v>800</v>
      </c>
      <c r="G197" s="22">
        <f>IF(H197 = "不含税", 1.06, 1) * F197/(1000*E197 * 3.96566683) * VLOOKUP(J197,Deflator!$A$2:$B$24,2,FALSE)</f>
        <v>7.0926721503977233E-6</v>
      </c>
      <c r="H197" t="s">
        <v>492</v>
      </c>
      <c r="I197">
        <v>20000</v>
      </c>
      <c r="J197">
        <v>2020</v>
      </c>
      <c r="K197" t="s">
        <v>1434</v>
      </c>
      <c r="L197" s="77">
        <v>1.2E-2</v>
      </c>
      <c r="M197" s="77">
        <v>4.4999999999999998E-2</v>
      </c>
      <c r="N197" t="s">
        <v>484</v>
      </c>
      <c r="O197" t="s">
        <v>831</v>
      </c>
      <c r="P197" t="s">
        <v>617</v>
      </c>
      <c r="Q197" s="76">
        <v>0.85</v>
      </c>
      <c r="R197" t="s">
        <v>483</v>
      </c>
      <c r="S197" s="77">
        <v>1E-4</v>
      </c>
      <c r="T197" t="s">
        <v>483</v>
      </c>
      <c r="U197" t="s">
        <v>520</v>
      </c>
      <c r="V197" t="s">
        <v>486</v>
      </c>
      <c r="W197" t="s">
        <v>1435</v>
      </c>
      <c r="X197" t="s">
        <v>2013</v>
      </c>
      <c r="Y197" t="s">
        <v>196</v>
      </c>
    </row>
    <row r="198" spans="1:25">
      <c r="A198" t="s">
        <v>933</v>
      </c>
      <c r="B198" t="s">
        <v>478</v>
      </c>
      <c r="C198" t="s">
        <v>538</v>
      </c>
      <c r="D198" t="s">
        <v>1433</v>
      </c>
      <c r="E198">
        <v>4000</v>
      </c>
      <c r="F198">
        <v>800</v>
      </c>
      <c r="G198" s="22">
        <f>IF(H198 = "不含税", 1.06, 1) * F198/(1000*E198 * 3.96566683) * VLOOKUP(J198,Deflator!$A$2:$B$24,2,FALSE)</f>
        <v>7.1995034566361269E-6</v>
      </c>
      <c r="H198" t="s">
        <v>492</v>
      </c>
      <c r="I198">
        <v>3000</v>
      </c>
      <c r="J198">
        <v>2021</v>
      </c>
      <c r="K198" t="s">
        <v>1434</v>
      </c>
      <c r="L198" t="s">
        <v>483</v>
      </c>
      <c r="M198" s="76">
        <v>0.08</v>
      </c>
      <c r="N198" t="s">
        <v>483</v>
      </c>
      <c r="O198" t="s">
        <v>485</v>
      </c>
      <c r="P198" t="s">
        <v>626</v>
      </c>
      <c r="Q198" t="s">
        <v>483</v>
      </c>
      <c r="R198" t="s">
        <v>483</v>
      </c>
      <c r="S198" t="s">
        <v>483</v>
      </c>
      <c r="T198" t="s">
        <v>483</v>
      </c>
      <c r="U198" t="s">
        <v>496</v>
      </c>
      <c r="V198" t="s">
        <v>486</v>
      </c>
      <c r="W198" t="s">
        <v>2190</v>
      </c>
      <c r="X198" t="s">
        <v>2258</v>
      </c>
      <c r="Y198" t="s">
        <v>249</v>
      </c>
    </row>
    <row r="199" spans="1:25">
      <c r="A199" t="s">
        <v>595</v>
      </c>
      <c r="B199" t="s">
        <v>478</v>
      </c>
      <c r="C199" t="s">
        <v>538</v>
      </c>
      <c r="D199" t="s">
        <v>1900</v>
      </c>
      <c r="E199">
        <v>4100</v>
      </c>
      <c r="F199">
        <v>920</v>
      </c>
      <c r="G199" s="22">
        <f>IF(H199 = "不含税", 1.06, 1) * F199/(1000*E199 * 3.96566683) * VLOOKUP(J199,Deflator!$A$2:$B$24,2,FALSE)</f>
        <v>7.6202751726935538E-6</v>
      </c>
      <c r="H199" t="s">
        <v>481</v>
      </c>
      <c r="I199">
        <v>2000</v>
      </c>
      <c r="J199">
        <v>2021</v>
      </c>
      <c r="K199" t="s">
        <v>1434</v>
      </c>
      <c r="L199" s="77">
        <v>6.0000000000000001E-3</v>
      </c>
      <c r="M199" s="77">
        <v>3.0000000000000001E-3</v>
      </c>
      <c r="N199" t="s">
        <v>483</v>
      </c>
      <c r="O199" t="s">
        <v>485</v>
      </c>
      <c r="P199" t="s">
        <v>788</v>
      </c>
      <c r="Q199" s="77">
        <v>0.84699999999999998</v>
      </c>
      <c r="R199" t="s">
        <v>483</v>
      </c>
      <c r="S199" t="s">
        <v>483</v>
      </c>
      <c r="T199" t="s">
        <v>483</v>
      </c>
      <c r="U199" t="s">
        <v>520</v>
      </c>
      <c r="V199" t="s">
        <v>486</v>
      </c>
      <c r="W199" t="s">
        <v>2737</v>
      </c>
      <c r="X199" t="s">
        <v>2738</v>
      </c>
      <c r="Y199" t="s">
        <v>230</v>
      </c>
    </row>
    <row r="200" spans="1:25">
      <c r="A200" t="s">
        <v>3434</v>
      </c>
      <c r="B200" t="s">
        <v>478</v>
      </c>
      <c r="C200" t="s">
        <v>491</v>
      </c>
      <c r="D200" t="s">
        <v>1900</v>
      </c>
      <c r="E200">
        <v>4250</v>
      </c>
      <c r="F200">
        <v>1200</v>
      </c>
      <c r="G200" s="22">
        <f>IF(H200 = "不含税", 1.06, 1) * F200/(1000*E200 * 3.96566683) * VLOOKUP(J200,Deflator!$A$2:$B$24,2,FALSE)</f>
        <v>9.5886838490159297E-6</v>
      </c>
      <c r="H200" t="s">
        <v>481</v>
      </c>
      <c r="I200">
        <v>500</v>
      </c>
      <c r="J200">
        <v>2021</v>
      </c>
      <c r="K200" t="s">
        <v>1434</v>
      </c>
      <c r="L200" s="77">
        <v>3.5000000000000001E-3</v>
      </c>
      <c r="M200" s="77">
        <v>3.2000000000000001E-2</v>
      </c>
      <c r="N200" t="s">
        <v>483</v>
      </c>
      <c r="O200" t="s">
        <v>494</v>
      </c>
      <c r="P200" t="s">
        <v>526</v>
      </c>
      <c r="Q200" s="77">
        <v>0.84760000000000002</v>
      </c>
      <c r="R200">
        <v>3</v>
      </c>
      <c r="S200" s="77">
        <v>1E-4</v>
      </c>
      <c r="T200" t="s">
        <v>483</v>
      </c>
      <c r="U200" t="s">
        <v>496</v>
      </c>
      <c r="V200" t="s">
        <v>486</v>
      </c>
      <c r="W200" t="s">
        <v>2078</v>
      </c>
      <c r="X200" t="s">
        <v>3435</v>
      </c>
      <c r="Y200" t="s">
        <v>3436</v>
      </c>
    </row>
    <row r="201" spans="1:25">
      <c r="A201" t="s">
        <v>1886</v>
      </c>
      <c r="B201" t="s">
        <v>478</v>
      </c>
      <c r="C201" t="s">
        <v>531</v>
      </c>
      <c r="D201" t="s">
        <v>1900</v>
      </c>
      <c r="E201">
        <v>4321</v>
      </c>
      <c r="F201">
        <v>820</v>
      </c>
      <c r="G201" s="22">
        <f>IF(H201 = "不含税", 1.06, 1) * F201/(1000*E201 * 3.96566683) * VLOOKUP(J201,Deflator!$A$2:$B$24,2,FALSE)</f>
        <v>6.8312807619088453E-6</v>
      </c>
      <c r="H201" t="s">
        <v>492</v>
      </c>
      <c r="I201">
        <v>1000</v>
      </c>
      <c r="J201">
        <v>2021</v>
      </c>
      <c r="K201" t="s">
        <v>1434</v>
      </c>
      <c r="L201" s="77">
        <v>1.2E-2</v>
      </c>
      <c r="M201" s="77">
        <v>6.25E-2</v>
      </c>
      <c r="N201" t="s">
        <v>483</v>
      </c>
      <c r="O201" t="s">
        <v>831</v>
      </c>
      <c r="P201" t="s">
        <v>617</v>
      </c>
      <c r="Q201" t="s">
        <v>483</v>
      </c>
      <c r="R201" t="s">
        <v>483</v>
      </c>
      <c r="S201" t="s">
        <v>483</v>
      </c>
      <c r="T201" t="s">
        <v>483</v>
      </c>
      <c r="U201" t="s">
        <v>496</v>
      </c>
      <c r="V201" t="s">
        <v>486</v>
      </c>
      <c r="W201" t="s">
        <v>1901</v>
      </c>
      <c r="X201" t="s">
        <v>1902</v>
      </c>
      <c r="Y201" t="s">
        <v>1903</v>
      </c>
    </row>
    <row r="202" spans="1:25">
      <c r="A202" t="s">
        <v>531</v>
      </c>
      <c r="B202" t="s">
        <v>478</v>
      </c>
      <c r="C202" t="s">
        <v>531</v>
      </c>
      <c r="D202" t="s">
        <v>1900</v>
      </c>
      <c r="E202">
        <v>4465</v>
      </c>
      <c r="F202">
        <v>900</v>
      </c>
      <c r="G202" s="22">
        <f>IF(H202 = "不含税", 1.06, 1) * F202/(1000*E202 * 3.96566683) * VLOOKUP(J202,Deflator!$A$2:$B$24,2,FALSE)</f>
        <v>7.2559385341237563E-6</v>
      </c>
      <c r="H202" t="s">
        <v>492</v>
      </c>
      <c r="I202">
        <v>2000</v>
      </c>
      <c r="J202">
        <v>2021</v>
      </c>
      <c r="K202" t="s">
        <v>1434</v>
      </c>
      <c r="L202" s="77">
        <v>1.24E-2</v>
      </c>
      <c r="M202" s="77">
        <v>0.115</v>
      </c>
      <c r="N202" t="s">
        <v>483</v>
      </c>
      <c r="O202" t="s">
        <v>485</v>
      </c>
      <c r="P202" t="s">
        <v>483</v>
      </c>
      <c r="Q202" s="77">
        <v>0.78310000000000002</v>
      </c>
      <c r="R202" t="s">
        <v>483</v>
      </c>
      <c r="S202" s="77">
        <v>2.0000000000000001E-4</v>
      </c>
      <c r="T202" t="s">
        <v>483</v>
      </c>
      <c r="U202" t="s">
        <v>496</v>
      </c>
      <c r="V202" t="s">
        <v>486</v>
      </c>
      <c r="W202" t="s">
        <v>2355</v>
      </c>
      <c r="X202" t="s">
        <v>2356</v>
      </c>
      <c r="Y202" t="s">
        <v>2357</v>
      </c>
    </row>
    <row r="203" spans="1:25">
      <c r="A203" t="s">
        <v>531</v>
      </c>
      <c r="B203" t="s">
        <v>478</v>
      </c>
      <c r="C203" t="s">
        <v>531</v>
      </c>
      <c r="D203" t="s">
        <v>1433</v>
      </c>
      <c r="E203">
        <v>4427</v>
      </c>
      <c r="F203">
        <v>930</v>
      </c>
      <c r="G203" s="22">
        <f>IF(H203 = "不含税", 1.06, 1) * F203/(1000*E203 * 3.96566683) * VLOOKUP(J203,Deflator!$A$2:$B$24,2,FALSE)</f>
        <v>7.5621619772663197E-6</v>
      </c>
      <c r="H203" t="s">
        <v>492</v>
      </c>
      <c r="I203">
        <v>2000</v>
      </c>
      <c r="J203">
        <v>2021</v>
      </c>
      <c r="K203" t="s">
        <v>1434</v>
      </c>
      <c r="L203" s="77">
        <v>1.89E-2</v>
      </c>
      <c r="M203" t="s">
        <v>483</v>
      </c>
      <c r="N203" t="s">
        <v>483</v>
      </c>
      <c r="O203" t="s">
        <v>485</v>
      </c>
      <c r="P203" t="s">
        <v>626</v>
      </c>
      <c r="Q203" t="s">
        <v>483</v>
      </c>
      <c r="R203" t="s">
        <v>483</v>
      </c>
      <c r="S203" s="77">
        <v>2.0000000000000001E-4</v>
      </c>
      <c r="T203" t="s">
        <v>483</v>
      </c>
      <c r="U203" t="s">
        <v>496</v>
      </c>
      <c r="V203" t="s">
        <v>486</v>
      </c>
      <c r="W203" t="s">
        <v>2694</v>
      </c>
      <c r="X203" t="s">
        <v>2695</v>
      </c>
      <c r="Y203" t="s">
        <v>2626</v>
      </c>
    </row>
    <row r="204" spans="1:25">
      <c r="A204" t="s">
        <v>1818</v>
      </c>
      <c r="B204" t="s">
        <v>478</v>
      </c>
      <c r="C204" t="s">
        <v>479</v>
      </c>
      <c r="D204" t="s">
        <v>1877</v>
      </c>
      <c r="E204">
        <v>4200</v>
      </c>
      <c r="F204">
        <v>830</v>
      </c>
      <c r="G204" s="22">
        <f>IF(H204 = "不含税", 1.06, 1) * F204/(1000*E204 * 3.96566683) * VLOOKUP(J204,Deflator!$A$2:$B$24,2,FALSE)</f>
        <v>7.1137950821523644E-6</v>
      </c>
      <c r="H204" t="s">
        <v>492</v>
      </c>
      <c r="I204">
        <v>3000</v>
      </c>
      <c r="J204">
        <v>2021</v>
      </c>
      <c r="K204" t="s">
        <v>1434</v>
      </c>
      <c r="L204" t="s">
        <v>483</v>
      </c>
      <c r="M204" s="76">
        <v>0.08</v>
      </c>
      <c r="N204" t="s">
        <v>622</v>
      </c>
      <c r="O204" t="s">
        <v>831</v>
      </c>
      <c r="P204" t="s">
        <v>483</v>
      </c>
      <c r="Q204" s="76">
        <v>0.02</v>
      </c>
      <c r="R204" t="s">
        <v>483</v>
      </c>
      <c r="S204" t="s">
        <v>483</v>
      </c>
      <c r="T204" t="s">
        <v>483</v>
      </c>
      <c r="U204" t="s">
        <v>496</v>
      </c>
      <c r="V204" t="s">
        <v>486</v>
      </c>
      <c r="W204" t="s">
        <v>2168</v>
      </c>
      <c r="X204" t="s">
        <v>2169</v>
      </c>
      <c r="Y204" t="s">
        <v>2170</v>
      </c>
    </row>
    <row r="205" spans="1:25">
      <c r="A205" t="s">
        <v>2629</v>
      </c>
      <c r="B205" t="s">
        <v>959</v>
      </c>
      <c r="C205" t="s">
        <v>2246</v>
      </c>
      <c r="D205" t="s">
        <v>1433</v>
      </c>
      <c r="E205">
        <v>4300</v>
      </c>
      <c r="F205">
        <v>950</v>
      </c>
      <c r="G205" s="22">
        <f>IF(H205 = "不含税", 1.06, 1) * F205/(1000*E205 * 3.96566683) * VLOOKUP(J205,Deflator!$A$2:$B$24,2,FALSE)</f>
        <v>7.5027734574422132E-6</v>
      </c>
      <c r="H205" t="s">
        <v>481</v>
      </c>
      <c r="I205">
        <v>3000</v>
      </c>
      <c r="J205">
        <v>2021</v>
      </c>
      <c r="K205" t="s">
        <v>1434</v>
      </c>
      <c r="L205" s="77">
        <v>2.5000000000000001E-2</v>
      </c>
      <c r="M205" s="77">
        <v>7.0000000000000007E-2</v>
      </c>
      <c r="N205" t="s">
        <v>483</v>
      </c>
      <c r="O205" t="s">
        <v>485</v>
      </c>
      <c r="P205" t="s">
        <v>483</v>
      </c>
      <c r="Q205" t="s">
        <v>483</v>
      </c>
      <c r="R205" t="s">
        <v>483</v>
      </c>
      <c r="S205" s="77">
        <v>1E-4</v>
      </c>
      <c r="T205" t="s">
        <v>483</v>
      </c>
      <c r="U205" t="s">
        <v>520</v>
      </c>
      <c r="V205" t="s">
        <v>486</v>
      </c>
      <c r="W205" t="s">
        <v>2190</v>
      </c>
      <c r="X205" t="s">
        <v>2630</v>
      </c>
      <c r="Y205" t="s">
        <v>2631</v>
      </c>
    </row>
    <row r="206" spans="1:25">
      <c r="A206" t="s">
        <v>570</v>
      </c>
      <c r="B206" t="s">
        <v>478</v>
      </c>
      <c r="C206" t="s">
        <v>538</v>
      </c>
      <c r="D206" t="s">
        <v>3171</v>
      </c>
      <c r="E206">
        <v>4100</v>
      </c>
      <c r="F206">
        <v>950</v>
      </c>
      <c r="G206" s="22">
        <f>IF(H206 = "不含税", 1.06, 1) * F206/(1000*E206 * 3.96566683) * VLOOKUP(J206,Deflator!$A$2:$B$24,2,FALSE)</f>
        <v>8.1476971225901214E-6</v>
      </c>
      <c r="H206" t="s">
        <v>492</v>
      </c>
      <c r="I206">
        <v>500</v>
      </c>
      <c r="J206">
        <v>2022</v>
      </c>
      <c r="K206" t="s">
        <v>1434</v>
      </c>
      <c r="L206" s="77">
        <v>1.3299999999999999E-2</v>
      </c>
      <c r="M206" s="76">
        <v>0.09</v>
      </c>
      <c r="N206" t="s">
        <v>483</v>
      </c>
      <c r="O206" t="s">
        <v>831</v>
      </c>
      <c r="P206" t="s">
        <v>788</v>
      </c>
      <c r="Q206" s="77">
        <v>0.7863</v>
      </c>
      <c r="R206">
        <v>2</v>
      </c>
      <c r="S206" s="77">
        <v>8.9999999999999998E-4</v>
      </c>
      <c r="T206" t="s">
        <v>483</v>
      </c>
      <c r="U206" t="s">
        <v>496</v>
      </c>
      <c r="V206" t="s">
        <v>486</v>
      </c>
      <c r="W206" t="s">
        <v>3172</v>
      </c>
      <c r="X206" t="s">
        <v>3173</v>
      </c>
      <c r="Y206" t="s">
        <v>641</v>
      </c>
    </row>
    <row r="207" spans="1:25">
      <c r="A207" t="s">
        <v>1616</v>
      </c>
      <c r="B207" t="s">
        <v>551</v>
      </c>
      <c r="C207" t="s">
        <v>701</v>
      </c>
      <c r="D207" t="s">
        <v>1675</v>
      </c>
      <c r="E207">
        <v>4200</v>
      </c>
      <c r="F207">
        <v>830</v>
      </c>
      <c r="G207" s="22">
        <f>IF(H207 = "不含税", 1.06, 1) * F207/(1000*E207 * 3.96566683) * VLOOKUP(J207,Deflator!$A$2:$B$24,2,FALSE)</f>
        <v>6.9490258917729776E-6</v>
      </c>
      <c r="H207" t="s">
        <v>492</v>
      </c>
      <c r="I207">
        <v>1000</v>
      </c>
      <c r="J207">
        <v>2022</v>
      </c>
      <c r="K207" t="s">
        <v>1434</v>
      </c>
      <c r="L207" s="76">
        <v>0.05</v>
      </c>
      <c r="M207" s="76">
        <v>0.05</v>
      </c>
      <c r="N207" t="s">
        <v>484</v>
      </c>
      <c r="O207" t="s">
        <v>485</v>
      </c>
      <c r="P207" t="s">
        <v>526</v>
      </c>
      <c r="Q207" t="s">
        <v>483</v>
      </c>
      <c r="R207" t="s">
        <v>483</v>
      </c>
      <c r="S207" s="77">
        <v>5.0000000000000001E-4</v>
      </c>
      <c r="T207" t="s">
        <v>483</v>
      </c>
      <c r="U207" t="s">
        <v>496</v>
      </c>
      <c r="V207" t="s">
        <v>486</v>
      </c>
      <c r="W207" t="s">
        <v>2162</v>
      </c>
      <c r="X207" t="s">
        <v>2163</v>
      </c>
      <c r="Y207" t="s">
        <v>641</v>
      </c>
    </row>
    <row r="208" spans="1:25">
      <c r="A208" t="s">
        <v>570</v>
      </c>
      <c r="B208" t="s">
        <v>478</v>
      </c>
      <c r="C208" t="s">
        <v>538</v>
      </c>
      <c r="D208" t="s">
        <v>1608</v>
      </c>
      <c r="E208">
        <v>4000</v>
      </c>
      <c r="F208">
        <v>850</v>
      </c>
      <c r="G208" s="22">
        <f>IF(H208 = "不含税", 1.06, 1) * F208/(1000*E208 * 3.96566683) * VLOOKUP(J208,Deflator!$A$2:$B$24,2,FALSE)</f>
        <v>8.2476191528644061E-6</v>
      </c>
      <c r="H208" t="s">
        <v>492</v>
      </c>
      <c r="I208">
        <v>2000</v>
      </c>
      <c r="J208">
        <v>2017</v>
      </c>
      <c r="K208" t="s">
        <v>1609</v>
      </c>
      <c r="L208" s="76">
        <v>0.08</v>
      </c>
      <c r="M208" s="76">
        <v>0.13</v>
      </c>
      <c r="N208" t="s">
        <v>483</v>
      </c>
      <c r="O208" t="s">
        <v>485</v>
      </c>
      <c r="P208" t="s">
        <v>483</v>
      </c>
      <c r="Q208" t="s">
        <v>483</v>
      </c>
      <c r="R208" t="s">
        <v>483</v>
      </c>
      <c r="S208" t="s">
        <v>483</v>
      </c>
      <c r="T208" t="s">
        <v>483</v>
      </c>
      <c r="U208" t="s">
        <v>496</v>
      </c>
      <c r="V208" t="s">
        <v>486</v>
      </c>
      <c r="W208" t="s">
        <v>2778</v>
      </c>
      <c r="X208" t="s">
        <v>2779</v>
      </c>
      <c r="Y208" t="s">
        <v>2780</v>
      </c>
    </row>
    <row r="209" spans="1:25">
      <c r="A209" t="s">
        <v>595</v>
      </c>
      <c r="B209" t="s">
        <v>478</v>
      </c>
      <c r="C209" t="s">
        <v>538</v>
      </c>
      <c r="D209" t="s">
        <v>3114</v>
      </c>
      <c r="E209">
        <v>4200</v>
      </c>
      <c r="F209">
        <v>950</v>
      </c>
      <c r="G209" s="22">
        <f>IF(H209 = "不含税", 1.06, 1) * F209/(1000*E209 * 3.96566683) * VLOOKUP(J209,Deflator!$A$2:$B$24,2,FALSE)</f>
        <v>8.7789783699957261E-6</v>
      </c>
      <c r="H209" t="s">
        <v>492</v>
      </c>
      <c r="I209">
        <v>600</v>
      </c>
      <c r="J209">
        <v>2017</v>
      </c>
      <c r="K209" t="s">
        <v>1609</v>
      </c>
      <c r="L209" s="77">
        <v>1.4999999999999999E-2</v>
      </c>
      <c r="M209" s="76">
        <v>0.12</v>
      </c>
      <c r="N209" t="s">
        <v>622</v>
      </c>
      <c r="O209" t="s">
        <v>831</v>
      </c>
      <c r="P209" t="s">
        <v>526</v>
      </c>
      <c r="Q209" t="s">
        <v>483</v>
      </c>
      <c r="R209" t="s">
        <v>483</v>
      </c>
      <c r="S209" s="77">
        <v>8.0000000000000004E-4</v>
      </c>
      <c r="T209" t="s">
        <v>483</v>
      </c>
      <c r="U209" t="s">
        <v>496</v>
      </c>
      <c r="V209" t="s">
        <v>486</v>
      </c>
      <c r="W209" t="s">
        <v>3115</v>
      </c>
      <c r="X209" t="s">
        <v>3116</v>
      </c>
      <c r="Y209" t="s">
        <v>1874</v>
      </c>
    </row>
    <row r="210" spans="1:25">
      <c r="A210" t="s">
        <v>570</v>
      </c>
      <c r="B210" t="s">
        <v>478</v>
      </c>
      <c r="C210" t="s">
        <v>538</v>
      </c>
      <c r="D210" t="s">
        <v>3259</v>
      </c>
      <c r="E210">
        <v>4200</v>
      </c>
      <c r="F210">
        <v>1000</v>
      </c>
      <c r="G210" s="22">
        <f>IF(H210 = "不含税", 1.06, 1) * F210/(1000*E210 * 3.96566683) * VLOOKUP(J210,Deflator!$A$2:$B$24,2,FALSE)</f>
        <v>8.9285530392605388E-6</v>
      </c>
      <c r="H210" t="s">
        <v>492</v>
      </c>
      <c r="I210">
        <v>500</v>
      </c>
      <c r="J210">
        <v>2018</v>
      </c>
      <c r="K210" t="s">
        <v>1609</v>
      </c>
      <c r="L210" t="s">
        <v>483</v>
      </c>
      <c r="M210" s="76">
        <v>0.03</v>
      </c>
      <c r="N210" t="s">
        <v>483</v>
      </c>
      <c r="O210" t="s">
        <v>485</v>
      </c>
      <c r="P210" t="s">
        <v>483</v>
      </c>
      <c r="Q210" t="s">
        <v>483</v>
      </c>
      <c r="R210" t="s">
        <v>483</v>
      </c>
      <c r="S210" t="s">
        <v>483</v>
      </c>
      <c r="T210" t="s">
        <v>483</v>
      </c>
      <c r="U210" t="s">
        <v>496</v>
      </c>
      <c r="V210" t="s">
        <v>486</v>
      </c>
      <c r="W210" t="s">
        <v>3260</v>
      </c>
      <c r="X210" t="s">
        <v>3261</v>
      </c>
      <c r="Y210" t="s">
        <v>3262</v>
      </c>
    </row>
    <row r="211" spans="1:25">
      <c r="A211" t="s">
        <v>531</v>
      </c>
      <c r="B211" t="s">
        <v>478</v>
      </c>
      <c r="C211" t="s">
        <v>531</v>
      </c>
      <c r="D211" t="s">
        <v>1608</v>
      </c>
      <c r="E211">
        <v>4300</v>
      </c>
      <c r="F211">
        <v>900</v>
      </c>
      <c r="G211" s="22">
        <f>IF(H211 = "不含税", 1.06, 1) * F211/(1000*E211 * 3.96566683) * VLOOKUP(J211,Deflator!$A$2:$B$24,2,FALSE)</f>
        <v>7.4045481545425263E-6</v>
      </c>
      <c r="H211" t="s">
        <v>481</v>
      </c>
      <c r="I211">
        <v>1000</v>
      </c>
      <c r="J211">
        <v>2018</v>
      </c>
      <c r="K211" t="s">
        <v>1609</v>
      </c>
      <c r="L211" s="76">
        <v>0.2</v>
      </c>
      <c r="M211" s="76">
        <v>7.0000000000000007E-2</v>
      </c>
      <c r="N211" t="s">
        <v>483</v>
      </c>
      <c r="O211" t="s">
        <v>485</v>
      </c>
      <c r="P211" t="s">
        <v>483</v>
      </c>
      <c r="Q211" t="s">
        <v>483</v>
      </c>
      <c r="R211" t="s">
        <v>483</v>
      </c>
      <c r="S211" t="s">
        <v>483</v>
      </c>
      <c r="T211" t="s">
        <v>483</v>
      </c>
      <c r="U211" t="s">
        <v>520</v>
      </c>
      <c r="V211" t="s">
        <v>486</v>
      </c>
      <c r="W211" t="s">
        <v>2154</v>
      </c>
      <c r="X211" t="s">
        <v>2155</v>
      </c>
      <c r="Y211" t="s">
        <v>2156</v>
      </c>
    </row>
    <row r="212" spans="1:25">
      <c r="A212" t="s">
        <v>1607</v>
      </c>
      <c r="B212" t="s">
        <v>478</v>
      </c>
      <c r="C212" t="s">
        <v>531</v>
      </c>
      <c r="D212" t="s">
        <v>1608</v>
      </c>
      <c r="E212">
        <v>4300</v>
      </c>
      <c r="F212">
        <v>780</v>
      </c>
      <c r="G212" s="22">
        <f>IF(H212 = "不含税", 1.06, 1) * F212/(1000*E212 * 3.96566683) * VLOOKUP(J212,Deflator!$A$2:$B$24,2,FALSE)</f>
        <v>6.7158482435890215E-6</v>
      </c>
      <c r="H212" t="s">
        <v>492</v>
      </c>
      <c r="I212">
        <v>2000</v>
      </c>
      <c r="J212">
        <v>2019</v>
      </c>
      <c r="K212" t="s">
        <v>1609</v>
      </c>
      <c r="L212" s="77">
        <v>3.0000000000000001E-3</v>
      </c>
      <c r="M212" s="76">
        <v>0.08</v>
      </c>
      <c r="N212" t="s">
        <v>483</v>
      </c>
      <c r="O212" t="s">
        <v>831</v>
      </c>
      <c r="P212" t="s">
        <v>483</v>
      </c>
      <c r="Q212" s="76">
        <v>0.8</v>
      </c>
      <c r="R212" t="s">
        <v>483</v>
      </c>
      <c r="S212" s="77">
        <v>1E-3</v>
      </c>
      <c r="T212" t="s">
        <v>483</v>
      </c>
      <c r="U212" t="s">
        <v>496</v>
      </c>
      <c r="V212" t="s">
        <v>486</v>
      </c>
      <c r="W212" t="s">
        <v>1610</v>
      </c>
      <c r="X212" t="s">
        <v>1611</v>
      </c>
      <c r="Y212" t="s">
        <v>1048</v>
      </c>
    </row>
    <row r="213" spans="1:25">
      <c r="A213" t="s">
        <v>531</v>
      </c>
      <c r="B213" t="s">
        <v>478</v>
      </c>
      <c r="C213" t="s">
        <v>531</v>
      </c>
      <c r="D213" t="s">
        <v>2759</v>
      </c>
      <c r="E213">
        <v>4000</v>
      </c>
      <c r="F213">
        <v>900</v>
      </c>
      <c r="G213" s="22">
        <f>IF(H213 = "不含税", 1.06, 1) * F213/(1000*E213 * 3.96566683) * VLOOKUP(J213,Deflator!$A$2:$B$24,2,FALSE)</f>
        <v>7.8098851656059833E-6</v>
      </c>
      <c r="H213" t="s">
        <v>481</v>
      </c>
      <c r="I213">
        <v>100</v>
      </c>
      <c r="J213">
        <v>2020</v>
      </c>
      <c r="K213" t="s">
        <v>1609</v>
      </c>
      <c r="L213" s="76">
        <v>0.03</v>
      </c>
      <c r="M213" s="76">
        <v>0.08</v>
      </c>
      <c r="N213" t="s">
        <v>622</v>
      </c>
      <c r="O213" t="s">
        <v>485</v>
      </c>
      <c r="P213" t="s">
        <v>526</v>
      </c>
      <c r="Q213" t="s">
        <v>483</v>
      </c>
      <c r="R213" t="s">
        <v>483</v>
      </c>
      <c r="S213" t="s">
        <v>483</v>
      </c>
      <c r="T213" t="s">
        <v>483</v>
      </c>
      <c r="U213" t="s">
        <v>496</v>
      </c>
      <c r="V213" t="s">
        <v>486</v>
      </c>
      <c r="W213" t="s">
        <v>2760</v>
      </c>
      <c r="X213" t="s">
        <v>2761</v>
      </c>
      <c r="Y213" t="s">
        <v>1254</v>
      </c>
    </row>
    <row r="214" spans="1:25">
      <c r="A214" t="s">
        <v>570</v>
      </c>
      <c r="B214" t="s">
        <v>478</v>
      </c>
      <c r="C214" t="s">
        <v>538</v>
      </c>
      <c r="D214" t="s">
        <v>3053</v>
      </c>
      <c r="E214">
        <v>4000</v>
      </c>
      <c r="F214">
        <v>950</v>
      </c>
      <c r="G214" s="22">
        <f>IF(H214 = "不含税", 1.06, 1) * F214/(1000*E214 * 3.96566683) * VLOOKUP(J214,Deflator!$A$2:$B$24,2,FALSE)</f>
        <v>8.0654814667503776E-6</v>
      </c>
      <c r="H214" t="s">
        <v>481</v>
      </c>
      <c r="I214">
        <v>1000</v>
      </c>
      <c r="J214">
        <v>2021</v>
      </c>
      <c r="K214" t="s">
        <v>1609</v>
      </c>
      <c r="L214" s="76">
        <v>0.02</v>
      </c>
      <c r="M214" t="s">
        <v>483</v>
      </c>
      <c r="N214" t="s">
        <v>483</v>
      </c>
      <c r="O214" t="s">
        <v>485</v>
      </c>
      <c r="P214" t="s">
        <v>617</v>
      </c>
      <c r="Q214" t="s">
        <v>483</v>
      </c>
      <c r="R214" t="s">
        <v>483</v>
      </c>
      <c r="S214" t="s">
        <v>483</v>
      </c>
      <c r="T214" t="s">
        <v>483</v>
      </c>
      <c r="U214" t="s">
        <v>496</v>
      </c>
      <c r="V214" t="s">
        <v>486</v>
      </c>
      <c r="W214" t="s">
        <v>3054</v>
      </c>
      <c r="X214" t="s">
        <v>3055</v>
      </c>
      <c r="Y214" t="s">
        <v>1992</v>
      </c>
    </row>
    <row r="215" spans="1:25">
      <c r="A215" t="s">
        <v>595</v>
      </c>
      <c r="B215" t="s">
        <v>478</v>
      </c>
      <c r="C215" t="s">
        <v>538</v>
      </c>
      <c r="D215" t="s">
        <v>3235</v>
      </c>
      <c r="E215">
        <v>3800</v>
      </c>
      <c r="F215">
        <v>900</v>
      </c>
      <c r="G215" s="22">
        <f>IF(H215 = "不含税", 1.06, 1) * F215/(1000*E215 * 3.96566683) * VLOOKUP(J215,Deflator!$A$2:$B$24,2,FALSE)</f>
        <v>8.5257277775954132E-6</v>
      </c>
      <c r="H215" t="s">
        <v>492</v>
      </c>
      <c r="I215">
        <v>500</v>
      </c>
      <c r="J215">
        <v>2021</v>
      </c>
      <c r="K215" t="s">
        <v>1609</v>
      </c>
      <c r="L215" s="76">
        <v>0.04</v>
      </c>
      <c r="M215" t="s">
        <v>483</v>
      </c>
      <c r="N215" t="s">
        <v>483</v>
      </c>
      <c r="O215" t="s">
        <v>485</v>
      </c>
      <c r="P215" t="s">
        <v>483</v>
      </c>
      <c r="Q215" t="s">
        <v>483</v>
      </c>
      <c r="R215" t="s">
        <v>483</v>
      </c>
      <c r="S215" t="s">
        <v>483</v>
      </c>
      <c r="T215" t="s">
        <v>483</v>
      </c>
      <c r="U215" t="s">
        <v>496</v>
      </c>
      <c r="V215" t="s">
        <v>486</v>
      </c>
      <c r="W215" t="s">
        <v>3236</v>
      </c>
      <c r="X215" t="s">
        <v>3237</v>
      </c>
      <c r="Y215" t="s">
        <v>3238</v>
      </c>
    </row>
    <row r="216" spans="1:25">
      <c r="A216" t="s">
        <v>3400</v>
      </c>
      <c r="B216" t="s">
        <v>509</v>
      </c>
      <c r="C216" t="s">
        <v>510</v>
      </c>
      <c r="D216" t="s">
        <v>3401</v>
      </c>
      <c r="E216">
        <v>5000</v>
      </c>
      <c r="F216">
        <v>1300</v>
      </c>
      <c r="G216" s="22">
        <f>IF(H216 = "不含税", 1.06, 1) * F216/(1000*E216 * 3.96566683) * VLOOKUP(J216,Deflator!$A$2:$B$24,2,FALSE)</f>
        <v>9.6260491491442634E-6</v>
      </c>
      <c r="H216" t="s">
        <v>492</v>
      </c>
      <c r="I216">
        <v>500</v>
      </c>
      <c r="J216">
        <v>2019</v>
      </c>
      <c r="K216" t="s">
        <v>2568</v>
      </c>
      <c r="L216" t="s">
        <v>483</v>
      </c>
      <c r="M216" s="76">
        <v>0.2</v>
      </c>
      <c r="N216" t="s">
        <v>483</v>
      </c>
      <c r="O216" t="s">
        <v>1146</v>
      </c>
      <c r="P216" t="s">
        <v>483</v>
      </c>
      <c r="Q216" t="s">
        <v>483</v>
      </c>
      <c r="R216" t="s">
        <v>483</v>
      </c>
      <c r="S216" t="s">
        <v>483</v>
      </c>
      <c r="T216" t="s">
        <v>483</v>
      </c>
      <c r="U216" t="s">
        <v>520</v>
      </c>
      <c r="V216" t="s">
        <v>486</v>
      </c>
      <c r="W216" t="s">
        <v>3402</v>
      </c>
      <c r="X216" t="s">
        <v>3403</v>
      </c>
      <c r="Y216" t="s">
        <v>3404</v>
      </c>
    </row>
    <row r="217" spans="1:25">
      <c r="A217" t="s">
        <v>2566</v>
      </c>
      <c r="B217" t="s">
        <v>478</v>
      </c>
      <c r="C217" t="s">
        <v>845</v>
      </c>
      <c r="D217" t="s">
        <v>2567</v>
      </c>
      <c r="E217">
        <v>3870</v>
      </c>
      <c r="F217">
        <v>850</v>
      </c>
      <c r="G217" s="22">
        <f>IF(H217 = "不含税", 1.06, 1) * F217/(1000*E217 * 3.96566683) * VLOOKUP(J217,Deflator!$A$2:$B$24,2,FALSE)</f>
        <v>7.4588975892700361E-6</v>
      </c>
      <c r="H217" t="s">
        <v>481</v>
      </c>
      <c r="I217">
        <v>5000</v>
      </c>
      <c r="J217">
        <v>2021</v>
      </c>
      <c r="K217" t="s">
        <v>2568</v>
      </c>
      <c r="L217" s="76">
        <v>0.02</v>
      </c>
      <c r="M217" s="76">
        <v>0.04</v>
      </c>
      <c r="N217" t="s">
        <v>483</v>
      </c>
      <c r="O217" t="s">
        <v>485</v>
      </c>
      <c r="P217" t="s">
        <v>626</v>
      </c>
      <c r="Q217" t="s">
        <v>483</v>
      </c>
      <c r="R217" t="s">
        <v>483</v>
      </c>
      <c r="S217" t="s">
        <v>483</v>
      </c>
      <c r="T217" t="s">
        <v>483</v>
      </c>
      <c r="U217" t="s">
        <v>1739</v>
      </c>
      <c r="V217" t="s">
        <v>486</v>
      </c>
      <c r="W217" t="s">
        <v>2569</v>
      </c>
      <c r="X217" t="s">
        <v>2570</v>
      </c>
      <c r="Y217" t="s">
        <v>2571</v>
      </c>
    </row>
    <row r="218" spans="1:25">
      <c r="A218" t="s">
        <v>595</v>
      </c>
      <c r="B218" t="s">
        <v>478</v>
      </c>
      <c r="C218" t="s">
        <v>538</v>
      </c>
      <c r="D218" t="s">
        <v>817</v>
      </c>
      <c r="E218">
        <v>4700</v>
      </c>
      <c r="F218">
        <v>830</v>
      </c>
      <c r="G218" s="22">
        <f>IF(H218 = "不含税", 1.06, 1) * F218/(1000*E218 * 3.96566683) * VLOOKUP(J218,Deflator!$A$2:$B$24,2,FALSE)</f>
        <v>6.8540915112665405E-6</v>
      </c>
      <c r="H218" t="s">
        <v>492</v>
      </c>
      <c r="I218">
        <v>2000</v>
      </c>
      <c r="J218">
        <v>2017</v>
      </c>
      <c r="K218" t="s">
        <v>518</v>
      </c>
      <c r="L218" s="77">
        <v>0.02</v>
      </c>
      <c r="M218" s="77">
        <v>3.0000000000000001E-3</v>
      </c>
      <c r="N218" t="s">
        <v>622</v>
      </c>
      <c r="O218" t="s">
        <v>485</v>
      </c>
      <c r="P218" t="s">
        <v>617</v>
      </c>
      <c r="Q218" t="s">
        <v>483</v>
      </c>
      <c r="R218" t="s">
        <v>483</v>
      </c>
      <c r="S218" t="s">
        <v>483</v>
      </c>
      <c r="T218" t="s">
        <v>483</v>
      </c>
      <c r="U218" t="s">
        <v>496</v>
      </c>
      <c r="V218" t="s">
        <v>486</v>
      </c>
      <c r="W218" t="s">
        <v>900</v>
      </c>
      <c r="X218" t="s">
        <v>1456</v>
      </c>
      <c r="Y218" t="s">
        <v>1457</v>
      </c>
    </row>
    <row r="219" spans="1:25">
      <c r="A219" t="s">
        <v>955</v>
      </c>
      <c r="B219" t="s">
        <v>478</v>
      </c>
      <c r="C219" t="s">
        <v>955</v>
      </c>
      <c r="D219" t="s">
        <v>817</v>
      </c>
      <c r="E219">
        <v>4500</v>
      </c>
      <c r="F219">
        <v>880</v>
      </c>
      <c r="G219" s="22">
        <f>IF(H219 = "不含税", 1.06, 1) * F219/(1000*E219 * 3.96566683) * VLOOKUP(J219,Deflator!$A$2:$B$24,2,FALSE)</f>
        <v>7.5899658609366571E-6</v>
      </c>
      <c r="H219" t="s">
        <v>492</v>
      </c>
      <c r="I219">
        <v>500</v>
      </c>
      <c r="J219">
        <v>2017</v>
      </c>
      <c r="K219" t="s">
        <v>518</v>
      </c>
      <c r="L219" s="77">
        <v>2.3E-2</v>
      </c>
      <c r="M219" t="s">
        <v>483</v>
      </c>
      <c r="N219" t="s">
        <v>483</v>
      </c>
      <c r="O219" t="s">
        <v>485</v>
      </c>
      <c r="P219" t="s">
        <v>483</v>
      </c>
      <c r="Q219" t="s">
        <v>483</v>
      </c>
      <c r="R219" t="s">
        <v>483</v>
      </c>
      <c r="S219" t="s">
        <v>483</v>
      </c>
      <c r="T219" t="s">
        <v>483</v>
      </c>
      <c r="U219" t="s">
        <v>496</v>
      </c>
      <c r="V219" t="s">
        <v>486</v>
      </c>
      <c r="W219" t="s">
        <v>818</v>
      </c>
      <c r="X219" t="s">
        <v>2101</v>
      </c>
      <c r="Y219" t="s">
        <v>2102</v>
      </c>
    </row>
    <row r="220" spans="1:25">
      <c r="A220" t="s">
        <v>1073</v>
      </c>
      <c r="B220" t="s">
        <v>551</v>
      </c>
      <c r="C220" t="s">
        <v>552</v>
      </c>
      <c r="D220" t="s">
        <v>944</v>
      </c>
      <c r="E220">
        <v>3500</v>
      </c>
      <c r="F220">
        <v>550</v>
      </c>
      <c r="G220" s="22">
        <f>IF(H220 = "不含税", 1.06, 1) * F220/(1000*E220 * 3.96566683) * VLOOKUP(J220,Deflator!$A$2:$B$24,2,FALSE)</f>
        <v>6.0990797096812421E-6</v>
      </c>
      <c r="H220" t="s">
        <v>492</v>
      </c>
      <c r="I220">
        <v>1000</v>
      </c>
      <c r="J220">
        <v>2017</v>
      </c>
      <c r="K220" t="s">
        <v>518</v>
      </c>
      <c r="L220" s="76">
        <v>0.08</v>
      </c>
      <c r="M220" s="76">
        <v>0.06</v>
      </c>
      <c r="N220" t="s">
        <v>483</v>
      </c>
      <c r="O220" t="s">
        <v>667</v>
      </c>
      <c r="P220" t="s">
        <v>617</v>
      </c>
      <c r="Q220" t="s">
        <v>483</v>
      </c>
      <c r="R220" t="s">
        <v>483</v>
      </c>
      <c r="S220" t="s">
        <v>483</v>
      </c>
      <c r="T220" t="s">
        <v>483</v>
      </c>
      <c r="U220" t="s">
        <v>496</v>
      </c>
      <c r="V220" t="s">
        <v>486</v>
      </c>
      <c r="W220" t="s">
        <v>945</v>
      </c>
      <c r="X220" t="s">
        <v>1074</v>
      </c>
      <c r="Y220" t="s">
        <v>1075</v>
      </c>
    </row>
    <row r="221" spans="1:25">
      <c r="A221" t="s">
        <v>578</v>
      </c>
      <c r="B221" t="s">
        <v>509</v>
      </c>
      <c r="C221" t="s">
        <v>578</v>
      </c>
      <c r="D221" t="s">
        <v>779</v>
      </c>
      <c r="E221">
        <v>3400</v>
      </c>
      <c r="F221">
        <v>499</v>
      </c>
      <c r="G221" s="22">
        <f>IF(H221 = "不含税", 1.06, 1) * F221/(1000*E221 * 3.96566683) * VLOOKUP(J221,Deflator!$A$2:$B$24,2,FALSE)</f>
        <v>5.696279525646144E-6</v>
      </c>
      <c r="H221" t="s">
        <v>492</v>
      </c>
      <c r="I221">
        <v>500</v>
      </c>
      <c r="J221">
        <v>2017</v>
      </c>
      <c r="K221" t="s">
        <v>518</v>
      </c>
      <c r="L221" s="76">
        <v>0.06</v>
      </c>
      <c r="M221" s="76">
        <v>0.02</v>
      </c>
      <c r="N221" t="s">
        <v>622</v>
      </c>
      <c r="O221" t="s">
        <v>605</v>
      </c>
      <c r="P221" t="s">
        <v>692</v>
      </c>
      <c r="Q221" t="s">
        <v>483</v>
      </c>
      <c r="R221" t="s">
        <v>483</v>
      </c>
      <c r="S221" s="77">
        <v>2.0000000000000001E-4</v>
      </c>
      <c r="T221" t="s">
        <v>483</v>
      </c>
      <c r="U221" t="s">
        <v>496</v>
      </c>
      <c r="V221" t="s">
        <v>497</v>
      </c>
      <c r="W221" t="s">
        <v>780</v>
      </c>
      <c r="X221" t="s">
        <v>884</v>
      </c>
      <c r="Y221" t="s">
        <v>885</v>
      </c>
    </row>
    <row r="222" spans="1:25">
      <c r="A222" t="s">
        <v>943</v>
      </c>
      <c r="B222" t="s">
        <v>551</v>
      </c>
      <c r="C222" t="s">
        <v>701</v>
      </c>
      <c r="D222" t="s">
        <v>944</v>
      </c>
      <c r="E222">
        <v>4000</v>
      </c>
      <c r="F222">
        <v>600</v>
      </c>
      <c r="G222" s="22">
        <f>IF(H222 = "不含税", 1.06, 1) * F222/(1000*E222 * 3.96566683) * VLOOKUP(J222,Deflator!$A$2:$B$24,2,FALSE)</f>
        <v>5.8218488137866385E-6</v>
      </c>
      <c r="H222" t="s">
        <v>492</v>
      </c>
      <c r="I222">
        <v>1000</v>
      </c>
      <c r="J222">
        <v>2017</v>
      </c>
      <c r="K222" t="s">
        <v>518</v>
      </c>
      <c r="L222" t="s">
        <v>483</v>
      </c>
      <c r="M222" s="76">
        <v>0.08</v>
      </c>
      <c r="N222" t="s">
        <v>483</v>
      </c>
      <c r="O222" t="s">
        <v>912</v>
      </c>
      <c r="P222" t="s">
        <v>626</v>
      </c>
      <c r="Q222" t="s">
        <v>483</v>
      </c>
      <c r="R222" t="s">
        <v>483</v>
      </c>
      <c r="S222" t="s">
        <v>483</v>
      </c>
      <c r="T222" t="s">
        <v>483</v>
      </c>
      <c r="U222" t="s">
        <v>496</v>
      </c>
      <c r="V222" t="s">
        <v>486</v>
      </c>
      <c r="W222" t="s">
        <v>945</v>
      </c>
      <c r="X222" t="s">
        <v>946</v>
      </c>
      <c r="Y222" t="s">
        <v>947</v>
      </c>
    </row>
    <row r="223" spans="1:25">
      <c r="A223" t="s">
        <v>1616</v>
      </c>
      <c r="B223" t="s">
        <v>551</v>
      </c>
      <c r="C223" t="s">
        <v>701</v>
      </c>
      <c r="D223" t="s">
        <v>483</v>
      </c>
      <c r="E223">
        <v>4500</v>
      </c>
      <c r="F223">
        <v>820</v>
      </c>
      <c r="G223" s="22">
        <f>IF(H223 = "不含税", 1.06, 1) * F223/(1000*E223 * 3.96566683) * VLOOKUP(J223,Deflator!$A$2:$B$24,2,FALSE)</f>
        <v>7.0724681886000668E-6</v>
      </c>
      <c r="H223" t="s">
        <v>492</v>
      </c>
      <c r="I223">
        <v>2000</v>
      </c>
      <c r="J223">
        <v>2017</v>
      </c>
      <c r="K223" t="s">
        <v>518</v>
      </c>
      <c r="L223" t="s">
        <v>483</v>
      </c>
      <c r="M223" t="s">
        <v>483</v>
      </c>
      <c r="N223" t="s">
        <v>483</v>
      </c>
      <c r="O223" t="s">
        <v>605</v>
      </c>
      <c r="P223" t="s">
        <v>483</v>
      </c>
      <c r="Q223" t="s">
        <v>483</v>
      </c>
      <c r="R223" t="s">
        <v>483</v>
      </c>
      <c r="S223" t="s">
        <v>483</v>
      </c>
      <c r="T223" t="s">
        <v>483</v>
      </c>
      <c r="U223" t="s">
        <v>496</v>
      </c>
      <c r="V223" t="s">
        <v>486</v>
      </c>
      <c r="W223" t="s">
        <v>818</v>
      </c>
      <c r="X223" t="s">
        <v>1617</v>
      </c>
      <c r="Y223" t="s">
        <v>1057</v>
      </c>
    </row>
    <row r="224" spans="1:25">
      <c r="A224" t="s">
        <v>943</v>
      </c>
      <c r="B224" t="s">
        <v>551</v>
      </c>
      <c r="C224" t="s">
        <v>701</v>
      </c>
      <c r="D224" t="s">
        <v>517</v>
      </c>
      <c r="E224">
        <v>4000</v>
      </c>
      <c r="F224">
        <v>800</v>
      </c>
      <c r="G224" s="22">
        <f>IF(H224 = "不含税", 1.06, 1) * F224/(1000*E224 * 3.96566683) * VLOOKUP(J224,Deflator!$A$2:$B$24,2,FALSE)</f>
        <v>7.3230802689140115E-6</v>
      </c>
      <c r="H224" t="s">
        <v>481</v>
      </c>
      <c r="I224">
        <v>500</v>
      </c>
      <c r="J224">
        <v>2017</v>
      </c>
      <c r="K224" t="s">
        <v>518</v>
      </c>
      <c r="L224" t="s">
        <v>483</v>
      </c>
      <c r="M224" t="s">
        <v>483</v>
      </c>
      <c r="N224" t="s">
        <v>483</v>
      </c>
      <c r="O224" t="s">
        <v>605</v>
      </c>
      <c r="P224" t="s">
        <v>483</v>
      </c>
      <c r="Q224" t="s">
        <v>483</v>
      </c>
      <c r="R224" t="s">
        <v>483</v>
      </c>
      <c r="S224" t="s">
        <v>483</v>
      </c>
      <c r="T224" t="s">
        <v>483</v>
      </c>
      <c r="U224" t="s">
        <v>520</v>
      </c>
      <c r="V224" t="s">
        <v>486</v>
      </c>
      <c r="W224" t="s">
        <v>521</v>
      </c>
      <c r="X224" t="s">
        <v>1858</v>
      </c>
      <c r="Y224" t="s">
        <v>84</v>
      </c>
    </row>
    <row r="225" spans="1:25">
      <c r="A225" t="s">
        <v>1616</v>
      </c>
      <c r="B225" t="s">
        <v>551</v>
      </c>
      <c r="C225" t="s">
        <v>701</v>
      </c>
      <c r="D225" t="s">
        <v>944</v>
      </c>
      <c r="E225">
        <v>4500</v>
      </c>
      <c r="F225">
        <v>850</v>
      </c>
      <c r="G225" s="22">
        <f>IF(H225 = "不含税", 1.06, 1) * F225/(1000*E225 * 3.96566683) * VLOOKUP(J225,Deflator!$A$2:$B$24,2,FALSE)</f>
        <v>7.3312170247683615E-6</v>
      </c>
      <c r="H225" t="s">
        <v>492</v>
      </c>
      <c r="I225">
        <v>300</v>
      </c>
      <c r="J225">
        <v>2017</v>
      </c>
      <c r="K225" t="s">
        <v>518</v>
      </c>
      <c r="L225" s="77">
        <v>1.4999999999999999E-2</v>
      </c>
      <c r="M225" s="76">
        <v>0.1</v>
      </c>
      <c r="N225" t="s">
        <v>483</v>
      </c>
      <c r="O225" t="s">
        <v>485</v>
      </c>
      <c r="P225" t="s">
        <v>626</v>
      </c>
      <c r="Q225" t="s">
        <v>483</v>
      </c>
      <c r="R225" t="s">
        <v>483</v>
      </c>
      <c r="S225" t="s">
        <v>483</v>
      </c>
      <c r="T225" t="s">
        <v>483</v>
      </c>
      <c r="U225" t="s">
        <v>496</v>
      </c>
      <c r="V225" t="s">
        <v>486</v>
      </c>
      <c r="W225" t="s">
        <v>1872</v>
      </c>
      <c r="X225" t="s">
        <v>1873</v>
      </c>
      <c r="Y225" t="s">
        <v>1874</v>
      </c>
    </row>
    <row r="226" spans="1:25">
      <c r="A226" t="s">
        <v>943</v>
      </c>
      <c r="B226" t="s">
        <v>551</v>
      </c>
      <c r="C226" t="s">
        <v>701</v>
      </c>
      <c r="D226" t="s">
        <v>609</v>
      </c>
      <c r="E226">
        <v>4100</v>
      </c>
      <c r="F226">
        <v>820</v>
      </c>
      <c r="G226" s="22">
        <f>IF(H226 = "不含税", 1.06, 1) * F226/(1000*E226 * 3.96566683) * VLOOKUP(J226,Deflator!$A$2:$B$24,2,FALSE)</f>
        <v>7.7624650850488519E-6</v>
      </c>
      <c r="H226" t="s">
        <v>492</v>
      </c>
      <c r="I226">
        <v>800</v>
      </c>
      <c r="J226">
        <v>2017</v>
      </c>
      <c r="K226" t="s">
        <v>518</v>
      </c>
      <c r="L226" s="77">
        <v>1.4999999999999999E-2</v>
      </c>
      <c r="M226" s="76">
        <v>0.06</v>
      </c>
      <c r="N226" t="s">
        <v>877</v>
      </c>
      <c r="O226" t="s">
        <v>485</v>
      </c>
      <c r="P226" t="s">
        <v>526</v>
      </c>
      <c r="Q226" t="s">
        <v>483</v>
      </c>
      <c r="R226" t="s">
        <v>483</v>
      </c>
      <c r="S226" s="77">
        <v>2E-3</v>
      </c>
      <c r="T226" t="s">
        <v>483</v>
      </c>
      <c r="U226" t="s">
        <v>496</v>
      </c>
      <c r="V226" t="s">
        <v>486</v>
      </c>
      <c r="W226" t="s">
        <v>611</v>
      </c>
      <c r="X226" t="s">
        <v>2327</v>
      </c>
      <c r="Y226" t="s">
        <v>2328</v>
      </c>
    </row>
    <row r="227" spans="1:25">
      <c r="A227" t="s">
        <v>516</v>
      </c>
      <c r="B227" t="s">
        <v>478</v>
      </c>
      <c r="C227" t="s">
        <v>491</v>
      </c>
      <c r="D227" t="s">
        <v>944</v>
      </c>
      <c r="E227">
        <v>3700</v>
      </c>
      <c r="F227">
        <v>580</v>
      </c>
      <c r="G227" s="22">
        <f>IF(H227 = "不含税", 1.06, 1) * F227/(1000*E227 * 3.96566683) * VLOOKUP(J227,Deflator!$A$2:$B$24,2,FALSE)</f>
        <v>6.0840942558491013E-6</v>
      </c>
      <c r="H227" t="s">
        <v>492</v>
      </c>
      <c r="I227">
        <v>1000</v>
      </c>
      <c r="J227">
        <v>2017</v>
      </c>
      <c r="K227" t="s">
        <v>518</v>
      </c>
      <c r="L227" s="76">
        <v>0.08</v>
      </c>
      <c r="M227" s="76">
        <v>0.06</v>
      </c>
      <c r="N227" t="s">
        <v>622</v>
      </c>
      <c r="O227" t="s">
        <v>485</v>
      </c>
      <c r="P227" t="s">
        <v>617</v>
      </c>
      <c r="Q227" t="s">
        <v>483</v>
      </c>
      <c r="R227" t="s">
        <v>483</v>
      </c>
      <c r="S227" t="s">
        <v>483</v>
      </c>
      <c r="T227" t="s">
        <v>483</v>
      </c>
      <c r="U227" t="s">
        <v>496</v>
      </c>
      <c r="V227" t="s">
        <v>486</v>
      </c>
      <c r="W227" t="s">
        <v>945</v>
      </c>
      <c r="X227" t="s">
        <v>1056</v>
      </c>
      <c r="Y227" t="s">
        <v>1057</v>
      </c>
    </row>
    <row r="228" spans="1:25">
      <c r="A228" t="s">
        <v>1035</v>
      </c>
      <c r="B228" t="s">
        <v>478</v>
      </c>
      <c r="C228" t="s">
        <v>479</v>
      </c>
      <c r="D228" t="s">
        <v>944</v>
      </c>
      <c r="E228">
        <v>4100</v>
      </c>
      <c r="F228">
        <v>760</v>
      </c>
      <c r="G228" s="22">
        <f>IF(H228 = "不含税", 1.06, 1) * F228/(1000*E228 * 3.96566683) * VLOOKUP(J228,Deflator!$A$2:$B$24,2,FALSE)</f>
        <v>7.1944798349233267E-6</v>
      </c>
      <c r="H228" t="s">
        <v>492</v>
      </c>
      <c r="I228">
        <v>1000</v>
      </c>
      <c r="J228">
        <v>2017</v>
      </c>
      <c r="K228" t="s">
        <v>518</v>
      </c>
      <c r="L228" s="76">
        <v>0.02</v>
      </c>
      <c r="M228" s="76">
        <v>0.06</v>
      </c>
      <c r="N228" t="s">
        <v>622</v>
      </c>
      <c r="O228" t="s">
        <v>485</v>
      </c>
      <c r="P228" t="s">
        <v>617</v>
      </c>
      <c r="Q228" t="s">
        <v>483</v>
      </c>
      <c r="R228" t="s">
        <v>483</v>
      </c>
      <c r="S228" t="s">
        <v>483</v>
      </c>
      <c r="T228" t="s">
        <v>483</v>
      </c>
      <c r="U228" t="s">
        <v>496</v>
      </c>
      <c r="V228" t="s">
        <v>486</v>
      </c>
      <c r="W228" t="s">
        <v>945</v>
      </c>
      <c r="X228" t="s">
        <v>1695</v>
      </c>
      <c r="Y228" t="s">
        <v>1057</v>
      </c>
    </row>
    <row r="229" spans="1:25">
      <c r="A229" t="s">
        <v>1035</v>
      </c>
      <c r="B229" t="s">
        <v>478</v>
      </c>
      <c r="C229" t="s">
        <v>479</v>
      </c>
      <c r="D229" t="s">
        <v>483</v>
      </c>
      <c r="E229">
        <v>4200</v>
      </c>
      <c r="F229">
        <v>900</v>
      </c>
      <c r="G229" s="22">
        <f>IF(H229 = "不含税", 1.06, 1) * F229/(1000*E229 * 3.96566683) * VLOOKUP(J229,Deflator!$A$2:$B$24,2,FALSE)</f>
        <v>7.8461574309792983E-6</v>
      </c>
      <c r="H229" t="s">
        <v>481</v>
      </c>
      <c r="I229">
        <v>100</v>
      </c>
      <c r="J229">
        <v>2017</v>
      </c>
      <c r="K229" t="s">
        <v>518</v>
      </c>
      <c r="L229" t="s">
        <v>483</v>
      </c>
      <c r="M229" t="s">
        <v>483</v>
      </c>
      <c r="N229" t="s">
        <v>483</v>
      </c>
      <c r="O229" t="s">
        <v>494</v>
      </c>
      <c r="P229" t="s">
        <v>483</v>
      </c>
      <c r="Q229" t="s">
        <v>483</v>
      </c>
      <c r="R229" t="s">
        <v>483</v>
      </c>
      <c r="S229" t="s">
        <v>483</v>
      </c>
      <c r="T229" t="s">
        <v>483</v>
      </c>
      <c r="U229" t="s">
        <v>496</v>
      </c>
      <c r="V229" t="s">
        <v>497</v>
      </c>
      <c r="W229" t="s">
        <v>2391</v>
      </c>
      <c r="X229" t="s">
        <v>2392</v>
      </c>
      <c r="Y229" t="s">
        <v>1457</v>
      </c>
    </row>
    <row r="230" spans="1:25">
      <c r="A230" t="s">
        <v>1035</v>
      </c>
      <c r="B230" t="s">
        <v>478</v>
      </c>
      <c r="C230" t="s">
        <v>479</v>
      </c>
      <c r="D230" t="s">
        <v>944</v>
      </c>
      <c r="E230">
        <v>4100</v>
      </c>
      <c r="F230">
        <v>950</v>
      </c>
      <c r="G230" s="22">
        <f>IF(H230 = "不含税", 1.06, 1) * F230/(1000*E230 * 3.96566683) * VLOOKUP(J230,Deflator!$A$2:$B$24,2,FALSE)</f>
        <v>8.9930997936541584E-6</v>
      </c>
      <c r="H230" t="s">
        <v>492</v>
      </c>
      <c r="I230">
        <v>300</v>
      </c>
      <c r="J230">
        <v>2017</v>
      </c>
      <c r="K230" t="s">
        <v>518</v>
      </c>
      <c r="L230" s="76">
        <v>0.02</v>
      </c>
      <c r="M230" s="76">
        <v>0.06</v>
      </c>
      <c r="N230" t="s">
        <v>622</v>
      </c>
      <c r="O230" t="s">
        <v>573</v>
      </c>
      <c r="P230" t="s">
        <v>483</v>
      </c>
      <c r="Q230" t="s">
        <v>483</v>
      </c>
      <c r="R230" t="s">
        <v>483</v>
      </c>
      <c r="S230" t="s">
        <v>483</v>
      </c>
      <c r="T230" t="s">
        <v>483</v>
      </c>
      <c r="U230" t="s">
        <v>496</v>
      </c>
      <c r="V230" t="s">
        <v>486</v>
      </c>
      <c r="W230" t="s">
        <v>945</v>
      </c>
      <c r="X230" t="s">
        <v>3187</v>
      </c>
      <c r="Y230" t="s">
        <v>1057</v>
      </c>
    </row>
    <row r="231" spans="1:25">
      <c r="A231" t="s">
        <v>570</v>
      </c>
      <c r="B231" t="s">
        <v>478</v>
      </c>
      <c r="C231" t="s">
        <v>538</v>
      </c>
      <c r="D231" t="s">
        <v>1408</v>
      </c>
      <c r="E231">
        <v>4000</v>
      </c>
      <c r="F231">
        <v>700</v>
      </c>
      <c r="G231" s="22">
        <f>IF(H231 = "不含税", 1.06, 1) * F231/(1000*E231 * 3.96566683) * VLOOKUP(J231,Deflator!$A$2:$B$24,2,FALSE)</f>
        <v>6.5624864838564956E-6</v>
      </c>
      <c r="H231" t="s">
        <v>492</v>
      </c>
      <c r="I231">
        <v>800</v>
      </c>
      <c r="J231">
        <v>2018</v>
      </c>
      <c r="K231" t="s">
        <v>518</v>
      </c>
      <c r="L231" s="76">
        <v>0.04</v>
      </c>
      <c r="M231" s="76">
        <v>0.08</v>
      </c>
      <c r="N231" t="s">
        <v>483</v>
      </c>
      <c r="O231" t="s">
        <v>485</v>
      </c>
      <c r="P231" t="s">
        <v>617</v>
      </c>
      <c r="Q231" s="76">
        <v>0.78</v>
      </c>
      <c r="R231" t="s">
        <v>483</v>
      </c>
      <c r="S231" t="s">
        <v>483</v>
      </c>
      <c r="T231" t="s">
        <v>483</v>
      </c>
      <c r="U231" t="s">
        <v>496</v>
      </c>
      <c r="V231" t="s">
        <v>486</v>
      </c>
      <c r="W231" t="s">
        <v>1409</v>
      </c>
      <c r="X231" t="s">
        <v>1410</v>
      </c>
      <c r="Y231" t="s">
        <v>1411</v>
      </c>
    </row>
    <row r="232" spans="1:25">
      <c r="A232" t="s">
        <v>570</v>
      </c>
      <c r="B232" t="s">
        <v>478</v>
      </c>
      <c r="C232" t="s">
        <v>538</v>
      </c>
      <c r="D232" t="s">
        <v>609</v>
      </c>
      <c r="E232">
        <v>4600</v>
      </c>
      <c r="F232">
        <v>900</v>
      </c>
      <c r="G232" s="22">
        <f>IF(H232 = "不含税", 1.06, 1) * F232/(1000*E232 * 3.96566683) * VLOOKUP(J232,Deflator!$A$2:$B$24,2,FALSE)</f>
        <v>6.9216428401158397E-6</v>
      </c>
      <c r="H232" t="s">
        <v>481</v>
      </c>
      <c r="I232">
        <v>600</v>
      </c>
      <c r="J232">
        <v>2018</v>
      </c>
      <c r="K232" t="s">
        <v>518</v>
      </c>
      <c r="L232" t="s">
        <v>483</v>
      </c>
      <c r="M232" t="s">
        <v>483</v>
      </c>
      <c r="N232" t="s">
        <v>483</v>
      </c>
      <c r="O232" t="s">
        <v>667</v>
      </c>
      <c r="P232" t="s">
        <v>483</v>
      </c>
      <c r="Q232" t="s">
        <v>483</v>
      </c>
      <c r="R232" t="s">
        <v>483</v>
      </c>
      <c r="S232" t="s">
        <v>483</v>
      </c>
      <c r="T232" t="s">
        <v>483</v>
      </c>
      <c r="U232" t="s">
        <v>496</v>
      </c>
      <c r="V232" t="s">
        <v>486</v>
      </c>
      <c r="W232" t="s">
        <v>611</v>
      </c>
      <c r="X232" t="s">
        <v>1672</v>
      </c>
      <c r="Y232" t="s">
        <v>121</v>
      </c>
    </row>
    <row r="233" spans="1:25">
      <c r="A233" t="s">
        <v>1864</v>
      </c>
      <c r="B233" t="s">
        <v>478</v>
      </c>
      <c r="C233" t="s">
        <v>538</v>
      </c>
      <c r="D233" t="s">
        <v>1865</v>
      </c>
      <c r="E233">
        <v>4500</v>
      </c>
      <c r="F233">
        <v>850</v>
      </c>
      <c r="G233" s="22">
        <f>IF(H233 = "不含税", 1.06, 1) * F233/(1000*E233 * 3.96566683) * VLOOKUP(J233,Deflator!$A$2:$B$24,2,FALSE)</f>
        <v>7.0833187444800278E-6</v>
      </c>
      <c r="H233" t="s">
        <v>492</v>
      </c>
      <c r="I233">
        <v>10000</v>
      </c>
      <c r="J233">
        <v>2018</v>
      </c>
      <c r="K233" t="s">
        <v>518</v>
      </c>
      <c r="L233" s="76">
        <v>0.04</v>
      </c>
      <c r="M233" s="76">
        <v>0.08</v>
      </c>
      <c r="N233" t="s">
        <v>483</v>
      </c>
      <c r="O233" t="s">
        <v>485</v>
      </c>
      <c r="P233" t="s">
        <v>526</v>
      </c>
      <c r="Q233" t="s">
        <v>483</v>
      </c>
      <c r="R233" t="s">
        <v>483</v>
      </c>
      <c r="S233" t="s">
        <v>483</v>
      </c>
      <c r="T233" t="s">
        <v>483</v>
      </c>
      <c r="U233" t="s">
        <v>496</v>
      </c>
      <c r="V233" t="s">
        <v>486</v>
      </c>
      <c r="W233" t="s">
        <v>1866</v>
      </c>
      <c r="X233" t="s">
        <v>1867</v>
      </c>
      <c r="Y233" t="s">
        <v>1415</v>
      </c>
    </row>
    <row r="234" spans="1:25">
      <c r="A234" t="s">
        <v>537</v>
      </c>
      <c r="B234" t="s">
        <v>478</v>
      </c>
      <c r="C234" t="s">
        <v>538</v>
      </c>
      <c r="D234" t="s">
        <v>817</v>
      </c>
      <c r="E234">
        <v>4500</v>
      </c>
      <c r="F234">
        <v>900</v>
      </c>
      <c r="G234" s="22">
        <f>IF(H234 = "不含税", 1.06, 1) * F234/(1000*E234 * 3.96566683) * VLOOKUP(J234,Deflator!$A$2:$B$24,2,FALSE)</f>
        <v>7.4999845529788525E-6</v>
      </c>
      <c r="H234" t="s">
        <v>492</v>
      </c>
      <c r="I234">
        <v>1000</v>
      </c>
      <c r="J234">
        <v>2018</v>
      </c>
      <c r="K234" t="s">
        <v>518</v>
      </c>
      <c r="L234" t="s">
        <v>483</v>
      </c>
      <c r="M234" t="s">
        <v>483</v>
      </c>
      <c r="N234" t="s">
        <v>483</v>
      </c>
      <c r="O234" t="s">
        <v>485</v>
      </c>
      <c r="P234" t="s">
        <v>483</v>
      </c>
      <c r="Q234" t="s">
        <v>483</v>
      </c>
      <c r="R234" t="s">
        <v>483</v>
      </c>
      <c r="S234" t="s">
        <v>483</v>
      </c>
      <c r="T234" t="s">
        <v>483</v>
      </c>
      <c r="U234" t="s">
        <v>496</v>
      </c>
      <c r="V234" t="s">
        <v>486</v>
      </c>
      <c r="W234" t="s">
        <v>900</v>
      </c>
      <c r="X234" t="s">
        <v>2267</v>
      </c>
      <c r="Y234" t="s">
        <v>2268</v>
      </c>
    </row>
    <row r="235" spans="1:25">
      <c r="A235" t="s">
        <v>570</v>
      </c>
      <c r="B235" t="s">
        <v>478</v>
      </c>
      <c r="C235" t="s">
        <v>538</v>
      </c>
      <c r="D235" t="s">
        <v>779</v>
      </c>
      <c r="E235">
        <v>4200</v>
      </c>
      <c r="F235">
        <v>930</v>
      </c>
      <c r="G235" s="22">
        <f>IF(H235 = "不含税", 1.06, 1) * F235/(1000*E235 * 3.96566683) * VLOOKUP(J235,Deflator!$A$2:$B$24,2,FALSE)</f>
        <v>8.3035543265123009E-6</v>
      </c>
      <c r="H235" t="s">
        <v>492</v>
      </c>
      <c r="I235">
        <v>600</v>
      </c>
      <c r="J235">
        <v>2018</v>
      </c>
      <c r="K235" t="s">
        <v>518</v>
      </c>
      <c r="L235" s="77">
        <v>1.7999999999999999E-2</v>
      </c>
      <c r="M235" s="77">
        <v>2.3300000000000001E-2</v>
      </c>
      <c r="N235" t="s">
        <v>483</v>
      </c>
      <c r="O235" t="s">
        <v>485</v>
      </c>
      <c r="P235" t="s">
        <v>483</v>
      </c>
      <c r="Q235" t="s">
        <v>483</v>
      </c>
      <c r="R235" t="s">
        <v>483</v>
      </c>
      <c r="S235" s="77">
        <v>0</v>
      </c>
      <c r="T235" t="s">
        <v>483</v>
      </c>
      <c r="U235" t="s">
        <v>496</v>
      </c>
      <c r="V235" t="s">
        <v>486</v>
      </c>
      <c r="W235" t="s">
        <v>3025</v>
      </c>
      <c r="X235" t="s">
        <v>3026</v>
      </c>
      <c r="Y235" t="s">
        <v>3027</v>
      </c>
    </row>
    <row r="236" spans="1:25">
      <c r="A236" t="s">
        <v>570</v>
      </c>
      <c r="B236" t="s">
        <v>478</v>
      </c>
      <c r="C236" t="s">
        <v>538</v>
      </c>
      <c r="D236" t="s">
        <v>2813</v>
      </c>
      <c r="E236">
        <v>4000</v>
      </c>
      <c r="F236">
        <v>980</v>
      </c>
      <c r="G236" s="22">
        <f>IF(H236 = "不含税", 1.06, 1) * F236/(1000*E236 * 3.96566683) * VLOOKUP(J236,Deflator!$A$2:$B$24,2,FALSE)</f>
        <v>9.1874810773990918E-6</v>
      </c>
      <c r="H236" t="s">
        <v>492</v>
      </c>
      <c r="I236">
        <v>300</v>
      </c>
      <c r="J236">
        <v>2018</v>
      </c>
      <c r="K236" t="s">
        <v>518</v>
      </c>
      <c r="L236" s="76">
        <v>0.02</v>
      </c>
      <c r="M236" s="76">
        <v>0.03</v>
      </c>
      <c r="N236" t="s">
        <v>484</v>
      </c>
      <c r="O236" t="s">
        <v>831</v>
      </c>
      <c r="P236" t="s">
        <v>617</v>
      </c>
      <c r="Q236" t="s">
        <v>483</v>
      </c>
      <c r="R236" t="s">
        <v>483</v>
      </c>
      <c r="S236" t="s">
        <v>483</v>
      </c>
      <c r="T236" t="s">
        <v>483</v>
      </c>
      <c r="U236" t="s">
        <v>496</v>
      </c>
      <c r="V236" t="s">
        <v>486</v>
      </c>
      <c r="W236" t="s">
        <v>1084</v>
      </c>
      <c r="X236" t="s">
        <v>3321</v>
      </c>
      <c r="Y236" t="s">
        <v>742</v>
      </c>
    </row>
    <row r="237" spans="1:25">
      <c r="A237" t="s">
        <v>595</v>
      </c>
      <c r="B237" t="s">
        <v>478</v>
      </c>
      <c r="C237" t="s">
        <v>538</v>
      </c>
      <c r="D237" t="s">
        <v>517</v>
      </c>
      <c r="E237">
        <v>4000</v>
      </c>
      <c r="F237">
        <v>1050</v>
      </c>
      <c r="G237" s="22">
        <f>IF(H237 = "不含税", 1.06, 1) * F237/(1000*E237 * 3.96566683) * VLOOKUP(J237,Deflator!$A$2:$B$24,2,FALSE)</f>
        <v>9.8437297257847426E-6</v>
      </c>
      <c r="H237" t="s">
        <v>492</v>
      </c>
      <c r="I237">
        <v>32</v>
      </c>
      <c r="J237">
        <v>2018</v>
      </c>
      <c r="K237" t="s">
        <v>518</v>
      </c>
      <c r="L237" s="76">
        <v>0.04</v>
      </c>
      <c r="M237" s="76">
        <v>0.13</v>
      </c>
      <c r="N237" t="s">
        <v>483</v>
      </c>
      <c r="O237" t="s">
        <v>485</v>
      </c>
      <c r="P237" t="s">
        <v>483</v>
      </c>
      <c r="Q237" t="s">
        <v>483</v>
      </c>
      <c r="R237" t="s">
        <v>483</v>
      </c>
      <c r="S237" t="s">
        <v>483</v>
      </c>
      <c r="T237" t="s">
        <v>483</v>
      </c>
      <c r="U237" t="s">
        <v>520</v>
      </c>
      <c r="V237" t="s">
        <v>497</v>
      </c>
      <c r="W237" t="s">
        <v>521</v>
      </c>
      <c r="X237" t="s">
        <v>3418</v>
      </c>
      <c r="Y237" t="s">
        <v>582</v>
      </c>
    </row>
    <row r="238" spans="1:25">
      <c r="A238" t="s">
        <v>595</v>
      </c>
      <c r="B238" t="s">
        <v>478</v>
      </c>
      <c r="C238" t="s">
        <v>538</v>
      </c>
      <c r="D238" t="s">
        <v>517</v>
      </c>
      <c r="E238">
        <v>4000</v>
      </c>
      <c r="F238">
        <v>1050</v>
      </c>
      <c r="G238" s="22">
        <f>IF(H238 = "不含税", 1.06, 1) * F238/(1000*E238 * 3.96566683) * VLOOKUP(J238,Deflator!$A$2:$B$24,2,FALSE)</f>
        <v>9.8437297257847426E-6</v>
      </c>
      <c r="H238" t="s">
        <v>492</v>
      </c>
      <c r="I238">
        <v>32</v>
      </c>
      <c r="J238">
        <v>2018</v>
      </c>
      <c r="K238" t="s">
        <v>518</v>
      </c>
      <c r="L238" s="76">
        <v>0.04</v>
      </c>
      <c r="M238" s="76">
        <v>0.13</v>
      </c>
      <c r="N238" t="s">
        <v>483</v>
      </c>
      <c r="O238" t="s">
        <v>485</v>
      </c>
      <c r="P238" t="s">
        <v>483</v>
      </c>
      <c r="Q238" t="s">
        <v>483</v>
      </c>
      <c r="R238" t="s">
        <v>483</v>
      </c>
      <c r="S238" t="s">
        <v>483</v>
      </c>
      <c r="T238" t="s">
        <v>483</v>
      </c>
      <c r="U238" t="s">
        <v>520</v>
      </c>
      <c r="V238" t="s">
        <v>497</v>
      </c>
      <c r="W238" t="s">
        <v>521</v>
      </c>
      <c r="X238" t="s">
        <v>3418</v>
      </c>
      <c r="Y238" t="s">
        <v>582</v>
      </c>
    </row>
    <row r="239" spans="1:25">
      <c r="A239" t="s">
        <v>583</v>
      </c>
      <c r="B239" t="s">
        <v>509</v>
      </c>
      <c r="C239" t="s">
        <v>510</v>
      </c>
      <c r="D239" t="s">
        <v>779</v>
      </c>
      <c r="E239">
        <v>3400</v>
      </c>
      <c r="F239">
        <v>470</v>
      </c>
      <c r="G239" s="22">
        <f>IF(H239 = "不含税", 1.06, 1) * F239/(1000*E239 * 3.96566683) * VLOOKUP(J239,Deflator!$A$2:$B$24,2,FALSE)</f>
        <v>5.1838128527942067E-6</v>
      </c>
      <c r="H239" t="s">
        <v>492</v>
      </c>
      <c r="I239">
        <v>800</v>
      </c>
      <c r="J239">
        <v>2018</v>
      </c>
      <c r="K239" t="s">
        <v>518</v>
      </c>
      <c r="L239" s="76">
        <v>0.12</v>
      </c>
      <c r="M239" t="s">
        <v>483</v>
      </c>
      <c r="N239" t="s">
        <v>483</v>
      </c>
      <c r="O239" t="s">
        <v>586</v>
      </c>
      <c r="P239" t="s">
        <v>483</v>
      </c>
      <c r="Q239" t="s">
        <v>483</v>
      </c>
      <c r="R239" t="s">
        <v>483</v>
      </c>
      <c r="S239" t="s">
        <v>483</v>
      </c>
      <c r="T239" t="s">
        <v>483</v>
      </c>
      <c r="U239" t="s">
        <v>496</v>
      </c>
      <c r="V239" t="s">
        <v>486</v>
      </c>
      <c r="W239" t="s">
        <v>780</v>
      </c>
      <c r="X239" t="s">
        <v>781</v>
      </c>
      <c r="Y239" t="s">
        <v>119</v>
      </c>
    </row>
    <row r="240" spans="1:25">
      <c r="A240" t="s">
        <v>583</v>
      </c>
      <c r="B240" t="s">
        <v>509</v>
      </c>
      <c r="C240" t="s">
        <v>510</v>
      </c>
      <c r="D240" t="s">
        <v>1600</v>
      </c>
      <c r="E240">
        <v>3200</v>
      </c>
      <c r="F240">
        <v>580</v>
      </c>
      <c r="G240" s="22">
        <f>IF(H240 = "不含税", 1.06, 1) * F240/(1000*E240 * 3.96566683) * VLOOKUP(J240,Deflator!$A$2:$B$24,2,FALSE)</f>
        <v>6.7968610011370851E-6</v>
      </c>
      <c r="H240" t="s">
        <v>492</v>
      </c>
      <c r="I240">
        <v>400</v>
      </c>
      <c r="J240">
        <v>2018</v>
      </c>
      <c r="K240" t="s">
        <v>518</v>
      </c>
      <c r="L240" t="s">
        <v>483</v>
      </c>
      <c r="M240" s="76">
        <v>0.13</v>
      </c>
      <c r="N240" t="s">
        <v>483</v>
      </c>
      <c r="O240" t="s">
        <v>605</v>
      </c>
      <c r="P240" t="s">
        <v>626</v>
      </c>
      <c r="Q240" t="s">
        <v>483</v>
      </c>
      <c r="R240" t="s">
        <v>483</v>
      </c>
      <c r="S240" t="s">
        <v>483</v>
      </c>
      <c r="T240" t="s">
        <v>483</v>
      </c>
      <c r="U240" t="s">
        <v>496</v>
      </c>
      <c r="V240" t="s">
        <v>486</v>
      </c>
      <c r="W240" t="s">
        <v>1601</v>
      </c>
      <c r="X240" t="s">
        <v>1602</v>
      </c>
      <c r="Y240" t="s">
        <v>112</v>
      </c>
    </row>
    <row r="241" spans="1:25">
      <c r="A241" t="s">
        <v>583</v>
      </c>
      <c r="B241" t="s">
        <v>509</v>
      </c>
      <c r="C241" t="s">
        <v>510</v>
      </c>
      <c r="D241" t="s">
        <v>517</v>
      </c>
      <c r="E241">
        <v>3700</v>
      </c>
      <c r="F241">
        <v>800</v>
      </c>
      <c r="G241" s="22">
        <f>IF(H241 = "不含税", 1.06, 1) * F241/(1000*E241 * 3.96566683) * VLOOKUP(J241,Deflator!$A$2:$B$24,2,FALSE)</f>
        <v>7.6491428383262135E-6</v>
      </c>
      <c r="H241" t="s">
        <v>481</v>
      </c>
      <c r="I241">
        <v>1000</v>
      </c>
      <c r="J241">
        <v>2018</v>
      </c>
      <c r="K241" t="s">
        <v>518</v>
      </c>
      <c r="L241" s="76">
        <v>0.05</v>
      </c>
      <c r="M241" t="s">
        <v>483</v>
      </c>
      <c r="N241" t="s">
        <v>483</v>
      </c>
      <c r="O241" t="s">
        <v>610</v>
      </c>
      <c r="P241" t="s">
        <v>483</v>
      </c>
      <c r="Q241" t="s">
        <v>483</v>
      </c>
      <c r="R241" t="s">
        <v>483</v>
      </c>
      <c r="S241" t="s">
        <v>483</v>
      </c>
      <c r="T241" t="s">
        <v>483</v>
      </c>
      <c r="U241" t="s">
        <v>496</v>
      </c>
      <c r="V241" t="s">
        <v>486</v>
      </c>
      <c r="W241" t="s">
        <v>2469</v>
      </c>
      <c r="X241" t="s">
        <v>2470</v>
      </c>
      <c r="Y241" t="s">
        <v>138</v>
      </c>
    </row>
    <row r="242" spans="1:25">
      <c r="A242" t="s">
        <v>577</v>
      </c>
      <c r="B242" t="s">
        <v>509</v>
      </c>
      <c r="C242" t="s">
        <v>578</v>
      </c>
      <c r="D242" t="s">
        <v>579</v>
      </c>
      <c r="E242">
        <v>2900</v>
      </c>
      <c r="F242">
        <v>290</v>
      </c>
      <c r="G242" s="22">
        <f>IF(H242 = "不含税", 1.06, 1) * F242/(1000*E242 * 3.96566683) * VLOOKUP(J242,Deflator!$A$2:$B$24,2,FALSE)</f>
        <v>3.7499922764894267E-6</v>
      </c>
      <c r="H242" t="s">
        <v>492</v>
      </c>
      <c r="I242">
        <v>10000</v>
      </c>
      <c r="J242">
        <v>2018</v>
      </c>
      <c r="K242" t="s">
        <v>518</v>
      </c>
      <c r="L242" s="76">
        <v>0.1</v>
      </c>
      <c r="M242" s="76">
        <v>0.2</v>
      </c>
      <c r="N242" t="s">
        <v>483</v>
      </c>
      <c r="O242" t="s">
        <v>494</v>
      </c>
      <c r="P242" t="s">
        <v>483</v>
      </c>
      <c r="Q242" t="s">
        <v>483</v>
      </c>
      <c r="R242" t="s">
        <v>483</v>
      </c>
      <c r="S242" t="s">
        <v>483</v>
      </c>
      <c r="T242" t="s">
        <v>483</v>
      </c>
      <c r="U242" t="s">
        <v>496</v>
      </c>
      <c r="V242" t="s">
        <v>497</v>
      </c>
      <c r="W242" t="s">
        <v>580</v>
      </c>
      <c r="X242" t="s">
        <v>581</v>
      </c>
      <c r="Y242" t="s">
        <v>582</v>
      </c>
    </row>
    <row r="243" spans="1:25">
      <c r="A243" t="s">
        <v>577</v>
      </c>
      <c r="B243" t="s">
        <v>509</v>
      </c>
      <c r="C243" t="s">
        <v>578</v>
      </c>
      <c r="D243" t="s">
        <v>579</v>
      </c>
      <c r="E243">
        <v>2900</v>
      </c>
      <c r="F243">
        <v>290</v>
      </c>
      <c r="G243" s="22">
        <f>IF(H243 = "不含税", 1.06, 1) * F243/(1000*E243 * 3.96566683) * VLOOKUP(J243,Deflator!$A$2:$B$24,2,FALSE)</f>
        <v>3.7499922764894267E-6</v>
      </c>
      <c r="H243" t="s">
        <v>492</v>
      </c>
      <c r="I243">
        <v>10000</v>
      </c>
      <c r="J243">
        <v>2018</v>
      </c>
      <c r="K243" t="s">
        <v>518</v>
      </c>
      <c r="L243" s="76">
        <v>0.1</v>
      </c>
      <c r="M243" s="76">
        <v>0.2</v>
      </c>
      <c r="N243" t="s">
        <v>483</v>
      </c>
      <c r="O243" t="s">
        <v>494</v>
      </c>
      <c r="P243" t="s">
        <v>483</v>
      </c>
      <c r="Q243" t="s">
        <v>483</v>
      </c>
      <c r="R243" t="s">
        <v>483</v>
      </c>
      <c r="S243" t="s">
        <v>483</v>
      </c>
      <c r="T243" t="s">
        <v>483</v>
      </c>
      <c r="U243" t="s">
        <v>496</v>
      </c>
      <c r="V243" t="s">
        <v>497</v>
      </c>
      <c r="W243" t="s">
        <v>580</v>
      </c>
      <c r="X243" t="s">
        <v>581</v>
      </c>
      <c r="Y243" t="s">
        <v>582</v>
      </c>
    </row>
    <row r="244" spans="1:25">
      <c r="A244" t="s">
        <v>943</v>
      </c>
      <c r="B244" t="s">
        <v>551</v>
      </c>
      <c r="C244" t="s">
        <v>701</v>
      </c>
      <c r="D244" t="s">
        <v>609</v>
      </c>
      <c r="E244">
        <v>4300</v>
      </c>
      <c r="F244">
        <v>780</v>
      </c>
      <c r="G244" s="22">
        <f>IF(H244 = "不含税", 1.06, 1) * F244/(1000*E244 * 3.96566683) * VLOOKUP(J244,Deflator!$A$2:$B$24,2,FALSE)</f>
        <v>6.4172750672701898E-6</v>
      </c>
      <c r="H244" t="s">
        <v>481</v>
      </c>
      <c r="I244">
        <v>1000</v>
      </c>
      <c r="J244">
        <v>2018</v>
      </c>
      <c r="K244" t="s">
        <v>518</v>
      </c>
      <c r="L244" s="76">
        <v>0.03</v>
      </c>
      <c r="M244" s="77">
        <v>7.1999999999999995E-2</v>
      </c>
      <c r="N244" t="s">
        <v>483</v>
      </c>
      <c r="O244" t="s">
        <v>485</v>
      </c>
      <c r="P244" t="s">
        <v>772</v>
      </c>
      <c r="Q244" t="s">
        <v>483</v>
      </c>
      <c r="R244" t="s">
        <v>483</v>
      </c>
      <c r="S244" s="77">
        <v>2.9999999999999997E-4</v>
      </c>
      <c r="T244" t="s">
        <v>483</v>
      </c>
      <c r="U244" t="s">
        <v>496</v>
      </c>
      <c r="V244" t="s">
        <v>486</v>
      </c>
      <c r="W244" t="s">
        <v>611</v>
      </c>
      <c r="X244" t="s">
        <v>1316</v>
      </c>
      <c r="Y244" t="s">
        <v>1317</v>
      </c>
    </row>
    <row r="245" spans="1:25">
      <c r="A245" t="s">
        <v>943</v>
      </c>
      <c r="B245" t="s">
        <v>551</v>
      </c>
      <c r="C245" t="s">
        <v>701</v>
      </c>
      <c r="D245" t="s">
        <v>1778</v>
      </c>
      <c r="E245">
        <v>4012</v>
      </c>
      <c r="F245">
        <v>750</v>
      </c>
      <c r="G245" s="22">
        <f>IF(H245 = "不含税", 1.06, 1) * F245/(1000*E245 * 3.96566683) * VLOOKUP(J245,Deflator!$A$2:$B$24,2,FALSE)</f>
        <v>7.0102049037065541E-6</v>
      </c>
      <c r="H245" t="s">
        <v>492</v>
      </c>
      <c r="I245">
        <v>1000</v>
      </c>
      <c r="J245">
        <v>2018</v>
      </c>
      <c r="K245" t="s">
        <v>518</v>
      </c>
      <c r="L245" s="76">
        <v>0.04</v>
      </c>
      <c r="M245" s="76">
        <v>7.0000000000000007E-2</v>
      </c>
      <c r="N245" t="s">
        <v>483</v>
      </c>
      <c r="O245" t="s">
        <v>485</v>
      </c>
      <c r="P245" t="s">
        <v>788</v>
      </c>
      <c r="Q245" s="76">
        <v>0.7</v>
      </c>
      <c r="R245">
        <v>2</v>
      </c>
      <c r="S245" s="77">
        <v>1.5E-3</v>
      </c>
      <c r="T245" t="s">
        <v>483</v>
      </c>
      <c r="U245" t="s">
        <v>496</v>
      </c>
      <c r="V245" t="s">
        <v>486</v>
      </c>
      <c r="W245" t="s">
        <v>1779</v>
      </c>
      <c r="X245" t="s">
        <v>1780</v>
      </c>
      <c r="Y245" t="s">
        <v>863</v>
      </c>
    </row>
    <row r="246" spans="1:25">
      <c r="A246" t="s">
        <v>943</v>
      </c>
      <c r="B246" t="s">
        <v>551</v>
      </c>
      <c r="C246" t="s">
        <v>701</v>
      </c>
      <c r="D246" t="s">
        <v>817</v>
      </c>
      <c r="E246">
        <v>4600</v>
      </c>
      <c r="F246">
        <v>920</v>
      </c>
      <c r="G246" s="22">
        <f>IF(H246 = "不含税", 1.06, 1) * F246/(1000*E246 * 3.96566683) * VLOOKUP(J246,Deflator!$A$2:$B$24,2,FALSE)</f>
        <v>7.4999845529788525E-6</v>
      </c>
      <c r="H246" t="s">
        <v>492</v>
      </c>
      <c r="I246">
        <v>2000</v>
      </c>
      <c r="J246">
        <v>2018</v>
      </c>
      <c r="K246" t="s">
        <v>518</v>
      </c>
      <c r="L246" s="76">
        <v>0.01</v>
      </c>
      <c r="M246" t="s">
        <v>483</v>
      </c>
      <c r="N246" t="s">
        <v>483</v>
      </c>
      <c r="O246" t="s">
        <v>485</v>
      </c>
      <c r="P246" t="s">
        <v>617</v>
      </c>
      <c r="Q246" t="s">
        <v>483</v>
      </c>
      <c r="R246" t="s">
        <v>483</v>
      </c>
      <c r="S246" t="s">
        <v>483</v>
      </c>
      <c r="T246" t="s">
        <v>483</v>
      </c>
      <c r="U246" t="s">
        <v>520</v>
      </c>
      <c r="V246" t="s">
        <v>486</v>
      </c>
      <c r="W246" t="s">
        <v>818</v>
      </c>
      <c r="X246" t="s">
        <v>2288</v>
      </c>
      <c r="Y246" t="s">
        <v>2289</v>
      </c>
    </row>
    <row r="247" spans="1:25">
      <c r="A247" t="s">
        <v>1616</v>
      </c>
      <c r="B247" t="s">
        <v>551</v>
      </c>
      <c r="C247" t="s">
        <v>701</v>
      </c>
      <c r="D247" t="s">
        <v>2724</v>
      </c>
      <c r="E247">
        <v>4500</v>
      </c>
      <c r="F247">
        <v>950</v>
      </c>
      <c r="G247" s="22">
        <f>IF(H247 = "不含税", 1.06, 1) * F247/(1000*E247 * 3.96566683) * VLOOKUP(J247,Deflator!$A$2:$B$24,2,FALSE)</f>
        <v>7.9166503614776781E-6</v>
      </c>
      <c r="H247" t="s">
        <v>492</v>
      </c>
      <c r="I247">
        <v>500</v>
      </c>
      <c r="J247">
        <v>2018</v>
      </c>
      <c r="K247" t="s">
        <v>518</v>
      </c>
      <c r="L247" s="77">
        <v>5.5E-2</v>
      </c>
      <c r="M247" s="77">
        <v>1.0999999999999999E-2</v>
      </c>
      <c r="N247" t="s">
        <v>484</v>
      </c>
      <c r="O247" t="s">
        <v>485</v>
      </c>
      <c r="P247" t="s">
        <v>617</v>
      </c>
      <c r="Q247" t="s">
        <v>483</v>
      </c>
      <c r="R247" t="s">
        <v>483</v>
      </c>
      <c r="S247" t="s">
        <v>483</v>
      </c>
      <c r="T247" t="s">
        <v>483</v>
      </c>
      <c r="U247" t="s">
        <v>496</v>
      </c>
      <c r="V247" t="s">
        <v>486</v>
      </c>
      <c r="W247" t="s">
        <v>2364</v>
      </c>
      <c r="X247" t="s">
        <v>2725</v>
      </c>
      <c r="Y247" t="s">
        <v>778</v>
      </c>
    </row>
    <row r="248" spans="1:25">
      <c r="A248" t="s">
        <v>943</v>
      </c>
      <c r="B248" t="s">
        <v>551</v>
      </c>
      <c r="C248" t="s">
        <v>701</v>
      </c>
      <c r="D248" t="s">
        <v>1008</v>
      </c>
      <c r="E248">
        <v>4200</v>
      </c>
      <c r="F248">
        <v>980</v>
      </c>
      <c r="G248" s="22">
        <f>IF(H248 = "不含税", 1.06, 1) * F248/(1000*E248 * 3.96566683) * VLOOKUP(J248,Deflator!$A$2:$B$24,2,FALSE)</f>
        <v>8.7499819784753258E-6</v>
      </c>
      <c r="H248" t="s">
        <v>492</v>
      </c>
      <c r="I248">
        <v>3000</v>
      </c>
      <c r="J248">
        <v>2018</v>
      </c>
      <c r="K248" t="s">
        <v>518</v>
      </c>
      <c r="L248" s="77">
        <v>1.4999999999999999E-2</v>
      </c>
      <c r="M248" s="77">
        <v>4.0099999999999997E-2</v>
      </c>
      <c r="N248" t="s">
        <v>483</v>
      </c>
      <c r="O248" t="s">
        <v>485</v>
      </c>
      <c r="P248" t="s">
        <v>526</v>
      </c>
      <c r="Q248" s="77">
        <v>0.79690000000000005</v>
      </c>
      <c r="R248">
        <v>2</v>
      </c>
      <c r="S248" t="s">
        <v>483</v>
      </c>
      <c r="T248" t="s">
        <v>483</v>
      </c>
      <c r="U248" t="s">
        <v>496</v>
      </c>
      <c r="V248" t="s">
        <v>486</v>
      </c>
      <c r="W248" t="s">
        <v>3208</v>
      </c>
      <c r="X248" t="s">
        <v>3209</v>
      </c>
      <c r="Y248" t="s">
        <v>2603</v>
      </c>
    </row>
    <row r="249" spans="1:25">
      <c r="A249" t="s">
        <v>2610</v>
      </c>
      <c r="B249" t="s">
        <v>551</v>
      </c>
      <c r="C249" t="s">
        <v>551</v>
      </c>
      <c r="D249" t="s">
        <v>2611</v>
      </c>
      <c r="E249">
        <v>4086</v>
      </c>
      <c r="F249">
        <v>850</v>
      </c>
      <c r="G249" s="22">
        <f>IF(H249 = "不含税", 1.06, 1) * F249/(1000*E249 * 3.96566683) * VLOOKUP(J249,Deflator!$A$2:$B$24,2,FALSE)</f>
        <v>7.8010118331277821E-6</v>
      </c>
      <c r="H249" t="s">
        <v>492</v>
      </c>
      <c r="I249">
        <v>500</v>
      </c>
      <c r="J249">
        <v>2018</v>
      </c>
      <c r="K249" t="s">
        <v>518</v>
      </c>
      <c r="L249" s="77">
        <v>4.4999999999999998E-2</v>
      </c>
      <c r="M249" s="77">
        <v>0.3029</v>
      </c>
      <c r="N249" t="s">
        <v>483</v>
      </c>
      <c r="O249" t="s">
        <v>573</v>
      </c>
      <c r="P249" t="s">
        <v>483</v>
      </c>
      <c r="Q249" s="77">
        <v>0.41620000000000001</v>
      </c>
      <c r="R249" t="s">
        <v>483</v>
      </c>
      <c r="S249" s="77">
        <v>2E-3</v>
      </c>
      <c r="T249" t="s">
        <v>483</v>
      </c>
      <c r="U249" t="s">
        <v>496</v>
      </c>
      <c r="V249" t="s">
        <v>486</v>
      </c>
      <c r="W249" t="s">
        <v>2612</v>
      </c>
      <c r="X249" t="s">
        <v>2613</v>
      </c>
      <c r="Y249" t="s">
        <v>2614</v>
      </c>
    </row>
    <row r="250" spans="1:25">
      <c r="A250" t="s">
        <v>2610</v>
      </c>
      <c r="B250" t="s">
        <v>551</v>
      </c>
      <c r="C250" t="s">
        <v>551</v>
      </c>
      <c r="D250" t="s">
        <v>2611</v>
      </c>
      <c r="E250">
        <v>4086</v>
      </c>
      <c r="F250">
        <v>850</v>
      </c>
      <c r="G250" s="22">
        <f>IF(H250 = "不含税", 1.06, 1) * F250/(1000*E250 * 3.96566683) * VLOOKUP(J250,Deflator!$A$2:$B$24,2,FALSE)</f>
        <v>7.8010118331277821E-6</v>
      </c>
      <c r="H250" t="s">
        <v>492</v>
      </c>
      <c r="I250">
        <v>500</v>
      </c>
      <c r="J250">
        <v>2018</v>
      </c>
      <c r="K250" t="s">
        <v>518</v>
      </c>
      <c r="L250" s="77">
        <v>4.4999999999999998E-2</v>
      </c>
      <c r="M250" s="77">
        <v>0.3029</v>
      </c>
      <c r="N250" t="s">
        <v>483</v>
      </c>
      <c r="O250" t="s">
        <v>573</v>
      </c>
      <c r="P250" t="s">
        <v>483</v>
      </c>
      <c r="Q250" s="77">
        <v>0.41620000000000001</v>
      </c>
      <c r="R250" t="s">
        <v>483</v>
      </c>
      <c r="S250" s="77">
        <v>2E-3</v>
      </c>
      <c r="T250" t="s">
        <v>483</v>
      </c>
      <c r="U250" t="s">
        <v>496</v>
      </c>
      <c r="V250" t="s">
        <v>486</v>
      </c>
      <c r="W250" t="s">
        <v>2612</v>
      </c>
      <c r="X250" t="s">
        <v>2613</v>
      </c>
      <c r="Y250" t="s">
        <v>2614</v>
      </c>
    </row>
    <row r="251" spans="1:25">
      <c r="A251" t="s">
        <v>2214</v>
      </c>
      <c r="B251" t="s">
        <v>478</v>
      </c>
      <c r="C251" t="s">
        <v>491</v>
      </c>
      <c r="D251" t="s">
        <v>1588</v>
      </c>
      <c r="E251">
        <v>4000</v>
      </c>
      <c r="F251">
        <v>830</v>
      </c>
      <c r="G251" s="22">
        <f>IF(H251 = "不含税", 1.06, 1) * F251/(1000*E251 * 3.96566683) * VLOOKUP(J251,Deflator!$A$2:$B$24,2,FALSE)</f>
        <v>7.7812339737155603E-6</v>
      </c>
      <c r="H251" t="s">
        <v>492</v>
      </c>
      <c r="I251">
        <v>600</v>
      </c>
      <c r="J251">
        <v>2018</v>
      </c>
      <c r="K251" t="s">
        <v>518</v>
      </c>
      <c r="L251" s="76">
        <v>0.03</v>
      </c>
      <c r="M251" s="77">
        <v>8.5000000000000006E-2</v>
      </c>
      <c r="N251" t="s">
        <v>622</v>
      </c>
      <c r="O251" t="s">
        <v>485</v>
      </c>
      <c r="P251" t="s">
        <v>526</v>
      </c>
      <c r="Q251" t="s">
        <v>483</v>
      </c>
      <c r="R251" t="s">
        <v>483</v>
      </c>
      <c r="S251" t="s">
        <v>483</v>
      </c>
      <c r="T251" t="s">
        <v>483</v>
      </c>
      <c r="U251" t="s">
        <v>496</v>
      </c>
      <c r="V251" t="s">
        <v>486</v>
      </c>
      <c r="W251" t="s">
        <v>2595</v>
      </c>
      <c r="X251" t="s">
        <v>2596</v>
      </c>
      <c r="Y251" t="s">
        <v>787</v>
      </c>
    </row>
    <row r="252" spans="1:25">
      <c r="A252" t="s">
        <v>501</v>
      </c>
      <c r="B252" t="s">
        <v>478</v>
      </c>
      <c r="C252" t="s">
        <v>479</v>
      </c>
      <c r="D252" t="s">
        <v>1986</v>
      </c>
      <c r="E252">
        <v>4383</v>
      </c>
      <c r="F252">
        <v>840</v>
      </c>
      <c r="G252" s="22">
        <f>IF(H252 = "不含税", 1.06, 1) * F252/(1000*E252 * 3.96566683) * VLOOKUP(J252,Deflator!$A$2:$B$24,2,FALSE)</f>
        <v>7.1868435141481126E-6</v>
      </c>
      <c r="H252" t="s">
        <v>492</v>
      </c>
      <c r="I252">
        <v>1000</v>
      </c>
      <c r="J252">
        <v>2018</v>
      </c>
      <c r="K252" t="s">
        <v>518</v>
      </c>
      <c r="L252" s="76">
        <v>0.04</v>
      </c>
      <c r="M252" t="s">
        <v>483</v>
      </c>
      <c r="N252" t="s">
        <v>483</v>
      </c>
      <c r="O252" t="s">
        <v>485</v>
      </c>
      <c r="P252" t="s">
        <v>626</v>
      </c>
      <c r="Q252" t="s">
        <v>483</v>
      </c>
      <c r="R252" t="s">
        <v>483</v>
      </c>
      <c r="S252" t="s">
        <v>483</v>
      </c>
      <c r="T252" t="s">
        <v>483</v>
      </c>
      <c r="U252" t="s">
        <v>496</v>
      </c>
      <c r="V252" t="s">
        <v>486</v>
      </c>
      <c r="W252" t="s">
        <v>1987</v>
      </c>
      <c r="X252" t="s">
        <v>1988</v>
      </c>
      <c r="Y252" t="s">
        <v>1246</v>
      </c>
    </row>
    <row r="253" spans="1:25">
      <c r="A253" t="s">
        <v>1035</v>
      </c>
      <c r="B253" t="s">
        <v>478</v>
      </c>
      <c r="C253" t="s">
        <v>479</v>
      </c>
      <c r="D253" t="s">
        <v>2116</v>
      </c>
      <c r="E253">
        <v>4600</v>
      </c>
      <c r="F253">
        <v>900</v>
      </c>
      <c r="G253" s="22">
        <f>IF(H253 = "不含税", 1.06, 1) * F253/(1000*E253 * 3.96566683) * VLOOKUP(J253,Deflator!$A$2:$B$24,2,FALSE)</f>
        <v>7.3369414105227897E-6</v>
      </c>
      <c r="H253" t="s">
        <v>492</v>
      </c>
      <c r="I253">
        <v>30</v>
      </c>
      <c r="J253">
        <v>2018</v>
      </c>
      <c r="K253" t="s">
        <v>518</v>
      </c>
      <c r="L253" t="s">
        <v>483</v>
      </c>
      <c r="M253" t="s">
        <v>483</v>
      </c>
      <c r="N253" t="s">
        <v>483</v>
      </c>
      <c r="O253" t="s">
        <v>485</v>
      </c>
      <c r="P253" t="s">
        <v>483</v>
      </c>
      <c r="Q253" t="s">
        <v>483</v>
      </c>
      <c r="R253" t="s">
        <v>483</v>
      </c>
      <c r="S253" t="s">
        <v>483</v>
      </c>
      <c r="T253" t="s">
        <v>483</v>
      </c>
      <c r="U253" t="s">
        <v>496</v>
      </c>
      <c r="V253" t="s">
        <v>497</v>
      </c>
      <c r="W253" t="s">
        <v>2117</v>
      </c>
      <c r="X253" t="s">
        <v>2118</v>
      </c>
      <c r="Y253" t="s">
        <v>2119</v>
      </c>
    </row>
    <row r="254" spans="1:25">
      <c r="A254" t="s">
        <v>1035</v>
      </c>
      <c r="B254" t="s">
        <v>478</v>
      </c>
      <c r="C254" t="s">
        <v>479</v>
      </c>
      <c r="D254" t="s">
        <v>609</v>
      </c>
      <c r="E254">
        <v>4000</v>
      </c>
      <c r="F254">
        <v>800</v>
      </c>
      <c r="G254" s="22">
        <f>IF(H254 = "不含税", 1.06, 1) * F254/(1000*E254 * 3.96566683) * VLOOKUP(J254,Deflator!$A$2:$B$24,2,FALSE)</f>
        <v>7.4999845529788525E-6</v>
      </c>
      <c r="H254" t="s">
        <v>492</v>
      </c>
      <c r="I254">
        <v>600</v>
      </c>
      <c r="J254">
        <v>2018</v>
      </c>
      <c r="K254" t="s">
        <v>518</v>
      </c>
      <c r="L254" t="s">
        <v>483</v>
      </c>
      <c r="M254" t="s">
        <v>483</v>
      </c>
      <c r="N254" t="s">
        <v>483</v>
      </c>
      <c r="O254" t="s">
        <v>831</v>
      </c>
      <c r="P254" t="s">
        <v>483</v>
      </c>
      <c r="Q254" t="s">
        <v>483</v>
      </c>
      <c r="R254" t="s">
        <v>483</v>
      </c>
      <c r="S254" t="s">
        <v>483</v>
      </c>
      <c r="T254" t="s">
        <v>483</v>
      </c>
      <c r="U254" t="s">
        <v>496</v>
      </c>
      <c r="V254" t="s">
        <v>486</v>
      </c>
      <c r="W254" t="s">
        <v>611</v>
      </c>
      <c r="X254" t="s">
        <v>2313</v>
      </c>
      <c r="Y254" t="s">
        <v>2134</v>
      </c>
    </row>
    <row r="255" spans="1:25">
      <c r="A255" t="s">
        <v>1035</v>
      </c>
      <c r="B255" t="s">
        <v>478</v>
      </c>
      <c r="C255" t="s">
        <v>479</v>
      </c>
      <c r="D255" t="s">
        <v>944</v>
      </c>
      <c r="E255">
        <v>4100</v>
      </c>
      <c r="F255">
        <v>1000</v>
      </c>
      <c r="G255" s="22">
        <f>IF(H255 = "不含税", 1.06, 1) * F255/(1000*E255 * 3.96566683) * VLOOKUP(J255,Deflator!$A$2:$B$24,2,FALSE)</f>
        <v>9.1463226255839668E-6</v>
      </c>
      <c r="H255" t="s">
        <v>492</v>
      </c>
      <c r="I255">
        <v>1500</v>
      </c>
      <c r="J255">
        <v>2018</v>
      </c>
      <c r="K255" t="s">
        <v>518</v>
      </c>
      <c r="L255" s="77">
        <v>2E-3</v>
      </c>
      <c r="M255" s="76">
        <v>7.0000000000000007E-2</v>
      </c>
      <c r="N255" t="s">
        <v>483</v>
      </c>
      <c r="O255" t="s">
        <v>831</v>
      </c>
      <c r="P255" t="s">
        <v>617</v>
      </c>
      <c r="Q255" t="s">
        <v>483</v>
      </c>
      <c r="R255" t="s">
        <v>483</v>
      </c>
      <c r="S255" t="s">
        <v>483</v>
      </c>
      <c r="T255" t="s">
        <v>483</v>
      </c>
      <c r="U255" t="s">
        <v>496</v>
      </c>
      <c r="V255" t="s">
        <v>486</v>
      </c>
      <c r="W255" t="s">
        <v>945</v>
      </c>
      <c r="X255" t="s">
        <v>3306</v>
      </c>
      <c r="Y255" t="s">
        <v>608</v>
      </c>
    </row>
    <row r="256" spans="1:25">
      <c r="A256" t="s">
        <v>3318</v>
      </c>
      <c r="B256" t="s">
        <v>478</v>
      </c>
      <c r="C256" t="s">
        <v>479</v>
      </c>
      <c r="D256" t="s">
        <v>3319</v>
      </c>
      <c r="E256">
        <v>4500</v>
      </c>
      <c r="F256">
        <v>1100</v>
      </c>
      <c r="G256" s="22">
        <f>IF(H256 = "不含税", 1.06, 1) * F256/(1000*E256 * 3.96566683) * VLOOKUP(J256,Deflator!$A$2:$B$24,2,FALSE)</f>
        <v>9.1666477869741522E-6</v>
      </c>
      <c r="H256" t="s">
        <v>492</v>
      </c>
      <c r="I256">
        <v>1500</v>
      </c>
      <c r="J256">
        <v>2018</v>
      </c>
      <c r="K256" t="s">
        <v>518</v>
      </c>
      <c r="L256" s="76">
        <v>0.01</v>
      </c>
      <c r="M256" s="76">
        <v>0.05</v>
      </c>
      <c r="N256" t="s">
        <v>483</v>
      </c>
      <c r="O256" t="s">
        <v>485</v>
      </c>
      <c r="P256" t="s">
        <v>526</v>
      </c>
      <c r="Q256" t="s">
        <v>483</v>
      </c>
      <c r="R256" t="s">
        <v>483</v>
      </c>
      <c r="S256" t="s">
        <v>483</v>
      </c>
      <c r="T256" t="s">
        <v>483</v>
      </c>
      <c r="U256" t="s">
        <v>496</v>
      </c>
      <c r="V256" t="s">
        <v>486</v>
      </c>
      <c r="W256" t="s">
        <v>3025</v>
      </c>
      <c r="X256" t="s">
        <v>3320</v>
      </c>
      <c r="Y256" t="s">
        <v>2972</v>
      </c>
    </row>
    <row r="257" spans="1:25">
      <c r="A257" t="s">
        <v>595</v>
      </c>
      <c r="B257" t="s">
        <v>478</v>
      </c>
      <c r="C257" t="s">
        <v>538</v>
      </c>
      <c r="D257" t="s">
        <v>609</v>
      </c>
      <c r="E257">
        <v>4400</v>
      </c>
      <c r="F257">
        <v>800</v>
      </c>
      <c r="G257" s="22">
        <f>IF(H257 = "不含税", 1.06, 1) * F257/(1000*E257 * 3.96566683) * VLOOKUP(J257,Deflator!$A$2:$B$24,2,FALSE)</f>
        <v>6.7315029014994836E-6</v>
      </c>
      <c r="H257" t="s">
        <v>492</v>
      </c>
      <c r="I257">
        <v>150</v>
      </c>
      <c r="J257">
        <v>2019</v>
      </c>
      <c r="K257" t="s">
        <v>518</v>
      </c>
      <c r="L257" s="76">
        <v>0.03</v>
      </c>
      <c r="M257" s="76">
        <v>0.03</v>
      </c>
      <c r="N257" t="s">
        <v>483</v>
      </c>
      <c r="O257" t="s">
        <v>485</v>
      </c>
      <c r="P257" t="s">
        <v>483</v>
      </c>
      <c r="Q257" t="s">
        <v>483</v>
      </c>
      <c r="R257" t="s">
        <v>483</v>
      </c>
      <c r="S257" t="s">
        <v>483</v>
      </c>
      <c r="T257" t="s">
        <v>483</v>
      </c>
      <c r="U257" t="s">
        <v>496</v>
      </c>
      <c r="V257" t="s">
        <v>486</v>
      </c>
      <c r="W257" t="s">
        <v>611</v>
      </c>
      <c r="X257" t="s">
        <v>1614</v>
      </c>
      <c r="Y257" t="s">
        <v>1158</v>
      </c>
    </row>
    <row r="258" spans="1:25">
      <c r="A258" t="s">
        <v>570</v>
      </c>
      <c r="B258" t="s">
        <v>478</v>
      </c>
      <c r="C258" t="s">
        <v>538</v>
      </c>
      <c r="D258" t="s">
        <v>817</v>
      </c>
      <c r="E258">
        <v>4000</v>
      </c>
      <c r="F258">
        <v>800</v>
      </c>
      <c r="G258" s="22">
        <f>IF(H258 = "不含税", 1.06, 1) * F258/(1000*E258 * 3.96566683) * VLOOKUP(J258,Deflator!$A$2:$B$24,2,FALSE)</f>
        <v>7.4046531916494326E-6</v>
      </c>
      <c r="H258" t="s">
        <v>492</v>
      </c>
      <c r="I258">
        <v>1000</v>
      </c>
      <c r="J258">
        <v>2019</v>
      </c>
      <c r="K258" t="s">
        <v>518</v>
      </c>
      <c r="L258" s="76">
        <v>0.05</v>
      </c>
      <c r="M258" s="76">
        <v>0.06</v>
      </c>
      <c r="N258" t="s">
        <v>483</v>
      </c>
      <c r="O258" t="s">
        <v>485</v>
      </c>
      <c r="P258" t="s">
        <v>483</v>
      </c>
      <c r="Q258" t="s">
        <v>483</v>
      </c>
      <c r="R258" t="s">
        <v>483</v>
      </c>
      <c r="S258" t="s">
        <v>483</v>
      </c>
      <c r="T258" t="s">
        <v>483</v>
      </c>
      <c r="U258" t="s">
        <v>496</v>
      </c>
      <c r="V258" t="s">
        <v>486</v>
      </c>
      <c r="W258" t="s">
        <v>818</v>
      </c>
      <c r="X258" t="s">
        <v>2265</v>
      </c>
      <c r="Y258" t="s">
        <v>2266</v>
      </c>
    </row>
    <row r="259" spans="1:25">
      <c r="A259" t="s">
        <v>478</v>
      </c>
      <c r="B259" t="s">
        <v>478</v>
      </c>
      <c r="C259" t="s">
        <v>538</v>
      </c>
      <c r="D259" t="s">
        <v>3139</v>
      </c>
      <c r="E259">
        <v>4400</v>
      </c>
      <c r="F259">
        <v>1000</v>
      </c>
      <c r="G259" s="22">
        <f>IF(H259 = "不含税", 1.06, 1) * F259/(1000*E259 * 3.96566683) * VLOOKUP(J259,Deflator!$A$2:$B$24,2,FALSE)</f>
        <v>8.4143786268743561E-6</v>
      </c>
      <c r="H259" t="s">
        <v>492</v>
      </c>
      <c r="I259">
        <v>1000</v>
      </c>
      <c r="J259">
        <v>2019</v>
      </c>
      <c r="K259" t="s">
        <v>518</v>
      </c>
      <c r="L259" s="76">
        <v>0.02</v>
      </c>
      <c r="M259" s="77">
        <v>1.4E-2</v>
      </c>
      <c r="N259" t="s">
        <v>483</v>
      </c>
      <c r="O259" t="s">
        <v>831</v>
      </c>
      <c r="P259" t="s">
        <v>504</v>
      </c>
      <c r="Q259" t="s">
        <v>483</v>
      </c>
      <c r="R259" t="s">
        <v>483</v>
      </c>
      <c r="S259" t="s">
        <v>483</v>
      </c>
      <c r="T259" t="s">
        <v>483</v>
      </c>
      <c r="U259" t="s">
        <v>496</v>
      </c>
      <c r="V259" t="s">
        <v>486</v>
      </c>
      <c r="W259" t="s">
        <v>3140</v>
      </c>
      <c r="X259" t="s">
        <v>3141</v>
      </c>
      <c r="Y259" t="s">
        <v>1656</v>
      </c>
    </row>
    <row r="260" spans="1:25">
      <c r="A260" t="s">
        <v>595</v>
      </c>
      <c r="B260" t="s">
        <v>478</v>
      </c>
      <c r="C260" t="s">
        <v>538</v>
      </c>
      <c r="D260" t="s">
        <v>817</v>
      </c>
      <c r="E260">
        <v>4260</v>
      </c>
      <c r="F260">
        <v>1050</v>
      </c>
      <c r="G260" s="22">
        <f>IF(H260 = "不含税", 1.06, 1) * F260/(1000*E260 * 3.96566683) * VLOOKUP(J260,Deflator!$A$2:$B$24,2,FALSE)</f>
        <v>9.1254528770327516E-6</v>
      </c>
      <c r="H260" t="s">
        <v>492</v>
      </c>
      <c r="I260">
        <v>450</v>
      </c>
      <c r="J260">
        <v>2019</v>
      </c>
      <c r="K260" t="s">
        <v>518</v>
      </c>
      <c r="L260" s="76">
        <v>0.03</v>
      </c>
      <c r="M260" s="76">
        <v>0.01</v>
      </c>
      <c r="N260" t="s">
        <v>483</v>
      </c>
      <c r="O260" t="s">
        <v>485</v>
      </c>
      <c r="P260" t="s">
        <v>526</v>
      </c>
      <c r="Q260" t="s">
        <v>483</v>
      </c>
      <c r="R260" t="s">
        <v>483</v>
      </c>
      <c r="S260" t="s">
        <v>483</v>
      </c>
      <c r="T260" t="s">
        <v>483</v>
      </c>
      <c r="U260" t="s">
        <v>496</v>
      </c>
      <c r="V260" t="s">
        <v>486</v>
      </c>
      <c r="W260" t="s">
        <v>818</v>
      </c>
      <c r="X260" t="s">
        <v>3328</v>
      </c>
      <c r="Y260" t="s">
        <v>760</v>
      </c>
    </row>
    <row r="261" spans="1:25">
      <c r="A261" t="s">
        <v>943</v>
      </c>
      <c r="B261" t="s">
        <v>551</v>
      </c>
      <c r="C261" t="s">
        <v>701</v>
      </c>
      <c r="D261" t="s">
        <v>1190</v>
      </c>
      <c r="E261">
        <v>4600</v>
      </c>
      <c r="F261">
        <v>750</v>
      </c>
      <c r="G261" s="22">
        <f>IF(H261 = "不含税", 1.06, 1) * F261/(1000*E261 * 3.96566683) * VLOOKUP(J261,Deflator!$A$2:$B$24,2,FALSE)</f>
        <v>6.0364020584098631E-6</v>
      </c>
      <c r="H261" t="s">
        <v>492</v>
      </c>
      <c r="I261">
        <v>50</v>
      </c>
      <c r="J261">
        <v>2019</v>
      </c>
      <c r="K261" t="s">
        <v>518</v>
      </c>
      <c r="L261" s="76">
        <v>0.03</v>
      </c>
      <c r="M261" t="s">
        <v>483</v>
      </c>
      <c r="N261" t="s">
        <v>483</v>
      </c>
      <c r="O261" t="s">
        <v>485</v>
      </c>
      <c r="P261" t="s">
        <v>483</v>
      </c>
      <c r="Q261" t="s">
        <v>483</v>
      </c>
      <c r="R261" t="s">
        <v>483</v>
      </c>
      <c r="S261" t="s">
        <v>483</v>
      </c>
      <c r="T261" t="s">
        <v>483</v>
      </c>
      <c r="U261" t="s">
        <v>496</v>
      </c>
      <c r="V261" t="s">
        <v>497</v>
      </c>
      <c r="W261" t="s">
        <v>1191</v>
      </c>
      <c r="X261" t="s">
        <v>1192</v>
      </c>
      <c r="Y261" t="s">
        <v>1193</v>
      </c>
    </row>
    <row r="262" spans="1:25">
      <c r="A262" t="s">
        <v>943</v>
      </c>
      <c r="B262" t="s">
        <v>551</v>
      </c>
      <c r="C262" t="s">
        <v>701</v>
      </c>
      <c r="D262" t="s">
        <v>609</v>
      </c>
      <c r="E262">
        <v>4200</v>
      </c>
      <c r="F262">
        <v>850</v>
      </c>
      <c r="G262" s="22">
        <f>IF(H262 = "不含税", 1.06, 1) * F262/(1000*E262 * 3.96566683) * VLOOKUP(J262,Deflator!$A$2:$B$24,2,FALSE)</f>
        <v>7.4928038248833545E-6</v>
      </c>
      <c r="H262" t="s">
        <v>492</v>
      </c>
      <c r="I262">
        <v>1000</v>
      </c>
      <c r="J262">
        <v>2019</v>
      </c>
      <c r="K262" t="s">
        <v>518</v>
      </c>
      <c r="L262" s="76">
        <v>0.05</v>
      </c>
      <c r="M262" t="s">
        <v>483</v>
      </c>
      <c r="N262" t="s">
        <v>483</v>
      </c>
      <c r="O262" t="s">
        <v>485</v>
      </c>
      <c r="P262" t="s">
        <v>483</v>
      </c>
      <c r="Q262" t="s">
        <v>483</v>
      </c>
      <c r="R262" t="s">
        <v>483</v>
      </c>
      <c r="S262" t="s">
        <v>483</v>
      </c>
      <c r="T262" t="s">
        <v>483</v>
      </c>
      <c r="U262" t="s">
        <v>496</v>
      </c>
      <c r="V262" t="s">
        <v>486</v>
      </c>
      <c r="W262" t="s">
        <v>2418</v>
      </c>
      <c r="X262" t="s">
        <v>2419</v>
      </c>
      <c r="Y262" t="s">
        <v>2420</v>
      </c>
    </row>
    <row r="263" spans="1:25">
      <c r="A263" t="s">
        <v>943</v>
      </c>
      <c r="B263" t="s">
        <v>551</v>
      </c>
      <c r="C263" t="s">
        <v>701</v>
      </c>
      <c r="D263" t="s">
        <v>1294</v>
      </c>
      <c r="E263">
        <v>4200</v>
      </c>
      <c r="F263">
        <v>850</v>
      </c>
      <c r="G263" s="22">
        <f>IF(H263 = "不含税", 1.06, 1) * F263/(1000*E263 * 3.96566683) * VLOOKUP(J263,Deflator!$A$2:$B$24,2,FALSE)</f>
        <v>7.4928038248833545E-6</v>
      </c>
      <c r="H263" t="s">
        <v>492</v>
      </c>
      <c r="I263">
        <v>1200</v>
      </c>
      <c r="J263">
        <v>2019</v>
      </c>
      <c r="K263" t="s">
        <v>518</v>
      </c>
      <c r="L263" t="s">
        <v>483</v>
      </c>
      <c r="M263" t="s">
        <v>483</v>
      </c>
      <c r="N263" t="s">
        <v>483</v>
      </c>
      <c r="O263" t="s">
        <v>485</v>
      </c>
      <c r="P263" t="s">
        <v>483</v>
      </c>
      <c r="Q263" t="s">
        <v>483</v>
      </c>
      <c r="R263" t="s">
        <v>483</v>
      </c>
      <c r="S263" t="s">
        <v>483</v>
      </c>
      <c r="T263" t="s">
        <v>483</v>
      </c>
      <c r="U263" t="s">
        <v>496</v>
      </c>
      <c r="V263" t="s">
        <v>486</v>
      </c>
      <c r="W263" t="s">
        <v>1191</v>
      </c>
      <c r="X263" t="s">
        <v>2421</v>
      </c>
      <c r="Y263" t="s">
        <v>2422</v>
      </c>
    </row>
    <row r="264" spans="1:25">
      <c r="A264" t="s">
        <v>2297</v>
      </c>
      <c r="B264" t="s">
        <v>551</v>
      </c>
      <c r="C264" t="s">
        <v>701</v>
      </c>
      <c r="D264" t="s">
        <v>1190</v>
      </c>
      <c r="E264">
        <v>4000</v>
      </c>
      <c r="F264">
        <v>1000</v>
      </c>
      <c r="G264" s="22">
        <f>IF(H264 = "不含税", 1.06, 1) * F264/(1000*E264 * 3.96566683) * VLOOKUP(J264,Deflator!$A$2:$B$24,2,FALSE)</f>
        <v>9.2558164895617916E-6</v>
      </c>
      <c r="H264" t="s">
        <v>492</v>
      </c>
      <c r="I264">
        <v>500</v>
      </c>
      <c r="J264">
        <v>2019</v>
      </c>
      <c r="K264" t="s">
        <v>518</v>
      </c>
      <c r="L264" t="s">
        <v>483</v>
      </c>
      <c r="M264" t="s">
        <v>483</v>
      </c>
      <c r="N264" t="s">
        <v>483</v>
      </c>
      <c r="O264" t="s">
        <v>573</v>
      </c>
      <c r="P264" t="s">
        <v>483</v>
      </c>
      <c r="Q264" t="s">
        <v>483</v>
      </c>
      <c r="R264" t="s">
        <v>483</v>
      </c>
      <c r="S264" t="s">
        <v>483</v>
      </c>
      <c r="T264" t="s">
        <v>483</v>
      </c>
      <c r="U264" t="s">
        <v>496</v>
      </c>
      <c r="V264" t="s">
        <v>486</v>
      </c>
      <c r="W264" t="s">
        <v>3353</v>
      </c>
      <c r="X264" t="s">
        <v>3354</v>
      </c>
      <c r="Y264" t="s">
        <v>3331</v>
      </c>
    </row>
    <row r="265" spans="1:25">
      <c r="A265" t="s">
        <v>477</v>
      </c>
      <c r="B265" t="s">
        <v>478</v>
      </c>
      <c r="C265" t="s">
        <v>479</v>
      </c>
      <c r="D265" t="s">
        <v>1294</v>
      </c>
      <c r="E265">
        <v>4400</v>
      </c>
      <c r="F265">
        <v>750</v>
      </c>
      <c r="G265" s="22">
        <f>IF(H265 = "不含税", 1.06, 1) * F265/(1000*E265 * 3.96566683) * VLOOKUP(J265,Deflator!$A$2:$B$24,2,FALSE)</f>
        <v>6.3107839701557667E-6</v>
      </c>
      <c r="H265" t="s">
        <v>492</v>
      </c>
      <c r="I265">
        <v>500</v>
      </c>
      <c r="J265">
        <v>2019</v>
      </c>
      <c r="K265" t="s">
        <v>518</v>
      </c>
      <c r="L265" s="76">
        <v>0.04</v>
      </c>
      <c r="M265" s="76">
        <v>0.04</v>
      </c>
      <c r="N265" t="s">
        <v>483</v>
      </c>
      <c r="O265" t="s">
        <v>485</v>
      </c>
      <c r="P265" t="s">
        <v>526</v>
      </c>
      <c r="Q265" t="s">
        <v>483</v>
      </c>
      <c r="R265" t="s">
        <v>483</v>
      </c>
      <c r="S265" t="s">
        <v>483</v>
      </c>
      <c r="T265" t="s">
        <v>483</v>
      </c>
      <c r="U265" t="s">
        <v>496</v>
      </c>
      <c r="V265" t="s">
        <v>486</v>
      </c>
      <c r="W265" t="s">
        <v>1191</v>
      </c>
      <c r="X265" t="s">
        <v>1295</v>
      </c>
      <c r="Y265" t="s">
        <v>1233</v>
      </c>
    </row>
    <row r="266" spans="1:25">
      <c r="A266" t="s">
        <v>570</v>
      </c>
      <c r="B266" t="s">
        <v>478</v>
      </c>
      <c r="C266" t="s">
        <v>538</v>
      </c>
      <c r="D266" t="s">
        <v>609</v>
      </c>
      <c r="E266">
        <v>4000</v>
      </c>
      <c r="F266">
        <v>450</v>
      </c>
      <c r="G266" s="22">
        <f>IF(H266 = "不含税", 1.06, 1) * F266/(1000*E266 * 3.96566683) * VLOOKUP(J266,Deflator!$A$2:$B$24,2,FALSE)</f>
        <v>4.1392391377711711E-6</v>
      </c>
      <c r="H266" t="s">
        <v>492</v>
      </c>
      <c r="I266">
        <v>100</v>
      </c>
      <c r="J266">
        <v>2020</v>
      </c>
      <c r="K266" t="s">
        <v>518</v>
      </c>
      <c r="L266" s="77">
        <v>1.2E-2</v>
      </c>
      <c r="M266" s="76">
        <v>0.2</v>
      </c>
      <c r="N266" t="s">
        <v>483</v>
      </c>
      <c r="O266" t="s">
        <v>610</v>
      </c>
      <c r="P266" t="s">
        <v>483</v>
      </c>
      <c r="Q266" t="s">
        <v>483</v>
      </c>
      <c r="R266" t="s">
        <v>483</v>
      </c>
      <c r="S266" t="s">
        <v>483</v>
      </c>
      <c r="T266" t="s">
        <v>483</v>
      </c>
      <c r="U266" t="s">
        <v>496</v>
      </c>
      <c r="V266" t="s">
        <v>486</v>
      </c>
      <c r="W266" t="s">
        <v>611</v>
      </c>
      <c r="X266" t="s">
        <v>612</v>
      </c>
      <c r="Y266" t="s">
        <v>613</v>
      </c>
    </row>
    <row r="267" spans="1:25">
      <c r="A267" t="s">
        <v>570</v>
      </c>
      <c r="B267" t="s">
        <v>478</v>
      </c>
      <c r="C267" t="s">
        <v>538</v>
      </c>
      <c r="D267" t="s">
        <v>817</v>
      </c>
      <c r="E267">
        <v>4055</v>
      </c>
      <c r="F267">
        <v>600</v>
      </c>
      <c r="G267" s="22">
        <f>IF(H267 = "不含税", 1.06, 1) * F267/(1000*E267 * 3.96566683) * VLOOKUP(J267,Deflator!$A$2:$B$24,2,FALSE)</f>
        <v>5.4441287467602747E-6</v>
      </c>
      <c r="H267" t="s">
        <v>492</v>
      </c>
      <c r="I267">
        <v>2000</v>
      </c>
      <c r="J267">
        <v>2020</v>
      </c>
      <c r="K267" t="s">
        <v>518</v>
      </c>
      <c r="L267" s="77">
        <v>4.7E-2</v>
      </c>
      <c r="M267" s="77">
        <v>6.4000000000000001E-2</v>
      </c>
      <c r="N267" t="s">
        <v>483</v>
      </c>
      <c r="O267" t="s">
        <v>485</v>
      </c>
      <c r="P267" t="s">
        <v>626</v>
      </c>
      <c r="Q267" t="s">
        <v>483</v>
      </c>
      <c r="R267" t="s">
        <v>483</v>
      </c>
      <c r="S267" s="77">
        <v>8.0000000000000004E-4</v>
      </c>
      <c r="T267" t="s">
        <v>483</v>
      </c>
      <c r="U267" t="s">
        <v>496</v>
      </c>
      <c r="V267" t="s">
        <v>486</v>
      </c>
      <c r="W267" t="s">
        <v>900</v>
      </c>
      <c r="X267" t="s">
        <v>901</v>
      </c>
      <c r="Y267" t="s">
        <v>902</v>
      </c>
    </row>
    <row r="268" spans="1:25">
      <c r="A268" t="s">
        <v>570</v>
      </c>
      <c r="B268" t="s">
        <v>478</v>
      </c>
      <c r="C268" t="s">
        <v>538</v>
      </c>
      <c r="D268" t="s">
        <v>1588</v>
      </c>
      <c r="E268">
        <v>4200</v>
      </c>
      <c r="F268">
        <v>760</v>
      </c>
      <c r="G268" s="22">
        <f>IF(H268 = "不含税", 1.06, 1) * F268/(1000*E268 * 3.96566683) * VLOOKUP(J268,Deflator!$A$2:$B$24,2,FALSE)</f>
        <v>6.6578237983197678E-6</v>
      </c>
      <c r="H268" t="s">
        <v>492</v>
      </c>
      <c r="I268">
        <v>1000</v>
      </c>
      <c r="J268">
        <v>2020</v>
      </c>
      <c r="K268" t="s">
        <v>518</v>
      </c>
      <c r="L268" s="76">
        <v>0.03</v>
      </c>
      <c r="M268" t="s">
        <v>483</v>
      </c>
      <c r="N268" t="s">
        <v>483</v>
      </c>
      <c r="O268" t="s">
        <v>485</v>
      </c>
      <c r="P268" t="s">
        <v>483</v>
      </c>
      <c r="Q268" t="s">
        <v>483</v>
      </c>
      <c r="R268" t="s">
        <v>483</v>
      </c>
      <c r="S268" t="s">
        <v>483</v>
      </c>
      <c r="T268" t="s">
        <v>483</v>
      </c>
      <c r="U268" t="s">
        <v>496</v>
      </c>
      <c r="V268" t="s">
        <v>486</v>
      </c>
      <c r="W268" t="s">
        <v>1589</v>
      </c>
      <c r="X268" t="s">
        <v>1590</v>
      </c>
      <c r="Y268" t="s">
        <v>932</v>
      </c>
    </row>
    <row r="269" spans="1:25">
      <c r="A269" t="s">
        <v>570</v>
      </c>
      <c r="B269" t="s">
        <v>478</v>
      </c>
      <c r="C269" t="s">
        <v>538</v>
      </c>
      <c r="D269" t="s">
        <v>817</v>
      </c>
      <c r="E269">
        <v>4050</v>
      </c>
      <c r="F269">
        <v>770</v>
      </c>
      <c r="G269" s="22">
        <f>IF(H269 = "不含税", 1.06, 1) * F269/(1000*E269 * 3.96566683) * VLOOKUP(J269,Deflator!$A$2:$B$24,2,FALSE)</f>
        <v>6.995257363146891E-6</v>
      </c>
      <c r="H269" t="s">
        <v>492</v>
      </c>
      <c r="I269">
        <v>500</v>
      </c>
      <c r="J269">
        <v>2020</v>
      </c>
      <c r="K269" t="s">
        <v>518</v>
      </c>
      <c r="L269" s="76">
        <v>0.02</v>
      </c>
      <c r="M269" s="76">
        <v>7.0000000000000007E-2</v>
      </c>
      <c r="N269" t="s">
        <v>483</v>
      </c>
      <c r="O269" t="s">
        <v>485</v>
      </c>
      <c r="P269" t="s">
        <v>617</v>
      </c>
      <c r="Q269" t="s">
        <v>483</v>
      </c>
      <c r="R269" t="s">
        <v>483</v>
      </c>
      <c r="S269" s="77">
        <v>1.1999999999999999E-3</v>
      </c>
      <c r="T269" t="s">
        <v>483</v>
      </c>
      <c r="U269" t="s">
        <v>520</v>
      </c>
      <c r="V269" t="s">
        <v>486</v>
      </c>
      <c r="W269" t="s">
        <v>900</v>
      </c>
      <c r="X269" t="s">
        <v>1907</v>
      </c>
      <c r="Y269" t="s">
        <v>1908</v>
      </c>
    </row>
    <row r="270" spans="1:25">
      <c r="A270" t="s">
        <v>570</v>
      </c>
      <c r="B270" t="s">
        <v>478</v>
      </c>
      <c r="C270" t="s">
        <v>538</v>
      </c>
      <c r="D270" t="s">
        <v>2052</v>
      </c>
      <c r="E270">
        <v>3900</v>
      </c>
      <c r="F270">
        <v>760</v>
      </c>
      <c r="G270" s="22">
        <f>IF(H270 = "不含税", 1.06, 1) * F270/(1000*E270 * 3.96566683) * VLOOKUP(J270,Deflator!$A$2:$B$24,2,FALSE)</f>
        <v>7.1699640904982112E-6</v>
      </c>
      <c r="H270" t="s">
        <v>492</v>
      </c>
      <c r="I270">
        <v>4000</v>
      </c>
      <c r="J270">
        <v>2020</v>
      </c>
      <c r="K270" t="s">
        <v>518</v>
      </c>
      <c r="L270" s="76">
        <v>0.06</v>
      </c>
      <c r="M270" s="76">
        <v>0.06</v>
      </c>
      <c r="N270" t="s">
        <v>483</v>
      </c>
      <c r="O270" t="s">
        <v>831</v>
      </c>
      <c r="P270" t="s">
        <v>526</v>
      </c>
      <c r="Q270" t="s">
        <v>483</v>
      </c>
      <c r="R270" t="s">
        <v>483</v>
      </c>
      <c r="S270" s="77">
        <v>1E-3</v>
      </c>
      <c r="T270" t="s">
        <v>483</v>
      </c>
      <c r="U270" t="s">
        <v>496</v>
      </c>
      <c r="V270" t="s">
        <v>486</v>
      </c>
      <c r="W270" t="s">
        <v>2053</v>
      </c>
      <c r="X270" t="s">
        <v>2054</v>
      </c>
      <c r="Y270" t="s">
        <v>2055</v>
      </c>
    </row>
    <row r="271" spans="1:25">
      <c r="A271" t="s">
        <v>2262</v>
      </c>
      <c r="B271" t="s">
        <v>478</v>
      </c>
      <c r="C271" t="s">
        <v>538</v>
      </c>
      <c r="D271" t="s">
        <v>817</v>
      </c>
      <c r="E271">
        <v>4000</v>
      </c>
      <c r="F271">
        <v>800</v>
      </c>
      <c r="G271" s="22">
        <f>IF(H271 = "不含税", 1.06, 1) * F271/(1000*E271 * 3.96566683) * VLOOKUP(J271,Deflator!$A$2:$B$24,2,FALSE)</f>
        <v>7.3586473560376375E-6</v>
      </c>
      <c r="H271" t="s">
        <v>492</v>
      </c>
      <c r="I271">
        <v>8000</v>
      </c>
      <c r="J271">
        <v>2020</v>
      </c>
      <c r="K271" t="s">
        <v>518</v>
      </c>
      <c r="L271" s="76">
        <v>0.05</v>
      </c>
      <c r="M271" s="76">
        <v>0.08</v>
      </c>
      <c r="N271" t="s">
        <v>484</v>
      </c>
      <c r="O271" t="s">
        <v>485</v>
      </c>
      <c r="P271" t="s">
        <v>626</v>
      </c>
      <c r="Q271" s="77">
        <v>0.71240000000000003</v>
      </c>
      <c r="R271" t="s">
        <v>483</v>
      </c>
      <c r="S271" s="77">
        <v>1.1000000000000001E-3</v>
      </c>
      <c r="T271" t="s">
        <v>483</v>
      </c>
      <c r="U271" t="s">
        <v>520</v>
      </c>
      <c r="V271" t="s">
        <v>486</v>
      </c>
      <c r="W271" t="s">
        <v>818</v>
      </c>
      <c r="X271" t="s">
        <v>2263</v>
      </c>
      <c r="Y271" t="s">
        <v>932</v>
      </c>
    </row>
    <row r="272" spans="1:25">
      <c r="A272" t="s">
        <v>1207</v>
      </c>
      <c r="B272" t="s">
        <v>509</v>
      </c>
      <c r="C272" t="s">
        <v>510</v>
      </c>
      <c r="D272" t="s">
        <v>1083</v>
      </c>
      <c r="E272">
        <v>4270</v>
      </c>
      <c r="F272">
        <v>700</v>
      </c>
      <c r="G272" s="22">
        <f>IF(H272 = "不含税", 1.06, 1) * F272/(1000*E272 * 3.96566683) * VLOOKUP(J272,Deflator!$A$2:$B$24,2,FALSE)</f>
        <v>6.0316781606865877E-6</v>
      </c>
      <c r="H272" t="s">
        <v>492</v>
      </c>
      <c r="I272">
        <v>1000</v>
      </c>
      <c r="J272">
        <v>2020</v>
      </c>
      <c r="K272" t="s">
        <v>518</v>
      </c>
      <c r="L272" s="77">
        <v>8.0000000000000002E-3</v>
      </c>
      <c r="M272" t="s">
        <v>483</v>
      </c>
      <c r="N272" t="s">
        <v>483</v>
      </c>
      <c r="O272" t="s">
        <v>533</v>
      </c>
      <c r="P272" t="s">
        <v>483</v>
      </c>
      <c r="Q272" s="76">
        <v>0.8</v>
      </c>
      <c r="R272" t="s">
        <v>483</v>
      </c>
      <c r="S272" t="s">
        <v>483</v>
      </c>
      <c r="T272" t="s">
        <v>483</v>
      </c>
      <c r="U272" t="s">
        <v>496</v>
      </c>
      <c r="V272" t="s">
        <v>486</v>
      </c>
      <c r="W272" t="s">
        <v>1208</v>
      </c>
      <c r="X272" t="s">
        <v>1209</v>
      </c>
      <c r="Y272" t="s">
        <v>1210</v>
      </c>
    </row>
    <row r="273" spans="1:25">
      <c r="A273" t="s">
        <v>816</v>
      </c>
      <c r="B273" t="s">
        <v>551</v>
      </c>
      <c r="C273" t="s">
        <v>552</v>
      </c>
      <c r="D273" t="s">
        <v>817</v>
      </c>
      <c r="E273">
        <v>3900</v>
      </c>
      <c r="F273">
        <v>550</v>
      </c>
      <c r="G273" s="22">
        <f>IF(H273 = "不含税", 1.06, 1) * F273/(1000*E273 * 3.96566683) * VLOOKUP(J273,Deflator!$A$2:$B$24,2,FALSE)</f>
        <v>5.1887898023342318E-6</v>
      </c>
      <c r="H273" t="s">
        <v>492</v>
      </c>
      <c r="I273">
        <v>2000</v>
      </c>
      <c r="J273">
        <v>2020</v>
      </c>
      <c r="K273" t="s">
        <v>518</v>
      </c>
      <c r="L273" s="76">
        <v>0.05</v>
      </c>
      <c r="M273" s="77">
        <v>6.8000000000000005E-2</v>
      </c>
      <c r="N273" t="s">
        <v>483</v>
      </c>
      <c r="O273" t="s">
        <v>485</v>
      </c>
      <c r="P273" t="s">
        <v>526</v>
      </c>
      <c r="Q273" s="77">
        <v>0.69620000000000004</v>
      </c>
      <c r="R273">
        <v>2</v>
      </c>
      <c r="S273" s="77">
        <v>8.9999999999999998E-4</v>
      </c>
      <c r="T273" t="s">
        <v>483</v>
      </c>
      <c r="U273" t="s">
        <v>496</v>
      </c>
      <c r="V273" t="s">
        <v>486</v>
      </c>
      <c r="W273" t="s">
        <v>818</v>
      </c>
      <c r="X273" t="s">
        <v>819</v>
      </c>
      <c r="Y273" t="s">
        <v>820</v>
      </c>
    </row>
    <row r="274" spans="1:25">
      <c r="A274" t="s">
        <v>1939</v>
      </c>
      <c r="B274" t="s">
        <v>551</v>
      </c>
      <c r="C274" t="s">
        <v>552</v>
      </c>
      <c r="D274" t="s">
        <v>817</v>
      </c>
      <c r="E274">
        <v>4197</v>
      </c>
      <c r="F274">
        <v>800</v>
      </c>
      <c r="G274" s="22">
        <f>IF(H274 = "不含税", 1.06, 1) * F274/(1000*E274 * 3.96566683) * VLOOKUP(J274,Deflator!$A$2:$B$24,2,FALSE)</f>
        <v>7.0132450379200741E-6</v>
      </c>
      <c r="H274" t="s">
        <v>492</v>
      </c>
      <c r="I274">
        <v>2000</v>
      </c>
      <c r="J274">
        <v>2020</v>
      </c>
      <c r="K274" t="s">
        <v>518</v>
      </c>
      <c r="L274" s="77">
        <v>2.3300000000000001E-2</v>
      </c>
      <c r="M274" s="77">
        <v>6.9000000000000006E-2</v>
      </c>
      <c r="N274" t="s">
        <v>483</v>
      </c>
      <c r="O274" t="s">
        <v>485</v>
      </c>
      <c r="P274" t="s">
        <v>617</v>
      </c>
      <c r="Q274" s="77">
        <v>0.72840000000000005</v>
      </c>
      <c r="R274">
        <v>2</v>
      </c>
      <c r="S274" s="77">
        <v>8.0000000000000004E-4</v>
      </c>
      <c r="T274" t="s">
        <v>483</v>
      </c>
      <c r="U274" t="s">
        <v>496</v>
      </c>
      <c r="V274" t="s">
        <v>486</v>
      </c>
      <c r="W274" t="s">
        <v>818</v>
      </c>
      <c r="X274" t="s">
        <v>1940</v>
      </c>
      <c r="Y274" t="s">
        <v>820</v>
      </c>
    </row>
    <row r="275" spans="1:25">
      <c r="A275" t="s">
        <v>943</v>
      </c>
      <c r="B275" t="s">
        <v>551</v>
      </c>
      <c r="C275" t="s">
        <v>701</v>
      </c>
      <c r="D275" t="s">
        <v>817</v>
      </c>
      <c r="E275">
        <v>4500</v>
      </c>
      <c r="F275">
        <v>800</v>
      </c>
      <c r="G275" s="22">
        <f>IF(H275 = "不含税", 1.06, 1) * F275/(1000*E275 * 3.96566683) * VLOOKUP(J275,Deflator!$A$2:$B$24,2,FALSE)</f>
        <v>6.5410198720334559E-6</v>
      </c>
      <c r="H275" t="s">
        <v>492</v>
      </c>
      <c r="I275">
        <v>2000</v>
      </c>
      <c r="J275">
        <v>2020</v>
      </c>
      <c r="K275" t="s">
        <v>518</v>
      </c>
      <c r="L275" s="76">
        <v>0.02</v>
      </c>
      <c r="M275" s="76">
        <v>0.06</v>
      </c>
      <c r="N275" t="s">
        <v>483</v>
      </c>
      <c r="O275" t="s">
        <v>667</v>
      </c>
      <c r="P275" t="s">
        <v>617</v>
      </c>
      <c r="Q275" t="s">
        <v>483</v>
      </c>
      <c r="R275" t="s">
        <v>483</v>
      </c>
      <c r="S275" t="s">
        <v>483</v>
      </c>
      <c r="T275" t="s">
        <v>483</v>
      </c>
      <c r="U275" t="s">
        <v>520</v>
      </c>
      <c r="V275" t="s">
        <v>486</v>
      </c>
      <c r="W275" t="s">
        <v>818</v>
      </c>
      <c r="X275" t="s">
        <v>1495</v>
      </c>
      <c r="Y275" t="s">
        <v>1496</v>
      </c>
    </row>
    <row r="276" spans="1:25">
      <c r="A276" t="s">
        <v>2451</v>
      </c>
      <c r="B276" t="s">
        <v>551</v>
      </c>
      <c r="C276" t="s">
        <v>551</v>
      </c>
      <c r="D276" t="s">
        <v>817</v>
      </c>
      <c r="E276">
        <v>4196</v>
      </c>
      <c r="F276">
        <v>850</v>
      </c>
      <c r="G276" s="22">
        <f>IF(H276 = "不含税", 1.06, 1) * F276/(1000*E276 * 3.96566683) * VLOOKUP(J276,Deflator!$A$2:$B$24,2,FALSE)</f>
        <v>7.4533487281124775E-6</v>
      </c>
      <c r="H276" t="s">
        <v>492</v>
      </c>
      <c r="I276">
        <v>2000</v>
      </c>
      <c r="J276">
        <v>2020</v>
      </c>
      <c r="K276" t="s">
        <v>518</v>
      </c>
      <c r="L276" s="76">
        <v>0.02</v>
      </c>
      <c r="M276" s="76">
        <v>0.06</v>
      </c>
      <c r="N276" t="s">
        <v>2452</v>
      </c>
      <c r="O276" t="s">
        <v>831</v>
      </c>
      <c r="P276" t="s">
        <v>526</v>
      </c>
      <c r="Q276" s="77">
        <v>0.78959999999999997</v>
      </c>
      <c r="R276">
        <v>2</v>
      </c>
      <c r="S276" s="77">
        <v>8.0000000000000004E-4</v>
      </c>
      <c r="T276" t="s">
        <v>483</v>
      </c>
      <c r="U276" t="s">
        <v>496</v>
      </c>
      <c r="V276" t="s">
        <v>486</v>
      </c>
      <c r="W276" t="s">
        <v>818</v>
      </c>
      <c r="X276" t="s">
        <v>2453</v>
      </c>
      <c r="Y276" t="s">
        <v>820</v>
      </c>
    </row>
    <row r="277" spans="1:25">
      <c r="A277" t="s">
        <v>1082</v>
      </c>
      <c r="B277" t="s">
        <v>509</v>
      </c>
      <c r="C277" t="s">
        <v>752</v>
      </c>
      <c r="D277" t="s">
        <v>1083</v>
      </c>
      <c r="E277">
        <v>4500</v>
      </c>
      <c r="F277">
        <v>750</v>
      </c>
      <c r="G277" s="22">
        <f>IF(H277 = "不含税", 1.06, 1) * F277/(1000*E277 * 3.96566683) * VLOOKUP(J277,Deflator!$A$2:$B$24,2,FALSE)</f>
        <v>5.7851001226710984E-6</v>
      </c>
      <c r="H277" t="s">
        <v>481</v>
      </c>
      <c r="I277">
        <v>2000</v>
      </c>
      <c r="J277">
        <v>2020</v>
      </c>
      <c r="K277" t="s">
        <v>518</v>
      </c>
      <c r="L277" s="76">
        <v>0.01</v>
      </c>
      <c r="M277" s="76">
        <v>0.08</v>
      </c>
      <c r="N277" t="s">
        <v>483</v>
      </c>
      <c r="O277" t="s">
        <v>485</v>
      </c>
      <c r="P277" t="s">
        <v>483</v>
      </c>
      <c r="Q277" t="s">
        <v>483</v>
      </c>
      <c r="R277" t="s">
        <v>483</v>
      </c>
      <c r="S277" t="s">
        <v>483</v>
      </c>
      <c r="T277" t="s">
        <v>483</v>
      </c>
      <c r="U277" t="s">
        <v>520</v>
      </c>
      <c r="V277" t="s">
        <v>486</v>
      </c>
      <c r="W277" t="s">
        <v>1084</v>
      </c>
      <c r="X277" t="s">
        <v>1085</v>
      </c>
      <c r="Y277" t="s">
        <v>1086</v>
      </c>
    </row>
    <row r="278" spans="1:25">
      <c r="A278" t="s">
        <v>1035</v>
      </c>
      <c r="B278" t="s">
        <v>478</v>
      </c>
      <c r="C278" t="s">
        <v>479</v>
      </c>
      <c r="D278" t="s">
        <v>817</v>
      </c>
      <c r="E278">
        <v>4000</v>
      </c>
      <c r="F278">
        <v>720</v>
      </c>
      <c r="G278" s="22">
        <f>IF(H278 = "不含税", 1.06, 1) * F278/(1000*E278 * 3.96566683) * VLOOKUP(J278,Deflator!$A$2:$B$24,2,FALSE)</f>
        <v>6.6227826204338744E-6</v>
      </c>
      <c r="H278" t="s">
        <v>492</v>
      </c>
      <c r="I278">
        <v>5000</v>
      </c>
      <c r="J278">
        <v>2020</v>
      </c>
      <c r="K278" t="s">
        <v>518</v>
      </c>
      <c r="L278" s="77">
        <v>3.2500000000000001E-2</v>
      </c>
      <c r="M278" s="77">
        <v>6.7599999999999993E-2</v>
      </c>
      <c r="N278" t="s">
        <v>483</v>
      </c>
      <c r="O278" t="s">
        <v>519</v>
      </c>
      <c r="P278" t="s">
        <v>483</v>
      </c>
      <c r="Q278" t="s">
        <v>483</v>
      </c>
      <c r="R278" t="s">
        <v>483</v>
      </c>
      <c r="S278" t="s">
        <v>483</v>
      </c>
      <c r="T278" t="s">
        <v>483</v>
      </c>
      <c r="U278" t="s">
        <v>520</v>
      </c>
      <c r="V278" t="s">
        <v>486</v>
      </c>
      <c r="W278" t="s">
        <v>900</v>
      </c>
      <c r="X278" t="s">
        <v>1579</v>
      </c>
      <c r="Y278" t="s">
        <v>1580</v>
      </c>
    </row>
    <row r="279" spans="1:25">
      <c r="A279" t="s">
        <v>1625</v>
      </c>
      <c r="B279" t="s">
        <v>478</v>
      </c>
      <c r="C279" t="s">
        <v>479</v>
      </c>
      <c r="D279" t="s">
        <v>609</v>
      </c>
      <c r="E279">
        <v>4100</v>
      </c>
      <c r="F279">
        <v>750</v>
      </c>
      <c r="G279" s="22">
        <f>IF(H279 = "不含税", 1.06, 1) * F279/(1000*E279 * 3.96566683) * VLOOKUP(J279,Deflator!$A$2:$B$24,2,FALSE)</f>
        <v>6.730470142717351E-6</v>
      </c>
      <c r="H279" t="s">
        <v>492</v>
      </c>
      <c r="I279">
        <v>300</v>
      </c>
      <c r="J279">
        <v>2020</v>
      </c>
      <c r="K279" t="s">
        <v>518</v>
      </c>
      <c r="L279" s="76">
        <v>0.04</v>
      </c>
      <c r="M279" s="76">
        <v>0.08</v>
      </c>
      <c r="N279" t="s">
        <v>483</v>
      </c>
      <c r="O279" t="s">
        <v>485</v>
      </c>
      <c r="P279" t="s">
        <v>526</v>
      </c>
      <c r="Q279" s="76">
        <v>0.77</v>
      </c>
      <c r="R279">
        <v>2</v>
      </c>
      <c r="S279" t="s">
        <v>483</v>
      </c>
      <c r="T279" t="s">
        <v>483</v>
      </c>
      <c r="U279" t="s">
        <v>496</v>
      </c>
      <c r="V279" t="s">
        <v>486</v>
      </c>
      <c r="W279" t="s">
        <v>1626</v>
      </c>
      <c r="X279" t="s">
        <v>1627</v>
      </c>
      <c r="Y279" t="s">
        <v>1628</v>
      </c>
    </row>
    <row r="280" spans="1:25">
      <c r="A280" t="s">
        <v>595</v>
      </c>
      <c r="B280" t="s">
        <v>478</v>
      </c>
      <c r="C280" t="s">
        <v>538</v>
      </c>
      <c r="D280" t="s">
        <v>609</v>
      </c>
      <c r="E280">
        <v>4300</v>
      </c>
      <c r="F280">
        <v>500</v>
      </c>
      <c r="G280" s="22">
        <f>IF(H280 = "不含税", 1.06, 1) * F280/(1000*E280 * 3.96566683) * VLOOKUP(J280,Deflator!$A$2:$B$24,2,FALSE)</f>
        <v>4.1857578236256556E-6</v>
      </c>
      <c r="H280" t="s">
        <v>492</v>
      </c>
      <c r="I280">
        <v>100</v>
      </c>
      <c r="J280">
        <v>2021</v>
      </c>
      <c r="K280" t="s">
        <v>518</v>
      </c>
      <c r="L280" s="76">
        <v>0.01</v>
      </c>
      <c r="M280" s="76">
        <v>0.3</v>
      </c>
      <c r="N280" t="s">
        <v>483</v>
      </c>
      <c r="O280" t="s">
        <v>494</v>
      </c>
      <c r="P280" t="s">
        <v>483</v>
      </c>
      <c r="Q280" t="s">
        <v>483</v>
      </c>
      <c r="R280" t="s">
        <v>483</v>
      </c>
      <c r="S280" t="s">
        <v>483</v>
      </c>
      <c r="T280" t="s">
        <v>483</v>
      </c>
      <c r="U280" t="s">
        <v>496</v>
      </c>
      <c r="V280" t="s">
        <v>486</v>
      </c>
      <c r="W280" t="s">
        <v>611</v>
      </c>
      <c r="X280" t="s">
        <v>614</v>
      </c>
      <c r="Y280" t="s">
        <v>615</v>
      </c>
    </row>
    <row r="281" spans="1:25">
      <c r="A281" t="s">
        <v>570</v>
      </c>
      <c r="B281" t="s">
        <v>478</v>
      </c>
      <c r="C281" t="s">
        <v>538</v>
      </c>
      <c r="D281" t="s">
        <v>817</v>
      </c>
      <c r="E281">
        <v>3900</v>
      </c>
      <c r="F281">
        <v>750</v>
      </c>
      <c r="G281" s="22">
        <f>IF(H281 = "不含税", 1.06, 1) * F281/(1000*E281 * 3.96566683) * VLOOKUP(J281,Deflator!$A$2:$B$24,2,FALSE)</f>
        <v>6.922599477534738E-6</v>
      </c>
      <c r="H281" t="s">
        <v>492</v>
      </c>
      <c r="I281">
        <v>2000</v>
      </c>
      <c r="J281">
        <v>2021</v>
      </c>
      <c r="K281" t="s">
        <v>518</v>
      </c>
      <c r="L281" s="76">
        <v>0.06</v>
      </c>
      <c r="M281" s="76">
        <v>0.06</v>
      </c>
      <c r="N281" t="s">
        <v>483</v>
      </c>
      <c r="O281" t="s">
        <v>485</v>
      </c>
      <c r="P281" t="s">
        <v>483</v>
      </c>
      <c r="Q281" t="s">
        <v>483</v>
      </c>
      <c r="R281" t="s">
        <v>483</v>
      </c>
      <c r="S281" t="s">
        <v>483</v>
      </c>
      <c r="T281" t="s">
        <v>483</v>
      </c>
      <c r="U281" t="s">
        <v>496</v>
      </c>
      <c r="V281" t="s">
        <v>486</v>
      </c>
      <c r="W281" t="s">
        <v>818</v>
      </c>
      <c r="X281" t="s">
        <v>1997</v>
      </c>
      <c r="Y281" t="s">
        <v>1998</v>
      </c>
    </row>
    <row r="282" spans="1:25">
      <c r="A282" t="s">
        <v>570</v>
      </c>
      <c r="B282" t="s">
        <v>478</v>
      </c>
      <c r="C282" t="s">
        <v>538</v>
      </c>
      <c r="D282" t="s">
        <v>517</v>
      </c>
      <c r="E282">
        <v>3600</v>
      </c>
      <c r="F282">
        <v>950</v>
      </c>
      <c r="G282" s="22">
        <f>IF(H282 = "不含税", 1.06, 1) * F282/(1000*E282 * 3.96566683) * VLOOKUP(J282,Deflator!$A$2:$B$24,2,FALSE)</f>
        <v>9.4993448386171118E-6</v>
      </c>
      <c r="H282" t="s">
        <v>492</v>
      </c>
      <c r="I282">
        <v>1000</v>
      </c>
      <c r="J282">
        <v>2021</v>
      </c>
      <c r="K282" t="s">
        <v>518</v>
      </c>
      <c r="L282" s="76">
        <v>0.05</v>
      </c>
      <c r="M282" s="76">
        <v>0.13</v>
      </c>
      <c r="N282" t="s">
        <v>877</v>
      </c>
      <c r="O282" t="s">
        <v>485</v>
      </c>
      <c r="P282" t="s">
        <v>526</v>
      </c>
      <c r="Q282" t="s">
        <v>483</v>
      </c>
      <c r="R282" t="s">
        <v>483</v>
      </c>
      <c r="S282" t="s">
        <v>483</v>
      </c>
      <c r="T282" t="s">
        <v>483</v>
      </c>
      <c r="U282" t="s">
        <v>496</v>
      </c>
      <c r="V282" t="s">
        <v>486</v>
      </c>
      <c r="W282" t="s">
        <v>2469</v>
      </c>
      <c r="X282" t="s">
        <v>3433</v>
      </c>
      <c r="Y282" t="s">
        <v>852</v>
      </c>
    </row>
    <row r="283" spans="1:25">
      <c r="A283" t="s">
        <v>570</v>
      </c>
      <c r="B283" t="s">
        <v>478</v>
      </c>
      <c r="C283" t="s">
        <v>538</v>
      </c>
      <c r="D283" t="s">
        <v>779</v>
      </c>
      <c r="E283">
        <v>3860</v>
      </c>
      <c r="F283">
        <v>1100</v>
      </c>
      <c r="G283" s="22">
        <f>IF(H283 = "不含税", 1.06, 1) * F283/(1000*E283 * 3.96566683) * VLOOKUP(J283,Deflator!$A$2:$B$24,2,FALSE)</f>
        <v>9.6776979693759643E-6</v>
      </c>
      <c r="H283" t="s">
        <v>481</v>
      </c>
      <c r="I283">
        <v>300</v>
      </c>
      <c r="J283">
        <v>2021</v>
      </c>
      <c r="K283" t="s">
        <v>518</v>
      </c>
      <c r="L283" s="76">
        <v>0.06</v>
      </c>
      <c r="M283" s="76">
        <v>0.08</v>
      </c>
      <c r="N283" t="s">
        <v>3452</v>
      </c>
      <c r="O283" t="s">
        <v>485</v>
      </c>
      <c r="P283" t="s">
        <v>526</v>
      </c>
      <c r="Q283" t="s">
        <v>483</v>
      </c>
      <c r="R283" t="s">
        <v>483</v>
      </c>
      <c r="S283" t="s">
        <v>483</v>
      </c>
      <c r="T283" t="s">
        <v>483</v>
      </c>
      <c r="U283" t="s">
        <v>520</v>
      </c>
      <c r="V283" t="s">
        <v>486</v>
      </c>
      <c r="W283" t="s">
        <v>3025</v>
      </c>
      <c r="X283" t="s">
        <v>3453</v>
      </c>
      <c r="Y283" t="s">
        <v>3454</v>
      </c>
    </row>
    <row r="284" spans="1:25">
      <c r="A284" t="s">
        <v>821</v>
      </c>
      <c r="B284" t="s">
        <v>551</v>
      </c>
      <c r="C284" t="s">
        <v>552</v>
      </c>
      <c r="D284" t="s">
        <v>822</v>
      </c>
      <c r="E284">
        <v>3844</v>
      </c>
      <c r="F284">
        <v>580</v>
      </c>
      <c r="G284" s="22">
        <f>IF(H284 = "不含税", 1.06, 1) * F284/(1000*E284 * 3.96566683) * VLOOKUP(J284,Deflator!$A$2:$B$24,2,FALSE)</f>
        <v>5.1240256867465026E-6</v>
      </c>
      <c r="H284" t="s">
        <v>481</v>
      </c>
      <c r="I284">
        <v>500</v>
      </c>
      <c r="J284">
        <v>2021</v>
      </c>
      <c r="K284" t="s">
        <v>518</v>
      </c>
      <c r="L284" s="77">
        <v>7.3800000000000004E-2</v>
      </c>
      <c r="M284" s="77">
        <v>5.3400000000000003E-2</v>
      </c>
      <c r="N284" t="s">
        <v>483</v>
      </c>
      <c r="O284" t="s">
        <v>485</v>
      </c>
      <c r="P284" t="s">
        <v>823</v>
      </c>
      <c r="Q284" t="s">
        <v>483</v>
      </c>
      <c r="R284" t="s">
        <v>483</v>
      </c>
      <c r="S284" t="s">
        <v>483</v>
      </c>
      <c r="T284" t="s">
        <v>483</v>
      </c>
      <c r="U284" t="s">
        <v>496</v>
      </c>
      <c r="V284" t="s">
        <v>486</v>
      </c>
      <c r="W284" t="s">
        <v>824</v>
      </c>
      <c r="X284" t="s">
        <v>825</v>
      </c>
      <c r="Y284" t="s">
        <v>826</v>
      </c>
    </row>
    <row r="285" spans="1:25">
      <c r="A285" t="s">
        <v>816</v>
      </c>
      <c r="B285" t="s">
        <v>551</v>
      </c>
      <c r="C285" t="s">
        <v>552</v>
      </c>
      <c r="D285" t="s">
        <v>817</v>
      </c>
      <c r="E285">
        <v>4000</v>
      </c>
      <c r="F285">
        <v>600</v>
      </c>
      <c r="G285" s="22">
        <f>IF(H285 = "不含税", 1.06, 1) * F285/(1000*E285 * 3.96566683) * VLOOKUP(J285,Deflator!$A$2:$B$24,2,FALSE)</f>
        <v>5.3996275924770948E-6</v>
      </c>
      <c r="H285" t="s">
        <v>492</v>
      </c>
      <c r="I285">
        <v>3000</v>
      </c>
      <c r="J285">
        <v>2021</v>
      </c>
      <c r="K285" t="s">
        <v>518</v>
      </c>
      <c r="L285" s="76">
        <v>0.06</v>
      </c>
      <c r="M285" s="76">
        <v>7.0000000000000007E-2</v>
      </c>
      <c r="N285" t="s">
        <v>483</v>
      </c>
      <c r="O285" t="s">
        <v>485</v>
      </c>
      <c r="P285" t="s">
        <v>483</v>
      </c>
      <c r="Q285" t="s">
        <v>483</v>
      </c>
      <c r="R285" t="s">
        <v>483</v>
      </c>
      <c r="S285" t="s">
        <v>483</v>
      </c>
      <c r="T285" t="s">
        <v>483</v>
      </c>
      <c r="U285" t="s">
        <v>496</v>
      </c>
      <c r="V285" t="s">
        <v>486</v>
      </c>
      <c r="W285" t="s">
        <v>940</v>
      </c>
      <c r="X285" t="s">
        <v>941</v>
      </c>
      <c r="Y285" t="s">
        <v>942</v>
      </c>
    </row>
    <row r="286" spans="1:25">
      <c r="A286" t="s">
        <v>621</v>
      </c>
      <c r="B286" t="s">
        <v>509</v>
      </c>
      <c r="C286" t="s">
        <v>578</v>
      </c>
      <c r="D286" t="s">
        <v>822</v>
      </c>
      <c r="E286">
        <v>3350</v>
      </c>
      <c r="F286">
        <v>600</v>
      </c>
      <c r="G286" s="22">
        <f>IF(H286 = "不含税", 1.06, 1) * F286/(1000*E286 * 3.96566683) * VLOOKUP(J286,Deflator!$A$2:$B$24,2,FALSE)</f>
        <v>6.0823740833310007E-6</v>
      </c>
      <c r="H286" t="s">
        <v>481</v>
      </c>
      <c r="I286">
        <v>800</v>
      </c>
      <c r="J286">
        <v>2021</v>
      </c>
      <c r="K286" t="s">
        <v>518</v>
      </c>
      <c r="L286" s="76">
        <v>0.15</v>
      </c>
      <c r="M286" s="77">
        <v>0.105</v>
      </c>
      <c r="N286" t="s">
        <v>483</v>
      </c>
      <c r="O286" t="s">
        <v>605</v>
      </c>
      <c r="P286" t="s">
        <v>798</v>
      </c>
      <c r="Q286" s="76">
        <v>0.7</v>
      </c>
      <c r="R286" t="s">
        <v>483</v>
      </c>
      <c r="S286" s="77">
        <v>8.0000000000000004E-4</v>
      </c>
      <c r="T286" t="s">
        <v>483</v>
      </c>
      <c r="U286" t="s">
        <v>496</v>
      </c>
      <c r="V286" t="s">
        <v>486</v>
      </c>
      <c r="W286" t="s">
        <v>1279</v>
      </c>
      <c r="X286" t="s">
        <v>1280</v>
      </c>
      <c r="Y286" t="s">
        <v>1281</v>
      </c>
    </row>
    <row r="287" spans="1:25">
      <c r="A287" t="s">
        <v>943</v>
      </c>
      <c r="B287" t="s">
        <v>551</v>
      </c>
      <c r="C287" t="s">
        <v>701</v>
      </c>
      <c r="D287" t="s">
        <v>1008</v>
      </c>
      <c r="E287">
        <v>3900</v>
      </c>
      <c r="F287">
        <v>600</v>
      </c>
      <c r="G287" s="22">
        <f>IF(H287 = "不含税", 1.06, 1) * F287/(1000*E287 * 3.96566683) * VLOOKUP(J287,Deflator!$A$2:$B$24,2,FALSE)</f>
        <v>5.5380795820277905E-6</v>
      </c>
      <c r="H287" t="s">
        <v>492</v>
      </c>
      <c r="I287">
        <v>1500</v>
      </c>
      <c r="J287">
        <v>2021</v>
      </c>
      <c r="K287" t="s">
        <v>518</v>
      </c>
      <c r="L287" s="77">
        <v>4.4999999999999998E-2</v>
      </c>
      <c r="M287" t="s">
        <v>483</v>
      </c>
      <c r="N287" t="s">
        <v>483</v>
      </c>
      <c r="O287" t="s">
        <v>485</v>
      </c>
      <c r="P287" t="s">
        <v>483</v>
      </c>
      <c r="Q287" t="s">
        <v>483</v>
      </c>
      <c r="R287">
        <v>2</v>
      </c>
      <c r="S287" t="s">
        <v>483</v>
      </c>
      <c r="T287" t="s">
        <v>483</v>
      </c>
      <c r="U287" t="s">
        <v>496</v>
      </c>
      <c r="V287" t="s">
        <v>486</v>
      </c>
      <c r="W287" t="s">
        <v>818</v>
      </c>
      <c r="X287" t="s">
        <v>1009</v>
      </c>
      <c r="Y287" t="s">
        <v>226</v>
      </c>
    </row>
    <row r="288" spans="1:25">
      <c r="A288" t="s">
        <v>2362</v>
      </c>
      <c r="B288" t="s">
        <v>551</v>
      </c>
      <c r="C288" t="s">
        <v>701</v>
      </c>
      <c r="D288" t="s">
        <v>2363</v>
      </c>
      <c r="E288">
        <v>4300</v>
      </c>
      <c r="F288">
        <v>920</v>
      </c>
      <c r="G288" s="22">
        <f>IF(H288 = "不含税", 1.06, 1) * F288/(1000*E288 * 3.96566683) * VLOOKUP(J288,Deflator!$A$2:$B$24,2,FALSE)</f>
        <v>7.2658437693124592E-6</v>
      </c>
      <c r="H288" t="s">
        <v>481</v>
      </c>
      <c r="I288">
        <v>30</v>
      </c>
      <c r="J288">
        <v>2021</v>
      </c>
      <c r="K288" t="s">
        <v>518</v>
      </c>
      <c r="L288" t="s">
        <v>483</v>
      </c>
      <c r="M288" t="s">
        <v>483</v>
      </c>
      <c r="N288" t="s">
        <v>483</v>
      </c>
      <c r="O288" t="s">
        <v>1026</v>
      </c>
      <c r="P288" t="s">
        <v>483</v>
      </c>
      <c r="Q288" t="s">
        <v>483</v>
      </c>
      <c r="R288" t="s">
        <v>483</v>
      </c>
      <c r="S288" t="s">
        <v>483</v>
      </c>
      <c r="T288" t="s">
        <v>483</v>
      </c>
      <c r="U288" t="s">
        <v>1739</v>
      </c>
      <c r="V288" t="s">
        <v>497</v>
      </c>
      <c r="W288" t="s">
        <v>2364</v>
      </c>
      <c r="X288" t="s">
        <v>2365</v>
      </c>
      <c r="Y288" t="s">
        <v>2366</v>
      </c>
    </row>
    <row r="289" spans="1:25">
      <c r="A289" t="s">
        <v>943</v>
      </c>
      <c r="B289" t="s">
        <v>551</v>
      </c>
      <c r="C289" t="s">
        <v>701</v>
      </c>
      <c r="D289" t="s">
        <v>817</v>
      </c>
      <c r="E289">
        <v>3900</v>
      </c>
      <c r="F289">
        <v>1000</v>
      </c>
      <c r="G289" s="22">
        <f>IF(H289 = "不含税", 1.06, 1) * F289/(1000*E289 * 3.96566683) * VLOOKUP(J289,Deflator!$A$2:$B$24,2,FALSE)</f>
        <v>9.2301326367129834E-6</v>
      </c>
      <c r="H289" t="s">
        <v>492</v>
      </c>
      <c r="I289">
        <v>4000</v>
      </c>
      <c r="J289">
        <v>2021</v>
      </c>
      <c r="K289" t="s">
        <v>518</v>
      </c>
      <c r="L289" s="77">
        <v>5.5E-2</v>
      </c>
      <c r="M289" t="s">
        <v>483</v>
      </c>
      <c r="N289" t="s">
        <v>483</v>
      </c>
      <c r="O289" t="s">
        <v>485</v>
      </c>
      <c r="P289" t="s">
        <v>483</v>
      </c>
      <c r="Q289" t="s">
        <v>483</v>
      </c>
      <c r="R289" t="s">
        <v>483</v>
      </c>
      <c r="S289" t="s">
        <v>483</v>
      </c>
      <c r="T289" t="s">
        <v>483</v>
      </c>
      <c r="U289" t="s">
        <v>496</v>
      </c>
      <c r="V289" t="s">
        <v>486</v>
      </c>
      <c r="W289" t="s">
        <v>818</v>
      </c>
      <c r="X289" t="s">
        <v>3383</v>
      </c>
      <c r="Y289" t="s">
        <v>246</v>
      </c>
    </row>
    <row r="290" spans="1:25">
      <c r="A290" t="s">
        <v>516</v>
      </c>
      <c r="B290" t="s">
        <v>478</v>
      </c>
      <c r="C290" t="s">
        <v>491</v>
      </c>
      <c r="D290" t="s">
        <v>517</v>
      </c>
      <c r="E290">
        <v>17933</v>
      </c>
      <c r="F290">
        <v>850</v>
      </c>
      <c r="G290" s="22">
        <f>IF(H290 = "不含税", 1.06, 1) * F290/(1000*E290 * 3.96566683) * VLOOKUP(J290,Deflator!$A$2:$B$24,2,FALSE)</f>
        <v>1.6096544733438373E-6</v>
      </c>
      <c r="H290" t="s">
        <v>481</v>
      </c>
      <c r="I290">
        <v>50</v>
      </c>
      <c r="J290">
        <v>2021</v>
      </c>
      <c r="K290" t="s">
        <v>518</v>
      </c>
      <c r="L290" t="s">
        <v>483</v>
      </c>
      <c r="M290" s="77">
        <v>6.7000000000000004E-2</v>
      </c>
      <c r="N290" t="s">
        <v>483</v>
      </c>
      <c r="O290" t="s">
        <v>519</v>
      </c>
      <c r="P290" t="s">
        <v>483</v>
      </c>
      <c r="Q290" s="77">
        <v>0.80300000000000005</v>
      </c>
      <c r="R290" t="s">
        <v>483</v>
      </c>
      <c r="S290" t="s">
        <v>483</v>
      </c>
      <c r="T290" t="s">
        <v>483</v>
      </c>
      <c r="U290" t="s">
        <v>520</v>
      </c>
      <c r="V290" t="s">
        <v>486</v>
      </c>
      <c r="W290" t="s">
        <v>521</v>
      </c>
      <c r="X290" t="s">
        <v>522</v>
      </c>
      <c r="Y290" t="s">
        <v>523</v>
      </c>
    </row>
    <row r="291" spans="1:25">
      <c r="A291" t="s">
        <v>1812</v>
      </c>
      <c r="B291" t="s">
        <v>478</v>
      </c>
      <c r="C291" t="s">
        <v>479</v>
      </c>
      <c r="D291" t="s">
        <v>609</v>
      </c>
      <c r="E291">
        <v>4000</v>
      </c>
      <c r="F291">
        <v>750</v>
      </c>
      <c r="G291" s="22">
        <f>IF(H291 = "不含税", 1.06, 1) * F291/(1000*E291 * 3.96566683) * VLOOKUP(J291,Deflator!$A$2:$B$24,2,FALSE)</f>
        <v>6.7495344905963695E-6</v>
      </c>
      <c r="H291" t="s">
        <v>492</v>
      </c>
      <c r="I291">
        <v>300</v>
      </c>
      <c r="J291">
        <v>2021</v>
      </c>
      <c r="K291" t="s">
        <v>518</v>
      </c>
      <c r="L291" s="76">
        <v>0.02</v>
      </c>
      <c r="M291" s="76">
        <v>0.03</v>
      </c>
      <c r="N291" t="s">
        <v>483</v>
      </c>
      <c r="O291" t="s">
        <v>485</v>
      </c>
      <c r="P291" t="s">
        <v>526</v>
      </c>
      <c r="Q291" t="s">
        <v>483</v>
      </c>
      <c r="R291" t="s">
        <v>483</v>
      </c>
      <c r="S291" t="s">
        <v>483</v>
      </c>
      <c r="T291" t="s">
        <v>483</v>
      </c>
      <c r="U291" t="s">
        <v>496</v>
      </c>
      <c r="V291" t="s">
        <v>486</v>
      </c>
      <c r="W291" t="s">
        <v>1813</v>
      </c>
      <c r="X291" t="s">
        <v>1814</v>
      </c>
      <c r="Y291" t="s">
        <v>1815</v>
      </c>
    </row>
    <row r="292" spans="1:25">
      <c r="A292" t="s">
        <v>1812</v>
      </c>
      <c r="B292" t="s">
        <v>478</v>
      </c>
      <c r="C292" t="s">
        <v>479</v>
      </c>
      <c r="D292" t="s">
        <v>609</v>
      </c>
      <c r="E292">
        <v>4000</v>
      </c>
      <c r="F292">
        <v>750</v>
      </c>
      <c r="G292" s="22">
        <f>IF(H292 = "不含税", 1.06, 1) * F292/(1000*E292 * 3.96566683) * VLOOKUP(J292,Deflator!$A$2:$B$24,2,FALSE)</f>
        <v>6.7495344905963695E-6</v>
      </c>
      <c r="H292" t="s">
        <v>492</v>
      </c>
      <c r="I292">
        <v>300</v>
      </c>
      <c r="J292">
        <v>2021</v>
      </c>
      <c r="K292" t="s">
        <v>518</v>
      </c>
      <c r="L292" s="76">
        <v>0.03</v>
      </c>
      <c r="M292" s="76">
        <v>0.03</v>
      </c>
      <c r="N292" t="s">
        <v>483</v>
      </c>
      <c r="O292" t="s">
        <v>485</v>
      </c>
      <c r="P292" t="s">
        <v>626</v>
      </c>
      <c r="Q292" t="s">
        <v>483</v>
      </c>
      <c r="R292" t="s">
        <v>483</v>
      </c>
      <c r="S292" t="s">
        <v>483</v>
      </c>
      <c r="T292" t="s">
        <v>483</v>
      </c>
      <c r="U292" t="s">
        <v>496</v>
      </c>
      <c r="V292" t="s">
        <v>486</v>
      </c>
      <c r="W292" t="s">
        <v>1813</v>
      </c>
      <c r="X292" t="s">
        <v>1816</v>
      </c>
      <c r="Y292" t="s">
        <v>1817</v>
      </c>
    </row>
    <row r="293" spans="1:25">
      <c r="A293" t="s">
        <v>501</v>
      </c>
      <c r="B293" t="s">
        <v>478</v>
      </c>
      <c r="C293" t="s">
        <v>479</v>
      </c>
      <c r="D293" t="s">
        <v>1083</v>
      </c>
      <c r="E293">
        <v>4200</v>
      </c>
      <c r="F293">
        <v>1000</v>
      </c>
      <c r="G293" s="22">
        <f>IF(H293 = "不含税", 1.06, 1) * F293/(1000*E293 * 3.96566683) * VLOOKUP(J293,Deflator!$A$2:$B$24,2,FALSE)</f>
        <v>8.5708374483763423E-6</v>
      </c>
      <c r="H293" t="s">
        <v>492</v>
      </c>
      <c r="I293">
        <v>600</v>
      </c>
      <c r="J293">
        <v>2021</v>
      </c>
      <c r="K293" t="s">
        <v>518</v>
      </c>
      <c r="L293" t="s">
        <v>483</v>
      </c>
      <c r="M293" t="s">
        <v>483</v>
      </c>
      <c r="N293" t="s">
        <v>483</v>
      </c>
      <c r="O293" t="s">
        <v>573</v>
      </c>
      <c r="P293" t="s">
        <v>483</v>
      </c>
      <c r="Q293" t="s">
        <v>483</v>
      </c>
      <c r="R293" t="s">
        <v>483</v>
      </c>
      <c r="S293" t="s">
        <v>483</v>
      </c>
      <c r="T293" t="s">
        <v>483</v>
      </c>
      <c r="U293" t="s">
        <v>520</v>
      </c>
      <c r="V293" t="s">
        <v>486</v>
      </c>
      <c r="W293" t="s">
        <v>3268</v>
      </c>
      <c r="X293" t="s">
        <v>3269</v>
      </c>
      <c r="Y293" t="s">
        <v>3270</v>
      </c>
    </row>
    <row r="294" spans="1:25">
      <c r="A294" t="s">
        <v>595</v>
      </c>
      <c r="B294" t="s">
        <v>478</v>
      </c>
      <c r="C294" t="s">
        <v>538</v>
      </c>
      <c r="D294" t="s">
        <v>609</v>
      </c>
      <c r="E294">
        <v>4500</v>
      </c>
      <c r="F294">
        <v>850</v>
      </c>
      <c r="G294" s="22">
        <f>IF(H294 = "不含税", 1.06, 1) * F294/(1000*E294 * 3.96566683) * VLOOKUP(J294,Deflator!$A$2:$B$24,2,FALSE)</f>
        <v>6.6420408122167417E-6</v>
      </c>
      <c r="H294" t="s">
        <v>492</v>
      </c>
      <c r="I294">
        <v>1500</v>
      </c>
      <c r="J294">
        <v>2022</v>
      </c>
      <c r="K294" t="s">
        <v>518</v>
      </c>
      <c r="L294" t="s">
        <v>483</v>
      </c>
      <c r="M294" t="s">
        <v>483</v>
      </c>
      <c r="N294" t="s">
        <v>483</v>
      </c>
      <c r="O294" t="s">
        <v>573</v>
      </c>
      <c r="P294" t="s">
        <v>526</v>
      </c>
      <c r="Q294" t="s">
        <v>483</v>
      </c>
      <c r="R294" t="s">
        <v>483</v>
      </c>
      <c r="S294" t="s">
        <v>483</v>
      </c>
      <c r="T294" t="s">
        <v>483</v>
      </c>
      <c r="U294" t="s">
        <v>496</v>
      </c>
      <c r="V294" t="s">
        <v>486</v>
      </c>
      <c r="W294" t="s">
        <v>611</v>
      </c>
      <c r="X294" t="s">
        <v>1863</v>
      </c>
      <c r="Y294" t="s">
        <v>641</v>
      </c>
    </row>
    <row r="295" spans="1:25">
      <c r="A295" t="s">
        <v>595</v>
      </c>
      <c r="B295" t="s">
        <v>478</v>
      </c>
      <c r="C295" t="s">
        <v>538</v>
      </c>
      <c r="D295" t="s">
        <v>1948</v>
      </c>
      <c r="E295">
        <v>4200</v>
      </c>
      <c r="F295">
        <v>850</v>
      </c>
      <c r="G295" s="22">
        <f>IF(H295 = "不含税", 1.06, 1) * F295/(1000*E295 * 3.96566683) * VLOOKUP(J295,Deflator!$A$2:$B$24,2,FALSE)</f>
        <v>6.7136531120789163E-6</v>
      </c>
      <c r="H295" t="s">
        <v>481</v>
      </c>
      <c r="I295">
        <v>1500</v>
      </c>
      <c r="J295">
        <v>2022</v>
      </c>
      <c r="K295" t="s">
        <v>518</v>
      </c>
      <c r="L295" s="76">
        <v>0.03</v>
      </c>
      <c r="M295" s="76">
        <v>0.03</v>
      </c>
      <c r="N295" t="s">
        <v>554</v>
      </c>
      <c r="O295" t="s">
        <v>485</v>
      </c>
      <c r="P295" t="s">
        <v>526</v>
      </c>
      <c r="Q295" s="76">
        <v>0.83</v>
      </c>
      <c r="R295" t="s">
        <v>483</v>
      </c>
      <c r="S295" t="s">
        <v>483</v>
      </c>
      <c r="T295" t="s">
        <v>483</v>
      </c>
      <c r="U295" t="s">
        <v>496</v>
      </c>
      <c r="V295" t="s">
        <v>486</v>
      </c>
      <c r="W295" t="s">
        <v>1813</v>
      </c>
      <c r="X295" t="s">
        <v>1949</v>
      </c>
      <c r="Y295" t="s">
        <v>641</v>
      </c>
    </row>
    <row r="296" spans="1:25">
      <c r="A296" t="s">
        <v>570</v>
      </c>
      <c r="B296" t="s">
        <v>478</v>
      </c>
      <c r="C296" t="s">
        <v>538</v>
      </c>
      <c r="D296" t="s">
        <v>944</v>
      </c>
      <c r="E296">
        <v>4000</v>
      </c>
      <c r="F296">
        <v>820</v>
      </c>
      <c r="G296" s="22">
        <f>IF(H296 = "不含税", 1.06, 1) * F296/(1000*E296 * 3.96566683) * VLOOKUP(J296,Deflator!$A$2:$B$24,2,FALSE)</f>
        <v>7.2085678226705217E-6</v>
      </c>
      <c r="H296" t="s">
        <v>492</v>
      </c>
      <c r="I296">
        <v>3000</v>
      </c>
      <c r="J296">
        <v>2022</v>
      </c>
      <c r="K296" t="s">
        <v>518</v>
      </c>
      <c r="L296" s="76">
        <v>0.04</v>
      </c>
      <c r="M296" s="76">
        <v>0.08</v>
      </c>
      <c r="N296" t="s">
        <v>483</v>
      </c>
      <c r="O296" t="s">
        <v>485</v>
      </c>
      <c r="P296" t="s">
        <v>617</v>
      </c>
      <c r="Q296" t="s">
        <v>483</v>
      </c>
      <c r="R296" t="s">
        <v>483</v>
      </c>
      <c r="S296" t="s">
        <v>483</v>
      </c>
      <c r="T296" t="s">
        <v>483</v>
      </c>
      <c r="U296" t="s">
        <v>496</v>
      </c>
      <c r="V296" t="s">
        <v>486</v>
      </c>
      <c r="W296" t="s">
        <v>1779</v>
      </c>
      <c r="X296" t="s">
        <v>2503</v>
      </c>
      <c r="Y296" t="s">
        <v>641</v>
      </c>
    </row>
    <row r="297" spans="1:25">
      <c r="A297" t="s">
        <v>933</v>
      </c>
      <c r="B297" t="s">
        <v>478</v>
      </c>
      <c r="C297" t="s">
        <v>538</v>
      </c>
      <c r="D297" t="s">
        <v>822</v>
      </c>
      <c r="E297">
        <v>4100</v>
      </c>
      <c r="F297">
        <v>1200</v>
      </c>
      <c r="G297" s="22">
        <f>IF(H297 = "不含税", 1.06, 1) * F297/(1000*E297 * 3.96566683) * VLOOKUP(J297,Deflator!$A$2:$B$24,2,FALSE)</f>
        <v>1.0291827944324362E-5</v>
      </c>
      <c r="H297" t="s">
        <v>492</v>
      </c>
      <c r="I297">
        <v>3000</v>
      </c>
      <c r="J297">
        <v>2022</v>
      </c>
      <c r="K297" t="s">
        <v>518</v>
      </c>
      <c r="L297" s="76">
        <v>0.02</v>
      </c>
      <c r="M297" s="76">
        <v>0.05</v>
      </c>
      <c r="N297" t="s">
        <v>483</v>
      </c>
      <c r="O297" t="s">
        <v>485</v>
      </c>
      <c r="P297" t="s">
        <v>617</v>
      </c>
      <c r="Q297" t="s">
        <v>483</v>
      </c>
      <c r="R297" t="s">
        <v>483</v>
      </c>
      <c r="S297" t="s">
        <v>483</v>
      </c>
      <c r="T297" t="s">
        <v>483</v>
      </c>
      <c r="U297" t="s">
        <v>496</v>
      </c>
      <c r="V297" t="s">
        <v>486</v>
      </c>
      <c r="W297" t="s">
        <v>1779</v>
      </c>
      <c r="X297" t="s">
        <v>3520</v>
      </c>
      <c r="Y297" t="s">
        <v>641</v>
      </c>
    </row>
    <row r="298" spans="1:25">
      <c r="A298" t="s">
        <v>955</v>
      </c>
      <c r="B298" t="s">
        <v>478</v>
      </c>
      <c r="C298" t="s">
        <v>955</v>
      </c>
      <c r="D298" t="s">
        <v>2813</v>
      </c>
      <c r="E298">
        <v>4200</v>
      </c>
      <c r="F298">
        <v>950</v>
      </c>
      <c r="G298" s="22">
        <f>IF(H298 = "不含税", 1.06, 1) * F298/(1000*E298 * 3.96566683) * VLOOKUP(J298,Deflator!$A$2:$B$24,2,FALSE)</f>
        <v>7.5034946546764351E-6</v>
      </c>
      <c r="H298" t="s">
        <v>481</v>
      </c>
      <c r="I298">
        <v>2000</v>
      </c>
      <c r="J298">
        <v>2022</v>
      </c>
      <c r="K298" t="s">
        <v>518</v>
      </c>
      <c r="L298" s="76">
        <v>0.01</v>
      </c>
      <c r="M298" s="76">
        <v>7.0000000000000007E-2</v>
      </c>
      <c r="N298" t="s">
        <v>483</v>
      </c>
      <c r="O298" t="s">
        <v>485</v>
      </c>
      <c r="P298" t="s">
        <v>617</v>
      </c>
      <c r="Q298" t="s">
        <v>483</v>
      </c>
      <c r="R298" t="s">
        <v>483</v>
      </c>
      <c r="S298" t="s">
        <v>483</v>
      </c>
      <c r="T298" t="s">
        <v>483</v>
      </c>
      <c r="U298" t="s">
        <v>496</v>
      </c>
      <c r="V298" t="s">
        <v>497</v>
      </c>
      <c r="W298" t="s">
        <v>1409</v>
      </c>
      <c r="X298" t="s">
        <v>2814</v>
      </c>
      <c r="Y298" t="s">
        <v>641</v>
      </c>
    </row>
    <row r="299" spans="1:25">
      <c r="A299" t="s">
        <v>816</v>
      </c>
      <c r="B299" t="s">
        <v>551</v>
      </c>
      <c r="C299" t="s">
        <v>552</v>
      </c>
      <c r="D299" t="s">
        <v>817</v>
      </c>
      <c r="E299">
        <v>3800</v>
      </c>
      <c r="F299">
        <v>750</v>
      </c>
      <c r="G299" s="22">
        <f>IF(H299 = "不含税", 1.06, 1) * F299/(1000*E299 * 3.96566683) * VLOOKUP(J299,Deflator!$A$2:$B$24,2,FALSE)</f>
        <v>6.9402129229818892E-6</v>
      </c>
      <c r="H299" t="s">
        <v>492</v>
      </c>
      <c r="I299">
        <v>500</v>
      </c>
      <c r="J299">
        <v>2022</v>
      </c>
      <c r="K299" t="s">
        <v>518</v>
      </c>
      <c r="L299" s="76">
        <v>0.06</v>
      </c>
      <c r="M299" s="76">
        <v>0.08</v>
      </c>
      <c r="N299" t="s">
        <v>483</v>
      </c>
      <c r="O299" t="s">
        <v>485</v>
      </c>
      <c r="P299" t="s">
        <v>483</v>
      </c>
      <c r="Q299" t="s">
        <v>483</v>
      </c>
      <c r="R299" t="s">
        <v>483</v>
      </c>
      <c r="S299" t="s">
        <v>483</v>
      </c>
      <c r="T299" t="s">
        <v>483</v>
      </c>
      <c r="U299" t="s">
        <v>496</v>
      </c>
      <c r="V299" t="s">
        <v>486</v>
      </c>
      <c r="W299" t="s">
        <v>900</v>
      </c>
      <c r="X299" t="s">
        <v>2144</v>
      </c>
      <c r="Y299" t="s">
        <v>641</v>
      </c>
    </row>
    <row r="300" spans="1:25">
      <c r="A300" t="s">
        <v>943</v>
      </c>
      <c r="B300" t="s">
        <v>551</v>
      </c>
      <c r="C300" t="s">
        <v>701</v>
      </c>
      <c r="D300" t="s">
        <v>2474</v>
      </c>
      <c r="E300">
        <v>4650</v>
      </c>
      <c r="F300">
        <v>950</v>
      </c>
      <c r="G300" s="22">
        <f>IF(H300 = "不含税", 1.06, 1) * F300/(1000*E300 * 3.96566683) * VLOOKUP(J300,Deflator!$A$2:$B$24,2,FALSE)</f>
        <v>7.1839910113160194E-6</v>
      </c>
      <c r="H300" t="s">
        <v>492</v>
      </c>
      <c r="I300">
        <v>1500</v>
      </c>
      <c r="J300">
        <v>2022</v>
      </c>
      <c r="K300" t="s">
        <v>518</v>
      </c>
      <c r="L300" s="77">
        <v>1.3599999999999999E-2</v>
      </c>
      <c r="M300" s="77">
        <v>3.3099999999999997E-2</v>
      </c>
      <c r="N300" t="s">
        <v>622</v>
      </c>
      <c r="O300" t="s">
        <v>485</v>
      </c>
      <c r="P300" t="s">
        <v>526</v>
      </c>
      <c r="Q300" s="77">
        <v>0.85219999999999996</v>
      </c>
      <c r="R300">
        <v>3</v>
      </c>
      <c r="S300" s="77">
        <v>5.9999999999999995E-4</v>
      </c>
      <c r="T300" t="s">
        <v>551</v>
      </c>
      <c r="U300" t="s">
        <v>496</v>
      </c>
      <c r="V300" t="s">
        <v>486</v>
      </c>
      <c r="W300" t="s">
        <v>1409</v>
      </c>
      <c r="X300" t="s">
        <v>2475</v>
      </c>
      <c r="Y300" t="s">
        <v>2476</v>
      </c>
    </row>
    <row r="301" spans="1:25">
      <c r="A301" t="s">
        <v>1388</v>
      </c>
      <c r="B301" t="s">
        <v>551</v>
      </c>
      <c r="C301" t="s">
        <v>701</v>
      </c>
      <c r="D301" t="s">
        <v>609</v>
      </c>
      <c r="E301">
        <v>4000</v>
      </c>
      <c r="F301">
        <v>850</v>
      </c>
      <c r="G301" s="22">
        <f>IF(H301 = "不含税", 1.06, 1) * F301/(1000*E301 * 3.96566683) * VLOOKUP(J301,Deflator!$A$2:$B$24,2,FALSE)</f>
        <v>7.4722959137438333E-6</v>
      </c>
      <c r="H301" t="s">
        <v>492</v>
      </c>
      <c r="I301">
        <v>300</v>
      </c>
      <c r="J301">
        <v>2022</v>
      </c>
      <c r="K301" t="s">
        <v>518</v>
      </c>
      <c r="L301" s="76">
        <v>0.03</v>
      </c>
      <c r="M301" t="s">
        <v>483</v>
      </c>
      <c r="N301" t="s">
        <v>483</v>
      </c>
      <c r="O301" t="s">
        <v>485</v>
      </c>
      <c r="P301" t="s">
        <v>626</v>
      </c>
      <c r="Q301" t="s">
        <v>483</v>
      </c>
      <c r="R301" t="s">
        <v>483</v>
      </c>
      <c r="S301" t="s">
        <v>483</v>
      </c>
      <c r="T301" t="s">
        <v>483</v>
      </c>
      <c r="U301" t="s">
        <v>496</v>
      </c>
      <c r="V301" t="s">
        <v>486</v>
      </c>
      <c r="W301" t="s">
        <v>2781</v>
      </c>
      <c r="X301" t="s">
        <v>2782</v>
      </c>
      <c r="Y301" t="s">
        <v>641</v>
      </c>
    </row>
    <row r="302" spans="1:25">
      <c r="A302" t="s">
        <v>1175</v>
      </c>
      <c r="B302" t="s">
        <v>478</v>
      </c>
      <c r="C302" t="s">
        <v>491</v>
      </c>
      <c r="D302" t="s">
        <v>517</v>
      </c>
      <c r="E302">
        <v>4155</v>
      </c>
      <c r="F302">
        <v>1180</v>
      </c>
      <c r="G302" s="22">
        <f>IF(H302 = "不含税", 1.06, 1) * F302/(1000*E302 * 3.96566683) * VLOOKUP(J302,Deflator!$A$2:$B$24,2,FALSE)</f>
        <v>9.9863344554033822E-6</v>
      </c>
      <c r="H302" t="s">
        <v>492</v>
      </c>
      <c r="I302">
        <v>1200</v>
      </c>
      <c r="J302">
        <v>2022</v>
      </c>
      <c r="K302" t="s">
        <v>518</v>
      </c>
      <c r="L302" s="77">
        <v>1.29E-2</v>
      </c>
      <c r="M302" s="77">
        <v>5.0999999999999997E-2</v>
      </c>
      <c r="N302" t="s">
        <v>483</v>
      </c>
      <c r="O302" t="s">
        <v>485</v>
      </c>
      <c r="P302" t="s">
        <v>526</v>
      </c>
      <c r="Q302" s="77">
        <v>0.77869999999999995</v>
      </c>
      <c r="R302">
        <v>2</v>
      </c>
      <c r="S302" s="77">
        <v>2.0000000000000001E-4</v>
      </c>
      <c r="T302" t="s">
        <v>483</v>
      </c>
      <c r="U302" t="s">
        <v>496</v>
      </c>
      <c r="V302" t="s">
        <v>486</v>
      </c>
      <c r="W302" t="s">
        <v>2469</v>
      </c>
      <c r="X302" t="s">
        <v>3500</v>
      </c>
      <c r="Y302" t="s">
        <v>641</v>
      </c>
    </row>
    <row r="303" spans="1:25">
      <c r="A303" t="s">
        <v>1035</v>
      </c>
      <c r="B303" t="s">
        <v>478</v>
      </c>
      <c r="C303" t="s">
        <v>479</v>
      </c>
      <c r="D303" t="s">
        <v>609</v>
      </c>
      <c r="E303">
        <v>4000</v>
      </c>
      <c r="F303">
        <v>850</v>
      </c>
      <c r="G303" s="22">
        <f>IF(H303 = "不含税", 1.06, 1) * F303/(1000*E303 * 3.96566683) * VLOOKUP(J303,Deflator!$A$2:$B$24,2,FALSE)</f>
        <v>7.4722959137438333E-6</v>
      </c>
      <c r="H303" t="s">
        <v>492</v>
      </c>
      <c r="I303">
        <v>3000</v>
      </c>
      <c r="J303">
        <v>2022</v>
      </c>
      <c r="K303" t="s">
        <v>518</v>
      </c>
      <c r="L303" s="77">
        <v>2.7E-2</v>
      </c>
      <c r="M303" t="s">
        <v>483</v>
      </c>
      <c r="N303" t="s">
        <v>483</v>
      </c>
      <c r="O303" t="s">
        <v>494</v>
      </c>
      <c r="P303" t="s">
        <v>617</v>
      </c>
      <c r="Q303" t="s">
        <v>483</v>
      </c>
      <c r="R303" t="s">
        <v>483</v>
      </c>
      <c r="S303" t="s">
        <v>483</v>
      </c>
      <c r="T303" t="s">
        <v>483</v>
      </c>
      <c r="U303" t="s">
        <v>496</v>
      </c>
      <c r="V303" t="s">
        <v>486</v>
      </c>
      <c r="W303" t="s">
        <v>611</v>
      </c>
      <c r="X303" t="s">
        <v>2791</v>
      </c>
      <c r="Y303" t="s">
        <v>641</v>
      </c>
    </row>
    <row r="304" spans="1:25">
      <c r="A304" t="s">
        <v>1286</v>
      </c>
      <c r="B304" t="s">
        <v>478</v>
      </c>
      <c r="C304" t="s">
        <v>479</v>
      </c>
      <c r="D304" t="s">
        <v>2813</v>
      </c>
      <c r="E304">
        <v>4200</v>
      </c>
      <c r="F304">
        <v>950</v>
      </c>
      <c r="G304" s="22">
        <f>IF(H304 = "不含税", 1.06, 1) * F304/(1000*E304 * 3.96566683) * VLOOKUP(J304,Deflator!$A$2:$B$24,2,FALSE)</f>
        <v>7.5034946546764351E-6</v>
      </c>
      <c r="H304" t="s">
        <v>481</v>
      </c>
      <c r="I304">
        <v>2000</v>
      </c>
      <c r="J304">
        <v>2022</v>
      </c>
      <c r="K304" t="s">
        <v>518</v>
      </c>
      <c r="L304" s="77">
        <v>1.4999999999999999E-2</v>
      </c>
      <c r="M304" s="76">
        <v>7.0000000000000007E-2</v>
      </c>
      <c r="N304" t="s">
        <v>483</v>
      </c>
      <c r="O304" t="s">
        <v>485</v>
      </c>
      <c r="P304" t="s">
        <v>617</v>
      </c>
      <c r="Q304" t="s">
        <v>483</v>
      </c>
      <c r="R304" t="s">
        <v>483</v>
      </c>
      <c r="S304" t="s">
        <v>483</v>
      </c>
      <c r="T304" t="s">
        <v>483</v>
      </c>
      <c r="U304" t="s">
        <v>496</v>
      </c>
      <c r="V304" t="s">
        <v>497</v>
      </c>
      <c r="W304" t="s">
        <v>1409</v>
      </c>
      <c r="X304" t="s">
        <v>2819</v>
      </c>
      <c r="Y304" t="s">
        <v>641</v>
      </c>
    </row>
    <row r="305" spans="1:25">
      <c r="A305" t="s">
        <v>501</v>
      </c>
      <c r="B305" t="s">
        <v>478</v>
      </c>
      <c r="C305" t="s">
        <v>479</v>
      </c>
      <c r="D305" t="s">
        <v>609</v>
      </c>
      <c r="E305">
        <v>4300</v>
      </c>
      <c r="F305">
        <v>1000</v>
      </c>
      <c r="G305" s="22">
        <f>IF(H305 = "不含税", 1.06, 1) * F305/(1000*E305 * 3.96566683) * VLOOKUP(J305,Deflator!$A$2:$B$24,2,FALSE)</f>
        <v>8.177615227079437E-6</v>
      </c>
      <c r="H305" t="s">
        <v>492</v>
      </c>
      <c r="I305">
        <v>100</v>
      </c>
      <c r="J305">
        <v>2022</v>
      </c>
      <c r="K305" t="s">
        <v>518</v>
      </c>
      <c r="L305" t="s">
        <v>483</v>
      </c>
      <c r="M305" t="s">
        <v>483</v>
      </c>
      <c r="N305" t="s">
        <v>483</v>
      </c>
      <c r="O305" t="s">
        <v>485</v>
      </c>
      <c r="P305" t="s">
        <v>626</v>
      </c>
      <c r="Q305" t="s">
        <v>483</v>
      </c>
      <c r="R305" t="s">
        <v>483</v>
      </c>
      <c r="S305" t="s">
        <v>483</v>
      </c>
      <c r="T305" t="s">
        <v>483</v>
      </c>
      <c r="U305" t="s">
        <v>496</v>
      </c>
      <c r="V305" t="s">
        <v>486</v>
      </c>
      <c r="W305" t="s">
        <v>611</v>
      </c>
      <c r="X305" t="s">
        <v>3203</v>
      </c>
      <c r="Y305" t="s">
        <v>641</v>
      </c>
    </row>
    <row r="306" spans="1:25">
      <c r="A306" t="s">
        <v>1035</v>
      </c>
      <c r="B306" t="s">
        <v>478</v>
      </c>
      <c r="C306" t="s">
        <v>479</v>
      </c>
      <c r="D306" t="s">
        <v>609</v>
      </c>
      <c r="E306">
        <v>4000</v>
      </c>
      <c r="F306">
        <v>1000</v>
      </c>
      <c r="G306" s="22">
        <f>IF(H306 = "不含税", 1.06, 1) * F306/(1000*E306 * 3.96566683) * VLOOKUP(J306,Deflator!$A$2:$B$24,2,FALSE)</f>
        <v>8.790936369110393E-6</v>
      </c>
      <c r="H306" t="s">
        <v>492</v>
      </c>
      <c r="I306">
        <v>300</v>
      </c>
      <c r="J306">
        <v>2022</v>
      </c>
      <c r="K306" t="s">
        <v>518</v>
      </c>
      <c r="L306" s="76">
        <v>0.03</v>
      </c>
      <c r="M306" t="s">
        <v>483</v>
      </c>
      <c r="N306" t="s">
        <v>483</v>
      </c>
      <c r="O306" t="s">
        <v>485</v>
      </c>
      <c r="P306" t="s">
        <v>626</v>
      </c>
      <c r="Q306" t="s">
        <v>483</v>
      </c>
      <c r="R306" t="s">
        <v>483</v>
      </c>
      <c r="S306" t="s">
        <v>483</v>
      </c>
      <c r="T306" t="s">
        <v>483</v>
      </c>
      <c r="U306" t="s">
        <v>496</v>
      </c>
      <c r="V306" t="s">
        <v>486</v>
      </c>
      <c r="W306" t="s">
        <v>611</v>
      </c>
      <c r="X306" t="s">
        <v>3364</v>
      </c>
      <c r="Y306" t="s">
        <v>641</v>
      </c>
    </row>
    <row r="307" spans="1:25">
      <c r="A307" t="s">
        <v>501</v>
      </c>
      <c r="B307" t="s">
        <v>478</v>
      </c>
      <c r="C307" t="s">
        <v>479</v>
      </c>
      <c r="D307" t="s">
        <v>2813</v>
      </c>
      <c r="E307">
        <v>4300</v>
      </c>
      <c r="F307">
        <v>1200</v>
      </c>
      <c r="G307" s="22">
        <f>IF(H307 = "不含税", 1.06, 1) * F307/(1000*E307 * 3.96566683) * VLOOKUP(J307,Deflator!$A$2:$B$24,2,FALSE)</f>
        <v>9.2576776155616262E-6</v>
      </c>
      <c r="H307" t="s">
        <v>481</v>
      </c>
      <c r="I307">
        <v>100</v>
      </c>
      <c r="J307">
        <v>2022</v>
      </c>
      <c r="K307" t="s">
        <v>518</v>
      </c>
      <c r="L307" s="76">
        <v>0.01</v>
      </c>
      <c r="M307" s="76">
        <v>7.0000000000000007E-2</v>
      </c>
      <c r="N307" t="s">
        <v>483</v>
      </c>
      <c r="O307" t="s">
        <v>485</v>
      </c>
      <c r="P307" t="s">
        <v>617</v>
      </c>
      <c r="Q307" t="s">
        <v>483</v>
      </c>
      <c r="R307" t="s">
        <v>483</v>
      </c>
      <c r="S307" t="s">
        <v>483</v>
      </c>
      <c r="T307" t="s">
        <v>483</v>
      </c>
      <c r="U307" t="s">
        <v>496</v>
      </c>
      <c r="V307" t="s">
        <v>486</v>
      </c>
      <c r="W307" t="s">
        <v>1409</v>
      </c>
      <c r="X307" t="s">
        <v>3429</v>
      </c>
      <c r="Y307" t="s">
        <v>641</v>
      </c>
    </row>
    <row r="308" spans="1:25">
      <c r="A308" t="s">
        <v>1035</v>
      </c>
      <c r="B308" t="s">
        <v>478</v>
      </c>
      <c r="C308" t="s">
        <v>479</v>
      </c>
      <c r="D308" t="s">
        <v>3539</v>
      </c>
      <c r="E308">
        <v>4200</v>
      </c>
      <c r="F308">
        <v>1400</v>
      </c>
      <c r="G308" s="22">
        <f>IF(H308 = "不含税", 1.06, 1) * F308/(1000*E308 * 3.96566683) * VLOOKUP(J308,Deflator!$A$2:$B$24,2,FALSE)</f>
        <v>1.172124849214719E-5</v>
      </c>
      <c r="H308" t="s">
        <v>492</v>
      </c>
      <c r="I308">
        <v>600</v>
      </c>
      <c r="J308">
        <v>2022</v>
      </c>
      <c r="K308" t="s">
        <v>518</v>
      </c>
      <c r="L308" t="s">
        <v>483</v>
      </c>
      <c r="M308" t="s">
        <v>483</v>
      </c>
      <c r="N308" t="s">
        <v>483</v>
      </c>
      <c r="O308" t="s">
        <v>1026</v>
      </c>
      <c r="P308" t="s">
        <v>483</v>
      </c>
      <c r="Q308" t="s">
        <v>483</v>
      </c>
      <c r="R308" t="s">
        <v>483</v>
      </c>
      <c r="S308" t="s">
        <v>483</v>
      </c>
      <c r="T308" t="s">
        <v>483</v>
      </c>
      <c r="U308" t="s">
        <v>496</v>
      </c>
      <c r="V308" t="s">
        <v>486</v>
      </c>
      <c r="W308" t="s">
        <v>3540</v>
      </c>
      <c r="X308" t="s">
        <v>3541</v>
      </c>
      <c r="Y308" t="s">
        <v>3542</v>
      </c>
    </row>
    <row r="309" spans="1:25">
      <c r="A309" t="s">
        <v>595</v>
      </c>
      <c r="B309" t="s">
        <v>478</v>
      </c>
      <c r="C309" t="s">
        <v>538</v>
      </c>
      <c r="D309" t="s">
        <v>834</v>
      </c>
      <c r="E309">
        <v>4500</v>
      </c>
      <c r="F309">
        <v>800</v>
      </c>
      <c r="G309" s="22">
        <f>IF(H309 = "不含税", 1.06, 1) * F309/(1000*E309 * 3.96566683) * VLOOKUP(J309,Deflator!$A$2:$B$24,2,FALSE)</f>
        <v>6.5094046834791225E-6</v>
      </c>
      <c r="H309" t="s">
        <v>481</v>
      </c>
      <c r="I309">
        <v>1000</v>
      </c>
      <c r="J309">
        <v>2017</v>
      </c>
      <c r="K309" t="s">
        <v>585</v>
      </c>
      <c r="L309" s="76">
        <v>0.03</v>
      </c>
      <c r="M309" s="76">
        <v>0.08</v>
      </c>
      <c r="N309" t="s">
        <v>877</v>
      </c>
      <c r="O309" t="s">
        <v>485</v>
      </c>
      <c r="P309" t="s">
        <v>798</v>
      </c>
      <c r="Q309" t="s">
        <v>483</v>
      </c>
      <c r="R309" t="s">
        <v>483</v>
      </c>
      <c r="S309" t="s">
        <v>483</v>
      </c>
      <c r="T309" t="s">
        <v>483</v>
      </c>
      <c r="U309" t="s">
        <v>496</v>
      </c>
      <c r="V309" t="s">
        <v>486</v>
      </c>
      <c r="W309" t="s">
        <v>835</v>
      </c>
      <c r="X309" t="s">
        <v>1267</v>
      </c>
      <c r="Y309" t="s">
        <v>837</v>
      </c>
    </row>
    <row r="310" spans="1:25">
      <c r="A310" t="s">
        <v>595</v>
      </c>
      <c r="B310" t="s">
        <v>478</v>
      </c>
      <c r="C310" t="s">
        <v>538</v>
      </c>
      <c r="D310" t="s">
        <v>1392</v>
      </c>
      <c r="E310">
        <v>4535</v>
      </c>
      <c r="F310">
        <v>850</v>
      </c>
      <c r="G310" s="22">
        <f>IF(H310 = "不含税", 1.06, 1) * F310/(1000*E310 * 3.96566683) * VLOOKUP(J310,Deflator!$A$2:$B$24,2,FALSE)</f>
        <v>7.2746365185132582E-6</v>
      </c>
      <c r="H310" t="s">
        <v>492</v>
      </c>
      <c r="I310">
        <v>600</v>
      </c>
      <c r="J310">
        <v>2017</v>
      </c>
      <c r="K310" t="s">
        <v>585</v>
      </c>
      <c r="L310" s="76">
        <v>0.02</v>
      </c>
      <c r="M310" s="77">
        <v>0.11600000000000001</v>
      </c>
      <c r="N310" t="s">
        <v>483</v>
      </c>
      <c r="O310" t="s">
        <v>485</v>
      </c>
      <c r="P310" t="s">
        <v>483</v>
      </c>
      <c r="Q310" s="77">
        <v>0.77900000000000003</v>
      </c>
      <c r="R310" t="s">
        <v>483</v>
      </c>
      <c r="S310" s="77">
        <v>1E-4</v>
      </c>
      <c r="T310" t="s">
        <v>483</v>
      </c>
      <c r="U310" t="s">
        <v>496</v>
      </c>
      <c r="V310" t="s">
        <v>486</v>
      </c>
      <c r="W310" t="s">
        <v>1393</v>
      </c>
      <c r="X310" t="s">
        <v>1783</v>
      </c>
      <c r="Y310" t="s">
        <v>1784</v>
      </c>
    </row>
    <row r="311" spans="1:25">
      <c r="A311" t="s">
        <v>570</v>
      </c>
      <c r="B311" t="s">
        <v>478</v>
      </c>
      <c r="C311" t="s">
        <v>538</v>
      </c>
      <c r="D311" t="s">
        <v>1804</v>
      </c>
      <c r="E311">
        <v>4000</v>
      </c>
      <c r="F311">
        <v>750</v>
      </c>
      <c r="G311" s="22">
        <f>IF(H311 = "不含税", 1.06, 1) * F311/(1000*E311 * 3.96566683) * VLOOKUP(J311,Deflator!$A$2:$B$24,2,FALSE)</f>
        <v>7.2773110172332994E-6</v>
      </c>
      <c r="H311" t="s">
        <v>492</v>
      </c>
      <c r="I311">
        <v>300</v>
      </c>
      <c r="J311">
        <v>2017</v>
      </c>
      <c r="K311" t="s">
        <v>585</v>
      </c>
      <c r="L311" s="76">
        <v>0.02</v>
      </c>
      <c r="M311" s="76">
        <v>0.04</v>
      </c>
      <c r="N311" t="s">
        <v>483</v>
      </c>
      <c r="O311" t="s">
        <v>485</v>
      </c>
      <c r="P311" t="s">
        <v>626</v>
      </c>
      <c r="Q311" t="s">
        <v>483</v>
      </c>
      <c r="R311" t="s">
        <v>483</v>
      </c>
      <c r="S311" t="s">
        <v>483</v>
      </c>
      <c r="T311" t="s">
        <v>483</v>
      </c>
      <c r="U311" t="s">
        <v>496</v>
      </c>
      <c r="V311" t="s">
        <v>486</v>
      </c>
      <c r="W311" t="s">
        <v>1805</v>
      </c>
      <c r="X311" t="s">
        <v>1806</v>
      </c>
      <c r="Y311" t="s">
        <v>1807</v>
      </c>
    </row>
    <row r="312" spans="1:25">
      <c r="A312" t="s">
        <v>570</v>
      </c>
      <c r="B312" t="s">
        <v>478</v>
      </c>
      <c r="C312" t="s">
        <v>538</v>
      </c>
      <c r="D312" t="s">
        <v>1115</v>
      </c>
      <c r="E312">
        <v>4000</v>
      </c>
      <c r="F312">
        <v>800</v>
      </c>
      <c r="G312" s="22">
        <f>IF(H312 = "不含税", 1.06, 1) * F312/(1000*E312 * 3.96566683) * VLOOKUP(J312,Deflator!$A$2:$B$24,2,FALSE)</f>
        <v>7.3230802689140115E-6</v>
      </c>
      <c r="H312" t="s">
        <v>481</v>
      </c>
      <c r="I312">
        <v>500</v>
      </c>
      <c r="J312">
        <v>2017</v>
      </c>
      <c r="K312" t="s">
        <v>585</v>
      </c>
      <c r="L312" s="76">
        <v>0.05</v>
      </c>
      <c r="M312" s="76">
        <v>0.08</v>
      </c>
      <c r="N312" t="s">
        <v>484</v>
      </c>
      <c r="O312" t="s">
        <v>485</v>
      </c>
      <c r="P312" t="s">
        <v>504</v>
      </c>
      <c r="Q312" t="s">
        <v>483</v>
      </c>
      <c r="R312" t="s">
        <v>483</v>
      </c>
      <c r="S312" t="s">
        <v>483</v>
      </c>
      <c r="T312" t="s">
        <v>483</v>
      </c>
      <c r="U312" t="s">
        <v>496</v>
      </c>
      <c r="V312" t="s">
        <v>486</v>
      </c>
      <c r="W312" t="s">
        <v>1116</v>
      </c>
      <c r="X312" t="s">
        <v>1850</v>
      </c>
      <c r="Y312" t="s">
        <v>885</v>
      </c>
    </row>
    <row r="313" spans="1:25">
      <c r="A313" t="s">
        <v>570</v>
      </c>
      <c r="B313" t="s">
        <v>478</v>
      </c>
      <c r="C313" t="s">
        <v>538</v>
      </c>
      <c r="D313" t="s">
        <v>2173</v>
      </c>
      <c r="E313">
        <v>4200</v>
      </c>
      <c r="F313">
        <v>880</v>
      </c>
      <c r="G313" s="22">
        <f>IF(H313 = "不含税", 1.06, 1) * F313/(1000*E313 * 3.96566683) * VLOOKUP(J313,Deflator!$A$2:$B$24,2,FALSE)</f>
        <v>7.6717983769575352E-6</v>
      </c>
      <c r="H313" t="s">
        <v>481</v>
      </c>
      <c r="I313">
        <v>1000</v>
      </c>
      <c r="J313">
        <v>2017</v>
      </c>
      <c r="K313" t="s">
        <v>585</v>
      </c>
      <c r="L313" s="76">
        <v>0.04</v>
      </c>
      <c r="M313" s="76">
        <v>0.1</v>
      </c>
      <c r="N313" t="s">
        <v>483</v>
      </c>
      <c r="O313" t="s">
        <v>485</v>
      </c>
      <c r="P313" t="s">
        <v>617</v>
      </c>
      <c r="Q313" s="77">
        <v>0.70099999999999996</v>
      </c>
      <c r="R313" t="s">
        <v>483</v>
      </c>
      <c r="S313" s="77">
        <v>8.0000000000000004E-4</v>
      </c>
      <c r="T313" t="s">
        <v>483</v>
      </c>
      <c r="U313" t="s">
        <v>496</v>
      </c>
      <c r="V313" t="s">
        <v>486</v>
      </c>
      <c r="W313" t="s">
        <v>2174</v>
      </c>
      <c r="X313" t="s">
        <v>2175</v>
      </c>
      <c r="Y313" t="s">
        <v>947</v>
      </c>
    </row>
    <row r="314" spans="1:25">
      <c r="A314" t="s">
        <v>583</v>
      </c>
      <c r="B314" t="s">
        <v>509</v>
      </c>
      <c r="C314" t="s">
        <v>510</v>
      </c>
      <c r="D314" t="s">
        <v>584</v>
      </c>
      <c r="E314">
        <v>3900</v>
      </c>
      <c r="F314">
        <v>500</v>
      </c>
      <c r="G314" s="22">
        <f>IF(H314 = "不含税", 1.06, 1) * F314/(1000*E314 * 3.96566683) * VLOOKUP(J314,Deflator!$A$2:$B$24,2,FALSE)</f>
        <v>4.6942822236628275E-6</v>
      </c>
      <c r="H314" t="s">
        <v>481</v>
      </c>
      <c r="I314">
        <v>1000</v>
      </c>
      <c r="J314">
        <v>2017</v>
      </c>
      <c r="K314" t="s">
        <v>585</v>
      </c>
      <c r="L314" s="76">
        <v>0.08</v>
      </c>
      <c r="M314" s="76">
        <v>0.1</v>
      </c>
      <c r="N314" t="s">
        <v>483</v>
      </c>
      <c r="O314" t="s">
        <v>605</v>
      </c>
      <c r="P314" t="s">
        <v>653</v>
      </c>
      <c r="Q314" t="s">
        <v>483</v>
      </c>
      <c r="R314" t="s">
        <v>483</v>
      </c>
      <c r="S314" t="s">
        <v>483</v>
      </c>
      <c r="T314" t="s">
        <v>483</v>
      </c>
      <c r="U314" t="s">
        <v>496</v>
      </c>
      <c r="V314" t="s">
        <v>486</v>
      </c>
      <c r="W314" t="s">
        <v>654</v>
      </c>
      <c r="X314" t="s">
        <v>655</v>
      </c>
      <c r="Y314" t="s">
        <v>656</v>
      </c>
    </row>
    <row r="315" spans="1:25">
      <c r="A315" t="s">
        <v>583</v>
      </c>
      <c r="B315" t="s">
        <v>509</v>
      </c>
      <c r="C315" t="s">
        <v>510</v>
      </c>
      <c r="D315" t="s">
        <v>733</v>
      </c>
      <c r="E315">
        <v>3600</v>
      </c>
      <c r="F315">
        <v>480</v>
      </c>
      <c r="G315" s="22">
        <f>IF(H315 = "不含税", 1.06, 1) * F315/(1000*E315 * 3.96566683) * VLOOKUP(J315,Deflator!$A$2:$B$24,2,FALSE)</f>
        <v>5.1749767233659021E-6</v>
      </c>
      <c r="H315" t="s">
        <v>492</v>
      </c>
      <c r="I315">
        <v>5000</v>
      </c>
      <c r="J315">
        <v>2017</v>
      </c>
      <c r="K315" t="s">
        <v>585</v>
      </c>
      <c r="L315" s="76">
        <v>0.15</v>
      </c>
      <c r="M315" s="76">
        <v>0.13</v>
      </c>
      <c r="N315" t="s">
        <v>734</v>
      </c>
      <c r="O315" t="s">
        <v>735</v>
      </c>
      <c r="P315" t="s">
        <v>526</v>
      </c>
      <c r="Q315" t="s">
        <v>483</v>
      </c>
      <c r="R315" t="s">
        <v>483</v>
      </c>
      <c r="S315" t="s">
        <v>483</v>
      </c>
      <c r="T315" t="s">
        <v>483</v>
      </c>
      <c r="U315" t="s">
        <v>496</v>
      </c>
      <c r="V315" t="s">
        <v>486</v>
      </c>
      <c r="W315" t="s">
        <v>587</v>
      </c>
      <c r="X315" t="s">
        <v>736</v>
      </c>
      <c r="Y315" t="s">
        <v>737</v>
      </c>
    </row>
    <row r="316" spans="1:25">
      <c r="A316" t="s">
        <v>583</v>
      </c>
      <c r="B316" t="s">
        <v>509</v>
      </c>
      <c r="C316" t="s">
        <v>510</v>
      </c>
      <c r="D316" t="s">
        <v>584</v>
      </c>
      <c r="E316">
        <v>3900</v>
      </c>
      <c r="F316">
        <v>580</v>
      </c>
      <c r="G316" s="22">
        <f>IF(H316 = "不含税", 1.06, 1) * F316/(1000*E316 * 3.96566683) * VLOOKUP(J316,Deflator!$A$2:$B$24,2,FALSE)</f>
        <v>5.772089422215814E-6</v>
      </c>
      <c r="H316" t="s">
        <v>492</v>
      </c>
      <c r="I316">
        <v>500</v>
      </c>
      <c r="J316">
        <v>2017</v>
      </c>
      <c r="K316" t="s">
        <v>585</v>
      </c>
      <c r="L316" t="s">
        <v>483</v>
      </c>
      <c r="M316" t="s">
        <v>483</v>
      </c>
      <c r="N316" t="s">
        <v>483</v>
      </c>
      <c r="O316" t="s">
        <v>485</v>
      </c>
      <c r="P316" t="s">
        <v>483</v>
      </c>
      <c r="Q316" t="s">
        <v>483</v>
      </c>
      <c r="R316" t="s">
        <v>483</v>
      </c>
      <c r="S316" t="s">
        <v>483</v>
      </c>
      <c r="T316" t="s">
        <v>483</v>
      </c>
      <c r="U316" t="s">
        <v>496</v>
      </c>
      <c r="V316" t="s">
        <v>486</v>
      </c>
      <c r="W316" t="s">
        <v>915</v>
      </c>
      <c r="X316" t="s">
        <v>916</v>
      </c>
      <c r="Y316" t="s">
        <v>876</v>
      </c>
    </row>
    <row r="317" spans="1:25">
      <c r="A317" t="s">
        <v>583</v>
      </c>
      <c r="B317" t="s">
        <v>509</v>
      </c>
      <c r="C317" t="s">
        <v>510</v>
      </c>
      <c r="D317" t="s">
        <v>757</v>
      </c>
      <c r="E317">
        <v>4000</v>
      </c>
      <c r="F317">
        <v>600</v>
      </c>
      <c r="G317" s="22">
        <f>IF(H317 = "不含税", 1.06, 1) * F317/(1000*E317 * 3.96566683) * VLOOKUP(J317,Deflator!$A$2:$B$24,2,FALSE)</f>
        <v>5.8218488137866385E-6</v>
      </c>
      <c r="H317" t="s">
        <v>492</v>
      </c>
      <c r="I317">
        <v>32</v>
      </c>
      <c r="J317">
        <v>2017</v>
      </c>
      <c r="K317" t="s">
        <v>585</v>
      </c>
      <c r="L317" t="s">
        <v>483</v>
      </c>
      <c r="M317" t="s">
        <v>483</v>
      </c>
      <c r="N317" t="s">
        <v>483</v>
      </c>
      <c r="O317" t="s">
        <v>494</v>
      </c>
      <c r="P317" t="s">
        <v>483</v>
      </c>
      <c r="Q317" t="s">
        <v>483</v>
      </c>
      <c r="R317" t="s">
        <v>483</v>
      </c>
      <c r="S317" t="s">
        <v>483</v>
      </c>
      <c r="T317" t="s">
        <v>483</v>
      </c>
      <c r="U317" t="s">
        <v>496</v>
      </c>
      <c r="V317" t="s">
        <v>497</v>
      </c>
      <c r="W317" t="s">
        <v>758</v>
      </c>
      <c r="X317" t="s">
        <v>938</v>
      </c>
      <c r="Y317" t="s">
        <v>939</v>
      </c>
    </row>
    <row r="318" spans="1:25">
      <c r="A318" t="s">
        <v>583</v>
      </c>
      <c r="B318" t="s">
        <v>509</v>
      </c>
      <c r="C318" t="s">
        <v>510</v>
      </c>
      <c r="D318" t="s">
        <v>584</v>
      </c>
      <c r="E318">
        <v>3900</v>
      </c>
      <c r="F318">
        <v>620</v>
      </c>
      <c r="G318" s="22">
        <f>IF(H318 = "不含税", 1.06, 1) * F318/(1000*E318 * 3.96566683) * VLOOKUP(J318,Deflator!$A$2:$B$24,2,FALSE)</f>
        <v>6.170164554782421E-6</v>
      </c>
      <c r="H318" t="s">
        <v>492</v>
      </c>
      <c r="I318">
        <v>6000</v>
      </c>
      <c r="J318">
        <v>2017</v>
      </c>
      <c r="K318" t="s">
        <v>585</v>
      </c>
      <c r="L318" s="76">
        <v>0.06</v>
      </c>
      <c r="M318" s="76">
        <v>0.03</v>
      </c>
      <c r="N318" t="s">
        <v>483</v>
      </c>
      <c r="O318" t="s">
        <v>485</v>
      </c>
      <c r="P318" t="s">
        <v>526</v>
      </c>
      <c r="Q318" t="s">
        <v>483</v>
      </c>
      <c r="R318">
        <v>1</v>
      </c>
      <c r="S318" s="77">
        <v>1E-3</v>
      </c>
      <c r="T318" t="s">
        <v>483</v>
      </c>
      <c r="U318" t="s">
        <v>496</v>
      </c>
      <c r="V318" t="s">
        <v>486</v>
      </c>
      <c r="W318" t="s">
        <v>587</v>
      </c>
      <c r="X318" t="s">
        <v>1108</v>
      </c>
      <c r="Y318" t="s">
        <v>1109</v>
      </c>
    </row>
    <row r="319" spans="1:25">
      <c r="A319" t="s">
        <v>583</v>
      </c>
      <c r="B319" t="s">
        <v>509</v>
      </c>
      <c r="C319" t="s">
        <v>510</v>
      </c>
      <c r="D319" t="s">
        <v>855</v>
      </c>
      <c r="E319">
        <v>3800</v>
      </c>
      <c r="F319">
        <v>650</v>
      </c>
      <c r="G319" s="22">
        <f>IF(H319 = "不含税", 1.06, 1) * F319/(1000*E319 * 3.96566683) * VLOOKUP(J319,Deflator!$A$2:$B$24,2,FALSE)</f>
        <v>6.6389504016865179E-6</v>
      </c>
      <c r="H319" t="s">
        <v>492</v>
      </c>
      <c r="I319">
        <v>600</v>
      </c>
      <c r="J319">
        <v>2017</v>
      </c>
      <c r="K319" t="s">
        <v>585</v>
      </c>
      <c r="L319" s="76">
        <v>0.08</v>
      </c>
      <c r="M319" s="76">
        <v>0.11</v>
      </c>
      <c r="N319" t="s">
        <v>483</v>
      </c>
      <c r="O319" t="s">
        <v>485</v>
      </c>
      <c r="P319" t="s">
        <v>526</v>
      </c>
      <c r="Q319" t="s">
        <v>483</v>
      </c>
      <c r="R319" t="s">
        <v>483</v>
      </c>
      <c r="S319" t="s">
        <v>483</v>
      </c>
      <c r="T319" t="s">
        <v>483</v>
      </c>
      <c r="U319" t="s">
        <v>496</v>
      </c>
      <c r="V319" t="s">
        <v>486</v>
      </c>
      <c r="W319" t="s">
        <v>758</v>
      </c>
      <c r="X319" t="s">
        <v>1314</v>
      </c>
      <c r="Y319" t="s">
        <v>1315</v>
      </c>
    </row>
    <row r="320" spans="1:25">
      <c r="A320" t="s">
        <v>578</v>
      </c>
      <c r="B320" t="s">
        <v>509</v>
      </c>
      <c r="C320" t="s">
        <v>578</v>
      </c>
      <c r="D320" t="s">
        <v>834</v>
      </c>
      <c r="E320">
        <v>3800</v>
      </c>
      <c r="F320">
        <v>580</v>
      </c>
      <c r="G320" s="22">
        <f>IF(H320 = "不含税", 1.06, 1) * F320/(1000*E320 * 3.96566683) * VLOOKUP(J320,Deflator!$A$2:$B$24,2,FALSE)</f>
        <v>5.5886665210133251E-6</v>
      </c>
      <c r="H320" t="s">
        <v>481</v>
      </c>
      <c r="I320">
        <v>1000</v>
      </c>
      <c r="J320">
        <v>2017</v>
      </c>
      <c r="K320" t="s">
        <v>585</v>
      </c>
      <c r="L320" s="76">
        <v>0.03</v>
      </c>
      <c r="M320" s="76">
        <v>0.08</v>
      </c>
      <c r="N320" t="s">
        <v>622</v>
      </c>
      <c r="O320" t="s">
        <v>485</v>
      </c>
      <c r="P320" t="s">
        <v>798</v>
      </c>
      <c r="Q320" t="s">
        <v>483</v>
      </c>
      <c r="R320" t="s">
        <v>483</v>
      </c>
      <c r="S320" t="s">
        <v>483</v>
      </c>
      <c r="T320" t="s">
        <v>483</v>
      </c>
      <c r="U320" t="s">
        <v>496</v>
      </c>
      <c r="V320" t="s">
        <v>486</v>
      </c>
      <c r="W320" t="s">
        <v>835</v>
      </c>
      <c r="X320" t="s">
        <v>836</v>
      </c>
      <c r="Y320" t="s">
        <v>837</v>
      </c>
    </row>
    <row r="321" spans="1:25">
      <c r="A321" t="s">
        <v>943</v>
      </c>
      <c r="B321" t="s">
        <v>551</v>
      </c>
      <c r="C321" t="s">
        <v>701</v>
      </c>
      <c r="D321" t="s">
        <v>1062</v>
      </c>
      <c r="E321">
        <v>4500</v>
      </c>
      <c r="F321">
        <v>749</v>
      </c>
      <c r="G321" s="22">
        <f>IF(H321 = "不含税", 1.06, 1) * F321/(1000*E321 * 3.96566683) * VLOOKUP(J321,Deflator!$A$2:$B$24,2,FALSE)</f>
        <v>6.094430134907328E-6</v>
      </c>
      <c r="H321" t="s">
        <v>481</v>
      </c>
      <c r="I321">
        <v>4000</v>
      </c>
      <c r="J321">
        <v>2017</v>
      </c>
      <c r="K321" t="s">
        <v>585</v>
      </c>
      <c r="L321" s="76">
        <v>0.04</v>
      </c>
      <c r="M321" s="76">
        <v>0.05</v>
      </c>
      <c r="N321" t="s">
        <v>646</v>
      </c>
      <c r="O321" t="s">
        <v>485</v>
      </c>
      <c r="P321" t="s">
        <v>504</v>
      </c>
      <c r="Q321" s="76">
        <v>0.5</v>
      </c>
      <c r="R321" t="s">
        <v>483</v>
      </c>
      <c r="S321" s="77">
        <v>5.0000000000000001E-3</v>
      </c>
      <c r="T321" t="s">
        <v>483</v>
      </c>
      <c r="U321" t="s">
        <v>520</v>
      </c>
      <c r="V321" t="s">
        <v>486</v>
      </c>
      <c r="W321" t="s">
        <v>1063</v>
      </c>
      <c r="X321" t="s">
        <v>1064</v>
      </c>
      <c r="Y321" t="s">
        <v>1065</v>
      </c>
    </row>
    <row r="322" spans="1:25">
      <c r="A322" t="s">
        <v>943</v>
      </c>
      <c r="B322" t="s">
        <v>551</v>
      </c>
      <c r="C322" t="s">
        <v>701</v>
      </c>
      <c r="D322" t="s">
        <v>2604</v>
      </c>
      <c r="E322">
        <v>4000</v>
      </c>
      <c r="F322">
        <v>880</v>
      </c>
      <c r="G322" s="22">
        <f>IF(H322 = "不含税", 1.06, 1) * F322/(1000*E322 * 3.96566683) * VLOOKUP(J322,Deflator!$A$2:$B$24,2,FALSE)</f>
        <v>8.0553882958054127E-6</v>
      </c>
      <c r="H322" t="s">
        <v>481</v>
      </c>
      <c r="I322">
        <v>1000</v>
      </c>
      <c r="J322">
        <v>2017</v>
      </c>
      <c r="K322" t="s">
        <v>585</v>
      </c>
      <c r="L322" t="s">
        <v>483</v>
      </c>
      <c r="M322" t="s">
        <v>483</v>
      </c>
      <c r="N322" t="s">
        <v>483</v>
      </c>
      <c r="O322" t="s">
        <v>485</v>
      </c>
      <c r="P322" t="s">
        <v>483</v>
      </c>
      <c r="Q322" t="s">
        <v>483</v>
      </c>
      <c r="R322" t="s">
        <v>483</v>
      </c>
      <c r="S322" t="s">
        <v>483</v>
      </c>
      <c r="T322" t="s">
        <v>483</v>
      </c>
      <c r="U322" t="s">
        <v>496</v>
      </c>
      <c r="V322" t="s">
        <v>486</v>
      </c>
      <c r="W322" t="s">
        <v>2605</v>
      </c>
      <c r="X322" t="s">
        <v>2606</v>
      </c>
      <c r="Y322" t="s">
        <v>947</v>
      </c>
    </row>
    <row r="323" spans="1:25">
      <c r="A323" t="s">
        <v>516</v>
      </c>
      <c r="B323" t="s">
        <v>478</v>
      </c>
      <c r="C323" t="s">
        <v>491</v>
      </c>
      <c r="D323" t="s">
        <v>1112</v>
      </c>
      <c r="E323">
        <v>4075</v>
      </c>
      <c r="F323">
        <v>650</v>
      </c>
      <c r="G323" s="22">
        <f>IF(H323 = "不含税", 1.06, 1) * F323/(1000*E323 * 3.96566683) * VLOOKUP(J323,Deflator!$A$2:$B$24,2,FALSE)</f>
        <v>6.1909230739653436E-6</v>
      </c>
      <c r="H323" t="s">
        <v>492</v>
      </c>
      <c r="I323">
        <v>400</v>
      </c>
      <c r="J323">
        <v>2017</v>
      </c>
      <c r="K323" t="s">
        <v>585</v>
      </c>
      <c r="L323" s="77">
        <v>2.5000000000000001E-2</v>
      </c>
      <c r="M323" s="77">
        <v>7.5999999999999998E-2</v>
      </c>
      <c r="N323" t="s">
        <v>483</v>
      </c>
      <c r="O323" t="s">
        <v>485</v>
      </c>
      <c r="P323" t="s">
        <v>483</v>
      </c>
      <c r="Q323" s="77">
        <v>0.82899999999999996</v>
      </c>
      <c r="R323" t="s">
        <v>483</v>
      </c>
      <c r="S323" t="s">
        <v>483</v>
      </c>
      <c r="T323" t="s">
        <v>483</v>
      </c>
      <c r="U323" t="s">
        <v>496</v>
      </c>
      <c r="V323" t="s">
        <v>486</v>
      </c>
      <c r="W323" t="s">
        <v>1113</v>
      </c>
      <c r="X323" t="s">
        <v>1114</v>
      </c>
      <c r="Y323" t="s">
        <v>1042</v>
      </c>
    </row>
    <row r="324" spans="1:25">
      <c r="A324" t="s">
        <v>516</v>
      </c>
      <c r="B324" t="s">
        <v>478</v>
      </c>
      <c r="C324" t="s">
        <v>491</v>
      </c>
      <c r="D324" t="s">
        <v>2037</v>
      </c>
      <c r="E324">
        <v>4500</v>
      </c>
      <c r="F324">
        <v>870</v>
      </c>
      <c r="G324" s="22">
        <f>IF(H324 = "不含税", 1.06, 1) * F324/(1000*E324 * 3.96566683) * VLOOKUP(J324,Deflator!$A$2:$B$24,2,FALSE)</f>
        <v>7.503716248880558E-6</v>
      </c>
      <c r="H324" t="s">
        <v>492</v>
      </c>
      <c r="I324">
        <v>500</v>
      </c>
      <c r="J324">
        <v>2017</v>
      </c>
      <c r="K324" t="s">
        <v>585</v>
      </c>
      <c r="L324" s="76">
        <v>0.05</v>
      </c>
      <c r="M324" t="s">
        <v>483</v>
      </c>
      <c r="N324" t="s">
        <v>483</v>
      </c>
      <c r="O324" t="s">
        <v>485</v>
      </c>
      <c r="P324" t="s">
        <v>617</v>
      </c>
      <c r="Q324" t="s">
        <v>483</v>
      </c>
      <c r="R324" t="s">
        <v>483</v>
      </c>
      <c r="S324" t="s">
        <v>483</v>
      </c>
      <c r="T324" t="s">
        <v>483</v>
      </c>
      <c r="U324" t="s">
        <v>496</v>
      </c>
      <c r="V324" t="s">
        <v>486</v>
      </c>
      <c r="W324" t="s">
        <v>2038</v>
      </c>
      <c r="X324" t="s">
        <v>2039</v>
      </c>
      <c r="Y324" t="s">
        <v>2040</v>
      </c>
    </row>
    <row r="325" spans="1:25">
      <c r="A325" t="s">
        <v>1286</v>
      </c>
      <c r="B325" t="s">
        <v>478</v>
      </c>
      <c r="C325" t="s">
        <v>479</v>
      </c>
      <c r="D325" t="s">
        <v>1392</v>
      </c>
      <c r="E325">
        <v>4100</v>
      </c>
      <c r="F325">
        <v>720</v>
      </c>
      <c r="G325" s="22">
        <f>IF(H325 = "不含税", 1.06, 1) * F325/(1000*E325 * 3.96566683) * VLOOKUP(J325,Deflator!$A$2:$B$24,2,FALSE)</f>
        <v>6.8158230015063096E-6</v>
      </c>
      <c r="H325" t="s">
        <v>492</v>
      </c>
      <c r="I325">
        <v>3000</v>
      </c>
      <c r="J325">
        <v>2017</v>
      </c>
      <c r="K325" t="s">
        <v>585</v>
      </c>
      <c r="L325" s="76">
        <v>0.05</v>
      </c>
      <c r="M325" s="76">
        <v>0.08</v>
      </c>
      <c r="N325" t="s">
        <v>622</v>
      </c>
      <c r="O325" t="s">
        <v>485</v>
      </c>
      <c r="P325" t="s">
        <v>526</v>
      </c>
      <c r="Q325" s="76">
        <v>0.03</v>
      </c>
      <c r="R325">
        <v>2</v>
      </c>
      <c r="S325" s="77">
        <v>1E-3</v>
      </c>
      <c r="T325" t="s">
        <v>483</v>
      </c>
      <c r="U325" t="s">
        <v>496</v>
      </c>
      <c r="V325" t="s">
        <v>486</v>
      </c>
      <c r="W325" t="s">
        <v>1444</v>
      </c>
      <c r="X325" t="s">
        <v>1445</v>
      </c>
      <c r="Y325" t="s">
        <v>1222</v>
      </c>
    </row>
    <row r="326" spans="1:25">
      <c r="A326" t="s">
        <v>1035</v>
      </c>
      <c r="B326" t="s">
        <v>478</v>
      </c>
      <c r="C326" t="s">
        <v>479</v>
      </c>
      <c r="D326" t="s">
        <v>1469</v>
      </c>
      <c r="E326">
        <v>4000</v>
      </c>
      <c r="F326">
        <v>750</v>
      </c>
      <c r="G326" s="22">
        <f>IF(H326 = "不含税", 1.06, 1) * F326/(1000*E326 * 3.96566683) * VLOOKUP(J326,Deflator!$A$2:$B$24,2,FALSE)</f>
        <v>6.8653877521068862E-6</v>
      </c>
      <c r="H326" t="s">
        <v>481</v>
      </c>
      <c r="I326">
        <v>500</v>
      </c>
      <c r="J326">
        <v>2017</v>
      </c>
      <c r="K326" t="s">
        <v>585</v>
      </c>
      <c r="L326" s="76">
        <v>0.04</v>
      </c>
      <c r="M326" s="76">
        <v>0.1</v>
      </c>
      <c r="N326" t="s">
        <v>483</v>
      </c>
      <c r="O326" t="s">
        <v>485</v>
      </c>
      <c r="P326" t="s">
        <v>704</v>
      </c>
      <c r="Q326" s="76">
        <v>7.0000000000000007E-2</v>
      </c>
      <c r="R326">
        <v>2</v>
      </c>
      <c r="S326" s="77">
        <v>4.0000000000000002E-4</v>
      </c>
      <c r="T326" t="s">
        <v>483</v>
      </c>
      <c r="U326" t="s">
        <v>496</v>
      </c>
      <c r="V326" t="s">
        <v>486</v>
      </c>
      <c r="W326" t="s">
        <v>1470</v>
      </c>
      <c r="X326" t="s">
        <v>1471</v>
      </c>
      <c r="Y326" t="s">
        <v>1472</v>
      </c>
    </row>
    <row r="327" spans="1:25">
      <c r="A327" t="s">
        <v>1035</v>
      </c>
      <c r="B327" t="s">
        <v>478</v>
      </c>
      <c r="C327" t="s">
        <v>479</v>
      </c>
      <c r="D327" t="s">
        <v>1115</v>
      </c>
      <c r="E327">
        <v>4500</v>
      </c>
      <c r="F327">
        <v>850</v>
      </c>
      <c r="G327" s="22">
        <f>IF(H327 = "不含税", 1.06, 1) * F327/(1000*E327 * 3.96566683) * VLOOKUP(J327,Deflator!$A$2:$B$24,2,FALSE)</f>
        <v>7.3312170247683615E-6</v>
      </c>
      <c r="H327" t="s">
        <v>492</v>
      </c>
      <c r="I327">
        <v>5000</v>
      </c>
      <c r="J327">
        <v>2017</v>
      </c>
      <c r="K327" t="s">
        <v>585</v>
      </c>
      <c r="L327" t="s">
        <v>483</v>
      </c>
      <c r="M327" t="s">
        <v>483</v>
      </c>
      <c r="N327" t="s">
        <v>483</v>
      </c>
      <c r="O327" t="s">
        <v>485</v>
      </c>
      <c r="P327" t="s">
        <v>483</v>
      </c>
      <c r="Q327" t="s">
        <v>483</v>
      </c>
      <c r="R327" t="s">
        <v>483</v>
      </c>
      <c r="S327" t="s">
        <v>483</v>
      </c>
      <c r="T327" t="s">
        <v>483</v>
      </c>
      <c r="U327" t="s">
        <v>496</v>
      </c>
      <c r="V327" t="s">
        <v>486</v>
      </c>
      <c r="W327" t="s">
        <v>1116</v>
      </c>
      <c r="X327" t="s">
        <v>1883</v>
      </c>
      <c r="Y327" t="s">
        <v>88</v>
      </c>
    </row>
    <row r="328" spans="1:25">
      <c r="A328" t="s">
        <v>477</v>
      </c>
      <c r="B328" t="s">
        <v>478</v>
      </c>
      <c r="C328" t="s">
        <v>479</v>
      </c>
      <c r="D328" t="s">
        <v>1115</v>
      </c>
      <c r="E328">
        <v>4200</v>
      </c>
      <c r="F328">
        <v>900</v>
      </c>
      <c r="G328" s="22">
        <f>IF(H328 = "不含税", 1.06, 1) * F328/(1000*E328 * 3.96566683) * VLOOKUP(J328,Deflator!$A$2:$B$24,2,FALSE)</f>
        <v>8.3169268768380557E-6</v>
      </c>
      <c r="H328" t="s">
        <v>492</v>
      </c>
      <c r="I328">
        <v>200</v>
      </c>
      <c r="J328">
        <v>2017</v>
      </c>
      <c r="K328" t="s">
        <v>585</v>
      </c>
      <c r="L328" s="76">
        <v>0.03</v>
      </c>
      <c r="M328" s="76">
        <v>0.09</v>
      </c>
      <c r="N328" t="s">
        <v>484</v>
      </c>
      <c r="O328" t="s">
        <v>573</v>
      </c>
      <c r="P328" t="s">
        <v>617</v>
      </c>
      <c r="Q328" s="76">
        <v>0.8</v>
      </c>
      <c r="R328" t="s">
        <v>483</v>
      </c>
      <c r="S328" t="s">
        <v>483</v>
      </c>
      <c r="T328" t="s">
        <v>483</v>
      </c>
      <c r="U328" t="s">
        <v>520</v>
      </c>
      <c r="V328" t="s">
        <v>486</v>
      </c>
      <c r="W328" t="s">
        <v>1116</v>
      </c>
      <c r="X328" t="s">
        <v>2872</v>
      </c>
      <c r="Y328" t="s">
        <v>2873</v>
      </c>
    </row>
    <row r="329" spans="1:25">
      <c r="A329" t="s">
        <v>501</v>
      </c>
      <c r="B329" t="s">
        <v>478</v>
      </c>
      <c r="C329" t="s">
        <v>479</v>
      </c>
      <c r="D329" t="s">
        <v>1115</v>
      </c>
      <c r="E329">
        <v>4600</v>
      </c>
      <c r="F329">
        <v>1100</v>
      </c>
      <c r="G329" s="22">
        <f>IF(H329 = "不含税", 1.06, 1) * F329/(1000*E329 * 3.96566683) * VLOOKUP(J329,Deflator!$A$2:$B$24,2,FALSE)</f>
        <v>8.7558568432667524E-6</v>
      </c>
      <c r="H329" t="s">
        <v>481</v>
      </c>
      <c r="I329">
        <v>600</v>
      </c>
      <c r="J329">
        <v>2017</v>
      </c>
      <c r="K329" t="s">
        <v>585</v>
      </c>
      <c r="L329" s="77">
        <v>1.15E-2</v>
      </c>
      <c r="M329" s="77">
        <v>5.8999999999999997E-2</v>
      </c>
      <c r="N329" t="s">
        <v>483</v>
      </c>
      <c r="O329" t="s">
        <v>485</v>
      </c>
      <c r="P329" t="s">
        <v>483</v>
      </c>
      <c r="Q329" s="77">
        <v>0.83599999999999997</v>
      </c>
      <c r="R329" t="s">
        <v>483</v>
      </c>
      <c r="S329" t="s">
        <v>483</v>
      </c>
      <c r="T329" t="s">
        <v>483</v>
      </c>
      <c r="U329" t="s">
        <v>520</v>
      </c>
      <c r="V329" t="s">
        <v>486</v>
      </c>
      <c r="W329" t="s">
        <v>1116</v>
      </c>
      <c r="X329" t="s">
        <v>3104</v>
      </c>
      <c r="Y329" t="s">
        <v>3105</v>
      </c>
    </row>
    <row r="330" spans="1:25">
      <c r="A330" t="s">
        <v>570</v>
      </c>
      <c r="B330" t="s">
        <v>478</v>
      </c>
      <c r="C330" t="s">
        <v>538</v>
      </c>
      <c r="D330" t="s">
        <v>1115</v>
      </c>
      <c r="E330">
        <v>5000</v>
      </c>
      <c r="F330">
        <v>800</v>
      </c>
      <c r="G330" s="22">
        <f>IF(H330 = "不含税", 1.06, 1) * F330/(1000*E330 * 3.96566683) * VLOOKUP(J330,Deflator!$A$2:$B$24,2,FALSE)</f>
        <v>5.9999876423830817E-6</v>
      </c>
      <c r="H330" t="s">
        <v>492</v>
      </c>
      <c r="I330">
        <v>1000</v>
      </c>
      <c r="J330">
        <v>2018</v>
      </c>
      <c r="K330" t="s">
        <v>585</v>
      </c>
      <c r="L330" s="76">
        <v>0.01</v>
      </c>
      <c r="M330" s="76">
        <v>0.01</v>
      </c>
      <c r="N330" t="s">
        <v>484</v>
      </c>
      <c r="O330" t="s">
        <v>485</v>
      </c>
      <c r="P330" t="s">
        <v>626</v>
      </c>
      <c r="Q330" t="s">
        <v>483</v>
      </c>
      <c r="R330" t="s">
        <v>483</v>
      </c>
      <c r="S330" t="s">
        <v>483</v>
      </c>
      <c r="T330" t="s">
        <v>483</v>
      </c>
      <c r="U330" t="s">
        <v>520</v>
      </c>
      <c r="V330" t="s">
        <v>486</v>
      </c>
      <c r="W330" t="s">
        <v>1116</v>
      </c>
      <c r="X330" t="s">
        <v>1117</v>
      </c>
      <c r="Y330" t="s">
        <v>1118</v>
      </c>
    </row>
    <row r="331" spans="1:25">
      <c r="A331" t="s">
        <v>570</v>
      </c>
      <c r="B331" t="s">
        <v>478</v>
      </c>
      <c r="C331" t="s">
        <v>538</v>
      </c>
      <c r="D331" t="s">
        <v>674</v>
      </c>
      <c r="E331">
        <v>4350</v>
      </c>
      <c r="F331">
        <v>700</v>
      </c>
      <c r="G331" s="22">
        <f>IF(H331 = "不含税", 1.06, 1) * F331/(1000*E331 * 3.96566683) * VLOOKUP(J331,Deflator!$A$2:$B$24,2,FALSE)</f>
        <v>6.034470329982985E-6</v>
      </c>
      <c r="H331" t="s">
        <v>492</v>
      </c>
      <c r="I331">
        <v>450</v>
      </c>
      <c r="J331">
        <v>2018</v>
      </c>
      <c r="K331" t="s">
        <v>585</v>
      </c>
      <c r="L331" s="77">
        <v>2.5000000000000001E-2</v>
      </c>
      <c r="M331" s="77">
        <v>7.4999999999999997E-2</v>
      </c>
      <c r="N331" t="s">
        <v>483</v>
      </c>
      <c r="O331" t="s">
        <v>485</v>
      </c>
      <c r="P331" t="s">
        <v>617</v>
      </c>
      <c r="Q331" t="s">
        <v>483</v>
      </c>
      <c r="R331" t="s">
        <v>483</v>
      </c>
      <c r="S331" t="s">
        <v>483</v>
      </c>
      <c r="T331" t="s">
        <v>483</v>
      </c>
      <c r="U331" t="s">
        <v>496</v>
      </c>
      <c r="V331" t="s">
        <v>486</v>
      </c>
      <c r="W331" t="s">
        <v>1129</v>
      </c>
      <c r="X331" t="s">
        <v>1130</v>
      </c>
      <c r="Y331" t="s">
        <v>981</v>
      </c>
    </row>
    <row r="332" spans="1:25">
      <c r="A332" t="s">
        <v>570</v>
      </c>
      <c r="B332" t="s">
        <v>478</v>
      </c>
      <c r="C332" t="s">
        <v>538</v>
      </c>
      <c r="D332" t="s">
        <v>1115</v>
      </c>
      <c r="E332">
        <v>4200</v>
      </c>
      <c r="F332">
        <v>750</v>
      </c>
      <c r="G332" s="22">
        <f>IF(H332 = "不含税", 1.06, 1) * F332/(1000*E332 * 3.96566683) * VLOOKUP(J332,Deflator!$A$2:$B$24,2,FALSE)</f>
        <v>6.6964147794454033E-6</v>
      </c>
      <c r="H332" t="s">
        <v>492</v>
      </c>
      <c r="I332">
        <v>200</v>
      </c>
      <c r="J332">
        <v>2018</v>
      </c>
      <c r="K332" t="s">
        <v>585</v>
      </c>
      <c r="L332" t="s">
        <v>483</v>
      </c>
      <c r="M332" t="s">
        <v>483</v>
      </c>
      <c r="N332" t="s">
        <v>483</v>
      </c>
      <c r="O332" t="s">
        <v>485</v>
      </c>
      <c r="P332" t="s">
        <v>483</v>
      </c>
      <c r="Q332" t="s">
        <v>483</v>
      </c>
      <c r="R332" t="s">
        <v>483</v>
      </c>
      <c r="S332" t="s">
        <v>483</v>
      </c>
      <c r="T332" t="s">
        <v>483</v>
      </c>
      <c r="U332" t="s">
        <v>496</v>
      </c>
      <c r="V332" t="s">
        <v>497</v>
      </c>
      <c r="W332" t="s">
        <v>1116</v>
      </c>
      <c r="X332" t="s">
        <v>1544</v>
      </c>
      <c r="Y332" t="s">
        <v>1332</v>
      </c>
    </row>
    <row r="333" spans="1:25">
      <c r="A333" t="s">
        <v>595</v>
      </c>
      <c r="B333" t="s">
        <v>478</v>
      </c>
      <c r="C333" t="s">
        <v>538</v>
      </c>
      <c r="D333" t="s">
        <v>1530</v>
      </c>
      <c r="E333">
        <v>4300</v>
      </c>
      <c r="F333">
        <v>900</v>
      </c>
      <c r="G333" s="22">
        <f>IF(H333 = "不含税", 1.06, 1) * F333/(1000*E333 * 3.96566683) * VLOOKUP(J333,Deflator!$A$2:$B$24,2,FALSE)</f>
        <v>7.848821043815079E-6</v>
      </c>
      <c r="H333" t="s">
        <v>492</v>
      </c>
      <c r="I333">
        <v>300</v>
      </c>
      <c r="J333">
        <v>2018</v>
      </c>
      <c r="K333" t="s">
        <v>585</v>
      </c>
      <c r="L333" t="s">
        <v>483</v>
      </c>
      <c r="M333" s="76">
        <v>0.13</v>
      </c>
      <c r="N333" t="s">
        <v>483</v>
      </c>
      <c r="O333" t="s">
        <v>573</v>
      </c>
      <c r="P333" t="s">
        <v>526</v>
      </c>
      <c r="Q333" t="s">
        <v>483</v>
      </c>
      <c r="R333" t="s">
        <v>483</v>
      </c>
      <c r="S333" t="s">
        <v>483</v>
      </c>
      <c r="T333" t="s">
        <v>483</v>
      </c>
      <c r="U333" t="s">
        <v>496</v>
      </c>
      <c r="V333" t="s">
        <v>486</v>
      </c>
      <c r="W333" t="s">
        <v>2641</v>
      </c>
      <c r="X333" t="s">
        <v>2642</v>
      </c>
      <c r="Y333" t="s">
        <v>1332</v>
      </c>
    </row>
    <row r="334" spans="1:25">
      <c r="A334" t="s">
        <v>583</v>
      </c>
      <c r="B334" t="s">
        <v>509</v>
      </c>
      <c r="C334" t="s">
        <v>510</v>
      </c>
      <c r="D334" t="s">
        <v>584</v>
      </c>
      <c r="E334">
        <v>3700</v>
      </c>
      <c r="F334">
        <v>400</v>
      </c>
      <c r="G334" s="22">
        <f>IF(H334 = "不含税", 1.06, 1) * F334/(1000*E334 * 3.96566683) * VLOOKUP(J334,Deflator!$A$2:$B$24,2,FALSE)</f>
        <v>4.0540457043128934E-6</v>
      </c>
      <c r="H334" t="s">
        <v>492</v>
      </c>
      <c r="I334">
        <v>10000</v>
      </c>
      <c r="J334">
        <v>2018</v>
      </c>
      <c r="K334" t="s">
        <v>585</v>
      </c>
      <c r="L334" s="76">
        <v>0.1</v>
      </c>
      <c r="M334" s="76">
        <v>0.1</v>
      </c>
      <c r="N334" t="s">
        <v>483</v>
      </c>
      <c r="O334" t="s">
        <v>586</v>
      </c>
      <c r="P334" t="s">
        <v>526</v>
      </c>
      <c r="Q334" t="s">
        <v>483</v>
      </c>
      <c r="R334" t="s">
        <v>483</v>
      </c>
      <c r="S334" t="s">
        <v>483</v>
      </c>
      <c r="T334" t="s">
        <v>483</v>
      </c>
      <c r="U334" t="s">
        <v>520</v>
      </c>
      <c r="V334" t="s">
        <v>486</v>
      </c>
      <c r="W334" t="s">
        <v>587</v>
      </c>
      <c r="X334" t="s">
        <v>588</v>
      </c>
      <c r="Y334" t="s">
        <v>589</v>
      </c>
    </row>
    <row r="335" spans="1:25">
      <c r="A335" t="s">
        <v>583</v>
      </c>
      <c r="B335" t="s">
        <v>509</v>
      </c>
      <c r="C335" t="s">
        <v>510</v>
      </c>
      <c r="D335" t="s">
        <v>585</v>
      </c>
      <c r="E335">
        <v>3800</v>
      </c>
      <c r="F335">
        <v>460</v>
      </c>
      <c r="G335" s="22">
        <f>IF(H335 = "不含税", 1.06, 1) * F335/(1000*E335 * 3.96566683) * VLOOKUP(J335,Deflator!$A$2:$B$24,2,FALSE)</f>
        <v>4.5394643346977264E-6</v>
      </c>
      <c r="H335" t="s">
        <v>492</v>
      </c>
      <c r="I335">
        <v>3000</v>
      </c>
      <c r="J335">
        <v>2018</v>
      </c>
      <c r="K335" t="s">
        <v>585</v>
      </c>
      <c r="L335" s="76">
        <v>0.1</v>
      </c>
      <c r="M335" s="76">
        <v>0.13</v>
      </c>
      <c r="N335" t="s">
        <v>484</v>
      </c>
      <c r="O335" t="s">
        <v>485</v>
      </c>
      <c r="P335" t="s">
        <v>526</v>
      </c>
      <c r="Q335" t="s">
        <v>483</v>
      </c>
      <c r="R335" t="s">
        <v>483</v>
      </c>
      <c r="S335" t="s">
        <v>483</v>
      </c>
      <c r="T335" t="s">
        <v>483</v>
      </c>
      <c r="U335" t="s">
        <v>496</v>
      </c>
      <c r="V335" t="s">
        <v>486</v>
      </c>
      <c r="W335" t="s">
        <v>657</v>
      </c>
      <c r="X335" t="s">
        <v>658</v>
      </c>
      <c r="Y335" t="s">
        <v>659</v>
      </c>
    </row>
    <row r="336" spans="1:25">
      <c r="A336" t="s">
        <v>583</v>
      </c>
      <c r="B336" t="s">
        <v>509</v>
      </c>
      <c r="C336" t="s">
        <v>510</v>
      </c>
      <c r="D336" t="s">
        <v>674</v>
      </c>
      <c r="E336">
        <v>3850</v>
      </c>
      <c r="F336">
        <v>480</v>
      </c>
      <c r="G336" s="22">
        <f>IF(H336 = "不含税", 1.06, 1) * F336/(1000*E336 * 3.96566683) * VLOOKUP(J336,Deflator!$A$2:$B$24,2,FALSE)</f>
        <v>4.6753150460127916E-6</v>
      </c>
      <c r="H336" t="s">
        <v>492</v>
      </c>
      <c r="I336">
        <v>800</v>
      </c>
      <c r="J336">
        <v>2018</v>
      </c>
      <c r="K336" t="s">
        <v>585</v>
      </c>
      <c r="L336" s="76">
        <v>0.08</v>
      </c>
      <c r="M336" s="76">
        <v>0.09</v>
      </c>
      <c r="N336" t="s">
        <v>483</v>
      </c>
      <c r="O336" t="s">
        <v>485</v>
      </c>
      <c r="P336" t="s">
        <v>626</v>
      </c>
      <c r="Q336" s="76">
        <v>0.7</v>
      </c>
      <c r="R336" t="s">
        <v>483</v>
      </c>
      <c r="S336" t="s">
        <v>483</v>
      </c>
      <c r="T336" t="s">
        <v>483</v>
      </c>
      <c r="U336" t="s">
        <v>496</v>
      </c>
      <c r="V336" t="s">
        <v>486</v>
      </c>
      <c r="W336" t="s">
        <v>654</v>
      </c>
      <c r="X336" t="s">
        <v>675</v>
      </c>
      <c r="Y336" t="s">
        <v>676</v>
      </c>
    </row>
    <row r="337" spans="1:25">
      <c r="A337" t="s">
        <v>583</v>
      </c>
      <c r="B337" t="s">
        <v>509</v>
      </c>
      <c r="C337" t="s">
        <v>510</v>
      </c>
      <c r="D337" t="s">
        <v>718</v>
      </c>
      <c r="E337">
        <v>3800</v>
      </c>
      <c r="F337">
        <v>500</v>
      </c>
      <c r="G337" s="22">
        <f>IF(H337 = "不含税", 1.06, 1) * F337/(1000*E337 * 3.96566683) * VLOOKUP(J337,Deflator!$A$2:$B$24,2,FALSE)</f>
        <v>4.9342003638018766E-6</v>
      </c>
      <c r="H337" t="s">
        <v>492</v>
      </c>
      <c r="I337">
        <v>800</v>
      </c>
      <c r="J337">
        <v>2018</v>
      </c>
      <c r="K337" t="s">
        <v>585</v>
      </c>
      <c r="L337" s="76">
        <v>0.08</v>
      </c>
      <c r="M337" t="s">
        <v>483</v>
      </c>
      <c r="N337" t="s">
        <v>483</v>
      </c>
      <c r="O337" t="s">
        <v>485</v>
      </c>
      <c r="P337" t="s">
        <v>483</v>
      </c>
      <c r="Q337" t="s">
        <v>483</v>
      </c>
      <c r="R337" t="s">
        <v>483</v>
      </c>
      <c r="S337" t="s">
        <v>483</v>
      </c>
      <c r="T337" t="s">
        <v>483</v>
      </c>
      <c r="U337" t="s">
        <v>520</v>
      </c>
      <c r="V337" t="s">
        <v>486</v>
      </c>
      <c r="W337" t="s">
        <v>587</v>
      </c>
      <c r="X337" t="s">
        <v>719</v>
      </c>
      <c r="Y337" t="s">
        <v>720</v>
      </c>
    </row>
    <row r="338" spans="1:25">
      <c r="A338" t="s">
        <v>583</v>
      </c>
      <c r="B338" t="s">
        <v>509</v>
      </c>
      <c r="C338" t="s">
        <v>510</v>
      </c>
      <c r="D338" t="s">
        <v>584</v>
      </c>
      <c r="E338">
        <v>3700</v>
      </c>
      <c r="F338">
        <v>500</v>
      </c>
      <c r="G338" s="22">
        <f>IF(H338 = "不含税", 1.06, 1) * F338/(1000*E338 * 3.96566683) * VLOOKUP(J338,Deflator!$A$2:$B$24,2,FALSE)</f>
        <v>5.0675571303911172E-6</v>
      </c>
      <c r="H338" t="s">
        <v>492</v>
      </c>
      <c r="I338">
        <v>1000</v>
      </c>
      <c r="J338">
        <v>2018</v>
      </c>
      <c r="K338" t="s">
        <v>585</v>
      </c>
      <c r="L338" s="76">
        <v>0.1</v>
      </c>
      <c r="M338" s="76">
        <v>0.1</v>
      </c>
      <c r="N338" t="s">
        <v>662</v>
      </c>
      <c r="O338" t="s">
        <v>735</v>
      </c>
      <c r="P338" t="s">
        <v>526</v>
      </c>
      <c r="Q338" s="77">
        <v>0.58499999999999996</v>
      </c>
      <c r="R338">
        <v>1</v>
      </c>
      <c r="S338" s="77">
        <v>1E-3</v>
      </c>
      <c r="T338" t="s">
        <v>483</v>
      </c>
      <c r="U338" t="s">
        <v>496</v>
      </c>
      <c r="V338" t="s">
        <v>486</v>
      </c>
      <c r="W338" t="s">
        <v>654</v>
      </c>
      <c r="X338" t="s">
        <v>746</v>
      </c>
      <c r="Y338" t="s">
        <v>747</v>
      </c>
    </row>
    <row r="339" spans="1:25">
      <c r="A339" t="s">
        <v>583</v>
      </c>
      <c r="B339" t="s">
        <v>509</v>
      </c>
      <c r="C339" t="s">
        <v>510</v>
      </c>
      <c r="D339" t="s">
        <v>584</v>
      </c>
      <c r="E339">
        <v>4000</v>
      </c>
      <c r="F339">
        <v>550</v>
      </c>
      <c r="G339" s="22">
        <f>IF(H339 = "不含税", 1.06, 1) * F339/(1000*E339 * 3.96566683) * VLOOKUP(J339,Deflator!$A$2:$B$24,2,FALSE)</f>
        <v>5.1562393801729607E-6</v>
      </c>
      <c r="H339" t="s">
        <v>492</v>
      </c>
      <c r="I339">
        <v>600</v>
      </c>
      <c r="J339">
        <v>2018</v>
      </c>
      <c r="K339" t="s">
        <v>585</v>
      </c>
      <c r="L339" s="76">
        <v>0.08</v>
      </c>
      <c r="M339" s="76">
        <v>0.08</v>
      </c>
      <c r="N339" t="s">
        <v>483</v>
      </c>
      <c r="O339" t="s">
        <v>485</v>
      </c>
      <c r="P339" t="s">
        <v>483</v>
      </c>
      <c r="Q339" t="s">
        <v>483</v>
      </c>
      <c r="R339" t="s">
        <v>483</v>
      </c>
      <c r="S339" t="s">
        <v>483</v>
      </c>
      <c r="T339" t="s">
        <v>483</v>
      </c>
      <c r="U339" t="s">
        <v>496</v>
      </c>
      <c r="V339" t="s">
        <v>486</v>
      </c>
      <c r="W339" t="s">
        <v>776</v>
      </c>
      <c r="X339" t="s">
        <v>777</v>
      </c>
      <c r="Y339" t="s">
        <v>778</v>
      </c>
    </row>
    <row r="340" spans="1:25">
      <c r="A340" t="s">
        <v>583</v>
      </c>
      <c r="B340" t="s">
        <v>509</v>
      </c>
      <c r="C340" t="s">
        <v>510</v>
      </c>
      <c r="D340" t="s">
        <v>674</v>
      </c>
      <c r="E340">
        <v>3400</v>
      </c>
      <c r="F340">
        <v>500</v>
      </c>
      <c r="G340" s="22">
        <f>IF(H340 = "不含税", 1.06, 1) * F340/(1000*E340 * 3.96566683) * VLOOKUP(J340,Deflator!$A$2:$B$24,2,FALSE)</f>
        <v>5.2025420040086381E-6</v>
      </c>
      <c r="H340" t="s">
        <v>481</v>
      </c>
      <c r="I340">
        <v>5000</v>
      </c>
      <c r="J340">
        <v>2018</v>
      </c>
      <c r="K340" t="s">
        <v>585</v>
      </c>
      <c r="L340" t="s">
        <v>483</v>
      </c>
      <c r="M340" t="s">
        <v>483</v>
      </c>
      <c r="N340" t="s">
        <v>483</v>
      </c>
      <c r="O340" t="s">
        <v>586</v>
      </c>
      <c r="P340" t="s">
        <v>483</v>
      </c>
      <c r="Q340" t="s">
        <v>483</v>
      </c>
      <c r="R340" t="s">
        <v>483</v>
      </c>
      <c r="S340" t="s">
        <v>483</v>
      </c>
      <c r="T340" t="s">
        <v>483</v>
      </c>
      <c r="U340" t="s">
        <v>496</v>
      </c>
      <c r="V340" t="s">
        <v>486</v>
      </c>
      <c r="W340" t="s">
        <v>785</v>
      </c>
      <c r="X340" t="s">
        <v>786</v>
      </c>
      <c r="Y340" t="s">
        <v>787</v>
      </c>
    </row>
    <row r="341" spans="1:25">
      <c r="A341" t="s">
        <v>583</v>
      </c>
      <c r="B341" t="s">
        <v>509</v>
      </c>
      <c r="C341" t="s">
        <v>510</v>
      </c>
      <c r="D341" t="s">
        <v>584</v>
      </c>
      <c r="E341">
        <v>3900</v>
      </c>
      <c r="F341">
        <v>550</v>
      </c>
      <c r="G341" s="22">
        <f>IF(H341 = "不含税", 1.06, 1) * F341/(1000*E341 * 3.96566683) * VLOOKUP(J341,Deflator!$A$2:$B$24,2,FALSE)</f>
        <v>5.2884506463312417E-6</v>
      </c>
      <c r="H341" t="s">
        <v>492</v>
      </c>
      <c r="I341">
        <v>3000</v>
      </c>
      <c r="J341">
        <v>2018</v>
      </c>
      <c r="K341" t="s">
        <v>585</v>
      </c>
      <c r="L341" s="77">
        <v>7.1800000000000003E-2</v>
      </c>
      <c r="M341" s="77">
        <v>7.8E-2</v>
      </c>
      <c r="N341" t="s">
        <v>554</v>
      </c>
      <c r="O341" t="s">
        <v>485</v>
      </c>
      <c r="P341" t="s">
        <v>617</v>
      </c>
      <c r="Q341" s="77">
        <v>0.7056</v>
      </c>
      <c r="R341" t="s">
        <v>483</v>
      </c>
      <c r="S341" s="77">
        <v>8.0000000000000004E-4</v>
      </c>
      <c r="T341" t="s">
        <v>483</v>
      </c>
      <c r="U341" t="s">
        <v>496</v>
      </c>
      <c r="V341" t="s">
        <v>486</v>
      </c>
      <c r="W341" t="s">
        <v>587</v>
      </c>
      <c r="X341" t="s">
        <v>811</v>
      </c>
      <c r="Y341" t="s">
        <v>812</v>
      </c>
    </row>
    <row r="342" spans="1:25">
      <c r="A342" t="s">
        <v>583</v>
      </c>
      <c r="B342" t="s">
        <v>509</v>
      </c>
      <c r="C342" t="s">
        <v>510</v>
      </c>
      <c r="D342" t="s">
        <v>674</v>
      </c>
      <c r="E342">
        <v>3900</v>
      </c>
      <c r="F342">
        <v>550</v>
      </c>
      <c r="G342" s="22">
        <f>IF(H342 = "不含税", 1.06, 1) * F342/(1000*E342 * 3.96566683) * VLOOKUP(J342,Deflator!$A$2:$B$24,2,FALSE)</f>
        <v>5.2884506463312417E-6</v>
      </c>
      <c r="H342" t="s">
        <v>492</v>
      </c>
      <c r="I342">
        <v>3000</v>
      </c>
      <c r="J342">
        <v>2018</v>
      </c>
      <c r="K342" t="s">
        <v>585</v>
      </c>
      <c r="L342" t="s">
        <v>483</v>
      </c>
      <c r="M342" s="76">
        <v>0.17</v>
      </c>
      <c r="N342" t="s">
        <v>483</v>
      </c>
      <c r="O342" t="s">
        <v>605</v>
      </c>
      <c r="P342" t="s">
        <v>626</v>
      </c>
      <c r="Q342" t="s">
        <v>483</v>
      </c>
      <c r="R342" t="s">
        <v>483</v>
      </c>
      <c r="S342" t="s">
        <v>483</v>
      </c>
      <c r="T342" t="s">
        <v>483</v>
      </c>
      <c r="U342" t="s">
        <v>496</v>
      </c>
      <c r="V342" t="s">
        <v>486</v>
      </c>
      <c r="W342" t="s">
        <v>813</v>
      </c>
      <c r="X342" t="s">
        <v>814</v>
      </c>
      <c r="Y342" t="s">
        <v>815</v>
      </c>
    </row>
    <row r="343" spans="1:25">
      <c r="A343" t="s">
        <v>583</v>
      </c>
      <c r="B343" t="s">
        <v>509</v>
      </c>
      <c r="C343" t="s">
        <v>510</v>
      </c>
      <c r="D343" t="s">
        <v>860</v>
      </c>
      <c r="E343">
        <v>3800</v>
      </c>
      <c r="F343">
        <v>550</v>
      </c>
      <c r="G343" s="22">
        <f>IF(H343 = "不含税", 1.06, 1) * F343/(1000*E343 * 3.96566683) * VLOOKUP(J343,Deflator!$A$2:$B$24,2,FALSE)</f>
        <v>5.4276204001820636E-6</v>
      </c>
      <c r="H343" t="s">
        <v>492</v>
      </c>
      <c r="I343">
        <v>1000</v>
      </c>
      <c r="J343">
        <v>2018</v>
      </c>
      <c r="K343" t="s">
        <v>585</v>
      </c>
      <c r="L343" s="77">
        <v>7.5999999999999998E-2</v>
      </c>
      <c r="M343" s="76">
        <v>0.08</v>
      </c>
      <c r="N343" t="s">
        <v>483</v>
      </c>
      <c r="O343" t="s">
        <v>485</v>
      </c>
      <c r="P343" t="s">
        <v>626</v>
      </c>
      <c r="Q343" t="s">
        <v>483</v>
      </c>
      <c r="R343" t="s">
        <v>483</v>
      </c>
      <c r="S343" t="s">
        <v>483</v>
      </c>
      <c r="T343" t="s">
        <v>483</v>
      </c>
      <c r="U343" t="s">
        <v>496</v>
      </c>
      <c r="V343" t="s">
        <v>486</v>
      </c>
      <c r="W343" t="s">
        <v>861</v>
      </c>
      <c r="X343" t="s">
        <v>862</v>
      </c>
      <c r="Y343" t="s">
        <v>863</v>
      </c>
    </row>
    <row r="344" spans="1:25">
      <c r="A344" t="s">
        <v>583</v>
      </c>
      <c r="B344" t="s">
        <v>509</v>
      </c>
      <c r="C344" t="s">
        <v>510</v>
      </c>
      <c r="D344" t="s">
        <v>886</v>
      </c>
      <c r="E344">
        <v>3800</v>
      </c>
      <c r="F344">
        <v>600</v>
      </c>
      <c r="G344" s="22">
        <f>IF(H344 = "不含税", 1.06, 1) * F344/(1000*E344 * 3.96566683) * VLOOKUP(J344,Deflator!$A$2:$B$24,2,FALSE)</f>
        <v>5.5858872043040111E-6</v>
      </c>
      <c r="H344" t="s">
        <v>481</v>
      </c>
      <c r="I344">
        <v>2000</v>
      </c>
      <c r="J344">
        <v>2018</v>
      </c>
      <c r="K344" t="s">
        <v>585</v>
      </c>
      <c r="L344" t="s">
        <v>483</v>
      </c>
      <c r="M344" t="s">
        <v>483</v>
      </c>
      <c r="N344" t="s">
        <v>483</v>
      </c>
      <c r="O344" t="s">
        <v>485</v>
      </c>
      <c r="P344" t="s">
        <v>483</v>
      </c>
      <c r="Q344" t="s">
        <v>483</v>
      </c>
      <c r="R344" t="s">
        <v>483</v>
      </c>
      <c r="S344" t="s">
        <v>483</v>
      </c>
      <c r="T344" t="s">
        <v>483</v>
      </c>
      <c r="U344" t="s">
        <v>496</v>
      </c>
      <c r="V344" t="s">
        <v>486</v>
      </c>
      <c r="W344" t="s">
        <v>919</v>
      </c>
      <c r="X344" t="s">
        <v>920</v>
      </c>
      <c r="Y344" t="s">
        <v>921</v>
      </c>
    </row>
    <row r="345" spans="1:25">
      <c r="A345" t="s">
        <v>583</v>
      </c>
      <c r="B345" t="s">
        <v>509</v>
      </c>
      <c r="C345" t="s">
        <v>510</v>
      </c>
      <c r="D345" t="s">
        <v>584</v>
      </c>
      <c r="E345">
        <v>3700</v>
      </c>
      <c r="F345">
        <v>580</v>
      </c>
      <c r="G345" s="22">
        <f>IF(H345 = "不含税", 1.06, 1) * F345/(1000*E345 * 3.96566683) * VLOOKUP(J345,Deflator!$A$2:$B$24,2,FALSE)</f>
        <v>5.8783662712536962E-6</v>
      </c>
      <c r="H345" t="s">
        <v>492</v>
      </c>
      <c r="I345">
        <v>1000</v>
      </c>
      <c r="J345">
        <v>2018</v>
      </c>
      <c r="K345" t="s">
        <v>585</v>
      </c>
      <c r="L345" s="76">
        <v>0.08</v>
      </c>
      <c r="M345" s="76">
        <v>0.03</v>
      </c>
      <c r="N345" t="s">
        <v>483</v>
      </c>
      <c r="O345" t="s">
        <v>485</v>
      </c>
      <c r="P345" t="s">
        <v>617</v>
      </c>
      <c r="Q345" t="s">
        <v>483</v>
      </c>
      <c r="R345" t="s">
        <v>483</v>
      </c>
      <c r="S345" t="s">
        <v>483</v>
      </c>
      <c r="T345" t="s">
        <v>483</v>
      </c>
      <c r="U345" t="s">
        <v>496</v>
      </c>
      <c r="V345" t="s">
        <v>486</v>
      </c>
      <c r="W345" t="s">
        <v>654</v>
      </c>
      <c r="X345" t="s">
        <v>1053</v>
      </c>
      <c r="Y345" t="s">
        <v>1054</v>
      </c>
    </row>
    <row r="346" spans="1:25">
      <c r="A346" t="s">
        <v>583</v>
      </c>
      <c r="B346" t="s">
        <v>509</v>
      </c>
      <c r="C346" t="s">
        <v>510</v>
      </c>
      <c r="D346" t="s">
        <v>733</v>
      </c>
      <c r="E346">
        <v>3700</v>
      </c>
      <c r="F346">
        <v>580</v>
      </c>
      <c r="G346" s="22">
        <f>IF(H346 = "不含税", 1.06, 1) * F346/(1000*E346 * 3.96566683) * VLOOKUP(J346,Deflator!$A$2:$B$24,2,FALSE)</f>
        <v>5.8783662712536962E-6</v>
      </c>
      <c r="H346" t="s">
        <v>492</v>
      </c>
      <c r="I346">
        <v>400</v>
      </c>
      <c r="J346">
        <v>2018</v>
      </c>
      <c r="K346" t="s">
        <v>585</v>
      </c>
      <c r="L346" s="76">
        <v>0.08</v>
      </c>
      <c r="M346" s="76">
        <v>7.0000000000000007E-2</v>
      </c>
      <c r="N346" t="s">
        <v>484</v>
      </c>
      <c r="O346" t="s">
        <v>485</v>
      </c>
      <c r="P346" t="s">
        <v>526</v>
      </c>
      <c r="Q346" t="s">
        <v>483</v>
      </c>
      <c r="R346" t="s">
        <v>483</v>
      </c>
      <c r="S346" t="s">
        <v>483</v>
      </c>
      <c r="T346" t="s">
        <v>483</v>
      </c>
      <c r="U346" t="s">
        <v>496</v>
      </c>
      <c r="V346" t="s">
        <v>486</v>
      </c>
      <c r="W346" t="s">
        <v>654</v>
      </c>
      <c r="X346" t="s">
        <v>1055</v>
      </c>
      <c r="Y346" t="s">
        <v>1054</v>
      </c>
    </row>
    <row r="347" spans="1:25">
      <c r="A347" t="s">
        <v>583</v>
      </c>
      <c r="B347" t="s">
        <v>509</v>
      </c>
      <c r="C347" t="s">
        <v>510</v>
      </c>
      <c r="D347" t="s">
        <v>1058</v>
      </c>
      <c r="E347">
        <v>3800</v>
      </c>
      <c r="F347">
        <v>600</v>
      </c>
      <c r="G347" s="22">
        <f>IF(H347 = "不含税", 1.06, 1) * F347/(1000*E347 * 3.96566683) * VLOOKUP(J347,Deflator!$A$2:$B$24,2,FALSE)</f>
        <v>5.9210404365622523E-6</v>
      </c>
      <c r="H347" t="s">
        <v>492</v>
      </c>
      <c r="I347">
        <v>1000</v>
      </c>
      <c r="J347">
        <v>2018</v>
      </c>
      <c r="K347" t="s">
        <v>585</v>
      </c>
      <c r="L347" s="76">
        <v>0.04</v>
      </c>
      <c r="M347" t="s">
        <v>483</v>
      </c>
      <c r="N347" t="s">
        <v>483</v>
      </c>
      <c r="O347" t="s">
        <v>1094</v>
      </c>
      <c r="P347" t="s">
        <v>483</v>
      </c>
      <c r="Q347" t="s">
        <v>483</v>
      </c>
      <c r="R347" t="s">
        <v>483</v>
      </c>
      <c r="S347" t="s">
        <v>483</v>
      </c>
      <c r="T347" t="s">
        <v>483</v>
      </c>
      <c r="U347" t="s">
        <v>496</v>
      </c>
      <c r="V347" t="s">
        <v>486</v>
      </c>
      <c r="W347" t="s">
        <v>850</v>
      </c>
      <c r="X347" t="s">
        <v>1095</v>
      </c>
      <c r="Y347" t="s">
        <v>1096</v>
      </c>
    </row>
    <row r="348" spans="1:25">
      <c r="A348" t="s">
        <v>583</v>
      </c>
      <c r="B348" t="s">
        <v>509</v>
      </c>
      <c r="C348" t="s">
        <v>510</v>
      </c>
      <c r="D348" t="s">
        <v>886</v>
      </c>
      <c r="E348">
        <v>3800</v>
      </c>
      <c r="F348">
        <v>600</v>
      </c>
      <c r="G348" s="22">
        <f>IF(H348 = "不含税", 1.06, 1) * F348/(1000*E348 * 3.96566683) * VLOOKUP(J348,Deflator!$A$2:$B$24,2,FALSE)</f>
        <v>5.9210404365622523E-6</v>
      </c>
      <c r="H348" t="s">
        <v>492</v>
      </c>
      <c r="I348">
        <v>2000</v>
      </c>
      <c r="J348">
        <v>2018</v>
      </c>
      <c r="K348" t="s">
        <v>585</v>
      </c>
      <c r="L348" s="76">
        <v>0.08</v>
      </c>
      <c r="M348" t="s">
        <v>483</v>
      </c>
      <c r="N348" t="s">
        <v>483</v>
      </c>
      <c r="O348" t="s">
        <v>485</v>
      </c>
      <c r="P348" t="s">
        <v>526</v>
      </c>
      <c r="Q348" t="s">
        <v>483</v>
      </c>
      <c r="R348" t="s">
        <v>483</v>
      </c>
      <c r="S348" t="s">
        <v>483</v>
      </c>
      <c r="T348" t="s">
        <v>483</v>
      </c>
      <c r="U348" t="s">
        <v>496</v>
      </c>
      <c r="V348" t="s">
        <v>486</v>
      </c>
      <c r="W348" t="s">
        <v>975</v>
      </c>
      <c r="X348" t="s">
        <v>1100</v>
      </c>
      <c r="Y348" t="s">
        <v>1101</v>
      </c>
    </row>
    <row r="349" spans="1:25">
      <c r="A349" t="s">
        <v>583</v>
      </c>
      <c r="B349" t="s">
        <v>509</v>
      </c>
      <c r="C349" t="s">
        <v>510</v>
      </c>
      <c r="D349" t="s">
        <v>718</v>
      </c>
      <c r="E349">
        <v>3700</v>
      </c>
      <c r="F349">
        <v>590</v>
      </c>
      <c r="G349" s="22">
        <f>IF(H349 = "不含税", 1.06, 1) * F349/(1000*E349 * 3.96566683) * VLOOKUP(J349,Deflator!$A$2:$B$24,2,FALSE)</f>
        <v>5.9797174138615173E-6</v>
      </c>
      <c r="H349" t="s">
        <v>492</v>
      </c>
      <c r="I349">
        <v>4000</v>
      </c>
      <c r="J349">
        <v>2018</v>
      </c>
      <c r="K349" t="s">
        <v>585</v>
      </c>
      <c r="L349" s="76">
        <v>0.09</v>
      </c>
      <c r="M349" s="76">
        <v>0.06</v>
      </c>
      <c r="N349" t="s">
        <v>632</v>
      </c>
      <c r="O349" t="s">
        <v>831</v>
      </c>
      <c r="P349" t="s">
        <v>617</v>
      </c>
      <c r="Q349" s="77">
        <v>0.68840000000000001</v>
      </c>
      <c r="R349">
        <v>1</v>
      </c>
      <c r="S349" s="77">
        <v>2E-3</v>
      </c>
      <c r="T349" t="s">
        <v>483</v>
      </c>
      <c r="U349" t="s">
        <v>496</v>
      </c>
      <c r="V349" t="s">
        <v>486</v>
      </c>
      <c r="W349" t="s">
        <v>587</v>
      </c>
      <c r="X349" t="s">
        <v>1110</v>
      </c>
      <c r="Y349" t="s">
        <v>1111</v>
      </c>
    </row>
    <row r="350" spans="1:25">
      <c r="A350" t="s">
        <v>583</v>
      </c>
      <c r="B350" t="s">
        <v>509</v>
      </c>
      <c r="C350" t="s">
        <v>510</v>
      </c>
      <c r="D350" t="s">
        <v>886</v>
      </c>
      <c r="E350">
        <v>3850</v>
      </c>
      <c r="F350">
        <v>620</v>
      </c>
      <c r="G350" s="22">
        <f>IF(H350 = "不含税", 1.06, 1) * F350/(1000*E350 * 3.96566683) * VLOOKUP(J350,Deflator!$A$2:$B$24,2,FALSE)</f>
        <v>6.0389486010998562E-6</v>
      </c>
      <c r="H350" t="s">
        <v>492</v>
      </c>
      <c r="I350">
        <v>4500</v>
      </c>
      <c r="J350">
        <v>2018</v>
      </c>
      <c r="K350" t="s">
        <v>585</v>
      </c>
      <c r="L350" s="76">
        <v>0.08</v>
      </c>
      <c r="M350" t="s">
        <v>483</v>
      </c>
      <c r="N350" t="s">
        <v>484</v>
      </c>
      <c r="O350" t="s">
        <v>485</v>
      </c>
      <c r="P350" t="s">
        <v>483</v>
      </c>
      <c r="Q350" t="s">
        <v>483</v>
      </c>
      <c r="R350" t="s">
        <v>483</v>
      </c>
      <c r="S350" t="s">
        <v>483</v>
      </c>
      <c r="T350" t="s">
        <v>483</v>
      </c>
      <c r="U350" t="s">
        <v>496</v>
      </c>
      <c r="V350" t="s">
        <v>486</v>
      </c>
      <c r="W350" t="s">
        <v>919</v>
      </c>
      <c r="X350" t="s">
        <v>1133</v>
      </c>
      <c r="Y350" t="s">
        <v>1134</v>
      </c>
    </row>
    <row r="351" spans="1:25">
      <c r="A351" t="s">
        <v>802</v>
      </c>
      <c r="B351" t="s">
        <v>551</v>
      </c>
      <c r="C351" t="s">
        <v>701</v>
      </c>
      <c r="D351" t="s">
        <v>584</v>
      </c>
      <c r="E351">
        <v>4148</v>
      </c>
      <c r="F351">
        <v>620</v>
      </c>
      <c r="G351" s="22">
        <f>IF(H351 = "不含税", 1.06, 1) * F351/(1000*E351 * 3.96566683) * VLOOKUP(J351,Deflator!$A$2:$B$24,2,FALSE)</f>
        <v>5.6050993525155365E-6</v>
      </c>
      <c r="H351" t="s">
        <v>492</v>
      </c>
      <c r="I351">
        <v>1500</v>
      </c>
      <c r="J351">
        <v>2018</v>
      </c>
      <c r="K351" t="s">
        <v>585</v>
      </c>
      <c r="L351" s="77">
        <v>5.8999999999999997E-2</v>
      </c>
      <c r="M351" s="77">
        <v>0.06</v>
      </c>
      <c r="N351" t="s">
        <v>483</v>
      </c>
      <c r="O351" t="s">
        <v>667</v>
      </c>
      <c r="P351" t="s">
        <v>626</v>
      </c>
      <c r="Q351" s="77">
        <v>0.69199999999999995</v>
      </c>
      <c r="R351" t="s">
        <v>483</v>
      </c>
      <c r="S351" s="77">
        <v>1E-3</v>
      </c>
      <c r="T351" t="s">
        <v>483</v>
      </c>
      <c r="U351" t="s">
        <v>496</v>
      </c>
      <c r="V351" t="s">
        <v>486</v>
      </c>
      <c r="W351" t="s">
        <v>654</v>
      </c>
      <c r="X351" t="s">
        <v>928</v>
      </c>
      <c r="Y351" t="s">
        <v>929</v>
      </c>
    </row>
    <row r="352" spans="1:25">
      <c r="A352" t="s">
        <v>2297</v>
      </c>
      <c r="B352" t="s">
        <v>551</v>
      </c>
      <c r="C352" t="s">
        <v>701</v>
      </c>
      <c r="D352" t="s">
        <v>2298</v>
      </c>
      <c r="E352">
        <v>4000</v>
      </c>
      <c r="F352">
        <v>800</v>
      </c>
      <c r="G352" s="22">
        <f>IF(H352 = "不含税", 1.06, 1) * F352/(1000*E352 * 3.96566683) * VLOOKUP(J352,Deflator!$A$2:$B$24,2,FALSE)</f>
        <v>7.4999845529788525E-6</v>
      </c>
      <c r="H352" t="s">
        <v>492</v>
      </c>
      <c r="I352">
        <v>500</v>
      </c>
      <c r="J352">
        <v>2018</v>
      </c>
      <c r="K352" t="s">
        <v>585</v>
      </c>
      <c r="L352" t="s">
        <v>483</v>
      </c>
      <c r="M352" t="s">
        <v>483</v>
      </c>
      <c r="N352" t="s">
        <v>483</v>
      </c>
      <c r="O352" t="s">
        <v>573</v>
      </c>
      <c r="P352" t="s">
        <v>483</v>
      </c>
      <c r="Q352" t="s">
        <v>483</v>
      </c>
      <c r="R352" t="s">
        <v>483</v>
      </c>
      <c r="S352" t="s">
        <v>483</v>
      </c>
      <c r="T352" t="s">
        <v>483</v>
      </c>
      <c r="U352" t="s">
        <v>496</v>
      </c>
      <c r="V352" t="s">
        <v>486</v>
      </c>
      <c r="W352" t="s">
        <v>2299</v>
      </c>
      <c r="X352" t="s">
        <v>2300</v>
      </c>
      <c r="Y352" t="s">
        <v>2251</v>
      </c>
    </row>
    <row r="353" spans="1:25">
      <c r="A353" t="s">
        <v>1175</v>
      </c>
      <c r="B353" t="s">
        <v>478</v>
      </c>
      <c r="C353" t="s">
        <v>491</v>
      </c>
      <c r="D353" t="s">
        <v>1115</v>
      </c>
      <c r="E353">
        <v>4200</v>
      </c>
      <c r="F353">
        <v>850</v>
      </c>
      <c r="G353" s="22">
        <f>IF(H353 = "不含税", 1.06, 1) * F353/(1000*E353 * 3.96566683) * VLOOKUP(J353,Deflator!$A$2:$B$24,2,FALSE)</f>
        <v>7.5892700833714573E-6</v>
      </c>
      <c r="H353" t="s">
        <v>492</v>
      </c>
      <c r="I353">
        <v>600</v>
      </c>
      <c r="J353">
        <v>2018</v>
      </c>
      <c r="K353" t="s">
        <v>585</v>
      </c>
      <c r="L353" t="s">
        <v>483</v>
      </c>
      <c r="M353" t="s">
        <v>483</v>
      </c>
      <c r="N353" t="s">
        <v>483</v>
      </c>
      <c r="O353" t="s">
        <v>485</v>
      </c>
      <c r="P353" t="s">
        <v>483</v>
      </c>
      <c r="Q353" t="s">
        <v>483</v>
      </c>
      <c r="R353" t="s">
        <v>483</v>
      </c>
      <c r="S353" t="s">
        <v>483</v>
      </c>
      <c r="T353" t="s">
        <v>483</v>
      </c>
      <c r="U353" t="s">
        <v>496</v>
      </c>
      <c r="V353" t="s">
        <v>486</v>
      </c>
      <c r="W353" t="s">
        <v>1116</v>
      </c>
      <c r="X353" t="s">
        <v>2435</v>
      </c>
      <c r="Y353" t="s">
        <v>747</v>
      </c>
    </row>
    <row r="354" spans="1:25">
      <c r="A354" t="s">
        <v>516</v>
      </c>
      <c r="B354" t="s">
        <v>478</v>
      </c>
      <c r="C354" t="s">
        <v>491</v>
      </c>
      <c r="D354" t="s">
        <v>674</v>
      </c>
      <c r="E354">
        <v>3700</v>
      </c>
      <c r="F354">
        <v>800</v>
      </c>
      <c r="G354" s="22">
        <f>IF(H354 = "不含税", 1.06, 1) * F354/(1000*E354 * 3.96566683) * VLOOKUP(J354,Deflator!$A$2:$B$24,2,FALSE)</f>
        <v>8.1080914086257868E-6</v>
      </c>
      <c r="H354" t="s">
        <v>492</v>
      </c>
      <c r="I354">
        <v>500</v>
      </c>
      <c r="J354">
        <v>2018</v>
      </c>
      <c r="K354" t="s">
        <v>585</v>
      </c>
      <c r="L354" s="76">
        <v>0.05</v>
      </c>
      <c r="M354" s="76">
        <v>0.08</v>
      </c>
      <c r="N354" t="s">
        <v>483</v>
      </c>
      <c r="O354" t="s">
        <v>485</v>
      </c>
      <c r="P354" t="s">
        <v>483</v>
      </c>
      <c r="Q354" t="s">
        <v>483</v>
      </c>
      <c r="R354" t="s">
        <v>483</v>
      </c>
      <c r="S354" t="s">
        <v>483</v>
      </c>
      <c r="T354" t="s">
        <v>483</v>
      </c>
      <c r="U354" t="s">
        <v>520</v>
      </c>
      <c r="V354" t="s">
        <v>486</v>
      </c>
      <c r="W354" t="s">
        <v>758</v>
      </c>
      <c r="X354" t="s">
        <v>2902</v>
      </c>
      <c r="Y354" t="s">
        <v>2270</v>
      </c>
    </row>
    <row r="355" spans="1:25">
      <c r="A355" t="s">
        <v>1035</v>
      </c>
      <c r="B355" t="s">
        <v>478</v>
      </c>
      <c r="C355" t="s">
        <v>479</v>
      </c>
      <c r="D355" t="s">
        <v>1115</v>
      </c>
      <c r="E355">
        <v>4000</v>
      </c>
      <c r="F355">
        <v>750</v>
      </c>
      <c r="G355" s="22">
        <f>IF(H355 = "不含税", 1.06, 1) * F355/(1000*E355 * 3.96566683) * VLOOKUP(J355,Deflator!$A$2:$B$24,2,FALSE)</f>
        <v>7.0312355184176745E-6</v>
      </c>
      <c r="H355" t="s">
        <v>492</v>
      </c>
      <c r="I355">
        <v>1500</v>
      </c>
      <c r="J355">
        <v>2018</v>
      </c>
      <c r="K355" t="s">
        <v>585</v>
      </c>
      <c r="L355" s="77">
        <v>3.3000000000000002E-2</v>
      </c>
      <c r="M355" s="76">
        <v>0.08</v>
      </c>
      <c r="N355" t="s">
        <v>483</v>
      </c>
      <c r="O355" t="s">
        <v>485</v>
      </c>
      <c r="P355" t="s">
        <v>483</v>
      </c>
      <c r="Q355" t="s">
        <v>483</v>
      </c>
      <c r="R355" t="s">
        <v>483</v>
      </c>
      <c r="S355" t="s">
        <v>483</v>
      </c>
      <c r="T355" t="s">
        <v>483</v>
      </c>
      <c r="U355" t="s">
        <v>496</v>
      </c>
      <c r="V355" t="s">
        <v>486</v>
      </c>
      <c r="W355" t="s">
        <v>1116</v>
      </c>
      <c r="X355" t="s">
        <v>1820</v>
      </c>
      <c r="Y355" t="s">
        <v>1682</v>
      </c>
    </row>
    <row r="356" spans="1:25">
      <c r="A356" t="s">
        <v>570</v>
      </c>
      <c r="B356" t="s">
        <v>478</v>
      </c>
      <c r="C356" t="s">
        <v>538</v>
      </c>
      <c r="D356" t="s">
        <v>1340</v>
      </c>
      <c r="E356">
        <v>3900</v>
      </c>
      <c r="F356">
        <v>670</v>
      </c>
      <c r="G356" s="22">
        <f>IF(H356 = "不含税", 1.06, 1) * F356/(1000*E356 * 3.96566683) * VLOOKUP(J356,Deflator!$A$2:$B$24,2,FALSE)</f>
        <v>6.3604072287245135E-6</v>
      </c>
      <c r="H356" t="s">
        <v>492</v>
      </c>
      <c r="I356">
        <v>500</v>
      </c>
      <c r="J356">
        <v>2019</v>
      </c>
      <c r="K356" t="s">
        <v>585</v>
      </c>
      <c r="L356" s="77">
        <v>3.5999999999999997E-2</v>
      </c>
      <c r="M356" s="77">
        <v>8.3000000000000004E-2</v>
      </c>
      <c r="N356" t="s">
        <v>483</v>
      </c>
      <c r="O356" t="s">
        <v>485</v>
      </c>
      <c r="P356" t="s">
        <v>788</v>
      </c>
      <c r="Q356" s="76">
        <v>0.77</v>
      </c>
      <c r="R356" t="s">
        <v>483</v>
      </c>
      <c r="S356" s="77">
        <v>1E-4</v>
      </c>
      <c r="T356" t="s">
        <v>483</v>
      </c>
      <c r="U356" t="s">
        <v>496</v>
      </c>
      <c r="V356" t="s">
        <v>486</v>
      </c>
      <c r="W356" t="s">
        <v>1341</v>
      </c>
      <c r="X356" t="s">
        <v>1342</v>
      </c>
      <c r="Y356" t="s">
        <v>1343</v>
      </c>
    </row>
    <row r="357" spans="1:25">
      <c r="A357" t="s">
        <v>570</v>
      </c>
      <c r="B357" t="s">
        <v>478</v>
      </c>
      <c r="C357" t="s">
        <v>538</v>
      </c>
      <c r="D357" t="s">
        <v>860</v>
      </c>
      <c r="E357">
        <v>3800</v>
      </c>
      <c r="F357">
        <v>680</v>
      </c>
      <c r="G357" s="22">
        <f>IF(H357 = "不含税", 1.06, 1) * F357/(1000*E357 * 3.96566683) * VLOOKUP(J357,Deflator!$A$2:$B$24,2,FALSE)</f>
        <v>6.6252160135810723E-6</v>
      </c>
      <c r="H357" t="s">
        <v>492</v>
      </c>
      <c r="I357">
        <v>300</v>
      </c>
      <c r="J357">
        <v>2019</v>
      </c>
      <c r="K357" t="s">
        <v>585</v>
      </c>
      <c r="L357" s="76">
        <v>0.03</v>
      </c>
      <c r="M357" s="76">
        <v>0.1</v>
      </c>
      <c r="N357" t="s">
        <v>483</v>
      </c>
      <c r="O357" t="s">
        <v>485</v>
      </c>
      <c r="P357" t="s">
        <v>526</v>
      </c>
      <c r="Q357" t="s">
        <v>483</v>
      </c>
      <c r="R357" t="s">
        <v>483</v>
      </c>
      <c r="S357" t="s">
        <v>483</v>
      </c>
      <c r="T357" t="s">
        <v>483</v>
      </c>
      <c r="U357" t="s">
        <v>496</v>
      </c>
      <c r="V357" t="s">
        <v>486</v>
      </c>
      <c r="W357" t="s">
        <v>1545</v>
      </c>
      <c r="X357" t="s">
        <v>1546</v>
      </c>
      <c r="Y357" t="s">
        <v>1547</v>
      </c>
    </row>
    <row r="358" spans="1:25">
      <c r="A358" t="s">
        <v>570</v>
      </c>
      <c r="B358" t="s">
        <v>478</v>
      </c>
      <c r="C358" t="s">
        <v>538</v>
      </c>
      <c r="D358" t="s">
        <v>674</v>
      </c>
      <c r="E358">
        <v>4100</v>
      </c>
      <c r="F358">
        <v>780</v>
      </c>
      <c r="G358" s="22">
        <f>IF(H358 = "不含税", 1.06, 1) * F358/(1000*E358 * 3.96566683) * VLOOKUP(J358,Deflator!$A$2:$B$24,2,FALSE)</f>
        <v>6.6447647140894585E-6</v>
      </c>
      <c r="H358" t="s">
        <v>481</v>
      </c>
      <c r="I358">
        <v>2000</v>
      </c>
      <c r="J358">
        <v>2019</v>
      </c>
      <c r="K358" t="s">
        <v>585</v>
      </c>
      <c r="L358" s="76">
        <v>0.04</v>
      </c>
      <c r="M358" s="76">
        <v>0.08</v>
      </c>
      <c r="N358" t="s">
        <v>622</v>
      </c>
      <c r="O358" t="s">
        <v>485</v>
      </c>
      <c r="P358" t="s">
        <v>626</v>
      </c>
      <c r="Q358" s="76">
        <v>0.75</v>
      </c>
      <c r="R358">
        <v>3</v>
      </c>
      <c r="S358" s="77">
        <v>1E-4</v>
      </c>
      <c r="T358" t="s">
        <v>483</v>
      </c>
      <c r="U358" t="s">
        <v>520</v>
      </c>
      <c r="V358" t="s">
        <v>486</v>
      </c>
      <c r="W358" t="s">
        <v>1556</v>
      </c>
      <c r="X358" t="s">
        <v>1557</v>
      </c>
      <c r="Y358" t="s">
        <v>1558</v>
      </c>
    </row>
    <row r="359" spans="1:25">
      <c r="A359" t="s">
        <v>1842</v>
      </c>
      <c r="B359" t="s">
        <v>478</v>
      </c>
      <c r="C359" t="s">
        <v>538</v>
      </c>
      <c r="D359" t="s">
        <v>1843</v>
      </c>
      <c r="E359">
        <v>4000</v>
      </c>
      <c r="F359">
        <v>800</v>
      </c>
      <c r="G359" s="22">
        <f>IF(H359 = "不含税", 1.06, 1) * F359/(1000*E359 * 3.96566683) * VLOOKUP(J359,Deflator!$A$2:$B$24,2,FALSE)</f>
        <v>6.9855218789145595E-6</v>
      </c>
      <c r="H359" t="s">
        <v>481</v>
      </c>
      <c r="I359">
        <v>1500</v>
      </c>
      <c r="J359">
        <v>2019</v>
      </c>
      <c r="K359" t="s">
        <v>585</v>
      </c>
      <c r="L359" t="s">
        <v>483</v>
      </c>
      <c r="M359" t="s">
        <v>483</v>
      </c>
      <c r="N359" t="s">
        <v>622</v>
      </c>
      <c r="O359" t="s">
        <v>494</v>
      </c>
      <c r="P359" t="s">
        <v>626</v>
      </c>
      <c r="Q359" t="s">
        <v>483</v>
      </c>
      <c r="R359" t="s">
        <v>483</v>
      </c>
      <c r="S359" t="s">
        <v>483</v>
      </c>
      <c r="T359" t="s">
        <v>483</v>
      </c>
      <c r="U359" t="s">
        <v>520</v>
      </c>
      <c r="V359" t="s">
        <v>486</v>
      </c>
      <c r="W359" t="s">
        <v>1844</v>
      </c>
      <c r="X359" t="s">
        <v>1845</v>
      </c>
      <c r="Y359" t="s">
        <v>1846</v>
      </c>
    </row>
    <row r="360" spans="1:25">
      <c r="A360" t="s">
        <v>595</v>
      </c>
      <c r="B360" t="s">
        <v>478</v>
      </c>
      <c r="C360" t="s">
        <v>538</v>
      </c>
      <c r="D360" t="s">
        <v>1530</v>
      </c>
      <c r="E360">
        <v>4200</v>
      </c>
      <c r="F360">
        <v>820</v>
      </c>
      <c r="G360" s="22">
        <f>IF(H360 = "不含税", 1.06, 1) * F360/(1000*E360 * 3.96566683) * VLOOKUP(J360,Deflator!$A$2:$B$24,2,FALSE)</f>
        <v>7.2283519251815896E-6</v>
      </c>
      <c r="H360" t="s">
        <v>492</v>
      </c>
      <c r="I360">
        <v>1500</v>
      </c>
      <c r="J360">
        <v>2019</v>
      </c>
      <c r="K360" t="s">
        <v>585</v>
      </c>
      <c r="L360" t="s">
        <v>483</v>
      </c>
      <c r="M360" t="s">
        <v>483</v>
      </c>
      <c r="N360" t="s">
        <v>622</v>
      </c>
      <c r="O360" t="s">
        <v>485</v>
      </c>
      <c r="P360" t="s">
        <v>617</v>
      </c>
      <c r="Q360" t="s">
        <v>483</v>
      </c>
      <c r="R360" t="s">
        <v>483</v>
      </c>
      <c r="S360" t="s">
        <v>483</v>
      </c>
      <c r="T360" t="s">
        <v>483</v>
      </c>
      <c r="U360" t="s">
        <v>496</v>
      </c>
      <c r="V360" t="s">
        <v>486</v>
      </c>
      <c r="W360" t="s">
        <v>1129</v>
      </c>
      <c r="X360" t="s">
        <v>2088</v>
      </c>
      <c r="Y360" t="s">
        <v>1532</v>
      </c>
    </row>
    <row r="361" spans="1:25">
      <c r="A361" t="s">
        <v>595</v>
      </c>
      <c r="B361" t="s">
        <v>478</v>
      </c>
      <c r="C361" t="s">
        <v>538</v>
      </c>
      <c r="D361" t="s">
        <v>674</v>
      </c>
      <c r="E361">
        <v>4100</v>
      </c>
      <c r="F361">
        <v>850</v>
      </c>
      <c r="G361" s="22">
        <f>IF(H361 = "不含税", 1.06, 1) * F361/(1000*E361 * 3.96566683) * VLOOKUP(J361,Deflator!$A$2:$B$24,2,FALSE)</f>
        <v>7.2410897525333852E-6</v>
      </c>
      <c r="H361" t="s">
        <v>481</v>
      </c>
      <c r="I361">
        <v>500</v>
      </c>
      <c r="J361">
        <v>2019</v>
      </c>
      <c r="K361" t="s">
        <v>585</v>
      </c>
      <c r="L361" s="77">
        <v>1.4999999999999999E-2</v>
      </c>
      <c r="M361" s="76">
        <v>0.08</v>
      </c>
      <c r="N361" t="s">
        <v>877</v>
      </c>
      <c r="O361" t="s">
        <v>485</v>
      </c>
      <c r="P361" t="s">
        <v>526</v>
      </c>
      <c r="Q361" s="76">
        <v>0.65</v>
      </c>
      <c r="R361" t="s">
        <v>483</v>
      </c>
      <c r="S361" s="77">
        <v>1E-3</v>
      </c>
      <c r="T361" t="s">
        <v>483</v>
      </c>
      <c r="U361" t="s">
        <v>520</v>
      </c>
      <c r="V361" t="s">
        <v>486</v>
      </c>
      <c r="W361" t="s">
        <v>2105</v>
      </c>
      <c r="X361" t="s">
        <v>2106</v>
      </c>
      <c r="Y361" t="s">
        <v>2107</v>
      </c>
    </row>
    <row r="362" spans="1:25">
      <c r="A362" t="s">
        <v>570</v>
      </c>
      <c r="B362" t="s">
        <v>478</v>
      </c>
      <c r="C362" t="s">
        <v>538</v>
      </c>
      <c r="D362" t="s">
        <v>1287</v>
      </c>
      <c r="E362">
        <v>4200</v>
      </c>
      <c r="F362">
        <v>900</v>
      </c>
      <c r="G362" s="22">
        <f>IF(H362 = "不含税", 1.06, 1) * F362/(1000*E362 * 3.96566683) * VLOOKUP(J362,Deflator!$A$2:$B$24,2,FALSE)</f>
        <v>7.9335569910529625E-6</v>
      </c>
      <c r="H362" t="s">
        <v>492</v>
      </c>
      <c r="I362">
        <v>1000</v>
      </c>
      <c r="J362">
        <v>2019</v>
      </c>
      <c r="K362" t="s">
        <v>585</v>
      </c>
      <c r="L362" s="76">
        <v>0.06</v>
      </c>
      <c r="M362" t="s">
        <v>483</v>
      </c>
      <c r="N362" t="s">
        <v>483</v>
      </c>
      <c r="O362" t="s">
        <v>485</v>
      </c>
      <c r="P362" t="s">
        <v>483</v>
      </c>
      <c r="Q362" t="s">
        <v>483</v>
      </c>
      <c r="R362" t="s">
        <v>483</v>
      </c>
      <c r="S362" t="s">
        <v>483</v>
      </c>
      <c r="T362" t="s">
        <v>483</v>
      </c>
      <c r="U362" t="s">
        <v>496</v>
      </c>
      <c r="V362" t="s">
        <v>486</v>
      </c>
      <c r="W362" t="s">
        <v>1087</v>
      </c>
      <c r="X362" t="s">
        <v>2851</v>
      </c>
      <c r="Y362" t="s">
        <v>1089</v>
      </c>
    </row>
    <row r="363" spans="1:25">
      <c r="A363" t="s">
        <v>570</v>
      </c>
      <c r="B363" t="s">
        <v>478</v>
      </c>
      <c r="C363" t="s">
        <v>538</v>
      </c>
      <c r="D363" t="s">
        <v>1049</v>
      </c>
      <c r="E363">
        <v>3700</v>
      </c>
      <c r="F363">
        <v>850</v>
      </c>
      <c r="G363" s="22">
        <f>IF(H363 = "不含税", 1.06, 1) * F363/(1000*E363 * 3.96566683) * VLOOKUP(J363,Deflator!$A$2:$B$24,2,FALSE)</f>
        <v>8.5053448823000247E-6</v>
      </c>
      <c r="H363" t="s">
        <v>492</v>
      </c>
      <c r="I363">
        <v>1000</v>
      </c>
      <c r="J363">
        <v>2019</v>
      </c>
      <c r="K363" t="s">
        <v>585</v>
      </c>
      <c r="L363" s="77">
        <v>9.1499999999999998E-2</v>
      </c>
      <c r="M363" s="77">
        <v>8.5699999999999998E-2</v>
      </c>
      <c r="N363" t="s">
        <v>484</v>
      </c>
      <c r="O363" t="s">
        <v>485</v>
      </c>
      <c r="P363" t="s">
        <v>483</v>
      </c>
      <c r="Q363" t="s">
        <v>483</v>
      </c>
      <c r="R363" t="s">
        <v>483</v>
      </c>
      <c r="S363" t="s">
        <v>483</v>
      </c>
      <c r="T363" t="s">
        <v>483</v>
      </c>
      <c r="U363" t="s">
        <v>496</v>
      </c>
      <c r="V363" t="s">
        <v>486</v>
      </c>
      <c r="W363" t="s">
        <v>1050</v>
      </c>
      <c r="X363" t="s">
        <v>3149</v>
      </c>
      <c r="Y363" t="s">
        <v>1052</v>
      </c>
    </row>
    <row r="364" spans="1:25">
      <c r="A364" t="s">
        <v>583</v>
      </c>
      <c r="B364" t="s">
        <v>509</v>
      </c>
      <c r="C364" t="s">
        <v>510</v>
      </c>
      <c r="D364" t="s">
        <v>757</v>
      </c>
      <c r="E364">
        <v>3800</v>
      </c>
      <c r="F364">
        <v>550</v>
      </c>
      <c r="G364" s="22">
        <f>IF(H364 = "不含税", 1.06, 1) * F364/(1000*E364 * 3.96566683) * VLOOKUP(J364,Deflator!$A$2:$B$24,2,FALSE)</f>
        <v>5.0553118860565892E-6</v>
      </c>
      <c r="H364" t="s">
        <v>481</v>
      </c>
      <c r="I364">
        <v>500</v>
      </c>
      <c r="J364">
        <v>2019</v>
      </c>
      <c r="K364" t="s">
        <v>585</v>
      </c>
      <c r="L364" t="s">
        <v>483</v>
      </c>
      <c r="M364" s="76">
        <v>0.1</v>
      </c>
      <c r="N364" t="s">
        <v>483</v>
      </c>
      <c r="O364" t="s">
        <v>485</v>
      </c>
      <c r="P364" t="s">
        <v>483</v>
      </c>
      <c r="Q364" t="s">
        <v>483</v>
      </c>
      <c r="R364" t="s">
        <v>483</v>
      </c>
      <c r="S364" t="s">
        <v>483</v>
      </c>
      <c r="T364" t="s">
        <v>483</v>
      </c>
      <c r="U364" t="s">
        <v>496</v>
      </c>
      <c r="V364" t="s">
        <v>486</v>
      </c>
      <c r="W364" t="s">
        <v>758</v>
      </c>
      <c r="X364" t="s">
        <v>759</v>
      </c>
      <c r="Y364" t="s">
        <v>760</v>
      </c>
    </row>
    <row r="365" spans="1:25">
      <c r="A365" t="s">
        <v>583</v>
      </c>
      <c r="B365" t="s">
        <v>509</v>
      </c>
      <c r="C365" t="s">
        <v>510</v>
      </c>
      <c r="D365" t="s">
        <v>855</v>
      </c>
      <c r="E365">
        <v>3800</v>
      </c>
      <c r="F365">
        <v>550</v>
      </c>
      <c r="G365" s="22">
        <f>IF(H365 = "不含税", 1.06, 1) * F365/(1000*E365 * 3.96566683) * VLOOKUP(J365,Deflator!$A$2:$B$24,2,FALSE)</f>
        <v>5.3586305992199842E-6</v>
      </c>
      <c r="H365" t="s">
        <v>492</v>
      </c>
      <c r="I365">
        <v>500</v>
      </c>
      <c r="J365">
        <v>2019</v>
      </c>
      <c r="K365" t="s">
        <v>585</v>
      </c>
      <c r="L365" s="77">
        <v>5.6000000000000001E-2</v>
      </c>
      <c r="M365" s="77">
        <v>8.7999999999999995E-2</v>
      </c>
      <c r="N365" t="s">
        <v>554</v>
      </c>
      <c r="O365" t="s">
        <v>485</v>
      </c>
      <c r="P365" t="s">
        <v>617</v>
      </c>
      <c r="Q365" t="s">
        <v>483</v>
      </c>
      <c r="R365" t="s">
        <v>483</v>
      </c>
      <c r="S365" s="77">
        <v>2.9999999999999997E-4</v>
      </c>
      <c r="T365" t="s">
        <v>483</v>
      </c>
      <c r="U365" t="s">
        <v>496</v>
      </c>
      <c r="V365" t="s">
        <v>486</v>
      </c>
      <c r="W365" t="s">
        <v>856</v>
      </c>
      <c r="X365" t="s">
        <v>857</v>
      </c>
      <c r="Y365" t="s">
        <v>165</v>
      </c>
    </row>
    <row r="366" spans="1:25">
      <c r="A366" t="s">
        <v>583</v>
      </c>
      <c r="B366" t="s">
        <v>509</v>
      </c>
      <c r="C366" t="s">
        <v>510</v>
      </c>
      <c r="D366" t="s">
        <v>855</v>
      </c>
      <c r="E366">
        <v>3800</v>
      </c>
      <c r="F366">
        <v>550</v>
      </c>
      <c r="G366" s="22">
        <f>IF(H366 = "不含税", 1.06, 1) * F366/(1000*E366 * 3.96566683) * VLOOKUP(J366,Deflator!$A$2:$B$24,2,FALSE)</f>
        <v>5.3586305992199842E-6</v>
      </c>
      <c r="H366" t="s">
        <v>492</v>
      </c>
      <c r="I366">
        <v>600</v>
      </c>
      <c r="J366">
        <v>2019</v>
      </c>
      <c r="K366" t="s">
        <v>585</v>
      </c>
      <c r="L366" s="76">
        <v>0.06</v>
      </c>
      <c r="M366" s="76">
        <v>0.13</v>
      </c>
      <c r="N366" t="s">
        <v>767</v>
      </c>
      <c r="O366" t="s">
        <v>485</v>
      </c>
      <c r="P366" t="s">
        <v>626</v>
      </c>
      <c r="Q366" t="s">
        <v>483</v>
      </c>
      <c r="R366" t="s">
        <v>483</v>
      </c>
      <c r="S366" t="s">
        <v>483</v>
      </c>
      <c r="T366" t="s">
        <v>483</v>
      </c>
      <c r="U366" t="s">
        <v>496</v>
      </c>
      <c r="V366" t="s">
        <v>486</v>
      </c>
      <c r="W366" t="s">
        <v>856</v>
      </c>
      <c r="X366" t="s">
        <v>858</v>
      </c>
      <c r="Y366" t="s">
        <v>859</v>
      </c>
    </row>
    <row r="367" spans="1:25">
      <c r="A367" t="s">
        <v>583</v>
      </c>
      <c r="B367" t="s">
        <v>509</v>
      </c>
      <c r="C367" t="s">
        <v>510</v>
      </c>
      <c r="D367" t="s">
        <v>869</v>
      </c>
      <c r="E367">
        <v>4000</v>
      </c>
      <c r="F367">
        <v>580</v>
      </c>
      <c r="G367" s="22">
        <f>IF(H367 = "不含税", 1.06, 1) * F367/(1000*E367 * 3.96566683) * VLOOKUP(J367,Deflator!$A$2:$B$24,2,FALSE)</f>
        <v>5.3683735639458394E-6</v>
      </c>
      <c r="H367" t="s">
        <v>492</v>
      </c>
      <c r="I367">
        <v>600</v>
      </c>
      <c r="J367">
        <v>2019</v>
      </c>
      <c r="K367" t="s">
        <v>585</v>
      </c>
      <c r="L367" s="76">
        <v>7.0000000000000007E-2</v>
      </c>
      <c r="M367" t="s">
        <v>483</v>
      </c>
      <c r="N367" t="s">
        <v>483</v>
      </c>
      <c r="O367" t="s">
        <v>485</v>
      </c>
      <c r="P367" t="s">
        <v>483</v>
      </c>
      <c r="Q367" t="s">
        <v>483</v>
      </c>
      <c r="R367" t="s">
        <v>483</v>
      </c>
      <c r="S367" t="s">
        <v>483</v>
      </c>
      <c r="T367" t="s">
        <v>483</v>
      </c>
      <c r="U367" t="s">
        <v>496</v>
      </c>
      <c r="V367" t="s">
        <v>486</v>
      </c>
      <c r="W367" t="s">
        <v>870</v>
      </c>
      <c r="X367" t="s">
        <v>871</v>
      </c>
      <c r="Y367" t="s">
        <v>872</v>
      </c>
    </row>
    <row r="368" spans="1:25">
      <c r="A368" t="s">
        <v>583</v>
      </c>
      <c r="B368" t="s">
        <v>509</v>
      </c>
      <c r="C368" t="s">
        <v>510</v>
      </c>
      <c r="D368" t="s">
        <v>886</v>
      </c>
      <c r="E368">
        <v>3400</v>
      </c>
      <c r="F368">
        <v>500</v>
      </c>
      <c r="G368" s="22">
        <f>IF(H368 = "不含税", 1.06, 1) * F368/(1000*E368 * 3.96566683) * VLOOKUP(J368,Deflator!$A$2:$B$24,2,FALSE)</f>
        <v>5.444597935036348E-6</v>
      </c>
      <c r="H368" t="s">
        <v>492</v>
      </c>
      <c r="I368">
        <v>1000</v>
      </c>
      <c r="J368">
        <v>2019</v>
      </c>
      <c r="K368" t="s">
        <v>585</v>
      </c>
      <c r="L368" s="76">
        <v>7.0000000000000007E-2</v>
      </c>
      <c r="M368" s="76">
        <v>0.06</v>
      </c>
      <c r="N368" t="s">
        <v>483</v>
      </c>
      <c r="O368" t="s">
        <v>485</v>
      </c>
      <c r="P368" t="s">
        <v>526</v>
      </c>
      <c r="Q368" s="76">
        <v>0.78</v>
      </c>
      <c r="R368" t="s">
        <v>483</v>
      </c>
      <c r="S368" t="s">
        <v>483</v>
      </c>
      <c r="T368" t="s">
        <v>483</v>
      </c>
      <c r="U368" t="s">
        <v>496</v>
      </c>
      <c r="V368" t="s">
        <v>486</v>
      </c>
      <c r="W368" t="s">
        <v>887</v>
      </c>
      <c r="X368" t="s">
        <v>888</v>
      </c>
      <c r="Y368" t="s">
        <v>889</v>
      </c>
    </row>
    <row r="369" spans="1:25">
      <c r="A369" t="s">
        <v>583</v>
      </c>
      <c r="B369" t="s">
        <v>509</v>
      </c>
      <c r="C369" t="s">
        <v>510</v>
      </c>
      <c r="D369" t="s">
        <v>989</v>
      </c>
      <c r="E369">
        <v>3700</v>
      </c>
      <c r="F369">
        <v>600</v>
      </c>
      <c r="G369" s="22">
        <f>IF(H369 = "不含税", 1.06, 1) * F369/(1000*E369 * 3.96566683) * VLOOKUP(J369,Deflator!$A$2:$B$24,2,FALSE)</f>
        <v>5.6639366585793721E-6</v>
      </c>
      <c r="H369" t="s">
        <v>481</v>
      </c>
      <c r="I369">
        <v>500</v>
      </c>
      <c r="J369">
        <v>2019</v>
      </c>
      <c r="K369" t="s">
        <v>585</v>
      </c>
      <c r="L369" s="76">
        <v>0.1</v>
      </c>
      <c r="M369" s="76">
        <v>0.05</v>
      </c>
      <c r="N369" t="s">
        <v>483</v>
      </c>
      <c r="O369" t="s">
        <v>485</v>
      </c>
      <c r="P369" t="s">
        <v>626</v>
      </c>
      <c r="Q369" t="s">
        <v>483</v>
      </c>
      <c r="R369" t="s">
        <v>483</v>
      </c>
      <c r="S369" t="s">
        <v>483</v>
      </c>
      <c r="T369" t="s">
        <v>483</v>
      </c>
      <c r="U369" t="s">
        <v>520</v>
      </c>
      <c r="V369" t="s">
        <v>486</v>
      </c>
      <c r="W369" t="s">
        <v>990</v>
      </c>
      <c r="X369" t="s">
        <v>991</v>
      </c>
      <c r="Y369" t="s">
        <v>992</v>
      </c>
    </row>
    <row r="370" spans="1:25">
      <c r="A370" t="s">
        <v>583</v>
      </c>
      <c r="B370" t="s">
        <v>509</v>
      </c>
      <c r="C370" t="s">
        <v>510</v>
      </c>
      <c r="D370" t="s">
        <v>1049</v>
      </c>
      <c r="E370">
        <v>3828</v>
      </c>
      <c r="F370">
        <v>600</v>
      </c>
      <c r="G370" s="22">
        <f>IF(H370 = "不含税", 1.06, 1) * F370/(1000*E370 * 3.96566683) * VLOOKUP(J370,Deflator!$A$2:$B$24,2,FALSE)</f>
        <v>5.803019742671969E-6</v>
      </c>
      <c r="H370" t="s">
        <v>492</v>
      </c>
      <c r="I370">
        <v>1000</v>
      </c>
      <c r="J370">
        <v>2019</v>
      </c>
      <c r="K370" t="s">
        <v>585</v>
      </c>
      <c r="L370" s="77">
        <v>4.8099999999999997E-2</v>
      </c>
      <c r="M370" s="77">
        <v>0.107</v>
      </c>
      <c r="N370" t="s">
        <v>483</v>
      </c>
      <c r="O370" t="s">
        <v>485</v>
      </c>
      <c r="P370" t="s">
        <v>483</v>
      </c>
      <c r="Q370" t="s">
        <v>483</v>
      </c>
      <c r="R370" t="s">
        <v>483</v>
      </c>
      <c r="S370" t="s">
        <v>483</v>
      </c>
      <c r="T370" t="s">
        <v>483</v>
      </c>
      <c r="U370" t="s">
        <v>496</v>
      </c>
      <c r="V370" t="s">
        <v>486</v>
      </c>
      <c r="W370" t="s">
        <v>1050</v>
      </c>
      <c r="X370" t="s">
        <v>1051</v>
      </c>
      <c r="Y370" t="s">
        <v>1052</v>
      </c>
    </row>
    <row r="371" spans="1:25">
      <c r="A371" t="s">
        <v>583</v>
      </c>
      <c r="B371" t="s">
        <v>509</v>
      </c>
      <c r="C371" t="s">
        <v>510</v>
      </c>
      <c r="D371" t="s">
        <v>1058</v>
      </c>
      <c r="E371">
        <v>3800</v>
      </c>
      <c r="F371">
        <v>600</v>
      </c>
      <c r="G371" s="22">
        <f>IF(H371 = "不含税", 1.06, 1) * F371/(1000*E371 * 3.96566683) * VLOOKUP(J371,Deflator!$A$2:$B$24,2,FALSE)</f>
        <v>5.8457788355127103E-6</v>
      </c>
      <c r="H371" t="s">
        <v>492</v>
      </c>
      <c r="I371">
        <v>1000</v>
      </c>
      <c r="J371">
        <v>2019</v>
      </c>
      <c r="K371" t="s">
        <v>585</v>
      </c>
      <c r="L371" s="76">
        <v>0.08</v>
      </c>
      <c r="M371" t="s">
        <v>483</v>
      </c>
      <c r="N371" t="s">
        <v>483</v>
      </c>
      <c r="O371" t="s">
        <v>485</v>
      </c>
      <c r="P371" t="s">
        <v>483</v>
      </c>
      <c r="Q371" t="s">
        <v>483</v>
      </c>
      <c r="R371" t="s">
        <v>483</v>
      </c>
      <c r="S371" t="s">
        <v>483</v>
      </c>
      <c r="T371" t="s">
        <v>483</v>
      </c>
      <c r="U371" t="s">
        <v>520</v>
      </c>
      <c r="V371" t="s">
        <v>486</v>
      </c>
      <c r="W371" t="s">
        <v>1087</v>
      </c>
      <c r="X371" t="s">
        <v>1088</v>
      </c>
      <c r="Y371" t="s">
        <v>1089</v>
      </c>
    </row>
    <row r="372" spans="1:25">
      <c r="A372" t="s">
        <v>583</v>
      </c>
      <c r="B372" t="s">
        <v>509</v>
      </c>
      <c r="C372" t="s">
        <v>510</v>
      </c>
      <c r="D372" t="s">
        <v>855</v>
      </c>
      <c r="E372">
        <v>3850</v>
      </c>
      <c r="F372">
        <v>660</v>
      </c>
      <c r="G372" s="22">
        <f>IF(H372 = "不含税", 1.06, 1) * F372/(1000*E372 * 3.96566683) * VLOOKUP(J372,Deflator!$A$2:$B$24,2,FALSE)</f>
        <v>5.9875901819267658E-6</v>
      </c>
      <c r="H372" t="s">
        <v>481</v>
      </c>
      <c r="I372">
        <v>1500</v>
      </c>
      <c r="J372">
        <v>2019</v>
      </c>
      <c r="K372" t="s">
        <v>585</v>
      </c>
      <c r="L372" s="76">
        <v>0.06</v>
      </c>
      <c r="M372" s="76">
        <v>0.09</v>
      </c>
      <c r="N372" t="s">
        <v>1145</v>
      </c>
      <c r="O372" t="s">
        <v>1146</v>
      </c>
      <c r="P372" t="s">
        <v>617</v>
      </c>
      <c r="Q372" t="s">
        <v>483</v>
      </c>
      <c r="R372" t="s">
        <v>483</v>
      </c>
      <c r="S372" s="77">
        <v>5.9999999999999995E-4</v>
      </c>
      <c r="T372" t="s">
        <v>483</v>
      </c>
      <c r="U372" t="s">
        <v>496</v>
      </c>
      <c r="V372" t="s">
        <v>486</v>
      </c>
      <c r="W372" t="s">
        <v>758</v>
      </c>
      <c r="X372" t="s">
        <v>1147</v>
      </c>
      <c r="Y372" t="s">
        <v>1148</v>
      </c>
    </row>
    <row r="373" spans="1:25">
      <c r="A373" t="s">
        <v>943</v>
      </c>
      <c r="B373" t="s">
        <v>551</v>
      </c>
      <c r="C373" t="s">
        <v>701</v>
      </c>
      <c r="D373" t="s">
        <v>674</v>
      </c>
      <c r="E373">
        <v>4184</v>
      </c>
      <c r="F373">
        <v>780</v>
      </c>
      <c r="G373" s="22">
        <f>IF(H373 = "不含税", 1.06, 1) * F373/(1000*E373 * 3.96566683) * VLOOKUP(J373,Deflator!$A$2:$B$24,2,FALSE)</f>
        <v>6.9020428889657716E-6</v>
      </c>
      <c r="H373" t="s">
        <v>492</v>
      </c>
      <c r="I373">
        <v>1000</v>
      </c>
      <c r="J373">
        <v>2019</v>
      </c>
      <c r="K373" t="s">
        <v>585</v>
      </c>
      <c r="L373" s="77">
        <v>8.1000000000000003E-2</v>
      </c>
      <c r="M373" s="77">
        <v>8.0000000000000002E-3</v>
      </c>
      <c r="N373" t="s">
        <v>483</v>
      </c>
      <c r="O373" t="s">
        <v>494</v>
      </c>
      <c r="P373" t="s">
        <v>626</v>
      </c>
      <c r="Q373" t="s">
        <v>483</v>
      </c>
      <c r="R373" t="s">
        <v>483</v>
      </c>
      <c r="S373" t="s">
        <v>483</v>
      </c>
      <c r="T373" t="s">
        <v>483</v>
      </c>
      <c r="U373" t="s">
        <v>496</v>
      </c>
      <c r="V373" t="s">
        <v>486</v>
      </c>
      <c r="W373" t="s">
        <v>1756</v>
      </c>
      <c r="X373" t="s">
        <v>1757</v>
      </c>
      <c r="Y373" t="s">
        <v>670</v>
      </c>
    </row>
    <row r="374" spans="1:25">
      <c r="A374" t="s">
        <v>1937</v>
      </c>
      <c r="B374" t="s">
        <v>478</v>
      </c>
      <c r="C374" t="s">
        <v>491</v>
      </c>
      <c r="D374" t="s">
        <v>1287</v>
      </c>
      <c r="E374">
        <v>4200</v>
      </c>
      <c r="F374">
        <v>800</v>
      </c>
      <c r="G374" s="22">
        <f>IF(H374 = "不含税", 1.06, 1) * F374/(1000*E374 * 3.96566683) * VLOOKUP(J374,Deflator!$A$2:$B$24,2,FALSE)</f>
        <v>7.0520506587137457E-6</v>
      </c>
      <c r="H374" t="s">
        <v>492</v>
      </c>
      <c r="I374">
        <v>1000</v>
      </c>
      <c r="J374">
        <v>2019</v>
      </c>
      <c r="K374" t="s">
        <v>585</v>
      </c>
      <c r="L374" t="s">
        <v>483</v>
      </c>
      <c r="M374" t="s">
        <v>483</v>
      </c>
      <c r="N374" t="s">
        <v>483</v>
      </c>
      <c r="O374" t="s">
        <v>485</v>
      </c>
      <c r="P374" t="s">
        <v>483</v>
      </c>
      <c r="Q374" t="s">
        <v>483</v>
      </c>
      <c r="R374" t="s">
        <v>483</v>
      </c>
      <c r="S374" t="s">
        <v>483</v>
      </c>
      <c r="T374" t="s">
        <v>483</v>
      </c>
      <c r="U374" t="s">
        <v>496</v>
      </c>
      <c r="V374" t="s">
        <v>486</v>
      </c>
      <c r="W374" t="s">
        <v>1087</v>
      </c>
      <c r="X374" t="s">
        <v>1938</v>
      </c>
      <c r="Y374" t="s">
        <v>1089</v>
      </c>
    </row>
    <row r="375" spans="1:25">
      <c r="A375" t="s">
        <v>2672</v>
      </c>
      <c r="B375" t="s">
        <v>478</v>
      </c>
      <c r="C375" t="s">
        <v>491</v>
      </c>
      <c r="D375" t="s">
        <v>674</v>
      </c>
      <c r="E375">
        <v>4200</v>
      </c>
      <c r="F375">
        <v>880</v>
      </c>
      <c r="G375" s="22">
        <f>IF(H375 = "不含税", 1.06, 1) * F375/(1000*E375 * 3.96566683) * VLOOKUP(J375,Deflator!$A$2:$B$24,2,FALSE)</f>
        <v>7.7572557245851203E-6</v>
      </c>
      <c r="H375" t="s">
        <v>492</v>
      </c>
      <c r="I375">
        <v>500</v>
      </c>
      <c r="J375">
        <v>2019</v>
      </c>
      <c r="K375" t="s">
        <v>585</v>
      </c>
      <c r="L375" s="77">
        <v>1.4999999999999999E-2</v>
      </c>
      <c r="M375" s="76">
        <v>0.06</v>
      </c>
      <c r="N375" t="s">
        <v>483</v>
      </c>
      <c r="O375" t="s">
        <v>1026</v>
      </c>
      <c r="P375" t="s">
        <v>483</v>
      </c>
      <c r="Q375" t="s">
        <v>483</v>
      </c>
      <c r="R375" t="s">
        <v>483</v>
      </c>
      <c r="S375" t="s">
        <v>483</v>
      </c>
      <c r="T375" t="s">
        <v>483</v>
      </c>
      <c r="U375" t="s">
        <v>496</v>
      </c>
      <c r="V375" t="s">
        <v>486</v>
      </c>
      <c r="W375" t="s">
        <v>2673</v>
      </c>
      <c r="X375" t="s">
        <v>2674</v>
      </c>
      <c r="Y375" t="s">
        <v>2675</v>
      </c>
    </row>
    <row r="376" spans="1:25">
      <c r="A376" t="s">
        <v>1035</v>
      </c>
      <c r="B376" t="s">
        <v>478</v>
      </c>
      <c r="C376" t="s">
        <v>479</v>
      </c>
      <c r="D376" t="s">
        <v>974</v>
      </c>
      <c r="E376">
        <v>4000</v>
      </c>
      <c r="F376">
        <v>680</v>
      </c>
      <c r="G376" s="22">
        <f>IF(H376 = "不含税", 1.06, 1) * F376/(1000*E376 * 3.96566683) * VLOOKUP(J376,Deflator!$A$2:$B$24,2,FALSE)</f>
        <v>5.9376935970773759E-6</v>
      </c>
      <c r="H376" t="s">
        <v>481</v>
      </c>
      <c r="I376">
        <v>2000</v>
      </c>
      <c r="J376">
        <v>2019</v>
      </c>
      <c r="K376" t="s">
        <v>585</v>
      </c>
      <c r="L376" s="77">
        <v>3.5000000000000003E-2</v>
      </c>
      <c r="M376" s="76">
        <v>0.08</v>
      </c>
      <c r="N376" t="s">
        <v>483</v>
      </c>
      <c r="O376" t="s">
        <v>485</v>
      </c>
      <c r="P376" t="s">
        <v>626</v>
      </c>
      <c r="Q376" t="s">
        <v>483</v>
      </c>
      <c r="R376" t="s">
        <v>483</v>
      </c>
      <c r="S376" t="s">
        <v>483</v>
      </c>
      <c r="T376" t="s">
        <v>483</v>
      </c>
      <c r="U376" t="s">
        <v>496</v>
      </c>
      <c r="V376" t="s">
        <v>486</v>
      </c>
      <c r="W376" t="s">
        <v>919</v>
      </c>
      <c r="X376" t="s">
        <v>1123</v>
      </c>
      <c r="Y376" t="s">
        <v>1124</v>
      </c>
    </row>
    <row r="377" spans="1:25">
      <c r="A377" t="s">
        <v>1035</v>
      </c>
      <c r="B377" t="s">
        <v>478</v>
      </c>
      <c r="C377" t="s">
        <v>479</v>
      </c>
      <c r="D377" t="s">
        <v>1530</v>
      </c>
      <c r="E377">
        <v>4600</v>
      </c>
      <c r="F377">
        <v>820</v>
      </c>
      <c r="G377" s="22">
        <f>IF(H377 = "不含税", 1.06, 1) * F377/(1000*E377 * 3.96566683) * VLOOKUP(J377,Deflator!$A$2:$B$24,2,FALSE)</f>
        <v>6.5997995838614509E-6</v>
      </c>
      <c r="H377" t="s">
        <v>492</v>
      </c>
      <c r="I377">
        <v>1500</v>
      </c>
      <c r="J377">
        <v>2019</v>
      </c>
      <c r="K377" t="s">
        <v>585</v>
      </c>
      <c r="L377" s="76">
        <v>0.03</v>
      </c>
      <c r="M377" t="s">
        <v>483</v>
      </c>
      <c r="N377" t="s">
        <v>622</v>
      </c>
      <c r="O377" t="s">
        <v>485</v>
      </c>
      <c r="P377" t="s">
        <v>617</v>
      </c>
      <c r="Q377" t="s">
        <v>483</v>
      </c>
      <c r="R377" t="s">
        <v>483</v>
      </c>
      <c r="S377" t="s">
        <v>483</v>
      </c>
      <c r="T377" t="s">
        <v>483</v>
      </c>
      <c r="U377" t="s">
        <v>496</v>
      </c>
      <c r="V377" t="s">
        <v>486</v>
      </c>
      <c r="W377" t="s">
        <v>1129</v>
      </c>
      <c r="X377" t="s">
        <v>1531</v>
      </c>
      <c r="Y377" t="s">
        <v>1532</v>
      </c>
    </row>
    <row r="378" spans="1:25">
      <c r="A378" t="s">
        <v>1035</v>
      </c>
      <c r="B378" t="s">
        <v>478</v>
      </c>
      <c r="C378" t="s">
        <v>479</v>
      </c>
      <c r="D378" t="s">
        <v>989</v>
      </c>
      <c r="E378">
        <v>3800</v>
      </c>
      <c r="F378">
        <v>700</v>
      </c>
      <c r="G378" s="22">
        <f>IF(H378 = "不含税", 1.06, 1) * F378/(1000*E378 * 3.96566683) * VLOOKUP(J378,Deflator!$A$2:$B$24,2,FALSE)</f>
        <v>6.8200753080981617E-6</v>
      </c>
      <c r="H378" t="s">
        <v>492</v>
      </c>
      <c r="I378">
        <v>900</v>
      </c>
      <c r="J378">
        <v>2019</v>
      </c>
      <c r="K378" t="s">
        <v>585</v>
      </c>
      <c r="L378" s="76">
        <v>0.06</v>
      </c>
      <c r="M378" s="76">
        <v>0.08</v>
      </c>
      <c r="N378" t="s">
        <v>483</v>
      </c>
      <c r="O378" t="s">
        <v>485</v>
      </c>
      <c r="P378" t="s">
        <v>526</v>
      </c>
      <c r="Q378" t="s">
        <v>483</v>
      </c>
      <c r="R378" t="s">
        <v>483</v>
      </c>
      <c r="S378" s="77">
        <v>2.9999999999999997E-4</v>
      </c>
      <c r="T378" t="s">
        <v>483</v>
      </c>
      <c r="U378" t="s">
        <v>496</v>
      </c>
      <c r="V378" t="s">
        <v>486</v>
      </c>
      <c r="W378" t="s">
        <v>1650</v>
      </c>
      <c r="X378" t="s">
        <v>1651</v>
      </c>
      <c r="Y378" t="s">
        <v>1652</v>
      </c>
    </row>
    <row r="379" spans="1:25">
      <c r="A379" t="s">
        <v>501</v>
      </c>
      <c r="B379" t="s">
        <v>478</v>
      </c>
      <c r="C379" t="s">
        <v>479</v>
      </c>
      <c r="D379" t="s">
        <v>585</v>
      </c>
      <c r="E379">
        <v>4200</v>
      </c>
      <c r="F379">
        <v>1000</v>
      </c>
      <c r="G379" s="22">
        <f>IF(H379 = "不含税", 1.06, 1) * F379/(1000*E379 * 3.96566683) * VLOOKUP(J379,Deflator!$A$2:$B$24,2,FALSE)</f>
        <v>8.8150633233921819E-6</v>
      </c>
      <c r="H379" t="s">
        <v>492</v>
      </c>
      <c r="I379">
        <v>300</v>
      </c>
      <c r="J379">
        <v>2019</v>
      </c>
      <c r="K379" t="s">
        <v>585</v>
      </c>
      <c r="L379" s="77">
        <v>6.0000000000000001E-3</v>
      </c>
      <c r="M379" s="76">
        <v>0.06</v>
      </c>
      <c r="N379" t="s">
        <v>483</v>
      </c>
      <c r="O379" t="s">
        <v>485</v>
      </c>
      <c r="P379" t="s">
        <v>617</v>
      </c>
      <c r="Q379" t="s">
        <v>483</v>
      </c>
      <c r="R379" t="s">
        <v>483</v>
      </c>
      <c r="S379" t="s">
        <v>483</v>
      </c>
      <c r="T379" t="s">
        <v>483</v>
      </c>
      <c r="U379" t="s">
        <v>496</v>
      </c>
      <c r="V379" t="s">
        <v>486</v>
      </c>
      <c r="W379" t="s">
        <v>861</v>
      </c>
      <c r="X379" t="s">
        <v>3274</v>
      </c>
      <c r="Y379" t="s">
        <v>3275</v>
      </c>
    </row>
    <row r="380" spans="1:25">
      <c r="A380" t="s">
        <v>1035</v>
      </c>
      <c r="B380" t="s">
        <v>478</v>
      </c>
      <c r="C380" t="s">
        <v>479</v>
      </c>
      <c r="D380" t="s">
        <v>1049</v>
      </c>
      <c r="E380">
        <v>4008</v>
      </c>
      <c r="F380">
        <v>1100</v>
      </c>
      <c r="G380" s="22">
        <f>IF(H380 = "不含税", 1.06, 1) * F380/(1000*E380 * 3.96566683) * VLOOKUP(J380,Deflator!$A$2:$B$24,2,FALSE)</f>
        <v>1.0161075986544881E-5</v>
      </c>
      <c r="H380" t="s">
        <v>492</v>
      </c>
      <c r="I380">
        <v>300</v>
      </c>
      <c r="J380">
        <v>2019</v>
      </c>
      <c r="K380" t="s">
        <v>585</v>
      </c>
      <c r="L380" s="77">
        <v>3.61E-2</v>
      </c>
      <c r="M380" s="77">
        <v>0.10199999999999999</v>
      </c>
      <c r="N380" t="s">
        <v>484</v>
      </c>
      <c r="O380" t="s">
        <v>485</v>
      </c>
      <c r="P380" t="s">
        <v>483</v>
      </c>
      <c r="Q380" t="s">
        <v>483</v>
      </c>
      <c r="R380" t="s">
        <v>483</v>
      </c>
      <c r="S380" t="s">
        <v>483</v>
      </c>
      <c r="T380" t="s">
        <v>483</v>
      </c>
      <c r="U380" t="s">
        <v>496</v>
      </c>
      <c r="V380" t="s">
        <v>486</v>
      </c>
      <c r="W380" t="s">
        <v>1050</v>
      </c>
      <c r="X380" t="s">
        <v>3476</v>
      </c>
      <c r="Y380" t="s">
        <v>1052</v>
      </c>
    </row>
    <row r="381" spans="1:25">
      <c r="A381" t="s">
        <v>845</v>
      </c>
      <c r="B381" t="s">
        <v>478</v>
      </c>
      <c r="C381" t="s">
        <v>845</v>
      </c>
      <c r="D381" t="s">
        <v>1530</v>
      </c>
      <c r="E381">
        <v>4500</v>
      </c>
      <c r="F381">
        <v>820</v>
      </c>
      <c r="G381" s="22">
        <f>IF(H381 = "不含税", 1.06, 1) * F381/(1000*E381 * 3.96566683) * VLOOKUP(J381,Deflator!$A$2:$B$24,2,FALSE)</f>
        <v>6.7464617968361507E-6</v>
      </c>
      <c r="H381" t="s">
        <v>492</v>
      </c>
      <c r="I381">
        <v>1500</v>
      </c>
      <c r="J381">
        <v>2019</v>
      </c>
      <c r="K381" t="s">
        <v>585</v>
      </c>
      <c r="L381" s="76">
        <v>0.03</v>
      </c>
      <c r="M381" t="s">
        <v>483</v>
      </c>
      <c r="N381" t="s">
        <v>622</v>
      </c>
      <c r="O381" t="s">
        <v>485</v>
      </c>
      <c r="P381" t="s">
        <v>617</v>
      </c>
      <c r="Q381" t="s">
        <v>483</v>
      </c>
      <c r="R381" t="s">
        <v>483</v>
      </c>
      <c r="S381" t="s">
        <v>483</v>
      </c>
      <c r="T381" t="s">
        <v>483</v>
      </c>
      <c r="U381" t="s">
        <v>496</v>
      </c>
      <c r="V381" t="s">
        <v>486</v>
      </c>
      <c r="W381" t="s">
        <v>1129</v>
      </c>
      <c r="X381" t="s">
        <v>1618</v>
      </c>
      <c r="Y381" t="s">
        <v>1532</v>
      </c>
    </row>
    <row r="382" spans="1:25">
      <c r="A382" t="s">
        <v>1391</v>
      </c>
      <c r="B382" t="s">
        <v>478</v>
      </c>
      <c r="C382" t="s">
        <v>538</v>
      </c>
      <c r="D382" t="s">
        <v>1392</v>
      </c>
      <c r="E382">
        <v>4300</v>
      </c>
      <c r="F382">
        <v>750</v>
      </c>
      <c r="G382" s="22">
        <f>IF(H382 = "不含税", 1.06, 1) * F382/(1000*E382 * 3.96566683) * VLOOKUP(J382,Deflator!$A$2:$B$24,2,FALSE)</f>
        <v>6.4174250198002665E-6</v>
      </c>
      <c r="H382" t="s">
        <v>492</v>
      </c>
      <c r="I382">
        <v>2000</v>
      </c>
      <c r="J382">
        <v>2020</v>
      </c>
      <c r="K382" t="s">
        <v>585</v>
      </c>
      <c r="L382" s="77">
        <v>1.0999999999999999E-2</v>
      </c>
      <c r="M382" s="76">
        <v>0.06</v>
      </c>
      <c r="N382" t="s">
        <v>622</v>
      </c>
      <c r="O382" t="s">
        <v>573</v>
      </c>
      <c r="P382" t="s">
        <v>483</v>
      </c>
      <c r="Q382" t="s">
        <v>483</v>
      </c>
      <c r="R382" t="s">
        <v>483</v>
      </c>
      <c r="S382" t="s">
        <v>483</v>
      </c>
      <c r="T382" t="s">
        <v>483</v>
      </c>
      <c r="U382" t="s">
        <v>496</v>
      </c>
      <c r="V382" t="s">
        <v>486</v>
      </c>
      <c r="W382" t="s">
        <v>1393</v>
      </c>
      <c r="X382" t="s">
        <v>1394</v>
      </c>
      <c r="Y382" t="s">
        <v>1395</v>
      </c>
    </row>
    <row r="383" spans="1:25">
      <c r="A383" t="s">
        <v>570</v>
      </c>
      <c r="B383" t="s">
        <v>478</v>
      </c>
      <c r="C383" t="s">
        <v>538</v>
      </c>
      <c r="D383" t="s">
        <v>1115</v>
      </c>
      <c r="E383">
        <v>4100</v>
      </c>
      <c r="F383">
        <v>900</v>
      </c>
      <c r="G383" s="22">
        <f>IF(H383 = "不含税", 1.06, 1) * F383/(1000*E383 * 3.96566683) * VLOOKUP(J383,Deflator!$A$2:$B$24,2,FALSE)</f>
        <v>7.6194001615668127E-6</v>
      </c>
      <c r="H383" t="s">
        <v>481</v>
      </c>
      <c r="I383">
        <v>800</v>
      </c>
      <c r="J383">
        <v>2020</v>
      </c>
      <c r="K383" t="s">
        <v>585</v>
      </c>
      <c r="L383" s="77">
        <v>1.4E-2</v>
      </c>
      <c r="M383" s="76">
        <v>0.06</v>
      </c>
      <c r="N383" t="s">
        <v>483</v>
      </c>
      <c r="O383" t="s">
        <v>485</v>
      </c>
      <c r="P383" t="s">
        <v>526</v>
      </c>
      <c r="Q383" t="s">
        <v>483</v>
      </c>
      <c r="R383" t="s">
        <v>483</v>
      </c>
      <c r="S383" t="s">
        <v>483</v>
      </c>
      <c r="T383" t="s">
        <v>483</v>
      </c>
      <c r="U383" t="s">
        <v>496</v>
      </c>
      <c r="V383" t="s">
        <v>486</v>
      </c>
      <c r="W383" t="s">
        <v>1116</v>
      </c>
      <c r="X383" t="s">
        <v>2559</v>
      </c>
      <c r="Y383" t="s">
        <v>905</v>
      </c>
    </row>
    <row r="384" spans="1:25">
      <c r="A384" t="s">
        <v>583</v>
      </c>
      <c r="B384" t="s">
        <v>509</v>
      </c>
      <c r="C384" t="s">
        <v>510</v>
      </c>
      <c r="D384" t="s">
        <v>584</v>
      </c>
      <c r="E384">
        <v>4000</v>
      </c>
      <c r="F384">
        <v>520</v>
      </c>
      <c r="G384" s="22">
        <f>IF(H384 = "不含税", 1.06, 1) * F384/(1000*E384 * 3.96566683) * VLOOKUP(J384,Deflator!$A$2:$B$24,2,FALSE)</f>
        <v>4.7831207814244642E-6</v>
      </c>
      <c r="H384" t="s">
        <v>492</v>
      </c>
      <c r="I384">
        <v>500</v>
      </c>
      <c r="J384">
        <v>2020</v>
      </c>
      <c r="K384" t="s">
        <v>585</v>
      </c>
      <c r="L384" s="76">
        <v>0.05</v>
      </c>
      <c r="M384" s="76">
        <v>0.08</v>
      </c>
      <c r="N384" t="s">
        <v>483</v>
      </c>
      <c r="O384" t="s">
        <v>573</v>
      </c>
      <c r="P384" t="s">
        <v>617</v>
      </c>
      <c r="Q384" t="s">
        <v>483</v>
      </c>
      <c r="R384" t="s">
        <v>483</v>
      </c>
      <c r="S384" t="s">
        <v>483</v>
      </c>
      <c r="T384" t="s">
        <v>483</v>
      </c>
      <c r="U384" t="s">
        <v>496</v>
      </c>
      <c r="V384" t="s">
        <v>497</v>
      </c>
      <c r="W384" t="s">
        <v>654</v>
      </c>
      <c r="X384" t="s">
        <v>699</v>
      </c>
      <c r="Y384" t="s">
        <v>700</v>
      </c>
    </row>
    <row r="385" spans="1:25">
      <c r="A385" t="s">
        <v>583</v>
      </c>
      <c r="B385" t="s">
        <v>509</v>
      </c>
      <c r="C385" t="s">
        <v>510</v>
      </c>
      <c r="D385" t="s">
        <v>974</v>
      </c>
      <c r="E385">
        <v>3600</v>
      </c>
      <c r="F385">
        <v>550</v>
      </c>
      <c r="G385" s="22">
        <f>IF(H385 = "不含税", 1.06, 1) * F385/(1000*E385 * 3.96566683) * VLOOKUP(J385,Deflator!$A$2:$B$24,2,FALSE)</f>
        <v>5.6211889525287504E-6</v>
      </c>
      <c r="H385" t="s">
        <v>492</v>
      </c>
      <c r="I385">
        <v>100</v>
      </c>
      <c r="J385">
        <v>2020</v>
      </c>
      <c r="K385" t="s">
        <v>585</v>
      </c>
      <c r="L385" s="76">
        <v>0.08</v>
      </c>
      <c r="M385" s="76">
        <v>0.08</v>
      </c>
      <c r="N385" t="s">
        <v>483</v>
      </c>
      <c r="O385" t="s">
        <v>485</v>
      </c>
      <c r="P385" t="s">
        <v>526</v>
      </c>
      <c r="Q385" t="s">
        <v>483</v>
      </c>
      <c r="R385" t="s">
        <v>483</v>
      </c>
      <c r="S385" t="s">
        <v>483</v>
      </c>
      <c r="T385" t="s">
        <v>483</v>
      </c>
      <c r="U385" t="s">
        <v>496</v>
      </c>
      <c r="V385" t="s">
        <v>497</v>
      </c>
      <c r="W385" t="s">
        <v>975</v>
      </c>
      <c r="X385" t="s">
        <v>976</v>
      </c>
      <c r="Y385" t="s">
        <v>977</v>
      </c>
    </row>
    <row r="386" spans="1:25">
      <c r="A386" t="s">
        <v>943</v>
      </c>
      <c r="B386" t="s">
        <v>551</v>
      </c>
      <c r="C386" t="s">
        <v>701</v>
      </c>
      <c r="D386" t="s">
        <v>1058</v>
      </c>
      <c r="E386">
        <v>3950</v>
      </c>
      <c r="F386">
        <v>620</v>
      </c>
      <c r="G386" s="22">
        <f>IF(H386 = "不含税", 1.06, 1) * F386/(1000*E386 * 3.96566683) * VLOOKUP(J386,Deflator!$A$2:$B$24,2,FALSE)</f>
        <v>5.7751409629662479E-6</v>
      </c>
      <c r="H386" t="s">
        <v>492</v>
      </c>
      <c r="I386">
        <v>2000</v>
      </c>
      <c r="J386">
        <v>2020</v>
      </c>
      <c r="K386" t="s">
        <v>585</v>
      </c>
      <c r="L386" s="76">
        <v>0.05</v>
      </c>
      <c r="M386" s="76">
        <v>0.08</v>
      </c>
      <c r="N386" t="s">
        <v>484</v>
      </c>
      <c r="O386" t="s">
        <v>485</v>
      </c>
      <c r="P386" t="s">
        <v>626</v>
      </c>
      <c r="Q386" t="s">
        <v>483</v>
      </c>
      <c r="R386" t="s">
        <v>483</v>
      </c>
      <c r="S386" t="s">
        <v>483</v>
      </c>
      <c r="T386" t="s">
        <v>483</v>
      </c>
      <c r="U386" t="s">
        <v>496</v>
      </c>
      <c r="V386" t="s">
        <v>486</v>
      </c>
      <c r="W386" t="s">
        <v>1059</v>
      </c>
      <c r="X386" t="s">
        <v>1060</v>
      </c>
      <c r="Y386" t="s">
        <v>1061</v>
      </c>
    </row>
    <row r="387" spans="1:25">
      <c r="A387" t="s">
        <v>1286</v>
      </c>
      <c r="B387" t="s">
        <v>478</v>
      </c>
      <c r="C387" t="s">
        <v>479</v>
      </c>
      <c r="D387" t="s">
        <v>1287</v>
      </c>
      <c r="E387">
        <v>4000</v>
      </c>
      <c r="F387">
        <v>720</v>
      </c>
      <c r="G387" s="22">
        <f>IF(H387 = "不含税", 1.06, 1) * F387/(1000*E387 * 3.96566683) * VLOOKUP(J387,Deflator!$A$2:$B$24,2,FALSE)</f>
        <v>6.2479081324847868E-6</v>
      </c>
      <c r="H387" t="s">
        <v>481</v>
      </c>
      <c r="I387">
        <v>2000</v>
      </c>
      <c r="J387">
        <v>2020</v>
      </c>
      <c r="K387" t="s">
        <v>585</v>
      </c>
      <c r="L387" s="76">
        <v>0.03</v>
      </c>
      <c r="M387" s="77">
        <v>7.4999999999999997E-2</v>
      </c>
      <c r="N387" t="s">
        <v>646</v>
      </c>
      <c r="O387" t="s">
        <v>831</v>
      </c>
      <c r="P387" t="s">
        <v>526</v>
      </c>
      <c r="Q387" t="s">
        <v>483</v>
      </c>
      <c r="R387" t="s">
        <v>483</v>
      </c>
      <c r="S387" t="s">
        <v>483</v>
      </c>
      <c r="T387" t="s">
        <v>483</v>
      </c>
      <c r="U387" t="s">
        <v>496</v>
      </c>
      <c r="V387" t="s">
        <v>486</v>
      </c>
      <c r="W387" t="s">
        <v>1059</v>
      </c>
      <c r="X387" t="s">
        <v>1288</v>
      </c>
      <c r="Y387" t="s">
        <v>1061</v>
      </c>
    </row>
    <row r="388" spans="1:25">
      <c r="A388" t="s">
        <v>501</v>
      </c>
      <c r="B388" t="s">
        <v>478</v>
      </c>
      <c r="C388" t="s">
        <v>479</v>
      </c>
      <c r="D388" t="s">
        <v>953</v>
      </c>
      <c r="E388">
        <v>4200</v>
      </c>
      <c r="F388">
        <v>1100</v>
      </c>
      <c r="G388" s="22">
        <f>IF(H388 = "不含税", 1.06, 1) * F388/(1000*E388 * 3.96566683) * VLOOKUP(J388,Deflator!$A$2:$B$24,2,FALSE)</f>
        <v>9.6363239186207152E-6</v>
      </c>
      <c r="H388" t="s">
        <v>492</v>
      </c>
      <c r="I388">
        <v>300</v>
      </c>
      <c r="J388">
        <v>2020</v>
      </c>
      <c r="K388" t="s">
        <v>585</v>
      </c>
      <c r="L388" s="77">
        <v>6.0000000000000001E-3</v>
      </c>
      <c r="M388" s="76">
        <v>0.06</v>
      </c>
      <c r="N388" t="s">
        <v>483</v>
      </c>
      <c r="O388" t="s">
        <v>573</v>
      </c>
      <c r="P388" t="s">
        <v>626</v>
      </c>
      <c r="Q388" t="s">
        <v>483</v>
      </c>
      <c r="R388" t="s">
        <v>483</v>
      </c>
      <c r="S388" t="s">
        <v>483</v>
      </c>
      <c r="T388" t="s">
        <v>483</v>
      </c>
      <c r="U388" t="s">
        <v>496</v>
      </c>
      <c r="V388" t="s">
        <v>486</v>
      </c>
      <c r="W388" t="s">
        <v>3414</v>
      </c>
      <c r="X388" t="s">
        <v>3415</v>
      </c>
      <c r="Y388" t="s">
        <v>820</v>
      </c>
    </row>
    <row r="389" spans="1:25">
      <c r="A389" t="s">
        <v>570</v>
      </c>
      <c r="B389" t="s">
        <v>478</v>
      </c>
      <c r="C389" t="s">
        <v>538</v>
      </c>
      <c r="D389" t="s">
        <v>2540</v>
      </c>
      <c r="E389">
        <v>4120</v>
      </c>
      <c r="F389">
        <v>850</v>
      </c>
      <c r="G389" s="22">
        <f>IF(H389 = "不含税", 1.06, 1) * F389/(1000*E389 * 3.96566683) * VLOOKUP(J389,Deflator!$A$2:$B$24,2,FALSE)</f>
        <v>7.4266722550251309E-6</v>
      </c>
      <c r="H389" t="s">
        <v>492</v>
      </c>
      <c r="I389">
        <v>300</v>
      </c>
      <c r="J389">
        <v>2021</v>
      </c>
      <c r="K389" t="s">
        <v>585</v>
      </c>
      <c r="L389" s="77">
        <v>5.6000000000000001E-2</v>
      </c>
      <c r="M389" s="76">
        <v>0.01</v>
      </c>
      <c r="N389" t="s">
        <v>483</v>
      </c>
      <c r="O389" t="s">
        <v>831</v>
      </c>
      <c r="P389" t="s">
        <v>971</v>
      </c>
      <c r="Q389" t="s">
        <v>483</v>
      </c>
      <c r="R389" t="s">
        <v>483</v>
      </c>
      <c r="S389" s="77">
        <v>1E-4</v>
      </c>
      <c r="T389" t="s">
        <v>483</v>
      </c>
      <c r="U389" t="s">
        <v>496</v>
      </c>
      <c r="V389" t="s">
        <v>486</v>
      </c>
      <c r="W389" t="s">
        <v>2541</v>
      </c>
      <c r="X389" t="s">
        <v>2542</v>
      </c>
      <c r="Y389" t="s">
        <v>2543</v>
      </c>
    </row>
    <row r="390" spans="1:25">
      <c r="A390" t="s">
        <v>570</v>
      </c>
      <c r="B390" t="s">
        <v>478</v>
      </c>
      <c r="C390" t="s">
        <v>538</v>
      </c>
      <c r="D390" t="s">
        <v>860</v>
      </c>
      <c r="E390">
        <v>4100</v>
      </c>
      <c r="F390">
        <v>900</v>
      </c>
      <c r="G390" s="22">
        <f>IF(H390 = "不含税", 1.06, 1) * F390/(1000*E390 * 3.96566683) * VLOOKUP(J390,Deflator!$A$2:$B$24,2,FALSE)</f>
        <v>7.901894037771359E-6</v>
      </c>
      <c r="H390" t="s">
        <v>492</v>
      </c>
      <c r="I390">
        <v>2000</v>
      </c>
      <c r="J390">
        <v>2021</v>
      </c>
      <c r="K390" t="s">
        <v>585</v>
      </c>
      <c r="L390" t="s">
        <v>483</v>
      </c>
      <c r="M390" t="s">
        <v>483</v>
      </c>
      <c r="N390" t="s">
        <v>483</v>
      </c>
      <c r="O390" t="s">
        <v>831</v>
      </c>
      <c r="P390" t="s">
        <v>483</v>
      </c>
      <c r="Q390" t="s">
        <v>483</v>
      </c>
      <c r="R390" t="s">
        <v>483</v>
      </c>
      <c r="S390" t="s">
        <v>483</v>
      </c>
      <c r="T390" t="s">
        <v>483</v>
      </c>
      <c r="U390" t="s">
        <v>496</v>
      </c>
      <c r="V390" t="s">
        <v>486</v>
      </c>
      <c r="W390" t="s">
        <v>2958</v>
      </c>
      <c r="X390" t="s">
        <v>2959</v>
      </c>
      <c r="Y390" t="s">
        <v>2960</v>
      </c>
    </row>
    <row r="391" spans="1:25">
      <c r="A391" t="s">
        <v>570</v>
      </c>
      <c r="B391" t="s">
        <v>478</v>
      </c>
      <c r="C391" t="s">
        <v>538</v>
      </c>
      <c r="D391" t="s">
        <v>584</v>
      </c>
      <c r="E391">
        <v>4000</v>
      </c>
      <c r="F391">
        <v>900</v>
      </c>
      <c r="G391" s="22">
        <f>IF(H391 = "不含税", 1.06, 1) * F391/(1000*E391 * 3.96566683) * VLOOKUP(J391,Deflator!$A$2:$B$24,2,FALSE)</f>
        <v>8.0994413887156434E-6</v>
      </c>
      <c r="H391" t="s">
        <v>492</v>
      </c>
      <c r="I391">
        <v>500</v>
      </c>
      <c r="J391">
        <v>2021</v>
      </c>
      <c r="K391" t="s">
        <v>585</v>
      </c>
      <c r="L391" s="76">
        <v>0.02</v>
      </c>
      <c r="M391" s="76">
        <v>0.08</v>
      </c>
      <c r="N391" t="s">
        <v>483</v>
      </c>
      <c r="O391" t="s">
        <v>485</v>
      </c>
      <c r="P391" t="s">
        <v>626</v>
      </c>
      <c r="Q391" t="s">
        <v>483</v>
      </c>
      <c r="R391" t="s">
        <v>483</v>
      </c>
      <c r="S391" t="s">
        <v>483</v>
      </c>
      <c r="T391" t="s">
        <v>483</v>
      </c>
      <c r="U391" t="s">
        <v>496</v>
      </c>
      <c r="V391" t="s">
        <v>486</v>
      </c>
      <c r="W391" t="s">
        <v>654</v>
      </c>
      <c r="X391" t="s">
        <v>3077</v>
      </c>
      <c r="Y391" t="s">
        <v>3078</v>
      </c>
    </row>
    <row r="392" spans="1:25">
      <c r="A392" t="s">
        <v>583</v>
      </c>
      <c r="B392" t="s">
        <v>509</v>
      </c>
      <c r="C392" t="s">
        <v>510</v>
      </c>
      <c r="D392" t="s">
        <v>849</v>
      </c>
      <c r="E392">
        <v>3800</v>
      </c>
      <c r="F392">
        <v>550</v>
      </c>
      <c r="G392" s="22">
        <f>IF(H392 = "不含税", 1.06, 1) * F392/(1000*E392 * 3.96566683) * VLOOKUP(J392,Deflator!$A$2:$B$24,2,FALSE)</f>
        <v>5.2101669751971976E-6</v>
      </c>
      <c r="H392" t="s">
        <v>492</v>
      </c>
      <c r="I392">
        <v>1500</v>
      </c>
      <c r="J392">
        <v>2021</v>
      </c>
      <c r="K392" t="s">
        <v>585</v>
      </c>
      <c r="L392" s="76">
        <v>0.06</v>
      </c>
      <c r="M392" s="76">
        <v>0.1</v>
      </c>
      <c r="N392" t="s">
        <v>483</v>
      </c>
      <c r="O392" t="s">
        <v>485</v>
      </c>
      <c r="P392" t="s">
        <v>626</v>
      </c>
      <c r="Q392" t="s">
        <v>483</v>
      </c>
      <c r="R392" t="s">
        <v>483</v>
      </c>
      <c r="S392" t="s">
        <v>483</v>
      </c>
      <c r="T392" t="s">
        <v>483</v>
      </c>
      <c r="U392" t="s">
        <v>496</v>
      </c>
      <c r="V392" t="s">
        <v>486</v>
      </c>
      <c r="W392" t="s">
        <v>850</v>
      </c>
      <c r="X392" t="s">
        <v>851</v>
      </c>
      <c r="Y392" t="s">
        <v>852</v>
      </c>
    </row>
    <row r="393" spans="1:25">
      <c r="A393" t="s">
        <v>583</v>
      </c>
      <c r="B393" t="s">
        <v>509</v>
      </c>
      <c r="C393" t="s">
        <v>510</v>
      </c>
      <c r="D393" t="s">
        <v>584</v>
      </c>
      <c r="E393">
        <v>3970</v>
      </c>
      <c r="F393">
        <v>580</v>
      </c>
      <c r="G393" s="22">
        <f>IF(H393 = "不含税", 1.06, 1) * F393/(1000*E393 * 3.96566683) * VLOOKUP(J393,Deflator!$A$2:$B$24,2,FALSE)</f>
        <v>5.2590831295326883E-6</v>
      </c>
      <c r="H393" t="s">
        <v>492</v>
      </c>
      <c r="I393">
        <v>1300</v>
      </c>
      <c r="J393">
        <v>2021</v>
      </c>
      <c r="K393" t="s">
        <v>585</v>
      </c>
      <c r="L393" s="76">
        <v>0.08</v>
      </c>
      <c r="M393" s="76">
        <v>0.06</v>
      </c>
      <c r="N393" t="s">
        <v>877</v>
      </c>
      <c r="O393" t="s">
        <v>831</v>
      </c>
      <c r="P393" t="s">
        <v>788</v>
      </c>
      <c r="Q393" t="s">
        <v>483</v>
      </c>
      <c r="R393" t="s">
        <v>483</v>
      </c>
      <c r="S393" t="s">
        <v>483</v>
      </c>
      <c r="T393" t="s">
        <v>483</v>
      </c>
      <c r="U393" t="s">
        <v>496</v>
      </c>
      <c r="V393" t="s">
        <v>486</v>
      </c>
      <c r="W393" t="s">
        <v>654</v>
      </c>
      <c r="X393" t="s">
        <v>878</v>
      </c>
      <c r="Y393" t="s">
        <v>879</v>
      </c>
    </row>
    <row r="394" spans="1:25">
      <c r="A394" t="s">
        <v>583</v>
      </c>
      <c r="B394" t="s">
        <v>509</v>
      </c>
      <c r="C394" t="s">
        <v>510</v>
      </c>
      <c r="D394" t="s">
        <v>674</v>
      </c>
      <c r="E394">
        <v>4166</v>
      </c>
      <c r="F394">
        <v>800</v>
      </c>
      <c r="G394" s="22">
        <f>IF(H394 = "不含税", 1.06, 1) * F394/(1000*E394 * 3.96566683) * VLOOKUP(J394,Deflator!$A$2:$B$24,2,FALSE)</f>
        <v>6.912629339064933E-6</v>
      </c>
      <c r="H394" t="s">
        <v>492</v>
      </c>
      <c r="I394">
        <v>1000</v>
      </c>
      <c r="J394">
        <v>2021</v>
      </c>
      <c r="K394" t="s">
        <v>585</v>
      </c>
      <c r="L394" s="77">
        <v>0.19170000000000001</v>
      </c>
      <c r="M394" s="77">
        <v>2.5000000000000001E-2</v>
      </c>
      <c r="N394" t="s">
        <v>484</v>
      </c>
      <c r="O394" t="s">
        <v>485</v>
      </c>
      <c r="P394" t="s">
        <v>617</v>
      </c>
      <c r="Q394" s="77">
        <v>0.53390000000000004</v>
      </c>
      <c r="R394" t="s">
        <v>483</v>
      </c>
      <c r="S394" t="s">
        <v>483</v>
      </c>
      <c r="T394" t="s">
        <v>1989</v>
      </c>
      <c r="U394" t="s">
        <v>496</v>
      </c>
      <c r="V394" t="s">
        <v>486</v>
      </c>
      <c r="W394" t="s">
        <v>1990</v>
      </c>
      <c r="X394" t="s">
        <v>1991</v>
      </c>
      <c r="Y394" t="s">
        <v>1992</v>
      </c>
    </row>
    <row r="395" spans="1:25">
      <c r="A395" t="s">
        <v>1575</v>
      </c>
      <c r="B395" t="s">
        <v>509</v>
      </c>
      <c r="C395" t="s">
        <v>752</v>
      </c>
      <c r="D395" t="s">
        <v>1576</v>
      </c>
      <c r="E395">
        <v>2000</v>
      </c>
      <c r="F395">
        <v>360</v>
      </c>
      <c r="G395" s="22">
        <f>IF(H395 = "不含税", 1.06, 1) * F395/(1000*E395 * 3.96566683) * VLOOKUP(J395,Deflator!$A$2:$B$24,2,FALSE)</f>
        <v>6.4795531109725151E-6</v>
      </c>
      <c r="H395" t="s">
        <v>492</v>
      </c>
      <c r="I395">
        <v>2000</v>
      </c>
      <c r="J395">
        <v>2021</v>
      </c>
      <c r="K395" t="s">
        <v>585</v>
      </c>
      <c r="L395" t="s">
        <v>483</v>
      </c>
      <c r="M395" s="76">
        <v>0.25</v>
      </c>
      <c r="N395" t="s">
        <v>483</v>
      </c>
      <c r="O395" t="s">
        <v>735</v>
      </c>
      <c r="P395" t="s">
        <v>483</v>
      </c>
      <c r="Q395" t="s">
        <v>483</v>
      </c>
      <c r="R395" t="s">
        <v>483</v>
      </c>
      <c r="S395" t="s">
        <v>483</v>
      </c>
      <c r="T395" t="s">
        <v>483</v>
      </c>
      <c r="U395" t="s">
        <v>496</v>
      </c>
      <c r="V395" t="s">
        <v>486</v>
      </c>
      <c r="W395" t="s">
        <v>1063</v>
      </c>
      <c r="X395" t="s">
        <v>1577</v>
      </c>
      <c r="Y395" t="s">
        <v>1578</v>
      </c>
    </row>
    <row r="396" spans="1:25">
      <c r="A396" t="s">
        <v>1286</v>
      </c>
      <c r="B396" t="s">
        <v>478</v>
      </c>
      <c r="C396" t="s">
        <v>479</v>
      </c>
      <c r="D396" t="s">
        <v>1419</v>
      </c>
      <c r="E396">
        <v>4000</v>
      </c>
      <c r="F396">
        <v>700</v>
      </c>
      <c r="G396" s="22">
        <f>IF(H396 = "不含税", 1.06, 1) * F396/(1000*E396 * 3.96566683) * VLOOKUP(J396,Deflator!$A$2:$B$24,2,FALSE)</f>
        <v>6.2995655245566113E-6</v>
      </c>
      <c r="H396" t="s">
        <v>492</v>
      </c>
      <c r="I396">
        <v>600</v>
      </c>
      <c r="J396">
        <v>2021</v>
      </c>
      <c r="K396" t="s">
        <v>585</v>
      </c>
      <c r="L396" s="76">
        <v>0.04</v>
      </c>
      <c r="M396" s="77">
        <v>6.5000000000000002E-2</v>
      </c>
      <c r="N396" t="s">
        <v>483</v>
      </c>
      <c r="O396" t="s">
        <v>485</v>
      </c>
      <c r="P396" t="s">
        <v>617</v>
      </c>
      <c r="Q396" t="s">
        <v>483</v>
      </c>
      <c r="R396" t="s">
        <v>483</v>
      </c>
      <c r="S396" t="s">
        <v>483</v>
      </c>
      <c r="T396" t="s">
        <v>483</v>
      </c>
      <c r="U396" t="s">
        <v>496</v>
      </c>
      <c r="V396" t="s">
        <v>486</v>
      </c>
      <c r="W396" t="s">
        <v>1420</v>
      </c>
      <c r="X396" t="s">
        <v>1421</v>
      </c>
      <c r="Y396" t="s">
        <v>1422</v>
      </c>
    </row>
    <row r="397" spans="1:25">
      <c r="A397" t="s">
        <v>570</v>
      </c>
      <c r="B397" t="s">
        <v>478</v>
      </c>
      <c r="C397" t="s">
        <v>538</v>
      </c>
      <c r="D397" t="s">
        <v>886</v>
      </c>
      <c r="E397">
        <v>4000</v>
      </c>
      <c r="F397">
        <v>820</v>
      </c>
      <c r="G397" s="22">
        <f>IF(H397 = "不含税", 1.06, 1) * F397/(1000*E397 * 3.96566683) * VLOOKUP(J397,Deflator!$A$2:$B$24,2,FALSE)</f>
        <v>7.2085678226705217E-6</v>
      </c>
      <c r="H397" t="s">
        <v>492</v>
      </c>
      <c r="I397">
        <v>3000</v>
      </c>
      <c r="J397">
        <v>2022</v>
      </c>
      <c r="K397" t="s">
        <v>585</v>
      </c>
      <c r="L397" t="s">
        <v>483</v>
      </c>
      <c r="M397" t="s">
        <v>483</v>
      </c>
      <c r="N397" t="s">
        <v>483</v>
      </c>
      <c r="O397" t="s">
        <v>831</v>
      </c>
      <c r="P397" t="s">
        <v>483</v>
      </c>
      <c r="Q397" t="s">
        <v>483</v>
      </c>
      <c r="R397" t="s">
        <v>483</v>
      </c>
      <c r="S397" t="s">
        <v>483</v>
      </c>
      <c r="T397" t="s">
        <v>483</v>
      </c>
      <c r="U397" t="s">
        <v>496</v>
      </c>
      <c r="V397" t="s">
        <v>486</v>
      </c>
      <c r="W397" t="s">
        <v>2131</v>
      </c>
      <c r="X397" t="s">
        <v>2504</v>
      </c>
      <c r="Y397" t="s">
        <v>2505</v>
      </c>
    </row>
    <row r="398" spans="1:25">
      <c r="A398" t="s">
        <v>583</v>
      </c>
      <c r="B398" t="s">
        <v>509</v>
      </c>
      <c r="C398" t="s">
        <v>510</v>
      </c>
      <c r="D398" t="s">
        <v>733</v>
      </c>
      <c r="E398">
        <v>3850</v>
      </c>
      <c r="F398">
        <v>600</v>
      </c>
      <c r="G398" s="22">
        <f>IF(H398 = "不含税", 1.06, 1) * F398/(1000*E398 * 3.96566683) * VLOOKUP(J398,Deflator!$A$2:$B$24,2,FALSE)</f>
        <v>5.4800642300947909E-6</v>
      </c>
      <c r="H398" t="s">
        <v>492</v>
      </c>
      <c r="I398">
        <v>1000</v>
      </c>
      <c r="J398">
        <v>2022</v>
      </c>
      <c r="K398" t="s">
        <v>585</v>
      </c>
      <c r="L398" s="76">
        <v>0.09</v>
      </c>
      <c r="M398" s="76">
        <v>0.08</v>
      </c>
      <c r="N398" t="s">
        <v>1032</v>
      </c>
      <c r="O398" t="s">
        <v>831</v>
      </c>
      <c r="P398" t="s">
        <v>617</v>
      </c>
      <c r="Q398" s="76">
        <v>0.02</v>
      </c>
      <c r="R398">
        <v>1</v>
      </c>
      <c r="S398" s="76">
        <v>0.01</v>
      </c>
      <c r="T398" t="s">
        <v>483</v>
      </c>
      <c r="U398" t="s">
        <v>496</v>
      </c>
      <c r="V398" t="s">
        <v>486</v>
      </c>
      <c r="W398" t="s">
        <v>654</v>
      </c>
      <c r="X398" t="s">
        <v>1033</v>
      </c>
      <c r="Y398" t="s">
        <v>1034</v>
      </c>
    </row>
    <row r="399" spans="1:25">
      <c r="A399" t="s">
        <v>583</v>
      </c>
      <c r="B399" t="s">
        <v>509</v>
      </c>
      <c r="C399" t="s">
        <v>510</v>
      </c>
      <c r="D399" t="s">
        <v>674</v>
      </c>
      <c r="E399">
        <v>3700</v>
      </c>
      <c r="F399">
        <v>600</v>
      </c>
      <c r="G399" s="22">
        <f>IF(H399 = "不含税", 1.06, 1) * F399/(1000*E399 * 3.96566683) * VLOOKUP(J399,Deflator!$A$2:$B$24,2,FALSE)</f>
        <v>5.7022289961797149E-6</v>
      </c>
      <c r="H399" t="s">
        <v>492</v>
      </c>
      <c r="I399">
        <v>2000</v>
      </c>
      <c r="J399">
        <v>2022</v>
      </c>
      <c r="K399" t="s">
        <v>585</v>
      </c>
      <c r="L399" t="s">
        <v>483</v>
      </c>
      <c r="M399" s="76">
        <v>0.03</v>
      </c>
      <c r="N399" t="s">
        <v>483</v>
      </c>
      <c r="O399" t="s">
        <v>485</v>
      </c>
      <c r="P399" t="s">
        <v>483</v>
      </c>
      <c r="Q399" t="s">
        <v>483</v>
      </c>
      <c r="R399" t="s">
        <v>483</v>
      </c>
      <c r="S399" t="s">
        <v>483</v>
      </c>
      <c r="T399" t="s">
        <v>483</v>
      </c>
      <c r="U399" t="s">
        <v>496</v>
      </c>
      <c r="V399" t="s">
        <v>486</v>
      </c>
      <c r="W399" t="s">
        <v>587</v>
      </c>
      <c r="X399" t="s">
        <v>1154</v>
      </c>
      <c r="Y399" t="s">
        <v>1155</v>
      </c>
    </row>
    <row r="400" spans="1:25">
      <c r="A400" t="s">
        <v>583</v>
      </c>
      <c r="B400" t="s">
        <v>509</v>
      </c>
      <c r="C400" t="s">
        <v>510</v>
      </c>
      <c r="D400" t="s">
        <v>584</v>
      </c>
      <c r="E400">
        <v>3700</v>
      </c>
      <c r="F400">
        <v>600</v>
      </c>
      <c r="G400" s="22">
        <f>IF(H400 = "不含税", 1.06, 1) * F400/(1000*E400 * 3.96566683) * VLOOKUP(J400,Deflator!$A$2:$B$24,2,FALSE)</f>
        <v>5.7022289961797149E-6</v>
      </c>
      <c r="H400" t="s">
        <v>492</v>
      </c>
      <c r="I400">
        <v>2000</v>
      </c>
      <c r="J400">
        <v>2022</v>
      </c>
      <c r="K400" t="s">
        <v>585</v>
      </c>
      <c r="L400" t="s">
        <v>483</v>
      </c>
      <c r="M400" t="s">
        <v>483</v>
      </c>
      <c r="N400" t="s">
        <v>483</v>
      </c>
      <c r="O400" t="s">
        <v>485</v>
      </c>
      <c r="P400" t="s">
        <v>483</v>
      </c>
      <c r="Q400" t="s">
        <v>483</v>
      </c>
      <c r="R400" t="s">
        <v>483</v>
      </c>
      <c r="S400" t="s">
        <v>483</v>
      </c>
      <c r="T400" t="s">
        <v>483</v>
      </c>
      <c r="U400" t="s">
        <v>496</v>
      </c>
      <c r="V400" t="s">
        <v>486</v>
      </c>
      <c r="W400" t="s">
        <v>654</v>
      </c>
      <c r="X400" t="s">
        <v>1156</v>
      </c>
      <c r="Y400" t="s">
        <v>1155</v>
      </c>
    </row>
    <row r="401" spans="1:25">
      <c r="A401" t="s">
        <v>2130</v>
      </c>
      <c r="B401" t="s">
        <v>478</v>
      </c>
      <c r="C401" t="s">
        <v>531</v>
      </c>
      <c r="D401" t="s">
        <v>674</v>
      </c>
      <c r="E401">
        <v>4803</v>
      </c>
      <c r="F401">
        <v>1000</v>
      </c>
      <c r="G401" s="22">
        <f>IF(H401 = "不含税", 1.06, 1) * F401/(1000*E401 * 3.96566683) * VLOOKUP(J401,Deflator!$A$2:$B$24,2,FALSE)</f>
        <v>6.9067967497596967E-6</v>
      </c>
      <c r="H401" t="s">
        <v>481</v>
      </c>
      <c r="I401">
        <v>500</v>
      </c>
      <c r="J401">
        <v>2022</v>
      </c>
      <c r="K401" t="s">
        <v>585</v>
      </c>
      <c r="L401" s="77">
        <v>3.5000000000000003E-2</v>
      </c>
      <c r="M401" s="77">
        <v>6.0000000000000001E-3</v>
      </c>
      <c r="N401" t="s">
        <v>483</v>
      </c>
      <c r="O401" t="s">
        <v>485</v>
      </c>
      <c r="P401" t="s">
        <v>971</v>
      </c>
      <c r="Q401" t="s">
        <v>483</v>
      </c>
      <c r="R401" t="s">
        <v>483</v>
      </c>
      <c r="S401" t="s">
        <v>483</v>
      </c>
      <c r="T401" t="s">
        <v>483</v>
      </c>
      <c r="U401" t="s">
        <v>520</v>
      </c>
      <c r="V401" t="s">
        <v>486</v>
      </c>
      <c r="W401" t="s">
        <v>2131</v>
      </c>
      <c r="X401" t="s">
        <v>2132</v>
      </c>
      <c r="Y401" t="s">
        <v>1802</v>
      </c>
    </row>
    <row r="402" spans="1:25">
      <c r="A402" t="s">
        <v>595</v>
      </c>
      <c r="B402" t="s">
        <v>478</v>
      </c>
      <c r="C402" t="s">
        <v>538</v>
      </c>
      <c r="D402" t="s">
        <v>572</v>
      </c>
      <c r="E402">
        <v>4500</v>
      </c>
      <c r="F402">
        <v>900</v>
      </c>
      <c r="G402" s="22">
        <f>IF(H402 = "不含税", 1.06, 1) * F402/(1000*E402 * 3.96566683) * VLOOKUP(J402,Deflator!$A$2:$B$24,2,FALSE)</f>
        <v>7.7624650850488519E-6</v>
      </c>
      <c r="H402" t="s">
        <v>492</v>
      </c>
      <c r="I402">
        <v>500</v>
      </c>
      <c r="J402">
        <v>2017</v>
      </c>
      <c r="K402" t="s">
        <v>572</v>
      </c>
      <c r="L402" t="s">
        <v>483</v>
      </c>
      <c r="M402" s="76">
        <v>0.12</v>
      </c>
      <c r="N402" t="s">
        <v>483</v>
      </c>
      <c r="O402" t="s">
        <v>494</v>
      </c>
      <c r="P402" t="s">
        <v>483</v>
      </c>
      <c r="Q402" t="s">
        <v>483</v>
      </c>
      <c r="R402" t="s">
        <v>483</v>
      </c>
      <c r="S402" t="s">
        <v>483</v>
      </c>
      <c r="T402" t="s">
        <v>483</v>
      </c>
      <c r="U402" t="s">
        <v>496</v>
      </c>
      <c r="V402" t="s">
        <v>486</v>
      </c>
      <c r="W402" t="s">
        <v>2275</v>
      </c>
      <c r="X402" t="s">
        <v>2276</v>
      </c>
      <c r="Y402" t="s">
        <v>2277</v>
      </c>
    </row>
    <row r="403" spans="1:25">
      <c r="A403" t="s">
        <v>478</v>
      </c>
      <c r="B403" t="s">
        <v>478</v>
      </c>
      <c r="C403" t="s">
        <v>538</v>
      </c>
      <c r="D403" t="s">
        <v>616</v>
      </c>
      <c r="E403">
        <v>4000</v>
      </c>
      <c r="F403">
        <v>800</v>
      </c>
      <c r="G403" s="22">
        <f>IF(H403 = "不含税", 1.06, 1) * F403/(1000*E403 * 3.96566683) * VLOOKUP(J403,Deflator!$A$2:$B$24,2,FALSE)</f>
        <v>7.7624650850488519E-6</v>
      </c>
      <c r="H403" t="s">
        <v>492</v>
      </c>
      <c r="I403">
        <v>80</v>
      </c>
      <c r="J403">
        <v>2017</v>
      </c>
      <c r="K403" t="s">
        <v>572</v>
      </c>
      <c r="L403" t="s">
        <v>483</v>
      </c>
      <c r="M403" t="s">
        <v>483</v>
      </c>
      <c r="N403" t="s">
        <v>483</v>
      </c>
      <c r="O403" t="s">
        <v>573</v>
      </c>
      <c r="P403" t="s">
        <v>483</v>
      </c>
      <c r="Q403" t="s">
        <v>483</v>
      </c>
      <c r="R403" t="s">
        <v>483</v>
      </c>
      <c r="S403" t="s">
        <v>483</v>
      </c>
      <c r="T403" t="s">
        <v>483</v>
      </c>
      <c r="U403" t="s">
        <v>520</v>
      </c>
      <c r="V403" t="s">
        <v>486</v>
      </c>
      <c r="W403" t="s">
        <v>2278</v>
      </c>
      <c r="X403" t="s">
        <v>2279</v>
      </c>
      <c r="Y403" t="s">
        <v>2280</v>
      </c>
    </row>
    <row r="404" spans="1:25">
      <c r="A404" t="s">
        <v>508</v>
      </c>
      <c r="B404" t="s">
        <v>509</v>
      </c>
      <c r="C404" t="s">
        <v>510</v>
      </c>
      <c r="D404" t="s">
        <v>571</v>
      </c>
      <c r="E404">
        <v>3600</v>
      </c>
      <c r="F404">
        <v>500</v>
      </c>
      <c r="G404" s="22">
        <f>IF(H404 = "不含税", 1.06, 1) * F404/(1000*E404 * 3.96566683) * VLOOKUP(J404,Deflator!$A$2:$B$24,2,FALSE)</f>
        <v>5.3906007535061473E-6</v>
      </c>
      <c r="H404" t="s">
        <v>492</v>
      </c>
      <c r="I404">
        <v>40</v>
      </c>
      <c r="J404">
        <v>2017</v>
      </c>
      <c r="K404" t="s">
        <v>572</v>
      </c>
      <c r="L404" s="76">
        <v>0.1</v>
      </c>
      <c r="M404" s="76">
        <v>0.04</v>
      </c>
      <c r="N404" t="s">
        <v>484</v>
      </c>
      <c r="O404" t="s">
        <v>573</v>
      </c>
      <c r="P404" t="s">
        <v>788</v>
      </c>
      <c r="Q404" s="76">
        <v>0.85</v>
      </c>
      <c r="R404" t="s">
        <v>483</v>
      </c>
      <c r="S404" t="s">
        <v>483</v>
      </c>
      <c r="T404" t="s">
        <v>483</v>
      </c>
      <c r="U404" t="s">
        <v>496</v>
      </c>
      <c r="V404" t="s">
        <v>497</v>
      </c>
      <c r="W404" t="s">
        <v>574</v>
      </c>
      <c r="X404" t="s">
        <v>789</v>
      </c>
      <c r="Y404" t="s">
        <v>790</v>
      </c>
    </row>
    <row r="405" spans="1:25">
      <c r="A405" t="s">
        <v>621</v>
      </c>
      <c r="B405" t="s">
        <v>509</v>
      </c>
      <c r="C405" t="s">
        <v>578</v>
      </c>
      <c r="D405" t="s">
        <v>572</v>
      </c>
      <c r="E405">
        <v>4000</v>
      </c>
      <c r="F405">
        <v>500</v>
      </c>
      <c r="G405" s="22">
        <f>IF(H405 = "不含税", 1.06, 1) * F405/(1000*E405 * 3.96566683) * VLOOKUP(J405,Deflator!$A$2:$B$24,2,FALSE)</f>
        <v>4.5769251680712575E-6</v>
      </c>
      <c r="H405" t="s">
        <v>481</v>
      </c>
      <c r="I405">
        <v>10000</v>
      </c>
      <c r="J405">
        <v>2017</v>
      </c>
      <c r="K405" t="s">
        <v>572</v>
      </c>
      <c r="L405" s="77">
        <v>1.0999999999999999E-2</v>
      </c>
      <c r="M405" s="76">
        <v>7.0000000000000007E-2</v>
      </c>
      <c r="N405" t="s">
        <v>622</v>
      </c>
      <c r="O405" t="s">
        <v>485</v>
      </c>
      <c r="P405" t="s">
        <v>617</v>
      </c>
      <c r="Q405" t="s">
        <v>483</v>
      </c>
      <c r="R405" t="s">
        <v>483</v>
      </c>
      <c r="S405" t="s">
        <v>483</v>
      </c>
      <c r="T405" t="s">
        <v>483</v>
      </c>
      <c r="U405" t="s">
        <v>496</v>
      </c>
      <c r="V405" t="s">
        <v>486</v>
      </c>
      <c r="W405" t="s">
        <v>574</v>
      </c>
      <c r="X405" t="s">
        <v>623</v>
      </c>
      <c r="Y405" t="s">
        <v>624</v>
      </c>
    </row>
    <row r="406" spans="1:25">
      <c r="A406" t="s">
        <v>873</v>
      </c>
      <c r="B406" t="s">
        <v>478</v>
      </c>
      <c r="C406" t="s">
        <v>479</v>
      </c>
      <c r="D406" t="s">
        <v>483</v>
      </c>
      <c r="E406">
        <v>4000</v>
      </c>
      <c r="F406">
        <v>580</v>
      </c>
      <c r="G406" s="22">
        <f>IF(H406 = "不含税", 1.06, 1) * F406/(1000*E406 * 3.96566683) * VLOOKUP(J406,Deflator!$A$2:$B$24,2,FALSE)</f>
        <v>5.6277871866604185E-6</v>
      </c>
      <c r="H406" t="s">
        <v>492</v>
      </c>
      <c r="I406">
        <v>1300</v>
      </c>
      <c r="J406">
        <v>2017</v>
      </c>
      <c r="K406" t="s">
        <v>572</v>
      </c>
      <c r="L406" s="77">
        <v>4.58E-2</v>
      </c>
      <c r="M406" s="77">
        <v>0.10299999999999999</v>
      </c>
      <c r="N406" t="s">
        <v>483</v>
      </c>
      <c r="O406" t="s">
        <v>485</v>
      </c>
      <c r="P406" t="s">
        <v>526</v>
      </c>
      <c r="Q406" s="77">
        <v>0.6986</v>
      </c>
      <c r="R406">
        <v>2</v>
      </c>
      <c r="S406" s="77">
        <v>5.0000000000000001E-4</v>
      </c>
      <c r="T406" t="s">
        <v>483</v>
      </c>
      <c r="U406" t="s">
        <v>496</v>
      </c>
      <c r="V406" t="s">
        <v>497</v>
      </c>
      <c r="W406" t="s">
        <v>874</v>
      </c>
      <c r="X406" t="s">
        <v>875</v>
      </c>
      <c r="Y406" t="s">
        <v>876</v>
      </c>
    </row>
    <row r="407" spans="1:25">
      <c r="A407" t="s">
        <v>1035</v>
      </c>
      <c r="B407" t="s">
        <v>478</v>
      </c>
      <c r="C407" t="s">
        <v>479</v>
      </c>
      <c r="D407" t="s">
        <v>2233</v>
      </c>
      <c r="E407">
        <v>4500</v>
      </c>
      <c r="F407">
        <v>980</v>
      </c>
      <c r="G407" s="22">
        <f>IF(H407 = "不含税", 1.06, 1) * F407/(1000*E407 * 3.96566683) * VLOOKUP(J407,Deflator!$A$2:$B$24,2,FALSE)</f>
        <v>8.4524619814976395E-6</v>
      </c>
      <c r="H407" t="s">
        <v>492</v>
      </c>
      <c r="I407">
        <v>1000</v>
      </c>
      <c r="J407">
        <v>2017</v>
      </c>
      <c r="K407" t="s">
        <v>572</v>
      </c>
      <c r="L407" t="s">
        <v>483</v>
      </c>
      <c r="M407" t="s">
        <v>483</v>
      </c>
      <c r="N407" t="s">
        <v>483</v>
      </c>
      <c r="O407" t="s">
        <v>485</v>
      </c>
      <c r="P407" t="s">
        <v>483</v>
      </c>
      <c r="Q407" t="s">
        <v>483</v>
      </c>
      <c r="R407" t="s">
        <v>483</v>
      </c>
      <c r="S407" t="s">
        <v>483</v>
      </c>
      <c r="T407" t="s">
        <v>483</v>
      </c>
      <c r="U407" t="s">
        <v>496</v>
      </c>
      <c r="V407" t="s">
        <v>486</v>
      </c>
      <c r="W407" t="s">
        <v>627</v>
      </c>
      <c r="X407" t="s">
        <v>2926</v>
      </c>
      <c r="Y407" t="s">
        <v>105</v>
      </c>
    </row>
    <row r="408" spans="1:25">
      <c r="A408" t="s">
        <v>570</v>
      </c>
      <c r="B408" t="s">
        <v>478</v>
      </c>
      <c r="C408" t="s">
        <v>538</v>
      </c>
      <c r="D408" t="s">
        <v>571</v>
      </c>
      <c r="E408">
        <v>4000</v>
      </c>
      <c r="F408">
        <v>400</v>
      </c>
      <c r="G408" s="22">
        <f>IF(H408 = "不含税", 1.06, 1) * F408/(1000*E408 * 3.96566683) * VLOOKUP(J408,Deflator!$A$2:$B$24,2,FALSE)</f>
        <v>3.7499922764894263E-6</v>
      </c>
      <c r="H408" t="s">
        <v>492</v>
      </c>
      <c r="I408">
        <v>100000</v>
      </c>
      <c r="J408">
        <v>2018</v>
      </c>
      <c r="K408" t="s">
        <v>572</v>
      </c>
      <c r="L408" t="s">
        <v>483</v>
      </c>
      <c r="M408" s="76">
        <v>0.1</v>
      </c>
      <c r="N408" t="s">
        <v>483</v>
      </c>
      <c r="O408" t="s">
        <v>573</v>
      </c>
      <c r="P408" t="s">
        <v>483</v>
      </c>
      <c r="Q408" t="s">
        <v>483</v>
      </c>
      <c r="R408" t="s">
        <v>483</v>
      </c>
      <c r="S408" t="s">
        <v>483</v>
      </c>
      <c r="T408" t="s">
        <v>483</v>
      </c>
      <c r="U408" t="s">
        <v>496</v>
      </c>
      <c r="V408" t="s">
        <v>497</v>
      </c>
      <c r="W408" t="s">
        <v>574</v>
      </c>
      <c r="X408" t="s">
        <v>575</v>
      </c>
      <c r="Y408" t="s">
        <v>576</v>
      </c>
    </row>
    <row r="409" spans="1:25">
      <c r="A409" t="s">
        <v>508</v>
      </c>
      <c r="B409" t="s">
        <v>509</v>
      </c>
      <c r="C409" t="s">
        <v>510</v>
      </c>
      <c r="D409" t="s">
        <v>649</v>
      </c>
      <c r="E409">
        <v>3685</v>
      </c>
      <c r="F409">
        <v>470</v>
      </c>
      <c r="G409" s="22">
        <f>IF(H409 = "不含税", 1.06, 1) * F409/(1000*E409 * 3.96566683) * VLOOKUP(J409,Deflator!$A$2:$B$24,2,FALSE)</f>
        <v>4.5121639741686863E-6</v>
      </c>
      <c r="H409" t="s">
        <v>481</v>
      </c>
      <c r="I409">
        <v>2500</v>
      </c>
      <c r="J409">
        <v>2018</v>
      </c>
      <c r="K409" t="s">
        <v>572</v>
      </c>
      <c r="L409" s="77">
        <v>0.16020000000000001</v>
      </c>
      <c r="M409" s="77">
        <v>6.0999999999999999E-2</v>
      </c>
      <c r="N409" t="s">
        <v>483</v>
      </c>
      <c r="O409" t="s">
        <v>485</v>
      </c>
      <c r="P409" t="s">
        <v>617</v>
      </c>
      <c r="Q409" s="77">
        <v>0.71650000000000003</v>
      </c>
      <c r="R409" t="s">
        <v>483</v>
      </c>
      <c r="S409" s="77">
        <v>1.1000000000000001E-3</v>
      </c>
      <c r="T409" t="s">
        <v>483</v>
      </c>
      <c r="U409" t="s">
        <v>496</v>
      </c>
      <c r="V409" t="s">
        <v>486</v>
      </c>
      <c r="W409" t="s">
        <v>650</v>
      </c>
      <c r="X409" t="s">
        <v>651</v>
      </c>
      <c r="Y409" t="s">
        <v>652</v>
      </c>
    </row>
    <row r="410" spans="1:25">
      <c r="A410" t="s">
        <v>508</v>
      </c>
      <c r="B410" t="s">
        <v>509</v>
      </c>
      <c r="C410" t="s">
        <v>510</v>
      </c>
      <c r="D410" t="s">
        <v>649</v>
      </c>
      <c r="E410">
        <v>3673</v>
      </c>
      <c r="F410">
        <v>480</v>
      </c>
      <c r="G410" s="22">
        <f>IF(H410 = "不含税", 1.06, 1) * F410/(1000*E410 * 3.96566683) * VLOOKUP(J410,Deflator!$A$2:$B$24,2,FALSE)</f>
        <v>4.6232227337555663E-6</v>
      </c>
      <c r="H410" t="s">
        <v>481</v>
      </c>
      <c r="I410">
        <v>1000</v>
      </c>
      <c r="J410">
        <v>2018</v>
      </c>
      <c r="K410" t="s">
        <v>572</v>
      </c>
      <c r="L410" s="77">
        <v>0.19539999999999999</v>
      </c>
      <c r="M410" s="77">
        <v>6.5000000000000002E-2</v>
      </c>
      <c r="N410" t="s">
        <v>483</v>
      </c>
      <c r="O410" t="s">
        <v>485</v>
      </c>
      <c r="P410" t="s">
        <v>483</v>
      </c>
      <c r="Q410" s="77">
        <v>0.75849999999999995</v>
      </c>
      <c r="R410" t="s">
        <v>483</v>
      </c>
      <c r="S410" s="77">
        <v>1.6000000000000001E-3</v>
      </c>
      <c r="T410" t="s">
        <v>483</v>
      </c>
      <c r="U410" t="s">
        <v>496</v>
      </c>
      <c r="V410" t="s">
        <v>486</v>
      </c>
      <c r="W410" t="s">
        <v>671</v>
      </c>
      <c r="X410" t="s">
        <v>672</v>
      </c>
      <c r="Y410" t="s">
        <v>673</v>
      </c>
    </row>
    <row r="411" spans="1:25">
      <c r="A411" t="s">
        <v>508</v>
      </c>
      <c r="B411" t="s">
        <v>509</v>
      </c>
      <c r="C411" t="s">
        <v>510</v>
      </c>
      <c r="D411" t="s">
        <v>686</v>
      </c>
      <c r="E411">
        <v>3500</v>
      </c>
      <c r="F411">
        <v>450</v>
      </c>
      <c r="G411" s="22">
        <f>IF(H411 = "不含税", 1.06, 1) * F411/(1000*E411 * 3.96566683) * VLOOKUP(J411,Deflator!$A$2:$B$24,2,FALSE)</f>
        <v>4.8214186412006904E-6</v>
      </c>
      <c r="H411" t="s">
        <v>492</v>
      </c>
      <c r="I411">
        <v>1000</v>
      </c>
      <c r="J411">
        <v>2018</v>
      </c>
      <c r="K411" t="s">
        <v>572</v>
      </c>
      <c r="L411" t="s">
        <v>483</v>
      </c>
      <c r="M411" t="s">
        <v>483</v>
      </c>
      <c r="N411" t="s">
        <v>483</v>
      </c>
      <c r="O411" t="s">
        <v>485</v>
      </c>
      <c r="P411" t="s">
        <v>483</v>
      </c>
      <c r="Q411" t="s">
        <v>483</v>
      </c>
      <c r="R411" t="s">
        <v>483</v>
      </c>
      <c r="S411" t="s">
        <v>483</v>
      </c>
      <c r="T411" t="s">
        <v>483</v>
      </c>
      <c r="U411" t="s">
        <v>496</v>
      </c>
      <c r="V411" t="s">
        <v>486</v>
      </c>
      <c r="W411" t="s">
        <v>687</v>
      </c>
      <c r="X411" t="s">
        <v>688</v>
      </c>
      <c r="Y411" t="s">
        <v>689</v>
      </c>
    </row>
    <row r="412" spans="1:25">
      <c r="A412" t="s">
        <v>508</v>
      </c>
      <c r="B412" t="s">
        <v>509</v>
      </c>
      <c r="C412" t="s">
        <v>510</v>
      </c>
      <c r="D412" t="s">
        <v>571</v>
      </c>
      <c r="E412">
        <v>3400</v>
      </c>
      <c r="F412">
        <v>450</v>
      </c>
      <c r="G412" s="22">
        <f>IF(H412 = "不含税", 1.06, 1) * F412/(1000*E412 * 3.96566683) * VLOOKUP(J412,Deflator!$A$2:$B$24,2,FALSE)</f>
        <v>4.9632250718242403E-6</v>
      </c>
      <c r="H412" t="s">
        <v>492</v>
      </c>
      <c r="I412">
        <v>600</v>
      </c>
      <c r="J412">
        <v>2018</v>
      </c>
      <c r="K412" t="s">
        <v>572</v>
      </c>
      <c r="L412" t="s">
        <v>483</v>
      </c>
      <c r="M412" t="s">
        <v>483</v>
      </c>
      <c r="N412" t="s">
        <v>483</v>
      </c>
      <c r="O412" t="s">
        <v>485</v>
      </c>
      <c r="P412" t="s">
        <v>626</v>
      </c>
      <c r="Q412" t="s">
        <v>483</v>
      </c>
      <c r="R412" t="s">
        <v>483</v>
      </c>
      <c r="S412" t="s">
        <v>483</v>
      </c>
      <c r="T412" t="s">
        <v>483</v>
      </c>
      <c r="U412" t="s">
        <v>496</v>
      </c>
      <c r="V412" t="s">
        <v>486</v>
      </c>
      <c r="W412" t="s">
        <v>574</v>
      </c>
      <c r="X412" t="s">
        <v>728</v>
      </c>
      <c r="Y412" t="s">
        <v>729</v>
      </c>
    </row>
    <row r="413" spans="1:25">
      <c r="A413" t="s">
        <v>508</v>
      </c>
      <c r="B413" t="s">
        <v>509</v>
      </c>
      <c r="C413" t="s">
        <v>510</v>
      </c>
      <c r="D413" t="s">
        <v>890</v>
      </c>
      <c r="E413">
        <v>3400</v>
      </c>
      <c r="F413">
        <v>500</v>
      </c>
      <c r="G413" s="22">
        <f>IF(H413 = "不含税", 1.06, 1) * F413/(1000*E413 * 3.96566683) * VLOOKUP(J413,Deflator!$A$2:$B$24,2,FALSE)</f>
        <v>5.5146945242491564E-6</v>
      </c>
      <c r="H413" t="s">
        <v>492</v>
      </c>
      <c r="I413">
        <v>2000</v>
      </c>
      <c r="J413">
        <v>2018</v>
      </c>
      <c r="K413" t="s">
        <v>572</v>
      </c>
      <c r="L413" t="s">
        <v>483</v>
      </c>
      <c r="M413" s="76">
        <v>0.08</v>
      </c>
      <c r="N413" t="s">
        <v>483</v>
      </c>
      <c r="O413" t="s">
        <v>494</v>
      </c>
      <c r="P413" t="s">
        <v>483</v>
      </c>
      <c r="Q413" t="s">
        <v>483</v>
      </c>
      <c r="R413" t="s">
        <v>483</v>
      </c>
      <c r="S413" t="s">
        <v>483</v>
      </c>
      <c r="T413" t="s">
        <v>483</v>
      </c>
      <c r="U413" t="s">
        <v>496</v>
      </c>
      <c r="V413" t="s">
        <v>486</v>
      </c>
      <c r="W413" t="s">
        <v>891</v>
      </c>
      <c r="X413" t="s">
        <v>892</v>
      </c>
      <c r="Y413" t="s">
        <v>500</v>
      </c>
    </row>
    <row r="414" spans="1:25">
      <c r="A414" t="s">
        <v>508</v>
      </c>
      <c r="B414" t="s">
        <v>509</v>
      </c>
      <c r="C414" t="s">
        <v>510</v>
      </c>
      <c r="D414" t="s">
        <v>890</v>
      </c>
      <c r="E414">
        <v>3400</v>
      </c>
      <c r="F414">
        <v>500</v>
      </c>
      <c r="G414" s="22">
        <f>IF(H414 = "不含税", 1.06, 1) * F414/(1000*E414 * 3.96566683) * VLOOKUP(J414,Deflator!$A$2:$B$24,2,FALSE)</f>
        <v>5.5146945242491564E-6</v>
      </c>
      <c r="H414" t="s">
        <v>492</v>
      </c>
      <c r="I414">
        <v>2000</v>
      </c>
      <c r="J414">
        <v>2018</v>
      </c>
      <c r="K414" t="s">
        <v>572</v>
      </c>
      <c r="L414" t="s">
        <v>483</v>
      </c>
      <c r="M414" s="76">
        <v>0.08</v>
      </c>
      <c r="N414" t="s">
        <v>483</v>
      </c>
      <c r="O414" t="s">
        <v>494</v>
      </c>
      <c r="P414" t="s">
        <v>483</v>
      </c>
      <c r="Q414" t="s">
        <v>483</v>
      </c>
      <c r="R414" t="s">
        <v>483</v>
      </c>
      <c r="S414" t="s">
        <v>483</v>
      </c>
      <c r="T414" t="s">
        <v>483</v>
      </c>
      <c r="U414" t="s">
        <v>496</v>
      </c>
      <c r="V414" t="s">
        <v>486</v>
      </c>
      <c r="W414" t="s">
        <v>891</v>
      </c>
      <c r="X414" t="s">
        <v>892</v>
      </c>
      <c r="Y414" t="s">
        <v>500</v>
      </c>
    </row>
    <row r="415" spans="1:25">
      <c r="A415" t="s">
        <v>508</v>
      </c>
      <c r="B415" t="s">
        <v>509</v>
      </c>
      <c r="C415" t="s">
        <v>510</v>
      </c>
      <c r="D415" t="s">
        <v>681</v>
      </c>
      <c r="E415">
        <v>3600</v>
      </c>
      <c r="F415">
        <v>550</v>
      </c>
      <c r="G415" s="22">
        <f>IF(H415 = "不含税", 1.06, 1) * F415/(1000*E415 * 3.96566683) * VLOOKUP(J415,Deflator!$A$2:$B$24,2,FALSE)</f>
        <v>5.7291548668588453E-6</v>
      </c>
      <c r="H415" t="s">
        <v>492</v>
      </c>
      <c r="I415">
        <v>5000</v>
      </c>
      <c r="J415">
        <v>2018</v>
      </c>
      <c r="K415" t="s">
        <v>572</v>
      </c>
      <c r="L415" t="s">
        <v>483</v>
      </c>
      <c r="M415" t="s">
        <v>483</v>
      </c>
      <c r="N415" t="s">
        <v>483</v>
      </c>
      <c r="O415" t="s">
        <v>485</v>
      </c>
      <c r="P415" t="s">
        <v>626</v>
      </c>
      <c r="Q415" t="s">
        <v>483</v>
      </c>
      <c r="R415" t="s">
        <v>483</v>
      </c>
      <c r="S415" t="s">
        <v>483</v>
      </c>
      <c r="T415" t="s">
        <v>483</v>
      </c>
      <c r="U415" t="s">
        <v>496</v>
      </c>
      <c r="V415" t="s">
        <v>486</v>
      </c>
      <c r="W415" t="s">
        <v>671</v>
      </c>
      <c r="X415" t="s">
        <v>980</v>
      </c>
      <c r="Y415" t="s">
        <v>981</v>
      </c>
    </row>
    <row r="416" spans="1:25">
      <c r="A416" t="s">
        <v>508</v>
      </c>
      <c r="B416" t="s">
        <v>509</v>
      </c>
      <c r="C416" t="s">
        <v>510</v>
      </c>
      <c r="D416" t="s">
        <v>1346</v>
      </c>
      <c r="E416">
        <v>3600</v>
      </c>
      <c r="F416">
        <v>620</v>
      </c>
      <c r="G416" s="22">
        <f>IF(H416 = "不含税", 1.06, 1) * F416/(1000*E416 * 3.96566683) * VLOOKUP(J416,Deflator!$A$2:$B$24,2,FALSE)</f>
        <v>6.4583200317317899E-6</v>
      </c>
      <c r="H416" t="s">
        <v>492</v>
      </c>
      <c r="I416">
        <v>3000</v>
      </c>
      <c r="J416">
        <v>2018</v>
      </c>
      <c r="K416" t="s">
        <v>572</v>
      </c>
      <c r="L416" t="s">
        <v>483</v>
      </c>
      <c r="M416" s="76">
        <v>0.12</v>
      </c>
      <c r="N416" t="s">
        <v>483</v>
      </c>
      <c r="O416" t="s">
        <v>485</v>
      </c>
      <c r="P416" t="s">
        <v>626</v>
      </c>
      <c r="Q416" t="s">
        <v>483</v>
      </c>
      <c r="R416" t="s">
        <v>483</v>
      </c>
      <c r="S416" t="s">
        <v>483</v>
      </c>
      <c r="T416" t="s">
        <v>483</v>
      </c>
      <c r="U416" t="s">
        <v>496</v>
      </c>
      <c r="V416" t="s">
        <v>486</v>
      </c>
      <c r="W416" t="s">
        <v>671</v>
      </c>
      <c r="X416" t="s">
        <v>1347</v>
      </c>
      <c r="Y416" t="s">
        <v>1348</v>
      </c>
    </row>
    <row r="417" spans="1:25">
      <c r="A417" t="s">
        <v>738</v>
      </c>
      <c r="B417" t="s">
        <v>551</v>
      </c>
      <c r="C417" t="s">
        <v>551</v>
      </c>
      <c r="D417" t="s">
        <v>572</v>
      </c>
      <c r="E417">
        <v>4100</v>
      </c>
      <c r="F417">
        <v>550</v>
      </c>
      <c r="G417" s="22">
        <f>IF(H417 = "不含税", 1.06, 1) * F417/(1000*E417 * 3.96566683) * VLOOKUP(J417,Deflator!$A$2:$B$24,2,FALSE)</f>
        <v>5.0304774440711815E-6</v>
      </c>
      <c r="H417" t="s">
        <v>492</v>
      </c>
      <c r="I417">
        <v>300</v>
      </c>
      <c r="J417">
        <v>2018</v>
      </c>
      <c r="K417" t="s">
        <v>572</v>
      </c>
      <c r="L417" s="77">
        <v>8.0000000000000002E-3</v>
      </c>
      <c r="M417" s="77">
        <v>5.0000000000000001E-3</v>
      </c>
      <c r="N417" t="s">
        <v>484</v>
      </c>
      <c r="O417" t="s">
        <v>485</v>
      </c>
      <c r="P417" t="s">
        <v>739</v>
      </c>
      <c r="Q417" s="76">
        <v>7.0000000000000007E-2</v>
      </c>
      <c r="R417" t="s">
        <v>483</v>
      </c>
      <c r="S417" s="77">
        <v>1E-3</v>
      </c>
      <c r="T417" t="s">
        <v>483</v>
      </c>
      <c r="U417" t="s">
        <v>496</v>
      </c>
      <c r="V417" t="s">
        <v>486</v>
      </c>
      <c r="W417" t="s">
        <v>740</v>
      </c>
      <c r="X417" t="s">
        <v>741</v>
      </c>
      <c r="Y417" t="s">
        <v>742</v>
      </c>
    </row>
    <row r="418" spans="1:25">
      <c r="A418" t="s">
        <v>738</v>
      </c>
      <c r="B418" t="s">
        <v>551</v>
      </c>
      <c r="C418" t="s">
        <v>551</v>
      </c>
      <c r="D418" t="s">
        <v>1464</v>
      </c>
      <c r="E418">
        <v>4000</v>
      </c>
      <c r="F418">
        <v>750</v>
      </c>
      <c r="G418" s="22">
        <f>IF(H418 = "不含税", 1.06, 1) * F418/(1000*E418 * 3.96566683) * VLOOKUP(J418,Deflator!$A$2:$B$24,2,FALSE)</f>
        <v>6.6332410551110137E-6</v>
      </c>
      <c r="H418" t="s">
        <v>481</v>
      </c>
      <c r="I418">
        <v>300</v>
      </c>
      <c r="J418">
        <v>2018</v>
      </c>
      <c r="K418" t="s">
        <v>572</v>
      </c>
      <c r="L418" s="76">
        <v>0.08</v>
      </c>
      <c r="M418" s="76">
        <v>7.0000000000000007E-2</v>
      </c>
      <c r="N418" t="s">
        <v>483</v>
      </c>
      <c r="O418" t="s">
        <v>485</v>
      </c>
      <c r="P418" t="s">
        <v>483</v>
      </c>
      <c r="Q418" t="s">
        <v>483</v>
      </c>
      <c r="R418" t="s">
        <v>483</v>
      </c>
      <c r="S418" t="s">
        <v>483</v>
      </c>
      <c r="T418" t="s">
        <v>483</v>
      </c>
      <c r="U418" t="s">
        <v>496</v>
      </c>
      <c r="V418" t="s">
        <v>486</v>
      </c>
      <c r="W418" t="s">
        <v>740</v>
      </c>
      <c r="X418" t="s">
        <v>1465</v>
      </c>
      <c r="Y418" t="s">
        <v>1466</v>
      </c>
    </row>
    <row r="419" spans="1:25">
      <c r="A419" t="s">
        <v>1559</v>
      </c>
      <c r="B419" t="s">
        <v>551</v>
      </c>
      <c r="C419" t="s">
        <v>551</v>
      </c>
      <c r="D419" t="s">
        <v>1560</v>
      </c>
      <c r="E419">
        <v>4100</v>
      </c>
      <c r="F419">
        <v>780</v>
      </c>
      <c r="G419" s="22">
        <f>IF(H419 = "不含税", 1.06, 1) * F419/(1000*E419 * 3.96566683) * VLOOKUP(J419,Deflator!$A$2:$B$24,2,FALSE)</f>
        <v>6.73031287542971E-6</v>
      </c>
      <c r="H419" t="s">
        <v>481</v>
      </c>
      <c r="I419">
        <v>1500</v>
      </c>
      <c r="J419">
        <v>2018</v>
      </c>
      <c r="K419" t="s">
        <v>572</v>
      </c>
      <c r="L419" s="77">
        <v>5.5899999999999998E-2</v>
      </c>
      <c r="M419" s="76">
        <v>0.08</v>
      </c>
      <c r="N419" t="s">
        <v>484</v>
      </c>
      <c r="O419" t="s">
        <v>485</v>
      </c>
      <c r="P419" t="s">
        <v>504</v>
      </c>
      <c r="Q419" s="76">
        <v>743.85</v>
      </c>
      <c r="R419">
        <v>2</v>
      </c>
      <c r="S419" s="77">
        <v>3.3E-3</v>
      </c>
      <c r="T419" t="s">
        <v>483</v>
      </c>
      <c r="U419" t="s">
        <v>496</v>
      </c>
      <c r="V419" t="s">
        <v>486</v>
      </c>
      <c r="W419" t="s">
        <v>1561</v>
      </c>
      <c r="X419" t="s">
        <v>1562</v>
      </c>
      <c r="Y419" t="s">
        <v>1466</v>
      </c>
    </row>
    <row r="420" spans="1:25">
      <c r="A420" t="s">
        <v>738</v>
      </c>
      <c r="B420" t="s">
        <v>551</v>
      </c>
      <c r="C420" t="s">
        <v>551</v>
      </c>
      <c r="D420" t="s">
        <v>572</v>
      </c>
      <c r="E420">
        <v>4080</v>
      </c>
      <c r="F420">
        <v>800</v>
      </c>
      <c r="G420" s="22">
        <f>IF(H420 = "不含税", 1.06, 1) * F420/(1000*E420 * 3.96566683) * VLOOKUP(J420,Deflator!$A$2:$B$24,2,FALSE)</f>
        <v>6.9367226720115172E-6</v>
      </c>
      <c r="H420" t="s">
        <v>481</v>
      </c>
      <c r="I420">
        <v>2000</v>
      </c>
      <c r="J420">
        <v>2018</v>
      </c>
      <c r="K420" t="s">
        <v>572</v>
      </c>
      <c r="L420" s="77">
        <v>3.9399999999999998E-2</v>
      </c>
      <c r="M420" s="77">
        <v>3.9399999999999998E-2</v>
      </c>
      <c r="N420" t="s">
        <v>1686</v>
      </c>
      <c r="O420" t="s">
        <v>485</v>
      </c>
      <c r="P420" t="s">
        <v>626</v>
      </c>
      <c r="Q420" s="77">
        <v>0.74850000000000005</v>
      </c>
      <c r="R420">
        <v>2</v>
      </c>
      <c r="S420" s="77">
        <v>2.3E-3</v>
      </c>
      <c r="T420" t="s">
        <v>1687</v>
      </c>
      <c r="U420" t="s">
        <v>496</v>
      </c>
      <c r="V420" t="s">
        <v>486</v>
      </c>
      <c r="W420" t="s">
        <v>740</v>
      </c>
      <c r="X420" t="s">
        <v>1688</v>
      </c>
      <c r="Y420" t="s">
        <v>1689</v>
      </c>
    </row>
    <row r="421" spans="1:25">
      <c r="A421" t="s">
        <v>738</v>
      </c>
      <c r="B421" t="s">
        <v>551</v>
      </c>
      <c r="C421" t="s">
        <v>551</v>
      </c>
      <c r="D421" t="s">
        <v>1464</v>
      </c>
      <c r="E421">
        <v>3800</v>
      </c>
      <c r="F421">
        <v>750</v>
      </c>
      <c r="G421" s="22">
        <f>IF(H421 = "不含税", 1.06, 1) * F421/(1000*E421 * 3.96566683) * VLOOKUP(J421,Deflator!$A$2:$B$24,2,FALSE)</f>
        <v>7.4013005457028141E-6</v>
      </c>
      <c r="H421" t="s">
        <v>492</v>
      </c>
      <c r="I421">
        <v>5000</v>
      </c>
      <c r="J421">
        <v>2018</v>
      </c>
      <c r="K421" t="s">
        <v>572</v>
      </c>
      <c r="L421" s="76">
        <v>0.05</v>
      </c>
      <c r="M421" s="76">
        <v>0.05</v>
      </c>
      <c r="N421" t="s">
        <v>483</v>
      </c>
      <c r="O421" t="s">
        <v>485</v>
      </c>
      <c r="P421" t="s">
        <v>617</v>
      </c>
      <c r="Q421" t="s">
        <v>483</v>
      </c>
      <c r="R421" t="s">
        <v>483</v>
      </c>
      <c r="S421" t="s">
        <v>483</v>
      </c>
      <c r="T421" t="s">
        <v>483</v>
      </c>
      <c r="U421" t="s">
        <v>496</v>
      </c>
      <c r="V421" t="s">
        <v>486</v>
      </c>
      <c r="W421" t="s">
        <v>740</v>
      </c>
      <c r="X421" t="s">
        <v>2145</v>
      </c>
      <c r="Y421" t="s">
        <v>787</v>
      </c>
    </row>
    <row r="422" spans="1:25">
      <c r="A422" t="s">
        <v>738</v>
      </c>
      <c r="B422" t="s">
        <v>551</v>
      </c>
      <c r="C422" t="s">
        <v>551</v>
      </c>
      <c r="D422" t="s">
        <v>1464</v>
      </c>
      <c r="E422">
        <v>3800</v>
      </c>
      <c r="F422">
        <v>750</v>
      </c>
      <c r="G422" s="22">
        <f>IF(H422 = "不含税", 1.06, 1) * F422/(1000*E422 * 3.96566683) * VLOOKUP(J422,Deflator!$A$2:$B$24,2,FALSE)</f>
        <v>7.4013005457028141E-6</v>
      </c>
      <c r="H422" t="s">
        <v>492</v>
      </c>
      <c r="I422">
        <v>6000</v>
      </c>
      <c r="J422">
        <v>2018</v>
      </c>
      <c r="K422" t="s">
        <v>572</v>
      </c>
      <c r="L422" s="77">
        <v>3.9E-2</v>
      </c>
      <c r="M422" s="76">
        <v>0.05</v>
      </c>
      <c r="N422" t="s">
        <v>483</v>
      </c>
      <c r="O422" t="s">
        <v>485</v>
      </c>
      <c r="P422" t="s">
        <v>483</v>
      </c>
      <c r="Q422" t="s">
        <v>483</v>
      </c>
      <c r="R422" t="s">
        <v>483</v>
      </c>
      <c r="S422" t="s">
        <v>483</v>
      </c>
      <c r="T422" t="s">
        <v>483</v>
      </c>
      <c r="U422" t="s">
        <v>520</v>
      </c>
      <c r="V422" t="s">
        <v>486</v>
      </c>
      <c r="W422" t="s">
        <v>740</v>
      </c>
      <c r="X422" t="s">
        <v>2146</v>
      </c>
      <c r="Y422" t="s">
        <v>1415</v>
      </c>
    </row>
    <row r="423" spans="1:25">
      <c r="A423" t="s">
        <v>516</v>
      </c>
      <c r="B423" t="s">
        <v>478</v>
      </c>
      <c r="C423" t="s">
        <v>491</v>
      </c>
      <c r="D423" t="s">
        <v>572</v>
      </c>
      <c r="E423">
        <v>3600</v>
      </c>
      <c r="F423">
        <v>600</v>
      </c>
      <c r="G423" s="22">
        <f>IF(H423 = "不含税", 1.06, 1) * F423/(1000*E423 * 3.96566683) * VLOOKUP(J423,Deflator!$A$2:$B$24,2,FALSE)</f>
        <v>6.2499871274823775E-6</v>
      </c>
      <c r="H423" t="s">
        <v>492</v>
      </c>
      <c r="I423">
        <v>600</v>
      </c>
      <c r="J423">
        <v>2018</v>
      </c>
      <c r="K423" t="s">
        <v>572</v>
      </c>
      <c r="L423" s="76">
        <v>0.03</v>
      </c>
      <c r="M423" s="76">
        <v>0.1</v>
      </c>
      <c r="N423" t="s">
        <v>483</v>
      </c>
      <c r="O423" t="s">
        <v>485</v>
      </c>
      <c r="P423" t="s">
        <v>626</v>
      </c>
      <c r="Q423" t="s">
        <v>483</v>
      </c>
      <c r="R423" t="s">
        <v>483</v>
      </c>
      <c r="S423" t="s">
        <v>483</v>
      </c>
      <c r="T423" t="s">
        <v>483</v>
      </c>
      <c r="U423" t="s">
        <v>496</v>
      </c>
      <c r="V423" t="s">
        <v>486</v>
      </c>
      <c r="W423" t="s">
        <v>618</v>
      </c>
      <c r="X423" t="s">
        <v>1245</v>
      </c>
      <c r="Y423" t="s">
        <v>1246</v>
      </c>
    </row>
    <row r="424" spans="1:25">
      <c r="A424" t="s">
        <v>516</v>
      </c>
      <c r="B424" t="s">
        <v>478</v>
      </c>
      <c r="C424" t="s">
        <v>491</v>
      </c>
      <c r="D424" t="s">
        <v>3266</v>
      </c>
      <c r="E424">
        <v>4200</v>
      </c>
      <c r="F424">
        <v>1000</v>
      </c>
      <c r="G424" s="22">
        <f>IF(H424 = "不含税", 1.06, 1) * F424/(1000*E424 * 3.96566683) * VLOOKUP(J424,Deflator!$A$2:$B$24,2,FALSE)</f>
        <v>8.9285530392605388E-6</v>
      </c>
      <c r="H424" t="s">
        <v>492</v>
      </c>
      <c r="I424">
        <v>200</v>
      </c>
      <c r="J424">
        <v>2018</v>
      </c>
      <c r="K424" t="s">
        <v>572</v>
      </c>
      <c r="L424" t="s">
        <v>483</v>
      </c>
      <c r="M424" t="s">
        <v>483</v>
      </c>
      <c r="N424" t="s">
        <v>483</v>
      </c>
      <c r="O424" t="s">
        <v>485</v>
      </c>
      <c r="P424" t="s">
        <v>483</v>
      </c>
      <c r="Q424" t="s">
        <v>483</v>
      </c>
      <c r="R424" t="s">
        <v>483</v>
      </c>
      <c r="S424" t="s">
        <v>483</v>
      </c>
      <c r="T424" t="s">
        <v>483</v>
      </c>
      <c r="U424" t="s">
        <v>496</v>
      </c>
      <c r="V424" t="s">
        <v>486</v>
      </c>
      <c r="W424" t="s">
        <v>2032</v>
      </c>
      <c r="X424" t="s">
        <v>3267</v>
      </c>
      <c r="Y424" t="s">
        <v>1860</v>
      </c>
    </row>
    <row r="425" spans="1:25">
      <c r="A425" t="s">
        <v>1035</v>
      </c>
      <c r="B425" t="s">
        <v>478</v>
      </c>
      <c r="C425" t="s">
        <v>479</v>
      </c>
      <c r="D425" t="s">
        <v>1318</v>
      </c>
      <c r="E425">
        <v>4376</v>
      </c>
      <c r="F425">
        <v>750</v>
      </c>
      <c r="G425" s="22">
        <f>IF(H425 = "不含税", 1.06, 1) * F425/(1000*E425 * 3.96566683) * VLOOKUP(J425,Deflator!$A$2:$B$24,2,FALSE)</f>
        <v>6.427089139321457E-6</v>
      </c>
      <c r="H425" t="s">
        <v>492</v>
      </c>
      <c r="I425">
        <v>2000</v>
      </c>
      <c r="J425">
        <v>2018</v>
      </c>
      <c r="K425" t="s">
        <v>572</v>
      </c>
      <c r="L425" s="77">
        <v>1.9199999999999998E-2</v>
      </c>
      <c r="M425" s="77">
        <v>2.8999999999999998E-3</v>
      </c>
      <c r="N425" t="s">
        <v>483</v>
      </c>
      <c r="O425" t="s">
        <v>485</v>
      </c>
      <c r="P425" t="s">
        <v>483</v>
      </c>
      <c r="Q425" s="77">
        <v>0.84260000000000002</v>
      </c>
      <c r="R425" t="s">
        <v>483</v>
      </c>
      <c r="S425" t="s">
        <v>483</v>
      </c>
      <c r="T425" t="s">
        <v>483</v>
      </c>
      <c r="U425" t="s">
        <v>496</v>
      </c>
      <c r="V425" t="s">
        <v>486</v>
      </c>
      <c r="W425" t="s">
        <v>1319</v>
      </c>
      <c r="X425" t="s">
        <v>1320</v>
      </c>
      <c r="Y425" t="s">
        <v>1321</v>
      </c>
    </row>
    <row r="426" spans="1:25">
      <c r="A426" t="s">
        <v>2652</v>
      </c>
      <c r="B426" t="s">
        <v>478</v>
      </c>
      <c r="C426" t="s">
        <v>479</v>
      </c>
      <c r="D426" t="s">
        <v>1318</v>
      </c>
      <c r="E426">
        <v>4300</v>
      </c>
      <c r="F426">
        <v>900</v>
      </c>
      <c r="G426" s="22">
        <f>IF(H426 = "不含税", 1.06, 1) * F426/(1000*E426 * 3.96566683) * VLOOKUP(J426,Deflator!$A$2:$B$24,2,FALSE)</f>
        <v>7.848821043815079E-6</v>
      </c>
      <c r="H426" t="s">
        <v>492</v>
      </c>
      <c r="I426">
        <v>100</v>
      </c>
      <c r="J426">
        <v>2018</v>
      </c>
      <c r="K426" t="s">
        <v>572</v>
      </c>
      <c r="L426" t="s">
        <v>483</v>
      </c>
      <c r="M426" t="s">
        <v>483</v>
      </c>
      <c r="N426" t="s">
        <v>483</v>
      </c>
      <c r="O426" t="s">
        <v>494</v>
      </c>
      <c r="P426" t="s">
        <v>483</v>
      </c>
      <c r="Q426" t="s">
        <v>483</v>
      </c>
      <c r="R426" t="s">
        <v>483</v>
      </c>
      <c r="S426" t="s">
        <v>483</v>
      </c>
      <c r="T426" t="s">
        <v>483</v>
      </c>
      <c r="U426" t="s">
        <v>496</v>
      </c>
      <c r="V426" t="s">
        <v>486</v>
      </c>
      <c r="W426" t="s">
        <v>2653</v>
      </c>
      <c r="X426" t="s">
        <v>2654</v>
      </c>
      <c r="Y426" t="s">
        <v>2655</v>
      </c>
    </row>
    <row r="427" spans="1:25">
      <c r="A427" t="s">
        <v>1035</v>
      </c>
      <c r="B427" t="s">
        <v>478</v>
      </c>
      <c r="C427" t="s">
        <v>479</v>
      </c>
      <c r="D427" t="s">
        <v>2662</v>
      </c>
      <c r="E427">
        <v>4775</v>
      </c>
      <c r="F427">
        <v>1000</v>
      </c>
      <c r="G427" s="22">
        <f>IF(H427 = "不含税", 1.06, 1) * F427/(1000*E427 * 3.96566683) * VLOOKUP(J427,Deflator!$A$2:$B$24,2,FALSE)</f>
        <v>7.8533869664700038E-6</v>
      </c>
      <c r="H427" t="s">
        <v>492</v>
      </c>
      <c r="I427">
        <v>2000</v>
      </c>
      <c r="J427">
        <v>2018</v>
      </c>
      <c r="K427" t="s">
        <v>572</v>
      </c>
      <c r="L427" s="77">
        <v>1.2699999999999999E-2</v>
      </c>
      <c r="M427" s="77">
        <v>8.5099999999999995E-2</v>
      </c>
      <c r="N427" t="s">
        <v>483</v>
      </c>
      <c r="O427" t="s">
        <v>485</v>
      </c>
      <c r="P427" t="s">
        <v>483</v>
      </c>
      <c r="Q427" s="77">
        <v>0.84019999999999995</v>
      </c>
      <c r="R427">
        <v>1</v>
      </c>
      <c r="S427" t="s">
        <v>483</v>
      </c>
      <c r="T427" t="s">
        <v>483</v>
      </c>
      <c r="U427" t="s">
        <v>496</v>
      </c>
      <c r="V427" t="s">
        <v>486</v>
      </c>
      <c r="W427" t="s">
        <v>1319</v>
      </c>
      <c r="X427" t="s">
        <v>2663</v>
      </c>
      <c r="Y427" t="s">
        <v>2664</v>
      </c>
    </row>
    <row r="428" spans="1:25">
      <c r="A428" t="s">
        <v>1035</v>
      </c>
      <c r="B428" t="s">
        <v>478</v>
      </c>
      <c r="C428" t="s">
        <v>479</v>
      </c>
      <c r="D428" t="s">
        <v>1318</v>
      </c>
      <c r="E428">
        <v>4300</v>
      </c>
      <c r="F428">
        <v>1000</v>
      </c>
      <c r="G428" s="22">
        <f>IF(H428 = "不含税", 1.06, 1) * F428/(1000*E428 * 3.96566683) * VLOOKUP(J428,Deflator!$A$2:$B$24,2,FALSE)</f>
        <v>8.2272757272694731E-6</v>
      </c>
      <c r="H428" t="s">
        <v>481</v>
      </c>
      <c r="I428">
        <v>1000</v>
      </c>
      <c r="J428">
        <v>2018</v>
      </c>
      <c r="K428" t="s">
        <v>572</v>
      </c>
      <c r="L428" s="77">
        <v>1.9E-2</v>
      </c>
      <c r="M428" t="s">
        <v>483</v>
      </c>
      <c r="N428" t="s">
        <v>483</v>
      </c>
      <c r="O428" t="s">
        <v>485</v>
      </c>
      <c r="P428" t="s">
        <v>483</v>
      </c>
      <c r="Q428" t="s">
        <v>483</v>
      </c>
      <c r="R428" t="s">
        <v>483</v>
      </c>
      <c r="S428" t="s">
        <v>483</v>
      </c>
      <c r="T428" t="s">
        <v>483</v>
      </c>
      <c r="U428" t="s">
        <v>496</v>
      </c>
      <c r="V428" t="s">
        <v>486</v>
      </c>
      <c r="W428" t="s">
        <v>2653</v>
      </c>
      <c r="X428" t="s">
        <v>2955</v>
      </c>
      <c r="Y428" t="s">
        <v>747</v>
      </c>
    </row>
    <row r="429" spans="1:25">
      <c r="A429" t="s">
        <v>1035</v>
      </c>
      <c r="B429" t="s">
        <v>478</v>
      </c>
      <c r="C429" t="s">
        <v>479</v>
      </c>
      <c r="D429" t="s">
        <v>2993</v>
      </c>
      <c r="E429">
        <v>4200</v>
      </c>
      <c r="F429">
        <v>980</v>
      </c>
      <c r="G429" s="22">
        <f>IF(H429 = "不含税", 1.06, 1) * F429/(1000*E429 * 3.96566683) * VLOOKUP(J429,Deflator!$A$2:$B$24,2,FALSE)</f>
        <v>8.2546999796937055E-6</v>
      </c>
      <c r="H429" t="s">
        <v>481</v>
      </c>
      <c r="I429">
        <v>300</v>
      </c>
      <c r="J429">
        <v>2018</v>
      </c>
      <c r="K429" t="s">
        <v>572</v>
      </c>
      <c r="L429" s="77">
        <v>1.2999999999999999E-2</v>
      </c>
      <c r="M429" s="76">
        <v>0.1</v>
      </c>
      <c r="N429" t="s">
        <v>483</v>
      </c>
      <c r="O429" t="s">
        <v>485</v>
      </c>
      <c r="P429" t="s">
        <v>617</v>
      </c>
      <c r="Q429" s="76">
        <v>0.83</v>
      </c>
      <c r="R429" t="s">
        <v>483</v>
      </c>
      <c r="S429" t="s">
        <v>483</v>
      </c>
      <c r="T429" t="s">
        <v>483</v>
      </c>
      <c r="U429" t="s">
        <v>496</v>
      </c>
      <c r="V429" t="s">
        <v>486</v>
      </c>
      <c r="W429" t="s">
        <v>2994</v>
      </c>
      <c r="X429" t="s">
        <v>2995</v>
      </c>
      <c r="Y429" t="s">
        <v>2996</v>
      </c>
    </row>
    <row r="430" spans="1:25">
      <c r="A430" t="s">
        <v>1035</v>
      </c>
      <c r="B430" t="s">
        <v>478</v>
      </c>
      <c r="C430" t="s">
        <v>479</v>
      </c>
      <c r="D430" t="s">
        <v>572</v>
      </c>
      <c r="E430">
        <v>4000</v>
      </c>
      <c r="F430">
        <v>900</v>
      </c>
      <c r="G430" s="22">
        <f>IF(H430 = "不含税", 1.06, 1) * F430/(1000*E430 * 3.96566683) * VLOOKUP(J430,Deflator!$A$2:$B$24,2,FALSE)</f>
        <v>8.4374826221012094E-6</v>
      </c>
      <c r="H430" t="s">
        <v>492</v>
      </c>
      <c r="I430">
        <v>600</v>
      </c>
      <c r="J430">
        <v>2018</v>
      </c>
      <c r="K430" t="s">
        <v>572</v>
      </c>
      <c r="L430" t="s">
        <v>483</v>
      </c>
      <c r="M430" s="76">
        <v>0.12</v>
      </c>
      <c r="N430" t="s">
        <v>483</v>
      </c>
      <c r="O430" t="s">
        <v>485</v>
      </c>
      <c r="P430" t="s">
        <v>626</v>
      </c>
      <c r="Q430" t="s">
        <v>483</v>
      </c>
      <c r="R430" t="s">
        <v>483</v>
      </c>
      <c r="S430" t="s">
        <v>483</v>
      </c>
      <c r="T430" t="s">
        <v>483</v>
      </c>
      <c r="U430" t="s">
        <v>520</v>
      </c>
      <c r="V430" t="s">
        <v>486</v>
      </c>
      <c r="W430" t="s">
        <v>740</v>
      </c>
      <c r="X430" t="s">
        <v>3097</v>
      </c>
      <c r="Y430" t="s">
        <v>717</v>
      </c>
    </row>
    <row r="431" spans="1:25">
      <c r="A431" t="s">
        <v>1035</v>
      </c>
      <c r="B431" t="s">
        <v>478</v>
      </c>
      <c r="C431" t="s">
        <v>479</v>
      </c>
      <c r="D431" t="s">
        <v>3135</v>
      </c>
      <c r="E431">
        <v>4186</v>
      </c>
      <c r="F431">
        <v>950</v>
      </c>
      <c r="G431" s="22">
        <f>IF(H431 = "不含税", 1.06, 1) * F431/(1000*E431 * 3.96566683) * VLOOKUP(J431,Deflator!$A$2:$B$24,2,FALSE)</f>
        <v>8.5104936996296108E-6</v>
      </c>
      <c r="H431" t="s">
        <v>492</v>
      </c>
      <c r="I431">
        <v>300</v>
      </c>
      <c r="J431">
        <v>2018</v>
      </c>
      <c r="K431" t="s">
        <v>572</v>
      </c>
      <c r="L431" s="77">
        <v>1.4999999999999999E-2</v>
      </c>
      <c r="M431" s="77">
        <v>6.2E-2</v>
      </c>
      <c r="N431" t="s">
        <v>483</v>
      </c>
      <c r="O431" t="s">
        <v>485</v>
      </c>
      <c r="P431" t="s">
        <v>626</v>
      </c>
      <c r="Q431" t="s">
        <v>483</v>
      </c>
      <c r="R431" t="s">
        <v>483</v>
      </c>
      <c r="S431" t="s">
        <v>483</v>
      </c>
      <c r="T431" t="s">
        <v>483</v>
      </c>
      <c r="U431" t="s">
        <v>496</v>
      </c>
      <c r="V431" t="s">
        <v>486</v>
      </c>
      <c r="W431" t="s">
        <v>3136</v>
      </c>
      <c r="X431" t="s">
        <v>3137</v>
      </c>
      <c r="Y431" t="s">
        <v>3138</v>
      </c>
    </row>
    <row r="432" spans="1:25">
      <c r="A432" t="s">
        <v>1035</v>
      </c>
      <c r="B432" t="s">
        <v>478</v>
      </c>
      <c r="C432" t="s">
        <v>479</v>
      </c>
      <c r="D432" t="s">
        <v>3300</v>
      </c>
      <c r="E432">
        <v>4000</v>
      </c>
      <c r="F432">
        <v>970</v>
      </c>
      <c r="G432" s="22">
        <f>IF(H432 = "不含税", 1.06, 1) * F432/(1000*E432 * 3.96566683) * VLOOKUP(J432,Deflator!$A$2:$B$24,2,FALSE)</f>
        <v>9.0937312704868584E-6</v>
      </c>
      <c r="H432" t="s">
        <v>492</v>
      </c>
      <c r="I432">
        <v>1000</v>
      </c>
      <c r="J432">
        <v>2018</v>
      </c>
      <c r="K432" t="s">
        <v>572</v>
      </c>
      <c r="L432" s="76">
        <v>0.02</v>
      </c>
      <c r="M432" s="76">
        <v>0.08</v>
      </c>
      <c r="N432" t="s">
        <v>483</v>
      </c>
      <c r="O432" t="s">
        <v>485</v>
      </c>
      <c r="P432" t="s">
        <v>526</v>
      </c>
      <c r="Q432" s="76">
        <v>0.83</v>
      </c>
      <c r="R432">
        <v>1</v>
      </c>
      <c r="S432" t="s">
        <v>483</v>
      </c>
      <c r="T432" t="s">
        <v>483</v>
      </c>
      <c r="U432" t="s">
        <v>496</v>
      </c>
      <c r="V432" t="s">
        <v>486</v>
      </c>
      <c r="W432" t="s">
        <v>1319</v>
      </c>
      <c r="X432" t="s">
        <v>3301</v>
      </c>
      <c r="Y432" t="s">
        <v>3302</v>
      </c>
    </row>
    <row r="433" spans="1:25">
      <c r="A433" t="s">
        <v>1035</v>
      </c>
      <c r="B433" t="s">
        <v>478</v>
      </c>
      <c r="C433" t="s">
        <v>479</v>
      </c>
      <c r="D433" t="s">
        <v>571</v>
      </c>
      <c r="E433">
        <v>4200</v>
      </c>
      <c r="F433">
        <v>1050</v>
      </c>
      <c r="G433" s="22">
        <f>IF(H433 = "不含税", 1.06, 1) * F433/(1000*E433 * 3.96566683) * VLOOKUP(J433,Deflator!$A$2:$B$24,2,FALSE)</f>
        <v>9.3749806912235654E-6</v>
      </c>
      <c r="H433" t="s">
        <v>492</v>
      </c>
      <c r="I433">
        <v>32</v>
      </c>
      <c r="J433">
        <v>2018</v>
      </c>
      <c r="K433" t="s">
        <v>572</v>
      </c>
      <c r="L433" s="77">
        <v>1.3899999999999999E-2</v>
      </c>
      <c r="M433" t="s">
        <v>483</v>
      </c>
      <c r="N433" t="s">
        <v>483</v>
      </c>
      <c r="O433" t="s">
        <v>485</v>
      </c>
      <c r="P433" t="s">
        <v>483</v>
      </c>
      <c r="Q433" t="s">
        <v>483</v>
      </c>
      <c r="R433">
        <v>1</v>
      </c>
      <c r="S433" t="s">
        <v>483</v>
      </c>
      <c r="T433" t="s">
        <v>483</v>
      </c>
      <c r="U433" t="s">
        <v>496</v>
      </c>
      <c r="V433" t="s">
        <v>497</v>
      </c>
      <c r="W433" t="s">
        <v>574</v>
      </c>
      <c r="X433" t="s">
        <v>3366</v>
      </c>
      <c r="Y433" t="s">
        <v>2268</v>
      </c>
    </row>
    <row r="434" spans="1:25">
      <c r="A434" t="s">
        <v>1035</v>
      </c>
      <c r="B434" t="s">
        <v>478</v>
      </c>
      <c r="C434" t="s">
        <v>479</v>
      </c>
      <c r="D434" t="s">
        <v>649</v>
      </c>
      <c r="E434">
        <v>4300</v>
      </c>
      <c r="F434">
        <v>1200</v>
      </c>
      <c r="G434" s="22">
        <f>IF(H434 = "不含税", 1.06, 1) * F434/(1000*E434 * 3.96566683) * VLOOKUP(J434,Deflator!$A$2:$B$24,2,FALSE)</f>
        <v>1.046509472508677E-5</v>
      </c>
      <c r="H434" t="s">
        <v>492</v>
      </c>
      <c r="I434">
        <v>30</v>
      </c>
      <c r="J434">
        <v>2018</v>
      </c>
      <c r="K434" t="s">
        <v>572</v>
      </c>
      <c r="L434" t="s">
        <v>483</v>
      </c>
      <c r="M434" s="76">
        <v>0.06</v>
      </c>
      <c r="N434" t="s">
        <v>483</v>
      </c>
      <c r="O434" t="s">
        <v>485</v>
      </c>
      <c r="P434" t="s">
        <v>483</v>
      </c>
      <c r="Q434" t="s">
        <v>483</v>
      </c>
      <c r="R434" t="s">
        <v>483</v>
      </c>
      <c r="S434" t="s">
        <v>483</v>
      </c>
      <c r="T434" t="s">
        <v>483</v>
      </c>
      <c r="U434" t="s">
        <v>520</v>
      </c>
      <c r="V434" t="s">
        <v>497</v>
      </c>
      <c r="W434" t="s">
        <v>574</v>
      </c>
      <c r="X434" t="s">
        <v>3492</v>
      </c>
      <c r="Y434" t="s">
        <v>659</v>
      </c>
    </row>
    <row r="435" spans="1:25">
      <c r="A435" t="s">
        <v>570</v>
      </c>
      <c r="B435" t="s">
        <v>478</v>
      </c>
      <c r="C435" t="s">
        <v>538</v>
      </c>
      <c r="D435" t="s">
        <v>572</v>
      </c>
      <c r="E435">
        <v>4150</v>
      </c>
      <c r="F435">
        <v>730</v>
      </c>
      <c r="G435" s="22">
        <f>IF(H435 = "不含税", 1.06, 1) * F435/(1000*E435 * 3.96566683) * VLOOKUP(J435,Deflator!$A$2:$B$24,2,FALSE)</f>
        <v>6.5125263010892607E-6</v>
      </c>
      <c r="H435" t="s">
        <v>492</v>
      </c>
      <c r="I435">
        <v>1500</v>
      </c>
      <c r="J435">
        <v>2019</v>
      </c>
      <c r="K435" t="s">
        <v>572</v>
      </c>
      <c r="L435" s="76">
        <v>0.03</v>
      </c>
      <c r="M435" s="76">
        <v>0.14000000000000001</v>
      </c>
      <c r="N435" t="s">
        <v>483</v>
      </c>
      <c r="O435" t="s">
        <v>485</v>
      </c>
      <c r="P435" t="s">
        <v>483</v>
      </c>
      <c r="Q435" t="s">
        <v>483</v>
      </c>
      <c r="R435" t="s">
        <v>483</v>
      </c>
      <c r="S435" t="s">
        <v>483</v>
      </c>
      <c r="T435" t="s">
        <v>483</v>
      </c>
      <c r="U435" t="s">
        <v>496</v>
      </c>
      <c r="V435" t="s">
        <v>486</v>
      </c>
      <c r="W435" t="s">
        <v>1446</v>
      </c>
      <c r="X435" t="s">
        <v>1447</v>
      </c>
      <c r="Y435" t="s">
        <v>1182</v>
      </c>
    </row>
    <row r="436" spans="1:25">
      <c r="A436" t="s">
        <v>570</v>
      </c>
      <c r="B436" t="s">
        <v>478</v>
      </c>
      <c r="C436" t="s">
        <v>538</v>
      </c>
      <c r="D436" t="s">
        <v>572</v>
      </c>
      <c r="E436">
        <v>4500</v>
      </c>
      <c r="F436">
        <v>800</v>
      </c>
      <c r="G436" s="22">
        <f>IF(H436 = "不含税", 1.06, 1) * F436/(1000*E436 * 3.96566683) * VLOOKUP(J436,Deflator!$A$2:$B$24,2,FALSE)</f>
        <v>6.581913948132829E-6</v>
      </c>
      <c r="H436" t="s">
        <v>492</v>
      </c>
      <c r="I436">
        <v>800</v>
      </c>
      <c r="J436">
        <v>2019</v>
      </c>
      <c r="K436" t="s">
        <v>572</v>
      </c>
      <c r="L436" s="77">
        <v>2.12E-2</v>
      </c>
      <c r="M436" s="77">
        <v>6.6000000000000003E-2</v>
      </c>
      <c r="N436" t="s">
        <v>877</v>
      </c>
      <c r="O436" t="s">
        <v>485</v>
      </c>
      <c r="P436" t="s">
        <v>526</v>
      </c>
      <c r="Q436" s="77">
        <v>0.79500000000000004</v>
      </c>
      <c r="R436">
        <v>2</v>
      </c>
      <c r="S436" s="77">
        <v>4.0000000000000002E-4</v>
      </c>
      <c r="T436" t="s">
        <v>483</v>
      </c>
      <c r="U436" t="s">
        <v>496</v>
      </c>
      <c r="V436" t="s">
        <v>486</v>
      </c>
      <c r="W436" t="s">
        <v>1481</v>
      </c>
      <c r="X436" t="s">
        <v>1482</v>
      </c>
      <c r="Y436" t="s">
        <v>1345</v>
      </c>
    </row>
    <row r="437" spans="1:25">
      <c r="A437" t="s">
        <v>478</v>
      </c>
      <c r="B437" t="s">
        <v>478</v>
      </c>
      <c r="C437" t="s">
        <v>538</v>
      </c>
      <c r="D437" t="s">
        <v>572</v>
      </c>
      <c r="E437">
        <v>4316</v>
      </c>
      <c r="F437">
        <v>800</v>
      </c>
      <c r="G437" s="22">
        <f>IF(H437 = "不含税", 1.06, 1) * F437/(1000*E437 * 3.96566683) * VLOOKUP(J437,Deflator!$A$2:$B$24,2,FALSE)</f>
        <v>6.862514542770559E-6</v>
      </c>
      <c r="H437" t="s">
        <v>492</v>
      </c>
      <c r="I437">
        <v>2000</v>
      </c>
      <c r="J437">
        <v>2019</v>
      </c>
      <c r="K437" t="s">
        <v>572</v>
      </c>
      <c r="L437" s="77">
        <v>6.7999999999999996E-3</v>
      </c>
      <c r="M437" s="76">
        <v>0.1</v>
      </c>
      <c r="N437" t="s">
        <v>622</v>
      </c>
      <c r="O437" t="s">
        <v>485</v>
      </c>
      <c r="P437" t="s">
        <v>526</v>
      </c>
      <c r="Q437" s="77">
        <v>0.81620000000000004</v>
      </c>
      <c r="R437">
        <v>1</v>
      </c>
      <c r="S437" s="77">
        <v>1.4E-3</v>
      </c>
      <c r="T437" t="s">
        <v>483</v>
      </c>
      <c r="U437" t="s">
        <v>520</v>
      </c>
      <c r="V437" t="s">
        <v>497</v>
      </c>
      <c r="W437" t="s">
        <v>1693</v>
      </c>
      <c r="X437" t="s">
        <v>1694</v>
      </c>
      <c r="Y437" t="s">
        <v>164</v>
      </c>
    </row>
    <row r="438" spans="1:25">
      <c r="A438" t="s">
        <v>570</v>
      </c>
      <c r="B438" t="s">
        <v>478</v>
      </c>
      <c r="C438" t="s">
        <v>538</v>
      </c>
      <c r="D438" t="s">
        <v>571</v>
      </c>
      <c r="E438">
        <v>4150</v>
      </c>
      <c r="F438">
        <v>800</v>
      </c>
      <c r="G438" s="22">
        <f>IF(H438 = "不含税", 1.06, 1) * F438/(1000*E438 * 3.96566683) * VLOOKUP(J438,Deflator!$A$2:$B$24,2,FALSE)</f>
        <v>7.1370151244813814E-6</v>
      </c>
      <c r="H438" t="s">
        <v>492</v>
      </c>
      <c r="I438">
        <v>1500</v>
      </c>
      <c r="J438">
        <v>2019</v>
      </c>
      <c r="K438" t="s">
        <v>572</v>
      </c>
      <c r="L438" s="76">
        <v>0.02</v>
      </c>
      <c r="M438" s="76">
        <v>0.08</v>
      </c>
      <c r="N438" t="s">
        <v>484</v>
      </c>
      <c r="O438" t="s">
        <v>494</v>
      </c>
      <c r="P438" t="s">
        <v>788</v>
      </c>
      <c r="Q438" s="77">
        <v>0.85929999999999995</v>
      </c>
      <c r="R438" t="s">
        <v>483</v>
      </c>
      <c r="S438" s="76">
        <v>0.06</v>
      </c>
      <c r="T438" t="s">
        <v>483</v>
      </c>
      <c r="U438" t="s">
        <v>520</v>
      </c>
      <c r="V438" t="s">
        <v>486</v>
      </c>
      <c r="W438" t="s">
        <v>574</v>
      </c>
      <c r="X438" t="s">
        <v>2007</v>
      </c>
      <c r="Y438" t="s">
        <v>1028</v>
      </c>
    </row>
    <row r="439" spans="1:25">
      <c r="A439" t="s">
        <v>570</v>
      </c>
      <c r="B439" t="s">
        <v>478</v>
      </c>
      <c r="C439" t="s">
        <v>538</v>
      </c>
      <c r="D439" t="s">
        <v>2847</v>
      </c>
      <c r="E439">
        <v>4200</v>
      </c>
      <c r="F439">
        <v>900</v>
      </c>
      <c r="G439" s="22">
        <f>IF(H439 = "不含税", 1.06, 1) * F439/(1000*E439 * 3.96566683) * VLOOKUP(J439,Deflator!$A$2:$B$24,2,FALSE)</f>
        <v>7.9335569910529625E-6</v>
      </c>
      <c r="H439" t="s">
        <v>492</v>
      </c>
      <c r="I439">
        <v>100</v>
      </c>
      <c r="J439">
        <v>2019</v>
      </c>
      <c r="K439" t="s">
        <v>572</v>
      </c>
      <c r="L439" s="76">
        <v>0.02</v>
      </c>
      <c r="M439" s="77">
        <v>7.5999999999999998E-2</v>
      </c>
      <c r="N439" t="s">
        <v>483</v>
      </c>
      <c r="O439" t="s">
        <v>573</v>
      </c>
      <c r="P439" t="s">
        <v>798</v>
      </c>
      <c r="Q439" s="77">
        <v>0.82699999999999996</v>
      </c>
      <c r="R439" t="s">
        <v>483</v>
      </c>
      <c r="S439" t="s">
        <v>483</v>
      </c>
      <c r="T439" t="s">
        <v>483</v>
      </c>
      <c r="U439" t="s">
        <v>496</v>
      </c>
      <c r="V439" t="s">
        <v>486</v>
      </c>
      <c r="W439" t="s">
        <v>2848</v>
      </c>
      <c r="X439" t="s">
        <v>2849</v>
      </c>
      <c r="Y439" t="s">
        <v>2850</v>
      </c>
    </row>
    <row r="440" spans="1:25">
      <c r="A440" t="s">
        <v>570</v>
      </c>
      <c r="B440" t="s">
        <v>478</v>
      </c>
      <c r="C440" t="s">
        <v>538</v>
      </c>
      <c r="D440" t="s">
        <v>572</v>
      </c>
      <c r="E440">
        <v>4100</v>
      </c>
      <c r="F440">
        <v>880</v>
      </c>
      <c r="G440" s="22">
        <f>IF(H440 = "不含税", 1.06, 1) * F440/(1000*E440 * 3.96566683) * VLOOKUP(J440,Deflator!$A$2:$B$24,2,FALSE)</f>
        <v>7.9464570837213429E-6</v>
      </c>
      <c r="H440" t="s">
        <v>492</v>
      </c>
      <c r="I440">
        <v>600</v>
      </c>
      <c r="J440">
        <v>2019</v>
      </c>
      <c r="K440" t="s">
        <v>572</v>
      </c>
      <c r="L440" s="76">
        <v>0.01</v>
      </c>
      <c r="M440" s="76">
        <v>0.05</v>
      </c>
      <c r="N440" t="s">
        <v>554</v>
      </c>
      <c r="O440" t="s">
        <v>485</v>
      </c>
      <c r="P440" t="s">
        <v>617</v>
      </c>
      <c r="Q440" s="76">
        <v>0.85</v>
      </c>
      <c r="R440" t="s">
        <v>483</v>
      </c>
      <c r="S440" t="s">
        <v>483</v>
      </c>
      <c r="T440" t="s">
        <v>483</v>
      </c>
      <c r="U440" t="s">
        <v>496</v>
      </c>
      <c r="V440" t="s">
        <v>486</v>
      </c>
      <c r="W440" t="s">
        <v>2653</v>
      </c>
      <c r="X440" t="s">
        <v>2877</v>
      </c>
      <c r="Y440" t="s">
        <v>174</v>
      </c>
    </row>
    <row r="441" spans="1:25">
      <c r="A441" t="s">
        <v>508</v>
      </c>
      <c r="B441" t="s">
        <v>509</v>
      </c>
      <c r="C441" t="s">
        <v>510</v>
      </c>
      <c r="D441" t="s">
        <v>616</v>
      </c>
      <c r="E441">
        <v>3685</v>
      </c>
      <c r="F441">
        <v>430</v>
      </c>
      <c r="G441" s="22">
        <f>IF(H441 = "不含税", 1.06, 1) * F441/(1000*E441 * 3.96566683) * VLOOKUP(J441,Deflator!$A$2:$B$24,2,FALSE)</f>
        <v>4.3202182800668334E-6</v>
      </c>
      <c r="H441" t="s">
        <v>492</v>
      </c>
      <c r="I441">
        <v>1500</v>
      </c>
      <c r="J441">
        <v>2019</v>
      </c>
      <c r="K441" t="s">
        <v>572</v>
      </c>
      <c r="L441" s="77">
        <v>0.16009999999999999</v>
      </c>
      <c r="M441" s="77">
        <v>6.0999999999999999E-2</v>
      </c>
      <c r="N441" t="s">
        <v>483</v>
      </c>
      <c r="O441" t="s">
        <v>485</v>
      </c>
      <c r="P441" t="s">
        <v>617</v>
      </c>
      <c r="Q441" s="77">
        <v>0.71650000000000003</v>
      </c>
      <c r="R441" t="s">
        <v>483</v>
      </c>
      <c r="S441" s="77">
        <v>1.1000000000000001E-3</v>
      </c>
      <c r="T441" t="s">
        <v>483</v>
      </c>
      <c r="U441" t="s">
        <v>496</v>
      </c>
      <c r="V441" t="s">
        <v>486</v>
      </c>
      <c r="W441" t="s">
        <v>618</v>
      </c>
      <c r="X441" t="s">
        <v>619</v>
      </c>
      <c r="Y441" t="s">
        <v>620</v>
      </c>
    </row>
    <row r="442" spans="1:25">
      <c r="A442" t="s">
        <v>508</v>
      </c>
      <c r="B442" t="s">
        <v>509</v>
      </c>
      <c r="C442" t="s">
        <v>510</v>
      </c>
      <c r="D442" t="s">
        <v>625</v>
      </c>
      <c r="E442">
        <v>3800</v>
      </c>
      <c r="F442">
        <v>450</v>
      </c>
      <c r="G442" s="22">
        <f>IF(H442 = "不含税", 1.06, 1) * F442/(1000*E442 * 3.96566683) * VLOOKUP(J442,Deflator!$A$2:$B$24,2,FALSE)</f>
        <v>4.3843341266345327E-6</v>
      </c>
      <c r="H442" t="s">
        <v>492</v>
      </c>
      <c r="I442">
        <v>3000</v>
      </c>
      <c r="J442">
        <v>2019</v>
      </c>
      <c r="K442" t="s">
        <v>572</v>
      </c>
      <c r="L442" t="s">
        <v>483</v>
      </c>
      <c r="M442" s="76">
        <v>0.08</v>
      </c>
      <c r="N442" t="s">
        <v>483</v>
      </c>
      <c r="O442" t="s">
        <v>485</v>
      </c>
      <c r="P442" t="s">
        <v>626</v>
      </c>
      <c r="Q442" t="s">
        <v>483</v>
      </c>
      <c r="R442" t="s">
        <v>483</v>
      </c>
      <c r="S442" t="s">
        <v>483</v>
      </c>
      <c r="T442" t="s">
        <v>483</v>
      </c>
      <c r="U442" t="s">
        <v>496</v>
      </c>
      <c r="V442" t="s">
        <v>486</v>
      </c>
      <c r="W442" t="s">
        <v>627</v>
      </c>
      <c r="X442" t="s">
        <v>628</v>
      </c>
      <c r="Y442" t="s">
        <v>629</v>
      </c>
    </row>
    <row r="443" spans="1:25">
      <c r="A443" t="s">
        <v>508</v>
      </c>
      <c r="B443" t="s">
        <v>509</v>
      </c>
      <c r="C443" t="s">
        <v>510</v>
      </c>
      <c r="D443" t="s">
        <v>572</v>
      </c>
      <c r="E443">
        <v>3600</v>
      </c>
      <c r="F443">
        <v>430</v>
      </c>
      <c r="G443" s="22">
        <f>IF(H443 = "不含税", 1.06, 1) * F443/(1000*E443 * 3.96566683) * VLOOKUP(J443,Deflator!$A$2:$B$24,2,FALSE)</f>
        <v>4.4222234339017449E-6</v>
      </c>
      <c r="H443" t="s">
        <v>492</v>
      </c>
      <c r="I443">
        <v>1000</v>
      </c>
      <c r="J443">
        <v>2019</v>
      </c>
      <c r="K443" t="s">
        <v>572</v>
      </c>
      <c r="L443" s="76">
        <v>0.15</v>
      </c>
      <c r="M443" s="77">
        <v>6.9000000000000006E-2</v>
      </c>
      <c r="N443" t="s">
        <v>642</v>
      </c>
      <c r="O443" t="s">
        <v>485</v>
      </c>
      <c r="P443" t="s">
        <v>626</v>
      </c>
      <c r="Q443" t="s">
        <v>483</v>
      </c>
      <c r="R443" t="s">
        <v>483</v>
      </c>
      <c r="S443" t="s">
        <v>483</v>
      </c>
      <c r="T443" t="s">
        <v>483</v>
      </c>
      <c r="U443" t="s">
        <v>496</v>
      </c>
      <c r="V443" t="s">
        <v>486</v>
      </c>
      <c r="W443" t="s">
        <v>643</v>
      </c>
      <c r="X443" t="s">
        <v>644</v>
      </c>
      <c r="Y443" t="s">
        <v>529</v>
      </c>
    </row>
    <row r="444" spans="1:25">
      <c r="A444" t="s">
        <v>508</v>
      </c>
      <c r="B444" t="s">
        <v>509</v>
      </c>
      <c r="C444" t="s">
        <v>510</v>
      </c>
      <c r="D444" t="s">
        <v>681</v>
      </c>
      <c r="E444">
        <v>3700</v>
      </c>
      <c r="F444">
        <v>500</v>
      </c>
      <c r="G444" s="22">
        <f>IF(H444 = "不含税", 1.06, 1) * F444/(1000*E444 * 3.96566683) * VLOOKUP(J444,Deflator!$A$2:$B$24,2,FALSE)</f>
        <v>5.0031440484117793E-6</v>
      </c>
      <c r="H444" t="s">
        <v>492</v>
      </c>
      <c r="I444">
        <v>2000</v>
      </c>
      <c r="J444">
        <v>2019</v>
      </c>
      <c r="K444" t="s">
        <v>572</v>
      </c>
      <c r="L444" t="s">
        <v>483</v>
      </c>
      <c r="M444" t="s">
        <v>483</v>
      </c>
      <c r="N444" t="s">
        <v>483</v>
      </c>
      <c r="O444" t="s">
        <v>485</v>
      </c>
      <c r="P444" t="s">
        <v>526</v>
      </c>
      <c r="Q444" t="s">
        <v>483</v>
      </c>
      <c r="R444" t="s">
        <v>483</v>
      </c>
      <c r="S444" t="s">
        <v>483</v>
      </c>
      <c r="T444" t="s">
        <v>483</v>
      </c>
      <c r="U444" t="s">
        <v>496</v>
      </c>
      <c r="V444" t="s">
        <v>486</v>
      </c>
      <c r="W444" t="s">
        <v>671</v>
      </c>
      <c r="X444" t="s">
        <v>744</v>
      </c>
      <c r="Y444" t="s">
        <v>745</v>
      </c>
    </row>
    <row r="445" spans="1:25">
      <c r="A445" t="s">
        <v>508</v>
      </c>
      <c r="B445" t="s">
        <v>509</v>
      </c>
      <c r="C445" t="s">
        <v>510</v>
      </c>
      <c r="D445" t="s">
        <v>686</v>
      </c>
      <c r="E445">
        <v>3500</v>
      </c>
      <c r="F445">
        <v>550</v>
      </c>
      <c r="G445" s="22">
        <f>IF(H445 = "不含税", 1.06, 1) * F445/(1000*E445 * 3.96566683) * VLOOKUP(J445,Deflator!$A$2:$B$24,2,FALSE)</f>
        <v>5.8179417934388411E-6</v>
      </c>
      <c r="H445" t="s">
        <v>492</v>
      </c>
      <c r="I445">
        <v>300</v>
      </c>
      <c r="J445">
        <v>2019</v>
      </c>
      <c r="K445" t="s">
        <v>572</v>
      </c>
      <c r="L445" s="76">
        <v>0.15</v>
      </c>
      <c r="M445" s="76">
        <v>0.08</v>
      </c>
      <c r="N445" t="s">
        <v>483</v>
      </c>
      <c r="O445" t="s">
        <v>573</v>
      </c>
      <c r="P445" t="s">
        <v>626</v>
      </c>
      <c r="Q445" t="s">
        <v>483</v>
      </c>
      <c r="R445" t="s">
        <v>483</v>
      </c>
      <c r="S445" t="s">
        <v>483</v>
      </c>
      <c r="T445" t="s">
        <v>483</v>
      </c>
      <c r="U445" t="s">
        <v>496</v>
      </c>
      <c r="V445" t="s">
        <v>486</v>
      </c>
      <c r="W445" t="s">
        <v>1066</v>
      </c>
      <c r="X445" t="s">
        <v>1067</v>
      </c>
      <c r="Y445" t="s">
        <v>1068</v>
      </c>
    </row>
    <row r="446" spans="1:25">
      <c r="A446" t="s">
        <v>578</v>
      </c>
      <c r="B446" t="s">
        <v>509</v>
      </c>
      <c r="C446" t="s">
        <v>578</v>
      </c>
      <c r="D446" t="s">
        <v>572</v>
      </c>
      <c r="E446">
        <v>4000</v>
      </c>
      <c r="F446">
        <v>550</v>
      </c>
      <c r="G446" s="22">
        <f>IF(H446 = "不含税", 1.06, 1) * F446/(1000*E446 * 3.96566683) * VLOOKUP(J446,Deflator!$A$2:$B$24,2,FALSE)</f>
        <v>4.802546291753759E-6</v>
      </c>
      <c r="H446" t="s">
        <v>481</v>
      </c>
      <c r="I446">
        <v>3000</v>
      </c>
      <c r="J446">
        <v>2019</v>
      </c>
      <c r="K446" t="s">
        <v>572</v>
      </c>
      <c r="L446" s="76">
        <v>0.08</v>
      </c>
      <c r="M446" t="s">
        <v>483</v>
      </c>
      <c r="N446" t="s">
        <v>483</v>
      </c>
      <c r="O446" t="s">
        <v>485</v>
      </c>
      <c r="P446" t="s">
        <v>483</v>
      </c>
      <c r="Q446" t="s">
        <v>483</v>
      </c>
      <c r="R446" t="s">
        <v>483</v>
      </c>
      <c r="S446" t="s">
        <v>483</v>
      </c>
      <c r="T446" t="s">
        <v>483</v>
      </c>
      <c r="U446" t="s">
        <v>496</v>
      </c>
      <c r="V446" t="s">
        <v>486</v>
      </c>
      <c r="W446" t="s">
        <v>696</v>
      </c>
      <c r="X446" t="s">
        <v>697</v>
      </c>
      <c r="Y446" t="s">
        <v>698</v>
      </c>
    </row>
    <row r="447" spans="1:25">
      <c r="A447" t="s">
        <v>943</v>
      </c>
      <c r="B447" t="s">
        <v>551</v>
      </c>
      <c r="C447" t="s">
        <v>701</v>
      </c>
      <c r="D447" t="s">
        <v>572</v>
      </c>
      <c r="E447">
        <v>2100</v>
      </c>
      <c r="F447">
        <v>430</v>
      </c>
      <c r="G447" s="22">
        <f>IF(H447 = "不含税", 1.06, 1) * F447/(1000*E447 * 3.96566683) * VLOOKUP(J447,Deflator!$A$2:$B$24,2,FALSE)</f>
        <v>7.5809544581172765E-6</v>
      </c>
      <c r="H447" t="s">
        <v>492</v>
      </c>
      <c r="I447">
        <v>1500</v>
      </c>
      <c r="J447">
        <v>2019</v>
      </c>
      <c r="K447" t="s">
        <v>572</v>
      </c>
      <c r="L447" s="76">
        <v>0.02</v>
      </c>
      <c r="M447" s="76">
        <v>0.3</v>
      </c>
      <c r="N447" t="s">
        <v>1852</v>
      </c>
      <c r="O447" t="s">
        <v>485</v>
      </c>
      <c r="P447" t="s">
        <v>483</v>
      </c>
      <c r="Q447" t="s">
        <v>483</v>
      </c>
      <c r="R447" t="s">
        <v>483</v>
      </c>
      <c r="S447" t="s">
        <v>483</v>
      </c>
      <c r="T447" t="s">
        <v>483</v>
      </c>
      <c r="U447" t="s">
        <v>496</v>
      </c>
      <c r="V447" t="s">
        <v>486</v>
      </c>
      <c r="W447" t="s">
        <v>1693</v>
      </c>
      <c r="X447" t="s">
        <v>2494</v>
      </c>
      <c r="Y447" t="s">
        <v>2495</v>
      </c>
    </row>
    <row r="448" spans="1:25">
      <c r="A448" t="s">
        <v>1616</v>
      </c>
      <c r="B448" t="s">
        <v>551</v>
      </c>
      <c r="C448" t="s">
        <v>701</v>
      </c>
      <c r="D448" t="s">
        <v>571</v>
      </c>
      <c r="E448">
        <v>4600</v>
      </c>
      <c r="F448">
        <v>1050</v>
      </c>
      <c r="G448" s="22">
        <f>IF(H448 = "不含税", 1.06, 1) * F448/(1000*E448 * 3.96566683) * VLOOKUP(J448,Deflator!$A$2:$B$24,2,FALSE)</f>
        <v>7.9726064922394418E-6</v>
      </c>
      <c r="H448" t="s">
        <v>481</v>
      </c>
      <c r="I448">
        <v>300</v>
      </c>
      <c r="J448">
        <v>2019</v>
      </c>
      <c r="K448" t="s">
        <v>572</v>
      </c>
      <c r="L448" s="76">
        <v>0.01</v>
      </c>
      <c r="M448" s="77">
        <v>1.4999999999999999E-2</v>
      </c>
      <c r="N448" t="s">
        <v>484</v>
      </c>
      <c r="O448" t="s">
        <v>485</v>
      </c>
      <c r="P448" t="s">
        <v>971</v>
      </c>
      <c r="Q448" t="s">
        <v>483</v>
      </c>
      <c r="R448" t="s">
        <v>483</v>
      </c>
      <c r="S448" t="s">
        <v>483</v>
      </c>
      <c r="T448" t="s">
        <v>483</v>
      </c>
      <c r="U448" t="s">
        <v>520</v>
      </c>
      <c r="V448" t="s">
        <v>486</v>
      </c>
      <c r="W448" t="s">
        <v>574</v>
      </c>
      <c r="X448" t="s">
        <v>2896</v>
      </c>
      <c r="Y448" t="s">
        <v>2897</v>
      </c>
    </row>
    <row r="449" spans="1:25">
      <c r="A449" t="s">
        <v>1657</v>
      </c>
      <c r="B449" t="s">
        <v>509</v>
      </c>
      <c r="C449" t="s">
        <v>752</v>
      </c>
      <c r="D449" t="s">
        <v>572</v>
      </c>
      <c r="E449">
        <v>4069</v>
      </c>
      <c r="F449">
        <v>750</v>
      </c>
      <c r="G449" s="22">
        <f>IF(H449 = "不含税", 1.06, 1) * F449/(1000*E449 * 3.96566683) * VLOOKUP(J449,Deflator!$A$2:$B$24,2,FALSE)</f>
        <v>6.8241458512374962E-6</v>
      </c>
      <c r="H449" t="s">
        <v>492</v>
      </c>
      <c r="I449">
        <v>2000</v>
      </c>
      <c r="J449">
        <v>2019</v>
      </c>
      <c r="K449" t="s">
        <v>572</v>
      </c>
      <c r="L449" s="77">
        <v>2.3900000000000001E-2</v>
      </c>
      <c r="M449" s="77">
        <v>7.3499999999999996E-2</v>
      </c>
      <c r="N449" t="s">
        <v>483</v>
      </c>
      <c r="O449" t="s">
        <v>485</v>
      </c>
      <c r="P449" t="s">
        <v>626</v>
      </c>
      <c r="Q449" t="s">
        <v>483</v>
      </c>
      <c r="R449" t="s">
        <v>483</v>
      </c>
      <c r="S449" s="77">
        <v>5.0000000000000001E-4</v>
      </c>
      <c r="T449" t="s">
        <v>1658</v>
      </c>
      <c r="U449" t="s">
        <v>496</v>
      </c>
      <c r="V449" t="s">
        <v>486</v>
      </c>
      <c r="W449" t="s">
        <v>671</v>
      </c>
      <c r="X449" t="s">
        <v>1659</v>
      </c>
      <c r="Y449" t="s">
        <v>1660</v>
      </c>
    </row>
    <row r="450" spans="1:25">
      <c r="A450" t="s">
        <v>1035</v>
      </c>
      <c r="B450" t="s">
        <v>478</v>
      </c>
      <c r="C450" t="s">
        <v>479</v>
      </c>
      <c r="D450" t="s">
        <v>681</v>
      </c>
      <c r="E450">
        <v>4000</v>
      </c>
      <c r="F450">
        <v>660</v>
      </c>
      <c r="G450" s="22">
        <f>IF(H450 = "不含税", 1.06, 1) * F450/(1000*E450 * 3.96566683) * VLOOKUP(J450,Deflator!$A$2:$B$24,2,FALSE)</f>
        <v>6.1088388831107821E-6</v>
      </c>
      <c r="H450" t="s">
        <v>492</v>
      </c>
      <c r="I450">
        <v>2000</v>
      </c>
      <c r="J450">
        <v>2019</v>
      </c>
      <c r="K450" t="s">
        <v>572</v>
      </c>
      <c r="L450" s="77">
        <v>1.7999999999999999E-2</v>
      </c>
      <c r="M450" s="76">
        <v>0.08</v>
      </c>
      <c r="N450" t="s">
        <v>483</v>
      </c>
      <c r="O450" t="s">
        <v>485</v>
      </c>
      <c r="P450" t="s">
        <v>617</v>
      </c>
      <c r="Q450" s="76">
        <v>0.8</v>
      </c>
      <c r="R450">
        <v>1</v>
      </c>
      <c r="S450" t="s">
        <v>483</v>
      </c>
      <c r="T450" t="s">
        <v>483</v>
      </c>
      <c r="U450" t="s">
        <v>496</v>
      </c>
      <c r="V450" t="s">
        <v>486</v>
      </c>
      <c r="W450" t="s">
        <v>671</v>
      </c>
      <c r="X450" t="s">
        <v>1212</v>
      </c>
      <c r="Y450" t="s">
        <v>1213</v>
      </c>
    </row>
    <row r="451" spans="1:25">
      <c r="A451" t="s">
        <v>1035</v>
      </c>
      <c r="B451" t="s">
        <v>478</v>
      </c>
      <c r="C451" t="s">
        <v>479</v>
      </c>
      <c r="D451" t="s">
        <v>1738</v>
      </c>
      <c r="E451">
        <v>4300</v>
      </c>
      <c r="F451">
        <v>800</v>
      </c>
      <c r="G451" s="22">
        <f>IF(H451 = "不含税", 1.06, 1) * F451/(1000*E451 * 3.96566683) * VLOOKUP(J451,Deflator!$A$2:$B$24,2,FALSE)</f>
        <v>6.8880494806041241E-6</v>
      </c>
      <c r="H451" t="s">
        <v>492</v>
      </c>
      <c r="I451">
        <v>500</v>
      </c>
      <c r="J451">
        <v>2019</v>
      </c>
      <c r="K451" t="s">
        <v>572</v>
      </c>
      <c r="L451" t="s">
        <v>483</v>
      </c>
      <c r="M451" s="76">
        <v>0.08</v>
      </c>
      <c r="N451" t="s">
        <v>483</v>
      </c>
      <c r="O451" t="s">
        <v>485</v>
      </c>
      <c r="P451" t="s">
        <v>526</v>
      </c>
      <c r="Q451" t="s">
        <v>483</v>
      </c>
      <c r="R451">
        <v>2</v>
      </c>
      <c r="S451" t="s">
        <v>483</v>
      </c>
      <c r="T451" t="s">
        <v>483</v>
      </c>
      <c r="U451" t="s">
        <v>1739</v>
      </c>
      <c r="V451" t="s">
        <v>486</v>
      </c>
      <c r="W451" t="s">
        <v>627</v>
      </c>
      <c r="X451" t="s">
        <v>1740</v>
      </c>
      <c r="Y451" t="s">
        <v>1741</v>
      </c>
    </row>
    <row r="452" spans="1:25">
      <c r="A452" t="s">
        <v>501</v>
      </c>
      <c r="B452" t="s">
        <v>478</v>
      </c>
      <c r="C452" t="s">
        <v>479</v>
      </c>
      <c r="D452" t="s">
        <v>681</v>
      </c>
      <c r="E452">
        <v>4500</v>
      </c>
      <c r="F452">
        <v>900</v>
      </c>
      <c r="G452" s="22">
        <f>IF(H452 = "不含税", 1.06, 1) * F452/(1000*E452 * 3.96566683) * VLOOKUP(J452,Deflator!$A$2:$B$24,2,FALSE)</f>
        <v>7.4046531916494326E-6</v>
      </c>
      <c r="H452" t="s">
        <v>492</v>
      </c>
      <c r="I452">
        <v>1000</v>
      </c>
      <c r="J452">
        <v>2019</v>
      </c>
      <c r="K452" t="s">
        <v>572</v>
      </c>
      <c r="L452" t="s">
        <v>483</v>
      </c>
      <c r="M452" t="s">
        <v>483</v>
      </c>
      <c r="N452" t="s">
        <v>483</v>
      </c>
      <c r="O452" t="s">
        <v>485</v>
      </c>
      <c r="P452" t="s">
        <v>526</v>
      </c>
      <c r="Q452" t="s">
        <v>483</v>
      </c>
      <c r="R452" t="s">
        <v>483</v>
      </c>
      <c r="S452" t="s">
        <v>483</v>
      </c>
      <c r="T452" t="s">
        <v>483</v>
      </c>
      <c r="U452" t="s">
        <v>496</v>
      </c>
      <c r="V452" t="s">
        <v>486</v>
      </c>
      <c r="W452" t="s">
        <v>671</v>
      </c>
      <c r="X452" t="s">
        <v>2310</v>
      </c>
      <c r="Y452" t="s">
        <v>745</v>
      </c>
    </row>
    <row r="453" spans="1:25">
      <c r="A453" t="s">
        <v>1035</v>
      </c>
      <c r="B453" t="s">
        <v>478</v>
      </c>
      <c r="C453" t="s">
        <v>479</v>
      </c>
      <c r="D453" t="s">
        <v>953</v>
      </c>
      <c r="E453">
        <v>4400</v>
      </c>
      <c r="F453">
        <v>890</v>
      </c>
      <c r="G453" s="22">
        <f>IF(H453 = "不含税", 1.06, 1) * F453/(1000*E453 * 3.96566683) * VLOOKUP(J453,Deflator!$A$2:$B$24,2,FALSE)</f>
        <v>7.4887969779181767E-6</v>
      </c>
      <c r="H453" t="s">
        <v>492</v>
      </c>
      <c r="I453">
        <v>500</v>
      </c>
      <c r="J453">
        <v>2019</v>
      </c>
      <c r="K453" t="s">
        <v>572</v>
      </c>
      <c r="L453" s="77">
        <v>1.4500000000000001E-2</v>
      </c>
      <c r="M453" s="77">
        <v>5.2999999999999999E-2</v>
      </c>
      <c r="N453" t="s">
        <v>483</v>
      </c>
      <c r="O453" t="s">
        <v>485</v>
      </c>
      <c r="P453" t="s">
        <v>617</v>
      </c>
      <c r="Q453" s="77">
        <v>0.84750000000000003</v>
      </c>
      <c r="R453" t="s">
        <v>483</v>
      </c>
      <c r="S453" t="s">
        <v>483</v>
      </c>
      <c r="T453" t="s">
        <v>483</v>
      </c>
      <c r="U453" t="s">
        <v>496</v>
      </c>
      <c r="V453" t="s">
        <v>486</v>
      </c>
      <c r="W453" t="s">
        <v>2399</v>
      </c>
      <c r="X453" t="s">
        <v>2400</v>
      </c>
      <c r="Y453" t="s">
        <v>2401</v>
      </c>
    </row>
    <row r="454" spans="1:25">
      <c r="A454" t="s">
        <v>1035</v>
      </c>
      <c r="B454" t="s">
        <v>478</v>
      </c>
      <c r="C454" t="s">
        <v>479</v>
      </c>
      <c r="D454" t="s">
        <v>2474</v>
      </c>
      <c r="E454">
        <v>4187</v>
      </c>
      <c r="F454">
        <v>900</v>
      </c>
      <c r="G454" s="22">
        <f>IF(H454 = "不含税", 1.06, 1) * F454/(1000*E454 * 3.96566683) * VLOOKUP(J454,Deflator!$A$2:$B$24,2,FALSE)</f>
        <v>7.9581894823077271E-6</v>
      </c>
      <c r="H454" t="s">
        <v>492</v>
      </c>
      <c r="I454">
        <v>400</v>
      </c>
      <c r="J454">
        <v>2019</v>
      </c>
      <c r="K454" t="s">
        <v>572</v>
      </c>
      <c r="L454" s="77">
        <v>6.0000000000000001E-3</v>
      </c>
      <c r="M454" s="77">
        <v>8.0000000000000002E-3</v>
      </c>
      <c r="N454" t="s">
        <v>483</v>
      </c>
      <c r="O454" t="s">
        <v>667</v>
      </c>
      <c r="P454" t="s">
        <v>526</v>
      </c>
      <c r="Q454" t="s">
        <v>483</v>
      </c>
      <c r="R454" t="s">
        <v>483</v>
      </c>
      <c r="S454" t="s">
        <v>483</v>
      </c>
      <c r="T454" t="s">
        <v>483</v>
      </c>
      <c r="U454" t="s">
        <v>496</v>
      </c>
      <c r="V454" t="s">
        <v>486</v>
      </c>
      <c r="W454" t="s">
        <v>2880</v>
      </c>
      <c r="X454" t="s">
        <v>2881</v>
      </c>
      <c r="Y454" t="s">
        <v>2882</v>
      </c>
    </row>
    <row r="455" spans="1:25">
      <c r="A455" t="s">
        <v>1702</v>
      </c>
      <c r="B455" t="s">
        <v>478</v>
      </c>
      <c r="C455" t="s">
        <v>538</v>
      </c>
      <c r="D455" t="s">
        <v>616</v>
      </c>
      <c r="E455">
        <v>4200</v>
      </c>
      <c r="F455">
        <v>780</v>
      </c>
      <c r="G455" s="22">
        <f>IF(H455 = "不含税", 1.06, 1) * F455/(1000*E455 * 3.96566683) * VLOOKUP(J455,Deflator!$A$2:$B$24,2,FALSE)</f>
        <v>6.8330296877492356E-6</v>
      </c>
      <c r="H455" t="s">
        <v>492</v>
      </c>
      <c r="I455">
        <v>500</v>
      </c>
      <c r="J455">
        <v>2020</v>
      </c>
      <c r="K455" t="s">
        <v>572</v>
      </c>
      <c r="L455" s="77">
        <v>3.7999999999999999E-2</v>
      </c>
      <c r="M455" s="77">
        <v>6.3399999999999998E-2</v>
      </c>
      <c r="N455" t="s">
        <v>483</v>
      </c>
      <c r="O455" t="s">
        <v>485</v>
      </c>
      <c r="P455" t="s">
        <v>526</v>
      </c>
      <c r="Q455" t="s">
        <v>483</v>
      </c>
      <c r="R455">
        <v>1</v>
      </c>
      <c r="S455" t="s">
        <v>483</v>
      </c>
      <c r="T455" t="s">
        <v>483</v>
      </c>
      <c r="U455" t="s">
        <v>496</v>
      </c>
      <c r="V455" t="s">
        <v>486</v>
      </c>
      <c r="W455" t="s">
        <v>618</v>
      </c>
      <c r="X455" t="s">
        <v>1703</v>
      </c>
      <c r="Y455" t="s">
        <v>844</v>
      </c>
    </row>
    <row r="456" spans="1:25">
      <c r="A456" t="s">
        <v>570</v>
      </c>
      <c r="B456" t="s">
        <v>478</v>
      </c>
      <c r="C456" t="s">
        <v>538</v>
      </c>
      <c r="D456" t="s">
        <v>571</v>
      </c>
      <c r="E456">
        <v>4400</v>
      </c>
      <c r="F456">
        <v>850</v>
      </c>
      <c r="G456" s="22">
        <f>IF(H456 = "不含税", 1.06, 1) * F456/(1000*E456 * 3.96566683) * VLOOKUP(J456,Deflator!$A$2:$B$24,2,FALSE)</f>
        <v>7.1077843779908993E-6</v>
      </c>
      <c r="H456" t="s">
        <v>492</v>
      </c>
      <c r="I456">
        <v>500</v>
      </c>
      <c r="J456">
        <v>2020</v>
      </c>
      <c r="K456" t="s">
        <v>572</v>
      </c>
      <c r="L456" s="76">
        <v>0.02</v>
      </c>
      <c r="M456" t="s">
        <v>483</v>
      </c>
      <c r="N456" t="s">
        <v>483</v>
      </c>
      <c r="O456" t="s">
        <v>485</v>
      </c>
      <c r="P456" t="s">
        <v>483</v>
      </c>
      <c r="Q456" t="s">
        <v>483</v>
      </c>
      <c r="R456" t="s">
        <v>483</v>
      </c>
      <c r="S456" t="s">
        <v>483</v>
      </c>
      <c r="T456" t="s">
        <v>483</v>
      </c>
      <c r="U456" t="s">
        <v>496</v>
      </c>
      <c r="V456" t="s">
        <v>486</v>
      </c>
      <c r="W456" t="s">
        <v>2032</v>
      </c>
      <c r="X456" t="s">
        <v>2033</v>
      </c>
      <c r="Y456" t="s">
        <v>2034</v>
      </c>
    </row>
    <row r="457" spans="1:25">
      <c r="A457" t="s">
        <v>578</v>
      </c>
      <c r="B457" t="s">
        <v>509</v>
      </c>
      <c r="C457" t="s">
        <v>578</v>
      </c>
      <c r="D457" t="s">
        <v>645</v>
      </c>
      <c r="E457">
        <v>3500</v>
      </c>
      <c r="F457">
        <v>420</v>
      </c>
      <c r="G457" s="22">
        <f>IF(H457 = "不含税", 1.06, 1) * F457/(1000*E457 * 3.96566683) * VLOOKUP(J457,Deflator!$A$2:$B$24,2,FALSE)</f>
        <v>4.4151884136225827E-6</v>
      </c>
      <c r="H457" t="s">
        <v>492</v>
      </c>
      <c r="I457">
        <v>1500</v>
      </c>
      <c r="J457">
        <v>2020</v>
      </c>
      <c r="K457" t="s">
        <v>572</v>
      </c>
      <c r="L457" s="76">
        <v>0.15</v>
      </c>
      <c r="M457" s="76">
        <v>0.08</v>
      </c>
      <c r="N457" t="s">
        <v>646</v>
      </c>
      <c r="O457" t="s">
        <v>485</v>
      </c>
      <c r="P457" t="s">
        <v>626</v>
      </c>
      <c r="Q457" s="76">
        <v>0.85</v>
      </c>
      <c r="R457">
        <v>2</v>
      </c>
      <c r="S457" t="s">
        <v>483</v>
      </c>
      <c r="T457" t="s">
        <v>483</v>
      </c>
      <c r="U457" t="s">
        <v>496</v>
      </c>
      <c r="V457" t="s">
        <v>486</v>
      </c>
      <c r="W457" t="s">
        <v>574</v>
      </c>
      <c r="X457" t="s">
        <v>647</v>
      </c>
      <c r="Y457" t="s">
        <v>648</v>
      </c>
    </row>
    <row r="458" spans="1:25">
      <c r="A458" t="s">
        <v>621</v>
      </c>
      <c r="B458" t="s">
        <v>509</v>
      </c>
      <c r="C458" t="s">
        <v>578</v>
      </c>
      <c r="D458" t="s">
        <v>681</v>
      </c>
      <c r="E458">
        <v>3000</v>
      </c>
      <c r="F458">
        <v>400</v>
      </c>
      <c r="G458" s="22">
        <f>IF(H458 = "不含税", 1.06, 1) * F458/(1000*E458 * 3.96566683) * VLOOKUP(J458,Deflator!$A$2:$B$24,2,FALSE)</f>
        <v>4.6280800981368791E-6</v>
      </c>
      <c r="H458" t="s">
        <v>481</v>
      </c>
      <c r="I458">
        <v>1000</v>
      </c>
      <c r="J458">
        <v>2020</v>
      </c>
      <c r="K458" t="s">
        <v>572</v>
      </c>
      <c r="L458" s="76">
        <v>0.15</v>
      </c>
      <c r="M458" s="76">
        <v>0.19</v>
      </c>
      <c r="N458" t="s">
        <v>646</v>
      </c>
      <c r="O458" t="s">
        <v>586</v>
      </c>
      <c r="P458" t="s">
        <v>653</v>
      </c>
      <c r="Q458" t="s">
        <v>483</v>
      </c>
      <c r="R458" t="s">
        <v>483</v>
      </c>
      <c r="S458" t="s">
        <v>483</v>
      </c>
      <c r="T458" t="s">
        <v>483</v>
      </c>
      <c r="U458" t="s">
        <v>520</v>
      </c>
      <c r="V458" t="s">
        <v>486</v>
      </c>
      <c r="W458" t="s">
        <v>650</v>
      </c>
      <c r="X458" t="s">
        <v>682</v>
      </c>
      <c r="Y458" t="s">
        <v>185</v>
      </c>
    </row>
    <row r="459" spans="1:25">
      <c r="A459" t="s">
        <v>621</v>
      </c>
      <c r="B459" t="s">
        <v>509</v>
      </c>
      <c r="C459" t="s">
        <v>578</v>
      </c>
      <c r="D459" t="s">
        <v>842</v>
      </c>
      <c r="E459">
        <v>3600</v>
      </c>
      <c r="F459">
        <v>520</v>
      </c>
      <c r="G459" s="22">
        <f>IF(H459 = "不含税", 1.06, 1) * F459/(1000*E459 * 3.96566683) * VLOOKUP(J459,Deflator!$A$2:$B$24,2,FALSE)</f>
        <v>5.3145786460271836E-6</v>
      </c>
      <c r="H459" t="s">
        <v>492</v>
      </c>
      <c r="I459">
        <v>500</v>
      </c>
      <c r="J459">
        <v>2020</v>
      </c>
      <c r="K459" t="s">
        <v>572</v>
      </c>
      <c r="L459" s="76">
        <v>0.11</v>
      </c>
      <c r="M459" s="77">
        <v>8.1500000000000003E-2</v>
      </c>
      <c r="N459" t="s">
        <v>483</v>
      </c>
      <c r="O459" t="s">
        <v>485</v>
      </c>
      <c r="P459" t="s">
        <v>617</v>
      </c>
      <c r="Q459" t="s">
        <v>483</v>
      </c>
      <c r="R459">
        <v>2</v>
      </c>
      <c r="S459" t="s">
        <v>483</v>
      </c>
      <c r="T459" t="s">
        <v>483</v>
      </c>
      <c r="U459" t="s">
        <v>496</v>
      </c>
      <c r="V459" t="s">
        <v>486</v>
      </c>
      <c r="W459" t="s">
        <v>618</v>
      </c>
      <c r="X459" t="s">
        <v>843</v>
      </c>
      <c r="Y459" t="s">
        <v>844</v>
      </c>
    </row>
    <row r="460" spans="1:25">
      <c r="A460" t="s">
        <v>1781</v>
      </c>
      <c r="B460" t="s">
        <v>478</v>
      </c>
      <c r="C460" t="s">
        <v>491</v>
      </c>
      <c r="D460" t="s">
        <v>953</v>
      </c>
      <c r="E460">
        <v>4600</v>
      </c>
      <c r="F460">
        <v>860</v>
      </c>
      <c r="G460" s="22">
        <f>IF(H460 = "不含税", 1.06, 1) * F460/(1000*E460 * 3.96566683) * VLOOKUP(J460,Deflator!$A$2:$B$24,2,FALSE)</f>
        <v>6.8787355719482257E-6</v>
      </c>
      <c r="H460" t="s">
        <v>492</v>
      </c>
      <c r="I460">
        <v>500</v>
      </c>
      <c r="J460">
        <v>2020</v>
      </c>
      <c r="K460" t="s">
        <v>572</v>
      </c>
      <c r="L460" s="77">
        <v>3.0000000000000001E-3</v>
      </c>
      <c r="M460" s="77">
        <v>3.0700000000000002E-2</v>
      </c>
      <c r="N460" t="s">
        <v>483</v>
      </c>
      <c r="O460" t="s">
        <v>485</v>
      </c>
      <c r="P460" t="s">
        <v>526</v>
      </c>
      <c r="Q460" t="s">
        <v>483</v>
      </c>
      <c r="R460" t="s">
        <v>483</v>
      </c>
      <c r="S460" t="s">
        <v>483</v>
      </c>
      <c r="T460" t="s">
        <v>483</v>
      </c>
      <c r="U460" t="s">
        <v>496</v>
      </c>
      <c r="V460" t="s">
        <v>486</v>
      </c>
      <c r="W460" t="s">
        <v>618</v>
      </c>
      <c r="X460" t="s">
        <v>1782</v>
      </c>
      <c r="Y460" t="s">
        <v>844</v>
      </c>
    </row>
    <row r="461" spans="1:25">
      <c r="A461" t="s">
        <v>1781</v>
      </c>
      <c r="B461" t="s">
        <v>478</v>
      </c>
      <c r="C461" t="s">
        <v>491</v>
      </c>
      <c r="D461" t="s">
        <v>842</v>
      </c>
      <c r="E461">
        <v>4521</v>
      </c>
      <c r="F461">
        <v>850</v>
      </c>
      <c r="G461" s="22">
        <f>IF(H461 = "不含税", 1.06, 1) * F461/(1000*E461 * 3.96566683) * VLOOKUP(J461,Deflator!$A$2:$B$24,2,FALSE)</f>
        <v>6.9175517060738685E-6</v>
      </c>
      <c r="H461" t="s">
        <v>492</v>
      </c>
      <c r="I461">
        <v>500</v>
      </c>
      <c r="J461">
        <v>2020</v>
      </c>
      <c r="K461" t="s">
        <v>572</v>
      </c>
      <c r="L461" s="77">
        <v>3.0000000000000001E-3</v>
      </c>
      <c r="M461" s="77">
        <v>6.3399999999999998E-2</v>
      </c>
      <c r="N461" t="s">
        <v>483</v>
      </c>
      <c r="O461" t="s">
        <v>485</v>
      </c>
      <c r="P461" t="s">
        <v>526</v>
      </c>
      <c r="Q461" t="s">
        <v>483</v>
      </c>
      <c r="R461">
        <v>1</v>
      </c>
      <c r="S461" t="s">
        <v>483</v>
      </c>
      <c r="T461" t="s">
        <v>483</v>
      </c>
      <c r="U461" t="s">
        <v>496</v>
      </c>
      <c r="V461" t="s">
        <v>486</v>
      </c>
      <c r="W461" t="s">
        <v>618</v>
      </c>
      <c r="X461" t="s">
        <v>1782</v>
      </c>
      <c r="Y461" t="s">
        <v>844</v>
      </c>
    </row>
    <row r="462" spans="1:25">
      <c r="A462" t="s">
        <v>2232</v>
      </c>
      <c r="B462" t="s">
        <v>509</v>
      </c>
      <c r="C462" t="s">
        <v>752</v>
      </c>
      <c r="D462" t="s">
        <v>2233</v>
      </c>
      <c r="E462">
        <v>4050</v>
      </c>
      <c r="F462">
        <v>850</v>
      </c>
      <c r="G462" s="22">
        <f>IF(H462 = "不含税", 1.06, 1) * F462/(1000*E462 * 3.96566683) * VLOOKUP(J462,Deflator!$A$2:$B$24,2,FALSE)</f>
        <v>7.2849408952154574E-6</v>
      </c>
      <c r="H462" t="s">
        <v>481</v>
      </c>
      <c r="I462">
        <v>1500</v>
      </c>
      <c r="J462">
        <v>2020</v>
      </c>
      <c r="K462" t="s">
        <v>572</v>
      </c>
      <c r="L462" s="76">
        <v>0.02</v>
      </c>
      <c r="M462" s="76">
        <v>0.1</v>
      </c>
      <c r="N462" t="s">
        <v>483</v>
      </c>
      <c r="O462" t="s">
        <v>485</v>
      </c>
      <c r="P462" t="s">
        <v>788</v>
      </c>
      <c r="Q462" t="s">
        <v>483</v>
      </c>
      <c r="R462" t="s">
        <v>483</v>
      </c>
      <c r="S462" t="s">
        <v>483</v>
      </c>
      <c r="T462" t="s">
        <v>483</v>
      </c>
      <c r="U462" t="s">
        <v>496</v>
      </c>
      <c r="V462" t="s">
        <v>486</v>
      </c>
      <c r="W462" t="s">
        <v>2234</v>
      </c>
      <c r="X462" t="s">
        <v>2235</v>
      </c>
      <c r="Y462" t="s">
        <v>2236</v>
      </c>
    </row>
    <row r="463" spans="1:25">
      <c r="A463" t="s">
        <v>1035</v>
      </c>
      <c r="B463" t="s">
        <v>478</v>
      </c>
      <c r="C463" t="s">
        <v>479</v>
      </c>
      <c r="D463" t="s">
        <v>571</v>
      </c>
      <c r="E463">
        <v>4300</v>
      </c>
      <c r="F463">
        <v>750</v>
      </c>
      <c r="G463" s="22">
        <f>IF(H463 = "不含税", 1.06, 1) * F463/(1000*E463 * 3.96566683) * VLOOKUP(J463,Deflator!$A$2:$B$24,2,FALSE)</f>
        <v>6.0541745469813827E-6</v>
      </c>
      <c r="H463" t="s">
        <v>481</v>
      </c>
      <c r="I463">
        <v>500</v>
      </c>
      <c r="J463">
        <v>2020</v>
      </c>
      <c r="K463" t="s">
        <v>572</v>
      </c>
      <c r="L463" t="s">
        <v>483</v>
      </c>
      <c r="M463" t="s">
        <v>483</v>
      </c>
      <c r="N463" t="s">
        <v>483</v>
      </c>
      <c r="O463" t="s">
        <v>485</v>
      </c>
      <c r="P463" t="s">
        <v>483</v>
      </c>
      <c r="Q463" t="s">
        <v>483</v>
      </c>
      <c r="R463" t="s">
        <v>483</v>
      </c>
      <c r="S463" t="s">
        <v>483</v>
      </c>
      <c r="T463" t="s">
        <v>483</v>
      </c>
      <c r="U463" t="s">
        <v>496</v>
      </c>
      <c r="V463" t="s">
        <v>497</v>
      </c>
      <c r="W463" t="s">
        <v>574</v>
      </c>
      <c r="X463" t="s">
        <v>1211</v>
      </c>
      <c r="Y463" t="s">
        <v>200</v>
      </c>
    </row>
    <row r="464" spans="1:25">
      <c r="A464" t="s">
        <v>873</v>
      </c>
      <c r="B464" t="s">
        <v>478</v>
      </c>
      <c r="C464" t="s">
        <v>479</v>
      </c>
      <c r="D464" t="s">
        <v>2018</v>
      </c>
      <c r="E464">
        <v>4405</v>
      </c>
      <c r="F464">
        <v>850</v>
      </c>
      <c r="G464" s="22">
        <f>IF(H464 = "不含税", 1.06, 1) * F464/(1000*E464 * 3.96566683) * VLOOKUP(J464,Deflator!$A$2:$B$24,2,FALSE)</f>
        <v>7.0997165183110017E-6</v>
      </c>
      <c r="H464" t="s">
        <v>492</v>
      </c>
      <c r="I464">
        <v>500</v>
      </c>
      <c r="J464">
        <v>2020</v>
      </c>
      <c r="K464" t="s">
        <v>572</v>
      </c>
      <c r="L464" s="77">
        <v>1.7999999999999999E-2</v>
      </c>
      <c r="M464" s="77">
        <v>7.8600000000000003E-2</v>
      </c>
      <c r="N464" t="s">
        <v>483</v>
      </c>
      <c r="O464" t="s">
        <v>485</v>
      </c>
      <c r="P464" t="s">
        <v>617</v>
      </c>
      <c r="Q464" t="s">
        <v>483</v>
      </c>
      <c r="R464" t="s">
        <v>483</v>
      </c>
      <c r="S464" t="s">
        <v>483</v>
      </c>
      <c r="T464" t="s">
        <v>483</v>
      </c>
      <c r="U464" t="s">
        <v>496</v>
      </c>
      <c r="V464" t="s">
        <v>486</v>
      </c>
      <c r="W464" t="s">
        <v>618</v>
      </c>
      <c r="X464" t="s">
        <v>2019</v>
      </c>
      <c r="Y464" t="s">
        <v>844</v>
      </c>
    </row>
    <row r="465" spans="1:25">
      <c r="A465" t="s">
        <v>873</v>
      </c>
      <c r="B465" t="s">
        <v>478</v>
      </c>
      <c r="C465" t="s">
        <v>479</v>
      </c>
      <c r="D465" t="s">
        <v>2087</v>
      </c>
      <c r="E465">
        <v>4405</v>
      </c>
      <c r="F465">
        <v>860</v>
      </c>
      <c r="G465" s="22">
        <f>IF(H465 = "不含税", 1.06, 1) * F465/(1000*E465 * 3.96566683) * VLOOKUP(J465,Deflator!$A$2:$B$24,2,FALSE)</f>
        <v>7.1832425949970131E-6</v>
      </c>
      <c r="H465" t="s">
        <v>492</v>
      </c>
      <c r="I465">
        <v>500</v>
      </c>
      <c r="J465">
        <v>2020</v>
      </c>
      <c r="K465" t="s">
        <v>572</v>
      </c>
      <c r="L465" s="77">
        <v>1.7999999999999999E-2</v>
      </c>
      <c r="M465" s="77">
        <v>7.8600000000000003E-2</v>
      </c>
      <c r="N465" t="s">
        <v>483</v>
      </c>
      <c r="O465" t="s">
        <v>485</v>
      </c>
      <c r="P465" t="s">
        <v>526</v>
      </c>
      <c r="Q465" t="s">
        <v>483</v>
      </c>
      <c r="R465">
        <v>1</v>
      </c>
      <c r="S465" t="s">
        <v>483</v>
      </c>
      <c r="T465" t="s">
        <v>483</v>
      </c>
      <c r="U465" t="s">
        <v>496</v>
      </c>
      <c r="V465" t="s">
        <v>486</v>
      </c>
      <c r="W465" t="s">
        <v>618</v>
      </c>
      <c r="X465" t="s">
        <v>2019</v>
      </c>
      <c r="Y465" t="s">
        <v>844</v>
      </c>
    </row>
    <row r="466" spans="1:25">
      <c r="A466" t="s">
        <v>1035</v>
      </c>
      <c r="B466" t="s">
        <v>478</v>
      </c>
      <c r="C466" t="s">
        <v>479</v>
      </c>
      <c r="D466" t="s">
        <v>953</v>
      </c>
      <c r="E466">
        <v>4232</v>
      </c>
      <c r="F466">
        <v>900</v>
      </c>
      <c r="G466" s="22">
        <f>IF(H466 = "不含税", 1.06, 1) * F466/(1000*E466 * 3.96566683) * VLOOKUP(J466,Deflator!$A$2:$B$24,2,FALSE)</f>
        <v>7.8246486536317026E-6</v>
      </c>
      <c r="H466" t="s">
        <v>492</v>
      </c>
      <c r="I466">
        <v>600</v>
      </c>
      <c r="J466">
        <v>2020</v>
      </c>
      <c r="K466" t="s">
        <v>572</v>
      </c>
      <c r="L466" s="77">
        <v>7.0000000000000001E-3</v>
      </c>
      <c r="M466" s="77">
        <v>5.8999999999999997E-2</v>
      </c>
      <c r="N466" t="s">
        <v>483</v>
      </c>
      <c r="O466" t="s">
        <v>2792</v>
      </c>
      <c r="P466" t="s">
        <v>483</v>
      </c>
      <c r="Q466" s="76">
        <v>0.78</v>
      </c>
      <c r="R466" t="s">
        <v>483</v>
      </c>
      <c r="S466" s="77">
        <v>1E-4</v>
      </c>
      <c r="T466" t="s">
        <v>483</v>
      </c>
      <c r="U466" t="s">
        <v>496</v>
      </c>
      <c r="V466" t="s">
        <v>486</v>
      </c>
      <c r="W466" t="s">
        <v>627</v>
      </c>
      <c r="X466" t="s">
        <v>2793</v>
      </c>
      <c r="Y466" t="s">
        <v>2744</v>
      </c>
    </row>
    <row r="467" spans="1:25">
      <c r="A467" t="s">
        <v>508</v>
      </c>
      <c r="B467" t="s">
        <v>509</v>
      </c>
      <c r="C467" t="s">
        <v>510</v>
      </c>
      <c r="D467" t="s">
        <v>649</v>
      </c>
      <c r="E467">
        <v>3700</v>
      </c>
      <c r="F467">
        <v>500</v>
      </c>
      <c r="G467" s="22">
        <f>IF(H467 = "不含税", 1.06, 1) * F467/(1000*E467 * 3.96566683) * VLOOKUP(J467,Deflator!$A$2:$B$24,2,FALSE)</f>
        <v>4.864529362591978E-6</v>
      </c>
      <c r="H467" t="s">
        <v>492</v>
      </c>
      <c r="I467">
        <v>3000</v>
      </c>
      <c r="J467">
        <v>2021</v>
      </c>
      <c r="K467" t="s">
        <v>572</v>
      </c>
      <c r="L467" s="76">
        <v>0.06</v>
      </c>
      <c r="M467" s="76">
        <v>0.08</v>
      </c>
      <c r="N467" t="s">
        <v>554</v>
      </c>
      <c r="O467" t="s">
        <v>485</v>
      </c>
      <c r="P467" t="s">
        <v>617</v>
      </c>
      <c r="Q467" t="s">
        <v>483</v>
      </c>
      <c r="R467" t="s">
        <v>483</v>
      </c>
      <c r="S467" s="77">
        <v>4.0000000000000001E-3</v>
      </c>
      <c r="T467" t="s">
        <v>483</v>
      </c>
      <c r="U467" t="s">
        <v>496</v>
      </c>
      <c r="V467" t="s">
        <v>486</v>
      </c>
      <c r="W467" t="s">
        <v>650</v>
      </c>
      <c r="X467" t="s">
        <v>743</v>
      </c>
      <c r="Y467" t="s">
        <v>523</v>
      </c>
    </row>
    <row r="468" spans="1:25">
      <c r="A468" t="s">
        <v>508</v>
      </c>
      <c r="B468" t="s">
        <v>509</v>
      </c>
      <c r="C468" t="s">
        <v>510</v>
      </c>
      <c r="D468" t="s">
        <v>571</v>
      </c>
      <c r="E468">
        <v>3700</v>
      </c>
      <c r="F468">
        <v>550</v>
      </c>
      <c r="G468" s="22">
        <f>IF(H468 = "不含税", 1.06, 1) * F468/(1000*E468 * 3.96566683) * VLOOKUP(J468,Deflator!$A$2:$B$24,2,FALSE)</f>
        <v>5.3509822988511758E-6</v>
      </c>
      <c r="H468" t="s">
        <v>492</v>
      </c>
      <c r="I468">
        <v>10000</v>
      </c>
      <c r="J468">
        <v>2021</v>
      </c>
      <c r="K468" t="s">
        <v>572</v>
      </c>
      <c r="L468" s="76">
        <v>0.06</v>
      </c>
      <c r="M468" s="76">
        <v>0.08</v>
      </c>
      <c r="N468" t="s">
        <v>554</v>
      </c>
      <c r="O468" t="s">
        <v>485</v>
      </c>
      <c r="P468" t="s">
        <v>617</v>
      </c>
      <c r="Q468" s="77">
        <v>0.82340000000000002</v>
      </c>
      <c r="R468" t="s">
        <v>483</v>
      </c>
      <c r="S468" s="77">
        <v>4.0000000000000001E-3</v>
      </c>
      <c r="T468" t="s">
        <v>483</v>
      </c>
      <c r="U468" t="s">
        <v>496</v>
      </c>
      <c r="V468" t="s">
        <v>497</v>
      </c>
      <c r="W468" t="s">
        <v>574</v>
      </c>
      <c r="X468" t="s">
        <v>909</v>
      </c>
      <c r="Y468" t="s">
        <v>910</v>
      </c>
    </row>
    <row r="469" spans="1:25">
      <c r="A469" t="s">
        <v>3547</v>
      </c>
      <c r="B469" t="s">
        <v>551</v>
      </c>
      <c r="C469" t="s">
        <v>701</v>
      </c>
      <c r="D469" t="s">
        <v>3548</v>
      </c>
      <c r="E469">
        <v>2500</v>
      </c>
      <c r="F469">
        <v>1000</v>
      </c>
      <c r="G469" s="22">
        <f>IF(H469 = "不含税", 1.06, 1) * F469/(1000*E469 * 3.96566683) * VLOOKUP(J469,Deflator!$A$2:$B$24,2,FALSE)</f>
        <v>1.4399006913272256E-5</v>
      </c>
      <c r="H469" t="s">
        <v>492</v>
      </c>
      <c r="I469">
        <v>500</v>
      </c>
      <c r="J469">
        <v>2021</v>
      </c>
      <c r="K469" t="s">
        <v>572</v>
      </c>
      <c r="L469" t="s">
        <v>483</v>
      </c>
      <c r="M469" s="77">
        <v>5.0000000000000001E-3</v>
      </c>
      <c r="N469" t="s">
        <v>483</v>
      </c>
      <c r="O469" t="s">
        <v>3549</v>
      </c>
      <c r="P469" t="s">
        <v>483</v>
      </c>
      <c r="Q469" t="s">
        <v>483</v>
      </c>
      <c r="R469" t="s">
        <v>483</v>
      </c>
      <c r="S469" t="s">
        <v>483</v>
      </c>
      <c r="T469" t="s">
        <v>483</v>
      </c>
      <c r="U469" t="s">
        <v>1739</v>
      </c>
      <c r="V469" t="s">
        <v>486</v>
      </c>
      <c r="W469" t="s">
        <v>3550</v>
      </c>
      <c r="X469" t="s">
        <v>3551</v>
      </c>
      <c r="Y469" t="s">
        <v>3472</v>
      </c>
    </row>
    <row r="470" spans="1:25">
      <c r="A470" t="s">
        <v>595</v>
      </c>
      <c r="B470" t="s">
        <v>478</v>
      </c>
      <c r="C470" t="s">
        <v>538</v>
      </c>
      <c r="D470" t="s">
        <v>1720</v>
      </c>
      <c r="E470">
        <v>4300</v>
      </c>
      <c r="F470">
        <v>800</v>
      </c>
      <c r="G470" s="22">
        <f>IF(H470 = "不含税", 1.06, 1) * F470/(1000*E470 * 3.96566683) * VLOOKUP(J470,Deflator!$A$2:$B$24,2,FALSE)</f>
        <v>7.2208977535338167E-6</v>
      </c>
      <c r="H470" t="s">
        <v>492</v>
      </c>
      <c r="I470">
        <v>720</v>
      </c>
      <c r="J470">
        <v>2017</v>
      </c>
      <c r="K470" t="s">
        <v>482</v>
      </c>
      <c r="L470" s="76">
        <v>0.01</v>
      </c>
      <c r="M470" s="76">
        <v>0.06</v>
      </c>
      <c r="N470" t="s">
        <v>484</v>
      </c>
      <c r="O470" t="s">
        <v>485</v>
      </c>
      <c r="P470" t="s">
        <v>526</v>
      </c>
      <c r="Q470" t="s">
        <v>483</v>
      </c>
      <c r="R470" t="s">
        <v>483</v>
      </c>
      <c r="S470" t="s">
        <v>483</v>
      </c>
      <c r="T470" t="s">
        <v>483</v>
      </c>
      <c r="U470" t="s">
        <v>496</v>
      </c>
      <c r="V470" t="s">
        <v>486</v>
      </c>
      <c r="W470" t="s">
        <v>1721</v>
      </c>
      <c r="X470" t="s">
        <v>1722</v>
      </c>
      <c r="Y470" t="s">
        <v>1723</v>
      </c>
    </row>
    <row r="471" spans="1:25">
      <c r="A471" t="s">
        <v>508</v>
      </c>
      <c r="B471" t="s">
        <v>509</v>
      </c>
      <c r="C471" t="s">
        <v>510</v>
      </c>
      <c r="D471" t="s">
        <v>1039</v>
      </c>
      <c r="E471">
        <v>3500</v>
      </c>
      <c r="F471">
        <v>580</v>
      </c>
      <c r="G471" s="22">
        <f>IF(H471 = "不含税", 1.06, 1) * F471/(1000*E471 * 3.96566683) * VLOOKUP(J471,Deflator!$A$2:$B$24,2,FALSE)</f>
        <v>6.0676950799573242E-6</v>
      </c>
      <c r="H471" t="s">
        <v>481</v>
      </c>
      <c r="I471">
        <v>1500</v>
      </c>
      <c r="J471">
        <v>2017</v>
      </c>
      <c r="K471" t="s">
        <v>482</v>
      </c>
      <c r="L471" s="76">
        <v>0.14000000000000001</v>
      </c>
      <c r="M471" s="76">
        <v>7.0000000000000007E-2</v>
      </c>
      <c r="N471" t="s">
        <v>622</v>
      </c>
      <c r="O471" t="s">
        <v>485</v>
      </c>
      <c r="P471" t="s">
        <v>626</v>
      </c>
      <c r="Q471" t="s">
        <v>483</v>
      </c>
      <c r="R471" t="s">
        <v>483</v>
      </c>
      <c r="S471" t="s">
        <v>483</v>
      </c>
      <c r="T471" t="s">
        <v>483</v>
      </c>
      <c r="U471" t="s">
        <v>496</v>
      </c>
      <c r="V471" t="s">
        <v>486</v>
      </c>
      <c r="W471" t="s">
        <v>1040</v>
      </c>
      <c r="X471" t="s">
        <v>1041</v>
      </c>
      <c r="Y471" t="s">
        <v>1042</v>
      </c>
    </row>
    <row r="472" spans="1:25">
      <c r="A472" t="s">
        <v>510</v>
      </c>
      <c r="B472" t="s">
        <v>509</v>
      </c>
      <c r="C472" t="s">
        <v>510</v>
      </c>
      <c r="D472" t="s">
        <v>1120</v>
      </c>
      <c r="E472">
        <v>4000</v>
      </c>
      <c r="F472">
        <v>680</v>
      </c>
      <c r="G472" s="22">
        <f>IF(H472 = "不含税", 1.06, 1) * F472/(1000*E472 * 3.96566683) * VLOOKUP(J472,Deflator!$A$2:$B$24,2,FALSE)</f>
        <v>6.22461822857691E-6</v>
      </c>
      <c r="H472" t="s">
        <v>481</v>
      </c>
      <c r="I472">
        <v>600</v>
      </c>
      <c r="J472">
        <v>2017</v>
      </c>
      <c r="K472" t="s">
        <v>482</v>
      </c>
      <c r="L472" t="s">
        <v>483</v>
      </c>
      <c r="M472" t="s">
        <v>483</v>
      </c>
      <c r="N472" t="s">
        <v>483</v>
      </c>
      <c r="O472" t="s">
        <v>485</v>
      </c>
      <c r="P472" t="s">
        <v>483</v>
      </c>
      <c r="Q472" t="s">
        <v>483</v>
      </c>
      <c r="R472" t="s">
        <v>483</v>
      </c>
      <c r="S472" t="s">
        <v>483</v>
      </c>
      <c r="T472" t="s">
        <v>483</v>
      </c>
      <c r="U472" t="s">
        <v>496</v>
      </c>
      <c r="V472" t="s">
        <v>486</v>
      </c>
      <c r="W472" t="s">
        <v>832</v>
      </c>
      <c r="X472" t="s">
        <v>1121</v>
      </c>
      <c r="Y472" t="s">
        <v>1122</v>
      </c>
    </row>
    <row r="473" spans="1:25">
      <c r="A473" t="s">
        <v>508</v>
      </c>
      <c r="B473" t="s">
        <v>509</v>
      </c>
      <c r="C473" t="s">
        <v>510</v>
      </c>
      <c r="D473" t="s">
        <v>483</v>
      </c>
      <c r="E473">
        <v>3500</v>
      </c>
      <c r="F473">
        <v>620</v>
      </c>
      <c r="G473" s="22">
        <f>IF(H473 = "不含税", 1.06, 1) * F473/(1000*E473 * 3.96566683) * VLOOKUP(J473,Deflator!$A$2:$B$24,2,FALSE)</f>
        <v>6.4861568096095539E-6</v>
      </c>
      <c r="H473" t="s">
        <v>481</v>
      </c>
      <c r="I473">
        <v>2000</v>
      </c>
      <c r="J473">
        <v>2017</v>
      </c>
      <c r="K473" t="s">
        <v>482</v>
      </c>
      <c r="L473" t="s">
        <v>483</v>
      </c>
      <c r="M473" s="76">
        <v>0.06</v>
      </c>
      <c r="N473" t="s">
        <v>483</v>
      </c>
      <c r="O473" t="s">
        <v>831</v>
      </c>
      <c r="P473" t="s">
        <v>483</v>
      </c>
      <c r="Q473" s="76">
        <v>0.13</v>
      </c>
      <c r="R473" t="s">
        <v>483</v>
      </c>
      <c r="S473" t="s">
        <v>483</v>
      </c>
      <c r="T473" t="s">
        <v>483</v>
      </c>
      <c r="U473" t="s">
        <v>496</v>
      </c>
      <c r="V473" t="s">
        <v>486</v>
      </c>
      <c r="W473" t="s">
        <v>1248</v>
      </c>
      <c r="X473" t="s">
        <v>1249</v>
      </c>
      <c r="Y473" t="s">
        <v>939</v>
      </c>
    </row>
    <row r="474" spans="1:25">
      <c r="A474" t="s">
        <v>510</v>
      </c>
      <c r="B474" t="s">
        <v>509</v>
      </c>
      <c r="C474" t="s">
        <v>510</v>
      </c>
      <c r="D474" t="s">
        <v>782</v>
      </c>
      <c r="E474">
        <v>3600</v>
      </c>
      <c r="F474">
        <v>650</v>
      </c>
      <c r="G474" s="22">
        <f>IF(H474 = "不含税", 1.06, 1) * F474/(1000*E474 * 3.96566683) * VLOOKUP(J474,Deflator!$A$2:$B$24,2,FALSE)</f>
        <v>6.6111141316584824E-6</v>
      </c>
      <c r="H474" t="s">
        <v>481</v>
      </c>
      <c r="I474">
        <v>1500</v>
      </c>
      <c r="J474">
        <v>2017</v>
      </c>
      <c r="K474" t="s">
        <v>482</v>
      </c>
      <c r="L474" s="76">
        <v>0.14000000000000001</v>
      </c>
      <c r="M474" s="76">
        <v>0.08</v>
      </c>
      <c r="N474" t="s">
        <v>483</v>
      </c>
      <c r="O474" t="s">
        <v>485</v>
      </c>
      <c r="P474" t="s">
        <v>626</v>
      </c>
      <c r="Q474" t="s">
        <v>483</v>
      </c>
      <c r="R474" t="s">
        <v>483</v>
      </c>
      <c r="S474" t="s">
        <v>483</v>
      </c>
      <c r="T474" t="s">
        <v>483</v>
      </c>
      <c r="U474" t="s">
        <v>496</v>
      </c>
      <c r="V474" t="s">
        <v>486</v>
      </c>
      <c r="W474" t="s">
        <v>832</v>
      </c>
      <c r="X474" t="s">
        <v>1292</v>
      </c>
      <c r="Y474" t="s">
        <v>1293</v>
      </c>
    </row>
    <row r="475" spans="1:25">
      <c r="A475" t="s">
        <v>508</v>
      </c>
      <c r="B475" t="s">
        <v>509</v>
      </c>
      <c r="C475" t="s">
        <v>510</v>
      </c>
      <c r="D475" t="s">
        <v>730</v>
      </c>
      <c r="E475">
        <v>3600</v>
      </c>
      <c r="F475">
        <v>650</v>
      </c>
      <c r="G475" s="22">
        <f>IF(H475 = "不含税", 1.06, 1) * F475/(1000*E475 * 3.96566683) * VLOOKUP(J475,Deflator!$A$2:$B$24,2,FALSE)</f>
        <v>7.007780979557992E-6</v>
      </c>
      <c r="H475" t="s">
        <v>492</v>
      </c>
      <c r="I475">
        <v>30</v>
      </c>
      <c r="J475">
        <v>2017</v>
      </c>
      <c r="K475" t="s">
        <v>482</v>
      </c>
      <c r="L475" s="76">
        <v>0.12</v>
      </c>
      <c r="M475" s="76">
        <v>0.1</v>
      </c>
      <c r="N475" t="s">
        <v>483</v>
      </c>
      <c r="O475" t="s">
        <v>485</v>
      </c>
      <c r="P475" t="s">
        <v>483</v>
      </c>
      <c r="Q475" t="s">
        <v>483</v>
      </c>
      <c r="R475" t="s">
        <v>483</v>
      </c>
      <c r="S475" t="s">
        <v>483</v>
      </c>
      <c r="T475" t="s">
        <v>483</v>
      </c>
      <c r="U475" t="s">
        <v>496</v>
      </c>
      <c r="V475" t="s">
        <v>497</v>
      </c>
      <c r="W475" t="s">
        <v>1584</v>
      </c>
      <c r="X475" t="s">
        <v>1585</v>
      </c>
      <c r="Y475" t="s">
        <v>1586</v>
      </c>
    </row>
    <row r="476" spans="1:25">
      <c r="A476" t="s">
        <v>478</v>
      </c>
      <c r="B476" t="s">
        <v>478</v>
      </c>
      <c r="C476" t="s">
        <v>538</v>
      </c>
      <c r="D476" t="s">
        <v>2259</v>
      </c>
      <c r="E476">
        <v>4400</v>
      </c>
      <c r="F476">
        <v>950</v>
      </c>
      <c r="G476" s="22">
        <f>IF(H476 = "不含税", 1.06, 1) * F476/(1000*E476 * 3.96566683) * VLOOKUP(J476,Deflator!$A$2:$B$24,2,FALSE)</f>
        <v>7.6382775786126818E-6</v>
      </c>
      <c r="H476" t="s">
        <v>481</v>
      </c>
      <c r="I476">
        <v>2000</v>
      </c>
      <c r="J476">
        <v>2018</v>
      </c>
      <c r="K476" t="s">
        <v>482</v>
      </c>
      <c r="L476" s="77">
        <v>4.3900000000000002E-2</v>
      </c>
      <c r="M476" s="77">
        <v>5.4800000000000001E-2</v>
      </c>
      <c r="N476" t="s">
        <v>483</v>
      </c>
      <c r="O476" t="s">
        <v>485</v>
      </c>
      <c r="P476" t="s">
        <v>617</v>
      </c>
      <c r="Q476" s="77">
        <v>0.7298</v>
      </c>
      <c r="R476" t="s">
        <v>483</v>
      </c>
      <c r="S476" t="s">
        <v>483</v>
      </c>
      <c r="T476" t="s">
        <v>483</v>
      </c>
      <c r="U476" t="s">
        <v>496</v>
      </c>
      <c r="V476" t="s">
        <v>486</v>
      </c>
      <c r="W476" t="s">
        <v>2460</v>
      </c>
      <c r="X476" t="s">
        <v>2461</v>
      </c>
      <c r="Y476" t="s">
        <v>2462</v>
      </c>
    </row>
    <row r="477" spans="1:25">
      <c r="A477" t="s">
        <v>595</v>
      </c>
      <c r="B477" t="s">
        <v>478</v>
      </c>
      <c r="C477" t="s">
        <v>538</v>
      </c>
      <c r="D477" t="s">
        <v>2715</v>
      </c>
      <c r="E477">
        <v>4200</v>
      </c>
      <c r="F477">
        <v>938</v>
      </c>
      <c r="G477" s="22">
        <f>IF(H477 = "不含税", 1.06, 1) * F477/(1000*E477 * 3.96566683) * VLOOKUP(J477,Deflator!$A$2:$B$24,2,FALSE)</f>
        <v>7.9009271234211162E-6</v>
      </c>
      <c r="H477" t="s">
        <v>481</v>
      </c>
      <c r="I477">
        <v>1000</v>
      </c>
      <c r="J477">
        <v>2018</v>
      </c>
      <c r="K477" t="s">
        <v>482</v>
      </c>
      <c r="L477" s="76">
        <v>0.06</v>
      </c>
      <c r="M477" s="76">
        <v>0.1</v>
      </c>
      <c r="N477" t="s">
        <v>483</v>
      </c>
      <c r="O477" t="s">
        <v>573</v>
      </c>
      <c r="P477" t="s">
        <v>617</v>
      </c>
      <c r="Q477" t="s">
        <v>483</v>
      </c>
      <c r="R477" t="s">
        <v>483</v>
      </c>
      <c r="S477" t="s">
        <v>483</v>
      </c>
      <c r="T477" t="s">
        <v>483</v>
      </c>
      <c r="U477" t="s">
        <v>520</v>
      </c>
      <c r="V477" t="s">
        <v>486</v>
      </c>
      <c r="W477" t="s">
        <v>2379</v>
      </c>
      <c r="X477" t="s">
        <v>2716</v>
      </c>
      <c r="Y477" t="s">
        <v>1896</v>
      </c>
    </row>
    <row r="478" spans="1:25">
      <c r="A478" t="s">
        <v>570</v>
      </c>
      <c r="B478" t="s">
        <v>478</v>
      </c>
      <c r="C478" t="s">
        <v>538</v>
      </c>
      <c r="D478" t="s">
        <v>1255</v>
      </c>
      <c r="E478">
        <v>4200</v>
      </c>
      <c r="F478">
        <v>900</v>
      </c>
      <c r="G478" s="22">
        <f>IF(H478 = "不含税", 1.06, 1) * F478/(1000*E478 * 3.96566683) * VLOOKUP(J478,Deflator!$A$2:$B$24,2,FALSE)</f>
        <v>8.0356977353344839E-6</v>
      </c>
      <c r="H478" t="s">
        <v>492</v>
      </c>
      <c r="I478">
        <v>1500</v>
      </c>
      <c r="J478">
        <v>2018</v>
      </c>
      <c r="K478" t="s">
        <v>482</v>
      </c>
      <c r="L478" t="s">
        <v>483</v>
      </c>
      <c r="M478" s="76">
        <v>0.1</v>
      </c>
      <c r="N478" t="s">
        <v>483</v>
      </c>
      <c r="O478" t="s">
        <v>485</v>
      </c>
      <c r="P478" t="s">
        <v>483</v>
      </c>
      <c r="Q478" t="s">
        <v>483</v>
      </c>
      <c r="R478" t="s">
        <v>483</v>
      </c>
      <c r="S478" t="s">
        <v>483</v>
      </c>
      <c r="T478" t="s">
        <v>483</v>
      </c>
      <c r="U478" t="s">
        <v>496</v>
      </c>
      <c r="V478" t="s">
        <v>486</v>
      </c>
      <c r="W478" t="s">
        <v>1257</v>
      </c>
      <c r="X478" t="s">
        <v>2852</v>
      </c>
      <c r="Y478" t="s">
        <v>1860</v>
      </c>
    </row>
    <row r="479" spans="1:25">
      <c r="A479" t="s">
        <v>2262</v>
      </c>
      <c r="B479" t="s">
        <v>478</v>
      </c>
      <c r="C479" t="s">
        <v>538</v>
      </c>
      <c r="D479" t="s">
        <v>3043</v>
      </c>
      <c r="E479">
        <v>4260</v>
      </c>
      <c r="F479">
        <v>950</v>
      </c>
      <c r="G479" s="22">
        <f>IF(H479 = "不含税", 1.06, 1) * F479/(1000*E479 * 3.96566683) * VLOOKUP(J479,Deflator!$A$2:$B$24,2,FALSE)</f>
        <v>8.3626588325468429E-6</v>
      </c>
      <c r="H479" t="s">
        <v>492</v>
      </c>
      <c r="I479">
        <v>1500</v>
      </c>
      <c r="J479">
        <v>2018</v>
      </c>
      <c r="K479" t="s">
        <v>482</v>
      </c>
      <c r="L479" s="77">
        <v>1E-3</v>
      </c>
      <c r="M479" s="76">
        <v>0.06</v>
      </c>
      <c r="N479" t="s">
        <v>483</v>
      </c>
      <c r="O479" t="s">
        <v>485</v>
      </c>
      <c r="P479" t="s">
        <v>617</v>
      </c>
      <c r="Q479" s="76">
        <v>0.95</v>
      </c>
      <c r="R479" t="s">
        <v>483</v>
      </c>
      <c r="S479" t="s">
        <v>483</v>
      </c>
      <c r="T479" t="s">
        <v>483</v>
      </c>
      <c r="U479" t="s">
        <v>496</v>
      </c>
      <c r="V479" t="s">
        <v>486</v>
      </c>
      <c r="W479" t="s">
        <v>3044</v>
      </c>
      <c r="X479" t="s">
        <v>3045</v>
      </c>
      <c r="Y479" t="s">
        <v>119</v>
      </c>
    </row>
    <row r="480" spans="1:25">
      <c r="A480" t="s">
        <v>595</v>
      </c>
      <c r="B480" t="s">
        <v>478</v>
      </c>
      <c r="C480" t="s">
        <v>538</v>
      </c>
      <c r="D480" t="s">
        <v>3249</v>
      </c>
      <c r="E480">
        <v>4200</v>
      </c>
      <c r="F480">
        <v>1100</v>
      </c>
      <c r="G480" s="22">
        <f>IF(H480 = "不含税", 1.06, 1) * F480/(1000*E480 * 3.96566683) * VLOOKUP(J480,Deflator!$A$2:$B$24,2,FALSE)</f>
        <v>9.821408343186592E-6</v>
      </c>
      <c r="H480" t="s">
        <v>492</v>
      </c>
      <c r="I480">
        <v>300</v>
      </c>
      <c r="J480">
        <v>2018</v>
      </c>
      <c r="K480" t="s">
        <v>482</v>
      </c>
      <c r="L480" t="s">
        <v>483</v>
      </c>
      <c r="M480" s="76">
        <v>0.09</v>
      </c>
      <c r="N480" t="s">
        <v>483</v>
      </c>
      <c r="O480" t="s">
        <v>485</v>
      </c>
      <c r="P480" t="s">
        <v>626</v>
      </c>
      <c r="Q480" t="s">
        <v>483</v>
      </c>
      <c r="R480" t="s">
        <v>483</v>
      </c>
      <c r="S480" t="s">
        <v>483</v>
      </c>
      <c r="T480" t="s">
        <v>483</v>
      </c>
      <c r="U480" t="s">
        <v>496</v>
      </c>
      <c r="V480" t="s">
        <v>486</v>
      </c>
      <c r="W480" t="s">
        <v>3409</v>
      </c>
      <c r="X480" t="s">
        <v>3410</v>
      </c>
      <c r="Y480" t="s">
        <v>3411</v>
      </c>
    </row>
    <row r="481" spans="1:25">
      <c r="A481" t="s">
        <v>510</v>
      </c>
      <c r="B481" t="s">
        <v>509</v>
      </c>
      <c r="C481" t="s">
        <v>510</v>
      </c>
      <c r="D481" t="s">
        <v>782</v>
      </c>
      <c r="E481">
        <v>3400</v>
      </c>
      <c r="F481">
        <v>500</v>
      </c>
      <c r="G481" s="22">
        <f>IF(H481 = "不含税", 1.06, 1) * F481/(1000*E481 * 3.96566683) * VLOOKUP(J481,Deflator!$A$2:$B$24,2,FALSE)</f>
        <v>5.2025420040086381E-6</v>
      </c>
      <c r="H481" t="s">
        <v>481</v>
      </c>
      <c r="I481">
        <v>3000</v>
      </c>
      <c r="J481">
        <v>2018</v>
      </c>
      <c r="K481" t="s">
        <v>482</v>
      </c>
      <c r="L481" t="s">
        <v>483</v>
      </c>
      <c r="M481" s="76">
        <v>0.08</v>
      </c>
      <c r="N481" t="s">
        <v>483</v>
      </c>
      <c r="O481" t="s">
        <v>667</v>
      </c>
      <c r="P481" t="s">
        <v>483</v>
      </c>
      <c r="Q481" t="s">
        <v>483</v>
      </c>
      <c r="R481" t="s">
        <v>483</v>
      </c>
      <c r="S481" t="s">
        <v>483</v>
      </c>
      <c r="T481" t="s">
        <v>483</v>
      </c>
      <c r="U481" t="s">
        <v>496</v>
      </c>
      <c r="V481" t="s">
        <v>486</v>
      </c>
      <c r="W481" t="s">
        <v>731</v>
      </c>
      <c r="X481" t="s">
        <v>783</v>
      </c>
      <c r="Y481" t="s">
        <v>784</v>
      </c>
    </row>
    <row r="482" spans="1:25">
      <c r="A482" t="s">
        <v>508</v>
      </c>
      <c r="B482" t="s">
        <v>509</v>
      </c>
      <c r="C482" t="s">
        <v>510</v>
      </c>
      <c r="D482" t="s">
        <v>838</v>
      </c>
      <c r="E482">
        <v>3400</v>
      </c>
      <c r="F482">
        <v>520</v>
      </c>
      <c r="G482" s="22">
        <f>IF(H482 = "不含税", 1.06, 1) * F482/(1000*E482 * 3.96566683) * VLOOKUP(J482,Deflator!$A$2:$B$24,2,FALSE)</f>
        <v>5.4106436841689839E-6</v>
      </c>
      <c r="H482" t="s">
        <v>481</v>
      </c>
      <c r="I482">
        <v>1000</v>
      </c>
      <c r="J482">
        <v>2018</v>
      </c>
      <c r="K482" t="s">
        <v>482</v>
      </c>
      <c r="L482" s="76">
        <v>0.12</v>
      </c>
      <c r="M482" s="76">
        <v>0.08</v>
      </c>
      <c r="N482" t="s">
        <v>483</v>
      </c>
      <c r="O482" t="s">
        <v>485</v>
      </c>
      <c r="P482" t="s">
        <v>483</v>
      </c>
      <c r="Q482" t="s">
        <v>483</v>
      </c>
      <c r="R482" t="s">
        <v>483</v>
      </c>
      <c r="S482" t="s">
        <v>483</v>
      </c>
      <c r="T482" t="s">
        <v>483</v>
      </c>
      <c r="U482" t="s">
        <v>496</v>
      </c>
      <c r="V482" t="s">
        <v>486</v>
      </c>
      <c r="W482" t="s">
        <v>839</v>
      </c>
      <c r="X482" t="s">
        <v>840</v>
      </c>
      <c r="Y482" t="s">
        <v>841</v>
      </c>
    </row>
    <row r="483" spans="1:25">
      <c r="A483" t="s">
        <v>508</v>
      </c>
      <c r="B483" t="s">
        <v>509</v>
      </c>
      <c r="C483" t="s">
        <v>510</v>
      </c>
      <c r="D483" t="s">
        <v>1139</v>
      </c>
      <c r="E483">
        <v>3600</v>
      </c>
      <c r="F483">
        <v>580</v>
      </c>
      <c r="G483" s="22">
        <f>IF(H483 = "不含税", 1.06, 1) * F483/(1000*E483 * 3.96566683) * VLOOKUP(J483,Deflator!$A$2:$B$24,2,FALSE)</f>
        <v>6.0416542232329652E-6</v>
      </c>
      <c r="H483" t="s">
        <v>492</v>
      </c>
      <c r="I483">
        <v>1500</v>
      </c>
      <c r="J483">
        <v>2018</v>
      </c>
      <c r="K483" t="s">
        <v>482</v>
      </c>
      <c r="L483" s="76">
        <v>0.12</v>
      </c>
      <c r="M483" s="77">
        <v>7.4999999999999997E-2</v>
      </c>
      <c r="N483" t="s">
        <v>622</v>
      </c>
      <c r="O483" t="s">
        <v>485</v>
      </c>
      <c r="P483" t="s">
        <v>617</v>
      </c>
      <c r="Q483" t="s">
        <v>483</v>
      </c>
      <c r="R483" t="s">
        <v>483</v>
      </c>
      <c r="S483" t="s">
        <v>483</v>
      </c>
      <c r="T483" t="s">
        <v>483</v>
      </c>
      <c r="U483" t="s">
        <v>496</v>
      </c>
      <c r="V483" t="s">
        <v>486</v>
      </c>
      <c r="W483" t="s">
        <v>1140</v>
      </c>
      <c r="X483" t="s">
        <v>1141</v>
      </c>
      <c r="Y483" t="s">
        <v>863</v>
      </c>
    </row>
    <row r="484" spans="1:25">
      <c r="A484" t="s">
        <v>508</v>
      </c>
      <c r="B484" t="s">
        <v>509</v>
      </c>
      <c r="C484" t="s">
        <v>510</v>
      </c>
      <c r="D484" t="s">
        <v>730</v>
      </c>
      <c r="E484">
        <v>3600</v>
      </c>
      <c r="F484">
        <v>650</v>
      </c>
      <c r="G484" s="22">
        <f>IF(H484 = "不含税", 1.06, 1) * F484/(1000*E484 * 3.96566683) * VLOOKUP(J484,Deflator!$A$2:$B$24,2,FALSE)</f>
        <v>6.7708193881059088E-6</v>
      </c>
      <c r="H484" t="s">
        <v>492</v>
      </c>
      <c r="I484">
        <v>900</v>
      </c>
      <c r="J484">
        <v>2018</v>
      </c>
      <c r="K484" t="s">
        <v>482</v>
      </c>
      <c r="L484" s="76">
        <v>0.08</v>
      </c>
      <c r="M484" s="76">
        <v>0.05</v>
      </c>
      <c r="N484" t="s">
        <v>483</v>
      </c>
      <c r="O484" t="s">
        <v>485</v>
      </c>
      <c r="P484" t="s">
        <v>483</v>
      </c>
      <c r="Q484" t="s">
        <v>483</v>
      </c>
      <c r="R484" t="s">
        <v>483</v>
      </c>
      <c r="S484" t="s">
        <v>483</v>
      </c>
      <c r="T484" t="s">
        <v>483</v>
      </c>
      <c r="U484" t="s">
        <v>496</v>
      </c>
      <c r="V484" t="s">
        <v>486</v>
      </c>
      <c r="W484" t="s">
        <v>1581</v>
      </c>
      <c r="X484" t="s">
        <v>1582</v>
      </c>
      <c r="Y484" t="s">
        <v>1583</v>
      </c>
    </row>
    <row r="485" spans="1:25">
      <c r="A485" t="s">
        <v>1175</v>
      </c>
      <c r="B485" t="s">
        <v>478</v>
      </c>
      <c r="C485" t="s">
        <v>491</v>
      </c>
      <c r="D485" t="s">
        <v>2788</v>
      </c>
      <c r="E485">
        <v>4000</v>
      </c>
      <c r="F485">
        <v>850</v>
      </c>
      <c r="G485" s="22">
        <f>IF(H485 = "不含税", 1.06, 1) * F485/(1000*E485 * 3.96566683) * VLOOKUP(J485,Deflator!$A$2:$B$24,2,FALSE)</f>
        <v>7.9687335875400305E-6</v>
      </c>
      <c r="H485" t="s">
        <v>492</v>
      </c>
      <c r="I485">
        <v>200</v>
      </c>
      <c r="J485">
        <v>2018</v>
      </c>
      <c r="K485" t="s">
        <v>482</v>
      </c>
      <c r="L485" s="77">
        <v>4.0899999999999999E-2</v>
      </c>
      <c r="M485" s="77">
        <v>1E-3</v>
      </c>
      <c r="N485" t="s">
        <v>554</v>
      </c>
      <c r="O485" t="s">
        <v>573</v>
      </c>
      <c r="P485" t="s">
        <v>526</v>
      </c>
      <c r="Q485" s="77">
        <v>0.71099999999999997</v>
      </c>
      <c r="R485" t="s">
        <v>483</v>
      </c>
      <c r="S485" t="s">
        <v>483</v>
      </c>
      <c r="T485" t="s">
        <v>483</v>
      </c>
      <c r="U485" t="s">
        <v>496</v>
      </c>
      <c r="V485" t="s">
        <v>486</v>
      </c>
      <c r="W485" t="s">
        <v>2789</v>
      </c>
      <c r="X485" t="s">
        <v>2790</v>
      </c>
      <c r="Y485" t="s">
        <v>747</v>
      </c>
    </row>
    <row r="486" spans="1:25">
      <c r="A486" t="s">
        <v>1035</v>
      </c>
      <c r="B486" t="s">
        <v>478</v>
      </c>
      <c r="C486" t="s">
        <v>479</v>
      </c>
      <c r="D486" t="s">
        <v>782</v>
      </c>
      <c r="E486">
        <v>4700</v>
      </c>
      <c r="F486">
        <v>950</v>
      </c>
      <c r="G486" s="22">
        <f>IF(H486 = "不含税", 1.06, 1) * F486/(1000*E486 * 3.96566683) * VLOOKUP(J486,Deflator!$A$2:$B$24,2,FALSE)</f>
        <v>7.1507279459352769E-6</v>
      </c>
      <c r="H486" t="s">
        <v>481</v>
      </c>
      <c r="I486">
        <v>500</v>
      </c>
      <c r="J486">
        <v>2018</v>
      </c>
      <c r="K486" t="s">
        <v>482</v>
      </c>
      <c r="L486" s="77">
        <v>3.7999999999999999E-2</v>
      </c>
      <c r="M486" s="76">
        <v>0.03</v>
      </c>
      <c r="N486" t="s">
        <v>734</v>
      </c>
      <c r="O486" t="s">
        <v>831</v>
      </c>
      <c r="P486" t="s">
        <v>626</v>
      </c>
      <c r="Q486" s="76">
        <v>0.01</v>
      </c>
      <c r="R486" t="s">
        <v>483</v>
      </c>
      <c r="S486" t="s">
        <v>483</v>
      </c>
      <c r="T486" t="s">
        <v>483</v>
      </c>
      <c r="U486" t="s">
        <v>496</v>
      </c>
      <c r="V486" t="s">
        <v>486</v>
      </c>
      <c r="W486" t="s">
        <v>731</v>
      </c>
      <c r="X486" t="s">
        <v>1944</v>
      </c>
      <c r="Y486" t="s">
        <v>136</v>
      </c>
    </row>
    <row r="487" spans="1:25">
      <c r="A487" t="s">
        <v>1035</v>
      </c>
      <c r="B487" t="s">
        <v>478</v>
      </c>
      <c r="C487" t="s">
        <v>479</v>
      </c>
      <c r="D487" t="s">
        <v>730</v>
      </c>
      <c r="E487">
        <v>4000</v>
      </c>
      <c r="F487">
        <v>950</v>
      </c>
      <c r="G487" s="22">
        <f>IF(H487 = "不含税", 1.06, 1) * F487/(1000*E487 * 3.96566683) * VLOOKUP(J487,Deflator!$A$2:$B$24,2,FALSE)</f>
        <v>8.4021053364739491E-6</v>
      </c>
      <c r="H487" t="s">
        <v>481</v>
      </c>
      <c r="I487">
        <v>500</v>
      </c>
      <c r="J487">
        <v>2018</v>
      </c>
      <c r="K487" t="s">
        <v>482</v>
      </c>
      <c r="L487" s="76">
        <v>0.03</v>
      </c>
      <c r="M487" s="76">
        <v>0.09</v>
      </c>
      <c r="N487" t="s">
        <v>483</v>
      </c>
      <c r="O487" t="s">
        <v>485</v>
      </c>
      <c r="P487" t="s">
        <v>626</v>
      </c>
      <c r="Q487" t="s">
        <v>483</v>
      </c>
      <c r="R487" t="s">
        <v>483</v>
      </c>
      <c r="S487" t="s">
        <v>483</v>
      </c>
      <c r="T487" t="s">
        <v>483</v>
      </c>
      <c r="U487" t="s">
        <v>496</v>
      </c>
      <c r="V487" t="s">
        <v>486</v>
      </c>
      <c r="W487" t="s">
        <v>3060</v>
      </c>
      <c r="X487" t="s">
        <v>3061</v>
      </c>
      <c r="Y487" t="s">
        <v>2195</v>
      </c>
    </row>
    <row r="488" spans="1:25">
      <c r="A488" t="s">
        <v>1980</v>
      </c>
      <c r="B488" t="s">
        <v>959</v>
      </c>
      <c r="C488" t="s">
        <v>960</v>
      </c>
      <c r="D488" t="s">
        <v>3334</v>
      </c>
      <c r="E488">
        <v>4200</v>
      </c>
      <c r="F488">
        <v>1100</v>
      </c>
      <c r="G488" s="22">
        <f>IF(H488 = "不含税", 1.06, 1) * F488/(1000*E488 * 3.96566683) * VLOOKUP(J488,Deflator!$A$2:$B$24,2,FALSE)</f>
        <v>9.2654795690439546E-6</v>
      </c>
      <c r="H488" t="s">
        <v>481</v>
      </c>
      <c r="I488">
        <v>800</v>
      </c>
      <c r="J488">
        <v>2018</v>
      </c>
      <c r="K488" t="s">
        <v>482</v>
      </c>
      <c r="L488" s="77">
        <v>2.01E-2</v>
      </c>
      <c r="M488" s="77">
        <v>7.2300000000000003E-2</v>
      </c>
      <c r="N488" t="s">
        <v>483</v>
      </c>
      <c r="O488" t="s">
        <v>485</v>
      </c>
      <c r="P488" t="s">
        <v>626</v>
      </c>
      <c r="Q488" s="77">
        <v>0.80349999999999999</v>
      </c>
      <c r="R488">
        <v>2</v>
      </c>
      <c r="S488" t="s">
        <v>483</v>
      </c>
      <c r="T488" t="s">
        <v>483</v>
      </c>
      <c r="U488" t="s">
        <v>496</v>
      </c>
      <c r="V488" t="s">
        <v>486</v>
      </c>
      <c r="W488" t="s">
        <v>3335</v>
      </c>
      <c r="X488" t="s">
        <v>3336</v>
      </c>
      <c r="Y488" t="s">
        <v>815</v>
      </c>
    </row>
    <row r="489" spans="1:25">
      <c r="A489" t="s">
        <v>570</v>
      </c>
      <c r="B489" t="s">
        <v>478</v>
      </c>
      <c r="C489" t="s">
        <v>538</v>
      </c>
      <c r="D489" t="s">
        <v>2378</v>
      </c>
      <c r="E489">
        <v>4200</v>
      </c>
      <c r="F489">
        <v>900</v>
      </c>
      <c r="G489" s="22">
        <f>IF(H489 = "不含税", 1.06, 1) * F489/(1000*E489 * 3.96566683) * VLOOKUP(J489,Deflator!$A$2:$B$24,2,FALSE)</f>
        <v>7.4844877274084564E-6</v>
      </c>
      <c r="H489" t="s">
        <v>481</v>
      </c>
      <c r="I489">
        <v>300</v>
      </c>
      <c r="J489">
        <v>2019</v>
      </c>
      <c r="K489" t="s">
        <v>482</v>
      </c>
      <c r="L489" s="77">
        <v>1.04E-2</v>
      </c>
      <c r="M489" s="76">
        <v>0.04</v>
      </c>
      <c r="N489" t="s">
        <v>877</v>
      </c>
      <c r="O489" t="s">
        <v>485</v>
      </c>
      <c r="P489" t="s">
        <v>798</v>
      </c>
      <c r="Q489" s="77">
        <v>0.75419999999999998</v>
      </c>
      <c r="R489" t="s">
        <v>483</v>
      </c>
      <c r="S489" s="77">
        <v>1E-4</v>
      </c>
      <c r="T489" t="s">
        <v>483</v>
      </c>
      <c r="U489" t="s">
        <v>520</v>
      </c>
      <c r="V489" t="s">
        <v>497</v>
      </c>
      <c r="W489" t="s">
        <v>2379</v>
      </c>
      <c r="X489" t="s">
        <v>2380</v>
      </c>
      <c r="Y489" t="s">
        <v>2381</v>
      </c>
    </row>
    <row r="490" spans="1:25">
      <c r="A490" t="s">
        <v>570</v>
      </c>
      <c r="B490" t="s">
        <v>478</v>
      </c>
      <c r="C490" t="s">
        <v>538</v>
      </c>
      <c r="D490" t="s">
        <v>2597</v>
      </c>
      <c r="E490">
        <v>4000</v>
      </c>
      <c r="F490">
        <v>880</v>
      </c>
      <c r="G490" s="22">
        <f>IF(H490 = "不含税", 1.06, 1) * F490/(1000*E490 * 3.96566683) * VLOOKUP(J490,Deflator!$A$2:$B$24,2,FALSE)</f>
        <v>7.6840740668060158E-6</v>
      </c>
      <c r="H490" t="s">
        <v>481</v>
      </c>
      <c r="I490">
        <v>450</v>
      </c>
      <c r="J490">
        <v>2019</v>
      </c>
      <c r="K490" t="s">
        <v>482</v>
      </c>
      <c r="L490" s="76">
        <v>0.03</v>
      </c>
      <c r="M490" s="76">
        <v>7.0000000000000007E-2</v>
      </c>
      <c r="N490" t="s">
        <v>483</v>
      </c>
      <c r="O490" t="s">
        <v>485</v>
      </c>
      <c r="P490" t="s">
        <v>626</v>
      </c>
      <c r="Q490" t="s">
        <v>483</v>
      </c>
      <c r="R490" t="s">
        <v>483</v>
      </c>
      <c r="S490" t="s">
        <v>483</v>
      </c>
      <c r="T490" t="s">
        <v>483</v>
      </c>
      <c r="U490" t="s">
        <v>496</v>
      </c>
      <c r="V490" t="s">
        <v>486</v>
      </c>
      <c r="W490" t="s">
        <v>2598</v>
      </c>
      <c r="X490" t="s">
        <v>2599</v>
      </c>
      <c r="Y490" t="s">
        <v>2600</v>
      </c>
    </row>
    <row r="491" spans="1:25">
      <c r="A491" t="s">
        <v>595</v>
      </c>
      <c r="B491" t="s">
        <v>478</v>
      </c>
      <c r="C491" t="s">
        <v>538</v>
      </c>
      <c r="D491" t="s">
        <v>3081</v>
      </c>
      <c r="E491">
        <v>4000</v>
      </c>
      <c r="F491">
        <v>900</v>
      </c>
      <c r="G491" s="22">
        <f>IF(H491 = "不含税", 1.06, 1) * F491/(1000*E491 * 3.96566683) * VLOOKUP(J491,Deflator!$A$2:$B$24,2,FALSE)</f>
        <v>8.3302348406056121E-6</v>
      </c>
      <c r="H491" t="s">
        <v>492</v>
      </c>
      <c r="I491">
        <v>1000</v>
      </c>
      <c r="J491">
        <v>2019</v>
      </c>
      <c r="K491" t="s">
        <v>482</v>
      </c>
      <c r="L491" s="76">
        <v>0.05</v>
      </c>
      <c r="M491" s="76">
        <v>0.1</v>
      </c>
      <c r="N491" t="s">
        <v>483</v>
      </c>
      <c r="O491" t="s">
        <v>485</v>
      </c>
      <c r="P491" t="s">
        <v>617</v>
      </c>
      <c r="Q491" t="s">
        <v>483</v>
      </c>
      <c r="R491" t="s">
        <v>483</v>
      </c>
      <c r="S491" t="s">
        <v>483</v>
      </c>
      <c r="T491" t="s">
        <v>483</v>
      </c>
      <c r="U491" t="s">
        <v>496</v>
      </c>
      <c r="V491" t="s">
        <v>486</v>
      </c>
      <c r="W491" t="s">
        <v>1140</v>
      </c>
      <c r="X491" t="s">
        <v>3082</v>
      </c>
      <c r="Y491" t="s">
        <v>161</v>
      </c>
    </row>
    <row r="492" spans="1:25">
      <c r="A492" t="s">
        <v>508</v>
      </c>
      <c r="B492" t="s">
        <v>509</v>
      </c>
      <c r="C492" t="s">
        <v>510</v>
      </c>
      <c r="D492" t="s">
        <v>782</v>
      </c>
      <c r="E492">
        <v>3500</v>
      </c>
      <c r="F492">
        <v>530</v>
      </c>
      <c r="G492" s="22">
        <f>IF(H492 = "不含税", 1.06, 1) * F492/(1000*E492 * 3.96566683) * VLOOKUP(J492,Deflator!$A$2:$B$24,2,FALSE)</f>
        <v>5.2890379940353095E-6</v>
      </c>
      <c r="H492" t="s">
        <v>481</v>
      </c>
      <c r="I492">
        <v>2000</v>
      </c>
      <c r="J492">
        <v>2019</v>
      </c>
      <c r="K492" t="s">
        <v>482</v>
      </c>
      <c r="L492" s="76">
        <v>0.15</v>
      </c>
      <c r="M492" s="76">
        <v>0.08</v>
      </c>
      <c r="N492" t="s">
        <v>483</v>
      </c>
      <c r="O492" t="s">
        <v>831</v>
      </c>
      <c r="P492" t="s">
        <v>483</v>
      </c>
      <c r="Q492" t="s">
        <v>483</v>
      </c>
      <c r="R492" t="s">
        <v>483</v>
      </c>
      <c r="S492" t="s">
        <v>483</v>
      </c>
      <c r="T492" t="s">
        <v>483</v>
      </c>
      <c r="U492" t="s">
        <v>496</v>
      </c>
      <c r="V492" t="s">
        <v>486</v>
      </c>
      <c r="W492" t="s">
        <v>832</v>
      </c>
      <c r="X492" t="s">
        <v>833</v>
      </c>
      <c r="Y492" t="s">
        <v>155</v>
      </c>
    </row>
    <row r="493" spans="1:25">
      <c r="A493" t="s">
        <v>955</v>
      </c>
      <c r="B493" t="s">
        <v>478</v>
      </c>
      <c r="C493" t="s">
        <v>955</v>
      </c>
      <c r="D493" t="s">
        <v>2696</v>
      </c>
      <c r="E493">
        <v>4850</v>
      </c>
      <c r="F493">
        <v>1020</v>
      </c>
      <c r="G493" s="22">
        <f>IF(H493 = "不含税", 1.06, 1) * F493/(1000*E493 * 3.96566683) * VLOOKUP(J493,Deflator!$A$2:$B$24,2,FALSE)</f>
        <v>7.7863363458581658E-6</v>
      </c>
      <c r="H493" t="s">
        <v>492</v>
      </c>
      <c r="I493">
        <v>500</v>
      </c>
      <c r="J493">
        <v>2019</v>
      </c>
      <c r="K493" t="s">
        <v>482</v>
      </c>
      <c r="L493" s="77">
        <v>2.1000000000000001E-2</v>
      </c>
      <c r="M493" s="77">
        <v>8.3199999999999996E-2</v>
      </c>
      <c r="N493" t="s">
        <v>483</v>
      </c>
      <c r="O493" t="s">
        <v>831</v>
      </c>
      <c r="P493" t="s">
        <v>626</v>
      </c>
      <c r="Q493" s="77">
        <v>0.82250000000000001</v>
      </c>
      <c r="R493">
        <v>2</v>
      </c>
      <c r="S493" s="77">
        <v>2.0000000000000001E-4</v>
      </c>
      <c r="T493" t="s">
        <v>483</v>
      </c>
      <c r="U493" t="s">
        <v>496</v>
      </c>
      <c r="V493" t="s">
        <v>486</v>
      </c>
      <c r="W493" t="s">
        <v>2697</v>
      </c>
      <c r="X493" t="s">
        <v>2698</v>
      </c>
      <c r="Y493" t="s">
        <v>2699</v>
      </c>
    </row>
    <row r="494" spans="1:25">
      <c r="A494" t="s">
        <v>2202</v>
      </c>
      <c r="B494" t="s">
        <v>551</v>
      </c>
      <c r="C494" t="s">
        <v>551</v>
      </c>
      <c r="D494" t="s">
        <v>2203</v>
      </c>
      <c r="E494">
        <v>4300</v>
      </c>
      <c r="F494">
        <v>850</v>
      </c>
      <c r="G494" s="22">
        <f>IF(H494 = "不含税", 1.06, 1) * F494/(1000*E494 * 3.96566683) * VLOOKUP(J494,Deflator!$A$2:$B$24,2,FALSE)</f>
        <v>7.3185525731418817E-6</v>
      </c>
      <c r="H494" t="s">
        <v>492</v>
      </c>
      <c r="I494">
        <v>1000</v>
      </c>
      <c r="J494">
        <v>2019</v>
      </c>
      <c r="K494" t="s">
        <v>482</v>
      </c>
      <c r="L494" s="77">
        <v>4.2200000000000001E-2</v>
      </c>
      <c r="M494" s="77">
        <v>9.0700000000000003E-2</v>
      </c>
      <c r="N494" t="s">
        <v>483</v>
      </c>
      <c r="O494" t="s">
        <v>485</v>
      </c>
      <c r="P494" t="s">
        <v>788</v>
      </c>
      <c r="Q494" t="s">
        <v>483</v>
      </c>
      <c r="R494" t="s">
        <v>483</v>
      </c>
      <c r="S494" t="s">
        <v>483</v>
      </c>
      <c r="T494" t="s">
        <v>483</v>
      </c>
      <c r="U494" t="s">
        <v>496</v>
      </c>
      <c r="V494" t="s">
        <v>486</v>
      </c>
      <c r="W494" t="s">
        <v>2204</v>
      </c>
      <c r="X494" t="s">
        <v>2205</v>
      </c>
      <c r="Y494" t="s">
        <v>1366</v>
      </c>
    </row>
    <row r="495" spans="1:25">
      <c r="A495" t="s">
        <v>477</v>
      </c>
      <c r="B495" t="s">
        <v>478</v>
      </c>
      <c r="C495" t="s">
        <v>479</v>
      </c>
      <c r="D495" t="s">
        <v>480</v>
      </c>
      <c r="E495">
        <v>4500</v>
      </c>
      <c r="F495">
        <v>9</v>
      </c>
      <c r="G495" s="22">
        <f>IF(H495 = "不含税", 1.06, 1) * F495/(1000*E495 * 3.96566683) * VLOOKUP(J495,Deflator!$A$2:$B$24,2,FALSE)</f>
        <v>6.98552187891456E-8</v>
      </c>
      <c r="H495" t="s">
        <v>481</v>
      </c>
      <c r="I495">
        <v>2000</v>
      </c>
      <c r="J495">
        <v>2019</v>
      </c>
      <c r="K495" t="s">
        <v>482</v>
      </c>
      <c r="L495" t="s">
        <v>483</v>
      </c>
      <c r="M495" t="s">
        <v>483</v>
      </c>
      <c r="N495" t="s">
        <v>484</v>
      </c>
      <c r="O495" t="s">
        <v>485</v>
      </c>
      <c r="P495" t="s">
        <v>483</v>
      </c>
      <c r="Q495" t="s">
        <v>483</v>
      </c>
      <c r="R495" t="s">
        <v>483</v>
      </c>
      <c r="S495" t="s">
        <v>483</v>
      </c>
      <c r="T495" t="s">
        <v>483</v>
      </c>
      <c r="U495" t="s">
        <v>259</v>
      </c>
      <c r="V495" t="s">
        <v>486</v>
      </c>
      <c r="W495" t="s">
        <v>487</v>
      </c>
      <c r="X495" t="s">
        <v>488</v>
      </c>
      <c r="Y495" t="s">
        <v>489</v>
      </c>
    </row>
    <row r="496" spans="1:25">
      <c r="A496" t="s">
        <v>1812</v>
      </c>
      <c r="B496" t="s">
        <v>478</v>
      </c>
      <c r="C496" t="s">
        <v>479</v>
      </c>
      <c r="D496" t="s">
        <v>3312</v>
      </c>
      <c r="E496">
        <v>4300</v>
      </c>
      <c r="F496">
        <v>1050</v>
      </c>
      <c r="G496" s="22">
        <f>IF(H496 = "不含税", 1.06, 1) * F496/(1000*E496 * 3.96566683) * VLOOKUP(J496,Deflator!$A$2:$B$24,2,FALSE)</f>
        <v>9.0405649432929132E-6</v>
      </c>
      <c r="H496" t="s">
        <v>492</v>
      </c>
      <c r="I496">
        <v>1000</v>
      </c>
      <c r="J496">
        <v>2019</v>
      </c>
      <c r="K496" t="s">
        <v>482</v>
      </c>
      <c r="L496" s="76">
        <v>0.02</v>
      </c>
      <c r="M496" s="76">
        <v>0.06</v>
      </c>
      <c r="N496" t="s">
        <v>483</v>
      </c>
      <c r="O496" t="s">
        <v>485</v>
      </c>
      <c r="P496" t="s">
        <v>483</v>
      </c>
      <c r="Q496" t="s">
        <v>483</v>
      </c>
      <c r="R496" t="s">
        <v>483</v>
      </c>
      <c r="S496" t="s">
        <v>483</v>
      </c>
      <c r="T496" t="s">
        <v>483</v>
      </c>
      <c r="U496" t="s">
        <v>496</v>
      </c>
      <c r="V496" t="s">
        <v>486</v>
      </c>
      <c r="W496" t="s">
        <v>3313</v>
      </c>
      <c r="X496" t="s">
        <v>3314</v>
      </c>
      <c r="Y496" t="s">
        <v>2335</v>
      </c>
    </row>
    <row r="497" spans="1:25">
      <c r="A497" t="s">
        <v>1540</v>
      </c>
      <c r="B497" t="s">
        <v>478</v>
      </c>
      <c r="C497" t="s">
        <v>538</v>
      </c>
      <c r="D497" t="s">
        <v>1255</v>
      </c>
      <c r="E497">
        <v>4200</v>
      </c>
      <c r="F497">
        <v>750</v>
      </c>
      <c r="G497" s="22">
        <f>IF(H497 = "不含税", 1.06, 1) * F497/(1000*E497 * 3.96566683) * VLOOKUP(J497,Deflator!$A$2:$B$24,2,FALSE)</f>
        <v>6.5702208536050326E-6</v>
      </c>
      <c r="H497" t="s">
        <v>492</v>
      </c>
      <c r="I497">
        <v>500</v>
      </c>
      <c r="J497">
        <v>2020</v>
      </c>
      <c r="K497" t="s">
        <v>482</v>
      </c>
      <c r="L497" s="76">
        <v>0.04</v>
      </c>
      <c r="M497" s="76">
        <v>0.12</v>
      </c>
      <c r="N497" t="s">
        <v>554</v>
      </c>
      <c r="O497" t="s">
        <v>485</v>
      </c>
      <c r="P497" t="s">
        <v>626</v>
      </c>
      <c r="Q497" t="s">
        <v>483</v>
      </c>
      <c r="R497" t="s">
        <v>483</v>
      </c>
      <c r="S497" t="s">
        <v>483</v>
      </c>
      <c r="T497" t="s">
        <v>483</v>
      </c>
      <c r="U497" t="s">
        <v>496</v>
      </c>
      <c r="V497" t="s">
        <v>486</v>
      </c>
      <c r="W497" t="s">
        <v>1257</v>
      </c>
      <c r="X497" t="s">
        <v>1541</v>
      </c>
      <c r="Y497" t="s">
        <v>1259</v>
      </c>
    </row>
    <row r="498" spans="1:25">
      <c r="A498" t="s">
        <v>508</v>
      </c>
      <c r="B498" t="s">
        <v>509</v>
      </c>
      <c r="C498" t="s">
        <v>510</v>
      </c>
      <c r="D498" t="s">
        <v>797</v>
      </c>
      <c r="E498">
        <v>3583</v>
      </c>
      <c r="F498">
        <v>530</v>
      </c>
      <c r="G498" s="22">
        <f>IF(H498 = "不含税", 1.06, 1) * F498/(1000*E498 * 3.96566683) * VLOOKUP(J498,Deflator!$A$2:$B$24,2,FALSE)</f>
        <v>5.1344176360854296E-6</v>
      </c>
      <c r="H498" t="s">
        <v>481</v>
      </c>
      <c r="I498">
        <v>1000</v>
      </c>
      <c r="J498">
        <v>2020</v>
      </c>
      <c r="K498" t="s">
        <v>482</v>
      </c>
      <c r="L498" s="76">
        <v>0.14000000000000001</v>
      </c>
      <c r="M498" s="77">
        <v>7.1800000000000003E-2</v>
      </c>
      <c r="N498" t="s">
        <v>483</v>
      </c>
      <c r="O498" t="s">
        <v>485</v>
      </c>
      <c r="P498" t="s">
        <v>798</v>
      </c>
      <c r="Q498" s="77">
        <v>0.70940000000000003</v>
      </c>
      <c r="R498" t="s">
        <v>483</v>
      </c>
      <c r="S498" s="77">
        <v>4.0000000000000002E-4</v>
      </c>
      <c r="T498" t="s">
        <v>483</v>
      </c>
      <c r="U498" t="s">
        <v>496</v>
      </c>
      <c r="V498" t="s">
        <v>486</v>
      </c>
      <c r="W498" t="s">
        <v>799</v>
      </c>
      <c r="X498" t="s">
        <v>800</v>
      </c>
      <c r="Y498" t="s">
        <v>801</v>
      </c>
    </row>
    <row r="499" spans="1:25">
      <c r="A499" t="s">
        <v>1175</v>
      </c>
      <c r="B499" t="s">
        <v>478</v>
      </c>
      <c r="C499" t="s">
        <v>491</v>
      </c>
      <c r="D499" t="s">
        <v>1776</v>
      </c>
      <c r="E499">
        <v>4387</v>
      </c>
      <c r="F499">
        <v>820</v>
      </c>
      <c r="G499" s="22">
        <f>IF(H499 = "不含税", 1.06, 1) * F499/(1000*E499 * 3.96566683) * VLOOKUP(J499,Deflator!$A$2:$B$24,2,FALSE)</f>
        <v>6.877240519661344E-6</v>
      </c>
      <c r="H499" t="s">
        <v>492</v>
      </c>
      <c r="I499">
        <v>1000</v>
      </c>
      <c r="J499">
        <v>2020</v>
      </c>
      <c r="K499" t="s">
        <v>482</v>
      </c>
      <c r="L499" s="77">
        <v>1.47E-2</v>
      </c>
      <c r="M499" s="77">
        <v>7.5800000000000006E-2</v>
      </c>
      <c r="N499" t="s">
        <v>483</v>
      </c>
      <c r="O499" t="s">
        <v>485</v>
      </c>
      <c r="P499" t="s">
        <v>483</v>
      </c>
      <c r="Q499" s="77">
        <v>0.80079999999999996</v>
      </c>
      <c r="R499" t="s">
        <v>483</v>
      </c>
      <c r="S499" s="77">
        <v>1E-4</v>
      </c>
      <c r="T499" t="s">
        <v>483</v>
      </c>
      <c r="U499" t="s">
        <v>496</v>
      </c>
      <c r="V499" t="s">
        <v>486</v>
      </c>
      <c r="W499" t="s">
        <v>534</v>
      </c>
      <c r="X499" t="s">
        <v>1777</v>
      </c>
      <c r="Y499" t="s">
        <v>1086</v>
      </c>
    </row>
    <row r="500" spans="1:25">
      <c r="A500" t="s">
        <v>530</v>
      </c>
      <c r="B500" t="s">
        <v>478</v>
      </c>
      <c r="C500" t="s">
        <v>531</v>
      </c>
      <c r="D500" t="s">
        <v>532</v>
      </c>
      <c r="E500">
        <v>4000</v>
      </c>
      <c r="F500">
        <v>200</v>
      </c>
      <c r="G500" s="22">
        <f>IF(H500 = "不含税", 1.06, 1) * F500/(1000*E500 * 3.96566683) * VLOOKUP(J500,Deflator!$A$2:$B$24,2,FALSE)</f>
        <v>1.8396618390094094E-6</v>
      </c>
      <c r="H500" t="s">
        <v>492</v>
      </c>
      <c r="I500">
        <v>1000</v>
      </c>
      <c r="J500">
        <v>2020</v>
      </c>
      <c r="K500" t="s">
        <v>482</v>
      </c>
      <c r="L500" t="s">
        <v>483</v>
      </c>
      <c r="M500" t="s">
        <v>483</v>
      </c>
      <c r="N500" t="s">
        <v>483</v>
      </c>
      <c r="O500" t="s">
        <v>533</v>
      </c>
      <c r="P500" t="s">
        <v>483</v>
      </c>
      <c r="Q500" t="s">
        <v>483</v>
      </c>
      <c r="R500" t="s">
        <v>483</v>
      </c>
      <c r="S500" t="s">
        <v>483</v>
      </c>
      <c r="T500" t="s">
        <v>483</v>
      </c>
      <c r="U500" t="s">
        <v>496</v>
      </c>
      <c r="V500" t="s">
        <v>486</v>
      </c>
      <c r="W500" t="s">
        <v>534</v>
      </c>
      <c r="X500" t="s">
        <v>535</v>
      </c>
      <c r="Y500" t="s">
        <v>536</v>
      </c>
    </row>
    <row r="501" spans="1:25">
      <c r="A501" t="s">
        <v>1035</v>
      </c>
      <c r="B501" t="s">
        <v>478</v>
      </c>
      <c r="C501" t="s">
        <v>479</v>
      </c>
      <c r="D501" t="s">
        <v>1255</v>
      </c>
      <c r="E501">
        <v>4300</v>
      </c>
      <c r="F501">
        <v>720</v>
      </c>
      <c r="G501" s="22">
        <f>IF(H501 = "不含税", 1.06, 1) * F501/(1000*E501 * 3.96566683) * VLOOKUP(J501,Deflator!$A$2:$B$24,2,FALSE)</f>
        <v>6.1607280190082554E-6</v>
      </c>
      <c r="H501" t="s">
        <v>492</v>
      </c>
      <c r="I501">
        <v>1000</v>
      </c>
      <c r="J501">
        <v>2020</v>
      </c>
      <c r="K501" t="s">
        <v>482</v>
      </c>
      <c r="L501" s="76">
        <v>0.04</v>
      </c>
      <c r="M501" s="76">
        <v>0.12</v>
      </c>
      <c r="N501" t="s">
        <v>1256</v>
      </c>
      <c r="O501" t="s">
        <v>485</v>
      </c>
      <c r="P501" t="s">
        <v>526</v>
      </c>
      <c r="Q501" t="s">
        <v>483</v>
      </c>
      <c r="R501" t="s">
        <v>483</v>
      </c>
      <c r="S501" t="s">
        <v>483</v>
      </c>
      <c r="T501" t="s">
        <v>483</v>
      </c>
      <c r="U501" t="s">
        <v>496</v>
      </c>
      <c r="V501" t="s">
        <v>486</v>
      </c>
      <c r="W501" t="s">
        <v>1257</v>
      </c>
      <c r="X501" t="s">
        <v>1258</v>
      </c>
      <c r="Y501" t="s">
        <v>1259</v>
      </c>
    </row>
    <row r="502" spans="1:25">
      <c r="A502" t="s">
        <v>570</v>
      </c>
      <c r="B502" t="s">
        <v>478</v>
      </c>
      <c r="C502" t="s">
        <v>538</v>
      </c>
      <c r="D502" t="s">
        <v>2259</v>
      </c>
      <c r="E502">
        <v>4000</v>
      </c>
      <c r="F502">
        <v>800</v>
      </c>
      <c r="G502" s="22">
        <f>IF(H502 = "不含税", 1.06, 1) * F502/(1000*E502 * 3.96566683) * VLOOKUP(J502,Deflator!$A$2:$B$24,2,FALSE)</f>
        <v>7.1995034566361269E-6</v>
      </c>
      <c r="H502" t="s">
        <v>492</v>
      </c>
      <c r="I502">
        <v>300</v>
      </c>
      <c r="J502">
        <v>2021</v>
      </c>
      <c r="K502" t="s">
        <v>482</v>
      </c>
      <c r="L502" s="76">
        <v>0.03</v>
      </c>
      <c r="M502" s="76">
        <v>0.1</v>
      </c>
      <c r="N502" t="s">
        <v>622</v>
      </c>
      <c r="O502" t="s">
        <v>485</v>
      </c>
      <c r="P502" t="s">
        <v>526</v>
      </c>
      <c r="Q502" t="s">
        <v>483</v>
      </c>
      <c r="R502" t="s">
        <v>483</v>
      </c>
      <c r="S502" t="s">
        <v>483</v>
      </c>
      <c r="T502" t="s">
        <v>483</v>
      </c>
      <c r="U502" t="s">
        <v>496</v>
      </c>
      <c r="V502" t="s">
        <v>486</v>
      </c>
      <c r="W502" t="s">
        <v>2260</v>
      </c>
      <c r="X502" t="s">
        <v>2261</v>
      </c>
      <c r="Y502" t="s">
        <v>1504</v>
      </c>
    </row>
    <row r="503" spans="1:25">
      <c r="A503" t="s">
        <v>570</v>
      </c>
      <c r="B503" t="s">
        <v>478</v>
      </c>
      <c r="C503" t="s">
        <v>538</v>
      </c>
      <c r="D503" t="s">
        <v>3249</v>
      </c>
      <c r="E503">
        <v>4000</v>
      </c>
      <c r="F503">
        <v>950</v>
      </c>
      <c r="G503" s="22">
        <f>IF(H503 = "不含税", 1.06, 1) * F503/(1000*E503 * 3.96566683) * VLOOKUP(J503,Deflator!$A$2:$B$24,2,FALSE)</f>
        <v>8.5494103547554017E-6</v>
      </c>
      <c r="H503" t="s">
        <v>492</v>
      </c>
      <c r="I503">
        <v>50</v>
      </c>
      <c r="J503">
        <v>2021</v>
      </c>
      <c r="K503" t="s">
        <v>482</v>
      </c>
      <c r="L503" s="76">
        <v>0.03</v>
      </c>
      <c r="M503" s="76">
        <v>0.02</v>
      </c>
      <c r="N503" t="s">
        <v>714</v>
      </c>
      <c r="O503" t="s">
        <v>573</v>
      </c>
      <c r="P503" t="s">
        <v>526</v>
      </c>
      <c r="Q503" t="s">
        <v>483</v>
      </c>
      <c r="R503" t="s">
        <v>483</v>
      </c>
      <c r="S503" t="s">
        <v>483</v>
      </c>
      <c r="T503" t="s">
        <v>483</v>
      </c>
      <c r="U503" t="s">
        <v>496</v>
      </c>
      <c r="V503" t="s">
        <v>486</v>
      </c>
      <c r="W503" t="s">
        <v>3250</v>
      </c>
      <c r="X503" t="s">
        <v>3251</v>
      </c>
      <c r="Y503" t="s">
        <v>3252</v>
      </c>
    </row>
    <row r="504" spans="1:25">
      <c r="A504" t="s">
        <v>508</v>
      </c>
      <c r="B504" t="s">
        <v>509</v>
      </c>
      <c r="C504" t="s">
        <v>510</v>
      </c>
      <c r="D504" t="s">
        <v>730</v>
      </c>
      <c r="E504">
        <v>3540</v>
      </c>
      <c r="F504">
        <v>500</v>
      </c>
      <c r="G504" s="22">
        <f>IF(H504 = "不含税", 1.06, 1) * F504/(1000*E504 * 3.96566683) * VLOOKUP(J504,Deflator!$A$2:$B$24,2,FALSE)</f>
        <v>4.6855006764259633E-6</v>
      </c>
      <c r="H504" t="s">
        <v>481</v>
      </c>
      <c r="I504">
        <v>3000</v>
      </c>
      <c r="J504">
        <v>2022</v>
      </c>
      <c r="K504" t="s">
        <v>482</v>
      </c>
      <c r="L504" s="76">
        <v>0.14000000000000001</v>
      </c>
      <c r="M504" s="76">
        <v>0.06</v>
      </c>
      <c r="N504" t="s">
        <v>483</v>
      </c>
      <c r="O504" t="s">
        <v>485</v>
      </c>
      <c r="P504" t="s">
        <v>617</v>
      </c>
      <c r="Q504" s="76">
        <v>0.66</v>
      </c>
      <c r="R504" t="s">
        <v>483</v>
      </c>
      <c r="S504" t="s">
        <v>483</v>
      </c>
      <c r="T504" t="s">
        <v>483</v>
      </c>
      <c r="U504" t="s">
        <v>496</v>
      </c>
      <c r="V504" t="s">
        <v>486</v>
      </c>
      <c r="W504" t="s">
        <v>731</v>
      </c>
      <c r="X504" t="s">
        <v>732</v>
      </c>
      <c r="Y504" t="s">
        <v>641</v>
      </c>
    </row>
    <row r="505" spans="1:25">
      <c r="A505" t="s">
        <v>570</v>
      </c>
      <c r="B505" t="s">
        <v>478</v>
      </c>
      <c r="C505" t="s">
        <v>538</v>
      </c>
      <c r="D505" t="s">
        <v>1260</v>
      </c>
      <c r="E505">
        <v>4500</v>
      </c>
      <c r="F505">
        <v>840</v>
      </c>
      <c r="G505" s="22">
        <f>IF(H505 = "不含税", 1.06, 1) * F505/(1000*E505 * 3.96566683) * VLOOKUP(J505,Deflator!$A$2:$B$24,2,FALSE)</f>
        <v>7.2449674127122633E-6</v>
      </c>
      <c r="H505" t="s">
        <v>492</v>
      </c>
      <c r="I505">
        <v>3000</v>
      </c>
      <c r="J505">
        <v>2017</v>
      </c>
      <c r="K505" t="s">
        <v>512</v>
      </c>
      <c r="L505" s="77">
        <v>5.0000000000000001E-3</v>
      </c>
      <c r="M505" s="76">
        <v>7.0000000000000007E-2</v>
      </c>
      <c r="N505" t="s">
        <v>554</v>
      </c>
      <c r="O505" t="s">
        <v>1026</v>
      </c>
      <c r="P505" t="s">
        <v>788</v>
      </c>
      <c r="Q505" t="s">
        <v>483</v>
      </c>
      <c r="R505" t="s">
        <v>483</v>
      </c>
      <c r="S505" t="s">
        <v>483</v>
      </c>
      <c r="T505" t="s">
        <v>483</v>
      </c>
      <c r="U505" t="s">
        <v>520</v>
      </c>
      <c r="V505" t="s">
        <v>486</v>
      </c>
      <c r="W505" t="s">
        <v>1770</v>
      </c>
      <c r="X505" t="s">
        <v>1771</v>
      </c>
      <c r="Y505" t="s">
        <v>1772</v>
      </c>
    </row>
    <row r="506" spans="1:25">
      <c r="A506" t="s">
        <v>570</v>
      </c>
      <c r="B506" t="s">
        <v>478</v>
      </c>
      <c r="C506" t="s">
        <v>538</v>
      </c>
      <c r="D506" t="s">
        <v>2483</v>
      </c>
      <c r="E506">
        <v>4300</v>
      </c>
      <c r="F506">
        <v>880</v>
      </c>
      <c r="G506" s="22">
        <f>IF(H506 = "不含税", 1.06, 1) * F506/(1000*E506 * 3.96566683) * VLOOKUP(J506,Deflator!$A$2:$B$24,2,FALSE)</f>
        <v>7.9429875288871989E-6</v>
      </c>
      <c r="H506" t="s">
        <v>492</v>
      </c>
      <c r="I506">
        <v>3000</v>
      </c>
      <c r="J506">
        <v>2017</v>
      </c>
      <c r="K506" t="s">
        <v>512</v>
      </c>
      <c r="L506" s="77">
        <v>1.72E-2</v>
      </c>
      <c r="M506" s="76">
        <v>0.08</v>
      </c>
      <c r="N506" t="s">
        <v>483</v>
      </c>
      <c r="O506" t="s">
        <v>485</v>
      </c>
      <c r="P506" t="s">
        <v>526</v>
      </c>
      <c r="Q506" s="77">
        <v>0.80300000000000005</v>
      </c>
      <c r="R506">
        <v>1</v>
      </c>
      <c r="S506" s="77">
        <v>2.9999999999999997E-4</v>
      </c>
      <c r="T506" t="s">
        <v>483</v>
      </c>
      <c r="U506" t="s">
        <v>496</v>
      </c>
      <c r="V506" t="s">
        <v>486</v>
      </c>
      <c r="W506" t="s">
        <v>1334</v>
      </c>
      <c r="X506" t="s">
        <v>2484</v>
      </c>
      <c r="Y506" t="s">
        <v>2485</v>
      </c>
    </row>
    <row r="507" spans="1:25">
      <c r="A507" t="s">
        <v>478</v>
      </c>
      <c r="B507" t="s">
        <v>478</v>
      </c>
      <c r="C507" t="s">
        <v>538</v>
      </c>
      <c r="D507" t="s">
        <v>2976</v>
      </c>
      <c r="E507">
        <v>4100</v>
      </c>
      <c r="F507">
        <v>900</v>
      </c>
      <c r="G507" s="22">
        <f>IF(H507 = "不含税", 1.06, 1) * F507/(1000*E507 * 3.96566683) * VLOOKUP(J507,Deflator!$A$2:$B$24,2,FALSE)</f>
        <v>8.519778751882886E-6</v>
      </c>
      <c r="H507" t="s">
        <v>492</v>
      </c>
      <c r="I507">
        <v>300</v>
      </c>
      <c r="J507">
        <v>2017</v>
      </c>
      <c r="K507" t="s">
        <v>512</v>
      </c>
      <c r="L507" s="76">
        <v>0.03</v>
      </c>
      <c r="M507" s="76">
        <v>0.05</v>
      </c>
      <c r="N507" t="s">
        <v>483</v>
      </c>
      <c r="O507" t="s">
        <v>485</v>
      </c>
      <c r="P507" t="s">
        <v>526</v>
      </c>
      <c r="Q507" t="s">
        <v>483</v>
      </c>
      <c r="R507" t="s">
        <v>483</v>
      </c>
      <c r="S507" t="s">
        <v>483</v>
      </c>
      <c r="T507" t="s">
        <v>483</v>
      </c>
      <c r="U507" t="s">
        <v>496</v>
      </c>
      <c r="V507" t="s">
        <v>486</v>
      </c>
      <c r="W507" t="s">
        <v>2977</v>
      </c>
      <c r="X507" t="s">
        <v>2978</v>
      </c>
      <c r="Y507" t="s">
        <v>1057</v>
      </c>
    </row>
    <row r="508" spans="1:25">
      <c r="A508" t="s">
        <v>478</v>
      </c>
      <c r="B508" t="s">
        <v>478</v>
      </c>
      <c r="C508" t="s">
        <v>538</v>
      </c>
      <c r="D508" t="s">
        <v>3177</v>
      </c>
      <c r="E508">
        <v>4100</v>
      </c>
      <c r="F508">
        <v>950</v>
      </c>
      <c r="G508" s="22">
        <f>IF(H508 = "不含税", 1.06, 1) * F508/(1000*E508 * 3.96566683) * VLOOKUP(J508,Deflator!$A$2:$B$24,2,FALSE)</f>
        <v>8.9930997936541584E-6</v>
      </c>
      <c r="H508" t="s">
        <v>492</v>
      </c>
      <c r="I508">
        <v>300</v>
      </c>
      <c r="J508">
        <v>2017</v>
      </c>
      <c r="K508" t="s">
        <v>512</v>
      </c>
      <c r="L508" s="76">
        <v>0.08</v>
      </c>
      <c r="M508" s="76">
        <v>0.08</v>
      </c>
      <c r="N508" t="s">
        <v>554</v>
      </c>
      <c r="O508" t="s">
        <v>485</v>
      </c>
      <c r="P508" t="s">
        <v>526</v>
      </c>
      <c r="Q508" t="s">
        <v>483</v>
      </c>
      <c r="R508" t="s">
        <v>483</v>
      </c>
      <c r="S508" s="77">
        <v>2.9999999999999997E-4</v>
      </c>
      <c r="T508" t="s">
        <v>483</v>
      </c>
      <c r="U508" t="s">
        <v>496</v>
      </c>
      <c r="V508" t="s">
        <v>486</v>
      </c>
      <c r="W508" t="s">
        <v>1098</v>
      </c>
      <c r="X508" t="s">
        <v>3178</v>
      </c>
      <c r="Y508" t="s">
        <v>2026</v>
      </c>
    </row>
    <row r="509" spans="1:25">
      <c r="A509" t="s">
        <v>570</v>
      </c>
      <c r="B509" t="s">
        <v>478</v>
      </c>
      <c r="C509" t="s">
        <v>538</v>
      </c>
      <c r="D509" t="s">
        <v>483</v>
      </c>
      <c r="E509">
        <v>4500</v>
      </c>
      <c r="F509">
        <v>800</v>
      </c>
      <c r="G509" s="22">
        <f>IF(H509 = "不含税", 1.06, 1) * F509/(1000*E509 * 3.96566683) * VLOOKUP(J509,Deflator!$A$2:$B$24,2,FALSE)</f>
        <v>6.6666529359812022E-6</v>
      </c>
      <c r="H509" t="s">
        <v>492</v>
      </c>
      <c r="I509">
        <v>1000</v>
      </c>
      <c r="J509">
        <v>2018</v>
      </c>
      <c r="K509" t="s">
        <v>512</v>
      </c>
      <c r="L509" t="s">
        <v>483</v>
      </c>
      <c r="M509" t="s">
        <v>483</v>
      </c>
      <c r="N509" t="s">
        <v>483</v>
      </c>
      <c r="O509" t="s">
        <v>667</v>
      </c>
      <c r="P509" t="s">
        <v>483</v>
      </c>
      <c r="Q509" t="s">
        <v>483</v>
      </c>
      <c r="R509" t="s">
        <v>483</v>
      </c>
      <c r="S509" t="s">
        <v>483</v>
      </c>
      <c r="T509" t="s">
        <v>483</v>
      </c>
      <c r="U509" t="s">
        <v>496</v>
      </c>
      <c r="V509" t="s">
        <v>486</v>
      </c>
      <c r="W509" t="s">
        <v>513</v>
      </c>
      <c r="X509" t="s">
        <v>1486</v>
      </c>
      <c r="Y509" t="s">
        <v>1487</v>
      </c>
    </row>
    <row r="510" spans="1:25">
      <c r="A510" t="s">
        <v>595</v>
      </c>
      <c r="B510" t="s">
        <v>478</v>
      </c>
      <c r="C510" t="s">
        <v>538</v>
      </c>
      <c r="D510" t="s">
        <v>1333</v>
      </c>
      <c r="E510">
        <v>4300</v>
      </c>
      <c r="F510">
        <v>880</v>
      </c>
      <c r="G510" s="22">
        <f>IF(H510 = "不含税", 1.06, 1) * F510/(1000*E510 * 3.96566683) * VLOOKUP(J510,Deflator!$A$2:$B$24,2,FALSE)</f>
        <v>7.6744027983969653E-6</v>
      </c>
      <c r="H510" t="s">
        <v>492</v>
      </c>
      <c r="I510">
        <v>1000</v>
      </c>
      <c r="J510">
        <v>2018</v>
      </c>
      <c r="K510" t="s">
        <v>512</v>
      </c>
      <c r="L510" s="76">
        <v>0.03</v>
      </c>
      <c r="M510" s="76">
        <v>0.06</v>
      </c>
      <c r="N510" t="s">
        <v>622</v>
      </c>
      <c r="O510" t="s">
        <v>485</v>
      </c>
      <c r="P510" t="s">
        <v>526</v>
      </c>
      <c r="Q510" t="s">
        <v>483</v>
      </c>
      <c r="R510" t="s">
        <v>483</v>
      </c>
      <c r="S510" t="s">
        <v>483</v>
      </c>
      <c r="T510" t="s">
        <v>483</v>
      </c>
      <c r="U510" t="s">
        <v>496</v>
      </c>
      <c r="V510" t="s">
        <v>486</v>
      </c>
      <c r="W510" t="s">
        <v>1334</v>
      </c>
      <c r="X510" t="s">
        <v>2481</v>
      </c>
      <c r="Y510" t="s">
        <v>2482</v>
      </c>
    </row>
    <row r="511" spans="1:25">
      <c r="A511" t="s">
        <v>595</v>
      </c>
      <c r="B511" t="s">
        <v>478</v>
      </c>
      <c r="C511" t="s">
        <v>538</v>
      </c>
      <c r="D511" t="s">
        <v>1333</v>
      </c>
      <c r="E511">
        <v>4300</v>
      </c>
      <c r="F511">
        <v>880</v>
      </c>
      <c r="G511" s="22">
        <f>IF(H511 = "不含税", 1.06, 1) * F511/(1000*E511 * 3.96566683) * VLOOKUP(J511,Deflator!$A$2:$B$24,2,FALSE)</f>
        <v>7.6744027983969653E-6</v>
      </c>
      <c r="H511" t="s">
        <v>492</v>
      </c>
      <c r="I511">
        <v>1000</v>
      </c>
      <c r="J511">
        <v>2018</v>
      </c>
      <c r="K511" t="s">
        <v>512</v>
      </c>
      <c r="L511" s="76">
        <v>0.03</v>
      </c>
      <c r="M511" s="76">
        <v>0.06</v>
      </c>
      <c r="N511" t="s">
        <v>622</v>
      </c>
      <c r="O511" t="s">
        <v>485</v>
      </c>
      <c r="P511" t="s">
        <v>526</v>
      </c>
      <c r="Q511" t="s">
        <v>483</v>
      </c>
      <c r="R511" t="s">
        <v>483</v>
      </c>
      <c r="S511" t="s">
        <v>483</v>
      </c>
      <c r="T511" t="s">
        <v>483</v>
      </c>
      <c r="U511" t="s">
        <v>496</v>
      </c>
      <c r="V511" t="s">
        <v>486</v>
      </c>
      <c r="W511" t="s">
        <v>1334</v>
      </c>
      <c r="X511" t="s">
        <v>2481</v>
      </c>
      <c r="Y511" t="s">
        <v>2482</v>
      </c>
    </row>
    <row r="512" spans="1:25">
      <c r="A512" t="s">
        <v>595</v>
      </c>
      <c r="B512" t="s">
        <v>478</v>
      </c>
      <c r="C512" t="s">
        <v>538</v>
      </c>
      <c r="D512" t="s">
        <v>2027</v>
      </c>
      <c r="E512">
        <v>4600</v>
      </c>
      <c r="F512">
        <v>960</v>
      </c>
      <c r="G512" s="22">
        <f>IF(H512 = "不含税", 1.06, 1) * F512/(1000*E512 * 3.96566683) * VLOOKUP(J512,Deflator!$A$2:$B$24,2,FALSE)</f>
        <v>7.8260708378909756E-6</v>
      </c>
      <c r="H512" t="s">
        <v>492</v>
      </c>
      <c r="I512">
        <v>400</v>
      </c>
      <c r="J512">
        <v>2018</v>
      </c>
      <c r="K512" t="s">
        <v>512</v>
      </c>
      <c r="L512" s="76">
        <v>0.02</v>
      </c>
      <c r="M512" s="76">
        <v>0.08</v>
      </c>
      <c r="N512" t="s">
        <v>484</v>
      </c>
      <c r="O512" t="s">
        <v>485</v>
      </c>
      <c r="P512" t="s">
        <v>617</v>
      </c>
      <c r="Q512" s="76">
        <v>0.8</v>
      </c>
      <c r="R512">
        <v>2</v>
      </c>
      <c r="S512" s="77">
        <v>2.0000000000000001E-4</v>
      </c>
      <c r="T512" t="s">
        <v>1363</v>
      </c>
      <c r="U512" t="s">
        <v>496</v>
      </c>
      <c r="V512" t="s">
        <v>486</v>
      </c>
      <c r="W512" t="s">
        <v>2333</v>
      </c>
      <c r="X512" t="s">
        <v>2632</v>
      </c>
      <c r="Y512" t="s">
        <v>2633</v>
      </c>
    </row>
    <row r="513" spans="1:25">
      <c r="A513" t="s">
        <v>559</v>
      </c>
      <c r="B513" t="s">
        <v>478</v>
      </c>
      <c r="C513" t="s">
        <v>538</v>
      </c>
      <c r="D513" t="s">
        <v>2027</v>
      </c>
      <c r="E513">
        <v>4300</v>
      </c>
      <c r="F513">
        <v>900</v>
      </c>
      <c r="G513" s="22">
        <f>IF(H513 = "不含税", 1.06, 1) * F513/(1000*E513 * 3.96566683) * VLOOKUP(J513,Deflator!$A$2:$B$24,2,FALSE)</f>
        <v>7.848821043815079E-6</v>
      </c>
      <c r="H513" t="s">
        <v>492</v>
      </c>
      <c r="I513">
        <v>600</v>
      </c>
      <c r="J513">
        <v>2018</v>
      </c>
      <c r="K513" t="s">
        <v>512</v>
      </c>
      <c r="L513" s="77">
        <v>1.6E-2</v>
      </c>
      <c r="M513" s="77">
        <v>4.2000000000000003E-2</v>
      </c>
      <c r="N513" t="s">
        <v>483</v>
      </c>
      <c r="O513" t="s">
        <v>485</v>
      </c>
      <c r="P513" t="s">
        <v>483</v>
      </c>
      <c r="Q513" t="s">
        <v>483</v>
      </c>
      <c r="R513" t="s">
        <v>483</v>
      </c>
      <c r="S513" t="s">
        <v>483</v>
      </c>
      <c r="T513" t="s">
        <v>483</v>
      </c>
      <c r="U513" t="s">
        <v>496</v>
      </c>
      <c r="V513" t="s">
        <v>486</v>
      </c>
      <c r="W513" t="s">
        <v>2643</v>
      </c>
      <c r="X513" t="s">
        <v>2644</v>
      </c>
      <c r="Y513" t="s">
        <v>2645</v>
      </c>
    </row>
    <row r="514" spans="1:25">
      <c r="A514" t="s">
        <v>570</v>
      </c>
      <c r="B514" t="s">
        <v>478</v>
      </c>
      <c r="C514" t="s">
        <v>538</v>
      </c>
      <c r="D514" t="s">
        <v>2751</v>
      </c>
      <c r="E514">
        <v>4200</v>
      </c>
      <c r="F514">
        <v>1000</v>
      </c>
      <c r="G514" s="22">
        <f>IF(H514 = "不含税", 1.06, 1) * F514/(1000*E514 * 3.96566683) * VLOOKUP(J514,Deflator!$A$2:$B$24,2,FALSE)</f>
        <v>8.9285530392605388E-6</v>
      </c>
      <c r="H514" t="s">
        <v>492</v>
      </c>
      <c r="I514">
        <v>800</v>
      </c>
      <c r="J514">
        <v>2018</v>
      </c>
      <c r="K514" t="s">
        <v>512</v>
      </c>
      <c r="L514" s="76">
        <v>0.05</v>
      </c>
      <c r="M514" t="s">
        <v>483</v>
      </c>
      <c r="N514" t="s">
        <v>483</v>
      </c>
      <c r="O514" t="s">
        <v>831</v>
      </c>
      <c r="P514" t="s">
        <v>798</v>
      </c>
      <c r="Q514" t="s">
        <v>483</v>
      </c>
      <c r="R514" t="s">
        <v>483</v>
      </c>
      <c r="S514" t="s">
        <v>483</v>
      </c>
      <c r="T514" t="s">
        <v>483</v>
      </c>
      <c r="U514" t="s">
        <v>496</v>
      </c>
      <c r="V514" t="s">
        <v>486</v>
      </c>
      <c r="W514" t="s">
        <v>3263</v>
      </c>
      <c r="X514" t="s">
        <v>3264</v>
      </c>
      <c r="Y514" t="s">
        <v>3265</v>
      </c>
    </row>
    <row r="515" spans="1:25">
      <c r="A515" t="s">
        <v>570</v>
      </c>
      <c r="B515" t="s">
        <v>478</v>
      </c>
      <c r="C515" t="s">
        <v>538</v>
      </c>
      <c r="D515" t="s">
        <v>3426</v>
      </c>
      <c r="E515">
        <v>4300</v>
      </c>
      <c r="F515">
        <v>1200</v>
      </c>
      <c r="G515" s="22">
        <f>IF(H515 = "不含税", 1.06, 1) * F515/(1000*E515 * 3.96566683) * VLOOKUP(J515,Deflator!$A$2:$B$24,2,FALSE)</f>
        <v>9.8727308727233701E-6</v>
      </c>
      <c r="H515" t="s">
        <v>481</v>
      </c>
      <c r="I515">
        <v>800</v>
      </c>
      <c r="J515">
        <v>2018</v>
      </c>
      <c r="K515" t="s">
        <v>512</v>
      </c>
      <c r="L515" t="s">
        <v>483</v>
      </c>
      <c r="M515" t="s">
        <v>483</v>
      </c>
      <c r="N515" t="s">
        <v>483</v>
      </c>
      <c r="O515" t="s">
        <v>485</v>
      </c>
      <c r="P515" t="s">
        <v>617</v>
      </c>
      <c r="Q515" t="s">
        <v>483</v>
      </c>
      <c r="R515" t="s">
        <v>483</v>
      </c>
      <c r="S515" t="s">
        <v>483</v>
      </c>
      <c r="T515" t="s">
        <v>483</v>
      </c>
      <c r="U515" t="s">
        <v>496</v>
      </c>
      <c r="V515" t="s">
        <v>486</v>
      </c>
      <c r="W515" t="s">
        <v>3427</v>
      </c>
      <c r="X515" t="s">
        <v>3428</v>
      </c>
      <c r="Y515" t="s">
        <v>1719</v>
      </c>
    </row>
    <row r="516" spans="1:25">
      <c r="A516" t="s">
        <v>508</v>
      </c>
      <c r="B516" t="s">
        <v>509</v>
      </c>
      <c r="C516" t="s">
        <v>510</v>
      </c>
      <c r="D516" t="s">
        <v>511</v>
      </c>
      <c r="E516">
        <v>15760</v>
      </c>
      <c r="F516">
        <v>600</v>
      </c>
      <c r="G516" s="22">
        <f>IF(H516 = "不含税", 1.06, 1) * F516/(1000*E516 * 3.96566683) * VLOOKUP(J516,Deflator!$A$2:$B$24,2,FALSE)</f>
        <v>1.427662034196482E-6</v>
      </c>
      <c r="H516" t="s">
        <v>492</v>
      </c>
      <c r="I516">
        <v>600</v>
      </c>
      <c r="J516">
        <v>2018</v>
      </c>
      <c r="K516" t="s">
        <v>512</v>
      </c>
      <c r="L516" t="s">
        <v>483</v>
      </c>
      <c r="M516" t="s">
        <v>483</v>
      </c>
      <c r="N516" t="s">
        <v>483</v>
      </c>
      <c r="O516" t="s">
        <v>485</v>
      </c>
      <c r="P516" t="s">
        <v>483</v>
      </c>
      <c r="Q516" t="s">
        <v>483</v>
      </c>
      <c r="R516" t="s">
        <v>483</v>
      </c>
      <c r="S516" t="s">
        <v>483</v>
      </c>
      <c r="T516" t="s">
        <v>483</v>
      </c>
      <c r="U516" t="s">
        <v>496</v>
      </c>
      <c r="V516" t="s">
        <v>486</v>
      </c>
      <c r="W516" t="s">
        <v>513</v>
      </c>
      <c r="X516" t="s">
        <v>514</v>
      </c>
      <c r="Y516" t="s">
        <v>515</v>
      </c>
    </row>
    <row r="517" spans="1:25">
      <c r="A517" t="s">
        <v>510</v>
      </c>
      <c r="B517" t="s">
        <v>509</v>
      </c>
      <c r="C517" t="s">
        <v>510</v>
      </c>
      <c r="D517" t="s">
        <v>1097</v>
      </c>
      <c r="E517">
        <v>3800</v>
      </c>
      <c r="F517">
        <v>600</v>
      </c>
      <c r="G517" s="22">
        <f>IF(H517 = "不含税", 1.06, 1) * F517/(1000*E517 * 3.96566683) * VLOOKUP(J517,Deflator!$A$2:$B$24,2,FALSE)</f>
        <v>5.9210404365622523E-6</v>
      </c>
      <c r="H517" t="s">
        <v>492</v>
      </c>
      <c r="I517">
        <v>1000</v>
      </c>
      <c r="J517">
        <v>2018</v>
      </c>
      <c r="K517" t="s">
        <v>512</v>
      </c>
      <c r="L517" s="76">
        <v>0.03</v>
      </c>
      <c r="M517" s="76">
        <v>0.04</v>
      </c>
      <c r="N517" t="s">
        <v>483</v>
      </c>
      <c r="O517" t="s">
        <v>494</v>
      </c>
      <c r="P517" t="s">
        <v>626</v>
      </c>
      <c r="Q517" t="s">
        <v>483</v>
      </c>
      <c r="R517" t="s">
        <v>483</v>
      </c>
      <c r="S517" s="76">
        <v>0.01</v>
      </c>
      <c r="T517" t="s">
        <v>483</v>
      </c>
      <c r="U517" t="s">
        <v>496</v>
      </c>
      <c r="V517" t="s">
        <v>486</v>
      </c>
      <c r="W517" t="s">
        <v>1098</v>
      </c>
      <c r="X517" t="s">
        <v>1099</v>
      </c>
      <c r="Y517" t="s">
        <v>137</v>
      </c>
    </row>
    <row r="518" spans="1:25">
      <c r="A518" t="s">
        <v>508</v>
      </c>
      <c r="B518" t="s">
        <v>509</v>
      </c>
      <c r="C518" t="s">
        <v>510</v>
      </c>
      <c r="D518" t="s">
        <v>511</v>
      </c>
      <c r="E518">
        <v>3800</v>
      </c>
      <c r="F518">
        <v>620</v>
      </c>
      <c r="G518" s="22">
        <f>IF(H518 = "不含税", 1.06, 1) * F518/(1000*E518 * 3.96566683) * VLOOKUP(J518,Deflator!$A$2:$B$24,2,FALSE)</f>
        <v>6.1184084511143274E-6</v>
      </c>
      <c r="H518" t="s">
        <v>492</v>
      </c>
      <c r="I518">
        <v>1400</v>
      </c>
      <c r="J518">
        <v>2018</v>
      </c>
      <c r="K518" t="s">
        <v>512</v>
      </c>
      <c r="L518" t="s">
        <v>483</v>
      </c>
      <c r="M518" s="76">
        <v>0.05</v>
      </c>
      <c r="N518" t="s">
        <v>483</v>
      </c>
      <c r="O518" t="s">
        <v>485</v>
      </c>
      <c r="P518" t="s">
        <v>483</v>
      </c>
      <c r="Q518" t="s">
        <v>483</v>
      </c>
      <c r="R518" t="s">
        <v>483</v>
      </c>
      <c r="S518" t="s">
        <v>483</v>
      </c>
      <c r="T518" t="s">
        <v>483</v>
      </c>
      <c r="U518" t="s">
        <v>496</v>
      </c>
      <c r="V518" t="s">
        <v>486</v>
      </c>
      <c r="W518" t="s">
        <v>1098</v>
      </c>
      <c r="X518" t="s">
        <v>1196</v>
      </c>
      <c r="Y518" t="s">
        <v>1197</v>
      </c>
    </row>
    <row r="519" spans="1:25">
      <c r="A519" t="s">
        <v>508</v>
      </c>
      <c r="B519" t="s">
        <v>509</v>
      </c>
      <c r="C519" t="s">
        <v>510</v>
      </c>
      <c r="D519" t="s">
        <v>865</v>
      </c>
      <c r="E519">
        <v>3650</v>
      </c>
      <c r="F519">
        <v>650</v>
      </c>
      <c r="G519" s="22">
        <f>IF(H519 = "不含税", 1.06, 1) * F519/(1000*E519 * 3.96566683) * VLOOKUP(J519,Deflator!$A$2:$B$24,2,FALSE)</f>
        <v>6.3000645637584048E-6</v>
      </c>
      <c r="H519" t="s">
        <v>481</v>
      </c>
      <c r="I519">
        <v>2000</v>
      </c>
      <c r="J519">
        <v>2018</v>
      </c>
      <c r="K519" t="s">
        <v>512</v>
      </c>
      <c r="L519" t="s">
        <v>483</v>
      </c>
      <c r="M519" s="76">
        <v>0.03</v>
      </c>
      <c r="N519" t="s">
        <v>483</v>
      </c>
      <c r="O519" t="s">
        <v>485</v>
      </c>
      <c r="P519" t="s">
        <v>617</v>
      </c>
      <c r="Q519" s="76">
        <v>0.03</v>
      </c>
      <c r="R519" t="s">
        <v>483</v>
      </c>
      <c r="S519" t="s">
        <v>483</v>
      </c>
      <c r="T519" t="s">
        <v>483</v>
      </c>
      <c r="U519" t="s">
        <v>520</v>
      </c>
      <c r="V519" t="s">
        <v>486</v>
      </c>
      <c r="W519" t="s">
        <v>1273</v>
      </c>
      <c r="X519" t="s">
        <v>1274</v>
      </c>
      <c r="Y519" t="s">
        <v>1101</v>
      </c>
    </row>
    <row r="520" spans="1:25">
      <c r="A520" t="s">
        <v>2294</v>
      </c>
      <c r="B520" t="s">
        <v>551</v>
      </c>
      <c r="C520" t="s">
        <v>701</v>
      </c>
      <c r="D520" t="s">
        <v>865</v>
      </c>
      <c r="E520">
        <v>4000</v>
      </c>
      <c r="F520">
        <v>800</v>
      </c>
      <c r="G520" s="22">
        <f>IF(H520 = "不含税", 1.06, 1) * F520/(1000*E520 * 3.96566683) * VLOOKUP(J520,Deflator!$A$2:$B$24,2,FALSE)</f>
        <v>7.4999845529788525E-6</v>
      </c>
      <c r="H520" t="s">
        <v>492</v>
      </c>
      <c r="I520">
        <v>400</v>
      </c>
      <c r="J520">
        <v>2018</v>
      </c>
      <c r="K520" t="s">
        <v>512</v>
      </c>
      <c r="L520" s="77">
        <v>0.04</v>
      </c>
      <c r="M520" t="s">
        <v>483</v>
      </c>
      <c r="N520" t="s">
        <v>483</v>
      </c>
      <c r="O520" t="s">
        <v>485</v>
      </c>
      <c r="P520" t="s">
        <v>626</v>
      </c>
      <c r="Q520" t="s">
        <v>483</v>
      </c>
      <c r="R520" t="s">
        <v>483</v>
      </c>
      <c r="S520" t="s">
        <v>483</v>
      </c>
      <c r="T520" t="s">
        <v>483</v>
      </c>
      <c r="U520" t="s">
        <v>520</v>
      </c>
      <c r="V520" t="s">
        <v>486</v>
      </c>
      <c r="W520" t="s">
        <v>2295</v>
      </c>
      <c r="X520" t="s">
        <v>2296</v>
      </c>
      <c r="Y520" t="s">
        <v>1348</v>
      </c>
    </row>
    <row r="521" spans="1:25">
      <c r="A521" t="s">
        <v>1296</v>
      </c>
      <c r="B521" t="s">
        <v>478</v>
      </c>
      <c r="C521" t="s">
        <v>491</v>
      </c>
      <c r="D521" t="s">
        <v>2649</v>
      </c>
      <c r="E521">
        <v>4300</v>
      </c>
      <c r="F521">
        <v>900</v>
      </c>
      <c r="G521" s="22">
        <f>IF(H521 = "不含税", 1.06, 1) * F521/(1000*E521 * 3.96566683) * VLOOKUP(J521,Deflator!$A$2:$B$24,2,FALSE)</f>
        <v>7.848821043815079E-6</v>
      </c>
      <c r="H521" t="s">
        <v>492</v>
      </c>
      <c r="I521">
        <v>200</v>
      </c>
      <c r="J521">
        <v>2018</v>
      </c>
      <c r="K521" t="s">
        <v>512</v>
      </c>
      <c r="L521" s="76">
        <v>0.05</v>
      </c>
      <c r="M521" s="76">
        <v>0.1</v>
      </c>
      <c r="N521" t="s">
        <v>483</v>
      </c>
      <c r="O521" t="s">
        <v>485</v>
      </c>
      <c r="P521" t="s">
        <v>626</v>
      </c>
      <c r="Q521" t="s">
        <v>483</v>
      </c>
      <c r="R521" t="s">
        <v>483</v>
      </c>
      <c r="S521" t="s">
        <v>483</v>
      </c>
      <c r="T521" t="s">
        <v>483</v>
      </c>
      <c r="U521" t="s">
        <v>496</v>
      </c>
      <c r="V521" t="s">
        <v>486</v>
      </c>
      <c r="W521" t="s">
        <v>1770</v>
      </c>
      <c r="X521" t="s">
        <v>2650</v>
      </c>
      <c r="Y521" t="s">
        <v>2651</v>
      </c>
    </row>
    <row r="522" spans="1:25">
      <c r="A522" t="s">
        <v>2301</v>
      </c>
      <c r="B522" t="s">
        <v>478</v>
      </c>
      <c r="C522" t="s">
        <v>491</v>
      </c>
      <c r="D522" t="s">
        <v>2623</v>
      </c>
      <c r="E522">
        <v>4000</v>
      </c>
      <c r="F522">
        <v>950</v>
      </c>
      <c r="G522" s="22">
        <f>IF(H522 = "不含税", 1.06, 1) * F522/(1000*E522 * 3.96566683) * VLOOKUP(J522,Deflator!$A$2:$B$24,2,FALSE)</f>
        <v>8.9062316566623866E-6</v>
      </c>
      <c r="H522" t="s">
        <v>492</v>
      </c>
      <c r="I522">
        <v>250</v>
      </c>
      <c r="J522">
        <v>2018</v>
      </c>
      <c r="K522" t="s">
        <v>512</v>
      </c>
      <c r="L522" t="s">
        <v>483</v>
      </c>
      <c r="M522" t="s">
        <v>483</v>
      </c>
      <c r="N522" t="s">
        <v>483</v>
      </c>
      <c r="O522" t="s">
        <v>485</v>
      </c>
      <c r="P522" t="s">
        <v>483</v>
      </c>
      <c r="Q522" t="s">
        <v>483</v>
      </c>
      <c r="R522" t="s">
        <v>483</v>
      </c>
      <c r="S522" t="s">
        <v>483</v>
      </c>
      <c r="T522" t="s">
        <v>483</v>
      </c>
      <c r="U522" t="s">
        <v>496</v>
      </c>
      <c r="V522" t="s">
        <v>486</v>
      </c>
      <c r="W522" t="s">
        <v>3255</v>
      </c>
      <c r="X522" t="s">
        <v>3256</v>
      </c>
      <c r="Y522" t="s">
        <v>1411</v>
      </c>
    </row>
    <row r="523" spans="1:25">
      <c r="A523" t="s">
        <v>1175</v>
      </c>
      <c r="B523" t="s">
        <v>478</v>
      </c>
      <c r="C523" t="s">
        <v>491</v>
      </c>
      <c r="D523" t="s">
        <v>3378</v>
      </c>
      <c r="E523">
        <v>4300</v>
      </c>
      <c r="F523">
        <v>1100</v>
      </c>
      <c r="G523" s="22">
        <f>IF(H523 = "不含税", 1.06, 1) * F523/(1000*E523 * 3.96566683) * VLOOKUP(J523,Deflator!$A$2:$B$24,2,FALSE)</f>
        <v>9.5930034979962071E-6</v>
      </c>
      <c r="H523" t="s">
        <v>492</v>
      </c>
      <c r="I523">
        <v>1000</v>
      </c>
      <c r="J523">
        <v>2018</v>
      </c>
      <c r="K523" t="s">
        <v>512</v>
      </c>
      <c r="L523" s="76">
        <v>0.04</v>
      </c>
      <c r="M523" s="76">
        <v>0.1</v>
      </c>
      <c r="N523" t="s">
        <v>483</v>
      </c>
      <c r="O523" t="s">
        <v>573</v>
      </c>
      <c r="P523" t="s">
        <v>483</v>
      </c>
      <c r="Q523" t="s">
        <v>483</v>
      </c>
      <c r="R523" t="s">
        <v>483</v>
      </c>
      <c r="S523" t="s">
        <v>483</v>
      </c>
      <c r="T523" t="s">
        <v>483</v>
      </c>
      <c r="U523" t="s">
        <v>496</v>
      </c>
      <c r="V523" t="s">
        <v>486</v>
      </c>
      <c r="W523" t="s">
        <v>1273</v>
      </c>
      <c r="X523" t="s">
        <v>3379</v>
      </c>
      <c r="Y523" t="s">
        <v>1427</v>
      </c>
    </row>
    <row r="524" spans="1:25">
      <c r="A524" t="s">
        <v>2147</v>
      </c>
      <c r="B524" t="s">
        <v>478</v>
      </c>
      <c r="C524" t="s">
        <v>491</v>
      </c>
      <c r="D524" t="s">
        <v>3419</v>
      </c>
      <c r="E524">
        <v>4000</v>
      </c>
      <c r="F524">
        <v>1050</v>
      </c>
      <c r="G524" s="22">
        <f>IF(H524 = "不含税", 1.06, 1) * F524/(1000*E524 * 3.96566683) * VLOOKUP(J524,Deflator!$A$2:$B$24,2,FALSE)</f>
        <v>9.8437297257847426E-6</v>
      </c>
      <c r="H524" t="s">
        <v>492</v>
      </c>
      <c r="I524">
        <v>1500</v>
      </c>
      <c r="J524">
        <v>2018</v>
      </c>
      <c r="K524" t="s">
        <v>512</v>
      </c>
      <c r="L524" t="s">
        <v>483</v>
      </c>
      <c r="M524" t="s">
        <v>483</v>
      </c>
      <c r="N524" t="s">
        <v>483</v>
      </c>
      <c r="O524" t="s">
        <v>485</v>
      </c>
      <c r="P524" t="s">
        <v>483</v>
      </c>
      <c r="Q524" t="s">
        <v>483</v>
      </c>
      <c r="R524" t="s">
        <v>483</v>
      </c>
      <c r="S524" t="s">
        <v>483</v>
      </c>
      <c r="T524" t="s">
        <v>483</v>
      </c>
      <c r="U524" t="s">
        <v>496</v>
      </c>
      <c r="V524" t="s">
        <v>486</v>
      </c>
      <c r="W524" t="s">
        <v>3420</v>
      </c>
      <c r="X524" t="s">
        <v>3421</v>
      </c>
      <c r="Y524" t="s">
        <v>3138</v>
      </c>
    </row>
    <row r="525" spans="1:25">
      <c r="A525" t="s">
        <v>531</v>
      </c>
      <c r="B525" t="s">
        <v>478</v>
      </c>
      <c r="C525" t="s">
        <v>531</v>
      </c>
      <c r="D525" t="s">
        <v>865</v>
      </c>
      <c r="E525">
        <v>4000</v>
      </c>
      <c r="F525">
        <v>860</v>
      </c>
      <c r="G525" s="22">
        <f>IF(H525 = "不含税", 1.06, 1) * F525/(1000*E525 * 3.96566683) * VLOOKUP(J525,Deflator!$A$2:$B$24,2,FALSE)</f>
        <v>8.0624833944522673E-6</v>
      </c>
      <c r="H525" t="s">
        <v>492</v>
      </c>
      <c r="I525">
        <v>800</v>
      </c>
      <c r="J525">
        <v>2018</v>
      </c>
      <c r="K525" t="s">
        <v>512</v>
      </c>
      <c r="L525" s="76">
        <v>0.01</v>
      </c>
      <c r="M525" s="76">
        <v>0.05</v>
      </c>
      <c r="N525" t="s">
        <v>483</v>
      </c>
      <c r="O525" t="s">
        <v>485</v>
      </c>
      <c r="P525" t="s">
        <v>526</v>
      </c>
      <c r="Q525" t="s">
        <v>483</v>
      </c>
      <c r="R525" t="s">
        <v>483</v>
      </c>
      <c r="S525" s="77">
        <v>1E-3</v>
      </c>
      <c r="T525" t="s">
        <v>483</v>
      </c>
      <c r="U525" t="s">
        <v>496</v>
      </c>
      <c r="V525" t="s">
        <v>486</v>
      </c>
      <c r="W525" t="s">
        <v>1334</v>
      </c>
      <c r="X525" t="s">
        <v>2884</v>
      </c>
      <c r="Y525" t="s">
        <v>2885</v>
      </c>
    </row>
    <row r="526" spans="1:25">
      <c r="A526" t="s">
        <v>1035</v>
      </c>
      <c r="B526" t="s">
        <v>478</v>
      </c>
      <c r="C526" t="s">
        <v>479</v>
      </c>
      <c r="D526" t="s">
        <v>2829</v>
      </c>
      <c r="E526">
        <v>4500</v>
      </c>
      <c r="F526">
        <v>1020</v>
      </c>
      <c r="G526" s="22">
        <f>IF(H526 = "不含税", 1.06, 1) * F526/(1000*E526 * 3.96566683) * VLOOKUP(J526,Deflator!$A$2:$B$24,2,FALSE)</f>
        <v>8.0188514088453138E-6</v>
      </c>
      <c r="H526" t="s">
        <v>481</v>
      </c>
      <c r="I526">
        <v>3000</v>
      </c>
      <c r="J526">
        <v>2018</v>
      </c>
      <c r="K526" t="s">
        <v>512</v>
      </c>
      <c r="L526" s="77">
        <v>1.2E-2</v>
      </c>
      <c r="M526" s="76">
        <v>0.15</v>
      </c>
      <c r="N526" t="s">
        <v>483</v>
      </c>
      <c r="O526" t="s">
        <v>485</v>
      </c>
      <c r="P526" t="s">
        <v>526</v>
      </c>
      <c r="Q526" t="s">
        <v>483</v>
      </c>
      <c r="R526" t="s">
        <v>483</v>
      </c>
      <c r="S526" t="s">
        <v>483</v>
      </c>
      <c r="T526" t="s">
        <v>483</v>
      </c>
      <c r="U526" t="s">
        <v>496</v>
      </c>
      <c r="V526" t="s">
        <v>486</v>
      </c>
      <c r="W526" t="s">
        <v>2830</v>
      </c>
      <c r="X526" t="s">
        <v>2831</v>
      </c>
      <c r="Y526" t="s">
        <v>2832</v>
      </c>
    </row>
    <row r="527" spans="1:25">
      <c r="A527" t="s">
        <v>1519</v>
      </c>
      <c r="B527" t="s">
        <v>959</v>
      </c>
      <c r="C527" t="s">
        <v>960</v>
      </c>
      <c r="D527" t="s">
        <v>2321</v>
      </c>
      <c r="E527">
        <v>4500</v>
      </c>
      <c r="F527">
        <v>900</v>
      </c>
      <c r="G527" s="22">
        <f>IF(H527 = "不含税", 1.06, 1) * F527/(1000*E527 * 3.96566683) * VLOOKUP(J527,Deflator!$A$2:$B$24,2,FALSE)</f>
        <v>7.4999845529788525E-6</v>
      </c>
      <c r="H527" t="s">
        <v>492</v>
      </c>
      <c r="I527">
        <v>500</v>
      </c>
      <c r="J527">
        <v>2018</v>
      </c>
      <c r="K527" t="s">
        <v>512</v>
      </c>
      <c r="L527" s="76">
        <v>0.03</v>
      </c>
      <c r="M527" s="76">
        <v>0.08</v>
      </c>
      <c r="N527" t="s">
        <v>622</v>
      </c>
      <c r="O527" t="s">
        <v>485</v>
      </c>
      <c r="P527" t="s">
        <v>617</v>
      </c>
      <c r="Q527" s="76">
        <v>0.85</v>
      </c>
      <c r="R527">
        <v>2</v>
      </c>
      <c r="S527" s="77">
        <v>1E-3</v>
      </c>
      <c r="T527" t="s">
        <v>483</v>
      </c>
      <c r="U527" t="s">
        <v>496</v>
      </c>
      <c r="V527" t="s">
        <v>486</v>
      </c>
      <c r="W527" t="s">
        <v>2322</v>
      </c>
      <c r="X527" t="s">
        <v>2323</v>
      </c>
      <c r="Y527" t="s">
        <v>2324</v>
      </c>
    </row>
    <row r="528" spans="1:25">
      <c r="A528" t="s">
        <v>559</v>
      </c>
      <c r="B528" t="s">
        <v>478</v>
      </c>
      <c r="C528" t="s">
        <v>538</v>
      </c>
      <c r="D528" t="s">
        <v>865</v>
      </c>
      <c r="E528">
        <v>4098</v>
      </c>
      <c r="F528">
        <v>820</v>
      </c>
      <c r="G528" s="22">
        <f>IF(H528 = "不含税", 1.06, 1) * F528/(1000*E528 * 3.96566683) * VLOOKUP(J528,Deflator!$A$2:$B$24,2,FALSE)</f>
        <v>7.4082669804203697E-6</v>
      </c>
      <c r="H528" t="s">
        <v>492</v>
      </c>
      <c r="I528">
        <v>2000</v>
      </c>
      <c r="J528">
        <v>2019</v>
      </c>
      <c r="K528" t="s">
        <v>512</v>
      </c>
      <c r="L528" s="77">
        <v>1.1900000000000001E-2</v>
      </c>
      <c r="M528" s="77">
        <v>8.0100000000000005E-2</v>
      </c>
      <c r="N528" t="s">
        <v>483</v>
      </c>
      <c r="O528" t="s">
        <v>485</v>
      </c>
      <c r="P528" t="s">
        <v>617</v>
      </c>
      <c r="Q528" s="77">
        <v>0.80830000000000002</v>
      </c>
      <c r="R528">
        <v>4</v>
      </c>
      <c r="S528" s="77">
        <v>8.9999999999999998E-4</v>
      </c>
      <c r="T528" t="s">
        <v>483</v>
      </c>
      <c r="U528" t="s">
        <v>1739</v>
      </c>
      <c r="V528" t="s">
        <v>486</v>
      </c>
      <c r="W528" t="s">
        <v>2333</v>
      </c>
      <c r="X528" t="s">
        <v>2334</v>
      </c>
      <c r="Y528" t="s">
        <v>2335</v>
      </c>
    </row>
    <row r="529" spans="1:25">
      <c r="A529" t="s">
        <v>478</v>
      </c>
      <c r="B529" t="s">
        <v>478</v>
      </c>
      <c r="C529" t="s">
        <v>538</v>
      </c>
      <c r="D529" t="s">
        <v>2751</v>
      </c>
      <c r="E529">
        <v>4000</v>
      </c>
      <c r="F529">
        <v>900</v>
      </c>
      <c r="G529" s="22">
        <f>IF(H529 = "不含税", 1.06, 1) * F529/(1000*E529 * 3.96566683) * VLOOKUP(J529,Deflator!$A$2:$B$24,2,FALSE)</f>
        <v>7.858712113778879E-6</v>
      </c>
      <c r="H529" t="s">
        <v>481</v>
      </c>
      <c r="I529">
        <v>3000</v>
      </c>
      <c r="J529">
        <v>2019</v>
      </c>
      <c r="K529" t="s">
        <v>512</v>
      </c>
      <c r="L529" s="77">
        <v>3.0000000000000001E-3</v>
      </c>
      <c r="M529" s="76">
        <v>0.08</v>
      </c>
      <c r="N529" t="s">
        <v>2752</v>
      </c>
      <c r="O529" t="s">
        <v>831</v>
      </c>
      <c r="P529" t="s">
        <v>626</v>
      </c>
      <c r="Q529" t="s">
        <v>483</v>
      </c>
      <c r="R529" t="s">
        <v>483</v>
      </c>
      <c r="S529" t="s">
        <v>483</v>
      </c>
      <c r="T529" t="s">
        <v>483</v>
      </c>
      <c r="U529" t="s">
        <v>496</v>
      </c>
      <c r="V529" t="s">
        <v>486</v>
      </c>
      <c r="W529" t="s">
        <v>2753</v>
      </c>
      <c r="X529" t="s">
        <v>2754</v>
      </c>
      <c r="Y529" t="s">
        <v>2335</v>
      </c>
    </row>
    <row r="530" spans="1:25">
      <c r="A530" t="s">
        <v>2500</v>
      </c>
      <c r="B530" t="s">
        <v>478</v>
      </c>
      <c r="C530" t="s">
        <v>491</v>
      </c>
      <c r="D530" t="s">
        <v>865</v>
      </c>
      <c r="E530">
        <v>4510</v>
      </c>
      <c r="F530">
        <v>980</v>
      </c>
      <c r="G530" s="22">
        <f>IF(H530 = "不含税", 1.06, 1) * F530/(1000*E530 * 3.96566683) * VLOOKUP(J530,Deflator!$A$2:$B$24,2,FALSE)</f>
        <v>7.5895913983772385E-6</v>
      </c>
      <c r="H530" t="s">
        <v>481</v>
      </c>
      <c r="I530">
        <v>500</v>
      </c>
      <c r="J530">
        <v>2019</v>
      </c>
      <c r="K530" t="s">
        <v>512</v>
      </c>
      <c r="L530" s="77">
        <v>0.1026</v>
      </c>
      <c r="M530" s="77">
        <v>5.04E-2</v>
      </c>
      <c r="N530" t="s">
        <v>484</v>
      </c>
      <c r="O530" t="s">
        <v>485</v>
      </c>
      <c r="P530" t="s">
        <v>617</v>
      </c>
      <c r="Q530" s="77">
        <v>0.73599999999999999</v>
      </c>
      <c r="R530">
        <v>2</v>
      </c>
      <c r="S530" s="77">
        <v>8.0000000000000004E-4</v>
      </c>
      <c r="T530" t="s">
        <v>483</v>
      </c>
      <c r="U530" t="s">
        <v>496</v>
      </c>
      <c r="V530" t="s">
        <v>486</v>
      </c>
      <c r="W530" t="s">
        <v>2501</v>
      </c>
      <c r="X530" t="s">
        <v>2502</v>
      </c>
      <c r="Y530" t="s">
        <v>1799</v>
      </c>
    </row>
    <row r="531" spans="1:25">
      <c r="A531" t="s">
        <v>531</v>
      </c>
      <c r="B531" t="s">
        <v>478</v>
      </c>
      <c r="C531" t="s">
        <v>531</v>
      </c>
      <c r="D531" t="s">
        <v>1333</v>
      </c>
      <c r="E531">
        <v>4370</v>
      </c>
      <c r="F531">
        <v>750</v>
      </c>
      <c r="G531" s="22">
        <f>IF(H531 = "不含税", 1.06, 1) * F531/(1000*E531 * 3.96566683) * VLOOKUP(J531,Deflator!$A$2:$B$24,2,FALSE)</f>
        <v>6.3541074299051204E-6</v>
      </c>
      <c r="H531" t="s">
        <v>492</v>
      </c>
      <c r="I531">
        <v>200</v>
      </c>
      <c r="J531">
        <v>2019</v>
      </c>
      <c r="K531" t="s">
        <v>512</v>
      </c>
      <c r="L531" t="s">
        <v>483</v>
      </c>
      <c r="M531" s="76">
        <v>0.06</v>
      </c>
      <c r="N531" t="s">
        <v>483</v>
      </c>
      <c r="O531" t="s">
        <v>485</v>
      </c>
      <c r="P531" t="s">
        <v>483</v>
      </c>
      <c r="Q531" s="76">
        <v>0.83</v>
      </c>
      <c r="R531" t="s">
        <v>483</v>
      </c>
      <c r="S531" s="77">
        <v>4.0000000000000002E-4</v>
      </c>
      <c r="T531" t="s">
        <v>483</v>
      </c>
      <c r="U531" t="s">
        <v>496</v>
      </c>
      <c r="V531" t="s">
        <v>486</v>
      </c>
      <c r="W531" t="s">
        <v>1334</v>
      </c>
      <c r="X531" t="s">
        <v>1335</v>
      </c>
      <c r="Y531" t="s">
        <v>1336</v>
      </c>
    </row>
    <row r="532" spans="1:25">
      <c r="A532" t="s">
        <v>531</v>
      </c>
      <c r="B532" t="s">
        <v>478</v>
      </c>
      <c r="C532" t="s">
        <v>531</v>
      </c>
      <c r="D532" t="s">
        <v>865</v>
      </c>
      <c r="E532">
        <v>4057</v>
      </c>
      <c r="F532">
        <v>1000</v>
      </c>
      <c r="G532" s="22">
        <f>IF(H532 = "不含税", 1.06, 1) * F532/(1000*E532 * 3.96566683) * VLOOKUP(J532,Deflator!$A$2:$B$24,2,FALSE)</f>
        <v>9.1257742071104676E-6</v>
      </c>
      <c r="H532" t="s">
        <v>492</v>
      </c>
      <c r="I532">
        <v>2000</v>
      </c>
      <c r="J532">
        <v>2019</v>
      </c>
      <c r="K532" t="s">
        <v>512</v>
      </c>
      <c r="L532" s="77">
        <v>1.7600000000000001E-2</v>
      </c>
      <c r="M532" s="77">
        <v>8.6099999999999996E-2</v>
      </c>
      <c r="N532" t="s">
        <v>483</v>
      </c>
      <c r="O532" t="s">
        <v>485</v>
      </c>
      <c r="P532" t="s">
        <v>483</v>
      </c>
      <c r="Q532" s="77">
        <v>0.79949999999999999</v>
      </c>
      <c r="R532" t="s">
        <v>483</v>
      </c>
      <c r="S532" s="77">
        <v>1E-4</v>
      </c>
      <c r="T532" t="s">
        <v>483</v>
      </c>
      <c r="U532" t="s">
        <v>496</v>
      </c>
      <c r="V532" t="s">
        <v>486</v>
      </c>
      <c r="W532" t="s">
        <v>3329</v>
      </c>
      <c r="X532" t="s">
        <v>3330</v>
      </c>
      <c r="Y532" t="s">
        <v>3331</v>
      </c>
    </row>
    <row r="533" spans="1:25">
      <c r="A533" t="s">
        <v>960</v>
      </c>
      <c r="B533" t="s">
        <v>959</v>
      </c>
      <c r="C533" t="s">
        <v>960</v>
      </c>
      <c r="D533" t="s">
        <v>1797</v>
      </c>
      <c r="E533">
        <v>4800</v>
      </c>
      <c r="F533">
        <v>900</v>
      </c>
      <c r="G533" s="22">
        <f>IF(H533 = "不含税", 1.06, 1) * F533/(1000*E533 * 3.96566683) * VLOOKUP(J533,Deflator!$A$2:$B$24,2,FALSE)</f>
        <v>6.9418623671713437E-6</v>
      </c>
      <c r="H533" t="s">
        <v>492</v>
      </c>
      <c r="I533">
        <v>900</v>
      </c>
      <c r="J533">
        <v>2019</v>
      </c>
      <c r="K533" t="s">
        <v>512</v>
      </c>
      <c r="L533" s="77">
        <v>1.35E-2</v>
      </c>
      <c r="M533" s="77">
        <v>6.9500000000000006E-2</v>
      </c>
      <c r="N533" t="s">
        <v>877</v>
      </c>
      <c r="O533" t="s">
        <v>494</v>
      </c>
      <c r="P533" t="s">
        <v>617</v>
      </c>
      <c r="Q533" t="s">
        <v>483</v>
      </c>
      <c r="R533" t="s">
        <v>483</v>
      </c>
      <c r="S533" s="77">
        <v>2.0000000000000001E-4</v>
      </c>
      <c r="T533" t="s">
        <v>483</v>
      </c>
      <c r="U533" t="s">
        <v>496</v>
      </c>
      <c r="V533" t="s">
        <v>486</v>
      </c>
      <c r="W533" t="s">
        <v>513</v>
      </c>
      <c r="X533" t="s">
        <v>1798</v>
      </c>
      <c r="Y533" t="s">
        <v>1799</v>
      </c>
    </row>
    <row r="534" spans="1:25">
      <c r="A534" t="s">
        <v>570</v>
      </c>
      <c r="B534" t="s">
        <v>478</v>
      </c>
      <c r="C534" t="s">
        <v>538</v>
      </c>
      <c r="D534" t="s">
        <v>2027</v>
      </c>
      <c r="E534">
        <v>4039</v>
      </c>
      <c r="F534">
        <v>780</v>
      </c>
      <c r="G534" s="22">
        <f>IF(H534 = "不含税", 1.06, 1) * F534/(1000*E534 * 3.96566683) * VLOOKUP(J534,Deflator!$A$2:$B$24,2,FALSE)</f>
        <v>7.1054034881274553E-6</v>
      </c>
      <c r="H534" t="s">
        <v>492</v>
      </c>
      <c r="I534">
        <v>5000</v>
      </c>
      <c r="J534">
        <v>2020</v>
      </c>
      <c r="K534" t="s">
        <v>512</v>
      </c>
      <c r="L534" s="76">
        <v>0.02</v>
      </c>
      <c r="M534" s="77">
        <v>7.3999999999999996E-2</v>
      </c>
      <c r="N534" t="s">
        <v>483</v>
      </c>
      <c r="O534" t="s">
        <v>485</v>
      </c>
      <c r="P534" t="s">
        <v>617</v>
      </c>
      <c r="Q534" t="s">
        <v>483</v>
      </c>
      <c r="R534" t="s">
        <v>483</v>
      </c>
      <c r="S534" t="s">
        <v>483</v>
      </c>
      <c r="T534" t="s">
        <v>483</v>
      </c>
      <c r="U534" t="s">
        <v>496</v>
      </c>
      <c r="V534" t="s">
        <v>486</v>
      </c>
      <c r="W534" t="s">
        <v>2028</v>
      </c>
      <c r="X534" t="s">
        <v>2029</v>
      </c>
      <c r="Y534" t="s">
        <v>685</v>
      </c>
    </row>
    <row r="535" spans="1:25">
      <c r="A535" t="s">
        <v>933</v>
      </c>
      <c r="B535" t="s">
        <v>478</v>
      </c>
      <c r="C535" t="s">
        <v>538</v>
      </c>
      <c r="D535" t="s">
        <v>865</v>
      </c>
      <c r="E535">
        <v>4300</v>
      </c>
      <c r="F535">
        <v>900</v>
      </c>
      <c r="G535" s="22">
        <f>IF(H535 = "不含税", 1.06, 1) * F535/(1000*E535 * 3.96566683) * VLOOKUP(J535,Deflator!$A$2:$B$24,2,FALSE)</f>
        <v>7.7009100237603195E-6</v>
      </c>
      <c r="H535" t="s">
        <v>492</v>
      </c>
      <c r="I535">
        <v>2000</v>
      </c>
      <c r="J535">
        <v>2020</v>
      </c>
      <c r="K535" t="s">
        <v>512</v>
      </c>
      <c r="L535" s="76">
        <v>0.02</v>
      </c>
      <c r="M535" s="76">
        <v>0.08</v>
      </c>
      <c r="N535" t="s">
        <v>2638</v>
      </c>
      <c r="O535" t="s">
        <v>485</v>
      </c>
      <c r="P535" t="s">
        <v>617</v>
      </c>
      <c r="Q535" s="76">
        <v>0.85</v>
      </c>
      <c r="R535" t="s">
        <v>483</v>
      </c>
      <c r="S535" s="77">
        <v>5.0000000000000001E-4</v>
      </c>
      <c r="T535" t="s">
        <v>483</v>
      </c>
      <c r="U535" t="s">
        <v>496</v>
      </c>
      <c r="V535" t="s">
        <v>486</v>
      </c>
      <c r="W535" t="s">
        <v>1334</v>
      </c>
      <c r="X535" t="s">
        <v>2639</v>
      </c>
      <c r="Y535" t="s">
        <v>2640</v>
      </c>
    </row>
    <row r="536" spans="1:25">
      <c r="A536" t="s">
        <v>508</v>
      </c>
      <c r="B536" t="s">
        <v>509</v>
      </c>
      <c r="C536" t="s">
        <v>510</v>
      </c>
      <c r="D536" t="s">
        <v>511</v>
      </c>
      <c r="E536">
        <v>3500</v>
      </c>
      <c r="F536">
        <v>550</v>
      </c>
      <c r="G536" s="22">
        <f>IF(H536 = "不含税", 1.06, 1) * F536/(1000*E536 * 3.96566683) * VLOOKUP(J536,Deflator!$A$2:$B$24,2,FALSE)</f>
        <v>5.4545229728041789E-6</v>
      </c>
      <c r="H536" t="s">
        <v>481</v>
      </c>
      <c r="I536">
        <v>100</v>
      </c>
      <c r="J536">
        <v>2020</v>
      </c>
      <c r="K536" t="s">
        <v>512</v>
      </c>
      <c r="L536" s="77">
        <v>9.5000000000000001E-2</v>
      </c>
      <c r="M536" s="76">
        <v>0.1</v>
      </c>
      <c r="N536" t="s">
        <v>622</v>
      </c>
      <c r="O536" t="s">
        <v>485</v>
      </c>
      <c r="P536" t="s">
        <v>483</v>
      </c>
      <c r="Q536" t="s">
        <v>483</v>
      </c>
      <c r="R536" t="s">
        <v>483</v>
      </c>
      <c r="S536" t="s">
        <v>483</v>
      </c>
      <c r="T536" t="s">
        <v>483</v>
      </c>
      <c r="U536" t="s">
        <v>496</v>
      </c>
      <c r="V536" t="s">
        <v>486</v>
      </c>
      <c r="W536" t="s">
        <v>903</v>
      </c>
      <c r="X536" t="s">
        <v>904</v>
      </c>
      <c r="Y536" t="s">
        <v>905</v>
      </c>
    </row>
    <row r="537" spans="1:25">
      <c r="A537" t="s">
        <v>3543</v>
      </c>
      <c r="B537" t="s">
        <v>478</v>
      </c>
      <c r="C537" t="s">
        <v>479</v>
      </c>
      <c r="D537" t="s">
        <v>3544</v>
      </c>
      <c r="E537">
        <v>4100</v>
      </c>
      <c r="F537">
        <v>1500</v>
      </c>
      <c r="G537" s="22">
        <f>IF(H537 = "不含税", 1.06, 1) * F537/(1000*E537 * 3.96566683) * VLOOKUP(J537,Deflator!$A$2:$B$24,2,FALSE)</f>
        <v>1.2699000269278022E-5</v>
      </c>
      <c r="H537" t="s">
        <v>481</v>
      </c>
      <c r="I537">
        <v>500</v>
      </c>
      <c r="J537">
        <v>2020</v>
      </c>
      <c r="K537" t="s">
        <v>512</v>
      </c>
      <c r="L537" s="77">
        <v>3.0000000000000001E-3</v>
      </c>
      <c r="M537" s="77">
        <v>3.0000000000000001E-3</v>
      </c>
      <c r="N537" t="s">
        <v>483</v>
      </c>
      <c r="O537" t="s">
        <v>573</v>
      </c>
      <c r="P537" t="s">
        <v>617</v>
      </c>
      <c r="Q537" t="s">
        <v>483</v>
      </c>
      <c r="R537" t="s">
        <v>483</v>
      </c>
      <c r="S537" t="s">
        <v>483</v>
      </c>
      <c r="T537" t="s">
        <v>483</v>
      </c>
      <c r="U537" t="s">
        <v>496</v>
      </c>
      <c r="V537" t="s">
        <v>486</v>
      </c>
      <c r="W537" t="s">
        <v>3545</v>
      </c>
      <c r="X537" t="s">
        <v>3546</v>
      </c>
      <c r="Y537" t="s">
        <v>3010</v>
      </c>
    </row>
    <row r="538" spans="1:25">
      <c r="A538" t="s">
        <v>559</v>
      </c>
      <c r="B538" t="s">
        <v>478</v>
      </c>
      <c r="C538" t="s">
        <v>538</v>
      </c>
      <c r="D538" t="s">
        <v>2623</v>
      </c>
      <c r="E538">
        <v>4300</v>
      </c>
      <c r="F538">
        <v>950</v>
      </c>
      <c r="G538" s="22">
        <f>IF(H538 = "不含税", 1.06, 1) * F538/(1000*E538 * 3.96566683) * VLOOKUP(J538,Deflator!$A$2:$B$24,2,FALSE)</f>
        <v>7.5027734574422132E-6</v>
      </c>
      <c r="H538" t="s">
        <v>481</v>
      </c>
      <c r="I538">
        <v>600</v>
      </c>
      <c r="J538">
        <v>2021</v>
      </c>
      <c r="K538" t="s">
        <v>512</v>
      </c>
      <c r="L538" t="s">
        <v>483</v>
      </c>
      <c r="M538" t="s">
        <v>483</v>
      </c>
      <c r="N538" t="s">
        <v>483</v>
      </c>
      <c r="O538" t="s">
        <v>485</v>
      </c>
      <c r="P538" t="s">
        <v>526</v>
      </c>
      <c r="Q538" t="s">
        <v>483</v>
      </c>
      <c r="R538" t="s">
        <v>483</v>
      </c>
      <c r="S538" t="s">
        <v>483</v>
      </c>
      <c r="T538" t="s">
        <v>483</v>
      </c>
      <c r="U538" t="s">
        <v>520</v>
      </c>
      <c r="V538" t="s">
        <v>486</v>
      </c>
      <c r="W538" t="s">
        <v>2624</v>
      </c>
      <c r="X538" t="s">
        <v>2625</v>
      </c>
      <c r="Y538" t="s">
        <v>2626</v>
      </c>
    </row>
    <row r="539" spans="1:25">
      <c r="A539" t="s">
        <v>595</v>
      </c>
      <c r="B539" t="s">
        <v>478</v>
      </c>
      <c r="C539" t="s">
        <v>538</v>
      </c>
      <c r="D539" t="s">
        <v>3384</v>
      </c>
      <c r="E539">
        <v>3914</v>
      </c>
      <c r="F539">
        <v>1200</v>
      </c>
      <c r="G539" s="22">
        <f>IF(H539 = "不含税", 1.06, 1) * F539/(1000*E539 * 3.96566683) * VLOOKUP(J539,Deflator!$A$2:$B$24,2,FALSE)</f>
        <v>1.1036540812421248E-5</v>
      </c>
      <c r="H539" t="s">
        <v>492</v>
      </c>
      <c r="I539">
        <v>500</v>
      </c>
      <c r="J539">
        <v>2021</v>
      </c>
      <c r="K539" t="s">
        <v>512</v>
      </c>
      <c r="L539" s="76">
        <v>0.02</v>
      </c>
      <c r="M539" t="s">
        <v>483</v>
      </c>
      <c r="N539" t="s">
        <v>483</v>
      </c>
      <c r="O539" t="s">
        <v>485</v>
      </c>
      <c r="P539" t="s">
        <v>526</v>
      </c>
      <c r="Q539" t="s">
        <v>483</v>
      </c>
      <c r="R539">
        <v>1</v>
      </c>
      <c r="S539" t="s">
        <v>483</v>
      </c>
      <c r="T539" t="s">
        <v>483</v>
      </c>
      <c r="U539" t="s">
        <v>520</v>
      </c>
      <c r="V539" t="s">
        <v>486</v>
      </c>
      <c r="W539" t="s">
        <v>3526</v>
      </c>
      <c r="X539" t="s">
        <v>3527</v>
      </c>
      <c r="Y539" t="s">
        <v>3528</v>
      </c>
    </row>
    <row r="540" spans="1:25">
      <c r="A540" t="s">
        <v>864</v>
      </c>
      <c r="B540" t="s">
        <v>551</v>
      </c>
      <c r="C540" t="s">
        <v>551</v>
      </c>
      <c r="D540" t="s">
        <v>865</v>
      </c>
      <c r="E540">
        <v>3800</v>
      </c>
      <c r="F540">
        <v>550</v>
      </c>
      <c r="G540" s="22">
        <f>IF(H540 = "不含税", 1.06, 1) * F540/(1000*E540 * 3.96566683) * VLOOKUP(J540,Deflator!$A$2:$B$24,2,FALSE)</f>
        <v>5.2101669751971976E-6</v>
      </c>
      <c r="H540" t="s">
        <v>492</v>
      </c>
      <c r="I540">
        <v>3000</v>
      </c>
      <c r="J540">
        <v>2021</v>
      </c>
      <c r="K540" t="s">
        <v>512</v>
      </c>
      <c r="L540" s="77">
        <v>0.26400000000000001</v>
      </c>
      <c r="M540" s="77">
        <v>0.26369999999999999</v>
      </c>
      <c r="N540" t="s">
        <v>483</v>
      </c>
      <c r="O540" t="s">
        <v>610</v>
      </c>
      <c r="P540" t="s">
        <v>483</v>
      </c>
      <c r="Q540" s="77">
        <v>0.48659999999999998</v>
      </c>
      <c r="R540" t="s">
        <v>483</v>
      </c>
      <c r="S540" t="s">
        <v>483</v>
      </c>
      <c r="T540" t="s">
        <v>483</v>
      </c>
      <c r="U540" t="s">
        <v>496</v>
      </c>
      <c r="V540" t="s">
        <v>486</v>
      </c>
      <c r="W540" t="s">
        <v>866</v>
      </c>
      <c r="X540" t="s">
        <v>867</v>
      </c>
      <c r="Y540" t="s">
        <v>868</v>
      </c>
    </row>
    <row r="541" spans="1:25">
      <c r="A541" t="s">
        <v>721</v>
      </c>
      <c r="B541" t="s">
        <v>478</v>
      </c>
      <c r="C541" t="s">
        <v>491</v>
      </c>
      <c r="D541" t="s">
        <v>3384</v>
      </c>
      <c r="E541">
        <v>3900</v>
      </c>
      <c r="F541">
        <v>1000</v>
      </c>
      <c r="G541" s="22">
        <f>IF(H541 = "不含税", 1.06, 1) * F541/(1000*E541 * 3.96566683) * VLOOKUP(J541,Deflator!$A$2:$B$24,2,FALSE)</f>
        <v>9.2301326367129834E-6</v>
      </c>
      <c r="H541" t="s">
        <v>492</v>
      </c>
      <c r="I541">
        <v>150</v>
      </c>
      <c r="J541">
        <v>2021</v>
      </c>
      <c r="K541" t="s">
        <v>512</v>
      </c>
      <c r="L541" s="76">
        <v>0.04</v>
      </c>
      <c r="M541" t="s">
        <v>483</v>
      </c>
      <c r="N541" t="s">
        <v>483</v>
      </c>
      <c r="O541" t="s">
        <v>485</v>
      </c>
      <c r="P541" t="s">
        <v>483</v>
      </c>
      <c r="Q541" t="s">
        <v>483</v>
      </c>
      <c r="R541" t="s">
        <v>483</v>
      </c>
      <c r="S541" t="s">
        <v>483</v>
      </c>
      <c r="T541" t="s">
        <v>483</v>
      </c>
      <c r="U541" t="s">
        <v>496</v>
      </c>
      <c r="V541" t="s">
        <v>486</v>
      </c>
      <c r="W541" t="s">
        <v>3385</v>
      </c>
      <c r="X541" t="s">
        <v>3386</v>
      </c>
      <c r="Y541" t="s">
        <v>3387</v>
      </c>
    </row>
    <row r="542" spans="1:25">
      <c r="A542" t="s">
        <v>531</v>
      </c>
      <c r="B542" t="s">
        <v>478</v>
      </c>
      <c r="C542" t="s">
        <v>531</v>
      </c>
      <c r="D542" t="s">
        <v>2620</v>
      </c>
      <c r="E542">
        <v>4075</v>
      </c>
      <c r="F542">
        <v>900</v>
      </c>
      <c r="G542" s="22">
        <f>IF(H542 = "不含税", 1.06, 1) * F542/(1000*E542 * 3.96566683) * VLOOKUP(J542,Deflator!$A$2:$B$24,2,FALSE)</f>
        <v>7.5003508634940561E-6</v>
      </c>
      <c r="H542" t="s">
        <v>481</v>
      </c>
      <c r="I542">
        <v>1000</v>
      </c>
      <c r="J542">
        <v>2021</v>
      </c>
      <c r="K542" t="s">
        <v>512</v>
      </c>
      <c r="L542" t="s">
        <v>483</v>
      </c>
      <c r="M542" s="76">
        <v>0.05</v>
      </c>
      <c r="N542" t="s">
        <v>484</v>
      </c>
      <c r="O542" t="s">
        <v>667</v>
      </c>
      <c r="P542" t="s">
        <v>617</v>
      </c>
      <c r="Q542" t="s">
        <v>483</v>
      </c>
      <c r="R542" t="s">
        <v>483</v>
      </c>
      <c r="S542" t="s">
        <v>483</v>
      </c>
      <c r="T542" t="s">
        <v>483</v>
      </c>
      <c r="U542" t="s">
        <v>496</v>
      </c>
      <c r="V542" t="s">
        <v>486</v>
      </c>
      <c r="W542" t="s">
        <v>2621</v>
      </c>
      <c r="X542" t="s">
        <v>2622</v>
      </c>
      <c r="Y542" t="s">
        <v>1578</v>
      </c>
    </row>
    <row r="543" spans="1:25">
      <c r="A543" t="s">
        <v>1296</v>
      </c>
      <c r="B543" t="s">
        <v>478</v>
      </c>
      <c r="C543" t="s">
        <v>491</v>
      </c>
      <c r="D543" t="s">
        <v>2321</v>
      </c>
      <c r="E543">
        <v>4300</v>
      </c>
      <c r="F543">
        <v>880</v>
      </c>
      <c r="G543" s="22">
        <f>IF(H543 = "不含税", 1.06, 1) * F543/(1000*E543 * 3.96566683) * VLOOKUP(J543,Deflator!$A$2:$B$24,2,FALSE)</f>
        <v>7.196301399829904E-6</v>
      </c>
      <c r="H543" t="s">
        <v>492</v>
      </c>
      <c r="I543">
        <v>3000</v>
      </c>
      <c r="J543">
        <v>2022</v>
      </c>
      <c r="K543" t="s">
        <v>512</v>
      </c>
      <c r="L543" s="76">
        <v>0.02</v>
      </c>
      <c r="M543" s="76">
        <v>0.08</v>
      </c>
      <c r="N543" t="s">
        <v>483</v>
      </c>
      <c r="O543" t="s">
        <v>485</v>
      </c>
      <c r="P543" t="s">
        <v>617</v>
      </c>
      <c r="Q543" t="s">
        <v>483</v>
      </c>
      <c r="R543" t="s">
        <v>483</v>
      </c>
      <c r="S543" t="s">
        <v>483</v>
      </c>
      <c r="T543" t="s">
        <v>483</v>
      </c>
      <c r="U543" t="s">
        <v>496</v>
      </c>
      <c r="V543" t="s">
        <v>486</v>
      </c>
      <c r="W543" t="s">
        <v>2488</v>
      </c>
      <c r="X543" t="s">
        <v>2489</v>
      </c>
      <c r="Y543" t="s">
        <v>641</v>
      </c>
    </row>
    <row r="544" spans="1:25">
      <c r="A544" t="s">
        <v>3315</v>
      </c>
      <c r="B544" t="s">
        <v>478</v>
      </c>
      <c r="C544" t="s">
        <v>845</v>
      </c>
      <c r="D544" t="s">
        <v>2321</v>
      </c>
      <c r="E544">
        <v>4300</v>
      </c>
      <c r="F544">
        <v>1050</v>
      </c>
      <c r="G544" s="22">
        <f>IF(H544 = "不含税", 1.06, 1) * F544/(1000*E544 * 3.96566683) * VLOOKUP(J544,Deflator!$A$2:$B$24,2,FALSE)</f>
        <v>8.5864959884334066E-6</v>
      </c>
      <c r="H544" t="s">
        <v>492</v>
      </c>
      <c r="I544">
        <v>2000</v>
      </c>
      <c r="J544">
        <v>2022</v>
      </c>
      <c r="K544" t="s">
        <v>512</v>
      </c>
      <c r="L544" s="77">
        <v>1.2999999999999999E-2</v>
      </c>
      <c r="M544" s="76">
        <v>0.08</v>
      </c>
      <c r="N544" t="s">
        <v>483</v>
      </c>
      <c r="O544" t="s">
        <v>485</v>
      </c>
      <c r="P544" t="s">
        <v>483</v>
      </c>
      <c r="Q544" t="s">
        <v>483</v>
      </c>
      <c r="R544" t="s">
        <v>483</v>
      </c>
      <c r="S544" t="s">
        <v>483</v>
      </c>
      <c r="T544" t="s">
        <v>483</v>
      </c>
      <c r="U544" t="s">
        <v>520</v>
      </c>
      <c r="V544" t="s">
        <v>486</v>
      </c>
      <c r="W544" t="s">
        <v>2488</v>
      </c>
      <c r="X544" t="s">
        <v>3316</v>
      </c>
      <c r="Y544" t="s">
        <v>641</v>
      </c>
    </row>
    <row r="545" spans="1:25">
      <c r="A545" t="s">
        <v>583</v>
      </c>
      <c r="B545" t="s">
        <v>509</v>
      </c>
      <c r="C545" t="s">
        <v>510</v>
      </c>
      <c r="D545" t="s">
        <v>880</v>
      </c>
      <c r="E545">
        <v>3900</v>
      </c>
      <c r="F545">
        <v>570</v>
      </c>
      <c r="G545" s="22">
        <f>IF(H545 = "不含税", 1.06, 1) * F545/(1000*E545 * 3.96566683) * VLOOKUP(J545,Deflator!$A$2:$B$24,2,FALSE)</f>
        <v>5.6725706390741624E-6</v>
      </c>
      <c r="H545" t="s">
        <v>492</v>
      </c>
      <c r="I545">
        <v>300</v>
      </c>
      <c r="J545">
        <v>2017</v>
      </c>
      <c r="K545" t="s">
        <v>631</v>
      </c>
      <c r="L545" s="76">
        <v>0.05</v>
      </c>
      <c r="M545" t="s">
        <v>483</v>
      </c>
      <c r="N545" t="s">
        <v>483</v>
      </c>
      <c r="O545" t="s">
        <v>485</v>
      </c>
      <c r="P545" t="s">
        <v>617</v>
      </c>
      <c r="Q545" t="s">
        <v>483</v>
      </c>
      <c r="R545" t="s">
        <v>483</v>
      </c>
      <c r="S545" t="s">
        <v>483</v>
      </c>
      <c r="T545" t="s">
        <v>483</v>
      </c>
      <c r="U545" t="s">
        <v>496</v>
      </c>
      <c r="V545" t="s">
        <v>486</v>
      </c>
      <c r="W545" t="s">
        <v>881</v>
      </c>
      <c r="X545" t="s">
        <v>882</v>
      </c>
      <c r="Y545" t="s">
        <v>883</v>
      </c>
    </row>
    <row r="546" spans="1:25">
      <c r="A546" t="s">
        <v>508</v>
      </c>
      <c r="B546" t="s">
        <v>509</v>
      </c>
      <c r="C546" t="s">
        <v>510</v>
      </c>
      <c r="D546" t="s">
        <v>666</v>
      </c>
      <c r="E546">
        <v>3700</v>
      </c>
      <c r="F546">
        <v>580</v>
      </c>
      <c r="G546" s="22">
        <f>IF(H546 = "不含税", 1.06, 1) * F546/(1000*E546 * 3.96566683) * VLOOKUP(J546,Deflator!$A$2:$B$24,2,FALSE)</f>
        <v>5.7397115621217928E-6</v>
      </c>
      <c r="H546" t="s">
        <v>481</v>
      </c>
      <c r="I546">
        <v>1000</v>
      </c>
      <c r="J546">
        <v>2017</v>
      </c>
      <c r="K546" t="s">
        <v>631</v>
      </c>
      <c r="L546" s="76">
        <v>0.2</v>
      </c>
      <c r="M546" s="76">
        <v>0.08</v>
      </c>
      <c r="N546" t="s">
        <v>484</v>
      </c>
      <c r="O546" t="s">
        <v>485</v>
      </c>
      <c r="P546" t="s">
        <v>704</v>
      </c>
      <c r="Q546" t="s">
        <v>483</v>
      </c>
      <c r="R546" t="s">
        <v>483</v>
      </c>
      <c r="S546" t="s">
        <v>483</v>
      </c>
      <c r="T546" t="s">
        <v>483</v>
      </c>
      <c r="U546" t="s">
        <v>496</v>
      </c>
      <c r="V546" t="s">
        <v>486</v>
      </c>
      <c r="W546" t="s">
        <v>897</v>
      </c>
      <c r="X546" t="s">
        <v>898</v>
      </c>
      <c r="Y546" t="s">
        <v>899</v>
      </c>
    </row>
    <row r="547" spans="1:25">
      <c r="A547" t="s">
        <v>583</v>
      </c>
      <c r="B547" t="s">
        <v>509</v>
      </c>
      <c r="C547" t="s">
        <v>510</v>
      </c>
      <c r="D547" t="s">
        <v>771</v>
      </c>
      <c r="E547">
        <v>3600</v>
      </c>
      <c r="F547">
        <v>600</v>
      </c>
      <c r="G547" s="22">
        <f>IF(H547 = "不含税", 1.06, 1) * F547/(1000*E547 * 3.96566683) * VLOOKUP(J547,Deflator!$A$2:$B$24,2,FALSE)</f>
        <v>6.1025668907616764E-6</v>
      </c>
      <c r="H547" t="s">
        <v>481</v>
      </c>
      <c r="I547">
        <v>1000</v>
      </c>
      <c r="J547">
        <v>2017</v>
      </c>
      <c r="K547" t="s">
        <v>631</v>
      </c>
      <c r="L547" s="76">
        <v>0.1</v>
      </c>
      <c r="M547" s="76">
        <v>0.1</v>
      </c>
      <c r="N547" t="s">
        <v>622</v>
      </c>
      <c r="O547" t="s">
        <v>485</v>
      </c>
      <c r="P547" t="s">
        <v>526</v>
      </c>
      <c r="Q547" t="s">
        <v>483</v>
      </c>
      <c r="R547" t="s">
        <v>483</v>
      </c>
      <c r="S547" t="s">
        <v>483</v>
      </c>
      <c r="T547" t="s">
        <v>483</v>
      </c>
      <c r="U547" t="s">
        <v>520</v>
      </c>
      <c r="V547" t="s">
        <v>497</v>
      </c>
      <c r="W547" t="s">
        <v>881</v>
      </c>
      <c r="X547" t="s">
        <v>1081</v>
      </c>
      <c r="Y547" t="s">
        <v>636</v>
      </c>
    </row>
    <row r="548" spans="1:25">
      <c r="A548" t="s">
        <v>508</v>
      </c>
      <c r="B548" t="s">
        <v>509</v>
      </c>
      <c r="C548" t="s">
        <v>510</v>
      </c>
      <c r="D548" t="s">
        <v>645</v>
      </c>
      <c r="E548">
        <v>3400</v>
      </c>
      <c r="F548">
        <v>600</v>
      </c>
      <c r="G548" s="22">
        <f>IF(H548 = "不含税", 1.06, 1) * F548/(1000*E548 * 3.96566683) * VLOOKUP(J548,Deflator!$A$2:$B$24,2,FALSE)</f>
        <v>6.4615414137476583E-6</v>
      </c>
      <c r="H548" t="s">
        <v>481</v>
      </c>
      <c r="I548">
        <v>5000</v>
      </c>
      <c r="J548">
        <v>2017</v>
      </c>
      <c r="K548" t="s">
        <v>631</v>
      </c>
      <c r="L548" s="76">
        <v>0.1</v>
      </c>
      <c r="M548" s="76">
        <v>0.08</v>
      </c>
      <c r="N548" t="s">
        <v>484</v>
      </c>
      <c r="O548" t="s">
        <v>485</v>
      </c>
      <c r="P548" t="s">
        <v>626</v>
      </c>
      <c r="Q548" s="76">
        <v>0.6</v>
      </c>
      <c r="R548" t="s">
        <v>483</v>
      </c>
      <c r="S548" t="s">
        <v>483</v>
      </c>
      <c r="T548" t="s">
        <v>483</v>
      </c>
      <c r="U548" t="s">
        <v>496</v>
      </c>
      <c r="V548" t="s">
        <v>486</v>
      </c>
      <c r="W548" t="s">
        <v>923</v>
      </c>
      <c r="X548" t="s">
        <v>1221</v>
      </c>
      <c r="Y548" t="s">
        <v>1222</v>
      </c>
    </row>
    <row r="549" spans="1:25">
      <c r="A549" t="s">
        <v>578</v>
      </c>
      <c r="B549" t="s">
        <v>509</v>
      </c>
      <c r="C549" t="s">
        <v>578</v>
      </c>
      <c r="D549" t="s">
        <v>630</v>
      </c>
      <c r="E549">
        <v>3800</v>
      </c>
      <c r="F549">
        <v>450</v>
      </c>
      <c r="G549" s="22">
        <f>IF(H549 = "不含税", 1.06, 1) * F549/(1000*E549 * 3.96566683) * VLOOKUP(J549,Deflator!$A$2:$B$24,2,FALSE)</f>
        <v>4.5961964319368206E-6</v>
      </c>
      <c r="H549" t="s">
        <v>492</v>
      </c>
      <c r="I549">
        <v>500</v>
      </c>
      <c r="J549">
        <v>2017</v>
      </c>
      <c r="K549" t="s">
        <v>631</v>
      </c>
      <c r="L549" s="76">
        <v>0.05</v>
      </c>
      <c r="M549" s="76">
        <v>7.0000000000000007E-2</v>
      </c>
      <c r="N549" t="s">
        <v>632</v>
      </c>
      <c r="O549" t="s">
        <v>633</v>
      </c>
      <c r="P549" t="s">
        <v>626</v>
      </c>
      <c r="Q549" s="76">
        <v>0.03</v>
      </c>
      <c r="R549" t="s">
        <v>483</v>
      </c>
      <c r="S549" s="76">
        <v>0.01</v>
      </c>
      <c r="T549" t="s">
        <v>483</v>
      </c>
      <c r="U549" t="s">
        <v>496</v>
      </c>
      <c r="V549" t="s">
        <v>486</v>
      </c>
      <c r="W549" t="s">
        <v>634</v>
      </c>
      <c r="X549" t="s">
        <v>635</v>
      </c>
      <c r="Y549" t="s">
        <v>636</v>
      </c>
    </row>
    <row r="550" spans="1:25">
      <c r="A550" t="s">
        <v>508</v>
      </c>
      <c r="B550" t="s">
        <v>509</v>
      </c>
      <c r="C550" t="s">
        <v>510</v>
      </c>
      <c r="D550" t="s">
        <v>666</v>
      </c>
      <c r="E550">
        <v>3700</v>
      </c>
      <c r="F550">
        <v>500</v>
      </c>
      <c r="G550" s="22">
        <f>IF(H550 = "不含税", 1.06, 1) * F550/(1000*E550 * 3.96566683) * VLOOKUP(J550,Deflator!$A$2:$B$24,2,FALSE)</f>
        <v>5.0675571303911172E-6</v>
      </c>
      <c r="H550" t="s">
        <v>492</v>
      </c>
      <c r="I550">
        <v>1000</v>
      </c>
      <c r="J550">
        <v>2018</v>
      </c>
      <c r="K550" t="s">
        <v>631</v>
      </c>
      <c r="L550" t="s">
        <v>483</v>
      </c>
      <c r="M550" t="s">
        <v>483</v>
      </c>
      <c r="N550" t="s">
        <v>483</v>
      </c>
      <c r="O550" t="s">
        <v>485</v>
      </c>
      <c r="P550" t="s">
        <v>483</v>
      </c>
      <c r="Q550" t="s">
        <v>483</v>
      </c>
      <c r="R550" t="s">
        <v>483</v>
      </c>
      <c r="S550" t="s">
        <v>483</v>
      </c>
      <c r="T550" t="s">
        <v>483</v>
      </c>
      <c r="U550" t="s">
        <v>496</v>
      </c>
      <c r="V550" t="s">
        <v>486</v>
      </c>
      <c r="W550" t="s">
        <v>748</v>
      </c>
      <c r="X550" t="s">
        <v>749</v>
      </c>
      <c r="Y550" t="s">
        <v>750</v>
      </c>
    </row>
    <row r="551" spans="1:25">
      <c r="A551" t="s">
        <v>508</v>
      </c>
      <c r="B551" t="s">
        <v>509</v>
      </c>
      <c r="C551" t="s">
        <v>510</v>
      </c>
      <c r="D551" t="s">
        <v>666</v>
      </c>
      <c r="E551">
        <v>3700</v>
      </c>
      <c r="F551">
        <v>500</v>
      </c>
      <c r="G551" s="22">
        <f>IF(H551 = "不含税", 1.06, 1) * F551/(1000*E551 * 3.96566683) * VLOOKUP(J551,Deflator!$A$2:$B$24,2,FALSE)</f>
        <v>5.0675571303911172E-6</v>
      </c>
      <c r="H551" t="s">
        <v>492</v>
      </c>
      <c r="I551">
        <v>1000</v>
      </c>
      <c r="J551">
        <v>2018</v>
      </c>
      <c r="K551" t="s">
        <v>631</v>
      </c>
      <c r="L551" t="s">
        <v>483</v>
      </c>
      <c r="M551" t="s">
        <v>483</v>
      </c>
      <c r="N551" t="s">
        <v>483</v>
      </c>
      <c r="O551" t="s">
        <v>485</v>
      </c>
      <c r="P551" t="s">
        <v>483</v>
      </c>
      <c r="Q551" t="s">
        <v>483</v>
      </c>
      <c r="R551" t="s">
        <v>483</v>
      </c>
      <c r="S551" t="s">
        <v>483</v>
      </c>
      <c r="T551" t="s">
        <v>483</v>
      </c>
      <c r="U551" t="s">
        <v>496</v>
      </c>
      <c r="V551" t="s">
        <v>486</v>
      </c>
      <c r="W551" t="s">
        <v>748</v>
      </c>
      <c r="X551" t="s">
        <v>749</v>
      </c>
      <c r="Y551" t="s">
        <v>750</v>
      </c>
    </row>
    <row r="552" spans="1:25">
      <c r="A552" t="s">
        <v>508</v>
      </c>
      <c r="B552" t="s">
        <v>509</v>
      </c>
      <c r="C552" t="s">
        <v>510</v>
      </c>
      <c r="D552" t="s">
        <v>666</v>
      </c>
      <c r="E552">
        <v>3600</v>
      </c>
      <c r="F552">
        <v>550</v>
      </c>
      <c r="G552" s="22">
        <f>IF(H552 = "不含税", 1.06, 1) * F552/(1000*E552 * 3.96566683) * VLOOKUP(J552,Deflator!$A$2:$B$24,2,FALSE)</f>
        <v>5.7291548668588453E-6</v>
      </c>
      <c r="H552" t="s">
        <v>492</v>
      </c>
      <c r="I552">
        <v>1000</v>
      </c>
      <c r="J552">
        <v>2018</v>
      </c>
      <c r="K552" t="s">
        <v>631</v>
      </c>
      <c r="L552" s="76">
        <v>7.0000000000000007E-2</v>
      </c>
      <c r="M552" s="76">
        <v>0.1</v>
      </c>
      <c r="N552" t="s">
        <v>484</v>
      </c>
      <c r="O552" t="s">
        <v>573</v>
      </c>
      <c r="P552" t="s">
        <v>626</v>
      </c>
      <c r="Q552" s="77">
        <v>1E-3</v>
      </c>
      <c r="R552" t="s">
        <v>483</v>
      </c>
      <c r="S552" s="77">
        <v>1E-4</v>
      </c>
      <c r="T552" t="s">
        <v>483</v>
      </c>
      <c r="U552" t="s">
        <v>496</v>
      </c>
      <c r="V552" t="s">
        <v>486</v>
      </c>
      <c r="W552" t="s">
        <v>978</v>
      </c>
      <c r="X552" t="s">
        <v>979</v>
      </c>
      <c r="Y552" t="s">
        <v>921</v>
      </c>
    </row>
    <row r="553" spans="1:25">
      <c r="A553" t="s">
        <v>583</v>
      </c>
      <c r="B553" t="s">
        <v>509</v>
      </c>
      <c r="C553" t="s">
        <v>510</v>
      </c>
      <c r="D553" t="s">
        <v>1022</v>
      </c>
      <c r="E553">
        <v>3800</v>
      </c>
      <c r="F553">
        <v>590</v>
      </c>
      <c r="G553" s="22">
        <f>IF(H553 = "不含税", 1.06, 1) * F553/(1000*E553 * 3.96566683) * VLOOKUP(J553,Deflator!$A$2:$B$24,2,FALSE)</f>
        <v>5.8223564292862139E-6</v>
      </c>
      <c r="H553" t="s">
        <v>492</v>
      </c>
      <c r="I553">
        <v>10000</v>
      </c>
      <c r="J553">
        <v>2018</v>
      </c>
      <c r="K553" t="s">
        <v>631</v>
      </c>
      <c r="L553" s="76">
        <v>0.01</v>
      </c>
      <c r="M553" s="76">
        <v>0.13</v>
      </c>
      <c r="N553" t="s">
        <v>484</v>
      </c>
      <c r="O553" t="s">
        <v>485</v>
      </c>
      <c r="P553" t="s">
        <v>617</v>
      </c>
      <c r="Q553" t="s">
        <v>483</v>
      </c>
      <c r="R553" t="s">
        <v>483</v>
      </c>
      <c r="S553" t="s">
        <v>483</v>
      </c>
      <c r="T553" t="s">
        <v>483</v>
      </c>
      <c r="U553" t="s">
        <v>496</v>
      </c>
      <c r="V553" t="s">
        <v>486</v>
      </c>
      <c r="W553" t="s">
        <v>853</v>
      </c>
      <c r="X553" t="s">
        <v>1023</v>
      </c>
      <c r="Y553" t="s">
        <v>1024</v>
      </c>
    </row>
    <row r="554" spans="1:25">
      <c r="A554" t="s">
        <v>508</v>
      </c>
      <c r="B554" t="s">
        <v>509</v>
      </c>
      <c r="C554" t="s">
        <v>510</v>
      </c>
      <c r="D554" t="s">
        <v>645</v>
      </c>
      <c r="E554">
        <v>3400</v>
      </c>
      <c r="F554">
        <v>580</v>
      </c>
      <c r="G554" s="22">
        <f>IF(H554 = "不含税", 1.06, 1) * F554/(1000*E554 * 3.96566683) * VLOOKUP(J554,Deflator!$A$2:$B$24,2,FALSE)</f>
        <v>6.0349487246500204E-6</v>
      </c>
      <c r="H554" t="s">
        <v>481</v>
      </c>
      <c r="I554">
        <v>1000</v>
      </c>
      <c r="J554">
        <v>2018</v>
      </c>
      <c r="K554" t="s">
        <v>631</v>
      </c>
      <c r="L554" t="s">
        <v>483</v>
      </c>
      <c r="M554" s="76">
        <v>0.01</v>
      </c>
      <c r="N554" t="s">
        <v>483</v>
      </c>
      <c r="O554" t="s">
        <v>485</v>
      </c>
      <c r="P554" t="s">
        <v>483</v>
      </c>
      <c r="Q554" t="s">
        <v>483</v>
      </c>
      <c r="R554" t="s">
        <v>483</v>
      </c>
      <c r="S554" t="s">
        <v>483</v>
      </c>
      <c r="T554" t="s">
        <v>483</v>
      </c>
      <c r="U554" t="s">
        <v>520</v>
      </c>
      <c r="V554" t="s">
        <v>497</v>
      </c>
      <c r="W554" t="s">
        <v>668</v>
      </c>
      <c r="X554" t="s">
        <v>1131</v>
      </c>
      <c r="Y554" t="s">
        <v>1132</v>
      </c>
    </row>
    <row r="555" spans="1:25">
      <c r="A555" t="s">
        <v>583</v>
      </c>
      <c r="B555" t="s">
        <v>509</v>
      </c>
      <c r="C555" t="s">
        <v>510</v>
      </c>
      <c r="D555" t="s">
        <v>1022</v>
      </c>
      <c r="E555">
        <v>3800</v>
      </c>
      <c r="F555">
        <v>620</v>
      </c>
      <c r="G555" s="22">
        <f>IF(H555 = "不含税", 1.06, 1) * F555/(1000*E555 * 3.96566683) * VLOOKUP(J555,Deflator!$A$2:$B$24,2,FALSE)</f>
        <v>6.1184084511143274E-6</v>
      </c>
      <c r="H555" t="s">
        <v>492</v>
      </c>
      <c r="I555">
        <v>1000</v>
      </c>
      <c r="J555">
        <v>2018</v>
      </c>
      <c r="K555" t="s">
        <v>631</v>
      </c>
      <c r="L555" t="s">
        <v>483</v>
      </c>
      <c r="M555" t="s">
        <v>483</v>
      </c>
      <c r="N555" t="s">
        <v>483</v>
      </c>
      <c r="O555" t="s">
        <v>485</v>
      </c>
      <c r="P555" t="s">
        <v>483</v>
      </c>
      <c r="Q555" t="s">
        <v>483</v>
      </c>
      <c r="R555" t="s">
        <v>483</v>
      </c>
      <c r="S555" t="s">
        <v>483</v>
      </c>
      <c r="T555" t="s">
        <v>483</v>
      </c>
      <c r="U555" t="s">
        <v>496</v>
      </c>
      <c r="V555" t="s">
        <v>486</v>
      </c>
      <c r="W555" t="s">
        <v>853</v>
      </c>
      <c r="X555" t="s">
        <v>1194</v>
      </c>
      <c r="Y555" t="s">
        <v>1195</v>
      </c>
    </row>
    <row r="556" spans="1:25">
      <c r="A556" t="s">
        <v>583</v>
      </c>
      <c r="B556" t="s">
        <v>509</v>
      </c>
      <c r="C556" t="s">
        <v>510</v>
      </c>
      <c r="D556" t="s">
        <v>771</v>
      </c>
      <c r="E556">
        <v>3800</v>
      </c>
      <c r="F556">
        <v>630</v>
      </c>
      <c r="G556" s="22">
        <f>IF(H556 = "不含税", 1.06, 1) * F556/(1000*E556 * 3.96566683) * VLOOKUP(J556,Deflator!$A$2:$B$24,2,FALSE)</f>
        <v>6.2170924583903658E-6</v>
      </c>
      <c r="H556" t="s">
        <v>492</v>
      </c>
      <c r="I556">
        <v>1000</v>
      </c>
      <c r="J556">
        <v>2018</v>
      </c>
      <c r="K556" t="s">
        <v>631</v>
      </c>
      <c r="L556" t="s">
        <v>483</v>
      </c>
      <c r="M556" t="s">
        <v>483</v>
      </c>
      <c r="N556" t="s">
        <v>483</v>
      </c>
      <c r="O556" t="s">
        <v>485</v>
      </c>
      <c r="P556" t="s">
        <v>483</v>
      </c>
      <c r="Q556" t="s">
        <v>483</v>
      </c>
      <c r="R556" t="s">
        <v>483</v>
      </c>
      <c r="S556" t="s">
        <v>483</v>
      </c>
      <c r="T556" t="s">
        <v>483</v>
      </c>
      <c r="U556" t="s">
        <v>496</v>
      </c>
      <c r="V556" t="s">
        <v>486</v>
      </c>
      <c r="W556" t="s">
        <v>773</v>
      </c>
      <c r="X556" t="s">
        <v>1220</v>
      </c>
      <c r="Y556" t="s">
        <v>1195</v>
      </c>
    </row>
    <row r="557" spans="1:25">
      <c r="A557" t="s">
        <v>583</v>
      </c>
      <c r="B557" t="s">
        <v>509</v>
      </c>
      <c r="C557" t="s">
        <v>510</v>
      </c>
      <c r="D557" t="s">
        <v>631</v>
      </c>
      <c r="E557">
        <v>3600</v>
      </c>
      <c r="F557">
        <v>600</v>
      </c>
      <c r="G557" s="22">
        <f>IF(H557 = "不含税", 1.06, 1) * F557/(1000*E557 * 3.96566683) * VLOOKUP(J557,Deflator!$A$2:$B$24,2,FALSE)</f>
        <v>6.2499871274823775E-6</v>
      </c>
      <c r="H557" t="s">
        <v>492</v>
      </c>
      <c r="I557">
        <v>2000</v>
      </c>
      <c r="J557">
        <v>2018</v>
      </c>
      <c r="K557" t="s">
        <v>631</v>
      </c>
      <c r="L557" s="76">
        <v>0.09</v>
      </c>
      <c r="M557" s="77">
        <v>9.2999999999999999E-2</v>
      </c>
      <c r="N557" t="s">
        <v>483</v>
      </c>
      <c r="O557" t="s">
        <v>485</v>
      </c>
      <c r="P557" t="s">
        <v>617</v>
      </c>
      <c r="Q557" s="77">
        <v>0.80740000000000001</v>
      </c>
      <c r="R557" t="s">
        <v>483</v>
      </c>
      <c r="S557" s="77">
        <v>6.9999999999999999E-4</v>
      </c>
      <c r="T557" t="s">
        <v>483</v>
      </c>
      <c r="U557" t="s">
        <v>496</v>
      </c>
      <c r="V557" t="s">
        <v>486</v>
      </c>
      <c r="W557" t="s">
        <v>1234</v>
      </c>
      <c r="X557" t="s">
        <v>1235</v>
      </c>
      <c r="Y557" t="s">
        <v>652</v>
      </c>
    </row>
    <row r="558" spans="1:25">
      <c r="A558" t="s">
        <v>578</v>
      </c>
      <c r="B558" t="s">
        <v>509</v>
      </c>
      <c r="C558" t="s">
        <v>578</v>
      </c>
      <c r="D558" t="s">
        <v>713</v>
      </c>
      <c r="E558">
        <v>3600</v>
      </c>
      <c r="F558">
        <v>500</v>
      </c>
      <c r="G558" s="22">
        <f>IF(H558 = "不含税", 1.06, 1) * F558/(1000*E558 * 3.96566683) * VLOOKUP(J558,Deflator!$A$2:$B$24,2,FALSE)</f>
        <v>4.9135118926748252E-6</v>
      </c>
      <c r="H558" t="s">
        <v>481</v>
      </c>
      <c r="I558">
        <v>1000</v>
      </c>
      <c r="J558">
        <v>2018</v>
      </c>
      <c r="K558" t="s">
        <v>631</v>
      </c>
      <c r="L558" s="76">
        <v>0.02</v>
      </c>
      <c r="M558" s="76">
        <v>0.05</v>
      </c>
      <c r="N558" t="s">
        <v>714</v>
      </c>
      <c r="O558" t="s">
        <v>586</v>
      </c>
      <c r="P558" t="s">
        <v>704</v>
      </c>
      <c r="Q558" s="76">
        <v>0.5</v>
      </c>
      <c r="R558">
        <v>1</v>
      </c>
      <c r="S558" s="76">
        <v>0.06</v>
      </c>
      <c r="T558" t="s">
        <v>483</v>
      </c>
      <c r="U558" t="s">
        <v>520</v>
      </c>
      <c r="V558" t="s">
        <v>486</v>
      </c>
      <c r="W558" t="s">
        <v>715</v>
      </c>
      <c r="X558" t="s">
        <v>716</v>
      </c>
      <c r="Y558" t="s">
        <v>717</v>
      </c>
    </row>
    <row r="559" spans="1:25">
      <c r="A559" t="s">
        <v>578</v>
      </c>
      <c r="B559" t="s">
        <v>509</v>
      </c>
      <c r="C559" t="s">
        <v>578</v>
      </c>
      <c r="D559" t="s">
        <v>922</v>
      </c>
      <c r="E559">
        <v>3800</v>
      </c>
      <c r="F559">
        <v>600</v>
      </c>
      <c r="G559" s="22">
        <f>IF(H559 = "不含税", 1.06, 1) * F559/(1000*E559 * 3.96566683) * VLOOKUP(J559,Deflator!$A$2:$B$24,2,FALSE)</f>
        <v>5.5858872043040111E-6</v>
      </c>
      <c r="H559" t="s">
        <v>481</v>
      </c>
      <c r="I559">
        <v>2000</v>
      </c>
      <c r="J559">
        <v>2018</v>
      </c>
      <c r="K559" t="s">
        <v>631</v>
      </c>
      <c r="L559" s="76">
        <v>0.01</v>
      </c>
      <c r="M559" s="76">
        <v>0.1</v>
      </c>
      <c r="N559" t="s">
        <v>484</v>
      </c>
      <c r="O559" t="s">
        <v>485</v>
      </c>
      <c r="P559" t="s">
        <v>626</v>
      </c>
      <c r="Q559" t="s">
        <v>483</v>
      </c>
      <c r="R559" t="s">
        <v>483</v>
      </c>
      <c r="S559" t="s">
        <v>483</v>
      </c>
      <c r="T559" t="s">
        <v>483</v>
      </c>
      <c r="U559" t="s">
        <v>496</v>
      </c>
      <c r="V559" t="s">
        <v>486</v>
      </c>
      <c r="W559" t="s">
        <v>923</v>
      </c>
      <c r="X559" t="s">
        <v>924</v>
      </c>
      <c r="Y559" t="s">
        <v>109</v>
      </c>
    </row>
    <row r="560" spans="1:25">
      <c r="A560" t="s">
        <v>738</v>
      </c>
      <c r="B560" t="s">
        <v>551</v>
      </c>
      <c r="C560" t="s">
        <v>551</v>
      </c>
      <c r="D560" t="s">
        <v>2206</v>
      </c>
      <c r="E560">
        <v>4300</v>
      </c>
      <c r="F560">
        <v>850</v>
      </c>
      <c r="G560" s="22">
        <f>IF(H560 = "不含税", 1.06, 1) * F560/(1000*E560 * 3.96566683) * VLOOKUP(J560,Deflator!$A$2:$B$24,2,FALSE)</f>
        <v>7.4127754302697965E-6</v>
      </c>
      <c r="H560" t="s">
        <v>492</v>
      </c>
      <c r="I560">
        <v>400</v>
      </c>
      <c r="J560">
        <v>2018</v>
      </c>
      <c r="K560" t="s">
        <v>631</v>
      </c>
      <c r="L560" s="76">
        <v>0.01</v>
      </c>
      <c r="M560" s="77">
        <v>7.0999999999999994E-2</v>
      </c>
      <c r="N560" t="s">
        <v>622</v>
      </c>
      <c r="O560" t="s">
        <v>494</v>
      </c>
      <c r="P560" t="s">
        <v>2207</v>
      </c>
      <c r="Q560" s="77">
        <v>0.77200000000000002</v>
      </c>
      <c r="R560">
        <v>1</v>
      </c>
      <c r="S560" s="77">
        <v>4.0000000000000002E-4</v>
      </c>
      <c r="T560" t="s">
        <v>2208</v>
      </c>
      <c r="U560" t="s">
        <v>496</v>
      </c>
      <c r="V560" t="s">
        <v>486</v>
      </c>
      <c r="W560" t="s">
        <v>2209</v>
      </c>
      <c r="X560" t="s">
        <v>2210</v>
      </c>
      <c r="Y560" t="s">
        <v>2211</v>
      </c>
    </row>
    <row r="561" spans="1:25">
      <c r="A561" t="s">
        <v>570</v>
      </c>
      <c r="B561" t="s">
        <v>478</v>
      </c>
      <c r="C561" t="s">
        <v>538</v>
      </c>
      <c r="D561" t="s">
        <v>3239</v>
      </c>
      <c r="E561">
        <v>3800</v>
      </c>
      <c r="F561">
        <v>900</v>
      </c>
      <c r="G561" s="22">
        <f>IF(H561 = "不含税", 1.06, 1) * F561/(1000*E561 * 3.96566683) * VLOOKUP(J561,Deflator!$A$2:$B$24,2,FALSE)</f>
        <v>8.7686682532690655E-6</v>
      </c>
      <c r="H561" t="s">
        <v>492</v>
      </c>
      <c r="I561">
        <v>500</v>
      </c>
      <c r="J561">
        <v>2019</v>
      </c>
      <c r="K561" t="s">
        <v>631</v>
      </c>
      <c r="L561" t="s">
        <v>483</v>
      </c>
      <c r="M561" t="s">
        <v>483</v>
      </c>
      <c r="N561" t="s">
        <v>483</v>
      </c>
      <c r="O561" t="s">
        <v>485</v>
      </c>
      <c r="P561" t="s">
        <v>704</v>
      </c>
      <c r="Q561" t="s">
        <v>483</v>
      </c>
      <c r="R561" t="s">
        <v>483</v>
      </c>
      <c r="S561" t="s">
        <v>483</v>
      </c>
      <c r="T561" t="s">
        <v>483</v>
      </c>
      <c r="U561" t="s">
        <v>496</v>
      </c>
      <c r="V561" t="s">
        <v>486</v>
      </c>
      <c r="W561" t="s">
        <v>773</v>
      </c>
      <c r="X561" t="s">
        <v>3240</v>
      </c>
      <c r="Y561" t="s">
        <v>3241</v>
      </c>
    </row>
    <row r="562" spans="1:25">
      <c r="A562" t="s">
        <v>508</v>
      </c>
      <c r="B562" t="s">
        <v>509</v>
      </c>
      <c r="C562" t="s">
        <v>510</v>
      </c>
      <c r="D562" t="s">
        <v>666</v>
      </c>
      <c r="E562">
        <v>3500</v>
      </c>
      <c r="F562">
        <v>430</v>
      </c>
      <c r="G562" s="22">
        <f>IF(H562 = "不含税", 1.06, 1) * F562/(1000*E562 * 3.96566683) * VLOOKUP(J562,Deflator!$A$2:$B$24,2,FALSE)</f>
        <v>4.5485726748703659E-6</v>
      </c>
      <c r="H562" t="s">
        <v>492</v>
      </c>
      <c r="I562">
        <v>1500</v>
      </c>
      <c r="J562">
        <v>2019</v>
      </c>
      <c r="K562" t="s">
        <v>631</v>
      </c>
      <c r="L562" s="76">
        <v>0.16</v>
      </c>
      <c r="M562" s="76">
        <v>0.09</v>
      </c>
      <c r="N562" t="s">
        <v>622</v>
      </c>
      <c r="O562" t="s">
        <v>667</v>
      </c>
      <c r="P562" t="s">
        <v>626</v>
      </c>
      <c r="Q562" s="76">
        <v>0.81</v>
      </c>
      <c r="R562">
        <v>2</v>
      </c>
      <c r="S562" t="s">
        <v>483</v>
      </c>
      <c r="T562" t="s">
        <v>483</v>
      </c>
      <c r="U562" t="s">
        <v>496</v>
      </c>
      <c r="V562" t="s">
        <v>486</v>
      </c>
      <c r="W562" t="s">
        <v>668</v>
      </c>
      <c r="X562" t="s">
        <v>669</v>
      </c>
      <c r="Y562" t="s">
        <v>670</v>
      </c>
    </row>
    <row r="563" spans="1:25">
      <c r="A563" t="s">
        <v>583</v>
      </c>
      <c r="B563" t="s">
        <v>509</v>
      </c>
      <c r="C563" t="s">
        <v>510</v>
      </c>
      <c r="D563" t="s">
        <v>666</v>
      </c>
      <c r="E563">
        <v>3800</v>
      </c>
      <c r="F563">
        <v>550</v>
      </c>
      <c r="G563" s="22">
        <f>IF(H563 = "不含税", 1.06, 1) * F563/(1000*E563 * 3.96566683) * VLOOKUP(J563,Deflator!$A$2:$B$24,2,FALSE)</f>
        <v>5.3586305992199842E-6</v>
      </c>
      <c r="H563" t="s">
        <v>492</v>
      </c>
      <c r="I563">
        <v>3000</v>
      </c>
      <c r="J563">
        <v>2019</v>
      </c>
      <c r="K563" t="s">
        <v>631</v>
      </c>
      <c r="L563" t="s">
        <v>483</v>
      </c>
      <c r="M563" t="s">
        <v>483</v>
      </c>
      <c r="N563" t="s">
        <v>484</v>
      </c>
      <c r="O563" t="s">
        <v>485</v>
      </c>
      <c r="P563" t="s">
        <v>483</v>
      </c>
      <c r="Q563" t="s">
        <v>483</v>
      </c>
      <c r="R563" t="s">
        <v>483</v>
      </c>
      <c r="S563" t="s">
        <v>483</v>
      </c>
      <c r="T563" t="s">
        <v>483</v>
      </c>
      <c r="U563" t="s">
        <v>496</v>
      </c>
      <c r="V563" t="s">
        <v>486</v>
      </c>
      <c r="W563" t="s">
        <v>853</v>
      </c>
      <c r="X563" t="s">
        <v>854</v>
      </c>
      <c r="Y563" t="s">
        <v>166</v>
      </c>
    </row>
    <row r="564" spans="1:25">
      <c r="A564" t="s">
        <v>508</v>
      </c>
      <c r="B564" t="s">
        <v>509</v>
      </c>
      <c r="C564" t="s">
        <v>510</v>
      </c>
      <c r="D564" t="s">
        <v>771</v>
      </c>
      <c r="E564">
        <v>3500</v>
      </c>
      <c r="F564">
        <v>600</v>
      </c>
      <c r="G564" s="22">
        <f>IF(H564 = "不含税", 1.06, 1) * F564/(1000*E564 * 3.96566683) * VLOOKUP(J564,Deflator!$A$2:$B$24,2,FALSE)</f>
        <v>5.9875901819267658E-6</v>
      </c>
      <c r="H564" t="s">
        <v>481</v>
      </c>
      <c r="I564">
        <v>1500</v>
      </c>
      <c r="J564">
        <v>2019</v>
      </c>
      <c r="K564" t="s">
        <v>631</v>
      </c>
      <c r="L564" s="76">
        <v>7.0000000000000007E-2</v>
      </c>
      <c r="M564" t="s">
        <v>483</v>
      </c>
      <c r="N564" t="s">
        <v>483</v>
      </c>
      <c r="O564" t="s">
        <v>485</v>
      </c>
      <c r="P564" t="s">
        <v>483</v>
      </c>
      <c r="Q564" t="s">
        <v>483</v>
      </c>
      <c r="R564" t="s">
        <v>483</v>
      </c>
      <c r="S564" t="s">
        <v>483</v>
      </c>
      <c r="T564" t="s">
        <v>483</v>
      </c>
      <c r="U564" t="s">
        <v>496</v>
      </c>
      <c r="V564" t="s">
        <v>486</v>
      </c>
      <c r="W564" t="s">
        <v>1149</v>
      </c>
      <c r="X564" t="s">
        <v>1150</v>
      </c>
      <c r="Y564" t="s">
        <v>1151</v>
      </c>
    </row>
    <row r="565" spans="1:25">
      <c r="A565" t="s">
        <v>501</v>
      </c>
      <c r="B565" t="s">
        <v>478</v>
      </c>
      <c r="C565" t="s">
        <v>479</v>
      </c>
      <c r="D565" t="s">
        <v>3216</v>
      </c>
      <c r="E565">
        <v>4100</v>
      </c>
      <c r="F565">
        <v>960</v>
      </c>
      <c r="G565" s="22">
        <f>IF(H565 = "不含税", 1.06, 1) * F565/(1000*E565 * 3.96566683) * VLOOKUP(J565,Deflator!$A$2:$B$24,2,FALSE)</f>
        <v>8.668862273150555E-6</v>
      </c>
      <c r="H565" t="s">
        <v>492</v>
      </c>
      <c r="I565">
        <v>300</v>
      </c>
      <c r="J565">
        <v>2019</v>
      </c>
      <c r="K565" t="s">
        <v>631</v>
      </c>
      <c r="L565" s="76">
        <v>0.01</v>
      </c>
      <c r="M565" s="76">
        <v>0.05</v>
      </c>
      <c r="N565" t="s">
        <v>483</v>
      </c>
      <c r="O565" t="s">
        <v>485</v>
      </c>
      <c r="P565" t="s">
        <v>617</v>
      </c>
      <c r="Q565" t="s">
        <v>483</v>
      </c>
      <c r="R565" t="s">
        <v>483</v>
      </c>
      <c r="S565" t="s">
        <v>483</v>
      </c>
      <c r="T565" t="s">
        <v>483</v>
      </c>
      <c r="U565" t="s">
        <v>496</v>
      </c>
      <c r="V565" t="s">
        <v>486</v>
      </c>
      <c r="W565" t="s">
        <v>634</v>
      </c>
      <c r="X565" t="s">
        <v>3217</v>
      </c>
      <c r="Y565" t="s">
        <v>162</v>
      </c>
    </row>
    <row r="566" spans="1:25">
      <c r="A566" t="s">
        <v>583</v>
      </c>
      <c r="B566" t="s">
        <v>509</v>
      </c>
      <c r="C566" t="s">
        <v>510</v>
      </c>
      <c r="D566" t="s">
        <v>771</v>
      </c>
      <c r="E566">
        <v>3100</v>
      </c>
      <c r="F566">
        <v>450</v>
      </c>
      <c r="G566" s="22">
        <f>IF(H566 = "不含税", 1.06, 1) * F566/(1000*E566 * 3.96566683) * VLOOKUP(J566,Deflator!$A$2:$B$24,2,FALSE)</f>
        <v>5.0386355907135372E-6</v>
      </c>
      <c r="H566" t="s">
        <v>481</v>
      </c>
      <c r="I566">
        <v>2000</v>
      </c>
      <c r="J566">
        <v>2020</v>
      </c>
      <c r="K566" t="s">
        <v>631</v>
      </c>
      <c r="L566" s="76">
        <v>0.2</v>
      </c>
      <c r="M566" s="76">
        <v>0.12</v>
      </c>
      <c r="N566" t="s">
        <v>483</v>
      </c>
      <c r="O566" t="s">
        <v>605</v>
      </c>
      <c r="P566" t="s">
        <v>772</v>
      </c>
      <c r="Q566" t="s">
        <v>483</v>
      </c>
      <c r="R566" t="s">
        <v>483</v>
      </c>
      <c r="S566" s="77">
        <v>1E-3</v>
      </c>
      <c r="T566" t="s">
        <v>483</v>
      </c>
      <c r="U566" t="s">
        <v>496</v>
      </c>
      <c r="V566" t="s">
        <v>486</v>
      </c>
      <c r="W566" t="s">
        <v>773</v>
      </c>
      <c r="X566" t="s">
        <v>774</v>
      </c>
      <c r="Y566" t="s">
        <v>775</v>
      </c>
    </row>
    <row r="567" spans="1:25">
      <c r="A567" t="s">
        <v>578</v>
      </c>
      <c r="B567" t="s">
        <v>509</v>
      </c>
      <c r="C567" t="s">
        <v>578</v>
      </c>
      <c r="D567" t="s">
        <v>708</v>
      </c>
      <c r="E567">
        <v>4200</v>
      </c>
      <c r="F567">
        <v>550</v>
      </c>
      <c r="G567" s="22">
        <f>IF(H567 = "不含税", 1.06, 1) * F567/(1000*E567 * 3.96566683) * VLOOKUP(J567,Deflator!$A$2:$B$24,2,FALSE)</f>
        <v>4.8181619593103576E-6</v>
      </c>
      <c r="H567" t="s">
        <v>492</v>
      </c>
      <c r="I567">
        <v>800</v>
      </c>
      <c r="J567">
        <v>2020</v>
      </c>
      <c r="K567" t="s">
        <v>631</v>
      </c>
      <c r="L567" s="76">
        <v>0.1</v>
      </c>
      <c r="M567" s="76">
        <v>0.01</v>
      </c>
      <c r="N567" t="s">
        <v>622</v>
      </c>
      <c r="O567" t="s">
        <v>709</v>
      </c>
      <c r="P567" t="s">
        <v>692</v>
      </c>
      <c r="Q567" t="s">
        <v>483</v>
      </c>
      <c r="R567" t="s">
        <v>483</v>
      </c>
      <c r="S567" t="s">
        <v>483</v>
      </c>
      <c r="T567" t="s">
        <v>483</v>
      </c>
      <c r="U567" t="s">
        <v>496</v>
      </c>
      <c r="V567" t="s">
        <v>486</v>
      </c>
      <c r="W567" t="s">
        <v>710</v>
      </c>
      <c r="X567" t="s">
        <v>711</v>
      </c>
      <c r="Y567" t="s">
        <v>712</v>
      </c>
    </row>
    <row r="568" spans="1:25">
      <c r="A568" t="s">
        <v>578</v>
      </c>
      <c r="B568" t="s">
        <v>509</v>
      </c>
      <c r="C568" t="s">
        <v>578</v>
      </c>
      <c r="D568" t="s">
        <v>708</v>
      </c>
      <c r="E568">
        <v>4200</v>
      </c>
      <c r="F568">
        <v>550</v>
      </c>
      <c r="G568" s="22">
        <f>IF(H568 = "不含税", 1.06, 1) * F568/(1000*E568 * 3.96566683) * VLOOKUP(J568,Deflator!$A$2:$B$24,2,FALSE)</f>
        <v>4.8181619593103576E-6</v>
      </c>
      <c r="H568" t="s">
        <v>492</v>
      </c>
      <c r="I568">
        <v>800</v>
      </c>
      <c r="J568">
        <v>2020</v>
      </c>
      <c r="K568" t="s">
        <v>631</v>
      </c>
      <c r="L568" s="76">
        <v>0.1</v>
      </c>
      <c r="M568" s="76">
        <v>0.01</v>
      </c>
      <c r="N568" t="s">
        <v>622</v>
      </c>
      <c r="O568" t="s">
        <v>709</v>
      </c>
      <c r="P568" t="s">
        <v>692</v>
      </c>
      <c r="Q568" t="s">
        <v>483</v>
      </c>
      <c r="R568" t="s">
        <v>483</v>
      </c>
      <c r="S568" t="s">
        <v>483</v>
      </c>
      <c r="T568" t="s">
        <v>483</v>
      </c>
      <c r="U568" t="s">
        <v>496</v>
      </c>
      <c r="V568" t="s">
        <v>486</v>
      </c>
      <c r="W568" t="s">
        <v>710</v>
      </c>
      <c r="X568" t="s">
        <v>711</v>
      </c>
      <c r="Y568" t="s">
        <v>712</v>
      </c>
    </row>
    <row r="569" spans="1:25">
      <c r="A569" t="s">
        <v>621</v>
      </c>
      <c r="B569" t="s">
        <v>509</v>
      </c>
      <c r="C569" t="s">
        <v>578</v>
      </c>
      <c r="D569" t="s">
        <v>645</v>
      </c>
      <c r="E569">
        <v>3200</v>
      </c>
      <c r="F569">
        <v>580</v>
      </c>
      <c r="G569" s="22">
        <f>IF(H569 = "不含税", 1.06, 1) * F569/(1000*E569 * 3.96566683) * VLOOKUP(J569,Deflator!$A$2:$B$24,2,FALSE)</f>
        <v>6.2912963834048194E-6</v>
      </c>
      <c r="H569" t="s">
        <v>481</v>
      </c>
      <c r="I569">
        <v>2000</v>
      </c>
      <c r="J569">
        <v>2020</v>
      </c>
      <c r="K569" t="s">
        <v>631</v>
      </c>
      <c r="L569" s="76">
        <v>0.08</v>
      </c>
      <c r="M569" s="76">
        <v>0.15</v>
      </c>
      <c r="N569" t="s">
        <v>734</v>
      </c>
      <c r="O569" t="s">
        <v>691</v>
      </c>
      <c r="P569" t="s">
        <v>626</v>
      </c>
      <c r="Q569" s="76">
        <v>0.65</v>
      </c>
      <c r="R569" t="s">
        <v>483</v>
      </c>
      <c r="S569" t="s">
        <v>483</v>
      </c>
      <c r="T569" t="s">
        <v>483</v>
      </c>
      <c r="U569" t="s">
        <v>496</v>
      </c>
      <c r="V569" t="s">
        <v>486</v>
      </c>
      <c r="W569" t="s">
        <v>668</v>
      </c>
      <c r="X569" t="s">
        <v>1305</v>
      </c>
      <c r="Y569" t="s">
        <v>1306</v>
      </c>
    </row>
    <row r="570" spans="1:25">
      <c r="A570" t="s">
        <v>751</v>
      </c>
      <c r="B570" t="s">
        <v>509</v>
      </c>
      <c r="C570" t="s">
        <v>752</v>
      </c>
      <c r="D570" t="s">
        <v>708</v>
      </c>
      <c r="E570">
        <v>4000</v>
      </c>
      <c r="F570">
        <v>650</v>
      </c>
      <c r="G570" s="22">
        <f>IF(H570 = "不含税", 1.06, 1) * F570/(1000*E570 * 3.96566683) * VLOOKUP(J570,Deflator!$A$2:$B$24,2,FALSE)</f>
        <v>5.9789009767805804E-6</v>
      </c>
      <c r="H570" t="s">
        <v>492</v>
      </c>
      <c r="I570">
        <v>150</v>
      </c>
      <c r="J570">
        <v>2020</v>
      </c>
      <c r="K570" t="s">
        <v>631</v>
      </c>
      <c r="L570" s="76">
        <v>0.09</v>
      </c>
      <c r="M570" s="76">
        <v>0.08</v>
      </c>
      <c r="N570" t="s">
        <v>622</v>
      </c>
      <c r="O570" t="s">
        <v>667</v>
      </c>
      <c r="P570" t="s">
        <v>1173</v>
      </c>
      <c r="Q570" t="s">
        <v>483</v>
      </c>
      <c r="R570" t="s">
        <v>483</v>
      </c>
      <c r="S570" t="s">
        <v>483</v>
      </c>
      <c r="T570" t="s">
        <v>483</v>
      </c>
      <c r="U570" t="s">
        <v>496</v>
      </c>
      <c r="V570" t="s">
        <v>486</v>
      </c>
      <c r="W570" t="s">
        <v>710</v>
      </c>
      <c r="X570" t="s">
        <v>1174</v>
      </c>
      <c r="Y570" t="s">
        <v>712</v>
      </c>
    </row>
    <row r="571" spans="1:25">
      <c r="A571" t="s">
        <v>751</v>
      </c>
      <c r="B571" t="s">
        <v>509</v>
      </c>
      <c r="C571" t="s">
        <v>752</v>
      </c>
      <c r="D571" t="s">
        <v>708</v>
      </c>
      <c r="E571">
        <v>4000</v>
      </c>
      <c r="F571">
        <v>650</v>
      </c>
      <c r="G571" s="22">
        <f>IF(H571 = "不含税", 1.06, 1) * F571/(1000*E571 * 3.96566683) * VLOOKUP(J571,Deflator!$A$2:$B$24,2,FALSE)</f>
        <v>5.9789009767805804E-6</v>
      </c>
      <c r="H571" t="s">
        <v>492</v>
      </c>
      <c r="I571">
        <v>150</v>
      </c>
      <c r="J571">
        <v>2020</v>
      </c>
      <c r="K571" t="s">
        <v>631</v>
      </c>
      <c r="L571" s="76">
        <v>0.09</v>
      </c>
      <c r="M571" s="76">
        <v>0.08</v>
      </c>
      <c r="N571" t="s">
        <v>622</v>
      </c>
      <c r="O571" t="s">
        <v>667</v>
      </c>
      <c r="P571" t="s">
        <v>1173</v>
      </c>
      <c r="Q571" t="s">
        <v>483</v>
      </c>
      <c r="R571" t="s">
        <v>483</v>
      </c>
      <c r="S571" t="s">
        <v>483</v>
      </c>
      <c r="T571" t="s">
        <v>483</v>
      </c>
      <c r="U571" t="s">
        <v>496</v>
      </c>
      <c r="V571" t="s">
        <v>486</v>
      </c>
      <c r="W571" t="s">
        <v>710</v>
      </c>
      <c r="X571" t="s">
        <v>1174</v>
      </c>
      <c r="Y571" t="s">
        <v>712</v>
      </c>
    </row>
    <row r="572" spans="1:25">
      <c r="A572" t="s">
        <v>1035</v>
      </c>
      <c r="B572" t="s">
        <v>478</v>
      </c>
      <c r="C572" t="s">
        <v>479</v>
      </c>
      <c r="D572" t="s">
        <v>2912</v>
      </c>
      <c r="E572">
        <v>4153</v>
      </c>
      <c r="F572">
        <v>900</v>
      </c>
      <c r="G572" s="22">
        <f>IF(H572 = "不含税", 1.06, 1) * F572/(1000*E572 * 3.96566683) * VLOOKUP(J572,Deflator!$A$2:$B$24,2,FALSE)</f>
        <v>7.8010511810408325E-6</v>
      </c>
      <c r="H572" t="s">
        <v>492</v>
      </c>
      <c r="I572">
        <v>4000</v>
      </c>
      <c r="J572">
        <v>2021</v>
      </c>
      <c r="K572" t="s">
        <v>631</v>
      </c>
      <c r="L572" s="77">
        <v>2.6200000000000001E-2</v>
      </c>
      <c r="M572" s="77">
        <v>3.73E-2</v>
      </c>
      <c r="N572" t="s">
        <v>483</v>
      </c>
      <c r="O572" t="s">
        <v>485</v>
      </c>
      <c r="P572" t="s">
        <v>483</v>
      </c>
      <c r="Q572" s="77">
        <v>0.78300000000000003</v>
      </c>
      <c r="R572" t="s">
        <v>483</v>
      </c>
      <c r="S572" s="77">
        <v>1E-4</v>
      </c>
      <c r="T572" t="s">
        <v>483</v>
      </c>
      <c r="U572" t="s">
        <v>496</v>
      </c>
      <c r="V572" t="s">
        <v>497</v>
      </c>
      <c r="W572" t="s">
        <v>2913</v>
      </c>
      <c r="X572" t="s">
        <v>2914</v>
      </c>
      <c r="Y572" t="s">
        <v>250</v>
      </c>
    </row>
    <row r="573" spans="1:25">
      <c r="A573" t="s">
        <v>873</v>
      </c>
      <c r="B573" t="s">
        <v>478</v>
      </c>
      <c r="C573" t="s">
        <v>479</v>
      </c>
      <c r="D573" t="s">
        <v>2912</v>
      </c>
      <c r="E573">
        <v>4146</v>
      </c>
      <c r="F573">
        <v>950</v>
      </c>
      <c r="G573" s="22">
        <f>IF(H573 = "不含税", 1.06, 1) * F573/(1000*E573 * 3.96566683) * VLOOKUP(J573,Deflator!$A$2:$B$24,2,FALSE)</f>
        <v>8.2483457354128327E-6</v>
      </c>
      <c r="H573" t="s">
        <v>492</v>
      </c>
      <c r="I573">
        <v>1000</v>
      </c>
      <c r="J573">
        <v>2021</v>
      </c>
      <c r="K573" t="s">
        <v>631</v>
      </c>
      <c r="L573" s="77">
        <v>2.6200000000000001E-2</v>
      </c>
      <c r="M573" s="77">
        <v>3.7199999999999997E-2</v>
      </c>
      <c r="N573" t="s">
        <v>483</v>
      </c>
      <c r="O573" t="s">
        <v>485</v>
      </c>
      <c r="P573" t="s">
        <v>483</v>
      </c>
      <c r="Q573" s="77">
        <v>0.7843</v>
      </c>
      <c r="R573" t="s">
        <v>483</v>
      </c>
      <c r="S573" s="77">
        <v>1E-4</v>
      </c>
      <c r="T573" t="s">
        <v>483</v>
      </c>
      <c r="U573" t="s">
        <v>496</v>
      </c>
      <c r="V573" t="s">
        <v>486</v>
      </c>
      <c r="W573" t="s">
        <v>3146</v>
      </c>
      <c r="X573" t="s">
        <v>3147</v>
      </c>
      <c r="Y573" t="s">
        <v>250</v>
      </c>
    </row>
    <row r="574" spans="1:25">
      <c r="A574" t="s">
        <v>595</v>
      </c>
      <c r="B574" t="s">
        <v>478</v>
      </c>
      <c r="C574" t="s">
        <v>538</v>
      </c>
      <c r="D574" t="s">
        <v>1847</v>
      </c>
      <c r="E574">
        <v>4300</v>
      </c>
      <c r="F574">
        <v>860</v>
      </c>
      <c r="G574" s="22">
        <f>IF(H574 = "不含税", 1.06, 1) * F574/(1000*E574 * 3.96566683) * VLOOKUP(J574,Deflator!$A$2:$B$24,2,FALSE)</f>
        <v>7.3230802689140123E-6</v>
      </c>
      <c r="H574" t="s">
        <v>481</v>
      </c>
      <c r="I574">
        <v>6000</v>
      </c>
      <c r="J574">
        <v>2017</v>
      </c>
      <c r="K574" t="s">
        <v>540</v>
      </c>
      <c r="L574" s="76">
        <v>0.02</v>
      </c>
      <c r="M574" s="76">
        <v>0.08</v>
      </c>
      <c r="N574" t="s">
        <v>554</v>
      </c>
      <c r="O574" t="s">
        <v>485</v>
      </c>
      <c r="P574" t="s">
        <v>617</v>
      </c>
      <c r="Q574" t="s">
        <v>483</v>
      </c>
      <c r="R574" t="s">
        <v>483</v>
      </c>
      <c r="S574" t="s">
        <v>483</v>
      </c>
      <c r="T574" t="s">
        <v>483</v>
      </c>
      <c r="U574" t="s">
        <v>496</v>
      </c>
      <c r="V574" t="s">
        <v>497</v>
      </c>
      <c r="W574" t="s">
        <v>1848</v>
      </c>
      <c r="X574" t="s">
        <v>1849</v>
      </c>
      <c r="Y574" t="s">
        <v>837</v>
      </c>
    </row>
    <row r="575" spans="1:25">
      <c r="A575" t="s">
        <v>595</v>
      </c>
      <c r="B575" t="s">
        <v>478</v>
      </c>
      <c r="C575" t="s">
        <v>538</v>
      </c>
      <c r="D575" t="s">
        <v>2159</v>
      </c>
      <c r="E575">
        <v>4200</v>
      </c>
      <c r="F575">
        <v>830</v>
      </c>
      <c r="G575" s="22">
        <f>IF(H575 = "不含税", 1.06, 1) * F575/(1000*E575 * 3.96566683) * VLOOKUP(J575,Deflator!$A$2:$B$24,2,FALSE)</f>
        <v>7.6700547864173185E-6</v>
      </c>
      <c r="H575" t="s">
        <v>492</v>
      </c>
      <c r="I575">
        <v>600</v>
      </c>
      <c r="J575">
        <v>2017</v>
      </c>
      <c r="K575" t="s">
        <v>540</v>
      </c>
      <c r="L575" t="s">
        <v>483</v>
      </c>
      <c r="M575" t="s">
        <v>483</v>
      </c>
      <c r="N575" t="s">
        <v>483</v>
      </c>
      <c r="O575" t="s">
        <v>485</v>
      </c>
      <c r="P575" t="s">
        <v>483</v>
      </c>
      <c r="Q575" t="s">
        <v>483</v>
      </c>
      <c r="R575" t="s">
        <v>483</v>
      </c>
      <c r="S575" t="s">
        <v>483</v>
      </c>
      <c r="T575" t="s">
        <v>483</v>
      </c>
      <c r="U575" t="s">
        <v>496</v>
      </c>
      <c r="V575" t="s">
        <v>486</v>
      </c>
      <c r="W575" t="s">
        <v>1015</v>
      </c>
      <c r="X575" t="s">
        <v>2160</v>
      </c>
      <c r="Y575" t="s">
        <v>2161</v>
      </c>
    </row>
    <row r="576" spans="1:25">
      <c r="A576" t="s">
        <v>537</v>
      </c>
      <c r="B576" t="s">
        <v>478</v>
      </c>
      <c r="C576" t="s">
        <v>538</v>
      </c>
      <c r="D576" t="s">
        <v>1847</v>
      </c>
      <c r="E576">
        <v>4200</v>
      </c>
      <c r="F576">
        <v>850</v>
      </c>
      <c r="G576" s="22">
        <f>IF(H576 = "不含税", 1.06, 1) * F576/(1000*E576 * 3.96566683) * VLOOKUP(J576,Deflator!$A$2:$B$24,2,FALSE)</f>
        <v>7.8548753836803853E-6</v>
      </c>
      <c r="H576" t="s">
        <v>492</v>
      </c>
      <c r="I576">
        <v>200</v>
      </c>
      <c r="J576">
        <v>2017</v>
      </c>
      <c r="K576" t="s">
        <v>540</v>
      </c>
      <c r="L576" s="76">
        <v>0.01</v>
      </c>
      <c r="M576" t="s">
        <v>483</v>
      </c>
      <c r="N576" t="s">
        <v>484</v>
      </c>
      <c r="O576" t="s">
        <v>485</v>
      </c>
      <c r="P576" t="s">
        <v>772</v>
      </c>
      <c r="Q576" t="s">
        <v>483</v>
      </c>
      <c r="R576" t="s">
        <v>483</v>
      </c>
      <c r="S576" t="s">
        <v>483</v>
      </c>
      <c r="T576" t="s">
        <v>483</v>
      </c>
      <c r="U576" t="s">
        <v>496</v>
      </c>
      <c r="V576" t="s">
        <v>497</v>
      </c>
      <c r="W576" t="s">
        <v>2409</v>
      </c>
      <c r="X576" t="s">
        <v>2410</v>
      </c>
      <c r="Y576" t="s">
        <v>2411</v>
      </c>
    </row>
    <row r="577" spans="1:25">
      <c r="A577" t="s">
        <v>595</v>
      </c>
      <c r="B577" t="s">
        <v>478</v>
      </c>
      <c r="C577" t="s">
        <v>538</v>
      </c>
      <c r="D577" t="s">
        <v>436</v>
      </c>
      <c r="E577">
        <v>3900</v>
      </c>
      <c r="F577">
        <v>800</v>
      </c>
      <c r="G577" s="22">
        <f>IF(H577 = "不含税", 1.06, 1) * F577/(1000*E577 * 3.96566683) * VLOOKUP(J577,Deflator!$A$2:$B$24,2,FALSE)</f>
        <v>7.9615026513321567E-6</v>
      </c>
      <c r="H577" t="s">
        <v>492</v>
      </c>
      <c r="I577">
        <v>100</v>
      </c>
      <c r="J577">
        <v>2017</v>
      </c>
      <c r="K577" t="s">
        <v>540</v>
      </c>
      <c r="L577" t="s">
        <v>483</v>
      </c>
      <c r="M577" t="s">
        <v>483</v>
      </c>
      <c r="N577" t="s">
        <v>483</v>
      </c>
      <c r="O577" t="s">
        <v>494</v>
      </c>
      <c r="P577" t="s">
        <v>483</v>
      </c>
      <c r="Q577" t="s">
        <v>483</v>
      </c>
      <c r="R577" t="s">
        <v>483</v>
      </c>
      <c r="S577" t="s">
        <v>483</v>
      </c>
      <c r="T577" t="s">
        <v>483</v>
      </c>
      <c r="U577" t="s">
        <v>496</v>
      </c>
      <c r="V577" t="s">
        <v>497</v>
      </c>
      <c r="W577" t="s">
        <v>1785</v>
      </c>
      <c r="X577" t="s">
        <v>2523</v>
      </c>
      <c r="Y577" t="s">
        <v>2524</v>
      </c>
    </row>
    <row r="578" spans="1:25">
      <c r="A578" t="s">
        <v>508</v>
      </c>
      <c r="B578" t="s">
        <v>509</v>
      </c>
      <c r="C578" t="s">
        <v>510</v>
      </c>
      <c r="D578" t="s">
        <v>483</v>
      </c>
      <c r="E578">
        <v>3500</v>
      </c>
      <c r="F578">
        <v>550</v>
      </c>
      <c r="G578" s="22">
        <f>IF(H578 = "不含税", 1.06, 1) * F578/(1000*E578 * 3.96566683) * VLOOKUP(J578,Deflator!$A$2:$B$24,2,FALSE)</f>
        <v>5.7538487827181527E-6</v>
      </c>
      <c r="H578" t="s">
        <v>481</v>
      </c>
      <c r="I578">
        <v>1000</v>
      </c>
      <c r="J578">
        <v>2017</v>
      </c>
      <c r="K578" t="s">
        <v>540</v>
      </c>
      <c r="L578" t="s">
        <v>483</v>
      </c>
      <c r="M578" t="s">
        <v>483</v>
      </c>
      <c r="N578" t="s">
        <v>483</v>
      </c>
      <c r="O578" t="s">
        <v>485</v>
      </c>
      <c r="P578" t="s">
        <v>483</v>
      </c>
      <c r="Q578" t="s">
        <v>483</v>
      </c>
      <c r="R578" t="s">
        <v>483</v>
      </c>
      <c r="S578" t="s">
        <v>483</v>
      </c>
      <c r="T578" t="s">
        <v>483</v>
      </c>
      <c r="U578" t="s">
        <v>520</v>
      </c>
      <c r="V578" t="s">
        <v>486</v>
      </c>
      <c r="W578" t="s">
        <v>906</v>
      </c>
      <c r="X578" t="s">
        <v>907</v>
      </c>
      <c r="Y578" t="s">
        <v>908</v>
      </c>
    </row>
    <row r="579" spans="1:25">
      <c r="A579" t="s">
        <v>508</v>
      </c>
      <c r="B579" t="s">
        <v>509</v>
      </c>
      <c r="C579" t="s">
        <v>510</v>
      </c>
      <c r="D579" t="s">
        <v>432</v>
      </c>
      <c r="E579">
        <v>3400</v>
      </c>
      <c r="F579">
        <v>550</v>
      </c>
      <c r="G579" s="22">
        <f>IF(H579 = "不含税", 1.06, 1) * F579/(1000*E579 * 3.96566683) * VLOOKUP(J579,Deflator!$A$2:$B$24,2,FALSE)</f>
        <v>6.2784644070248073E-6</v>
      </c>
      <c r="H579" t="s">
        <v>492</v>
      </c>
      <c r="I579">
        <v>1000</v>
      </c>
      <c r="J579">
        <v>2017</v>
      </c>
      <c r="K579" t="s">
        <v>540</v>
      </c>
      <c r="L579" s="76">
        <v>0.08</v>
      </c>
      <c r="M579" s="76">
        <v>0.1</v>
      </c>
      <c r="N579" t="s">
        <v>483</v>
      </c>
      <c r="O579" t="s">
        <v>667</v>
      </c>
      <c r="P579" t="s">
        <v>788</v>
      </c>
      <c r="Q579" s="76">
        <v>0.03</v>
      </c>
      <c r="R579" t="s">
        <v>483</v>
      </c>
      <c r="S579" s="77">
        <v>2E-3</v>
      </c>
      <c r="T579" t="s">
        <v>483</v>
      </c>
      <c r="U579" t="s">
        <v>496</v>
      </c>
      <c r="V579" t="s">
        <v>486</v>
      </c>
      <c r="W579" t="s">
        <v>1070</v>
      </c>
      <c r="X579" t="s">
        <v>1152</v>
      </c>
      <c r="Y579" t="s">
        <v>1153</v>
      </c>
    </row>
    <row r="580" spans="1:25">
      <c r="A580" t="s">
        <v>508</v>
      </c>
      <c r="B580" t="s">
        <v>509</v>
      </c>
      <c r="C580" t="s">
        <v>510</v>
      </c>
      <c r="D580" t="s">
        <v>1186</v>
      </c>
      <c r="E580">
        <v>3500</v>
      </c>
      <c r="F580">
        <v>570</v>
      </c>
      <c r="G580" s="22">
        <f>IF(H580 = "不含税", 1.06, 1) * F580/(1000*E580 * 3.96566683) * VLOOKUP(J580,Deflator!$A$2:$B$24,2,FALSE)</f>
        <v>6.3208644263969233E-6</v>
      </c>
      <c r="H580" t="s">
        <v>492</v>
      </c>
      <c r="I580">
        <v>2000</v>
      </c>
      <c r="J580">
        <v>2017</v>
      </c>
      <c r="K580" t="s">
        <v>540</v>
      </c>
      <c r="L580" s="76">
        <v>0.16</v>
      </c>
      <c r="M580" t="s">
        <v>483</v>
      </c>
      <c r="N580" t="s">
        <v>554</v>
      </c>
      <c r="O580" t="s">
        <v>667</v>
      </c>
      <c r="P580" t="s">
        <v>526</v>
      </c>
      <c r="Q580" t="s">
        <v>483</v>
      </c>
      <c r="R580" t="s">
        <v>483</v>
      </c>
      <c r="S580" t="s">
        <v>483</v>
      </c>
      <c r="T580" t="s">
        <v>483</v>
      </c>
      <c r="U580" t="s">
        <v>496</v>
      </c>
      <c r="V580" t="s">
        <v>486</v>
      </c>
      <c r="W580" t="s">
        <v>1187</v>
      </c>
      <c r="X580" t="s">
        <v>1188</v>
      </c>
      <c r="Y580" t="s">
        <v>1189</v>
      </c>
    </row>
    <row r="581" spans="1:25">
      <c r="A581" t="s">
        <v>955</v>
      </c>
      <c r="B581" t="s">
        <v>478</v>
      </c>
      <c r="C581" t="s">
        <v>955</v>
      </c>
      <c r="D581" t="s">
        <v>2987</v>
      </c>
      <c r="E581">
        <v>4200</v>
      </c>
      <c r="F581">
        <v>980</v>
      </c>
      <c r="G581" s="22">
        <f>IF(H581 = "不含税", 1.06, 1) * F581/(1000*E581 * 3.96566683) * VLOOKUP(J581,Deflator!$A$2:$B$24,2,FALSE)</f>
        <v>8.5435936470663474E-6</v>
      </c>
      <c r="H581" t="s">
        <v>481</v>
      </c>
      <c r="I581">
        <v>50</v>
      </c>
      <c r="J581">
        <v>2017</v>
      </c>
      <c r="K581" t="s">
        <v>540</v>
      </c>
      <c r="L581" t="s">
        <v>483</v>
      </c>
      <c r="M581" t="s">
        <v>483</v>
      </c>
      <c r="N581" t="s">
        <v>483</v>
      </c>
      <c r="O581" t="s">
        <v>485</v>
      </c>
      <c r="P581" t="s">
        <v>483</v>
      </c>
      <c r="Q581" t="s">
        <v>483</v>
      </c>
      <c r="R581" t="s">
        <v>483</v>
      </c>
      <c r="S581" t="s">
        <v>483</v>
      </c>
      <c r="T581" t="s">
        <v>483</v>
      </c>
      <c r="U581" t="s">
        <v>520</v>
      </c>
      <c r="V581" t="s">
        <v>486</v>
      </c>
      <c r="W581" t="s">
        <v>2014</v>
      </c>
      <c r="X581" t="s">
        <v>2988</v>
      </c>
      <c r="Y581" t="s">
        <v>997</v>
      </c>
    </row>
    <row r="582" spans="1:25">
      <c r="A582" t="s">
        <v>2815</v>
      </c>
      <c r="B582" t="s">
        <v>551</v>
      </c>
      <c r="C582" t="s">
        <v>701</v>
      </c>
      <c r="D582" t="s">
        <v>2766</v>
      </c>
      <c r="E582">
        <v>4200</v>
      </c>
      <c r="F582">
        <v>950</v>
      </c>
      <c r="G582" s="22">
        <f>IF(H582 = "不含税", 1.06, 1) * F582/(1000*E582 * 3.96566683) * VLOOKUP(J582,Deflator!$A$2:$B$24,2,FALSE)</f>
        <v>8.2820550660337027E-6</v>
      </c>
      <c r="H582" t="s">
        <v>481</v>
      </c>
      <c r="I582">
        <v>3000</v>
      </c>
      <c r="J582">
        <v>2017</v>
      </c>
      <c r="K582" t="s">
        <v>540</v>
      </c>
      <c r="L582" s="76">
        <v>0.79</v>
      </c>
      <c r="M582" s="76">
        <v>0.11</v>
      </c>
      <c r="N582" t="s">
        <v>484</v>
      </c>
      <c r="O582" t="s">
        <v>485</v>
      </c>
      <c r="P582" t="s">
        <v>626</v>
      </c>
      <c r="Q582" s="76">
        <v>0.79</v>
      </c>
      <c r="R582" t="s">
        <v>483</v>
      </c>
      <c r="S582" t="s">
        <v>483</v>
      </c>
      <c r="T582" t="s">
        <v>483</v>
      </c>
      <c r="U582" t="s">
        <v>520</v>
      </c>
      <c r="V582" t="s">
        <v>486</v>
      </c>
      <c r="W582" t="s">
        <v>2816</v>
      </c>
      <c r="X582" t="s">
        <v>2817</v>
      </c>
      <c r="Y582" t="s">
        <v>2818</v>
      </c>
    </row>
    <row r="583" spans="1:25">
      <c r="A583" t="s">
        <v>1175</v>
      </c>
      <c r="B583" t="s">
        <v>478</v>
      </c>
      <c r="C583" t="s">
        <v>491</v>
      </c>
      <c r="D583" t="s">
        <v>1634</v>
      </c>
      <c r="E583">
        <v>4100</v>
      </c>
      <c r="F583">
        <v>800</v>
      </c>
      <c r="G583" s="22">
        <f>IF(H583 = "不含税", 1.06, 1) * F583/(1000*E583 * 3.96566683) * VLOOKUP(J583,Deflator!$A$2:$B$24,2,FALSE)</f>
        <v>7.1444685550380601E-6</v>
      </c>
      <c r="H583" t="s">
        <v>481</v>
      </c>
      <c r="I583">
        <v>1000</v>
      </c>
      <c r="J583">
        <v>2017</v>
      </c>
      <c r="K583" t="s">
        <v>540</v>
      </c>
      <c r="L583" s="76">
        <v>0.02</v>
      </c>
      <c r="M583" s="76">
        <v>0.08</v>
      </c>
      <c r="N583" t="s">
        <v>622</v>
      </c>
      <c r="O583" t="s">
        <v>485</v>
      </c>
      <c r="P583" t="s">
        <v>617</v>
      </c>
      <c r="Q583" t="s">
        <v>483</v>
      </c>
      <c r="R583" t="s">
        <v>483</v>
      </c>
      <c r="S583" t="s">
        <v>483</v>
      </c>
      <c r="T583" t="s">
        <v>483</v>
      </c>
      <c r="U583" t="s">
        <v>496</v>
      </c>
      <c r="V583" t="s">
        <v>486</v>
      </c>
      <c r="W583" t="s">
        <v>1635</v>
      </c>
      <c r="X583" t="s">
        <v>1636</v>
      </c>
      <c r="Y583" t="s">
        <v>908</v>
      </c>
    </row>
    <row r="584" spans="1:25">
      <c r="A584" t="s">
        <v>2866</v>
      </c>
      <c r="B584" t="s">
        <v>478</v>
      </c>
      <c r="C584" t="s">
        <v>491</v>
      </c>
      <c r="D584" t="s">
        <v>436</v>
      </c>
      <c r="E584">
        <v>4200</v>
      </c>
      <c r="F584">
        <v>900</v>
      </c>
      <c r="G584" s="22">
        <f>IF(H584 = "不含税", 1.06, 1) * F584/(1000*E584 * 3.96566683) * VLOOKUP(J584,Deflator!$A$2:$B$24,2,FALSE)</f>
        <v>8.3169268768380557E-6</v>
      </c>
      <c r="H584" t="s">
        <v>492</v>
      </c>
      <c r="I584">
        <v>1000</v>
      </c>
      <c r="J584">
        <v>2017</v>
      </c>
      <c r="K584" t="s">
        <v>540</v>
      </c>
      <c r="L584" s="77">
        <v>2.1999999999999999E-2</v>
      </c>
      <c r="M584" s="77">
        <v>6.8000000000000005E-2</v>
      </c>
      <c r="N584" t="s">
        <v>483</v>
      </c>
      <c r="O584" t="s">
        <v>485</v>
      </c>
      <c r="P584" t="s">
        <v>617</v>
      </c>
      <c r="Q584" t="s">
        <v>483</v>
      </c>
      <c r="R584" t="s">
        <v>483</v>
      </c>
      <c r="S584" t="s">
        <v>483</v>
      </c>
      <c r="T584" t="s">
        <v>483</v>
      </c>
      <c r="U584" t="s">
        <v>496</v>
      </c>
      <c r="V584" t="s">
        <v>486</v>
      </c>
      <c r="W584" t="s">
        <v>763</v>
      </c>
      <c r="X584" t="s">
        <v>2867</v>
      </c>
      <c r="Y584" t="s">
        <v>91</v>
      </c>
    </row>
    <row r="585" spans="1:25">
      <c r="A585" t="s">
        <v>993</v>
      </c>
      <c r="B585" t="s">
        <v>478</v>
      </c>
      <c r="C585" t="s">
        <v>479</v>
      </c>
      <c r="D585" t="s">
        <v>994</v>
      </c>
      <c r="E585">
        <v>4500</v>
      </c>
      <c r="F585">
        <v>690</v>
      </c>
      <c r="G585" s="22">
        <f>IF(H585 = "不含税", 1.06, 1) * F585/(1000*E585 * 3.96566683) * VLOOKUP(J585,Deflator!$A$2:$B$24,2,FALSE)</f>
        <v>5.951223231870788E-6</v>
      </c>
      <c r="H585" t="s">
        <v>492</v>
      </c>
      <c r="I585">
        <v>500</v>
      </c>
      <c r="J585">
        <v>2017</v>
      </c>
      <c r="K585" t="s">
        <v>540</v>
      </c>
      <c r="L585" t="s">
        <v>483</v>
      </c>
      <c r="M585" s="77">
        <v>2E-3</v>
      </c>
      <c r="N585" t="s">
        <v>483</v>
      </c>
      <c r="O585" t="s">
        <v>573</v>
      </c>
      <c r="P585" t="s">
        <v>483</v>
      </c>
      <c r="Q585" t="s">
        <v>483</v>
      </c>
      <c r="R585" t="s">
        <v>483</v>
      </c>
      <c r="S585" t="s">
        <v>483</v>
      </c>
      <c r="T585" t="s">
        <v>483</v>
      </c>
      <c r="U585" t="s">
        <v>496</v>
      </c>
      <c r="V585" t="s">
        <v>486</v>
      </c>
      <c r="W585" t="s">
        <v>995</v>
      </c>
      <c r="X585" t="s">
        <v>996</v>
      </c>
      <c r="Y585" t="s">
        <v>997</v>
      </c>
    </row>
    <row r="586" spans="1:25">
      <c r="A586" t="s">
        <v>1035</v>
      </c>
      <c r="B586" t="s">
        <v>478</v>
      </c>
      <c r="C586" t="s">
        <v>479</v>
      </c>
      <c r="D586" t="s">
        <v>483</v>
      </c>
      <c r="E586">
        <v>4000</v>
      </c>
      <c r="F586">
        <v>760</v>
      </c>
      <c r="G586" s="22">
        <f>IF(H586 = "不含税", 1.06, 1) * F586/(1000*E586 * 3.96566683) * VLOOKUP(J586,Deflator!$A$2:$B$24,2,FALSE)</f>
        <v>6.9569262554683113E-6</v>
      </c>
      <c r="H586" t="s">
        <v>481</v>
      </c>
      <c r="I586">
        <v>2000</v>
      </c>
      <c r="J586">
        <v>2017</v>
      </c>
      <c r="K586" t="s">
        <v>540</v>
      </c>
      <c r="L586" t="s">
        <v>483</v>
      </c>
      <c r="M586" s="76">
        <v>0.06</v>
      </c>
      <c r="N586" t="s">
        <v>483</v>
      </c>
      <c r="O586" t="s">
        <v>573</v>
      </c>
      <c r="P586" t="s">
        <v>483</v>
      </c>
      <c r="Q586" t="s">
        <v>483</v>
      </c>
      <c r="R586" t="s">
        <v>483</v>
      </c>
      <c r="S586" t="s">
        <v>483</v>
      </c>
      <c r="T586" t="s">
        <v>483</v>
      </c>
      <c r="U586" t="s">
        <v>496</v>
      </c>
      <c r="V586" t="s">
        <v>486</v>
      </c>
      <c r="W586" t="s">
        <v>1015</v>
      </c>
      <c r="X586" t="s">
        <v>1554</v>
      </c>
      <c r="Y586" t="s">
        <v>1555</v>
      </c>
    </row>
    <row r="587" spans="1:25">
      <c r="A587" t="s">
        <v>1595</v>
      </c>
      <c r="B587" t="s">
        <v>478</v>
      </c>
      <c r="C587" t="s">
        <v>479</v>
      </c>
      <c r="D587" t="s">
        <v>432</v>
      </c>
      <c r="E587">
        <v>4200</v>
      </c>
      <c r="F587">
        <v>760</v>
      </c>
      <c r="G587" s="22">
        <f>IF(H587 = "不含税", 1.06, 1) * F587/(1000*E587 * 3.96566683) * VLOOKUP(J587,Deflator!$A$2:$B$24,2,FALSE)</f>
        <v>7.0231826959965812E-6</v>
      </c>
      <c r="H587" t="s">
        <v>492</v>
      </c>
      <c r="I587">
        <v>1500</v>
      </c>
      <c r="J587">
        <v>2017</v>
      </c>
      <c r="K587" t="s">
        <v>540</v>
      </c>
      <c r="L587" s="76">
        <v>0.02</v>
      </c>
      <c r="M587" s="76">
        <v>0.08</v>
      </c>
      <c r="N587" t="s">
        <v>622</v>
      </c>
      <c r="O587" t="s">
        <v>485</v>
      </c>
      <c r="P587" t="s">
        <v>617</v>
      </c>
      <c r="Q587" s="76">
        <v>0.75</v>
      </c>
      <c r="R587">
        <v>1</v>
      </c>
      <c r="S587" s="77">
        <v>4.0000000000000002E-4</v>
      </c>
      <c r="T587" t="s">
        <v>483</v>
      </c>
      <c r="U587" t="s">
        <v>520</v>
      </c>
      <c r="V587" t="s">
        <v>486</v>
      </c>
      <c r="W587" t="s">
        <v>1510</v>
      </c>
      <c r="X587" t="s">
        <v>1596</v>
      </c>
      <c r="Y587" t="s">
        <v>1144</v>
      </c>
    </row>
    <row r="588" spans="1:25">
      <c r="A588" t="s">
        <v>1035</v>
      </c>
      <c r="B588" t="s">
        <v>478</v>
      </c>
      <c r="C588" t="s">
        <v>479</v>
      </c>
      <c r="D588" t="s">
        <v>436</v>
      </c>
      <c r="E588">
        <v>4200</v>
      </c>
      <c r="F588">
        <v>810</v>
      </c>
      <c r="G588" s="22">
        <f>IF(H588 = "不含税", 1.06, 1) * F588/(1000*E588 * 3.96566683) * VLOOKUP(J588,Deflator!$A$2:$B$24,2,FALSE)</f>
        <v>7.48523418915425E-6</v>
      </c>
      <c r="H588" t="s">
        <v>492</v>
      </c>
      <c r="I588">
        <v>2000</v>
      </c>
      <c r="J588">
        <v>2017</v>
      </c>
      <c r="K588" t="s">
        <v>540</v>
      </c>
      <c r="L588" s="76">
        <v>0.02</v>
      </c>
      <c r="M588" s="76">
        <v>0.08</v>
      </c>
      <c r="N588" t="s">
        <v>483</v>
      </c>
      <c r="O588" t="s">
        <v>667</v>
      </c>
      <c r="P588" t="s">
        <v>617</v>
      </c>
      <c r="Q588" t="s">
        <v>483</v>
      </c>
      <c r="R588" t="s">
        <v>483</v>
      </c>
      <c r="S588" t="s">
        <v>483</v>
      </c>
      <c r="T588" t="s">
        <v>483</v>
      </c>
      <c r="U588" t="s">
        <v>496</v>
      </c>
      <c r="V588" t="s">
        <v>486</v>
      </c>
      <c r="W588" t="s">
        <v>2014</v>
      </c>
      <c r="X588" t="s">
        <v>2015</v>
      </c>
      <c r="Y588" t="s">
        <v>947</v>
      </c>
    </row>
    <row r="589" spans="1:25">
      <c r="A589" t="s">
        <v>1035</v>
      </c>
      <c r="B589" t="s">
        <v>478</v>
      </c>
      <c r="C589" t="s">
        <v>479</v>
      </c>
      <c r="D589" t="s">
        <v>2023</v>
      </c>
      <c r="E589">
        <v>4300</v>
      </c>
      <c r="F589">
        <v>880</v>
      </c>
      <c r="G589" s="22">
        <f>IF(H589 = "不含税", 1.06, 1) * F589/(1000*E589 * 3.96566683) * VLOOKUP(J589,Deflator!$A$2:$B$24,2,FALSE)</f>
        <v>7.4933844612143378E-6</v>
      </c>
      <c r="H589" t="s">
        <v>481</v>
      </c>
      <c r="I589">
        <v>500</v>
      </c>
      <c r="J589">
        <v>2017</v>
      </c>
      <c r="K589" t="s">
        <v>540</v>
      </c>
      <c r="L589" s="76">
        <v>0.02</v>
      </c>
      <c r="M589" t="s">
        <v>483</v>
      </c>
      <c r="N589" t="s">
        <v>483</v>
      </c>
      <c r="O589" t="s">
        <v>494</v>
      </c>
      <c r="P589" t="s">
        <v>626</v>
      </c>
      <c r="Q589" t="s">
        <v>483</v>
      </c>
      <c r="R589" t="s">
        <v>483</v>
      </c>
      <c r="S589" t="s">
        <v>483</v>
      </c>
      <c r="T589" t="s">
        <v>483</v>
      </c>
      <c r="U589" t="s">
        <v>496</v>
      </c>
      <c r="V589" t="s">
        <v>486</v>
      </c>
      <c r="W589" t="s">
        <v>2024</v>
      </c>
      <c r="X589" t="s">
        <v>2025</v>
      </c>
      <c r="Y589" t="s">
        <v>2026</v>
      </c>
    </row>
    <row r="590" spans="1:25">
      <c r="A590" t="s">
        <v>1035</v>
      </c>
      <c r="B590" t="s">
        <v>478</v>
      </c>
      <c r="C590" t="s">
        <v>479</v>
      </c>
      <c r="D590" t="s">
        <v>702</v>
      </c>
      <c r="E590">
        <v>4100</v>
      </c>
      <c r="F590">
        <v>800</v>
      </c>
      <c r="G590" s="22">
        <f>IF(H590 = "不含税", 1.06, 1) * F590/(1000*E590 * 3.96566683) * VLOOKUP(J590,Deflator!$A$2:$B$24,2,FALSE)</f>
        <v>7.5731366683403438E-6</v>
      </c>
      <c r="H590" t="s">
        <v>492</v>
      </c>
      <c r="I590">
        <v>2000</v>
      </c>
      <c r="J590">
        <v>2017</v>
      </c>
      <c r="K590" t="s">
        <v>540</v>
      </c>
      <c r="L590" s="77">
        <v>8.0000000000000002E-3</v>
      </c>
      <c r="M590" s="76">
        <v>0.08</v>
      </c>
      <c r="N590" t="s">
        <v>483</v>
      </c>
      <c r="O590" t="s">
        <v>494</v>
      </c>
      <c r="P590" t="s">
        <v>626</v>
      </c>
      <c r="Q590" s="77">
        <v>0.83250000000000002</v>
      </c>
      <c r="R590" t="s">
        <v>483</v>
      </c>
      <c r="S590" s="77">
        <v>1E-4</v>
      </c>
      <c r="T590" t="s">
        <v>483</v>
      </c>
      <c r="U590" t="s">
        <v>496</v>
      </c>
      <c r="V590" t="s">
        <v>486</v>
      </c>
      <c r="W590" t="s">
        <v>1070</v>
      </c>
      <c r="X590" t="s">
        <v>2081</v>
      </c>
      <c r="Y590" t="s">
        <v>2082</v>
      </c>
    </row>
    <row r="591" spans="1:25">
      <c r="A591" t="s">
        <v>501</v>
      </c>
      <c r="B591" t="s">
        <v>478</v>
      </c>
      <c r="C591" t="s">
        <v>479</v>
      </c>
      <c r="D591" t="s">
        <v>2314</v>
      </c>
      <c r="E591">
        <v>4500</v>
      </c>
      <c r="F591">
        <v>900</v>
      </c>
      <c r="G591" s="22">
        <f>IF(H591 = "不含税", 1.06, 1) * F591/(1000*E591 * 3.96566683) * VLOOKUP(J591,Deflator!$A$2:$B$24,2,FALSE)</f>
        <v>7.7624650850488519E-6</v>
      </c>
      <c r="H591" t="s">
        <v>492</v>
      </c>
      <c r="I591">
        <v>2000</v>
      </c>
      <c r="J591">
        <v>2017</v>
      </c>
      <c r="K591" t="s">
        <v>540</v>
      </c>
      <c r="L591" s="77">
        <v>1.4999999999999999E-2</v>
      </c>
      <c r="M591" t="s">
        <v>483</v>
      </c>
      <c r="N591" t="s">
        <v>483</v>
      </c>
      <c r="O591" t="s">
        <v>485</v>
      </c>
      <c r="P591" t="s">
        <v>483</v>
      </c>
      <c r="Q591" t="s">
        <v>483</v>
      </c>
      <c r="R591" t="s">
        <v>483</v>
      </c>
      <c r="S591" t="s">
        <v>483</v>
      </c>
      <c r="T591" t="s">
        <v>483</v>
      </c>
      <c r="U591" t="s">
        <v>496</v>
      </c>
      <c r="V591" t="s">
        <v>486</v>
      </c>
      <c r="W591" t="s">
        <v>828</v>
      </c>
      <c r="X591" t="s">
        <v>2315</v>
      </c>
      <c r="Y591" t="s">
        <v>2316</v>
      </c>
    </row>
    <row r="592" spans="1:25">
      <c r="A592" t="s">
        <v>2330</v>
      </c>
      <c r="B592" t="s">
        <v>478</v>
      </c>
      <c r="C592" t="s">
        <v>479</v>
      </c>
      <c r="D592" t="s">
        <v>432</v>
      </c>
      <c r="E592">
        <v>3900</v>
      </c>
      <c r="F592">
        <v>780</v>
      </c>
      <c r="G592" s="22">
        <f>IF(H592 = "不含税", 1.06, 1) * F592/(1000*E592 * 3.96566683) * VLOOKUP(J592,Deflator!$A$2:$B$24,2,FALSE)</f>
        <v>7.7624650850488536E-6</v>
      </c>
      <c r="H592" t="s">
        <v>492</v>
      </c>
      <c r="I592">
        <v>5000</v>
      </c>
      <c r="J592">
        <v>2017</v>
      </c>
      <c r="K592" t="s">
        <v>540</v>
      </c>
      <c r="L592" s="76">
        <v>0.04</v>
      </c>
      <c r="M592" s="76">
        <v>0.08</v>
      </c>
      <c r="N592" t="s">
        <v>483</v>
      </c>
      <c r="O592" t="s">
        <v>485</v>
      </c>
      <c r="P592" t="s">
        <v>526</v>
      </c>
      <c r="Q592" s="77">
        <v>1E-3</v>
      </c>
      <c r="R592" t="s">
        <v>483</v>
      </c>
      <c r="S592" s="77">
        <v>0</v>
      </c>
      <c r="T592" t="s">
        <v>483</v>
      </c>
      <c r="U592" t="s">
        <v>496</v>
      </c>
      <c r="V592" t="s">
        <v>486</v>
      </c>
      <c r="W592" t="s">
        <v>2331</v>
      </c>
      <c r="X592" t="s">
        <v>2332</v>
      </c>
      <c r="Y592" t="s">
        <v>1057</v>
      </c>
    </row>
    <row r="593" spans="1:25">
      <c r="A593" t="s">
        <v>1035</v>
      </c>
      <c r="B593" t="s">
        <v>478</v>
      </c>
      <c r="C593" t="s">
        <v>479</v>
      </c>
      <c r="D593" t="s">
        <v>2766</v>
      </c>
      <c r="E593">
        <v>4100</v>
      </c>
      <c r="F593">
        <v>880</v>
      </c>
      <c r="G593" s="22">
        <f>IF(H593 = "不含税", 1.06, 1) * F593/(1000*E593 * 3.96566683) * VLOOKUP(J593,Deflator!$A$2:$B$24,2,FALSE)</f>
        <v>8.3304503351743787E-6</v>
      </c>
      <c r="H593" t="s">
        <v>492</v>
      </c>
      <c r="I593">
        <v>1000</v>
      </c>
      <c r="J593">
        <v>2017</v>
      </c>
      <c r="K593" t="s">
        <v>540</v>
      </c>
      <c r="L593" s="77">
        <v>1.4999999999999999E-2</v>
      </c>
      <c r="M593" s="76">
        <v>0.06</v>
      </c>
      <c r="N593" t="s">
        <v>483</v>
      </c>
      <c r="O593" t="s">
        <v>485</v>
      </c>
      <c r="P593" t="s">
        <v>483</v>
      </c>
      <c r="Q593" s="77">
        <v>0.72589999999999999</v>
      </c>
      <c r="R593">
        <v>2</v>
      </c>
      <c r="S593" s="77">
        <v>1E-3</v>
      </c>
      <c r="T593" t="s">
        <v>483</v>
      </c>
      <c r="U593" t="s">
        <v>496</v>
      </c>
      <c r="V593" t="s">
        <v>486</v>
      </c>
      <c r="W593" t="s">
        <v>2816</v>
      </c>
      <c r="X593" t="s">
        <v>2878</v>
      </c>
      <c r="Y593" t="s">
        <v>2082</v>
      </c>
    </row>
    <row r="594" spans="1:25">
      <c r="A594" t="s">
        <v>1540</v>
      </c>
      <c r="B594" t="s">
        <v>478</v>
      </c>
      <c r="C594" t="s">
        <v>538</v>
      </c>
      <c r="D594" t="s">
        <v>432</v>
      </c>
      <c r="E594">
        <v>4300</v>
      </c>
      <c r="F594">
        <v>800</v>
      </c>
      <c r="G594" s="22">
        <f>IF(H594 = "不含税", 1.06, 1) * F594/(1000*E594 * 3.96566683) * VLOOKUP(J594,Deflator!$A$2:$B$24,2,FALSE)</f>
        <v>6.9767298167245141E-6</v>
      </c>
      <c r="H594" t="s">
        <v>492</v>
      </c>
      <c r="I594">
        <v>80</v>
      </c>
      <c r="J594">
        <v>2018</v>
      </c>
      <c r="K594" t="s">
        <v>540</v>
      </c>
      <c r="L594" s="76">
        <v>0.03</v>
      </c>
      <c r="M594" s="76">
        <v>0.1</v>
      </c>
      <c r="N594" t="s">
        <v>483</v>
      </c>
      <c r="O594" t="s">
        <v>485</v>
      </c>
      <c r="P594" t="s">
        <v>788</v>
      </c>
      <c r="Q594" t="s">
        <v>483</v>
      </c>
      <c r="R594" t="s">
        <v>483</v>
      </c>
      <c r="S594" t="s">
        <v>483</v>
      </c>
      <c r="T594" t="s">
        <v>483</v>
      </c>
      <c r="U594" t="s">
        <v>496</v>
      </c>
      <c r="V594" t="s">
        <v>486</v>
      </c>
      <c r="W594" t="s">
        <v>1717</v>
      </c>
      <c r="X594" t="s">
        <v>1718</v>
      </c>
      <c r="Y594" t="s">
        <v>1719</v>
      </c>
    </row>
    <row r="595" spans="1:25">
      <c r="A595" t="s">
        <v>478</v>
      </c>
      <c r="B595" t="s">
        <v>478</v>
      </c>
      <c r="C595" t="s">
        <v>538</v>
      </c>
      <c r="D595" t="s">
        <v>436</v>
      </c>
      <c r="E595">
        <v>4800</v>
      </c>
      <c r="F595">
        <v>900</v>
      </c>
      <c r="G595" s="22">
        <f>IF(H595 = "不含税", 1.06, 1) * F595/(1000*E595 * 3.96566683) * VLOOKUP(J595,Deflator!$A$2:$B$24,2,FALSE)</f>
        <v>7.0312355184176745E-6</v>
      </c>
      <c r="H595" t="s">
        <v>492</v>
      </c>
      <c r="I595">
        <v>1000</v>
      </c>
      <c r="J595">
        <v>2018</v>
      </c>
      <c r="K595" t="s">
        <v>540</v>
      </c>
      <c r="L595" s="76">
        <v>0.02</v>
      </c>
      <c r="M595" s="76">
        <v>0.08</v>
      </c>
      <c r="N595" t="s">
        <v>483</v>
      </c>
      <c r="O595" t="s">
        <v>494</v>
      </c>
      <c r="P595" t="s">
        <v>1030</v>
      </c>
      <c r="Q595" t="s">
        <v>483</v>
      </c>
      <c r="R595" t="s">
        <v>483</v>
      </c>
      <c r="S595" t="s">
        <v>483</v>
      </c>
      <c r="T595" t="s">
        <v>483</v>
      </c>
      <c r="U595" t="s">
        <v>496</v>
      </c>
      <c r="V595" t="s">
        <v>486</v>
      </c>
      <c r="W595" t="s">
        <v>1785</v>
      </c>
      <c r="X595" t="s">
        <v>1786</v>
      </c>
      <c r="Y595" t="s">
        <v>863</v>
      </c>
    </row>
    <row r="596" spans="1:25">
      <c r="A596" t="s">
        <v>595</v>
      </c>
      <c r="B596" t="s">
        <v>478</v>
      </c>
      <c r="C596" t="s">
        <v>538</v>
      </c>
      <c r="D596" t="s">
        <v>432</v>
      </c>
      <c r="E596">
        <v>4200</v>
      </c>
      <c r="F596">
        <v>850</v>
      </c>
      <c r="G596" s="22">
        <f>IF(H596 = "不含税", 1.06, 1) * F596/(1000*E596 * 3.96566683) * VLOOKUP(J596,Deflator!$A$2:$B$24,2,FALSE)</f>
        <v>7.5892700833714573E-6</v>
      </c>
      <c r="H596" t="s">
        <v>492</v>
      </c>
      <c r="I596">
        <v>500</v>
      </c>
      <c r="J596">
        <v>2018</v>
      </c>
      <c r="K596" t="s">
        <v>540</v>
      </c>
      <c r="L596" s="77">
        <v>3.2000000000000001E-2</v>
      </c>
      <c r="M596" s="77">
        <v>8.2000000000000003E-2</v>
      </c>
      <c r="N596" t="s">
        <v>484</v>
      </c>
      <c r="O596" t="s">
        <v>485</v>
      </c>
      <c r="P596" t="s">
        <v>617</v>
      </c>
      <c r="Q596" s="76">
        <v>0.82</v>
      </c>
      <c r="R596" t="s">
        <v>483</v>
      </c>
      <c r="S596" s="77">
        <v>0</v>
      </c>
      <c r="T596" t="s">
        <v>483</v>
      </c>
      <c r="U596" t="s">
        <v>496</v>
      </c>
      <c r="V596" t="s">
        <v>486</v>
      </c>
      <c r="W596" t="s">
        <v>1015</v>
      </c>
      <c r="X596" t="s">
        <v>2403</v>
      </c>
      <c r="Y596" t="s">
        <v>1302</v>
      </c>
    </row>
    <row r="597" spans="1:25">
      <c r="A597" t="s">
        <v>595</v>
      </c>
      <c r="B597" t="s">
        <v>478</v>
      </c>
      <c r="C597" t="s">
        <v>538</v>
      </c>
      <c r="D597" t="s">
        <v>1014</v>
      </c>
      <c r="E597">
        <v>4200</v>
      </c>
      <c r="F597">
        <v>850</v>
      </c>
      <c r="G597" s="22">
        <f>IF(H597 = "不含税", 1.06, 1) * F597/(1000*E597 * 3.96566683) * VLOOKUP(J597,Deflator!$A$2:$B$24,2,FALSE)</f>
        <v>7.5892700833714573E-6</v>
      </c>
      <c r="H597" t="s">
        <v>492</v>
      </c>
      <c r="I597">
        <v>700</v>
      </c>
      <c r="J597">
        <v>2018</v>
      </c>
      <c r="K597" t="s">
        <v>540</v>
      </c>
      <c r="L597" s="77">
        <v>1.4999999999999999E-2</v>
      </c>
      <c r="M597" s="76">
        <v>0.1</v>
      </c>
      <c r="N597" t="s">
        <v>622</v>
      </c>
      <c r="O597" t="s">
        <v>485</v>
      </c>
      <c r="P597" t="s">
        <v>617</v>
      </c>
      <c r="Q597" t="s">
        <v>483</v>
      </c>
      <c r="R597" t="s">
        <v>483</v>
      </c>
      <c r="S597" t="s">
        <v>483</v>
      </c>
      <c r="T597" t="s">
        <v>483</v>
      </c>
      <c r="U597" t="s">
        <v>496</v>
      </c>
      <c r="V597" t="s">
        <v>486</v>
      </c>
      <c r="W597" t="s">
        <v>1015</v>
      </c>
      <c r="X597" t="s">
        <v>2407</v>
      </c>
      <c r="Y597" t="s">
        <v>1017</v>
      </c>
    </row>
    <row r="598" spans="1:25">
      <c r="A598" t="s">
        <v>595</v>
      </c>
      <c r="B598" t="s">
        <v>478</v>
      </c>
      <c r="C598" t="s">
        <v>538</v>
      </c>
      <c r="D598" t="s">
        <v>483</v>
      </c>
      <c r="E598">
        <v>4100</v>
      </c>
      <c r="F598">
        <v>900</v>
      </c>
      <c r="G598" s="22">
        <f>IF(H598 = "不含税", 1.06, 1) * F598/(1000*E598 * 3.96566683) * VLOOKUP(J598,Deflator!$A$2:$B$24,2,FALSE)</f>
        <v>8.2316903630255687E-6</v>
      </c>
      <c r="H598" t="s">
        <v>492</v>
      </c>
      <c r="I598">
        <v>500</v>
      </c>
      <c r="J598">
        <v>2018</v>
      </c>
      <c r="K598" t="s">
        <v>540</v>
      </c>
      <c r="L598" t="s">
        <v>483</v>
      </c>
      <c r="M598" t="s">
        <v>483</v>
      </c>
      <c r="N598" t="s">
        <v>483</v>
      </c>
      <c r="O598" t="s">
        <v>485</v>
      </c>
      <c r="P598" t="s">
        <v>483</v>
      </c>
      <c r="Q598" t="s">
        <v>483</v>
      </c>
      <c r="R598" t="s">
        <v>483</v>
      </c>
      <c r="S598" t="s">
        <v>483</v>
      </c>
      <c r="T598" t="s">
        <v>483</v>
      </c>
      <c r="U598" t="s">
        <v>496</v>
      </c>
      <c r="V598" t="s">
        <v>486</v>
      </c>
      <c r="W598" t="s">
        <v>2970</v>
      </c>
      <c r="X598" t="s">
        <v>2971</v>
      </c>
      <c r="Y598" t="s">
        <v>2972</v>
      </c>
    </row>
    <row r="599" spans="1:25">
      <c r="A599" t="s">
        <v>595</v>
      </c>
      <c r="B599" t="s">
        <v>478</v>
      </c>
      <c r="C599" t="s">
        <v>538</v>
      </c>
      <c r="D599" t="s">
        <v>434</v>
      </c>
      <c r="E599">
        <v>4000</v>
      </c>
      <c r="F599">
        <v>1000</v>
      </c>
      <c r="G599" s="22">
        <f>IF(H599 = "不含税", 1.06, 1) * F599/(1000*E599 * 3.96566683) * VLOOKUP(J599,Deflator!$A$2:$B$24,2,FALSE)</f>
        <v>8.8443214068146832E-6</v>
      </c>
      <c r="H599" t="s">
        <v>481</v>
      </c>
      <c r="I599">
        <v>6000</v>
      </c>
      <c r="J599">
        <v>2018</v>
      </c>
      <c r="K599" t="s">
        <v>540</v>
      </c>
      <c r="L599" s="77">
        <v>1.4999999999999999E-2</v>
      </c>
      <c r="M599" s="76">
        <v>0.08</v>
      </c>
      <c r="N599" t="s">
        <v>483</v>
      </c>
      <c r="O599" t="s">
        <v>485</v>
      </c>
      <c r="P599" t="s">
        <v>617</v>
      </c>
      <c r="Q599" t="s">
        <v>483</v>
      </c>
      <c r="R599" t="s">
        <v>483</v>
      </c>
      <c r="S599" t="s">
        <v>483</v>
      </c>
      <c r="T599" t="s">
        <v>483</v>
      </c>
      <c r="U599" t="s">
        <v>496</v>
      </c>
      <c r="V599" t="s">
        <v>486</v>
      </c>
      <c r="W599" t="s">
        <v>1510</v>
      </c>
      <c r="X599" t="s">
        <v>3225</v>
      </c>
      <c r="Y599" t="s">
        <v>3226</v>
      </c>
    </row>
    <row r="600" spans="1:25">
      <c r="A600" t="s">
        <v>570</v>
      </c>
      <c r="B600" t="s">
        <v>478</v>
      </c>
      <c r="C600" t="s">
        <v>538</v>
      </c>
      <c r="D600" t="s">
        <v>1847</v>
      </c>
      <c r="E600">
        <v>4000</v>
      </c>
      <c r="F600">
        <v>990</v>
      </c>
      <c r="G600" s="22">
        <f>IF(H600 = "不含税", 1.06, 1) * F600/(1000*E600 * 3.96566683) * VLOOKUP(J600,Deflator!$A$2:$B$24,2,FALSE)</f>
        <v>9.2812308843113303E-6</v>
      </c>
      <c r="H600" t="s">
        <v>492</v>
      </c>
      <c r="I600">
        <v>3000</v>
      </c>
      <c r="J600">
        <v>2018</v>
      </c>
      <c r="K600" t="s">
        <v>540</v>
      </c>
      <c r="L600" s="76">
        <v>0.03</v>
      </c>
      <c r="M600" t="s">
        <v>483</v>
      </c>
      <c r="N600" t="s">
        <v>483</v>
      </c>
      <c r="O600" t="s">
        <v>831</v>
      </c>
      <c r="P600" t="s">
        <v>617</v>
      </c>
      <c r="Q600" t="s">
        <v>483</v>
      </c>
      <c r="R600" t="s">
        <v>483</v>
      </c>
      <c r="S600" t="s">
        <v>483</v>
      </c>
      <c r="T600" t="s">
        <v>483</v>
      </c>
      <c r="U600" t="s">
        <v>496</v>
      </c>
      <c r="V600" t="s">
        <v>486</v>
      </c>
      <c r="W600" t="s">
        <v>2409</v>
      </c>
      <c r="X600" t="s">
        <v>3337</v>
      </c>
      <c r="Y600" t="s">
        <v>602</v>
      </c>
    </row>
    <row r="601" spans="1:25">
      <c r="A601" t="s">
        <v>570</v>
      </c>
      <c r="B601" t="s">
        <v>478</v>
      </c>
      <c r="C601" t="s">
        <v>538</v>
      </c>
      <c r="D601" t="s">
        <v>3501</v>
      </c>
      <c r="E601">
        <v>4400</v>
      </c>
      <c r="F601">
        <v>1250</v>
      </c>
      <c r="G601" s="22">
        <f>IF(H601 = "不含税", 1.06, 1) * F601/(1000*E601 * 3.96566683) * VLOOKUP(J601,Deflator!$A$2:$B$24,2,FALSE)</f>
        <v>1.0653387149117687E-5</v>
      </c>
      <c r="H601" t="s">
        <v>492</v>
      </c>
      <c r="I601">
        <v>400</v>
      </c>
      <c r="J601">
        <v>2018</v>
      </c>
      <c r="K601" t="s">
        <v>540</v>
      </c>
      <c r="L601" s="77">
        <v>1.2699999999999999E-2</v>
      </c>
      <c r="M601" s="76">
        <v>0.15</v>
      </c>
      <c r="N601" t="s">
        <v>483</v>
      </c>
      <c r="O601" t="s">
        <v>485</v>
      </c>
      <c r="P601" t="s">
        <v>483</v>
      </c>
      <c r="Q601" t="s">
        <v>483</v>
      </c>
      <c r="R601" t="s">
        <v>483</v>
      </c>
      <c r="S601" t="s">
        <v>483</v>
      </c>
      <c r="T601" t="s">
        <v>483</v>
      </c>
      <c r="U601" t="s">
        <v>520</v>
      </c>
      <c r="V601" t="s">
        <v>486</v>
      </c>
      <c r="W601" t="s">
        <v>3358</v>
      </c>
      <c r="X601" t="s">
        <v>3502</v>
      </c>
      <c r="Y601" t="s">
        <v>2251</v>
      </c>
    </row>
    <row r="602" spans="1:25">
      <c r="A602" t="s">
        <v>508</v>
      </c>
      <c r="B602" t="s">
        <v>509</v>
      </c>
      <c r="C602" t="s">
        <v>510</v>
      </c>
      <c r="D602" t="s">
        <v>436</v>
      </c>
      <c r="E602">
        <v>3800</v>
      </c>
      <c r="F602">
        <v>600</v>
      </c>
      <c r="G602" s="22">
        <f>IF(H602 = "不含税", 1.06, 1) * F602/(1000*E602 * 3.96566683) * VLOOKUP(J602,Deflator!$A$2:$B$24,2,FALSE)</f>
        <v>5.5858872043040111E-6</v>
      </c>
      <c r="H602" t="s">
        <v>481</v>
      </c>
      <c r="I602">
        <v>1200</v>
      </c>
      <c r="J602">
        <v>2018</v>
      </c>
      <c r="K602" t="s">
        <v>540</v>
      </c>
      <c r="L602" s="76">
        <v>7.0000000000000007E-2</v>
      </c>
      <c r="M602" s="76">
        <v>0.12</v>
      </c>
      <c r="N602" t="s">
        <v>483</v>
      </c>
      <c r="O602" t="s">
        <v>485</v>
      </c>
      <c r="P602" t="s">
        <v>617</v>
      </c>
      <c r="Q602" t="s">
        <v>483</v>
      </c>
      <c r="R602" t="s">
        <v>483</v>
      </c>
      <c r="S602" t="s">
        <v>483</v>
      </c>
      <c r="T602" t="s">
        <v>483</v>
      </c>
      <c r="U602" t="s">
        <v>496</v>
      </c>
      <c r="V602" t="s">
        <v>486</v>
      </c>
      <c r="W602" t="s">
        <v>917</v>
      </c>
      <c r="X602" t="s">
        <v>918</v>
      </c>
      <c r="Y602" t="s">
        <v>676</v>
      </c>
    </row>
    <row r="603" spans="1:25">
      <c r="A603" t="s">
        <v>508</v>
      </c>
      <c r="B603" t="s">
        <v>509</v>
      </c>
      <c r="C603" t="s">
        <v>510</v>
      </c>
      <c r="D603" t="s">
        <v>1014</v>
      </c>
      <c r="E603">
        <v>3500</v>
      </c>
      <c r="F603">
        <v>540</v>
      </c>
      <c r="G603" s="22">
        <f>IF(H603 = "不含税", 1.06, 1) * F603/(1000*E603 * 3.96566683) * VLOOKUP(J603,Deflator!$A$2:$B$24,2,FALSE)</f>
        <v>5.7857023694408289E-6</v>
      </c>
      <c r="H603" t="s">
        <v>492</v>
      </c>
      <c r="I603">
        <v>1500</v>
      </c>
      <c r="J603">
        <v>2018</v>
      </c>
      <c r="K603" t="s">
        <v>540</v>
      </c>
      <c r="L603" s="76">
        <v>0.14000000000000001</v>
      </c>
      <c r="M603" s="77">
        <v>7.4999999999999997E-2</v>
      </c>
      <c r="N603" t="s">
        <v>622</v>
      </c>
      <c r="O603" t="s">
        <v>485</v>
      </c>
      <c r="P603" t="s">
        <v>617</v>
      </c>
      <c r="Q603" t="s">
        <v>483</v>
      </c>
      <c r="R603" t="s">
        <v>483</v>
      </c>
      <c r="S603" t="s">
        <v>483</v>
      </c>
      <c r="T603" t="s">
        <v>483</v>
      </c>
      <c r="U603" t="s">
        <v>496</v>
      </c>
      <c r="V603" t="s">
        <v>486</v>
      </c>
      <c r="W603" t="s">
        <v>1015</v>
      </c>
      <c r="X603" t="s">
        <v>1016</v>
      </c>
      <c r="Y603" t="s">
        <v>1017</v>
      </c>
    </row>
    <row r="604" spans="1:25">
      <c r="A604" t="s">
        <v>508</v>
      </c>
      <c r="B604" t="s">
        <v>509</v>
      </c>
      <c r="C604" t="s">
        <v>510</v>
      </c>
      <c r="D604" t="s">
        <v>1069</v>
      </c>
      <c r="E604">
        <v>3500</v>
      </c>
      <c r="F604">
        <v>550</v>
      </c>
      <c r="G604" s="22">
        <f>IF(H604 = "不含税", 1.06, 1) * F604/(1000*E604 * 3.96566683) * VLOOKUP(J604,Deflator!$A$2:$B$24,2,FALSE)</f>
        <v>5.8928450059119557E-6</v>
      </c>
      <c r="H604" t="s">
        <v>492</v>
      </c>
      <c r="I604">
        <v>1500</v>
      </c>
      <c r="J604">
        <v>2018</v>
      </c>
      <c r="K604" t="s">
        <v>540</v>
      </c>
      <c r="L604" s="76">
        <v>0.1</v>
      </c>
      <c r="M604" s="76">
        <v>0.1</v>
      </c>
      <c r="N604" t="s">
        <v>484</v>
      </c>
      <c r="O604" t="s">
        <v>485</v>
      </c>
      <c r="P604" t="s">
        <v>788</v>
      </c>
      <c r="Q604" t="s">
        <v>483</v>
      </c>
      <c r="R604" t="s">
        <v>483</v>
      </c>
      <c r="S604" t="s">
        <v>483</v>
      </c>
      <c r="T604" t="s">
        <v>483</v>
      </c>
      <c r="U604" t="s">
        <v>496</v>
      </c>
      <c r="V604" t="s">
        <v>486</v>
      </c>
      <c r="W604" t="s">
        <v>1070</v>
      </c>
      <c r="X604" t="s">
        <v>1071</v>
      </c>
      <c r="Y604" t="s">
        <v>1072</v>
      </c>
    </row>
    <row r="605" spans="1:25">
      <c r="A605" t="s">
        <v>943</v>
      </c>
      <c r="B605" t="s">
        <v>551</v>
      </c>
      <c r="C605" t="s">
        <v>701</v>
      </c>
      <c r="D605" t="s">
        <v>2290</v>
      </c>
      <c r="E605">
        <v>4000</v>
      </c>
      <c r="F605">
        <v>800</v>
      </c>
      <c r="G605" s="22">
        <f>IF(H605 = "不含税", 1.06, 1) * F605/(1000*E605 * 3.96566683) * VLOOKUP(J605,Deflator!$A$2:$B$24,2,FALSE)</f>
        <v>7.4999845529788525E-6</v>
      </c>
      <c r="H605" t="s">
        <v>492</v>
      </c>
      <c r="I605">
        <v>2000</v>
      </c>
      <c r="J605">
        <v>2018</v>
      </c>
      <c r="K605" t="s">
        <v>540</v>
      </c>
      <c r="L605" s="77">
        <v>1.7999999999999999E-2</v>
      </c>
      <c r="M605" s="77">
        <v>7.8E-2</v>
      </c>
      <c r="N605" t="s">
        <v>622</v>
      </c>
      <c r="O605" t="s">
        <v>573</v>
      </c>
      <c r="P605" t="s">
        <v>626</v>
      </c>
      <c r="Q605" s="77">
        <v>0.71430000000000005</v>
      </c>
      <c r="R605">
        <v>1</v>
      </c>
      <c r="S605" t="s">
        <v>483</v>
      </c>
      <c r="T605" t="s">
        <v>483</v>
      </c>
      <c r="U605" t="s">
        <v>496</v>
      </c>
      <c r="V605" t="s">
        <v>486</v>
      </c>
      <c r="W605" t="s">
        <v>2291</v>
      </c>
      <c r="X605" t="s">
        <v>2292</v>
      </c>
      <c r="Y605" t="s">
        <v>2293</v>
      </c>
    </row>
    <row r="606" spans="1:25">
      <c r="A606" t="s">
        <v>943</v>
      </c>
      <c r="B606" t="s">
        <v>551</v>
      </c>
      <c r="C606" t="s">
        <v>701</v>
      </c>
      <c r="D606" t="s">
        <v>1227</v>
      </c>
      <c r="E606">
        <v>5000</v>
      </c>
      <c r="F606">
        <v>1100</v>
      </c>
      <c r="G606" s="22">
        <f>IF(H606 = "不含税", 1.06, 1) * F606/(1000*E606 * 3.96566683) * VLOOKUP(J606,Deflator!$A$2:$B$24,2,FALSE)</f>
        <v>7.7830028379969238E-6</v>
      </c>
      <c r="H606" t="s">
        <v>481</v>
      </c>
      <c r="I606">
        <v>5000</v>
      </c>
      <c r="J606">
        <v>2018</v>
      </c>
      <c r="K606" t="s">
        <v>540</v>
      </c>
      <c r="L606" t="s">
        <v>483</v>
      </c>
      <c r="M606" t="s">
        <v>483</v>
      </c>
      <c r="N606" t="s">
        <v>483</v>
      </c>
      <c r="O606" t="s">
        <v>494</v>
      </c>
      <c r="P606" t="s">
        <v>483</v>
      </c>
      <c r="Q606" t="s">
        <v>483</v>
      </c>
      <c r="R606" t="s">
        <v>483</v>
      </c>
      <c r="S606" t="s">
        <v>483</v>
      </c>
      <c r="T606" t="s">
        <v>483</v>
      </c>
      <c r="U606" t="s">
        <v>520</v>
      </c>
      <c r="V606" t="s">
        <v>486</v>
      </c>
      <c r="W606" t="s">
        <v>2601</v>
      </c>
      <c r="X606" t="s">
        <v>2602</v>
      </c>
      <c r="Y606" t="s">
        <v>2603</v>
      </c>
    </row>
    <row r="607" spans="1:25">
      <c r="A607" t="s">
        <v>2634</v>
      </c>
      <c r="B607" t="s">
        <v>551</v>
      </c>
      <c r="C607" t="s">
        <v>701</v>
      </c>
      <c r="D607" t="s">
        <v>987</v>
      </c>
      <c r="E607">
        <v>3829</v>
      </c>
      <c r="F607">
        <v>800</v>
      </c>
      <c r="G607" s="22">
        <f>IF(H607 = "不含税", 1.06, 1) * F607/(1000*E607 * 3.96566683) * VLOOKUP(J607,Deflator!$A$2:$B$24,2,FALSE)</f>
        <v>7.8349277126966328E-6</v>
      </c>
      <c r="H607" t="s">
        <v>492</v>
      </c>
      <c r="I607">
        <v>2500</v>
      </c>
      <c r="J607">
        <v>2018</v>
      </c>
      <c r="K607" t="s">
        <v>540</v>
      </c>
      <c r="L607" s="76">
        <v>7.0000000000000007E-2</v>
      </c>
      <c r="M607" t="s">
        <v>483</v>
      </c>
      <c r="N607" t="s">
        <v>483</v>
      </c>
      <c r="O607" t="s">
        <v>667</v>
      </c>
      <c r="P607" t="s">
        <v>483</v>
      </c>
      <c r="Q607" t="s">
        <v>483</v>
      </c>
      <c r="R607" t="s">
        <v>483</v>
      </c>
      <c r="S607" t="s">
        <v>483</v>
      </c>
      <c r="T607" t="s">
        <v>483</v>
      </c>
      <c r="U607" t="s">
        <v>496</v>
      </c>
      <c r="V607" t="s">
        <v>486</v>
      </c>
      <c r="W607" t="s">
        <v>2635</v>
      </c>
      <c r="X607" t="s">
        <v>2636</v>
      </c>
      <c r="Y607" t="s">
        <v>2637</v>
      </c>
    </row>
    <row r="608" spans="1:25">
      <c r="A608" t="s">
        <v>943</v>
      </c>
      <c r="B608" t="s">
        <v>551</v>
      </c>
      <c r="C608" t="s">
        <v>701</v>
      </c>
      <c r="D608" t="s">
        <v>1186</v>
      </c>
      <c r="E608">
        <v>4200</v>
      </c>
      <c r="F608">
        <v>1050</v>
      </c>
      <c r="G608" s="22">
        <f>IF(H608 = "不含税", 1.06, 1) * F608/(1000*E608 * 3.96566683) * VLOOKUP(J608,Deflator!$A$2:$B$24,2,FALSE)</f>
        <v>9.3749806912235654E-6</v>
      </c>
      <c r="H608" t="s">
        <v>492</v>
      </c>
      <c r="I608">
        <v>300</v>
      </c>
      <c r="J608">
        <v>2018</v>
      </c>
      <c r="K608" t="s">
        <v>540</v>
      </c>
      <c r="L608" s="77">
        <v>1.2E-2</v>
      </c>
      <c r="M608" t="s">
        <v>483</v>
      </c>
      <c r="N608" t="s">
        <v>483</v>
      </c>
      <c r="O608" t="s">
        <v>485</v>
      </c>
      <c r="P608" t="s">
        <v>617</v>
      </c>
      <c r="Q608" t="s">
        <v>483</v>
      </c>
      <c r="R608" t="s">
        <v>483</v>
      </c>
      <c r="S608" t="s">
        <v>483</v>
      </c>
      <c r="T608" t="s">
        <v>3355</v>
      </c>
      <c r="U608" t="s">
        <v>496</v>
      </c>
      <c r="V608" t="s">
        <v>486</v>
      </c>
      <c r="W608" t="s">
        <v>1187</v>
      </c>
      <c r="X608" t="s">
        <v>3356</v>
      </c>
      <c r="Y608" t="s">
        <v>3357</v>
      </c>
    </row>
    <row r="609" spans="1:25">
      <c r="A609" t="s">
        <v>1296</v>
      </c>
      <c r="B609" t="s">
        <v>478</v>
      </c>
      <c r="C609" t="s">
        <v>491</v>
      </c>
      <c r="D609" t="s">
        <v>2306</v>
      </c>
      <c r="E609">
        <v>4500</v>
      </c>
      <c r="F609">
        <v>900</v>
      </c>
      <c r="G609" s="22">
        <f>IF(H609 = "不含税", 1.06, 1) * F609/(1000*E609 * 3.96566683) * VLOOKUP(J609,Deflator!$A$2:$B$24,2,FALSE)</f>
        <v>7.4999845529788525E-6</v>
      </c>
      <c r="H609" t="s">
        <v>492</v>
      </c>
      <c r="I609">
        <v>800</v>
      </c>
      <c r="J609">
        <v>2018</v>
      </c>
      <c r="K609" t="s">
        <v>540</v>
      </c>
      <c r="L609" t="s">
        <v>483</v>
      </c>
      <c r="M609" t="s">
        <v>483</v>
      </c>
      <c r="N609" t="s">
        <v>483</v>
      </c>
      <c r="O609" t="s">
        <v>831</v>
      </c>
      <c r="P609" t="s">
        <v>483</v>
      </c>
      <c r="Q609" t="s">
        <v>483</v>
      </c>
      <c r="R609" t="s">
        <v>483</v>
      </c>
      <c r="S609" t="s">
        <v>483</v>
      </c>
      <c r="T609" t="s">
        <v>483</v>
      </c>
      <c r="U609" t="s">
        <v>496</v>
      </c>
      <c r="V609" t="s">
        <v>486</v>
      </c>
      <c r="W609" t="s">
        <v>2024</v>
      </c>
      <c r="X609" t="s">
        <v>2307</v>
      </c>
      <c r="Y609" t="s">
        <v>841</v>
      </c>
    </row>
    <row r="610" spans="1:25">
      <c r="A610" t="s">
        <v>2588</v>
      </c>
      <c r="B610" t="s">
        <v>478</v>
      </c>
      <c r="C610" t="s">
        <v>491</v>
      </c>
      <c r="D610" t="s">
        <v>1183</v>
      </c>
      <c r="E610">
        <v>4094</v>
      </c>
      <c r="F610">
        <v>900</v>
      </c>
      <c r="G610" s="22">
        <f>IF(H610 = "不含税", 1.06, 1) * F610/(1000*E610 * 3.96566683) * VLOOKUP(J610,Deflator!$A$2:$B$24,2,FALSE)</f>
        <v>7.7771267866470112E-6</v>
      </c>
      <c r="H610" t="s">
        <v>481</v>
      </c>
      <c r="I610">
        <v>6000</v>
      </c>
      <c r="J610">
        <v>2018</v>
      </c>
      <c r="K610" t="s">
        <v>540</v>
      </c>
      <c r="L610" s="77">
        <v>1.6400000000000001E-2</v>
      </c>
      <c r="M610" s="77">
        <v>8.6400000000000005E-2</v>
      </c>
      <c r="N610" t="s">
        <v>483</v>
      </c>
      <c r="O610" t="s">
        <v>485</v>
      </c>
      <c r="P610" t="s">
        <v>483</v>
      </c>
      <c r="Q610" t="s">
        <v>483</v>
      </c>
      <c r="R610" t="s">
        <v>483</v>
      </c>
      <c r="S610" t="s">
        <v>483</v>
      </c>
      <c r="T610" t="s">
        <v>483</v>
      </c>
      <c r="U610" t="s">
        <v>496</v>
      </c>
      <c r="V610" t="s">
        <v>486</v>
      </c>
      <c r="W610" t="s">
        <v>1184</v>
      </c>
      <c r="X610" t="s">
        <v>2589</v>
      </c>
      <c r="Y610" t="s">
        <v>2590</v>
      </c>
    </row>
    <row r="611" spans="1:25">
      <c r="A611" t="s">
        <v>1296</v>
      </c>
      <c r="B611" t="s">
        <v>478</v>
      </c>
      <c r="C611" t="s">
        <v>491</v>
      </c>
      <c r="D611" t="s">
        <v>432</v>
      </c>
      <c r="E611">
        <v>4500</v>
      </c>
      <c r="F611">
        <v>1300</v>
      </c>
      <c r="G611" s="22">
        <f>IF(H611 = "不含税", 1.06, 1) * F611/(1000*E611 * 3.96566683) * VLOOKUP(J611,Deflator!$A$2:$B$24,2,FALSE)</f>
        <v>1.0833311020969453E-5</v>
      </c>
      <c r="H611" t="s">
        <v>492</v>
      </c>
      <c r="I611">
        <v>600</v>
      </c>
      <c r="J611">
        <v>2018</v>
      </c>
      <c r="K611" t="s">
        <v>540</v>
      </c>
      <c r="L611" s="76">
        <v>0.02</v>
      </c>
      <c r="M611" s="76">
        <v>0.08</v>
      </c>
      <c r="N611" t="s">
        <v>483</v>
      </c>
      <c r="O611" t="s">
        <v>494</v>
      </c>
      <c r="P611" t="s">
        <v>483</v>
      </c>
      <c r="Q611" t="s">
        <v>483</v>
      </c>
      <c r="R611" t="s">
        <v>483</v>
      </c>
      <c r="S611" t="s">
        <v>483</v>
      </c>
      <c r="T611" t="s">
        <v>483</v>
      </c>
      <c r="U611" t="s">
        <v>520</v>
      </c>
      <c r="V611" t="s">
        <v>486</v>
      </c>
      <c r="W611" t="s">
        <v>2816</v>
      </c>
      <c r="X611" t="s">
        <v>3512</v>
      </c>
      <c r="Y611" t="s">
        <v>1719</v>
      </c>
    </row>
    <row r="612" spans="1:25">
      <c r="A612" t="s">
        <v>1035</v>
      </c>
      <c r="B612" t="s">
        <v>478</v>
      </c>
      <c r="C612" t="s">
        <v>479</v>
      </c>
      <c r="D612" t="s">
        <v>2139</v>
      </c>
      <c r="E612">
        <v>4300</v>
      </c>
      <c r="F612">
        <v>950</v>
      </c>
      <c r="G612" s="22">
        <f>IF(H612 = "不含税", 1.06, 1) * F612/(1000*E612 * 3.96566683) * VLOOKUP(J612,Deflator!$A$2:$B$24,2,FALSE)</f>
        <v>8.2848666573603606E-6</v>
      </c>
      <c r="H612" t="s">
        <v>492</v>
      </c>
      <c r="I612">
        <v>1000</v>
      </c>
      <c r="J612">
        <v>2018</v>
      </c>
      <c r="K612" t="s">
        <v>540</v>
      </c>
      <c r="L612" s="77">
        <v>3.5200000000000002E-2</v>
      </c>
      <c r="M612" s="77">
        <v>4.8599999999999997E-2</v>
      </c>
      <c r="N612" t="s">
        <v>483</v>
      </c>
      <c r="O612" t="s">
        <v>831</v>
      </c>
      <c r="P612" t="s">
        <v>617</v>
      </c>
      <c r="Q612" s="77">
        <v>0.74719999999999998</v>
      </c>
      <c r="R612" t="s">
        <v>483</v>
      </c>
      <c r="S612" t="s">
        <v>483</v>
      </c>
      <c r="T612" t="s">
        <v>483</v>
      </c>
      <c r="U612" t="s">
        <v>496</v>
      </c>
      <c r="V612" t="s">
        <v>486</v>
      </c>
      <c r="W612" t="s">
        <v>1187</v>
      </c>
      <c r="X612" t="s">
        <v>3012</v>
      </c>
      <c r="Y612" t="s">
        <v>3013</v>
      </c>
    </row>
    <row r="613" spans="1:25">
      <c r="A613" t="s">
        <v>1035</v>
      </c>
      <c r="B613" t="s">
        <v>478</v>
      </c>
      <c r="C613" t="s">
        <v>479</v>
      </c>
      <c r="D613" t="s">
        <v>434</v>
      </c>
      <c r="E613">
        <v>4200</v>
      </c>
      <c r="F613">
        <v>1000</v>
      </c>
      <c r="G613" s="22">
        <f>IF(H613 = "不含税", 1.06, 1) * F613/(1000*E613 * 3.96566683) * VLOOKUP(J613,Deflator!$A$2:$B$24,2,FALSE)</f>
        <v>8.4231632445854134E-6</v>
      </c>
      <c r="H613" t="s">
        <v>481</v>
      </c>
      <c r="I613">
        <v>2000</v>
      </c>
      <c r="J613">
        <v>2018</v>
      </c>
      <c r="K613" t="s">
        <v>540</v>
      </c>
      <c r="L613" s="77">
        <v>5.0000000000000001E-3</v>
      </c>
      <c r="M613" s="76">
        <v>0.05</v>
      </c>
      <c r="N613" t="s">
        <v>622</v>
      </c>
      <c r="O613" t="s">
        <v>485</v>
      </c>
      <c r="P613" t="s">
        <v>526</v>
      </c>
      <c r="Q613" t="s">
        <v>483</v>
      </c>
      <c r="R613" t="s">
        <v>483</v>
      </c>
      <c r="S613" s="77">
        <v>5.0000000000000001E-4</v>
      </c>
      <c r="T613">
        <v>11</v>
      </c>
      <c r="U613" t="s">
        <v>496</v>
      </c>
      <c r="V613" t="s">
        <v>486</v>
      </c>
      <c r="W613" t="s">
        <v>1510</v>
      </c>
      <c r="X613" t="s">
        <v>3076</v>
      </c>
      <c r="Y613" t="s">
        <v>756</v>
      </c>
    </row>
    <row r="614" spans="1:25">
      <c r="A614" t="s">
        <v>3181</v>
      </c>
      <c r="B614" t="s">
        <v>478</v>
      </c>
      <c r="C614" t="s">
        <v>479</v>
      </c>
      <c r="D614" t="s">
        <v>3182</v>
      </c>
      <c r="E614">
        <v>4100</v>
      </c>
      <c r="F614">
        <v>950</v>
      </c>
      <c r="G614" s="22">
        <f>IF(H614 = "不含税", 1.06, 1) * F614/(1000*E614 * 3.96566683) * VLOOKUP(J614,Deflator!$A$2:$B$24,2,FALSE)</f>
        <v>8.6890064943047677E-6</v>
      </c>
      <c r="H614" t="s">
        <v>492</v>
      </c>
      <c r="I614">
        <v>2000</v>
      </c>
      <c r="J614">
        <v>2018</v>
      </c>
      <c r="K614" t="s">
        <v>540</v>
      </c>
      <c r="L614" t="s">
        <v>483</v>
      </c>
      <c r="M614" s="76">
        <v>0.03</v>
      </c>
      <c r="N614" t="s">
        <v>483</v>
      </c>
      <c r="O614" t="s">
        <v>485</v>
      </c>
      <c r="P614" t="s">
        <v>483</v>
      </c>
      <c r="Q614" t="s">
        <v>483</v>
      </c>
      <c r="R614" t="s">
        <v>483</v>
      </c>
      <c r="S614" t="s">
        <v>483</v>
      </c>
      <c r="T614" t="s">
        <v>483</v>
      </c>
      <c r="U614" t="s">
        <v>496</v>
      </c>
      <c r="V614" t="s">
        <v>486</v>
      </c>
      <c r="W614" t="s">
        <v>3183</v>
      </c>
      <c r="X614" t="s">
        <v>3184</v>
      </c>
      <c r="Y614" t="s">
        <v>2268</v>
      </c>
    </row>
    <row r="615" spans="1:25">
      <c r="A615" t="s">
        <v>1035</v>
      </c>
      <c r="B615" t="s">
        <v>478</v>
      </c>
      <c r="C615" t="s">
        <v>479</v>
      </c>
      <c r="D615" t="s">
        <v>1186</v>
      </c>
      <c r="E615">
        <v>4000</v>
      </c>
      <c r="F615">
        <v>930</v>
      </c>
      <c r="G615" s="22">
        <f>IF(H615 = "不含税", 1.06, 1) * F615/(1000*E615 * 3.96566683) * VLOOKUP(J615,Deflator!$A$2:$B$24,2,FALSE)</f>
        <v>8.7187320428379164E-6</v>
      </c>
      <c r="H615" t="s">
        <v>492</v>
      </c>
      <c r="I615">
        <v>600</v>
      </c>
      <c r="J615">
        <v>2018</v>
      </c>
      <c r="K615" t="s">
        <v>540</v>
      </c>
      <c r="L615" t="s">
        <v>483</v>
      </c>
      <c r="M615" t="s">
        <v>483</v>
      </c>
      <c r="N615" t="s">
        <v>483</v>
      </c>
      <c r="O615" t="s">
        <v>485</v>
      </c>
      <c r="P615" t="s">
        <v>483</v>
      </c>
      <c r="Q615" t="s">
        <v>483</v>
      </c>
      <c r="R615" t="s">
        <v>483</v>
      </c>
      <c r="S615" t="s">
        <v>483</v>
      </c>
      <c r="T615" t="s">
        <v>483</v>
      </c>
      <c r="U615" t="s">
        <v>496</v>
      </c>
      <c r="V615" t="s">
        <v>486</v>
      </c>
      <c r="W615" t="s">
        <v>828</v>
      </c>
      <c r="X615" t="s">
        <v>3196</v>
      </c>
      <c r="Y615" t="s">
        <v>3197</v>
      </c>
    </row>
    <row r="616" spans="1:25">
      <c r="A616" t="s">
        <v>1035</v>
      </c>
      <c r="B616" t="s">
        <v>478</v>
      </c>
      <c r="C616" t="s">
        <v>479</v>
      </c>
      <c r="D616" t="s">
        <v>1186</v>
      </c>
      <c r="E616">
        <v>4500</v>
      </c>
      <c r="F616">
        <v>1250</v>
      </c>
      <c r="G616" s="22">
        <f>IF(H616 = "不含税", 1.06, 1) * F616/(1000*E616 * 3.96566683) * VLOOKUP(J616,Deflator!$A$2:$B$24,2,FALSE)</f>
        <v>1.0416645212470628E-5</v>
      </c>
      <c r="H616" t="s">
        <v>492</v>
      </c>
      <c r="I616">
        <v>10</v>
      </c>
      <c r="J616">
        <v>2018</v>
      </c>
      <c r="K616" t="s">
        <v>540</v>
      </c>
      <c r="L616" t="s">
        <v>483</v>
      </c>
      <c r="M616" s="76">
        <v>0.03</v>
      </c>
      <c r="N616" t="s">
        <v>483</v>
      </c>
      <c r="O616" t="s">
        <v>573</v>
      </c>
      <c r="P616" t="s">
        <v>483</v>
      </c>
      <c r="Q616" t="s">
        <v>483</v>
      </c>
      <c r="R616" t="s">
        <v>483</v>
      </c>
      <c r="S616" t="s">
        <v>483</v>
      </c>
      <c r="T616" t="s">
        <v>483</v>
      </c>
      <c r="U616" t="s">
        <v>520</v>
      </c>
      <c r="V616" t="s">
        <v>497</v>
      </c>
      <c r="W616" t="s">
        <v>828</v>
      </c>
      <c r="X616" t="s">
        <v>3491</v>
      </c>
      <c r="Y616" t="s">
        <v>747</v>
      </c>
    </row>
    <row r="617" spans="1:25">
      <c r="A617" t="s">
        <v>537</v>
      </c>
      <c r="B617" t="s">
        <v>478</v>
      </c>
      <c r="C617" t="s">
        <v>538</v>
      </c>
      <c r="D617" t="s">
        <v>539</v>
      </c>
      <c r="E617">
        <v>4200</v>
      </c>
      <c r="F617">
        <v>210</v>
      </c>
      <c r="G617" s="22">
        <f>IF(H617 = "不含税", 1.06, 1) * F617/(1000*E617 * 3.96566683) * VLOOKUP(J617,Deflator!$A$2:$B$24,2,FALSE)</f>
        <v>1.8511632979123584E-6</v>
      </c>
      <c r="H617" t="s">
        <v>492</v>
      </c>
      <c r="I617">
        <v>3000</v>
      </c>
      <c r="J617">
        <v>2019</v>
      </c>
      <c r="K617" t="s">
        <v>540</v>
      </c>
      <c r="L617" t="s">
        <v>483</v>
      </c>
      <c r="M617" s="76">
        <v>0.5</v>
      </c>
      <c r="N617" t="s">
        <v>483</v>
      </c>
      <c r="O617" t="s">
        <v>541</v>
      </c>
      <c r="P617" t="s">
        <v>483</v>
      </c>
      <c r="Q617" t="s">
        <v>483</v>
      </c>
      <c r="R617" t="s">
        <v>483</v>
      </c>
      <c r="S617" t="s">
        <v>483</v>
      </c>
      <c r="T617" t="s">
        <v>483</v>
      </c>
      <c r="U617" t="s">
        <v>496</v>
      </c>
      <c r="V617" t="s">
        <v>486</v>
      </c>
      <c r="W617" t="s">
        <v>542</v>
      </c>
      <c r="X617" t="s">
        <v>543</v>
      </c>
      <c r="Y617" t="s">
        <v>544</v>
      </c>
    </row>
    <row r="618" spans="1:25">
      <c r="A618" t="s">
        <v>478</v>
      </c>
      <c r="B618" t="s">
        <v>478</v>
      </c>
      <c r="C618" t="s">
        <v>538</v>
      </c>
      <c r="D618" t="s">
        <v>1104</v>
      </c>
      <c r="E618">
        <v>4100</v>
      </c>
      <c r="F618">
        <v>650</v>
      </c>
      <c r="G618" s="22">
        <f>IF(H618 = "不含税", 1.06, 1) * F618/(1000*E618 * 3.96566683) * VLOOKUP(J618,Deflator!$A$2:$B$24,2,FALSE)</f>
        <v>5.869542164112355E-6</v>
      </c>
      <c r="H618" t="s">
        <v>492</v>
      </c>
      <c r="I618">
        <v>8000</v>
      </c>
      <c r="J618">
        <v>2019</v>
      </c>
      <c r="K618" t="s">
        <v>540</v>
      </c>
      <c r="L618" s="76">
        <v>0.04</v>
      </c>
      <c r="M618" s="76">
        <v>7.0000000000000007E-2</v>
      </c>
      <c r="N618" t="s">
        <v>483</v>
      </c>
      <c r="O618" t="s">
        <v>485</v>
      </c>
      <c r="P618" t="s">
        <v>526</v>
      </c>
      <c r="Q618" s="76">
        <v>0.75</v>
      </c>
      <c r="R618" t="s">
        <v>483</v>
      </c>
      <c r="S618" s="77">
        <v>1E-4</v>
      </c>
      <c r="T618" t="s">
        <v>483</v>
      </c>
      <c r="U618" t="s">
        <v>496</v>
      </c>
      <c r="V618" t="s">
        <v>486</v>
      </c>
      <c r="W618" t="s">
        <v>1105</v>
      </c>
      <c r="X618" t="s">
        <v>1106</v>
      </c>
      <c r="Y618" t="s">
        <v>1107</v>
      </c>
    </row>
    <row r="619" spans="1:25">
      <c r="A619" t="s">
        <v>595</v>
      </c>
      <c r="B619" t="s">
        <v>478</v>
      </c>
      <c r="C619" t="s">
        <v>538</v>
      </c>
      <c r="D619" t="s">
        <v>432</v>
      </c>
      <c r="E619">
        <v>3700</v>
      </c>
      <c r="F619">
        <v>800</v>
      </c>
      <c r="G619" s="22">
        <f>IF(H619 = "不含税", 1.06, 1) * F619/(1000*E619 * 3.96566683) * VLOOKUP(J619,Deflator!$A$2:$B$24,2,FALSE)</f>
        <v>7.5519155447724967E-6</v>
      </c>
      <c r="H619" t="s">
        <v>481</v>
      </c>
      <c r="I619">
        <v>1000</v>
      </c>
      <c r="J619">
        <v>2019</v>
      </c>
      <c r="K619" t="s">
        <v>540</v>
      </c>
      <c r="L619" s="76">
        <v>0.05</v>
      </c>
      <c r="M619" s="76">
        <v>0.13</v>
      </c>
      <c r="N619" t="s">
        <v>484</v>
      </c>
      <c r="O619" t="s">
        <v>667</v>
      </c>
      <c r="P619" t="s">
        <v>617</v>
      </c>
      <c r="Q619" s="76">
        <v>0.87</v>
      </c>
      <c r="R619" t="s">
        <v>483</v>
      </c>
      <c r="S619" s="76">
        <v>0.02</v>
      </c>
      <c r="T619" t="s">
        <v>483</v>
      </c>
      <c r="U619" t="s">
        <v>496</v>
      </c>
      <c r="V619" t="s">
        <v>486</v>
      </c>
      <c r="W619" t="s">
        <v>2291</v>
      </c>
      <c r="X619" t="s">
        <v>2468</v>
      </c>
      <c r="Y619" t="s">
        <v>1656</v>
      </c>
    </row>
    <row r="620" spans="1:25">
      <c r="A620" t="s">
        <v>595</v>
      </c>
      <c r="B620" t="s">
        <v>478</v>
      </c>
      <c r="C620" t="s">
        <v>538</v>
      </c>
      <c r="D620" t="s">
        <v>2766</v>
      </c>
      <c r="E620">
        <v>4001</v>
      </c>
      <c r="F620">
        <v>850</v>
      </c>
      <c r="G620" s="22">
        <f>IF(H620 = "不含税", 1.06, 1) * F620/(1000*E620 * 3.96566683) * VLOOKUP(J620,Deflator!$A$2:$B$24,2,FALSE)</f>
        <v>7.8654776467158436E-6</v>
      </c>
      <c r="H620" t="s">
        <v>492</v>
      </c>
      <c r="I620">
        <v>900</v>
      </c>
      <c r="J620">
        <v>2019</v>
      </c>
      <c r="K620" t="s">
        <v>540</v>
      </c>
      <c r="L620" s="77">
        <v>1.8700000000000001E-2</v>
      </c>
      <c r="M620" s="77">
        <v>8.4000000000000005E-2</v>
      </c>
      <c r="N620" t="s">
        <v>483</v>
      </c>
      <c r="O620" t="s">
        <v>831</v>
      </c>
      <c r="P620" t="s">
        <v>971</v>
      </c>
      <c r="Q620" s="77">
        <v>0.73650000000000004</v>
      </c>
      <c r="R620" t="s">
        <v>483</v>
      </c>
      <c r="S620" s="77">
        <v>5.9999999999999995E-4</v>
      </c>
      <c r="T620" t="s">
        <v>483</v>
      </c>
      <c r="U620" t="s">
        <v>520</v>
      </c>
      <c r="V620" t="s">
        <v>486</v>
      </c>
      <c r="W620" t="s">
        <v>2767</v>
      </c>
      <c r="X620" t="s">
        <v>2768</v>
      </c>
      <c r="Y620" t="s">
        <v>2769</v>
      </c>
    </row>
    <row r="621" spans="1:25">
      <c r="A621" t="s">
        <v>570</v>
      </c>
      <c r="B621" t="s">
        <v>478</v>
      </c>
      <c r="C621" t="s">
        <v>538</v>
      </c>
      <c r="D621" t="s">
        <v>432</v>
      </c>
      <c r="E621">
        <v>4000</v>
      </c>
      <c r="F621">
        <v>850</v>
      </c>
      <c r="G621" s="22">
        <f>IF(H621 = "不含税", 1.06, 1) * F621/(1000*E621 * 3.96566683) * VLOOKUP(J621,Deflator!$A$2:$B$24,2,FALSE)</f>
        <v>7.8674440161275215E-6</v>
      </c>
      <c r="H621" t="s">
        <v>492</v>
      </c>
      <c r="I621">
        <v>3000</v>
      </c>
      <c r="J621">
        <v>2019</v>
      </c>
      <c r="K621" t="s">
        <v>540</v>
      </c>
      <c r="L621" s="76">
        <v>0.01</v>
      </c>
      <c r="M621" s="76">
        <v>0.06</v>
      </c>
      <c r="N621" t="s">
        <v>483</v>
      </c>
      <c r="O621" t="s">
        <v>485</v>
      </c>
      <c r="P621" t="s">
        <v>526</v>
      </c>
      <c r="Q621" t="s">
        <v>483</v>
      </c>
      <c r="R621" t="s">
        <v>483</v>
      </c>
      <c r="S621" t="s">
        <v>483</v>
      </c>
      <c r="T621" t="s">
        <v>483</v>
      </c>
      <c r="U621" t="s">
        <v>520</v>
      </c>
      <c r="V621" t="s">
        <v>486</v>
      </c>
      <c r="W621" t="s">
        <v>906</v>
      </c>
      <c r="X621" t="s">
        <v>2772</v>
      </c>
      <c r="Y621" t="s">
        <v>2773</v>
      </c>
    </row>
    <row r="622" spans="1:25">
      <c r="A622" t="s">
        <v>933</v>
      </c>
      <c r="B622" t="s">
        <v>478</v>
      </c>
      <c r="C622" t="s">
        <v>538</v>
      </c>
      <c r="D622" t="s">
        <v>2806</v>
      </c>
      <c r="E622">
        <v>4200</v>
      </c>
      <c r="F622">
        <v>950</v>
      </c>
      <c r="G622" s="22">
        <f>IF(H622 = "不含税", 1.06, 1) * F622/(1000*E622 * 3.96566683) * VLOOKUP(J622,Deflator!$A$2:$B$24,2,FALSE)</f>
        <v>7.9002926011533699E-6</v>
      </c>
      <c r="H622" t="s">
        <v>481</v>
      </c>
      <c r="I622">
        <v>600</v>
      </c>
      <c r="J622">
        <v>2019</v>
      </c>
      <c r="K622" t="s">
        <v>540</v>
      </c>
      <c r="L622" s="76">
        <v>0.03</v>
      </c>
      <c r="M622" s="76">
        <v>0.06</v>
      </c>
      <c r="N622" t="s">
        <v>483</v>
      </c>
      <c r="O622" t="s">
        <v>485</v>
      </c>
      <c r="P622" t="s">
        <v>617</v>
      </c>
      <c r="Q622" t="s">
        <v>483</v>
      </c>
      <c r="R622" t="s">
        <v>483</v>
      </c>
      <c r="S622" t="s">
        <v>483</v>
      </c>
      <c r="T622" t="s">
        <v>483</v>
      </c>
      <c r="U622" t="s">
        <v>520</v>
      </c>
      <c r="V622" t="s">
        <v>486</v>
      </c>
      <c r="W622" t="s">
        <v>2807</v>
      </c>
      <c r="X622" t="s">
        <v>2808</v>
      </c>
      <c r="Y622" t="s">
        <v>2420</v>
      </c>
    </row>
    <row r="623" spans="1:25">
      <c r="A623" t="s">
        <v>595</v>
      </c>
      <c r="B623" t="s">
        <v>478</v>
      </c>
      <c r="C623" t="s">
        <v>538</v>
      </c>
      <c r="D623" t="s">
        <v>1014</v>
      </c>
      <c r="E623">
        <v>4200</v>
      </c>
      <c r="F623">
        <v>950</v>
      </c>
      <c r="G623" s="22">
        <f>IF(H623 = "不含税", 1.06, 1) * F623/(1000*E623 * 3.96566683) * VLOOKUP(J623,Deflator!$A$2:$B$24,2,FALSE)</f>
        <v>8.3743101572225722E-6</v>
      </c>
      <c r="H623" t="s">
        <v>492</v>
      </c>
      <c r="I623">
        <v>1000</v>
      </c>
      <c r="J623">
        <v>2019</v>
      </c>
      <c r="K623" t="s">
        <v>540</v>
      </c>
      <c r="L623" s="76">
        <v>0.03</v>
      </c>
      <c r="M623" s="76">
        <v>0.04</v>
      </c>
      <c r="N623" t="s">
        <v>484</v>
      </c>
      <c r="O623" t="s">
        <v>485</v>
      </c>
      <c r="P623" t="s">
        <v>526</v>
      </c>
      <c r="Q623" s="76">
        <v>0.88</v>
      </c>
      <c r="R623" t="s">
        <v>483</v>
      </c>
      <c r="S623" t="s">
        <v>483</v>
      </c>
      <c r="T623" t="s">
        <v>483</v>
      </c>
      <c r="U623" t="s">
        <v>496</v>
      </c>
      <c r="V623" t="s">
        <v>486</v>
      </c>
      <c r="W623" t="s">
        <v>1015</v>
      </c>
      <c r="X623" t="s">
        <v>3107</v>
      </c>
      <c r="Y623" t="s">
        <v>1345</v>
      </c>
    </row>
    <row r="624" spans="1:25">
      <c r="A624" t="s">
        <v>537</v>
      </c>
      <c r="B624" t="s">
        <v>478</v>
      </c>
      <c r="C624" t="s">
        <v>538</v>
      </c>
      <c r="D624" t="s">
        <v>2290</v>
      </c>
      <c r="E624">
        <v>4200</v>
      </c>
      <c r="F624">
        <v>950</v>
      </c>
      <c r="G624" s="22">
        <f>IF(H624 = "不含税", 1.06, 1) * F624/(1000*E624 * 3.96566683) * VLOOKUP(J624,Deflator!$A$2:$B$24,2,FALSE)</f>
        <v>8.3743101572225722E-6</v>
      </c>
      <c r="H624" t="s">
        <v>492</v>
      </c>
      <c r="I624">
        <v>2000</v>
      </c>
      <c r="J624">
        <v>2019</v>
      </c>
      <c r="K624" t="s">
        <v>540</v>
      </c>
      <c r="L624" s="76">
        <v>0.02</v>
      </c>
      <c r="M624" s="76">
        <v>0.09</v>
      </c>
      <c r="N624" t="s">
        <v>483</v>
      </c>
      <c r="O624" t="s">
        <v>667</v>
      </c>
      <c r="P624" t="s">
        <v>483</v>
      </c>
      <c r="Q624" t="s">
        <v>483</v>
      </c>
      <c r="R624" t="s">
        <v>483</v>
      </c>
      <c r="S624" t="s">
        <v>483</v>
      </c>
      <c r="T624" t="s">
        <v>483</v>
      </c>
      <c r="U624" t="s">
        <v>1739</v>
      </c>
      <c r="V624" t="s">
        <v>486</v>
      </c>
      <c r="W624" t="s">
        <v>1105</v>
      </c>
      <c r="X624" t="s">
        <v>3108</v>
      </c>
      <c r="Y624" t="s">
        <v>3109</v>
      </c>
    </row>
    <row r="625" spans="1:25">
      <c r="A625" t="s">
        <v>3307</v>
      </c>
      <c r="B625" t="s">
        <v>478</v>
      </c>
      <c r="C625" t="s">
        <v>538</v>
      </c>
      <c r="D625" t="s">
        <v>3308</v>
      </c>
      <c r="E625">
        <v>4300</v>
      </c>
      <c r="F625">
        <v>1050</v>
      </c>
      <c r="G625" s="22">
        <f>IF(H625 = "不含税", 1.06, 1) * F625/(1000*E625 * 3.96566683) * VLOOKUP(J625,Deflator!$A$2:$B$24,2,FALSE)</f>
        <v>9.0405649432929132E-6</v>
      </c>
      <c r="H625" t="s">
        <v>492</v>
      </c>
      <c r="I625">
        <v>3000</v>
      </c>
      <c r="J625">
        <v>2019</v>
      </c>
      <c r="K625" t="s">
        <v>540</v>
      </c>
      <c r="L625" t="s">
        <v>483</v>
      </c>
      <c r="M625" s="76">
        <v>0.06</v>
      </c>
      <c r="N625" t="s">
        <v>484</v>
      </c>
      <c r="O625" t="s">
        <v>485</v>
      </c>
      <c r="P625" t="s">
        <v>483</v>
      </c>
      <c r="Q625" t="s">
        <v>483</v>
      </c>
      <c r="R625" t="s">
        <v>483</v>
      </c>
      <c r="S625" t="s">
        <v>483</v>
      </c>
      <c r="T625" t="s">
        <v>483</v>
      </c>
      <c r="U625" t="s">
        <v>496</v>
      </c>
      <c r="V625" t="s">
        <v>486</v>
      </c>
      <c r="W625" t="s">
        <v>3309</v>
      </c>
      <c r="X625" t="s">
        <v>3310</v>
      </c>
      <c r="Y625" t="s">
        <v>2351</v>
      </c>
    </row>
    <row r="626" spans="1:25">
      <c r="A626" t="s">
        <v>595</v>
      </c>
      <c r="B626" t="s">
        <v>478</v>
      </c>
      <c r="C626" t="s">
        <v>538</v>
      </c>
      <c r="D626" t="s">
        <v>1014</v>
      </c>
      <c r="E626">
        <v>4000</v>
      </c>
      <c r="F626">
        <v>1100</v>
      </c>
      <c r="G626" s="22">
        <f>IF(H626 = "不含税", 1.06, 1) * F626/(1000*E626 * 3.96566683) * VLOOKUP(J626,Deflator!$A$2:$B$24,2,FALSE)</f>
        <v>9.605092583507518E-6</v>
      </c>
      <c r="H626" t="s">
        <v>481</v>
      </c>
      <c r="I626">
        <v>1000</v>
      </c>
      <c r="J626">
        <v>2019</v>
      </c>
      <c r="K626" t="s">
        <v>540</v>
      </c>
      <c r="L626" s="76">
        <v>0.04</v>
      </c>
      <c r="M626" s="76">
        <v>0.1</v>
      </c>
      <c r="N626" t="s">
        <v>622</v>
      </c>
      <c r="O626" t="s">
        <v>485</v>
      </c>
      <c r="P626" t="s">
        <v>617</v>
      </c>
      <c r="Q626" t="s">
        <v>483</v>
      </c>
      <c r="R626" t="s">
        <v>483</v>
      </c>
      <c r="S626" t="s">
        <v>483</v>
      </c>
      <c r="T626" t="s">
        <v>483</v>
      </c>
      <c r="U626" t="s">
        <v>496</v>
      </c>
      <c r="V626" t="s">
        <v>486</v>
      </c>
      <c r="W626" t="s">
        <v>1015</v>
      </c>
      <c r="X626" t="s">
        <v>3397</v>
      </c>
      <c r="Y626" t="s">
        <v>2177</v>
      </c>
    </row>
    <row r="627" spans="1:25">
      <c r="A627" t="s">
        <v>508</v>
      </c>
      <c r="B627" t="s">
        <v>509</v>
      </c>
      <c r="C627" t="s">
        <v>510</v>
      </c>
      <c r="D627" t="s">
        <v>965</v>
      </c>
      <c r="E627">
        <v>3596</v>
      </c>
      <c r="F627">
        <v>580</v>
      </c>
      <c r="G627" s="22">
        <f>IF(H627 = "不含税", 1.06, 1) * F627/(1000*E627 * 3.96566683) * VLOOKUP(J627,Deflator!$A$2:$B$24,2,FALSE)</f>
        <v>5.6334853862214191E-6</v>
      </c>
      <c r="H627" t="s">
        <v>481</v>
      </c>
      <c r="I627">
        <v>1000</v>
      </c>
      <c r="J627">
        <v>2019</v>
      </c>
      <c r="K627" t="s">
        <v>540</v>
      </c>
      <c r="L627" s="77">
        <v>0.11310000000000001</v>
      </c>
      <c r="M627" s="77">
        <v>5.2699999999999997E-2</v>
      </c>
      <c r="N627" t="s">
        <v>646</v>
      </c>
      <c r="O627" t="s">
        <v>831</v>
      </c>
      <c r="P627" t="s">
        <v>966</v>
      </c>
      <c r="Q627" s="77">
        <v>0.81779999999999997</v>
      </c>
      <c r="R627">
        <v>2</v>
      </c>
      <c r="S627" s="77">
        <v>1E-3</v>
      </c>
      <c r="T627" t="s">
        <v>483</v>
      </c>
      <c r="U627" t="s">
        <v>496</v>
      </c>
      <c r="V627" t="s">
        <v>486</v>
      </c>
      <c r="W627" t="s">
        <v>967</v>
      </c>
      <c r="X627" t="s">
        <v>968</v>
      </c>
      <c r="Y627" t="s">
        <v>969</v>
      </c>
    </row>
    <row r="628" spans="1:25">
      <c r="A628" t="s">
        <v>508</v>
      </c>
      <c r="B628" t="s">
        <v>509</v>
      </c>
      <c r="C628" t="s">
        <v>510</v>
      </c>
      <c r="D628" t="s">
        <v>1025</v>
      </c>
      <c r="E628">
        <v>3600</v>
      </c>
      <c r="F628">
        <v>560</v>
      </c>
      <c r="G628" s="22">
        <f>IF(H628 = "不含税", 1.06, 1) * F628/(1000*E628 * 3.96566683) * VLOOKUP(J628,Deflator!$A$2:$B$24,2,FALSE)</f>
        <v>5.7591747046162262E-6</v>
      </c>
      <c r="H628" t="s">
        <v>492</v>
      </c>
      <c r="I628">
        <v>800</v>
      </c>
      <c r="J628">
        <v>2019</v>
      </c>
      <c r="K628" t="s">
        <v>540</v>
      </c>
      <c r="L628" s="76">
        <v>0.16</v>
      </c>
      <c r="M628" t="s">
        <v>483</v>
      </c>
      <c r="N628" t="s">
        <v>483</v>
      </c>
      <c r="O628" t="s">
        <v>1026</v>
      </c>
      <c r="P628" t="s">
        <v>483</v>
      </c>
      <c r="Q628" t="s">
        <v>483</v>
      </c>
      <c r="R628" t="s">
        <v>483</v>
      </c>
      <c r="S628" t="s">
        <v>483</v>
      </c>
      <c r="T628" t="s">
        <v>483</v>
      </c>
      <c r="U628" t="s">
        <v>496</v>
      </c>
      <c r="V628" t="s">
        <v>497</v>
      </c>
      <c r="W628" t="s">
        <v>906</v>
      </c>
      <c r="X628" t="s">
        <v>1027</v>
      </c>
      <c r="Y628" t="s">
        <v>1028</v>
      </c>
    </row>
    <row r="629" spans="1:25">
      <c r="A629" t="s">
        <v>508</v>
      </c>
      <c r="B629" t="s">
        <v>509</v>
      </c>
      <c r="C629" t="s">
        <v>510</v>
      </c>
      <c r="D629" t="s">
        <v>1183</v>
      </c>
      <c r="E629">
        <v>3500</v>
      </c>
      <c r="F629">
        <v>570</v>
      </c>
      <c r="G629" s="22">
        <f>IF(H629 = "不含税", 1.06, 1) * F629/(1000*E629 * 3.96566683) * VLOOKUP(J629,Deflator!$A$2:$B$24,2,FALSE)</f>
        <v>6.0295033132002531E-6</v>
      </c>
      <c r="H629" t="s">
        <v>492</v>
      </c>
      <c r="I629">
        <v>1500</v>
      </c>
      <c r="J629">
        <v>2019</v>
      </c>
      <c r="K629" t="s">
        <v>540</v>
      </c>
      <c r="L629" s="76">
        <v>0.14000000000000001</v>
      </c>
      <c r="M629" s="77">
        <v>7.4999999999999997E-2</v>
      </c>
      <c r="N629" t="s">
        <v>622</v>
      </c>
      <c r="O629" t="s">
        <v>485</v>
      </c>
      <c r="P629" t="s">
        <v>617</v>
      </c>
      <c r="Q629" t="s">
        <v>483</v>
      </c>
      <c r="R629" t="s">
        <v>483</v>
      </c>
      <c r="S629" t="s">
        <v>483</v>
      </c>
      <c r="T629" t="s">
        <v>483</v>
      </c>
      <c r="U629" t="s">
        <v>496</v>
      </c>
      <c r="V629" t="s">
        <v>486</v>
      </c>
      <c r="W629" t="s">
        <v>1184</v>
      </c>
      <c r="X629" t="s">
        <v>1185</v>
      </c>
      <c r="Y629" t="s">
        <v>178</v>
      </c>
    </row>
    <row r="630" spans="1:25">
      <c r="A630" t="s">
        <v>508</v>
      </c>
      <c r="B630" t="s">
        <v>509</v>
      </c>
      <c r="C630" t="s">
        <v>510</v>
      </c>
      <c r="D630" t="s">
        <v>432</v>
      </c>
      <c r="E630">
        <v>3600</v>
      </c>
      <c r="F630">
        <v>630</v>
      </c>
      <c r="G630" s="22">
        <f>IF(H630 = "不含税", 1.06, 1) * F630/(1000*E630 * 3.96566683) * VLOOKUP(J630,Deflator!$A$2:$B$24,2,FALSE)</f>
        <v>6.11233164405024E-6</v>
      </c>
      <c r="H630" t="s">
        <v>481</v>
      </c>
      <c r="I630">
        <v>1000</v>
      </c>
      <c r="J630">
        <v>2019</v>
      </c>
      <c r="K630" t="s">
        <v>540</v>
      </c>
      <c r="L630" t="s">
        <v>483</v>
      </c>
      <c r="M630" s="76">
        <v>0.09</v>
      </c>
      <c r="N630" t="s">
        <v>554</v>
      </c>
      <c r="O630" t="s">
        <v>485</v>
      </c>
      <c r="P630" t="s">
        <v>626</v>
      </c>
      <c r="Q630" t="s">
        <v>483</v>
      </c>
      <c r="R630" t="s">
        <v>483</v>
      </c>
      <c r="S630" t="s">
        <v>483</v>
      </c>
      <c r="T630" t="s">
        <v>483</v>
      </c>
      <c r="U630" t="s">
        <v>496</v>
      </c>
      <c r="V630" t="s">
        <v>486</v>
      </c>
      <c r="W630" t="s">
        <v>828</v>
      </c>
      <c r="X630" t="s">
        <v>1216</v>
      </c>
      <c r="Y630" t="s">
        <v>1217</v>
      </c>
    </row>
    <row r="631" spans="1:25">
      <c r="A631" t="s">
        <v>508</v>
      </c>
      <c r="B631" t="s">
        <v>509</v>
      </c>
      <c r="C631" t="s">
        <v>510</v>
      </c>
      <c r="D631" t="s">
        <v>1326</v>
      </c>
      <c r="E631">
        <v>3500</v>
      </c>
      <c r="F631">
        <v>600</v>
      </c>
      <c r="G631" s="22">
        <f>IF(H631 = "不含税", 1.06, 1) * F631/(1000*E631 * 3.96566683) * VLOOKUP(J631,Deflator!$A$2:$B$24,2,FALSE)</f>
        <v>6.346845592842371E-6</v>
      </c>
      <c r="H631" t="s">
        <v>492</v>
      </c>
      <c r="I631">
        <v>1500</v>
      </c>
      <c r="J631">
        <v>2019</v>
      </c>
      <c r="K631" t="s">
        <v>540</v>
      </c>
      <c r="L631" s="76">
        <v>0.02</v>
      </c>
      <c r="M631" s="76">
        <v>7.0000000000000007E-2</v>
      </c>
      <c r="N631" t="s">
        <v>483</v>
      </c>
      <c r="O631" t="s">
        <v>485</v>
      </c>
      <c r="P631" t="s">
        <v>788</v>
      </c>
      <c r="Q631" t="s">
        <v>483</v>
      </c>
      <c r="R631" t="s">
        <v>483</v>
      </c>
      <c r="S631" t="s">
        <v>483</v>
      </c>
      <c r="T631" t="s">
        <v>483</v>
      </c>
      <c r="U631" t="s">
        <v>496</v>
      </c>
      <c r="V631" t="s">
        <v>486</v>
      </c>
      <c r="W631" t="s">
        <v>828</v>
      </c>
      <c r="X631" t="s">
        <v>1327</v>
      </c>
      <c r="Y631" t="s">
        <v>1328</v>
      </c>
    </row>
    <row r="632" spans="1:25">
      <c r="A632" t="s">
        <v>508</v>
      </c>
      <c r="B632" t="s">
        <v>509</v>
      </c>
      <c r="C632" t="s">
        <v>510</v>
      </c>
      <c r="D632" t="s">
        <v>1186</v>
      </c>
      <c r="E632">
        <v>3500</v>
      </c>
      <c r="F632">
        <v>750</v>
      </c>
      <c r="G632" s="22">
        <f>IF(H632 = "不含税", 1.06, 1) * F632/(1000*E632 * 3.96566683) * VLOOKUP(J632,Deflator!$A$2:$B$24,2,FALSE)</f>
        <v>7.4844877274084572E-6</v>
      </c>
      <c r="H632" t="s">
        <v>481</v>
      </c>
      <c r="I632">
        <v>1000</v>
      </c>
      <c r="J632">
        <v>2019</v>
      </c>
      <c r="K632" t="s">
        <v>540</v>
      </c>
      <c r="L632" t="s">
        <v>483</v>
      </c>
      <c r="M632" t="s">
        <v>483</v>
      </c>
      <c r="N632" t="s">
        <v>483</v>
      </c>
      <c r="O632" t="s">
        <v>485</v>
      </c>
      <c r="P632" t="s">
        <v>483</v>
      </c>
      <c r="Q632" t="s">
        <v>483</v>
      </c>
      <c r="R632" t="s">
        <v>483</v>
      </c>
      <c r="S632" t="s">
        <v>483</v>
      </c>
      <c r="T632" t="s">
        <v>483</v>
      </c>
      <c r="U632" t="s">
        <v>520</v>
      </c>
      <c r="V632" t="s">
        <v>486</v>
      </c>
      <c r="W632" t="s">
        <v>828</v>
      </c>
      <c r="X632" t="s">
        <v>2371</v>
      </c>
      <c r="Y632" t="s">
        <v>2266</v>
      </c>
    </row>
    <row r="633" spans="1:25">
      <c r="A633" t="s">
        <v>955</v>
      </c>
      <c r="B633" t="s">
        <v>478</v>
      </c>
      <c r="C633" t="s">
        <v>955</v>
      </c>
      <c r="D633" t="s">
        <v>1847</v>
      </c>
      <c r="E633">
        <v>4800</v>
      </c>
      <c r="F633">
        <v>1050</v>
      </c>
      <c r="G633" s="22">
        <f>IF(H633 = "不含税", 1.06, 1) * F633/(1000*E633 * 3.96566683) * VLOOKUP(J633,Deflator!$A$2:$B$24,2,FALSE)</f>
        <v>8.0988394283665685E-6</v>
      </c>
      <c r="H633" t="s">
        <v>492</v>
      </c>
      <c r="I633">
        <v>1500</v>
      </c>
      <c r="J633">
        <v>2019</v>
      </c>
      <c r="K633" t="s">
        <v>540</v>
      </c>
      <c r="L633" s="77">
        <v>2.1000000000000001E-2</v>
      </c>
      <c r="M633" s="77">
        <v>8.8300000000000003E-2</v>
      </c>
      <c r="N633" t="s">
        <v>483</v>
      </c>
      <c r="O633" t="s">
        <v>831</v>
      </c>
      <c r="P633" t="s">
        <v>526</v>
      </c>
      <c r="Q633" s="77">
        <v>0.81620000000000004</v>
      </c>
      <c r="R633">
        <v>2</v>
      </c>
      <c r="S633" s="77">
        <v>2.0000000000000001E-4</v>
      </c>
      <c r="T633" t="s">
        <v>483</v>
      </c>
      <c r="U633" t="s">
        <v>496</v>
      </c>
      <c r="V633" t="s">
        <v>486</v>
      </c>
      <c r="W633" t="s">
        <v>2409</v>
      </c>
      <c r="X633" t="s">
        <v>2945</v>
      </c>
      <c r="Y633" t="s">
        <v>2946</v>
      </c>
    </row>
    <row r="634" spans="1:25">
      <c r="A634" t="s">
        <v>955</v>
      </c>
      <c r="B634" t="s">
        <v>478</v>
      </c>
      <c r="C634" t="s">
        <v>955</v>
      </c>
      <c r="D634" t="s">
        <v>3332</v>
      </c>
      <c r="E634">
        <v>4200</v>
      </c>
      <c r="F634">
        <v>1100</v>
      </c>
      <c r="G634" s="22">
        <f>IF(H634 = "不含税", 1.06, 1) * F634/(1000*E634 * 3.96566683) * VLOOKUP(J634,Deflator!$A$2:$B$24,2,FALSE)</f>
        <v>9.1477072223881137E-6</v>
      </c>
      <c r="H634" t="s">
        <v>481</v>
      </c>
      <c r="I634">
        <v>1000</v>
      </c>
      <c r="J634">
        <v>2019</v>
      </c>
      <c r="K634" t="s">
        <v>540</v>
      </c>
      <c r="L634" s="76">
        <v>0.02</v>
      </c>
      <c r="M634" s="76">
        <v>0.09</v>
      </c>
      <c r="N634" t="s">
        <v>483</v>
      </c>
      <c r="O634" t="s">
        <v>485</v>
      </c>
      <c r="P634" t="s">
        <v>483</v>
      </c>
      <c r="Q634" t="s">
        <v>483</v>
      </c>
      <c r="R634" t="s">
        <v>483</v>
      </c>
      <c r="S634" t="s">
        <v>483</v>
      </c>
      <c r="T634" t="s">
        <v>483</v>
      </c>
      <c r="U634" t="s">
        <v>520</v>
      </c>
      <c r="V634" t="s">
        <v>486</v>
      </c>
      <c r="W634" t="s">
        <v>3118</v>
      </c>
      <c r="X634" t="s">
        <v>3333</v>
      </c>
      <c r="Y634" t="s">
        <v>1824</v>
      </c>
    </row>
    <row r="635" spans="1:25">
      <c r="A635" t="s">
        <v>3117</v>
      </c>
      <c r="B635" t="s">
        <v>551</v>
      </c>
      <c r="C635" t="s">
        <v>701</v>
      </c>
      <c r="D635" t="s">
        <v>1025</v>
      </c>
      <c r="E635">
        <v>4200</v>
      </c>
      <c r="F635">
        <v>950</v>
      </c>
      <c r="G635" s="22">
        <f>IF(H635 = "不含税", 1.06, 1) * F635/(1000*E635 * 3.96566683) * VLOOKUP(J635,Deflator!$A$2:$B$24,2,FALSE)</f>
        <v>8.3743101572225722E-6</v>
      </c>
      <c r="H635" t="s">
        <v>492</v>
      </c>
      <c r="I635">
        <v>800</v>
      </c>
      <c r="J635">
        <v>2019</v>
      </c>
      <c r="K635" t="s">
        <v>540</v>
      </c>
      <c r="L635" s="76">
        <v>0.01</v>
      </c>
      <c r="M635" s="76">
        <v>7.0000000000000007E-2</v>
      </c>
      <c r="N635" t="s">
        <v>483</v>
      </c>
      <c r="O635" t="s">
        <v>485</v>
      </c>
      <c r="P635" t="s">
        <v>483</v>
      </c>
      <c r="Q635" t="s">
        <v>483</v>
      </c>
      <c r="R635" t="s">
        <v>483</v>
      </c>
      <c r="S635" t="s">
        <v>483</v>
      </c>
      <c r="T635" t="s">
        <v>483</v>
      </c>
      <c r="U635" t="s">
        <v>496</v>
      </c>
      <c r="V635" t="s">
        <v>486</v>
      </c>
      <c r="W635" t="s">
        <v>3118</v>
      </c>
      <c r="X635" t="s">
        <v>3119</v>
      </c>
      <c r="Y635" t="s">
        <v>889</v>
      </c>
    </row>
    <row r="636" spans="1:25">
      <c r="A636" t="s">
        <v>1175</v>
      </c>
      <c r="B636" t="s">
        <v>478</v>
      </c>
      <c r="C636" t="s">
        <v>491</v>
      </c>
      <c r="D636" t="s">
        <v>1014</v>
      </c>
      <c r="E636">
        <v>4300</v>
      </c>
      <c r="F636">
        <v>850</v>
      </c>
      <c r="G636" s="22">
        <f>IF(H636 = "不含税", 1.06, 1) * F636/(1000*E636 * 3.96566683) * VLOOKUP(J636,Deflator!$A$2:$B$24,2,FALSE)</f>
        <v>6.90429488032253E-6</v>
      </c>
      <c r="H636" t="s">
        <v>481</v>
      </c>
      <c r="I636">
        <v>1000</v>
      </c>
      <c r="J636">
        <v>2019</v>
      </c>
      <c r="K636" t="s">
        <v>540</v>
      </c>
      <c r="L636" s="77">
        <v>2.1600000000000001E-2</v>
      </c>
      <c r="M636" s="77">
        <v>7.6100000000000001E-2</v>
      </c>
      <c r="N636" t="s">
        <v>622</v>
      </c>
      <c r="O636" t="s">
        <v>485</v>
      </c>
      <c r="P636" t="s">
        <v>626</v>
      </c>
      <c r="Q636" t="s">
        <v>483</v>
      </c>
      <c r="R636" t="s">
        <v>483</v>
      </c>
      <c r="S636" t="s">
        <v>483</v>
      </c>
      <c r="T636" t="s">
        <v>483</v>
      </c>
      <c r="U636" t="s">
        <v>496</v>
      </c>
      <c r="V636" t="s">
        <v>486</v>
      </c>
      <c r="W636" t="s">
        <v>1015</v>
      </c>
      <c r="X636" t="s">
        <v>1761</v>
      </c>
      <c r="Y636" t="s">
        <v>1762</v>
      </c>
    </row>
    <row r="637" spans="1:25">
      <c r="A637" t="s">
        <v>1175</v>
      </c>
      <c r="B637" t="s">
        <v>478</v>
      </c>
      <c r="C637" t="s">
        <v>491</v>
      </c>
      <c r="D637" t="s">
        <v>2139</v>
      </c>
      <c r="E637">
        <v>4049</v>
      </c>
      <c r="F637">
        <v>850</v>
      </c>
      <c r="G637" s="22">
        <f>IF(H637 = "不含税", 1.06, 1) * F637/(1000*E637 * 3.96566683) * VLOOKUP(J637,Deflator!$A$2:$B$24,2,FALSE)</f>
        <v>7.7722341478167678E-6</v>
      </c>
      <c r="H637" t="s">
        <v>492</v>
      </c>
      <c r="I637">
        <v>10000</v>
      </c>
      <c r="J637">
        <v>2019</v>
      </c>
      <c r="K637" t="s">
        <v>540</v>
      </c>
      <c r="L637" s="77">
        <v>2.58E-2</v>
      </c>
      <c r="M637" s="77">
        <v>1.24E-2</v>
      </c>
      <c r="N637" t="s">
        <v>484</v>
      </c>
      <c r="O637" t="s">
        <v>485</v>
      </c>
      <c r="P637" t="s">
        <v>526</v>
      </c>
      <c r="Q637" s="76">
        <v>0.8</v>
      </c>
      <c r="R637" t="s">
        <v>483</v>
      </c>
      <c r="S637" s="77">
        <v>2.9999999999999997E-4</v>
      </c>
      <c r="T637" t="s">
        <v>483</v>
      </c>
      <c r="U637" t="s">
        <v>496</v>
      </c>
      <c r="V637" t="s">
        <v>486</v>
      </c>
      <c r="W637" t="s">
        <v>2331</v>
      </c>
      <c r="X637" t="s">
        <v>2692</v>
      </c>
      <c r="Y637" t="s">
        <v>2693</v>
      </c>
    </row>
    <row r="638" spans="1:25">
      <c r="A638" t="s">
        <v>2580</v>
      </c>
      <c r="B638" t="s">
        <v>478</v>
      </c>
      <c r="C638" t="s">
        <v>491</v>
      </c>
      <c r="D638" t="s">
        <v>1014</v>
      </c>
      <c r="E638">
        <v>4000</v>
      </c>
      <c r="F638">
        <v>1000</v>
      </c>
      <c r="G638" s="22">
        <f>IF(H638 = "不含税", 1.06, 1) * F638/(1000*E638 * 3.96566683) * VLOOKUP(J638,Deflator!$A$2:$B$24,2,FALSE)</f>
        <v>9.2558164895617916E-6</v>
      </c>
      <c r="H638" t="s">
        <v>492</v>
      </c>
      <c r="I638">
        <v>1000</v>
      </c>
      <c r="J638">
        <v>2019</v>
      </c>
      <c r="K638" t="s">
        <v>540</v>
      </c>
      <c r="L638" s="77">
        <v>7.7999999999999996E-3</v>
      </c>
      <c r="M638" s="77">
        <v>1.8800000000000001E-2</v>
      </c>
      <c r="N638" t="s">
        <v>767</v>
      </c>
      <c r="O638" t="s">
        <v>485</v>
      </c>
      <c r="P638" t="s">
        <v>526</v>
      </c>
      <c r="Q638" s="76">
        <v>0.79</v>
      </c>
      <c r="R638">
        <v>2</v>
      </c>
      <c r="S638" t="s">
        <v>483</v>
      </c>
      <c r="T638" t="s">
        <v>483</v>
      </c>
      <c r="U638" t="s">
        <v>496</v>
      </c>
      <c r="V638" t="s">
        <v>486</v>
      </c>
      <c r="W638" t="s">
        <v>1015</v>
      </c>
      <c r="X638" t="s">
        <v>3362</v>
      </c>
      <c r="Y638" t="s">
        <v>3363</v>
      </c>
    </row>
    <row r="639" spans="1:25">
      <c r="A639" t="s">
        <v>1035</v>
      </c>
      <c r="B639" t="s">
        <v>478</v>
      </c>
      <c r="C639" t="s">
        <v>479</v>
      </c>
      <c r="D639" t="s">
        <v>434</v>
      </c>
      <c r="E639">
        <v>4500</v>
      </c>
      <c r="F639">
        <v>800</v>
      </c>
      <c r="G639" s="22">
        <f>IF(H639 = "不含税", 1.06, 1) * F639/(1000*E639 * 3.96566683) * VLOOKUP(J639,Deflator!$A$2:$B$24,2,FALSE)</f>
        <v>6.581913948132829E-6</v>
      </c>
      <c r="H639" t="s">
        <v>492</v>
      </c>
      <c r="I639">
        <v>600</v>
      </c>
      <c r="J639">
        <v>2019</v>
      </c>
      <c r="K639" t="s">
        <v>540</v>
      </c>
      <c r="L639" s="76">
        <v>0.02</v>
      </c>
      <c r="M639" s="76">
        <v>0.06</v>
      </c>
      <c r="N639" t="s">
        <v>483</v>
      </c>
      <c r="O639" t="s">
        <v>485</v>
      </c>
      <c r="P639" t="s">
        <v>626</v>
      </c>
      <c r="Q639" t="s">
        <v>483</v>
      </c>
      <c r="R639" t="s">
        <v>483</v>
      </c>
      <c r="S639" t="s">
        <v>483</v>
      </c>
      <c r="T639" t="s">
        <v>483</v>
      </c>
      <c r="U639" t="s">
        <v>496</v>
      </c>
      <c r="V639" t="s">
        <v>486</v>
      </c>
      <c r="W639" t="s">
        <v>1510</v>
      </c>
      <c r="X639" t="s">
        <v>1511</v>
      </c>
      <c r="Y639" t="s">
        <v>1512</v>
      </c>
    </row>
    <row r="640" spans="1:25">
      <c r="A640" t="s">
        <v>1035</v>
      </c>
      <c r="B640" t="s">
        <v>478</v>
      </c>
      <c r="C640" t="s">
        <v>479</v>
      </c>
      <c r="D640" t="s">
        <v>432</v>
      </c>
      <c r="E640">
        <v>4700</v>
      </c>
      <c r="F640">
        <v>950</v>
      </c>
      <c r="G640" s="22">
        <f>IF(H640 = "不含税", 1.06, 1) * F640/(1000*E640 * 3.96566683) * VLOOKUP(J640,Deflator!$A$2:$B$24,2,FALSE)</f>
        <v>7.0598359414562039E-6</v>
      </c>
      <c r="H640" t="s">
        <v>481</v>
      </c>
      <c r="I640">
        <v>3000</v>
      </c>
      <c r="J640">
        <v>2019</v>
      </c>
      <c r="K640" t="s">
        <v>540</v>
      </c>
      <c r="L640" s="77">
        <v>7.7999999999999996E-3</v>
      </c>
      <c r="M640" s="77">
        <v>7.0000000000000007E-2</v>
      </c>
      <c r="N640" t="s">
        <v>484</v>
      </c>
      <c r="O640" t="s">
        <v>485</v>
      </c>
      <c r="P640" t="s">
        <v>526</v>
      </c>
      <c r="Q640" t="s">
        <v>483</v>
      </c>
      <c r="R640" t="s">
        <v>483</v>
      </c>
      <c r="S640" t="s">
        <v>483</v>
      </c>
      <c r="T640" t="s">
        <v>483</v>
      </c>
      <c r="U640" t="s">
        <v>496</v>
      </c>
      <c r="V640" t="s">
        <v>486</v>
      </c>
      <c r="W640" t="s">
        <v>1941</v>
      </c>
      <c r="X640" t="s">
        <v>1942</v>
      </c>
      <c r="Y640" t="s">
        <v>1943</v>
      </c>
    </row>
    <row r="641" spans="1:25">
      <c r="A641" t="s">
        <v>1035</v>
      </c>
      <c r="B641" t="s">
        <v>478</v>
      </c>
      <c r="C641" t="s">
        <v>479</v>
      </c>
      <c r="D641" t="s">
        <v>827</v>
      </c>
      <c r="E641">
        <v>4000</v>
      </c>
      <c r="F641">
        <v>950</v>
      </c>
      <c r="G641" s="22">
        <f>IF(H641 = "不含税", 1.06, 1) * F641/(1000*E641 * 3.96566683) * VLOOKUP(J641,Deflator!$A$2:$B$24,2,FALSE)</f>
        <v>8.2953072312110388E-6</v>
      </c>
      <c r="H641" t="s">
        <v>481</v>
      </c>
      <c r="I641">
        <v>1000</v>
      </c>
      <c r="J641">
        <v>2019</v>
      </c>
      <c r="K641" t="s">
        <v>540</v>
      </c>
      <c r="L641" s="76">
        <v>0.03</v>
      </c>
      <c r="M641" s="76">
        <v>0.03</v>
      </c>
      <c r="N641" t="s">
        <v>483</v>
      </c>
      <c r="O641" t="s">
        <v>485</v>
      </c>
      <c r="P641" t="s">
        <v>526</v>
      </c>
      <c r="Q641" s="76">
        <v>0.75</v>
      </c>
      <c r="R641" t="s">
        <v>483</v>
      </c>
      <c r="S641" t="s">
        <v>483</v>
      </c>
      <c r="T641" t="s">
        <v>483</v>
      </c>
      <c r="U641" t="s">
        <v>496</v>
      </c>
      <c r="V641" t="s">
        <v>486</v>
      </c>
      <c r="W641" t="s">
        <v>828</v>
      </c>
      <c r="X641" t="s">
        <v>3059</v>
      </c>
      <c r="Y641" t="s">
        <v>2036</v>
      </c>
    </row>
    <row r="642" spans="1:25">
      <c r="A642" t="s">
        <v>1035</v>
      </c>
      <c r="B642" t="s">
        <v>478</v>
      </c>
      <c r="C642" t="s">
        <v>479</v>
      </c>
      <c r="D642" t="s">
        <v>827</v>
      </c>
      <c r="E642">
        <v>4500</v>
      </c>
      <c r="F642">
        <v>1150</v>
      </c>
      <c r="G642" s="22">
        <f>IF(H642 = "不含税", 1.06, 1) * F642/(1000*E642 * 3.96566683) * VLOOKUP(J642,Deflator!$A$2:$B$24,2,FALSE)</f>
        <v>9.4615013004409433E-6</v>
      </c>
      <c r="H642" t="s">
        <v>492</v>
      </c>
      <c r="I642">
        <v>800</v>
      </c>
      <c r="J642">
        <v>2019</v>
      </c>
      <c r="K642" t="s">
        <v>540</v>
      </c>
      <c r="L642" s="76">
        <v>0.02</v>
      </c>
      <c r="M642" s="76">
        <v>0.09</v>
      </c>
      <c r="N642" t="s">
        <v>483</v>
      </c>
      <c r="O642" t="s">
        <v>573</v>
      </c>
      <c r="P642" t="s">
        <v>483</v>
      </c>
      <c r="Q642" t="s">
        <v>483</v>
      </c>
      <c r="R642" t="s">
        <v>483</v>
      </c>
      <c r="S642" t="s">
        <v>483</v>
      </c>
      <c r="T642" t="s">
        <v>483</v>
      </c>
      <c r="U642" t="s">
        <v>496</v>
      </c>
      <c r="V642" t="s">
        <v>486</v>
      </c>
      <c r="W642" t="s">
        <v>828</v>
      </c>
      <c r="X642" t="s">
        <v>3376</v>
      </c>
      <c r="Y642" t="s">
        <v>1328</v>
      </c>
    </row>
    <row r="643" spans="1:25">
      <c r="A643" t="s">
        <v>501</v>
      </c>
      <c r="B643" t="s">
        <v>478</v>
      </c>
      <c r="C643" t="s">
        <v>479</v>
      </c>
      <c r="D643" t="s">
        <v>1186</v>
      </c>
      <c r="E643">
        <v>4600</v>
      </c>
      <c r="F643">
        <v>1200</v>
      </c>
      <c r="G643" s="22">
        <f>IF(H643 = "不含税", 1.06, 1) * F643/(1000*E643 * 3.96566683) * VLOOKUP(J643,Deflator!$A$2:$B$24,2,FALSE)</f>
        <v>9.6582432934557803E-6</v>
      </c>
      <c r="H643" t="s">
        <v>492</v>
      </c>
      <c r="I643">
        <v>600</v>
      </c>
      <c r="J643">
        <v>2019</v>
      </c>
      <c r="K643" t="s">
        <v>540</v>
      </c>
      <c r="L643" s="76">
        <v>0.03</v>
      </c>
      <c r="M643" s="76">
        <v>0.03</v>
      </c>
      <c r="N643" t="s">
        <v>483</v>
      </c>
      <c r="O643" t="s">
        <v>485</v>
      </c>
      <c r="P643" t="s">
        <v>483</v>
      </c>
      <c r="Q643" t="s">
        <v>483</v>
      </c>
      <c r="R643" t="s">
        <v>483</v>
      </c>
      <c r="S643" t="s">
        <v>483</v>
      </c>
      <c r="T643" t="s">
        <v>483</v>
      </c>
      <c r="U643" t="s">
        <v>496</v>
      </c>
      <c r="V643" t="s">
        <v>486</v>
      </c>
      <c r="W643" t="s">
        <v>828</v>
      </c>
      <c r="X643" t="s">
        <v>3405</v>
      </c>
      <c r="Y643" t="s">
        <v>2036</v>
      </c>
    </row>
    <row r="644" spans="1:25">
      <c r="A644" t="s">
        <v>701</v>
      </c>
      <c r="B644" t="s">
        <v>478</v>
      </c>
      <c r="C644" t="s">
        <v>538</v>
      </c>
      <c r="D644" t="s">
        <v>702</v>
      </c>
      <c r="E644">
        <v>4200</v>
      </c>
      <c r="F644">
        <v>550</v>
      </c>
      <c r="G644" s="22">
        <f>IF(H644 = "不含税", 1.06, 1) * F644/(1000*E644 * 3.96566683) * VLOOKUP(J644,Deflator!$A$2:$B$24,2,FALSE)</f>
        <v>4.8181619593103576E-6</v>
      </c>
      <c r="H644" t="s">
        <v>492</v>
      </c>
      <c r="I644">
        <v>2000</v>
      </c>
      <c r="J644">
        <v>2020</v>
      </c>
      <c r="K644" t="s">
        <v>540</v>
      </c>
      <c r="L644" s="76">
        <v>0.04</v>
      </c>
      <c r="M644" s="76">
        <v>0.09</v>
      </c>
      <c r="N644" t="s">
        <v>484</v>
      </c>
      <c r="O644" t="s">
        <v>703</v>
      </c>
      <c r="P644" t="s">
        <v>704</v>
      </c>
      <c r="Q644" t="s">
        <v>483</v>
      </c>
      <c r="R644" t="s">
        <v>483</v>
      </c>
      <c r="S644" t="s">
        <v>483</v>
      </c>
      <c r="T644" t="s">
        <v>483</v>
      </c>
      <c r="U644" t="s">
        <v>496</v>
      </c>
      <c r="V644" t="s">
        <v>486</v>
      </c>
      <c r="W644" t="s">
        <v>705</v>
      </c>
      <c r="X644" t="s">
        <v>706</v>
      </c>
      <c r="Y644" t="s">
        <v>707</v>
      </c>
    </row>
    <row r="645" spans="1:25">
      <c r="A645" t="s">
        <v>701</v>
      </c>
      <c r="B645" t="s">
        <v>478</v>
      </c>
      <c r="C645" t="s">
        <v>538</v>
      </c>
      <c r="D645" t="s">
        <v>1069</v>
      </c>
      <c r="E645">
        <v>3900</v>
      </c>
      <c r="F645">
        <v>750</v>
      </c>
      <c r="G645" s="22">
        <f>IF(H645 = "不含税", 1.06, 1) * F645/(1000*E645 * 3.96566683) * VLOOKUP(J645,Deflator!$A$2:$B$24,2,FALSE)</f>
        <v>7.0756224577284984E-6</v>
      </c>
      <c r="H645" t="s">
        <v>492</v>
      </c>
      <c r="I645">
        <v>2000</v>
      </c>
      <c r="J645">
        <v>2020</v>
      </c>
      <c r="K645" t="s">
        <v>540</v>
      </c>
      <c r="L645" s="76">
        <v>0.03</v>
      </c>
      <c r="M645" s="76">
        <v>0.08</v>
      </c>
      <c r="N645" t="s">
        <v>483</v>
      </c>
      <c r="O645" t="s">
        <v>485</v>
      </c>
      <c r="P645" t="s">
        <v>626</v>
      </c>
      <c r="Q645" t="s">
        <v>483</v>
      </c>
      <c r="R645" t="s">
        <v>483</v>
      </c>
      <c r="S645" t="s">
        <v>483</v>
      </c>
      <c r="T645" t="s">
        <v>483</v>
      </c>
      <c r="U645" t="s">
        <v>496</v>
      </c>
      <c r="V645" t="s">
        <v>486</v>
      </c>
      <c r="W645" t="s">
        <v>705</v>
      </c>
      <c r="X645" t="s">
        <v>2002</v>
      </c>
      <c r="Y645" t="s">
        <v>707</v>
      </c>
    </row>
    <row r="646" spans="1:25">
      <c r="A646" t="s">
        <v>508</v>
      </c>
      <c r="B646" t="s">
        <v>509</v>
      </c>
      <c r="C646" t="s">
        <v>510</v>
      </c>
      <c r="D646" t="s">
        <v>827</v>
      </c>
      <c r="E646">
        <v>3500</v>
      </c>
      <c r="F646">
        <v>500</v>
      </c>
      <c r="G646" s="22">
        <f>IF(H646 = "不含税", 1.06, 1) * F646/(1000*E646 * 3.96566683) * VLOOKUP(J646,Deflator!$A$2:$B$24,2,FALSE)</f>
        <v>5.2561766828840268E-6</v>
      </c>
      <c r="H646" t="s">
        <v>492</v>
      </c>
      <c r="I646">
        <v>1000</v>
      </c>
      <c r="J646">
        <v>2020</v>
      </c>
      <c r="K646" t="s">
        <v>540</v>
      </c>
      <c r="L646" s="76">
        <v>0.05</v>
      </c>
      <c r="M646" s="76">
        <v>0.06</v>
      </c>
      <c r="N646" t="s">
        <v>483</v>
      </c>
      <c r="O646" t="s">
        <v>485</v>
      </c>
      <c r="P646" t="s">
        <v>483</v>
      </c>
      <c r="Q646" t="s">
        <v>483</v>
      </c>
      <c r="R646" t="s">
        <v>483</v>
      </c>
      <c r="S646" t="s">
        <v>483</v>
      </c>
      <c r="T646" t="s">
        <v>483</v>
      </c>
      <c r="U646" t="s">
        <v>496</v>
      </c>
      <c r="V646" t="s">
        <v>486</v>
      </c>
      <c r="W646" t="s">
        <v>828</v>
      </c>
      <c r="X646" t="s">
        <v>829</v>
      </c>
      <c r="Y646" t="s">
        <v>830</v>
      </c>
    </row>
    <row r="647" spans="1:25">
      <c r="A647" t="s">
        <v>508</v>
      </c>
      <c r="B647" t="s">
        <v>509</v>
      </c>
      <c r="C647" t="s">
        <v>510</v>
      </c>
      <c r="D647" t="s">
        <v>987</v>
      </c>
      <c r="E647">
        <v>3400</v>
      </c>
      <c r="F647">
        <v>520</v>
      </c>
      <c r="G647" s="22">
        <f>IF(H647 = "不含税", 1.06, 1) * F647/(1000*E647 * 3.96566683) * VLOOKUP(J647,Deflator!$A$2:$B$24,2,FALSE)</f>
        <v>5.6272009193228997E-6</v>
      </c>
      <c r="H647" t="s">
        <v>492</v>
      </c>
      <c r="I647">
        <v>10000</v>
      </c>
      <c r="J647">
        <v>2020</v>
      </c>
      <c r="K647" t="s">
        <v>540</v>
      </c>
      <c r="L647" s="76">
        <v>0.15</v>
      </c>
      <c r="M647" s="77">
        <v>1.78E-2</v>
      </c>
      <c r="N647" t="s">
        <v>483</v>
      </c>
      <c r="O647" t="s">
        <v>485</v>
      </c>
      <c r="P647" t="s">
        <v>483</v>
      </c>
      <c r="Q647" t="s">
        <v>483</v>
      </c>
      <c r="R647" t="s">
        <v>483</v>
      </c>
      <c r="S647" s="77">
        <v>4.0000000000000002E-4</v>
      </c>
      <c r="T647" t="s">
        <v>483</v>
      </c>
      <c r="U647" t="s">
        <v>496</v>
      </c>
      <c r="V647" t="s">
        <v>486</v>
      </c>
      <c r="W647" t="s">
        <v>906</v>
      </c>
      <c r="X647" t="s">
        <v>988</v>
      </c>
      <c r="Y647" t="s">
        <v>905</v>
      </c>
    </row>
    <row r="648" spans="1:25">
      <c r="A648" t="s">
        <v>1296</v>
      </c>
      <c r="B648" t="s">
        <v>478</v>
      </c>
      <c r="C648" t="s">
        <v>491</v>
      </c>
      <c r="D648" t="s">
        <v>1014</v>
      </c>
      <c r="E648">
        <v>4000</v>
      </c>
      <c r="F648">
        <v>750</v>
      </c>
      <c r="G648" s="22">
        <f>IF(H648 = "不含税", 1.06, 1) * F648/(1000*E648 * 3.96566683) * VLOOKUP(J648,Deflator!$A$2:$B$24,2,FALSE)</f>
        <v>6.5082376380049866E-6</v>
      </c>
      <c r="H648" t="s">
        <v>481</v>
      </c>
      <c r="I648">
        <v>1000</v>
      </c>
      <c r="J648">
        <v>2020</v>
      </c>
      <c r="K648" t="s">
        <v>540</v>
      </c>
      <c r="L648" s="76">
        <v>0.03</v>
      </c>
      <c r="M648" s="76">
        <v>0.08</v>
      </c>
      <c r="N648" t="s">
        <v>483</v>
      </c>
      <c r="O648" t="s">
        <v>494</v>
      </c>
      <c r="P648" t="s">
        <v>504</v>
      </c>
      <c r="Q648" t="s">
        <v>483</v>
      </c>
      <c r="R648" t="s">
        <v>483</v>
      </c>
      <c r="S648" t="s">
        <v>483</v>
      </c>
      <c r="T648" t="s">
        <v>483</v>
      </c>
      <c r="U648" t="s">
        <v>496</v>
      </c>
      <c r="V648" t="s">
        <v>486</v>
      </c>
      <c r="W648" t="s">
        <v>1015</v>
      </c>
      <c r="X648" t="s">
        <v>1467</v>
      </c>
      <c r="Y648" t="s">
        <v>1468</v>
      </c>
    </row>
    <row r="649" spans="1:25">
      <c r="A649" t="s">
        <v>761</v>
      </c>
      <c r="B649" t="s">
        <v>509</v>
      </c>
      <c r="C649" t="s">
        <v>752</v>
      </c>
      <c r="D649" t="s">
        <v>762</v>
      </c>
      <c r="E649">
        <v>3800</v>
      </c>
      <c r="F649">
        <v>550</v>
      </c>
      <c r="G649" s="22">
        <f>IF(H649 = "不含税", 1.06, 1) * F649/(1000*E649 * 3.96566683) * VLOOKUP(J649,Deflator!$A$2:$B$24,2,FALSE)</f>
        <v>5.0239027381091121E-6</v>
      </c>
      <c r="H649" t="s">
        <v>481</v>
      </c>
      <c r="I649">
        <v>300</v>
      </c>
      <c r="J649">
        <v>2020</v>
      </c>
      <c r="K649" t="s">
        <v>540</v>
      </c>
      <c r="L649" t="s">
        <v>483</v>
      </c>
      <c r="M649" t="s">
        <v>483</v>
      </c>
      <c r="N649" t="s">
        <v>483</v>
      </c>
      <c r="O649" t="s">
        <v>485</v>
      </c>
      <c r="P649" t="s">
        <v>626</v>
      </c>
      <c r="Q649" t="s">
        <v>483</v>
      </c>
      <c r="R649" t="s">
        <v>483</v>
      </c>
      <c r="S649" t="s">
        <v>483</v>
      </c>
      <c r="T649" t="s">
        <v>483</v>
      </c>
      <c r="U649" t="s">
        <v>496</v>
      </c>
      <c r="V649" t="s">
        <v>486</v>
      </c>
      <c r="W649" t="s">
        <v>763</v>
      </c>
      <c r="X649" t="s">
        <v>764</v>
      </c>
      <c r="Y649" t="s">
        <v>765</v>
      </c>
    </row>
    <row r="650" spans="1:25">
      <c r="A650" t="s">
        <v>1035</v>
      </c>
      <c r="B650" t="s">
        <v>478</v>
      </c>
      <c r="C650" t="s">
        <v>479</v>
      </c>
      <c r="D650" t="s">
        <v>1186</v>
      </c>
      <c r="E650">
        <v>4250</v>
      </c>
      <c r="F650">
        <v>820</v>
      </c>
      <c r="G650" s="22">
        <f>IF(H650 = "不含税", 1.06, 1) * F650/(1000*E650 * 3.96566683) * VLOOKUP(J650,Deflator!$A$2:$B$24,2,FALSE)</f>
        <v>7.0989303905304275E-6</v>
      </c>
      <c r="H650" t="s">
        <v>492</v>
      </c>
      <c r="I650">
        <v>600</v>
      </c>
      <c r="J650">
        <v>2020</v>
      </c>
      <c r="K650" t="s">
        <v>540</v>
      </c>
      <c r="L650" s="76">
        <v>0.01</v>
      </c>
      <c r="M650" s="76">
        <v>0.08</v>
      </c>
      <c r="N650" t="s">
        <v>554</v>
      </c>
      <c r="O650" t="s">
        <v>667</v>
      </c>
      <c r="P650" t="s">
        <v>526</v>
      </c>
      <c r="Q650" t="s">
        <v>483</v>
      </c>
      <c r="R650" t="s">
        <v>483</v>
      </c>
      <c r="S650" t="s">
        <v>483</v>
      </c>
      <c r="T650" t="s">
        <v>483</v>
      </c>
      <c r="U650" t="s">
        <v>496</v>
      </c>
      <c r="V650" t="s">
        <v>486</v>
      </c>
      <c r="W650" t="s">
        <v>1187</v>
      </c>
      <c r="X650" t="s">
        <v>2016</v>
      </c>
      <c r="Y650" t="s">
        <v>2017</v>
      </c>
    </row>
    <row r="651" spans="1:25">
      <c r="A651" t="s">
        <v>1035</v>
      </c>
      <c r="B651" t="s">
        <v>478</v>
      </c>
      <c r="C651" t="s">
        <v>479</v>
      </c>
      <c r="D651" t="s">
        <v>2139</v>
      </c>
      <c r="E651">
        <v>4058</v>
      </c>
      <c r="F651">
        <v>800</v>
      </c>
      <c r="G651" s="22">
        <f>IF(H651 = "不含税", 1.06, 1) * F651/(1000*E651 * 3.96566683) * VLOOKUP(J651,Deflator!$A$2:$B$24,2,FALSE)</f>
        <v>7.2534720118655867E-6</v>
      </c>
      <c r="H651" t="s">
        <v>492</v>
      </c>
      <c r="I651">
        <v>1000</v>
      </c>
      <c r="J651">
        <v>2020</v>
      </c>
      <c r="K651" t="s">
        <v>540</v>
      </c>
      <c r="L651" s="77">
        <v>1.4999999999999999E-2</v>
      </c>
      <c r="M651" s="76">
        <v>0.08</v>
      </c>
      <c r="N651" t="s">
        <v>1145</v>
      </c>
      <c r="O651" t="s">
        <v>485</v>
      </c>
      <c r="P651" t="s">
        <v>617</v>
      </c>
      <c r="Q651" t="s">
        <v>483</v>
      </c>
      <c r="R651" t="s">
        <v>483</v>
      </c>
      <c r="S651" s="77">
        <v>2.9999999999999997E-4</v>
      </c>
      <c r="T651" t="s">
        <v>483</v>
      </c>
      <c r="U651" t="s">
        <v>496</v>
      </c>
      <c r="V651" t="s">
        <v>486</v>
      </c>
      <c r="W651" t="s">
        <v>828</v>
      </c>
      <c r="X651" t="s">
        <v>2140</v>
      </c>
      <c r="Y651" t="s">
        <v>2141</v>
      </c>
    </row>
    <row r="652" spans="1:25">
      <c r="A652" t="s">
        <v>1376</v>
      </c>
      <c r="B652" t="s">
        <v>478</v>
      </c>
      <c r="C652" t="s">
        <v>538</v>
      </c>
      <c r="D652" t="s">
        <v>1069</v>
      </c>
      <c r="E652">
        <v>4230</v>
      </c>
      <c r="F652">
        <v>780</v>
      </c>
      <c r="G652" s="22">
        <f>IF(H652 = "不含税", 1.06, 1) * F652/(1000*E652 * 3.96566683) * VLOOKUP(J652,Deflator!$A$2:$B$24,2,FALSE)</f>
        <v>6.2621132701906627E-6</v>
      </c>
      <c r="H652" t="s">
        <v>481</v>
      </c>
      <c r="I652">
        <v>800</v>
      </c>
      <c r="J652">
        <v>2021</v>
      </c>
      <c r="K652" t="s">
        <v>540</v>
      </c>
      <c r="L652" s="77">
        <v>2.01E-2</v>
      </c>
      <c r="M652" s="77">
        <v>5.91E-2</v>
      </c>
      <c r="N652" t="s">
        <v>483</v>
      </c>
      <c r="O652" t="s">
        <v>485</v>
      </c>
      <c r="P652" t="s">
        <v>526</v>
      </c>
      <c r="Q652" t="s">
        <v>483</v>
      </c>
      <c r="R652" t="s">
        <v>483</v>
      </c>
      <c r="S652" t="s">
        <v>483</v>
      </c>
      <c r="T652" t="s">
        <v>483</v>
      </c>
      <c r="U652" t="s">
        <v>496</v>
      </c>
      <c r="V652" t="s">
        <v>486</v>
      </c>
      <c r="W652" t="s">
        <v>1070</v>
      </c>
      <c r="X652" t="s">
        <v>1377</v>
      </c>
      <c r="Y652" t="s">
        <v>1378</v>
      </c>
    </row>
    <row r="653" spans="1:25">
      <c r="A653" t="s">
        <v>570</v>
      </c>
      <c r="B653" t="s">
        <v>478</v>
      </c>
      <c r="C653" t="s">
        <v>538</v>
      </c>
      <c r="D653" t="s">
        <v>432</v>
      </c>
      <c r="E653">
        <v>3900</v>
      </c>
      <c r="F653">
        <v>720</v>
      </c>
      <c r="G653" s="22">
        <f>IF(H653 = "不含税", 1.06, 1) * F653/(1000*E653 * 3.96566683) * VLOOKUP(J653,Deflator!$A$2:$B$24,2,FALSE)</f>
        <v>6.645695498433349E-6</v>
      </c>
      <c r="H653" t="s">
        <v>492</v>
      </c>
      <c r="I653">
        <v>2000</v>
      </c>
      <c r="J653">
        <v>2021</v>
      </c>
      <c r="K653" t="s">
        <v>540</v>
      </c>
      <c r="L653" t="s">
        <v>483</v>
      </c>
      <c r="M653" s="76">
        <v>0.12</v>
      </c>
      <c r="N653" t="s">
        <v>483</v>
      </c>
      <c r="O653" t="s">
        <v>573</v>
      </c>
      <c r="P653" t="s">
        <v>483</v>
      </c>
      <c r="Q653" t="s">
        <v>483</v>
      </c>
      <c r="R653" t="s">
        <v>483</v>
      </c>
      <c r="S653" t="s">
        <v>483</v>
      </c>
      <c r="T653" t="s">
        <v>483</v>
      </c>
      <c r="U653" t="s">
        <v>496</v>
      </c>
      <c r="V653" t="s">
        <v>486</v>
      </c>
      <c r="W653" t="s">
        <v>1184</v>
      </c>
      <c r="X653" t="s">
        <v>1673</v>
      </c>
      <c r="Y653" t="s">
        <v>852</v>
      </c>
    </row>
    <row r="654" spans="1:25">
      <c r="A654" t="s">
        <v>595</v>
      </c>
      <c r="B654" t="s">
        <v>478</v>
      </c>
      <c r="C654" t="s">
        <v>538</v>
      </c>
      <c r="D654" t="s">
        <v>432</v>
      </c>
      <c r="E654">
        <v>4300</v>
      </c>
      <c r="F654">
        <v>1000</v>
      </c>
      <c r="G654" s="22">
        <f>IF(H654 = "不含税", 1.06, 1) * F654/(1000*E654 * 3.96566683) * VLOOKUP(J654,Deflator!$A$2:$B$24,2,FALSE)</f>
        <v>7.8976562709918033E-6</v>
      </c>
      <c r="H654" t="s">
        <v>481</v>
      </c>
      <c r="I654">
        <v>3000</v>
      </c>
      <c r="J654">
        <v>2021</v>
      </c>
      <c r="K654" t="s">
        <v>540</v>
      </c>
      <c r="L654" s="76">
        <v>0.08</v>
      </c>
      <c r="M654" s="76">
        <v>0.08</v>
      </c>
      <c r="N654" t="s">
        <v>622</v>
      </c>
      <c r="O654" t="s">
        <v>485</v>
      </c>
      <c r="P654" t="s">
        <v>617</v>
      </c>
      <c r="Q654" s="76">
        <v>0.8</v>
      </c>
      <c r="R654" t="s">
        <v>483</v>
      </c>
      <c r="S654" t="s">
        <v>483</v>
      </c>
      <c r="T654" t="s">
        <v>483</v>
      </c>
      <c r="U654" t="s">
        <v>520</v>
      </c>
      <c r="V654" t="s">
        <v>486</v>
      </c>
      <c r="W654" t="s">
        <v>763</v>
      </c>
      <c r="X654" t="s">
        <v>2947</v>
      </c>
      <c r="Y654" t="s">
        <v>2948</v>
      </c>
    </row>
    <row r="655" spans="1:25">
      <c r="A655" t="s">
        <v>508</v>
      </c>
      <c r="B655" t="s">
        <v>509</v>
      </c>
      <c r="C655" t="s">
        <v>510</v>
      </c>
      <c r="D655" t="s">
        <v>432</v>
      </c>
      <c r="E655">
        <v>360</v>
      </c>
      <c r="F655">
        <v>1000</v>
      </c>
      <c r="G655" s="22">
        <f>IF(H655 = "不含税", 1.06, 1) * F655/(1000*E655 * 3.96566683) * VLOOKUP(J655,Deflator!$A$2:$B$24,2,FALSE)</f>
        <v>9.9993103564390655E-5</v>
      </c>
      <c r="H655" t="s">
        <v>492</v>
      </c>
      <c r="I655">
        <v>1000</v>
      </c>
      <c r="J655">
        <v>2021</v>
      </c>
      <c r="K655" t="s">
        <v>540</v>
      </c>
      <c r="L655" s="76">
        <v>0.08</v>
      </c>
      <c r="M655" s="76">
        <v>7.0000000000000007E-2</v>
      </c>
      <c r="N655" t="s">
        <v>483</v>
      </c>
      <c r="O655" t="s">
        <v>485</v>
      </c>
      <c r="P655" t="s">
        <v>526</v>
      </c>
      <c r="Q655" t="s">
        <v>483</v>
      </c>
      <c r="R655" t="s">
        <v>483</v>
      </c>
      <c r="S655" t="s">
        <v>483</v>
      </c>
      <c r="T655" t="s">
        <v>483</v>
      </c>
      <c r="U655" t="s">
        <v>496</v>
      </c>
      <c r="V655" t="s">
        <v>486</v>
      </c>
      <c r="W655" t="s">
        <v>1187</v>
      </c>
      <c r="X655" t="s">
        <v>3556</v>
      </c>
      <c r="Y655" t="s">
        <v>3557</v>
      </c>
    </row>
    <row r="656" spans="1:25">
      <c r="A656" t="s">
        <v>2451</v>
      </c>
      <c r="B656" t="s">
        <v>551</v>
      </c>
      <c r="C656" t="s">
        <v>551</v>
      </c>
      <c r="D656" t="s">
        <v>432</v>
      </c>
      <c r="E656">
        <v>4200</v>
      </c>
      <c r="F656">
        <v>1050</v>
      </c>
      <c r="G656" s="22">
        <f>IF(H656 = "不含税", 1.06, 1) * F656/(1000*E656 * 3.96566683) * VLOOKUP(J656,Deflator!$A$2:$B$24,2,FALSE)</f>
        <v>8.9993793207951599E-6</v>
      </c>
      <c r="H656" t="s">
        <v>492</v>
      </c>
      <c r="I656">
        <v>500</v>
      </c>
      <c r="J656">
        <v>2021</v>
      </c>
      <c r="K656" t="s">
        <v>540</v>
      </c>
      <c r="L656" s="76">
        <v>0.05</v>
      </c>
      <c r="M656" s="76">
        <v>0.06</v>
      </c>
      <c r="N656" t="s">
        <v>483</v>
      </c>
      <c r="O656" t="s">
        <v>485</v>
      </c>
      <c r="P656" t="s">
        <v>626</v>
      </c>
      <c r="Q656" t="s">
        <v>483</v>
      </c>
      <c r="R656" t="s">
        <v>483</v>
      </c>
      <c r="S656" t="s">
        <v>483</v>
      </c>
      <c r="T656" t="s">
        <v>483</v>
      </c>
      <c r="U656" t="s">
        <v>496</v>
      </c>
      <c r="V656" t="s">
        <v>486</v>
      </c>
      <c r="W656" t="s">
        <v>3358</v>
      </c>
      <c r="X656" t="s">
        <v>3359</v>
      </c>
      <c r="Y656" t="s">
        <v>3360</v>
      </c>
    </row>
    <row r="657" spans="1:25">
      <c r="A657" t="s">
        <v>2451</v>
      </c>
      <c r="B657" t="s">
        <v>551</v>
      </c>
      <c r="C657" t="s">
        <v>551</v>
      </c>
      <c r="D657" t="s">
        <v>432</v>
      </c>
      <c r="E657">
        <v>4300</v>
      </c>
      <c r="F657">
        <v>1100</v>
      </c>
      <c r="G657" s="22">
        <f>IF(H657 = "不含税", 1.06, 1) * F657/(1000*E657 * 3.96566683) * VLOOKUP(J657,Deflator!$A$2:$B$24,2,FALSE)</f>
        <v>9.2086672119764428E-6</v>
      </c>
      <c r="H657" t="s">
        <v>492</v>
      </c>
      <c r="I657">
        <v>1500</v>
      </c>
      <c r="J657">
        <v>2021</v>
      </c>
      <c r="K657" t="s">
        <v>540</v>
      </c>
      <c r="L657" t="s">
        <v>483</v>
      </c>
      <c r="M657" s="76">
        <v>7.0000000000000007E-2</v>
      </c>
      <c r="N657" t="s">
        <v>483</v>
      </c>
      <c r="O657" t="s">
        <v>485</v>
      </c>
      <c r="P657" t="s">
        <v>788</v>
      </c>
      <c r="Q657" t="s">
        <v>483</v>
      </c>
      <c r="R657" t="s">
        <v>483</v>
      </c>
      <c r="S657" t="s">
        <v>483</v>
      </c>
      <c r="T657" t="s">
        <v>483</v>
      </c>
      <c r="U657" t="s">
        <v>496</v>
      </c>
      <c r="V657" t="s">
        <v>486</v>
      </c>
      <c r="W657" t="s">
        <v>1184</v>
      </c>
      <c r="X657" t="s">
        <v>3377</v>
      </c>
      <c r="Y657" t="s">
        <v>3360</v>
      </c>
    </row>
    <row r="658" spans="1:25">
      <c r="A658" t="s">
        <v>2301</v>
      </c>
      <c r="B658" t="s">
        <v>478</v>
      </c>
      <c r="C658" t="s">
        <v>491</v>
      </c>
      <c r="D658" t="s">
        <v>1014</v>
      </c>
      <c r="E658">
        <v>3800</v>
      </c>
      <c r="F658">
        <v>760</v>
      </c>
      <c r="G658" s="22">
        <f>IF(H658 = "不含税", 1.06, 1) * F658/(1000*E658 * 3.96566683) * VLOOKUP(J658,Deflator!$A$2:$B$24,2,FALSE)</f>
        <v>7.1995034566361269E-6</v>
      </c>
      <c r="H658" t="s">
        <v>492</v>
      </c>
      <c r="I658">
        <v>1500</v>
      </c>
      <c r="J658">
        <v>2021</v>
      </c>
      <c r="K658" t="s">
        <v>540</v>
      </c>
      <c r="L658" s="76">
        <v>0.04</v>
      </c>
      <c r="M658" s="76">
        <v>7.0000000000000007E-2</v>
      </c>
      <c r="N658" t="s">
        <v>483</v>
      </c>
      <c r="O658" t="s">
        <v>485</v>
      </c>
      <c r="P658" t="s">
        <v>526</v>
      </c>
      <c r="Q658" s="76">
        <v>0.85</v>
      </c>
      <c r="R658" t="s">
        <v>483</v>
      </c>
      <c r="S658" s="77">
        <v>4.0000000000000001E-3</v>
      </c>
      <c r="T658" t="s">
        <v>483</v>
      </c>
      <c r="U658" t="s">
        <v>496</v>
      </c>
      <c r="V658" t="s">
        <v>486</v>
      </c>
      <c r="W658" t="s">
        <v>2302</v>
      </c>
      <c r="X658" t="s">
        <v>2303</v>
      </c>
      <c r="Y658" t="s">
        <v>2304</v>
      </c>
    </row>
    <row r="659" spans="1:25">
      <c r="A659" t="s">
        <v>1035</v>
      </c>
      <c r="B659" t="s">
        <v>478</v>
      </c>
      <c r="C659" t="s">
        <v>479</v>
      </c>
      <c r="D659" t="s">
        <v>1014</v>
      </c>
      <c r="E659">
        <v>4200</v>
      </c>
      <c r="F659">
        <v>1200</v>
      </c>
      <c r="G659" s="22">
        <f>IF(H659 = "不含税", 1.06, 1) * F659/(1000*E659 * 3.96566683) * VLOOKUP(J659,Deflator!$A$2:$B$24,2,FALSE)</f>
        <v>1.0285004938051611E-5</v>
      </c>
      <c r="H659" t="s">
        <v>492</v>
      </c>
      <c r="I659">
        <v>1500</v>
      </c>
      <c r="J659">
        <v>2021</v>
      </c>
      <c r="K659" t="s">
        <v>540</v>
      </c>
      <c r="L659" s="76">
        <v>0.01</v>
      </c>
      <c r="M659" s="76">
        <v>0.06</v>
      </c>
      <c r="N659" t="s">
        <v>554</v>
      </c>
      <c r="O659" t="s">
        <v>485</v>
      </c>
      <c r="P659" t="s">
        <v>626</v>
      </c>
      <c r="Q659" s="76">
        <v>0.84</v>
      </c>
      <c r="R659" t="s">
        <v>483</v>
      </c>
      <c r="S659" t="s">
        <v>483</v>
      </c>
      <c r="T659" t="s">
        <v>483</v>
      </c>
      <c r="U659" t="s">
        <v>496</v>
      </c>
      <c r="V659" t="s">
        <v>486</v>
      </c>
      <c r="W659" t="s">
        <v>1015</v>
      </c>
      <c r="X659" t="s">
        <v>3504</v>
      </c>
      <c r="Y659" t="s">
        <v>222</v>
      </c>
    </row>
    <row r="660" spans="1:25">
      <c r="A660" t="s">
        <v>570</v>
      </c>
      <c r="B660" t="s">
        <v>478</v>
      </c>
      <c r="C660" t="s">
        <v>538</v>
      </c>
      <c r="D660" t="s">
        <v>1014</v>
      </c>
      <c r="E660">
        <v>4200</v>
      </c>
      <c r="F660">
        <v>1000</v>
      </c>
      <c r="G660" s="22">
        <f>IF(H660 = "不含税", 1.06, 1) * F660/(1000*E660 * 3.96566683) * VLOOKUP(J660,Deflator!$A$2:$B$24,2,FALSE)</f>
        <v>7.8984154259751967E-6</v>
      </c>
      <c r="H660" t="s">
        <v>481</v>
      </c>
      <c r="I660">
        <v>5000</v>
      </c>
      <c r="J660">
        <v>2022</v>
      </c>
      <c r="K660" t="s">
        <v>540</v>
      </c>
      <c r="L660" s="76">
        <v>0.04</v>
      </c>
      <c r="M660" s="76">
        <v>0.09</v>
      </c>
      <c r="N660" t="s">
        <v>484</v>
      </c>
      <c r="O660" t="s">
        <v>485</v>
      </c>
      <c r="P660" t="s">
        <v>504</v>
      </c>
      <c r="Q660" s="76">
        <v>0.95</v>
      </c>
      <c r="R660" t="s">
        <v>483</v>
      </c>
      <c r="S660" t="s">
        <v>483</v>
      </c>
      <c r="T660" t="s">
        <v>483</v>
      </c>
      <c r="U660" t="s">
        <v>496</v>
      </c>
      <c r="V660" t="s">
        <v>486</v>
      </c>
      <c r="W660" t="s">
        <v>1015</v>
      </c>
      <c r="X660" t="s">
        <v>3062</v>
      </c>
      <c r="Y660" t="s">
        <v>641</v>
      </c>
    </row>
    <row r="661" spans="1:25">
      <c r="A661" t="s">
        <v>3191</v>
      </c>
      <c r="B661" t="s">
        <v>478</v>
      </c>
      <c r="C661" t="s">
        <v>538</v>
      </c>
      <c r="D661" t="s">
        <v>3192</v>
      </c>
      <c r="E661">
        <v>4305</v>
      </c>
      <c r="F661">
        <v>1000</v>
      </c>
      <c r="G661" s="22">
        <f>IF(H661 = "不含税", 1.06, 1) * F661/(1000*E661 * 3.96566683) * VLOOKUP(J661,Deflator!$A$2:$B$24,2,FALSE)</f>
        <v>8.168117416130445E-6</v>
      </c>
      <c r="H661" t="s">
        <v>492</v>
      </c>
      <c r="I661">
        <v>400</v>
      </c>
      <c r="J661">
        <v>2022</v>
      </c>
      <c r="K661" t="s">
        <v>540</v>
      </c>
      <c r="L661" s="77">
        <v>3.6900000000000002E-2</v>
      </c>
      <c r="M661" s="77">
        <v>7.5899999999999995E-2</v>
      </c>
      <c r="N661" t="s">
        <v>622</v>
      </c>
      <c r="O661" t="s">
        <v>831</v>
      </c>
      <c r="P661" t="s">
        <v>626</v>
      </c>
      <c r="Q661" s="77">
        <v>0.70179999999999998</v>
      </c>
      <c r="R661" t="s">
        <v>483</v>
      </c>
      <c r="S661" t="s">
        <v>483</v>
      </c>
      <c r="T661" t="s">
        <v>483</v>
      </c>
      <c r="U661" t="s">
        <v>496</v>
      </c>
      <c r="V661" t="s">
        <v>486</v>
      </c>
      <c r="W661" t="s">
        <v>2970</v>
      </c>
      <c r="X661" t="s">
        <v>3193</v>
      </c>
      <c r="Y661" t="s">
        <v>641</v>
      </c>
    </row>
    <row r="662" spans="1:25">
      <c r="A662" t="s">
        <v>933</v>
      </c>
      <c r="B662" t="s">
        <v>478</v>
      </c>
      <c r="C662" t="s">
        <v>538</v>
      </c>
      <c r="D662" t="s">
        <v>3437</v>
      </c>
      <c r="E662">
        <v>4500</v>
      </c>
      <c r="F662">
        <v>1200</v>
      </c>
      <c r="G662" s="22">
        <f>IF(H662 = "不含税", 1.06, 1) * F662/(1000*E662 * 3.96566683) * VLOOKUP(J662,Deflator!$A$2:$B$24,2,FALSE)</f>
        <v>9.3769987937177524E-6</v>
      </c>
      <c r="H662" t="s">
        <v>492</v>
      </c>
      <c r="I662">
        <v>1500</v>
      </c>
      <c r="J662">
        <v>2022</v>
      </c>
      <c r="K662" t="s">
        <v>540</v>
      </c>
      <c r="L662" s="76">
        <v>0.02</v>
      </c>
      <c r="M662" s="76">
        <v>0.09</v>
      </c>
      <c r="N662" t="s">
        <v>484</v>
      </c>
      <c r="O662" t="s">
        <v>485</v>
      </c>
      <c r="P662" t="s">
        <v>504</v>
      </c>
      <c r="Q662" s="76">
        <v>0.9</v>
      </c>
      <c r="R662" t="s">
        <v>483</v>
      </c>
      <c r="S662" t="s">
        <v>483</v>
      </c>
      <c r="T662" t="s">
        <v>483</v>
      </c>
      <c r="U662" t="s">
        <v>496</v>
      </c>
      <c r="V662" t="s">
        <v>486</v>
      </c>
      <c r="W662" t="s">
        <v>763</v>
      </c>
      <c r="X662" t="s">
        <v>3438</v>
      </c>
      <c r="Y662" t="s">
        <v>641</v>
      </c>
    </row>
    <row r="663" spans="1:25">
      <c r="A663" t="s">
        <v>508</v>
      </c>
      <c r="B663" t="s">
        <v>509</v>
      </c>
      <c r="C663" t="s">
        <v>510</v>
      </c>
      <c r="D663" t="s">
        <v>434</v>
      </c>
      <c r="E663">
        <v>3900</v>
      </c>
      <c r="F663">
        <v>800</v>
      </c>
      <c r="G663" s="22">
        <f>IF(H663 = "不含税", 1.06, 1) * F663/(1000*E663 * 3.96566683) * VLOOKUP(J663,Deflator!$A$2:$B$24,2,FALSE)</f>
        <v>6.8047886746863218E-6</v>
      </c>
      <c r="H663" t="s">
        <v>481</v>
      </c>
      <c r="I663">
        <v>600</v>
      </c>
      <c r="J663">
        <v>2022</v>
      </c>
      <c r="K663" t="s">
        <v>540</v>
      </c>
      <c r="L663" s="76">
        <v>0.1</v>
      </c>
      <c r="M663" s="76">
        <v>0.1</v>
      </c>
      <c r="N663" t="s">
        <v>483</v>
      </c>
      <c r="O663" t="s">
        <v>485</v>
      </c>
      <c r="P663" t="s">
        <v>526</v>
      </c>
      <c r="Q663" s="76">
        <v>0.66</v>
      </c>
      <c r="R663" t="s">
        <v>483</v>
      </c>
      <c r="S663" s="77">
        <v>5.9999999999999995E-4</v>
      </c>
      <c r="T663" t="s">
        <v>483</v>
      </c>
      <c r="U663" t="s">
        <v>496</v>
      </c>
      <c r="V663" t="s">
        <v>486</v>
      </c>
      <c r="W663" t="s">
        <v>1510</v>
      </c>
      <c r="X663" t="s">
        <v>2042</v>
      </c>
      <c r="Y663" t="s">
        <v>2043</v>
      </c>
    </row>
    <row r="664" spans="1:25">
      <c r="A664" t="s">
        <v>955</v>
      </c>
      <c r="B664" t="s">
        <v>478</v>
      </c>
      <c r="C664" t="s">
        <v>955</v>
      </c>
      <c r="D664" t="s">
        <v>3194</v>
      </c>
      <c r="E664">
        <v>4305</v>
      </c>
      <c r="F664">
        <v>1000</v>
      </c>
      <c r="G664" s="22">
        <f>IF(H664 = "不含税", 1.06, 1) * F664/(1000*E664 * 3.96566683) * VLOOKUP(J664,Deflator!$A$2:$B$24,2,FALSE)</f>
        <v>8.168117416130445E-6</v>
      </c>
      <c r="H664" t="s">
        <v>492</v>
      </c>
      <c r="I664">
        <v>300</v>
      </c>
      <c r="J664">
        <v>2022</v>
      </c>
      <c r="K664" t="s">
        <v>540</v>
      </c>
      <c r="L664" s="77">
        <v>2.8000000000000001E-2</v>
      </c>
      <c r="M664" s="77">
        <v>7.4999999999999997E-2</v>
      </c>
      <c r="N664" t="s">
        <v>622</v>
      </c>
      <c r="O664" t="s">
        <v>831</v>
      </c>
      <c r="P664" t="s">
        <v>626</v>
      </c>
      <c r="Q664" s="77">
        <v>0.70179999999999998</v>
      </c>
      <c r="R664" t="s">
        <v>483</v>
      </c>
      <c r="S664" t="s">
        <v>483</v>
      </c>
      <c r="T664" t="s">
        <v>483</v>
      </c>
      <c r="U664" t="s">
        <v>496</v>
      </c>
      <c r="V664" t="s">
        <v>486</v>
      </c>
      <c r="W664" t="s">
        <v>2970</v>
      </c>
      <c r="X664" t="s">
        <v>3195</v>
      </c>
      <c r="Y664" t="s">
        <v>641</v>
      </c>
    </row>
    <row r="665" spans="1:25">
      <c r="A665" t="s">
        <v>2240</v>
      </c>
      <c r="B665" t="s">
        <v>509</v>
      </c>
      <c r="C665" t="s">
        <v>578</v>
      </c>
      <c r="D665" t="s">
        <v>1014</v>
      </c>
      <c r="E665">
        <v>3800</v>
      </c>
      <c r="F665">
        <v>800</v>
      </c>
      <c r="G665" s="22">
        <f>IF(H665 = "不含税", 1.06, 1) * F665/(1000*E665 * 3.96566683) * VLOOKUP(J665,Deflator!$A$2:$B$24,2,FALSE)</f>
        <v>6.983862060862278E-6</v>
      </c>
      <c r="H665" t="s">
        <v>481</v>
      </c>
      <c r="I665">
        <v>5000</v>
      </c>
      <c r="J665">
        <v>2022</v>
      </c>
      <c r="K665" t="s">
        <v>540</v>
      </c>
      <c r="L665" s="76">
        <v>0.04</v>
      </c>
      <c r="M665" s="76">
        <v>0.08</v>
      </c>
      <c r="N665" t="s">
        <v>484</v>
      </c>
      <c r="O665" t="s">
        <v>485</v>
      </c>
      <c r="P665" t="s">
        <v>504</v>
      </c>
      <c r="Q665" s="76">
        <v>0.94</v>
      </c>
      <c r="R665" t="s">
        <v>483</v>
      </c>
      <c r="S665" t="s">
        <v>483</v>
      </c>
      <c r="T665" t="s">
        <v>483</v>
      </c>
      <c r="U665" t="s">
        <v>496</v>
      </c>
      <c r="V665" t="s">
        <v>486</v>
      </c>
      <c r="W665" t="s">
        <v>1015</v>
      </c>
      <c r="X665" t="s">
        <v>2241</v>
      </c>
      <c r="Y665" t="s">
        <v>641</v>
      </c>
    </row>
    <row r="666" spans="1:25">
      <c r="A666" t="s">
        <v>3278</v>
      </c>
      <c r="B666" t="s">
        <v>551</v>
      </c>
      <c r="C666" t="s">
        <v>551</v>
      </c>
      <c r="D666" t="s">
        <v>3279</v>
      </c>
      <c r="E666">
        <v>3800</v>
      </c>
      <c r="F666">
        <v>960</v>
      </c>
      <c r="G666" s="22">
        <f>IF(H666 = "不含税", 1.06, 1) * F666/(1000*E666 * 3.96566683) * VLOOKUP(J666,Deflator!$A$2:$B$24,2,FALSE)</f>
        <v>8.3806344730347333E-6</v>
      </c>
      <c r="H666" t="s">
        <v>481</v>
      </c>
      <c r="I666">
        <v>1000</v>
      </c>
      <c r="J666">
        <v>2022</v>
      </c>
      <c r="K666" t="s">
        <v>540</v>
      </c>
      <c r="L666" s="76">
        <v>0.08</v>
      </c>
      <c r="M666" s="76">
        <v>0.08</v>
      </c>
      <c r="N666" t="s">
        <v>483</v>
      </c>
      <c r="O666" t="s">
        <v>667</v>
      </c>
      <c r="P666" t="s">
        <v>617</v>
      </c>
      <c r="Q666" s="76">
        <v>0.72</v>
      </c>
      <c r="R666">
        <v>2</v>
      </c>
      <c r="S666" s="77">
        <v>1E-3</v>
      </c>
      <c r="T666" t="s">
        <v>483</v>
      </c>
      <c r="U666" t="s">
        <v>496</v>
      </c>
      <c r="V666" t="s">
        <v>486</v>
      </c>
      <c r="W666" t="s">
        <v>2302</v>
      </c>
      <c r="X666" t="s">
        <v>3280</v>
      </c>
      <c r="Y666" t="s">
        <v>641</v>
      </c>
    </row>
    <row r="667" spans="1:25">
      <c r="A667" t="s">
        <v>1035</v>
      </c>
      <c r="B667" t="s">
        <v>478</v>
      </c>
      <c r="C667" t="s">
        <v>479</v>
      </c>
      <c r="D667" t="s">
        <v>1014</v>
      </c>
      <c r="E667">
        <v>4500</v>
      </c>
      <c r="F667">
        <v>1200</v>
      </c>
      <c r="G667" s="22">
        <f>IF(H667 = "不含税", 1.06, 1) * F667/(1000*E667 * 3.96566683) * VLOOKUP(J667,Deflator!$A$2:$B$24,2,FALSE)</f>
        <v>8.8462252770922192E-6</v>
      </c>
      <c r="H667" t="s">
        <v>481</v>
      </c>
      <c r="I667">
        <v>5000</v>
      </c>
      <c r="J667">
        <v>2022</v>
      </c>
      <c r="K667" t="s">
        <v>540</v>
      </c>
      <c r="L667" s="76">
        <v>0.02</v>
      </c>
      <c r="M667" s="76">
        <v>0.09</v>
      </c>
      <c r="N667" t="s">
        <v>484</v>
      </c>
      <c r="O667" t="s">
        <v>485</v>
      </c>
      <c r="P667" t="s">
        <v>504</v>
      </c>
      <c r="Q667" s="76">
        <v>0.95</v>
      </c>
      <c r="R667" t="s">
        <v>483</v>
      </c>
      <c r="S667" t="s">
        <v>483</v>
      </c>
      <c r="T667" t="s">
        <v>483</v>
      </c>
      <c r="U667" t="s">
        <v>496</v>
      </c>
      <c r="V667" t="s">
        <v>486</v>
      </c>
      <c r="W667" t="s">
        <v>1015</v>
      </c>
      <c r="X667" t="s">
        <v>3373</v>
      </c>
      <c r="Y667" t="s">
        <v>641</v>
      </c>
    </row>
    <row r="668" spans="1:25">
      <c r="A668" t="s">
        <v>2330</v>
      </c>
      <c r="B668" t="s">
        <v>478</v>
      </c>
      <c r="C668" t="s">
        <v>479</v>
      </c>
      <c r="D668" t="s">
        <v>1183</v>
      </c>
      <c r="E668">
        <v>4300</v>
      </c>
      <c r="F668">
        <v>1250</v>
      </c>
      <c r="G668" s="22">
        <f>IF(H668 = "不含税", 1.06, 1) * F668/(1000*E668 * 3.96566683) * VLOOKUP(J668,Deflator!$A$2:$B$24,2,FALSE)</f>
        <v>1.0222019033849295E-5</v>
      </c>
      <c r="H668" t="s">
        <v>492</v>
      </c>
      <c r="I668">
        <v>10000</v>
      </c>
      <c r="J668">
        <v>2022</v>
      </c>
      <c r="K668" t="s">
        <v>540</v>
      </c>
      <c r="L668" s="76">
        <v>0.01</v>
      </c>
      <c r="M668" s="76">
        <v>0.05</v>
      </c>
      <c r="N668" t="s">
        <v>483</v>
      </c>
      <c r="O668" t="s">
        <v>485</v>
      </c>
      <c r="P668" t="s">
        <v>483</v>
      </c>
      <c r="Q668" t="s">
        <v>483</v>
      </c>
      <c r="R668" t="s">
        <v>483</v>
      </c>
      <c r="S668" t="s">
        <v>483</v>
      </c>
      <c r="T668" t="s">
        <v>483</v>
      </c>
      <c r="U668" t="s">
        <v>496</v>
      </c>
      <c r="V668" t="s">
        <v>486</v>
      </c>
      <c r="W668" t="s">
        <v>3515</v>
      </c>
      <c r="X668" t="s">
        <v>3516</v>
      </c>
      <c r="Y668" t="s">
        <v>3517</v>
      </c>
    </row>
    <row r="669" spans="1:25">
      <c r="A669" t="s">
        <v>570</v>
      </c>
      <c r="B669" t="s">
        <v>478</v>
      </c>
      <c r="C669" t="s">
        <v>538</v>
      </c>
      <c r="D669" t="s">
        <v>2449</v>
      </c>
      <c r="E669">
        <v>4100</v>
      </c>
      <c r="F669">
        <v>880</v>
      </c>
      <c r="G669" s="22">
        <f>IF(H669 = "不含税", 1.06, 1) * F669/(1000*E669 * 3.96566683) * VLOOKUP(J669,Deflator!$A$2:$B$24,2,FALSE)</f>
        <v>7.8589154105418648E-6</v>
      </c>
      <c r="H669" t="s">
        <v>481</v>
      </c>
      <c r="I669">
        <v>1000</v>
      </c>
      <c r="J669">
        <v>2017</v>
      </c>
      <c r="K669" t="s">
        <v>1199</v>
      </c>
      <c r="L669" s="77">
        <v>0.02</v>
      </c>
      <c r="M669" s="76">
        <v>7.0000000000000007E-2</v>
      </c>
      <c r="N669" t="s">
        <v>483</v>
      </c>
      <c r="O669" t="s">
        <v>485</v>
      </c>
      <c r="P669" t="s">
        <v>617</v>
      </c>
      <c r="Q669" s="76">
        <v>0.8</v>
      </c>
      <c r="R669">
        <v>1</v>
      </c>
      <c r="S669" s="77">
        <v>1E-4</v>
      </c>
      <c r="T669" t="s">
        <v>483</v>
      </c>
      <c r="U669" t="s">
        <v>496</v>
      </c>
      <c r="V669" t="s">
        <v>486</v>
      </c>
      <c r="W669" t="s">
        <v>1568</v>
      </c>
      <c r="X669" t="s">
        <v>2450</v>
      </c>
      <c r="Y669" t="s">
        <v>2128</v>
      </c>
    </row>
    <row r="670" spans="1:25">
      <c r="A670" t="s">
        <v>845</v>
      </c>
      <c r="B670" t="s">
        <v>478</v>
      </c>
      <c r="C670" t="s">
        <v>845</v>
      </c>
      <c r="D670" t="s">
        <v>1322</v>
      </c>
      <c r="E670">
        <v>4500</v>
      </c>
      <c r="F670">
        <v>850</v>
      </c>
      <c r="G670" s="22">
        <f>IF(H670 = "不含税", 1.06, 1) * F670/(1000*E670 * 3.96566683) * VLOOKUP(J670,Deflator!$A$2:$B$24,2,FALSE)</f>
        <v>7.3312170247683615E-6</v>
      </c>
      <c r="H670" t="s">
        <v>492</v>
      </c>
      <c r="I670">
        <v>1000</v>
      </c>
      <c r="J670">
        <v>2017</v>
      </c>
      <c r="K670" t="s">
        <v>1199</v>
      </c>
      <c r="L670" t="s">
        <v>483</v>
      </c>
      <c r="M670" t="s">
        <v>483</v>
      </c>
      <c r="N670" t="s">
        <v>483</v>
      </c>
      <c r="O670" t="s">
        <v>485</v>
      </c>
      <c r="P670" t="s">
        <v>483</v>
      </c>
      <c r="Q670" t="s">
        <v>483</v>
      </c>
      <c r="R670" t="s">
        <v>483</v>
      </c>
      <c r="S670" t="s">
        <v>483</v>
      </c>
      <c r="T670" t="s">
        <v>483</v>
      </c>
      <c r="U670" t="s">
        <v>496</v>
      </c>
      <c r="V670" t="s">
        <v>486</v>
      </c>
      <c r="W670" t="s">
        <v>1745</v>
      </c>
      <c r="X670" t="s">
        <v>1884</v>
      </c>
      <c r="Y670" t="s">
        <v>1885</v>
      </c>
    </row>
    <row r="671" spans="1:25">
      <c r="A671" t="s">
        <v>570</v>
      </c>
      <c r="B671" t="s">
        <v>478</v>
      </c>
      <c r="C671" t="s">
        <v>538</v>
      </c>
      <c r="D671" t="s">
        <v>1567</v>
      </c>
      <c r="E671">
        <v>4300</v>
      </c>
      <c r="F671">
        <v>850</v>
      </c>
      <c r="G671" s="22">
        <f>IF(H671 = "不含税", 1.06, 1) * F671/(1000*E671 * 3.96566683) * VLOOKUP(J671,Deflator!$A$2:$B$24,2,FALSE)</f>
        <v>7.4127754302697965E-6</v>
      </c>
      <c r="H671" t="s">
        <v>492</v>
      </c>
      <c r="I671">
        <v>800</v>
      </c>
      <c r="J671">
        <v>2018</v>
      </c>
      <c r="K671" t="s">
        <v>1199</v>
      </c>
      <c r="L671" s="76">
        <v>0.04</v>
      </c>
      <c r="M671" s="77">
        <v>7.9100000000000004E-2</v>
      </c>
      <c r="N671" t="s">
        <v>622</v>
      </c>
      <c r="O671" t="s">
        <v>485</v>
      </c>
      <c r="P671" t="s">
        <v>788</v>
      </c>
      <c r="Q671" t="s">
        <v>483</v>
      </c>
      <c r="R671" t="s">
        <v>483</v>
      </c>
      <c r="S671" t="s">
        <v>483</v>
      </c>
      <c r="T671" t="s">
        <v>483</v>
      </c>
      <c r="U671" t="s">
        <v>520</v>
      </c>
      <c r="V671" t="s">
        <v>486</v>
      </c>
      <c r="W671" t="s">
        <v>2187</v>
      </c>
      <c r="X671" t="s">
        <v>2188</v>
      </c>
      <c r="Y671" t="s">
        <v>2189</v>
      </c>
    </row>
    <row r="672" spans="1:25">
      <c r="A672" t="s">
        <v>595</v>
      </c>
      <c r="B672" t="s">
        <v>478</v>
      </c>
      <c r="C672" t="s">
        <v>538</v>
      </c>
      <c r="D672" t="s">
        <v>2809</v>
      </c>
      <c r="E672">
        <v>4200</v>
      </c>
      <c r="F672">
        <v>950</v>
      </c>
      <c r="G672" s="22">
        <f>IF(H672 = "不含税", 1.06, 1) * F672/(1000*E672 * 3.96566683) * VLOOKUP(J672,Deflator!$A$2:$B$24,2,FALSE)</f>
        <v>8.002005082356142E-6</v>
      </c>
      <c r="H672" t="s">
        <v>481</v>
      </c>
      <c r="I672">
        <v>1000</v>
      </c>
      <c r="J672">
        <v>2018</v>
      </c>
      <c r="K672" t="s">
        <v>1199</v>
      </c>
      <c r="L672" s="77">
        <v>2.5999999999999999E-2</v>
      </c>
      <c r="M672" s="76">
        <v>0.06</v>
      </c>
      <c r="N672" t="s">
        <v>483</v>
      </c>
      <c r="O672" t="s">
        <v>667</v>
      </c>
      <c r="P672" t="s">
        <v>526</v>
      </c>
      <c r="Q672" t="s">
        <v>483</v>
      </c>
      <c r="R672" t="s">
        <v>483</v>
      </c>
      <c r="S672" t="s">
        <v>483</v>
      </c>
      <c r="T672" t="s">
        <v>483</v>
      </c>
      <c r="U672" t="s">
        <v>496</v>
      </c>
      <c r="V672" t="s">
        <v>486</v>
      </c>
      <c r="W672" t="s">
        <v>2810</v>
      </c>
      <c r="X672" t="s">
        <v>2811</v>
      </c>
      <c r="Y672" t="s">
        <v>2812</v>
      </c>
    </row>
    <row r="673" spans="1:25">
      <c r="A673" t="s">
        <v>3294</v>
      </c>
      <c r="B673" t="s">
        <v>551</v>
      </c>
      <c r="C673" t="s">
        <v>701</v>
      </c>
      <c r="D673" t="s">
        <v>3295</v>
      </c>
      <c r="E673">
        <v>4300</v>
      </c>
      <c r="F673">
        <v>1100</v>
      </c>
      <c r="G673" s="22">
        <f>IF(H673 = "不含税", 1.06, 1) * F673/(1000*E673 * 3.96566683) * VLOOKUP(J673,Deflator!$A$2:$B$24,2,FALSE)</f>
        <v>9.0500032999964216E-6</v>
      </c>
      <c r="H673" t="s">
        <v>481</v>
      </c>
      <c r="I673">
        <v>1000</v>
      </c>
      <c r="J673">
        <v>2018</v>
      </c>
      <c r="K673" t="s">
        <v>1199</v>
      </c>
      <c r="L673" t="s">
        <v>483</v>
      </c>
      <c r="M673" t="s">
        <v>483</v>
      </c>
      <c r="N673" t="s">
        <v>483</v>
      </c>
      <c r="O673" t="s">
        <v>667</v>
      </c>
      <c r="P673" t="s">
        <v>483</v>
      </c>
      <c r="Q673" t="s">
        <v>483</v>
      </c>
      <c r="R673" t="s">
        <v>483</v>
      </c>
      <c r="S673" t="s">
        <v>483</v>
      </c>
      <c r="T673" t="s">
        <v>483</v>
      </c>
      <c r="U673" t="s">
        <v>496</v>
      </c>
      <c r="V673" t="s">
        <v>486</v>
      </c>
      <c r="W673" t="s">
        <v>3296</v>
      </c>
      <c r="X673" t="s">
        <v>3297</v>
      </c>
      <c r="Y673" t="s">
        <v>3298</v>
      </c>
    </row>
    <row r="674" spans="1:25">
      <c r="A674" t="s">
        <v>1616</v>
      </c>
      <c r="B674" t="s">
        <v>551</v>
      </c>
      <c r="C674" t="s">
        <v>701</v>
      </c>
      <c r="D674" t="s">
        <v>1322</v>
      </c>
      <c r="E674">
        <v>4200</v>
      </c>
      <c r="F674">
        <v>1150</v>
      </c>
      <c r="G674" s="22">
        <f>IF(H674 = "不含税", 1.06, 1) * F674/(1000*E674 * 3.96566683) * VLOOKUP(J674,Deflator!$A$2:$B$24,2,FALSE)</f>
        <v>1.0267835995149619E-5</v>
      </c>
      <c r="H674" t="s">
        <v>492</v>
      </c>
      <c r="I674">
        <v>1800</v>
      </c>
      <c r="J674">
        <v>2018</v>
      </c>
      <c r="K674" t="s">
        <v>1199</v>
      </c>
      <c r="L674" s="76">
        <v>0.02</v>
      </c>
      <c r="M674" t="s">
        <v>483</v>
      </c>
      <c r="N674" t="s">
        <v>483</v>
      </c>
      <c r="O674" t="s">
        <v>573</v>
      </c>
      <c r="P674" t="s">
        <v>483</v>
      </c>
      <c r="Q674" t="s">
        <v>483</v>
      </c>
      <c r="R674" t="s">
        <v>483</v>
      </c>
      <c r="S674" t="s">
        <v>483</v>
      </c>
      <c r="T674" t="s">
        <v>483</v>
      </c>
      <c r="U674" t="s">
        <v>496</v>
      </c>
      <c r="V674" t="s">
        <v>486</v>
      </c>
      <c r="W674" t="s">
        <v>1323</v>
      </c>
      <c r="X674" t="s">
        <v>3467</v>
      </c>
      <c r="Y674" t="s">
        <v>3468</v>
      </c>
    </row>
    <row r="675" spans="1:25">
      <c r="A675" t="s">
        <v>1763</v>
      </c>
      <c r="B675" t="s">
        <v>478</v>
      </c>
      <c r="C675" t="s">
        <v>491</v>
      </c>
      <c r="D675" t="s">
        <v>1764</v>
      </c>
      <c r="E675">
        <v>4300</v>
      </c>
      <c r="F675">
        <v>850</v>
      </c>
      <c r="G675" s="22">
        <f>IF(H675 = "不含税", 1.06, 1) * F675/(1000*E675 * 3.96566683) * VLOOKUP(J675,Deflator!$A$2:$B$24,2,FALSE)</f>
        <v>6.9931843681790529E-6</v>
      </c>
      <c r="H675" t="s">
        <v>481</v>
      </c>
      <c r="I675">
        <v>2000</v>
      </c>
      <c r="J675">
        <v>2018</v>
      </c>
      <c r="K675" t="s">
        <v>1199</v>
      </c>
      <c r="L675" s="76">
        <v>0.03</v>
      </c>
      <c r="M675" s="76">
        <v>7.0000000000000007E-2</v>
      </c>
      <c r="N675" t="s">
        <v>554</v>
      </c>
      <c r="O675" t="s">
        <v>485</v>
      </c>
      <c r="P675" t="s">
        <v>617</v>
      </c>
      <c r="Q675" t="s">
        <v>483</v>
      </c>
      <c r="R675" t="s">
        <v>483</v>
      </c>
      <c r="S675" t="s">
        <v>483</v>
      </c>
      <c r="T675" t="s">
        <v>483</v>
      </c>
      <c r="U675" t="s">
        <v>520</v>
      </c>
      <c r="V675" t="s">
        <v>486</v>
      </c>
      <c r="W675" t="s">
        <v>1765</v>
      </c>
      <c r="X675" t="s">
        <v>1766</v>
      </c>
      <c r="Y675" t="s">
        <v>1767</v>
      </c>
    </row>
    <row r="676" spans="1:25">
      <c r="A676" t="s">
        <v>531</v>
      </c>
      <c r="B676" t="s">
        <v>478</v>
      </c>
      <c r="C676" t="s">
        <v>531</v>
      </c>
      <c r="D676" t="s">
        <v>2064</v>
      </c>
      <c r="E676">
        <v>4500</v>
      </c>
      <c r="F676">
        <v>1200</v>
      </c>
      <c r="G676" s="22">
        <f>IF(H676 = "不含税", 1.06, 1) * F676/(1000*E676 * 3.96566683) * VLOOKUP(J676,Deflator!$A$2:$B$24,2,FALSE)</f>
        <v>9.9999794039718033E-6</v>
      </c>
      <c r="H676" t="s">
        <v>492</v>
      </c>
      <c r="I676">
        <v>3000</v>
      </c>
      <c r="J676">
        <v>2018</v>
      </c>
      <c r="K676" t="s">
        <v>1199</v>
      </c>
      <c r="L676" s="76">
        <v>0.01</v>
      </c>
      <c r="M676" t="s">
        <v>483</v>
      </c>
      <c r="N676" t="s">
        <v>483</v>
      </c>
      <c r="O676" t="s">
        <v>485</v>
      </c>
      <c r="P676" t="s">
        <v>483</v>
      </c>
      <c r="Q676" t="s">
        <v>483</v>
      </c>
      <c r="R676" t="s">
        <v>483</v>
      </c>
      <c r="S676" t="s">
        <v>483</v>
      </c>
      <c r="T676" t="s">
        <v>483</v>
      </c>
      <c r="U676" t="s">
        <v>520</v>
      </c>
      <c r="V676" t="s">
        <v>486</v>
      </c>
      <c r="W676" t="s">
        <v>3015</v>
      </c>
      <c r="X676" t="s">
        <v>3440</v>
      </c>
      <c r="Y676" t="s">
        <v>3138</v>
      </c>
    </row>
    <row r="677" spans="1:25">
      <c r="A677" t="s">
        <v>1286</v>
      </c>
      <c r="B677" t="s">
        <v>478</v>
      </c>
      <c r="C677" t="s">
        <v>479</v>
      </c>
      <c r="D677" t="s">
        <v>1505</v>
      </c>
      <c r="E677">
        <v>4500</v>
      </c>
      <c r="F677">
        <v>900</v>
      </c>
      <c r="G677" s="22">
        <f>IF(H677 = "不含税", 1.06, 1) * F677/(1000*E677 * 3.96566683) * VLOOKUP(J677,Deflator!$A$2:$B$24,2,FALSE)</f>
        <v>7.0754571254517469E-6</v>
      </c>
      <c r="H677" t="s">
        <v>481</v>
      </c>
      <c r="I677">
        <v>3000</v>
      </c>
      <c r="J677">
        <v>2018</v>
      </c>
      <c r="K677" t="s">
        <v>1199</v>
      </c>
      <c r="L677" s="76">
        <v>0.03</v>
      </c>
      <c r="M677" s="76">
        <v>0.1</v>
      </c>
      <c r="N677" t="s">
        <v>483</v>
      </c>
      <c r="O677" t="s">
        <v>485</v>
      </c>
      <c r="P677" t="s">
        <v>617</v>
      </c>
      <c r="Q677" t="s">
        <v>483</v>
      </c>
      <c r="R677" t="s">
        <v>483</v>
      </c>
      <c r="S677" t="s">
        <v>483</v>
      </c>
      <c r="T677" t="s">
        <v>483</v>
      </c>
      <c r="U677" t="s">
        <v>520</v>
      </c>
      <c r="V677" t="s">
        <v>486</v>
      </c>
      <c r="W677" t="s">
        <v>1527</v>
      </c>
      <c r="X677" t="s">
        <v>1859</v>
      </c>
      <c r="Y677" t="s">
        <v>1860</v>
      </c>
    </row>
    <row r="678" spans="1:25">
      <c r="A678" t="s">
        <v>1035</v>
      </c>
      <c r="B678" t="s">
        <v>478</v>
      </c>
      <c r="C678" t="s">
        <v>479</v>
      </c>
      <c r="D678" t="s">
        <v>3014</v>
      </c>
      <c r="E678">
        <v>4300</v>
      </c>
      <c r="F678">
        <v>950</v>
      </c>
      <c r="G678" s="22">
        <f>IF(H678 = "不含税", 1.06, 1) * F678/(1000*E678 * 3.96566683) * VLOOKUP(J678,Deflator!$A$2:$B$24,2,FALSE)</f>
        <v>8.2848666573603606E-6</v>
      </c>
      <c r="H678" t="s">
        <v>492</v>
      </c>
      <c r="I678">
        <v>400</v>
      </c>
      <c r="J678">
        <v>2018</v>
      </c>
      <c r="K678" t="s">
        <v>1199</v>
      </c>
      <c r="L678" s="76">
        <v>0.03</v>
      </c>
      <c r="M678" s="76">
        <v>0.08</v>
      </c>
      <c r="N678" t="s">
        <v>483</v>
      </c>
      <c r="O678" t="s">
        <v>485</v>
      </c>
      <c r="P678" t="s">
        <v>526</v>
      </c>
      <c r="Q678" t="s">
        <v>483</v>
      </c>
      <c r="R678" t="s">
        <v>483</v>
      </c>
      <c r="S678" t="s">
        <v>483</v>
      </c>
      <c r="T678" t="s">
        <v>483</v>
      </c>
      <c r="U678" t="s">
        <v>496</v>
      </c>
      <c r="V678" t="s">
        <v>486</v>
      </c>
      <c r="W678" t="s">
        <v>3015</v>
      </c>
      <c r="X678" t="s">
        <v>3016</v>
      </c>
      <c r="Y678" t="s">
        <v>921</v>
      </c>
    </row>
    <row r="679" spans="1:25">
      <c r="A679" t="s">
        <v>1035</v>
      </c>
      <c r="B679" t="s">
        <v>478</v>
      </c>
      <c r="C679" t="s">
        <v>479</v>
      </c>
      <c r="D679" t="s">
        <v>3132</v>
      </c>
      <c r="E679">
        <v>4850</v>
      </c>
      <c r="F679">
        <v>1100</v>
      </c>
      <c r="G679" s="22">
        <f>IF(H679 = "不含税", 1.06, 1) * F679/(1000*E679 * 3.96566683) * VLOOKUP(J679,Deflator!$A$2:$B$24,2,FALSE)</f>
        <v>8.5051371219347809E-6</v>
      </c>
      <c r="H679" t="s">
        <v>492</v>
      </c>
      <c r="I679">
        <v>300</v>
      </c>
      <c r="J679">
        <v>2018</v>
      </c>
      <c r="K679" t="s">
        <v>1199</v>
      </c>
      <c r="L679" s="76">
        <v>0.03</v>
      </c>
      <c r="M679" t="s">
        <v>483</v>
      </c>
      <c r="N679" t="s">
        <v>483</v>
      </c>
      <c r="O679" t="s">
        <v>485</v>
      </c>
      <c r="P679" t="s">
        <v>483</v>
      </c>
      <c r="Q679" t="s">
        <v>483</v>
      </c>
      <c r="R679" t="s">
        <v>483</v>
      </c>
      <c r="S679" t="s">
        <v>483</v>
      </c>
      <c r="T679" t="s">
        <v>483</v>
      </c>
      <c r="U679" t="s">
        <v>496</v>
      </c>
      <c r="V679" t="s">
        <v>486</v>
      </c>
      <c r="W679" t="s">
        <v>3133</v>
      </c>
      <c r="X679" t="s">
        <v>3134</v>
      </c>
      <c r="Y679" t="s">
        <v>126</v>
      </c>
    </row>
    <row r="680" spans="1:25">
      <c r="A680" t="s">
        <v>1035</v>
      </c>
      <c r="B680" t="s">
        <v>478</v>
      </c>
      <c r="C680" t="s">
        <v>479</v>
      </c>
      <c r="D680" t="s">
        <v>3179</v>
      </c>
      <c r="E680">
        <v>4100</v>
      </c>
      <c r="F680">
        <v>950</v>
      </c>
      <c r="G680" s="22">
        <f>IF(H680 = "不含税", 1.06, 1) * F680/(1000*E680 * 3.96566683) * VLOOKUP(J680,Deflator!$A$2:$B$24,2,FALSE)</f>
        <v>8.6890064943047677E-6</v>
      </c>
      <c r="H680" t="s">
        <v>492</v>
      </c>
      <c r="I680">
        <v>2000</v>
      </c>
      <c r="J680">
        <v>2018</v>
      </c>
      <c r="K680" t="s">
        <v>1199</v>
      </c>
      <c r="L680" s="76">
        <v>0.02</v>
      </c>
      <c r="M680" s="76">
        <v>0.1</v>
      </c>
      <c r="N680" t="s">
        <v>622</v>
      </c>
      <c r="O680" t="s">
        <v>494</v>
      </c>
      <c r="P680" t="s">
        <v>617</v>
      </c>
      <c r="Q680" s="76">
        <v>0.85</v>
      </c>
      <c r="R680" t="s">
        <v>483</v>
      </c>
      <c r="S680" t="s">
        <v>483</v>
      </c>
      <c r="T680" t="s">
        <v>483</v>
      </c>
      <c r="U680" t="s">
        <v>496</v>
      </c>
      <c r="V680" t="s">
        <v>486</v>
      </c>
      <c r="W680" t="s">
        <v>1520</v>
      </c>
      <c r="X680" t="s">
        <v>3180</v>
      </c>
      <c r="Y680" t="s">
        <v>2972</v>
      </c>
    </row>
    <row r="681" spans="1:25">
      <c r="A681" t="s">
        <v>1035</v>
      </c>
      <c r="B681" t="s">
        <v>478</v>
      </c>
      <c r="C681" t="s">
        <v>479</v>
      </c>
      <c r="D681" t="s">
        <v>2064</v>
      </c>
      <c r="E681">
        <v>4300</v>
      </c>
      <c r="F681">
        <v>1200</v>
      </c>
      <c r="G681" s="22">
        <f>IF(H681 = "不含税", 1.06, 1) * F681/(1000*E681 * 3.96566683) * VLOOKUP(J681,Deflator!$A$2:$B$24,2,FALSE)</f>
        <v>9.8727308727233701E-6</v>
      </c>
      <c r="H681" t="s">
        <v>481</v>
      </c>
      <c r="I681">
        <v>3000</v>
      </c>
      <c r="J681">
        <v>2018</v>
      </c>
      <c r="K681" t="s">
        <v>1199</v>
      </c>
      <c r="L681" t="s">
        <v>483</v>
      </c>
      <c r="M681" t="s">
        <v>483</v>
      </c>
      <c r="N681" t="s">
        <v>483</v>
      </c>
      <c r="O681" t="s">
        <v>485</v>
      </c>
      <c r="P681" t="s">
        <v>483</v>
      </c>
      <c r="Q681" t="s">
        <v>483</v>
      </c>
      <c r="R681" t="s">
        <v>483</v>
      </c>
      <c r="S681" t="s">
        <v>483</v>
      </c>
      <c r="T681" t="s">
        <v>483</v>
      </c>
      <c r="U681" t="s">
        <v>520</v>
      </c>
      <c r="V681" t="s">
        <v>486</v>
      </c>
      <c r="W681" t="s">
        <v>3015</v>
      </c>
      <c r="X681" t="s">
        <v>3430</v>
      </c>
      <c r="Y681" t="s">
        <v>2076</v>
      </c>
    </row>
    <row r="682" spans="1:25">
      <c r="A682" t="s">
        <v>595</v>
      </c>
      <c r="B682" t="s">
        <v>478</v>
      </c>
      <c r="C682" t="s">
        <v>538</v>
      </c>
      <c r="D682" t="s">
        <v>1322</v>
      </c>
      <c r="E682">
        <v>4300</v>
      </c>
      <c r="F682">
        <v>750</v>
      </c>
      <c r="G682" s="22">
        <f>IF(H682 = "不含税", 1.06, 1) * F682/(1000*E682 * 3.96566683) * VLOOKUP(J682,Deflator!$A$2:$B$24,2,FALSE)</f>
        <v>6.4575463880663664E-6</v>
      </c>
      <c r="H682" t="s">
        <v>492</v>
      </c>
      <c r="I682">
        <v>2000</v>
      </c>
      <c r="J682">
        <v>2019</v>
      </c>
      <c r="K682" t="s">
        <v>1199</v>
      </c>
      <c r="L682" t="s">
        <v>483</v>
      </c>
      <c r="M682" t="s">
        <v>483</v>
      </c>
      <c r="N682" t="s">
        <v>483</v>
      </c>
      <c r="O682" t="s">
        <v>485</v>
      </c>
      <c r="P682" t="s">
        <v>483</v>
      </c>
      <c r="Q682" t="s">
        <v>483</v>
      </c>
      <c r="R682" t="s">
        <v>483</v>
      </c>
      <c r="S682" t="s">
        <v>483</v>
      </c>
      <c r="T682" t="s">
        <v>483</v>
      </c>
      <c r="U682" t="s">
        <v>520</v>
      </c>
      <c r="V682" t="s">
        <v>486</v>
      </c>
      <c r="W682" t="s">
        <v>1323</v>
      </c>
      <c r="X682" t="s">
        <v>1396</v>
      </c>
      <c r="Y682" t="s">
        <v>1336</v>
      </c>
    </row>
    <row r="683" spans="1:25">
      <c r="A683" t="s">
        <v>595</v>
      </c>
      <c r="B683" t="s">
        <v>478</v>
      </c>
      <c r="C683" t="s">
        <v>538</v>
      </c>
      <c r="D683" t="s">
        <v>1567</v>
      </c>
      <c r="E683">
        <v>4200</v>
      </c>
      <c r="F683">
        <v>800</v>
      </c>
      <c r="G683" s="22">
        <f>IF(H683 = "不含税", 1.06, 1) * F683/(1000*E683 * 3.96566683) * VLOOKUP(J683,Deflator!$A$2:$B$24,2,FALSE)</f>
        <v>6.6528779799186277E-6</v>
      </c>
      <c r="H683" t="s">
        <v>481</v>
      </c>
      <c r="I683">
        <v>3000</v>
      </c>
      <c r="J683">
        <v>2019</v>
      </c>
      <c r="K683" t="s">
        <v>1199</v>
      </c>
      <c r="L683" s="77">
        <v>2.1999999999999999E-2</v>
      </c>
      <c r="M683" s="77">
        <v>7.4999999999999997E-2</v>
      </c>
      <c r="N683" t="s">
        <v>483</v>
      </c>
      <c r="O683" t="s">
        <v>485</v>
      </c>
      <c r="P683" t="s">
        <v>483</v>
      </c>
      <c r="Q683" s="77">
        <v>0.80459999999999998</v>
      </c>
      <c r="R683" t="s">
        <v>483</v>
      </c>
      <c r="S683" t="s">
        <v>483</v>
      </c>
      <c r="T683" t="s">
        <v>483</v>
      </c>
      <c r="U683" t="s">
        <v>496</v>
      </c>
      <c r="V683" t="s">
        <v>486</v>
      </c>
      <c r="W683" t="s">
        <v>1568</v>
      </c>
      <c r="X683" t="s">
        <v>1569</v>
      </c>
      <c r="Y683" t="s">
        <v>1213</v>
      </c>
    </row>
    <row r="684" spans="1:25">
      <c r="A684" t="s">
        <v>570</v>
      </c>
      <c r="B684" t="s">
        <v>478</v>
      </c>
      <c r="C684" t="s">
        <v>538</v>
      </c>
      <c r="D684" t="s">
        <v>2171</v>
      </c>
      <c r="E684">
        <v>4200</v>
      </c>
      <c r="F684">
        <v>880</v>
      </c>
      <c r="G684" s="22">
        <f>IF(H684 = "不含税", 1.06, 1) * F684/(1000*E684 * 3.96566683) * VLOOKUP(J684,Deflator!$A$2:$B$24,2,FALSE)</f>
        <v>7.3181657779104905E-6</v>
      </c>
      <c r="H684" t="s">
        <v>481</v>
      </c>
      <c r="I684">
        <v>2000</v>
      </c>
      <c r="J684">
        <v>2019</v>
      </c>
      <c r="K684" t="s">
        <v>1199</v>
      </c>
      <c r="L684" s="77">
        <v>4.8000000000000001E-2</v>
      </c>
      <c r="M684" s="77">
        <v>3.1300000000000001E-2</v>
      </c>
      <c r="N684" t="s">
        <v>1256</v>
      </c>
      <c r="O684" t="s">
        <v>485</v>
      </c>
      <c r="P684" t="s">
        <v>798</v>
      </c>
      <c r="Q684" s="77">
        <v>0.78149999999999997</v>
      </c>
      <c r="R684" t="s">
        <v>483</v>
      </c>
      <c r="S684" t="s">
        <v>483</v>
      </c>
      <c r="T684" t="s">
        <v>483</v>
      </c>
      <c r="U684" t="s">
        <v>496</v>
      </c>
      <c r="V684" t="s">
        <v>486</v>
      </c>
      <c r="W684" t="s">
        <v>2065</v>
      </c>
      <c r="X684" t="s">
        <v>2172</v>
      </c>
      <c r="Y684" t="s">
        <v>529</v>
      </c>
    </row>
    <row r="685" spans="1:25">
      <c r="A685" t="s">
        <v>595</v>
      </c>
      <c r="B685" t="s">
        <v>478</v>
      </c>
      <c r="C685" t="s">
        <v>538</v>
      </c>
      <c r="D685" t="s">
        <v>1505</v>
      </c>
      <c r="E685">
        <v>4100</v>
      </c>
      <c r="F685">
        <v>850</v>
      </c>
      <c r="G685" s="22">
        <f>IF(H685 = "不含税", 1.06, 1) * F685/(1000*E685 * 3.96566683) * VLOOKUP(J685,Deflator!$A$2:$B$24,2,FALSE)</f>
        <v>7.6755551376853886E-6</v>
      </c>
      <c r="H685" t="s">
        <v>492</v>
      </c>
      <c r="I685">
        <v>1000</v>
      </c>
      <c r="J685">
        <v>2019</v>
      </c>
      <c r="K685" t="s">
        <v>1199</v>
      </c>
      <c r="L685" s="77">
        <v>2.1999999999999999E-2</v>
      </c>
      <c r="M685" s="76">
        <v>7.0000000000000007E-2</v>
      </c>
      <c r="N685" t="s">
        <v>483</v>
      </c>
      <c r="O685" t="s">
        <v>485</v>
      </c>
      <c r="P685" t="s">
        <v>526</v>
      </c>
      <c r="Q685" t="s">
        <v>483</v>
      </c>
      <c r="R685" t="s">
        <v>483</v>
      </c>
      <c r="S685" t="s">
        <v>483</v>
      </c>
      <c r="T685" t="s">
        <v>483</v>
      </c>
      <c r="U685" t="s">
        <v>496</v>
      </c>
      <c r="V685" t="s">
        <v>486</v>
      </c>
      <c r="W685" t="s">
        <v>2572</v>
      </c>
      <c r="X685" t="s">
        <v>2573</v>
      </c>
      <c r="Y685" t="s">
        <v>2574</v>
      </c>
    </row>
    <row r="686" spans="1:25">
      <c r="A686" t="s">
        <v>1616</v>
      </c>
      <c r="B686" t="s">
        <v>551</v>
      </c>
      <c r="C686" t="s">
        <v>701</v>
      </c>
      <c r="D686" t="s">
        <v>2341</v>
      </c>
      <c r="E686">
        <v>4000</v>
      </c>
      <c r="F686">
        <v>850</v>
      </c>
      <c r="G686" s="22">
        <f>IF(H686 = "不含税", 1.06, 1) * F686/(1000*E686 * 3.96566683) * VLOOKUP(J686,Deflator!$A$2:$B$24,2,FALSE)</f>
        <v>7.4221169963467193E-6</v>
      </c>
      <c r="H686" t="s">
        <v>481</v>
      </c>
      <c r="I686">
        <v>5000</v>
      </c>
      <c r="J686">
        <v>2019</v>
      </c>
      <c r="K686" t="s">
        <v>1199</v>
      </c>
      <c r="L686" s="76">
        <v>0.01</v>
      </c>
      <c r="M686" s="76">
        <v>7.0000000000000007E-2</v>
      </c>
      <c r="N686" t="s">
        <v>554</v>
      </c>
      <c r="O686" t="s">
        <v>667</v>
      </c>
      <c r="P686" t="s">
        <v>626</v>
      </c>
      <c r="Q686" s="76">
        <v>7.0000000000000007E-2</v>
      </c>
      <c r="R686" t="s">
        <v>483</v>
      </c>
      <c r="S686" s="77">
        <v>5.0000000000000001E-4</v>
      </c>
      <c r="T686" t="s">
        <v>483</v>
      </c>
      <c r="U686" t="s">
        <v>520</v>
      </c>
      <c r="V686" t="s">
        <v>497</v>
      </c>
      <c r="W686" t="s">
        <v>2342</v>
      </c>
      <c r="X686" t="s">
        <v>2343</v>
      </c>
      <c r="Y686" t="s">
        <v>161</v>
      </c>
    </row>
    <row r="687" spans="1:25">
      <c r="A687" t="s">
        <v>721</v>
      </c>
      <c r="B687" t="s">
        <v>478</v>
      </c>
      <c r="C687" t="s">
        <v>491</v>
      </c>
      <c r="D687" t="s">
        <v>1505</v>
      </c>
      <c r="E687">
        <v>4100</v>
      </c>
      <c r="F687">
        <v>850</v>
      </c>
      <c r="G687" s="22">
        <f>IF(H687 = "不含税", 1.06, 1) * F687/(1000*E687 * 3.96566683) * VLOOKUP(J687,Deflator!$A$2:$B$24,2,FALSE)</f>
        <v>7.6755551376853886E-6</v>
      </c>
      <c r="H687" t="s">
        <v>492</v>
      </c>
      <c r="I687">
        <v>2000</v>
      </c>
      <c r="J687">
        <v>2019</v>
      </c>
      <c r="K687" t="s">
        <v>1199</v>
      </c>
      <c r="L687" s="77">
        <v>3.7999999999999999E-2</v>
      </c>
      <c r="M687" s="77">
        <v>8.0000000000000002E-3</v>
      </c>
      <c r="N687" t="s">
        <v>483</v>
      </c>
      <c r="O687" t="s">
        <v>831</v>
      </c>
      <c r="P687" t="s">
        <v>483</v>
      </c>
      <c r="Q687" t="s">
        <v>483</v>
      </c>
      <c r="R687" t="s">
        <v>483</v>
      </c>
      <c r="S687" t="s">
        <v>483</v>
      </c>
      <c r="T687" t="s">
        <v>483</v>
      </c>
      <c r="U687" t="s">
        <v>496</v>
      </c>
      <c r="V687" t="s">
        <v>486</v>
      </c>
      <c r="W687" t="s">
        <v>1568</v>
      </c>
      <c r="X687" t="s">
        <v>2582</v>
      </c>
      <c r="Y687" t="s">
        <v>2583</v>
      </c>
    </row>
    <row r="688" spans="1:25">
      <c r="A688" t="s">
        <v>531</v>
      </c>
      <c r="B688" t="s">
        <v>478</v>
      </c>
      <c r="C688" t="s">
        <v>531</v>
      </c>
      <c r="D688" t="s">
        <v>2064</v>
      </c>
      <c r="E688">
        <v>4000</v>
      </c>
      <c r="F688">
        <v>780</v>
      </c>
      <c r="G688" s="22">
        <f>IF(H688 = "不含税", 1.06, 1) * F688/(1000*E688 * 3.96566683) * VLOOKUP(J688,Deflator!$A$2:$B$24,2,FALSE)</f>
        <v>7.2195368618581975E-6</v>
      </c>
      <c r="H688" t="s">
        <v>492</v>
      </c>
      <c r="I688">
        <v>800</v>
      </c>
      <c r="J688">
        <v>2019</v>
      </c>
      <c r="K688" t="s">
        <v>1199</v>
      </c>
      <c r="L688" s="77">
        <v>2.64E-2</v>
      </c>
      <c r="M688" s="77">
        <v>9.5000000000000001E-2</v>
      </c>
      <c r="N688" t="s">
        <v>483</v>
      </c>
      <c r="O688" t="s">
        <v>573</v>
      </c>
      <c r="P688" t="s">
        <v>483</v>
      </c>
      <c r="Q688" s="77">
        <v>0.75560000000000005</v>
      </c>
      <c r="R688">
        <v>2</v>
      </c>
      <c r="S688" s="77">
        <v>6.9999999999999999E-4</v>
      </c>
      <c r="T688" t="s">
        <v>483</v>
      </c>
      <c r="U688" t="s">
        <v>496</v>
      </c>
      <c r="V688" t="s">
        <v>486</v>
      </c>
      <c r="W688" t="s">
        <v>2065</v>
      </c>
      <c r="X688" t="s">
        <v>2066</v>
      </c>
      <c r="Y688" t="s">
        <v>1233</v>
      </c>
    </row>
    <row r="689" spans="1:25">
      <c r="A689" t="s">
        <v>2837</v>
      </c>
      <c r="B689" t="s">
        <v>478</v>
      </c>
      <c r="C689" t="s">
        <v>479</v>
      </c>
      <c r="D689" t="s">
        <v>1567</v>
      </c>
      <c r="E689">
        <v>4850</v>
      </c>
      <c r="F689">
        <v>1100</v>
      </c>
      <c r="G689" s="22">
        <f>IF(H689 = "不含税", 1.06, 1) * F689/(1000*E689 * 3.96566683) * VLOOKUP(J689,Deflator!$A$2:$B$24,2,FALSE)</f>
        <v>7.921725842068056E-6</v>
      </c>
      <c r="H689" t="s">
        <v>481</v>
      </c>
      <c r="I689">
        <v>8000</v>
      </c>
      <c r="J689">
        <v>2019</v>
      </c>
      <c r="K689" t="s">
        <v>1199</v>
      </c>
      <c r="L689" s="77">
        <v>1.4999999999999999E-2</v>
      </c>
      <c r="M689" s="76">
        <v>0.05</v>
      </c>
      <c r="N689" t="s">
        <v>483</v>
      </c>
      <c r="O689" t="s">
        <v>831</v>
      </c>
      <c r="P689" t="s">
        <v>971</v>
      </c>
      <c r="Q689" t="s">
        <v>483</v>
      </c>
      <c r="R689" t="s">
        <v>483</v>
      </c>
      <c r="S689" t="s">
        <v>483</v>
      </c>
      <c r="T689" t="s">
        <v>483</v>
      </c>
      <c r="U689" t="s">
        <v>496</v>
      </c>
      <c r="V689" t="s">
        <v>486</v>
      </c>
      <c r="W689" t="s">
        <v>1568</v>
      </c>
      <c r="X689" t="s">
        <v>2838</v>
      </c>
      <c r="Y689" t="s">
        <v>2839</v>
      </c>
    </row>
    <row r="690" spans="1:25">
      <c r="A690" t="s">
        <v>1519</v>
      </c>
      <c r="B690" t="s">
        <v>959</v>
      </c>
      <c r="C690" t="s">
        <v>960</v>
      </c>
      <c r="D690" t="s">
        <v>1505</v>
      </c>
      <c r="E690">
        <v>4500</v>
      </c>
      <c r="F690">
        <v>800</v>
      </c>
      <c r="G690" s="22">
        <f>IF(H690 = "不含税", 1.06, 1) * F690/(1000*E690 * 3.96566683) * VLOOKUP(J690,Deflator!$A$2:$B$24,2,FALSE)</f>
        <v>6.581913948132829E-6</v>
      </c>
      <c r="H690" t="s">
        <v>492</v>
      </c>
      <c r="I690">
        <v>900</v>
      </c>
      <c r="J690">
        <v>2019</v>
      </c>
      <c r="K690" t="s">
        <v>1199</v>
      </c>
      <c r="L690" s="77">
        <v>1.9699999999999999E-2</v>
      </c>
      <c r="M690" s="77">
        <v>5.9900000000000002E-2</v>
      </c>
      <c r="N690" t="s">
        <v>767</v>
      </c>
      <c r="O690" t="s">
        <v>831</v>
      </c>
      <c r="P690" t="s">
        <v>626</v>
      </c>
      <c r="Q690" t="s">
        <v>483</v>
      </c>
      <c r="R690" t="s">
        <v>483</v>
      </c>
      <c r="S690" t="s">
        <v>483</v>
      </c>
      <c r="T690" t="s">
        <v>483</v>
      </c>
      <c r="U690" t="s">
        <v>520</v>
      </c>
      <c r="V690" t="s">
        <v>486</v>
      </c>
      <c r="W690" t="s">
        <v>1520</v>
      </c>
      <c r="X690" t="s">
        <v>1521</v>
      </c>
      <c r="Y690" t="s">
        <v>1463</v>
      </c>
    </row>
    <row r="691" spans="1:25">
      <c r="A691" t="s">
        <v>595</v>
      </c>
      <c r="B691" t="s">
        <v>478</v>
      </c>
      <c r="C691" t="s">
        <v>538</v>
      </c>
      <c r="D691" t="s">
        <v>1198</v>
      </c>
      <c r="E691">
        <v>4500</v>
      </c>
      <c r="F691">
        <v>780</v>
      </c>
      <c r="G691" s="22">
        <f>IF(H691 = "不含税", 1.06, 1) * F691/(1000*E691 * 3.96566683) * VLOOKUP(J691,Deflator!$A$2:$B$24,2,FALSE)</f>
        <v>6.0165041275779434E-6</v>
      </c>
      <c r="H691" t="s">
        <v>481</v>
      </c>
      <c r="I691">
        <v>4000</v>
      </c>
      <c r="J691">
        <v>2020</v>
      </c>
      <c r="K691" t="s">
        <v>1199</v>
      </c>
      <c r="L691" s="77">
        <v>1.4999999999999999E-2</v>
      </c>
      <c r="M691" s="76">
        <v>0.06</v>
      </c>
      <c r="N691" t="s">
        <v>483</v>
      </c>
      <c r="O691" t="s">
        <v>485</v>
      </c>
      <c r="P691" t="s">
        <v>526</v>
      </c>
      <c r="Q691" t="s">
        <v>483</v>
      </c>
      <c r="R691" t="s">
        <v>483</v>
      </c>
      <c r="S691" t="s">
        <v>483</v>
      </c>
      <c r="T691" t="s">
        <v>483</v>
      </c>
      <c r="U691" t="s">
        <v>496</v>
      </c>
      <c r="V691" t="s">
        <v>486</v>
      </c>
      <c r="W691" t="s">
        <v>1200</v>
      </c>
      <c r="X691" t="s">
        <v>1201</v>
      </c>
      <c r="Y691" t="s">
        <v>1202</v>
      </c>
    </row>
    <row r="692" spans="1:25">
      <c r="A692" t="s">
        <v>595</v>
      </c>
      <c r="B692" t="s">
        <v>478</v>
      </c>
      <c r="C692" t="s">
        <v>538</v>
      </c>
      <c r="D692" t="s">
        <v>1322</v>
      </c>
      <c r="E692">
        <v>4200</v>
      </c>
      <c r="F692">
        <v>720</v>
      </c>
      <c r="G692" s="22">
        <f>IF(H692 = "不含税", 1.06, 1) * F692/(1000*E692 * 3.96566683) * VLOOKUP(J692,Deflator!$A$2:$B$24,2,FALSE)</f>
        <v>6.3074120194608321E-6</v>
      </c>
      <c r="H692" t="s">
        <v>492</v>
      </c>
      <c r="I692">
        <v>1000</v>
      </c>
      <c r="J692">
        <v>2020</v>
      </c>
      <c r="K692" t="s">
        <v>1199</v>
      </c>
      <c r="L692" t="s">
        <v>483</v>
      </c>
      <c r="M692" t="s">
        <v>483</v>
      </c>
      <c r="N692" t="s">
        <v>483</v>
      </c>
      <c r="O692" t="s">
        <v>485</v>
      </c>
      <c r="P692" t="s">
        <v>483</v>
      </c>
      <c r="Q692" t="s">
        <v>483</v>
      </c>
      <c r="R692" t="s">
        <v>483</v>
      </c>
      <c r="S692" t="s">
        <v>483</v>
      </c>
      <c r="T692" t="s">
        <v>483</v>
      </c>
      <c r="U692" t="s">
        <v>496</v>
      </c>
      <c r="V692" t="s">
        <v>486</v>
      </c>
      <c r="W692" t="s">
        <v>1323</v>
      </c>
      <c r="X692" t="s">
        <v>1324</v>
      </c>
      <c r="Y692" t="s">
        <v>1325</v>
      </c>
    </row>
    <row r="693" spans="1:25">
      <c r="A693" t="s">
        <v>537</v>
      </c>
      <c r="B693" t="s">
        <v>478</v>
      </c>
      <c r="C693" t="s">
        <v>538</v>
      </c>
      <c r="D693" t="s">
        <v>1322</v>
      </c>
      <c r="E693">
        <v>4125</v>
      </c>
      <c r="F693">
        <v>750</v>
      </c>
      <c r="G693" s="22">
        <f>IF(H693 = "不含税", 1.06, 1) * F693/(1000*E693 * 3.96566683) * VLOOKUP(J693,Deflator!$A$2:$B$24,2,FALSE)</f>
        <v>6.689679414579671E-6</v>
      </c>
      <c r="H693" t="s">
        <v>492</v>
      </c>
      <c r="I693">
        <v>3000</v>
      </c>
      <c r="J693">
        <v>2020</v>
      </c>
      <c r="K693" t="s">
        <v>1199</v>
      </c>
      <c r="L693" s="77">
        <v>1.3100000000000001E-2</v>
      </c>
      <c r="M693" s="77">
        <v>6.7599999999999993E-2</v>
      </c>
      <c r="N693" t="s">
        <v>622</v>
      </c>
      <c r="O693" t="s">
        <v>485</v>
      </c>
      <c r="P693" t="s">
        <v>617</v>
      </c>
      <c r="Q693" s="77">
        <v>0.81130000000000002</v>
      </c>
      <c r="R693">
        <v>1</v>
      </c>
      <c r="S693" s="77">
        <v>2.9999999999999997E-4</v>
      </c>
      <c r="T693" t="s">
        <v>483</v>
      </c>
      <c r="U693" t="s">
        <v>496</v>
      </c>
      <c r="V693" t="s">
        <v>486</v>
      </c>
      <c r="W693" t="s">
        <v>1323</v>
      </c>
      <c r="X693" t="s">
        <v>1615</v>
      </c>
      <c r="Y693" t="s">
        <v>775</v>
      </c>
    </row>
    <row r="694" spans="1:25">
      <c r="A694" t="s">
        <v>559</v>
      </c>
      <c r="B694" t="s">
        <v>478</v>
      </c>
      <c r="C694" t="s">
        <v>538</v>
      </c>
      <c r="D694" t="s">
        <v>1505</v>
      </c>
      <c r="E694">
        <v>4105</v>
      </c>
      <c r="F694">
        <v>950</v>
      </c>
      <c r="G694" s="22">
        <f>IF(H694 = "不含税", 1.06, 1) * F694/(1000*E694 * 3.96566683) * VLOOKUP(J694,Deflator!$A$2:$B$24,2,FALSE)</f>
        <v>8.5148781829911753E-6</v>
      </c>
      <c r="H694" t="s">
        <v>492</v>
      </c>
      <c r="I694">
        <v>300</v>
      </c>
      <c r="J694">
        <v>2020</v>
      </c>
      <c r="K694" t="s">
        <v>1199</v>
      </c>
      <c r="L694" s="77">
        <v>3.2000000000000001E-2</v>
      </c>
      <c r="M694" s="77">
        <v>1.06E-2</v>
      </c>
      <c r="N694" t="s">
        <v>484</v>
      </c>
      <c r="O694" t="s">
        <v>485</v>
      </c>
      <c r="P694" t="s">
        <v>772</v>
      </c>
      <c r="Q694" s="77">
        <v>3.27E-2</v>
      </c>
      <c r="R694" t="s">
        <v>483</v>
      </c>
      <c r="S694" s="77">
        <v>8.0000000000000004E-4</v>
      </c>
      <c r="T694" t="s">
        <v>483</v>
      </c>
      <c r="U694" t="s">
        <v>496</v>
      </c>
      <c r="V694" t="s">
        <v>486</v>
      </c>
      <c r="W694" t="s">
        <v>1982</v>
      </c>
      <c r="X694" t="s">
        <v>3169</v>
      </c>
      <c r="Y694" t="s">
        <v>3170</v>
      </c>
    </row>
    <row r="695" spans="1:25">
      <c r="A695" t="s">
        <v>1536</v>
      </c>
      <c r="B695" t="s">
        <v>478</v>
      </c>
      <c r="C695" t="s">
        <v>538</v>
      </c>
      <c r="D695" t="s">
        <v>1526</v>
      </c>
      <c r="E695">
        <v>4000</v>
      </c>
      <c r="F695">
        <v>1000</v>
      </c>
      <c r="G695" s="22">
        <f>IF(H695 = "不含税", 1.06, 1) * F695/(1000*E695 * 3.96566683) * VLOOKUP(J695,Deflator!$A$2:$B$24,2,FALSE)</f>
        <v>9.1983091950470468E-6</v>
      </c>
      <c r="H695" t="s">
        <v>492</v>
      </c>
      <c r="I695">
        <v>600</v>
      </c>
      <c r="J695">
        <v>2020</v>
      </c>
      <c r="K695" t="s">
        <v>1199</v>
      </c>
      <c r="L695" t="s">
        <v>483</v>
      </c>
      <c r="M695" s="76">
        <v>0.1</v>
      </c>
      <c r="N695" t="s">
        <v>483</v>
      </c>
      <c r="O695" t="s">
        <v>485</v>
      </c>
      <c r="P695" t="s">
        <v>617</v>
      </c>
      <c r="Q695" t="s">
        <v>483</v>
      </c>
      <c r="R695" t="s">
        <v>483</v>
      </c>
      <c r="S695" t="s">
        <v>483</v>
      </c>
      <c r="T695" t="s">
        <v>483</v>
      </c>
      <c r="U695" t="s">
        <v>520</v>
      </c>
      <c r="V695" t="s">
        <v>486</v>
      </c>
      <c r="W695" t="s">
        <v>1527</v>
      </c>
      <c r="X695" t="s">
        <v>3345</v>
      </c>
      <c r="Y695" t="s">
        <v>2734</v>
      </c>
    </row>
    <row r="696" spans="1:25">
      <c r="A696" t="s">
        <v>1616</v>
      </c>
      <c r="B696" t="s">
        <v>551</v>
      </c>
      <c r="C696" t="s">
        <v>701</v>
      </c>
      <c r="D696" t="s">
        <v>1322</v>
      </c>
      <c r="E696">
        <v>3900</v>
      </c>
      <c r="F696">
        <v>770</v>
      </c>
      <c r="G696" s="22">
        <f>IF(H696 = "不含税", 1.06, 1) * F696/(1000*E696 * 3.96566683) * VLOOKUP(J696,Deflator!$A$2:$B$24,2,FALSE)</f>
        <v>6.853118606856532E-6</v>
      </c>
      <c r="H696" t="s">
        <v>481</v>
      </c>
      <c r="I696">
        <v>6000</v>
      </c>
      <c r="J696">
        <v>2020</v>
      </c>
      <c r="K696" t="s">
        <v>1199</v>
      </c>
      <c r="L696" s="76">
        <v>0.01</v>
      </c>
      <c r="M696" s="76">
        <v>7.0000000000000007E-2</v>
      </c>
      <c r="N696" t="s">
        <v>483</v>
      </c>
      <c r="O696" t="s">
        <v>485</v>
      </c>
      <c r="P696" t="s">
        <v>483</v>
      </c>
      <c r="Q696" t="s">
        <v>483</v>
      </c>
      <c r="R696" t="s">
        <v>483</v>
      </c>
      <c r="S696" t="s">
        <v>483</v>
      </c>
      <c r="T696" t="s">
        <v>483</v>
      </c>
      <c r="U696" t="s">
        <v>520</v>
      </c>
      <c r="V696" t="s">
        <v>486</v>
      </c>
      <c r="W696" t="s">
        <v>1745</v>
      </c>
      <c r="X696" t="s">
        <v>1746</v>
      </c>
      <c r="Y696" t="s">
        <v>1747</v>
      </c>
    </row>
    <row r="697" spans="1:25">
      <c r="A697" t="s">
        <v>2866</v>
      </c>
      <c r="B697" t="s">
        <v>478</v>
      </c>
      <c r="C697" t="s">
        <v>491</v>
      </c>
      <c r="D697" t="s">
        <v>2989</v>
      </c>
      <c r="E697">
        <v>4200</v>
      </c>
      <c r="F697">
        <v>980</v>
      </c>
      <c r="G697" s="22">
        <f>IF(H697 = "不含税", 1.06, 1) * F697/(1000*E697 * 3.96566683) * VLOOKUP(J697,Deflator!$A$2:$B$24,2,FALSE)</f>
        <v>8.0991401717395379E-6</v>
      </c>
      <c r="H697" t="s">
        <v>481</v>
      </c>
      <c r="I697">
        <v>2000</v>
      </c>
      <c r="J697">
        <v>2020</v>
      </c>
      <c r="K697" t="s">
        <v>1199</v>
      </c>
      <c r="L697" s="77">
        <v>1.3100000000000001E-2</v>
      </c>
      <c r="M697" s="77">
        <v>6.7599999999999993E-2</v>
      </c>
      <c r="N697" t="s">
        <v>483</v>
      </c>
      <c r="O697" t="s">
        <v>485</v>
      </c>
      <c r="P697" t="s">
        <v>2990</v>
      </c>
      <c r="Q697" s="77">
        <v>0.81130000000000002</v>
      </c>
      <c r="R697" t="s">
        <v>483</v>
      </c>
      <c r="S697" s="77">
        <v>2.9999999999999997E-4</v>
      </c>
      <c r="T697" t="s">
        <v>483</v>
      </c>
      <c r="U697" t="s">
        <v>520</v>
      </c>
      <c r="V697" t="s">
        <v>486</v>
      </c>
      <c r="W697" t="s">
        <v>2991</v>
      </c>
      <c r="X697" t="s">
        <v>2992</v>
      </c>
      <c r="Y697" t="s">
        <v>775</v>
      </c>
    </row>
    <row r="698" spans="1:25">
      <c r="A698" t="s">
        <v>531</v>
      </c>
      <c r="B698" t="s">
        <v>478</v>
      </c>
      <c r="C698" t="s">
        <v>531</v>
      </c>
      <c r="D698" t="s">
        <v>1526</v>
      </c>
      <c r="E698">
        <v>4500</v>
      </c>
      <c r="F698">
        <v>850</v>
      </c>
      <c r="G698" s="22">
        <f>IF(H698 = "不含税", 1.06, 1) * F698/(1000*E698 * 3.96566683) * VLOOKUP(J698,Deflator!$A$2:$B$24,2,FALSE)</f>
        <v>6.5564468056939121E-6</v>
      </c>
      <c r="H698" t="s">
        <v>481</v>
      </c>
      <c r="I698">
        <v>1500</v>
      </c>
      <c r="J698">
        <v>2020</v>
      </c>
      <c r="K698" t="s">
        <v>1199</v>
      </c>
      <c r="L698" s="77">
        <v>1.2E-2</v>
      </c>
      <c r="M698" s="76">
        <v>7.0000000000000007E-2</v>
      </c>
      <c r="N698" t="s">
        <v>483</v>
      </c>
      <c r="O698" t="s">
        <v>485</v>
      </c>
      <c r="P698" t="s">
        <v>798</v>
      </c>
      <c r="Q698" t="s">
        <v>483</v>
      </c>
      <c r="R698" t="s">
        <v>483</v>
      </c>
      <c r="S698" t="s">
        <v>483</v>
      </c>
      <c r="T698" t="s">
        <v>483</v>
      </c>
      <c r="U698" t="s">
        <v>496</v>
      </c>
      <c r="V698" t="s">
        <v>486</v>
      </c>
      <c r="W698" t="s">
        <v>1527</v>
      </c>
      <c r="X698" t="s">
        <v>1528</v>
      </c>
      <c r="Y698" t="s">
        <v>1529</v>
      </c>
    </row>
    <row r="699" spans="1:25">
      <c r="A699" t="s">
        <v>1286</v>
      </c>
      <c r="B699" t="s">
        <v>478</v>
      </c>
      <c r="C699" t="s">
        <v>479</v>
      </c>
      <c r="D699" t="s">
        <v>1505</v>
      </c>
      <c r="E699">
        <v>4500</v>
      </c>
      <c r="F699">
        <v>800</v>
      </c>
      <c r="G699" s="22">
        <f>IF(H699 = "不含税", 1.06, 1) * F699/(1000*E699 * 3.96566683) * VLOOKUP(J699,Deflator!$A$2:$B$24,2,FALSE)</f>
        <v>6.5410198720334559E-6</v>
      </c>
      <c r="H699" t="s">
        <v>492</v>
      </c>
      <c r="I699">
        <v>2000</v>
      </c>
      <c r="J699">
        <v>2020</v>
      </c>
      <c r="K699" t="s">
        <v>1199</v>
      </c>
      <c r="L699" s="77">
        <v>2.1899999999999999E-2</v>
      </c>
      <c r="M699" s="77">
        <v>4.4299999999999999E-2</v>
      </c>
      <c r="N699" t="s">
        <v>554</v>
      </c>
      <c r="O699" t="s">
        <v>485</v>
      </c>
      <c r="P699" t="s">
        <v>526</v>
      </c>
      <c r="Q699" t="s">
        <v>483</v>
      </c>
      <c r="R699" t="s">
        <v>483</v>
      </c>
      <c r="S699" t="s">
        <v>483</v>
      </c>
      <c r="T699" t="s">
        <v>483</v>
      </c>
      <c r="U699" t="s">
        <v>496</v>
      </c>
      <c r="V699" t="s">
        <v>486</v>
      </c>
      <c r="W699" t="s">
        <v>1506</v>
      </c>
      <c r="X699" t="s">
        <v>1507</v>
      </c>
      <c r="Y699" t="s">
        <v>1202</v>
      </c>
    </row>
    <row r="700" spans="1:25">
      <c r="A700" t="s">
        <v>960</v>
      </c>
      <c r="B700" t="s">
        <v>959</v>
      </c>
      <c r="C700" t="s">
        <v>960</v>
      </c>
      <c r="D700" t="s">
        <v>1322</v>
      </c>
      <c r="E700">
        <v>4340</v>
      </c>
      <c r="F700">
        <v>880</v>
      </c>
      <c r="G700" s="22">
        <f>IF(H700 = "不含税", 1.06, 1) * F700/(1000*E700 * 3.96566683) * VLOOKUP(J700,Deflator!$A$2:$B$24,2,FALSE)</f>
        <v>7.0380941584570054E-6</v>
      </c>
      <c r="H700" t="s">
        <v>481</v>
      </c>
      <c r="I700">
        <v>3000</v>
      </c>
      <c r="J700">
        <v>2020</v>
      </c>
      <c r="K700" t="s">
        <v>1199</v>
      </c>
      <c r="L700" s="77">
        <v>2.07E-2</v>
      </c>
      <c r="M700" s="77">
        <v>6.0699999999999997E-2</v>
      </c>
      <c r="N700" t="s">
        <v>622</v>
      </c>
      <c r="O700" t="s">
        <v>485</v>
      </c>
      <c r="P700" t="s">
        <v>626</v>
      </c>
      <c r="Q700" s="77">
        <v>0.78739999999999999</v>
      </c>
      <c r="R700" t="s">
        <v>483</v>
      </c>
      <c r="S700" t="s">
        <v>483</v>
      </c>
      <c r="T700" t="s">
        <v>483</v>
      </c>
      <c r="U700" t="s">
        <v>496</v>
      </c>
      <c r="V700" t="s">
        <v>486</v>
      </c>
      <c r="W700" t="s">
        <v>1323</v>
      </c>
      <c r="X700" t="s">
        <v>1985</v>
      </c>
      <c r="Y700" t="s">
        <v>201</v>
      </c>
    </row>
    <row r="701" spans="1:25">
      <c r="A701" t="s">
        <v>1980</v>
      </c>
      <c r="B701" t="s">
        <v>959</v>
      </c>
      <c r="C701" t="s">
        <v>960</v>
      </c>
      <c r="D701" t="s">
        <v>2731</v>
      </c>
      <c r="E701">
        <v>4600</v>
      </c>
      <c r="F701">
        <v>1030</v>
      </c>
      <c r="G701" s="22">
        <f>IF(H701 = "不含税", 1.06, 1) * F701/(1000*E701 * 3.96566683) * VLOOKUP(J701,Deflator!$A$2:$B$24,2,FALSE)</f>
        <v>7.7721562517624759E-6</v>
      </c>
      <c r="H701" t="s">
        <v>481</v>
      </c>
      <c r="I701">
        <v>1200</v>
      </c>
      <c r="J701">
        <v>2020</v>
      </c>
      <c r="K701" t="s">
        <v>1199</v>
      </c>
      <c r="L701" s="76">
        <v>0.04</v>
      </c>
      <c r="M701" s="76">
        <v>0.02</v>
      </c>
      <c r="N701" t="s">
        <v>622</v>
      </c>
      <c r="O701" t="s">
        <v>485</v>
      </c>
      <c r="P701" t="s">
        <v>626</v>
      </c>
      <c r="Q701" t="s">
        <v>483</v>
      </c>
      <c r="R701" t="s">
        <v>483</v>
      </c>
      <c r="S701" t="s">
        <v>483</v>
      </c>
      <c r="T701" t="s">
        <v>483</v>
      </c>
      <c r="U701" t="s">
        <v>520</v>
      </c>
      <c r="V701" t="s">
        <v>486</v>
      </c>
      <c r="W701" t="s">
        <v>2732</v>
      </c>
      <c r="X701" t="s">
        <v>2733</v>
      </c>
      <c r="Y701" t="s">
        <v>2734</v>
      </c>
    </row>
    <row r="702" spans="1:25">
      <c r="A702" t="s">
        <v>595</v>
      </c>
      <c r="B702" t="s">
        <v>478</v>
      </c>
      <c r="C702" t="s">
        <v>538</v>
      </c>
      <c r="D702" t="s">
        <v>1911</v>
      </c>
      <c r="E702">
        <v>4200</v>
      </c>
      <c r="F702">
        <v>800</v>
      </c>
      <c r="G702" s="22">
        <f>IF(H702 = "不含税", 1.06, 1) * F702/(1000*E702 * 3.96566683) * VLOOKUP(J702,Deflator!$A$2:$B$24,2,FALSE)</f>
        <v>6.8566699587010735E-6</v>
      </c>
      <c r="H702" t="s">
        <v>492</v>
      </c>
      <c r="I702">
        <v>1500</v>
      </c>
      <c r="J702">
        <v>2021</v>
      </c>
      <c r="K702" t="s">
        <v>1199</v>
      </c>
      <c r="L702" s="76">
        <v>0.02</v>
      </c>
      <c r="M702" s="76">
        <v>7.0000000000000007E-2</v>
      </c>
      <c r="N702" t="s">
        <v>483</v>
      </c>
      <c r="O702" t="s">
        <v>485</v>
      </c>
      <c r="P702" t="s">
        <v>626</v>
      </c>
      <c r="Q702" t="s">
        <v>483</v>
      </c>
      <c r="R702" t="s">
        <v>483</v>
      </c>
      <c r="S702" t="s">
        <v>483</v>
      </c>
      <c r="T702" t="s">
        <v>483</v>
      </c>
      <c r="U702" t="s">
        <v>496</v>
      </c>
      <c r="V702" t="s">
        <v>486</v>
      </c>
      <c r="W702" t="s">
        <v>1912</v>
      </c>
      <c r="X702" t="s">
        <v>1913</v>
      </c>
      <c r="Y702" t="s">
        <v>1914</v>
      </c>
    </row>
    <row r="703" spans="1:25">
      <c r="A703" t="s">
        <v>595</v>
      </c>
      <c r="B703" t="s">
        <v>478</v>
      </c>
      <c r="C703" t="s">
        <v>538</v>
      </c>
      <c r="D703" t="s">
        <v>1952</v>
      </c>
      <c r="E703">
        <v>4200</v>
      </c>
      <c r="F703">
        <v>850</v>
      </c>
      <c r="G703" s="22">
        <f>IF(H703 = "不含税", 1.06, 1) * F703/(1000*E703 * 3.96566683) * VLOOKUP(J703,Deflator!$A$2:$B$24,2,FALSE)</f>
        <v>6.8728413501131042E-6</v>
      </c>
      <c r="H703" t="s">
        <v>481</v>
      </c>
      <c r="I703">
        <v>1600</v>
      </c>
      <c r="J703">
        <v>2021</v>
      </c>
      <c r="K703" t="s">
        <v>1199</v>
      </c>
      <c r="L703" s="76">
        <v>0.02</v>
      </c>
      <c r="M703" s="77">
        <v>7.9000000000000001E-2</v>
      </c>
      <c r="N703" t="s">
        <v>877</v>
      </c>
      <c r="O703" t="s">
        <v>485</v>
      </c>
      <c r="P703" t="s">
        <v>971</v>
      </c>
      <c r="Q703" t="s">
        <v>483</v>
      </c>
      <c r="R703" t="s">
        <v>483</v>
      </c>
      <c r="S703" s="77">
        <v>2.9999999999999997E-4</v>
      </c>
      <c r="T703" t="s">
        <v>483</v>
      </c>
      <c r="U703" t="s">
        <v>520</v>
      </c>
      <c r="V703" t="s">
        <v>486</v>
      </c>
      <c r="W703" t="s">
        <v>1953</v>
      </c>
      <c r="X703" t="s">
        <v>1954</v>
      </c>
      <c r="Y703" t="s">
        <v>1955</v>
      </c>
    </row>
    <row r="704" spans="1:25">
      <c r="A704" t="s">
        <v>595</v>
      </c>
      <c r="B704" t="s">
        <v>478</v>
      </c>
      <c r="C704" t="s">
        <v>538</v>
      </c>
      <c r="D704" t="s">
        <v>1952</v>
      </c>
      <c r="E704">
        <v>4200</v>
      </c>
      <c r="F704">
        <v>900</v>
      </c>
      <c r="G704" s="22">
        <f>IF(H704 = "不含税", 1.06, 1) * F704/(1000*E704 * 3.96566683) * VLOOKUP(J704,Deflator!$A$2:$B$24,2,FALSE)</f>
        <v>7.2771261354138753E-6</v>
      </c>
      <c r="H704" t="s">
        <v>481</v>
      </c>
      <c r="I704">
        <v>1600</v>
      </c>
      <c r="J704">
        <v>2021</v>
      </c>
      <c r="K704" t="s">
        <v>1199</v>
      </c>
      <c r="L704" s="76">
        <v>0.02</v>
      </c>
      <c r="M704" s="76">
        <v>7.0000000000000007E-2</v>
      </c>
      <c r="N704" t="s">
        <v>483</v>
      </c>
      <c r="O704" t="s">
        <v>573</v>
      </c>
      <c r="P704" t="s">
        <v>626</v>
      </c>
      <c r="Q704" t="s">
        <v>483</v>
      </c>
      <c r="R704" t="s">
        <v>483</v>
      </c>
      <c r="S704" t="s">
        <v>483</v>
      </c>
      <c r="T704" t="s">
        <v>483</v>
      </c>
      <c r="U704" t="s">
        <v>496</v>
      </c>
      <c r="V704" t="s">
        <v>486</v>
      </c>
      <c r="W704" t="s">
        <v>1953</v>
      </c>
      <c r="X704" t="s">
        <v>2372</v>
      </c>
      <c r="Y704" t="s">
        <v>1955</v>
      </c>
    </row>
    <row r="705" spans="1:25">
      <c r="A705" t="s">
        <v>595</v>
      </c>
      <c r="B705" t="s">
        <v>478</v>
      </c>
      <c r="C705" t="s">
        <v>538</v>
      </c>
      <c r="D705" t="s">
        <v>1952</v>
      </c>
      <c r="E705">
        <v>4000</v>
      </c>
      <c r="F705">
        <v>900</v>
      </c>
      <c r="G705" s="22">
        <f>IF(H705 = "不含税", 1.06, 1) * F705/(1000*E705 * 3.96566683) * VLOOKUP(J705,Deflator!$A$2:$B$24,2,FALSE)</f>
        <v>7.6409824421845691E-6</v>
      </c>
      <c r="H705" t="s">
        <v>481</v>
      </c>
      <c r="I705">
        <v>3000</v>
      </c>
      <c r="J705">
        <v>2021</v>
      </c>
      <c r="K705" t="s">
        <v>1199</v>
      </c>
      <c r="L705" s="76">
        <v>0.02</v>
      </c>
      <c r="M705" s="77">
        <v>7.9000000000000001E-2</v>
      </c>
      <c r="N705" t="s">
        <v>554</v>
      </c>
      <c r="O705" t="s">
        <v>573</v>
      </c>
      <c r="P705" t="s">
        <v>617</v>
      </c>
      <c r="Q705" t="s">
        <v>483</v>
      </c>
      <c r="R705" t="s">
        <v>483</v>
      </c>
      <c r="S705" s="77">
        <v>2.9999999999999997E-4</v>
      </c>
      <c r="T705" t="s">
        <v>483</v>
      </c>
      <c r="U705" t="s">
        <v>520</v>
      </c>
      <c r="V705" t="s">
        <v>486</v>
      </c>
      <c r="W705" t="s">
        <v>1953</v>
      </c>
      <c r="X705" t="s">
        <v>2372</v>
      </c>
      <c r="Y705" t="s">
        <v>1955</v>
      </c>
    </row>
    <row r="706" spans="1:25">
      <c r="A706" t="s">
        <v>1980</v>
      </c>
      <c r="B706" t="s">
        <v>959</v>
      </c>
      <c r="C706" t="s">
        <v>960</v>
      </c>
      <c r="D706" t="s">
        <v>1981</v>
      </c>
      <c r="E706">
        <v>4500</v>
      </c>
      <c r="F706">
        <v>860</v>
      </c>
      <c r="G706" s="22">
        <f>IF(H706 = "不含税", 1.06, 1) * F706/(1000*E706 * 3.96566683) * VLOOKUP(J706,Deflator!$A$2:$B$24,2,FALSE)</f>
        <v>6.7201824688310562E-6</v>
      </c>
      <c r="H706" t="s">
        <v>492</v>
      </c>
      <c r="I706">
        <v>1500</v>
      </c>
      <c r="J706">
        <v>2022</v>
      </c>
      <c r="K706" t="s">
        <v>1199</v>
      </c>
      <c r="L706" t="s">
        <v>483</v>
      </c>
      <c r="M706" t="s">
        <v>483</v>
      </c>
      <c r="N706" t="s">
        <v>483</v>
      </c>
      <c r="O706" t="s">
        <v>831</v>
      </c>
      <c r="P706" t="s">
        <v>617</v>
      </c>
      <c r="Q706" t="s">
        <v>483</v>
      </c>
      <c r="R706" t="s">
        <v>483</v>
      </c>
      <c r="S706" t="s">
        <v>483</v>
      </c>
      <c r="T706" t="s">
        <v>483</v>
      </c>
      <c r="U706" t="s">
        <v>496</v>
      </c>
      <c r="V706" t="s">
        <v>486</v>
      </c>
      <c r="W706" t="s">
        <v>1982</v>
      </c>
      <c r="X706" t="s">
        <v>1983</v>
      </c>
      <c r="Y706" t="s">
        <v>641</v>
      </c>
    </row>
    <row r="707" spans="1:25">
      <c r="A707" t="s">
        <v>478</v>
      </c>
      <c r="B707" t="s">
        <v>478</v>
      </c>
      <c r="C707" t="s">
        <v>538</v>
      </c>
      <c r="D707" t="s">
        <v>565</v>
      </c>
      <c r="E707">
        <v>4238</v>
      </c>
      <c r="F707">
        <v>750</v>
      </c>
      <c r="G707" s="22">
        <f>IF(H707 = "不含税", 1.06, 1) * F707/(1000*E707 * 3.96566683) * VLOOKUP(J707,Deflator!$A$2:$B$24,2,FALSE)</f>
        <v>6.8686276708195361E-6</v>
      </c>
      <c r="H707" t="s">
        <v>492</v>
      </c>
      <c r="I707">
        <v>200</v>
      </c>
      <c r="J707">
        <v>2017</v>
      </c>
      <c r="K707" t="s">
        <v>566</v>
      </c>
      <c r="L707" s="77">
        <v>5.0999999999999997E-2</v>
      </c>
      <c r="M707" s="77">
        <v>5.0999999999999997E-2</v>
      </c>
      <c r="N707" t="s">
        <v>622</v>
      </c>
      <c r="O707" t="s">
        <v>485</v>
      </c>
      <c r="P707" t="s">
        <v>526</v>
      </c>
      <c r="Q707" s="77">
        <v>0.72609999999999997</v>
      </c>
      <c r="R707">
        <v>2</v>
      </c>
      <c r="S707" s="77">
        <v>4.0000000000000002E-4</v>
      </c>
      <c r="T707" t="s">
        <v>483</v>
      </c>
      <c r="U707" t="s">
        <v>496</v>
      </c>
      <c r="V707" t="s">
        <v>486</v>
      </c>
      <c r="W707" t="s">
        <v>1475</v>
      </c>
      <c r="X707" t="s">
        <v>1476</v>
      </c>
      <c r="Y707" t="s">
        <v>1477</v>
      </c>
    </row>
    <row r="708" spans="1:25">
      <c r="A708" t="s">
        <v>570</v>
      </c>
      <c r="B708" t="s">
        <v>478</v>
      </c>
      <c r="C708" t="s">
        <v>538</v>
      </c>
      <c r="D708" t="s">
        <v>565</v>
      </c>
      <c r="E708">
        <v>4200</v>
      </c>
      <c r="F708">
        <v>800</v>
      </c>
      <c r="G708" s="22">
        <f>IF(H708 = "不含税", 1.06, 1) * F708/(1000*E708 * 3.96566683) * VLOOKUP(J708,Deflator!$A$2:$B$24,2,FALSE)</f>
        <v>7.3928238905227165E-6</v>
      </c>
      <c r="H708" t="s">
        <v>492</v>
      </c>
      <c r="I708">
        <v>200</v>
      </c>
      <c r="J708">
        <v>2017</v>
      </c>
      <c r="K708" t="s">
        <v>566</v>
      </c>
      <c r="L708" s="76">
        <v>0.03</v>
      </c>
      <c r="M708" s="76">
        <v>0.08</v>
      </c>
      <c r="N708" t="s">
        <v>483</v>
      </c>
      <c r="O708" t="s">
        <v>573</v>
      </c>
      <c r="P708" t="s">
        <v>626</v>
      </c>
      <c r="Q708" s="76">
        <v>0.03</v>
      </c>
      <c r="R708">
        <v>3</v>
      </c>
      <c r="S708" t="s">
        <v>483</v>
      </c>
      <c r="T708" t="s">
        <v>483</v>
      </c>
      <c r="U708" t="s">
        <v>496</v>
      </c>
      <c r="V708" t="s">
        <v>486</v>
      </c>
      <c r="W708" t="s">
        <v>568</v>
      </c>
      <c r="X708" t="s">
        <v>1925</v>
      </c>
      <c r="Y708" t="s">
        <v>1926</v>
      </c>
    </row>
    <row r="709" spans="1:25">
      <c r="A709" t="s">
        <v>478</v>
      </c>
      <c r="B709" t="s">
        <v>478</v>
      </c>
      <c r="C709" t="s">
        <v>538</v>
      </c>
      <c r="D709" t="s">
        <v>970</v>
      </c>
      <c r="E709">
        <v>4200</v>
      </c>
      <c r="F709">
        <v>950</v>
      </c>
      <c r="G709" s="22">
        <f>IF(H709 = "不含税", 1.06, 1) * F709/(1000*E709 * 3.96566683) * VLOOKUP(J709,Deflator!$A$2:$B$24,2,FALSE)</f>
        <v>8.7789783699957261E-6</v>
      </c>
      <c r="H709" t="s">
        <v>492</v>
      </c>
      <c r="I709">
        <v>100</v>
      </c>
      <c r="J709">
        <v>2017</v>
      </c>
      <c r="K709" t="s">
        <v>566</v>
      </c>
      <c r="L709" s="76">
        <v>0.06</v>
      </c>
      <c r="M709" s="76">
        <v>0.08</v>
      </c>
      <c r="N709" t="s">
        <v>3110</v>
      </c>
      <c r="O709" t="s">
        <v>485</v>
      </c>
      <c r="P709" t="s">
        <v>526</v>
      </c>
      <c r="Q709" t="s">
        <v>483</v>
      </c>
      <c r="R709" t="s">
        <v>483</v>
      </c>
      <c r="S709" t="s">
        <v>483</v>
      </c>
      <c r="T709" t="s">
        <v>483</v>
      </c>
      <c r="U709" t="s">
        <v>496</v>
      </c>
      <c r="V709" t="s">
        <v>486</v>
      </c>
      <c r="W709" t="s">
        <v>3111</v>
      </c>
      <c r="X709" t="s">
        <v>3112</v>
      </c>
      <c r="Y709" t="s">
        <v>3113</v>
      </c>
    </row>
    <row r="710" spans="1:25">
      <c r="A710" t="s">
        <v>578</v>
      </c>
      <c r="B710" t="s">
        <v>509</v>
      </c>
      <c r="C710" t="s">
        <v>578</v>
      </c>
      <c r="D710" t="s">
        <v>565</v>
      </c>
      <c r="E710">
        <v>3800</v>
      </c>
      <c r="F710">
        <v>600</v>
      </c>
      <c r="G710" s="22">
        <f>IF(H710 = "不含税", 1.06, 1) * F710/(1000*E710 * 3.96566683) * VLOOKUP(J710,Deflator!$A$2:$B$24,2,FALSE)</f>
        <v>6.1282619092490946E-6</v>
      </c>
      <c r="H710" t="s">
        <v>492</v>
      </c>
      <c r="I710">
        <v>2000</v>
      </c>
      <c r="J710">
        <v>2017</v>
      </c>
      <c r="K710" t="s">
        <v>566</v>
      </c>
      <c r="L710" t="s">
        <v>483</v>
      </c>
      <c r="M710" s="76">
        <v>0.13</v>
      </c>
      <c r="N710" t="s">
        <v>484</v>
      </c>
      <c r="O710" t="s">
        <v>485</v>
      </c>
      <c r="P710" t="s">
        <v>788</v>
      </c>
      <c r="Q710" s="76">
        <v>0.01</v>
      </c>
      <c r="R710" t="s">
        <v>483</v>
      </c>
      <c r="S710" s="76">
        <v>0.01</v>
      </c>
      <c r="T710" t="s">
        <v>483</v>
      </c>
      <c r="U710" t="s">
        <v>496</v>
      </c>
      <c r="V710" t="s">
        <v>486</v>
      </c>
      <c r="W710" t="s">
        <v>568</v>
      </c>
      <c r="X710" t="s">
        <v>1102</v>
      </c>
      <c r="Y710" t="s">
        <v>1103</v>
      </c>
    </row>
    <row r="711" spans="1:25">
      <c r="A711" t="s">
        <v>578</v>
      </c>
      <c r="B711" t="s">
        <v>509</v>
      </c>
      <c r="C711" t="s">
        <v>578</v>
      </c>
      <c r="D711" t="s">
        <v>565</v>
      </c>
      <c r="E711">
        <v>3700</v>
      </c>
      <c r="F711">
        <v>650</v>
      </c>
      <c r="G711" s="22">
        <f>IF(H711 = "不含税", 1.06, 1) * F711/(1000*E711 * 3.96566683) * VLOOKUP(J711,Deflator!$A$2:$B$24,2,FALSE)</f>
        <v>6.432435371343389E-6</v>
      </c>
      <c r="H711" t="s">
        <v>481</v>
      </c>
      <c r="I711">
        <v>1500</v>
      </c>
      <c r="J711">
        <v>2017</v>
      </c>
      <c r="K711" t="s">
        <v>566</v>
      </c>
      <c r="L711" s="77">
        <v>7.8E-2</v>
      </c>
      <c r="M711" s="77">
        <v>8.5000000000000006E-2</v>
      </c>
      <c r="N711" t="s">
        <v>483</v>
      </c>
      <c r="O711" t="s">
        <v>485</v>
      </c>
      <c r="P711" t="s">
        <v>483</v>
      </c>
      <c r="Q711" s="76">
        <v>0.65</v>
      </c>
      <c r="R711" t="s">
        <v>483</v>
      </c>
      <c r="S711" t="s">
        <v>483</v>
      </c>
      <c r="T711" t="s">
        <v>483</v>
      </c>
      <c r="U711" t="s">
        <v>520</v>
      </c>
      <c r="V711" t="s">
        <v>486</v>
      </c>
      <c r="W711" t="s">
        <v>568</v>
      </c>
      <c r="X711" t="s">
        <v>1218</v>
      </c>
      <c r="Y711" t="s">
        <v>1219</v>
      </c>
    </row>
    <row r="712" spans="1:25">
      <c r="A712" t="s">
        <v>501</v>
      </c>
      <c r="B712" t="s">
        <v>478</v>
      </c>
      <c r="C712" t="s">
        <v>479</v>
      </c>
      <c r="D712" t="s">
        <v>565</v>
      </c>
      <c r="E712">
        <v>4300</v>
      </c>
      <c r="F712">
        <v>980</v>
      </c>
      <c r="G712" s="22">
        <f>IF(H712 = "不含税", 1.06, 1) * F712/(1000*E712 * 3.96566683) * VLOOKUP(J712,Deflator!$A$2:$B$24,2,FALSE)</f>
        <v>8.3449054227159672E-6</v>
      </c>
      <c r="H712" t="s">
        <v>481</v>
      </c>
      <c r="I712">
        <v>500</v>
      </c>
      <c r="J712">
        <v>2017</v>
      </c>
      <c r="K712" t="s">
        <v>566</v>
      </c>
      <c r="L712" s="77">
        <v>8.0000000000000002E-3</v>
      </c>
      <c r="M712" s="76">
        <v>0.09</v>
      </c>
      <c r="N712" t="s">
        <v>2893</v>
      </c>
      <c r="O712" t="s">
        <v>485</v>
      </c>
      <c r="P712" t="s">
        <v>626</v>
      </c>
      <c r="Q712" t="s">
        <v>483</v>
      </c>
      <c r="R712" t="s">
        <v>483</v>
      </c>
      <c r="S712" s="76">
        <v>0.03</v>
      </c>
      <c r="T712" t="s">
        <v>483</v>
      </c>
      <c r="U712" t="s">
        <v>496</v>
      </c>
      <c r="V712" t="s">
        <v>486</v>
      </c>
      <c r="W712" t="s">
        <v>1214</v>
      </c>
      <c r="X712" t="s">
        <v>2894</v>
      </c>
      <c r="Y712" t="s">
        <v>2895</v>
      </c>
    </row>
    <row r="713" spans="1:25">
      <c r="A713" t="s">
        <v>595</v>
      </c>
      <c r="B713" t="s">
        <v>478</v>
      </c>
      <c r="C713" t="s">
        <v>538</v>
      </c>
      <c r="D713" t="s">
        <v>1090</v>
      </c>
      <c r="E713">
        <v>4300</v>
      </c>
      <c r="F713">
        <v>780</v>
      </c>
      <c r="G713" s="22">
        <f>IF(H713 = "不含税", 1.06, 1) * F713/(1000*E713 * 3.96566683) * VLOOKUP(J713,Deflator!$A$2:$B$24,2,FALSE)</f>
        <v>6.8023115713064021E-6</v>
      </c>
      <c r="H713" t="s">
        <v>492</v>
      </c>
      <c r="I713">
        <v>1000</v>
      </c>
      <c r="J713">
        <v>2018</v>
      </c>
      <c r="K713" t="s">
        <v>566</v>
      </c>
      <c r="L713" s="77">
        <v>2.58E-2</v>
      </c>
      <c r="M713" s="77">
        <v>6.3E-2</v>
      </c>
      <c r="N713" t="s">
        <v>483</v>
      </c>
      <c r="O713" t="s">
        <v>485</v>
      </c>
      <c r="P713" t="s">
        <v>788</v>
      </c>
      <c r="Q713" s="77">
        <v>0.8367</v>
      </c>
      <c r="R713" t="s">
        <v>483</v>
      </c>
      <c r="S713" t="s">
        <v>483</v>
      </c>
      <c r="T713" t="s">
        <v>483</v>
      </c>
      <c r="U713" t="s">
        <v>496</v>
      </c>
      <c r="V713" t="s">
        <v>486</v>
      </c>
      <c r="W713" t="s">
        <v>1092</v>
      </c>
      <c r="X713" t="s">
        <v>1606</v>
      </c>
      <c r="Y713" t="s">
        <v>747</v>
      </c>
    </row>
    <row r="714" spans="1:25">
      <c r="A714" t="s">
        <v>583</v>
      </c>
      <c r="B714" t="s">
        <v>509</v>
      </c>
      <c r="C714" t="s">
        <v>510</v>
      </c>
      <c r="D714" t="s">
        <v>1090</v>
      </c>
      <c r="E714">
        <v>3800</v>
      </c>
      <c r="F714">
        <v>600</v>
      </c>
      <c r="G714" s="22">
        <f>IF(H714 = "不含税", 1.06, 1) * F714/(1000*E714 * 3.96566683) * VLOOKUP(J714,Deflator!$A$2:$B$24,2,FALSE)</f>
        <v>5.9210404365622523E-6</v>
      </c>
      <c r="H714" t="s">
        <v>492</v>
      </c>
      <c r="I714">
        <v>300</v>
      </c>
      <c r="J714">
        <v>2018</v>
      </c>
      <c r="K714" t="s">
        <v>566</v>
      </c>
      <c r="L714" s="76">
        <v>7.0000000000000007E-2</v>
      </c>
      <c r="M714" s="77">
        <v>1.24E-2</v>
      </c>
      <c r="N714" t="s">
        <v>1091</v>
      </c>
      <c r="O714" t="s">
        <v>485</v>
      </c>
      <c r="P714" t="s">
        <v>626</v>
      </c>
      <c r="Q714" s="76">
        <v>0.7</v>
      </c>
      <c r="R714">
        <v>3</v>
      </c>
      <c r="S714" t="s">
        <v>483</v>
      </c>
      <c r="T714" t="s">
        <v>483</v>
      </c>
      <c r="U714" t="s">
        <v>496</v>
      </c>
      <c r="V714" t="s">
        <v>486</v>
      </c>
      <c r="W714" t="s">
        <v>1092</v>
      </c>
      <c r="X714" t="s">
        <v>1093</v>
      </c>
      <c r="Y714" t="s">
        <v>123</v>
      </c>
    </row>
    <row r="715" spans="1:25">
      <c r="A715" t="s">
        <v>583</v>
      </c>
      <c r="B715" t="s">
        <v>509</v>
      </c>
      <c r="C715" t="s">
        <v>510</v>
      </c>
      <c r="D715" t="s">
        <v>970</v>
      </c>
      <c r="E715">
        <v>3650</v>
      </c>
      <c r="F715">
        <v>610</v>
      </c>
      <c r="G715" s="22">
        <f>IF(H715 = "不含税", 1.06, 1) * F715/(1000*E715 * 3.96566683) * VLOOKUP(J715,Deflator!$A$2:$B$24,2,FALSE)</f>
        <v>6.2671103798864388E-6</v>
      </c>
      <c r="H715" t="s">
        <v>492</v>
      </c>
      <c r="I715">
        <v>1000</v>
      </c>
      <c r="J715">
        <v>2018</v>
      </c>
      <c r="K715" t="s">
        <v>566</v>
      </c>
      <c r="L715" s="76">
        <v>0.06</v>
      </c>
      <c r="M715" s="76">
        <v>0.05</v>
      </c>
      <c r="N715" t="s">
        <v>877</v>
      </c>
      <c r="O715" t="s">
        <v>667</v>
      </c>
      <c r="P715" t="s">
        <v>504</v>
      </c>
      <c r="Q715" s="76">
        <v>0.8</v>
      </c>
      <c r="R715">
        <v>1</v>
      </c>
      <c r="S715" s="77">
        <v>0</v>
      </c>
      <c r="T715" t="s">
        <v>483</v>
      </c>
      <c r="U715" t="s">
        <v>496</v>
      </c>
      <c r="V715" t="s">
        <v>486</v>
      </c>
      <c r="W715" t="s">
        <v>1250</v>
      </c>
      <c r="X715" t="s">
        <v>1251</v>
      </c>
      <c r="Y715" t="s">
        <v>929</v>
      </c>
    </row>
    <row r="716" spans="1:25">
      <c r="A716" t="s">
        <v>578</v>
      </c>
      <c r="B716" t="s">
        <v>509</v>
      </c>
      <c r="C716" t="s">
        <v>578</v>
      </c>
      <c r="D716" t="s">
        <v>677</v>
      </c>
      <c r="E716">
        <v>3200</v>
      </c>
      <c r="F716">
        <v>400</v>
      </c>
      <c r="G716" s="22">
        <f>IF(H716 = "不含税", 1.06, 1) * F716/(1000*E716 * 3.96566683) * VLOOKUP(J716,Deflator!$A$2:$B$24,2,FALSE)</f>
        <v>4.6874903456117827E-6</v>
      </c>
      <c r="H716" t="s">
        <v>492</v>
      </c>
      <c r="I716">
        <v>3000</v>
      </c>
      <c r="J716">
        <v>2018</v>
      </c>
      <c r="K716" t="s">
        <v>566</v>
      </c>
      <c r="L716" t="s">
        <v>483</v>
      </c>
      <c r="M716" t="s">
        <v>483</v>
      </c>
      <c r="N716" t="s">
        <v>483</v>
      </c>
      <c r="O716" t="s">
        <v>494</v>
      </c>
      <c r="P716" t="s">
        <v>483</v>
      </c>
      <c r="Q716" t="s">
        <v>483</v>
      </c>
      <c r="R716" t="s">
        <v>483</v>
      </c>
      <c r="S716" t="s">
        <v>483</v>
      </c>
      <c r="T716" t="s">
        <v>483</v>
      </c>
      <c r="U716" t="s">
        <v>496</v>
      </c>
      <c r="V716" t="s">
        <v>486</v>
      </c>
      <c r="W716" t="s">
        <v>678</v>
      </c>
      <c r="X716" t="s">
        <v>679</v>
      </c>
      <c r="Y716" t="s">
        <v>680</v>
      </c>
    </row>
    <row r="717" spans="1:25">
      <c r="A717" t="s">
        <v>578</v>
      </c>
      <c r="B717" t="s">
        <v>509</v>
      </c>
      <c r="C717" t="s">
        <v>578</v>
      </c>
      <c r="D717" t="s">
        <v>925</v>
      </c>
      <c r="E717">
        <v>3800</v>
      </c>
      <c r="F717">
        <v>600</v>
      </c>
      <c r="G717" s="22">
        <f>IF(H717 = "不含税", 1.06, 1) * F717/(1000*E717 * 3.96566683) * VLOOKUP(J717,Deflator!$A$2:$B$24,2,FALSE)</f>
        <v>5.5858872043040111E-6</v>
      </c>
      <c r="H717" t="s">
        <v>481</v>
      </c>
      <c r="I717">
        <v>100</v>
      </c>
      <c r="J717">
        <v>2018</v>
      </c>
      <c r="K717" t="s">
        <v>566</v>
      </c>
      <c r="L717" t="s">
        <v>483</v>
      </c>
      <c r="M717" t="s">
        <v>483</v>
      </c>
      <c r="N717" t="s">
        <v>483</v>
      </c>
      <c r="O717" t="s">
        <v>485</v>
      </c>
      <c r="P717" t="s">
        <v>483</v>
      </c>
      <c r="Q717" t="s">
        <v>483</v>
      </c>
      <c r="R717" t="s">
        <v>483</v>
      </c>
      <c r="S717" t="s">
        <v>483</v>
      </c>
      <c r="T717" t="s">
        <v>483</v>
      </c>
      <c r="U717" t="s">
        <v>496</v>
      </c>
      <c r="V717" t="s">
        <v>497</v>
      </c>
      <c r="W717" t="s">
        <v>926</v>
      </c>
      <c r="X717" t="s">
        <v>927</v>
      </c>
      <c r="Y717" t="s">
        <v>589</v>
      </c>
    </row>
    <row r="718" spans="1:25">
      <c r="A718" t="s">
        <v>578</v>
      </c>
      <c r="B718" t="s">
        <v>509</v>
      </c>
      <c r="C718" t="s">
        <v>578</v>
      </c>
      <c r="D718" t="s">
        <v>1223</v>
      </c>
      <c r="E718">
        <v>3400</v>
      </c>
      <c r="F718">
        <v>600</v>
      </c>
      <c r="G718" s="22">
        <f>IF(H718 = "不含税", 1.06, 1) * F718/(1000*E718 * 3.96566683) * VLOOKUP(J718,Deflator!$A$2:$B$24,2,FALSE)</f>
        <v>6.2430504048103662E-6</v>
      </c>
      <c r="H718" t="s">
        <v>481</v>
      </c>
      <c r="I718">
        <v>300</v>
      </c>
      <c r="J718">
        <v>2018</v>
      </c>
      <c r="K718" t="s">
        <v>566</v>
      </c>
      <c r="L718" t="s">
        <v>483</v>
      </c>
      <c r="M718" t="s">
        <v>483</v>
      </c>
      <c r="N718" t="s">
        <v>483</v>
      </c>
      <c r="O718" t="s">
        <v>1224</v>
      </c>
      <c r="P718" t="s">
        <v>798</v>
      </c>
      <c r="Q718" t="s">
        <v>483</v>
      </c>
      <c r="R718" t="s">
        <v>483</v>
      </c>
      <c r="S718" t="s">
        <v>483</v>
      </c>
      <c r="T718" t="s">
        <v>483</v>
      </c>
      <c r="U718" t="s">
        <v>496</v>
      </c>
      <c r="V718" t="s">
        <v>486</v>
      </c>
      <c r="W718" t="s">
        <v>1225</v>
      </c>
      <c r="X718" t="s">
        <v>1226</v>
      </c>
      <c r="Y718" t="s">
        <v>1132</v>
      </c>
    </row>
    <row r="719" spans="1:25">
      <c r="A719" t="s">
        <v>578</v>
      </c>
      <c r="B719" t="s">
        <v>509</v>
      </c>
      <c r="C719" t="s">
        <v>578</v>
      </c>
      <c r="D719" t="s">
        <v>803</v>
      </c>
      <c r="E719">
        <v>3600</v>
      </c>
      <c r="F719">
        <v>600</v>
      </c>
      <c r="G719" s="22">
        <f>IF(H719 = "不含税", 1.06, 1) * F719/(1000*E719 * 3.96566683) * VLOOKUP(J719,Deflator!$A$2:$B$24,2,FALSE)</f>
        <v>6.2499871274823775E-6</v>
      </c>
      <c r="H719" t="s">
        <v>492</v>
      </c>
      <c r="I719">
        <v>240</v>
      </c>
      <c r="J719">
        <v>2018</v>
      </c>
      <c r="K719" t="s">
        <v>566</v>
      </c>
      <c r="L719" s="76">
        <v>0.03</v>
      </c>
      <c r="M719" s="76">
        <v>0.08</v>
      </c>
      <c r="N719" t="s">
        <v>483</v>
      </c>
      <c r="O719" t="s">
        <v>724</v>
      </c>
      <c r="P719" t="s">
        <v>704</v>
      </c>
      <c r="Q719" t="s">
        <v>483</v>
      </c>
      <c r="R719" t="s">
        <v>483</v>
      </c>
      <c r="S719" t="s">
        <v>483</v>
      </c>
      <c r="T719" t="s">
        <v>483</v>
      </c>
      <c r="U719" t="s">
        <v>496</v>
      </c>
      <c r="V719" t="s">
        <v>486</v>
      </c>
      <c r="W719" t="s">
        <v>1240</v>
      </c>
      <c r="X719" t="s">
        <v>1241</v>
      </c>
      <c r="Y719" t="s">
        <v>1096</v>
      </c>
    </row>
    <row r="720" spans="1:25">
      <c r="A720" t="s">
        <v>943</v>
      </c>
      <c r="B720" t="s">
        <v>551</v>
      </c>
      <c r="C720" t="s">
        <v>701</v>
      </c>
      <c r="D720" t="s">
        <v>925</v>
      </c>
      <c r="E720">
        <v>4000</v>
      </c>
      <c r="F720">
        <v>900</v>
      </c>
      <c r="G720" s="22">
        <f>IF(H720 = "不含税", 1.06, 1) * F720/(1000*E720 * 3.96566683) * VLOOKUP(J720,Deflator!$A$2:$B$24,2,FALSE)</f>
        <v>7.9598892661332167E-6</v>
      </c>
      <c r="H720" t="s">
        <v>481</v>
      </c>
      <c r="I720">
        <v>300</v>
      </c>
      <c r="J720">
        <v>2018</v>
      </c>
      <c r="K720" t="s">
        <v>566</v>
      </c>
      <c r="L720" s="77">
        <v>1.67E-2</v>
      </c>
      <c r="M720" s="77">
        <v>0.112</v>
      </c>
      <c r="N720" t="s">
        <v>622</v>
      </c>
      <c r="O720" t="s">
        <v>831</v>
      </c>
      <c r="P720" t="s">
        <v>971</v>
      </c>
      <c r="Q720" s="77">
        <v>0.70750000000000002</v>
      </c>
      <c r="R720" t="s">
        <v>483</v>
      </c>
      <c r="S720" s="77">
        <v>5.0000000000000001E-4</v>
      </c>
      <c r="T720" t="s">
        <v>483</v>
      </c>
      <c r="U720" t="s">
        <v>496</v>
      </c>
      <c r="V720" t="s">
        <v>486</v>
      </c>
      <c r="W720" t="s">
        <v>930</v>
      </c>
      <c r="X720" t="s">
        <v>2758</v>
      </c>
      <c r="Y720" t="s">
        <v>1924</v>
      </c>
    </row>
    <row r="721" spans="1:25">
      <c r="A721" t="s">
        <v>943</v>
      </c>
      <c r="B721" t="s">
        <v>551</v>
      </c>
      <c r="C721" t="s">
        <v>701</v>
      </c>
      <c r="D721" t="s">
        <v>483</v>
      </c>
      <c r="E721">
        <v>3800</v>
      </c>
      <c r="F721">
        <v>900</v>
      </c>
      <c r="G721" s="22">
        <f>IF(H721 = "不含税", 1.06, 1) * F721/(1000*E721 * 3.96566683) * VLOOKUP(J721,Deflator!$A$2:$B$24,2,FALSE)</f>
        <v>8.3788308064560157E-6</v>
      </c>
      <c r="H721" t="s">
        <v>481</v>
      </c>
      <c r="I721">
        <v>500</v>
      </c>
      <c r="J721">
        <v>2018</v>
      </c>
      <c r="K721" t="s">
        <v>566</v>
      </c>
      <c r="L721" t="s">
        <v>483</v>
      </c>
      <c r="M721" t="s">
        <v>483</v>
      </c>
      <c r="N721" t="s">
        <v>622</v>
      </c>
      <c r="O721" t="s">
        <v>485</v>
      </c>
      <c r="P721" t="s">
        <v>617</v>
      </c>
      <c r="Q721" t="s">
        <v>483</v>
      </c>
      <c r="R721" t="s">
        <v>483</v>
      </c>
      <c r="S721" t="s">
        <v>483</v>
      </c>
      <c r="T721" t="s">
        <v>483</v>
      </c>
      <c r="U721" t="s">
        <v>496</v>
      </c>
      <c r="V721" t="s">
        <v>486</v>
      </c>
      <c r="W721" t="s">
        <v>1225</v>
      </c>
      <c r="X721" t="s">
        <v>3052</v>
      </c>
      <c r="Y721" t="s">
        <v>1132</v>
      </c>
    </row>
    <row r="722" spans="1:25">
      <c r="A722" t="s">
        <v>943</v>
      </c>
      <c r="B722" t="s">
        <v>551</v>
      </c>
      <c r="C722" t="s">
        <v>701</v>
      </c>
      <c r="D722" t="s">
        <v>970</v>
      </c>
      <c r="E722">
        <v>4000</v>
      </c>
      <c r="F722">
        <v>1200</v>
      </c>
      <c r="G722" s="22">
        <f>IF(H722 = "不含税", 1.06, 1) * F722/(1000*E722 * 3.96566683) * VLOOKUP(J722,Deflator!$A$2:$B$24,2,FALSE)</f>
        <v>1.1249976829468277E-5</v>
      </c>
      <c r="H722" t="s">
        <v>492</v>
      </c>
      <c r="I722">
        <v>5000</v>
      </c>
      <c r="J722">
        <v>2018</v>
      </c>
      <c r="K722" t="s">
        <v>566</v>
      </c>
      <c r="L722" t="s">
        <v>483</v>
      </c>
      <c r="M722" t="s">
        <v>483</v>
      </c>
      <c r="N722" t="s">
        <v>483</v>
      </c>
      <c r="O722" t="s">
        <v>485</v>
      </c>
      <c r="P722" t="s">
        <v>483</v>
      </c>
      <c r="Q722" t="s">
        <v>483</v>
      </c>
      <c r="R722" t="s">
        <v>483</v>
      </c>
      <c r="S722" t="s">
        <v>483</v>
      </c>
      <c r="T722" t="s">
        <v>483</v>
      </c>
      <c r="U722" t="s">
        <v>496</v>
      </c>
      <c r="V722" t="s">
        <v>486</v>
      </c>
      <c r="W722" t="s">
        <v>678</v>
      </c>
      <c r="X722" t="s">
        <v>3523</v>
      </c>
      <c r="Y722" t="s">
        <v>3524</v>
      </c>
    </row>
    <row r="723" spans="1:25">
      <c r="A723" t="s">
        <v>501</v>
      </c>
      <c r="B723" t="s">
        <v>478</v>
      </c>
      <c r="C723" t="s">
        <v>479</v>
      </c>
      <c r="D723" t="s">
        <v>2956</v>
      </c>
      <c r="E723">
        <v>4300</v>
      </c>
      <c r="F723">
        <v>1000</v>
      </c>
      <c r="G723" s="22">
        <f>IF(H723 = "不含税", 1.06, 1) * F723/(1000*E723 * 3.96566683) * VLOOKUP(J723,Deflator!$A$2:$B$24,2,FALSE)</f>
        <v>8.2272757272694731E-6</v>
      </c>
      <c r="H723" t="s">
        <v>481</v>
      </c>
      <c r="I723">
        <v>2000</v>
      </c>
      <c r="J723">
        <v>2018</v>
      </c>
      <c r="K723" t="s">
        <v>566</v>
      </c>
      <c r="L723" s="76">
        <v>0.03</v>
      </c>
      <c r="M723" s="76">
        <v>7.0000000000000007E-2</v>
      </c>
      <c r="N723" t="s">
        <v>483</v>
      </c>
      <c r="O723" t="s">
        <v>485</v>
      </c>
      <c r="P723" t="s">
        <v>526</v>
      </c>
      <c r="Q723" t="s">
        <v>483</v>
      </c>
      <c r="R723" t="s">
        <v>483</v>
      </c>
      <c r="S723" t="s">
        <v>483</v>
      </c>
      <c r="T723" t="s">
        <v>483</v>
      </c>
      <c r="U723" t="s">
        <v>496</v>
      </c>
      <c r="V723" t="s">
        <v>486</v>
      </c>
      <c r="W723" t="s">
        <v>568</v>
      </c>
      <c r="X723" t="s">
        <v>2957</v>
      </c>
      <c r="Y723" t="s">
        <v>1038</v>
      </c>
    </row>
    <row r="724" spans="1:25">
      <c r="A724" t="s">
        <v>501</v>
      </c>
      <c r="B724" t="s">
        <v>478</v>
      </c>
      <c r="C724" t="s">
        <v>479</v>
      </c>
      <c r="D724" t="s">
        <v>3441</v>
      </c>
      <c r="E724">
        <v>4500</v>
      </c>
      <c r="F724">
        <v>1200</v>
      </c>
      <c r="G724" s="22">
        <f>IF(H724 = "不含税", 1.06, 1) * F724/(1000*E724 * 3.96566683) * VLOOKUP(J724,Deflator!$A$2:$B$24,2,FALSE)</f>
        <v>9.9999794039718033E-6</v>
      </c>
      <c r="H724" t="s">
        <v>492</v>
      </c>
      <c r="I724">
        <v>1000</v>
      </c>
      <c r="J724">
        <v>2018</v>
      </c>
      <c r="K724" t="s">
        <v>566</v>
      </c>
      <c r="L724" s="77">
        <v>5.0000000000000001E-3</v>
      </c>
      <c r="M724" s="76">
        <v>7.0000000000000007E-2</v>
      </c>
      <c r="N724" t="s">
        <v>483</v>
      </c>
      <c r="O724" t="s">
        <v>485</v>
      </c>
      <c r="P724" t="s">
        <v>483</v>
      </c>
      <c r="Q724" t="s">
        <v>483</v>
      </c>
      <c r="R724" t="s">
        <v>483</v>
      </c>
      <c r="S724" s="77">
        <v>1E-4</v>
      </c>
      <c r="T724" t="s">
        <v>483</v>
      </c>
      <c r="U724" t="s">
        <v>496</v>
      </c>
      <c r="V724" t="s">
        <v>486</v>
      </c>
      <c r="W724" t="s">
        <v>3442</v>
      </c>
      <c r="X724" t="s">
        <v>3443</v>
      </c>
      <c r="Y724" t="s">
        <v>2268</v>
      </c>
    </row>
    <row r="725" spans="1:25">
      <c r="A725" t="s">
        <v>477</v>
      </c>
      <c r="B725" t="s">
        <v>478</v>
      </c>
      <c r="C725" t="s">
        <v>479</v>
      </c>
      <c r="D725" t="s">
        <v>3485</v>
      </c>
      <c r="E725">
        <v>4167</v>
      </c>
      <c r="F725">
        <v>1150</v>
      </c>
      <c r="G725" s="22">
        <f>IF(H725 = "不含税", 1.06, 1) * F725/(1000*E725 * 3.96566683) * VLOOKUP(J725,Deflator!$A$2:$B$24,2,FALSE)</f>
        <v>1.0349150751050734E-5</v>
      </c>
      <c r="H725" t="s">
        <v>492</v>
      </c>
      <c r="I725">
        <v>50</v>
      </c>
      <c r="J725">
        <v>2018</v>
      </c>
      <c r="K725" t="s">
        <v>566</v>
      </c>
      <c r="L725" s="77">
        <v>1.4E-2</v>
      </c>
      <c r="M725" s="76">
        <v>0.1</v>
      </c>
      <c r="N725" t="s">
        <v>483</v>
      </c>
      <c r="O725" t="s">
        <v>485</v>
      </c>
      <c r="P725" t="s">
        <v>483</v>
      </c>
      <c r="Q725" s="77">
        <v>0.79700000000000004</v>
      </c>
      <c r="R725">
        <v>3</v>
      </c>
      <c r="S725" t="s">
        <v>483</v>
      </c>
      <c r="T725" t="s">
        <v>483</v>
      </c>
      <c r="U725" t="s">
        <v>496</v>
      </c>
      <c r="V725" t="s">
        <v>486</v>
      </c>
      <c r="W725" t="s">
        <v>3486</v>
      </c>
      <c r="X725" t="s">
        <v>3487</v>
      </c>
      <c r="Y725" t="s">
        <v>1996</v>
      </c>
    </row>
    <row r="726" spans="1:25">
      <c r="A726" t="s">
        <v>595</v>
      </c>
      <c r="B726" t="s">
        <v>478</v>
      </c>
      <c r="C726" t="s">
        <v>538</v>
      </c>
      <c r="D726" t="s">
        <v>970</v>
      </c>
      <c r="E726">
        <v>4200</v>
      </c>
      <c r="F726">
        <v>800</v>
      </c>
      <c r="G726" s="22">
        <f>IF(H726 = "不含税", 1.06, 1) * F726/(1000*E726 * 3.96566683) * VLOOKUP(J726,Deflator!$A$2:$B$24,2,FALSE)</f>
        <v>7.0520506587137457E-6</v>
      </c>
      <c r="H726" t="s">
        <v>492</v>
      </c>
      <c r="I726">
        <v>1000</v>
      </c>
      <c r="J726">
        <v>2019</v>
      </c>
      <c r="K726" t="s">
        <v>566</v>
      </c>
      <c r="L726" s="76">
        <v>0.06</v>
      </c>
      <c r="M726" s="76">
        <v>7.0000000000000007E-2</v>
      </c>
      <c r="N726" t="s">
        <v>622</v>
      </c>
      <c r="O726" t="s">
        <v>485</v>
      </c>
      <c r="P726" t="s">
        <v>526</v>
      </c>
      <c r="Q726" t="s">
        <v>483</v>
      </c>
      <c r="R726" t="s">
        <v>483</v>
      </c>
      <c r="S726" t="s">
        <v>483</v>
      </c>
      <c r="T726" t="s">
        <v>483</v>
      </c>
      <c r="U726" t="s">
        <v>496</v>
      </c>
      <c r="V726" t="s">
        <v>486</v>
      </c>
      <c r="W726" t="s">
        <v>972</v>
      </c>
      <c r="X726" t="s">
        <v>1915</v>
      </c>
      <c r="Y726" t="s">
        <v>1213</v>
      </c>
    </row>
    <row r="727" spans="1:25">
      <c r="A727" t="s">
        <v>595</v>
      </c>
      <c r="B727" t="s">
        <v>478</v>
      </c>
      <c r="C727" t="s">
        <v>538</v>
      </c>
      <c r="D727" t="s">
        <v>565</v>
      </c>
      <c r="E727">
        <v>4100</v>
      </c>
      <c r="F727">
        <v>800</v>
      </c>
      <c r="G727" s="22">
        <f>IF(H727 = "不含税", 1.06, 1) * F727/(1000*E727 * 3.96566683) * VLOOKUP(J727,Deflator!$A$2:$B$24,2,FALSE)</f>
        <v>7.22405189429213E-6</v>
      </c>
      <c r="H727" t="s">
        <v>492</v>
      </c>
      <c r="I727">
        <v>5000</v>
      </c>
      <c r="J727">
        <v>2019</v>
      </c>
      <c r="K727" t="s">
        <v>566</v>
      </c>
      <c r="L727" s="76">
        <v>0.02</v>
      </c>
      <c r="M727" s="76">
        <v>0.08</v>
      </c>
      <c r="N727" t="s">
        <v>483</v>
      </c>
      <c r="O727" t="s">
        <v>485</v>
      </c>
      <c r="P727" t="s">
        <v>483</v>
      </c>
      <c r="Q727" t="s">
        <v>483</v>
      </c>
      <c r="R727" t="s">
        <v>483</v>
      </c>
      <c r="S727" t="s">
        <v>483</v>
      </c>
      <c r="T727" t="s">
        <v>483</v>
      </c>
      <c r="U727" t="s">
        <v>496</v>
      </c>
      <c r="V727" t="s">
        <v>486</v>
      </c>
      <c r="W727" t="s">
        <v>568</v>
      </c>
      <c r="X727" t="s">
        <v>2069</v>
      </c>
      <c r="Y727" t="s">
        <v>166</v>
      </c>
    </row>
    <row r="728" spans="1:25">
      <c r="A728" t="s">
        <v>570</v>
      </c>
      <c r="B728" t="s">
        <v>478</v>
      </c>
      <c r="C728" t="s">
        <v>538</v>
      </c>
      <c r="D728" t="s">
        <v>2375</v>
      </c>
      <c r="E728">
        <v>4200</v>
      </c>
      <c r="F728">
        <v>900</v>
      </c>
      <c r="G728" s="22">
        <f>IF(H728 = "不含税", 1.06, 1) * F728/(1000*E728 * 3.96566683) * VLOOKUP(J728,Deflator!$A$2:$B$24,2,FALSE)</f>
        <v>7.4844877274084564E-6</v>
      </c>
      <c r="H728" t="s">
        <v>481</v>
      </c>
      <c r="I728">
        <v>1500</v>
      </c>
      <c r="J728">
        <v>2019</v>
      </c>
      <c r="K728" t="s">
        <v>566</v>
      </c>
      <c r="L728" s="77">
        <v>1.4999999999999999E-2</v>
      </c>
      <c r="M728" s="76">
        <v>0.1</v>
      </c>
      <c r="N728" t="s">
        <v>622</v>
      </c>
      <c r="O728" t="s">
        <v>485</v>
      </c>
      <c r="P728" t="s">
        <v>617</v>
      </c>
      <c r="Q728" s="76">
        <v>0.01</v>
      </c>
      <c r="R728">
        <v>2</v>
      </c>
      <c r="S728" s="77">
        <v>8.0000000000000004E-4</v>
      </c>
      <c r="T728" t="s">
        <v>483</v>
      </c>
      <c r="U728" t="s">
        <v>496</v>
      </c>
      <c r="V728" t="s">
        <v>486</v>
      </c>
      <c r="W728" t="s">
        <v>2376</v>
      </c>
      <c r="X728" t="s">
        <v>2377</v>
      </c>
      <c r="Y728" t="s">
        <v>176</v>
      </c>
    </row>
    <row r="729" spans="1:25">
      <c r="A729" t="s">
        <v>595</v>
      </c>
      <c r="B729" t="s">
        <v>478</v>
      </c>
      <c r="C729" t="s">
        <v>538</v>
      </c>
      <c r="D729" t="s">
        <v>970</v>
      </c>
      <c r="E729">
        <v>3964</v>
      </c>
      <c r="F729">
        <v>900</v>
      </c>
      <c r="G729" s="22">
        <f>IF(H729 = "不含税", 1.06, 1) * F729/(1000*E729 * 3.96566683) * VLOOKUP(J729,Deflator!$A$2:$B$24,2,FALSE)</f>
        <v>7.9300828595145093E-6</v>
      </c>
      <c r="H729" t="s">
        <v>481</v>
      </c>
      <c r="I729">
        <v>500</v>
      </c>
      <c r="J729">
        <v>2019</v>
      </c>
      <c r="K729" t="s">
        <v>566</v>
      </c>
      <c r="L729" s="77">
        <v>1.54E-2</v>
      </c>
      <c r="M729" s="77">
        <v>7.7499999999999999E-2</v>
      </c>
      <c r="N729" t="s">
        <v>483</v>
      </c>
      <c r="O729" t="s">
        <v>485</v>
      </c>
      <c r="P729" t="s">
        <v>626</v>
      </c>
      <c r="Q729" s="77">
        <v>0.83299999999999996</v>
      </c>
      <c r="R729" t="s">
        <v>483</v>
      </c>
      <c r="S729" s="77">
        <v>5.9999999999999995E-4</v>
      </c>
      <c r="T729" t="s">
        <v>483</v>
      </c>
      <c r="U729" t="s">
        <v>496</v>
      </c>
      <c r="V729" t="s">
        <v>486</v>
      </c>
      <c r="W729" t="s">
        <v>1214</v>
      </c>
      <c r="X729" t="s">
        <v>2840</v>
      </c>
      <c r="Y729" t="s">
        <v>2841</v>
      </c>
    </row>
    <row r="730" spans="1:25">
      <c r="A730" t="s">
        <v>564</v>
      </c>
      <c r="B730" t="s">
        <v>509</v>
      </c>
      <c r="C730" t="s">
        <v>510</v>
      </c>
      <c r="D730" t="s">
        <v>565</v>
      </c>
      <c r="E730">
        <v>3500</v>
      </c>
      <c r="F730">
        <v>340</v>
      </c>
      <c r="G730" s="22">
        <f>IF(H730 = "不含税", 1.06, 1) * F730/(1000*E730 * 3.96566683) * VLOOKUP(J730,Deflator!$A$2:$B$24,2,FALSE)</f>
        <v>3.5965458359440107E-6</v>
      </c>
      <c r="H730" t="s">
        <v>492</v>
      </c>
      <c r="I730">
        <v>1000</v>
      </c>
      <c r="J730">
        <v>2019</v>
      </c>
      <c r="K730" t="s">
        <v>566</v>
      </c>
      <c r="L730" t="s">
        <v>483</v>
      </c>
      <c r="M730" t="s">
        <v>483</v>
      </c>
      <c r="N730" t="s">
        <v>483</v>
      </c>
      <c r="O730" t="s">
        <v>567</v>
      </c>
      <c r="P730" t="s">
        <v>483</v>
      </c>
      <c r="Q730" t="s">
        <v>483</v>
      </c>
      <c r="R730" t="s">
        <v>483</v>
      </c>
      <c r="S730" t="s">
        <v>483</v>
      </c>
      <c r="T730" t="s">
        <v>483</v>
      </c>
      <c r="U730" t="s">
        <v>496</v>
      </c>
      <c r="V730" t="s">
        <v>486</v>
      </c>
      <c r="W730" t="s">
        <v>568</v>
      </c>
      <c r="X730" t="s">
        <v>569</v>
      </c>
      <c r="Y730" t="s">
        <v>175</v>
      </c>
    </row>
    <row r="731" spans="1:25">
      <c r="A731" t="s">
        <v>583</v>
      </c>
      <c r="B731" t="s">
        <v>509</v>
      </c>
      <c r="C731" t="s">
        <v>510</v>
      </c>
      <c r="D731" t="s">
        <v>766</v>
      </c>
      <c r="E731">
        <v>3800</v>
      </c>
      <c r="F731">
        <v>520</v>
      </c>
      <c r="G731" s="22">
        <f>IF(H731 = "不含税", 1.06, 1) * F731/(1000*E731 * 3.96566683) * VLOOKUP(J731,Deflator!$A$2:$B$24,2,FALSE)</f>
        <v>5.0663416574443492E-6</v>
      </c>
      <c r="H731" t="s">
        <v>492</v>
      </c>
      <c r="I731">
        <v>600</v>
      </c>
      <c r="J731">
        <v>2019</v>
      </c>
      <c r="K731" t="s">
        <v>566</v>
      </c>
      <c r="L731" s="76">
        <v>0.06</v>
      </c>
      <c r="M731" s="76">
        <v>0.12</v>
      </c>
      <c r="N731" t="s">
        <v>767</v>
      </c>
      <c r="O731" t="s">
        <v>485</v>
      </c>
      <c r="P731" t="s">
        <v>626</v>
      </c>
      <c r="Q731" t="s">
        <v>483</v>
      </c>
      <c r="R731" t="s">
        <v>483</v>
      </c>
      <c r="S731" t="s">
        <v>483</v>
      </c>
      <c r="T731" t="s">
        <v>483</v>
      </c>
      <c r="U731" t="s">
        <v>496</v>
      </c>
      <c r="V731" t="s">
        <v>486</v>
      </c>
      <c r="W731" t="s">
        <v>768</v>
      </c>
      <c r="X731" t="s">
        <v>769</v>
      </c>
      <c r="Y731" t="s">
        <v>770</v>
      </c>
    </row>
    <row r="732" spans="1:25">
      <c r="A732" t="s">
        <v>583</v>
      </c>
      <c r="B732" t="s">
        <v>509</v>
      </c>
      <c r="C732" t="s">
        <v>510</v>
      </c>
      <c r="D732" t="s">
        <v>970</v>
      </c>
      <c r="E732">
        <v>3834</v>
      </c>
      <c r="F732">
        <v>620</v>
      </c>
      <c r="G732" s="22">
        <f>IF(H732 = "不含税", 1.06, 1) * F732/(1000*E732 * 3.96566683) * VLOOKUP(J732,Deflator!$A$2:$B$24,2,FALSE)</f>
        <v>5.6481788796648757E-6</v>
      </c>
      <c r="H732" t="s">
        <v>481</v>
      </c>
      <c r="I732">
        <v>1000</v>
      </c>
      <c r="J732">
        <v>2019</v>
      </c>
      <c r="K732" t="s">
        <v>566</v>
      </c>
      <c r="L732" s="77">
        <v>8.3000000000000004E-2</v>
      </c>
      <c r="M732" s="77">
        <v>7.1800000000000003E-2</v>
      </c>
      <c r="N732" t="s">
        <v>554</v>
      </c>
      <c r="O732" t="s">
        <v>485</v>
      </c>
      <c r="P732" t="s">
        <v>971</v>
      </c>
      <c r="Q732" s="77">
        <v>0.65739999999999998</v>
      </c>
      <c r="R732">
        <v>1</v>
      </c>
      <c r="S732" s="77">
        <v>6.9999999999999999E-4</v>
      </c>
      <c r="T732" t="s">
        <v>483</v>
      </c>
      <c r="U732" t="s">
        <v>496</v>
      </c>
      <c r="V732" t="s">
        <v>486</v>
      </c>
      <c r="W732" t="s">
        <v>972</v>
      </c>
      <c r="X732" t="s">
        <v>973</v>
      </c>
      <c r="Y732" t="s">
        <v>151</v>
      </c>
    </row>
    <row r="733" spans="1:25">
      <c r="A733" t="s">
        <v>583</v>
      </c>
      <c r="B733" t="s">
        <v>509</v>
      </c>
      <c r="C733" t="s">
        <v>510</v>
      </c>
      <c r="D733" t="s">
        <v>1018</v>
      </c>
      <c r="E733">
        <v>3780</v>
      </c>
      <c r="F733">
        <v>620</v>
      </c>
      <c r="G733" s="22">
        <f>IF(H733 = "不含税", 1.06, 1) * F733/(1000*E733 * 3.96566683) * VLOOKUP(J733,Deflator!$A$2:$B$24,2,FALSE)</f>
        <v>5.7288671493743738E-6</v>
      </c>
      <c r="H733" t="s">
        <v>481</v>
      </c>
      <c r="I733">
        <v>2500</v>
      </c>
      <c r="J733">
        <v>2019</v>
      </c>
      <c r="K733" t="s">
        <v>566</v>
      </c>
      <c r="L733" t="s">
        <v>483</v>
      </c>
      <c r="M733" t="s">
        <v>483</v>
      </c>
      <c r="N733" t="s">
        <v>483</v>
      </c>
      <c r="O733" t="s">
        <v>485</v>
      </c>
      <c r="P733" t="s">
        <v>626</v>
      </c>
      <c r="Q733" t="s">
        <v>483</v>
      </c>
      <c r="R733" t="s">
        <v>483</v>
      </c>
      <c r="S733" t="s">
        <v>483</v>
      </c>
      <c r="T733" t="s">
        <v>483</v>
      </c>
      <c r="U733" t="s">
        <v>496</v>
      </c>
      <c r="V733" t="s">
        <v>486</v>
      </c>
      <c r="W733" t="s">
        <v>1019</v>
      </c>
      <c r="X733" t="s">
        <v>1020</v>
      </c>
      <c r="Y733" t="s">
        <v>1021</v>
      </c>
    </row>
    <row r="734" spans="1:25">
      <c r="A734" t="s">
        <v>3057</v>
      </c>
      <c r="B734" t="s">
        <v>551</v>
      </c>
      <c r="C734" t="s">
        <v>701</v>
      </c>
      <c r="D734" t="s">
        <v>2375</v>
      </c>
      <c r="E734">
        <v>4000</v>
      </c>
      <c r="F734">
        <v>950</v>
      </c>
      <c r="G734" s="22">
        <f>IF(H734 = "不含税", 1.06, 1) * F734/(1000*E734 * 3.96566683) * VLOOKUP(J734,Deflator!$A$2:$B$24,2,FALSE)</f>
        <v>8.2953072312110388E-6</v>
      </c>
      <c r="H734" t="s">
        <v>481</v>
      </c>
      <c r="I734">
        <v>1000</v>
      </c>
      <c r="J734">
        <v>2019</v>
      </c>
      <c r="K734" t="s">
        <v>566</v>
      </c>
      <c r="L734" s="77">
        <v>5.0000000000000001E-3</v>
      </c>
      <c r="M734" t="s">
        <v>483</v>
      </c>
      <c r="N734" t="s">
        <v>483</v>
      </c>
      <c r="O734" t="s">
        <v>485</v>
      </c>
      <c r="P734" t="s">
        <v>483</v>
      </c>
      <c r="Q734" t="s">
        <v>483</v>
      </c>
      <c r="R734" t="s">
        <v>483</v>
      </c>
      <c r="S734" t="s">
        <v>483</v>
      </c>
      <c r="T734" t="s">
        <v>483</v>
      </c>
      <c r="U734" t="s">
        <v>496</v>
      </c>
      <c r="V734" t="s">
        <v>486</v>
      </c>
      <c r="W734" t="s">
        <v>2376</v>
      </c>
      <c r="X734" t="s">
        <v>3058</v>
      </c>
      <c r="Y734" t="s">
        <v>1128</v>
      </c>
    </row>
    <row r="735" spans="1:25">
      <c r="A735" t="s">
        <v>501</v>
      </c>
      <c r="B735" t="s">
        <v>478</v>
      </c>
      <c r="C735" t="s">
        <v>479</v>
      </c>
      <c r="D735" t="s">
        <v>949</v>
      </c>
      <c r="E735">
        <v>4300</v>
      </c>
      <c r="F735">
        <v>880</v>
      </c>
      <c r="G735" s="22">
        <f>IF(H735 = "不含税", 1.06, 1) * F735/(1000*E735 * 3.96566683) * VLOOKUP(J735,Deflator!$A$2:$B$24,2,FALSE)</f>
        <v>7.5768544286645368E-6</v>
      </c>
      <c r="H735" t="s">
        <v>492</v>
      </c>
      <c r="I735">
        <v>3000</v>
      </c>
      <c r="J735">
        <v>2019</v>
      </c>
      <c r="K735" t="s">
        <v>566</v>
      </c>
      <c r="L735" s="77">
        <v>7.0000000000000001E-3</v>
      </c>
      <c r="M735" s="76">
        <v>7.0000000000000007E-2</v>
      </c>
      <c r="N735" t="s">
        <v>483</v>
      </c>
      <c r="O735" t="s">
        <v>485</v>
      </c>
      <c r="P735" t="s">
        <v>526</v>
      </c>
      <c r="Q735" s="76">
        <v>0.87</v>
      </c>
      <c r="R735" t="s">
        <v>483</v>
      </c>
      <c r="S735" t="s">
        <v>483</v>
      </c>
      <c r="T735" t="s">
        <v>483</v>
      </c>
      <c r="U735" t="s">
        <v>520</v>
      </c>
      <c r="V735" t="s">
        <v>486</v>
      </c>
      <c r="W735" t="s">
        <v>568</v>
      </c>
      <c r="X735" t="s">
        <v>2490</v>
      </c>
      <c r="Y735" t="s">
        <v>2491</v>
      </c>
    </row>
    <row r="736" spans="1:25">
      <c r="A736" t="s">
        <v>501</v>
      </c>
      <c r="B736" t="s">
        <v>478</v>
      </c>
      <c r="C736" t="s">
        <v>479</v>
      </c>
      <c r="D736" t="s">
        <v>3041</v>
      </c>
      <c r="E736">
        <v>4500</v>
      </c>
      <c r="F736">
        <v>1000</v>
      </c>
      <c r="G736" s="22">
        <f>IF(H736 = "不含税", 1.06, 1) * F736/(1000*E736 * 3.96566683) * VLOOKUP(J736,Deflator!$A$2:$B$24,2,FALSE)</f>
        <v>8.2273924351660362E-6</v>
      </c>
      <c r="H736" t="s">
        <v>492</v>
      </c>
      <c r="I736">
        <v>1000</v>
      </c>
      <c r="J736">
        <v>2019</v>
      </c>
      <c r="K736" t="s">
        <v>566</v>
      </c>
      <c r="L736" t="s">
        <v>483</v>
      </c>
      <c r="M736" s="76">
        <v>0.09</v>
      </c>
      <c r="N736" t="s">
        <v>484</v>
      </c>
      <c r="O736" t="s">
        <v>485</v>
      </c>
      <c r="P736" t="s">
        <v>483</v>
      </c>
      <c r="Q736" t="s">
        <v>483</v>
      </c>
      <c r="R736" t="s">
        <v>483</v>
      </c>
      <c r="S736" t="s">
        <v>483</v>
      </c>
      <c r="T736" t="s">
        <v>483</v>
      </c>
      <c r="U736" t="s">
        <v>496</v>
      </c>
      <c r="V736" t="s">
        <v>486</v>
      </c>
      <c r="W736" t="s">
        <v>1225</v>
      </c>
      <c r="X736" t="s">
        <v>3042</v>
      </c>
      <c r="Y736" t="s">
        <v>1652</v>
      </c>
    </row>
    <row r="737" spans="1:25">
      <c r="A737" t="s">
        <v>1035</v>
      </c>
      <c r="B737" t="s">
        <v>478</v>
      </c>
      <c r="C737" t="s">
        <v>479</v>
      </c>
      <c r="D737" t="s">
        <v>3529</v>
      </c>
      <c r="E737">
        <v>4168</v>
      </c>
      <c r="F737">
        <v>1300</v>
      </c>
      <c r="G737" s="22">
        <f>IF(H737 = "不含税", 1.06, 1) * F737/(1000*E737 * 3.96566683) * VLOOKUP(J737,Deflator!$A$2:$B$24,2,FALSE)</f>
        <v>1.1547563758570373E-5</v>
      </c>
      <c r="H737" t="s">
        <v>492</v>
      </c>
      <c r="I737">
        <v>500</v>
      </c>
      <c r="J737">
        <v>2019</v>
      </c>
      <c r="K737" t="s">
        <v>566</v>
      </c>
      <c r="L737" s="77">
        <v>6.13E-2</v>
      </c>
      <c r="M737" s="77">
        <v>3.9899999999999998E-2</v>
      </c>
      <c r="N737" t="s">
        <v>483</v>
      </c>
      <c r="O737" t="s">
        <v>485</v>
      </c>
      <c r="P737" t="s">
        <v>483</v>
      </c>
      <c r="Q737" s="77">
        <v>0.70830000000000004</v>
      </c>
      <c r="R737" t="s">
        <v>483</v>
      </c>
      <c r="S737" s="77">
        <v>2.0000000000000001E-4</v>
      </c>
      <c r="T737" t="s">
        <v>483</v>
      </c>
      <c r="U737" t="s">
        <v>496</v>
      </c>
      <c r="V737" t="s">
        <v>486</v>
      </c>
      <c r="W737" t="s">
        <v>972</v>
      </c>
      <c r="X737" t="s">
        <v>3530</v>
      </c>
      <c r="Y737" t="s">
        <v>1558</v>
      </c>
    </row>
    <row r="738" spans="1:25">
      <c r="A738" t="s">
        <v>583</v>
      </c>
      <c r="B738" t="s">
        <v>509</v>
      </c>
      <c r="C738" t="s">
        <v>510</v>
      </c>
      <c r="D738" t="s">
        <v>925</v>
      </c>
      <c r="E738">
        <v>3650</v>
      </c>
      <c r="F738">
        <v>580</v>
      </c>
      <c r="G738" s="22">
        <f>IF(H738 = "不含税", 1.06, 1) * F738/(1000*E738 * 3.96566683) * VLOOKUP(J738,Deflator!$A$2:$B$24,2,FALSE)</f>
        <v>5.5156571032590205E-6</v>
      </c>
      <c r="H738" t="s">
        <v>481</v>
      </c>
      <c r="I738">
        <v>500</v>
      </c>
      <c r="J738">
        <v>2020</v>
      </c>
      <c r="K738" t="s">
        <v>566</v>
      </c>
      <c r="L738" s="76">
        <v>0.08</v>
      </c>
      <c r="M738" s="76">
        <v>0.05</v>
      </c>
      <c r="N738" t="s">
        <v>484</v>
      </c>
      <c r="O738" t="s">
        <v>485</v>
      </c>
      <c r="P738" t="s">
        <v>653</v>
      </c>
      <c r="Q738" s="76">
        <v>0.6</v>
      </c>
      <c r="R738">
        <v>2</v>
      </c>
      <c r="S738" s="77">
        <v>8.9999999999999998E-4</v>
      </c>
      <c r="T738" t="s">
        <v>483</v>
      </c>
      <c r="U738" t="s">
        <v>496</v>
      </c>
      <c r="V738" t="s">
        <v>486</v>
      </c>
      <c r="W738" t="s">
        <v>930</v>
      </c>
      <c r="X738" t="s">
        <v>931</v>
      </c>
      <c r="Y738" t="s">
        <v>932</v>
      </c>
    </row>
    <row r="739" spans="1:25">
      <c r="A739" t="s">
        <v>802</v>
      </c>
      <c r="B739" t="s">
        <v>551</v>
      </c>
      <c r="C739" t="s">
        <v>701</v>
      </c>
      <c r="D739" t="s">
        <v>803</v>
      </c>
      <c r="E739">
        <v>3970</v>
      </c>
      <c r="F739">
        <v>590</v>
      </c>
      <c r="G739" s="22">
        <f>IF(H739 = "不含税", 1.06, 1) * F739/(1000*E739 * 3.96566683) * VLOOKUP(J739,Deflator!$A$2:$B$24,2,FALSE)</f>
        <v>5.1585023763868238E-6</v>
      </c>
      <c r="H739" t="s">
        <v>481</v>
      </c>
      <c r="I739">
        <v>300</v>
      </c>
      <c r="J739">
        <v>2020</v>
      </c>
      <c r="K739" t="s">
        <v>566</v>
      </c>
      <c r="L739" s="77">
        <v>4.7E-2</v>
      </c>
      <c r="M739" s="77">
        <v>7.0800000000000002E-2</v>
      </c>
      <c r="N739" t="s">
        <v>483</v>
      </c>
      <c r="O739" t="s">
        <v>485</v>
      </c>
      <c r="P739" t="s">
        <v>526</v>
      </c>
      <c r="Q739" s="77">
        <v>0.84499999999999997</v>
      </c>
      <c r="R739">
        <v>1</v>
      </c>
      <c r="S739" t="s">
        <v>483</v>
      </c>
      <c r="T739" t="s">
        <v>483</v>
      </c>
      <c r="U739" t="s">
        <v>496</v>
      </c>
      <c r="V739" t="s">
        <v>486</v>
      </c>
      <c r="W739" t="s">
        <v>804</v>
      </c>
      <c r="X739" t="s">
        <v>805</v>
      </c>
      <c r="Y739" t="s">
        <v>806</v>
      </c>
    </row>
    <row r="740" spans="1:25">
      <c r="A740" t="s">
        <v>943</v>
      </c>
      <c r="B740" t="s">
        <v>551</v>
      </c>
      <c r="C740" t="s">
        <v>701</v>
      </c>
      <c r="D740" t="s">
        <v>565</v>
      </c>
      <c r="E740">
        <v>3900</v>
      </c>
      <c r="F740">
        <v>650</v>
      </c>
      <c r="G740" s="22">
        <f>IF(H740 = "不含税", 1.06, 1) * F740/(1000*E740 * 3.96566683) * VLOOKUP(J740,Deflator!$A$2:$B$24,2,FALSE)</f>
        <v>6.1322061300313643E-6</v>
      </c>
      <c r="H740" t="s">
        <v>492</v>
      </c>
      <c r="I740">
        <v>600</v>
      </c>
      <c r="J740">
        <v>2020</v>
      </c>
      <c r="K740" t="s">
        <v>566</v>
      </c>
      <c r="L740" s="76">
        <v>0.05</v>
      </c>
      <c r="M740" s="76">
        <v>0.12</v>
      </c>
      <c r="N740" t="s">
        <v>483</v>
      </c>
      <c r="O740" t="s">
        <v>485</v>
      </c>
      <c r="P740" t="s">
        <v>483</v>
      </c>
      <c r="Q740" t="s">
        <v>483</v>
      </c>
      <c r="R740" t="s">
        <v>483</v>
      </c>
      <c r="S740" t="s">
        <v>483</v>
      </c>
      <c r="T740" t="s">
        <v>483</v>
      </c>
      <c r="U740" t="s">
        <v>496</v>
      </c>
      <c r="V740" t="s">
        <v>486</v>
      </c>
      <c r="W740" t="s">
        <v>1242</v>
      </c>
      <c r="X740" t="s">
        <v>1243</v>
      </c>
      <c r="Y740" t="s">
        <v>1244</v>
      </c>
    </row>
    <row r="741" spans="1:25">
      <c r="A741" t="s">
        <v>2886</v>
      </c>
      <c r="B741" t="s">
        <v>551</v>
      </c>
      <c r="C741" t="s">
        <v>701</v>
      </c>
      <c r="D741" t="s">
        <v>2887</v>
      </c>
      <c r="E741">
        <v>4186</v>
      </c>
      <c r="F741">
        <v>900</v>
      </c>
      <c r="G741" s="22">
        <f>IF(H741 = "不含税", 1.06, 1) * F741/(1000*E741 * 3.96566683) * VLOOKUP(J741,Deflator!$A$2:$B$24,2,FALSE)</f>
        <v>7.9106338036716116E-6</v>
      </c>
      <c r="H741" t="s">
        <v>492</v>
      </c>
      <c r="I741">
        <v>300</v>
      </c>
      <c r="J741">
        <v>2020</v>
      </c>
      <c r="K741" t="s">
        <v>566</v>
      </c>
      <c r="L741" t="s">
        <v>483</v>
      </c>
      <c r="M741" s="76">
        <v>0.06</v>
      </c>
      <c r="N741" t="s">
        <v>632</v>
      </c>
      <c r="O741" t="s">
        <v>485</v>
      </c>
      <c r="P741" t="s">
        <v>483</v>
      </c>
      <c r="Q741" t="s">
        <v>483</v>
      </c>
      <c r="R741" t="s">
        <v>483</v>
      </c>
      <c r="S741" t="s">
        <v>483</v>
      </c>
      <c r="T741" t="s">
        <v>483</v>
      </c>
      <c r="U741" t="s">
        <v>496</v>
      </c>
      <c r="V741" t="s">
        <v>486</v>
      </c>
      <c r="W741" t="s">
        <v>2888</v>
      </c>
      <c r="X741" t="s">
        <v>2889</v>
      </c>
      <c r="Y741" t="s">
        <v>2890</v>
      </c>
    </row>
    <row r="742" spans="1:25">
      <c r="A742" t="s">
        <v>761</v>
      </c>
      <c r="B742" t="s">
        <v>509</v>
      </c>
      <c r="C742" t="s">
        <v>752</v>
      </c>
      <c r="D742" t="s">
        <v>1825</v>
      </c>
      <c r="E742">
        <v>3900</v>
      </c>
      <c r="F742">
        <v>777</v>
      </c>
      <c r="G742" s="22">
        <f>IF(H742 = "不含税", 1.06, 1) * F742/(1000*E742 * 3.96566683) * VLOOKUP(J742,Deflator!$A$2:$B$24,2,FALSE)</f>
        <v>6.9154196851006826E-6</v>
      </c>
      <c r="H742" t="s">
        <v>481</v>
      </c>
      <c r="I742">
        <v>300</v>
      </c>
      <c r="J742">
        <v>2020</v>
      </c>
      <c r="K742" t="s">
        <v>566</v>
      </c>
      <c r="L742" s="76">
        <v>0.04</v>
      </c>
      <c r="M742" s="76">
        <v>0.1</v>
      </c>
      <c r="N742" t="s">
        <v>483</v>
      </c>
      <c r="O742" t="s">
        <v>485</v>
      </c>
      <c r="P742" t="s">
        <v>526</v>
      </c>
      <c r="Q742" t="s">
        <v>483</v>
      </c>
      <c r="R742">
        <v>2</v>
      </c>
      <c r="S742" t="s">
        <v>483</v>
      </c>
      <c r="T742" t="s">
        <v>483</v>
      </c>
      <c r="U742" t="s">
        <v>496</v>
      </c>
      <c r="V742" t="s">
        <v>486</v>
      </c>
      <c r="W742" t="s">
        <v>1826</v>
      </c>
      <c r="X742" t="s">
        <v>1827</v>
      </c>
      <c r="Y742" t="s">
        <v>1828</v>
      </c>
    </row>
    <row r="743" spans="1:25">
      <c r="A743" t="s">
        <v>2874</v>
      </c>
      <c r="B743" t="s">
        <v>478</v>
      </c>
      <c r="C743" t="s">
        <v>479</v>
      </c>
      <c r="D743" t="s">
        <v>565</v>
      </c>
      <c r="E743">
        <v>4400</v>
      </c>
      <c r="F743">
        <v>1000</v>
      </c>
      <c r="G743" s="22">
        <f>IF(H743 = "不含税", 1.06, 1) * F743/(1000*E743 * 3.96566683) * VLOOKUP(J743,Deflator!$A$2:$B$24,2,FALSE)</f>
        <v>7.8887728945514988E-6</v>
      </c>
      <c r="H743" t="s">
        <v>481</v>
      </c>
      <c r="I743">
        <v>1500</v>
      </c>
      <c r="J743">
        <v>2020</v>
      </c>
      <c r="K743" t="s">
        <v>566</v>
      </c>
      <c r="L743" s="77">
        <v>2.1999999999999999E-2</v>
      </c>
      <c r="M743" s="77">
        <v>3.6200000000000003E-2</v>
      </c>
      <c r="N743" t="s">
        <v>483</v>
      </c>
      <c r="O743" t="s">
        <v>485</v>
      </c>
      <c r="P743" t="s">
        <v>483</v>
      </c>
      <c r="Q743" t="s">
        <v>483</v>
      </c>
      <c r="R743" t="s">
        <v>483</v>
      </c>
      <c r="S743" t="s">
        <v>483</v>
      </c>
      <c r="T743" t="s">
        <v>483</v>
      </c>
      <c r="U743" t="s">
        <v>496</v>
      </c>
      <c r="V743" t="s">
        <v>486</v>
      </c>
      <c r="W743" t="s">
        <v>568</v>
      </c>
      <c r="X743" t="s">
        <v>2875</v>
      </c>
      <c r="Y743" t="s">
        <v>2876</v>
      </c>
    </row>
    <row r="744" spans="1:25">
      <c r="A744" t="s">
        <v>3391</v>
      </c>
      <c r="B744" t="s">
        <v>478</v>
      </c>
      <c r="C744" t="s">
        <v>479</v>
      </c>
      <c r="D744" t="s">
        <v>565</v>
      </c>
      <c r="E744">
        <v>4400</v>
      </c>
      <c r="F744">
        <v>1200</v>
      </c>
      <c r="G744" s="22">
        <f>IF(H744 = "不含税", 1.06, 1) * F744/(1000*E744 * 3.96566683) * VLOOKUP(J744,Deflator!$A$2:$B$24,2,FALSE)</f>
        <v>9.4665274734617972E-6</v>
      </c>
      <c r="H744" t="s">
        <v>481</v>
      </c>
      <c r="I744">
        <v>2000</v>
      </c>
      <c r="J744">
        <v>2020</v>
      </c>
      <c r="K744" t="s">
        <v>566</v>
      </c>
      <c r="L744" s="77">
        <v>4.0000000000000001E-3</v>
      </c>
      <c r="M744" s="77">
        <v>4.19E-2</v>
      </c>
      <c r="N744" t="s">
        <v>483</v>
      </c>
      <c r="O744" t="s">
        <v>485</v>
      </c>
      <c r="P744" t="s">
        <v>483</v>
      </c>
      <c r="Q744" t="s">
        <v>483</v>
      </c>
      <c r="R744" t="s">
        <v>483</v>
      </c>
      <c r="S744" t="s">
        <v>483</v>
      </c>
      <c r="T744" t="s">
        <v>483</v>
      </c>
      <c r="U744" t="s">
        <v>496</v>
      </c>
      <c r="V744" t="s">
        <v>486</v>
      </c>
      <c r="W744" t="s">
        <v>568</v>
      </c>
      <c r="X744" t="s">
        <v>3392</v>
      </c>
      <c r="Y744" t="s">
        <v>2876</v>
      </c>
    </row>
    <row r="745" spans="1:25">
      <c r="A745" t="s">
        <v>595</v>
      </c>
      <c r="B745" t="s">
        <v>478</v>
      </c>
      <c r="C745" t="s">
        <v>538</v>
      </c>
      <c r="D745" t="s">
        <v>565</v>
      </c>
      <c r="E745">
        <v>4000</v>
      </c>
      <c r="F745">
        <v>700</v>
      </c>
      <c r="G745" s="22">
        <f>IF(H745 = "不含税", 1.06, 1) * F745/(1000*E745 * 3.96566683) * VLOOKUP(J745,Deflator!$A$2:$B$24,2,FALSE)</f>
        <v>5.9429863439213311E-6</v>
      </c>
      <c r="H745" t="s">
        <v>481</v>
      </c>
      <c r="I745">
        <v>1000</v>
      </c>
      <c r="J745">
        <v>2021</v>
      </c>
      <c r="K745" t="s">
        <v>566</v>
      </c>
      <c r="L745" s="76">
        <v>0.08</v>
      </c>
      <c r="M745" s="76">
        <v>0.13</v>
      </c>
      <c r="N745" t="s">
        <v>483</v>
      </c>
      <c r="O745" t="s">
        <v>485</v>
      </c>
      <c r="P745" t="s">
        <v>504</v>
      </c>
      <c r="Q745" t="s">
        <v>483</v>
      </c>
      <c r="R745" t="s">
        <v>483</v>
      </c>
      <c r="S745" t="s">
        <v>483</v>
      </c>
      <c r="T745" t="s">
        <v>483</v>
      </c>
      <c r="U745" t="s">
        <v>496</v>
      </c>
      <c r="V745" t="s">
        <v>486</v>
      </c>
      <c r="W745" t="s">
        <v>1214</v>
      </c>
      <c r="X745" t="s">
        <v>1215</v>
      </c>
      <c r="Y745" t="s">
        <v>229</v>
      </c>
    </row>
    <row r="746" spans="1:25">
      <c r="A746" t="s">
        <v>595</v>
      </c>
      <c r="B746" t="s">
        <v>478</v>
      </c>
      <c r="C746" t="s">
        <v>538</v>
      </c>
      <c r="D746" t="s">
        <v>3101</v>
      </c>
      <c r="E746">
        <v>4600</v>
      </c>
      <c r="F746">
        <v>1100</v>
      </c>
      <c r="G746" s="22">
        <f>IF(H746 = "不含税", 1.06, 1) * F746/(1000*E746 * 3.96566683) * VLOOKUP(J746,Deflator!$A$2:$B$24,2,FALSE)</f>
        <v>8.1208509047372213E-6</v>
      </c>
      <c r="H746" t="s">
        <v>481</v>
      </c>
      <c r="I746">
        <v>500</v>
      </c>
      <c r="J746">
        <v>2021</v>
      </c>
      <c r="K746" t="s">
        <v>566</v>
      </c>
      <c r="L746" t="s">
        <v>483</v>
      </c>
      <c r="M746" s="76">
        <v>0.18</v>
      </c>
      <c r="N746" t="s">
        <v>483</v>
      </c>
      <c r="O746" t="s">
        <v>485</v>
      </c>
      <c r="P746" t="s">
        <v>526</v>
      </c>
      <c r="Q746" t="s">
        <v>483</v>
      </c>
      <c r="R746" t="s">
        <v>483</v>
      </c>
      <c r="S746" t="s">
        <v>483</v>
      </c>
      <c r="T746" t="s">
        <v>483</v>
      </c>
      <c r="U746" t="s">
        <v>496</v>
      </c>
      <c r="V746" t="s">
        <v>486</v>
      </c>
      <c r="W746" t="s">
        <v>3102</v>
      </c>
      <c r="X746" t="s">
        <v>3103</v>
      </c>
      <c r="Y746" t="s">
        <v>1914</v>
      </c>
    </row>
    <row r="747" spans="1:25">
      <c r="A747" t="s">
        <v>570</v>
      </c>
      <c r="B747" t="s">
        <v>478</v>
      </c>
      <c r="C747" t="s">
        <v>538</v>
      </c>
      <c r="D747" t="s">
        <v>2510</v>
      </c>
      <c r="E747">
        <v>4089</v>
      </c>
      <c r="F747">
        <v>1300</v>
      </c>
      <c r="G747" s="22">
        <f>IF(H747 = "不含税", 1.06, 1) * F747/(1000*E747 * 3.96566683) * VLOOKUP(J747,Deflator!$A$2:$B$24,2,FALSE)</f>
        <v>1.1444551838624315E-5</v>
      </c>
      <c r="H747" t="s">
        <v>492</v>
      </c>
      <c r="I747">
        <v>600</v>
      </c>
      <c r="J747">
        <v>2021</v>
      </c>
      <c r="K747" t="s">
        <v>566</v>
      </c>
      <c r="L747" s="77">
        <v>2.8199999999999999E-2</v>
      </c>
      <c r="M747" s="77">
        <v>3.7600000000000001E-2</v>
      </c>
      <c r="N747" t="s">
        <v>483</v>
      </c>
      <c r="O747" t="s">
        <v>485</v>
      </c>
      <c r="P747" t="s">
        <v>526</v>
      </c>
      <c r="Q747" s="77">
        <v>0.77080000000000004</v>
      </c>
      <c r="R747" t="s">
        <v>483</v>
      </c>
      <c r="S747" t="s">
        <v>483</v>
      </c>
      <c r="T747" t="s">
        <v>483</v>
      </c>
      <c r="U747" t="s">
        <v>496</v>
      </c>
      <c r="V747" t="s">
        <v>486</v>
      </c>
      <c r="W747" t="s">
        <v>3536</v>
      </c>
      <c r="X747" t="s">
        <v>3537</v>
      </c>
      <c r="Y747" t="s">
        <v>3538</v>
      </c>
    </row>
    <row r="748" spans="1:25">
      <c r="A748" t="s">
        <v>2451</v>
      </c>
      <c r="B748" t="s">
        <v>551</v>
      </c>
      <c r="C748" t="s">
        <v>551</v>
      </c>
      <c r="D748" t="s">
        <v>3477</v>
      </c>
      <c r="E748">
        <v>4001</v>
      </c>
      <c r="F748">
        <v>1100</v>
      </c>
      <c r="G748" s="22">
        <f>IF(H748 = "不含税", 1.06, 1) * F748/(1000*E748 * 3.96566683) * VLOOKUP(J748,Deflator!$A$2:$B$24,2,FALSE)</f>
        <v>9.8968430421141452E-6</v>
      </c>
      <c r="H748" t="s">
        <v>492</v>
      </c>
      <c r="I748">
        <v>500</v>
      </c>
      <c r="J748">
        <v>2021</v>
      </c>
      <c r="K748" t="s">
        <v>566</v>
      </c>
      <c r="L748" s="77">
        <v>2.6100000000000002E-2</v>
      </c>
      <c r="M748" s="77">
        <v>6.2399999999999997E-2</v>
      </c>
      <c r="N748" t="s">
        <v>483</v>
      </c>
      <c r="O748" t="s">
        <v>485</v>
      </c>
      <c r="P748" t="s">
        <v>626</v>
      </c>
      <c r="Q748" s="77">
        <v>0.75900000000000001</v>
      </c>
      <c r="R748" t="s">
        <v>483</v>
      </c>
      <c r="S748" s="77">
        <v>2.9999999999999997E-4</v>
      </c>
      <c r="T748" t="s">
        <v>483</v>
      </c>
      <c r="U748" t="s">
        <v>496</v>
      </c>
      <c r="V748" t="s">
        <v>486</v>
      </c>
      <c r="W748" t="s">
        <v>568</v>
      </c>
      <c r="X748" t="s">
        <v>3478</v>
      </c>
      <c r="Y748" t="s">
        <v>3479</v>
      </c>
    </row>
    <row r="749" spans="1:25">
      <c r="A749" t="s">
        <v>1035</v>
      </c>
      <c r="B749" t="s">
        <v>478</v>
      </c>
      <c r="C749" t="s">
        <v>479</v>
      </c>
      <c r="D749" t="s">
        <v>2510</v>
      </c>
      <c r="E749">
        <v>4146</v>
      </c>
      <c r="F749">
        <v>850</v>
      </c>
      <c r="G749" s="22">
        <f>IF(H749 = "不含税", 1.06, 1) * F749/(1000*E749 * 3.96566683) * VLOOKUP(J749,Deflator!$A$2:$B$24,2,FALSE)</f>
        <v>7.2091615183249726E-6</v>
      </c>
      <c r="H749" t="s">
        <v>492</v>
      </c>
      <c r="I749">
        <v>800</v>
      </c>
      <c r="J749">
        <v>2022</v>
      </c>
      <c r="K749" t="s">
        <v>566</v>
      </c>
      <c r="L749" s="77">
        <v>1.2200000000000001E-2</v>
      </c>
      <c r="M749" s="77">
        <v>7.9100000000000004E-2</v>
      </c>
      <c r="N749" t="s">
        <v>484</v>
      </c>
      <c r="O749" t="s">
        <v>485</v>
      </c>
      <c r="P749" t="s">
        <v>526</v>
      </c>
      <c r="Q749" s="77">
        <v>0.74180000000000001</v>
      </c>
      <c r="R749" t="s">
        <v>483</v>
      </c>
      <c r="S749" s="77">
        <v>2.0000000000000001E-4</v>
      </c>
      <c r="T749" t="s">
        <v>2511</v>
      </c>
      <c r="U749" t="s">
        <v>496</v>
      </c>
      <c r="V749" t="s">
        <v>486</v>
      </c>
      <c r="W749" t="s">
        <v>2512</v>
      </c>
      <c r="X749" t="s">
        <v>2513</v>
      </c>
      <c r="Y749" t="s">
        <v>641</v>
      </c>
    </row>
    <row r="750" spans="1:25">
      <c r="A750" t="s">
        <v>1035</v>
      </c>
      <c r="B750" t="s">
        <v>478</v>
      </c>
      <c r="C750" t="s">
        <v>479</v>
      </c>
      <c r="D750" t="s">
        <v>2510</v>
      </c>
      <c r="E750">
        <v>4190</v>
      </c>
      <c r="F750">
        <v>900</v>
      </c>
      <c r="G750" s="22">
        <f>IF(H750 = "不含税", 1.06, 1) * F750/(1000*E750 * 3.96566683) * VLOOKUP(J750,Deflator!$A$2:$B$24,2,FALSE)</f>
        <v>7.5530718207153731E-6</v>
      </c>
      <c r="H750" t="s">
        <v>492</v>
      </c>
      <c r="I750">
        <v>800</v>
      </c>
      <c r="J750">
        <v>2022</v>
      </c>
      <c r="K750" t="s">
        <v>566</v>
      </c>
      <c r="L750" s="77">
        <v>8.0000000000000002E-3</v>
      </c>
      <c r="M750" s="77">
        <v>8.8999999999999996E-2</v>
      </c>
      <c r="N750" t="s">
        <v>484</v>
      </c>
      <c r="O750" t="s">
        <v>485</v>
      </c>
      <c r="P750" t="s">
        <v>504</v>
      </c>
      <c r="Q750" t="s">
        <v>483</v>
      </c>
      <c r="R750" t="s">
        <v>483</v>
      </c>
      <c r="S750" t="s">
        <v>483</v>
      </c>
      <c r="T750" t="s">
        <v>2879</v>
      </c>
      <c r="U750" t="s">
        <v>496</v>
      </c>
      <c r="V750" t="s">
        <v>486</v>
      </c>
      <c r="W750" t="s">
        <v>2512</v>
      </c>
      <c r="X750" t="s">
        <v>2513</v>
      </c>
      <c r="Y750" t="s">
        <v>641</v>
      </c>
    </row>
    <row r="751" spans="1:25">
      <c r="A751" t="s">
        <v>943</v>
      </c>
      <c r="B751" t="s">
        <v>551</v>
      </c>
      <c r="C751" t="s">
        <v>701</v>
      </c>
      <c r="D751" t="s">
        <v>1353</v>
      </c>
      <c r="E751">
        <v>4100</v>
      </c>
      <c r="F751">
        <v>750</v>
      </c>
      <c r="G751" s="22">
        <f>IF(H751 = "不含税", 1.06, 1) * F751/(1000*E751 * 3.96566683) * VLOOKUP(J751,Deflator!$A$2:$B$24,2,FALSE)</f>
        <v>6.6979392703481816E-6</v>
      </c>
      <c r="H751" t="s">
        <v>481</v>
      </c>
      <c r="I751">
        <v>2000</v>
      </c>
      <c r="J751">
        <v>2017</v>
      </c>
      <c r="K751" t="s">
        <v>493</v>
      </c>
      <c r="L751" t="s">
        <v>483</v>
      </c>
      <c r="M751" t="s">
        <v>483</v>
      </c>
      <c r="N751" t="s">
        <v>483</v>
      </c>
      <c r="O751" t="s">
        <v>485</v>
      </c>
      <c r="P751" t="s">
        <v>626</v>
      </c>
      <c r="Q751" s="77">
        <v>2.9999999999999997E-4</v>
      </c>
      <c r="R751" t="s">
        <v>483</v>
      </c>
      <c r="S751" t="s">
        <v>483</v>
      </c>
      <c r="T751" t="s">
        <v>483</v>
      </c>
      <c r="U751" t="s">
        <v>496</v>
      </c>
      <c r="V751" t="s">
        <v>486</v>
      </c>
      <c r="W751" t="s">
        <v>1354</v>
      </c>
      <c r="X751" t="s">
        <v>1355</v>
      </c>
      <c r="Y751" t="s">
        <v>1356</v>
      </c>
    </row>
    <row r="752" spans="1:25">
      <c r="A752" t="s">
        <v>948</v>
      </c>
      <c r="B752" t="s">
        <v>478</v>
      </c>
      <c r="C752" t="s">
        <v>479</v>
      </c>
      <c r="D752" t="s">
        <v>949</v>
      </c>
      <c r="E752">
        <v>4650</v>
      </c>
      <c r="F752">
        <v>700</v>
      </c>
      <c r="G752" s="22">
        <f>IF(H752 = "不含税", 1.06, 1) * F752/(1000*E752 * 3.96566683) * VLOOKUP(J752,Deflator!$A$2:$B$24,2,FALSE)</f>
        <v>5.8427156554131146E-6</v>
      </c>
      <c r="H752" t="s">
        <v>492</v>
      </c>
      <c r="I752">
        <v>10000</v>
      </c>
      <c r="J752">
        <v>2017</v>
      </c>
      <c r="K752" t="s">
        <v>493</v>
      </c>
      <c r="L752" t="s">
        <v>483</v>
      </c>
      <c r="M752" s="76">
        <v>0.06</v>
      </c>
      <c r="N752" t="s">
        <v>483</v>
      </c>
      <c r="O752" t="s">
        <v>485</v>
      </c>
      <c r="P752" t="s">
        <v>483</v>
      </c>
      <c r="Q752" t="s">
        <v>483</v>
      </c>
      <c r="R752" t="s">
        <v>483</v>
      </c>
      <c r="S752" t="s">
        <v>483</v>
      </c>
      <c r="T752" t="s">
        <v>483</v>
      </c>
      <c r="U752" t="s">
        <v>496</v>
      </c>
      <c r="V752" t="s">
        <v>486</v>
      </c>
      <c r="W752" t="s">
        <v>950</v>
      </c>
      <c r="X752" t="s">
        <v>951</v>
      </c>
      <c r="Y752" t="s">
        <v>952</v>
      </c>
    </row>
    <row r="753" spans="1:25">
      <c r="A753" t="s">
        <v>501</v>
      </c>
      <c r="B753" t="s">
        <v>478</v>
      </c>
      <c r="C753" t="s">
        <v>479</v>
      </c>
      <c r="D753" t="s">
        <v>953</v>
      </c>
      <c r="E753">
        <v>5000</v>
      </c>
      <c r="F753">
        <v>800</v>
      </c>
      <c r="G753" s="22">
        <f>IF(H753 = "不含税", 1.06, 1) * F753/(1000*E753 * 3.96566683) * VLOOKUP(J753,Deflator!$A$2:$B$24,2,FALSE)</f>
        <v>5.8584642151312099E-6</v>
      </c>
      <c r="H753" t="s">
        <v>481</v>
      </c>
      <c r="I753">
        <v>2000</v>
      </c>
      <c r="J753">
        <v>2017</v>
      </c>
      <c r="K753" t="s">
        <v>493</v>
      </c>
      <c r="L753" s="77">
        <v>9.9000000000000008E-3</v>
      </c>
      <c r="M753" s="77">
        <v>7.4499999999999997E-2</v>
      </c>
      <c r="N753" t="s">
        <v>483</v>
      </c>
      <c r="O753" t="s">
        <v>485</v>
      </c>
      <c r="P753" t="s">
        <v>772</v>
      </c>
      <c r="Q753" s="77">
        <v>0.78690000000000004</v>
      </c>
      <c r="R753">
        <v>2</v>
      </c>
      <c r="S753" s="77">
        <v>1E-4</v>
      </c>
      <c r="T753" t="s">
        <v>483</v>
      </c>
      <c r="U753" t="s">
        <v>496</v>
      </c>
      <c r="V753" t="s">
        <v>486</v>
      </c>
      <c r="W753" t="s">
        <v>950</v>
      </c>
      <c r="X753" t="s">
        <v>954</v>
      </c>
      <c r="Y753" t="s">
        <v>81</v>
      </c>
    </row>
    <row r="754" spans="1:25">
      <c r="A754" t="s">
        <v>501</v>
      </c>
      <c r="B754" t="s">
        <v>478</v>
      </c>
      <c r="C754" t="s">
        <v>479</v>
      </c>
      <c r="D754" t="s">
        <v>949</v>
      </c>
      <c r="E754">
        <v>4500</v>
      </c>
      <c r="F754">
        <v>800</v>
      </c>
      <c r="G754" s="22">
        <f>IF(H754 = "不含税", 1.06, 1) * F754/(1000*E754 * 3.96566683) * VLOOKUP(J754,Deflator!$A$2:$B$24,2,FALSE)</f>
        <v>6.8999689644878686E-6</v>
      </c>
      <c r="H754" t="s">
        <v>492</v>
      </c>
      <c r="I754">
        <v>1000</v>
      </c>
      <c r="J754">
        <v>2017</v>
      </c>
      <c r="K754" t="s">
        <v>493</v>
      </c>
      <c r="L754" t="s">
        <v>483</v>
      </c>
      <c r="M754" t="s">
        <v>483</v>
      </c>
      <c r="N754" t="s">
        <v>483</v>
      </c>
      <c r="O754" t="s">
        <v>485</v>
      </c>
      <c r="P754" t="s">
        <v>483</v>
      </c>
      <c r="Q754" t="s">
        <v>483</v>
      </c>
      <c r="R754" t="s">
        <v>483</v>
      </c>
      <c r="S754" t="s">
        <v>483</v>
      </c>
      <c r="T754" t="s">
        <v>483</v>
      </c>
      <c r="U754" t="s">
        <v>496</v>
      </c>
      <c r="V754" t="s">
        <v>486</v>
      </c>
      <c r="W754" t="s">
        <v>950</v>
      </c>
      <c r="X754" t="s">
        <v>1517</v>
      </c>
      <c r="Y754" t="s">
        <v>1518</v>
      </c>
    </row>
    <row r="755" spans="1:25">
      <c r="A755" t="s">
        <v>873</v>
      </c>
      <c r="B755" t="s">
        <v>478</v>
      </c>
      <c r="C755" t="s">
        <v>479</v>
      </c>
      <c r="D755" t="s">
        <v>483</v>
      </c>
      <c r="E755">
        <v>4200</v>
      </c>
      <c r="F755">
        <v>850</v>
      </c>
      <c r="G755" s="22">
        <f>IF(H755 = "不含税", 1.06, 1) * F755/(1000*E755 * 3.96566683) * VLOOKUP(J755,Deflator!$A$2:$B$24,2,FALSE)</f>
        <v>7.410259795924893E-6</v>
      </c>
      <c r="H755" t="s">
        <v>481</v>
      </c>
      <c r="I755">
        <v>3000</v>
      </c>
      <c r="J755">
        <v>2017</v>
      </c>
      <c r="K755" t="s">
        <v>493</v>
      </c>
      <c r="L755" s="76">
        <v>0.03</v>
      </c>
      <c r="M755" s="76">
        <v>0.03</v>
      </c>
      <c r="N755" t="s">
        <v>484</v>
      </c>
      <c r="O755" t="s">
        <v>485</v>
      </c>
      <c r="P755" t="s">
        <v>626</v>
      </c>
      <c r="Q755" t="s">
        <v>483</v>
      </c>
      <c r="R755" t="s">
        <v>483</v>
      </c>
      <c r="S755" t="s">
        <v>483</v>
      </c>
      <c r="T755" t="s">
        <v>483</v>
      </c>
      <c r="U755" t="s">
        <v>496</v>
      </c>
      <c r="V755" t="s">
        <v>486</v>
      </c>
      <c r="W755" t="s">
        <v>1308</v>
      </c>
      <c r="X755" t="s">
        <v>1978</v>
      </c>
      <c r="Y755" t="s">
        <v>1979</v>
      </c>
    </row>
    <row r="756" spans="1:25">
      <c r="A756" t="s">
        <v>1035</v>
      </c>
      <c r="B756" t="s">
        <v>478</v>
      </c>
      <c r="C756" t="s">
        <v>479</v>
      </c>
      <c r="D756" t="s">
        <v>2317</v>
      </c>
      <c r="E756">
        <v>4000</v>
      </c>
      <c r="F756">
        <v>800</v>
      </c>
      <c r="G756" s="22">
        <f>IF(H756 = "不含税", 1.06, 1) * F756/(1000*E756 * 3.96566683) * VLOOKUP(J756,Deflator!$A$2:$B$24,2,FALSE)</f>
        <v>7.7624650850488519E-6</v>
      </c>
      <c r="H756" t="s">
        <v>492</v>
      </c>
      <c r="I756">
        <v>500</v>
      </c>
      <c r="J756">
        <v>2017</v>
      </c>
      <c r="K756" t="s">
        <v>493</v>
      </c>
      <c r="L756" t="s">
        <v>483</v>
      </c>
      <c r="M756" t="s">
        <v>483</v>
      </c>
      <c r="N756" t="s">
        <v>483</v>
      </c>
      <c r="O756" t="s">
        <v>485</v>
      </c>
      <c r="P756" t="s">
        <v>483</v>
      </c>
      <c r="Q756" t="s">
        <v>483</v>
      </c>
      <c r="R756" t="s">
        <v>483</v>
      </c>
      <c r="S756" t="s">
        <v>483</v>
      </c>
      <c r="T756" t="s">
        <v>483</v>
      </c>
      <c r="U756" t="s">
        <v>496</v>
      </c>
      <c r="V756" t="s">
        <v>486</v>
      </c>
      <c r="W756" t="s">
        <v>2318</v>
      </c>
      <c r="X756" t="s">
        <v>2319</v>
      </c>
      <c r="Y756" t="s">
        <v>2320</v>
      </c>
    </row>
    <row r="757" spans="1:25">
      <c r="A757" t="s">
        <v>570</v>
      </c>
      <c r="B757" t="s">
        <v>478</v>
      </c>
      <c r="C757" t="s">
        <v>538</v>
      </c>
      <c r="D757" t="s">
        <v>1704</v>
      </c>
      <c r="E757">
        <v>4200</v>
      </c>
      <c r="F757">
        <v>780</v>
      </c>
      <c r="G757" s="22">
        <f>IF(H757 = "不含税", 1.06, 1) * F757/(1000*E757 * 3.96566683) * VLOOKUP(J757,Deflator!$A$2:$B$24,2,FALSE)</f>
        <v>6.9642713706232202E-6</v>
      </c>
      <c r="H757" t="s">
        <v>492</v>
      </c>
      <c r="I757">
        <v>1000</v>
      </c>
      <c r="J757">
        <v>2018</v>
      </c>
      <c r="K757" t="s">
        <v>493</v>
      </c>
      <c r="L757" s="76">
        <v>0.02</v>
      </c>
      <c r="M757" s="76">
        <v>0.03</v>
      </c>
      <c r="N757" t="s">
        <v>483</v>
      </c>
      <c r="O757" t="s">
        <v>485</v>
      </c>
      <c r="P757" t="s">
        <v>483</v>
      </c>
      <c r="Q757" t="s">
        <v>483</v>
      </c>
      <c r="R757" t="s">
        <v>483</v>
      </c>
      <c r="S757" t="s">
        <v>483</v>
      </c>
      <c r="T757" t="s">
        <v>483</v>
      </c>
      <c r="U757" t="s">
        <v>496</v>
      </c>
      <c r="V757" t="s">
        <v>486</v>
      </c>
      <c r="W757" t="s">
        <v>527</v>
      </c>
      <c r="X757" t="s">
        <v>1705</v>
      </c>
      <c r="Y757" t="s">
        <v>1706</v>
      </c>
    </row>
    <row r="758" spans="1:25">
      <c r="A758" t="s">
        <v>570</v>
      </c>
      <c r="B758" t="s">
        <v>478</v>
      </c>
      <c r="C758" t="s">
        <v>538</v>
      </c>
      <c r="D758" t="s">
        <v>2097</v>
      </c>
      <c r="E758">
        <v>4100</v>
      </c>
      <c r="F758">
        <v>850</v>
      </c>
      <c r="G758" s="22">
        <f>IF(H758 = "不含税", 1.06, 1) * F758/(1000*E758 * 3.96566683) * VLOOKUP(J758,Deflator!$A$2:$B$24,2,FALSE)</f>
        <v>7.7743742317463714E-6</v>
      </c>
      <c r="H758" t="s">
        <v>492</v>
      </c>
      <c r="I758">
        <v>1000</v>
      </c>
      <c r="J758">
        <v>2018</v>
      </c>
      <c r="K758" t="s">
        <v>493</v>
      </c>
      <c r="L758" s="76">
        <v>0.04</v>
      </c>
      <c r="M758" s="76">
        <v>0.08</v>
      </c>
      <c r="N758" t="s">
        <v>483</v>
      </c>
      <c r="O758" t="s">
        <v>485</v>
      </c>
      <c r="P758" t="s">
        <v>626</v>
      </c>
      <c r="Q758" s="76">
        <v>0.74</v>
      </c>
      <c r="R758" t="s">
        <v>483</v>
      </c>
      <c r="S758" s="77">
        <v>4.0000000000000002E-4</v>
      </c>
      <c r="T758" t="s">
        <v>483</v>
      </c>
      <c r="U758" t="s">
        <v>496</v>
      </c>
      <c r="V758" t="s">
        <v>486</v>
      </c>
      <c r="W758" t="s">
        <v>1800</v>
      </c>
      <c r="X758" t="s">
        <v>2575</v>
      </c>
      <c r="Y758" t="s">
        <v>576</v>
      </c>
    </row>
    <row r="759" spans="1:25">
      <c r="A759" t="s">
        <v>3338</v>
      </c>
      <c r="B759" t="s">
        <v>509</v>
      </c>
      <c r="C759" t="s">
        <v>510</v>
      </c>
      <c r="D759" t="s">
        <v>3339</v>
      </c>
      <c r="E759">
        <v>4000</v>
      </c>
      <c r="F759">
        <v>1050</v>
      </c>
      <c r="G759" s="22">
        <f>IF(H759 = "不含税", 1.06, 1) * F759/(1000*E759 * 3.96566683) * VLOOKUP(J759,Deflator!$A$2:$B$24,2,FALSE)</f>
        <v>9.2865374771554173E-6</v>
      </c>
      <c r="H759" t="s">
        <v>481</v>
      </c>
      <c r="I759">
        <v>600</v>
      </c>
      <c r="J759">
        <v>2018</v>
      </c>
      <c r="K759" t="s">
        <v>493</v>
      </c>
      <c r="L759" t="s">
        <v>483</v>
      </c>
      <c r="M759" t="s">
        <v>483</v>
      </c>
      <c r="N759" t="s">
        <v>483</v>
      </c>
      <c r="O759" t="s">
        <v>485</v>
      </c>
      <c r="P759" t="s">
        <v>626</v>
      </c>
      <c r="Q759" t="s">
        <v>483</v>
      </c>
      <c r="R759" t="s">
        <v>483</v>
      </c>
      <c r="S759" t="s">
        <v>483</v>
      </c>
      <c r="T759" t="s">
        <v>483</v>
      </c>
      <c r="U759" t="s">
        <v>496</v>
      </c>
      <c r="V759" t="s">
        <v>486</v>
      </c>
      <c r="W759" t="s">
        <v>2525</v>
      </c>
      <c r="X759" t="s">
        <v>3340</v>
      </c>
      <c r="Y759" t="s">
        <v>1996</v>
      </c>
    </row>
    <row r="760" spans="1:25">
      <c r="A760" t="s">
        <v>490</v>
      </c>
      <c r="B760" t="s">
        <v>478</v>
      </c>
      <c r="C760" t="s">
        <v>491</v>
      </c>
      <c r="D760" t="s">
        <v>483</v>
      </c>
      <c r="E760">
        <v>3600</v>
      </c>
      <c r="F760">
        <v>60</v>
      </c>
      <c r="G760" s="22">
        <f>IF(H760 = "不含税", 1.06, 1) * F760/(1000*E760 * 3.96566683) * VLOOKUP(J760,Deflator!$A$2:$B$24,2,FALSE)</f>
        <v>6.2499871274823771E-7</v>
      </c>
      <c r="H760" t="s">
        <v>492</v>
      </c>
      <c r="I760">
        <v>300</v>
      </c>
      <c r="J760">
        <v>2018</v>
      </c>
      <c r="K760" t="s">
        <v>493</v>
      </c>
      <c r="L760" t="s">
        <v>483</v>
      </c>
      <c r="M760" s="76">
        <v>0.7</v>
      </c>
      <c r="N760" t="s">
        <v>483</v>
      </c>
      <c r="O760" t="s">
        <v>494</v>
      </c>
      <c r="P760" t="s">
        <v>483</v>
      </c>
      <c r="Q760" t="s">
        <v>483</v>
      </c>
      <c r="R760" t="s">
        <v>483</v>
      </c>
      <c r="S760" t="s">
        <v>483</v>
      </c>
      <c r="T760" t="s">
        <v>495</v>
      </c>
      <c r="U760" t="s">
        <v>496</v>
      </c>
      <c r="V760" t="s">
        <v>497</v>
      </c>
      <c r="W760" t="s">
        <v>498</v>
      </c>
      <c r="X760" t="s">
        <v>499</v>
      </c>
      <c r="Y760" t="s">
        <v>500</v>
      </c>
    </row>
    <row r="761" spans="1:25">
      <c r="A761" t="s">
        <v>490</v>
      </c>
      <c r="B761" t="s">
        <v>478</v>
      </c>
      <c r="C761" t="s">
        <v>491</v>
      </c>
      <c r="D761" t="s">
        <v>483</v>
      </c>
      <c r="E761">
        <v>3600</v>
      </c>
      <c r="F761">
        <v>60</v>
      </c>
      <c r="G761" s="22">
        <f>IF(H761 = "不含税", 1.06, 1) * F761/(1000*E761 * 3.96566683) * VLOOKUP(J761,Deflator!$A$2:$B$24,2,FALSE)</f>
        <v>6.2499871274823771E-7</v>
      </c>
      <c r="H761" t="s">
        <v>492</v>
      </c>
      <c r="I761">
        <v>300</v>
      </c>
      <c r="J761">
        <v>2018</v>
      </c>
      <c r="K761" t="s">
        <v>493</v>
      </c>
      <c r="L761" t="s">
        <v>483</v>
      </c>
      <c r="M761" s="76">
        <v>0.7</v>
      </c>
      <c r="N761" t="s">
        <v>483</v>
      </c>
      <c r="O761" t="s">
        <v>494</v>
      </c>
      <c r="P761" t="s">
        <v>483</v>
      </c>
      <c r="Q761" t="s">
        <v>483</v>
      </c>
      <c r="R761" t="s">
        <v>483</v>
      </c>
      <c r="S761" t="s">
        <v>483</v>
      </c>
      <c r="T761" t="s">
        <v>495</v>
      </c>
      <c r="U761" t="s">
        <v>496</v>
      </c>
      <c r="V761" t="s">
        <v>497</v>
      </c>
      <c r="W761" t="s">
        <v>498</v>
      </c>
      <c r="X761" t="s">
        <v>499</v>
      </c>
      <c r="Y761" t="s">
        <v>500</v>
      </c>
    </row>
    <row r="762" spans="1:25">
      <c r="A762" t="s">
        <v>524</v>
      </c>
      <c r="B762" t="s">
        <v>478</v>
      </c>
      <c r="C762" t="s">
        <v>491</v>
      </c>
      <c r="D762" t="s">
        <v>493</v>
      </c>
      <c r="E762">
        <v>4300</v>
      </c>
      <c r="F762">
        <v>700</v>
      </c>
      <c r="G762" s="22">
        <f>IF(H762 = "不含税", 1.06, 1) * F762/(1000*E762 * 3.96566683) * VLOOKUP(J762,Deflator!$A$2:$B$24,2,FALSE)</f>
        <v>5.7590930090886318E-6</v>
      </c>
      <c r="H762" t="s">
        <v>481</v>
      </c>
      <c r="I762">
        <v>5000</v>
      </c>
      <c r="J762">
        <v>2018</v>
      </c>
      <c r="K762" t="s">
        <v>493</v>
      </c>
      <c r="L762" s="76">
        <v>0.05</v>
      </c>
      <c r="M762" s="76">
        <v>0.08</v>
      </c>
      <c r="N762" t="s">
        <v>877</v>
      </c>
      <c r="O762" t="s">
        <v>485</v>
      </c>
      <c r="P762" t="s">
        <v>788</v>
      </c>
      <c r="Q762" t="s">
        <v>483</v>
      </c>
      <c r="R762" t="s">
        <v>483</v>
      </c>
      <c r="S762" s="77">
        <v>1.1000000000000001E-3</v>
      </c>
      <c r="T762" t="s">
        <v>483</v>
      </c>
      <c r="U762" t="s">
        <v>496</v>
      </c>
      <c r="V762" t="s">
        <v>486</v>
      </c>
      <c r="W762" t="s">
        <v>1005</v>
      </c>
      <c r="X762" t="s">
        <v>1006</v>
      </c>
      <c r="Y762" t="s">
        <v>1007</v>
      </c>
    </row>
    <row r="763" spans="1:25">
      <c r="A763" t="s">
        <v>490</v>
      </c>
      <c r="B763" t="s">
        <v>478</v>
      </c>
      <c r="C763" t="s">
        <v>491</v>
      </c>
      <c r="D763" t="s">
        <v>1300</v>
      </c>
      <c r="E763">
        <v>4687</v>
      </c>
      <c r="F763">
        <v>800</v>
      </c>
      <c r="G763" s="22">
        <f>IF(H763 = "不含税", 1.06, 1) * F763/(1000*E763 * 3.96566683) * VLOOKUP(J763,Deflator!$A$2:$B$24,2,FALSE)</f>
        <v>6.4006695566279941E-6</v>
      </c>
      <c r="H763" t="s">
        <v>492</v>
      </c>
      <c r="I763">
        <v>600</v>
      </c>
      <c r="J763">
        <v>2018</v>
      </c>
      <c r="K763" t="s">
        <v>493</v>
      </c>
      <c r="L763" s="77">
        <v>2.8000000000000001E-2</v>
      </c>
      <c r="M763" s="77">
        <v>6.3200000000000006E-2</v>
      </c>
      <c r="N763" t="s">
        <v>483</v>
      </c>
      <c r="O763" t="s">
        <v>485</v>
      </c>
      <c r="P763" t="s">
        <v>483</v>
      </c>
      <c r="Q763" s="77">
        <v>0.79310000000000003</v>
      </c>
      <c r="R763">
        <v>1</v>
      </c>
      <c r="S763" s="77">
        <v>4.0000000000000002E-4</v>
      </c>
      <c r="T763" t="s">
        <v>483</v>
      </c>
      <c r="U763" t="s">
        <v>496</v>
      </c>
      <c r="V763" t="s">
        <v>486</v>
      </c>
      <c r="W763" t="s">
        <v>683</v>
      </c>
      <c r="X763" t="s">
        <v>1301</v>
      </c>
      <c r="Y763" t="s">
        <v>1302</v>
      </c>
    </row>
    <row r="764" spans="1:25">
      <c r="A764" t="s">
        <v>490</v>
      </c>
      <c r="B764" t="s">
        <v>478</v>
      </c>
      <c r="C764" t="s">
        <v>491</v>
      </c>
      <c r="D764" t="s">
        <v>1300</v>
      </c>
      <c r="E764">
        <v>4300</v>
      </c>
      <c r="F764">
        <v>800</v>
      </c>
      <c r="G764" s="22">
        <f>IF(H764 = "不含税", 1.06, 1) * F764/(1000*E764 * 3.96566683) * VLOOKUP(J764,Deflator!$A$2:$B$24,2,FALSE)</f>
        <v>6.9767298167245141E-6</v>
      </c>
      <c r="H764" t="s">
        <v>492</v>
      </c>
      <c r="I764">
        <v>1000</v>
      </c>
      <c r="J764">
        <v>2018</v>
      </c>
      <c r="K764" t="s">
        <v>493</v>
      </c>
      <c r="L764" s="76">
        <v>0.03</v>
      </c>
      <c r="M764" s="77">
        <v>5.2999999999999999E-2</v>
      </c>
      <c r="N764" t="s">
        <v>554</v>
      </c>
      <c r="O764" t="s">
        <v>485</v>
      </c>
      <c r="P764" t="s">
        <v>626</v>
      </c>
      <c r="Q764" s="76">
        <v>0.75</v>
      </c>
      <c r="R764">
        <v>2</v>
      </c>
      <c r="S764" s="77">
        <v>2.0000000000000001E-4</v>
      </c>
      <c r="T764" t="s">
        <v>483</v>
      </c>
      <c r="U764" t="s">
        <v>496</v>
      </c>
      <c r="V764" t="s">
        <v>486</v>
      </c>
      <c r="W764" t="s">
        <v>547</v>
      </c>
      <c r="X764" t="s">
        <v>1726</v>
      </c>
      <c r="Y764" t="s">
        <v>1727</v>
      </c>
    </row>
    <row r="765" spans="1:25">
      <c r="A765" t="s">
        <v>490</v>
      </c>
      <c r="B765" t="s">
        <v>478</v>
      </c>
      <c r="C765" t="s">
        <v>491</v>
      </c>
      <c r="D765" t="s">
        <v>493</v>
      </c>
      <c r="E765">
        <v>4200</v>
      </c>
      <c r="F765">
        <v>850</v>
      </c>
      <c r="G765" s="22">
        <f>IF(H765 = "不含税", 1.06, 1) * F765/(1000*E765 * 3.96566683) * VLOOKUP(J765,Deflator!$A$2:$B$24,2,FALSE)</f>
        <v>7.5892700833714573E-6</v>
      </c>
      <c r="H765" t="s">
        <v>492</v>
      </c>
      <c r="I765">
        <v>1500</v>
      </c>
      <c r="J765">
        <v>2018</v>
      </c>
      <c r="K765" t="s">
        <v>493</v>
      </c>
      <c r="L765" s="77">
        <v>3.5000000000000003E-2</v>
      </c>
      <c r="M765" s="77">
        <v>2.5000000000000001E-2</v>
      </c>
      <c r="N765" t="s">
        <v>734</v>
      </c>
      <c r="O765" t="s">
        <v>485</v>
      </c>
      <c r="P765" t="s">
        <v>772</v>
      </c>
      <c r="Q765" t="s">
        <v>483</v>
      </c>
      <c r="R765" t="s">
        <v>483</v>
      </c>
      <c r="S765" s="77">
        <v>1E-4</v>
      </c>
      <c r="T765" t="s">
        <v>483</v>
      </c>
      <c r="U765" t="s">
        <v>496</v>
      </c>
      <c r="V765" t="s">
        <v>486</v>
      </c>
      <c r="W765" t="s">
        <v>547</v>
      </c>
      <c r="X765" t="s">
        <v>1726</v>
      </c>
      <c r="Y765" t="s">
        <v>1727</v>
      </c>
    </row>
    <row r="766" spans="1:25">
      <c r="A766" t="s">
        <v>524</v>
      </c>
      <c r="B766" t="s">
        <v>478</v>
      </c>
      <c r="C766" t="s">
        <v>491</v>
      </c>
      <c r="D766" t="s">
        <v>2979</v>
      </c>
      <c r="E766">
        <v>4100</v>
      </c>
      <c r="F766">
        <v>900</v>
      </c>
      <c r="G766" s="22">
        <f>IF(H766 = "不含税", 1.06, 1) * F766/(1000*E766 * 3.96566683) * VLOOKUP(J766,Deflator!$A$2:$B$24,2,FALSE)</f>
        <v>8.2316903630255687E-6</v>
      </c>
      <c r="H766" t="s">
        <v>492</v>
      </c>
      <c r="I766">
        <v>200</v>
      </c>
      <c r="J766">
        <v>2018</v>
      </c>
      <c r="K766" t="s">
        <v>493</v>
      </c>
      <c r="L766" t="s">
        <v>483</v>
      </c>
      <c r="M766" t="s">
        <v>483</v>
      </c>
      <c r="N766" t="s">
        <v>483</v>
      </c>
      <c r="O766" t="s">
        <v>485</v>
      </c>
      <c r="P766" t="s">
        <v>483</v>
      </c>
      <c r="Q766" t="s">
        <v>483</v>
      </c>
      <c r="R766" t="s">
        <v>483</v>
      </c>
      <c r="S766" t="s">
        <v>483</v>
      </c>
      <c r="T766" t="s">
        <v>483</v>
      </c>
      <c r="U766" t="s">
        <v>496</v>
      </c>
      <c r="V766" t="s">
        <v>497</v>
      </c>
      <c r="W766" t="s">
        <v>2980</v>
      </c>
      <c r="X766" t="s">
        <v>2981</v>
      </c>
      <c r="Y766" t="s">
        <v>929</v>
      </c>
    </row>
    <row r="767" spans="1:25">
      <c r="A767" t="s">
        <v>1035</v>
      </c>
      <c r="B767" t="s">
        <v>478</v>
      </c>
      <c r="C767" t="s">
        <v>479</v>
      </c>
      <c r="D767" t="s">
        <v>493</v>
      </c>
      <c r="E767">
        <v>5000</v>
      </c>
      <c r="F767">
        <v>780</v>
      </c>
      <c r="G767" s="22">
        <f>IF(H767 = "不含税", 1.06, 1) * F767/(1000*E767 * 3.96566683) * VLOOKUP(J767,Deflator!$A$2:$B$24,2,FALSE)</f>
        <v>5.8499879513235055E-6</v>
      </c>
      <c r="H767" t="s">
        <v>492</v>
      </c>
      <c r="I767">
        <v>2000</v>
      </c>
      <c r="J767">
        <v>2018</v>
      </c>
      <c r="K767" t="s">
        <v>493</v>
      </c>
      <c r="L767" s="76">
        <v>0.01</v>
      </c>
      <c r="M767" s="76">
        <v>0.08</v>
      </c>
      <c r="N767" t="s">
        <v>483</v>
      </c>
      <c r="O767" t="s">
        <v>485</v>
      </c>
      <c r="P767" t="s">
        <v>617</v>
      </c>
      <c r="Q767" t="s">
        <v>483</v>
      </c>
      <c r="R767" t="s">
        <v>483</v>
      </c>
      <c r="S767" t="s">
        <v>483</v>
      </c>
      <c r="T767" t="s">
        <v>483</v>
      </c>
      <c r="U767" t="s">
        <v>496</v>
      </c>
      <c r="V767" t="s">
        <v>486</v>
      </c>
      <c r="W767" t="s">
        <v>1036</v>
      </c>
      <c r="X767" t="s">
        <v>1037</v>
      </c>
      <c r="Y767" t="s">
        <v>1038</v>
      </c>
    </row>
    <row r="768" spans="1:25">
      <c r="A768" t="s">
        <v>1035</v>
      </c>
      <c r="B768" t="s">
        <v>478</v>
      </c>
      <c r="C768" t="s">
        <v>479</v>
      </c>
      <c r="D768" t="s">
        <v>1402</v>
      </c>
      <c r="E768">
        <v>4300</v>
      </c>
      <c r="F768">
        <v>750</v>
      </c>
      <c r="G768" s="22">
        <f>IF(H768 = "不含税", 1.06, 1) * F768/(1000*E768 * 3.96566683) * VLOOKUP(J768,Deflator!$A$2:$B$24,2,FALSE)</f>
        <v>6.5406842031792325E-6</v>
      </c>
      <c r="H768" t="s">
        <v>492</v>
      </c>
      <c r="I768">
        <v>800</v>
      </c>
      <c r="J768">
        <v>2018</v>
      </c>
      <c r="K768" t="s">
        <v>493</v>
      </c>
      <c r="L768" s="76">
        <v>0.01</v>
      </c>
      <c r="M768" s="76">
        <v>0.05</v>
      </c>
      <c r="N768" t="s">
        <v>483</v>
      </c>
      <c r="O768" t="s">
        <v>485</v>
      </c>
      <c r="P768" t="s">
        <v>526</v>
      </c>
      <c r="Q768" t="s">
        <v>483</v>
      </c>
      <c r="R768" t="s">
        <v>483</v>
      </c>
      <c r="S768" t="s">
        <v>483</v>
      </c>
      <c r="T768" t="s">
        <v>483</v>
      </c>
      <c r="U768" t="s">
        <v>496</v>
      </c>
      <c r="V768" t="s">
        <v>486</v>
      </c>
      <c r="W768" t="s">
        <v>794</v>
      </c>
      <c r="X768" t="s">
        <v>1403</v>
      </c>
      <c r="Y768" t="s">
        <v>787</v>
      </c>
    </row>
    <row r="769" spans="1:25">
      <c r="A769" t="s">
        <v>1035</v>
      </c>
      <c r="B769" t="s">
        <v>478</v>
      </c>
      <c r="C769" t="s">
        <v>479</v>
      </c>
      <c r="D769" t="s">
        <v>1513</v>
      </c>
      <c r="E769">
        <v>4500</v>
      </c>
      <c r="F769">
        <v>800</v>
      </c>
      <c r="G769" s="22">
        <f>IF(H769 = "不含税", 1.06, 1) * F769/(1000*E769 * 3.96566683) * VLOOKUP(J769,Deflator!$A$2:$B$24,2,FALSE)</f>
        <v>6.6666529359812022E-6</v>
      </c>
      <c r="H769" t="s">
        <v>492</v>
      </c>
      <c r="I769">
        <v>500</v>
      </c>
      <c r="J769">
        <v>2018</v>
      </c>
      <c r="K769" t="s">
        <v>493</v>
      </c>
      <c r="L769" s="76">
        <v>0.02</v>
      </c>
      <c r="M769" t="s">
        <v>483</v>
      </c>
      <c r="N769" t="s">
        <v>483</v>
      </c>
      <c r="O769" t="s">
        <v>485</v>
      </c>
      <c r="P769" t="s">
        <v>626</v>
      </c>
      <c r="Q769" t="s">
        <v>483</v>
      </c>
      <c r="R769" t="s">
        <v>483</v>
      </c>
      <c r="S769" t="s">
        <v>483</v>
      </c>
      <c r="T769" t="s">
        <v>483</v>
      </c>
      <c r="U769" t="s">
        <v>496</v>
      </c>
      <c r="V769" t="s">
        <v>497</v>
      </c>
      <c r="W769" t="s">
        <v>1514</v>
      </c>
      <c r="X769" t="s">
        <v>1515</v>
      </c>
      <c r="Y769" t="s">
        <v>1516</v>
      </c>
    </row>
    <row r="770" spans="1:25">
      <c r="A770" t="s">
        <v>501</v>
      </c>
      <c r="B770" t="s">
        <v>478</v>
      </c>
      <c r="C770" t="s">
        <v>479</v>
      </c>
      <c r="D770" t="s">
        <v>949</v>
      </c>
      <c r="E770">
        <v>4350</v>
      </c>
      <c r="F770">
        <v>800</v>
      </c>
      <c r="G770" s="22">
        <f>IF(H770 = "不含税", 1.06, 1) * F770/(1000*E770 * 3.96566683) * VLOOKUP(J770,Deflator!$A$2:$B$24,2,FALSE)</f>
        <v>6.8965375199805544E-6</v>
      </c>
      <c r="H770" t="s">
        <v>492</v>
      </c>
      <c r="I770">
        <v>5000</v>
      </c>
      <c r="J770">
        <v>2018</v>
      </c>
      <c r="K770" t="s">
        <v>493</v>
      </c>
      <c r="L770" s="77">
        <v>6.0000000000000001E-3</v>
      </c>
      <c r="M770" s="76">
        <v>7.0000000000000007E-2</v>
      </c>
      <c r="N770" t="s">
        <v>483</v>
      </c>
      <c r="O770" t="s">
        <v>485</v>
      </c>
      <c r="P770" t="s">
        <v>483</v>
      </c>
      <c r="Q770" s="77">
        <v>0.78839999999999999</v>
      </c>
      <c r="R770">
        <v>3</v>
      </c>
      <c r="S770" s="77">
        <v>1E-4</v>
      </c>
      <c r="T770" t="s">
        <v>1612</v>
      </c>
      <c r="U770" t="s">
        <v>496</v>
      </c>
      <c r="V770" t="s">
        <v>486</v>
      </c>
      <c r="W770" t="s">
        <v>1036</v>
      </c>
      <c r="X770" t="s">
        <v>1631</v>
      </c>
      <c r="Y770" t="s">
        <v>1632</v>
      </c>
    </row>
    <row r="771" spans="1:25">
      <c r="A771" t="s">
        <v>1035</v>
      </c>
      <c r="B771" t="s">
        <v>478</v>
      </c>
      <c r="C771" t="s">
        <v>479</v>
      </c>
      <c r="D771" t="s">
        <v>493</v>
      </c>
      <c r="E771">
        <v>4200</v>
      </c>
      <c r="F771">
        <v>1000</v>
      </c>
      <c r="G771" s="22">
        <f>IF(H771 = "不含税", 1.06, 1) * F771/(1000*E771 * 3.96566683) * VLOOKUP(J771,Deflator!$A$2:$B$24,2,FALSE)</f>
        <v>8.9285530392605388E-6</v>
      </c>
      <c r="H771" t="s">
        <v>492</v>
      </c>
      <c r="I771">
        <v>100</v>
      </c>
      <c r="J771">
        <v>2018</v>
      </c>
      <c r="K771" t="s">
        <v>493</v>
      </c>
      <c r="L771" s="77">
        <v>1.3599999999999999E-2</v>
      </c>
      <c r="M771" s="77">
        <v>4.5699999999999998E-2</v>
      </c>
      <c r="N771" t="s">
        <v>483</v>
      </c>
      <c r="O771" t="s">
        <v>485</v>
      </c>
      <c r="P771" t="s">
        <v>526</v>
      </c>
      <c r="Q771" s="77">
        <v>0.84760000000000002</v>
      </c>
      <c r="R771" t="s">
        <v>483</v>
      </c>
      <c r="S771" s="77">
        <v>5.0000000000000001E-4</v>
      </c>
      <c r="T771" t="s">
        <v>483</v>
      </c>
      <c r="U771" t="s">
        <v>496</v>
      </c>
      <c r="V771" t="s">
        <v>486</v>
      </c>
      <c r="W771" t="s">
        <v>3276</v>
      </c>
      <c r="X771" t="s">
        <v>3277</v>
      </c>
      <c r="Y771" t="s">
        <v>138</v>
      </c>
    </row>
    <row r="772" spans="1:25">
      <c r="A772" t="s">
        <v>501</v>
      </c>
      <c r="B772" t="s">
        <v>478</v>
      </c>
      <c r="C772" t="s">
        <v>479</v>
      </c>
      <c r="D772" t="s">
        <v>949</v>
      </c>
      <c r="E772">
        <v>4500</v>
      </c>
      <c r="F772">
        <v>1100</v>
      </c>
      <c r="G772" s="22">
        <f>IF(H772 = "不含税", 1.06, 1) * F772/(1000*E772 * 3.96566683) * VLOOKUP(J772,Deflator!$A$2:$B$24,2,FALSE)</f>
        <v>9.1666477869741522E-6</v>
      </c>
      <c r="H772" t="s">
        <v>492</v>
      </c>
      <c r="I772">
        <v>1000</v>
      </c>
      <c r="J772">
        <v>2018</v>
      </c>
      <c r="K772" t="s">
        <v>493</v>
      </c>
      <c r="L772" s="77">
        <v>3.8E-3</v>
      </c>
      <c r="M772" s="76">
        <v>7.0000000000000007E-2</v>
      </c>
      <c r="N772" t="s">
        <v>622</v>
      </c>
      <c r="O772" t="s">
        <v>485</v>
      </c>
      <c r="P772" t="s">
        <v>626</v>
      </c>
      <c r="Q772" t="s">
        <v>483</v>
      </c>
      <c r="R772" t="s">
        <v>483</v>
      </c>
      <c r="S772" s="77">
        <v>2.9999999999999997E-4</v>
      </c>
      <c r="T772" t="s">
        <v>483</v>
      </c>
      <c r="U772" t="s">
        <v>496</v>
      </c>
      <c r="V772" t="s">
        <v>486</v>
      </c>
      <c r="W772" t="s">
        <v>950</v>
      </c>
      <c r="X772" t="s">
        <v>3317</v>
      </c>
      <c r="Y772" t="s">
        <v>2076</v>
      </c>
    </row>
    <row r="773" spans="1:25">
      <c r="A773" t="s">
        <v>578</v>
      </c>
      <c r="B773" t="s">
        <v>509</v>
      </c>
      <c r="C773" t="s">
        <v>578</v>
      </c>
      <c r="D773" t="s">
        <v>1492</v>
      </c>
      <c r="E773">
        <v>4500</v>
      </c>
      <c r="F773">
        <v>800</v>
      </c>
      <c r="G773" s="22">
        <f>IF(H773 = "不含税", 1.06, 1) * F773/(1000*E773 * 3.96566683) * VLOOKUP(J773,Deflator!$A$2:$B$24,2,FALSE)</f>
        <v>6.581913948132829E-6</v>
      </c>
      <c r="H773" t="s">
        <v>492</v>
      </c>
      <c r="I773">
        <v>4500</v>
      </c>
      <c r="J773">
        <v>2019</v>
      </c>
      <c r="K773" t="s">
        <v>493</v>
      </c>
      <c r="L773" s="76">
        <v>0.04</v>
      </c>
      <c r="M773" s="76">
        <v>0.1</v>
      </c>
      <c r="N773" t="s">
        <v>622</v>
      </c>
      <c r="O773" t="s">
        <v>485</v>
      </c>
      <c r="P773" t="s">
        <v>617</v>
      </c>
      <c r="Q773" t="s">
        <v>483</v>
      </c>
      <c r="R773" t="s">
        <v>483</v>
      </c>
      <c r="S773" s="77">
        <v>8.0000000000000004E-4</v>
      </c>
      <c r="T773" t="s">
        <v>483</v>
      </c>
      <c r="U773" t="s">
        <v>496</v>
      </c>
      <c r="V773" t="s">
        <v>486</v>
      </c>
      <c r="W773" t="s">
        <v>1493</v>
      </c>
      <c r="X773" t="s">
        <v>1494</v>
      </c>
      <c r="Y773" t="s">
        <v>167</v>
      </c>
    </row>
    <row r="774" spans="1:25">
      <c r="A774" t="s">
        <v>524</v>
      </c>
      <c r="B774" t="s">
        <v>478</v>
      </c>
      <c r="C774" t="s">
        <v>491</v>
      </c>
      <c r="D774" t="s">
        <v>493</v>
      </c>
      <c r="E774">
        <v>19600</v>
      </c>
      <c r="F774">
        <v>950</v>
      </c>
      <c r="G774" s="22">
        <f>IF(H774 = "不含税", 1.06, 1) * F774/(1000*E774 * 3.96566683) * VLOOKUP(J774,Deflator!$A$2:$B$24,2,FALSE)</f>
        <v>1.7944950336905515E-6</v>
      </c>
      <c r="H774" t="s">
        <v>492</v>
      </c>
      <c r="I774">
        <v>2000</v>
      </c>
      <c r="J774">
        <v>2019</v>
      </c>
      <c r="K774" t="s">
        <v>493</v>
      </c>
      <c r="L774" s="77">
        <v>2.4199999999999999E-2</v>
      </c>
      <c r="M774" s="76">
        <v>7.0000000000000007E-2</v>
      </c>
      <c r="N774" t="s">
        <v>525</v>
      </c>
      <c r="O774" t="s">
        <v>485</v>
      </c>
      <c r="P774" t="s">
        <v>526</v>
      </c>
      <c r="Q774" s="77">
        <v>0.755</v>
      </c>
      <c r="R774" t="s">
        <v>483</v>
      </c>
      <c r="S774" s="77">
        <v>4.0000000000000002E-4</v>
      </c>
      <c r="T774" t="s">
        <v>483</v>
      </c>
      <c r="U774" t="s">
        <v>496</v>
      </c>
      <c r="V774" t="s">
        <v>486</v>
      </c>
      <c r="W774" t="s">
        <v>527</v>
      </c>
      <c r="X774" t="s">
        <v>528</v>
      </c>
      <c r="Y774" t="s">
        <v>529</v>
      </c>
    </row>
    <row r="775" spans="1:25">
      <c r="A775" t="s">
        <v>545</v>
      </c>
      <c r="B775" t="s">
        <v>478</v>
      </c>
      <c r="C775" t="s">
        <v>491</v>
      </c>
      <c r="D775" t="s">
        <v>546</v>
      </c>
      <c r="E775">
        <v>3600</v>
      </c>
      <c r="F775">
        <v>200</v>
      </c>
      <c r="G775" s="22">
        <f>IF(H775 = "不含税", 1.06, 1) * F775/(1000*E775 * 3.96566683) * VLOOKUP(J775,Deflator!$A$2:$B$24,2,FALSE)</f>
        <v>2.0568481087915091E-6</v>
      </c>
      <c r="H775" t="s">
        <v>492</v>
      </c>
      <c r="I775">
        <v>10000</v>
      </c>
      <c r="J775">
        <v>2019</v>
      </c>
      <c r="K775" t="s">
        <v>493</v>
      </c>
      <c r="L775" t="s">
        <v>483</v>
      </c>
      <c r="M775" t="s">
        <v>483</v>
      </c>
      <c r="N775" t="s">
        <v>483</v>
      </c>
      <c r="O775" t="s">
        <v>485</v>
      </c>
      <c r="P775" t="s">
        <v>483</v>
      </c>
      <c r="Q775" t="s">
        <v>483</v>
      </c>
      <c r="R775" t="s">
        <v>483</v>
      </c>
      <c r="S775" t="s">
        <v>483</v>
      </c>
      <c r="T775" t="s">
        <v>483</v>
      </c>
      <c r="U775" t="s">
        <v>496</v>
      </c>
      <c r="V775" t="s">
        <v>497</v>
      </c>
      <c r="W775" t="s">
        <v>547</v>
      </c>
      <c r="X775" t="s">
        <v>548</v>
      </c>
      <c r="Y775" t="s">
        <v>549</v>
      </c>
    </row>
    <row r="776" spans="1:25">
      <c r="A776" t="s">
        <v>490</v>
      </c>
      <c r="B776" t="s">
        <v>478</v>
      </c>
      <c r="C776" t="s">
        <v>491</v>
      </c>
      <c r="D776" t="s">
        <v>546</v>
      </c>
      <c r="E776">
        <v>4200</v>
      </c>
      <c r="F776">
        <v>850</v>
      </c>
      <c r="G776" s="22">
        <f>IF(H776 = "不含税", 1.06, 1) * F776/(1000*E776 * 3.96566683) * VLOOKUP(J776,Deflator!$A$2:$B$24,2,FALSE)</f>
        <v>7.068682853663542E-6</v>
      </c>
      <c r="H776" t="s">
        <v>481</v>
      </c>
      <c r="I776">
        <v>1000</v>
      </c>
      <c r="J776">
        <v>2019</v>
      </c>
      <c r="K776" t="s">
        <v>493</v>
      </c>
      <c r="L776" s="76">
        <v>0.03</v>
      </c>
      <c r="M776" s="76">
        <v>0.05</v>
      </c>
      <c r="N776" t="s">
        <v>483</v>
      </c>
      <c r="O776" t="s">
        <v>485</v>
      </c>
      <c r="P776" t="s">
        <v>483</v>
      </c>
      <c r="Q776" t="s">
        <v>483</v>
      </c>
      <c r="R776">
        <v>1</v>
      </c>
      <c r="S776" s="77">
        <v>1E-3</v>
      </c>
      <c r="T776" t="s">
        <v>483</v>
      </c>
      <c r="U776" t="s">
        <v>496</v>
      </c>
      <c r="V776" t="s">
        <v>486</v>
      </c>
      <c r="W776" t="s">
        <v>547</v>
      </c>
      <c r="X776" t="s">
        <v>1969</v>
      </c>
      <c r="Y776" t="s">
        <v>1970</v>
      </c>
    </row>
    <row r="777" spans="1:25">
      <c r="A777" t="s">
        <v>2044</v>
      </c>
      <c r="B777" t="s">
        <v>478</v>
      </c>
      <c r="C777" t="s">
        <v>491</v>
      </c>
      <c r="D777" t="s">
        <v>2045</v>
      </c>
      <c r="E777">
        <v>4130</v>
      </c>
      <c r="F777">
        <v>800</v>
      </c>
      <c r="G777" s="22">
        <f>IF(H777 = "不含税", 1.06, 1) * F777/(1000*E777 * 3.96566683) * VLOOKUP(J777,Deflator!$A$2:$B$24,2,FALSE)</f>
        <v>7.1715769410648262E-6</v>
      </c>
      <c r="H777" t="s">
        <v>492</v>
      </c>
      <c r="I777">
        <v>1000</v>
      </c>
      <c r="J777">
        <v>2019</v>
      </c>
      <c r="K777" t="s">
        <v>493</v>
      </c>
      <c r="L777" s="77">
        <v>4.0800000000000003E-2</v>
      </c>
      <c r="M777" s="77">
        <v>4.2799999999999998E-2</v>
      </c>
      <c r="N777" t="s">
        <v>484</v>
      </c>
      <c r="O777" t="s">
        <v>485</v>
      </c>
      <c r="P777" t="s">
        <v>483</v>
      </c>
      <c r="Q777" t="s">
        <v>483</v>
      </c>
      <c r="R777" t="s">
        <v>483</v>
      </c>
      <c r="S777" t="s">
        <v>483</v>
      </c>
      <c r="T777" t="s">
        <v>483</v>
      </c>
      <c r="U777" t="s">
        <v>496</v>
      </c>
      <c r="V777" t="s">
        <v>486</v>
      </c>
      <c r="W777" t="s">
        <v>2046</v>
      </c>
      <c r="X777" t="s">
        <v>2047</v>
      </c>
      <c r="Y777" t="s">
        <v>2048</v>
      </c>
    </row>
    <row r="778" spans="1:25">
      <c r="A778" t="s">
        <v>2096</v>
      </c>
      <c r="B778" t="s">
        <v>478</v>
      </c>
      <c r="C778" t="s">
        <v>491</v>
      </c>
      <c r="D778" t="s">
        <v>2097</v>
      </c>
      <c r="E778">
        <v>4350</v>
      </c>
      <c r="F778">
        <v>850</v>
      </c>
      <c r="G778" s="22">
        <f>IF(H778 = "不含税", 1.06, 1) * F778/(1000*E778 * 3.96566683) * VLOOKUP(J778,Deflator!$A$2:$B$24,2,FALSE)</f>
        <v>7.2344312791977231E-6</v>
      </c>
      <c r="H778" t="s">
        <v>492</v>
      </c>
      <c r="I778">
        <v>5000</v>
      </c>
      <c r="J778">
        <v>2019</v>
      </c>
      <c r="K778" t="s">
        <v>493</v>
      </c>
      <c r="L778" t="s">
        <v>483</v>
      </c>
      <c r="M778" s="77">
        <v>9.9099999999999994E-2</v>
      </c>
      <c r="N778" t="s">
        <v>622</v>
      </c>
      <c r="O778" t="s">
        <v>485</v>
      </c>
      <c r="P778" t="s">
        <v>483</v>
      </c>
      <c r="Q778" s="77">
        <v>0.7429</v>
      </c>
      <c r="R778" t="s">
        <v>483</v>
      </c>
      <c r="S778" s="77">
        <v>5.0000000000000001E-4</v>
      </c>
      <c r="T778" t="s">
        <v>2098</v>
      </c>
      <c r="U778" t="s">
        <v>496</v>
      </c>
      <c r="V778" t="s">
        <v>486</v>
      </c>
      <c r="W778" t="s">
        <v>1800</v>
      </c>
      <c r="X778" t="s">
        <v>2099</v>
      </c>
      <c r="Y778" t="s">
        <v>549</v>
      </c>
    </row>
    <row r="779" spans="1:25">
      <c r="A779" t="s">
        <v>2430</v>
      </c>
      <c r="B779" t="s">
        <v>478</v>
      </c>
      <c r="C779" t="s">
        <v>491</v>
      </c>
      <c r="D779" t="s">
        <v>493</v>
      </c>
      <c r="E779">
        <v>4200</v>
      </c>
      <c r="F779">
        <v>850</v>
      </c>
      <c r="G779" s="22">
        <f>IF(H779 = "不含税", 1.06, 1) * F779/(1000*E779 * 3.96566683) * VLOOKUP(J779,Deflator!$A$2:$B$24,2,FALSE)</f>
        <v>7.4928038248833545E-6</v>
      </c>
      <c r="H779" t="s">
        <v>492</v>
      </c>
      <c r="I779">
        <v>500</v>
      </c>
      <c r="J779">
        <v>2019</v>
      </c>
      <c r="K779" t="s">
        <v>493</v>
      </c>
      <c r="L779" s="76">
        <v>0.12</v>
      </c>
      <c r="M779" s="77">
        <v>5.5E-2</v>
      </c>
      <c r="N779" t="s">
        <v>484</v>
      </c>
      <c r="O779" t="s">
        <v>2431</v>
      </c>
      <c r="P779" t="s">
        <v>626</v>
      </c>
      <c r="Q779" s="77">
        <v>0.73499999999999999</v>
      </c>
      <c r="R779" t="s">
        <v>483</v>
      </c>
      <c r="S779" t="s">
        <v>483</v>
      </c>
      <c r="T779" t="s">
        <v>483</v>
      </c>
      <c r="U779" t="s">
        <v>496</v>
      </c>
      <c r="V779" t="s">
        <v>486</v>
      </c>
      <c r="W779" t="s">
        <v>2432</v>
      </c>
      <c r="X779" t="s">
        <v>2433</v>
      </c>
      <c r="Y779" t="s">
        <v>2434</v>
      </c>
    </row>
    <row r="780" spans="1:25">
      <c r="A780" t="s">
        <v>1175</v>
      </c>
      <c r="B780" t="s">
        <v>478</v>
      </c>
      <c r="C780" t="s">
        <v>491</v>
      </c>
      <c r="D780" t="s">
        <v>1307</v>
      </c>
      <c r="E780">
        <v>3900</v>
      </c>
      <c r="F780">
        <v>800</v>
      </c>
      <c r="G780" s="22">
        <f>IF(H780 = "不含税", 1.06, 1) * F780/(1000*E780 * 3.96566683) * VLOOKUP(J780,Deflator!$A$2:$B$24,2,FALSE)</f>
        <v>7.5945160939994181E-6</v>
      </c>
      <c r="H780" t="s">
        <v>492</v>
      </c>
      <c r="I780">
        <v>2000</v>
      </c>
      <c r="J780">
        <v>2019</v>
      </c>
      <c r="K780" t="s">
        <v>493</v>
      </c>
      <c r="L780" s="77">
        <v>2.5000000000000001E-2</v>
      </c>
      <c r="M780" t="s">
        <v>483</v>
      </c>
      <c r="N780" t="s">
        <v>483</v>
      </c>
      <c r="O780" t="s">
        <v>485</v>
      </c>
      <c r="P780" t="s">
        <v>483</v>
      </c>
      <c r="Q780" t="s">
        <v>483</v>
      </c>
      <c r="R780" t="s">
        <v>483</v>
      </c>
      <c r="S780" t="s">
        <v>483</v>
      </c>
      <c r="T780" t="s">
        <v>483</v>
      </c>
      <c r="U780" t="s">
        <v>496</v>
      </c>
      <c r="V780" t="s">
        <v>486</v>
      </c>
      <c r="W780" t="s">
        <v>2525</v>
      </c>
      <c r="X780" t="s">
        <v>2526</v>
      </c>
      <c r="Y780" t="s">
        <v>1366</v>
      </c>
    </row>
    <row r="781" spans="1:25">
      <c r="A781" t="s">
        <v>501</v>
      </c>
      <c r="B781" t="s">
        <v>478</v>
      </c>
      <c r="C781" t="s">
        <v>479</v>
      </c>
      <c r="D781" t="s">
        <v>949</v>
      </c>
      <c r="E781">
        <v>4571</v>
      </c>
      <c r="F781">
        <v>800</v>
      </c>
      <c r="G781" s="22">
        <f>IF(H781 = "不含税", 1.06, 1) * F781/(1000*E781 * 3.96566683) * VLOOKUP(J781,Deflator!$A$2:$B$24,2,FALSE)</f>
        <v>6.4796790126006849E-6</v>
      </c>
      <c r="H781" t="s">
        <v>492</v>
      </c>
      <c r="I781">
        <v>2000</v>
      </c>
      <c r="J781">
        <v>2019</v>
      </c>
      <c r="K781" t="s">
        <v>493</v>
      </c>
      <c r="L781" s="77">
        <v>1.4999999999999999E-2</v>
      </c>
      <c r="M781" s="77">
        <v>5.6399999999999999E-2</v>
      </c>
      <c r="N781" t="s">
        <v>483</v>
      </c>
      <c r="O781" t="s">
        <v>485</v>
      </c>
      <c r="P781" t="s">
        <v>788</v>
      </c>
      <c r="Q781" t="s">
        <v>483</v>
      </c>
      <c r="R781" t="s">
        <v>483</v>
      </c>
      <c r="S781" t="s">
        <v>483</v>
      </c>
      <c r="T781" t="s">
        <v>483</v>
      </c>
      <c r="U781" t="s">
        <v>496</v>
      </c>
      <c r="V781" t="s">
        <v>486</v>
      </c>
      <c r="W781" t="s">
        <v>950</v>
      </c>
      <c r="X781" t="s">
        <v>1423</v>
      </c>
      <c r="Y781" t="s">
        <v>153</v>
      </c>
    </row>
    <row r="782" spans="1:25">
      <c r="A782" t="s">
        <v>501</v>
      </c>
      <c r="B782" t="s">
        <v>478</v>
      </c>
      <c r="C782" t="s">
        <v>479</v>
      </c>
      <c r="D782" t="s">
        <v>949</v>
      </c>
      <c r="E782">
        <v>4500</v>
      </c>
      <c r="F782">
        <v>800</v>
      </c>
      <c r="G782" s="22">
        <f>IF(H782 = "不含税", 1.06, 1) * F782/(1000*E782 * 3.96566683) * VLOOKUP(J782,Deflator!$A$2:$B$24,2,FALSE)</f>
        <v>6.581913948132829E-6</v>
      </c>
      <c r="H782" t="s">
        <v>492</v>
      </c>
      <c r="I782">
        <v>3000</v>
      </c>
      <c r="J782">
        <v>2019</v>
      </c>
      <c r="K782" t="s">
        <v>493</v>
      </c>
      <c r="L782" t="s">
        <v>483</v>
      </c>
      <c r="M782" t="s">
        <v>483</v>
      </c>
      <c r="N782" t="s">
        <v>483</v>
      </c>
      <c r="O782" t="s">
        <v>485</v>
      </c>
      <c r="P782" t="s">
        <v>483</v>
      </c>
      <c r="Q782" t="s">
        <v>483</v>
      </c>
      <c r="R782" t="s">
        <v>483</v>
      </c>
      <c r="S782" t="s">
        <v>483</v>
      </c>
      <c r="T782" t="s">
        <v>483</v>
      </c>
      <c r="U782" t="s">
        <v>496</v>
      </c>
      <c r="V782" t="s">
        <v>486</v>
      </c>
      <c r="W782" t="s">
        <v>950</v>
      </c>
      <c r="X782" t="s">
        <v>1508</v>
      </c>
      <c r="Y782" t="s">
        <v>1509</v>
      </c>
    </row>
    <row r="783" spans="1:25">
      <c r="A783" t="s">
        <v>1035</v>
      </c>
      <c r="B783" t="s">
        <v>478</v>
      </c>
      <c r="C783" t="s">
        <v>479</v>
      </c>
      <c r="D783" t="s">
        <v>1880</v>
      </c>
      <c r="E783">
        <v>4500</v>
      </c>
      <c r="F783">
        <v>850</v>
      </c>
      <c r="G783" s="22">
        <f>IF(H783 = "不含税", 1.06, 1) * F783/(1000*E783 * 3.96566683) * VLOOKUP(J783,Deflator!$A$2:$B$24,2,FALSE)</f>
        <v>6.9932835698911316E-6</v>
      </c>
      <c r="H783" t="s">
        <v>492</v>
      </c>
      <c r="I783">
        <v>500</v>
      </c>
      <c r="J783">
        <v>2019</v>
      </c>
      <c r="K783" t="s">
        <v>493</v>
      </c>
      <c r="L783" s="76">
        <v>0.01</v>
      </c>
      <c r="M783" s="76">
        <v>0.08</v>
      </c>
      <c r="N783" t="s">
        <v>483</v>
      </c>
      <c r="O783" t="s">
        <v>573</v>
      </c>
      <c r="P783" t="s">
        <v>483</v>
      </c>
      <c r="Q783" t="s">
        <v>483</v>
      </c>
      <c r="R783" t="s">
        <v>483</v>
      </c>
      <c r="S783" t="s">
        <v>483</v>
      </c>
      <c r="T783" t="s">
        <v>483</v>
      </c>
      <c r="U783" t="s">
        <v>520</v>
      </c>
      <c r="V783" t="s">
        <v>486</v>
      </c>
      <c r="W783" t="s">
        <v>1881</v>
      </c>
      <c r="X783" t="s">
        <v>1882</v>
      </c>
      <c r="Y783" t="s">
        <v>1148</v>
      </c>
    </row>
    <row r="784" spans="1:25">
      <c r="A784" t="s">
        <v>501</v>
      </c>
      <c r="B784" t="s">
        <v>478</v>
      </c>
      <c r="C784" t="s">
        <v>479</v>
      </c>
      <c r="D784" t="s">
        <v>953</v>
      </c>
      <c r="E784">
        <v>4400</v>
      </c>
      <c r="F784">
        <v>850</v>
      </c>
      <c r="G784" s="22">
        <f>IF(H784 = "不含税", 1.06, 1) * F784/(1000*E784 * 3.96566683) * VLOOKUP(J784,Deflator!$A$2:$B$24,2,FALSE)</f>
        <v>7.1522218328432021E-6</v>
      </c>
      <c r="H784" t="s">
        <v>492</v>
      </c>
      <c r="I784">
        <v>1200</v>
      </c>
      <c r="J784">
        <v>2019</v>
      </c>
      <c r="K784" t="s">
        <v>493</v>
      </c>
      <c r="L784" t="s">
        <v>483</v>
      </c>
      <c r="M784" s="76">
        <v>0.08</v>
      </c>
      <c r="N784" t="s">
        <v>622</v>
      </c>
      <c r="O784" t="s">
        <v>485</v>
      </c>
      <c r="P784" t="s">
        <v>504</v>
      </c>
      <c r="Q784" s="76">
        <v>0.89</v>
      </c>
      <c r="R784" t="s">
        <v>483</v>
      </c>
      <c r="S784" t="s">
        <v>483</v>
      </c>
      <c r="T784" t="s">
        <v>483</v>
      </c>
      <c r="U784" t="s">
        <v>496</v>
      </c>
      <c r="V784" t="s">
        <v>486</v>
      </c>
      <c r="W784" t="s">
        <v>950</v>
      </c>
      <c r="X784" t="s">
        <v>2035</v>
      </c>
      <c r="Y784" t="s">
        <v>2036</v>
      </c>
    </row>
    <row r="785" spans="1:25">
      <c r="A785" t="s">
        <v>501</v>
      </c>
      <c r="B785" t="s">
        <v>478</v>
      </c>
      <c r="C785" t="s">
        <v>479</v>
      </c>
      <c r="D785" t="s">
        <v>949</v>
      </c>
      <c r="E785">
        <v>4161</v>
      </c>
      <c r="F785">
        <v>890</v>
      </c>
      <c r="G785" s="22">
        <f>IF(H785 = "不含税", 1.06, 1) * F785/(1000*E785 * 3.96566683) * VLOOKUP(J785,Deflator!$A$2:$B$24,2,FALSE)</f>
        <v>7.918939366219653E-6</v>
      </c>
      <c r="H785" t="s">
        <v>492</v>
      </c>
      <c r="I785">
        <v>2000</v>
      </c>
      <c r="J785">
        <v>2019</v>
      </c>
      <c r="K785" t="s">
        <v>493</v>
      </c>
      <c r="L785" s="77">
        <v>1.7899999999999999E-2</v>
      </c>
      <c r="M785" s="77">
        <v>8.7599999999999997E-2</v>
      </c>
      <c r="N785" t="s">
        <v>483</v>
      </c>
      <c r="O785" t="s">
        <v>610</v>
      </c>
      <c r="P785" t="s">
        <v>788</v>
      </c>
      <c r="Q785" s="77">
        <v>0.82369999999999999</v>
      </c>
      <c r="R785">
        <v>1</v>
      </c>
      <c r="S785" t="s">
        <v>483</v>
      </c>
      <c r="T785" t="s">
        <v>483</v>
      </c>
      <c r="U785" t="s">
        <v>496</v>
      </c>
      <c r="V785" t="s">
        <v>486</v>
      </c>
      <c r="W785" t="s">
        <v>950</v>
      </c>
      <c r="X785" t="s">
        <v>2833</v>
      </c>
      <c r="Y785" t="s">
        <v>2834</v>
      </c>
    </row>
    <row r="786" spans="1:25">
      <c r="A786" t="s">
        <v>570</v>
      </c>
      <c r="B786" t="s">
        <v>478</v>
      </c>
      <c r="C786" t="s">
        <v>538</v>
      </c>
      <c r="D786" t="s">
        <v>1307</v>
      </c>
      <c r="E786">
        <v>3800</v>
      </c>
      <c r="F786">
        <v>650</v>
      </c>
      <c r="G786" s="22">
        <f>IF(H786 = "不含税", 1.06, 1) * F786/(1000*E786 * 3.96566683) * VLOOKUP(J786,Deflator!$A$2:$B$24,2,FALSE)</f>
        <v>6.2935799755585056E-6</v>
      </c>
      <c r="H786" t="s">
        <v>492</v>
      </c>
      <c r="I786">
        <v>2000</v>
      </c>
      <c r="J786">
        <v>2020</v>
      </c>
      <c r="K786" t="s">
        <v>493</v>
      </c>
      <c r="L786" s="76">
        <v>0.08</v>
      </c>
      <c r="M786" s="76">
        <v>0.09</v>
      </c>
      <c r="N786" t="s">
        <v>483</v>
      </c>
      <c r="O786" t="s">
        <v>485</v>
      </c>
      <c r="P786" t="s">
        <v>617</v>
      </c>
      <c r="Q786" t="s">
        <v>483</v>
      </c>
      <c r="R786" t="s">
        <v>483</v>
      </c>
      <c r="S786" t="s">
        <v>483</v>
      </c>
      <c r="T786" t="s">
        <v>483</v>
      </c>
      <c r="U786" t="s">
        <v>496</v>
      </c>
      <c r="V786" t="s">
        <v>486</v>
      </c>
      <c r="W786" t="s">
        <v>1308</v>
      </c>
      <c r="X786" t="s">
        <v>1309</v>
      </c>
      <c r="Y786" t="s">
        <v>1310</v>
      </c>
    </row>
    <row r="787" spans="1:25">
      <c r="A787" t="s">
        <v>1391</v>
      </c>
      <c r="B787" t="s">
        <v>478</v>
      </c>
      <c r="C787" t="s">
        <v>538</v>
      </c>
      <c r="D787" t="s">
        <v>1492</v>
      </c>
      <c r="E787">
        <v>4100</v>
      </c>
      <c r="F787">
        <v>800</v>
      </c>
      <c r="G787" s="22">
        <f>IF(H787 = "不含税", 1.06, 1) * F787/(1000*E787 * 3.96566683) * VLOOKUP(J787,Deflator!$A$2:$B$24,2,FALSE)</f>
        <v>7.1791681522318417E-6</v>
      </c>
      <c r="H787" t="s">
        <v>492</v>
      </c>
      <c r="I787">
        <v>500</v>
      </c>
      <c r="J787">
        <v>2020</v>
      </c>
      <c r="K787" t="s">
        <v>493</v>
      </c>
      <c r="L787" s="76">
        <v>0.05</v>
      </c>
      <c r="M787" s="76">
        <v>0.08</v>
      </c>
      <c r="N787" t="s">
        <v>483</v>
      </c>
      <c r="O787" t="s">
        <v>831</v>
      </c>
      <c r="P787" t="s">
        <v>483</v>
      </c>
      <c r="Q787" t="s">
        <v>483</v>
      </c>
      <c r="R787" t="s">
        <v>483</v>
      </c>
      <c r="S787" t="s">
        <v>483</v>
      </c>
      <c r="T787" t="s">
        <v>483</v>
      </c>
      <c r="U787" t="s">
        <v>496</v>
      </c>
      <c r="V787" t="s">
        <v>486</v>
      </c>
      <c r="W787" t="s">
        <v>1800</v>
      </c>
      <c r="X787" t="s">
        <v>2067</v>
      </c>
      <c r="Y787" t="s">
        <v>2068</v>
      </c>
    </row>
    <row r="788" spans="1:25">
      <c r="A788" t="s">
        <v>1416</v>
      </c>
      <c r="B788" t="s">
        <v>509</v>
      </c>
      <c r="C788" t="s">
        <v>510</v>
      </c>
      <c r="D788" t="s">
        <v>1417</v>
      </c>
      <c r="E788">
        <v>4000</v>
      </c>
      <c r="F788">
        <v>700</v>
      </c>
      <c r="G788" s="22">
        <f>IF(H788 = "不含税", 1.06, 1) * F788/(1000*E788 * 3.96566683) * VLOOKUP(J788,Deflator!$A$2:$B$24,2,FALSE)</f>
        <v>6.4388164365329328E-6</v>
      </c>
      <c r="H788" t="s">
        <v>492</v>
      </c>
      <c r="I788">
        <v>1000</v>
      </c>
      <c r="J788">
        <v>2020</v>
      </c>
      <c r="K788" t="s">
        <v>493</v>
      </c>
      <c r="L788" s="76">
        <v>7.0000000000000007E-2</v>
      </c>
      <c r="M788" s="76">
        <v>0.08</v>
      </c>
      <c r="N788" t="s">
        <v>483</v>
      </c>
      <c r="O788" t="s">
        <v>485</v>
      </c>
      <c r="P788" t="s">
        <v>483</v>
      </c>
      <c r="Q788" t="s">
        <v>483</v>
      </c>
      <c r="R788" t="s">
        <v>483</v>
      </c>
      <c r="S788" t="s">
        <v>483</v>
      </c>
      <c r="T788" t="s">
        <v>483</v>
      </c>
      <c r="U788" t="s">
        <v>496</v>
      </c>
      <c r="V788" t="s">
        <v>486</v>
      </c>
      <c r="W788" t="s">
        <v>1308</v>
      </c>
      <c r="X788" t="s">
        <v>1418</v>
      </c>
      <c r="Y788" t="s">
        <v>1310</v>
      </c>
    </row>
    <row r="789" spans="1:25">
      <c r="A789" t="s">
        <v>578</v>
      </c>
      <c r="B789" t="s">
        <v>509</v>
      </c>
      <c r="C789" t="s">
        <v>578</v>
      </c>
      <c r="D789" t="s">
        <v>793</v>
      </c>
      <c r="E789">
        <v>3599</v>
      </c>
      <c r="F789">
        <v>500</v>
      </c>
      <c r="G789" s="22">
        <f>IF(H789 = "不含税", 1.06, 1) * F789/(1000*E789 * 3.96566683) * VLOOKUP(J789,Deflator!$A$2:$B$24,2,FALSE)</f>
        <v>5.1115916615988036E-6</v>
      </c>
      <c r="H789" t="s">
        <v>492</v>
      </c>
      <c r="I789">
        <v>500</v>
      </c>
      <c r="J789">
        <v>2020</v>
      </c>
      <c r="K789" t="s">
        <v>493</v>
      </c>
      <c r="L789" t="s">
        <v>483</v>
      </c>
      <c r="M789" t="s">
        <v>483</v>
      </c>
      <c r="N789" t="s">
        <v>483</v>
      </c>
      <c r="O789" t="s">
        <v>485</v>
      </c>
      <c r="P789" t="s">
        <v>483</v>
      </c>
      <c r="Q789" t="s">
        <v>483</v>
      </c>
      <c r="R789" t="s">
        <v>483</v>
      </c>
      <c r="S789" t="s">
        <v>483</v>
      </c>
      <c r="T789" t="s">
        <v>483</v>
      </c>
      <c r="U789" t="s">
        <v>496</v>
      </c>
      <c r="V789" t="s">
        <v>497</v>
      </c>
      <c r="W789" t="s">
        <v>794</v>
      </c>
      <c r="X789" t="s">
        <v>795</v>
      </c>
      <c r="Y789" t="s">
        <v>796</v>
      </c>
    </row>
    <row r="790" spans="1:25">
      <c r="A790" t="s">
        <v>516</v>
      </c>
      <c r="B790" t="s">
        <v>478</v>
      </c>
      <c r="C790" t="s">
        <v>491</v>
      </c>
      <c r="D790" t="s">
        <v>493</v>
      </c>
      <c r="E790">
        <v>4500</v>
      </c>
      <c r="F790">
        <v>600</v>
      </c>
      <c r="G790" s="22">
        <f>IF(H790 = "不含税", 1.06, 1) * F790/(1000*E790 * 3.96566683) * VLOOKUP(J790,Deflator!$A$2:$B$24,2,FALSE)</f>
        <v>4.6280800981368791E-6</v>
      </c>
      <c r="H790" t="s">
        <v>481</v>
      </c>
      <c r="I790">
        <v>2000</v>
      </c>
      <c r="J790">
        <v>2020</v>
      </c>
      <c r="K790" t="s">
        <v>493</v>
      </c>
      <c r="L790" t="s">
        <v>483</v>
      </c>
      <c r="M790" s="76">
        <v>0.12</v>
      </c>
      <c r="N790" t="s">
        <v>483</v>
      </c>
      <c r="O790" t="s">
        <v>485</v>
      </c>
      <c r="P790" t="s">
        <v>483</v>
      </c>
      <c r="Q790" t="s">
        <v>483</v>
      </c>
      <c r="R790" t="s">
        <v>483</v>
      </c>
      <c r="S790" t="s">
        <v>483</v>
      </c>
      <c r="T790" t="s">
        <v>483</v>
      </c>
      <c r="U790" t="s">
        <v>496</v>
      </c>
      <c r="V790" t="s">
        <v>497</v>
      </c>
      <c r="W790" t="s">
        <v>683</v>
      </c>
      <c r="X790" t="s">
        <v>684</v>
      </c>
      <c r="Y790" t="s">
        <v>685</v>
      </c>
    </row>
    <row r="791" spans="1:25">
      <c r="A791" t="s">
        <v>516</v>
      </c>
      <c r="B791" t="s">
        <v>478</v>
      </c>
      <c r="C791" t="s">
        <v>491</v>
      </c>
      <c r="D791" t="s">
        <v>1300</v>
      </c>
      <c r="E791">
        <v>4000</v>
      </c>
      <c r="F791">
        <v>800</v>
      </c>
      <c r="G791" s="22">
        <f>IF(H791 = "不含税", 1.06, 1) * F791/(1000*E791 * 3.96566683) * VLOOKUP(J791,Deflator!$A$2:$B$24,2,FALSE)</f>
        <v>6.9421201472053186E-6</v>
      </c>
      <c r="H791" t="s">
        <v>481</v>
      </c>
      <c r="I791">
        <v>300</v>
      </c>
      <c r="J791">
        <v>2020</v>
      </c>
      <c r="K791" t="s">
        <v>493</v>
      </c>
      <c r="L791" t="s">
        <v>483</v>
      </c>
      <c r="M791" t="s">
        <v>483</v>
      </c>
      <c r="N791" t="s">
        <v>483</v>
      </c>
      <c r="O791" t="s">
        <v>485</v>
      </c>
      <c r="P791" t="s">
        <v>526</v>
      </c>
      <c r="Q791" t="s">
        <v>483</v>
      </c>
      <c r="R791" t="s">
        <v>483</v>
      </c>
      <c r="S791" t="s">
        <v>483</v>
      </c>
      <c r="T791" t="s">
        <v>483</v>
      </c>
      <c r="U791" t="s">
        <v>496</v>
      </c>
      <c r="V791" t="s">
        <v>486</v>
      </c>
      <c r="W791" t="s">
        <v>683</v>
      </c>
      <c r="X791" t="s">
        <v>684</v>
      </c>
      <c r="Y791" t="s">
        <v>685</v>
      </c>
    </row>
    <row r="792" spans="1:25">
      <c r="A792" t="s">
        <v>1035</v>
      </c>
      <c r="B792" t="s">
        <v>478</v>
      </c>
      <c r="C792" t="s">
        <v>479</v>
      </c>
      <c r="D792" t="s">
        <v>1972</v>
      </c>
      <c r="E792">
        <v>4200</v>
      </c>
      <c r="F792">
        <v>850</v>
      </c>
      <c r="G792" s="22">
        <f>IF(H792 = "不含税", 1.06, 1) * F792/(1000*E792 * 3.96566683) * VLOOKUP(J792,Deflator!$A$2:$B$24,2,FALSE)</f>
        <v>7.0247644346720482E-6</v>
      </c>
      <c r="H792" t="s">
        <v>481</v>
      </c>
      <c r="I792">
        <v>1000</v>
      </c>
      <c r="J792">
        <v>2020</v>
      </c>
      <c r="K792" t="s">
        <v>493</v>
      </c>
      <c r="L792" s="76">
        <v>0.01</v>
      </c>
      <c r="M792" s="76">
        <v>7.0000000000000007E-2</v>
      </c>
      <c r="N792" t="s">
        <v>554</v>
      </c>
      <c r="O792" t="s">
        <v>485</v>
      </c>
      <c r="P792" t="s">
        <v>504</v>
      </c>
      <c r="Q792" t="s">
        <v>483</v>
      </c>
      <c r="R792" t="s">
        <v>483</v>
      </c>
      <c r="S792" t="s">
        <v>483</v>
      </c>
      <c r="T792" t="s">
        <v>483</v>
      </c>
      <c r="U792" t="s">
        <v>496</v>
      </c>
      <c r="V792" t="s">
        <v>486</v>
      </c>
      <c r="W792" t="s">
        <v>1973</v>
      </c>
      <c r="X792" t="s">
        <v>1974</v>
      </c>
      <c r="Y792" t="s">
        <v>507</v>
      </c>
    </row>
    <row r="793" spans="1:25">
      <c r="A793" t="s">
        <v>1035</v>
      </c>
      <c r="B793" t="s">
        <v>478</v>
      </c>
      <c r="C793" t="s">
        <v>479</v>
      </c>
      <c r="D793" t="s">
        <v>1417</v>
      </c>
      <c r="E793">
        <v>4350</v>
      </c>
      <c r="F793">
        <v>850</v>
      </c>
      <c r="G793" s="22">
        <f>IF(H793 = "不含税", 1.06, 1) * F793/(1000*E793 * 3.96566683) * VLOOKUP(J793,Deflator!$A$2:$B$24,2,FALSE)</f>
        <v>7.1894830490022906E-6</v>
      </c>
      <c r="H793" t="s">
        <v>492</v>
      </c>
      <c r="I793">
        <v>1000</v>
      </c>
      <c r="J793">
        <v>2020</v>
      </c>
      <c r="K793" t="s">
        <v>493</v>
      </c>
      <c r="L793" s="76">
        <v>0.02</v>
      </c>
      <c r="M793" s="76">
        <v>0.08</v>
      </c>
      <c r="N793" t="s">
        <v>483</v>
      </c>
      <c r="O793" t="s">
        <v>485</v>
      </c>
      <c r="P793" t="s">
        <v>617</v>
      </c>
      <c r="Q793" t="s">
        <v>483</v>
      </c>
      <c r="R793" t="s">
        <v>483</v>
      </c>
      <c r="S793" t="s">
        <v>483</v>
      </c>
      <c r="T793" t="s">
        <v>483</v>
      </c>
      <c r="U793" t="s">
        <v>496</v>
      </c>
      <c r="V793" t="s">
        <v>486</v>
      </c>
      <c r="W793" t="s">
        <v>1308</v>
      </c>
      <c r="X793" t="s">
        <v>2100</v>
      </c>
      <c r="Y793" t="s">
        <v>1310</v>
      </c>
    </row>
    <row r="794" spans="1:25">
      <c r="A794" t="s">
        <v>873</v>
      </c>
      <c r="B794" t="s">
        <v>478</v>
      </c>
      <c r="C794" t="s">
        <v>479</v>
      </c>
      <c r="D794" t="s">
        <v>3412</v>
      </c>
      <c r="E794">
        <v>4200</v>
      </c>
      <c r="F794">
        <v>1100</v>
      </c>
      <c r="G794" s="22">
        <f>IF(H794 = "不含税", 1.06, 1) * F794/(1000*E794 * 3.96566683) * VLOOKUP(J794,Deflator!$A$2:$B$24,2,FALSE)</f>
        <v>9.6363239186207152E-6</v>
      </c>
      <c r="H794" t="s">
        <v>492</v>
      </c>
      <c r="I794">
        <v>200</v>
      </c>
      <c r="J794">
        <v>2020</v>
      </c>
      <c r="K794" t="s">
        <v>493</v>
      </c>
      <c r="L794" s="76">
        <v>0.03</v>
      </c>
      <c r="M794" t="s">
        <v>483</v>
      </c>
      <c r="N794" t="s">
        <v>483</v>
      </c>
      <c r="O794" t="s">
        <v>667</v>
      </c>
      <c r="P794" t="s">
        <v>483</v>
      </c>
      <c r="Q794" t="s">
        <v>483</v>
      </c>
      <c r="R794" t="s">
        <v>483</v>
      </c>
      <c r="S794" t="s">
        <v>483</v>
      </c>
      <c r="T794" t="s">
        <v>483</v>
      </c>
      <c r="U794" t="s">
        <v>496</v>
      </c>
      <c r="V794" t="s">
        <v>486</v>
      </c>
      <c r="W794" t="s">
        <v>2318</v>
      </c>
      <c r="X794" t="s">
        <v>3413</v>
      </c>
      <c r="Y794" t="s">
        <v>507</v>
      </c>
    </row>
    <row r="795" spans="1:25">
      <c r="A795" t="s">
        <v>570</v>
      </c>
      <c r="B795" t="s">
        <v>478</v>
      </c>
      <c r="C795" t="s">
        <v>538</v>
      </c>
      <c r="D795" t="s">
        <v>793</v>
      </c>
      <c r="E795">
        <v>4000</v>
      </c>
      <c r="F795">
        <v>830</v>
      </c>
      <c r="G795" s="22">
        <f>IF(H795 = "不含税", 1.06, 1) * F795/(1000*E795 * 3.96566683) * VLOOKUP(J795,Deflator!$A$2:$B$24,2,FALSE)</f>
        <v>7.0466838077924358E-6</v>
      </c>
      <c r="H795" t="s">
        <v>481</v>
      </c>
      <c r="I795">
        <v>1500</v>
      </c>
      <c r="J795">
        <v>2021</v>
      </c>
      <c r="K795" t="s">
        <v>493</v>
      </c>
      <c r="L795" s="77">
        <v>2.5999999999999999E-2</v>
      </c>
      <c r="M795" s="76">
        <v>0.08</v>
      </c>
      <c r="N795" t="s">
        <v>483</v>
      </c>
      <c r="O795" t="s">
        <v>485</v>
      </c>
      <c r="P795" t="s">
        <v>483</v>
      </c>
      <c r="Q795" t="s">
        <v>483</v>
      </c>
      <c r="R795" t="s">
        <v>483</v>
      </c>
      <c r="S795" t="s">
        <v>483</v>
      </c>
      <c r="T795" t="s">
        <v>483</v>
      </c>
      <c r="U795" t="s">
        <v>496</v>
      </c>
      <c r="V795" t="s">
        <v>486</v>
      </c>
      <c r="W795" t="s">
        <v>794</v>
      </c>
      <c r="X795" t="s">
        <v>2120</v>
      </c>
      <c r="Y795" t="s">
        <v>2121</v>
      </c>
    </row>
    <row r="796" spans="1:25">
      <c r="A796" t="s">
        <v>570</v>
      </c>
      <c r="B796" t="s">
        <v>478</v>
      </c>
      <c r="C796" t="s">
        <v>538</v>
      </c>
      <c r="D796" t="s">
        <v>1402</v>
      </c>
      <c r="E796">
        <v>4179</v>
      </c>
      <c r="F796">
        <v>1000</v>
      </c>
      <c r="G796" s="22">
        <f>IF(H796 = "不含税", 1.06, 1) * F796/(1000*E796 * 3.96566683) * VLOOKUP(J796,Deflator!$A$2:$B$24,2,FALSE)</f>
        <v>8.6139069832928051E-6</v>
      </c>
      <c r="H796" t="s">
        <v>492</v>
      </c>
      <c r="I796">
        <v>20</v>
      </c>
      <c r="J796">
        <v>2021</v>
      </c>
      <c r="K796" t="s">
        <v>493</v>
      </c>
      <c r="L796" s="77">
        <v>4.82E-2</v>
      </c>
      <c r="M796" t="s">
        <v>483</v>
      </c>
      <c r="N796" t="s">
        <v>483</v>
      </c>
      <c r="O796" t="s">
        <v>494</v>
      </c>
      <c r="P796" t="s">
        <v>526</v>
      </c>
      <c r="Q796" t="s">
        <v>483</v>
      </c>
      <c r="R796" t="s">
        <v>483</v>
      </c>
      <c r="S796" t="s">
        <v>483</v>
      </c>
      <c r="T796" t="s">
        <v>483</v>
      </c>
      <c r="U796" t="s">
        <v>496</v>
      </c>
      <c r="V796" t="s">
        <v>486</v>
      </c>
      <c r="W796" t="s">
        <v>794</v>
      </c>
      <c r="X796" t="s">
        <v>3288</v>
      </c>
      <c r="Y796" t="s">
        <v>2626</v>
      </c>
    </row>
    <row r="797" spans="1:25">
      <c r="A797" t="s">
        <v>570</v>
      </c>
      <c r="B797" t="s">
        <v>478</v>
      </c>
      <c r="C797" t="s">
        <v>538</v>
      </c>
      <c r="D797" t="s">
        <v>493</v>
      </c>
      <c r="E797">
        <v>4000</v>
      </c>
      <c r="F797">
        <v>750</v>
      </c>
      <c r="G797" s="22">
        <f>IF(H797 = "不含税", 1.06, 1) * F797/(1000*E797 * 3.96566683) * VLOOKUP(J797,Deflator!$A$2:$B$24,2,FALSE)</f>
        <v>6.5932022768327952E-6</v>
      </c>
      <c r="H797" t="s">
        <v>492</v>
      </c>
      <c r="I797">
        <v>600</v>
      </c>
      <c r="J797">
        <v>2022</v>
      </c>
      <c r="K797" t="s">
        <v>493</v>
      </c>
      <c r="L797" s="76">
        <v>0.04</v>
      </c>
      <c r="M797" s="76">
        <v>0.08</v>
      </c>
      <c r="N797" t="s">
        <v>483</v>
      </c>
      <c r="O797" t="s">
        <v>485</v>
      </c>
      <c r="P797" t="s">
        <v>626</v>
      </c>
      <c r="Q797" s="76">
        <v>0.75</v>
      </c>
      <c r="R797">
        <v>1</v>
      </c>
      <c r="S797" t="s">
        <v>483</v>
      </c>
      <c r="T797" t="s">
        <v>483</v>
      </c>
      <c r="U797" t="s">
        <v>496</v>
      </c>
      <c r="V797" t="s">
        <v>486</v>
      </c>
      <c r="W797" t="s">
        <v>1800</v>
      </c>
      <c r="X797" t="s">
        <v>1801</v>
      </c>
      <c r="Y797" t="s">
        <v>1802</v>
      </c>
    </row>
    <row r="798" spans="1:25">
      <c r="A798" t="s">
        <v>1035</v>
      </c>
      <c r="B798" t="s">
        <v>478</v>
      </c>
      <c r="C798" t="s">
        <v>479</v>
      </c>
      <c r="D798" t="s">
        <v>1417</v>
      </c>
      <c r="E798">
        <v>4200</v>
      </c>
      <c r="F798">
        <v>1200</v>
      </c>
      <c r="G798" s="22">
        <f>IF(H798 = "不含税", 1.06, 1) * F798/(1000*E798 * 3.96566683) * VLOOKUP(J798,Deflator!$A$2:$B$24,2,FALSE)</f>
        <v>1.0046784421840449E-5</v>
      </c>
      <c r="H798" t="s">
        <v>492</v>
      </c>
      <c r="I798">
        <v>1000</v>
      </c>
      <c r="J798">
        <v>2022</v>
      </c>
      <c r="K798" t="s">
        <v>493</v>
      </c>
      <c r="L798" s="77">
        <v>4.2999999999999997E-2</v>
      </c>
      <c r="M798" s="77">
        <v>6.2E-2</v>
      </c>
      <c r="N798" t="s">
        <v>483</v>
      </c>
      <c r="O798" t="s">
        <v>485</v>
      </c>
      <c r="P798" t="s">
        <v>483</v>
      </c>
      <c r="Q798" s="76">
        <v>0.76</v>
      </c>
      <c r="R798" t="s">
        <v>483</v>
      </c>
      <c r="S798" t="s">
        <v>483</v>
      </c>
      <c r="T798" t="s">
        <v>483</v>
      </c>
      <c r="U798" t="s">
        <v>496</v>
      </c>
      <c r="V798" t="s">
        <v>486</v>
      </c>
      <c r="W798" t="s">
        <v>2525</v>
      </c>
      <c r="X798" t="s">
        <v>3503</v>
      </c>
      <c r="Y798" t="s">
        <v>641</v>
      </c>
    </row>
    <row r="799" spans="1:25">
      <c r="A799" t="s">
        <v>1035</v>
      </c>
      <c r="B799" t="s">
        <v>478</v>
      </c>
      <c r="C799" t="s">
        <v>479</v>
      </c>
      <c r="D799" t="s">
        <v>1417</v>
      </c>
      <c r="E799">
        <v>4200</v>
      </c>
      <c r="F799">
        <v>1200</v>
      </c>
      <c r="G799" s="22">
        <f>IF(H799 = "不含税", 1.06, 1) * F799/(1000*E799 * 3.96566683) * VLOOKUP(J799,Deflator!$A$2:$B$24,2,FALSE)</f>
        <v>1.0046784421840449E-5</v>
      </c>
      <c r="H799" t="s">
        <v>492</v>
      </c>
      <c r="I799">
        <v>1000</v>
      </c>
      <c r="J799">
        <v>2022</v>
      </c>
      <c r="K799" t="s">
        <v>493</v>
      </c>
      <c r="L799" s="76">
        <v>0.03</v>
      </c>
      <c r="M799" s="77">
        <v>6.2E-2</v>
      </c>
      <c r="N799" t="s">
        <v>483</v>
      </c>
      <c r="O799" t="s">
        <v>485</v>
      </c>
      <c r="P799" t="s">
        <v>483</v>
      </c>
      <c r="Q799" s="76">
        <v>0.76</v>
      </c>
      <c r="R799" t="s">
        <v>483</v>
      </c>
      <c r="S799" s="77">
        <v>1E-4</v>
      </c>
      <c r="T799" t="s">
        <v>483</v>
      </c>
      <c r="U799" t="s">
        <v>496</v>
      </c>
      <c r="V799" t="s">
        <v>486</v>
      </c>
      <c r="W799" t="s">
        <v>2525</v>
      </c>
      <c r="X799" t="s">
        <v>3503</v>
      </c>
      <c r="Y799" t="s">
        <v>641</v>
      </c>
    </row>
    <row r="800" spans="1:25">
      <c r="A800" t="s">
        <v>516</v>
      </c>
      <c r="B800" t="s">
        <v>478</v>
      </c>
      <c r="C800" t="s">
        <v>491</v>
      </c>
      <c r="D800" t="s">
        <v>1497</v>
      </c>
      <c r="E800">
        <v>4500</v>
      </c>
      <c r="F800">
        <v>800</v>
      </c>
      <c r="G800" s="22">
        <f>IF(H800 = "不含税", 1.06, 1) * F800/(1000*E800 * 3.96566683) * VLOOKUP(J800,Deflator!$A$2:$B$24,2,FALSE)</f>
        <v>6.6666529359812022E-6</v>
      </c>
      <c r="H800" t="s">
        <v>492</v>
      </c>
      <c r="I800">
        <v>600</v>
      </c>
      <c r="J800">
        <v>2018</v>
      </c>
      <c r="K800" t="s">
        <v>1498</v>
      </c>
      <c r="L800" s="77">
        <v>3.7999999999999999E-2</v>
      </c>
      <c r="M800" s="77">
        <v>4.7E-2</v>
      </c>
      <c r="N800" t="s">
        <v>483</v>
      </c>
      <c r="O800" t="s">
        <v>485</v>
      </c>
      <c r="P800" t="s">
        <v>1011</v>
      </c>
      <c r="Q800" t="s">
        <v>483</v>
      </c>
      <c r="R800" t="s">
        <v>483</v>
      </c>
      <c r="S800" t="s">
        <v>483</v>
      </c>
      <c r="T800" t="s">
        <v>483</v>
      </c>
      <c r="U800" t="s">
        <v>496</v>
      </c>
      <c r="V800" t="s">
        <v>486</v>
      </c>
      <c r="W800" t="s">
        <v>1499</v>
      </c>
      <c r="X800" t="s">
        <v>1500</v>
      </c>
      <c r="Y800" t="s">
        <v>608</v>
      </c>
    </row>
    <row r="801" spans="1:25">
      <c r="A801" t="s">
        <v>516</v>
      </c>
      <c r="B801" t="s">
        <v>478</v>
      </c>
      <c r="C801" t="s">
        <v>491</v>
      </c>
      <c r="D801" t="s">
        <v>3094</v>
      </c>
      <c r="E801">
        <v>4000</v>
      </c>
      <c r="F801">
        <v>900</v>
      </c>
      <c r="G801" s="22">
        <f>IF(H801 = "不含税", 1.06, 1) * F801/(1000*E801 * 3.96566683) * VLOOKUP(J801,Deflator!$A$2:$B$24,2,FALSE)</f>
        <v>8.4374826221012094E-6</v>
      </c>
      <c r="H801" t="s">
        <v>492</v>
      </c>
      <c r="I801">
        <v>2000</v>
      </c>
      <c r="J801">
        <v>2018</v>
      </c>
      <c r="K801" t="s">
        <v>1498</v>
      </c>
      <c r="L801" s="77">
        <v>3.2300000000000002E-2</v>
      </c>
      <c r="M801" s="77">
        <v>3.7400000000000003E-2</v>
      </c>
      <c r="N801" t="s">
        <v>483</v>
      </c>
      <c r="O801" t="s">
        <v>485</v>
      </c>
      <c r="P801" t="s">
        <v>483</v>
      </c>
      <c r="Q801" s="77">
        <v>0.8347</v>
      </c>
      <c r="R801" t="s">
        <v>483</v>
      </c>
      <c r="S801" t="s">
        <v>483</v>
      </c>
      <c r="T801" t="s">
        <v>483</v>
      </c>
      <c r="U801" t="s">
        <v>496</v>
      </c>
      <c r="V801" t="s">
        <v>486</v>
      </c>
      <c r="W801" t="s">
        <v>3095</v>
      </c>
      <c r="X801" t="s">
        <v>3096</v>
      </c>
      <c r="Y801" t="s">
        <v>2268</v>
      </c>
    </row>
    <row r="802" spans="1:25">
      <c r="A802" t="s">
        <v>516</v>
      </c>
      <c r="B802" t="s">
        <v>478</v>
      </c>
      <c r="C802" t="s">
        <v>491</v>
      </c>
      <c r="D802" t="s">
        <v>3282</v>
      </c>
      <c r="E802">
        <v>3766</v>
      </c>
      <c r="F802">
        <v>900</v>
      </c>
      <c r="G802" s="22">
        <f>IF(H802 = "不含税", 1.06, 1) * F802/(1000*E802 * 3.96566683) * VLOOKUP(J802,Deflator!$A$2:$B$24,2,FALSE)</f>
        <v>8.9617446862466371E-6</v>
      </c>
      <c r="H802" t="s">
        <v>492</v>
      </c>
      <c r="I802">
        <v>260</v>
      </c>
      <c r="J802">
        <v>2018</v>
      </c>
      <c r="K802" t="s">
        <v>1498</v>
      </c>
      <c r="L802" s="77">
        <v>4.8599999999999997E-2</v>
      </c>
      <c r="M802" s="77">
        <v>8.1600000000000006E-2</v>
      </c>
      <c r="N802" t="s">
        <v>483</v>
      </c>
      <c r="O802" t="s">
        <v>485</v>
      </c>
      <c r="P802" t="s">
        <v>617</v>
      </c>
      <c r="Q802" s="77">
        <v>0.75529999999999997</v>
      </c>
      <c r="R802">
        <v>1</v>
      </c>
      <c r="S802" t="s">
        <v>483</v>
      </c>
      <c r="T802" t="s">
        <v>483</v>
      </c>
      <c r="U802" t="s">
        <v>496</v>
      </c>
      <c r="V802" t="s">
        <v>486</v>
      </c>
      <c r="W802" t="s">
        <v>3283</v>
      </c>
      <c r="X802" t="s">
        <v>3284</v>
      </c>
      <c r="Y802" t="s">
        <v>729</v>
      </c>
    </row>
    <row r="803" spans="1:25">
      <c r="A803" t="s">
        <v>570</v>
      </c>
      <c r="B803" t="s">
        <v>478</v>
      </c>
      <c r="C803" t="s">
        <v>538</v>
      </c>
      <c r="D803" t="s">
        <v>2747</v>
      </c>
      <c r="E803">
        <v>4000</v>
      </c>
      <c r="F803">
        <v>900</v>
      </c>
      <c r="G803" s="22">
        <f>IF(H803 = "不含税", 1.06, 1) * F803/(1000*E803 * 3.96566683) * VLOOKUP(J803,Deflator!$A$2:$B$24,2,FALSE)</f>
        <v>7.858712113778879E-6</v>
      </c>
      <c r="H803" t="s">
        <v>481</v>
      </c>
      <c r="I803">
        <v>500</v>
      </c>
      <c r="J803">
        <v>2019</v>
      </c>
      <c r="K803" t="s">
        <v>1498</v>
      </c>
      <c r="L803" s="77">
        <v>2.4799999999999999E-2</v>
      </c>
      <c r="M803" s="77">
        <v>4.2000000000000003E-2</v>
      </c>
      <c r="N803" t="s">
        <v>554</v>
      </c>
      <c r="O803" t="s">
        <v>485</v>
      </c>
      <c r="P803" t="s">
        <v>526</v>
      </c>
      <c r="Q803" s="77">
        <v>0.83689999999999998</v>
      </c>
      <c r="R803">
        <v>3</v>
      </c>
      <c r="S803" s="77">
        <v>8.9999999999999998E-4</v>
      </c>
      <c r="T803" t="s">
        <v>2748</v>
      </c>
      <c r="U803" t="s">
        <v>496</v>
      </c>
      <c r="V803" t="s">
        <v>486</v>
      </c>
      <c r="W803" t="s">
        <v>2749</v>
      </c>
      <c r="X803" t="s">
        <v>2750</v>
      </c>
      <c r="Y803" t="s">
        <v>1107</v>
      </c>
    </row>
    <row r="804" spans="1:25">
      <c r="A804" t="s">
        <v>570</v>
      </c>
      <c r="B804" t="s">
        <v>478</v>
      </c>
      <c r="C804" t="s">
        <v>538</v>
      </c>
      <c r="D804" t="s">
        <v>2252</v>
      </c>
      <c r="E804">
        <v>4010</v>
      </c>
      <c r="F804">
        <v>800</v>
      </c>
      <c r="G804" s="22">
        <f>IF(H804 = "不含税", 1.06, 1) * F804/(1000*E804 * 3.96566683) * VLOOKUP(J804,Deflator!$A$2:$B$24,2,FALSE)</f>
        <v>7.3402966145013838E-6</v>
      </c>
      <c r="H804" t="s">
        <v>492</v>
      </c>
      <c r="I804">
        <v>900</v>
      </c>
      <c r="J804">
        <v>2020</v>
      </c>
      <c r="K804" t="s">
        <v>2253</v>
      </c>
      <c r="L804" s="76">
        <v>0.04</v>
      </c>
      <c r="M804" s="76">
        <v>0.06</v>
      </c>
      <c r="N804" t="s">
        <v>483</v>
      </c>
      <c r="O804" t="s">
        <v>485</v>
      </c>
      <c r="P804" t="s">
        <v>526</v>
      </c>
      <c r="Q804" t="s">
        <v>483</v>
      </c>
      <c r="R804" t="s">
        <v>483</v>
      </c>
      <c r="S804" t="s">
        <v>483</v>
      </c>
      <c r="T804" t="s">
        <v>483</v>
      </c>
      <c r="U804" t="s">
        <v>496</v>
      </c>
      <c r="V804" t="s">
        <v>486</v>
      </c>
      <c r="W804" t="s">
        <v>2254</v>
      </c>
      <c r="X804" t="s">
        <v>2255</v>
      </c>
      <c r="Y804" t="s">
        <v>213</v>
      </c>
    </row>
    <row r="805" spans="1:25">
      <c r="A805" t="s">
        <v>1728</v>
      </c>
      <c r="B805" t="s">
        <v>478</v>
      </c>
      <c r="C805" t="s">
        <v>491</v>
      </c>
      <c r="D805" t="s">
        <v>2358</v>
      </c>
      <c r="E805">
        <v>4360</v>
      </c>
      <c r="F805">
        <v>880</v>
      </c>
      <c r="G805" s="22">
        <f>IF(H805 = "不含税", 1.06, 1) * F805/(1000*E805 * 3.96566683) * VLOOKUP(J805,Deflator!$A$2:$B$24,2,FALSE)</f>
        <v>7.2655539470639818E-6</v>
      </c>
      <c r="H805" t="s">
        <v>492</v>
      </c>
      <c r="I805">
        <v>500</v>
      </c>
      <c r="J805">
        <v>2021</v>
      </c>
      <c r="K805" t="s">
        <v>2253</v>
      </c>
      <c r="L805" s="77">
        <v>2.5999999999999999E-2</v>
      </c>
      <c r="M805" t="s">
        <v>483</v>
      </c>
      <c r="N805" t="s">
        <v>483</v>
      </c>
      <c r="O805" t="s">
        <v>485</v>
      </c>
      <c r="P805" t="s">
        <v>483</v>
      </c>
      <c r="Q805" t="s">
        <v>483</v>
      </c>
      <c r="R805" t="s">
        <v>483</v>
      </c>
      <c r="S805" t="s">
        <v>483</v>
      </c>
      <c r="T805" t="s">
        <v>483</v>
      </c>
      <c r="U805" t="s">
        <v>496</v>
      </c>
      <c r="V805" t="s">
        <v>486</v>
      </c>
      <c r="W805" t="s">
        <v>2359</v>
      </c>
      <c r="X805" t="s">
        <v>2360</v>
      </c>
      <c r="Y805" t="s">
        <v>2361</v>
      </c>
    </row>
    <row r="806" spans="1:25">
      <c r="A806" t="s">
        <v>570</v>
      </c>
      <c r="B806" t="s">
        <v>478</v>
      </c>
      <c r="C806" t="s">
        <v>538</v>
      </c>
      <c r="D806" t="s">
        <v>1707</v>
      </c>
      <c r="E806">
        <v>4200</v>
      </c>
      <c r="F806">
        <v>780</v>
      </c>
      <c r="G806" s="22">
        <f>IF(H806 = "不含税", 1.06, 1) * F806/(1000*E806 * 3.96566683) * VLOOKUP(J806,Deflator!$A$2:$B$24,2,FALSE)</f>
        <v>7.2080032932596489E-6</v>
      </c>
      <c r="H806" t="s">
        <v>492</v>
      </c>
      <c r="I806">
        <v>500</v>
      </c>
      <c r="J806">
        <v>2017</v>
      </c>
      <c r="K806" t="s">
        <v>503</v>
      </c>
      <c r="L806" s="76">
        <v>0.03</v>
      </c>
      <c r="M806" s="76">
        <v>0.08</v>
      </c>
      <c r="N806" t="s">
        <v>483</v>
      </c>
      <c r="O806" t="s">
        <v>485</v>
      </c>
      <c r="P806" t="s">
        <v>617</v>
      </c>
      <c r="Q806" t="s">
        <v>483</v>
      </c>
      <c r="R806" t="s">
        <v>483</v>
      </c>
      <c r="S806" t="s">
        <v>483</v>
      </c>
      <c r="T806" t="s">
        <v>483</v>
      </c>
      <c r="U806" t="s">
        <v>520</v>
      </c>
      <c r="V806" t="s">
        <v>486</v>
      </c>
      <c r="W806" t="s">
        <v>1708</v>
      </c>
      <c r="X806" t="s">
        <v>1709</v>
      </c>
      <c r="Y806" t="s">
        <v>1664</v>
      </c>
    </row>
    <row r="807" spans="1:25">
      <c r="A807" t="s">
        <v>595</v>
      </c>
      <c r="B807" t="s">
        <v>478</v>
      </c>
      <c r="C807" t="s">
        <v>538</v>
      </c>
      <c r="D807" t="s">
        <v>1399</v>
      </c>
      <c r="E807">
        <v>4000</v>
      </c>
      <c r="F807">
        <v>750</v>
      </c>
      <c r="G807" s="22">
        <f>IF(H807 = "不含税", 1.06, 1) * F807/(1000*E807 * 3.96566683) * VLOOKUP(J807,Deflator!$A$2:$B$24,2,FALSE)</f>
        <v>7.2773110172332994E-6</v>
      </c>
      <c r="H807" t="s">
        <v>492</v>
      </c>
      <c r="I807">
        <v>30</v>
      </c>
      <c r="J807">
        <v>2017</v>
      </c>
      <c r="K807" t="s">
        <v>503</v>
      </c>
      <c r="L807" s="76">
        <v>0.05</v>
      </c>
      <c r="M807" s="76">
        <v>0.12</v>
      </c>
      <c r="N807" t="s">
        <v>1808</v>
      </c>
      <c r="O807" t="s">
        <v>573</v>
      </c>
      <c r="P807" t="s">
        <v>617</v>
      </c>
      <c r="Q807" t="s">
        <v>483</v>
      </c>
      <c r="R807" t="s">
        <v>483</v>
      </c>
      <c r="S807" t="s">
        <v>483</v>
      </c>
      <c r="T807" t="s">
        <v>483</v>
      </c>
      <c r="U807" t="s">
        <v>496</v>
      </c>
      <c r="V807" t="s">
        <v>497</v>
      </c>
      <c r="W807" t="s">
        <v>1400</v>
      </c>
      <c r="X807" t="s">
        <v>1809</v>
      </c>
      <c r="Y807" t="s">
        <v>1810</v>
      </c>
    </row>
    <row r="808" spans="1:25">
      <c r="A808" t="s">
        <v>595</v>
      </c>
      <c r="B808" t="s">
        <v>478</v>
      </c>
      <c r="C808" t="s">
        <v>538</v>
      </c>
      <c r="D808" t="s">
        <v>1927</v>
      </c>
      <c r="E808">
        <v>4200</v>
      </c>
      <c r="F808">
        <v>800</v>
      </c>
      <c r="G808" s="22">
        <f>IF(H808 = "不含税", 1.06, 1) * F808/(1000*E808 * 3.96566683) * VLOOKUP(J808,Deflator!$A$2:$B$24,2,FALSE)</f>
        <v>7.3928238905227165E-6</v>
      </c>
      <c r="H808" t="s">
        <v>492</v>
      </c>
      <c r="I808">
        <v>5000</v>
      </c>
      <c r="J808">
        <v>2017</v>
      </c>
      <c r="K808" t="s">
        <v>503</v>
      </c>
      <c r="L808" s="76">
        <v>0.03</v>
      </c>
      <c r="M808" s="77">
        <v>7.6999999999999999E-2</v>
      </c>
      <c r="N808" t="s">
        <v>483</v>
      </c>
      <c r="O808" t="s">
        <v>485</v>
      </c>
      <c r="P808" t="s">
        <v>483</v>
      </c>
      <c r="Q808" s="77">
        <v>0.81210000000000004</v>
      </c>
      <c r="R808" t="s">
        <v>483</v>
      </c>
      <c r="S808" s="77">
        <v>8.0000000000000004E-4</v>
      </c>
      <c r="T808" t="s">
        <v>483</v>
      </c>
      <c r="U808" t="s">
        <v>520</v>
      </c>
      <c r="V808" t="s">
        <v>486</v>
      </c>
      <c r="W808" t="s">
        <v>1126</v>
      </c>
      <c r="X808" t="s">
        <v>1928</v>
      </c>
      <c r="Y808" t="s">
        <v>997</v>
      </c>
    </row>
    <row r="809" spans="1:25">
      <c r="A809" t="s">
        <v>2547</v>
      </c>
      <c r="B809" t="s">
        <v>478</v>
      </c>
      <c r="C809" t="s">
        <v>538</v>
      </c>
      <c r="D809" t="s">
        <v>441</v>
      </c>
      <c r="E809">
        <v>4600</v>
      </c>
      <c r="F809">
        <v>950</v>
      </c>
      <c r="G809" s="22">
        <f>IF(H809 = "不含税", 1.06, 1) * F809/(1000*E809 * 3.96566683) * VLOOKUP(J809,Deflator!$A$2:$B$24,2,FALSE)</f>
        <v>8.0155889465178364E-6</v>
      </c>
      <c r="H809" t="s">
        <v>492</v>
      </c>
      <c r="I809">
        <v>1000</v>
      </c>
      <c r="J809">
        <v>2017</v>
      </c>
      <c r="K809" t="s">
        <v>503</v>
      </c>
      <c r="L809" t="s">
        <v>483</v>
      </c>
      <c r="M809" s="76">
        <v>7.0000000000000007E-2</v>
      </c>
      <c r="N809" t="s">
        <v>483</v>
      </c>
      <c r="O809" t="s">
        <v>485</v>
      </c>
      <c r="P809" t="s">
        <v>617</v>
      </c>
      <c r="Q809" t="s">
        <v>483</v>
      </c>
      <c r="R809" t="s">
        <v>483</v>
      </c>
      <c r="S809" s="77">
        <v>2.9999999999999997E-4</v>
      </c>
      <c r="T809" t="s">
        <v>483</v>
      </c>
      <c r="U809" t="s">
        <v>496</v>
      </c>
      <c r="V809" t="s">
        <v>486</v>
      </c>
      <c r="W809" t="s">
        <v>1385</v>
      </c>
      <c r="X809" t="s">
        <v>2548</v>
      </c>
      <c r="Y809" t="s">
        <v>1352</v>
      </c>
    </row>
    <row r="810" spans="1:25">
      <c r="A810" t="s">
        <v>583</v>
      </c>
      <c r="B810" t="s">
        <v>509</v>
      </c>
      <c r="C810" t="s">
        <v>510</v>
      </c>
      <c r="D810" t="s">
        <v>446</v>
      </c>
      <c r="E810">
        <v>3600</v>
      </c>
      <c r="F810">
        <v>550</v>
      </c>
      <c r="G810" s="22">
        <f>IF(H810 = "不含税", 1.06, 1) * F810/(1000*E810 * 3.96566683) * VLOOKUP(J810,Deflator!$A$2:$B$24,2,FALSE)</f>
        <v>5.9296608288567619E-6</v>
      </c>
      <c r="H810" t="s">
        <v>492</v>
      </c>
      <c r="I810">
        <v>1000</v>
      </c>
      <c r="J810">
        <v>2017</v>
      </c>
      <c r="K810" t="s">
        <v>503</v>
      </c>
      <c r="L810" s="76">
        <v>0.06</v>
      </c>
      <c r="M810" t="s">
        <v>483</v>
      </c>
      <c r="N810" t="s">
        <v>483</v>
      </c>
      <c r="O810" t="s">
        <v>982</v>
      </c>
      <c r="P810" t="s">
        <v>483</v>
      </c>
      <c r="Q810" t="s">
        <v>483</v>
      </c>
      <c r="R810" t="s">
        <v>483</v>
      </c>
      <c r="S810" t="s">
        <v>483</v>
      </c>
      <c r="T810" t="s">
        <v>483</v>
      </c>
      <c r="U810" t="s">
        <v>496</v>
      </c>
      <c r="V810" t="s">
        <v>486</v>
      </c>
      <c r="W810" t="s">
        <v>983</v>
      </c>
      <c r="X810" t="s">
        <v>984</v>
      </c>
      <c r="Y810" t="s">
        <v>80</v>
      </c>
    </row>
    <row r="811" spans="1:25">
      <c r="A811" t="s">
        <v>583</v>
      </c>
      <c r="B811" t="s">
        <v>509</v>
      </c>
      <c r="C811" t="s">
        <v>510</v>
      </c>
      <c r="D811" t="s">
        <v>446</v>
      </c>
      <c r="E811">
        <v>3600</v>
      </c>
      <c r="F811">
        <v>550</v>
      </c>
      <c r="G811" s="22">
        <f>IF(H811 = "不含税", 1.06, 1) * F811/(1000*E811 * 3.96566683) * VLOOKUP(J811,Deflator!$A$2:$B$24,2,FALSE)</f>
        <v>5.9296608288567619E-6</v>
      </c>
      <c r="H811" t="s">
        <v>492</v>
      </c>
      <c r="I811">
        <v>1000</v>
      </c>
      <c r="J811">
        <v>2017</v>
      </c>
      <c r="K811" t="s">
        <v>503</v>
      </c>
      <c r="L811" s="76">
        <v>0.06</v>
      </c>
      <c r="M811" t="s">
        <v>483</v>
      </c>
      <c r="N811" t="s">
        <v>483</v>
      </c>
      <c r="O811" t="s">
        <v>605</v>
      </c>
      <c r="P811" t="s">
        <v>483</v>
      </c>
      <c r="Q811" t="s">
        <v>483</v>
      </c>
      <c r="R811" t="s">
        <v>483</v>
      </c>
      <c r="S811" t="s">
        <v>483</v>
      </c>
      <c r="T811" t="s">
        <v>483</v>
      </c>
      <c r="U811" t="s">
        <v>496</v>
      </c>
      <c r="V811" t="s">
        <v>486</v>
      </c>
      <c r="W811" t="s">
        <v>983</v>
      </c>
      <c r="X811" t="s">
        <v>985</v>
      </c>
      <c r="Y811" t="s">
        <v>986</v>
      </c>
    </row>
    <row r="812" spans="1:25">
      <c r="A812" t="s">
        <v>583</v>
      </c>
      <c r="B812" t="s">
        <v>509</v>
      </c>
      <c r="C812" t="s">
        <v>510</v>
      </c>
      <c r="D812" t="s">
        <v>1169</v>
      </c>
      <c r="E812">
        <v>4000</v>
      </c>
      <c r="F812">
        <v>650</v>
      </c>
      <c r="G812" s="22">
        <f>IF(H812 = "不含税", 1.06, 1) * F812/(1000*E812 * 3.96566683) * VLOOKUP(J812,Deflator!$A$2:$B$24,2,FALSE)</f>
        <v>6.3070028816021927E-6</v>
      </c>
      <c r="H812" t="s">
        <v>492</v>
      </c>
      <c r="I812">
        <v>300</v>
      </c>
      <c r="J812">
        <v>2017</v>
      </c>
      <c r="K812" t="s">
        <v>503</v>
      </c>
      <c r="L812" s="76">
        <v>0.11</v>
      </c>
      <c r="M812" s="76">
        <v>0.09</v>
      </c>
      <c r="N812" t="s">
        <v>632</v>
      </c>
      <c r="O812" t="s">
        <v>605</v>
      </c>
      <c r="P812" t="s">
        <v>526</v>
      </c>
      <c r="Q812" t="s">
        <v>483</v>
      </c>
      <c r="R812" t="s">
        <v>483</v>
      </c>
      <c r="S812" t="s">
        <v>483</v>
      </c>
      <c r="T812" t="s">
        <v>483</v>
      </c>
      <c r="U812" t="s">
        <v>496</v>
      </c>
      <c r="V812" t="s">
        <v>486</v>
      </c>
      <c r="W812" t="s">
        <v>1170</v>
      </c>
      <c r="X812" t="s">
        <v>1171</v>
      </c>
      <c r="Y812" t="s">
        <v>1172</v>
      </c>
    </row>
    <row r="813" spans="1:25">
      <c r="A813" t="s">
        <v>955</v>
      </c>
      <c r="B813" t="s">
        <v>478</v>
      </c>
      <c r="C813" t="s">
        <v>955</v>
      </c>
      <c r="D813" t="s">
        <v>1870</v>
      </c>
      <c r="E813">
        <v>4500</v>
      </c>
      <c r="F813">
        <v>850</v>
      </c>
      <c r="G813" s="22">
        <f>IF(H813 = "不含税", 1.06, 1) * F813/(1000*E813 * 3.96566683) * VLOOKUP(J813,Deflator!$A$2:$B$24,2,FALSE)</f>
        <v>7.3312170247683615E-6</v>
      </c>
      <c r="H813" t="s">
        <v>492</v>
      </c>
      <c r="I813">
        <v>200</v>
      </c>
      <c r="J813">
        <v>2017</v>
      </c>
      <c r="K813" t="s">
        <v>503</v>
      </c>
      <c r="L813" s="77">
        <v>5.4000000000000003E-3</v>
      </c>
      <c r="M813" s="76">
        <v>0.03</v>
      </c>
      <c r="N813" t="s">
        <v>483</v>
      </c>
      <c r="O813" t="s">
        <v>1026</v>
      </c>
      <c r="P813" t="s">
        <v>483</v>
      </c>
      <c r="Q813" s="77">
        <v>0.80210000000000004</v>
      </c>
      <c r="R813">
        <v>2</v>
      </c>
      <c r="S813" s="77">
        <v>1E-4</v>
      </c>
      <c r="T813" t="s">
        <v>483</v>
      </c>
      <c r="U813" t="s">
        <v>496</v>
      </c>
      <c r="V813" t="s">
        <v>486</v>
      </c>
      <c r="W813" t="s">
        <v>1638</v>
      </c>
      <c r="X813" t="s">
        <v>1871</v>
      </c>
      <c r="Y813" t="s">
        <v>876</v>
      </c>
    </row>
    <row r="814" spans="1:25">
      <c r="A814" t="s">
        <v>1289</v>
      </c>
      <c r="B814" t="s">
        <v>551</v>
      </c>
      <c r="C814" t="s">
        <v>701</v>
      </c>
      <c r="D814" t="s">
        <v>446</v>
      </c>
      <c r="E814">
        <v>4700</v>
      </c>
      <c r="F814">
        <v>800</v>
      </c>
      <c r="G814" s="22">
        <f>IF(H814 = "不含税", 1.06, 1) * F814/(1000*E814 * 3.96566683) * VLOOKUP(J814,Deflator!$A$2:$B$24,2,FALSE)</f>
        <v>6.6063532638713635E-6</v>
      </c>
      <c r="H814" t="s">
        <v>492</v>
      </c>
      <c r="I814">
        <v>500</v>
      </c>
      <c r="J814">
        <v>2017</v>
      </c>
      <c r="K814" t="s">
        <v>503</v>
      </c>
      <c r="L814" s="77">
        <v>6.7999999999999996E-3</v>
      </c>
      <c r="M814" s="77">
        <v>6.6199999999999995E-2</v>
      </c>
      <c r="N814" t="s">
        <v>483</v>
      </c>
      <c r="O814" t="s">
        <v>485</v>
      </c>
      <c r="P814" t="s">
        <v>617</v>
      </c>
      <c r="Q814" t="s">
        <v>483</v>
      </c>
      <c r="R814" t="s">
        <v>483</v>
      </c>
      <c r="S814" t="s">
        <v>483</v>
      </c>
      <c r="T814" t="s">
        <v>483</v>
      </c>
      <c r="U814" t="s">
        <v>496</v>
      </c>
      <c r="V814" t="s">
        <v>486</v>
      </c>
      <c r="W814" t="s">
        <v>983</v>
      </c>
      <c r="X814" t="s">
        <v>1290</v>
      </c>
      <c r="Y814" t="s">
        <v>1291</v>
      </c>
    </row>
    <row r="815" spans="1:25">
      <c r="A815" t="s">
        <v>1616</v>
      </c>
      <c r="B815" t="s">
        <v>551</v>
      </c>
      <c r="C815" t="s">
        <v>701</v>
      </c>
      <c r="D815" t="s">
        <v>1125</v>
      </c>
      <c r="E815">
        <v>4850</v>
      </c>
      <c r="F815">
        <v>900</v>
      </c>
      <c r="G815" s="22">
        <f>IF(H815 = "不含税", 1.06, 1) * F815/(1000*E815 * 3.96566683) * VLOOKUP(J815,Deflator!$A$2:$B$24,2,FALSE)</f>
        <v>7.2022871923133672E-6</v>
      </c>
      <c r="H815" t="s">
        <v>492</v>
      </c>
      <c r="I815">
        <v>500</v>
      </c>
      <c r="J815">
        <v>2017</v>
      </c>
      <c r="K815" t="s">
        <v>503</v>
      </c>
      <c r="L815" s="76">
        <v>0.02</v>
      </c>
      <c r="M815" s="76">
        <v>0.09</v>
      </c>
      <c r="N815" t="s">
        <v>483</v>
      </c>
      <c r="O815" t="s">
        <v>485</v>
      </c>
      <c r="P815" t="s">
        <v>483</v>
      </c>
      <c r="Q815" t="s">
        <v>483</v>
      </c>
      <c r="R815" t="s">
        <v>483</v>
      </c>
      <c r="S815" t="s">
        <v>483</v>
      </c>
      <c r="T815" t="s">
        <v>483</v>
      </c>
      <c r="U815" t="s">
        <v>496</v>
      </c>
      <c r="V815" t="s">
        <v>486</v>
      </c>
      <c r="W815" t="s">
        <v>1597</v>
      </c>
      <c r="X815" t="s">
        <v>1696</v>
      </c>
      <c r="Y815" t="s">
        <v>1697</v>
      </c>
    </row>
    <row r="816" spans="1:25">
      <c r="A816" t="s">
        <v>943</v>
      </c>
      <c r="B816" t="s">
        <v>551</v>
      </c>
      <c r="C816" t="s">
        <v>701</v>
      </c>
      <c r="D816" t="s">
        <v>3035</v>
      </c>
      <c r="E816">
        <v>4500</v>
      </c>
      <c r="F816">
        <v>1000</v>
      </c>
      <c r="G816" s="22">
        <f>IF(H816 = "不含税", 1.06, 1) * F816/(1000*E816 * 3.96566683) * VLOOKUP(J816,Deflator!$A$2:$B$24,2,FALSE)</f>
        <v>8.624961205609836E-6</v>
      </c>
      <c r="H816" t="s">
        <v>492</v>
      </c>
      <c r="I816">
        <v>3000</v>
      </c>
      <c r="J816">
        <v>2017</v>
      </c>
      <c r="K816" t="s">
        <v>503</v>
      </c>
      <c r="L816" t="s">
        <v>483</v>
      </c>
      <c r="M816" s="76">
        <v>0.06</v>
      </c>
      <c r="N816" t="s">
        <v>483</v>
      </c>
      <c r="O816" t="s">
        <v>485</v>
      </c>
      <c r="P816" t="s">
        <v>483</v>
      </c>
      <c r="Q816" t="s">
        <v>483</v>
      </c>
      <c r="R816" t="s">
        <v>483</v>
      </c>
      <c r="S816" t="s">
        <v>483</v>
      </c>
      <c r="T816" t="s">
        <v>483</v>
      </c>
      <c r="U816" t="s">
        <v>496</v>
      </c>
      <c r="V816" t="s">
        <v>486</v>
      </c>
      <c r="W816" t="s">
        <v>3036</v>
      </c>
      <c r="X816" t="s">
        <v>3037</v>
      </c>
      <c r="Y816" t="s">
        <v>3038</v>
      </c>
    </row>
    <row r="817" spans="1:25">
      <c r="A817" t="s">
        <v>943</v>
      </c>
      <c r="B817" t="s">
        <v>551</v>
      </c>
      <c r="C817" t="s">
        <v>701</v>
      </c>
      <c r="D817" t="s">
        <v>1707</v>
      </c>
      <c r="E817">
        <v>4000</v>
      </c>
      <c r="F817">
        <v>1100</v>
      </c>
      <c r="G817" s="22">
        <f>IF(H817 = "不含税", 1.06, 1) * F817/(1000*E817 * 3.96566683) * VLOOKUP(J817,Deflator!$A$2:$B$24,2,FALSE)</f>
        <v>1.0069235369756765E-5</v>
      </c>
      <c r="H817" t="s">
        <v>481</v>
      </c>
      <c r="I817">
        <v>100</v>
      </c>
      <c r="J817">
        <v>2017</v>
      </c>
      <c r="K817" t="s">
        <v>503</v>
      </c>
      <c r="L817" s="77">
        <v>1.0999999999999999E-2</v>
      </c>
      <c r="M817" s="76">
        <v>0.08</v>
      </c>
      <c r="N817" t="s">
        <v>622</v>
      </c>
      <c r="O817" t="s">
        <v>485</v>
      </c>
      <c r="P817" t="s">
        <v>626</v>
      </c>
      <c r="Q817" t="s">
        <v>483</v>
      </c>
      <c r="R817" t="s">
        <v>483</v>
      </c>
      <c r="S817" s="76">
        <v>0.01</v>
      </c>
      <c r="T817" t="s">
        <v>483</v>
      </c>
      <c r="U817" t="s">
        <v>520</v>
      </c>
      <c r="V817" t="s">
        <v>486</v>
      </c>
      <c r="W817" t="s">
        <v>1385</v>
      </c>
      <c r="X817" t="s">
        <v>3398</v>
      </c>
      <c r="Y817" t="s">
        <v>3399</v>
      </c>
    </row>
    <row r="818" spans="1:25">
      <c r="A818" t="s">
        <v>516</v>
      </c>
      <c r="B818" t="s">
        <v>478</v>
      </c>
      <c r="C818" t="s">
        <v>491</v>
      </c>
      <c r="D818" t="s">
        <v>1303</v>
      </c>
      <c r="E818">
        <v>4100</v>
      </c>
      <c r="F818">
        <v>700</v>
      </c>
      <c r="G818" s="22">
        <f>IF(H818 = "不含税", 1.06, 1) * F818/(1000*E818 * 3.96566683) * VLOOKUP(J818,Deflator!$A$2:$B$24,2,FALSE)</f>
        <v>6.6264945847978007E-6</v>
      </c>
      <c r="H818" t="s">
        <v>492</v>
      </c>
      <c r="I818">
        <v>1000</v>
      </c>
      <c r="J818">
        <v>2017</v>
      </c>
      <c r="K818" t="s">
        <v>503</v>
      </c>
      <c r="L818" s="76">
        <v>0.09</v>
      </c>
      <c r="M818" s="77">
        <v>9.1999999999999998E-2</v>
      </c>
      <c r="N818" t="s">
        <v>622</v>
      </c>
      <c r="O818" t="s">
        <v>485</v>
      </c>
      <c r="P818" t="s">
        <v>617</v>
      </c>
      <c r="Q818" t="s">
        <v>483</v>
      </c>
      <c r="R818" t="s">
        <v>483</v>
      </c>
      <c r="S818" t="s">
        <v>483</v>
      </c>
      <c r="T818" t="s">
        <v>483</v>
      </c>
      <c r="U818" t="s">
        <v>496</v>
      </c>
      <c r="V818" t="s">
        <v>486</v>
      </c>
      <c r="W818" t="s">
        <v>596</v>
      </c>
      <c r="X818" t="s">
        <v>1304</v>
      </c>
      <c r="Y818" t="s">
        <v>947</v>
      </c>
    </row>
    <row r="819" spans="1:25">
      <c r="A819" t="s">
        <v>1035</v>
      </c>
      <c r="B819" t="s">
        <v>478</v>
      </c>
      <c r="C819" t="s">
        <v>479</v>
      </c>
      <c r="D819" t="s">
        <v>1142</v>
      </c>
      <c r="E819">
        <v>4500</v>
      </c>
      <c r="F819">
        <v>770</v>
      </c>
      <c r="G819" s="22">
        <f>IF(H819 = "不含税", 1.06, 1) * F819/(1000*E819 * 3.96566683) * VLOOKUP(J819,Deflator!$A$2:$B$24,2,FALSE)</f>
        <v>6.2653020078486552E-6</v>
      </c>
      <c r="H819" t="s">
        <v>481</v>
      </c>
      <c r="I819">
        <v>600</v>
      </c>
      <c r="J819">
        <v>2017</v>
      </c>
      <c r="K819" t="s">
        <v>503</v>
      </c>
      <c r="L819" s="76">
        <v>0.03</v>
      </c>
      <c r="M819" s="76">
        <v>7.0000000000000007E-2</v>
      </c>
      <c r="N819" t="s">
        <v>483</v>
      </c>
      <c r="O819" t="s">
        <v>485</v>
      </c>
      <c r="P819" t="s">
        <v>526</v>
      </c>
      <c r="Q819" t="s">
        <v>483</v>
      </c>
      <c r="R819">
        <v>2</v>
      </c>
      <c r="S819" t="s">
        <v>483</v>
      </c>
      <c r="T819" t="s">
        <v>483</v>
      </c>
      <c r="U819" t="s">
        <v>496</v>
      </c>
      <c r="V819" t="s">
        <v>486</v>
      </c>
      <c r="W819" t="s">
        <v>791</v>
      </c>
      <c r="X819" t="s">
        <v>1143</v>
      </c>
      <c r="Y819" t="s">
        <v>1144</v>
      </c>
    </row>
    <row r="820" spans="1:25">
      <c r="A820" t="s">
        <v>501</v>
      </c>
      <c r="B820" t="s">
        <v>478</v>
      </c>
      <c r="C820" t="s">
        <v>479</v>
      </c>
      <c r="D820" t="s">
        <v>1379</v>
      </c>
      <c r="E820">
        <v>5000</v>
      </c>
      <c r="F820">
        <v>870</v>
      </c>
      <c r="G820" s="22">
        <f>IF(H820 = "不含税", 1.06, 1) * F820/(1000*E820 * 3.96566683) * VLOOKUP(J820,Deflator!$A$2:$B$24,2,FALSE)</f>
        <v>6.7533446239925024E-6</v>
      </c>
      <c r="H820" t="s">
        <v>492</v>
      </c>
      <c r="I820">
        <v>40</v>
      </c>
      <c r="J820">
        <v>2017</v>
      </c>
      <c r="K820" t="s">
        <v>503</v>
      </c>
      <c r="L820" s="77">
        <v>1.15E-2</v>
      </c>
      <c r="M820" s="76">
        <v>7.0000000000000007E-2</v>
      </c>
      <c r="N820" t="s">
        <v>483</v>
      </c>
      <c r="O820" t="s">
        <v>485</v>
      </c>
      <c r="P820" t="s">
        <v>483</v>
      </c>
      <c r="Q820" s="77">
        <v>0.83599999999999997</v>
      </c>
      <c r="R820">
        <v>1</v>
      </c>
      <c r="S820" t="s">
        <v>483</v>
      </c>
      <c r="T820" t="s">
        <v>483</v>
      </c>
      <c r="U820" t="s">
        <v>496</v>
      </c>
      <c r="V820" t="s">
        <v>497</v>
      </c>
      <c r="W820" t="s">
        <v>1380</v>
      </c>
      <c r="X820" t="s">
        <v>1381</v>
      </c>
      <c r="Y820" t="s">
        <v>1382</v>
      </c>
    </row>
    <row r="821" spans="1:25">
      <c r="A821" t="s">
        <v>1035</v>
      </c>
      <c r="B821" t="s">
        <v>478</v>
      </c>
      <c r="C821" t="s">
        <v>479</v>
      </c>
      <c r="D821" t="s">
        <v>1637</v>
      </c>
      <c r="E821">
        <v>4100</v>
      </c>
      <c r="F821">
        <v>800</v>
      </c>
      <c r="G821" s="22">
        <f>IF(H821 = "不含税", 1.06, 1) * F821/(1000*E821 * 3.96566683) * VLOOKUP(J821,Deflator!$A$2:$B$24,2,FALSE)</f>
        <v>7.1444685550380601E-6</v>
      </c>
      <c r="H821" t="s">
        <v>481</v>
      </c>
      <c r="I821">
        <v>5000</v>
      </c>
      <c r="J821">
        <v>2017</v>
      </c>
      <c r="K821" t="s">
        <v>503</v>
      </c>
      <c r="L821" t="s">
        <v>483</v>
      </c>
      <c r="M821" s="76">
        <v>0.08</v>
      </c>
      <c r="N821" t="s">
        <v>483</v>
      </c>
      <c r="O821" t="s">
        <v>485</v>
      </c>
      <c r="P821" t="s">
        <v>483</v>
      </c>
      <c r="Q821" t="s">
        <v>483</v>
      </c>
      <c r="R821" t="s">
        <v>483</v>
      </c>
      <c r="S821" t="s">
        <v>483</v>
      </c>
      <c r="T821" t="s">
        <v>483</v>
      </c>
      <c r="U821" t="s">
        <v>496</v>
      </c>
      <c r="V821" t="s">
        <v>486</v>
      </c>
      <c r="W821" t="s">
        <v>1638</v>
      </c>
      <c r="X821" t="s">
        <v>1639</v>
      </c>
      <c r="Y821" t="s">
        <v>87</v>
      </c>
    </row>
    <row r="822" spans="1:25">
      <c r="A822" t="s">
        <v>1035</v>
      </c>
      <c r="B822" t="s">
        <v>478</v>
      </c>
      <c r="C822" t="s">
        <v>479</v>
      </c>
      <c r="D822" t="s">
        <v>446</v>
      </c>
      <c r="E822">
        <v>4500</v>
      </c>
      <c r="F822">
        <v>900</v>
      </c>
      <c r="G822" s="22">
        <f>IF(H822 = "不含税", 1.06, 1) * F822/(1000*E822 * 3.96566683) * VLOOKUP(J822,Deflator!$A$2:$B$24,2,FALSE)</f>
        <v>7.3230802689140115E-6</v>
      </c>
      <c r="H822" t="s">
        <v>481</v>
      </c>
      <c r="I822">
        <v>1000</v>
      </c>
      <c r="J822">
        <v>2017</v>
      </c>
      <c r="K822" t="s">
        <v>503</v>
      </c>
      <c r="L822" t="s">
        <v>483</v>
      </c>
      <c r="M822" t="s">
        <v>483</v>
      </c>
      <c r="N822" t="s">
        <v>483</v>
      </c>
      <c r="O822" t="s">
        <v>485</v>
      </c>
      <c r="P822" t="s">
        <v>483</v>
      </c>
      <c r="Q822" t="s">
        <v>483</v>
      </c>
      <c r="R822" t="s">
        <v>483</v>
      </c>
      <c r="S822" t="s">
        <v>483</v>
      </c>
      <c r="T822" t="s">
        <v>483</v>
      </c>
      <c r="U822" t="s">
        <v>496</v>
      </c>
      <c r="V822" t="s">
        <v>486</v>
      </c>
      <c r="W822" t="s">
        <v>983</v>
      </c>
      <c r="X822" t="s">
        <v>1861</v>
      </c>
      <c r="Y822" t="s">
        <v>1862</v>
      </c>
    </row>
    <row r="823" spans="1:25">
      <c r="A823" t="s">
        <v>1035</v>
      </c>
      <c r="B823" t="s">
        <v>478</v>
      </c>
      <c r="C823" t="s">
        <v>479</v>
      </c>
      <c r="D823" t="s">
        <v>450</v>
      </c>
      <c r="E823">
        <v>4400</v>
      </c>
      <c r="F823">
        <v>880</v>
      </c>
      <c r="G823" s="22">
        <f>IF(H823 = "不含税", 1.06, 1) * F823/(1000*E823 * 3.96566683) * VLOOKUP(J823,Deflator!$A$2:$B$24,2,FALSE)</f>
        <v>7.7624650850488519E-6</v>
      </c>
      <c r="H823" t="s">
        <v>492</v>
      </c>
      <c r="I823">
        <v>300</v>
      </c>
      <c r="J823">
        <v>2017</v>
      </c>
      <c r="K823" t="s">
        <v>503</v>
      </c>
      <c r="L823" s="76">
        <v>0.02</v>
      </c>
      <c r="M823" s="76">
        <v>0.06</v>
      </c>
      <c r="N823" t="s">
        <v>622</v>
      </c>
      <c r="O823" t="s">
        <v>485</v>
      </c>
      <c r="P823" t="s">
        <v>483</v>
      </c>
      <c r="Q823" t="s">
        <v>483</v>
      </c>
      <c r="R823" t="s">
        <v>483</v>
      </c>
      <c r="S823" t="s">
        <v>483</v>
      </c>
      <c r="T823" t="s">
        <v>483</v>
      </c>
      <c r="U823" t="s">
        <v>496</v>
      </c>
      <c r="V823" t="s">
        <v>486</v>
      </c>
      <c r="W823" t="s">
        <v>1478</v>
      </c>
      <c r="X823" t="s">
        <v>2329</v>
      </c>
      <c r="Y823" t="s">
        <v>837</v>
      </c>
    </row>
    <row r="824" spans="1:25">
      <c r="A824" t="s">
        <v>1035</v>
      </c>
      <c r="B824" t="s">
        <v>478</v>
      </c>
      <c r="C824" t="s">
        <v>479</v>
      </c>
      <c r="D824" t="s">
        <v>446</v>
      </c>
      <c r="E824">
        <v>4100</v>
      </c>
      <c r="F824">
        <v>900</v>
      </c>
      <c r="G824" s="22">
        <f>IF(H824 = "不含税", 1.06, 1) * F824/(1000*E824 * 3.96566683) * VLOOKUP(J824,Deflator!$A$2:$B$24,2,FALSE)</f>
        <v>8.519778751882886E-6</v>
      </c>
      <c r="H824" t="s">
        <v>492</v>
      </c>
      <c r="I824">
        <v>500</v>
      </c>
      <c r="J824">
        <v>2017</v>
      </c>
      <c r="K824" t="s">
        <v>503</v>
      </c>
      <c r="L824" s="76">
        <v>0.03</v>
      </c>
      <c r="M824" t="s">
        <v>483</v>
      </c>
      <c r="N824" t="s">
        <v>483</v>
      </c>
      <c r="O824" t="s">
        <v>485</v>
      </c>
      <c r="P824" t="s">
        <v>483</v>
      </c>
      <c r="Q824" t="s">
        <v>483</v>
      </c>
      <c r="R824" t="s">
        <v>483</v>
      </c>
      <c r="S824" t="s">
        <v>483</v>
      </c>
      <c r="T824" t="s">
        <v>483</v>
      </c>
      <c r="U824" t="s">
        <v>496</v>
      </c>
      <c r="V824" t="s">
        <v>486</v>
      </c>
      <c r="W824" t="s">
        <v>983</v>
      </c>
      <c r="X824" t="s">
        <v>2982</v>
      </c>
      <c r="Y824" t="s">
        <v>2983</v>
      </c>
    </row>
    <row r="825" spans="1:25">
      <c r="A825" t="s">
        <v>1035</v>
      </c>
      <c r="B825" t="s">
        <v>478</v>
      </c>
      <c r="C825" t="s">
        <v>479</v>
      </c>
      <c r="D825" t="s">
        <v>3460</v>
      </c>
      <c r="E825">
        <v>4200</v>
      </c>
      <c r="F825">
        <v>1200</v>
      </c>
      <c r="G825" s="22">
        <f>IF(H825 = "不含税", 1.06, 1) * F825/(1000*E825 * 3.96566683) * VLOOKUP(J825,Deflator!$A$2:$B$24,2,FALSE)</f>
        <v>1.046154324130573E-5</v>
      </c>
      <c r="H825" t="s">
        <v>481</v>
      </c>
      <c r="I825">
        <v>100</v>
      </c>
      <c r="J825">
        <v>2017</v>
      </c>
      <c r="K825" t="s">
        <v>503</v>
      </c>
      <c r="L825" s="77">
        <v>1.7999999999999999E-2</v>
      </c>
      <c r="M825" s="76">
        <v>0.01</v>
      </c>
      <c r="N825" t="s">
        <v>483</v>
      </c>
      <c r="O825" t="s">
        <v>485</v>
      </c>
      <c r="P825" t="s">
        <v>617</v>
      </c>
      <c r="Q825" t="s">
        <v>483</v>
      </c>
      <c r="R825" t="s">
        <v>483</v>
      </c>
      <c r="S825" t="s">
        <v>483</v>
      </c>
      <c r="T825" t="s">
        <v>483</v>
      </c>
      <c r="U825" t="s">
        <v>520</v>
      </c>
      <c r="V825" t="s">
        <v>486</v>
      </c>
      <c r="W825" t="s">
        <v>3461</v>
      </c>
      <c r="X825" t="s">
        <v>3462</v>
      </c>
      <c r="Y825" t="s">
        <v>997</v>
      </c>
    </row>
    <row r="826" spans="1:25">
      <c r="A826" t="s">
        <v>595</v>
      </c>
      <c r="B826" t="s">
        <v>478</v>
      </c>
      <c r="C826" t="s">
        <v>538</v>
      </c>
      <c r="D826" t="s">
        <v>599</v>
      </c>
      <c r="E826">
        <v>3600</v>
      </c>
      <c r="F826">
        <v>400</v>
      </c>
      <c r="G826" s="22">
        <f>IF(H826 = "不含税", 1.06, 1) * F826/(1000*E826 * 3.96566683) * VLOOKUP(J826,Deflator!$A$2:$B$24,2,FALSE)</f>
        <v>4.1666580849882514E-6</v>
      </c>
      <c r="H826" t="s">
        <v>492</v>
      </c>
      <c r="I826">
        <v>1500</v>
      </c>
      <c r="J826">
        <v>2018</v>
      </c>
      <c r="K826" t="s">
        <v>503</v>
      </c>
      <c r="L826" t="s">
        <v>483</v>
      </c>
      <c r="M826" t="s">
        <v>483</v>
      </c>
      <c r="N826" t="s">
        <v>483</v>
      </c>
      <c r="O826" t="s">
        <v>485</v>
      </c>
      <c r="P826" t="s">
        <v>483</v>
      </c>
      <c r="Q826" t="s">
        <v>483</v>
      </c>
      <c r="R826" t="s">
        <v>483</v>
      </c>
      <c r="S826" t="s">
        <v>483</v>
      </c>
      <c r="T826" t="s">
        <v>483</v>
      </c>
      <c r="U826" t="s">
        <v>520</v>
      </c>
      <c r="V826" t="s">
        <v>486</v>
      </c>
      <c r="W826" t="s">
        <v>600</v>
      </c>
      <c r="X826" t="s">
        <v>601</v>
      </c>
      <c r="Y826" t="s">
        <v>602</v>
      </c>
    </row>
    <row r="827" spans="1:25">
      <c r="A827" t="s">
        <v>570</v>
      </c>
      <c r="B827" t="s">
        <v>478</v>
      </c>
      <c r="C827" t="s">
        <v>538</v>
      </c>
      <c r="D827" t="s">
        <v>1399</v>
      </c>
      <c r="E827">
        <v>4300</v>
      </c>
      <c r="F827">
        <v>750</v>
      </c>
      <c r="G827" s="22">
        <f>IF(H827 = "不含税", 1.06, 1) * F827/(1000*E827 * 3.96566683) * VLOOKUP(J827,Deflator!$A$2:$B$24,2,FALSE)</f>
        <v>6.5406842031792325E-6</v>
      </c>
      <c r="H827" t="s">
        <v>492</v>
      </c>
      <c r="I827">
        <v>600</v>
      </c>
      <c r="J827">
        <v>2018</v>
      </c>
      <c r="K827" t="s">
        <v>503</v>
      </c>
      <c r="L827" s="77">
        <v>4.1000000000000002E-2</v>
      </c>
      <c r="M827" t="s">
        <v>483</v>
      </c>
      <c r="N827" t="s">
        <v>483</v>
      </c>
      <c r="O827" t="s">
        <v>485</v>
      </c>
      <c r="P827" t="s">
        <v>483</v>
      </c>
      <c r="Q827" t="s">
        <v>483</v>
      </c>
      <c r="R827" t="s">
        <v>483</v>
      </c>
      <c r="S827" t="s">
        <v>483</v>
      </c>
      <c r="T827" t="s">
        <v>483</v>
      </c>
      <c r="U827" t="s">
        <v>496</v>
      </c>
      <c r="V827" t="s">
        <v>486</v>
      </c>
      <c r="W827" t="s">
        <v>1400</v>
      </c>
      <c r="X827" t="s">
        <v>1401</v>
      </c>
      <c r="Y827" t="s">
        <v>121</v>
      </c>
    </row>
    <row r="828" spans="1:25">
      <c r="A828" t="s">
        <v>595</v>
      </c>
      <c r="B828" t="s">
        <v>478</v>
      </c>
      <c r="C828" t="s">
        <v>538</v>
      </c>
      <c r="D828" t="s">
        <v>2061</v>
      </c>
      <c r="E828">
        <v>4000</v>
      </c>
      <c r="F828">
        <v>780</v>
      </c>
      <c r="G828" s="22">
        <f>IF(H828 = "不含税", 1.06, 1) * F828/(1000*E828 * 3.96566683) * VLOOKUP(J828,Deflator!$A$2:$B$24,2,FALSE)</f>
        <v>7.3124849391543806E-6</v>
      </c>
      <c r="H828" t="s">
        <v>492</v>
      </c>
      <c r="I828">
        <v>300</v>
      </c>
      <c r="J828">
        <v>2018</v>
      </c>
      <c r="K828" t="s">
        <v>503</v>
      </c>
      <c r="L828" s="76">
        <v>0.02</v>
      </c>
      <c r="M828" s="76">
        <v>0.08</v>
      </c>
      <c r="N828" t="s">
        <v>483</v>
      </c>
      <c r="O828" t="s">
        <v>485</v>
      </c>
      <c r="P828" t="s">
        <v>483</v>
      </c>
      <c r="Q828" t="s">
        <v>483</v>
      </c>
      <c r="R828" t="s">
        <v>483</v>
      </c>
      <c r="S828" t="s">
        <v>483</v>
      </c>
      <c r="T828" t="s">
        <v>483</v>
      </c>
      <c r="U828" t="s">
        <v>496</v>
      </c>
      <c r="V828" t="s">
        <v>486</v>
      </c>
      <c r="W828" t="s">
        <v>1975</v>
      </c>
      <c r="X828" t="s">
        <v>2062</v>
      </c>
      <c r="Y828" t="s">
        <v>2063</v>
      </c>
    </row>
    <row r="829" spans="1:25">
      <c r="A829" t="s">
        <v>570</v>
      </c>
      <c r="B829" t="s">
        <v>478</v>
      </c>
      <c r="C829" t="s">
        <v>538</v>
      </c>
      <c r="D829" t="s">
        <v>1125</v>
      </c>
      <c r="E829">
        <v>4000</v>
      </c>
      <c r="F829">
        <v>850</v>
      </c>
      <c r="G829" s="22">
        <f>IF(H829 = "不含税", 1.06, 1) * F829/(1000*E829 * 3.96566683) * VLOOKUP(J829,Deflator!$A$2:$B$24,2,FALSE)</f>
        <v>7.517673195792481E-6</v>
      </c>
      <c r="H829" t="s">
        <v>481</v>
      </c>
      <c r="I829">
        <v>1000</v>
      </c>
      <c r="J829">
        <v>2018</v>
      </c>
      <c r="K829" t="s">
        <v>503</v>
      </c>
      <c r="L829" t="s">
        <v>483</v>
      </c>
      <c r="M829" t="s">
        <v>483</v>
      </c>
      <c r="N829" t="s">
        <v>483</v>
      </c>
      <c r="O829" t="s">
        <v>485</v>
      </c>
      <c r="P829" t="s">
        <v>483</v>
      </c>
      <c r="Q829" t="s">
        <v>483</v>
      </c>
      <c r="R829" t="s">
        <v>483</v>
      </c>
      <c r="S829" t="s">
        <v>483</v>
      </c>
      <c r="T829" t="s">
        <v>483</v>
      </c>
      <c r="U829" t="s">
        <v>496</v>
      </c>
      <c r="V829" t="s">
        <v>486</v>
      </c>
      <c r="W829" t="s">
        <v>1597</v>
      </c>
      <c r="X829" t="s">
        <v>2340</v>
      </c>
      <c r="Y829" t="s">
        <v>1411</v>
      </c>
    </row>
    <row r="830" spans="1:25">
      <c r="A830" t="s">
        <v>595</v>
      </c>
      <c r="B830" t="s">
        <v>478</v>
      </c>
      <c r="C830" t="s">
        <v>538</v>
      </c>
      <c r="D830" t="s">
        <v>441</v>
      </c>
      <c r="E830">
        <v>4200</v>
      </c>
      <c r="F830">
        <v>870</v>
      </c>
      <c r="G830" s="22">
        <f>IF(H830 = "不含税", 1.06, 1) * F830/(1000*E830 * 3.96566683) * VLOOKUP(J830,Deflator!$A$2:$B$24,2,FALSE)</f>
        <v>7.7678411441566686E-6</v>
      </c>
      <c r="H830" t="s">
        <v>492</v>
      </c>
      <c r="I830">
        <v>100</v>
      </c>
      <c r="J830">
        <v>2018</v>
      </c>
      <c r="K830" t="s">
        <v>503</v>
      </c>
      <c r="L830" s="76">
        <v>0.01</v>
      </c>
      <c r="M830" s="76">
        <v>0.08</v>
      </c>
      <c r="N830" t="s">
        <v>483</v>
      </c>
      <c r="O830" t="s">
        <v>485</v>
      </c>
      <c r="P830" t="s">
        <v>617</v>
      </c>
      <c r="Q830" t="s">
        <v>483</v>
      </c>
      <c r="R830" t="s">
        <v>483</v>
      </c>
      <c r="S830" t="s">
        <v>483</v>
      </c>
      <c r="T830" t="s">
        <v>483</v>
      </c>
      <c r="U830" t="s">
        <v>496</v>
      </c>
      <c r="V830" t="s">
        <v>497</v>
      </c>
      <c r="W830" t="s">
        <v>791</v>
      </c>
      <c r="X830" t="s">
        <v>2563</v>
      </c>
      <c r="Y830" t="s">
        <v>787</v>
      </c>
    </row>
    <row r="831" spans="1:25">
      <c r="A831" t="s">
        <v>595</v>
      </c>
      <c r="B831" t="s">
        <v>478</v>
      </c>
      <c r="C831" t="s">
        <v>538</v>
      </c>
      <c r="D831" t="s">
        <v>1303</v>
      </c>
      <c r="E831">
        <v>4100</v>
      </c>
      <c r="F831">
        <v>900</v>
      </c>
      <c r="G831" s="22">
        <f>IF(H831 = "不含税", 1.06, 1) * F831/(1000*E831 * 3.96566683) * VLOOKUP(J831,Deflator!$A$2:$B$24,2,FALSE)</f>
        <v>8.2316903630255687E-6</v>
      </c>
      <c r="H831" t="s">
        <v>492</v>
      </c>
      <c r="I831">
        <v>500</v>
      </c>
      <c r="J831">
        <v>2018</v>
      </c>
      <c r="K831" t="s">
        <v>503</v>
      </c>
      <c r="L831" s="77">
        <v>1.4999999999999999E-2</v>
      </c>
      <c r="M831" s="76">
        <v>0.08</v>
      </c>
      <c r="N831" t="s">
        <v>1145</v>
      </c>
      <c r="O831" t="s">
        <v>485</v>
      </c>
      <c r="P831" t="s">
        <v>626</v>
      </c>
      <c r="Q831" t="s">
        <v>483</v>
      </c>
      <c r="R831" t="s">
        <v>483</v>
      </c>
      <c r="S831" s="77">
        <v>2.9999999999999997E-4</v>
      </c>
      <c r="T831" t="s">
        <v>483</v>
      </c>
      <c r="U831" t="s">
        <v>520</v>
      </c>
      <c r="V831" t="s">
        <v>486</v>
      </c>
      <c r="W831" t="s">
        <v>2973</v>
      </c>
      <c r="X831" t="s">
        <v>2974</v>
      </c>
      <c r="Y831" t="s">
        <v>2975</v>
      </c>
    </row>
    <row r="832" spans="1:25">
      <c r="A832" t="s">
        <v>595</v>
      </c>
      <c r="B832" t="s">
        <v>478</v>
      </c>
      <c r="C832" t="s">
        <v>538</v>
      </c>
      <c r="D832" t="s">
        <v>1303</v>
      </c>
      <c r="E832">
        <v>4100</v>
      </c>
      <c r="F832">
        <v>900</v>
      </c>
      <c r="G832" s="22">
        <f>IF(H832 = "不含税", 1.06, 1) * F832/(1000*E832 * 3.96566683) * VLOOKUP(J832,Deflator!$A$2:$B$24,2,FALSE)</f>
        <v>8.2316903630255687E-6</v>
      </c>
      <c r="H832" t="s">
        <v>492</v>
      </c>
      <c r="I832">
        <v>500</v>
      </c>
      <c r="J832">
        <v>2018</v>
      </c>
      <c r="K832" t="s">
        <v>503</v>
      </c>
      <c r="L832" s="77">
        <v>1.4999999999999999E-2</v>
      </c>
      <c r="M832" s="76">
        <v>0.08</v>
      </c>
      <c r="N832" t="s">
        <v>1145</v>
      </c>
      <c r="O832" t="s">
        <v>485</v>
      </c>
      <c r="P832" t="s">
        <v>626</v>
      </c>
      <c r="Q832" t="s">
        <v>483</v>
      </c>
      <c r="R832" t="s">
        <v>483</v>
      </c>
      <c r="S832" s="77">
        <v>2.9999999999999997E-4</v>
      </c>
      <c r="T832" t="s">
        <v>483</v>
      </c>
      <c r="U832" t="s">
        <v>520</v>
      </c>
      <c r="V832" t="s">
        <v>486</v>
      </c>
      <c r="W832" t="s">
        <v>2973</v>
      </c>
      <c r="X832" t="s">
        <v>2974</v>
      </c>
      <c r="Y832" t="s">
        <v>2975</v>
      </c>
    </row>
    <row r="833" spans="1:25">
      <c r="A833" t="s">
        <v>570</v>
      </c>
      <c r="B833" t="s">
        <v>478</v>
      </c>
      <c r="C833" t="s">
        <v>538</v>
      </c>
      <c r="D833" t="s">
        <v>3142</v>
      </c>
      <c r="E833">
        <v>4177</v>
      </c>
      <c r="F833">
        <v>950</v>
      </c>
      <c r="G833" s="22">
        <f>IF(H833 = "不含税", 1.06, 1) * F833/(1000*E833 * 3.96566683) * VLOOKUP(J833,Deflator!$A$2:$B$24,2,FALSE)</f>
        <v>8.5288308897892146E-6</v>
      </c>
      <c r="H833" t="s">
        <v>492</v>
      </c>
      <c r="I833">
        <v>600</v>
      </c>
      <c r="J833">
        <v>2018</v>
      </c>
      <c r="K833" t="s">
        <v>503</v>
      </c>
      <c r="L833" s="77">
        <v>1.77E-2</v>
      </c>
      <c r="M833" s="77">
        <v>6.8000000000000005E-2</v>
      </c>
      <c r="N833" t="s">
        <v>483</v>
      </c>
      <c r="O833" t="s">
        <v>485</v>
      </c>
      <c r="P833" t="s">
        <v>526</v>
      </c>
      <c r="Q833" t="s">
        <v>483</v>
      </c>
      <c r="R833" t="s">
        <v>483</v>
      </c>
      <c r="S833" t="s">
        <v>483</v>
      </c>
      <c r="T833" t="s">
        <v>483</v>
      </c>
      <c r="U833" t="s">
        <v>496</v>
      </c>
      <c r="V833" t="s">
        <v>486</v>
      </c>
      <c r="W833" t="s">
        <v>1759</v>
      </c>
      <c r="X833" t="s">
        <v>3143</v>
      </c>
      <c r="Y833" t="s">
        <v>652</v>
      </c>
    </row>
    <row r="834" spans="1:25">
      <c r="A834" t="s">
        <v>595</v>
      </c>
      <c r="B834" t="s">
        <v>478</v>
      </c>
      <c r="C834" t="s">
        <v>538</v>
      </c>
      <c r="D834" t="s">
        <v>3163</v>
      </c>
      <c r="E834">
        <v>4200</v>
      </c>
      <c r="F834">
        <v>970</v>
      </c>
      <c r="G834" s="22">
        <f>IF(H834 = "不含税", 1.06, 1) * F834/(1000*E834 * 3.96566683) * VLOOKUP(J834,Deflator!$A$2:$B$24,2,FALSE)</f>
        <v>8.6606964480827218E-6</v>
      </c>
      <c r="H834" t="s">
        <v>492</v>
      </c>
      <c r="I834">
        <v>1000</v>
      </c>
      <c r="J834">
        <v>2018</v>
      </c>
      <c r="K834" t="s">
        <v>503</v>
      </c>
      <c r="L834" s="77">
        <v>1.2999999999999999E-2</v>
      </c>
      <c r="M834" s="77">
        <v>5.6000000000000001E-2</v>
      </c>
      <c r="N834" t="s">
        <v>483</v>
      </c>
      <c r="O834" t="s">
        <v>485</v>
      </c>
      <c r="P834" t="s">
        <v>772</v>
      </c>
      <c r="Q834" t="s">
        <v>483</v>
      </c>
      <c r="R834" t="s">
        <v>483</v>
      </c>
      <c r="S834" t="s">
        <v>483</v>
      </c>
      <c r="T834" t="s">
        <v>483</v>
      </c>
      <c r="U834" t="s">
        <v>496</v>
      </c>
      <c r="V834" t="s">
        <v>486</v>
      </c>
      <c r="W834" t="s">
        <v>1975</v>
      </c>
      <c r="X834" t="s">
        <v>3164</v>
      </c>
      <c r="Y834" t="s">
        <v>729</v>
      </c>
    </row>
    <row r="835" spans="1:25">
      <c r="A835" t="s">
        <v>595</v>
      </c>
      <c r="B835" t="s">
        <v>478</v>
      </c>
      <c r="C835" t="s">
        <v>538</v>
      </c>
      <c r="D835" t="s">
        <v>1125</v>
      </c>
      <c r="E835">
        <v>4000</v>
      </c>
      <c r="F835">
        <v>1050</v>
      </c>
      <c r="G835" s="22">
        <f>IF(H835 = "不含税", 1.06, 1) * F835/(1000*E835 * 3.96566683) * VLOOKUP(J835,Deflator!$A$2:$B$24,2,FALSE)</f>
        <v>9.8437297257847426E-6</v>
      </c>
      <c r="H835" t="s">
        <v>492</v>
      </c>
      <c r="I835">
        <v>3000</v>
      </c>
      <c r="J835">
        <v>2018</v>
      </c>
      <c r="K835" t="s">
        <v>503</v>
      </c>
      <c r="L835" s="76">
        <v>0.04</v>
      </c>
      <c r="M835" s="76">
        <v>0.08</v>
      </c>
      <c r="N835" t="s">
        <v>554</v>
      </c>
      <c r="O835" t="s">
        <v>485</v>
      </c>
      <c r="P835" t="s">
        <v>526</v>
      </c>
      <c r="Q835" t="s">
        <v>483</v>
      </c>
      <c r="R835" t="s">
        <v>483</v>
      </c>
      <c r="S835" s="77">
        <v>8.0000000000000004E-4</v>
      </c>
      <c r="T835" t="s">
        <v>483</v>
      </c>
      <c r="U835" t="s">
        <v>496</v>
      </c>
      <c r="V835" t="s">
        <v>486</v>
      </c>
      <c r="W835" t="s">
        <v>3416</v>
      </c>
      <c r="X835" t="s">
        <v>3417</v>
      </c>
      <c r="Y835" t="s">
        <v>2858</v>
      </c>
    </row>
    <row r="836" spans="1:25">
      <c r="A836" t="s">
        <v>595</v>
      </c>
      <c r="B836" t="s">
        <v>478</v>
      </c>
      <c r="C836" t="s">
        <v>538</v>
      </c>
      <c r="D836" t="s">
        <v>1125</v>
      </c>
      <c r="E836">
        <v>4000</v>
      </c>
      <c r="F836">
        <v>1050</v>
      </c>
      <c r="G836" s="22">
        <f>IF(H836 = "不含税", 1.06, 1) * F836/(1000*E836 * 3.96566683) * VLOOKUP(J836,Deflator!$A$2:$B$24,2,FALSE)</f>
        <v>9.8437297257847426E-6</v>
      </c>
      <c r="H836" t="s">
        <v>492</v>
      </c>
      <c r="I836">
        <v>3000</v>
      </c>
      <c r="J836">
        <v>2018</v>
      </c>
      <c r="K836" t="s">
        <v>503</v>
      </c>
      <c r="L836" s="76">
        <v>0.04</v>
      </c>
      <c r="M836" s="76">
        <v>0.08</v>
      </c>
      <c r="N836" t="s">
        <v>554</v>
      </c>
      <c r="O836" t="s">
        <v>485</v>
      </c>
      <c r="P836" t="s">
        <v>526</v>
      </c>
      <c r="Q836" t="s">
        <v>483</v>
      </c>
      <c r="R836" t="s">
        <v>483</v>
      </c>
      <c r="S836" s="77">
        <v>8.0000000000000004E-4</v>
      </c>
      <c r="T836" t="s">
        <v>483</v>
      </c>
      <c r="U836" t="s">
        <v>496</v>
      </c>
      <c r="V836" t="s">
        <v>486</v>
      </c>
      <c r="W836" t="s">
        <v>3416</v>
      </c>
      <c r="X836" t="s">
        <v>3417</v>
      </c>
      <c r="Y836" t="s">
        <v>2858</v>
      </c>
    </row>
    <row r="837" spans="1:25">
      <c r="A837" t="s">
        <v>583</v>
      </c>
      <c r="B837" t="s">
        <v>509</v>
      </c>
      <c r="C837" t="s">
        <v>510</v>
      </c>
      <c r="D837" t="s">
        <v>441</v>
      </c>
      <c r="E837">
        <v>3900</v>
      </c>
      <c r="F837">
        <v>690</v>
      </c>
      <c r="G837" s="22">
        <f>IF(H837 = "不含税", 1.06, 1) * F837/(1000*E837 * 3.96566683) * VLOOKUP(J837,Deflator!$A$2:$B$24,2,FALSE)</f>
        <v>6.6346017199428315E-6</v>
      </c>
      <c r="H837" t="s">
        <v>492</v>
      </c>
      <c r="I837">
        <v>800</v>
      </c>
      <c r="J837">
        <v>2018</v>
      </c>
      <c r="K837" t="s">
        <v>503</v>
      </c>
      <c r="L837" s="76">
        <v>0.1</v>
      </c>
      <c r="M837" s="76">
        <v>0.11</v>
      </c>
      <c r="N837" t="s">
        <v>483</v>
      </c>
      <c r="O837" t="s">
        <v>485</v>
      </c>
      <c r="P837" t="s">
        <v>483</v>
      </c>
      <c r="Q837" t="s">
        <v>483</v>
      </c>
      <c r="R837" t="s">
        <v>483</v>
      </c>
      <c r="S837" t="s">
        <v>483</v>
      </c>
      <c r="T837" t="s">
        <v>483</v>
      </c>
      <c r="U837" t="s">
        <v>496</v>
      </c>
      <c r="V837" t="s">
        <v>486</v>
      </c>
      <c r="W837" t="s">
        <v>1473</v>
      </c>
      <c r="X837" t="s">
        <v>1474</v>
      </c>
      <c r="Y837" t="s">
        <v>1118</v>
      </c>
    </row>
    <row r="838" spans="1:25">
      <c r="A838" t="s">
        <v>583</v>
      </c>
      <c r="B838" t="s">
        <v>509</v>
      </c>
      <c r="C838" t="s">
        <v>510</v>
      </c>
      <c r="D838" t="s">
        <v>1125</v>
      </c>
      <c r="E838">
        <v>3800</v>
      </c>
      <c r="F838">
        <v>680</v>
      </c>
      <c r="G838" s="22">
        <f>IF(H838 = "不含税", 1.06, 1) * F838/(1000*E838 * 3.96566683) * VLOOKUP(J838,Deflator!$A$2:$B$24,2,FALSE)</f>
        <v>6.7105124947705528E-6</v>
      </c>
      <c r="H838" t="s">
        <v>492</v>
      </c>
      <c r="I838">
        <v>3000</v>
      </c>
      <c r="J838">
        <v>2018</v>
      </c>
      <c r="K838" t="s">
        <v>503</v>
      </c>
      <c r="L838" s="76">
        <v>0.08</v>
      </c>
      <c r="M838" t="s">
        <v>483</v>
      </c>
      <c r="N838" t="s">
        <v>483</v>
      </c>
      <c r="O838" t="s">
        <v>485</v>
      </c>
      <c r="P838" t="s">
        <v>483</v>
      </c>
      <c r="Q838" t="s">
        <v>483</v>
      </c>
      <c r="R838" t="s">
        <v>483</v>
      </c>
      <c r="S838" t="s">
        <v>483</v>
      </c>
      <c r="T838" t="s">
        <v>483</v>
      </c>
      <c r="U838" t="s">
        <v>496</v>
      </c>
      <c r="V838" t="s">
        <v>486</v>
      </c>
      <c r="W838" t="s">
        <v>1126</v>
      </c>
      <c r="X838" t="s">
        <v>1550</v>
      </c>
      <c r="Y838" t="s">
        <v>143</v>
      </c>
    </row>
    <row r="839" spans="1:25">
      <c r="A839" t="s">
        <v>583</v>
      </c>
      <c r="B839" t="s">
        <v>509</v>
      </c>
      <c r="C839" t="s">
        <v>510</v>
      </c>
      <c r="D839" t="s">
        <v>450</v>
      </c>
      <c r="E839">
        <v>3700</v>
      </c>
      <c r="F839">
        <v>750</v>
      </c>
      <c r="G839" s="22">
        <f>IF(H839 = "不含税", 1.06, 1) * F839/(1000*E839 * 3.96566683) * VLOOKUP(J839,Deflator!$A$2:$B$24,2,FALSE)</f>
        <v>7.1710714109308249E-6</v>
      </c>
      <c r="H839" t="s">
        <v>481</v>
      </c>
      <c r="I839">
        <v>300</v>
      </c>
      <c r="J839">
        <v>2018</v>
      </c>
      <c r="K839" t="s">
        <v>503</v>
      </c>
      <c r="L839" s="76">
        <v>0.06</v>
      </c>
      <c r="M839" s="76">
        <v>7.0000000000000007E-2</v>
      </c>
      <c r="N839" t="s">
        <v>484</v>
      </c>
      <c r="O839" t="s">
        <v>485</v>
      </c>
      <c r="P839" t="s">
        <v>617</v>
      </c>
      <c r="Q839" t="s">
        <v>483</v>
      </c>
      <c r="R839" t="s">
        <v>483</v>
      </c>
      <c r="S839" s="77">
        <v>2.9999999999999997E-4</v>
      </c>
      <c r="T839" t="s">
        <v>483</v>
      </c>
      <c r="U839" t="s">
        <v>520</v>
      </c>
      <c r="V839" t="s">
        <v>486</v>
      </c>
      <c r="W839" t="s">
        <v>1478</v>
      </c>
      <c r="X839" t="s">
        <v>1984</v>
      </c>
      <c r="Y839" t="s">
        <v>729</v>
      </c>
    </row>
    <row r="840" spans="1:25">
      <c r="A840" t="s">
        <v>2922</v>
      </c>
      <c r="B840" t="s">
        <v>509</v>
      </c>
      <c r="C840" t="s">
        <v>510</v>
      </c>
      <c r="D840" t="s">
        <v>2193</v>
      </c>
      <c r="E840">
        <v>3950</v>
      </c>
      <c r="F840">
        <v>860</v>
      </c>
      <c r="G840" s="22">
        <f>IF(H840 = "不含税", 1.06, 1) * F840/(1000*E840 * 3.96566683) * VLOOKUP(J840,Deflator!$A$2:$B$24,2,FALSE)</f>
        <v>8.1645401462807763E-6</v>
      </c>
      <c r="H840" t="s">
        <v>492</v>
      </c>
      <c r="I840">
        <v>500</v>
      </c>
      <c r="J840">
        <v>2018</v>
      </c>
      <c r="K840" t="s">
        <v>503</v>
      </c>
      <c r="L840" s="76">
        <v>0.02</v>
      </c>
      <c r="M840" s="77">
        <v>1.4999999999999999E-2</v>
      </c>
      <c r="N840" t="s">
        <v>483</v>
      </c>
      <c r="O840" t="s">
        <v>485</v>
      </c>
      <c r="P840" t="s">
        <v>483</v>
      </c>
      <c r="Q840" t="s">
        <v>483</v>
      </c>
      <c r="R840">
        <v>1</v>
      </c>
      <c r="S840" t="s">
        <v>483</v>
      </c>
      <c r="T840" t="s">
        <v>483</v>
      </c>
      <c r="U840" t="s">
        <v>496</v>
      </c>
      <c r="V840" t="s">
        <v>486</v>
      </c>
      <c r="W840" t="s">
        <v>1276</v>
      </c>
      <c r="X840" t="s">
        <v>2923</v>
      </c>
      <c r="Y840" t="s">
        <v>2924</v>
      </c>
    </row>
    <row r="841" spans="1:25">
      <c r="A841" t="s">
        <v>955</v>
      </c>
      <c r="B841" t="s">
        <v>478</v>
      </c>
      <c r="C841" t="s">
        <v>955</v>
      </c>
      <c r="D841" t="s">
        <v>2193</v>
      </c>
      <c r="E841">
        <v>4300</v>
      </c>
      <c r="F841">
        <v>850</v>
      </c>
      <c r="G841" s="22">
        <f>IF(H841 = "不含税", 1.06, 1) * F841/(1000*E841 * 3.96566683) * VLOOKUP(J841,Deflator!$A$2:$B$24,2,FALSE)</f>
        <v>7.4127754302697965E-6</v>
      </c>
      <c r="H841" t="s">
        <v>492</v>
      </c>
      <c r="I841">
        <v>300</v>
      </c>
      <c r="J841">
        <v>2018</v>
      </c>
      <c r="K841" t="s">
        <v>503</v>
      </c>
      <c r="L841" s="77">
        <v>7.0000000000000001E-3</v>
      </c>
      <c r="M841" s="76">
        <v>0.01</v>
      </c>
      <c r="N841" t="s">
        <v>484</v>
      </c>
      <c r="O841" t="s">
        <v>485</v>
      </c>
      <c r="P841" t="s">
        <v>526</v>
      </c>
      <c r="Q841" t="s">
        <v>483</v>
      </c>
      <c r="R841" t="s">
        <v>483</v>
      </c>
      <c r="S841" t="s">
        <v>483</v>
      </c>
      <c r="T841" t="s">
        <v>483</v>
      </c>
      <c r="U841" t="s">
        <v>496</v>
      </c>
      <c r="V841" t="s">
        <v>486</v>
      </c>
      <c r="W841" t="s">
        <v>1276</v>
      </c>
      <c r="X841" t="s">
        <v>2194</v>
      </c>
      <c r="Y841" t="s">
        <v>2195</v>
      </c>
    </row>
    <row r="842" spans="1:25">
      <c r="A842" t="s">
        <v>821</v>
      </c>
      <c r="B842" t="s">
        <v>551</v>
      </c>
      <c r="C842" t="s">
        <v>552</v>
      </c>
      <c r="D842" t="s">
        <v>446</v>
      </c>
      <c r="E842">
        <v>4100</v>
      </c>
      <c r="F842">
        <v>800</v>
      </c>
      <c r="G842" s="22">
        <f>IF(H842 = "不含税", 1.06, 1) * F842/(1000*E842 * 3.96566683) * VLOOKUP(J842,Deflator!$A$2:$B$24,2,FALSE)</f>
        <v>7.3170581004671732E-6</v>
      </c>
      <c r="H842" t="s">
        <v>492</v>
      </c>
      <c r="I842">
        <v>500</v>
      </c>
      <c r="J842">
        <v>2018</v>
      </c>
      <c r="K842" t="s">
        <v>503</v>
      </c>
      <c r="L842" s="76">
        <v>0.06</v>
      </c>
      <c r="M842" s="76">
        <v>0.08</v>
      </c>
      <c r="N842" t="s">
        <v>483</v>
      </c>
      <c r="O842" t="s">
        <v>485</v>
      </c>
      <c r="P842" t="s">
        <v>483</v>
      </c>
      <c r="Q842" t="s">
        <v>483</v>
      </c>
      <c r="R842" t="s">
        <v>483</v>
      </c>
      <c r="S842" t="s">
        <v>483</v>
      </c>
      <c r="T842" t="s">
        <v>483</v>
      </c>
      <c r="U842" t="s">
        <v>496</v>
      </c>
      <c r="V842" t="s">
        <v>486</v>
      </c>
      <c r="W842" t="s">
        <v>983</v>
      </c>
      <c r="X842" t="s">
        <v>2075</v>
      </c>
      <c r="Y842" t="s">
        <v>2076</v>
      </c>
    </row>
    <row r="843" spans="1:25">
      <c r="A843" t="s">
        <v>943</v>
      </c>
      <c r="B843" t="s">
        <v>551</v>
      </c>
      <c r="C843" t="s">
        <v>701</v>
      </c>
      <c r="D843" t="s">
        <v>1647</v>
      </c>
      <c r="E843">
        <v>3800</v>
      </c>
      <c r="F843">
        <v>700</v>
      </c>
      <c r="G843" s="22">
        <f>IF(H843 = "不含税", 1.06, 1) * F843/(1000*E843 * 3.96566683) * VLOOKUP(J843,Deflator!$A$2:$B$24,2,FALSE)</f>
        <v>6.9078805093226271E-6</v>
      </c>
      <c r="H843" t="s">
        <v>492</v>
      </c>
      <c r="I843">
        <v>530</v>
      </c>
      <c r="J843">
        <v>2018</v>
      </c>
      <c r="K843" t="s">
        <v>503</v>
      </c>
      <c r="L843" s="76">
        <v>0.06</v>
      </c>
      <c r="M843" s="76">
        <v>0.08</v>
      </c>
      <c r="N843" t="s">
        <v>483</v>
      </c>
      <c r="O843" t="s">
        <v>573</v>
      </c>
      <c r="P843" t="s">
        <v>626</v>
      </c>
      <c r="Q843" t="s">
        <v>483</v>
      </c>
      <c r="R843" t="s">
        <v>483</v>
      </c>
      <c r="S843" t="s">
        <v>483</v>
      </c>
      <c r="T843" t="s">
        <v>483</v>
      </c>
      <c r="U843" t="s">
        <v>496</v>
      </c>
      <c r="V843" t="s">
        <v>486</v>
      </c>
      <c r="W843" t="s">
        <v>1597</v>
      </c>
      <c r="X843" t="s">
        <v>1648</v>
      </c>
      <c r="Y843" t="s">
        <v>1649</v>
      </c>
    </row>
    <row r="844" spans="1:25">
      <c r="A844" t="s">
        <v>943</v>
      </c>
      <c r="B844" t="s">
        <v>551</v>
      </c>
      <c r="C844" t="s">
        <v>701</v>
      </c>
      <c r="D844" t="s">
        <v>1691</v>
      </c>
      <c r="E844">
        <v>4589</v>
      </c>
      <c r="F844">
        <v>850</v>
      </c>
      <c r="G844" s="22">
        <f>IF(H844 = "不含税", 1.06, 1) * F844/(1000*E844 * 3.96566683) * VLOOKUP(J844,Deflator!$A$2:$B$24,2,FALSE)</f>
        <v>6.9459434190804367E-6</v>
      </c>
      <c r="H844" t="s">
        <v>492</v>
      </c>
      <c r="I844">
        <v>500</v>
      </c>
      <c r="J844">
        <v>2018</v>
      </c>
      <c r="K844" t="s">
        <v>503</v>
      </c>
      <c r="L844" s="77">
        <v>8.9999999999999993E-3</v>
      </c>
      <c r="M844" s="76">
        <v>0.05</v>
      </c>
      <c r="N844" t="s">
        <v>483</v>
      </c>
      <c r="O844" t="s">
        <v>485</v>
      </c>
      <c r="P844" t="s">
        <v>653</v>
      </c>
      <c r="Q844" s="77">
        <v>0.82499999999999996</v>
      </c>
      <c r="R844">
        <v>1</v>
      </c>
      <c r="S844" s="77">
        <v>2E-3</v>
      </c>
      <c r="T844" t="s">
        <v>483</v>
      </c>
      <c r="U844" t="s">
        <v>496</v>
      </c>
      <c r="V844" t="s">
        <v>486</v>
      </c>
      <c r="W844" t="s">
        <v>1502</v>
      </c>
      <c r="X844" t="s">
        <v>1692</v>
      </c>
      <c r="Y844" t="s">
        <v>119</v>
      </c>
    </row>
    <row r="845" spans="1:25">
      <c r="A845" t="s">
        <v>943</v>
      </c>
      <c r="B845" t="s">
        <v>551</v>
      </c>
      <c r="C845" t="s">
        <v>701</v>
      </c>
      <c r="D845" t="s">
        <v>1533</v>
      </c>
      <c r="E845">
        <v>4200</v>
      </c>
      <c r="F845">
        <v>900</v>
      </c>
      <c r="G845" s="22">
        <f>IF(H845 = "不含税", 1.06, 1) * F845/(1000*E845 * 3.96566683) * VLOOKUP(J845,Deflator!$A$2:$B$24,2,FALSE)</f>
        <v>8.0356977353344839E-6</v>
      </c>
      <c r="H845" t="s">
        <v>492</v>
      </c>
      <c r="I845">
        <v>1000</v>
      </c>
      <c r="J845">
        <v>2018</v>
      </c>
      <c r="K845" t="s">
        <v>503</v>
      </c>
      <c r="L845" s="76">
        <v>0.02</v>
      </c>
      <c r="M845" s="76">
        <v>0.04</v>
      </c>
      <c r="N845" t="s">
        <v>483</v>
      </c>
      <c r="O845" t="s">
        <v>485</v>
      </c>
      <c r="P845" t="s">
        <v>617</v>
      </c>
      <c r="Q845" s="76">
        <v>0.77</v>
      </c>
      <c r="R845" t="s">
        <v>483</v>
      </c>
      <c r="S845" s="77">
        <v>5.0000000000000001E-4</v>
      </c>
      <c r="T845" t="s">
        <v>483</v>
      </c>
      <c r="U845" t="s">
        <v>496</v>
      </c>
      <c r="V845" t="s">
        <v>486</v>
      </c>
      <c r="W845" t="s">
        <v>1046</v>
      </c>
      <c r="X845" t="s">
        <v>2859</v>
      </c>
      <c r="Y845" t="s">
        <v>2860</v>
      </c>
    </row>
    <row r="846" spans="1:25">
      <c r="A846" t="s">
        <v>943</v>
      </c>
      <c r="B846" t="s">
        <v>551</v>
      </c>
      <c r="C846" t="s">
        <v>701</v>
      </c>
      <c r="D846" t="s">
        <v>753</v>
      </c>
      <c r="E846">
        <v>4000</v>
      </c>
      <c r="F846">
        <v>860</v>
      </c>
      <c r="G846" s="22">
        <f>IF(H846 = "不含税", 1.06, 1) * F846/(1000*E846 * 3.96566683) * VLOOKUP(J846,Deflator!$A$2:$B$24,2,FALSE)</f>
        <v>8.0624833944522673E-6</v>
      </c>
      <c r="H846" t="s">
        <v>492</v>
      </c>
      <c r="I846">
        <v>600</v>
      </c>
      <c r="J846">
        <v>2018</v>
      </c>
      <c r="K846" t="s">
        <v>503</v>
      </c>
      <c r="L846" t="s">
        <v>483</v>
      </c>
      <c r="M846" t="s">
        <v>483</v>
      </c>
      <c r="N846" t="s">
        <v>483</v>
      </c>
      <c r="O846" t="s">
        <v>485</v>
      </c>
      <c r="P846" t="s">
        <v>483</v>
      </c>
      <c r="Q846" t="s">
        <v>483</v>
      </c>
      <c r="R846" t="s">
        <v>483</v>
      </c>
      <c r="S846" t="s">
        <v>483</v>
      </c>
      <c r="T846" t="s">
        <v>483</v>
      </c>
      <c r="U846" t="s">
        <v>496</v>
      </c>
      <c r="V846" t="s">
        <v>486</v>
      </c>
      <c r="W846" t="s">
        <v>791</v>
      </c>
      <c r="X846" t="s">
        <v>2883</v>
      </c>
      <c r="Y846" t="s">
        <v>2076</v>
      </c>
    </row>
    <row r="847" spans="1:25">
      <c r="A847" t="s">
        <v>1616</v>
      </c>
      <c r="B847" t="s">
        <v>551</v>
      </c>
      <c r="C847" t="s">
        <v>701</v>
      </c>
      <c r="D847" t="s">
        <v>450</v>
      </c>
      <c r="E847">
        <v>4300</v>
      </c>
      <c r="F847">
        <v>1000</v>
      </c>
      <c r="G847" s="22">
        <f>IF(H847 = "不含税", 1.06, 1) * F847/(1000*E847 * 3.96566683) * VLOOKUP(J847,Deflator!$A$2:$B$24,2,FALSE)</f>
        <v>8.2272757272694731E-6</v>
      </c>
      <c r="H847" t="s">
        <v>481</v>
      </c>
      <c r="I847">
        <v>1000</v>
      </c>
      <c r="J847">
        <v>2018</v>
      </c>
      <c r="K847" t="s">
        <v>503</v>
      </c>
      <c r="L847" t="s">
        <v>483</v>
      </c>
      <c r="M847" s="76">
        <v>0.08</v>
      </c>
      <c r="N847" t="s">
        <v>483</v>
      </c>
      <c r="O847" t="s">
        <v>485</v>
      </c>
      <c r="P847" t="s">
        <v>483</v>
      </c>
      <c r="Q847" t="s">
        <v>483</v>
      </c>
      <c r="R847" t="s">
        <v>483</v>
      </c>
      <c r="S847" t="s">
        <v>483</v>
      </c>
      <c r="T847" t="s">
        <v>483</v>
      </c>
      <c r="U847" t="s">
        <v>496</v>
      </c>
      <c r="V847" t="s">
        <v>486</v>
      </c>
      <c r="W847" t="s">
        <v>1478</v>
      </c>
      <c r="X847" t="s">
        <v>2951</v>
      </c>
      <c r="Y847" t="s">
        <v>1332</v>
      </c>
    </row>
    <row r="848" spans="1:25">
      <c r="A848" t="s">
        <v>943</v>
      </c>
      <c r="B848" t="s">
        <v>551</v>
      </c>
      <c r="C848" t="s">
        <v>701</v>
      </c>
      <c r="D848" t="s">
        <v>3322</v>
      </c>
      <c r="E848">
        <v>4000</v>
      </c>
      <c r="F848">
        <v>980</v>
      </c>
      <c r="G848" s="22">
        <f>IF(H848 = "不含税", 1.06, 1) * F848/(1000*E848 * 3.96566683) * VLOOKUP(J848,Deflator!$A$2:$B$24,2,FALSE)</f>
        <v>9.1874810773990918E-6</v>
      </c>
      <c r="H848" t="s">
        <v>492</v>
      </c>
      <c r="I848">
        <v>300</v>
      </c>
      <c r="J848">
        <v>2018</v>
      </c>
      <c r="K848" t="s">
        <v>503</v>
      </c>
      <c r="L848" t="s">
        <v>483</v>
      </c>
      <c r="M848" t="s">
        <v>483</v>
      </c>
      <c r="N848" t="s">
        <v>483</v>
      </c>
      <c r="O848" t="s">
        <v>485</v>
      </c>
      <c r="P848" t="s">
        <v>483</v>
      </c>
      <c r="Q848" t="s">
        <v>483</v>
      </c>
      <c r="R848" t="s">
        <v>483</v>
      </c>
      <c r="S848" t="s">
        <v>483</v>
      </c>
      <c r="T848" t="s">
        <v>483</v>
      </c>
      <c r="U848" t="s">
        <v>496</v>
      </c>
      <c r="V848" t="s">
        <v>486</v>
      </c>
      <c r="W848" t="s">
        <v>1380</v>
      </c>
      <c r="X848" t="s">
        <v>3323</v>
      </c>
      <c r="Y848" t="s">
        <v>2211</v>
      </c>
    </row>
    <row r="849" spans="1:25">
      <c r="A849" t="s">
        <v>3089</v>
      </c>
      <c r="B849" t="s">
        <v>551</v>
      </c>
      <c r="C849" t="s">
        <v>551</v>
      </c>
      <c r="D849" t="s">
        <v>483</v>
      </c>
      <c r="E849">
        <v>4000</v>
      </c>
      <c r="F849">
        <v>900</v>
      </c>
      <c r="G849" s="22">
        <f>IF(H849 = "不含税", 1.06, 1) * F849/(1000*E849 * 3.96566683) * VLOOKUP(J849,Deflator!$A$2:$B$24,2,FALSE)</f>
        <v>8.4374826221012094E-6</v>
      </c>
      <c r="H849" t="s">
        <v>492</v>
      </c>
      <c r="I849">
        <v>500</v>
      </c>
      <c r="J849">
        <v>2018</v>
      </c>
      <c r="K849" t="s">
        <v>503</v>
      </c>
      <c r="L849" s="76">
        <v>0.03</v>
      </c>
      <c r="M849" s="77">
        <v>1.4999999999999999E-2</v>
      </c>
      <c r="N849" t="s">
        <v>483</v>
      </c>
      <c r="O849" t="s">
        <v>485</v>
      </c>
      <c r="P849" t="s">
        <v>483</v>
      </c>
      <c r="Q849" t="s">
        <v>483</v>
      </c>
      <c r="R849" t="s">
        <v>483</v>
      </c>
      <c r="S849" t="s">
        <v>483</v>
      </c>
      <c r="T849" t="s">
        <v>483</v>
      </c>
      <c r="U849" t="s">
        <v>496</v>
      </c>
      <c r="V849" t="s">
        <v>486</v>
      </c>
      <c r="W849" t="s">
        <v>3090</v>
      </c>
      <c r="X849" t="s">
        <v>3091</v>
      </c>
      <c r="Y849" t="s">
        <v>3049</v>
      </c>
    </row>
    <row r="850" spans="1:25">
      <c r="A850" t="s">
        <v>2580</v>
      </c>
      <c r="B850" t="s">
        <v>478</v>
      </c>
      <c r="C850" t="s">
        <v>491</v>
      </c>
      <c r="D850" t="s">
        <v>1927</v>
      </c>
      <c r="E850">
        <v>3900</v>
      </c>
      <c r="F850">
        <v>960</v>
      </c>
      <c r="G850" s="22">
        <f>IF(H850 = "不含税", 1.06, 1) * F850/(1000*E850 * 3.96566683) * VLOOKUP(J850,Deflator!$A$2:$B$24,2,FALSE)</f>
        <v>9.2307502190508954E-6</v>
      </c>
      <c r="H850" t="s">
        <v>492</v>
      </c>
      <c r="I850">
        <v>500</v>
      </c>
      <c r="J850">
        <v>2018</v>
      </c>
      <c r="K850" t="s">
        <v>503</v>
      </c>
      <c r="L850" t="s">
        <v>483</v>
      </c>
      <c r="M850" t="s">
        <v>483</v>
      </c>
      <c r="N850" t="s">
        <v>483</v>
      </c>
      <c r="O850" t="s">
        <v>667</v>
      </c>
      <c r="P850" t="s">
        <v>483</v>
      </c>
      <c r="Q850" t="s">
        <v>483</v>
      </c>
      <c r="R850" t="s">
        <v>483</v>
      </c>
      <c r="S850" t="s">
        <v>483</v>
      </c>
      <c r="T850" t="s">
        <v>483</v>
      </c>
      <c r="U850" t="s">
        <v>496</v>
      </c>
      <c r="V850" t="s">
        <v>486</v>
      </c>
      <c r="W850" t="s">
        <v>1126</v>
      </c>
      <c r="X850" t="s">
        <v>3326</v>
      </c>
      <c r="Y850" t="s">
        <v>3327</v>
      </c>
    </row>
    <row r="851" spans="1:25">
      <c r="A851" t="s">
        <v>751</v>
      </c>
      <c r="B851" t="s">
        <v>509</v>
      </c>
      <c r="C851" t="s">
        <v>752</v>
      </c>
      <c r="D851" t="s">
        <v>753</v>
      </c>
      <c r="E851">
        <v>4500</v>
      </c>
      <c r="F851">
        <v>650</v>
      </c>
      <c r="G851" s="22">
        <f>IF(H851 = "不含税", 1.06, 1) * F851/(1000*E851 * 3.96566683) * VLOOKUP(J851,Deflator!$A$2:$B$24,2,FALSE)</f>
        <v>5.1100523683818175E-6</v>
      </c>
      <c r="H851" t="s">
        <v>481</v>
      </c>
      <c r="I851">
        <v>5000</v>
      </c>
      <c r="J851">
        <v>2018</v>
      </c>
      <c r="K851" t="s">
        <v>503</v>
      </c>
      <c r="L851" s="76">
        <v>0.09</v>
      </c>
      <c r="M851" s="76">
        <v>0.08</v>
      </c>
      <c r="N851" t="s">
        <v>622</v>
      </c>
      <c r="O851" t="s">
        <v>667</v>
      </c>
      <c r="P851" t="s">
        <v>483</v>
      </c>
      <c r="Q851" t="s">
        <v>483</v>
      </c>
      <c r="R851" t="s">
        <v>483</v>
      </c>
      <c r="S851" t="s">
        <v>483</v>
      </c>
      <c r="T851" t="s">
        <v>483</v>
      </c>
      <c r="U851" t="s">
        <v>496</v>
      </c>
      <c r="V851" t="s">
        <v>486</v>
      </c>
      <c r="W851" t="s">
        <v>754</v>
      </c>
      <c r="X851" t="s">
        <v>755</v>
      </c>
      <c r="Y851" t="s">
        <v>756</v>
      </c>
    </row>
    <row r="852" spans="1:25">
      <c r="A852" t="s">
        <v>751</v>
      </c>
      <c r="B852" t="s">
        <v>509</v>
      </c>
      <c r="C852" t="s">
        <v>752</v>
      </c>
      <c r="D852" t="s">
        <v>753</v>
      </c>
      <c r="E852">
        <v>3600</v>
      </c>
      <c r="F852">
        <v>500</v>
      </c>
      <c r="G852" s="22">
        <f>IF(H852 = "不含税", 1.06, 1) * F852/(1000*E852 * 3.96566683) * VLOOKUP(J852,Deflator!$A$2:$B$24,2,FALSE)</f>
        <v>5.208322606235314E-6</v>
      </c>
      <c r="H852" t="s">
        <v>492</v>
      </c>
      <c r="I852">
        <v>1000</v>
      </c>
      <c r="J852">
        <v>2018</v>
      </c>
      <c r="K852" t="s">
        <v>503</v>
      </c>
      <c r="L852" s="76">
        <v>0.06</v>
      </c>
      <c r="M852" s="76">
        <v>0.15</v>
      </c>
      <c r="N852" t="s">
        <v>734</v>
      </c>
      <c r="O852" t="s">
        <v>605</v>
      </c>
      <c r="P852" t="s">
        <v>788</v>
      </c>
      <c r="Q852" t="s">
        <v>483</v>
      </c>
      <c r="R852" t="s">
        <v>483</v>
      </c>
      <c r="S852" t="s">
        <v>483</v>
      </c>
      <c r="T852" t="s">
        <v>483</v>
      </c>
      <c r="U852" t="s">
        <v>520</v>
      </c>
      <c r="V852" t="s">
        <v>486</v>
      </c>
      <c r="W852" t="s">
        <v>791</v>
      </c>
      <c r="X852" t="s">
        <v>792</v>
      </c>
      <c r="Y852" t="s">
        <v>659</v>
      </c>
    </row>
    <row r="853" spans="1:25">
      <c r="A853" t="s">
        <v>1035</v>
      </c>
      <c r="B853" t="s">
        <v>478</v>
      </c>
      <c r="C853" t="s">
        <v>479</v>
      </c>
      <c r="D853" t="s">
        <v>1437</v>
      </c>
      <c r="E853">
        <v>4300</v>
      </c>
      <c r="F853">
        <v>800</v>
      </c>
      <c r="G853" s="22">
        <f>IF(H853 = "不含税", 1.06, 1) * F853/(1000*E853 * 3.96566683) * VLOOKUP(J853,Deflator!$A$2:$B$24,2,FALSE)</f>
        <v>6.5818205818155786E-6</v>
      </c>
      <c r="H853" t="s">
        <v>481</v>
      </c>
      <c r="I853">
        <v>1000</v>
      </c>
      <c r="J853">
        <v>2018</v>
      </c>
      <c r="K853" t="s">
        <v>503</v>
      </c>
      <c r="L853" s="77">
        <v>1.2E-2</v>
      </c>
      <c r="M853" s="77">
        <v>7.0999999999999994E-2</v>
      </c>
      <c r="N853" t="s">
        <v>483</v>
      </c>
      <c r="O853" t="s">
        <v>485</v>
      </c>
      <c r="P853" t="s">
        <v>526</v>
      </c>
      <c r="Q853" s="76">
        <v>56.9</v>
      </c>
      <c r="R853" t="s">
        <v>483</v>
      </c>
      <c r="S853" t="s">
        <v>483</v>
      </c>
      <c r="T853" t="s">
        <v>483</v>
      </c>
      <c r="U853" t="s">
        <v>520</v>
      </c>
      <c r="V853" t="s">
        <v>486</v>
      </c>
      <c r="W853" t="s">
        <v>1046</v>
      </c>
      <c r="X853" t="s">
        <v>1438</v>
      </c>
      <c r="Y853" t="s">
        <v>1439</v>
      </c>
    </row>
    <row r="854" spans="1:25">
      <c r="A854" t="s">
        <v>1035</v>
      </c>
      <c r="B854" t="s">
        <v>478</v>
      </c>
      <c r="C854" t="s">
        <v>479</v>
      </c>
      <c r="D854" t="s">
        <v>1533</v>
      </c>
      <c r="E854">
        <v>4600</v>
      </c>
      <c r="F854">
        <v>820</v>
      </c>
      <c r="G854" s="22">
        <f>IF(H854 = "不含税", 1.06, 1) * F854/(1000*E854 * 3.96566683) * VLOOKUP(J854,Deflator!$A$2:$B$24,2,FALSE)</f>
        <v>6.6847688406985425E-6</v>
      </c>
      <c r="H854" t="s">
        <v>492</v>
      </c>
      <c r="I854">
        <v>1000</v>
      </c>
      <c r="J854">
        <v>2018</v>
      </c>
      <c r="K854" t="s">
        <v>503</v>
      </c>
      <c r="L854" s="76">
        <v>0.02</v>
      </c>
      <c r="M854" s="76">
        <v>0.03</v>
      </c>
      <c r="N854" t="s">
        <v>483</v>
      </c>
      <c r="O854" t="s">
        <v>485</v>
      </c>
      <c r="P854" t="s">
        <v>626</v>
      </c>
      <c r="Q854" t="s">
        <v>483</v>
      </c>
      <c r="R854" t="s">
        <v>483</v>
      </c>
      <c r="S854" t="s">
        <v>483</v>
      </c>
      <c r="T854" t="s">
        <v>483</v>
      </c>
      <c r="U854" t="s">
        <v>520</v>
      </c>
      <c r="V854" t="s">
        <v>486</v>
      </c>
      <c r="W854" t="s">
        <v>1046</v>
      </c>
      <c r="X854" t="s">
        <v>1534</v>
      </c>
      <c r="Y854" t="s">
        <v>1535</v>
      </c>
    </row>
    <row r="855" spans="1:25">
      <c r="A855" t="s">
        <v>477</v>
      </c>
      <c r="B855" t="s">
        <v>478</v>
      </c>
      <c r="C855" t="s">
        <v>479</v>
      </c>
      <c r="D855" t="s">
        <v>1670</v>
      </c>
      <c r="E855">
        <v>4500</v>
      </c>
      <c r="F855">
        <v>830</v>
      </c>
      <c r="G855" s="22">
        <f>IF(H855 = "不含税", 1.06, 1) * F855/(1000*E855 * 3.96566683) * VLOOKUP(J855,Deflator!$A$2:$B$24,2,FALSE)</f>
        <v>6.9166524210804972E-6</v>
      </c>
      <c r="H855" t="s">
        <v>492</v>
      </c>
      <c r="I855">
        <v>2000</v>
      </c>
      <c r="J855">
        <v>2018</v>
      </c>
      <c r="K855" t="s">
        <v>503</v>
      </c>
      <c r="L855" s="77">
        <v>4.3299999999999998E-2</v>
      </c>
      <c r="M855" s="76">
        <v>7.0000000000000007E-2</v>
      </c>
      <c r="N855" t="s">
        <v>622</v>
      </c>
      <c r="O855" t="s">
        <v>485</v>
      </c>
      <c r="P855" t="s">
        <v>617</v>
      </c>
      <c r="Q855" t="s">
        <v>483</v>
      </c>
      <c r="R855">
        <v>2</v>
      </c>
      <c r="S855" t="s">
        <v>483</v>
      </c>
      <c r="T855" t="s">
        <v>483</v>
      </c>
      <c r="U855" t="s">
        <v>496</v>
      </c>
      <c r="V855" t="s">
        <v>486</v>
      </c>
      <c r="W855" t="s">
        <v>1337</v>
      </c>
      <c r="X855" t="s">
        <v>1671</v>
      </c>
      <c r="Y855" t="s">
        <v>576</v>
      </c>
    </row>
    <row r="856" spans="1:25">
      <c r="A856" t="s">
        <v>1035</v>
      </c>
      <c r="B856" t="s">
        <v>478</v>
      </c>
      <c r="C856" t="s">
        <v>479</v>
      </c>
      <c r="D856" t="s">
        <v>1647</v>
      </c>
      <c r="E856">
        <v>4600</v>
      </c>
      <c r="F856">
        <v>850</v>
      </c>
      <c r="G856" s="22">
        <f>IF(H856 = "不含税", 1.06, 1) * F856/(1000*E856 * 3.96566683) * VLOOKUP(J856,Deflator!$A$2:$B$24,2,FALSE)</f>
        <v>6.9293335543826347E-6</v>
      </c>
      <c r="H856" t="s">
        <v>492</v>
      </c>
      <c r="I856">
        <v>2000</v>
      </c>
      <c r="J856">
        <v>2018</v>
      </c>
      <c r="K856" t="s">
        <v>503</v>
      </c>
      <c r="L856" s="77">
        <v>8.0000000000000002E-3</v>
      </c>
      <c r="M856" s="77">
        <v>5.2600000000000001E-2</v>
      </c>
      <c r="N856" t="s">
        <v>767</v>
      </c>
      <c r="O856" t="s">
        <v>485</v>
      </c>
      <c r="P856" t="s">
        <v>617</v>
      </c>
      <c r="Q856" s="77">
        <v>0.77810000000000001</v>
      </c>
      <c r="R856" t="s">
        <v>483</v>
      </c>
      <c r="S856" s="77">
        <v>4.0000000000000002E-4</v>
      </c>
      <c r="T856" t="s">
        <v>483</v>
      </c>
      <c r="U856" t="s">
        <v>496</v>
      </c>
      <c r="V856" t="s">
        <v>486</v>
      </c>
      <c r="W856" t="s">
        <v>1683</v>
      </c>
      <c r="X856" t="s">
        <v>1684</v>
      </c>
      <c r="Y856" t="s">
        <v>1685</v>
      </c>
    </row>
    <row r="857" spans="1:25">
      <c r="A857" t="s">
        <v>1818</v>
      </c>
      <c r="B857" t="s">
        <v>478</v>
      </c>
      <c r="C857" t="s">
        <v>479</v>
      </c>
      <c r="D857" t="s">
        <v>753</v>
      </c>
      <c r="E857">
        <v>4000</v>
      </c>
      <c r="F857">
        <v>750</v>
      </c>
      <c r="G857" s="22">
        <f>IF(H857 = "不含税", 1.06, 1) * F857/(1000*E857 * 3.96566683) * VLOOKUP(J857,Deflator!$A$2:$B$24,2,FALSE)</f>
        <v>7.0312355184176745E-6</v>
      </c>
      <c r="H857" t="s">
        <v>492</v>
      </c>
      <c r="I857">
        <v>1000</v>
      </c>
      <c r="J857">
        <v>2018</v>
      </c>
      <c r="K857" t="s">
        <v>503</v>
      </c>
      <c r="L857" t="s">
        <v>483</v>
      </c>
      <c r="M857" t="s">
        <v>483</v>
      </c>
      <c r="N857" t="s">
        <v>483</v>
      </c>
      <c r="O857" t="s">
        <v>485</v>
      </c>
      <c r="P857" t="s">
        <v>483</v>
      </c>
      <c r="Q857" t="s">
        <v>483</v>
      </c>
      <c r="R857" t="s">
        <v>483</v>
      </c>
      <c r="S857" t="s">
        <v>483</v>
      </c>
      <c r="T857" t="s">
        <v>483</v>
      </c>
      <c r="U857" t="s">
        <v>496</v>
      </c>
      <c r="V857" t="s">
        <v>486</v>
      </c>
      <c r="W857" t="s">
        <v>1046</v>
      </c>
      <c r="X857" t="s">
        <v>1819</v>
      </c>
      <c r="Y857" t="s">
        <v>1246</v>
      </c>
    </row>
    <row r="858" spans="1:25">
      <c r="A858" t="s">
        <v>1035</v>
      </c>
      <c r="B858" t="s">
        <v>478</v>
      </c>
      <c r="C858" t="s">
        <v>479</v>
      </c>
      <c r="D858" t="s">
        <v>450</v>
      </c>
      <c r="E858">
        <v>4450</v>
      </c>
      <c r="F858">
        <v>888</v>
      </c>
      <c r="G858" s="22">
        <f>IF(H858 = "不含税", 1.06, 1) * F858/(1000*E858 * 3.96566683) * VLOOKUP(J858,Deflator!$A$2:$B$24,2,FALSE)</f>
        <v>7.4831306551069899E-6</v>
      </c>
      <c r="H858" t="s">
        <v>492</v>
      </c>
      <c r="I858">
        <v>1000</v>
      </c>
      <c r="J858">
        <v>2018</v>
      </c>
      <c r="K858" t="s">
        <v>503</v>
      </c>
      <c r="L858" s="77">
        <v>1.2E-2</v>
      </c>
      <c r="M858" s="76">
        <v>7.0000000000000007E-2</v>
      </c>
      <c r="N858" t="s">
        <v>767</v>
      </c>
      <c r="O858" t="s">
        <v>485</v>
      </c>
      <c r="P858" t="s">
        <v>617</v>
      </c>
      <c r="Q858" t="s">
        <v>483</v>
      </c>
      <c r="R858" t="s">
        <v>483</v>
      </c>
      <c r="S858" s="77">
        <v>0</v>
      </c>
      <c r="T858" t="s">
        <v>483</v>
      </c>
      <c r="U858" t="s">
        <v>496</v>
      </c>
      <c r="V858" t="s">
        <v>486</v>
      </c>
      <c r="W858" t="s">
        <v>1478</v>
      </c>
      <c r="X858" t="s">
        <v>2256</v>
      </c>
      <c r="Y858" t="s">
        <v>2257</v>
      </c>
    </row>
    <row r="859" spans="1:25">
      <c r="A859" t="s">
        <v>1035</v>
      </c>
      <c r="B859" t="s">
        <v>478</v>
      </c>
      <c r="C859" t="s">
        <v>479</v>
      </c>
      <c r="D859" t="s">
        <v>444</v>
      </c>
      <c r="E859">
        <v>4200</v>
      </c>
      <c r="F859">
        <v>850</v>
      </c>
      <c r="G859" s="22">
        <f>IF(H859 = "不含税", 1.06, 1) * F859/(1000*E859 * 3.96566683) * VLOOKUP(J859,Deflator!$A$2:$B$24,2,FALSE)</f>
        <v>7.5892700833714573E-6</v>
      </c>
      <c r="H859" t="s">
        <v>492</v>
      </c>
      <c r="I859">
        <v>1500</v>
      </c>
      <c r="J859">
        <v>2018</v>
      </c>
      <c r="K859" t="s">
        <v>503</v>
      </c>
      <c r="L859" s="77">
        <v>2.8000000000000001E-2</v>
      </c>
      <c r="M859" s="77">
        <v>0.1074</v>
      </c>
      <c r="N859" t="s">
        <v>483</v>
      </c>
      <c r="O859" t="s">
        <v>485</v>
      </c>
      <c r="P859" t="s">
        <v>788</v>
      </c>
      <c r="Q859" s="77">
        <v>0.70920000000000005</v>
      </c>
      <c r="R859" t="s">
        <v>483</v>
      </c>
      <c r="S859" s="77">
        <v>8.9999999999999998E-4</v>
      </c>
      <c r="T859" t="s">
        <v>483</v>
      </c>
      <c r="U859" t="s">
        <v>496</v>
      </c>
      <c r="V859" t="s">
        <v>486</v>
      </c>
      <c r="W859" t="s">
        <v>1276</v>
      </c>
      <c r="X859" t="s">
        <v>2446</v>
      </c>
      <c r="Y859" t="s">
        <v>680</v>
      </c>
    </row>
    <row r="860" spans="1:25">
      <c r="A860" t="s">
        <v>1035</v>
      </c>
      <c r="B860" t="s">
        <v>478</v>
      </c>
      <c r="C860" t="s">
        <v>479</v>
      </c>
      <c r="D860" t="s">
        <v>2496</v>
      </c>
      <c r="E860">
        <v>4200</v>
      </c>
      <c r="F860">
        <v>860</v>
      </c>
      <c r="G860" s="22">
        <f>IF(H860 = "不含税", 1.06, 1) * F860/(1000*E860 * 3.96566683) * VLOOKUP(J860,Deflator!$A$2:$B$24,2,FALSE)</f>
        <v>7.678555613764063E-6</v>
      </c>
      <c r="H860" t="s">
        <v>492</v>
      </c>
      <c r="I860">
        <v>600</v>
      </c>
      <c r="J860">
        <v>2018</v>
      </c>
      <c r="K860" t="s">
        <v>503</v>
      </c>
      <c r="L860" s="76">
        <v>0.03</v>
      </c>
      <c r="M860" s="76">
        <v>7.0000000000000007E-2</v>
      </c>
      <c r="N860" t="s">
        <v>483</v>
      </c>
      <c r="O860" t="s">
        <v>485</v>
      </c>
      <c r="P860" t="s">
        <v>617</v>
      </c>
      <c r="Q860" t="s">
        <v>483</v>
      </c>
      <c r="R860" t="s">
        <v>483</v>
      </c>
      <c r="S860" t="s">
        <v>483</v>
      </c>
      <c r="T860" t="s">
        <v>483</v>
      </c>
      <c r="U860" t="s">
        <v>496</v>
      </c>
      <c r="V860" t="s">
        <v>486</v>
      </c>
      <c r="W860" t="s">
        <v>2497</v>
      </c>
      <c r="X860" t="s">
        <v>2498</v>
      </c>
      <c r="Y860" t="s">
        <v>2499</v>
      </c>
    </row>
    <row r="861" spans="1:25">
      <c r="A861" t="s">
        <v>1035</v>
      </c>
      <c r="B861" t="s">
        <v>478</v>
      </c>
      <c r="C861" t="s">
        <v>479</v>
      </c>
      <c r="D861" t="s">
        <v>753</v>
      </c>
      <c r="E861">
        <v>4600</v>
      </c>
      <c r="F861">
        <v>950</v>
      </c>
      <c r="G861" s="22">
        <f>IF(H861 = "不含税", 1.06, 1) * F861/(1000*E861 * 3.96566683) * VLOOKUP(J861,Deflator!$A$2:$B$24,2,FALSE)</f>
        <v>7.7445492666629455E-6</v>
      </c>
      <c r="H861" t="s">
        <v>492</v>
      </c>
      <c r="I861">
        <v>500</v>
      </c>
      <c r="J861">
        <v>2018</v>
      </c>
      <c r="K861" t="s">
        <v>503</v>
      </c>
      <c r="L861" s="77">
        <v>1.2999999999999999E-2</v>
      </c>
      <c r="M861" s="76">
        <v>0.05</v>
      </c>
      <c r="N861" t="s">
        <v>483</v>
      </c>
      <c r="O861" t="s">
        <v>485</v>
      </c>
      <c r="P861" t="s">
        <v>2207</v>
      </c>
      <c r="Q861" t="s">
        <v>483</v>
      </c>
      <c r="R861" t="s">
        <v>483</v>
      </c>
      <c r="S861" t="s">
        <v>483</v>
      </c>
      <c r="T861" t="s">
        <v>483</v>
      </c>
      <c r="U861" t="s">
        <v>496</v>
      </c>
      <c r="V861" t="s">
        <v>486</v>
      </c>
      <c r="W861" t="s">
        <v>2549</v>
      </c>
      <c r="X861" t="s">
        <v>2550</v>
      </c>
      <c r="Y861" t="s">
        <v>2551</v>
      </c>
    </row>
    <row r="862" spans="1:25">
      <c r="A862" t="s">
        <v>1035</v>
      </c>
      <c r="B862" t="s">
        <v>478</v>
      </c>
      <c r="C862" t="s">
        <v>479</v>
      </c>
      <c r="D862" t="s">
        <v>450</v>
      </c>
      <c r="E862">
        <v>4586</v>
      </c>
      <c r="F862">
        <v>1000</v>
      </c>
      <c r="G862" s="22">
        <f>IF(H862 = "不含税", 1.06, 1) * F862/(1000*E862 * 3.96566683) * VLOOKUP(J862,Deflator!$A$2:$B$24,2,FALSE)</f>
        <v>8.1770437777789481E-6</v>
      </c>
      <c r="H862" t="s">
        <v>492</v>
      </c>
      <c r="I862">
        <v>800</v>
      </c>
      <c r="J862">
        <v>2018</v>
      </c>
      <c r="K862" t="s">
        <v>503</v>
      </c>
      <c r="L862" s="77">
        <v>1.26E-2</v>
      </c>
      <c r="M862" s="76">
        <v>0.08</v>
      </c>
      <c r="N862" t="s">
        <v>483</v>
      </c>
      <c r="O862" t="s">
        <v>485</v>
      </c>
      <c r="P862" t="s">
        <v>483</v>
      </c>
      <c r="Q862" t="s">
        <v>483</v>
      </c>
      <c r="R862" t="s">
        <v>483</v>
      </c>
      <c r="S862" t="s">
        <v>483</v>
      </c>
      <c r="T862" t="s">
        <v>483</v>
      </c>
      <c r="U862" t="s">
        <v>496</v>
      </c>
      <c r="V862" t="s">
        <v>486</v>
      </c>
      <c r="W862" t="s">
        <v>2103</v>
      </c>
      <c r="X862" t="s">
        <v>2939</v>
      </c>
      <c r="Y862" t="s">
        <v>2156</v>
      </c>
    </row>
    <row r="863" spans="1:25">
      <c r="A863" t="s">
        <v>1035</v>
      </c>
      <c r="B863" t="s">
        <v>478</v>
      </c>
      <c r="C863" t="s">
        <v>479</v>
      </c>
      <c r="D863" t="s">
        <v>446</v>
      </c>
      <c r="E863">
        <v>4300</v>
      </c>
      <c r="F863">
        <v>950</v>
      </c>
      <c r="G863" s="22">
        <f>IF(H863 = "不含税", 1.06, 1) * F863/(1000*E863 * 3.96566683) * VLOOKUP(J863,Deflator!$A$2:$B$24,2,FALSE)</f>
        <v>8.2848666573603606E-6</v>
      </c>
      <c r="H863" t="s">
        <v>492</v>
      </c>
      <c r="I863">
        <v>2000</v>
      </c>
      <c r="J863">
        <v>2018</v>
      </c>
      <c r="K863" t="s">
        <v>503</v>
      </c>
      <c r="L863" s="77">
        <v>1.7000000000000001E-2</v>
      </c>
      <c r="M863" s="76">
        <v>0.08</v>
      </c>
      <c r="N863" t="s">
        <v>483</v>
      </c>
      <c r="O863" t="s">
        <v>485</v>
      </c>
      <c r="P863" t="s">
        <v>483</v>
      </c>
      <c r="Q863" s="77">
        <v>0.67849999999999999</v>
      </c>
      <c r="R863">
        <v>2</v>
      </c>
      <c r="S863" s="77">
        <v>2.0000000000000001E-4</v>
      </c>
      <c r="T863" t="s">
        <v>483</v>
      </c>
      <c r="U863" t="s">
        <v>496</v>
      </c>
      <c r="V863" t="s">
        <v>486</v>
      </c>
      <c r="W863" t="s">
        <v>983</v>
      </c>
      <c r="X863" t="s">
        <v>3011</v>
      </c>
      <c r="Y863" t="s">
        <v>1317</v>
      </c>
    </row>
    <row r="864" spans="1:25">
      <c r="A864" t="s">
        <v>1035</v>
      </c>
      <c r="B864" t="s">
        <v>478</v>
      </c>
      <c r="C864" t="s">
        <v>479</v>
      </c>
      <c r="D864" t="s">
        <v>1029</v>
      </c>
      <c r="E864">
        <v>4300</v>
      </c>
      <c r="F864">
        <v>950</v>
      </c>
      <c r="G864" s="22">
        <f>IF(H864 = "不含税", 1.06, 1) * F864/(1000*E864 * 3.96566683) * VLOOKUP(J864,Deflator!$A$2:$B$24,2,FALSE)</f>
        <v>8.2848666573603606E-6</v>
      </c>
      <c r="H864" t="s">
        <v>492</v>
      </c>
      <c r="I864">
        <v>500</v>
      </c>
      <c r="J864">
        <v>2018</v>
      </c>
      <c r="K864" t="s">
        <v>503</v>
      </c>
      <c r="L864" s="77">
        <v>8.9999999999999993E-3</v>
      </c>
      <c r="M864" s="76">
        <v>0.06</v>
      </c>
      <c r="N864" t="s">
        <v>3017</v>
      </c>
      <c r="O864" t="s">
        <v>573</v>
      </c>
      <c r="P864" t="s">
        <v>626</v>
      </c>
      <c r="Q864" t="s">
        <v>483</v>
      </c>
      <c r="R864" t="s">
        <v>483</v>
      </c>
      <c r="S864" t="s">
        <v>483</v>
      </c>
      <c r="T864" t="s">
        <v>483</v>
      </c>
      <c r="U864" t="s">
        <v>496</v>
      </c>
      <c r="V864" t="s">
        <v>486</v>
      </c>
      <c r="W864" t="s">
        <v>1380</v>
      </c>
      <c r="X864" t="s">
        <v>3018</v>
      </c>
      <c r="Y864" t="s">
        <v>3019</v>
      </c>
    </row>
    <row r="865" spans="1:25">
      <c r="A865" t="s">
        <v>1035</v>
      </c>
      <c r="B865" t="s">
        <v>478</v>
      </c>
      <c r="C865" t="s">
        <v>479</v>
      </c>
      <c r="D865" t="s">
        <v>1029</v>
      </c>
      <c r="E865">
        <v>4300</v>
      </c>
      <c r="F865">
        <v>950</v>
      </c>
      <c r="G865" s="22">
        <f>IF(H865 = "不含税", 1.06, 1) * F865/(1000*E865 * 3.96566683) * VLOOKUP(J865,Deflator!$A$2:$B$24,2,FALSE)</f>
        <v>8.2848666573603606E-6</v>
      </c>
      <c r="H865" t="s">
        <v>492</v>
      </c>
      <c r="I865">
        <v>500</v>
      </c>
      <c r="J865">
        <v>2018</v>
      </c>
      <c r="K865" t="s">
        <v>503</v>
      </c>
      <c r="L865" s="77">
        <v>8.9999999999999993E-3</v>
      </c>
      <c r="M865" s="76">
        <v>0.06</v>
      </c>
      <c r="N865" t="s">
        <v>3017</v>
      </c>
      <c r="O865" t="s">
        <v>573</v>
      </c>
      <c r="P865" t="s">
        <v>626</v>
      </c>
      <c r="Q865" t="s">
        <v>483</v>
      </c>
      <c r="R865" t="s">
        <v>483</v>
      </c>
      <c r="S865" t="s">
        <v>483</v>
      </c>
      <c r="T865" t="s">
        <v>483</v>
      </c>
      <c r="U865" t="s">
        <v>496</v>
      </c>
      <c r="V865" t="s">
        <v>486</v>
      </c>
      <c r="W865" t="s">
        <v>1380</v>
      </c>
      <c r="X865" t="s">
        <v>3018</v>
      </c>
      <c r="Y865" t="s">
        <v>3019</v>
      </c>
    </row>
    <row r="866" spans="1:25">
      <c r="A866" t="s">
        <v>1035</v>
      </c>
      <c r="B866" t="s">
        <v>478</v>
      </c>
      <c r="C866" t="s">
        <v>479</v>
      </c>
      <c r="D866" t="s">
        <v>1379</v>
      </c>
      <c r="E866">
        <v>4700</v>
      </c>
      <c r="F866">
        <v>1050</v>
      </c>
      <c r="G866" s="22">
        <f>IF(H866 = "不含税", 1.06, 1) * F866/(1000*E866 * 3.96566683) * VLOOKUP(J866,Deflator!$A$2:$B$24,2,FALSE)</f>
        <v>8.3776423198168023E-6</v>
      </c>
      <c r="H866" t="s">
        <v>492</v>
      </c>
      <c r="I866">
        <v>1000</v>
      </c>
      <c r="J866">
        <v>2018</v>
      </c>
      <c r="K866" t="s">
        <v>503</v>
      </c>
      <c r="L866" s="77">
        <v>1.4E-2</v>
      </c>
      <c r="M866" s="77">
        <v>7.8E-2</v>
      </c>
      <c r="N866" t="s">
        <v>483</v>
      </c>
      <c r="O866" t="s">
        <v>485</v>
      </c>
      <c r="P866" t="s">
        <v>483</v>
      </c>
      <c r="Q866" t="s">
        <v>483</v>
      </c>
      <c r="R866" t="s">
        <v>483</v>
      </c>
      <c r="S866" t="s">
        <v>483</v>
      </c>
      <c r="T866" t="s">
        <v>483</v>
      </c>
      <c r="U866" t="s">
        <v>496</v>
      </c>
      <c r="V866" t="s">
        <v>486</v>
      </c>
      <c r="W866" t="s">
        <v>1380</v>
      </c>
      <c r="X866" t="s">
        <v>3046</v>
      </c>
      <c r="Y866" t="s">
        <v>2609</v>
      </c>
    </row>
    <row r="867" spans="1:25">
      <c r="A867" t="s">
        <v>1035</v>
      </c>
      <c r="B867" t="s">
        <v>478</v>
      </c>
      <c r="C867" t="s">
        <v>479</v>
      </c>
      <c r="D867" t="s">
        <v>1125</v>
      </c>
      <c r="E867">
        <v>4700</v>
      </c>
      <c r="F867">
        <v>1050</v>
      </c>
      <c r="G867" s="22">
        <f>IF(H867 = "不含税", 1.06, 1) * F867/(1000*E867 * 3.96566683) * VLOOKUP(J867,Deflator!$A$2:$B$24,2,FALSE)</f>
        <v>8.3776423198168023E-6</v>
      </c>
      <c r="H867" t="s">
        <v>492</v>
      </c>
      <c r="I867">
        <v>1800</v>
      </c>
      <c r="J867">
        <v>2018</v>
      </c>
      <c r="K867" t="s">
        <v>503</v>
      </c>
      <c r="L867" s="77">
        <v>1.34E-2</v>
      </c>
      <c r="M867" s="77">
        <v>4.5999999999999999E-2</v>
      </c>
      <c r="N867" t="s">
        <v>483</v>
      </c>
      <c r="O867" t="s">
        <v>485</v>
      </c>
      <c r="P867" t="s">
        <v>483</v>
      </c>
      <c r="Q867" t="s">
        <v>483</v>
      </c>
      <c r="R867" t="s">
        <v>483</v>
      </c>
      <c r="S867" t="s">
        <v>483</v>
      </c>
      <c r="T867" t="s">
        <v>3047</v>
      </c>
      <c r="U867" t="s">
        <v>496</v>
      </c>
      <c r="V867" t="s">
        <v>486</v>
      </c>
      <c r="W867" t="s">
        <v>1126</v>
      </c>
      <c r="X867" t="s">
        <v>3048</v>
      </c>
      <c r="Y867" t="s">
        <v>3049</v>
      </c>
    </row>
    <row r="868" spans="1:25">
      <c r="A868" t="s">
        <v>1035</v>
      </c>
      <c r="B868" t="s">
        <v>478</v>
      </c>
      <c r="C868" t="s">
        <v>479</v>
      </c>
      <c r="D868" t="s">
        <v>446</v>
      </c>
      <c r="E868">
        <v>4200</v>
      </c>
      <c r="F868">
        <v>950</v>
      </c>
      <c r="G868" s="22">
        <f>IF(H868 = "不含税", 1.06, 1) * F868/(1000*E868 * 3.96566683) * VLOOKUP(J868,Deflator!$A$2:$B$24,2,FALSE)</f>
        <v>8.4821253872975122E-6</v>
      </c>
      <c r="H868" t="s">
        <v>492</v>
      </c>
      <c r="I868">
        <v>1000</v>
      </c>
      <c r="J868">
        <v>2018</v>
      </c>
      <c r="K868" t="s">
        <v>503</v>
      </c>
      <c r="L868" s="76">
        <v>0.02</v>
      </c>
      <c r="M868" s="76">
        <v>0.08</v>
      </c>
      <c r="N868" t="s">
        <v>483</v>
      </c>
      <c r="O868" t="s">
        <v>485</v>
      </c>
      <c r="P868" t="s">
        <v>526</v>
      </c>
      <c r="Q868" t="s">
        <v>483</v>
      </c>
      <c r="R868" t="s">
        <v>483</v>
      </c>
      <c r="S868" t="s">
        <v>483</v>
      </c>
      <c r="T868" t="s">
        <v>483</v>
      </c>
      <c r="U868" t="s">
        <v>496</v>
      </c>
      <c r="V868" t="s">
        <v>486</v>
      </c>
      <c r="W868" t="s">
        <v>3120</v>
      </c>
      <c r="X868" t="s">
        <v>3121</v>
      </c>
      <c r="Y868" t="s">
        <v>1920</v>
      </c>
    </row>
    <row r="869" spans="1:25">
      <c r="A869" t="s">
        <v>1035</v>
      </c>
      <c r="B869" t="s">
        <v>478</v>
      </c>
      <c r="C869" t="s">
        <v>479</v>
      </c>
      <c r="D869" t="s">
        <v>753</v>
      </c>
      <c r="E869">
        <v>4100</v>
      </c>
      <c r="F869">
        <v>950</v>
      </c>
      <c r="G869" s="22">
        <f>IF(H869 = "不含税", 1.06, 1) * F869/(1000*E869 * 3.96566683) * VLOOKUP(J869,Deflator!$A$2:$B$24,2,FALSE)</f>
        <v>8.6890064943047677E-6</v>
      </c>
      <c r="H869" t="s">
        <v>492</v>
      </c>
      <c r="I869">
        <v>300</v>
      </c>
      <c r="J869">
        <v>2018</v>
      </c>
      <c r="K869" t="s">
        <v>503</v>
      </c>
      <c r="L869" s="77">
        <v>1.4999999999999999E-2</v>
      </c>
      <c r="M869" s="77">
        <v>1.4999999999999999E-2</v>
      </c>
      <c r="N869" t="s">
        <v>483</v>
      </c>
      <c r="O869" t="s">
        <v>485</v>
      </c>
      <c r="P869" t="s">
        <v>617</v>
      </c>
      <c r="Q869" t="s">
        <v>483</v>
      </c>
      <c r="R869" t="s">
        <v>483</v>
      </c>
      <c r="S869" t="s">
        <v>483</v>
      </c>
      <c r="T869" t="s">
        <v>483</v>
      </c>
      <c r="U869" t="s">
        <v>496</v>
      </c>
      <c r="V869" t="s">
        <v>486</v>
      </c>
      <c r="W869" t="s">
        <v>3185</v>
      </c>
      <c r="X869" t="s">
        <v>3186</v>
      </c>
      <c r="Y869" t="s">
        <v>3049</v>
      </c>
    </row>
    <row r="870" spans="1:25">
      <c r="A870" t="s">
        <v>1286</v>
      </c>
      <c r="B870" t="s">
        <v>478</v>
      </c>
      <c r="C870" t="s">
        <v>479</v>
      </c>
      <c r="D870" t="s">
        <v>446</v>
      </c>
      <c r="E870">
        <v>4000</v>
      </c>
      <c r="F870">
        <v>950</v>
      </c>
      <c r="G870" s="22">
        <f>IF(H870 = "不含税", 1.06, 1) * F870/(1000*E870 * 3.96566683) * VLOOKUP(J870,Deflator!$A$2:$B$24,2,FALSE)</f>
        <v>8.9062316566623866E-6</v>
      </c>
      <c r="H870" t="s">
        <v>492</v>
      </c>
      <c r="I870">
        <v>60</v>
      </c>
      <c r="J870">
        <v>2018</v>
      </c>
      <c r="K870" t="s">
        <v>503</v>
      </c>
      <c r="L870" s="76">
        <v>0.01</v>
      </c>
      <c r="M870" s="76">
        <v>0.1</v>
      </c>
      <c r="N870" t="s">
        <v>3257</v>
      </c>
      <c r="O870" t="s">
        <v>485</v>
      </c>
      <c r="P870" t="s">
        <v>526</v>
      </c>
      <c r="Q870" s="76">
        <v>0.85</v>
      </c>
      <c r="R870">
        <v>1</v>
      </c>
      <c r="S870" s="77">
        <v>2.0000000000000001E-4</v>
      </c>
      <c r="T870" t="s">
        <v>483</v>
      </c>
      <c r="U870" t="s">
        <v>496</v>
      </c>
      <c r="V870" t="s">
        <v>497</v>
      </c>
      <c r="W870" t="s">
        <v>2844</v>
      </c>
      <c r="X870" t="s">
        <v>3258</v>
      </c>
      <c r="Y870" t="s">
        <v>2063</v>
      </c>
    </row>
    <row r="871" spans="1:25">
      <c r="A871" t="s">
        <v>1035</v>
      </c>
      <c r="B871" t="s">
        <v>478</v>
      </c>
      <c r="C871" t="s">
        <v>479</v>
      </c>
      <c r="D871" t="s">
        <v>1125</v>
      </c>
      <c r="E871">
        <v>4400</v>
      </c>
      <c r="F871">
        <v>1050</v>
      </c>
      <c r="G871" s="22">
        <f>IF(H871 = "不含税", 1.06, 1) * F871/(1000*E871 * 3.96566683) * VLOOKUP(J871,Deflator!$A$2:$B$24,2,FALSE)</f>
        <v>8.9488452052588577E-6</v>
      </c>
      <c r="H871" t="s">
        <v>492</v>
      </c>
      <c r="I871">
        <v>1200</v>
      </c>
      <c r="J871">
        <v>2018</v>
      </c>
      <c r="K871" t="s">
        <v>503</v>
      </c>
      <c r="L871" s="77">
        <v>5.8999999999999999E-3</v>
      </c>
      <c r="M871" s="77">
        <v>8.0100000000000005E-2</v>
      </c>
      <c r="N871" t="s">
        <v>483</v>
      </c>
      <c r="O871" t="s">
        <v>485</v>
      </c>
      <c r="P871" t="s">
        <v>617</v>
      </c>
      <c r="Q871" s="77">
        <v>0.77810000000000001</v>
      </c>
      <c r="R871" t="s">
        <v>483</v>
      </c>
      <c r="S871" s="77">
        <v>4.0000000000000002E-4</v>
      </c>
      <c r="T871" t="s">
        <v>483</v>
      </c>
      <c r="U871" t="s">
        <v>496</v>
      </c>
      <c r="V871" t="s">
        <v>486</v>
      </c>
      <c r="W871" t="s">
        <v>1126</v>
      </c>
      <c r="X871" t="s">
        <v>3281</v>
      </c>
      <c r="Y871" t="s">
        <v>3049</v>
      </c>
    </row>
    <row r="872" spans="1:25">
      <c r="A872" t="s">
        <v>1035</v>
      </c>
      <c r="B872" t="s">
        <v>478</v>
      </c>
      <c r="C872" t="s">
        <v>479</v>
      </c>
      <c r="D872" t="s">
        <v>807</v>
      </c>
      <c r="E872">
        <v>4600</v>
      </c>
      <c r="F872">
        <v>1100</v>
      </c>
      <c r="G872" s="22">
        <f>IF(H872 = "不含税", 1.06, 1) * F872/(1000*E872 * 3.96566683) * VLOOKUP(J872,Deflator!$A$2:$B$24,2,FALSE)</f>
        <v>8.9673728350834096E-6</v>
      </c>
      <c r="H872" t="s">
        <v>492</v>
      </c>
      <c r="I872">
        <v>3000</v>
      </c>
      <c r="J872">
        <v>2018</v>
      </c>
      <c r="K872" t="s">
        <v>503</v>
      </c>
      <c r="L872" s="76">
        <v>0.03</v>
      </c>
      <c r="M872" s="76">
        <v>0.06</v>
      </c>
      <c r="N872" t="s">
        <v>484</v>
      </c>
      <c r="O872" t="s">
        <v>485</v>
      </c>
      <c r="P872" t="s">
        <v>626</v>
      </c>
      <c r="Q872" s="76">
        <v>0.96</v>
      </c>
      <c r="R872" t="s">
        <v>483</v>
      </c>
      <c r="S872" t="s">
        <v>483</v>
      </c>
      <c r="T872" t="s">
        <v>3285</v>
      </c>
      <c r="U872" t="s">
        <v>496</v>
      </c>
      <c r="V872" t="s">
        <v>486</v>
      </c>
      <c r="W872" t="s">
        <v>1597</v>
      </c>
      <c r="X872" t="s">
        <v>3286</v>
      </c>
      <c r="Y872" t="s">
        <v>3287</v>
      </c>
    </row>
    <row r="873" spans="1:25">
      <c r="A873" t="s">
        <v>501</v>
      </c>
      <c r="B873" t="s">
        <v>478</v>
      </c>
      <c r="C873" t="s">
        <v>479</v>
      </c>
      <c r="D873" t="s">
        <v>1125</v>
      </c>
      <c r="E873">
        <v>4200</v>
      </c>
      <c r="F873">
        <v>1050</v>
      </c>
      <c r="G873" s="22">
        <f>IF(H873 = "不含税", 1.06, 1) * F873/(1000*E873 * 3.96566683) * VLOOKUP(J873,Deflator!$A$2:$B$24,2,FALSE)</f>
        <v>9.3749806912235654E-6</v>
      </c>
      <c r="H873" t="s">
        <v>492</v>
      </c>
      <c r="I873">
        <v>900</v>
      </c>
      <c r="J873">
        <v>2018</v>
      </c>
      <c r="K873" t="s">
        <v>503</v>
      </c>
      <c r="L873" s="76">
        <v>0.01</v>
      </c>
      <c r="M873" s="76">
        <v>0.06</v>
      </c>
      <c r="N873" t="s">
        <v>483</v>
      </c>
      <c r="O873" t="s">
        <v>485</v>
      </c>
      <c r="P873" t="s">
        <v>526</v>
      </c>
      <c r="Q873" t="s">
        <v>483</v>
      </c>
      <c r="R873" t="s">
        <v>483</v>
      </c>
      <c r="S873" t="s">
        <v>483</v>
      </c>
      <c r="T873" t="s">
        <v>483</v>
      </c>
      <c r="U873" t="s">
        <v>496</v>
      </c>
      <c r="V873" t="s">
        <v>486</v>
      </c>
      <c r="W873" t="s">
        <v>1126</v>
      </c>
      <c r="X873" t="s">
        <v>3365</v>
      </c>
      <c r="Y873" t="s">
        <v>841</v>
      </c>
    </row>
    <row r="874" spans="1:25">
      <c r="A874" t="s">
        <v>1035</v>
      </c>
      <c r="B874" t="s">
        <v>478</v>
      </c>
      <c r="C874" t="s">
        <v>479</v>
      </c>
      <c r="D874" t="s">
        <v>442</v>
      </c>
      <c r="E874">
        <v>4200</v>
      </c>
      <c r="F874">
        <v>1060</v>
      </c>
      <c r="G874" s="22">
        <f>IF(H874 = "不含税", 1.06, 1) * F874/(1000*E874 * 3.96566683) * VLOOKUP(J874,Deflator!$A$2:$B$24,2,FALSE)</f>
        <v>9.4642662216161711E-6</v>
      </c>
      <c r="H874" t="s">
        <v>492</v>
      </c>
      <c r="I874">
        <v>3000</v>
      </c>
      <c r="J874">
        <v>2018</v>
      </c>
      <c r="K874" t="s">
        <v>503</v>
      </c>
      <c r="L874" s="76">
        <v>0.03</v>
      </c>
      <c r="M874" s="76">
        <v>0.05</v>
      </c>
      <c r="N874" t="s">
        <v>554</v>
      </c>
      <c r="O874" t="s">
        <v>485</v>
      </c>
      <c r="P874" t="s">
        <v>526</v>
      </c>
      <c r="Q874" s="76">
        <v>0.8</v>
      </c>
      <c r="R874" t="s">
        <v>483</v>
      </c>
      <c r="S874" s="77">
        <v>5.9999999999999995E-4</v>
      </c>
      <c r="T874" t="s">
        <v>483</v>
      </c>
      <c r="U874" t="s">
        <v>520</v>
      </c>
      <c r="V874" t="s">
        <v>486</v>
      </c>
      <c r="W874" t="s">
        <v>1597</v>
      </c>
      <c r="X874" t="s">
        <v>3374</v>
      </c>
      <c r="Y874" t="s">
        <v>3375</v>
      </c>
    </row>
    <row r="875" spans="1:25">
      <c r="A875" t="s">
        <v>1035</v>
      </c>
      <c r="B875" t="s">
        <v>478</v>
      </c>
      <c r="C875" t="s">
        <v>479</v>
      </c>
      <c r="D875" t="s">
        <v>442</v>
      </c>
      <c r="E875">
        <v>4200</v>
      </c>
      <c r="F875">
        <v>1060</v>
      </c>
      <c r="G875" s="22">
        <f>IF(H875 = "不含税", 1.06, 1) * F875/(1000*E875 * 3.96566683) * VLOOKUP(J875,Deflator!$A$2:$B$24,2,FALSE)</f>
        <v>9.4642662216161711E-6</v>
      </c>
      <c r="H875" t="s">
        <v>492</v>
      </c>
      <c r="I875">
        <v>3000</v>
      </c>
      <c r="J875">
        <v>2018</v>
      </c>
      <c r="K875" t="s">
        <v>503</v>
      </c>
      <c r="L875" s="76">
        <v>0.03</v>
      </c>
      <c r="M875" s="76">
        <v>0.05</v>
      </c>
      <c r="N875" t="s">
        <v>554</v>
      </c>
      <c r="O875" t="s">
        <v>485</v>
      </c>
      <c r="P875" t="s">
        <v>526</v>
      </c>
      <c r="Q875" s="76">
        <v>0.8</v>
      </c>
      <c r="R875" t="s">
        <v>483</v>
      </c>
      <c r="S875" s="77">
        <v>5.9999999999999995E-4</v>
      </c>
      <c r="T875" t="s">
        <v>483</v>
      </c>
      <c r="U875" t="s">
        <v>520</v>
      </c>
      <c r="V875" t="s">
        <v>486</v>
      </c>
      <c r="W875" t="s">
        <v>1597</v>
      </c>
      <c r="X875" t="s">
        <v>3374</v>
      </c>
      <c r="Y875" t="s">
        <v>3375</v>
      </c>
    </row>
    <row r="876" spans="1:25">
      <c r="A876" t="s">
        <v>501</v>
      </c>
      <c r="B876" t="s">
        <v>478</v>
      </c>
      <c r="C876" t="s">
        <v>479</v>
      </c>
      <c r="D876" t="s">
        <v>3444</v>
      </c>
      <c r="E876">
        <v>4500</v>
      </c>
      <c r="F876">
        <v>1200</v>
      </c>
      <c r="G876" s="22">
        <f>IF(H876 = "不含税", 1.06, 1) * F876/(1000*E876 * 3.96566683) * VLOOKUP(J876,Deflator!$A$2:$B$24,2,FALSE)</f>
        <v>9.9999794039718033E-6</v>
      </c>
      <c r="H876" t="s">
        <v>492</v>
      </c>
      <c r="I876">
        <v>1000</v>
      </c>
      <c r="J876">
        <v>2018</v>
      </c>
      <c r="K876" t="s">
        <v>503</v>
      </c>
      <c r="L876" s="76">
        <v>0.01</v>
      </c>
      <c r="M876" t="s">
        <v>483</v>
      </c>
      <c r="N876" t="s">
        <v>483</v>
      </c>
      <c r="O876" t="s">
        <v>485</v>
      </c>
      <c r="P876" t="s">
        <v>483</v>
      </c>
      <c r="Q876" t="s">
        <v>483</v>
      </c>
      <c r="R876" t="s">
        <v>483</v>
      </c>
      <c r="S876" t="s">
        <v>483</v>
      </c>
      <c r="T876" t="s">
        <v>483</v>
      </c>
      <c r="U876" t="s">
        <v>496</v>
      </c>
      <c r="V876" t="s">
        <v>486</v>
      </c>
      <c r="W876" t="s">
        <v>1597</v>
      </c>
      <c r="X876" t="s">
        <v>3445</v>
      </c>
      <c r="Y876" t="s">
        <v>652</v>
      </c>
    </row>
    <row r="877" spans="1:25">
      <c r="A877" t="s">
        <v>501</v>
      </c>
      <c r="B877" t="s">
        <v>478</v>
      </c>
      <c r="C877" t="s">
        <v>479</v>
      </c>
      <c r="D877" t="s">
        <v>3446</v>
      </c>
      <c r="E877">
        <v>4500</v>
      </c>
      <c r="F877">
        <v>1200</v>
      </c>
      <c r="G877" s="22">
        <f>IF(H877 = "不含税", 1.06, 1) * F877/(1000*E877 * 3.96566683) * VLOOKUP(J877,Deflator!$A$2:$B$24,2,FALSE)</f>
        <v>9.9999794039718033E-6</v>
      </c>
      <c r="H877" t="s">
        <v>492</v>
      </c>
      <c r="I877">
        <v>200</v>
      </c>
      <c r="J877">
        <v>2018</v>
      </c>
      <c r="K877" t="s">
        <v>503</v>
      </c>
      <c r="L877" t="s">
        <v>483</v>
      </c>
      <c r="M877" t="s">
        <v>483</v>
      </c>
      <c r="N877" t="s">
        <v>483</v>
      </c>
      <c r="O877" t="s">
        <v>573</v>
      </c>
      <c r="P877" t="s">
        <v>483</v>
      </c>
      <c r="Q877" t="s">
        <v>483</v>
      </c>
      <c r="R877" t="s">
        <v>483</v>
      </c>
      <c r="S877" t="s">
        <v>483</v>
      </c>
      <c r="T877" t="s">
        <v>483</v>
      </c>
      <c r="U877" t="s">
        <v>496</v>
      </c>
      <c r="V877" t="s">
        <v>486</v>
      </c>
      <c r="W877" t="s">
        <v>3447</v>
      </c>
      <c r="X877" t="s">
        <v>3448</v>
      </c>
      <c r="Y877" t="s">
        <v>1096</v>
      </c>
    </row>
    <row r="878" spans="1:25">
      <c r="A878" t="s">
        <v>1035</v>
      </c>
      <c r="B878" t="s">
        <v>478</v>
      </c>
      <c r="C878" t="s">
        <v>479</v>
      </c>
      <c r="D878" t="s">
        <v>3449</v>
      </c>
      <c r="E878">
        <v>4300</v>
      </c>
      <c r="F878">
        <v>1150</v>
      </c>
      <c r="G878" s="22">
        <f>IF(H878 = "不含税", 1.06, 1) * F878/(1000*E878 * 3.96566683) * VLOOKUP(J878,Deflator!$A$2:$B$24,2,FALSE)</f>
        <v>1.0029049111541489E-5</v>
      </c>
      <c r="H878" t="s">
        <v>492</v>
      </c>
      <c r="I878">
        <v>300</v>
      </c>
      <c r="J878">
        <v>2018</v>
      </c>
      <c r="K878" t="s">
        <v>503</v>
      </c>
      <c r="L878" s="76">
        <v>0.01</v>
      </c>
      <c r="M878" s="76">
        <v>0.05</v>
      </c>
      <c r="N878" t="s">
        <v>483</v>
      </c>
      <c r="O878" t="s">
        <v>485</v>
      </c>
      <c r="P878" t="s">
        <v>617</v>
      </c>
      <c r="Q878" t="s">
        <v>483</v>
      </c>
      <c r="R878" t="s">
        <v>483</v>
      </c>
      <c r="S878" t="s">
        <v>483</v>
      </c>
      <c r="T878" t="s">
        <v>483</v>
      </c>
      <c r="U878" t="s">
        <v>496</v>
      </c>
      <c r="V878" t="s">
        <v>486</v>
      </c>
      <c r="W878" t="s">
        <v>3450</v>
      </c>
      <c r="X878" t="s">
        <v>3451</v>
      </c>
      <c r="Y878" t="s">
        <v>676</v>
      </c>
    </row>
    <row r="879" spans="1:25">
      <c r="A879" t="s">
        <v>1035</v>
      </c>
      <c r="B879" t="s">
        <v>478</v>
      </c>
      <c r="C879" t="s">
        <v>479</v>
      </c>
      <c r="D879" t="s">
        <v>1125</v>
      </c>
      <c r="E879">
        <v>4600</v>
      </c>
      <c r="F879">
        <v>1300</v>
      </c>
      <c r="G879" s="22">
        <f>IF(H879 = "不含税", 1.06, 1) * F879/(1000*E879 * 3.96566683) * VLOOKUP(J879,Deflator!$A$2:$B$24,2,FALSE)</f>
        <v>1.0597804259644028E-5</v>
      </c>
      <c r="H879" t="s">
        <v>492</v>
      </c>
      <c r="I879">
        <v>1000</v>
      </c>
      <c r="J879">
        <v>2018</v>
      </c>
      <c r="K879" t="s">
        <v>503</v>
      </c>
      <c r="L879" s="76">
        <v>0.01</v>
      </c>
      <c r="M879" s="76">
        <v>0.06</v>
      </c>
      <c r="N879" t="s">
        <v>483</v>
      </c>
      <c r="O879" t="s">
        <v>1026</v>
      </c>
      <c r="P879" t="s">
        <v>504</v>
      </c>
      <c r="Q879" t="s">
        <v>483</v>
      </c>
      <c r="R879" t="s">
        <v>483</v>
      </c>
      <c r="S879" t="s">
        <v>483</v>
      </c>
      <c r="T879" t="s">
        <v>483</v>
      </c>
      <c r="U879" t="s">
        <v>496</v>
      </c>
      <c r="V879" t="s">
        <v>486</v>
      </c>
      <c r="W879" t="s">
        <v>1597</v>
      </c>
      <c r="X879" t="s">
        <v>3496</v>
      </c>
      <c r="Y879" t="s">
        <v>2499</v>
      </c>
    </row>
    <row r="880" spans="1:25">
      <c r="A880" t="s">
        <v>2824</v>
      </c>
      <c r="B880" t="s">
        <v>478</v>
      </c>
      <c r="C880" t="s">
        <v>479</v>
      </c>
      <c r="D880" t="s">
        <v>3533</v>
      </c>
      <c r="E880">
        <v>4130</v>
      </c>
      <c r="F880">
        <v>1300</v>
      </c>
      <c r="G880" s="22">
        <f>IF(H880 = "不含税", 1.06, 1) * F880/(1000*E880 * 3.96566683) * VLOOKUP(J880,Deflator!$A$2:$B$24,2,FALSE)</f>
        <v>1.1803849780717323E-5</v>
      </c>
      <c r="H880" t="s">
        <v>492</v>
      </c>
      <c r="I880">
        <v>120</v>
      </c>
      <c r="J880">
        <v>2018</v>
      </c>
      <c r="K880" t="s">
        <v>503</v>
      </c>
      <c r="L880" s="77">
        <v>3.1E-2</v>
      </c>
      <c r="M880" s="77">
        <v>7.4999999999999997E-2</v>
      </c>
      <c r="N880" t="s">
        <v>483</v>
      </c>
      <c r="O880" t="s">
        <v>485</v>
      </c>
      <c r="P880" t="s">
        <v>788</v>
      </c>
      <c r="Q880" s="77">
        <v>0.78400000000000003</v>
      </c>
      <c r="R880" t="s">
        <v>483</v>
      </c>
      <c r="S880" t="s">
        <v>483</v>
      </c>
      <c r="T880" t="s">
        <v>483</v>
      </c>
      <c r="U880" t="s">
        <v>496</v>
      </c>
      <c r="V880" t="s">
        <v>497</v>
      </c>
      <c r="W880" t="s">
        <v>3534</v>
      </c>
      <c r="X880" t="s">
        <v>3535</v>
      </c>
      <c r="Y880" t="s">
        <v>863</v>
      </c>
    </row>
    <row r="881" spans="1:25">
      <c r="A881" t="s">
        <v>595</v>
      </c>
      <c r="B881" t="s">
        <v>478</v>
      </c>
      <c r="C881" t="s">
        <v>538</v>
      </c>
      <c r="D881" t="s">
        <v>753</v>
      </c>
      <c r="E881">
        <v>4100</v>
      </c>
      <c r="F881">
        <v>680</v>
      </c>
      <c r="G881" s="22">
        <f>IF(H881 = "不含税", 1.06, 1) * F881/(1000*E881 * 3.96566683) * VLOOKUP(J881,Deflator!$A$2:$B$24,2,FALSE)</f>
        <v>5.7928718020267078E-6</v>
      </c>
      <c r="H881" t="s">
        <v>481</v>
      </c>
      <c r="I881">
        <v>5000</v>
      </c>
      <c r="J881">
        <v>2019</v>
      </c>
      <c r="K881" t="s">
        <v>503</v>
      </c>
      <c r="L881" s="76">
        <v>0.04</v>
      </c>
      <c r="M881" s="76">
        <v>0.08</v>
      </c>
      <c r="N881" t="s">
        <v>662</v>
      </c>
      <c r="O881" t="s">
        <v>485</v>
      </c>
      <c r="P881" t="s">
        <v>526</v>
      </c>
      <c r="Q881" t="s">
        <v>483</v>
      </c>
      <c r="R881" t="s">
        <v>483</v>
      </c>
      <c r="S881" t="s">
        <v>483</v>
      </c>
      <c r="T881" t="s">
        <v>483</v>
      </c>
      <c r="U881" t="s">
        <v>520</v>
      </c>
      <c r="V881" t="s">
        <v>486</v>
      </c>
      <c r="W881" t="s">
        <v>1046</v>
      </c>
      <c r="X881" t="s">
        <v>1047</v>
      </c>
      <c r="Y881" t="s">
        <v>1048</v>
      </c>
    </row>
    <row r="882" spans="1:25">
      <c r="A882" t="s">
        <v>595</v>
      </c>
      <c r="B882" t="s">
        <v>478</v>
      </c>
      <c r="C882" t="s">
        <v>538</v>
      </c>
      <c r="D882" t="s">
        <v>1125</v>
      </c>
      <c r="E882">
        <v>4200</v>
      </c>
      <c r="F882">
        <v>700</v>
      </c>
      <c r="G882" s="22">
        <f>IF(H882 = "不含税", 1.06, 1) * F882/(1000*E882 * 3.96566683) * VLOOKUP(J882,Deflator!$A$2:$B$24,2,FALSE)</f>
        <v>6.1705443263745272E-6</v>
      </c>
      <c r="H882" t="s">
        <v>492</v>
      </c>
      <c r="I882">
        <v>500</v>
      </c>
      <c r="J882">
        <v>2019</v>
      </c>
      <c r="K882" t="s">
        <v>503</v>
      </c>
      <c r="L882" s="77">
        <v>2.98E-2</v>
      </c>
      <c r="M882" s="77">
        <v>7.1999999999999998E-3</v>
      </c>
      <c r="N882" t="s">
        <v>483</v>
      </c>
      <c r="O882" t="s">
        <v>485</v>
      </c>
      <c r="P882" t="s">
        <v>653</v>
      </c>
      <c r="Q882" s="77">
        <v>0.8085</v>
      </c>
      <c r="R882">
        <v>2</v>
      </c>
      <c r="S882" s="77">
        <v>5.0000000000000001E-4</v>
      </c>
      <c r="T882" t="s">
        <v>483</v>
      </c>
      <c r="U882" t="s">
        <v>520</v>
      </c>
      <c r="V882" t="s">
        <v>486</v>
      </c>
      <c r="W882" t="s">
        <v>1126</v>
      </c>
      <c r="X882" t="s">
        <v>1232</v>
      </c>
      <c r="Y882" t="s">
        <v>1233</v>
      </c>
    </row>
    <row r="883" spans="1:25">
      <c r="A883" t="s">
        <v>537</v>
      </c>
      <c r="B883" t="s">
        <v>478</v>
      </c>
      <c r="C883" t="s">
        <v>538</v>
      </c>
      <c r="D883" t="s">
        <v>753</v>
      </c>
      <c r="E883">
        <v>4506</v>
      </c>
      <c r="F883">
        <v>800</v>
      </c>
      <c r="G883" s="22">
        <f>IF(H883 = "不含税", 1.06, 1) * F883/(1000*E883 * 3.96566683) * VLOOKUP(J883,Deflator!$A$2:$B$24,2,FALSE)</f>
        <v>6.5731497484682053E-6</v>
      </c>
      <c r="H883" t="s">
        <v>492</v>
      </c>
      <c r="I883">
        <v>2000</v>
      </c>
      <c r="J883">
        <v>2019</v>
      </c>
      <c r="K883" t="s">
        <v>503</v>
      </c>
      <c r="L883" s="77">
        <v>5.5E-2</v>
      </c>
      <c r="M883" s="77">
        <v>1.0999999999999999E-2</v>
      </c>
      <c r="N883" t="s">
        <v>484</v>
      </c>
      <c r="O883" t="s">
        <v>485</v>
      </c>
      <c r="P883" t="s">
        <v>617</v>
      </c>
      <c r="Q883" t="s">
        <v>483</v>
      </c>
      <c r="R883" t="s">
        <v>483</v>
      </c>
      <c r="S883" t="s">
        <v>483</v>
      </c>
      <c r="T883" t="s">
        <v>483</v>
      </c>
      <c r="U883" t="s">
        <v>496</v>
      </c>
      <c r="V883" t="s">
        <v>486</v>
      </c>
      <c r="W883" t="s">
        <v>1478</v>
      </c>
      <c r="X883" t="s">
        <v>1479</v>
      </c>
      <c r="Y883" t="s">
        <v>1480</v>
      </c>
    </row>
    <row r="884" spans="1:25">
      <c r="A884" t="s">
        <v>570</v>
      </c>
      <c r="B884" t="s">
        <v>478</v>
      </c>
      <c r="C884" t="s">
        <v>538</v>
      </c>
      <c r="D884" t="s">
        <v>753</v>
      </c>
      <c r="E884">
        <v>3988</v>
      </c>
      <c r="F884">
        <v>800</v>
      </c>
      <c r="G884" s="22">
        <f>IF(H884 = "不含税", 1.06, 1) * F884/(1000*E884 * 3.96566683) * VLOOKUP(J884,Deflator!$A$2:$B$24,2,FALSE)</f>
        <v>7.0065415034248337E-6</v>
      </c>
      <c r="H884" t="s">
        <v>481</v>
      </c>
      <c r="I884">
        <v>2000</v>
      </c>
      <c r="J884">
        <v>2019</v>
      </c>
      <c r="K884" t="s">
        <v>503</v>
      </c>
      <c r="L884" s="77">
        <v>4.8099999999999997E-2</v>
      </c>
      <c r="M884" s="77">
        <v>0.08</v>
      </c>
      <c r="N884" t="s">
        <v>483</v>
      </c>
      <c r="O884" t="s">
        <v>485</v>
      </c>
      <c r="P884" t="s">
        <v>483</v>
      </c>
      <c r="Q884" s="77">
        <v>0.70699999999999996</v>
      </c>
      <c r="R884">
        <v>2</v>
      </c>
      <c r="S884" t="s">
        <v>483</v>
      </c>
      <c r="T884" t="s">
        <v>483</v>
      </c>
      <c r="U884" t="s">
        <v>496</v>
      </c>
      <c r="V884" t="s">
        <v>486</v>
      </c>
      <c r="W884" t="s">
        <v>1046</v>
      </c>
      <c r="X884" t="s">
        <v>1892</v>
      </c>
      <c r="Y884" t="s">
        <v>1893</v>
      </c>
    </row>
    <row r="885" spans="1:25">
      <c r="A885" t="s">
        <v>570</v>
      </c>
      <c r="B885" t="s">
        <v>478</v>
      </c>
      <c r="C885" t="s">
        <v>538</v>
      </c>
      <c r="D885" t="s">
        <v>503</v>
      </c>
      <c r="E885">
        <v>3942</v>
      </c>
      <c r="F885">
        <v>750</v>
      </c>
      <c r="G885" s="22">
        <f>IF(H885 = "不含税", 1.06, 1) * F885/(1000*E885 * 3.96566683) * VLOOKUP(J885,Deflator!$A$2:$B$24,2,FALSE)</f>
        <v>7.0440003725736623E-6</v>
      </c>
      <c r="H885" t="s">
        <v>492</v>
      </c>
      <c r="I885">
        <v>450</v>
      </c>
      <c r="J885">
        <v>2019</v>
      </c>
      <c r="K885" t="s">
        <v>503</v>
      </c>
      <c r="L885" s="77">
        <v>2.6700000000000002E-2</v>
      </c>
      <c r="M885" s="77">
        <v>9.1499999999999998E-2</v>
      </c>
      <c r="N885" t="s">
        <v>483</v>
      </c>
      <c r="O885" t="s">
        <v>485</v>
      </c>
      <c r="P885" t="s">
        <v>788</v>
      </c>
      <c r="Q885" t="s">
        <v>483</v>
      </c>
      <c r="R885" t="s">
        <v>483</v>
      </c>
      <c r="S885" t="s">
        <v>483</v>
      </c>
      <c r="T885" t="s">
        <v>483</v>
      </c>
      <c r="U885" t="s">
        <v>496</v>
      </c>
      <c r="V885" t="s">
        <v>486</v>
      </c>
      <c r="W885" t="s">
        <v>1909</v>
      </c>
      <c r="X885" t="s">
        <v>1910</v>
      </c>
      <c r="Y885" t="s">
        <v>1741</v>
      </c>
    </row>
    <row r="886" spans="1:25">
      <c r="A886" t="s">
        <v>595</v>
      </c>
      <c r="B886" t="s">
        <v>478</v>
      </c>
      <c r="C886" t="s">
        <v>538</v>
      </c>
      <c r="D886" t="s">
        <v>1916</v>
      </c>
      <c r="E886">
        <v>4200</v>
      </c>
      <c r="F886">
        <v>800</v>
      </c>
      <c r="G886" s="22">
        <f>IF(H886 = "不含税", 1.06, 1) * F886/(1000*E886 * 3.96566683) * VLOOKUP(J886,Deflator!$A$2:$B$24,2,FALSE)</f>
        <v>7.0520506587137457E-6</v>
      </c>
      <c r="H886" t="s">
        <v>492</v>
      </c>
      <c r="I886">
        <v>500</v>
      </c>
      <c r="J886">
        <v>2019</v>
      </c>
      <c r="K886" t="s">
        <v>503</v>
      </c>
      <c r="L886" s="76">
        <v>0.02</v>
      </c>
      <c r="M886" s="76">
        <v>0.05</v>
      </c>
      <c r="N886" t="s">
        <v>483</v>
      </c>
      <c r="O886" t="s">
        <v>485</v>
      </c>
      <c r="P886" t="s">
        <v>526</v>
      </c>
      <c r="Q886" t="s">
        <v>483</v>
      </c>
      <c r="R886" t="s">
        <v>483</v>
      </c>
      <c r="S886" t="s">
        <v>483</v>
      </c>
      <c r="T886" t="s">
        <v>483</v>
      </c>
      <c r="U886" t="s">
        <v>496</v>
      </c>
      <c r="V886" t="s">
        <v>486</v>
      </c>
      <c r="W886" t="s">
        <v>1126</v>
      </c>
      <c r="X886" t="s">
        <v>1917</v>
      </c>
      <c r="Y886" t="s">
        <v>1345</v>
      </c>
    </row>
    <row r="887" spans="1:25">
      <c r="A887" t="s">
        <v>537</v>
      </c>
      <c r="B887" t="s">
        <v>478</v>
      </c>
      <c r="C887" t="s">
        <v>538</v>
      </c>
      <c r="D887" t="s">
        <v>450</v>
      </c>
      <c r="E887">
        <v>4200</v>
      </c>
      <c r="F887">
        <v>850</v>
      </c>
      <c r="G887" s="22">
        <f>IF(H887 = "不含税", 1.06, 1) * F887/(1000*E887 * 3.96566683) * VLOOKUP(J887,Deflator!$A$2:$B$24,2,FALSE)</f>
        <v>7.068682853663542E-6</v>
      </c>
      <c r="H887" t="s">
        <v>481</v>
      </c>
      <c r="I887">
        <v>500</v>
      </c>
      <c r="J887">
        <v>2019</v>
      </c>
      <c r="K887" t="s">
        <v>503</v>
      </c>
      <c r="L887" s="77">
        <v>5.4000000000000003E-3</v>
      </c>
      <c r="M887" s="77">
        <v>2.5999999999999999E-2</v>
      </c>
      <c r="N887" t="s">
        <v>483</v>
      </c>
      <c r="O887" t="s">
        <v>1956</v>
      </c>
      <c r="P887" t="s">
        <v>1957</v>
      </c>
      <c r="Q887" s="77">
        <v>0.81640000000000001</v>
      </c>
      <c r="R887" t="s">
        <v>483</v>
      </c>
      <c r="S887" s="77">
        <v>8.9999999999999998E-4</v>
      </c>
      <c r="T887" t="s">
        <v>483</v>
      </c>
      <c r="U887" t="s">
        <v>520</v>
      </c>
      <c r="V887" t="s">
        <v>486</v>
      </c>
      <c r="W887" t="s">
        <v>1478</v>
      </c>
      <c r="X887" t="s">
        <v>1958</v>
      </c>
      <c r="Y887" t="s">
        <v>745</v>
      </c>
    </row>
    <row r="888" spans="1:25">
      <c r="A888" t="s">
        <v>595</v>
      </c>
      <c r="B888" t="s">
        <v>478</v>
      </c>
      <c r="C888" t="s">
        <v>538</v>
      </c>
      <c r="D888" t="s">
        <v>2108</v>
      </c>
      <c r="E888">
        <v>4100</v>
      </c>
      <c r="F888">
        <v>850</v>
      </c>
      <c r="G888" s="22">
        <f>IF(H888 = "不含税", 1.06, 1) * F888/(1000*E888 * 3.96566683) * VLOOKUP(J888,Deflator!$A$2:$B$24,2,FALSE)</f>
        <v>7.2410897525333852E-6</v>
      </c>
      <c r="H888" t="s">
        <v>481</v>
      </c>
      <c r="I888">
        <v>1500</v>
      </c>
      <c r="J888">
        <v>2019</v>
      </c>
      <c r="K888" t="s">
        <v>503</v>
      </c>
      <c r="L888" s="76">
        <v>0.02</v>
      </c>
      <c r="M888" s="76">
        <v>0.1</v>
      </c>
      <c r="N888" t="s">
        <v>622</v>
      </c>
      <c r="O888" t="s">
        <v>485</v>
      </c>
      <c r="P888" t="s">
        <v>617</v>
      </c>
      <c r="Q888" t="s">
        <v>483</v>
      </c>
      <c r="R888" t="s">
        <v>483</v>
      </c>
      <c r="S888" s="77">
        <v>2.9999999999999997E-4</v>
      </c>
      <c r="T888" t="s">
        <v>483</v>
      </c>
      <c r="U888" t="s">
        <v>496</v>
      </c>
      <c r="V888" t="s">
        <v>486</v>
      </c>
      <c r="W888" t="s">
        <v>2109</v>
      </c>
      <c r="X888" t="s">
        <v>2110</v>
      </c>
      <c r="Y888" t="s">
        <v>2111</v>
      </c>
    </row>
    <row r="889" spans="1:25">
      <c r="A889" t="s">
        <v>478</v>
      </c>
      <c r="B889" t="s">
        <v>478</v>
      </c>
      <c r="C889" t="s">
        <v>538</v>
      </c>
      <c r="D889" t="s">
        <v>441</v>
      </c>
      <c r="E889">
        <v>3800</v>
      </c>
      <c r="F889">
        <v>800</v>
      </c>
      <c r="G889" s="22">
        <f>IF(H889 = "不含税", 1.06, 1) * F889/(1000*E889 * 3.96566683) * VLOOKUP(J889,Deflator!$A$2:$B$24,2,FALSE)</f>
        <v>7.3531809251732203E-6</v>
      </c>
      <c r="H889" t="s">
        <v>481</v>
      </c>
      <c r="I889">
        <v>10000</v>
      </c>
      <c r="J889">
        <v>2019</v>
      </c>
      <c r="K889" t="s">
        <v>503</v>
      </c>
      <c r="L889" s="76">
        <v>0.05</v>
      </c>
      <c r="M889" s="76">
        <v>0.08</v>
      </c>
      <c r="N889" t="s">
        <v>483</v>
      </c>
      <c r="O889" t="s">
        <v>485</v>
      </c>
      <c r="P889" t="s">
        <v>617</v>
      </c>
      <c r="Q889" s="77">
        <v>3.0000000000000001E-3</v>
      </c>
      <c r="R889" t="s">
        <v>483</v>
      </c>
      <c r="S889" t="s">
        <v>483</v>
      </c>
      <c r="T889" t="s">
        <v>483</v>
      </c>
      <c r="U889" t="s">
        <v>520</v>
      </c>
      <c r="V889" t="s">
        <v>486</v>
      </c>
      <c r="W889" t="s">
        <v>1640</v>
      </c>
      <c r="X889" t="s">
        <v>2239</v>
      </c>
      <c r="Y889" t="s">
        <v>1124</v>
      </c>
    </row>
    <row r="890" spans="1:25">
      <c r="A890" t="s">
        <v>570</v>
      </c>
      <c r="B890" t="s">
        <v>478</v>
      </c>
      <c r="C890" t="s">
        <v>538</v>
      </c>
      <c r="D890" t="s">
        <v>1399</v>
      </c>
      <c r="E890">
        <v>3900</v>
      </c>
      <c r="F890">
        <v>850</v>
      </c>
      <c r="G890" s="22">
        <f>IF(H890 = "不含税", 1.06, 1) * F890/(1000*E890 * 3.96566683) * VLOOKUP(J890,Deflator!$A$2:$B$24,2,FALSE)</f>
        <v>8.0691733498743823E-6</v>
      </c>
      <c r="H890" t="s">
        <v>492</v>
      </c>
      <c r="I890">
        <v>1000</v>
      </c>
      <c r="J890">
        <v>2019</v>
      </c>
      <c r="K890" t="s">
        <v>503</v>
      </c>
      <c r="L890" s="76">
        <v>0.05</v>
      </c>
      <c r="M890" s="76">
        <v>0.08</v>
      </c>
      <c r="N890" t="s">
        <v>483</v>
      </c>
      <c r="O890" t="s">
        <v>485</v>
      </c>
      <c r="P890" t="s">
        <v>483</v>
      </c>
      <c r="Q890" t="s">
        <v>483</v>
      </c>
      <c r="R890" t="s">
        <v>483</v>
      </c>
      <c r="S890" t="s">
        <v>483</v>
      </c>
      <c r="T890" t="s">
        <v>483</v>
      </c>
      <c r="U890" t="s">
        <v>496</v>
      </c>
      <c r="V890" t="s">
        <v>486</v>
      </c>
      <c r="W890" t="s">
        <v>1405</v>
      </c>
      <c r="X890" t="s">
        <v>2931</v>
      </c>
      <c r="Y890" t="s">
        <v>2932</v>
      </c>
    </row>
    <row r="891" spans="1:25">
      <c r="A891" t="s">
        <v>570</v>
      </c>
      <c r="B891" t="s">
        <v>478</v>
      </c>
      <c r="C891" t="s">
        <v>538</v>
      </c>
      <c r="D891" t="s">
        <v>1379</v>
      </c>
      <c r="E891">
        <v>3800</v>
      </c>
      <c r="F891">
        <v>830</v>
      </c>
      <c r="G891" s="22">
        <f>IF(H891 = "不含税", 1.06, 1) * F891/(1000*E891 * 3.96566683) * VLOOKUP(J891,Deflator!$A$2:$B$24,2,FALSE)</f>
        <v>8.0866607224592499E-6</v>
      </c>
      <c r="H891" t="s">
        <v>492</v>
      </c>
      <c r="I891">
        <v>300</v>
      </c>
      <c r="J891">
        <v>2019</v>
      </c>
      <c r="K891" t="s">
        <v>503</v>
      </c>
      <c r="L891" s="77">
        <v>1.4E-2</v>
      </c>
      <c r="M891" s="76">
        <v>0.09</v>
      </c>
      <c r="N891" t="s">
        <v>483</v>
      </c>
      <c r="O891" t="s">
        <v>667</v>
      </c>
      <c r="P891" t="s">
        <v>788</v>
      </c>
      <c r="Q891" s="77">
        <v>1.2E-2</v>
      </c>
      <c r="R891" t="s">
        <v>483</v>
      </c>
      <c r="S891" t="s">
        <v>483</v>
      </c>
      <c r="T891" t="s">
        <v>483</v>
      </c>
      <c r="U891" t="s">
        <v>520</v>
      </c>
      <c r="V891" t="s">
        <v>486</v>
      </c>
      <c r="W891" t="s">
        <v>2940</v>
      </c>
      <c r="X891" t="s">
        <v>2941</v>
      </c>
      <c r="Y891" t="s">
        <v>2942</v>
      </c>
    </row>
    <row r="892" spans="1:25">
      <c r="A892" t="s">
        <v>595</v>
      </c>
      <c r="B892" t="s">
        <v>478</v>
      </c>
      <c r="C892" t="s">
        <v>538</v>
      </c>
      <c r="D892" t="s">
        <v>441</v>
      </c>
      <c r="E892">
        <v>4300</v>
      </c>
      <c r="F892">
        <v>950</v>
      </c>
      <c r="G892" s="22">
        <f>IF(H892 = "不含税", 1.06, 1) * F892/(1000*E892 * 3.96566683) * VLOOKUP(J892,Deflator!$A$2:$B$24,2,FALSE)</f>
        <v>8.1795587582173979E-6</v>
      </c>
      <c r="H892" t="s">
        <v>492</v>
      </c>
      <c r="I892">
        <v>400</v>
      </c>
      <c r="J892">
        <v>2019</v>
      </c>
      <c r="K892" t="s">
        <v>503</v>
      </c>
      <c r="L892" s="76">
        <v>0.03</v>
      </c>
      <c r="M892" t="s">
        <v>483</v>
      </c>
      <c r="N892" t="s">
        <v>483</v>
      </c>
      <c r="O892" t="s">
        <v>485</v>
      </c>
      <c r="P892" t="s">
        <v>483</v>
      </c>
      <c r="Q892" t="s">
        <v>483</v>
      </c>
      <c r="R892" t="s">
        <v>483</v>
      </c>
      <c r="S892" t="s">
        <v>483</v>
      </c>
      <c r="T892" t="s">
        <v>483</v>
      </c>
      <c r="U892" t="s">
        <v>496</v>
      </c>
      <c r="V892" t="s">
        <v>486</v>
      </c>
      <c r="W892" t="s">
        <v>791</v>
      </c>
      <c r="X892" t="s">
        <v>2999</v>
      </c>
      <c r="Y892" t="s">
        <v>3000</v>
      </c>
    </row>
    <row r="893" spans="1:25">
      <c r="A893" t="s">
        <v>595</v>
      </c>
      <c r="B893" t="s">
        <v>478</v>
      </c>
      <c r="C893" t="s">
        <v>538</v>
      </c>
      <c r="D893" t="s">
        <v>1125</v>
      </c>
      <c r="E893">
        <v>3980</v>
      </c>
      <c r="F893">
        <v>880</v>
      </c>
      <c r="G893" s="22">
        <f>IF(H893 = "不含税", 1.06, 1) * F893/(1000*E893 * 3.96566683) * VLOOKUP(J893,Deflator!$A$2:$B$24,2,FALSE)</f>
        <v>8.1860487545873145E-6</v>
      </c>
      <c r="H893" t="s">
        <v>492</v>
      </c>
      <c r="I893">
        <v>300</v>
      </c>
      <c r="J893">
        <v>2019</v>
      </c>
      <c r="K893" t="s">
        <v>503</v>
      </c>
      <c r="L893" s="77">
        <v>2.76E-2</v>
      </c>
      <c r="M893" t="s">
        <v>483</v>
      </c>
      <c r="N893" t="s">
        <v>483</v>
      </c>
      <c r="O893" t="s">
        <v>831</v>
      </c>
      <c r="P893" t="s">
        <v>483</v>
      </c>
      <c r="Q893" t="s">
        <v>483</v>
      </c>
      <c r="R893" t="s">
        <v>483</v>
      </c>
      <c r="S893" t="s">
        <v>483</v>
      </c>
      <c r="T893" t="s">
        <v>483</v>
      </c>
      <c r="U893" t="s">
        <v>496</v>
      </c>
      <c r="V893" t="s">
        <v>486</v>
      </c>
      <c r="W893" t="s">
        <v>1126</v>
      </c>
      <c r="X893" t="s">
        <v>3023</v>
      </c>
      <c r="Y893" t="s">
        <v>3024</v>
      </c>
    </row>
    <row r="894" spans="1:25">
      <c r="A894" t="s">
        <v>3063</v>
      </c>
      <c r="B894" t="s">
        <v>478</v>
      </c>
      <c r="C894" t="s">
        <v>538</v>
      </c>
      <c r="D894" t="s">
        <v>1707</v>
      </c>
      <c r="E894">
        <v>4200</v>
      </c>
      <c r="F894">
        <v>1000</v>
      </c>
      <c r="G894" s="22">
        <f>IF(H894 = "不含税", 1.06, 1) * F894/(1000*E894 * 3.96566683) * VLOOKUP(J894,Deflator!$A$2:$B$24,2,FALSE)</f>
        <v>8.316097474898285E-6</v>
      </c>
      <c r="H894" t="s">
        <v>481</v>
      </c>
      <c r="I894">
        <v>1500</v>
      </c>
      <c r="J894">
        <v>2019</v>
      </c>
      <c r="K894" t="s">
        <v>503</v>
      </c>
      <c r="L894" s="76">
        <v>0.02</v>
      </c>
      <c r="M894" s="76">
        <v>0.04</v>
      </c>
      <c r="N894" t="s">
        <v>483</v>
      </c>
      <c r="O894" t="s">
        <v>485</v>
      </c>
      <c r="P894" t="s">
        <v>626</v>
      </c>
      <c r="Q894" t="s">
        <v>483</v>
      </c>
      <c r="R894" t="s">
        <v>483</v>
      </c>
      <c r="S894" t="s">
        <v>483</v>
      </c>
      <c r="T894" t="s">
        <v>483</v>
      </c>
      <c r="U894" t="s">
        <v>496</v>
      </c>
      <c r="V894" t="s">
        <v>486</v>
      </c>
      <c r="W894" t="s">
        <v>1640</v>
      </c>
      <c r="X894" t="s">
        <v>3064</v>
      </c>
      <c r="Y894" t="s">
        <v>3065</v>
      </c>
    </row>
    <row r="895" spans="1:25">
      <c r="A895" t="s">
        <v>570</v>
      </c>
      <c r="B895" t="s">
        <v>478</v>
      </c>
      <c r="C895" t="s">
        <v>538</v>
      </c>
      <c r="D895" t="s">
        <v>441</v>
      </c>
      <c r="E895">
        <v>4100</v>
      </c>
      <c r="F895">
        <v>1000</v>
      </c>
      <c r="G895" s="22">
        <f>IF(H895 = "不含税", 1.06, 1) * F895/(1000*E895 * 3.96566683) * VLOOKUP(J895,Deflator!$A$2:$B$24,2,FALSE)</f>
        <v>8.5189291206275121E-6</v>
      </c>
      <c r="H895" t="s">
        <v>481</v>
      </c>
      <c r="I895">
        <v>3000</v>
      </c>
      <c r="J895">
        <v>2019</v>
      </c>
      <c r="K895" t="s">
        <v>503</v>
      </c>
      <c r="L895" s="77">
        <v>7.0000000000000001E-3</v>
      </c>
      <c r="M895" s="76">
        <v>7.0000000000000007E-2</v>
      </c>
      <c r="N895" t="s">
        <v>554</v>
      </c>
      <c r="O895" t="s">
        <v>485</v>
      </c>
      <c r="P895" t="s">
        <v>626</v>
      </c>
      <c r="Q895" t="s">
        <v>483</v>
      </c>
      <c r="R895" t="s">
        <v>483</v>
      </c>
      <c r="S895" t="s">
        <v>483</v>
      </c>
      <c r="T895" t="s">
        <v>483</v>
      </c>
      <c r="U895" t="s">
        <v>496</v>
      </c>
      <c r="V895" t="s">
        <v>486</v>
      </c>
      <c r="W895" t="s">
        <v>3090</v>
      </c>
      <c r="X895" t="s">
        <v>3157</v>
      </c>
      <c r="Y895" t="s">
        <v>3158</v>
      </c>
    </row>
    <row r="896" spans="1:25">
      <c r="A896" t="s">
        <v>3063</v>
      </c>
      <c r="B896" t="s">
        <v>478</v>
      </c>
      <c r="C896" t="s">
        <v>538</v>
      </c>
      <c r="D896" t="s">
        <v>1707</v>
      </c>
      <c r="E896">
        <v>4220</v>
      </c>
      <c r="F896">
        <v>1100</v>
      </c>
      <c r="G896" s="22">
        <f>IF(H896 = "不含税", 1.06, 1) * F896/(1000*E896 * 3.96566683) * VLOOKUP(J896,Deflator!$A$2:$B$24,2,FALSE)</f>
        <v>9.1043531597227669E-6</v>
      </c>
      <c r="H896" t="s">
        <v>481</v>
      </c>
      <c r="I896">
        <v>2000</v>
      </c>
      <c r="J896">
        <v>2019</v>
      </c>
      <c r="K896" t="s">
        <v>503</v>
      </c>
      <c r="L896" s="76">
        <v>0.02</v>
      </c>
      <c r="M896" s="76">
        <v>0.05</v>
      </c>
      <c r="N896" t="s">
        <v>483</v>
      </c>
      <c r="O896" t="s">
        <v>485</v>
      </c>
      <c r="P896" t="s">
        <v>626</v>
      </c>
      <c r="Q896" t="s">
        <v>483</v>
      </c>
      <c r="R896" t="s">
        <v>483</v>
      </c>
      <c r="S896" t="s">
        <v>483</v>
      </c>
      <c r="T896" t="s">
        <v>483</v>
      </c>
      <c r="U896" t="s">
        <v>496</v>
      </c>
      <c r="V896" t="s">
        <v>486</v>
      </c>
      <c r="W896" t="s">
        <v>1385</v>
      </c>
      <c r="X896" t="s">
        <v>3324</v>
      </c>
      <c r="Y896" t="s">
        <v>3325</v>
      </c>
    </row>
    <row r="897" spans="1:25">
      <c r="A897" t="s">
        <v>583</v>
      </c>
      <c r="B897" t="s">
        <v>509</v>
      </c>
      <c r="C897" t="s">
        <v>510</v>
      </c>
      <c r="D897" t="s">
        <v>1043</v>
      </c>
      <c r="E897">
        <v>3900</v>
      </c>
      <c r="F897">
        <v>610</v>
      </c>
      <c r="G897" s="22">
        <f>IF(H897 = "不含税", 1.06, 1) * F897/(1000*E897 * 3.96566683) * VLOOKUP(J897,Deflator!$A$2:$B$24,2,FALSE)</f>
        <v>5.790818521674557E-6</v>
      </c>
      <c r="H897" t="s">
        <v>492</v>
      </c>
      <c r="I897">
        <v>800</v>
      </c>
      <c r="J897">
        <v>2019</v>
      </c>
      <c r="K897" t="s">
        <v>503</v>
      </c>
      <c r="L897" s="76">
        <v>0.06</v>
      </c>
      <c r="M897" t="s">
        <v>483</v>
      </c>
      <c r="N897" t="s">
        <v>483</v>
      </c>
      <c r="O897" t="s">
        <v>667</v>
      </c>
      <c r="P897" t="s">
        <v>483</v>
      </c>
      <c r="Q897" t="s">
        <v>483</v>
      </c>
      <c r="R897" t="s">
        <v>483</v>
      </c>
      <c r="S897" t="s">
        <v>483</v>
      </c>
      <c r="T897" t="s">
        <v>483</v>
      </c>
      <c r="U897" t="s">
        <v>496</v>
      </c>
      <c r="V897" t="s">
        <v>486</v>
      </c>
      <c r="W897" t="s">
        <v>1044</v>
      </c>
      <c r="X897" t="s">
        <v>1045</v>
      </c>
      <c r="Y897" t="s">
        <v>167</v>
      </c>
    </row>
    <row r="898" spans="1:25">
      <c r="A898" t="s">
        <v>583</v>
      </c>
      <c r="B898" t="s">
        <v>509</v>
      </c>
      <c r="C898" t="s">
        <v>510</v>
      </c>
      <c r="D898" t="s">
        <v>1643</v>
      </c>
      <c r="E898">
        <v>3800</v>
      </c>
      <c r="F898">
        <v>700</v>
      </c>
      <c r="G898" s="22">
        <f>IF(H898 = "不含税", 1.06, 1) * F898/(1000*E898 * 3.96566683) * VLOOKUP(J898,Deflator!$A$2:$B$24,2,FALSE)</f>
        <v>6.8200753080981617E-6</v>
      </c>
      <c r="H898" t="s">
        <v>492</v>
      </c>
      <c r="I898">
        <v>500</v>
      </c>
      <c r="J898">
        <v>2019</v>
      </c>
      <c r="K898" t="s">
        <v>503</v>
      </c>
      <c r="L898" s="76">
        <v>0.05</v>
      </c>
      <c r="M898" s="76">
        <v>0.15</v>
      </c>
      <c r="N898" t="s">
        <v>483</v>
      </c>
      <c r="O898" t="s">
        <v>485</v>
      </c>
      <c r="P898" t="s">
        <v>526</v>
      </c>
      <c r="Q898" t="s">
        <v>483</v>
      </c>
      <c r="R898" t="s">
        <v>483</v>
      </c>
      <c r="S898" t="s">
        <v>483</v>
      </c>
      <c r="T898" t="s">
        <v>483</v>
      </c>
      <c r="U898" t="s">
        <v>496</v>
      </c>
      <c r="V898" t="s">
        <v>486</v>
      </c>
      <c r="W898" t="s">
        <v>1644</v>
      </c>
      <c r="X898" t="s">
        <v>1645</v>
      </c>
      <c r="Y898" t="s">
        <v>1646</v>
      </c>
    </row>
    <row r="899" spans="1:25">
      <c r="A899" t="s">
        <v>583</v>
      </c>
      <c r="B899" t="s">
        <v>509</v>
      </c>
      <c r="C899" t="s">
        <v>510</v>
      </c>
      <c r="D899" t="s">
        <v>450</v>
      </c>
      <c r="E899">
        <v>3800</v>
      </c>
      <c r="F899">
        <v>850</v>
      </c>
      <c r="G899" s="22">
        <f>IF(H899 = "不含税", 1.06, 1) * F899/(1000*E899 * 3.96566683) * VLOOKUP(J899,Deflator!$A$2:$B$24,2,FALSE)</f>
        <v>7.8127547329965475E-6</v>
      </c>
      <c r="H899" t="s">
        <v>481</v>
      </c>
      <c r="I899">
        <v>600</v>
      </c>
      <c r="J899">
        <v>2019</v>
      </c>
      <c r="K899" t="s">
        <v>503</v>
      </c>
      <c r="L899" s="77">
        <v>6.7000000000000004E-2</v>
      </c>
      <c r="M899" s="76">
        <v>0.08</v>
      </c>
      <c r="N899" t="s">
        <v>484</v>
      </c>
      <c r="O899" t="s">
        <v>485</v>
      </c>
      <c r="P899" t="s">
        <v>626</v>
      </c>
      <c r="Q899" t="s">
        <v>483</v>
      </c>
      <c r="R899" t="s">
        <v>483</v>
      </c>
      <c r="S899" t="s">
        <v>483</v>
      </c>
      <c r="T899" t="s">
        <v>483</v>
      </c>
      <c r="U899" t="s">
        <v>520</v>
      </c>
      <c r="V899" t="s">
        <v>486</v>
      </c>
      <c r="W899" t="s">
        <v>1478</v>
      </c>
      <c r="X899" t="s">
        <v>2717</v>
      </c>
      <c r="Y899" t="s">
        <v>2718</v>
      </c>
    </row>
    <row r="900" spans="1:25">
      <c r="A900" t="s">
        <v>550</v>
      </c>
      <c r="B900" t="s">
        <v>551</v>
      </c>
      <c r="C900" t="s">
        <v>552</v>
      </c>
      <c r="D900" t="s">
        <v>553</v>
      </c>
      <c r="E900">
        <v>5400</v>
      </c>
      <c r="F900">
        <v>350</v>
      </c>
      <c r="G900" s="22">
        <f>IF(H900 = "不含税", 1.06, 1) * F900/(1000*E900 * 3.96566683) * VLOOKUP(J900,Deflator!$A$2:$B$24,2,FALSE)</f>
        <v>2.3996561269234272E-6</v>
      </c>
      <c r="H900" t="s">
        <v>492</v>
      </c>
      <c r="I900">
        <v>10000</v>
      </c>
      <c r="J900">
        <v>2019</v>
      </c>
      <c r="K900" t="s">
        <v>503</v>
      </c>
      <c r="L900" s="77">
        <v>3.5999999999999997E-2</v>
      </c>
      <c r="M900" s="77">
        <v>5.0099999999999999E-2</v>
      </c>
      <c r="N900" t="s">
        <v>554</v>
      </c>
      <c r="O900" t="s">
        <v>541</v>
      </c>
      <c r="P900" t="s">
        <v>555</v>
      </c>
      <c r="Q900" t="s">
        <v>483</v>
      </c>
      <c r="R900" t="s">
        <v>483</v>
      </c>
      <c r="S900" s="77">
        <v>2.9999999999999997E-4</v>
      </c>
      <c r="T900" t="s">
        <v>483</v>
      </c>
      <c r="U900" t="s">
        <v>496</v>
      </c>
      <c r="V900" t="s">
        <v>486</v>
      </c>
      <c r="W900" t="s">
        <v>556</v>
      </c>
      <c r="X900" t="s">
        <v>557</v>
      </c>
      <c r="Y900" t="s">
        <v>558</v>
      </c>
    </row>
    <row r="901" spans="1:25">
      <c r="A901" t="s">
        <v>943</v>
      </c>
      <c r="B901" t="s">
        <v>551</v>
      </c>
      <c r="C901" t="s">
        <v>701</v>
      </c>
      <c r="D901" t="s">
        <v>753</v>
      </c>
      <c r="E901">
        <v>4300</v>
      </c>
      <c r="F901">
        <v>660</v>
      </c>
      <c r="G901" s="22">
        <f>IF(H901 = "不含税", 1.06, 1) * F901/(1000*E901 * 3.96566683) * VLOOKUP(J901,Deflator!$A$2:$B$24,2,FALSE)</f>
        <v>5.6826408214984028E-6</v>
      </c>
      <c r="H901" t="s">
        <v>492</v>
      </c>
      <c r="I901">
        <v>1000</v>
      </c>
      <c r="J901">
        <v>2019</v>
      </c>
      <c r="K901" t="s">
        <v>503</v>
      </c>
      <c r="L901" s="76">
        <v>0.03</v>
      </c>
      <c r="M901" s="76">
        <v>0.06</v>
      </c>
      <c r="N901" t="s">
        <v>483</v>
      </c>
      <c r="O901" t="s">
        <v>485</v>
      </c>
      <c r="P901" t="s">
        <v>483</v>
      </c>
      <c r="Q901" t="s">
        <v>483</v>
      </c>
      <c r="R901" t="s">
        <v>483</v>
      </c>
      <c r="S901" t="s">
        <v>483</v>
      </c>
      <c r="T901" t="s">
        <v>483</v>
      </c>
      <c r="U901" t="s">
        <v>496</v>
      </c>
      <c r="V901" t="s">
        <v>486</v>
      </c>
      <c r="W901" t="s">
        <v>791</v>
      </c>
      <c r="X901" t="s">
        <v>998</v>
      </c>
      <c r="Y901" t="s">
        <v>999</v>
      </c>
    </row>
    <row r="902" spans="1:25">
      <c r="A902" t="s">
        <v>943</v>
      </c>
      <c r="B902" t="s">
        <v>551</v>
      </c>
      <c r="C902" t="s">
        <v>701</v>
      </c>
      <c r="D902" t="s">
        <v>1125</v>
      </c>
      <c r="E902">
        <v>4350</v>
      </c>
      <c r="F902">
        <v>740</v>
      </c>
      <c r="G902" s="22">
        <f>IF(H902 = "不含税", 1.06, 1) * F902/(1000*E902 * 3.96566683) * VLOOKUP(J902,Deflator!$A$2:$B$24,2,FALSE)</f>
        <v>5.941708264823879E-6</v>
      </c>
      <c r="H902" t="s">
        <v>481</v>
      </c>
      <c r="I902">
        <v>5000</v>
      </c>
      <c r="J902">
        <v>2019</v>
      </c>
      <c r="K902" t="s">
        <v>503</v>
      </c>
      <c r="L902" s="77">
        <v>5.1200000000000002E-2</v>
      </c>
      <c r="M902" s="76">
        <v>0.05</v>
      </c>
      <c r="N902" t="s">
        <v>483</v>
      </c>
      <c r="O902" t="s">
        <v>494</v>
      </c>
      <c r="P902" t="s">
        <v>626</v>
      </c>
      <c r="Q902" t="s">
        <v>483</v>
      </c>
      <c r="R902" t="s">
        <v>483</v>
      </c>
      <c r="S902" t="s">
        <v>483</v>
      </c>
      <c r="T902" t="s">
        <v>483</v>
      </c>
      <c r="U902" t="s">
        <v>496</v>
      </c>
      <c r="V902" t="s">
        <v>486</v>
      </c>
      <c r="W902" t="s">
        <v>1126</v>
      </c>
      <c r="X902" t="s">
        <v>1127</v>
      </c>
      <c r="Y902" t="s">
        <v>1128</v>
      </c>
    </row>
    <row r="903" spans="1:25">
      <c r="A903" t="s">
        <v>943</v>
      </c>
      <c r="B903" t="s">
        <v>551</v>
      </c>
      <c r="C903" t="s">
        <v>701</v>
      </c>
      <c r="D903" t="s">
        <v>441</v>
      </c>
      <c r="E903">
        <v>3900</v>
      </c>
      <c r="F903">
        <v>880</v>
      </c>
      <c r="G903" s="22">
        <f>IF(H903 = "不含税", 1.06, 1) * F903/(1000*E903 * 3.96566683) * VLOOKUP(J903,Deflator!$A$2:$B$24,2,FALSE)</f>
        <v>7.8811016069805278E-6</v>
      </c>
      <c r="H903" t="s">
        <v>481</v>
      </c>
      <c r="I903">
        <v>5000</v>
      </c>
      <c r="J903">
        <v>2019</v>
      </c>
      <c r="K903" t="s">
        <v>503</v>
      </c>
      <c r="L903" s="76">
        <v>0.05</v>
      </c>
      <c r="M903" t="s">
        <v>483</v>
      </c>
      <c r="N903" t="s">
        <v>483</v>
      </c>
      <c r="O903" t="s">
        <v>485</v>
      </c>
      <c r="P903" t="s">
        <v>483</v>
      </c>
      <c r="Q903" t="s">
        <v>483</v>
      </c>
      <c r="R903" t="s">
        <v>483</v>
      </c>
      <c r="S903" t="s">
        <v>483</v>
      </c>
      <c r="T903" t="s">
        <v>483</v>
      </c>
      <c r="U903" t="s">
        <v>496</v>
      </c>
      <c r="V903" t="s">
        <v>486</v>
      </c>
      <c r="W903" t="s">
        <v>1046</v>
      </c>
      <c r="X903" t="s">
        <v>2800</v>
      </c>
      <c r="Y903" t="s">
        <v>2801</v>
      </c>
    </row>
    <row r="904" spans="1:25">
      <c r="A904" t="s">
        <v>943</v>
      </c>
      <c r="B904" t="s">
        <v>551</v>
      </c>
      <c r="C904" t="s">
        <v>701</v>
      </c>
      <c r="D904" t="s">
        <v>1399</v>
      </c>
      <c r="E904">
        <v>4500</v>
      </c>
      <c r="F904">
        <v>1080</v>
      </c>
      <c r="G904" s="22">
        <f>IF(H904 = "不含税", 1.06, 1) * F904/(1000*E904 * 3.96566683) * VLOOKUP(J904,Deflator!$A$2:$B$24,2,FALSE)</f>
        <v>8.8855838299793198E-6</v>
      </c>
      <c r="H904" t="s">
        <v>492</v>
      </c>
      <c r="I904">
        <v>5000</v>
      </c>
      <c r="J904">
        <v>2019</v>
      </c>
      <c r="K904" t="s">
        <v>503</v>
      </c>
      <c r="L904" t="s">
        <v>483</v>
      </c>
      <c r="M904" t="s">
        <v>483</v>
      </c>
      <c r="N904" t="s">
        <v>483</v>
      </c>
      <c r="O904" t="s">
        <v>485</v>
      </c>
      <c r="P904" t="s">
        <v>617</v>
      </c>
      <c r="Q904" t="s">
        <v>483</v>
      </c>
      <c r="R904" t="s">
        <v>483</v>
      </c>
      <c r="S904" t="s">
        <v>483</v>
      </c>
      <c r="T904" t="s">
        <v>483</v>
      </c>
      <c r="U904" t="s">
        <v>496</v>
      </c>
      <c r="V904" t="s">
        <v>486</v>
      </c>
      <c r="W904" t="s">
        <v>1400</v>
      </c>
      <c r="X904" t="s">
        <v>3289</v>
      </c>
      <c r="Y904" t="s">
        <v>3290</v>
      </c>
    </row>
    <row r="905" spans="1:25">
      <c r="A905" t="s">
        <v>1966</v>
      </c>
      <c r="B905" t="s">
        <v>478</v>
      </c>
      <c r="C905" t="s">
        <v>491</v>
      </c>
      <c r="D905" t="s">
        <v>1707</v>
      </c>
      <c r="E905">
        <v>4200</v>
      </c>
      <c r="F905">
        <v>850</v>
      </c>
      <c r="G905" s="22">
        <f>IF(H905 = "不含税", 1.06, 1) * F905/(1000*E905 * 3.96566683) * VLOOKUP(J905,Deflator!$A$2:$B$24,2,FALSE)</f>
        <v>7.068682853663542E-6</v>
      </c>
      <c r="H905" t="s">
        <v>481</v>
      </c>
      <c r="I905">
        <v>300</v>
      </c>
      <c r="J905">
        <v>2019</v>
      </c>
      <c r="K905" t="s">
        <v>503</v>
      </c>
      <c r="L905" s="76">
        <v>0.02</v>
      </c>
      <c r="M905" s="76">
        <v>0.08</v>
      </c>
      <c r="N905" t="s">
        <v>483</v>
      </c>
      <c r="O905" t="s">
        <v>485</v>
      </c>
      <c r="P905" t="s">
        <v>526</v>
      </c>
      <c r="Q905" s="77">
        <v>3.0000000000000001E-3</v>
      </c>
      <c r="R905" t="s">
        <v>483</v>
      </c>
      <c r="S905" s="77">
        <v>0</v>
      </c>
      <c r="T905" t="s">
        <v>483</v>
      </c>
      <c r="U905" t="s">
        <v>496</v>
      </c>
      <c r="V905" t="s">
        <v>486</v>
      </c>
      <c r="W905" t="s">
        <v>1640</v>
      </c>
      <c r="X905" t="s">
        <v>1967</v>
      </c>
      <c r="Y905" t="s">
        <v>1968</v>
      </c>
    </row>
    <row r="906" spans="1:25">
      <c r="A906" t="s">
        <v>2214</v>
      </c>
      <c r="B906" t="s">
        <v>478</v>
      </c>
      <c r="C906" t="s">
        <v>491</v>
      </c>
      <c r="D906" t="s">
        <v>2215</v>
      </c>
      <c r="E906">
        <v>4300</v>
      </c>
      <c r="F906">
        <v>850</v>
      </c>
      <c r="G906" s="22">
        <f>IF(H906 = "不含税", 1.06, 1) * F906/(1000*E906 * 3.96566683) * VLOOKUP(J906,Deflator!$A$2:$B$24,2,FALSE)</f>
        <v>7.3185525731418817E-6</v>
      </c>
      <c r="H906" t="s">
        <v>492</v>
      </c>
      <c r="I906">
        <v>900</v>
      </c>
      <c r="J906">
        <v>2019</v>
      </c>
      <c r="K906" t="s">
        <v>503</v>
      </c>
      <c r="L906" s="77">
        <v>2.5999999999999999E-2</v>
      </c>
      <c r="M906" s="76">
        <v>0.11</v>
      </c>
      <c r="N906" t="s">
        <v>622</v>
      </c>
      <c r="O906" t="s">
        <v>485</v>
      </c>
      <c r="P906" t="s">
        <v>526</v>
      </c>
      <c r="Q906" s="76">
        <v>0.79</v>
      </c>
      <c r="R906">
        <v>1</v>
      </c>
      <c r="S906" s="77">
        <v>2E-3</v>
      </c>
      <c r="T906" t="s">
        <v>483</v>
      </c>
      <c r="U906" t="s">
        <v>496</v>
      </c>
      <c r="V906" t="s">
        <v>486</v>
      </c>
      <c r="W906" t="s">
        <v>2216</v>
      </c>
      <c r="X906" t="s">
        <v>2217</v>
      </c>
      <c r="Y906" t="s">
        <v>2218</v>
      </c>
    </row>
    <row r="907" spans="1:25">
      <c r="A907" t="s">
        <v>2580</v>
      </c>
      <c r="B907" t="s">
        <v>478</v>
      </c>
      <c r="C907" t="s">
        <v>491</v>
      </c>
      <c r="D907" t="s">
        <v>1125</v>
      </c>
      <c r="E907">
        <v>4000</v>
      </c>
      <c r="F907">
        <v>900</v>
      </c>
      <c r="G907" s="22">
        <f>IF(H907 = "不含税", 1.06, 1) * F907/(1000*E907 * 3.96566683) * VLOOKUP(J907,Deflator!$A$2:$B$24,2,FALSE)</f>
        <v>8.3302348406056121E-6</v>
      </c>
      <c r="H907" t="s">
        <v>492</v>
      </c>
      <c r="I907">
        <v>500</v>
      </c>
      <c r="J907">
        <v>2019</v>
      </c>
      <c r="K907" t="s">
        <v>503</v>
      </c>
      <c r="L907" s="77">
        <v>2.5000000000000001E-2</v>
      </c>
      <c r="M907" s="77">
        <v>7.1999999999999998E-3</v>
      </c>
      <c r="N907" t="s">
        <v>484</v>
      </c>
      <c r="O907" t="s">
        <v>485</v>
      </c>
      <c r="P907" t="s">
        <v>617</v>
      </c>
      <c r="Q907" s="76">
        <v>0.8</v>
      </c>
      <c r="R907" t="s">
        <v>483</v>
      </c>
      <c r="S907" s="77">
        <v>5.0000000000000001E-4</v>
      </c>
      <c r="T907">
        <v>8</v>
      </c>
      <c r="U907" t="s">
        <v>496</v>
      </c>
      <c r="V907" t="s">
        <v>486</v>
      </c>
      <c r="W907" t="s">
        <v>1597</v>
      </c>
      <c r="X907" t="s">
        <v>3092</v>
      </c>
      <c r="Y907" t="s">
        <v>3093</v>
      </c>
    </row>
    <row r="908" spans="1:25">
      <c r="A908" t="s">
        <v>2214</v>
      </c>
      <c r="B908" t="s">
        <v>478</v>
      </c>
      <c r="C908" t="s">
        <v>491</v>
      </c>
      <c r="D908" t="s">
        <v>1399</v>
      </c>
      <c r="E908">
        <v>4300</v>
      </c>
      <c r="F908">
        <v>1080</v>
      </c>
      <c r="G908" s="22">
        <f>IF(H908 = "不含税", 1.06, 1) * F908/(1000*E908 * 3.96566683) * VLOOKUP(J908,Deflator!$A$2:$B$24,2,FALSE)</f>
        <v>8.7725158479392137E-6</v>
      </c>
      <c r="H908" t="s">
        <v>481</v>
      </c>
      <c r="I908">
        <v>1000</v>
      </c>
      <c r="J908">
        <v>2019</v>
      </c>
      <c r="K908" t="s">
        <v>503</v>
      </c>
      <c r="L908" s="77">
        <v>2.5999999999999999E-2</v>
      </c>
      <c r="M908" s="76">
        <v>0.11</v>
      </c>
      <c r="N908" t="s">
        <v>622</v>
      </c>
      <c r="O908" t="s">
        <v>494</v>
      </c>
      <c r="P908" t="s">
        <v>526</v>
      </c>
      <c r="Q908" s="76">
        <v>0.79</v>
      </c>
      <c r="R908">
        <v>1</v>
      </c>
      <c r="S908" s="77">
        <v>2E-3</v>
      </c>
      <c r="T908" t="s">
        <v>483</v>
      </c>
      <c r="U908" t="s">
        <v>496</v>
      </c>
      <c r="V908" t="s">
        <v>486</v>
      </c>
      <c r="W908" t="s">
        <v>1400</v>
      </c>
      <c r="X908" t="s">
        <v>3244</v>
      </c>
      <c r="Y908" t="s">
        <v>3224</v>
      </c>
    </row>
    <row r="909" spans="1:25">
      <c r="A909" t="s">
        <v>2506</v>
      </c>
      <c r="B909" t="s">
        <v>478</v>
      </c>
      <c r="C909" t="s">
        <v>491</v>
      </c>
      <c r="D909" t="s">
        <v>441</v>
      </c>
      <c r="E909">
        <v>4134</v>
      </c>
      <c r="F909">
        <v>1280</v>
      </c>
      <c r="G909" s="22">
        <f>IF(H909 = "不含税", 1.06, 1) * F909/(1000*E909 * 3.96566683) * VLOOKUP(J909,Deflator!$A$2:$B$24,2,FALSE)</f>
        <v>1.0814547659664533E-5</v>
      </c>
      <c r="H909" t="s">
        <v>481</v>
      </c>
      <c r="I909">
        <v>5000</v>
      </c>
      <c r="J909">
        <v>2019</v>
      </c>
      <c r="K909" t="s">
        <v>503</v>
      </c>
      <c r="L909" s="77">
        <v>2.7E-2</v>
      </c>
      <c r="M909" s="77">
        <v>6.0199999999999997E-2</v>
      </c>
      <c r="N909" t="s">
        <v>483</v>
      </c>
      <c r="O909" t="s">
        <v>667</v>
      </c>
      <c r="P909" t="s">
        <v>483</v>
      </c>
      <c r="Q909" s="77">
        <v>0.7218</v>
      </c>
      <c r="R909" t="s">
        <v>483</v>
      </c>
      <c r="S909" t="s">
        <v>483</v>
      </c>
      <c r="T909" t="s">
        <v>483</v>
      </c>
      <c r="U909" t="s">
        <v>1739</v>
      </c>
      <c r="V909" t="s">
        <v>486</v>
      </c>
      <c r="W909" t="s">
        <v>3518</v>
      </c>
      <c r="X909" t="s">
        <v>3519</v>
      </c>
      <c r="Y909" t="s">
        <v>3408</v>
      </c>
    </row>
    <row r="910" spans="1:25">
      <c r="A910" t="s">
        <v>1035</v>
      </c>
      <c r="B910" t="s">
        <v>478</v>
      </c>
      <c r="C910" t="s">
        <v>479</v>
      </c>
      <c r="D910" t="s">
        <v>753</v>
      </c>
      <c r="E910">
        <v>4000</v>
      </c>
      <c r="F910">
        <v>730</v>
      </c>
      <c r="G910" s="22">
        <f>IF(H910 = "不含税", 1.06, 1) * F910/(1000*E910 * 3.96566683) * VLOOKUP(J910,Deflator!$A$2:$B$24,2,FALSE)</f>
        <v>6.3742887145095357E-6</v>
      </c>
      <c r="H910" t="s">
        <v>481</v>
      </c>
      <c r="I910">
        <v>10000</v>
      </c>
      <c r="J910">
        <v>2019</v>
      </c>
      <c r="K910" t="s">
        <v>503</v>
      </c>
      <c r="L910" s="76">
        <v>0.06</v>
      </c>
      <c r="M910" s="76">
        <v>7.0000000000000007E-2</v>
      </c>
      <c r="N910" t="s">
        <v>622</v>
      </c>
      <c r="O910" t="s">
        <v>485</v>
      </c>
      <c r="P910" t="s">
        <v>526</v>
      </c>
      <c r="Q910" s="76">
        <v>0.8</v>
      </c>
      <c r="R910" t="s">
        <v>483</v>
      </c>
      <c r="S910" s="77">
        <v>5.9999999999999995E-4</v>
      </c>
      <c r="T910" t="s">
        <v>483</v>
      </c>
      <c r="U910" t="s">
        <v>496</v>
      </c>
      <c r="V910" t="s">
        <v>486</v>
      </c>
      <c r="W910" t="s">
        <v>791</v>
      </c>
      <c r="X910" t="s">
        <v>1344</v>
      </c>
      <c r="Y910" t="s">
        <v>1345</v>
      </c>
    </row>
    <row r="911" spans="1:25">
      <c r="A911" t="s">
        <v>501</v>
      </c>
      <c r="B911" t="s">
        <v>478</v>
      </c>
      <c r="C911" t="s">
        <v>479</v>
      </c>
      <c r="D911" t="s">
        <v>1399</v>
      </c>
      <c r="E911">
        <v>4350</v>
      </c>
      <c r="F911">
        <v>790</v>
      </c>
      <c r="G911" s="22">
        <f>IF(H911 = "不含税", 1.06, 1) * F911/(1000*E911 * 3.96566683) * VLOOKUP(J911,Deflator!$A$2:$B$24,2,FALSE)</f>
        <v>6.7237655418425896E-6</v>
      </c>
      <c r="H911" t="s">
        <v>492</v>
      </c>
      <c r="I911">
        <v>3000</v>
      </c>
      <c r="J911">
        <v>2019</v>
      </c>
      <c r="K911" t="s">
        <v>503</v>
      </c>
      <c r="L911" s="77">
        <v>6.0000000000000001E-3</v>
      </c>
      <c r="M911" s="76">
        <v>7.0000000000000007E-2</v>
      </c>
      <c r="N911" t="s">
        <v>483</v>
      </c>
      <c r="O911" t="s">
        <v>485</v>
      </c>
      <c r="P911" t="s">
        <v>483</v>
      </c>
      <c r="Q911" s="77">
        <v>0.78849999999999998</v>
      </c>
      <c r="R911">
        <v>3</v>
      </c>
      <c r="S911" s="77">
        <v>1E-4</v>
      </c>
      <c r="T911" t="s">
        <v>1612</v>
      </c>
      <c r="U911" t="s">
        <v>496</v>
      </c>
      <c r="V911" t="s">
        <v>486</v>
      </c>
      <c r="W911" t="s">
        <v>1400</v>
      </c>
      <c r="X911" t="s">
        <v>1613</v>
      </c>
      <c r="Y911" t="s">
        <v>1558</v>
      </c>
    </row>
    <row r="912" spans="1:25">
      <c r="A912" t="s">
        <v>1035</v>
      </c>
      <c r="B912" t="s">
        <v>478</v>
      </c>
      <c r="C912" t="s">
        <v>479</v>
      </c>
      <c r="D912" t="s">
        <v>503</v>
      </c>
      <c r="E912">
        <v>4000</v>
      </c>
      <c r="F912">
        <v>760</v>
      </c>
      <c r="G912" s="22">
        <f>IF(H912 = "不含税", 1.06, 1) * F912/(1000*E912 * 3.96566683) * VLOOKUP(J912,Deflator!$A$2:$B$24,2,FALSE)</f>
        <v>7.0344205320669616E-6</v>
      </c>
      <c r="H912" t="s">
        <v>492</v>
      </c>
      <c r="I912">
        <v>1000</v>
      </c>
      <c r="J912">
        <v>2019</v>
      </c>
      <c r="K912" t="s">
        <v>503</v>
      </c>
      <c r="L912" s="76">
        <v>0.04</v>
      </c>
      <c r="M912" s="76">
        <v>0.06</v>
      </c>
      <c r="N912" t="s">
        <v>483</v>
      </c>
      <c r="O912" t="s">
        <v>485</v>
      </c>
      <c r="P912" t="s">
        <v>617</v>
      </c>
      <c r="Q912" s="77">
        <v>0.76600000000000001</v>
      </c>
      <c r="R912">
        <v>3</v>
      </c>
      <c r="S912" t="s">
        <v>483</v>
      </c>
      <c r="T912" t="s">
        <v>483</v>
      </c>
      <c r="U912" t="s">
        <v>496</v>
      </c>
      <c r="V912" t="s">
        <v>486</v>
      </c>
      <c r="W912" t="s">
        <v>1904</v>
      </c>
      <c r="X912" t="s">
        <v>1905</v>
      </c>
      <c r="Y912" t="s">
        <v>1906</v>
      </c>
    </row>
    <row r="913" spans="1:25">
      <c r="A913" t="s">
        <v>1035</v>
      </c>
      <c r="B913" t="s">
        <v>478</v>
      </c>
      <c r="C913" t="s">
        <v>479</v>
      </c>
      <c r="D913" t="s">
        <v>1691</v>
      </c>
      <c r="E913">
        <v>4200</v>
      </c>
      <c r="F913">
        <v>850</v>
      </c>
      <c r="G913" s="22">
        <f>IF(H913 = "不含税", 1.06, 1) * F913/(1000*E913 * 3.96566683) * VLOOKUP(J913,Deflator!$A$2:$B$24,2,FALSE)</f>
        <v>7.068682853663542E-6</v>
      </c>
      <c r="H913" t="s">
        <v>481</v>
      </c>
      <c r="I913">
        <v>3000</v>
      </c>
      <c r="J913">
        <v>2019</v>
      </c>
      <c r="K913" t="s">
        <v>503</v>
      </c>
      <c r="L913" s="76">
        <v>0.01</v>
      </c>
      <c r="M913" s="76">
        <v>0.04</v>
      </c>
      <c r="N913" t="s">
        <v>483</v>
      </c>
      <c r="O913" t="s">
        <v>485</v>
      </c>
      <c r="P913" t="s">
        <v>526</v>
      </c>
      <c r="Q913" t="s">
        <v>483</v>
      </c>
      <c r="R913" t="s">
        <v>483</v>
      </c>
      <c r="S913" t="s">
        <v>483</v>
      </c>
      <c r="T913" t="s">
        <v>483</v>
      </c>
      <c r="U913" t="s">
        <v>520</v>
      </c>
      <c r="V913" t="s">
        <v>486</v>
      </c>
      <c r="W913" t="s">
        <v>1975</v>
      </c>
      <c r="X913" t="s">
        <v>1976</v>
      </c>
      <c r="Y913" t="s">
        <v>1977</v>
      </c>
    </row>
    <row r="914" spans="1:25">
      <c r="A914" t="s">
        <v>1035</v>
      </c>
      <c r="B914" t="s">
        <v>478</v>
      </c>
      <c r="C914" t="s">
        <v>479</v>
      </c>
      <c r="D914" t="s">
        <v>450</v>
      </c>
      <c r="E914">
        <v>4500</v>
      </c>
      <c r="F914">
        <v>880</v>
      </c>
      <c r="G914" s="22">
        <f>IF(H914 = "不含税", 1.06, 1) * F914/(1000*E914 * 3.96566683) * VLOOKUP(J914,Deflator!$A$2:$B$24,2,FALSE)</f>
        <v>7.2401053429461134E-6</v>
      </c>
      <c r="H914" t="s">
        <v>492</v>
      </c>
      <c r="I914">
        <v>2000</v>
      </c>
      <c r="J914">
        <v>2019</v>
      </c>
      <c r="K914" t="s">
        <v>503</v>
      </c>
      <c r="L914" s="76">
        <v>0.02</v>
      </c>
      <c r="M914" s="76">
        <v>0.03</v>
      </c>
      <c r="N914" t="s">
        <v>483</v>
      </c>
      <c r="O914" t="s">
        <v>485</v>
      </c>
      <c r="P914" t="s">
        <v>626</v>
      </c>
      <c r="Q914" t="s">
        <v>483</v>
      </c>
      <c r="R914" t="s">
        <v>483</v>
      </c>
      <c r="S914" t="s">
        <v>483</v>
      </c>
      <c r="T914" t="s">
        <v>483</v>
      </c>
      <c r="U914" t="s">
        <v>496</v>
      </c>
      <c r="V914" t="s">
        <v>486</v>
      </c>
      <c r="W914" t="s">
        <v>2103</v>
      </c>
      <c r="X914" t="s">
        <v>2104</v>
      </c>
      <c r="Y914" t="s">
        <v>1480</v>
      </c>
    </row>
    <row r="915" spans="1:25">
      <c r="A915" t="s">
        <v>1035</v>
      </c>
      <c r="B915" t="s">
        <v>478</v>
      </c>
      <c r="C915" t="s">
        <v>479</v>
      </c>
      <c r="D915" t="s">
        <v>2108</v>
      </c>
      <c r="E915">
        <v>4000</v>
      </c>
      <c r="F915">
        <v>850</v>
      </c>
      <c r="G915" s="22">
        <f>IF(H915 = "不含税", 1.06, 1) * F915/(1000*E915 * 3.96566683) * VLOOKUP(J915,Deflator!$A$2:$B$24,2,FALSE)</f>
        <v>7.4221169963467193E-6</v>
      </c>
      <c r="H915" t="s">
        <v>481</v>
      </c>
      <c r="I915">
        <v>2000</v>
      </c>
      <c r="J915">
        <v>2019</v>
      </c>
      <c r="K915" t="s">
        <v>503</v>
      </c>
      <c r="L915" s="77">
        <v>1.89E-2</v>
      </c>
      <c r="M915" s="77">
        <v>7.51E-2</v>
      </c>
      <c r="N915" t="s">
        <v>622</v>
      </c>
      <c r="O915" t="s">
        <v>485</v>
      </c>
      <c r="P915" t="s">
        <v>526</v>
      </c>
      <c r="Q915" s="77">
        <v>0.80979999999999996</v>
      </c>
      <c r="R915">
        <v>1</v>
      </c>
      <c r="S915" s="77">
        <v>2.9999999999999997E-4</v>
      </c>
      <c r="T915" t="s">
        <v>483</v>
      </c>
      <c r="U915" t="s">
        <v>496</v>
      </c>
      <c r="V915" t="s">
        <v>486</v>
      </c>
      <c r="W915" t="s">
        <v>2348</v>
      </c>
      <c r="X915" t="s">
        <v>2349</v>
      </c>
      <c r="Y915" t="s">
        <v>2111</v>
      </c>
    </row>
    <row r="916" spans="1:25">
      <c r="A916" t="s">
        <v>1035</v>
      </c>
      <c r="B916" t="s">
        <v>478</v>
      </c>
      <c r="C916" t="s">
        <v>479</v>
      </c>
      <c r="D916" t="s">
        <v>450</v>
      </c>
      <c r="E916">
        <v>4000</v>
      </c>
      <c r="F916">
        <v>850</v>
      </c>
      <c r="G916" s="22">
        <f>IF(H916 = "不含税", 1.06, 1) * F916/(1000*E916 * 3.96566683) * VLOOKUP(J916,Deflator!$A$2:$B$24,2,FALSE)</f>
        <v>7.4221169963467193E-6</v>
      </c>
      <c r="H916" t="s">
        <v>481</v>
      </c>
      <c r="I916">
        <v>1000</v>
      </c>
      <c r="J916">
        <v>2019</v>
      </c>
      <c r="K916" t="s">
        <v>503</v>
      </c>
      <c r="L916" s="77">
        <v>5.4999999999999997E-3</v>
      </c>
      <c r="M916" s="77">
        <v>2.5000000000000001E-2</v>
      </c>
      <c r="N916" t="s">
        <v>877</v>
      </c>
      <c r="O916" t="s">
        <v>485</v>
      </c>
      <c r="P916" t="s">
        <v>526</v>
      </c>
      <c r="Q916" s="76">
        <v>0.82</v>
      </c>
      <c r="R916" t="s">
        <v>483</v>
      </c>
      <c r="S916" s="77">
        <v>8.0000000000000004E-4</v>
      </c>
      <c r="T916" t="s">
        <v>483</v>
      </c>
      <c r="U916" t="s">
        <v>520</v>
      </c>
      <c r="V916" t="s">
        <v>486</v>
      </c>
      <c r="W916" t="s">
        <v>1478</v>
      </c>
      <c r="X916" t="s">
        <v>2350</v>
      </c>
      <c r="Y916" t="s">
        <v>2351</v>
      </c>
    </row>
    <row r="917" spans="1:25">
      <c r="A917" t="s">
        <v>1035</v>
      </c>
      <c r="B917" t="s">
        <v>478</v>
      </c>
      <c r="C917" t="s">
        <v>479</v>
      </c>
      <c r="D917" t="s">
        <v>450</v>
      </c>
      <c r="E917">
        <v>4300</v>
      </c>
      <c r="F917">
        <v>960</v>
      </c>
      <c r="G917" s="22">
        <f>IF(H917 = "不含税", 1.06, 1) * F917/(1000*E917 * 3.96566683) * VLOOKUP(J917,Deflator!$A$2:$B$24,2,FALSE)</f>
        <v>7.7977918648348563E-6</v>
      </c>
      <c r="H917" t="s">
        <v>481</v>
      </c>
      <c r="I917">
        <v>2000</v>
      </c>
      <c r="J917">
        <v>2019</v>
      </c>
      <c r="K917" t="s">
        <v>503</v>
      </c>
      <c r="L917" s="77">
        <v>1.4999999999999999E-2</v>
      </c>
      <c r="M917" s="76">
        <v>0.05</v>
      </c>
      <c r="N917" t="s">
        <v>483</v>
      </c>
      <c r="O917" t="s">
        <v>485</v>
      </c>
      <c r="P917" t="s">
        <v>626</v>
      </c>
      <c r="Q917" t="s">
        <v>483</v>
      </c>
      <c r="R917" t="s">
        <v>483</v>
      </c>
      <c r="S917" t="s">
        <v>483</v>
      </c>
      <c r="T917" t="s">
        <v>483</v>
      </c>
      <c r="U917" t="s">
        <v>520</v>
      </c>
      <c r="V917" t="s">
        <v>486</v>
      </c>
      <c r="W917" t="s">
        <v>1478</v>
      </c>
      <c r="X917" t="s">
        <v>2714</v>
      </c>
      <c r="Y917" t="s">
        <v>1824</v>
      </c>
    </row>
    <row r="918" spans="1:25">
      <c r="A918" t="s">
        <v>1035</v>
      </c>
      <c r="B918" t="s">
        <v>478</v>
      </c>
      <c r="C918" t="s">
        <v>479</v>
      </c>
      <c r="D918" t="s">
        <v>441</v>
      </c>
      <c r="E918">
        <v>4200</v>
      </c>
      <c r="F918">
        <v>890</v>
      </c>
      <c r="G918" s="22">
        <f>IF(H918 = "不含税", 1.06, 1) * F918/(1000*E918 * 3.96566683) * VLOOKUP(J918,Deflator!$A$2:$B$24,2,FALSE)</f>
        <v>7.8454063578190423E-6</v>
      </c>
      <c r="H918" t="s">
        <v>492</v>
      </c>
      <c r="I918">
        <v>900</v>
      </c>
      <c r="J918">
        <v>2019</v>
      </c>
      <c r="K918" t="s">
        <v>503</v>
      </c>
      <c r="L918" s="76">
        <v>0.03</v>
      </c>
      <c r="M918" s="76">
        <v>0.09</v>
      </c>
      <c r="N918" t="s">
        <v>483</v>
      </c>
      <c r="O918" t="s">
        <v>485</v>
      </c>
      <c r="P918" t="s">
        <v>483</v>
      </c>
      <c r="Q918" t="s">
        <v>483</v>
      </c>
      <c r="R918" t="s">
        <v>483</v>
      </c>
      <c r="S918" t="s">
        <v>483</v>
      </c>
      <c r="T918" t="s">
        <v>483</v>
      </c>
      <c r="U918" t="s">
        <v>496</v>
      </c>
      <c r="V918" t="s">
        <v>486</v>
      </c>
      <c r="W918" t="s">
        <v>2741</v>
      </c>
      <c r="X918" t="s">
        <v>2742</v>
      </c>
      <c r="Y918" t="s">
        <v>992</v>
      </c>
    </row>
    <row r="919" spans="1:25">
      <c r="A919" t="s">
        <v>2764</v>
      </c>
      <c r="B919" t="s">
        <v>478</v>
      </c>
      <c r="C919" t="s">
        <v>479</v>
      </c>
      <c r="D919" t="s">
        <v>450</v>
      </c>
      <c r="E919">
        <v>4000</v>
      </c>
      <c r="F919">
        <v>900</v>
      </c>
      <c r="G919" s="22">
        <f>IF(H919 = "不含税", 1.06, 1) * F919/(1000*E919 * 3.96566683) * VLOOKUP(J919,Deflator!$A$2:$B$24,2,FALSE)</f>
        <v>7.858712113778879E-6</v>
      </c>
      <c r="H919" t="s">
        <v>481</v>
      </c>
      <c r="I919">
        <v>1500</v>
      </c>
      <c r="J919">
        <v>2019</v>
      </c>
      <c r="K919" t="s">
        <v>503</v>
      </c>
      <c r="L919" s="76">
        <v>0.02</v>
      </c>
      <c r="M919" t="s">
        <v>483</v>
      </c>
      <c r="N919" t="s">
        <v>483</v>
      </c>
      <c r="O919" t="s">
        <v>485</v>
      </c>
      <c r="P919" t="s">
        <v>971</v>
      </c>
      <c r="Q919" t="s">
        <v>483</v>
      </c>
      <c r="R919" t="s">
        <v>483</v>
      </c>
      <c r="S919" t="s">
        <v>483</v>
      </c>
      <c r="T919" t="s">
        <v>483</v>
      </c>
      <c r="U919" t="s">
        <v>496</v>
      </c>
      <c r="V919" t="s">
        <v>486</v>
      </c>
      <c r="W919" t="s">
        <v>2103</v>
      </c>
      <c r="X919" t="s">
        <v>2765</v>
      </c>
      <c r="Y919" t="s">
        <v>529</v>
      </c>
    </row>
    <row r="920" spans="1:25">
      <c r="A920" t="s">
        <v>501</v>
      </c>
      <c r="B920" t="s">
        <v>478</v>
      </c>
      <c r="C920" t="s">
        <v>479</v>
      </c>
      <c r="D920" t="s">
        <v>1125</v>
      </c>
      <c r="E920">
        <v>4300</v>
      </c>
      <c r="F920">
        <v>980</v>
      </c>
      <c r="G920" s="22">
        <f>IF(H920 = "不含税", 1.06, 1) * F920/(1000*E920 * 3.96566683) * VLOOKUP(J920,Deflator!$A$2:$B$24,2,FALSE)</f>
        <v>8.4378606137400513E-6</v>
      </c>
      <c r="H920" t="s">
        <v>492</v>
      </c>
      <c r="I920">
        <v>100</v>
      </c>
      <c r="J920">
        <v>2019</v>
      </c>
      <c r="K920" t="s">
        <v>503</v>
      </c>
      <c r="L920" s="77">
        <v>8.0000000000000002E-3</v>
      </c>
      <c r="M920" t="s">
        <v>483</v>
      </c>
      <c r="N920" t="s">
        <v>483</v>
      </c>
      <c r="O920" t="s">
        <v>485</v>
      </c>
      <c r="P920" t="s">
        <v>483</v>
      </c>
      <c r="Q920" t="s">
        <v>483</v>
      </c>
      <c r="R920" t="s">
        <v>483</v>
      </c>
      <c r="S920" t="s">
        <v>483</v>
      </c>
      <c r="T920" t="s">
        <v>483</v>
      </c>
      <c r="U920" t="s">
        <v>520</v>
      </c>
      <c r="V920" t="s">
        <v>497</v>
      </c>
      <c r="W920" t="s">
        <v>1126</v>
      </c>
      <c r="X920" t="s">
        <v>3144</v>
      </c>
      <c r="Y920" t="s">
        <v>3145</v>
      </c>
    </row>
    <row r="921" spans="1:25">
      <c r="A921" t="s">
        <v>1035</v>
      </c>
      <c r="B921" t="s">
        <v>478</v>
      </c>
      <c r="C921" t="s">
        <v>479</v>
      </c>
      <c r="D921" t="s">
        <v>1125</v>
      </c>
      <c r="E921">
        <v>4100</v>
      </c>
      <c r="F921">
        <v>1000</v>
      </c>
      <c r="G921" s="22">
        <f>IF(H921 = "不含税", 1.06, 1) * F921/(1000*E921 * 3.96566683) * VLOOKUP(J921,Deflator!$A$2:$B$24,2,FALSE)</f>
        <v>8.5189291206275121E-6</v>
      </c>
      <c r="H921" t="s">
        <v>481</v>
      </c>
      <c r="I921">
        <v>500</v>
      </c>
      <c r="J921">
        <v>2019</v>
      </c>
      <c r="K921" t="s">
        <v>503</v>
      </c>
      <c r="L921" s="76">
        <v>0.01</v>
      </c>
      <c r="M921" t="s">
        <v>483</v>
      </c>
      <c r="N921" t="s">
        <v>483</v>
      </c>
      <c r="O921" t="s">
        <v>485</v>
      </c>
      <c r="P921" t="s">
        <v>483</v>
      </c>
      <c r="Q921" t="s">
        <v>483</v>
      </c>
      <c r="R921" t="s">
        <v>483</v>
      </c>
      <c r="S921" t="s">
        <v>483</v>
      </c>
      <c r="T921" t="s">
        <v>483</v>
      </c>
      <c r="U921" t="s">
        <v>496</v>
      </c>
      <c r="V921" t="s">
        <v>486</v>
      </c>
      <c r="W921" t="s">
        <v>1126</v>
      </c>
      <c r="X921" t="s">
        <v>3159</v>
      </c>
      <c r="Y921" t="s">
        <v>2921</v>
      </c>
    </row>
    <row r="922" spans="1:25">
      <c r="A922" t="s">
        <v>1035</v>
      </c>
      <c r="B922" t="s">
        <v>478</v>
      </c>
      <c r="C922" t="s">
        <v>479</v>
      </c>
      <c r="D922" t="s">
        <v>2193</v>
      </c>
      <c r="E922">
        <v>4300</v>
      </c>
      <c r="F922">
        <v>1020</v>
      </c>
      <c r="G922" s="22">
        <f>IF(H922 = "不含税", 1.06, 1) * F922/(1000*E922 * 3.96566683) * VLOOKUP(J922,Deflator!$A$2:$B$24,2,FALSE)</f>
        <v>8.7822630877702598E-6</v>
      </c>
      <c r="H922" t="s">
        <v>492</v>
      </c>
      <c r="I922">
        <v>500</v>
      </c>
      <c r="J922">
        <v>2019</v>
      </c>
      <c r="K922" t="s">
        <v>503</v>
      </c>
      <c r="L922" s="77">
        <v>0.01</v>
      </c>
      <c r="M922" s="76">
        <v>0.08</v>
      </c>
      <c r="N922" t="s">
        <v>484</v>
      </c>
      <c r="O922" t="s">
        <v>485</v>
      </c>
      <c r="P922" t="s">
        <v>526</v>
      </c>
      <c r="Q922" s="76">
        <v>0.9</v>
      </c>
      <c r="R922">
        <v>2</v>
      </c>
      <c r="S922" s="77">
        <v>1E-4</v>
      </c>
      <c r="T922" t="s">
        <v>483</v>
      </c>
      <c r="U922" t="s">
        <v>496</v>
      </c>
      <c r="V922" t="s">
        <v>486</v>
      </c>
      <c r="W922" t="s">
        <v>1276</v>
      </c>
      <c r="X922" t="s">
        <v>3248</v>
      </c>
      <c r="Y922" t="s">
        <v>145</v>
      </c>
    </row>
    <row r="923" spans="1:25">
      <c r="A923" t="s">
        <v>1035</v>
      </c>
      <c r="B923" t="s">
        <v>478</v>
      </c>
      <c r="C923" t="s">
        <v>479</v>
      </c>
      <c r="D923" t="s">
        <v>3303</v>
      </c>
      <c r="E923">
        <v>4100</v>
      </c>
      <c r="F923">
        <v>1000</v>
      </c>
      <c r="G923" s="22">
        <f>IF(H923 = "不含税", 1.06, 1) * F923/(1000*E923 * 3.96566683) * VLOOKUP(J923,Deflator!$A$2:$B$24,2,FALSE)</f>
        <v>9.0300648678651619E-6</v>
      </c>
      <c r="H923" t="s">
        <v>492</v>
      </c>
      <c r="I923">
        <v>3000</v>
      </c>
      <c r="J923">
        <v>2019</v>
      </c>
      <c r="K923" t="s">
        <v>503</v>
      </c>
      <c r="L923" s="77">
        <v>3.0000000000000001E-3</v>
      </c>
      <c r="M923" t="s">
        <v>483</v>
      </c>
      <c r="N923" t="s">
        <v>483</v>
      </c>
      <c r="O923" t="s">
        <v>485</v>
      </c>
      <c r="P923" t="s">
        <v>483</v>
      </c>
      <c r="Q923" t="s">
        <v>483</v>
      </c>
      <c r="R923" t="s">
        <v>483</v>
      </c>
      <c r="S923" t="s">
        <v>483</v>
      </c>
      <c r="T923" t="s">
        <v>483</v>
      </c>
      <c r="U923" t="s">
        <v>520</v>
      </c>
      <c r="V923" t="s">
        <v>486</v>
      </c>
      <c r="W923" t="s">
        <v>1759</v>
      </c>
      <c r="X923" t="s">
        <v>3304</v>
      </c>
      <c r="Y923" t="s">
        <v>3305</v>
      </c>
    </row>
    <row r="924" spans="1:25">
      <c r="A924" t="s">
        <v>1035</v>
      </c>
      <c r="B924" t="s">
        <v>478</v>
      </c>
      <c r="C924" t="s">
        <v>479</v>
      </c>
      <c r="D924" t="s">
        <v>441</v>
      </c>
      <c r="E924">
        <v>4380</v>
      </c>
      <c r="F924">
        <v>1100</v>
      </c>
      <c r="G924" s="22">
        <f>IF(H924 = "不含税", 1.06, 1) * F924/(1000*E924 * 3.96566683) * VLOOKUP(J924,Deflator!$A$2:$B$24,2,FALSE)</f>
        <v>9.2980804917972346E-6</v>
      </c>
      <c r="H924" t="s">
        <v>492</v>
      </c>
      <c r="I924">
        <v>1500</v>
      </c>
      <c r="J924">
        <v>2019</v>
      </c>
      <c r="K924" t="s">
        <v>503</v>
      </c>
      <c r="L924" s="77">
        <v>2E-3</v>
      </c>
      <c r="M924" s="76">
        <v>0.08</v>
      </c>
      <c r="N924" t="s">
        <v>483</v>
      </c>
      <c r="O924" t="s">
        <v>485</v>
      </c>
      <c r="P924" t="s">
        <v>504</v>
      </c>
      <c r="Q924" t="s">
        <v>483</v>
      </c>
      <c r="R924" t="s">
        <v>483</v>
      </c>
      <c r="S924" s="77">
        <v>2.0000000000000001E-4</v>
      </c>
      <c r="T924" t="s">
        <v>483</v>
      </c>
      <c r="U924" t="s">
        <v>496</v>
      </c>
      <c r="V924" t="s">
        <v>486</v>
      </c>
      <c r="W924" t="s">
        <v>1126</v>
      </c>
      <c r="X924" t="s">
        <v>3371</v>
      </c>
      <c r="Y924" t="s">
        <v>3372</v>
      </c>
    </row>
    <row r="925" spans="1:25">
      <c r="A925" t="s">
        <v>501</v>
      </c>
      <c r="B925" t="s">
        <v>478</v>
      </c>
      <c r="C925" t="s">
        <v>479</v>
      </c>
      <c r="D925" t="s">
        <v>753</v>
      </c>
      <c r="E925">
        <v>4300</v>
      </c>
      <c r="F925">
        <v>1100</v>
      </c>
      <c r="G925" s="22">
        <f>IF(H925 = "不含税", 1.06, 1) * F925/(1000*E925 * 3.96566683) * VLOOKUP(J925,Deflator!$A$2:$B$24,2,FALSE)</f>
        <v>9.4710680358306717E-6</v>
      </c>
      <c r="H925" t="s">
        <v>492</v>
      </c>
      <c r="I925">
        <v>800</v>
      </c>
      <c r="J925">
        <v>2019</v>
      </c>
      <c r="K925" t="s">
        <v>503</v>
      </c>
      <c r="L925" s="77">
        <v>1.2E-2</v>
      </c>
      <c r="M925" t="s">
        <v>483</v>
      </c>
      <c r="N925" t="s">
        <v>622</v>
      </c>
      <c r="O925" t="s">
        <v>485</v>
      </c>
      <c r="P925" t="s">
        <v>483</v>
      </c>
      <c r="Q925" t="s">
        <v>483</v>
      </c>
      <c r="R925" t="s">
        <v>483</v>
      </c>
      <c r="S925" t="s">
        <v>483</v>
      </c>
      <c r="T925" t="s">
        <v>483</v>
      </c>
      <c r="U925" t="s">
        <v>496</v>
      </c>
      <c r="V925" t="s">
        <v>486</v>
      </c>
      <c r="W925" t="s">
        <v>791</v>
      </c>
      <c r="X925" t="s">
        <v>3382</v>
      </c>
      <c r="Y925" t="s">
        <v>1480</v>
      </c>
    </row>
    <row r="926" spans="1:25">
      <c r="A926" t="s">
        <v>501</v>
      </c>
      <c r="B926" t="s">
        <v>478</v>
      </c>
      <c r="C926" t="s">
        <v>479</v>
      </c>
      <c r="D926" t="s">
        <v>450</v>
      </c>
      <c r="E926">
        <v>4227</v>
      </c>
      <c r="F926">
        <v>1150</v>
      </c>
      <c r="G926" s="22">
        <f>IF(H926 = "不含税", 1.06, 1) * F926/(1000*E926 * 3.96566683) * VLOOKUP(J926,Deflator!$A$2:$B$24,2,FALSE)</f>
        <v>9.5024250777758975E-6</v>
      </c>
      <c r="H926" t="s">
        <v>481</v>
      </c>
      <c r="I926">
        <v>500</v>
      </c>
      <c r="J926">
        <v>2019</v>
      </c>
      <c r="K926" t="s">
        <v>503</v>
      </c>
      <c r="L926" s="77">
        <v>7.4000000000000003E-3</v>
      </c>
      <c r="M926" s="77">
        <v>4.3999999999999997E-2</v>
      </c>
      <c r="N926" t="s">
        <v>483</v>
      </c>
      <c r="O926" t="s">
        <v>485</v>
      </c>
      <c r="P926" t="s">
        <v>626</v>
      </c>
      <c r="Q926" s="77">
        <v>0.83609999999999995</v>
      </c>
      <c r="R926">
        <v>2</v>
      </c>
      <c r="S926" s="77">
        <v>2.9999999999999997E-4</v>
      </c>
      <c r="T926" t="s">
        <v>483</v>
      </c>
      <c r="U926" t="s">
        <v>496</v>
      </c>
      <c r="V926" t="s">
        <v>486</v>
      </c>
      <c r="W926" t="s">
        <v>2103</v>
      </c>
      <c r="X926" t="s">
        <v>3388</v>
      </c>
      <c r="Y926" t="s">
        <v>3389</v>
      </c>
    </row>
    <row r="927" spans="1:25">
      <c r="A927" t="s">
        <v>1035</v>
      </c>
      <c r="B927" t="s">
        <v>478</v>
      </c>
      <c r="C927" t="s">
        <v>479</v>
      </c>
      <c r="D927" t="s">
        <v>2962</v>
      </c>
      <c r="E927">
        <v>4200</v>
      </c>
      <c r="F927">
        <v>1150</v>
      </c>
      <c r="G927" s="22">
        <f>IF(H927 = "不含税", 1.06, 1) * F927/(1000*E927 * 3.96566683) * VLOOKUP(J927,Deflator!$A$2:$B$24,2,FALSE)</f>
        <v>9.5635120961330272E-6</v>
      </c>
      <c r="H927" t="s">
        <v>481</v>
      </c>
      <c r="I927">
        <v>1500</v>
      </c>
      <c r="J927">
        <v>2019</v>
      </c>
      <c r="K927" t="s">
        <v>503</v>
      </c>
      <c r="L927" s="77">
        <v>1.4999999999999999E-2</v>
      </c>
      <c r="M927" s="76">
        <v>0.05</v>
      </c>
      <c r="N927" t="s">
        <v>483</v>
      </c>
      <c r="O927" t="s">
        <v>485</v>
      </c>
      <c r="P927" t="s">
        <v>772</v>
      </c>
      <c r="Q927" s="76">
        <v>0.87</v>
      </c>
      <c r="R927" t="s">
        <v>483</v>
      </c>
      <c r="S927" t="s">
        <v>483</v>
      </c>
      <c r="T927" t="s">
        <v>483</v>
      </c>
      <c r="U927" t="s">
        <v>520</v>
      </c>
      <c r="V927" t="s">
        <v>486</v>
      </c>
      <c r="W927" t="s">
        <v>2963</v>
      </c>
      <c r="X927" t="s">
        <v>3396</v>
      </c>
      <c r="Y927" t="s">
        <v>1656</v>
      </c>
    </row>
    <row r="928" spans="1:25">
      <c r="A928" t="s">
        <v>595</v>
      </c>
      <c r="B928" t="s">
        <v>478</v>
      </c>
      <c r="C928" t="s">
        <v>538</v>
      </c>
      <c r="D928" t="s">
        <v>441</v>
      </c>
      <c r="E928">
        <v>4500</v>
      </c>
      <c r="F928">
        <v>500</v>
      </c>
      <c r="G928" s="22">
        <f>IF(H928 = "不含税", 1.06, 1) * F928/(1000*E928 * 3.96566683) * VLOOKUP(J928,Deflator!$A$2:$B$24,2,FALSE)</f>
        <v>4.0881374200209095E-6</v>
      </c>
      <c r="H928" t="s">
        <v>492</v>
      </c>
      <c r="I928">
        <v>1000</v>
      </c>
      <c r="J928">
        <v>2020</v>
      </c>
      <c r="K928" t="s">
        <v>503</v>
      </c>
      <c r="L928" s="76">
        <v>0.01</v>
      </c>
      <c r="M928" s="76">
        <v>0.06</v>
      </c>
      <c r="N928" t="s">
        <v>483</v>
      </c>
      <c r="O928" t="s">
        <v>485</v>
      </c>
      <c r="P928" t="s">
        <v>504</v>
      </c>
      <c r="Q928" t="s">
        <v>483</v>
      </c>
      <c r="R928" t="s">
        <v>483</v>
      </c>
      <c r="S928" t="s">
        <v>483</v>
      </c>
      <c r="T928" t="s">
        <v>483</v>
      </c>
      <c r="U928" t="s">
        <v>520</v>
      </c>
      <c r="V928" t="s">
        <v>486</v>
      </c>
      <c r="W928" t="s">
        <v>596</v>
      </c>
      <c r="X928" t="s">
        <v>597</v>
      </c>
      <c r="Y928" t="s">
        <v>598</v>
      </c>
    </row>
    <row r="929" spans="1:25">
      <c r="A929" t="s">
        <v>570</v>
      </c>
      <c r="B929" t="s">
        <v>478</v>
      </c>
      <c r="C929" t="s">
        <v>538</v>
      </c>
      <c r="D929" t="s">
        <v>599</v>
      </c>
      <c r="E929">
        <v>4050</v>
      </c>
      <c r="F929">
        <v>700</v>
      </c>
      <c r="G929" s="22">
        <f>IF(H929 = "不含税", 1.06, 1) * F929/(1000*E929 * 3.96566683) * VLOOKUP(J929,Deflator!$A$2:$B$24,2,FALSE)</f>
        <v>6.3593248755880822E-6</v>
      </c>
      <c r="H929" t="s">
        <v>492</v>
      </c>
      <c r="I929">
        <v>1000</v>
      </c>
      <c r="J929">
        <v>2020</v>
      </c>
      <c r="K929" t="s">
        <v>503</v>
      </c>
      <c r="L929" s="76">
        <v>0.04</v>
      </c>
      <c r="M929" s="77">
        <v>4.1000000000000002E-2</v>
      </c>
      <c r="N929" t="s">
        <v>483</v>
      </c>
      <c r="O929" t="s">
        <v>667</v>
      </c>
      <c r="P929" t="s">
        <v>788</v>
      </c>
      <c r="Q929" t="s">
        <v>483</v>
      </c>
      <c r="R929" t="s">
        <v>483</v>
      </c>
      <c r="S929" t="s">
        <v>483</v>
      </c>
      <c r="T929" t="s">
        <v>483</v>
      </c>
      <c r="U929" t="s">
        <v>496</v>
      </c>
      <c r="V929" t="s">
        <v>486</v>
      </c>
      <c r="W929" t="s">
        <v>1357</v>
      </c>
      <c r="X929" t="s">
        <v>1358</v>
      </c>
      <c r="Y929" t="s">
        <v>1359</v>
      </c>
    </row>
    <row r="930" spans="1:25">
      <c r="A930" t="s">
        <v>595</v>
      </c>
      <c r="B930" t="s">
        <v>478</v>
      </c>
      <c r="C930" t="s">
        <v>538</v>
      </c>
      <c r="D930" t="s">
        <v>441</v>
      </c>
      <c r="E930">
        <v>4000</v>
      </c>
      <c r="F930">
        <v>800</v>
      </c>
      <c r="G930" s="22">
        <f>IF(H930 = "不含税", 1.06, 1) * F930/(1000*E930 * 3.96566683) * VLOOKUP(J930,Deflator!$A$2:$B$24,2,FALSE)</f>
        <v>7.3586473560376375E-6</v>
      </c>
      <c r="H930" t="s">
        <v>492</v>
      </c>
      <c r="I930">
        <v>2000</v>
      </c>
      <c r="J930">
        <v>2020</v>
      </c>
      <c r="K930" t="s">
        <v>503</v>
      </c>
      <c r="L930" s="77">
        <v>2E-3</v>
      </c>
      <c r="M930" t="s">
        <v>483</v>
      </c>
      <c r="N930" t="s">
        <v>483</v>
      </c>
      <c r="O930" t="s">
        <v>573</v>
      </c>
      <c r="P930" t="s">
        <v>483</v>
      </c>
      <c r="Q930" t="s">
        <v>483</v>
      </c>
      <c r="R930" t="s">
        <v>483</v>
      </c>
      <c r="S930" t="s">
        <v>483</v>
      </c>
      <c r="T930" t="s">
        <v>483</v>
      </c>
      <c r="U930" t="s">
        <v>520</v>
      </c>
      <c r="V930" t="s">
        <v>486</v>
      </c>
      <c r="W930" t="s">
        <v>1385</v>
      </c>
      <c r="X930" t="s">
        <v>2264</v>
      </c>
      <c r="Y930" t="s">
        <v>180</v>
      </c>
    </row>
    <row r="931" spans="1:25">
      <c r="A931" t="s">
        <v>2352</v>
      </c>
      <c r="B931" t="s">
        <v>478</v>
      </c>
      <c r="C931" t="s">
        <v>538</v>
      </c>
      <c r="D931" t="s">
        <v>1379</v>
      </c>
      <c r="E931">
        <v>4380</v>
      </c>
      <c r="F931">
        <v>880</v>
      </c>
      <c r="G931" s="22">
        <f>IF(H931 = "不含税", 1.06, 1) * F931/(1000*E931 * 3.96566683) * VLOOKUP(J931,Deflator!$A$2:$B$24,2,FALSE)</f>
        <v>7.3922484855172616E-6</v>
      </c>
      <c r="H931" t="s">
        <v>492</v>
      </c>
      <c r="I931">
        <v>500</v>
      </c>
      <c r="J931">
        <v>2020</v>
      </c>
      <c r="K931" t="s">
        <v>503</v>
      </c>
      <c r="L931" s="77">
        <v>1.4E-2</v>
      </c>
      <c r="M931" s="76">
        <v>0.06</v>
      </c>
      <c r="N931" t="s">
        <v>622</v>
      </c>
      <c r="O931" t="s">
        <v>485</v>
      </c>
      <c r="P931" t="s">
        <v>617</v>
      </c>
      <c r="Q931" t="s">
        <v>483</v>
      </c>
      <c r="R931" t="s">
        <v>483</v>
      </c>
      <c r="S931" t="s">
        <v>483</v>
      </c>
      <c r="T931" t="s">
        <v>483</v>
      </c>
      <c r="U931" t="s">
        <v>496</v>
      </c>
      <c r="V931" t="s">
        <v>486</v>
      </c>
      <c r="W931" t="s">
        <v>1337</v>
      </c>
      <c r="X931" t="s">
        <v>2353</v>
      </c>
      <c r="Y931" t="s">
        <v>2354</v>
      </c>
    </row>
    <row r="932" spans="1:25">
      <c r="A932" t="s">
        <v>595</v>
      </c>
      <c r="B932" t="s">
        <v>478</v>
      </c>
      <c r="C932" t="s">
        <v>538</v>
      </c>
      <c r="D932" t="s">
        <v>441</v>
      </c>
      <c r="E932">
        <v>4200</v>
      </c>
      <c r="F932">
        <v>900</v>
      </c>
      <c r="G932" s="22">
        <f>IF(H932 = "不含税", 1.06, 1) * F932/(1000*E932 * 3.96566683) * VLOOKUP(J932,Deflator!$A$2:$B$24,2,FALSE)</f>
        <v>7.4379858720056982E-6</v>
      </c>
      <c r="H932" t="s">
        <v>481</v>
      </c>
      <c r="I932">
        <v>3000</v>
      </c>
      <c r="J932">
        <v>2020</v>
      </c>
      <c r="K932" t="s">
        <v>503</v>
      </c>
      <c r="L932" s="77">
        <v>1.4999999999999999E-2</v>
      </c>
      <c r="M932" t="s">
        <v>483</v>
      </c>
      <c r="N932" t="s">
        <v>483</v>
      </c>
      <c r="O932" t="s">
        <v>485</v>
      </c>
      <c r="P932" t="s">
        <v>626</v>
      </c>
      <c r="Q932" t="s">
        <v>483</v>
      </c>
      <c r="R932" t="s">
        <v>483</v>
      </c>
      <c r="S932" t="s">
        <v>483</v>
      </c>
      <c r="T932" t="s">
        <v>483</v>
      </c>
      <c r="U932" t="s">
        <v>520</v>
      </c>
      <c r="V932" t="s">
        <v>486</v>
      </c>
      <c r="W932" t="s">
        <v>2373</v>
      </c>
      <c r="X932" t="s">
        <v>2374</v>
      </c>
      <c r="Y932" t="s">
        <v>536</v>
      </c>
    </row>
    <row r="933" spans="1:25">
      <c r="A933" t="s">
        <v>2961</v>
      </c>
      <c r="B933" t="s">
        <v>478</v>
      </c>
      <c r="C933" t="s">
        <v>538</v>
      </c>
      <c r="D933" t="s">
        <v>2962</v>
      </c>
      <c r="E933">
        <v>4100</v>
      </c>
      <c r="F933">
        <v>900</v>
      </c>
      <c r="G933" s="22">
        <f>IF(H933 = "不含税", 1.06, 1) * F933/(1000*E933 * 3.96566683) * VLOOKUP(J933,Deflator!$A$2:$B$24,2,FALSE)</f>
        <v>8.0765641712608222E-6</v>
      </c>
      <c r="H933" t="s">
        <v>492</v>
      </c>
      <c r="I933">
        <v>300</v>
      </c>
      <c r="J933">
        <v>2020</v>
      </c>
      <c r="K933" t="s">
        <v>503</v>
      </c>
      <c r="L933" s="76">
        <v>0.02</v>
      </c>
      <c r="M933" s="76">
        <v>0.08</v>
      </c>
      <c r="N933" t="s">
        <v>483</v>
      </c>
      <c r="O933" t="s">
        <v>485</v>
      </c>
      <c r="P933" t="s">
        <v>483</v>
      </c>
      <c r="Q933" t="s">
        <v>483</v>
      </c>
      <c r="R933" t="s">
        <v>483</v>
      </c>
      <c r="S933" t="s">
        <v>483</v>
      </c>
      <c r="T933" t="s">
        <v>483</v>
      </c>
      <c r="U933" t="s">
        <v>496</v>
      </c>
      <c r="V933" t="s">
        <v>486</v>
      </c>
      <c r="W933" t="s">
        <v>2963</v>
      </c>
      <c r="X933" t="s">
        <v>2964</v>
      </c>
      <c r="Y933" t="s">
        <v>2965</v>
      </c>
    </row>
    <row r="934" spans="1:25">
      <c r="A934" t="s">
        <v>570</v>
      </c>
      <c r="B934" t="s">
        <v>478</v>
      </c>
      <c r="C934" t="s">
        <v>538</v>
      </c>
      <c r="D934" t="s">
        <v>1870</v>
      </c>
      <c r="E934">
        <v>4000</v>
      </c>
      <c r="F934">
        <v>900</v>
      </c>
      <c r="G934" s="22">
        <f>IF(H934 = "不含税", 1.06, 1) * F934/(1000*E934 * 3.96566683) * VLOOKUP(J934,Deflator!$A$2:$B$24,2,FALSE)</f>
        <v>8.2784782755423422E-6</v>
      </c>
      <c r="H934" t="s">
        <v>492</v>
      </c>
      <c r="I934">
        <v>900</v>
      </c>
      <c r="J934">
        <v>2020</v>
      </c>
      <c r="K934" t="s">
        <v>503</v>
      </c>
      <c r="L934" t="s">
        <v>483</v>
      </c>
      <c r="M934" s="76">
        <v>0.06</v>
      </c>
      <c r="N934" t="s">
        <v>483</v>
      </c>
      <c r="O934" t="s">
        <v>485</v>
      </c>
      <c r="P934" t="s">
        <v>483</v>
      </c>
      <c r="Q934" t="s">
        <v>483</v>
      </c>
      <c r="R934" t="s">
        <v>483</v>
      </c>
      <c r="S934" t="s">
        <v>483</v>
      </c>
      <c r="T934" t="s">
        <v>483</v>
      </c>
      <c r="U934" t="s">
        <v>496</v>
      </c>
      <c r="V934" t="s">
        <v>486</v>
      </c>
      <c r="W934" t="s">
        <v>2373</v>
      </c>
      <c r="X934" t="s">
        <v>3079</v>
      </c>
      <c r="Y934" t="s">
        <v>3080</v>
      </c>
    </row>
    <row r="935" spans="1:25">
      <c r="A935" t="s">
        <v>583</v>
      </c>
      <c r="B935" t="s">
        <v>509</v>
      </c>
      <c r="C935" t="s">
        <v>510</v>
      </c>
      <c r="D935" t="s">
        <v>1043</v>
      </c>
      <c r="E935">
        <v>3900</v>
      </c>
      <c r="F935">
        <v>700</v>
      </c>
      <c r="G935" s="22">
        <f>IF(H935 = "不含税", 1.06, 1) * F935/(1000*E935 * 3.96566683) * VLOOKUP(J935,Deflator!$A$2:$B$24,2,FALSE)</f>
        <v>6.2301078244150286E-6</v>
      </c>
      <c r="H935" t="s">
        <v>481</v>
      </c>
      <c r="I935">
        <v>1000</v>
      </c>
      <c r="J935">
        <v>2020</v>
      </c>
      <c r="K935" t="s">
        <v>503</v>
      </c>
      <c r="L935" s="76">
        <v>0.05</v>
      </c>
      <c r="M935" s="76">
        <v>0.08</v>
      </c>
      <c r="N935" t="s">
        <v>484</v>
      </c>
      <c r="O935" t="s">
        <v>485</v>
      </c>
      <c r="P935" t="s">
        <v>626</v>
      </c>
      <c r="Q935" s="76">
        <v>0.68</v>
      </c>
      <c r="R935" t="s">
        <v>483</v>
      </c>
      <c r="S935" s="77">
        <v>1.9E-3</v>
      </c>
      <c r="T935" t="s">
        <v>483</v>
      </c>
      <c r="U935" t="s">
        <v>496</v>
      </c>
      <c r="V935" t="s">
        <v>486</v>
      </c>
      <c r="W935" t="s">
        <v>1282</v>
      </c>
      <c r="X935" t="s">
        <v>1283</v>
      </c>
      <c r="Y935" t="s">
        <v>1284</v>
      </c>
    </row>
    <row r="936" spans="1:25">
      <c r="A936" t="s">
        <v>955</v>
      </c>
      <c r="B936" t="s">
        <v>478</v>
      </c>
      <c r="C936" t="s">
        <v>955</v>
      </c>
      <c r="D936" t="s">
        <v>846</v>
      </c>
      <c r="E936">
        <v>4250</v>
      </c>
      <c r="F936">
        <v>800</v>
      </c>
      <c r="G936" s="22">
        <f>IF(H936 = "不含税", 1.06, 1) * F936/(1000*E936 * 3.96566683) * VLOOKUP(J936,Deflator!$A$2:$B$24,2,FALSE)</f>
        <v>6.9257857468589528E-6</v>
      </c>
      <c r="H936" t="s">
        <v>492</v>
      </c>
      <c r="I936">
        <v>20000</v>
      </c>
      <c r="J936">
        <v>2020</v>
      </c>
      <c r="K936" t="s">
        <v>503</v>
      </c>
      <c r="L936" s="77">
        <v>1.2E-2</v>
      </c>
      <c r="M936" s="77">
        <v>4.4999999999999998E-2</v>
      </c>
      <c r="N936" t="s">
        <v>484</v>
      </c>
      <c r="O936" t="s">
        <v>831</v>
      </c>
      <c r="P936" t="s">
        <v>617</v>
      </c>
      <c r="Q936" s="76">
        <v>0.85</v>
      </c>
      <c r="R936" t="s">
        <v>483</v>
      </c>
      <c r="S936" s="77">
        <v>1E-4</v>
      </c>
      <c r="T936" t="s">
        <v>483</v>
      </c>
      <c r="U936" t="s">
        <v>520</v>
      </c>
      <c r="V936" t="s">
        <v>486</v>
      </c>
      <c r="W936" t="s">
        <v>1478</v>
      </c>
      <c r="X936" t="s">
        <v>1835</v>
      </c>
      <c r="Y936" t="s">
        <v>196</v>
      </c>
    </row>
    <row r="937" spans="1:25">
      <c r="A937" t="s">
        <v>1383</v>
      </c>
      <c r="B937" t="s">
        <v>551</v>
      </c>
      <c r="C937" t="s">
        <v>701</v>
      </c>
      <c r="D937" t="s">
        <v>1384</v>
      </c>
      <c r="E937">
        <v>3900</v>
      </c>
      <c r="F937">
        <v>720</v>
      </c>
      <c r="G937" s="22">
        <f>IF(H937 = "不含税", 1.06, 1) * F937/(1000*E937 * 3.96566683) * VLOOKUP(J937,Deflator!$A$2:$B$24,2,FALSE)</f>
        <v>6.4081109051126018E-6</v>
      </c>
      <c r="H937" t="s">
        <v>481</v>
      </c>
      <c r="I937">
        <v>1000</v>
      </c>
      <c r="J937">
        <v>2020</v>
      </c>
      <c r="K937" t="s">
        <v>503</v>
      </c>
      <c r="L937" s="76">
        <v>0.03</v>
      </c>
      <c r="M937" s="76">
        <v>0.06</v>
      </c>
      <c r="N937" t="s">
        <v>483</v>
      </c>
      <c r="O937" t="s">
        <v>485</v>
      </c>
      <c r="P937" t="s">
        <v>526</v>
      </c>
      <c r="Q937" t="s">
        <v>483</v>
      </c>
      <c r="R937" t="s">
        <v>483</v>
      </c>
      <c r="S937" t="s">
        <v>483</v>
      </c>
      <c r="T937" t="s">
        <v>483</v>
      </c>
      <c r="U937" t="s">
        <v>520</v>
      </c>
      <c r="V937" t="s">
        <v>486</v>
      </c>
      <c r="W937" t="s">
        <v>1385</v>
      </c>
      <c r="X937" t="s">
        <v>1386</v>
      </c>
      <c r="Y937" t="s">
        <v>1387</v>
      </c>
    </row>
    <row r="938" spans="1:25">
      <c r="A938" t="s">
        <v>1388</v>
      </c>
      <c r="B938" t="s">
        <v>551</v>
      </c>
      <c r="C938" t="s">
        <v>701</v>
      </c>
      <c r="D938" t="s">
        <v>753</v>
      </c>
      <c r="E938">
        <v>3900</v>
      </c>
      <c r="F938">
        <v>680</v>
      </c>
      <c r="G938" s="22">
        <f>IF(H938 = "不含税", 1.06, 1) * F938/(1000*E938 * 3.96566683) * VLOOKUP(J938,Deflator!$A$2:$B$24,2,FALSE)</f>
        <v>6.415231028340505E-6</v>
      </c>
      <c r="H938" t="s">
        <v>492</v>
      </c>
      <c r="I938">
        <v>1000</v>
      </c>
      <c r="J938">
        <v>2020</v>
      </c>
      <c r="K938" t="s">
        <v>503</v>
      </c>
      <c r="L938" s="76">
        <v>0.04</v>
      </c>
      <c r="M938" s="76">
        <v>0.08</v>
      </c>
      <c r="N938" t="s">
        <v>483</v>
      </c>
      <c r="O938" t="s">
        <v>485</v>
      </c>
      <c r="P938" t="s">
        <v>626</v>
      </c>
      <c r="Q938" s="76">
        <v>0.75</v>
      </c>
      <c r="R938">
        <v>2</v>
      </c>
      <c r="S938" s="77">
        <v>5.0000000000000001E-4</v>
      </c>
      <c r="T938" t="s">
        <v>483</v>
      </c>
      <c r="U938" t="s">
        <v>496</v>
      </c>
      <c r="V938" t="s">
        <v>486</v>
      </c>
      <c r="W938" t="s">
        <v>791</v>
      </c>
      <c r="X938" t="s">
        <v>1389</v>
      </c>
      <c r="Y938" t="s">
        <v>1390</v>
      </c>
    </row>
    <row r="939" spans="1:25">
      <c r="A939" t="s">
        <v>1616</v>
      </c>
      <c r="B939" t="s">
        <v>551</v>
      </c>
      <c r="C939" t="s">
        <v>701</v>
      </c>
      <c r="D939" t="s">
        <v>1758</v>
      </c>
      <c r="E939">
        <v>4398</v>
      </c>
      <c r="F939">
        <v>820</v>
      </c>
      <c r="G939" s="22">
        <f>IF(H939 = "不含税", 1.06, 1) * F939/(1000*E939 * 3.96566683) * VLOOKUP(J939,Deflator!$A$2:$B$24,2,FALSE)</f>
        <v>6.860039599762237E-6</v>
      </c>
      <c r="H939" t="s">
        <v>492</v>
      </c>
      <c r="I939">
        <v>300</v>
      </c>
      <c r="J939">
        <v>2020</v>
      </c>
      <c r="K939" t="s">
        <v>503</v>
      </c>
      <c r="L939" s="77">
        <v>1.3299999999999999E-2</v>
      </c>
      <c r="M939" s="77">
        <v>5.9299999999999999E-2</v>
      </c>
      <c r="N939" t="s">
        <v>483</v>
      </c>
      <c r="O939" t="s">
        <v>485</v>
      </c>
      <c r="P939" t="s">
        <v>483</v>
      </c>
      <c r="Q939" s="77">
        <v>0.77159999999999995</v>
      </c>
      <c r="R939" t="s">
        <v>483</v>
      </c>
      <c r="S939" t="s">
        <v>483</v>
      </c>
      <c r="T939" t="s">
        <v>483</v>
      </c>
      <c r="U939" t="s">
        <v>496</v>
      </c>
      <c r="V939" t="s">
        <v>486</v>
      </c>
      <c r="W939" t="s">
        <v>1759</v>
      </c>
      <c r="X939" t="s">
        <v>1760</v>
      </c>
      <c r="Y939" t="s">
        <v>801</v>
      </c>
    </row>
    <row r="940" spans="1:25">
      <c r="A940" t="s">
        <v>2451</v>
      </c>
      <c r="B940" t="s">
        <v>551</v>
      </c>
      <c r="C940" t="s">
        <v>551</v>
      </c>
      <c r="D940" t="s">
        <v>1637</v>
      </c>
      <c r="E940">
        <v>4000</v>
      </c>
      <c r="F940">
        <v>1000</v>
      </c>
      <c r="G940" s="22">
        <f>IF(H940 = "不含税", 1.06, 1) * F940/(1000*E940 * 3.96566683) * VLOOKUP(J940,Deflator!$A$2:$B$24,2,FALSE)</f>
        <v>9.1983091950470468E-6</v>
      </c>
      <c r="H940" t="s">
        <v>492</v>
      </c>
      <c r="I940">
        <v>600</v>
      </c>
      <c r="J940">
        <v>2020</v>
      </c>
      <c r="K940" t="s">
        <v>503</v>
      </c>
      <c r="L940" s="77">
        <v>5.2900000000000003E-2</v>
      </c>
      <c r="M940" s="77">
        <v>8.7599999999999997E-2</v>
      </c>
      <c r="N940" t="s">
        <v>483</v>
      </c>
      <c r="O940" t="s">
        <v>485</v>
      </c>
      <c r="P940" t="s">
        <v>526</v>
      </c>
      <c r="Q940" t="s">
        <v>483</v>
      </c>
      <c r="R940" t="s">
        <v>483</v>
      </c>
      <c r="S940" t="s">
        <v>483</v>
      </c>
      <c r="T940" t="s">
        <v>483</v>
      </c>
      <c r="U940" t="s">
        <v>496</v>
      </c>
      <c r="V940" t="s">
        <v>486</v>
      </c>
      <c r="W940" t="s">
        <v>1638</v>
      </c>
      <c r="X940" t="s">
        <v>3361</v>
      </c>
      <c r="Y940" t="s">
        <v>3080</v>
      </c>
    </row>
    <row r="941" spans="1:25">
      <c r="A941" t="s">
        <v>1175</v>
      </c>
      <c r="B941" t="s">
        <v>478</v>
      </c>
      <c r="C941" t="s">
        <v>491</v>
      </c>
      <c r="D941" t="s">
        <v>1707</v>
      </c>
      <c r="E941">
        <v>4160</v>
      </c>
      <c r="F941">
        <v>900</v>
      </c>
      <c r="G941" s="22">
        <f>IF(H941 = "不含税", 1.06, 1) * F941/(1000*E941 * 3.96566683) * VLOOKUP(J941,Deflator!$A$2:$B$24,2,FALSE)</f>
        <v>7.9600752649445589E-6</v>
      </c>
      <c r="H941" t="s">
        <v>492</v>
      </c>
      <c r="I941">
        <v>1800</v>
      </c>
      <c r="J941">
        <v>2020</v>
      </c>
      <c r="K941" t="s">
        <v>503</v>
      </c>
      <c r="L941" s="77">
        <v>9.7000000000000003E-3</v>
      </c>
      <c r="M941" s="77">
        <v>7.1900000000000006E-2</v>
      </c>
      <c r="N941" t="s">
        <v>484</v>
      </c>
      <c r="O941" t="s">
        <v>485</v>
      </c>
      <c r="P941" t="s">
        <v>526</v>
      </c>
      <c r="Q941" t="s">
        <v>483</v>
      </c>
      <c r="R941" t="s">
        <v>483</v>
      </c>
      <c r="S941" s="77">
        <v>3.0000000000000001E-3</v>
      </c>
      <c r="T941" t="s">
        <v>483</v>
      </c>
      <c r="U941" t="s">
        <v>496</v>
      </c>
      <c r="V941" t="s">
        <v>486</v>
      </c>
      <c r="W941" t="s">
        <v>1640</v>
      </c>
      <c r="X941" t="s">
        <v>2905</v>
      </c>
      <c r="Y941" t="s">
        <v>2906</v>
      </c>
    </row>
    <row r="942" spans="1:25">
      <c r="A942" t="s">
        <v>501</v>
      </c>
      <c r="B942" t="s">
        <v>478</v>
      </c>
      <c r="C942" t="s">
        <v>479</v>
      </c>
      <c r="D942" t="s">
        <v>502</v>
      </c>
      <c r="E942">
        <v>4377</v>
      </c>
      <c r="F942">
        <v>100</v>
      </c>
      <c r="G942" s="22">
        <f>IF(H942 = "不含税", 1.06, 1) * F942/(1000*E942 * 3.96566683) * VLOOKUP(J942,Deflator!$A$2:$B$24,2,FALSE)</f>
        <v>7.9302263504744329E-7</v>
      </c>
      <c r="H942" t="s">
        <v>481</v>
      </c>
      <c r="I942">
        <v>1000</v>
      </c>
      <c r="J942">
        <v>2020</v>
      </c>
      <c r="K942" t="s">
        <v>503</v>
      </c>
      <c r="L942" s="77">
        <v>3.0000000000000001E-3</v>
      </c>
      <c r="M942" s="77">
        <v>5.6000000000000001E-2</v>
      </c>
      <c r="N942" t="s">
        <v>483</v>
      </c>
      <c r="O942" t="s">
        <v>485</v>
      </c>
      <c r="P942" t="s">
        <v>504</v>
      </c>
      <c r="Q942" t="s">
        <v>483</v>
      </c>
      <c r="R942" t="s">
        <v>483</v>
      </c>
      <c r="S942" t="s">
        <v>483</v>
      </c>
      <c r="T942" t="s">
        <v>483</v>
      </c>
      <c r="U942" t="s">
        <v>496</v>
      </c>
      <c r="V942" t="s">
        <v>486</v>
      </c>
      <c r="W942" t="s">
        <v>505</v>
      </c>
      <c r="X942" t="s">
        <v>506</v>
      </c>
      <c r="Y942" t="s">
        <v>507</v>
      </c>
    </row>
    <row r="943" spans="1:25">
      <c r="A943" t="s">
        <v>1035</v>
      </c>
      <c r="B943" t="s">
        <v>478</v>
      </c>
      <c r="C943" t="s">
        <v>479</v>
      </c>
      <c r="D943" t="s">
        <v>753</v>
      </c>
      <c r="E943">
        <v>3900</v>
      </c>
      <c r="F943">
        <v>690</v>
      </c>
      <c r="G943" s="22">
        <f>IF(H943 = "不含税", 1.06, 1) * F943/(1000*E943 * 3.96566683) * VLOOKUP(J943,Deflator!$A$2:$B$24,2,FALSE)</f>
        <v>6.1411062840662438E-6</v>
      </c>
      <c r="H943" t="s">
        <v>481</v>
      </c>
      <c r="I943">
        <v>1000</v>
      </c>
      <c r="J943">
        <v>2020</v>
      </c>
      <c r="K943" t="s">
        <v>503</v>
      </c>
      <c r="L943" s="76">
        <v>0.1</v>
      </c>
      <c r="M943" s="76">
        <v>0.1</v>
      </c>
      <c r="N943" t="s">
        <v>632</v>
      </c>
      <c r="O943" t="s">
        <v>485</v>
      </c>
      <c r="P943" t="s">
        <v>626</v>
      </c>
      <c r="Q943" s="76">
        <v>0.7</v>
      </c>
      <c r="R943">
        <v>2</v>
      </c>
      <c r="S943" s="77">
        <v>1E-3</v>
      </c>
      <c r="T943" t="s">
        <v>483</v>
      </c>
      <c r="U943" t="s">
        <v>496</v>
      </c>
      <c r="V943" t="s">
        <v>486</v>
      </c>
      <c r="W943" t="s">
        <v>1046</v>
      </c>
      <c r="X943" t="s">
        <v>1247</v>
      </c>
      <c r="Y943" t="s">
        <v>695</v>
      </c>
    </row>
    <row r="944" spans="1:25">
      <c r="A944" t="s">
        <v>1035</v>
      </c>
      <c r="B944" t="s">
        <v>478</v>
      </c>
      <c r="C944" t="s">
        <v>479</v>
      </c>
      <c r="D944" t="s">
        <v>1029</v>
      </c>
      <c r="E944">
        <v>4150</v>
      </c>
      <c r="F944">
        <v>760</v>
      </c>
      <c r="G944" s="22">
        <f>IF(H944 = "不含税", 1.06, 1) * F944/(1000*E944 * 3.96566683) * VLOOKUP(J944,Deflator!$A$2:$B$24,2,FALSE)</f>
        <v>6.7380385428778369E-6</v>
      </c>
      <c r="H944" t="s">
        <v>492</v>
      </c>
      <c r="I944">
        <v>600</v>
      </c>
      <c r="J944">
        <v>2020</v>
      </c>
      <c r="K944" t="s">
        <v>503</v>
      </c>
      <c r="L944" s="77">
        <v>2.1999999999999999E-2</v>
      </c>
      <c r="M944" s="76">
        <v>0.08</v>
      </c>
      <c r="N944" t="s">
        <v>483</v>
      </c>
      <c r="O944" t="s">
        <v>485</v>
      </c>
      <c r="P944" t="s">
        <v>617</v>
      </c>
      <c r="Q944" t="s">
        <v>483</v>
      </c>
      <c r="R944" t="s">
        <v>483</v>
      </c>
      <c r="S944" t="s">
        <v>483</v>
      </c>
      <c r="T944" t="s">
        <v>483</v>
      </c>
      <c r="U944" t="s">
        <v>496</v>
      </c>
      <c r="V944" t="s">
        <v>486</v>
      </c>
      <c r="W944" t="s">
        <v>1046</v>
      </c>
      <c r="X944" t="s">
        <v>1629</v>
      </c>
      <c r="Y944" t="s">
        <v>1630</v>
      </c>
    </row>
    <row r="945" spans="1:25">
      <c r="A945" t="s">
        <v>3008</v>
      </c>
      <c r="B945" t="s">
        <v>478</v>
      </c>
      <c r="C945" t="s">
        <v>479</v>
      </c>
      <c r="D945" t="s">
        <v>1707</v>
      </c>
      <c r="E945">
        <v>4300</v>
      </c>
      <c r="F945">
        <v>950</v>
      </c>
      <c r="G945" s="22">
        <f>IF(H945 = "不含税", 1.06, 1) * F945/(1000*E945 * 3.96566683) * VLOOKUP(J945,Deflator!$A$2:$B$24,2,FALSE)</f>
        <v>8.1287383584136699E-6</v>
      </c>
      <c r="H945" t="s">
        <v>492</v>
      </c>
      <c r="I945">
        <v>2000</v>
      </c>
      <c r="J945">
        <v>2020</v>
      </c>
      <c r="K945" t="s">
        <v>503</v>
      </c>
      <c r="L945" s="77">
        <v>7.0000000000000001E-3</v>
      </c>
      <c r="M945" t="s">
        <v>483</v>
      </c>
      <c r="N945" t="s">
        <v>483</v>
      </c>
      <c r="O945" t="s">
        <v>485</v>
      </c>
      <c r="P945" t="s">
        <v>483</v>
      </c>
      <c r="Q945" t="s">
        <v>483</v>
      </c>
      <c r="R945" t="s">
        <v>483</v>
      </c>
      <c r="S945" t="s">
        <v>483</v>
      </c>
      <c r="T945" t="s">
        <v>483</v>
      </c>
      <c r="U945" t="s">
        <v>496</v>
      </c>
      <c r="V945" t="s">
        <v>486</v>
      </c>
      <c r="W945" t="s">
        <v>1385</v>
      </c>
      <c r="X945" t="s">
        <v>3009</v>
      </c>
      <c r="Y945" t="s">
        <v>3010</v>
      </c>
    </row>
    <row r="946" spans="1:25">
      <c r="A946" t="s">
        <v>1286</v>
      </c>
      <c r="B946" t="s">
        <v>478</v>
      </c>
      <c r="C946" t="s">
        <v>479</v>
      </c>
      <c r="D946" t="s">
        <v>3205</v>
      </c>
      <c r="E946">
        <v>3350</v>
      </c>
      <c r="F946">
        <v>780</v>
      </c>
      <c r="G946" s="22">
        <f>IF(H946 = "不含税", 1.06, 1) * F946/(1000*E946 * 3.96566683) * VLOOKUP(J946,Deflator!$A$2:$B$24,2,FALSE)</f>
        <v>8.5667834891184444E-6</v>
      </c>
      <c r="H946" t="s">
        <v>492</v>
      </c>
      <c r="I946">
        <v>400</v>
      </c>
      <c r="J946">
        <v>2020</v>
      </c>
      <c r="K946" t="s">
        <v>503</v>
      </c>
      <c r="L946" s="76">
        <v>0.02</v>
      </c>
      <c r="M946" s="76">
        <v>0.06</v>
      </c>
      <c r="N946" t="s">
        <v>483</v>
      </c>
      <c r="O946" t="s">
        <v>485</v>
      </c>
      <c r="P946" t="s">
        <v>526</v>
      </c>
      <c r="Q946" t="s">
        <v>483</v>
      </c>
      <c r="R946" t="s">
        <v>483</v>
      </c>
      <c r="S946" t="s">
        <v>483</v>
      </c>
      <c r="T946" t="s">
        <v>483</v>
      </c>
      <c r="U946" t="s">
        <v>496</v>
      </c>
      <c r="V946" t="s">
        <v>486</v>
      </c>
      <c r="W946" t="s">
        <v>1909</v>
      </c>
      <c r="X946" t="s">
        <v>3206</v>
      </c>
      <c r="Y946" t="s">
        <v>3207</v>
      </c>
    </row>
    <row r="947" spans="1:25">
      <c r="A947" t="s">
        <v>501</v>
      </c>
      <c r="B947" t="s">
        <v>478</v>
      </c>
      <c r="C947" t="s">
        <v>479</v>
      </c>
      <c r="D947" t="s">
        <v>753</v>
      </c>
      <c r="E947">
        <v>4200</v>
      </c>
      <c r="F947">
        <v>1000</v>
      </c>
      <c r="G947" s="22">
        <f>IF(H947 = "不含税", 1.06, 1) * F947/(1000*E947 * 3.96566683) * VLOOKUP(J947,Deflator!$A$2:$B$24,2,FALSE)</f>
        <v>8.7602944714733785E-6</v>
      </c>
      <c r="H947" t="s">
        <v>492</v>
      </c>
      <c r="I947">
        <v>1000</v>
      </c>
      <c r="J947">
        <v>2020</v>
      </c>
      <c r="K947" t="s">
        <v>503</v>
      </c>
      <c r="L947" s="77">
        <v>8.0000000000000002E-3</v>
      </c>
      <c r="M947" s="76">
        <v>0.06</v>
      </c>
      <c r="N947" t="s">
        <v>554</v>
      </c>
      <c r="O947" t="s">
        <v>485</v>
      </c>
      <c r="P947" t="s">
        <v>3271</v>
      </c>
      <c r="Q947" t="s">
        <v>483</v>
      </c>
      <c r="R947" t="s">
        <v>483</v>
      </c>
      <c r="S947" t="s">
        <v>483</v>
      </c>
      <c r="T947" t="s">
        <v>483</v>
      </c>
      <c r="U947" t="s">
        <v>496</v>
      </c>
      <c r="V947" t="s">
        <v>486</v>
      </c>
      <c r="W947" t="s">
        <v>791</v>
      </c>
      <c r="X947" t="s">
        <v>3272</v>
      </c>
      <c r="Y947" t="s">
        <v>3273</v>
      </c>
    </row>
    <row r="948" spans="1:25">
      <c r="A948" t="s">
        <v>477</v>
      </c>
      <c r="B948" t="s">
        <v>478</v>
      </c>
      <c r="C948" t="s">
        <v>479</v>
      </c>
      <c r="D948" t="s">
        <v>3291</v>
      </c>
      <c r="E948">
        <v>5000</v>
      </c>
      <c r="F948">
        <v>1200</v>
      </c>
      <c r="G948" s="22">
        <f>IF(H948 = "不含税", 1.06, 1) * F948/(1000*E948 * 3.96566683) * VLOOKUP(J948,Deflator!$A$2:$B$24,2,FALSE)</f>
        <v>8.8303768272451653E-6</v>
      </c>
      <c r="H948" t="s">
        <v>492</v>
      </c>
      <c r="I948">
        <v>1000</v>
      </c>
      <c r="J948">
        <v>2020</v>
      </c>
      <c r="K948" t="s">
        <v>503</v>
      </c>
      <c r="L948" s="77">
        <v>3.0000000000000001E-3</v>
      </c>
      <c r="M948" t="s">
        <v>483</v>
      </c>
      <c r="N948" t="s">
        <v>483</v>
      </c>
      <c r="O948" t="s">
        <v>485</v>
      </c>
      <c r="P948" t="s">
        <v>483</v>
      </c>
      <c r="Q948" t="s">
        <v>483</v>
      </c>
      <c r="R948" t="s">
        <v>483</v>
      </c>
      <c r="S948" t="s">
        <v>483</v>
      </c>
      <c r="T948" t="s">
        <v>483</v>
      </c>
      <c r="U948" t="s">
        <v>496</v>
      </c>
      <c r="V948" t="s">
        <v>486</v>
      </c>
      <c r="W948" t="s">
        <v>1385</v>
      </c>
      <c r="X948" t="s">
        <v>3292</v>
      </c>
      <c r="Y948" t="s">
        <v>3293</v>
      </c>
    </row>
    <row r="949" spans="1:25">
      <c r="A949" t="s">
        <v>501</v>
      </c>
      <c r="B949" t="s">
        <v>478</v>
      </c>
      <c r="C949" t="s">
        <v>479</v>
      </c>
      <c r="D949" t="s">
        <v>1379</v>
      </c>
      <c r="E949">
        <v>4300</v>
      </c>
      <c r="F949">
        <v>1050</v>
      </c>
      <c r="G949" s="22">
        <f>IF(H949 = "不含税", 1.06, 1) * F949/(1000*E949 * 3.96566683) * VLOOKUP(J949,Deflator!$A$2:$B$24,2,FALSE)</f>
        <v>8.9843950277203708E-6</v>
      </c>
      <c r="H949" t="s">
        <v>492</v>
      </c>
      <c r="I949">
        <v>1000</v>
      </c>
      <c r="J949">
        <v>2020</v>
      </c>
      <c r="K949" t="s">
        <v>503</v>
      </c>
      <c r="L949" s="76">
        <v>0.02</v>
      </c>
      <c r="M949" s="76">
        <v>0.06</v>
      </c>
      <c r="N949" t="s">
        <v>484</v>
      </c>
      <c r="O949" t="s">
        <v>485</v>
      </c>
      <c r="P949" t="s">
        <v>504</v>
      </c>
      <c r="Q949" s="76">
        <v>0.82</v>
      </c>
      <c r="R949" t="s">
        <v>483</v>
      </c>
      <c r="S949" t="s">
        <v>483</v>
      </c>
      <c r="T949" t="s">
        <v>483</v>
      </c>
      <c r="U949" t="s">
        <v>496</v>
      </c>
      <c r="V949" t="s">
        <v>486</v>
      </c>
      <c r="W949" t="s">
        <v>1337</v>
      </c>
      <c r="X949" t="s">
        <v>3311</v>
      </c>
      <c r="Y949" t="s">
        <v>2354</v>
      </c>
    </row>
    <row r="950" spans="1:25">
      <c r="A950" t="s">
        <v>1035</v>
      </c>
      <c r="B950" t="s">
        <v>478</v>
      </c>
      <c r="C950" t="s">
        <v>479</v>
      </c>
      <c r="D950" t="s">
        <v>3505</v>
      </c>
      <c r="E950">
        <v>4200</v>
      </c>
      <c r="F950">
        <v>1200</v>
      </c>
      <c r="G950" s="22">
        <f>IF(H950 = "不含税", 1.06, 1) * F950/(1000*E950 * 3.96566683) * VLOOKUP(J950,Deflator!$A$2:$B$24,2,FALSE)</f>
        <v>1.0512353365768054E-5</v>
      </c>
      <c r="H950" t="s">
        <v>492</v>
      </c>
      <c r="I950">
        <v>300</v>
      </c>
      <c r="J950">
        <v>2020</v>
      </c>
      <c r="K950" t="s">
        <v>503</v>
      </c>
      <c r="L950" t="s">
        <v>483</v>
      </c>
      <c r="M950" t="s">
        <v>483</v>
      </c>
      <c r="N950" t="s">
        <v>483</v>
      </c>
      <c r="O950" t="s">
        <v>485</v>
      </c>
      <c r="P950" t="s">
        <v>483</v>
      </c>
      <c r="Q950" t="s">
        <v>483</v>
      </c>
      <c r="R950" t="s">
        <v>483</v>
      </c>
      <c r="S950" t="s">
        <v>483</v>
      </c>
      <c r="T950" t="s">
        <v>483</v>
      </c>
      <c r="U950" t="s">
        <v>496</v>
      </c>
      <c r="V950" t="s">
        <v>486</v>
      </c>
      <c r="W950" t="s">
        <v>1357</v>
      </c>
      <c r="X950" t="s">
        <v>3506</v>
      </c>
      <c r="Y950" t="s">
        <v>1529</v>
      </c>
    </row>
    <row r="951" spans="1:25">
      <c r="A951" t="s">
        <v>845</v>
      </c>
      <c r="B951" t="s">
        <v>478</v>
      </c>
      <c r="C951" t="s">
        <v>845</v>
      </c>
      <c r="D951" t="s">
        <v>846</v>
      </c>
      <c r="E951">
        <v>4150</v>
      </c>
      <c r="F951">
        <v>750</v>
      </c>
      <c r="G951" s="22">
        <f>IF(H951 = "不含税", 1.06, 1) * F951/(1000*E951 * 3.96566683) * VLOOKUP(J951,Deflator!$A$2:$B$24,2,FALSE)</f>
        <v>6.6493801409978647E-6</v>
      </c>
      <c r="H951" t="s">
        <v>492</v>
      </c>
      <c r="I951">
        <v>20000</v>
      </c>
      <c r="J951">
        <v>2020</v>
      </c>
      <c r="K951" t="s">
        <v>503</v>
      </c>
      <c r="L951" s="77">
        <v>1.2E-2</v>
      </c>
      <c r="M951" s="77">
        <v>4.4999999999999998E-2</v>
      </c>
      <c r="N951" t="s">
        <v>484</v>
      </c>
      <c r="O951" t="s">
        <v>831</v>
      </c>
      <c r="P951" t="s">
        <v>617</v>
      </c>
      <c r="Q951" s="76">
        <v>0.85</v>
      </c>
      <c r="R951" t="s">
        <v>483</v>
      </c>
      <c r="S951" s="77">
        <v>1E-4</v>
      </c>
      <c r="T951" t="s">
        <v>483</v>
      </c>
      <c r="U951" t="s">
        <v>520</v>
      </c>
      <c r="V951" t="s">
        <v>486</v>
      </c>
      <c r="W951" t="s">
        <v>1478</v>
      </c>
      <c r="X951" t="s">
        <v>1587</v>
      </c>
      <c r="Y951" t="s">
        <v>196</v>
      </c>
    </row>
    <row r="952" spans="1:25">
      <c r="A952" t="s">
        <v>2083</v>
      </c>
      <c r="B952" t="s">
        <v>959</v>
      </c>
      <c r="C952" t="s">
        <v>960</v>
      </c>
      <c r="D952" t="s">
        <v>807</v>
      </c>
      <c r="E952">
        <v>4200</v>
      </c>
      <c r="F952">
        <v>900</v>
      </c>
      <c r="G952" s="22">
        <f>IF(H952 = "不含税", 1.06, 1) * F952/(1000*E952 * 3.96566683) * VLOOKUP(J952,Deflator!$A$2:$B$24,2,FALSE)</f>
        <v>7.4379858720056982E-6</v>
      </c>
      <c r="H952" t="s">
        <v>481</v>
      </c>
      <c r="I952">
        <v>1000</v>
      </c>
      <c r="J952">
        <v>2020</v>
      </c>
      <c r="K952" t="s">
        <v>503</v>
      </c>
      <c r="L952" t="s">
        <v>483</v>
      </c>
      <c r="M952" t="s">
        <v>483</v>
      </c>
      <c r="N952" t="s">
        <v>483</v>
      </c>
      <c r="O952" t="s">
        <v>2393</v>
      </c>
      <c r="P952" t="s">
        <v>483</v>
      </c>
      <c r="Q952" t="s">
        <v>483</v>
      </c>
      <c r="R952" t="s">
        <v>483</v>
      </c>
      <c r="S952" t="s">
        <v>483</v>
      </c>
      <c r="T952" t="s">
        <v>483</v>
      </c>
      <c r="U952" t="s">
        <v>496</v>
      </c>
      <c r="V952" t="s">
        <v>486</v>
      </c>
      <c r="W952" t="s">
        <v>1126</v>
      </c>
      <c r="X952" t="s">
        <v>2394</v>
      </c>
      <c r="Y952" t="s">
        <v>2395</v>
      </c>
    </row>
    <row r="953" spans="1:25">
      <c r="A953" t="s">
        <v>595</v>
      </c>
      <c r="B953" t="s">
        <v>478</v>
      </c>
      <c r="C953" t="s">
        <v>538</v>
      </c>
      <c r="D953" t="s">
        <v>1404</v>
      </c>
      <c r="E953">
        <v>4000</v>
      </c>
      <c r="F953">
        <v>700</v>
      </c>
      <c r="G953" s="22">
        <f>IF(H953 = "不含税", 1.06, 1) * F953/(1000*E953 * 3.96566683) * VLOOKUP(J953,Deflator!$A$2:$B$24,2,FALSE)</f>
        <v>6.2995655245566113E-6</v>
      </c>
      <c r="H953" t="s">
        <v>492</v>
      </c>
      <c r="I953">
        <v>1000</v>
      </c>
      <c r="J953">
        <v>2021</v>
      </c>
      <c r="K953" t="s">
        <v>503</v>
      </c>
      <c r="L953" s="77">
        <v>5.2900000000000003E-2</v>
      </c>
      <c r="M953" s="77">
        <v>8.7599999999999997E-2</v>
      </c>
      <c r="N953" t="s">
        <v>622</v>
      </c>
      <c r="O953" t="s">
        <v>485</v>
      </c>
      <c r="P953" t="s">
        <v>617</v>
      </c>
      <c r="Q953" s="77">
        <v>0.76959999999999995</v>
      </c>
      <c r="R953">
        <v>3</v>
      </c>
      <c r="S953" t="s">
        <v>483</v>
      </c>
      <c r="T953" t="s">
        <v>483</v>
      </c>
      <c r="U953" t="s">
        <v>496</v>
      </c>
      <c r="V953" t="s">
        <v>486</v>
      </c>
      <c r="W953" t="s">
        <v>1405</v>
      </c>
      <c r="X953" t="s">
        <v>1406</v>
      </c>
      <c r="Y953" t="s">
        <v>1407</v>
      </c>
    </row>
    <row r="954" spans="1:25">
      <c r="A954" t="s">
        <v>570</v>
      </c>
      <c r="B954" t="s">
        <v>478</v>
      </c>
      <c r="C954" t="s">
        <v>538</v>
      </c>
      <c r="D954" t="s">
        <v>1125</v>
      </c>
      <c r="E954">
        <v>3960</v>
      </c>
      <c r="F954">
        <v>760</v>
      </c>
      <c r="G954" s="22">
        <f>IF(H954 = "不含税", 1.06, 1) * F954/(1000*E954 * 3.96566683) * VLOOKUP(J954,Deflator!$A$2:$B$24,2,FALSE)</f>
        <v>6.5175607812124274E-6</v>
      </c>
      <c r="H954" t="s">
        <v>481</v>
      </c>
      <c r="I954">
        <v>1000</v>
      </c>
      <c r="J954">
        <v>2021</v>
      </c>
      <c r="K954" t="s">
        <v>503</v>
      </c>
      <c r="L954" s="77">
        <v>4.2999999999999997E-2</v>
      </c>
      <c r="M954" s="76">
        <v>0.06</v>
      </c>
      <c r="N954" t="s">
        <v>483</v>
      </c>
      <c r="O954" t="s">
        <v>831</v>
      </c>
      <c r="P954" t="s">
        <v>483</v>
      </c>
      <c r="Q954" t="s">
        <v>483</v>
      </c>
      <c r="R954" t="s">
        <v>483</v>
      </c>
      <c r="S954" t="s">
        <v>483</v>
      </c>
      <c r="T954" t="s">
        <v>483</v>
      </c>
      <c r="U954" t="s">
        <v>496</v>
      </c>
      <c r="V954" t="s">
        <v>486</v>
      </c>
      <c r="W954" t="s">
        <v>1597</v>
      </c>
      <c r="X954" t="s">
        <v>1598</v>
      </c>
      <c r="Y954" t="s">
        <v>1599</v>
      </c>
    </row>
    <row r="955" spans="1:25">
      <c r="A955" t="s">
        <v>570</v>
      </c>
      <c r="B955" t="s">
        <v>478</v>
      </c>
      <c r="C955" t="s">
        <v>538</v>
      </c>
      <c r="D955" t="s">
        <v>441</v>
      </c>
      <c r="E955">
        <v>3800</v>
      </c>
      <c r="F955">
        <v>700</v>
      </c>
      <c r="G955" s="22">
        <f>IF(H955 = "不含税", 1.06, 1) * F955/(1000*E955 * 3.96566683) * VLOOKUP(J955,Deflator!$A$2:$B$24,2,FALSE)</f>
        <v>6.6311216047964328E-6</v>
      </c>
      <c r="H955" t="s">
        <v>492</v>
      </c>
      <c r="I955">
        <v>15000</v>
      </c>
      <c r="J955">
        <v>2021</v>
      </c>
      <c r="K955" t="s">
        <v>503</v>
      </c>
      <c r="L955" s="76">
        <v>0.06</v>
      </c>
      <c r="M955" s="77">
        <v>9.7000000000000003E-2</v>
      </c>
      <c r="N955" t="s">
        <v>483</v>
      </c>
      <c r="O955" t="s">
        <v>494</v>
      </c>
      <c r="P955" t="s">
        <v>483</v>
      </c>
      <c r="Q955" t="s">
        <v>483</v>
      </c>
      <c r="R955" t="s">
        <v>483</v>
      </c>
      <c r="S955" t="s">
        <v>483</v>
      </c>
      <c r="T955" t="s">
        <v>483</v>
      </c>
      <c r="U955" t="s">
        <v>496</v>
      </c>
      <c r="V955" t="s">
        <v>486</v>
      </c>
      <c r="W955" t="s">
        <v>1640</v>
      </c>
      <c r="X955" t="s">
        <v>1641</v>
      </c>
      <c r="Y955" t="s">
        <v>1642</v>
      </c>
    </row>
    <row r="956" spans="1:25">
      <c r="A956" t="s">
        <v>1829</v>
      </c>
      <c r="B956" t="s">
        <v>478</v>
      </c>
      <c r="C956" t="s">
        <v>538</v>
      </c>
      <c r="D956" t="s">
        <v>1125</v>
      </c>
      <c r="E956">
        <v>4147</v>
      </c>
      <c r="F956">
        <v>780</v>
      </c>
      <c r="G956" s="22">
        <f>IF(H956 = "不含税", 1.06, 1) * F956/(1000*E956 * 3.96566683) * VLOOKUP(J956,Deflator!$A$2:$B$24,2,FALSE)</f>
        <v>6.7706929059273929E-6</v>
      </c>
      <c r="H956" t="s">
        <v>492</v>
      </c>
      <c r="I956">
        <v>1000</v>
      </c>
      <c r="J956">
        <v>2021</v>
      </c>
      <c r="K956" t="s">
        <v>503</v>
      </c>
      <c r="L956" s="77">
        <v>2.4500000000000001E-2</v>
      </c>
      <c r="M956" s="77">
        <v>5.8500000000000003E-2</v>
      </c>
      <c r="N956" t="s">
        <v>622</v>
      </c>
      <c r="O956" t="s">
        <v>485</v>
      </c>
      <c r="P956" t="s">
        <v>526</v>
      </c>
      <c r="Q956" s="77">
        <v>0.78720000000000001</v>
      </c>
      <c r="R956" t="s">
        <v>483</v>
      </c>
      <c r="S956" s="77">
        <v>1E-4</v>
      </c>
      <c r="T956" t="s">
        <v>483</v>
      </c>
      <c r="U956" t="s">
        <v>496</v>
      </c>
      <c r="V956" t="s">
        <v>486</v>
      </c>
      <c r="W956" t="s">
        <v>1126</v>
      </c>
      <c r="X956" t="s">
        <v>1830</v>
      </c>
      <c r="Y956" t="s">
        <v>244</v>
      </c>
    </row>
    <row r="957" spans="1:25">
      <c r="A957" t="s">
        <v>570</v>
      </c>
      <c r="B957" t="s">
        <v>478</v>
      </c>
      <c r="C957" t="s">
        <v>538</v>
      </c>
      <c r="D957" t="s">
        <v>2193</v>
      </c>
      <c r="E957">
        <v>3932</v>
      </c>
      <c r="F957">
        <v>780</v>
      </c>
      <c r="G957" s="22">
        <f>IF(H957 = "不含税", 1.06, 1) * F957/(1000*E957 * 3.96566683) * VLOOKUP(J957,Deflator!$A$2:$B$24,2,FALSE)</f>
        <v>7.1409113633979898E-6</v>
      </c>
      <c r="H957" t="s">
        <v>492</v>
      </c>
      <c r="I957">
        <v>2000</v>
      </c>
      <c r="J957">
        <v>2021</v>
      </c>
      <c r="K957" t="s">
        <v>503</v>
      </c>
      <c r="L957" s="77">
        <v>3.2000000000000001E-2</v>
      </c>
      <c r="M957" s="77">
        <v>7.1999999999999995E-2</v>
      </c>
      <c r="N957" t="s">
        <v>1852</v>
      </c>
      <c r="O957" t="s">
        <v>485</v>
      </c>
      <c r="P957" t="s">
        <v>971</v>
      </c>
      <c r="Q957" s="76">
        <v>0.79</v>
      </c>
      <c r="R957">
        <v>1</v>
      </c>
      <c r="S957" s="77">
        <v>5.9999999999999995E-4</v>
      </c>
      <c r="T957" t="s">
        <v>483</v>
      </c>
      <c r="U957" t="s">
        <v>496</v>
      </c>
      <c r="V957" t="s">
        <v>486</v>
      </c>
      <c r="W957" t="s">
        <v>1276</v>
      </c>
      <c r="X957" t="s">
        <v>2237</v>
      </c>
      <c r="Y957" t="s">
        <v>2238</v>
      </c>
    </row>
    <row r="958" spans="1:25">
      <c r="A958" t="s">
        <v>570</v>
      </c>
      <c r="B958" t="s">
        <v>478</v>
      </c>
      <c r="C958" t="s">
        <v>538</v>
      </c>
      <c r="D958" t="s">
        <v>2193</v>
      </c>
      <c r="E958">
        <v>3932</v>
      </c>
      <c r="F958">
        <v>780</v>
      </c>
      <c r="G958" s="22">
        <f>IF(H958 = "不含税", 1.06, 1) * F958/(1000*E958 * 3.96566683) * VLOOKUP(J958,Deflator!$A$2:$B$24,2,FALSE)</f>
        <v>7.1409113633979898E-6</v>
      </c>
      <c r="H958" t="s">
        <v>492</v>
      </c>
      <c r="I958">
        <v>2000</v>
      </c>
      <c r="J958">
        <v>2021</v>
      </c>
      <c r="K958" t="s">
        <v>503</v>
      </c>
      <c r="L958" s="77">
        <v>3.2000000000000001E-2</v>
      </c>
      <c r="M958" s="77">
        <v>7.1999999999999995E-2</v>
      </c>
      <c r="N958" t="s">
        <v>484</v>
      </c>
      <c r="O958" t="s">
        <v>485</v>
      </c>
      <c r="P958" t="s">
        <v>971</v>
      </c>
      <c r="Q958" s="76">
        <v>0.79</v>
      </c>
      <c r="R958">
        <v>1</v>
      </c>
      <c r="S958" s="77">
        <v>5.9999999999999995E-4</v>
      </c>
      <c r="T958" t="s">
        <v>483</v>
      </c>
      <c r="U958" t="s">
        <v>496</v>
      </c>
      <c r="V958" t="s">
        <v>486</v>
      </c>
      <c r="W958" t="s">
        <v>1276</v>
      </c>
      <c r="X958" t="s">
        <v>2237</v>
      </c>
      <c r="Y958" t="s">
        <v>2238</v>
      </c>
    </row>
    <row r="959" spans="1:25">
      <c r="A959" t="s">
        <v>570</v>
      </c>
      <c r="B959" t="s">
        <v>478</v>
      </c>
      <c r="C959" t="s">
        <v>538</v>
      </c>
      <c r="D959" t="s">
        <v>2193</v>
      </c>
      <c r="E959">
        <v>3932</v>
      </c>
      <c r="F959">
        <v>780</v>
      </c>
      <c r="G959" s="22">
        <f>IF(H959 = "不含税", 1.06, 1) * F959/(1000*E959 * 3.96566683) * VLOOKUP(J959,Deflator!$A$2:$B$24,2,FALSE)</f>
        <v>7.1409113633979898E-6</v>
      </c>
      <c r="H959" t="s">
        <v>492</v>
      </c>
      <c r="I959">
        <v>2000</v>
      </c>
      <c r="J959">
        <v>2021</v>
      </c>
      <c r="K959" t="s">
        <v>503</v>
      </c>
      <c r="L959" s="77">
        <v>3.5000000000000003E-2</v>
      </c>
      <c r="M959" s="77">
        <v>6.7000000000000004E-2</v>
      </c>
      <c r="N959" t="s">
        <v>484</v>
      </c>
      <c r="O959" t="s">
        <v>485</v>
      </c>
      <c r="P959" t="s">
        <v>971</v>
      </c>
      <c r="Q959" s="76">
        <v>0.79</v>
      </c>
      <c r="R959">
        <v>1</v>
      </c>
      <c r="S959" s="77">
        <v>5.9999999999999995E-4</v>
      </c>
      <c r="T959" t="s">
        <v>483</v>
      </c>
      <c r="U959" t="s">
        <v>496</v>
      </c>
      <c r="V959" t="s">
        <v>486</v>
      </c>
      <c r="W959" t="s">
        <v>1276</v>
      </c>
      <c r="X959" t="s">
        <v>2237</v>
      </c>
      <c r="Y959" t="s">
        <v>2238</v>
      </c>
    </row>
    <row r="960" spans="1:25">
      <c r="A960" t="s">
        <v>583</v>
      </c>
      <c r="B960" t="s">
        <v>509</v>
      </c>
      <c r="C960" t="s">
        <v>510</v>
      </c>
      <c r="D960" t="s">
        <v>807</v>
      </c>
      <c r="E960">
        <v>3900</v>
      </c>
      <c r="F960">
        <v>580</v>
      </c>
      <c r="G960" s="22">
        <f>IF(H960 = "不含税", 1.06, 1) * F960/(1000*E960 * 3.96566683) * VLOOKUP(J960,Deflator!$A$2:$B$24,2,FALSE)</f>
        <v>5.0504499332957836E-6</v>
      </c>
      <c r="H960" t="s">
        <v>481</v>
      </c>
      <c r="I960">
        <v>400</v>
      </c>
      <c r="J960">
        <v>2021</v>
      </c>
      <c r="K960" t="s">
        <v>503</v>
      </c>
      <c r="L960" s="77">
        <v>5.6000000000000001E-2</v>
      </c>
      <c r="M960" s="76">
        <v>0.08</v>
      </c>
      <c r="N960" t="s">
        <v>483</v>
      </c>
      <c r="O960" t="s">
        <v>724</v>
      </c>
      <c r="P960" t="s">
        <v>798</v>
      </c>
      <c r="Q960" t="s">
        <v>483</v>
      </c>
      <c r="R960" t="s">
        <v>483</v>
      </c>
      <c r="S960" t="s">
        <v>483</v>
      </c>
      <c r="T960" t="s">
        <v>483</v>
      </c>
      <c r="U960" t="s">
        <v>520</v>
      </c>
      <c r="V960" t="s">
        <v>486</v>
      </c>
      <c r="W960" t="s">
        <v>808</v>
      </c>
      <c r="X960" t="s">
        <v>809</v>
      </c>
      <c r="Y960" t="s">
        <v>810</v>
      </c>
    </row>
    <row r="961" spans="1:25">
      <c r="A961" t="s">
        <v>583</v>
      </c>
      <c r="B961" t="s">
        <v>509</v>
      </c>
      <c r="C961" t="s">
        <v>510</v>
      </c>
      <c r="D961" t="s">
        <v>1275</v>
      </c>
      <c r="E961">
        <v>3800</v>
      </c>
      <c r="F961">
        <v>640</v>
      </c>
      <c r="G961" s="22">
        <f>IF(H961 = "不含税", 1.06, 1) * F961/(1000*E961 * 3.96566683) * VLOOKUP(J961,Deflator!$A$2:$B$24,2,FALSE)</f>
        <v>6.0627397529567396E-6</v>
      </c>
      <c r="H961" t="s">
        <v>492</v>
      </c>
      <c r="I961">
        <v>1500</v>
      </c>
      <c r="J961">
        <v>2021</v>
      </c>
      <c r="K961" t="s">
        <v>503</v>
      </c>
      <c r="L961" t="s">
        <v>483</v>
      </c>
      <c r="M961" s="77">
        <v>1.23E-2</v>
      </c>
      <c r="N961" t="s">
        <v>483</v>
      </c>
      <c r="O961" t="s">
        <v>485</v>
      </c>
      <c r="P961" t="s">
        <v>626</v>
      </c>
      <c r="Q961" s="77">
        <v>0.72340000000000004</v>
      </c>
      <c r="R961">
        <v>2</v>
      </c>
      <c r="S961" s="77">
        <v>6.9999999999999999E-4</v>
      </c>
      <c r="T961" t="s">
        <v>483</v>
      </c>
      <c r="U961" t="s">
        <v>496</v>
      </c>
      <c r="V961" t="s">
        <v>486</v>
      </c>
      <c r="W961" t="s">
        <v>1276</v>
      </c>
      <c r="X961" t="s">
        <v>1277</v>
      </c>
      <c r="Y961" t="s">
        <v>1278</v>
      </c>
    </row>
    <row r="962" spans="1:25">
      <c r="A962" t="s">
        <v>955</v>
      </c>
      <c r="B962" t="s">
        <v>478</v>
      </c>
      <c r="C962" t="s">
        <v>955</v>
      </c>
      <c r="D962" t="s">
        <v>2193</v>
      </c>
      <c r="E962">
        <v>4200</v>
      </c>
      <c r="F962">
        <v>850</v>
      </c>
      <c r="G962" s="22">
        <f>IF(H962 = "不含税", 1.06, 1) * F962/(1000*E962 * 3.96566683) * VLOOKUP(J962,Deflator!$A$2:$B$24,2,FALSE)</f>
        <v>7.2852118311198903E-6</v>
      </c>
      <c r="H962" t="s">
        <v>492</v>
      </c>
      <c r="I962">
        <v>2000</v>
      </c>
      <c r="J962">
        <v>2021</v>
      </c>
      <c r="K962" t="s">
        <v>503</v>
      </c>
      <c r="L962" s="77">
        <v>1.0999999999999999E-2</v>
      </c>
      <c r="M962" s="77">
        <v>1.1299999999999999E-2</v>
      </c>
      <c r="N962" t="s">
        <v>483</v>
      </c>
      <c r="O962" t="s">
        <v>485</v>
      </c>
      <c r="P962" t="s">
        <v>798</v>
      </c>
      <c r="Q962" s="77">
        <v>0.80420000000000003</v>
      </c>
      <c r="R962">
        <v>2</v>
      </c>
      <c r="S962" s="77">
        <v>5.0000000000000001E-4</v>
      </c>
      <c r="T962" t="s">
        <v>483</v>
      </c>
      <c r="U962" t="s">
        <v>496</v>
      </c>
      <c r="V962" t="s">
        <v>486</v>
      </c>
      <c r="W962" t="s">
        <v>2348</v>
      </c>
      <c r="X962" t="s">
        <v>2412</v>
      </c>
      <c r="Y962" t="s">
        <v>1278</v>
      </c>
    </row>
    <row r="963" spans="1:25">
      <c r="A963" t="s">
        <v>943</v>
      </c>
      <c r="B963" t="s">
        <v>551</v>
      </c>
      <c r="C963" t="s">
        <v>701</v>
      </c>
      <c r="D963" t="s">
        <v>2193</v>
      </c>
      <c r="E963">
        <v>4134</v>
      </c>
      <c r="F963">
        <v>850</v>
      </c>
      <c r="G963" s="22">
        <f>IF(H963 = "不含税", 1.06, 1) * F963/(1000*E963 * 3.96566683) * VLOOKUP(J963,Deflator!$A$2:$B$24,2,FALSE)</f>
        <v>7.4015214539679587E-6</v>
      </c>
      <c r="H963" t="s">
        <v>492</v>
      </c>
      <c r="I963">
        <v>1000</v>
      </c>
      <c r="J963">
        <v>2021</v>
      </c>
      <c r="K963" t="s">
        <v>503</v>
      </c>
      <c r="L963" s="77">
        <v>1.1299999999999999E-2</v>
      </c>
      <c r="M963" s="77">
        <v>1.1299999999999999E-2</v>
      </c>
      <c r="N963" t="s">
        <v>483</v>
      </c>
      <c r="O963" t="s">
        <v>485</v>
      </c>
      <c r="P963" t="s">
        <v>626</v>
      </c>
      <c r="Q963" s="77">
        <v>0.80420000000000003</v>
      </c>
      <c r="R963">
        <v>2</v>
      </c>
      <c r="S963" s="77">
        <v>5.0000000000000001E-4</v>
      </c>
      <c r="T963" t="s">
        <v>483</v>
      </c>
      <c r="U963" t="s">
        <v>496</v>
      </c>
      <c r="V963" t="s">
        <v>486</v>
      </c>
      <c r="W963" t="s">
        <v>1276</v>
      </c>
      <c r="X963" t="s">
        <v>2537</v>
      </c>
      <c r="Y963" t="s">
        <v>1278</v>
      </c>
    </row>
    <row r="964" spans="1:25">
      <c r="A964" t="s">
        <v>1388</v>
      </c>
      <c r="B964" t="s">
        <v>551</v>
      </c>
      <c r="C964" t="s">
        <v>701</v>
      </c>
      <c r="D964" t="s">
        <v>1125</v>
      </c>
      <c r="E964">
        <v>4000</v>
      </c>
      <c r="F964">
        <v>888</v>
      </c>
      <c r="G964" s="22">
        <f>IF(H964 = "不含税", 1.06, 1) * F964/(1000*E964 * 3.96566683) * VLOOKUP(J964,Deflator!$A$2:$B$24,2,FALSE)</f>
        <v>7.5391026762887742E-6</v>
      </c>
      <c r="H964" t="s">
        <v>481</v>
      </c>
      <c r="I964">
        <v>300</v>
      </c>
      <c r="J964">
        <v>2021</v>
      </c>
      <c r="K964" t="s">
        <v>503</v>
      </c>
      <c r="L964" t="s">
        <v>483</v>
      </c>
      <c r="M964" s="76">
        <v>0.35</v>
      </c>
      <c r="N964" t="s">
        <v>483</v>
      </c>
      <c r="O964" t="s">
        <v>573</v>
      </c>
      <c r="P964" t="s">
        <v>483</v>
      </c>
      <c r="Q964" t="s">
        <v>483</v>
      </c>
      <c r="R964" t="s">
        <v>483</v>
      </c>
      <c r="S964" t="s">
        <v>483</v>
      </c>
      <c r="T964" t="s">
        <v>483</v>
      </c>
      <c r="U964" t="s">
        <v>496</v>
      </c>
      <c r="V964" t="s">
        <v>486</v>
      </c>
      <c r="W964" t="s">
        <v>1126</v>
      </c>
      <c r="X964" t="s">
        <v>2665</v>
      </c>
      <c r="Y964" t="s">
        <v>2666</v>
      </c>
    </row>
    <row r="965" spans="1:25">
      <c r="A965" t="s">
        <v>943</v>
      </c>
      <c r="B965" t="s">
        <v>551</v>
      </c>
      <c r="C965" t="s">
        <v>701</v>
      </c>
      <c r="D965" t="s">
        <v>1125</v>
      </c>
      <c r="E965">
        <v>3800</v>
      </c>
      <c r="F965">
        <v>800</v>
      </c>
      <c r="G965" s="22">
        <f>IF(H965 = "不含税", 1.06, 1) * F965/(1000*E965 * 3.96566683) * VLOOKUP(J965,Deflator!$A$2:$B$24,2,FALSE)</f>
        <v>7.5784246911959238E-6</v>
      </c>
      <c r="H965" t="s">
        <v>492</v>
      </c>
      <c r="I965">
        <v>3000</v>
      </c>
      <c r="J965">
        <v>2021</v>
      </c>
      <c r="K965" t="s">
        <v>503</v>
      </c>
      <c r="L965" s="76">
        <v>0.05</v>
      </c>
      <c r="M965" s="76">
        <v>7.0000000000000007E-2</v>
      </c>
      <c r="N965" t="s">
        <v>483</v>
      </c>
      <c r="O965" t="s">
        <v>485</v>
      </c>
      <c r="P965" t="s">
        <v>483</v>
      </c>
      <c r="Q965" t="s">
        <v>483</v>
      </c>
      <c r="R965" t="s">
        <v>483</v>
      </c>
      <c r="S965" t="s">
        <v>483</v>
      </c>
      <c r="T965" t="s">
        <v>483</v>
      </c>
      <c r="U965" t="s">
        <v>520</v>
      </c>
      <c r="V965" t="s">
        <v>486</v>
      </c>
      <c r="W965" t="s">
        <v>1126</v>
      </c>
      <c r="X965" t="s">
        <v>2701</v>
      </c>
      <c r="Y965" t="s">
        <v>2702</v>
      </c>
    </row>
    <row r="966" spans="1:25">
      <c r="A966" t="s">
        <v>943</v>
      </c>
      <c r="B966" t="s">
        <v>551</v>
      </c>
      <c r="C966" t="s">
        <v>701</v>
      </c>
      <c r="D966" t="s">
        <v>1758</v>
      </c>
      <c r="E966">
        <v>4200</v>
      </c>
      <c r="F966">
        <v>1180</v>
      </c>
      <c r="G966" s="22">
        <f>IF(H966 = "不含税", 1.06, 1) * F966/(1000*E966 * 3.96566683) * VLOOKUP(J966,Deflator!$A$2:$B$24,2,FALSE)</f>
        <v>1.0113588189084083E-5</v>
      </c>
      <c r="H966" t="s">
        <v>492</v>
      </c>
      <c r="I966">
        <v>1000</v>
      </c>
      <c r="J966">
        <v>2021</v>
      </c>
      <c r="K966" t="s">
        <v>503</v>
      </c>
      <c r="L966" s="76">
        <v>0.04</v>
      </c>
      <c r="M966" s="76">
        <v>0.03</v>
      </c>
      <c r="N966" t="s">
        <v>483</v>
      </c>
      <c r="O966" t="s">
        <v>485</v>
      </c>
      <c r="P966" t="s">
        <v>483</v>
      </c>
      <c r="Q966" t="s">
        <v>483</v>
      </c>
      <c r="R966">
        <v>4</v>
      </c>
      <c r="S966" s="77">
        <v>2E-3</v>
      </c>
      <c r="T966" t="s">
        <v>483</v>
      </c>
      <c r="U966" t="s">
        <v>496</v>
      </c>
      <c r="V966" t="s">
        <v>486</v>
      </c>
      <c r="W966" t="s">
        <v>1640</v>
      </c>
      <c r="X966" t="s">
        <v>3494</v>
      </c>
      <c r="Y966" t="s">
        <v>3495</v>
      </c>
    </row>
    <row r="967" spans="1:25">
      <c r="A967" t="s">
        <v>2580</v>
      </c>
      <c r="B967" t="s">
        <v>478</v>
      </c>
      <c r="C967" t="s">
        <v>491</v>
      </c>
      <c r="D967" t="s">
        <v>2193</v>
      </c>
      <c r="E967">
        <v>4100</v>
      </c>
      <c r="F967">
        <v>850</v>
      </c>
      <c r="G967" s="22">
        <f>IF(H967 = "不含税", 1.06, 1) * F967/(1000*E967 * 3.96566683) * VLOOKUP(J967,Deflator!$A$2:$B$24,2,FALSE)</f>
        <v>7.462899924561839E-6</v>
      </c>
      <c r="H967" t="s">
        <v>492</v>
      </c>
      <c r="I967">
        <v>2000</v>
      </c>
      <c r="J967">
        <v>2021</v>
      </c>
      <c r="K967" t="s">
        <v>503</v>
      </c>
      <c r="L967" s="77">
        <v>0.03</v>
      </c>
      <c r="M967" s="77">
        <v>1.72E-2</v>
      </c>
      <c r="N967" t="s">
        <v>483</v>
      </c>
      <c r="O967" t="s">
        <v>485</v>
      </c>
      <c r="P967" t="s">
        <v>626</v>
      </c>
      <c r="Q967" s="77">
        <v>0.78180000000000005</v>
      </c>
      <c r="R967">
        <v>2</v>
      </c>
      <c r="S967" s="77">
        <v>4.0000000000000002E-4</v>
      </c>
      <c r="T967" t="s">
        <v>483</v>
      </c>
      <c r="U967" t="s">
        <v>496</v>
      </c>
      <c r="V967" t="s">
        <v>486</v>
      </c>
      <c r="W967" t="s">
        <v>1276</v>
      </c>
      <c r="X967" t="s">
        <v>2581</v>
      </c>
      <c r="Y967" t="s">
        <v>1278</v>
      </c>
    </row>
    <row r="968" spans="1:25">
      <c r="A968" t="s">
        <v>501</v>
      </c>
      <c r="B968" t="s">
        <v>478</v>
      </c>
      <c r="C968" t="s">
        <v>479</v>
      </c>
      <c r="D968" t="s">
        <v>1029</v>
      </c>
      <c r="E968">
        <v>4500</v>
      </c>
      <c r="F968">
        <v>700</v>
      </c>
      <c r="G968" s="22">
        <f>IF(H968 = "不含税", 1.06, 1) * F968/(1000*E968 * 3.96566683) * VLOOKUP(J968,Deflator!$A$2:$B$24,2,FALSE)</f>
        <v>5.5996137996058771E-6</v>
      </c>
      <c r="H968" t="s">
        <v>492</v>
      </c>
      <c r="I968">
        <v>200</v>
      </c>
      <c r="J968">
        <v>2021</v>
      </c>
      <c r="K968" t="s">
        <v>503</v>
      </c>
      <c r="L968" s="76">
        <v>0.01</v>
      </c>
      <c r="M968" s="76">
        <v>0.08</v>
      </c>
      <c r="N968" t="s">
        <v>632</v>
      </c>
      <c r="O968" t="s">
        <v>485</v>
      </c>
      <c r="P968" t="s">
        <v>1030</v>
      </c>
      <c r="Q968" t="s">
        <v>483</v>
      </c>
      <c r="R968" t="s">
        <v>483</v>
      </c>
      <c r="S968" t="s">
        <v>483</v>
      </c>
      <c r="T968" t="s">
        <v>483</v>
      </c>
      <c r="U968" t="s">
        <v>520</v>
      </c>
      <c r="V968" t="s">
        <v>486</v>
      </c>
      <c r="W968" t="s">
        <v>791</v>
      </c>
      <c r="X968" t="s">
        <v>1031</v>
      </c>
      <c r="Y968" t="s">
        <v>230</v>
      </c>
    </row>
    <row r="969" spans="1:25">
      <c r="A969" t="s">
        <v>1035</v>
      </c>
      <c r="B969" t="s">
        <v>478</v>
      </c>
      <c r="C969" t="s">
        <v>479</v>
      </c>
      <c r="D969" t="s">
        <v>1501</v>
      </c>
      <c r="E969">
        <v>4500</v>
      </c>
      <c r="F969">
        <v>800</v>
      </c>
      <c r="G969" s="22">
        <f>IF(H969 = "不含税", 1.06, 1) * F969/(1000*E969 * 3.96566683) * VLOOKUP(J969,Deflator!$A$2:$B$24,2,FALSE)</f>
        <v>6.399558628121002E-6</v>
      </c>
      <c r="H969" t="s">
        <v>492</v>
      </c>
      <c r="I969">
        <v>1500</v>
      </c>
      <c r="J969">
        <v>2021</v>
      </c>
      <c r="K969" t="s">
        <v>503</v>
      </c>
      <c r="L969" t="s">
        <v>483</v>
      </c>
      <c r="M969" t="s">
        <v>483</v>
      </c>
      <c r="N969" t="s">
        <v>483</v>
      </c>
      <c r="O969" t="s">
        <v>485</v>
      </c>
      <c r="P969" t="s">
        <v>626</v>
      </c>
      <c r="Q969" t="s">
        <v>483</v>
      </c>
      <c r="R969" t="s">
        <v>483</v>
      </c>
      <c r="S969" t="s">
        <v>483</v>
      </c>
      <c r="T969" t="s">
        <v>483</v>
      </c>
      <c r="U969" t="s">
        <v>520</v>
      </c>
      <c r="V969" t="s">
        <v>486</v>
      </c>
      <c r="W969" t="s">
        <v>1502</v>
      </c>
      <c r="X969" t="s">
        <v>1503</v>
      </c>
      <c r="Y969" t="s">
        <v>1504</v>
      </c>
    </row>
    <row r="970" spans="1:25">
      <c r="A970" t="s">
        <v>1035</v>
      </c>
      <c r="B970" t="s">
        <v>478</v>
      </c>
      <c r="C970" t="s">
        <v>479</v>
      </c>
      <c r="D970" t="s">
        <v>2193</v>
      </c>
      <c r="E970">
        <v>4100</v>
      </c>
      <c r="F970">
        <v>850</v>
      </c>
      <c r="G970" s="22">
        <f>IF(H970 = "不含税", 1.06, 1) * F970/(1000*E970 * 3.96566683) * VLOOKUP(J970,Deflator!$A$2:$B$24,2,FALSE)</f>
        <v>7.462899924561839E-6</v>
      </c>
      <c r="H970" t="s">
        <v>492</v>
      </c>
      <c r="I970">
        <v>1000</v>
      </c>
      <c r="J970">
        <v>2021</v>
      </c>
      <c r="K970" t="s">
        <v>503</v>
      </c>
      <c r="L970" s="77">
        <v>0.02</v>
      </c>
      <c r="M970" s="77">
        <v>1.1299999999999999E-2</v>
      </c>
      <c r="N970" t="s">
        <v>483</v>
      </c>
      <c r="O970" t="s">
        <v>485</v>
      </c>
      <c r="P970" t="s">
        <v>626</v>
      </c>
      <c r="Q970" s="77">
        <v>0.80420000000000003</v>
      </c>
      <c r="R970">
        <v>2</v>
      </c>
      <c r="S970" s="77">
        <v>5.0000000000000001E-4</v>
      </c>
      <c r="T970" t="s">
        <v>483</v>
      </c>
      <c r="U970" t="s">
        <v>496</v>
      </c>
      <c r="V970" t="s">
        <v>486</v>
      </c>
      <c r="W970" t="s">
        <v>2348</v>
      </c>
      <c r="X970" t="s">
        <v>2586</v>
      </c>
      <c r="Y970" t="s">
        <v>1278</v>
      </c>
    </row>
    <row r="971" spans="1:25">
      <c r="A971" t="s">
        <v>501</v>
      </c>
      <c r="B971" t="s">
        <v>478</v>
      </c>
      <c r="C971" t="s">
        <v>479</v>
      </c>
      <c r="D971" t="s">
        <v>953</v>
      </c>
      <c r="E971">
        <v>4437</v>
      </c>
      <c r="F971">
        <v>940</v>
      </c>
      <c r="G971" s="22">
        <f>IF(H971 = "不含税", 1.06, 1) * F971/(1000*E971 * 3.96566683) * VLOOKUP(J971,Deflator!$A$2:$B$24,2,FALSE)</f>
        <v>7.6262488722537314E-6</v>
      </c>
      <c r="H971" t="s">
        <v>492</v>
      </c>
      <c r="I971">
        <v>1000</v>
      </c>
      <c r="J971">
        <v>2021</v>
      </c>
      <c r="K971" t="s">
        <v>503</v>
      </c>
      <c r="L971" s="77">
        <v>5.0000000000000001E-3</v>
      </c>
      <c r="M971" s="77">
        <v>5.79E-2</v>
      </c>
      <c r="N971" t="s">
        <v>483</v>
      </c>
      <c r="O971" t="s">
        <v>610</v>
      </c>
      <c r="P971" t="s">
        <v>1957</v>
      </c>
      <c r="Q971" t="s">
        <v>483</v>
      </c>
      <c r="R971" t="s">
        <v>483</v>
      </c>
      <c r="S971" t="s">
        <v>483</v>
      </c>
      <c r="T971" t="s">
        <v>483</v>
      </c>
      <c r="U971" t="s">
        <v>496</v>
      </c>
      <c r="V971" t="s">
        <v>486</v>
      </c>
      <c r="W971" t="s">
        <v>1380</v>
      </c>
      <c r="X971" t="s">
        <v>2740</v>
      </c>
      <c r="Y971" t="s">
        <v>2167</v>
      </c>
    </row>
    <row r="972" spans="1:25">
      <c r="A972" t="s">
        <v>1035</v>
      </c>
      <c r="B972" t="s">
        <v>478</v>
      </c>
      <c r="C972" t="s">
        <v>479</v>
      </c>
      <c r="D972" t="s">
        <v>753</v>
      </c>
      <c r="E972">
        <v>4500</v>
      </c>
      <c r="F972">
        <v>1050</v>
      </c>
      <c r="G972" s="22">
        <f>IF(H972 = "不含税", 1.06, 1) * F972/(1000*E972 * 3.96566683) * VLOOKUP(J972,Deflator!$A$2:$B$24,2,FALSE)</f>
        <v>8.3994206994088156E-6</v>
      </c>
      <c r="H972" t="s">
        <v>492</v>
      </c>
      <c r="I972">
        <v>400</v>
      </c>
      <c r="J972">
        <v>2021</v>
      </c>
      <c r="K972" t="s">
        <v>503</v>
      </c>
      <c r="L972" s="77">
        <v>1.01E-2</v>
      </c>
      <c r="M972" s="77">
        <v>9.1999999999999998E-2</v>
      </c>
      <c r="N972" t="s">
        <v>3213</v>
      </c>
      <c r="O972" t="s">
        <v>485</v>
      </c>
      <c r="P972" t="s">
        <v>526</v>
      </c>
      <c r="Q972" s="76">
        <v>0.8</v>
      </c>
      <c r="R972">
        <v>1</v>
      </c>
      <c r="S972" s="77">
        <v>2.0000000000000001E-4</v>
      </c>
      <c r="T972" t="s">
        <v>3214</v>
      </c>
      <c r="U972" t="s">
        <v>496</v>
      </c>
      <c r="V972" t="s">
        <v>486</v>
      </c>
      <c r="W972" t="s">
        <v>1046</v>
      </c>
      <c r="X972" t="s">
        <v>3215</v>
      </c>
      <c r="Y972" t="s">
        <v>852</v>
      </c>
    </row>
    <row r="973" spans="1:25">
      <c r="A973" t="s">
        <v>1035</v>
      </c>
      <c r="B973" t="s">
        <v>478</v>
      </c>
      <c r="C973" t="s">
        <v>479</v>
      </c>
      <c r="D973" t="s">
        <v>1125</v>
      </c>
      <c r="E973">
        <v>4250</v>
      </c>
      <c r="F973">
        <v>1000</v>
      </c>
      <c r="G973" s="22">
        <f>IF(H973 = "不含税", 1.06, 1) * F973/(1000*E973 * 3.96566683) * VLOOKUP(J973,Deflator!$A$2:$B$24,2,FALSE)</f>
        <v>8.4700040666307367E-6</v>
      </c>
      <c r="H973" t="s">
        <v>492</v>
      </c>
      <c r="I973">
        <v>1000</v>
      </c>
      <c r="J973">
        <v>2021</v>
      </c>
      <c r="K973" t="s">
        <v>503</v>
      </c>
      <c r="L973" s="77">
        <v>5.0000000000000001E-3</v>
      </c>
      <c r="M973" s="76">
        <v>0.06</v>
      </c>
      <c r="N973" t="s">
        <v>483</v>
      </c>
      <c r="O973" t="s">
        <v>573</v>
      </c>
      <c r="P973" t="s">
        <v>617</v>
      </c>
      <c r="Q973" t="s">
        <v>483</v>
      </c>
      <c r="R973" t="s">
        <v>483</v>
      </c>
      <c r="S973" t="s">
        <v>483</v>
      </c>
      <c r="T973" t="s">
        <v>483</v>
      </c>
      <c r="U973" t="s">
        <v>496</v>
      </c>
      <c r="V973" t="s">
        <v>486</v>
      </c>
      <c r="W973" t="s">
        <v>1597</v>
      </c>
      <c r="X973" t="s">
        <v>3221</v>
      </c>
      <c r="Y973" t="s">
        <v>231</v>
      </c>
    </row>
    <row r="974" spans="1:25">
      <c r="A974" t="s">
        <v>501</v>
      </c>
      <c r="B974" t="s">
        <v>478</v>
      </c>
      <c r="C974" t="s">
        <v>479</v>
      </c>
      <c r="D974" t="s">
        <v>1125</v>
      </c>
      <c r="E974">
        <v>4087</v>
      </c>
      <c r="F974">
        <v>1050</v>
      </c>
      <c r="G974" s="22">
        <f>IF(H974 = "不含税", 1.06, 1) * F974/(1000*E974 * 3.96566683) * VLOOKUP(J974,Deflator!$A$2:$B$24,2,FALSE)</f>
        <v>9.2481999381795145E-6</v>
      </c>
      <c r="H974" t="s">
        <v>492</v>
      </c>
      <c r="I974">
        <v>1000</v>
      </c>
      <c r="J974">
        <v>2021</v>
      </c>
      <c r="K974" t="s">
        <v>503</v>
      </c>
      <c r="L974" s="77">
        <v>1.04E-2</v>
      </c>
      <c r="M974" s="77">
        <v>0.10580000000000001</v>
      </c>
      <c r="N974" t="s">
        <v>622</v>
      </c>
      <c r="O974" t="s">
        <v>485</v>
      </c>
      <c r="P974" t="s">
        <v>526</v>
      </c>
      <c r="Q974" s="77">
        <v>0.84409999999999996</v>
      </c>
      <c r="R974" t="s">
        <v>483</v>
      </c>
      <c r="S974" s="77">
        <v>1E-4</v>
      </c>
      <c r="T974" t="s">
        <v>483</v>
      </c>
      <c r="U974" t="s">
        <v>496</v>
      </c>
      <c r="V974" t="s">
        <v>486</v>
      </c>
      <c r="W974" t="s">
        <v>1126</v>
      </c>
      <c r="X974" t="s">
        <v>3390</v>
      </c>
      <c r="Y974" t="s">
        <v>244</v>
      </c>
    </row>
    <row r="975" spans="1:25">
      <c r="A975" t="s">
        <v>1035</v>
      </c>
      <c r="B975" t="s">
        <v>478</v>
      </c>
      <c r="C975" t="s">
        <v>479</v>
      </c>
      <c r="D975" t="s">
        <v>441</v>
      </c>
      <c r="E975">
        <v>4100</v>
      </c>
      <c r="F975">
        <v>1080</v>
      </c>
      <c r="G975" s="22">
        <f>IF(H975 = "不含税", 1.06, 1) * F975/(1000*E975 * 3.96566683) * VLOOKUP(J975,Deflator!$A$2:$B$24,2,FALSE)</f>
        <v>9.4822728453256311E-6</v>
      </c>
      <c r="H975" t="s">
        <v>492</v>
      </c>
      <c r="I975">
        <v>1000</v>
      </c>
      <c r="J975">
        <v>2021</v>
      </c>
      <c r="K975" t="s">
        <v>503</v>
      </c>
      <c r="L975" s="77">
        <v>8.9999999999999993E-3</v>
      </c>
      <c r="M975" t="s">
        <v>483</v>
      </c>
      <c r="N975" t="s">
        <v>483</v>
      </c>
      <c r="O975" t="s">
        <v>485</v>
      </c>
      <c r="P975" t="s">
        <v>617</v>
      </c>
      <c r="Q975" t="s">
        <v>483</v>
      </c>
      <c r="R975">
        <v>2</v>
      </c>
      <c r="S975" t="s">
        <v>483</v>
      </c>
      <c r="T975" t="s">
        <v>483</v>
      </c>
      <c r="U975" t="s">
        <v>520</v>
      </c>
      <c r="V975" t="s">
        <v>486</v>
      </c>
      <c r="W975" t="s">
        <v>1400</v>
      </c>
      <c r="X975" t="s">
        <v>3431</v>
      </c>
      <c r="Y975" t="s">
        <v>3432</v>
      </c>
    </row>
    <row r="976" spans="1:25">
      <c r="A976" t="s">
        <v>1035</v>
      </c>
      <c r="B976" t="s">
        <v>478</v>
      </c>
      <c r="C976" t="s">
        <v>479</v>
      </c>
      <c r="D976" t="s">
        <v>441</v>
      </c>
      <c r="E976">
        <v>4200</v>
      </c>
      <c r="F976">
        <v>1150</v>
      </c>
      <c r="G976" s="22">
        <f>IF(H976 = "不含税", 1.06, 1) * F976/(1000*E976 * 3.96566683) * VLOOKUP(J976,Deflator!$A$2:$B$24,2,FALSE)</f>
        <v>9.8564630656327935E-6</v>
      </c>
      <c r="H976" t="s">
        <v>492</v>
      </c>
      <c r="I976">
        <v>6000</v>
      </c>
      <c r="J976">
        <v>2021</v>
      </c>
      <c r="K976" t="s">
        <v>503</v>
      </c>
      <c r="L976" s="77">
        <v>1.15E-2</v>
      </c>
      <c r="M976" s="76">
        <v>7.0000000000000007E-2</v>
      </c>
      <c r="N976" t="s">
        <v>484</v>
      </c>
      <c r="O976" t="s">
        <v>485</v>
      </c>
      <c r="P976" t="s">
        <v>526</v>
      </c>
      <c r="Q976" s="76">
        <v>0.81</v>
      </c>
      <c r="R976">
        <v>3</v>
      </c>
      <c r="S976" s="77">
        <v>2.9999999999999997E-4</v>
      </c>
      <c r="T976" t="s">
        <v>483</v>
      </c>
      <c r="U976" t="s">
        <v>496</v>
      </c>
      <c r="V976" t="s">
        <v>486</v>
      </c>
      <c r="W976" t="s">
        <v>3470</v>
      </c>
      <c r="X976" t="s">
        <v>3471</v>
      </c>
      <c r="Y976" t="s">
        <v>3472</v>
      </c>
    </row>
    <row r="977" spans="1:25">
      <c r="A977" t="s">
        <v>993</v>
      </c>
      <c r="B977" t="s">
        <v>478</v>
      </c>
      <c r="C977" t="s">
        <v>479</v>
      </c>
      <c r="D977" t="s">
        <v>1691</v>
      </c>
      <c r="E977">
        <v>4200</v>
      </c>
      <c r="F977">
        <v>1350</v>
      </c>
      <c r="G977" s="22">
        <f>IF(H977 = "不含税", 1.06, 1) * F977/(1000*E977 * 3.96566683) * VLOOKUP(J977,Deflator!$A$2:$B$24,2,FALSE)</f>
        <v>1.0915689203120813E-5</v>
      </c>
      <c r="H977" t="s">
        <v>481</v>
      </c>
      <c r="I977">
        <v>3000</v>
      </c>
      <c r="J977">
        <v>2021</v>
      </c>
      <c r="K977" t="s">
        <v>503</v>
      </c>
      <c r="L977" s="76">
        <v>0.01</v>
      </c>
      <c r="M977" s="76">
        <v>0.05</v>
      </c>
      <c r="N977" t="s">
        <v>877</v>
      </c>
      <c r="O977" t="s">
        <v>485</v>
      </c>
      <c r="P977" t="s">
        <v>526</v>
      </c>
      <c r="Q977" s="76">
        <v>0.75</v>
      </c>
      <c r="R977" t="s">
        <v>483</v>
      </c>
      <c r="S977" s="77">
        <v>1E-3</v>
      </c>
      <c r="T977" t="s">
        <v>483</v>
      </c>
      <c r="U977" t="s">
        <v>496</v>
      </c>
      <c r="V977" t="s">
        <v>486</v>
      </c>
      <c r="W977" t="s">
        <v>1502</v>
      </c>
      <c r="X977" t="s">
        <v>3525</v>
      </c>
      <c r="Y977" t="s">
        <v>2357</v>
      </c>
    </row>
    <row r="978" spans="1:25">
      <c r="A978" t="s">
        <v>1035</v>
      </c>
      <c r="B978" t="s">
        <v>478</v>
      </c>
      <c r="C978" t="s">
        <v>479</v>
      </c>
      <c r="D978" t="s">
        <v>1125</v>
      </c>
      <c r="E978">
        <v>4300</v>
      </c>
      <c r="F978">
        <v>1350</v>
      </c>
      <c r="G978" s="22">
        <f>IF(H978 = "不含税", 1.06, 1) * F978/(1000*E978 * 3.96566683) * VLOOKUP(J978,Deflator!$A$2:$B$24,2,FALSE)</f>
        <v>1.130154612378927E-5</v>
      </c>
      <c r="H978" t="s">
        <v>492</v>
      </c>
      <c r="I978">
        <v>3000</v>
      </c>
      <c r="J978">
        <v>2021</v>
      </c>
      <c r="K978" t="s">
        <v>503</v>
      </c>
      <c r="L978" s="77">
        <v>0.01</v>
      </c>
      <c r="M978" s="76">
        <v>0.05</v>
      </c>
      <c r="N978" t="s">
        <v>554</v>
      </c>
      <c r="O978" t="s">
        <v>485</v>
      </c>
      <c r="P978" t="s">
        <v>626</v>
      </c>
      <c r="Q978" t="s">
        <v>483</v>
      </c>
      <c r="R978" t="s">
        <v>483</v>
      </c>
      <c r="S978" t="s">
        <v>483</v>
      </c>
      <c r="T978" t="s">
        <v>483</v>
      </c>
      <c r="U978" t="s">
        <v>496</v>
      </c>
      <c r="V978" t="s">
        <v>486</v>
      </c>
      <c r="W978" t="s">
        <v>1597</v>
      </c>
      <c r="X978" t="s">
        <v>3531</v>
      </c>
      <c r="Y978" t="s">
        <v>3532</v>
      </c>
    </row>
    <row r="979" spans="1:25">
      <c r="A979" t="s">
        <v>570</v>
      </c>
      <c r="B979" t="s">
        <v>478</v>
      </c>
      <c r="C979" t="s">
        <v>538</v>
      </c>
      <c r="D979" t="s">
        <v>446</v>
      </c>
      <c r="E979">
        <v>4200</v>
      </c>
      <c r="F979">
        <v>900</v>
      </c>
      <c r="G979" s="22">
        <f>IF(H979 = "不含税", 1.06, 1) * F979/(1000*E979 * 3.96566683) * VLOOKUP(J979,Deflator!$A$2:$B$24,2,FALSE)</f>
        <v>7.535088316380336E-6</v>
      </c>
      <c r="H979" t="s">
        <v>492</v>
      </c>
      <c r="I979">
        <v>1200</v>
      </c>
      <c r="J979">
        <v>2022</v>
      </c>
      <c r="K979" t="s">
        <v>503</v>
      </c>
      <c r="L979" s="77">
        <v>4.6899999999999997E-2</v>
      </c>
      <c r="M979" s="76">
        <v>0.08</v>
      </c>
      <c r="N979" t="s">
        <v>483</v>
      </c>
      <c r="O979" t="s">
        <v>485</v>
      </c>
      <c r="P979" t="s">
        <v>617</v>
      </c>
      <c r="Q979" s="77">
        <v>0.76719999999999999</v>
      </c>
      <c r="R979" t="s">
        <v>483</v>
      </c>
      <c r="S979" s="77">
        <v>4.0000000000000002E-4</v>
      </c>
      <c r="T979" t="s">
        <v>483</v>
      </c>
      <c r="U979" t="s">
        <v>496</v>
      </c>
      <c r="V979" t="s">
        <v>486</v>
      </c>
      <c r="W979" t="s">
        <v>2844</v>
      </c>
      <c r="X979" t="s">
        <v>2845</v>
      </c>
      <c r="Y979" t="s">
        <v>2846</v>
      </c>
    </row>
    <row r="980" spans="1:25">
      <c r="A980" t="s">
        <v>2214</v>
      </c>
      <c r="B980" t="s">
        <v>478</v>
      </c>
      <c r="C980" t="s">
        <v>491</v>
      </c>
      <c r="D980" t="s">
        <v>3513</v>
      </c>
      <c r="E980">
        <v>3900</v>
      </c>
      <c r="F980">
        <v>1200</v>
      </c>
      <c r="G980" s="22">
        <f>IF(H980 = "不含税", 1.06, 1) * F980/(1000*E980 * 3.96566683) * VLOOKUP(J980,Deflator!$A$2:$B$24,2,FALSE)</f>
        <v>1.0207183012029484E-5</v>
      </c>
      <c r="H980" t="s">
        <v>481</v>
      </c>
      <c r="I980">
        <v>800</v>
      </c>
      <c r="J980">
        <v>2022</v>
      </c>
      <c r="K980" t="s">
        <v>503</v>
      </c>
      <c r="L980" s="77">
        <v>1.4999999999999999E-2</v>
      </c>
      <c r="M980" t="s">
        <v>483</v>
      </c>
      <c r="N980" t="s">
        <v>483</v>
      </c>
      <c r="O980" t="s">
        <v>485</v>
      </c>
      <c r="P980" t="s">
        <v>626</v>
      </c>
      <c r="Q980" t="s">
        <v>483</v>
      </c>
      <c r="R980" t="s">
        <v>483</v>
      </c>
      <c r="S980" t="s">
        <v>483</v>
      </c>
      <c r="T980" t="s">
        <v>483</v>
      </c>
      <c r="U980" t="s">
        <v>496</v>
      </c>
      <c r="V980" t="s">
        <v>486</v>
      </c>
      <c r="W980" t="s">
        <v>2216</v>
      </c>
      <c r="X980" t="s">
        <v>3514</v>
      </c>
      <c r="Y980" t="s">
        <v>641</v>
      </c>
    </row>
    <row r="981" spans="1:25">
      <c r="A981" t="s">
        <v>1035</v>
      </c>
      <c r="B981" t="s">
        <v>478</v>
      </c>
      <c r="C981" t="s">
        <v>479</v>
      </c>
      <c r="D981" t="s">
        <v>753</v>
      </c>
      <c r="E981">
        <v>3960</v>
      </c>
      <c r="F981">
        <v>680</v>
      </c>
      <c r="G981" s="22">
        <f>IF(H981 = "不含税", 1.06, 1) * F981/(1000*E981 * 3.96566683) * VLOOKUP(J981,Deflator!$A$2:$B$24,2,FALSE)</f>
        <v>6.0382189201970377E-6</v>
      </c>
      <c r="H981" t="s">
        <v>492</v>
      </c>
      <c r="I981">
        <v>500</v>
      </c>
      <c r="J981">
        <v>2022</v>
      </c>
      <c r="K981" t="s">
        <v>503</v>
      </c>
      <c r="L981" s="76">
        <v>0.05</v>
      </c>
      <c r="M981" s="76">
        <v>0.06</v>
      </c>
      <c r="N981" t="s">
        <v>483</v>
      </c>
      <c r="O981" t="s">
        <v>485</v>
      </c>
      <c r="P981" t="s">
        <v>626</v>
      </c>
      <c r="Q981" t="s">
        <v>483</v>
      </c>
      <c r="R981" t="s">
        <v>483</v>
      </c>
      <c r="S981" t="s">
        <v>483</v>
      </c>
      <c r="T981" t="s">
        <v>483</v>
      </c>
      <c r="U981" t="s">
        <v>496</v>
      </c>
      <c r="V981" t="s">
        <v>486</v>
      </c>
      <c r="W981" t="s">
        <v>1337</v>
      </c>
      <c r="X981" t="s">
        <v>1338</v>
      </c>
      <c r="Y981" t="s">
        <v>1339</v>
      </c>
    </row>
    <row r="982" spans="1:25">
      <c r="A982" t="s">
        <v>1035</v>
      </c>
      <c r="B982" t="s">
        <v>478</v>
      </c>
      <c r="C982" t="s">
        <v>479</v>
      </c>
      <c r="D982" t="s">
        <v>1691</v>
      </c>
      <c r="E982">
        <v>4200</v>
      </c>
      <c r="F982">
        <v>850</v>
      </c>
      <c r="G982" s="22">
        <f>IF(H982 = "不含税", 1.06, 1) * F982/(1000*E982 * 3.96566683) * VLOOKUP(J982,Deflator!$A$2:$B$24,2,FALSE)</f>
        <v>6.7136531120789163E-6</v>
      </c>
      <c r="H982" t="s">
        <v>481</v>
      </c>
      <c r="I982">
        <v>1000</v>
      </c>
      <c r="J982">
        <v>2022</v>
      </c>
      <c r="K982" t="s">
        <v>503</v>
      </c>
      <c r="L982" s="76">
        <v>0.01</v>
      </c>
      <c r="M982" s="76">
        <v>0.06</v>
      </c>
      <c r="N982" t="s">
        <v>877</v>
      </c>
      <c r="O982" t="s">
        <v>485</v>
      </c>
      <c r="P982" t="s">
        <v>526</v>
      </c>
      <c r="Q982" s="76">
        <v>0.84</v>
      </c>
      <c r="R982">
        <v>1</v>
      </c>
      <c r="S982" s="77">
        <v>0</v>
      </c>
      <c r="T982" t="s">
        <v>483</v>
      </c>
      <c r="U982" t="s">
        <v>496</v>
      </c>
      <c r="V982" t="s">
        <v>486</v>
      </c>
      <c r="W982" t="s">
        <v>1502</v>
      </c>
      <c r="X982" t="s">
        <v>1971</v>
      </c>
      <c r="Y982" t="s">
        <v>641</v>
      </c>
    </row>
    <row r="983" spans="1:25">
      <c r="A983" t="s">
        <v>1035</v>
      </c>
      <c r="B983" t="s">
        <v>478</v>
      </c>
      <c r="C983" t="s">
        <v>479</v>
      </c>
      <c r="D983" t="s">
        <v>3469</v>
      </c>
      <c r="E983">
        <v>4200</v>
      </c>
      <c r="F983">
        <v>1150</v>
      </c>
      <c r="G983" s="22">
        <f>IF(H983 = "不含税", 1.06, 1) * F983/(1000*E983 * 3.96566683) * VLOOKUP(J983,Deflator!$A$2:$B$24,2,FALSE)</f>
        <v>9.6281684042637632E-6</v>
      </c>
      <c r="H983" t="s">
        <v>492</v>
      </c>
      <c r="I983">
        <v>1000</v>
      </c>
      <c r="J983">
        <v>2022</v>
      </c>
      <c r="K983" t="s">
        <v>503</v>
      </c>
      <c r="L983" s="76">
        <v>0.01</v>
      </c>
      <c r="M983" s="76">
        <v>0.06</v>
      </c>
      <c r="N983" t="s">
        <v>554</v>
      </c>
      <c r="O983" t="s">
        <v>485</v>
      </c>
      <c r="P983" t="s">
        <v>772</v>
      </c>
      <c r="Q983" s="76">
        <v>0.75</v>
      </c>
      <c r="R983" t="s">
        <v>483</v>
      </c>
      <c r="S983" s="77">
        <v>1E-4</v>
      </c>
      <c r="T983" t="s">
        <v>483</v>
      </c>
      <c r="U983" t="s">
        <v>496</v>
      </c>
      <c r="V983" t="s">
        <v>486</v>
      </c>
      <c r="W983" t="s">
        <v>1502</v>
      </c>
      <c r="X983" t="s">
        <v>1971</v>
      </c>
      <c r="Y983" t="s">
        <v>641</v>
      </c>
    </row>
    <row r="984" spans="1:25">
      <c r="A984" t="s">
        <v>845</v>
      </c>
      <c r="B984" t="s">
        <v>478</v>
      </c>
      <c r="C984" t="s">
        <v>845</v>
      </c>
      <c r="D984" t="s">
        <v>2003</v>
      </c>
      <c r="E984">
        <v>4069</v>
      </c>
      <c r="F984">
        <v>880</v>
      </c>
      <c r="G984" s="22">
        <f>IF(H984 = "不含税", 1.06, 1) * F984/(1000*E984 * 3.96566683) * VLOOKUP(J984,Deflator!$A$2:$B$24,2,FALSE)</f>
        <v>7.6048405060871425E-6</v>
      </c>
      <c r="H984" t="s">
        <v>492</v>
      </c>
      <c r="I984">
        <v>15000</v>
      </c>
      <c r="J984">
        <v>2022</v>
      </c>
      <c r="K984" t="s">
        <v>503</v>
      </c>
      <c r="L984" s="77">
        <v>1.7999999999999999E-2</v>
      </c>
      <c r="M984" s="77">
        <v>6.6000000000000003E-2</v>
      </c>
      <c r="N984" t="s">
        <v>622</v>
      </c>
      <c r="O984" t="s">
        <v>485</v>
      </c>
      <c r="P984" t="s">
        <v>626</v>
      </c>
      <c r="Q984" s="77">
        <v>0.80569999999999997</v>
      </c>
      <c r="R984" t="s">
        <v>483</v>
      </c>
      <c r="S984" s="77">
        <v>1E-4</v>
      </c>
      <c r="T984" t="s">
        <v>483</v>
      </c>
      <c r="U984" t="s">
        <v>520</v>
      </c>
      <c r="V984" t="s">
        <v>486</v>
      </c>
      <c r="W984" t="s">
        <v>2903</v>
      </c>
      <c r="X984" t="s">
        <v>2904</v>
      </c>
      <c r="Y984" t="s">
        <v>641</v>
      </c>
    </row>
    <row r="985" spans="1:25">
      <c r="A985" t="s">
        <v>570</v>
      </c>
      <c r="B985" t="s">
        <v>478</v>
      </c>
      <c r="C985" t="s">
        <v>538</v>
      </c>
      <c r="D985" t="s">
        <v>1449</v>
      </c>
      <c r="E985">
        <v>4320</v>
      </c>
      <c r="F985">
        <v>760</v>
      </c>
      <c r="G985" s="22">
        <f>IF(H985 = "不含税", 1.06, 1) * F985/(1000*E985 * 3.96566683) * VLOOKUP(J985,Deflator!$A$2:$B$24,2,FALSE)</f>
        <v>6.8280942877744533E-6</v>
      </c>
      <c r="H985" t="s">
        <v>492</v>
      </c>
      <c r="I985">
        <v>300</v>
      </c>
      <c r="J985">
        <v>2017</v>
      </c>
      <c r="K985" t="s">
        <v>1179</v>
      </c>
      <c r="L985" s="77">
        <v>3.9E-2</v>
      </c>
      <c r="M985" s="77">
        <v>6.1899999999999997E-2</v>
      </c>
      <c r="N985" t="s">
        <v>483</v>
      </c>
      <c r="O985" t="s">
        <v>485</v>
      </c>
      <c r="P985" t="s">
        <v>617</v>
      </c>
      <c r="Q985" s="77">
        <v>0.72970000000000002</v>
      </c>
      <c r="R985" t="s">
        <v>483</v>
      </c>
      <c r="S985" s="77">
        <v>2.0000000000000001E-4</v>
      </c>
      <c r="T985" t="s">
        <v>483</v>
      </c>
      <c r="U985" t="s">
        <v>496</v>
      </c>
      <c r="V985" t="s">
        <v>486</v>
      </c>
      <c r="W985" t="s">
        <v>1450</v>
      </c>
      <c r="X985" t="s">
        <v>1451</v>
      </c>
      <c r="Y985" t="s">
        <v>1222</v>
      </c>
    </row>
    <row r="986" spans="1:25">
      <c r="A986" t="s">
        <v>1731</v>
      </c>
      <c r="B986" t="s">
        <v>478</v>
      </c>
      <c r="C986" t="s">
        <v>491</v>
      </c>
      <c r="D986" t="s">
        <v>1732</v>
      </c>
      <c r="E986">
        <v>4300</v>
      </c>
      <c r="F986">
        <v>800</v>
      </c>
      <c r="G986" s="22">
        <f>IF(H986 = "不含税", 1.06, 1) * F986/(1000*E986 * 3.96566683) * VLOOKUP(J986,Deflator!$A$2:$B$24,2,FALSE)</f>
        <v>7.2208977535338167E-6</v>
      </c>
      <c r="H986" t="s">
        <v>492</v>
      </c>
      <c r="I986">
        <v>1000</v>
      </c>
      <c r="J986">
        <v>2017</v>
      </c>
      <c r="K986" t="s">
        <v>1179</v>
      </c>
      <c r="L986" s="77">
        <v>3.5000000000000003E-2</v>
      </c>
      <c r="M986" s="77">
        <v>1.4999999999999999E-2</v>
      </c>
      <c r="N986" t="s">
        <v>483</v>
      </c>
      <c r="O986" t="s">
        <v>485</v>
      </c>
      <c r="P986" t="s">
        <v>617</v>
      </c>
      <c r="Q986" s="76">
        <v>0.75</v>
      </c>
      <c r="R986" t="s">
        <v>483</v>
      </c>
      <c r="S986" s="77">
        <v>2.0000000000000001E-4</v>
      </c>
      <c r="T986" t="s">
        <v>483</v>
      </c>
      <c r="U986" t="s">
        <v>496</v>
      </c>
      <c r="V986" t="s">
        <v>486</v>
      </c>
      <c r="W986" t="s">
        <v>1733</v>
      </c>
      <c r="X986" t="s">
        <v>1734</v>
      </c>
      <c r="Y986" t="s">
        <v>1477</v>
      </c>
    </row>
    <row r="987" spans="1:25">
      <c r="A987" t="s">
        <v>1728</v>
      </c>
      <c r="B987" t="s">
        <v>478</v>
      </c>
      <c r="C987" t="s">
        <v>491</v>
      </c>
      <c r="D987" t="s">
        <v>2150</v>
      </c>
      <c r="E987">
        <v>4300</v>
      </c>
      <c r="F987">
        <v>900</v>
      </c>
      <c r="G987" s="22">
        <f>IF(H987 = "不含税", 1.06, 1) * F987/(1000*E987 * 3.96566683) * VLOOKUP(J987,Deflator!$A$2:$B$24,2,FALSE)</f>
        <v>7.6636886535146634E-6</v>
      </c>
      <c r="H987" t="s">
        <v>481</v>
      </c>
      <c r="I987">
        <v>500</v>
      </c>
      <c r="J987">
        <v>2017</v>
      </c>
      <c r="K987" t="s">
        <v>1179</v>
      </c>
      <c r="L987" s="76">
        <v>0.02</v>
      </c>
      <c r="M987" s="76">
        <v>0.08</v>
      </c>
      <c r="N987" t="s">
        <v>483</v>
      </c>
      <c r="O987" t="s">
        <v>485</v>
      </c>
      <c r="P987" t="s">
        <v>483</v>
      </c>
      <c r="Q987" t="s">
        <v>483</v>
      </c>
      <c r="R987" t="s">
        <v>483</v>
      </c>
      <c r="S987" t="s">
        <v>483</v>
      </c>
      <c r="T987" t="s">
        <v>483</v>
      </c>
      <c r="U987" t="s">
        <v>496</v>
      </c>
      <c r="V987" t="s">
        <v>486</v>
      </c>
      <c r="W987" t="s">
        <v>2151</v>
      </c>
      <c r="X987" t="s">
        <v>2152</v>
      </c>
      <c r="Y987" t="s">
        <v>2153</v>
      </c>
    </row>
    <row r="988" spans="1:25">
      <c r="A988" t="s">
        <v>524</v>
      </c>
      <c r="B988" t="s">
        <v>478</v>
      </c>
      <c r="C988" t="s">
        <v>491</v>
      </c>
      <c r="D988" t="s">
        <v>2440</v>
      </c>
      <c r="E988">
        <v>4200</v>
      </c>
      <c r="F988">
        <v>850</v>
      </c>
      <c r="G988" s="22">
        <f>IF(H988 = "不含税", 1.06, 1) * F988/(1000*E988 * 3.96566683) * VLOOKUP(J988,Deflator!$A$2:$B$24,2,FALSE)</f>
        <v>7.8548753836803853E-6</v>
      </c>
      <c r="H988" t="s">
        <v>492</v>
      </c>
      <c r="I988">
        <v>3000</v>
      </c>
      <c r="J988">
        <v>2017</v>
      </c>
      <c r="K988" t="s">
        <v>1179</v>
      </c>
      <c r="L988" s="77">
        <v>3.1399999999999997E-2</v>
      </c>
      <c r="M988" t="s">
        <v>483</v>
      </c>
      <c r="N988" t="s">
        <v>483</v>
      </c>
      <c r="O988" t="s">
        <v>485</v>
      </c>
      <c r="P988" t="s">
        <v>526</v>
      </c>
      <c r="Q988" t="s">
        <v>483</v>
      </c>
      <c r="R988" t="s">
        <v>483</v>
      </c>
      <c r="S988" s="77">
        <v>8.0000000000000004E-4</v>
      </c>
      <c r="T988" t="s">
        <v>483</v>
      </c>
      <c r="U988" t="s">
        <v>496</v>
      </c>
      <c r="V988" t="s">
        <v>486</v>
      </c>
      <c r="W988" t="s">
        <v>2441</v>
      </c>
      <c r="X988" t="s">
        <v>2442</v>
      </c>
      <c r="Y988" t="s">
        <v>2443</v>
      </c>
    </row>
    <row r="989" spans="1:25">
      <c r="A989" t="s">
        <v>1035</v>
      </c>
      <c r="B989" t="s">
        <v>478</v>
      </c>
      <c r="C989" t="s">
        <v>479</v>
      </c>
      <c r="D989" t="s">
        <v>1349</v>
      </c>
      <c r="E989">
        <v>5100</v>
      </c>
      <c r="F989">
        <v>880</v>
      </c>
      <c r="G989" s="22">
        <f>IF(H989 = "不含税", 1.06, 1) * F989/(1000*E989 * 3.96566683) * VLOOKUP(J989,Deflator!$A$2:$B$24,2,FALSE)</f>
        <v>6.697028700826461E-6</v>
      </c>
      <c r="H989" t="s">
        <v>492</v>
      </c>
      <c r="I989">
        <v>300</v>
      </c>
      <c r="J989">
        <v>2017</v>
      </c>
      <c r="K989" t="s">
        <v>1179</v>
      </c>
      <c r="L989" t="s">
        <v>483</v>
      </c>
      <c r="M989" s="76">
        <v>0.1</v>
      </c>
      <c r="N989" t="s">
        <v>483</v>
      </c>
      <c r="O989" t="s">
        <v>485</v>
      </c>
      <c r="P989" t="s">
        <v>483</v>
      </c>
      <c r="Q989" t="s">
        <v>483</v>
      </c>
      <c r="R989" t="s">
        <v>483</v>
      </c>
      <c r="S989" t="s">
        <v>483</v>
      </c>
      <c r="T989" t="s">
        <v>483</v>
      </c>
      <c r="U989" t="s">
        <v>496</v>
      </c>
      <c r="V989" t="s">
        <v>486</v>
      </c>
      <c r="W989" t="s">
        <v>1350</v>
      </c>
      <c r="X989" t="s">
        <v>1351</v>
      </c>
      <c r="Y989" t="s">
        <v>1352</v>
      </c>
    </row>
    <row r="990" spans="1:25">
      <c r="A990" t="s">
        <v>570</v>
      </c>
      <c r="B990" t="s">
        <v>478</v>
      </c>
      <c r="C990" t="s">
        <v>538</v>
      </c>
      <c r="D990" t="s">
        <v>1178</v>
      </c>
      <c r="E990">
        <v>4200</v>
      </c>
      <c r="F990">
        <v>800</v>
      </c>
      <c r="G990" s="22">
        <f>IF(H990 = "不含税", 1.06, 1) * F990/(1000*E990 * 3.96566683) * VLOOKUP(J990,Deflator!$A$2:$B$24,2,FALSE)</f>
        <v>7.1428424314084307E-6</v>
      </c>
      <c r="H990" t="s">
        <v>492</v>
      </c>
      <c r="I990">
        <v>2000</v>
      </c>
      <c r="J990">
        <v>2018</v>
      </c>
      <c r="K990" t="s">
        <v>1179</v>
      </c>
      <c r="L990" s="76">
        <v>0.03</v>
      </c>
      <c r="M990" s="77">
        <v>4.8000000000000001E-2</v>
      </c>
      <c r="N990" t="s">
        <v>734</v>
      </c>
      <c r="O990" t="s">
        <v>494</v>
      </c>
      <c r="P990" t="s">
        <v>626</v>
      </c>
      <c r="Q990" s="76">
        <v>0.78</v>
      </c>
      <c r="R990">
        <v>1</v>
      </c>
      <c r="S990" s="77">
        <v>1.9E-3</v>
      </c>
      <c r="T990" t="s">
        <v>483</v>
      </c>
      <c r="U990" t="s">
        <v>496</v>
      </c>
      <c r="V990" t="s">
        <v>486</v>
      </c>
      <c r="W990" t="s">
        <v>1918</v>
      </c>
      <c r="X990" t="s">
        <v>1919</v>
      </c>
      <c r="Y990" t="s">
        <v>1920</v>
      </c>
    </row>
    <row r="991" spans="1:25">
      <c r="A991" t="s">
        <v>570</v>
      </c>
      <c r="B991" t="s">
        <v>478</v>
      </c>
      <c r="C991" t="s">
        <v>538</v>
      </c>
      <c r="D991" t="s">
        <v>1178</v>
      </c>
      <c r="E991">
        <v>4300</v>
      </c>
      <c r="F991">
        <v>850</v>
      </c>
      <c r="G991" s="22">
        <f>IF(H991 = "不含税", 1.06, 1) * F991/(1000*E991 * 3.96566683) * VLOOKUP(J991,Deflator!$A$2:$B$24,2,FALSE)</f>
        <v>7.4127754302697965E-6</v>
      </c>
      <c r="H991" t="s">
        <v>492</v>
      </c>
      <c r="I991">
        <v>3000</v>
      </c>
      <c r="J991">
        <v>2018</v>
      </c>
      <c r="K991" t="s">
        <v>1179</v>
      </c>
      <c r="L991" s="77">
        <v>2.5999999999999999E-2</v>
      </c>
      <c r="M991" s="76">
        <v>0.05</v>
      </c>
      <c r="N991" t="s">
        <v>483</v>
      </c>
      <c r="O991" t="s">
        <v>485</v>
      </c>
      <c r="P991" t="s">
        <v>626</v>
      </c>
      <c r="Q991" t="s">
        <v>483</v>
      </c>
      <c r="R991" t="s">
        <v>483</v>
      </c>
      <c r="S991" t="s">
        <v>483</v>
      </c>
      <c r="T991" t="s">
        <v>483</v>
      </c>
      <c r="U991" t="s">
        <v>496</v>
      </c>
      <c r="V991" t="s">
        <v>486</v>
      </c>
      <c r="W991" t="s">
        <v>2185</v>
      </c>
      <c r="X991" t="s">
        <v>2186</v>
      </c>
      <c r="Y991" t="s">
        <v>659</v>
      </c>
    </row>
    <row r="992" spans="1:25">
      <c r="A992" t="s">
        <v>1728</v>
      </c>
      <c r="B992" t="s">
        <v>478</v>
      </c>
      <c r="C992" t="s">
        <v>491</v>
      </c>
      <c r="D992" t="s">
        <v>1522</v>
      </c>
      <c r="E992">
        <v>4300</v>
      </c>
      <c r="F992">
        <v>800</v>
      </c>
      <c r="G992" s="22">
        <f>IF(H992 = "不含税", 1.06, 1) * F992/(1000*E992 * 3.96566683) * VLOOKUP(J992,Deflator!$A$2:$B$24,2,FALSE)</f>
        <v>6.9767298167245141E-6</v>
      </c>
      <c r="H992" t="s">
        <v>492</v>
      </c>
      <c r="I992">
        <v>200</v>
      </c>
      <c r="J992">
        <v>2018</v>
      </c>
      <c r="K992" t="s">
        <v>1179</v>
      </c>
      <c r="L992" s="77">
        <v>1.2699999999999999E-2</v>
      </c>
      <c r="M992" s="77">
        <v>7.0400000000000004E-2</v>
      </c>
      <c r="N992" t="s">
        <v>622</v>
      </c>
      <c r="O992" t="s">
        <v>485</v>
      </c>
      <c r="P992" t="s">
        <v>798</v>
      </c>
      <c r="Q992" s="77">
        <v>0.80169999999999997</v>
      </c>
      <c r="R992">
        <v>2</v>
      </c>
      <c r="S992" s="77">
        <v>1.2999999999999999E-3</v>
      </c>
      <c r="T992" t="s">
        <v>483</v>
      </c>
      <c r="U992" t="s">
        <v>496</v>
      </c>
      <c r="V992" t="s">
        <v>486</v>
      </c>
      <c r="W992" t="s">
        <v>1729</v>
      </c>
      <c r="X992" t="s">
        <v>1730</v>
      </c>
      <c r="Y992" t="s">
        <v>747</v>
      </c>
    </row>
    <row r="993" spans="1:25">
      <c r="A993" t="s">
        <v>1728</v>
      </c>
      <c r="B993" t="s">
        <v>478</v>
      </c>
      <c r="C993" t="s">
        <v>491</v>
      </c>
      <c r="D993" t="s">
        <v>2219</v>
      </c>
      <c r="E993">
        <v>4300</v>
      </c>
      <c r="F993">
        <v>850</v>
      </c>
      <c r="G993" s="22">
        <f>IF(H993 = "不含税", 1.06, 1) * F993/(1000*E993 * 3.96566683) * VLOOKUP(J993,Deflator!$A$2:$B$24,2,FALSE)</f>
        <v>7.4127754302697965E-6</v>
      </c>
      <c r="H993" t="s">
        <v>492</v>
      </c>
      <c r="I993">
        <v>500</v>
      </c>
      <c r="J993">
        <v>2018</v>
      </c>
      <c r="K993" t="s">
        <v>1179</v>
      </c>
      <c r="L993" s="76">
        <v>0.06</v>
      </c>
      <c r="M993" s="76">
        <v>0.04</v>
      </c>
      <c r="N993" t="s">
        <v>483</v>
      </c>
      <c r="O993" t="s">
        <v>485</v>
      </c>
      <c r="P993" t="s">
        <v>483</v>
      </c>
      <c r="Q993" t="s">
        <v>483</v>
      </c>
      <c r="R993" t="s">
        <v>483</v>
      </c>
      <c r="S993" t="s">
        <v>483</v>
      </c>
      <c r="T993" t="s">
        <v>483</v>
      </c>
      <c r="U993" t="s">
        <v>496</v>
      </c>
      <c r="V993" t="s">
        <v>486</v>
      </c>
      <c r="W993" t="s">
        <v>1450</v>
      </c>
      <c r="X993" t="s">
        <v>2220</v>
      </c>
      <c r="Y993" t="s">
        <v>2221</v>
      </c>
    </row>
    <row r="994" spans="1:25">
      <c r="A994" t="s">
        <v>1035</v>
      </c>
      <c r="B994" t="s">
        <v>478</v>
      </c>
      <c r="C994" t="s">
        <v>479</v>
      </c>
      <c r="D994" t="s">
        <v>2471</v>
      </c>
      <c r="E994">
        <v>4300</v>
      </c>
      <c r="F994">
        <v>930</v>
      </c>
      <c r="G994" s="22">
        <f>IF(H994 = "不含税", 1.06, 1) * F994/(1000*E994 * 3.96566683) * VLOOKUP(J994,Deflator!$A$2:$B$24,2,FALSE)</f>
        <v>7.65136642636061E-6</v>
      </c>
      <c r="H994" t="s">
        <v>481</v>
      </c>
      <c r="I994">
        <v>450</v>
      </c>
      <c r="J994">
        <v>2018</v>
      </c>
      <c r="K994" t="s">
        <v>1179</v>
      </c>
      <c r="L994" s="77">
        <v>2.3E-2</v>
      </c>
      <c r="M994" s="76">
        <v>0.08</v>
      </c>
      <c r="N994" t="s">
        <v>483</v>
      </c>
      <c r="O994" t="s">
        <v>485</v>
      </c>
      <c r="P994" t="s">
        <v>626</v>
      </c>
      <c r="Q994" t="s">
        <v>483</v>
      </c>
      <c r="R994" t="s">
        <v>483</v>
      </c>
      <c r="S994" t="s">
        <v>483</v>
      </c>
      <c r="T994" t="s">
        <v>483</v>
      </c>
      <c r="U994" t="s">
        <v>496</v>
      </c>
      <c r="V994" t="s">
        <v>486</v>
      </c>
      <c r="W994" t="s">
        <v>1369</v>
      </c>
      <c r="X994" t="s">
        <v>2472</v>
      </c>
      <c r="Y994" t="s">
        <v>2473</v>
      </c>
    </row>
    <row r="995" spans="1:25">
      <c r="A995" t="s">
        <v>1595</v>
      </c>
      <c r="B995" t="s">
        <v>478</v>
      </c>
      <c r="C995" t="s">
        <v>479</v>
      </c>
      <c r="D995" t="s">
        <v>2607</v>
      </c>
      <c r="E995">
        <v>4769</v>
      </c>
      <c r="F995">
        <v>1050</v>
      </c>
      <c r="G995" s="22">
        <f>IF(H995 = "不含税", 1.06, 1) * F995/(1000*E995 * 3.96566683) * VLOOKUP(J995,Deflator!$A$2:$B$24,2,FALSE)</f>
        <v>7.7890857430534005E-6</v>
      </c>
      <c r="H995" t="s">
        <v>481</v>
      </c>
      <c r="I995">
        <v>300</v>
      </c>
      <c r="J995">
        <v>2018</v>
      </c>
      <c r="K995" t="s">
        <v>1179</v>
      </c>
      <c r="L995" s="77">
        <v>2.9000000000000001E-2</v>
      </c>
      <c r="M995" s="77">
        <v>8.5999999999999993E-2</v>
      </c>
      <c r="N995" t="s">
        <v>483</v>
      </c>
      <c r="O995" t="s">
        <v>1026</v>
      </c>
      <c r="P995" t="s">
        <v>483</v>
      </c>
      <c r="Q995" s="76">
        <v>0.79</v>
      </c>
      <c r="R995">
        <v>3</v>
      </c>
      <c r="S995" s="77">
        <v>2.3999999999999998E-3</v>
      </c>
      <c r="T995" t="s">
        <v>483</v>
      </c>
      <c r="U995" t="s">
        <v>496</v>
      </c>
      <c r="V995" t="s">
        <v>486</v>
      </c>
      <c r="W995" t="s">
        <v>1350</v>
      </c>
      <c r="X995" t="s">
        <v>2608</v>
      </c>
      <c r="Y995" t="s">
        <v>2609</v>
      </c>
    </row>
    <row r="996" spans="1:25">
      <c r="A996" t="s">
        <v>570</v>
      </c>
      <c r="B996" t="s">
        <v>478</v>
      </c>
      <c r="C996" t="s">
        <v>538</v>
      </c>
      <c r="D996" t="s">
        <v>2089</v>
      </c>
      <c r="E996">
        <v>4250</v>
      </c>
      <c r="F996">
        <v>880</v>
      </c>
      <c r="G996" s="22">
        <f>IF(H996 = "不含税", 1.06, 1) * F996/(1000*E996 * 3.96566683) * VLOOKUP(J996,Deflator!$A$2:$B$24,2,FALSE)</f>
        <v>7.2320697099350734E-6</v>
      </c>
      <c r="H996" t="s">
        <v>481</v>
      </c>
      <c r="I996">
        <v>400</v>
      </c>
      <c r="J996">
        <v>2019</v>
      </c>
      <c r="K996" t="s">
        <v>1179</v>
      </c>
      <c r="L996" s="77">
        <v>4.1000000000000002E-2</v>
      </c>
      <c r="M996" s="76">
        <v>0.09</v>
      </c>
      <c r="N996" t="s">
        <v>483</v>
      </c>
      <c r="O996" t="s">
        <v>485</v>
      </c>
      <c r="P996" t="s">
        <v>617</v>
      </c>
      <c r="Q996" t="s">
        <v>483</v>
      </c>
      <c r="R996" t="s">
        <v>483</v>
      </c>
      <c r="S996" t="s">
        <v>483</v>
      </c>
      <c r="T996" t="s">
        <v>483</v>
      </c>
      <c r="U996" t="s">
        <v>496</v>
      </c>
      <c r="V996" t="s">
        <v>486</v>
      </c>
      <c r="W996" t="s">
        <v>2090</v>
      </c>
      <c r="X996" t="s">
        <v>2091</v>
      </c>
      <c r="Y996" t="s">
        <v>2092</v>
      </c>
    </row>
    <row r="997" spans="1:25">
      <c r="A997" t="s">
        <v>537</v>
      </c>
      <c r="B997" t="s">
        <v>478</v>
      </c>
      <c r="C997" t="s">
        <v>538</v>
      </c>
      <c r="D997" t="s">
        <v>2093</v>
      </c>
      <c r="E997">
        <v>4350</v>
      </c>
      <c r="F997">
        <v>850</v>
      </c>
      <c r="G997" s="22">
        <f>IF(H997 = "不含税", 1.06, 1) * F997/(1000*E997 * 3.96566683) * VLOOKUP(J997,Deflator!$A$2:$B$24,2,FALSE)</f>
        <v>7.2344312791977231E-6</v>
      </c>
      <c r="H997" t="s">
        <v>492</v>
      </c>
      <c r="I997">
        <v>600</v>
      </c>
      <c r="J997">
        <v>2019</v>
      </c>
      <c r="K997" t="s">
        <v>1179</v>
      </c>
      <c r="L997" s="77">
        <v>2.5000000000000001E-2</v>
      </c>
      <c r="M997" s="77">
        <v>6.5000000000000002E-2</v>
      </c>
      <c r="N997" t="s">
        <v>483</v>
      </c>
      <c r="O997" t="s">
        <v>667</v>
      </c>
      <c r="P997" t="s">
        <v>617</v>
      </c>
      <c r="Q997" s="77">
        <v>0.77769999999999995</v>
      </c>
      <c r="R997" t="s">
        <v>483</v>
      </c>
      <c r="S997" t="s">
        <v>483</v>
      </c>
      <c r="T997" t="s">
        <v>483</v>
      </c>
      <c r="U997" t="s">
        <v>496</v>
      </c>
      <c r="V997" t="s">
        <v>486</v>
      </c>
      <c r="W997" t="s">
        <v>2094</v>
      </c>
      <c r="X997" t="s">
        <v>2095</v>
      </c>
      <c r="Y997" t="s">
        <v>1547</v>
      </c>
    </row>
    <row r="998" spans="1:25">
      <c r="A998" t="s">
        <v>570</v>
      </c>
      <c r="B998" t="s">
        <v>478</v>
      </c>
      <c r="C998" t="s">
        <v>538</v>
      </c>
      <c r="D998" t="s">
        <v>1522</v>
      </c>
      <c r="E998">
        <v>3300</v>
      </c>
      <c r="F998">
        <v>900</v>
      </c>
      <c r="G998" s="22">
        <f>IF(H998 = "不含税", 1.06, 1) * F998/(1000*E998 * 3.96566683) * VLOOKUP(J998,Deflator!$A$2:$B$24,2,FALSE)</f>
        <v>1.0097254352249225E-5</v>
      </c>
      <c r="H998" t="s">
        <v>492</v>
      </c>
      <c r="I998">
        <v>1000</v>
      </c>
      <c r="J998">
        <v>2019</v>
      </c>
      <c r="K998" t="s">
        <v>1179</v>
      </c>
      <c r="L998" s="77">
        <v>3.0200000000000001E-2</v>
      </c>
      <c r="M998" s="77">
        <v>4.4999999999999998E-2</v>
      </c>
      <c r="N998" t="s">
        <v>483</v>
      </c>
      <c r="O998" t="s">
        <v>485</v>
      </c>
      <c r="P998" t="s">
        <v>617</v>
      </c>
      <c r="Q998" s="77">
        <v>0.77569999999999995</v>
      </c>
      <c r="R998" t="s">
        <v>483</v>
      </c>
      <c r="S998" t="s">
        <v>483</v>
      </c>
      <c r="T998" t="s">
        <v>483</v>
      </c>
      <c r="U998" t="s">
        <v>496</v>
      </c>
      <c r="V998" t="s">
        <v>486</v>
      </c>
      <c r="W998" t="s">
        <v>1729</v>
      </c>
      <c r="X998" t="s">
        <v>3465</v>
      </c>
      <c r="Y998" t="s">
        <v>3466</v>
      </c>
    </row>
    <row r="999" spans="1:25">
      <c r="A999" t="s">
        <v>761</v>
      </c>
      <c r="B999" t="s">
        <v>509</v>
      </c>
      <c r="C999" t="s">
        <v>752</v>
      </c>
      <c r="D999" t="s">
        <v>2710</v>
      </c>
      <c r="E999">
        <v>3800</v>
      </c>
      <c r="F999">
        <v>800</v>
      </c>
      <c r="G999" s="22">
        <f>IF(H999 = "不含税", 1.06, 1) * F999/(1000*E999 * 3.96566683) * VLOOKUP(J999,Deflator!$A$2:$B$24,2,FALSE)</f>
        <v>7.7943717806836132E-6</v>
      </c>
      <c r="H999" t="s">
        <v>492</v>
      </c>
      <c r="I999">
        <v>1000</v>
      </c>
      <c r="J999">
        <v>2019</v>
      </c>
      <c r="K999" t="s">
        <v>1179</v>
      </c>
      <c r="L999" t="s">
        <v>483</v>
      </c>
      <c r="M999" t="s">
        <v>483</v>
      </c>
      <c r="N999" t="s">
        <v>483</v>
      </c>
      <c r="O999" t="s">
        <v>485</v>
      </c>
      <c r="P999" t="s">
        <v>483</v>
      </c>
      <c r="Q999" t="s">
        <v>483</v>
      </c>
      <c r="R999" t="s">
        <v>483</v>
      </c>
      <c r="S999" t="s">
        <v>483</v>
      </c>
      <c r="T999" t="s">
        <v>483</v>
      </c>
      <c r="U999" t="s">
        <v>496</v>
      </c>
      <c r="V999" t="s">
        <v>486</v>
      </c>
      <c r="W999" t="s">
        <v>2711</v>
      </c>
      <c r="X999" t="s">
        <v>2712</v>
      </c>
      <c r="Y999" t="s">
        <v>2713</v>
      </c>
    </row>
    <row r="1000" spans="1:25">
      <c r="A1000" t="s">
        <v>1177</v>
      </c>
      <c r="B1000" t="s">
        <v>478</v>
      </c>
      <c r="C1000" t="s">
        <v>479</v>
      </c>
      <c r="D1000" t="s">
        <v>1178</v>
      </c>
      <c r="E1000">
        <v>4300</v>
      </c>
      <c r="F1000">
        <v>700</v>
      </c>
      <c r="G1000" s="22">
        <f>IF(H1000 = "不含税", 1.06, 1) * F1000/(1000*E1000 * 3.96566683) * VLOOKUP(J1000,Deflator!$A$2:$B$24,2,FALSE)</f>
        <v>6.0270432955286079E-6</v>
      </c>
      <c r="H1000" t="s">
        <v>492</v>
      </c>
      <c r="I1000">
        <v>5000</v>
      </c>
      <c r="J1000">
        <v>2019</v>
      </c>
      <c r="K1000" t="s">
        <v>1179</v>
      </c>
      <c r="L1000" s="76">
        <v>0.02</v>
      </c>
      <c r="M1000" s="76">
        <v>0.08</v>
      </c>
      <c r="N1000" t="s">
        <v>483</v>
      </c>
      <c r="O1000" t="s">
        <v>485</v>
      </c>
      <c r="P1000" t="s">
        <v>626</v>
      </c>
      <c r="Q1000" t="s">
        <v>483</v>
      </c>
      <c r="R1000" t="s">
        <v>483</v>
      </c>
      <c r="S1000" t="s">
        <v>483</v>
      </c>
      <c r="T1000" t="s">
        <v>483</v>
      </c>
      <c r="U1000" t="s">
        <v>496</v>
      </c>
      <c r="V1000" t="s">
        <v>486</v>
      </c>
      <c r="W1000" t="s">
        <v>1180</v>
      </c>
      <c r="X1000" t="s">
        <v>1181</v>
      </c>
      <c r="Y1000" t="s">
        <v>1182</v>
      </c>
    </row>
    <row r="1001" spans="1:25">
      <c r="A1001" t="s">
        <v>1035</v>
      </c>
      <c r="B1001" t="s">
        <v>478</v>
      </c>
      <c r="C1001" t="s">
        <v>479</v>
      </c>
      <c r="D1001" t="s">
        <v>1742</v>
      </c>
      <c r="E1001">
        <v>4300</v>
      </c>
      <c r="F1001">
        <v>800</v>
      </c>
      <c r="G1001" s="22">
        <f>IF(H1001 = "不含税", 1.06, 1) * F1001/(1000*E1001 * 3.96566683) * VLOOKUP(J1001,Deflator!$A$2:$B$24,2,FALSE)</f>
        <v>6.8880494806041241E-6</v>
      </c>
      <c r="H1001" t="s">
        <v>492</v>
      </c>
      <c r="I1001">
        <v>500</v>
      </c>
      <c r="J1001">
        <v>2019</v>
      </c>
      <c r="K1001" t="s">
        <v>1179</v>
      </c>
      <c r="L1001" s="76">
        <v>0.02</v>
      </c>
      <c r="M1001" s="76">
        <v>0.08</v>
      </c>
      <c r="N1001" t="s">
        <v>483</v>
      </c>
      <c r="O1001" t="s">
        <v>485</v>
      </c>
      <c r="P1001" t="s">
        <v>504</v>
      </c>
      <c r="Q1001" t="s">
        <v>483</v>
      </c>
      <c r="R1001" t="s">
        <v>483</v>
      </c>
      <c r="S1001" t="s">
        <v>483</v>
      </c>
      <c r="T1001" t="s">
        <v>483</v>
      </c>
      <c r="U1001" t="s">
        <v>496</v>
      </c>
      <c r="V1001" t="s">
        <v>486</v>
      </c>
      <c r="W1001" t="s">
        <v>1743</v>
      </c>
      <c r="X1001" t="s">
        <v>1744</v>
      </c>
      <c r="Y1001" t="s">
        <v>154</v>
      </c>
    </row>
    <row r="1002" spans="1:25">
      <c r="A1002" t="s">
        <v>1035</v>
      </c>
      <c r="B1002" t="s">
        <v>478</v>
      </c>
      <c r="C1002" t="s">
        <v>479</v>
      </c>
      <c r="D1002" t="s">
        <v>1522</v>
      </c>
      <c r="E1002">
        <v>4175</v>
      </c>
      <c r="F1002">
        <v>820</v>
      </c>
      <c r="G1002" s="22">
        <f>IF(H1002 = "不含税", 1.06, 1) * F1002/(1000*E1002 * 3.96566683) * VLOOKUP(J1002,Deflator!$A$2:$B$24,2,FALSE)</f>
        <v>7.271635469643755E-6</v>
      </c>
      <c r="H1002" t="s">
        <v>492</v>
      </c>
      <c r="I1002">
        <v>1000</v>
      </c>
      <c r="J1002">
        <v>2019</v>
      </c>
      <c r="K1002" t="s">
        <v>1179</v>
      </c>
      <c r="L1002" s="76">
        <v>0.03</v>
      </c>
      <c r="M1002" s="76">
        <v>0.09</v>
      </c>
      <c r="N1002" t="s">
        <v>877</v>
      </c>
      <c r="O1002" t="s">
        <v>485</v>
      </c>
      <c r="P1002" t="s">
        <v>526</v>
      </c>
      <c r="Q1002" s="77">
        <v>0.79849999999999999</v>
      </c>
      <c r="R1002" t="s">
        <v>483</v>
      </c>
      <c r="S1002" t="s">
        <v>483</v>
      </c>
      <c r="T1002" t="s">
        <v>483</v>
      </c>
      <c r="U1002" t="s">
        <v>496</v>
      </c>
      <c r="V1002" t="s">
        <v>486</v>
      </c>
      <c r="W1002" t="s">
        <v>1729</v>
      </c>
      <c r="X1002" t="s">
        <v>2129</v>
      </c>
      <c r="Y1002" t="s">
        <v>176</v>
      </c>
    </row>
    <row r="1003" spans="1:25">
      <c r="A1003" t="s">
        <v>1035</v>
      </c>
      <c r="B1003" t="s">
        <v>478</v>
      </c>
      <c r="C1003" t="s">
        <v>479</v>
      </c>
      <c r="D1003" t="s">
        <v>1349</v>
      </c>
      <c r="E1003">
        <v>4200</v>
      </c>
      <c r="F1003">
        <v>850</v>
      </c>
      <c r="G1003" s="22">
        <f>IF(H1003 = "不含税", 1.06, 1) * F1003/(1000*E1003 * 3.96566683) * VLOOKUP(J1003,Deflator!$A$2:$B$24,2,FALSE)</f>
        <v>7.4928038248833545E-6</v>
      </c>
      <c r="H1003" t="s">
        <v>492</v>
      </c>
      <c r="I1003">
        <v>500</v>
      </c>
      <c r="J1003">
        <v>2019</v>
      </c>
      <c r="K1003" t="s">
        <v>1179</v>
      </c>
      <c r="L1003" t="s">
        <v>483</v>
      </c>
      <c r="M1003" t="s">
        <v>483</v>
      </c>
      <c r="N1003" t="s">
        <v>483</v>
      </c>
      <c r="O1003" t="s">
        <v>485</v>
      </c>
      <c r="P1003" t="s">
        <v>483</v>
      </c>
      <c r="Q1003" t="s">
        <v>483</v>
      </c>
      <c r="R1003" t="s">
        <v>483</v>
      </c>
      <c r="S1003" t="s">
        <v>483</v>
      </c>
      <c r="T1003" t="s">
        <v>483</v>
      </c>
      <c r="U1003" t="s">
        <v>496</v>
      </c>
      <c r="V1003" t="s">
        <v>486</v>
      </c>
      <c r="W1003" t="s">
        <v>1350</v>
      </c>
      <c r="X1003" t="s">
        <v>2444</v>
      </c>
      <c r="Y1003" t="s">
        <v>2445</v>
      </c>
    </row>
    <row r="1004" spans="1:25">
      <c r="A1004" t="s">
        <v>570</v>
      </c>
      <c r="B1004" t="s">
        <v>478</v>
      </c>
      <c r="C1004" t="s">
        <v>538</v>
      </c>
      <c r="D1004" t="s">
        <v>1367</v>
      </c>
      <c r="E1004">
        <v>4600</v>
      </c>
      <c r="F1004">
        <v>800</v>
      </c>
      <c r="G1004" s="22">
        <f>IF(H1004 = "不含税", 1.06, 1) * F1004/(1000*E1004 * 3.96566683) * VLOOKUP(J1004,Deflator!$A$2:$B$24,2,FALSE)</f>
        <v>6.3988237878588156E-6</v>
      </c>
      <c r="H1004" t="s">
        <v>492</v>
      </c>
      <c r="I1004">
        <v>300</v>
      </c>
      <c r="J1004">
        <v>2020</v>
      </c>
      <c r="K1004" t="s">
        <v>1179</v>
      </c>
      <c r="L1004" s="77">
        <v>0.02</v>
      </c>
      <c r="M1004" s="76">
        <v>0.02</v>
      </c>
      <c r="N1004" t="s">
        <v>483</v>
      </c>
      <c r="O1004" t="s">
        <v>485</v>
      </c>
      <c r="P1004" t="s">
        <v>626</v>
      </c>
      <c r="Q1004" s="76">
        <v>0.7</v>
      </c>
      <c r="R1004" t="s">
        <v>483</v>
      </c>
      <c r="S1004" s="77">
        <v>1E-4</v>
      </c>
      <c r="T1004" t="s">
        <v>1368</v>
      </c>
      <c r="U1004" t="s">
        <v>496</v>
      </c>
      <c r="V1004" t="s">
        <v>486</v>
      </c>
      <c r="W1004" t="s">
        <v>1369</v>
      </c>
      <c r="X1004" t="s">
        <v>1370</v>
      </c>
      <c r="Y1004" t="s">
        <v>1371</v>
      </c>
    </row>
    <row r="1005" spans="1:25">
      <c r="A1005" t="s">
        <v>570</v>
      </c>
      <c r="B1005" t="s">
        <v>478</v>
      </c>
      <c r="C1005" t="s">
        <v>538</v>
      </c>
      <c r="D1005" t="s">
        <v>1522</v>
      </c>
      <c r="E1005">
        <v>4501</v>
      </c>
      <c r="F1005">
        <v>850</v>
      </c>
      <c r="G1005" s="22">
        <f>IF(H1005 = "不含税", 1.06, 1) * F1005/(1000*E1005 * 3.96566683) * VLOOKUP(J1005,Deflator!$A$2:$B$24,2,FALSE)</f>
        <v>6.554990141218086E-6</v>
      </c>
      <c r="H1005" t="s">
        <v>481</v>
      </c>
      <c r="I1005">
        <v>1000</v>
      </c>
      <c r="J1005">
        <v>2020</v>
      </c>
      <c r="K1005" t="s">
        <v>1179</v>
      </c>
      <c r="L1005" s="77">
        <v>5.28E-2</v>
      </c>
      <c r="M1005" s="77">
        <v>8.1699999999999995E-2</v>
      </c>
      <c r="N1005" t="s">
        <v>483</v>
      </c>
      <c r="O1005" t="s">
        <v>485</v>
      </c>
      <c r="P1005" t="s">
        <v>626</v>
      </c>
      <c r="Q1005" t="s">
        <v>483</v>
      </c>
      <c r="R1005" t="s">
        <v>483</v>
      </c>
      <c r="S1005" t="s">
        <v>483</v>
      </c>
      <c r="T1005" t="s">
        <v>483</v>
      </c>
      <c r="U1005" t="s">
        <v>496</v>
      </c>
      <c r="V1005" t="s">
        <v>486</v>
      </c>
      <c r="W1005" t="s">
        <v>1523</v>
      </c>
      <c r="X1005" t="s">
        <v>1524</v>
      </c>
      <c r="Y1005" t="s">
        <v>1525</v>
      </c>
    </row>
    <row r="1006" spans="1:25">
      <c r="A1006" t="s">
        <v>516</v>
      </c>
      <c r="B1006" t="s">
        <v>478</v>
      </c>
      <c r="C1006" t="s">
        <v>491</v>
      </c>
      <c r="D1006" t="s">
        <v>1897</v>
      </c>
      <c r="E1006">
        <v>4080</v>
      </c>
      <c r="F1006">
        <v>820</v>
      </c>
      <c r="G1006" s="22">
        <f>IF(H1006 = "不含税", 1.06, 1) * F1006/(1000*E1006 * 3.96566683) * VLOOKUP(J1006,Deflator!$A$2:$B$24,2,FALSE)</f>
        <v>6.9761501479269131E-6</v>
      </c>
      <c r="H1006" t="s">
        <v>481</v>
      </c>
      <c r="I1006">
        <v>300</v>
      </c>
      <c r="J1006">
        <v>2020</v>
      </c>
      <c r="K1006" t="s">
        <v>1179</v>
      </c>
      <c r="L1006" s="77">
        <v>5.0000000000000001E-3</v>
      </c>
      <c r="M1006" t="s">
        <v>483</v>
      </c>
      <c r="N1006" t="s">
        <v>483</v>
      </c>
      <c r="O1006" t="s">
        <v>485</v>
      </c>
      <c r="P1006" t="s">
        <v>1011</v>
      </c>
      <c r="Q1006" t="s">
        <v>483</v>
      </c>
      <c r="R1006" t="s">
        <v>483</v>
      </c>
      <c r="S1006" t="s">
        <v>483</v>
      </c>
      <c r="T1006" t="s">
        <v>483</v>
      </c>
      <c r="U1006" t="s">
        <v>520</v>
      </c>
      <c r="V1006" t="s">
        <v>486</v>
      </c>
      <c r="W1006" t="s">
        <v>1729</v>
      </c>
      <c r="X1006" t="s">
        <v>1898</v>
      </c>
      <c r="Y1006" t="s">
        <v>1899</v>
      </c>
    </row>
    <row r="1007" spans="1:25">
      <c r="A1007" t="s">
        <v>2164</v>
      </c>
      <c r="B1007" t="s">
        <v>478</v>
      </c>
      <c r="C1007" t="s">
        <v>491</v>
      </c>
      <c r="D1007" t="s">
        <v>1178</v>
      </c>
      <c r="E1007">
        <v>4200</v>
      </c>
      <c r="F1007">
        <v>830</v>
      </c>
      <c r="G1007" s="22">
        <f>IF(H1007 = "不含税", 1.06, 1) * F1007/(1000*E1007 * 3.96566683) * VLOOKUP(J1007,Deflator!$A$2:$B$24,2,FALSE)</f>
        <v>7.1137950821523644E-6</v>
      </c>
      <c r="H1007" t="s">
        <v>492</v>
      </c>
      <c r="I1007">
        <v>100</v>
      </c>
      <c r="J1007">
        <v>2021</v>
      </c>
      <c r="K1007" t="s">
        <v>1179</v>
      </c>
      <c r="L1007" t="s">
        <v>483</v>
      </c>
      <c r="M1007" t="s">
        <v>483</v>
      </c>
      <c r="N1007" t="s">
        <v>483</v>
      </c>
      <c r="O1007" t="s">
        <v>485</v>
      </c>
      <c r="P1007" t="s">
        <v>483</v>
      </c>
      <c r="Q1007" t="s">
        <v>483</v>
      </c>
      <c r="R1007" t="s">
        <v>483</v>
      </c>
      <c r="S1007" t="s">
        <v>483</v>
      </c>
      <c r="T1007" t="s">
        <v>483</v>
      </c>
      <c r="U1007" t="s">
        <v>496</v>
      </c>
      <c r="V1007" t="s">
        <v>486</v>
      </c>
      <c r="W1007" t="s">
        <v>2165</v>
      </c>
      <c r="X1007" t="s">
        <v>2166</v>
      </c>
      <c r="Y1007" t="s">
        <v>2167</v>
      </c>
    </row>
    <row r="1008" spans="1:25">
      <c r="A1008" t="s">
        <v>516</v>
      </c>
      <c r="B1008" t="s">
        <v>478</v>
      </c>
      <c r="C1008" t="s">
        <v>491</v>
      </c>
      <c r="D1008" t="s">
        <v>3482</v>
      </c>
      <c r="E1008">
        <v>4000</v>
      </c>
      <c r="F1008">
        <v>1100</v>
      </c>
      <c r="G1008" s="22">
        <f>IF(H1008 = "不含税", 1.06, 1) * F1008/(1000*E1008 * 3.96566683) * VLOOKUP(J1008,Deflator!$A$2:$B$24,2,FALSE)</f>
        <v>9.8993172528746747E-6</v>
      </c>
      <c r="H1008" t="s">
        <v>492</v>
      </c>
      <c r="I1008">
        <v>100</v>
      </c>
      <c r="J1008">
        <v>2021</v>
      </c>
      <c r="K1008" t="s">
        <v>1179</v>
      </c>
      <c r="L1008" t="s">
        <v>483</v>
      </c>
      <c r="M1008" t="s">
        <v>483</v>
      </c>
      <c r="N1008" t="s">
        <v>483</v>
      </c>
      <c r="O1008" t="s">
        <v>485</v>
      </c>
      <c r="P1008" t="s">
        <v>483</v>
      </c>
      <c r="Q1008" t="s">
        <v>483</v>
      </c>
      <c r="R1008" t="s">
        <v>483</v>
      </c>
      <c r="S1008" t="s">
        <v>483</v>
      </c>
      <c r="T1008" t="s">
        <v>483</v>
      </c>
      <c r="U1008" t="s">
        <v>496</v>
      </c>
      <c r="V1008" t="s">
        <v>497</v>
      </c>
      <c r="W1008" t="s">
        <v>3483</v>
      </c>
      <c r="X1008" t="s">
        <v>3484</v>
      </c>
      <c r="Y1008" t="s">
        <v>247</v>
      </c>
    </row>
    <row r="1009" spans="1:25">
      <c r="A1009" t="s">
        <v>559</v>
      </c>
      <c r="B1009" t="s">
        <v>478</v>
      </c>
      <c r="C1009" t="s">
        <v>538</v>
      </c>
      <c r="D1009" t="s">
        <v>1179</v>
      </c>
      <c r="E1009">
        <v>4493</v>
      </c>
      <c r="F1009">
        <v>850</v>
      </c>
      <c r="G1009" s="22">
        <f>IF(H1009 = "不含税", 1.06, 1) * F1009/(1000*E1009 * 3.96566683) * VLOOKUP(J1009,Deflator!$A$2:$B$24,2,FALSE)</f>
        <v>6.6523889728411607E-6</v>
      </c>
      <c r="H1009" t="s">
        <v>492</v>
      </c>
      <c r="I1009">
        <v>1000</v>
      </c>
      <c r="J1009">
        <v>2022</v>
      </c>
      <c r="K1009" t="s">
        <v>1179</v>
      </c>
      <c r="L1009" s="77">
        <v>3.1399999999999997E-2</v>
      </c>
      <c r="M1009" s="77">
        <v>5.1999999999999998E-3</v>
      </c>
      <c r="N1009" t="s">
        <v>877</v>
      </c>
      <c r="O1009" t="s">
        <v>667</v>
      </c>
      <c r="P1009" t="s">
        <v>617</v>
      </c>
      <c r="Q1009" s="76">
        <v>0.79</v>
      </c>
      <c r="R1009" t="s">
        <v>483</v>
      </c>
      <c r="S1009" t="s">
        <v>483</v>
      </c>
      <c r="T1009" t="s">
        <v>483</v>
      </c>
      <c r="U1009" t="s">
        <v>496</v>
      </c>
      <c r="V1009" t="s">
        <v>486</v>
      </c>
      <c r="W1009" t="s">
        <v>1890</v>
      </c>
      <c r="X1009" t="s">
        <v>1891</v>
      </c>
      <c r="Y1009" t="s">
        <v>641</v>
      </c>
    </row>
    <row r="1010" spans="1:25">
      <c r="A1010" t="s">
        <v>595</v>
      </c>
      <c r="B1010" t="s">
        <v>478</v>
      </c>
      <c r="C1010" t="s">
        <v>538</v>
      </c>
      <c r="D1010" t="s">
        <v>2933</v>
      </c>
      <c r="E1010">
        <v>3900</v>
      </c>
      <c r="F1010">
        <v>850</v>
      </c>
      <c r="G1010" s="22">
        <f>IF(H1010 = "不含税", 1.06, 1) * F1010/(1000*E1010 * 3.96566683) * VLOOKUP(J1010,Deflator!$A$2:$B$24,2,FALSE)</f>
        <v>8.459096567040417E-6</v>
      </c>
      <c r="H1010" t="s">
        <v>492</v>
      </c>
      <c r="I1010">
        <v>100</v>
      </c>
      <c r="J1010">
        <v>2017</v>
      </c>
      <c r="K1010" t="s">
        <v>638</v>
      </c>
      <c r="L1010" s="77">
        <v>1.0999999999999999E-2</v>
      </c>
      <c r="M1010" s="76">
        <v>0.09</v>
      </c>
      <c r="N1010" t="s">
        <v>622</v>
      </c>
      <c r="O1010" t="s">
        <v>573</v>
      </c>
      <c r="P1010" t="s">
        <v>798</v>
      </c>
      <c r="Q1010" t="s">
        <v>483</v>
      </c>
      <c r="R1010" t="s">
        <v>483</v>
      </c>
      <c r="S1010" s="77">
        <v>8.0000000000000004E-4</v>
      </c>
      <c r="T1010" t="s">
        <v>483</v>
      </c>
      <c r="U1010" t="s">
        <v>496</v>
      </c>
      <c r="V1010" t="s">
        <v>486</v>
      </c>
      <c r="W1010" t="s">
        <v>2934</v>
      </c>
      <c r="X1010" t="s">
        <v>2935</v>
      </c>
      <c r="Y1010" t="s">
        <v>1109</v>
      </c>
    </row>
    <row r="1011" spans="1:25">
      <c r="A1011" t="s">
        <v>570</v>
      </c>
      <c r="B1011" t="s">
        <v>478</v>
      </c>
      <c r="C1011" t="s">
        <v>538</v>
      </c>
      <c r="D1011" t="s">
        <v>690</v>
      </c>
      <c r="E1011">
        <v>4000</v>
      </c>
      <c r="F1011">
        <v>950</v>
      </c>
      <c r="G1011" s="22">
        <f>IF(H1011 = "不含税", 1.06, 1) * F1011/(1000*E1011 * 3.96566683) * VLOOKUP(J1011,Deflator!$A$2:$B$24,2,FALSE)</f>
        <v>9.2179272884955128E-6</v>
      </c>
      <c r="H1011" t="s">
        <v>492</v>
      </c>
      <c r="I1011">
        <v>500</v>
      </c>
      <c r="J1011">
        <v>2017</v>
      </c>
      <c r="K1011" t="s">
        <v>638</v>
      </c>
      <c r="L1011" t="s">
        <v>483</v>
      </c>
      <c r="M1011" s="76">
        <v>0.05</v>
      </c>
      <c r="N1011" t="s">
        <v>483</v>
      </c>
      <c r="O1011" t="s">
        <v>485</v>
      </c>
      <c r="P1011" t="s">
        <v>483</v>
      </c>
      <c r="Q1011" t="s">
        <v>483</v>
      </c>
      <c r="R1011" t="s">
        <v>483</v>
      </c>
      <c r="S1011" t="s">
        <v>483</v>
      </c>
      <c r="T1011" t="s">
        <v>483</v>
      </c>
      <c r="U1011" t="s">
        <v>496</v>
      </c>
      <c r="V1011" t="s">
        <v>486</v>
      </c>
      <c r="W1011" t="s">
        <v>1252</v>
      </c>
      <c r="X1011" t="s">
        <v>3253</v>
      </c>
      <c r="Y1011" t="s">
        <v>104</v>
      </c>
    </row>
    <row r="1012" spans="1:25">
      <c r="A1012" t="s">
        <v>2112</v>
      </c>
      <c r="B1012" t="s">
        <v>478</v>
      </c>
      <c r="C1012" t="s">
        <v>538</v>
      </c>
      <c r="D1012" t="s">
        <v>2113</v>
      </c>
      <c r="E1012">
        <v>4600</v>
      </c>
      <c r="F1012">
        <v>900</v>
      </c>
      <c r="G1012" s="22">
        <f>IF(H1012 = "不含税", 1.06, 1) * F1012/(1000*E1012 * 3.96566683) * VLOOKUP(J1012,Deflator!$A$2:$B$24,2,FALSE)</f>
        <v>7.3369414105227897E-6</v>
      </c>
      <c r="H1012" t="s">
        <v>492</v>
      </c>
      <c r="I1012">
        <v>300</v>
      </c>
      <c r="J1012">
        <v>2018</v>
      </c>
      <c r="K1012" t="s">
        <v>638</v>
      </c>
      <c r="L1012" t="s">
        <v>483</v>
      </c>
      <c r="M1012" s="76">
        <v>0.05</v>
      </c>
      <c r="N1012" t="s">
        <v>483</v>
      </c>
      <c r="O1012" t="s">
        <v>485</v>
      </c>
      <c r="P1012" t="s">
        <v>483</v>
      </c>
      <c r="Q1012" t="s">
        <v>483</v>
      </c>
      <c r="R1012" t="s">
        <v>483</v>
      </c>
      <c r="S1012" t="s">
        <v>483</v>
      </c>
      <c r="T1012" t="s">
        <v>483</v>
      </c>
      <c r="U1012" t="s">
        <v>520</v>
      </c>
      <c r="V1012" t="s">
        <v>486</v>
      </c>
      <c r="W1012" t="s">
        <v>2114</v>
      </c>
      <c r="X1012" t="s">
        <v>2115</v>
      </c>
      <c r="Y1012" t="s">
        <v>1767</v>
      </c>
    </row>
    <row r="1013" spans="1:25">
      <c r="A1013" t="s">
        <v>570</v>
      </c>
      <c r="B1013" t="s">
        <v>478</v>
      </c>
      <c r="C1013" t="s">
        <v>538</v>
      </c>
      <c r="D1013" t="s">
        <v>2667</v>
      </c>
      <c r="E1013">
        <v>4200</v>
      </c>
      <c r="F1013">
        <v>880</v>
      </c>
      <c r="G1013" s="22">
        <f>IF(H1013 = "不含税", 1.06, 1) * F1013/(1000*E1013 * 3.96566683) * VLOOKUP(J1013,Deflator!$A$2:$B$24,2,FALSE)</f>
        <v>7.8571266745492743E-6</v>
      </c>
      <c r="H1013" t="s">
        <v>492</v>
      </c>
      <c r="I1013">
        <v>1000</v>
      </c>
      <c r="J1013">
        <v>2018</v>
      </c>
      <c r="K1013" t="s">
        <v>638</v>
      </c>
      <c r="L1013" t="s">
        <v>483</v>
      </c>
      <c r="M1013" s="76">
        <v>0.13</v>
      </c>
      <c r="N1013" t="s">
        <v>483</v>
      </c>
      <c r="O1013" t="s">
        <v>485</v>
      </c>
      <c r="P1013" t="s">
        <v>483</v>
      </c>
      <c r="Q1013" t="s">
        <v>483</v>
      </c>
      <c r="R1013" t="s">
        <v>483</v>
      </c>
      <c r="S1013" t="s">
        <v>483</v>
      </c>
      <c r="T1013" t="s">
        <v>483</v>
      </c>
      <c r="U1013" t="s">
        <v>496</v>
      </c>
      <c r="V1013" t="s">
        <v>486</v>
      </c>
      <c r="W1013" t="s">
        <v>2668</v>
      </c>
      <c r="X1013" t="s">
        <v>2669</v>
      </c>
      <c r="Y1013" t="s">
        <v>2670</v>
      </c>
    </row>
    <row r="1014" spans="1:25">
      <c r="A1014" t="s">
        <v>595</v>
      </c>
      <c r="B1014" t="s">
        <v>478</v>
      </c>
      <c r="C1014" t="s">
        <v>538</v>
      </c>
      <c r="D1014" t="s">
        <v>1933</v>
      </c>
      <c r="E1014">
        <v>4290</v>
      </c>
      <c r="F1014">
        <v>900</v>
      </c>
      <c r="G1014" s="22">
        <f>IF(H1014 = "不含税", 1.06, 1) * F1014/(1000*E1014 * 3.96566683) * VLOOKUP(J1014,Deflator!$A$2:$B$24,2,FALSE)</f>
        <v>7.8671166639638316E-6</v>
      </c>
      <c r="H1014" t="s">
        <v>492</v>
      </c>
      <c r="I1014">
        <v>1000</v>
      </c>
      <c r="J1014">
        <v>2018</v>
      </c>
      <c r="K1014" t="s">
        <v>638</v>
      </c>
      <c r="L1014" t="s">
        <v>483</v>
      </c>
      <c r="M1014" t="s">
        <v>483</v>
      </c>
      <c r="N1014" t="s">
        <v>483</v>
      </c>
      <c r="O1014" t="s">
        <v>485</v>
      </c>
      <c r="P1014" t="s">
        <v>483</v>
      </c>
      <c r="Q1014" t="s">
        <v>483</v>
      </c>
      <c r="R1014" t="s">
        <v>483</v>
      </c>
      <c r="S1014" t="s">
        <v>483</v>
      </c>
      <c r="T1014" t="s">
        <v>483</v>
      </c>
      <c r="U1014" t="s">
        <v>496</v>
      </c>
      <c r="V1014" t="s">
        <v>486</v>
      </c>
      <c r="W1014" t="s">
        <v>2689</v>
      </c>
      <c r="X1014" t="s">
        <v>2690</v>
      </c>
      <c r="Y1014" t="s">
        <v>2691</v>
      </c>
    </row>
    <row r="1015" spans="1:25">
      <c r="A1015" t="s">
        <v>570</v>
      </c>
      <c r="B1015" t="s">
        <v>478</v>
      </c>
      <c r="C1015" t="s">
        <v>538</v>
      </c>
      <c r="D1015" t="s">
        <v>1933</v>
      </c>
      <c r="E1015">
        <v>4300</v>
      </c>
      <c r="F1015">
        <v>950</v>
      </c>
      <c r="G1015" s="22">
        <f>IF(H1015 = "不含税", 1.06, 1) * F1015/(1000*E1015 * 3.96566683) * VLOOKUP(J1015,Deflator!$A$2:$B$24,2,FALSE)</f>
        <v>8.2848666573603606E-6</v>
      </c>
      <c r="H1015" t="s">
        <v>492</v>
      </c>
      <c r="I1015">
        <v>500</v>
      </c>
      <c r="J1015">
        <v>2018</v>
      </c>
      <c r="K1015" t="s">
        <v>638</v>
      </c>
      <c r="L1015" s="77">
        <v>3.3300000000000003E-2</v>
      </c>
      <c r="M1015" s="77">
        <v>7.4700000000000003E-2</v>
      </c>
      <c r="N1015" t="s">
        <v>1145</v>
      </c>
      <c r="O1015" t="s">
        <v>485</v>
      </c>
      <c r="P1015" t="s">
        <v>788</v>
      </c>
      <c r="Q1015" s="77">
        <v>0.81030000000000002</v>
      </c>
      <c r="R1015">
        <v>3</v>
      </c>
      <c r="S1015" s="77">
        <v>2.0000000000000001E-4</v>
      </c>
      <c r="T1015" t="s">
        <v>483</v>
      </c>
      <c r="U1015" t="s">
        <v>496</v>
      </c>
      <c r="V1015" t="s">
        <v>486</v>
      </c>
      <c r="W1015" t="s">
        <v>3001</v>
      </c>
      <c r="X1015" t="s">
        <v>3002</v>
      </c>
      <c r="Y1015" t="s">
        <v>1767</v>
      </c>
    </row>
    <row r="1016" spans="1:25">
      <c r="A1016" t="s">
        <v>933</v>
      </c>
      <c r="B1016" t="s">
        <v>478</v>
      </c>
      <c r="C1016" t="s">
        <v>538</v>
      </c>
      <c r="D1016" t="s">
        <v>1933</v>
      </c>
      <c r="E1016">
        <v>3900</v>
      </c>
      <c r="F1016">
        <v>950</v>
      </c>
      <c r="G1016" s="22">
        <f>IF(H1016 = "不含税", 1.06, 1) * F1016/(1000*E1016 * 3.96566683) * VLOOKUP(J1016,Deflator!$A$2:$B$24,2,FALSE)</f>
        <v>8.6175439348450776E-6</v>
      </c>
      <c r="H1016" t="s">
        <v>481</v>
      </c>
      <c r="I1016">
        <v>3000</v>
      </c>
      <c r="J1016">
        <v>2018</v>
      </c>
      <c r="K1016" t="s">
        <v>638</v>
      </c>
      <c r="L1016" s="76">
        <v>0.01</v>
      </c>
      <c r="M1016" s="77">
        <v>7.0000000000000007E-2</v>
      </c>
      <c r="N1016" t="s">
        <v>483</v>
      </c>
      <c r="O1016" t="s">
        <v>485</v>
      </c>
      <c r="P1016" t="s">
        <v>617</v>
      </c>
      <c r="Q1016" t="s">
        <v>483</v>
      </c>
      <c r="R1016" t="s">
        <v>483</v>
      </c>
      <c r="S1016" t="s">
        <v>483</v>
      </c>
      <c r="T1016" t="s">
        <v>483</v>
      </c>
      <c r="U1016" t="s">
        <v>496</v>
      </c>
      <c r="V1016" t="s">
        <v>486</v>
      </c>
      <c r="W1016" t="s">
        <v>3150</v>
      </c>
      <c r="X1016" t="s">
        <v>3151</v>
      </c>
      <c r="Y1016" t="s">
        <v>3152</v>
      </c>
    </row>
    <row r="1017" spans="1:25">
      <c r="A1017" t="s">
        <v>943</v>
      </c>
      <c r="B1017" t="s">
        <v>551</v>
      </c>
      <c r="C1017" t="s">
        <v>701</v>
      </c>
      <c r="D1017" t="s">
        <v>690</v>
      </c>
      <c r="E1017">
        <v>4300</v>
      </c>
      <c r="F1017">
        <v>900</v>
      </c>
      <c r="G1017" s="22">
        <f>IF(H1017 = "不含税", 1.06, 1) * F1017/(1000*E1017 * 3.96566683) * VLOOKUP(J1017,Deflator!$A$2:$B$24,2,FALSE)</f>
        <v>7.848821043815079E-6</v>
      </c>
      <c r="H1017" t="s">
        <v>492</v>
      </c>
      <c r="I1017">
        <v>3000</v>
      </c>
      <c r="J1017">
        <v>2018</v>
      </c>
      <c r="K1017" t="s">
        <v>638</v>
      </c>
      <c r="L1017" s="77">
        <v>1.35E-2</v>
      </c>
      <c r="M1017" s="77">
        <v>7.0999999999999994E-2</v>
      </c>
      <c r="N1017" t="s">
        <v>662</v>
      </c>
      <c r="O1017" t="s">
        <v>494</v>
      </c>
      <c r="P1017" t="s">
        <v>2646</v>
      </c>
      <c r="Q1017" s="77">
        <v>0.82740000000000002</v>
      </c>
      <c r="R1017">
        <v>3</v>
      </c>
      <c r="S1017" s="77">
        <v>2.0000000000000001E-4</v>
      </c>
      <c r="T1017" t="s">
        <v>483</v>
      </c>
      <c r="U1017" t="s">
        <v>496</v>
      </c>
      <c r="V1017" t="s">
        <v>486</v>
      </c>
      <c r="W1017" t="s">
        <v>1461</v>
      </c>
      <c r="X1017" t="s">
        <v>2647</v>
      </c>
      <c r="Y1017" t="s">
        <v>1411</v>
      </c>
    </row>
    <row r="1018" spans="1:25">
      <c r="A1018" t="s">
        <v>943</v>
      </c>
      <c r="B1018" t="s">
        <v>551</v>
      </c>
      <c r="C1018" t="s">
        <v>701</v>
      </c>
      <c r="D1018" t="s">
        <v>690</v>
      </c>
      <c r="E1018">
        <v>4300</v>
      </c>
      <c r="F1018">
        <v>900</v>
      </c>
      <c r="G1018" s="22">
        <f>IF(H1018 = "不含税", 1.06, 1) * F1018/(1000*E1018 * 3.96566683) * VLOOKUP(J1018,Deflator!$A$2:$B$24,2,FALSE)</f>
        <v>7.848821043815079E-6</v>
      </c>
      <c r="H1018" t="s">
        <v>492</v>
      </c>
      <c r="I1018">
        <v>3000</v>
      </c>
      <c r="J1018">
        <v>2018</v>
      </c>
      <c r="K1018" t="s">
        <v>638</v>
      </c>
      <c r="L1018" s="77">
        <v>1.35E-2</v>
      </c>
      <c r="M1018" s="77">
        <v>7.0999999999999994E-2</v>
      </c>
      <c r="N1018" t="s">
        <v>662</v>
      </c>
      <c r="O1018" t="s">
        <v>494</v>
      </c>
      <c r="P1018" t="s">
        <v>2646</v>
      </c>
      <c r="Q1018" s="77">
        <v>0.82740000000000002</v>
      </c>
      <c r="R1018">
        <v>3</v>
      </c>
      <c r="S1018" s="77">
        <v>2.0000000000000001E-4</v>
      </c>
      <c r="T1018" t="s">
        <v>483</v>
      </c>
      <c r="U1018" t="s">
        <v>496</v>
      </c>
      <c r="V1018" t="s">
        <v>486</v>
      </c>
      <c r="W1018" t="s">
        <v>1461</v>
      </c>
      <c r="X1018" t="s">
        <v>2648</v>
      </c>
      <c r="Y1018" t="s">
        <v>1411</v>
      </c>
    </row>
    <row r="1019" spans="1:25">
      <c r="A1019" t="s">
        <v>1035</v>
      </c>
      <c r="B1019" t="s">
        <v>478</v>
      </c>
      <c r="C1019" t="s">
        <v>479</v>
      </c>
      <c r="D1019" t="s">
        <v>1788</v>
      </c>
      <c r="E1019">
        <v>4500</v>
      </c>
      <c r="F1019">
        <v>900</v>
      </c>
      <c r="G1019" s="22">
        <f>IF(H1019 = "不含税", 1.06, 1) * F1019/(1000*E1019 * 3.96566683) * VLOOKUP(J1019,Deflator!$A$2:$B$24,2,FALSE)</f>
        <v>7.4999845529788525E-6</v>
      </c>
      <c r="H1019" t="s">
        <v>492</v>
      </c>
      <c r="I1019">
        <v>3000</v>
      </c>
      <c r="J1019">
        <v>2018</v>
      </c>
      <c r="K1019" t="s">
        <v>638</v>
      </c>
      <c r="L1019" s="77">
        <v>1.2E-2</v>
      </c>
      <c r="M1019" s="76">
        <v>0.03</v>
      </c>
      <c r="N1019" t="s">
        <v>483</v>
      </c>
      <c r="O1019" t="s">
        <v>485</v>
      </c>
      <c r="P1019" t="s">
        <v>483</v>
      </c>
      <c r="Q1019" t="s">
        <v>483</v>
      </c>
      <c r="R1019" t="s">
        <v>483</v>
      </c>
      <c r="S1019" t="s">
        <v>483</v>
      </c>
      <c r="T1019" t="s">
        <v>483</v>
      </c>
      <c r="U1019" t="s">
        <v>496</v>
      </c>
      <c r="V1019" t="s">
        <v>486</v>
      </c>
      <c r="W1019" t="s">
        <v>2311</v>
      </c>
      <c r="X1019" t="s">
        <v>2312</v>
      </c>
      <c r="Y1019" t="s">
        <v>125</v>
      </c>
    </row>
    <row r="1020" spans="1:25">
      <c r="A1020" t="s">
        <v>2226</v>
      </c>
      <c r="B1020" t="s">
        <v>478</v>
      </c>
      <c r="C1020" t="s">
        <v>845</v>
      </c>
      <c r="D1020" t="s">
        <v>2227</v>
      </c>
      <c r="E1020">
        <v>4300</v>
      </c>
      <c r="F1020">
        <v>850</v>
      </c>
      <c r="G1020" s="22">
        <f>IF(H1020 = "不含税", 1.06, 1) * F1020/(1000*E1020 * 3.96566683) * VLOOKUP(J1020,Deflator!$A$2:$B$24,2,FALSE)</f>
        <v>7.4127754302697965E-6</v>
      </c>
      <c r="H1020" t="s">
        <v>492</v>
      </c>
      <c r="I1020">
        <v>100</v>
      </c>
      <c r="J1020">
        <v>2018</v>
      </c>
      <c r="K1020" t="s">
        <v>638</v>
      </c>
      <c r="L1020" t="s">
        <v>483</v>
      </c>
      <c r="M1020" t="s">
        <v>483</v>
      </c>
      <c r="N1020" t="s">
        <v>483</v>
      </c>
      <c r="O1020" t="s">
        <v>485</v>
      </c>
      <c r="P1020" t="s">
        <v>526</v>
      </c>
      <c r="Q1020" t="s">
        <v>483</v>
      </c>
      <c r="R1020" t="s">
        <v>483</v>
      </c>
      <c r="S1020" t="s">
        <v>483</v>
      </c>
      <c r="T1020" t="s">
        <v>483</v>
      </c>
      <c r="U1020" t="s">
        <v>496</v>
      </c>
      <c r="V1020" t="s">
        <v>486</v>
      </c>
      <c r="W1020" t="s">
        <v>2114</v>
      </c>
      <c r="X1020" t="s">
        <v>2228</v>
      </c>
      <c r="Y1020" t="s">
        <v>2195</v>
      </c>
    </row>
    <row r="1021" spans="1:25">
      <c r="A1021" t="s">
        <v>570</v>
      </c>
      <c r="B1021" t="s">
        <v>478</v>
      </c>
      <c r="C1021" t="s">
        <v>538</v>
      </c>
      <c r="D1021" t="s">
        <v>690</v>
      </c>
      <c r="E1021">
        <v>4000</v>
      </c>
      <c r="F1021">
        <v>750</v>
      </c>
      <c r="G1021" s="22">
        <f>IF(H1021 = "不含税", 1.06, 1) * F1021/(1000*E1021 * 3.96566683) * VLOOKUP(J1021,Deflator!$A$2:$B$24,2,FALSE)</f>
        <v>6.5489267614823997E-6</v>
      </c>
      <c r="H1021" t="s">
        <v>481</v>
      </c>
      <c r="I1021">
        <v>500</v>
      </c>
      <c r="J1021">
        <v>2019</v>
      </c>
      <c r="K1021" t="s">
        <v>638</v>
      </c>
      <c r="L1021" s="76">
        <v>0.08</v>
      </c>
      <c r="M1021" s="76">
        <v>0.1</v>
      </c>
      <c r="N1021" t="s">
        <v>483</v>
      </c>
      <c r="O1021" t="s">
        <v>485</v>
      </c>
      <c r="P1021" t="s">
        <v>483</v>
      </c>
      <c r="Q1021" s="76">
        <v>0.65</v>
      </c>
      <c r="R1021" t="s">
        <v>483</v>
      </c>
      <c r="S1021" s="77">
        <v>8.0000000000000004E-4</v>
      </c>
      <c r="T1021" t="s">
        <v>483</v>
      </c>
      <c r="U1021" t="s">
        <v>496</v>
      </c>
      <c r="V1021" t="s">
        <v>497</v>
      </c>
      <c r="W1021" t="s">
        <v>1461</v>
      </c>
      <c r="X1021" t="s">
        <v>1462</v>
      </c>
      <c r="Y1021" t="s">
        <v>1463</v>
      </c>
    </row>
    <row r="1022" spans="1:25">
      <c r="A1022" t="s">
        <v>570</v>
      </c>
      <c r="B1022" t="s">
        <v>478</v>
      </c>
      <c r="C1022" t="s">
        <v>538</v>
      </c>
      <c r="D1022" t="s">
        <v>1788</v>
      </c>
      <c r="E1022">
        <v>3900</v>
      </c>
      <c r="F1022">
        <v>850</v>
      </c>
      <c r="G1022" s="22">
        <f>IF(H1022 = "不含税", 1.06, 1) * F1022/(1000*E1022 * 3.96566683) * VLOOKUP(J1022,Deflator!$A$2:$B$24,2,FALSE)</f>
        <v>7.6124276885607382E-6</v>
      </c>
      <c r="H1022" t="s">
        <v>481</v>
      </c>
      <c r="I1022">
        <v>500</v>
      </c>
      <c r="J1022">
        <v>2019</v>
      </c>
      <c r="K1022" t="s">
        <v>638</v>
      </c>
      <c r="L1022" t="s">
        <v>483</v>
      </c>
      <c r="M1022" t="s">
        <v>483</v>
      </c>
      <c r="N1022" t="s">
        <v>483</v>
      </c>
      <c r="O1022" t="s">
        <v>485</v>
      </c>
      <c r="P1022" t="s">
        <v>526</v>
      </c>
      <c r="Q1022" t="s">
        <v>483</v>
      </c>
      <c r="R1022" t="s">
        <v>483</v>
      </c>
      <c r="S1022" t="s">
        <v>483</v>
      </c>
      <c r="T1022" t="s">
        <v>483</v>
      </c>
      <c r="U1022" t="s">
        <v>496</v>
      </c>
      <c r="V1022" t="s">
        <v>486</v>
      </c>
      <c r="W1022" t="s">
        <v>2030</v>
      </c>
      <c r="X1022" t="s">
        <v>2536</v>
      </c>
      <c r="Y1022" t="s">
        <v>1431</v>
      </c>
    </row>
    <row r="1023" spans="1:25">
      <c r="A1023" t="s">
        <v>595</v>
      </c>
      <c r="B1023" t="s">
        <v>478</v>
      </c>
      <c r="C1023" t="s">
        <v>538</v>
      </c>
      <c r="D1023" t="s">
        <v>2770</v>
      </c>
      <c r="E1023">
        <v>4000</v>
      </c>
      <c r="F1023">
        <v>850</v>
      </c>
      <c r="G1023" s="22">
        <f>IF(H1023 = "不含税", 1.06, 1) * F1023/(1000*E1023 * 3.96566683) * VLOOKUP(J1023,Deflator!$A$2:$B$24,2,FALSE)</f>
        <v>7.8674440161275215E-6</v>
      </c>
      <c r="H1023" t="s">
        <v>492</v>
      </c>
      <c r="I1023">
        <v>1000</v>
      </c>
      <c r="J1023">
        <v>2019</v>
      </c>
      <c r="K1023" t="s">
        <v>638</v>
      </c>
      <c r="L1023" t="s">
        <v>483</v>
      </c>
      <c r="M1023" t="s">
        <v>483</v>
      </c>
      <c r="N1023" t="s">
        <v>483</v>
      </c>
      <c r="O1023" t="s">
        <v>485</v>
      </c>
      <c r="P1023" t="s">
        <v>617</v>
      </c>
      <c r="Q1023" t="s">
        <v>483</v>
      </c>
      <c r="R1023" t="s">
        <v>483</v>
      </c>
      <c r="S1023" t="s">
        <v>483</v>
      </c>
      <c r="T1023" t="s">
        <v>483</v>
      </c>
      <c r="U1023" t="s">
        <v>496</v>
      </c>
      <c r="V1023" t="s">
        <v>486</v>
      </c>
      <c r="W1023" t="s">
        <v>2010</v>
      </c>
      <c r="X1023" t="s">
        <v>2771</v>
      </c>
      <c r="Y1023" t="s">
        <v>156</v>
      </c>
    </row>
    <row r="1024" spans="1:25">
      <c r="A1024" t="s">
        <v>570</v>
      </c>
      <c r="B1024" t="s">
        <v>478</v>
      </c>
      <c r="C1024" t="s">
        <v>538</v>
      </c>
      <c r="D1024" t="s">
        <v>3174</v>
      </c>
      <c r="E1024">
        <v>4100</v>
      </c>
      <c r="F1024">
        <v>950</v>
      </c>
      <c r="G1024" s="22">
        <f>IF(H1024 = "不含税", 1.06, 1) * F1024/(1000*E1024 * 3.96566683) * VLOOKUP(J1024,Deflator!$A$2:$B$24,2,FALSE)</f>
        <v>8.5785616244719041E-6</v>
      </c>
      <c r="H1024" t="s">
        <v>492</v>
      </c>
      <c r="I1024">
        <v>1000</v>
      </c>
      <c r="J1024">
        <v>2019</v>
      </c>
      <c r="K1024" t="s">
        <v>638</v>
      </c>
      <c r="L1024" s="77">
        <v>3.5000000000000003E-2</v>
      </c>
      <c r="M1024" s="77">
        <v>6.5000000000000002E-2</v>
      </c>
      <c r="N1024" t="s">
        <v>483</v>
      </c>
      <c r="O1024" t="s">
        <v>485</v>
      </c>
      <c r="P1024" t="s">
        <v>788</v>
      </c>
      <c r="Q1024" t="s">
        <v>483</v>
      </c>
      <c r="R1024" t="s">
        <v>483</v>
      </c>
      <c r="S1024" t="s">
        <v>483</v>
      </c>
      <c r="T1024" t="s">
        <v>483</v>
      </c>
      <c r="U1024" t="s">
        <v>496</v>
      </c>
      <c r="V1024" t="s">
        <v>486</v>
      </c>
      <c r="W1024" t="s">
        <v>2010</v>
      </c>
      <c r="X1024" t="s">
        <v>3175</v>
      </c>
      <c r="Y1024" t="s">
        <v>3176</v>
      </c>
    </row>
    <row r="1025" spans="1:25">
      <c r="A1025" t="s">
        <v>2008</v>
      </c>
      <c r="B1025" t="s">
        <v>478</v>
      </c>
      <c r="C1025" t="s">
        <v>491</v>
      </c>
      <c r="D1025" t="s">
        <v>1933</v>
      </c>
      <c r="E1025">
        <v>4200</v>
      </c>
      <c r="F1025">
        <v>900</v>
      </c>
      <c r="G1025" s="22">
        <f>IF(H1025 = "不含税", 1.06, 1) * F1025/(1000*E1025 * 3.96566683) * VLOOKUP(J1025,Deflator!$A$2:$B$24,2,FALSE)</f>
        <v>7.9335569910529625E-6</v>
      </c>
      <c r="H1025" t="s">
        <v>492</v>
      </c>
      <c r="I1025">
        <v>1000</v>
      </c>
      <c r="J1025">
        <v>2019</v>
      </c>
      <c r="K1025" t="s">
        <v>638</v>
      </c>
      <c r="L1025" s="77">
        <v>1.9E-2</v>
      </c>
      <c r="M1025" s="76">
        <v>0.06</v>
      </c>
      <c r="N1025" t="s">
        <v>483</v>
      </c>
      <c r="O1025" t="s">
        <v>485</v>
      </c>
      <c r="P1025" t="s">
        <v>483</v>
      </c>
      <c r="Q1025" t="s">
        <v>483</v>
      </c>
      <c r="R1025" t="s">
        <v>483</v>
      </c>
      <c r="S1025" t="s">
        <v>483</v>
      </c>
      <c r="T1025" t="s">
        <v>483</v>
      </c>
      <c r="U1025" t="s">
        <v>520</v>
      </c>
      <c r="V1025" t="s">
        <v>486</v>
      </c>
      <c r="W1025" t="s">
        <v>1794</v>
      </c>
      <c r="X1025" t="s">
        <v>2865</v>
      </c>
      <c r="Y1025" t="s">
        <v>158</v>
      </c>
    </row>
    <row r="1026" spans="1:25">
      <c r="A1026" t="s">
        <v>570</v>
      </c>
      <c r="B1026" t="s">
        <v>478</v>
      </c>
      <c r="C1026" t="s">
        <v>538</v>
      </c>
      <c r="D1026" t="s">
        <v>690</v>
      </c>
      <c r="E1026">
        <v>4486</v>
      </c>
      <c r="F1026">
        <v>750</v>
      </c>
      <c r="G1026" s="22">
        <f>IF(H1026 = "不含税", 1.06, 1) * F1026/(1000*E1026 * 3.96566683) * VLOOKUP(J1026,Deflator!$A$2:$B$24,2,FALSE)</f>
        <v>6.1513436435891977E-6</v>
      </c>
      <c r="H1026" t="s">
        <v>492</v>
      </c>
      <c r="I1026">
        <v>1200</v>
      </c>
      <c r="J1026">
        <v>2020</v>
      </c>
      <c r="K1026" t="s">
        <v>638</v>
      </c>
      <c r="L1026" s="77">
        <v>1.9199999999999998E-2</v>
      </c>
      <c r="M1026" t="s">
        <v>483</v>
      </c>
      <c r="N1026" t="s">
        <v>483</v>
      </c>
      <c r="O1026" t="s">
        <v>485</v>
      </c>
      <c r="P1026" t="s">
        <v>483</v>
      </c>
      <c r="Q1026" t="s">
        <v>483</v>
      </c>
      <c r="R1026" t="s">
        <v>483</v>
      </c>
      <c r="S1026" t="s">
        <v>483</v>
      </c>
      <c r="T1026" t="s">
        <v>483</v>
      </c>
      <c r="U1026" t="s">
        <v>496</v>
      </c>
      <c r="V1026" t="s">
        <v>486</v>
      </c>
      <c r="W1026" t="s">
        <v>1252</v>
      </c>
      <c r="X1026" t="s">
        <v>1253</v>
      </c>
      <c r="Y1026" t="s">
        <v>1254</v>
      </c>
    </row>
    <row r="1027" spans="1:25">
      <c r="A1027" t="s">
        <v>570</v>
      </c>
      <c r="B1027" t="s">
        <v>478</v>
      </c>
      <c r="C1027" t="s">
        <v>538</v>
      </c>
      <c r="D1027" t="s">
        <v>690</v>
      </c>
      <c r="E1027">
        <v>4000</v>
      </c>
      <c r="F1027">
        <v>800</v>
      </c>
      <c r="G1027" s="22">
        <f>IF(H1027 = "不含税", 1.06, 1) * F1027/(1000*E1027 * 3.96566683) * VLOOKUP(J1027,Deflator!$A$2:$B$24,2,FALSE)</f>
        <v>6.9421201472053186E-6</v>
      </c>
      <c r="H1027" t="s">
        <v>481</v>
      </c>
      <c r="I1027">
        <v>1500</v>
      </c>
      <c r="J1027">
        <v>2020</v>
      </c>
      <c r="K1027" t="s">
        <v>638</v>
      </c>
      <c r="L1027" t="s">
        <v>483</v>
      </c>
      <c r="M1027" t="s">
        <v>483</v>
      </c>
      <c r="N1027" t="s">
        <v>483</v>
      </c>
      <c r="O1027" t="s">
        <v>485</v>
      </c>
      <c r="P1027" t="s">
        <v>483</v>
      </c>
      <c r="Q1027" t="s">
        <v>483</v>
      </c>
      <c r="R1027" t="s">
        <v>483</v>
      </c>
      <c r="S1027" t="s">
        <v>483</v>
      </c>
      <c r="T1027" t="s">
        <v>483</v>
      </c>
      <c r="U1027" t="s">
        <v>496</v>
      </c>
      <c r="V1027" t="s">
        <v>486</v>
      </c>
      <c r="W1027" t="s">
        <v>1461</v>
      </c>
      <c r="X1027" t="s">
        <v>1836</v>
      </c>
      <c r="Y1027" t="s">
        <v>536</v>
      </c>
    </row>
    <row r="1028" spans="1:25">
      <c r="A1028" t="s">
        <v>578</v>
      </c>
      <c r="B1028" t="s">
        <v>509</v>
      </c>
      <c r="C1028" t="s">
        <v>578</v>
      </c>
      <c r="D1028" t="s">
        <v>690</v>
      </c>
      <c r="E1028">
        <v>3300</v>
      </c>
      <c r="F1028">
        <v>450</v>
      </c>
      <c r="G1028" s="22">
        <f>IF(H1028 = "不含税", 1.06, 1) * F1028/(1000*E1028 * 3.96566683) * VLOOKUP(J1028,Deflator!$A$2:$B$24,2,FALSE)</f>
        <v>4.7332637367308986E-6</v>
      </c>
      <c r="H1028" t="s">
        <v>481</v>
      </c>
      <c r="I1028">
        <v>100</v>
      </c>
      <c r="J1028">
        <v>2020</v>
      </c>
      <c r="K1028" t="s">
        <v>638</v>
      </c>
      <c r="L1028" s="76">
        <v>0.04</v>
      </c>
      <c r="M1028" s="76">
        <v>0.13</v>
      </c>
      <c r="N1028" t="s">
        <v>622</v>
      </c>
      <c r="O1028" t="s">
        <v>691</v>
      </c>
      <c r="P1028" t="s">
        <v>692</v>
      </c>
      <c r="Q1028" t="s">
        <v>483</v>
      </c>
      <c r="R1028" t="s">
        <v>483</v>
      </c>
      <c r="S1028" s="77">
        <v>6.9999999999999999E-4</v>
      </c>
      <c r="T1028" t="s">
        <v>483</v>
      </c>
      <c r="U1028" t="s">
        <v>520</v>
      </c>
      <c r="V1028" t="s">
        <v>486</v>
      </c>
      <c r="W1028" t="s">
        <v>693</v>
      </c>
      <c r="X1028" t="s">
        <v>694</v>
      </c>
      <c r="Y1028" t="s">
        <v>695</v>
      </c>
    </row>
    <row r="1029" spans="1:25">
      <c r="A1029" t="s">
        <v>943</v>
      </c>
      <c r="B1029" t="s">
        <v>551</v>
      </c>
      <c r="C1029" t="s">
        <v>701</v>
      </c>
      <c r="D1029" t="s">
        <v>1933</v>
      </c>
      <c r="E1029">
        <v>4200</v>
      </c>
      <c r="F1029">
        <v>800</v>
      </c>
      <c r="G1029" s="22">
        <f>IF(H1029 = "不含税", 1.06, 1) * F1029/(1000*E1029 * 3.96566683) * VLOOKUP(J1029,Deflator!$A$2:$B$24,2,FALSE)</f>
        <v>7.0082355771787026E-6</v>
      </c>
      <c r="H1029" t="s">
        <v>492</v>
      </c>
      <c r="I1029">
        <v>1000</v>
      </c>
      <c r="J1029">
        <v>2020</v>
      </c>
      <c r="K1029" t="s">
        <v>638</v>
      </c>
      <c r="L1029" s="77">
        <v>1.2E-2</v>
      </c>
      <c r="M1029" s="76">
        <v>0.1</v>
      </c>
      <c r="N1029" t="s">
        <v>1749</v>
      </c>
      <c r="O1029" t="s">
        <v>485</v>
      </c>
      <c r="P1029" t="s">
        <v>626</v>
      </c>
      <c r="Q1029" t="s">
        <v>483</v>
      </c>
      <c r="R1029" t="s">
        <v>483</v>
      </c>
      <c r="S1029" t="s">
        <v>483</v>
      </c>
      <c r="T1029" t="s">
        <v>483</v>
      </c>
      <c r="U1029" t="s">
        <v>496</v>
      </c>
      <c r="V1029" t="s">
        <v>486</v>
      </c>
      <c r="W1029" t="s">
        <v>1934</v>
      </c>
      <c r="X1029" t="s">
        <v>1935</v>
      </c>
      <c r="Y1029" t="s">
        <v>1936</v>
      </c>
    </row>
    <row r="1030" spans="1:25">
      <c r="A1030" t="s">
        <v>1787</v>
      </c>
      <c r="B1030" t="s">
        <v>478</v>
      </c>
      <c r="C1030" t="s">
        <v>491</v>
      </c>
      <c r="D1030" t="s">
        <v>1788</v>
      </c>
      <c r="E1030">
        <v>4800</v>
      </c>
      <c r="F1030">
        <v>900</v>
      </c>
      <c r="G1030" s="22">
        <f>IF(H1030 = "不含税", 1.06, 1) * F1030/(1000*E1030 * 3.96566683) * VLOOKUP(J1030,Deflator!$A$2:$B$24,2,FALSE)</f>
        <v>6.8987318962852851E-6</v>
      </c>
      <c r="H1030" t="s">
        <v>492</v>
      </c>
      <c r="I1030">
        <v>500</v>
      </c>
      <c r="J1030">
        <v>2020</v>
      </c>
      <c r="K1030" t="s">
        <v>638</v>
      </c>
      <c r="L1030" t="s">
        <v>483</v>
      </c>
      <c r="M1030" t="s">
        <v>483</v>
      </c>
      <c r="N1030" t="s">
        <v>483</v>
      </c>
      <c r="O1030" t="s">
        <v>533</v>
      </c>
      <c r="P1030" t="s">
        <v>483</v>
      </c>
      <c r="Q1030" t="s">
        <v>483</v>
      </c>
      <c r="R1030" t="s">
        <v>483</v>
      </c>
      <c r="S1030" t="s">
        <v>483</v>
      </c>
      <c r="T1030" t="s">
        <v>483</v>
      </c>
      <c r="U1030" t="s">
        <v>496</v>
      </c>
      <c r="V1030" t="s">
        <v>486</v>
      </c>
      <c r="W1030" t="s">
        <v>1789</v>
      </c>
      <c r="X1030" t="s">
        <v>1790</v>
      </c>
      <c r="Y1030" t="s">
        <v>1791</v>
      </c>
    </row>
    <row r="1031" spans="1:25">
      <c r="A1031" t="s">
        <v>1792</v>
      </c>
      <c r="B1031" t="s">
        <v>478</v>
      </c>
      <c r="C1031" t="s">
        <v>491</v>
      </c>
      <c r="D1031" t="s">
        <v>1793</v>
      </c>
      <c r="E1031">
        <v>4800</v>
      </c>
      <c r="F1031">
        <v>900</v>
      </c>
      <c r="G1031" s="22">
        <f>IF(H1031 = "不含税", 1.06, 1) * F1031/(1000*E1031 * 3.96566683) * VLOOKUP(J1031,Deflator!$A$2:$B$24,2,FALSE)</f>
        <v>6.8987318962852851E-6</v>
      </c>
      <c r="H1031" t="s">
        <v>492</v>
      </c>
      <c r="I1031">
        <v>500</v>
      </c>
      <c r="J1031">
        <v>2020</v>
      </c>
      <c r="K1031" t="s">
        <v>638</v>
      </c>
      <c r="L1031" t="s">
        <v>483</v>
      </c>
      <c r="M1031" t="s">
        <v>483</v>
      </c>
      <c r="N1031" t="s">
        <v>483</v>
      </c>
      <c r="O1031" t="s">
        <v>533</v>
      </c>
      <c r="P1031" t="s">
        <v>626</v>
      </c>
      <c r="Q1031" t="s">
        <v>483</v>
      </c>
      <c r="R1031" t="s">
        <v>483</v>
      </c>
      <c r="S1031" t="s">
        <v>483</v>
      </c>
      <c r="T1031" t="s">
        <v>483</v>
      </c>
      <c r="U1031" t="s">
        <v>520</v>
      </c>
      <c r="V1031" t="s">
        <v>486</v>
      </c>
      <c r="W1031" t="s">
        <v>1794</v>
      </c>
      <c r="X1031" t="s">
        <v>1795</v>
      </c>
      <c r="Y1031" t="s">
        <v>1796</v>
      </c>
    </row>
    <row r="1032" spans="1:25">
      <c r="A1032" t="s">
        <v>2008</v>
      </c>
      <c r="B1032" t="s">
        <v>478</v>
      </c>
      <c r="C1032" t="s">
        <v>491</v>
      </c>
      <c r="D1032" t="s">
        <v>2009</v>
      </c>
      <c r="E1032">
        <v>4150</v>
      </c>
      <c r="F1032">
        <v>800</v>
      </c>
      <c r="G1032" s="22">
        <f>IF(H1032 = "不含税", 1.06, 1) * F1032/(1000*E1032 * 3.96566683) * VLOOKUP(J1032,Deflator!$A$2:$B$24,2,FALSE)</f>
        <v>7.0926721503977233E-6</v>
      </c>
      <c r="H1032" t="s">
        <v>492</v>
      </c>
      <c r="I1032">
        <v>500</v>
      </c>
      <c r="J1032">
        <v>2020</v>
      </c>
      <c r="K1032" t="s">
        <v>638</v>
      </c>
      <c r="L1032" s="77">
        <v>2.5000000000000001E-2</v>
      </c>
      <c r="M1032" s="77">
        <v>3.1199999999999999E-2</v>
      </c>
      <c r="N1032" t="s">
        <v>483</v>
      </c>
      <c r="O1032" t="s">
        <v>485</v>
      </c>
      <c r="P1032" t="s">
        <v>526</v>
      </c>
      <c r="Q1032" s="77">
        <v>0.78490000000000004</v>
      </c>
      <c r="R1032" t="s">
        <v>483</v>
      </c>
      <c r="S1032" t="s">
        <v>483</v>
      </c>
      <c r="T1032" t="s">
        <v>483</v>
      </c>
      <c r="U1032" t="s">
        <v>496</v>
      </c>
      <c r="V1032" t="s">
        <v>497</v>
      </c>
      <c r="W1032" t="s">
        <v>2010</v>
      </c>
      <c r="X1032" t="s">
        <v>2011</v>
      </c>
      <c r="Y1032" t="s">
        <v>2012</v>
      </c>
    </row>
    <row r="1033" spans="1:25">
      <c r="A1033" t="s">
        <v>2212</v>
      </c>
      <c r="B1033" t="s">
        <v>478</v>
      </c>
      <c r="C1033" t="s">
        <v>491</v>
      </c>
      <c r="D1033" t="s">
        <v>1788</v>
      </c>
      <c r="E1033">
        <v>4300</v>
      </c>
      <c r="F1033">
        <v>850</v>
      </c>
      <c r="G1033" s="22">
        <f>IF(H1033 = "不含税", 1.06, 1) * F1033/(1000*E1033 * 3.96566683) * VLOOKUP(J1033,Deflator!$A$2:$B$24,2,FALSE)</f>
        <v>7.2730816891069682E-6</v>
      </c>
      <c r="H1033" t="s">
        <v>492</v>
      </c>
      <c r="I1033">
        <v>2000</v>
      </c>
      <c r="J1033">
        <v>2020</v>
      </c>
      <c r="K1033" t="s">
        <v>638</v>
      </c>
      <c r="L1033" s="76">
        <v>0.02</v>
      </c>
      <c r="M1033" s="76">
        <v>7.0000000000000007E-2</v>
      </c>
      <c r="N1033" t="s">
        <v>483</v>
      </c>
      <c r="O1033" t="s">
        <v>485</v>
      </c>
      <c r="P1033" t="s">
        <v>617</v>
      </c>
      <c r="Q1033" t="s">
        <v>483</v>
      </c>
      <c r="R1033" t="s">
        <v>483</v>
      </c>
      <c r="S1033" t="s">
        <v>483</v>
      </c>
      <c r="T1033" t="s">
        <v>483</v>
      </c>
      <c r="U1033" t="s">
        <v>496</v>
      </c>
      <c r="V1033" t="s">
        <v>486</v>
      </c>
      <c r="W1033" t="s">
        <v>2030</v>
      </c>
      <c r="X1033" t="s">
        <v>2213</v>
      </c>
      <c r="Y1033" t="s">
        <v>2068</v>
      </c>
    </row>
    <row r="1034" spans="1:25">
      <c r="A1034" t="s">
        <v>1035</v>
      </c>
      <c r="B1034" t="s">
        <v>478</v>
      </c>
      <c r="C1034" t="s">
        <v>479</v>
      </c>
      <c r="D1034" t="s">
        <v>1933</v>
      </c>
      <c r="E1034">
        <v>4200</v>
      </c>
      <c r="F1034">
        <v>860</v>
      </c>
      <c r="G1034" s="22">
        <f>IF(H1034 = "不含税", 1.06, 1) * F1034/(1000*E1034 * 3.96566683) * VLOOKUP(J1034,Deflator!$A$2:$B$24,2,FALSE)</f>
        <v>7.1074087221387787E-6</v>
      </c>
      <c r="H1034" t="s">
        <v>481</v>
      </c>
      <c r="I1034">
        <v>3000</v>
      </c>
      <c r="J1034">
        <v>2020</v>
      </c>
      <c r="K1034" t="s">
        <v>638</v>
      </c>
      <c r="L1034" t="s">
        <v>483</v>
      </c>
      <c r="M1034" t="s">
        <v>483</v>
      </c>
      <c r="N1034" t="s">
        <v>483</v>
      </c>
      <c r="O1034" t="s">
        <v>485</v>
      </c>
      <c r="P1034" t="s">
        <v>483</v>
      </c>
      <c r="Q1034" t="s">
        <v>483</v>
      </c>
      <c r="R1034" t="s">
        <v>483</v>
      </c>
      <c r="S1034" t="s">
        <v>483</v>
      </c>
      <c r="T1034" t="s">
        <v>483</v>
      </c>
      <c r="U1034" t="s">
        <v>520</v>
      </c>
      <c r="V1034" t="s">
        <v>486</v>
      </c>
      <c r="W1034" t="s">
        <v>2030</v>
      </c>
      <c r="X1034" t="s">
        <v>2031</v>
      </c>
      <c r="Y1034" t="s">
        <v>1747</v>
      </c>
    </row>
    <row r="1035" spans="1:25">
      <c r="A1035" t="s">
        <v>1961</v>
      </c>
      <c r="B1035" t="s">
        <v>478</v>
      </c>
      <c r="C1035" t="s">
        <v>491</v>
      </c>
      <c r="D1035" t="s">
        <v>1962</v>
      </c>
      <c r="E1035">
        <v>4200</v>
      </c>
      <c r="F1035">
        <v>850</v>
      </c>
      <c r="G1035" s="22">
        <f>IF(H1035 = "不含税", 1.06, 1) * F1035/(1000*E1035 * 3.96566683) * VLOOKUP(J1035,Deflator!$A$2:$B$24,2,FALSE)</f>
        <v>6.8728413501131042E-6</v>
      </c>
      <c r="H1035" t="s">
        <v>481</v>
      </c>
      <c r="I1035">
        <v>2000</v>
      </c>
      <c r="J1035">
        <v>2021</v>
      </c>
      <c r="K1035" t="s">
        <v>638</v>
      </c>
      <c r="L1035" s="76">
        <v>0.01</v>
      </c>
      <c r="M1035" t="s">
        <v>483</v>
      </c>
      <c r="N1035" t="s">
        <v>483</v>
      </c>
      <c r="O1035" t="s">
        <v>485</v>
      </c>
      <c r="P1035" t="s">
        <v>626</v>
      </c>
      <c r="Q1035" t="s">
        <v>483</v>
      </c>
      <c r="R1035" t="s">
        <v>483</v>
      </c>
      <c r="S1035" t="s">
        <v>483</v>
      </c>
      <c r="T1035" t="s">
        <v>483</v>
      </c>
      <c r="U1035" t="s">
        <v>496</v>
      </c>
      <c r="V1035" t="s">
        <v>486</v>
      </c>
      <c r="W1035" t="s">
        <v>1963</v>
      </c>
      <c r="X1035" t="s">
        <v>1964</v>
      </c>
      <c r="Y1035" t="s">
        <v>1965</v>
      </c>
    </row>
    <row r="1036" spans="1:25">
      <c r="A1036" t="s">
        <v>1728</v>
      </c>
      <c r="B1036" t="s">
        <v>478</v>
      </c>
      <c r="C1036" t="s">
        <v>491</v>
      </c>
      <c r="D1036" t="s">
        <v>2861</v>
      </c>
      <c r="E1036">
        <v>4200</v>
      </c>
      <c r="F1036">
        <v>900</v>
      </c>
      <c r="G1036" s="22">
        <f>IF(H1036 = "不含税", 1.06, 1) * F1036/(1000*E1036 * 3.96566683) * VLOOKUP(J1036,Deflator!$A$2:$B$24,2,FALSE)</f>
        <v>7.7137537035387071E-6</v>
      </c>
      <c r="H1036" t="s">
        <v>492</v>
      </c>
      <c r="I1036">
        <v>800</v>
      </c>
      <c r="J1036">
        <v>2021</v>
      </c>
      <c r="K1036" t="s">
        <v>638</v>
      </c>
      <c r="L1036" s="77">
        <v>1.29E-2</v>
      </c>
      <c r="M1036" s="77">
        <v>8.2000000000000003E-2</v>
      </c>
      <c r="N1036" t="s">
        <v>554</v>
      </c>
      <c r="O1036" t="s">
        <v>485</v>
      </c>
      <c r="P1036" t="s">
        <v>626</v>
      </c>
      <c r="Q1036" t="s">
        <v>483</v>
      </c>
      <c r="R1036" t="s">
        <v>483</v>
      </c>
      <c r="S1036" s="77">
        <v>4.0000000000000002E-4</v>
      </c>
      <c r="T1036" t="s">
        <v>483</v>
      </c>
      <c r="U1036" t="s">
        <v>496</v>
      </c>
      <c r="V1036" t="s">
        <v>486</v>
      </c>
      <c r="W1036" t="s">
        <v>2862</v>
      </c>
      <c r="X1036" t="s">
        <v>2863</v>
      </c>
      <c r="Y1036" t="s">
        <v>2864</v>
      </c>
    </row>
    <row r="1037" spans="1:25">
      <c r="A1037" t="s">
        <v>570</v>
      </c>
      <c r="B1037" t="s">
        <v>478</v>
      </c>
      <c r="C1037" t="s">
        <v>538</v>
      </c>
      <c r="D1037" t="s">
        <v>637</v>
      </c>
      <c r="E1037">
        <v>4200</v>
      </c>
      <c r="F1037">
        <v>500</v>
      </c>
      <c r="G1037" s="22">
        <f>IF(H1037 = "不含税", 1.06, 1) * F1037/(1000*E1037 * 3.96566683) * VLOOKUP(J1037,Deflator!$A$2:$B$24,2,FALSE)</f>
        <v>4.1861601757668535E-6</v>
      </c>
      <c r="H1037" t="s">
        <v>492</v>
      </c>
      <c r="I1037">
        <v>500</v>
      </c>
      <c r="J1037">
        <v>2022</v>
      </c>
      <c r="K1037" t="s">
        <v>638</v>
      </c>
      <c r="L1037" t="s">
        <v>483</v>
      </c>
      <c r="M1037" t="s">
        <v>483</v>
      </c>
      <c r="N1037" t="s">
        <v>483</v>
      </c>
      <c r="O1037" t="s">
        <v>541</v>
      </c>
      <c r="P1037" t="s">
        <v>483</v>
      </c>
      <c r="Q1037" t="s">
        <v>483</v>
      </c>
      <c r="R1037" t="s">
        <v>483</v>
      </c>
      <c r="S1037" t="s">
        <v>483</v>
      </c>
      <c r="T1037" t="s">
        <v>483</v>
      </c>
      <c r="U1037" t="s">
        <v>520</v>
      </c>
      <c r="V1037" t="s">
        <v>486</v>
      </c>
      <c r="W1037" t="s">
        <v>639</v>
      </c>
      <c r="X1037" t="s">
        <v>640</v>
      </c>
      <c r="Y1037" t="s">
        <v>641</v>
      </c>
    </row>
    <row r="1038" spans="1:25">
      <c r="A1038" t="s">
        <v>1035</v>
      </c>
      <c r="B1038" t="s">
        <v>478</v>
      </c>
      <c r="C1038" t="s">
        <v>479</v>
      </c>
      <c r="D1038" t="s">
        <v>2113</v>
      </c>
      <c r="E1038">
        <v>4200</v>
      </c>
      <c r="F1038">
        <v>880</v>
      </c>
      <c r="G1038" s="22">
        <f>IF(H1038 = "不含税", 1.06, 1) * F1038/(1000*E1038 * 3.96566683) * VLOOKUP(J1038,Deflator!$A$2:$B$24,2,FALSE)</f>
        <v>7.3676419093496627E-6</v>
      </c>
      <c r="H1038" t="s">
        <v>492</v>
      </c>
      <c r="I1038">
        <v>300</v>
      </c>
      <c r="J1038">
        <v>2022</v>
      </c>
      <c r="K1038" t="s">
        <v>638</v>
      </c>
      <c r="L1038" s="76">
        <v>0.05</v>
      </c>
      <c r="M1038" s="77">
        <v>8.5000000000000006E-2</v>
      </c>
      <c r="N1038" t="s">
        <v>622</v>
      </c>
      <c r="O1038" t="s">
        <v>485</v>
      </c>
      <c r="P1038" t="s">
        <v>626</v>
      </c>
      <c r="Q1038" t="s">
        <v>483</v>
      </c>
      <c r="R1038" t="s">
        <v>483</v>
      </c>
      <c r="S1038" t="s">
        <v>483</v>
      </c>
      <c r="T1038" t="s">
        <v>483</v>
      </c>
      <c r="U1038" t="s">
        <v>496</v>
      </c>
      <c r="V1038" t="s">
        <v>486</v>
      </c>
      <c r="W1038" t="s">
        <v>2679</v>
      </c>
      <c r="X1038" t="s">
        <v>2680</v>
      </c>
      <c r="Y1038" t="s">
        <v>1034</v>
      </c>
    </row>
    <row r="1039" spans="1:25">
      <c r="A1039" t="s">
        <v>595</v>
      </c>
      <c r="B1039" t="s">
        <v>478</v>
      </c>
      <c r="C1039" t="s">
        <v>538</v>
      </c>
      <c r="D1039" t="s">
        <v>1710</v>
      </c>
      <c r="E1039">
        <v>4312</v>
      </c>
      <c r="F1039">
        <v>850</v>
      </c>
      <c r="G1039" s="22">
        <f>IF(H1039 = "不含税", 1.06, 1) * F1039/(1000*E1039 * 3.96566683) * VLOOKUP(J1039,Deflator!$A$2:$B$24,2,FALSE)</f>
        <v>7.2177855155112587E-6</v>
      </c>
      <c r="H1039" t="s">
        <v>481</v>
      </c>
      <c r="I1039">
        <v>800</v>
      </c>
      <c r="J1039">
        <v>2017</v>
      </c>
      <c r="K1039" t="s">
        <v>1361</v>
      </c>
      <c r="L1039" s="77">
        <v>3.2000000000000001E-2</v>
      </c>
      <c r="M1039" s="77">
        <v>7.2099999999999997E-2</v>
      </c>
      <c r="N1039" t="s">
        <v>483</v>
      </c>
      <c r="O1039" t="s">
        <v>485</v>
      </c>
      <c r="P1039" t="s">
        <v>704</v>
      </c>
      <c r="Q1039" s="77">
        <v>0.78600000000000003</v>
      </c>
      <c r="R1039">
        <v>1</v>
      </c>
      <c r="S1039" s="77">
        <v>2.9999999999999997E-4</v>
      </c>
      <c r="T1039" t="s">
        <v>483</v>
      </c>
      <c r="U1039" t="s">
        <v>496</v>
      </c>
      <c r="V1039" t="s">
        <v>486</v>
      </c>
      <c r="W1039" t="s">
        <v>1711</v>
      </c>
      <c r="X1039" t="s">
        <v>1712</v>
      </c>
      <c r="Y1039" t="s">
        <v>1713</v>
      </c>
    </row>
    <row r="1040" spans="1:25">
      <c r="A1040" t="s">
        <v>570</v>
      </c>
      <c r="B1040" t="s">
        <v>478</v>
      </c>
      <c r="C1040" t="s">
        <v>538</v>
      </c>
      <c r="D1040" t="s">
        <v>1666</v>
      </c>
      <c r="E1040">
        <v>4380</v>
      </c>
      <c r="F1040">
        <v>860</v>
      </c>
      <c r="G1040" s="22">
        <f>IF(H1040 = "不含税", 1.06, 1) * F1040/(1000*E1040 * 3.96566683) * VLOOKUP(J1040,Deflator!$A$2:$B$24,2,FALSE)</f>
        <v>7.6206849008470478E-6</v>
      </c>
      <c r="H1040" t="s">
        <v>492</v>
      </c>
      <c r="I1040">
        <v>300</v>
      </c>
      <c r="J1040">
        <v>2017</v>
      </c>
      <c r="K1040" t="s">
        <v>1361</v>
      </c>
      <c r="L1040" s="76">
        <v>0.04</v>
      </c>
      <c r="M1040" s="77">
        <v>2.7300000000000001E-2</v>
      </c>
      <c r="N1040" t="s">
        <v>483</v>
      </c>
      <c r="O1040" t="s">
        <v>485</v>
      </c>
      <c r="P1040" t="s">
        <v>504</v>
      </c>
      <c r="Q1040" t="s">
        <v>483</v>
      </c>
      <c r="R1040" t="s">
        <v>483</v>
      </c>
      <c r="S1040" t="s">
        <v>483</v>
      </c>
      <c r="T1040" t="s">
        <v>483</v>
      </c>
      <c r="U1040" t="s">
        <v>496</v>
      </c>
      <c r="V1040" t="s">
        <v>486</v>
      </c>
      <c r="W1040" t="s">
        <v>2126</v>
      </c>
      <c r="X1040" t="s">
        <v>2127</v>
      </c>
      <c r="Y1040" t="s">
        <v>2128</v>
      </c>
    </row>
    <row r="1041" spans="1:25">
      <c r="A1041" t="s">
        <v>595</v>
      </c>
      <c r="B1041" t="s">
        <v>478</v>
      </c>
      <c r="C1041" t="s">
        <v>538</v>
      </c>
      <c r="D1041" t="s">
        <v>2383</v>
      </c>
      <c r="E1041">
        <v>4200</v>
      </c>
      <c r="F1041">
        <v>900</v>
      </c>
      <c r="G1041" s="22">
        <f>IF(H1041 = "不含税", 1.06, 1) * F1041/(1000*E1041 * 3.96566683) * VLOOKUP(J1041,Deflator!$A$2:$B$24,2,FALSE)</f>
        <v>7.8461574309792983E-6</v>
      </c>
      <c r="H1041" t="s">
        <v>481</v>
      </c>
      <c r="I1041">
        <v>500</v>
      </c>
      <c r="J1041">
        <v>2017</v>
      </c>
      <c r="K1041" t="s">
        <v>1361</v>
      </c>
      <c r="L1041" s="76">
        <v>0.02</v>
      </c>
      <c r="M1041" s="76">
        <v>7.0000000000000007E-2</v>
      </c>
      <c r="N1041" t="s">
        <v>483</v>
      </c>
      <c r="O1041" t="s">
        <v>485</v>
      </c>
      <c r="P1041" t="s">
        <v>526</v>
      </c>
      <c r="Q1041" s="76">
        <v>0.79</v>
      </c>
      <c r="R1041">
        <v>1</v>
      </c>
      <c r="S1041" t="s">
        <v>483</v>
      </c>
      <c r="T1041" t="s">
        <v>483</v>
      </c>
      <c r="U1041" t="s">
        <v>496</v>
      </c>
      <c r="V1041" t="s">
        <v>486</v>
      </c>
      <c r="W1041" t="s">
        <v>1946</v>
      </c>
      <c r="X1041" t="s">
        <v>2384</v>
      </c>
      <c r="Y1041" t="s">
        <v>636</v>
      </c>
    </row>
    <row r="1042" spans="1:25">
      <c r="A1042" t="s">
        <v>943</v>
      </c>
      <c r="B1042" t="s">
        <v>551</v>
      </c>
      <c r="C1042" t="s">
        <v>701</v>
      </c>
      <c r="D1042" t="s">
        <v>3227</v>
      </c>
      <c r="E1042">
        <v>4200</v>
      </c>
      <c r="F1042">
        <v>1050</v>
      </c>
      <c r="G1042" s="22">
        <f>IF(H1042 = "不含税", 1.06, 1) * F1042/(1000*E1042 * 3.96566683) * VLOOKUP(J1042,Deflator!$A$2:$B$24,2,FALSE)</f>
        <v>9.153850336142515E-6</v>
      </c>
      <c r="H1042" t="s">
        <v>481</v>
      </c>
      <c r="I1042">
        <v>1000</v>
      </c>
      <c r="J1042">
        <v>2017</v>
      </c>
      <c r="K1042" t="s">
        <v>1361</v>
      </c>
      <c r="L1042" t="s">
        <v>483</v>
      </c>
      <c r="M1042" t="s">
        <v>483</v>
      </c>
      <c r="N1042" t="s">
        <v>483</v>
      </c>
      <c r="O1042" t="s">
        <v>485</v>
      </c>
      <c r="P1042" t="s">
        <v>483</v>
      </c>
      <c r="Q1042" t="s">
        <v>483</v>
      </c>
      <c r="R1042" t="s">
        <v>483</v>
      </c>
      <c r="S1042" t="s">
        <v>483</v>
      </c>
      <c r="T1042" t="s">
        <v>483</v>
      </c>
      <c r="U1042" t="s">
        <v>520</v>
      </c>
      <c r="V1042" t="s">
        <v>497</v>
      </c>
      <c r="W1042" t="s">
        <v>1364</v>
      </c>
      <c r="X1042" t="s">
        <v>3228</v>
      </c>
      <c r="Y1042" t="s">
        <v>3229</v>
      </c>
    </row>
    <row r="1043" spans="1:25">
      <c r="A1043" t="s">
        <v>595</v>
      </c>
      <c r="B1043" t="s">
        <v>478</v>
      </c>
      <c r="C1043" t="s">
        <v>538</v>
      </c>
      <c r="D1043" t="s">
        <v>1773</v>
      </c>
      <c r="E1043">
        <v>4124</v>
      </c>
      <c r="F1043">
        <v>770</v>
      </c>
      <c r="G1043" s="22">
        <f>IF(H1043 = "不含税", 1.06, 1) * F1043/(1000*E1043 * 3.96566683) * VLOOKUP(J1043,Deflator!$A$2:$B$24,2,FALSE)</f>
        <v>7.0016829604676488E-6</v>
      </c>
      <c r="H1043" t="s">
        <v>492</v>
      </c>
      <c r="I1043">
        <v>3000</v>
      </c>
      <c r="J1043">
        <v>2018</v>
      </c>
      <c r="K1043" t="s">
        <v>1361</v>
      </c>
      <c r="L1043" s="77">
        <v>3.5099999999999999E-2</v>
      </c>
      <c r="M1043" s="77">
        <v>6.25E-2</v>
      </c>
      <c r="N1043" t="s">
        <v>483</v>
      </c>
      <c r="O1043" t="s">
        <v>494</v>
      </c>
      <c r="P1043" t="s">
        <v>617</v>
      </c>
      <c r="Q1043" s="77">
        <v>0.79169999999999996</v>
      </c>
      <c r="R1043" t="s">
        <v>483</v>
      </c>
      <c r="S1043" s="77">
        <v>4.0000000000000002E-4</v>
      </c>
      <c r="T1043" t="s">
        <v>483</v>
      </c>
      <c r="U1043" t="s">
        <v>496</v>
      </c>
      <c r="V1043" t="s">
        <v>486</v>
      </c>
      <c r="W1043" t="s">
        <v>1774</v>
      </c>
      <c r="X1043" t="s">
        <v>1775</v>
      </c>
      <c r="Y1043" t="s">
        <v>125</v>
      </c>
    </row>
    <row r="1044" spans="1:25">
      <c r="A1044" t="s">
        <v>1616</v>
      </c>
      <c r="B1044" t="s">
        <v>551</v>
      </c>
      <c r="C1044" t="s">
        <v>701</v>
      </c>
      <c r="D1044" t="s">
        <v>1710</v>
      </c>
      <c r="E1044">
        <v>4705</v>
      </c>
      <c r="F1044">
        <v>980</v>
      </c>
      <c r="G1044" s="22">
        <f>IF(H1044 = "不含税", 1.06, 1) * F1044/(1000*E1044 * 3.96566683) * VLOOKUP(J1044,Deflator!$A$2:$B$24,2,FALSE)</f>
        <v>7.3687013633822654E-6</v>
      </c>
      <c r="H1044" t="s">
        <v>481</v>
      </c>
      <c r="I1044">
        <v>200</v>
      </c>
      <c r="J1044">
        <v>2018</v>
      </c>
      <c r="K1044" t="s">
        <v>1361</v>
      </c>
      <c r="L1044" s="77">
        <v>1.03E-2</v>
      </c>
      <c r="M1044" s="77">
        <v>8.8400000000000006E-2</v>
      </c>
      <c r="N1044" t="s">
        <v>483</v>
      </c>
      <c r="O1044" t="s">
        <v>667</v>
      </c>
      <c r="P1044" t="s">
        <v>617</v>
      </c>
      <c r="Q1044" s="77">
        <v>0.80640000000000001</v>
      </c>
      <c r="R1044">
        <v>1</v>
      </c>
      <c r="S1044" s="77">
        <v>1E-4</v>
      </c>
      <c r="T1044" t="s">
        <v>483</v>
      </c>
      <c r="U1044" t="s">
        <v>496</v>
      </c>
      <c r="V1044" t="s">
        <v>486</v>
      </c>
      <c r="W1044" t="s">
        <v>1711</v>
      </c>
      <c r="X1044" t="s">
        <v>2133</v>
      </c>
      <c r="Y1044" t="s">
        <v>2134</v>
      </c>
    </row>
    <row r="1045" spans="1:25">
      <c r="A1045" t="s">
        <v>943</v>
      </c>
      <c r="B1045" t="s">
        <v>551</v>
      </c>
      <c r="C1045" t="s">
        <v>701</v>
      </c>
      <c r="D1045" t="s">
        <v>1361</v>
      </c>
      <c r="E1045">
        <v>4200</v>
      </c>
      <c r="F1045">
        <v>900</v>
      </c>
      <c r="G1045" s="22">
        <f>IF(H1045 = "不含税", 1.06, 1) * F1045/(1000*E1045 * 3.96566683) * VLOOKUP(J1045,Deflator!$A$2:$B$24,2,FALSE)</f>
        <v>7.5808469201268723E-6</v>
      </c>
      <c r="H1045" t="s">
        <v>481</v>
      </c>
      <c r="I1045">
        <v>600</v>
      </c>
      <c r="J1045">
        <v>2018</v>
      </c>
      <c r="K1045" t="s">
        <v>1361</v>
      </c>
      <c r="L1045" s="76">
        <v>0.03</v>
      </c>
      <c r="M1045" s="76">
        <v>0.06</v>
      </c>
      <c r="N1045" t="s">
        <v>483</v>
      </c>
      <c r="O1045" t="s">
        <v>485</v>
      </c>
      <c r="P1045" t="s">
        <v>626</v>
      </c>
      <c r="Q1045" t="s">
        <v>483</v>
      </c>
      <c r="R1045" t="s">
        <v>483</v>
      </c>
      <c r="S1045" t="s">
        <v>483</v>
      </c>
      <c r="T1045" t="s">
        <v>483</v>
      </c>
      <c r="U1045" t="s">
        <v>496</v>
      </c>
      <c r="V1045" t="s">
        <v>486</v>
      </c>
      <c r="W1045" t="s">
        <v>2385</v>
      </c>
      <c r="X1045" t="s">
        <v>2386</v>
      </c>
      <c r="Y1045" t="s">
        <v>929</v>
      </c>
    </row>
    <row r="1046" spans="1:25">
      <c r="A1046" t="s">
        <v>2426</v>
      </c>
      <c r="B1046" t="s">
        <v>551</v>
      </c>
      <c r="C1046" t="s">
        <v>701</v>
      </c>
      <c r="D1046" t="s">
        <v>2427</v>
      </c>
      <c r="E1046">
        <v>4200</v>
      </c>
      <c r="F1046">
        <v>850</v>
      </c>
      <c r="G1046" s="22">
        <f>IF(H1046 = "不含税", 1.06, 1) * F1046/(1000*E1046 * 3.96566683) * VLOOKUP(J1046,Deflator!$A$2:$B$24,2,FALSE)</f>
        <v>7.5892700833714573E-6</v>
      </c>
      <c r="H1046" t="s">
        <v>492</v>
      </c>
      <c r="I1046">
        <v>600</v>
      </c>
      <c r="J1046">
        <v>2018</v>
      </c>
      <c r="K1046" t="s">
        <v>1361</v>
      </c>
      <c r="L1046" s="76">
        <v>0.03</v>
      </c>
      <c r="M1046" t="s">
        <v>483</v>
      </c>
      <c r="N1046" t="s">
        <v>483</v>
      </c>
      <c r="O1046" t="s">
        <v>485</v>
      </c>
      <c r="P1046" t="s">
        <v>483</v>
      </c>
      <c r="Q1046" t="s">
        <v>483</v>
      </c>
      <c r="R1046" t="s">
        <v>483</v>
      </c>
      <c r="S1046" t="s">
        <v>483</v>
      </c>
      <c r="T1046" t="s">
        <v>483</v>
      </c>
      <c r="U1046" t="s">
        <v>496</v>
      </c>
      <c r="V1046" t="s">
        <v>486</v>
      </c>
      <c r="W1046" t="s">
        <v>2428</v>
      </c>
      <c r="X1046" t="s">
        <v>2429</v>
      </c>
      <c r="Y1046" t="s">
        <v>659</v>
      </c>
    </row>
    <row r="1047" spans="1:25">
      <c r="A1047" t="s">
        <v>943</v>
      </c>
      <c r="B1047" t="s">
        <v>551</v>
      </c>
      <c r="C1047" t="s">
        <v>701</v>
      </c>
      <c r="D1047" t="s">
        <v>2427</v>
      </c>
      <c r="E1047">
        <v>4100</v>
      </c>
      <c r="F1047">
        <v>850</v>
      </c>
      <c r="G1047" s="22">
        <f>IF(H1047 = "不含税", 1.06, 1) * F1047/(1000*E1047 * 3.96566683) * VLOOKUP(J1047,Deflator!$A$2:$B$24,2,FALSE)</f>
        <v>7.7743742317463714E-6</v>
      </c>
      <c r="H1047" t="s">
        <v>492</v>
      </c>
      <c r="I1047">
        <v>3600</v>
      </c>
      <c r="J1047">
        <v>2018</v>
      </c>
      <c r="K1047" t="s">
        <v>1361</v>
      </c>
      <c r="L1047" s="76">
        <v>0.03</v>
      </c>
      <c r="M1047" s="76">
        <v>0.09</v>
      </c>
      <c r="N1047" t="s">
        <v>554</v>
      </c>
      <c r="O1047" t="s">
        <v>485</v>
      </c>
      <c r="P1047" t="s">
        <v>617</v>
      </c>
      <c r="Q1047" t="s">
        <v>483</v>
      </c>
      <c r="R1047" t="s">
        <v>483</v>
      </c>
      <c r="S1047" s="77">
        <v>2.0000000000000001E-4</v>
      </c>
      <c r="T1047" t="s">
        <v>483</v>
      </c>
      <c r="U1047" t="s">
        <v>496</v>
      </c>
      <c r="V1047" t="s">
        <v>486</v>
      </c>
      <c r="W1047" t="s">
        <v>2578</v>
      </c>
      <c r="X1047" t="s">
        <v>2579</v>
      </c>
      <c r="Y1047" t="s">
        <v>652</v>
      </c>
    </row>
    <row r="1048" spans="1:25">
      <c r="A1048" t="s">
        <v>2426</v>
      </c>
      <c r="B1048" t="s">
        <v>551</v>
      </c>
      <c r="C1048" t="s">
        <v>701</v>
      </c>
      <c r="D1048" t="s">
        <v>3005</v>
      </c>
      <c r="E1048">
        <v>4300</v>
      </c>
      <c r="F1048">
        <v>950</v>
      </c>
      <c r="G1048" s="22">
        <f>IF(H1048 = "不含税", 1.06, 1) * F1048/(1000*E1048 * 3.96566683) * VLOOKUP(J1048,Deflator!$A$2:$B$24,2,FALSE)</f>
        <v>8.2848666573603606E-6</v>
      </c>
      <c r="H1048" t="s">
        <v>492</v>
      </c>
      <c r="I1048">
        <v>1500</v>
      </c>
      <c r="J1048">
        <v>2018</v>
      </c>
      <c r="K1048" t="s">
        <v>1361</v>
      </c>
      <c r="L1048" s="76">
        <v>0.03</v>
      </c>
      <c r="M1048" s="76">
        <v>0.05</v>
      </c>
      <c r="N1048" t="s">
        <v>483</v>
      </c>
      <c r="O1048" t="s">
        <v>831</v>
      </c>
      <c r="P1048" t="s">
        <v>626</v>
      </c>
      <c r="Q1048" t="s">
        <v>483</v>
      </c>
      <c r="R1048" t="s">
        <v>483</v>
      </c>
      <c r="S1048" t="s">
        <v>483</v>
      </c>
      <c r="T1048" t="s">
        <v>483</v>
      </c>
      <c r="U1048" t="s">
        <v>496</v>
      </c>
      <c r="V1048" t="s">
        <v>486</v>
      </c>
      <c r="W1048" t="s">
        <v>3006</v>
      </c>
      <c r="X1048" t="s">
        <v>3007</v>
      </c>
      <c r="Y1048" t="s">
        <v>2900</v>
      </c>
    </row>
    <row r="1049" spans="1:25">
      <c r="A1049" t="s">
        <v>2463</v>
      </c>
      <c r="B1049" t="s">
        <v>478</v>
      </c>
      <c r="C1049" t="s">
        <v>479</v>
      </c>
      <c r="D1049" t="s">
        <v>2464</v>
      </c>
      <c r="E1049">
        <v>4400</v>
      </c>
      <c r="F1049">
        <v>950</v>
      </c>
      <c r="G1049" s="22">
        <f>IF(H1049 = "不含税", 1.06, 1) * F1049/(1000*E1049 * 3.96566683) * VLOOKUP(J1049,Deflator!$A$2:$B$24,2,FALSE)</f>
        <v>7.6382775786126818E-6</v>
      </c>
      <c r="H1049" t="s">
        <v>481</v>
      </c>
      <c r="I1049">
        <v>3000</v>
      </c>
      <c r="J1049">
        <v>2018</v>
      </c>
      <c r="K1049" t="s">
        <v>1361</v>
      </c>
      <c r="L1049" s="76">
        <v>0.05</v>
      </c>
      <c r="M1049" s="76">
        <v>0.1</v>
      </c>
      <c r="N1049" t="s">
        <v>484</v>
      </c>
      <c r="O1049" t="s">
        <v>485</v>
      </c>
      <c r="P1049" t="s">
        <v>526</v>
      </c>
      <c r="Q1049" t="s">
        <v>483</v>
      </c>
      <c r="R1049" t="s">
        <v>483</v>
      </c>
      <c r="S1049" t="s">
        <v>483</v>
      </c>
      <c r="T1049" t="s">
        <v>483</v>
      </c>
      <c r="U1049" t="s">
        <v>496</v>
      </c>
      <c r="V1049" t="s">
        <v>486</v>
      </c>
      <c r="W1049" t="s">
        <v>2465</v>
      </c>
      <c r="X1049" t="s">
        <v>2466</v>
      </c>
      <c r="Y1049" t="s">
        <v>2467</v>
      </c>
    </row>
    <row r="1050" spans="1:25">
      <c r="A1050" t="s">
        <v>2463</v>
      </c>
      <c r="B1050" t="s">
        <v>478</v>
      </c>
      <c r="C1050" t="s">
        <v>479</v>
      </c>
      <c r="D1050" t="s">
        <v>2794</v>
      </c>
      <c r="E1050">
        <v>4135</v>
      </c>
      <c r="F1050">
        <v>880</v>
      </c>
      <c r="G1050" s="22">
        <f>IF(H1050 = "不含税", 1.06, 1) * F1050/(1000*E1050 * 3.96566683) * VLOOKUP(J1050,Deflator!$A$2:$B$24,2,FALSE)</f>
        <v>7.9806365255397723E-6</v>
      </c>
      <c r="H1050" t="s">
        <v>492</v>
      </c>
      <c r="I1050">
        <v>600</v>
      </c>
      <c r="J1050">
        <v>2018</v>
      </c>
      <c r="K1050" t="s">
        <v>1361</v>
      </c>
      <c r="L1050" s="77">
        <v>2.5000000000000001E-2</v>
      </c>
      <c r="M1050" s="77">
        <v>7.1999999999999995E-2</v>
      </c>
      <c r="N1050" t="s">
        <v>483</v>
      </c>
      <c r="O1050" t="s">
        <v>485</v>
      </c>
      <c r="P1050" t="s">
        <v>617</v>
      </c>
      <c r="Q1050" s="76">
        <v>0.78</v>
      </c>
      <c r="R1050">
        <v>3</v>
      </c>
      <c r="S1050" s="77">
        <v>8.0000000000000004E-4</v>
      </c>
      <c r="T1050" t="s">
        <v>483</v>
      </c>
      <c r="U1050" t="s">
        <v>496</v>
      </c>
      <c r="V1050" t="s">
        <v>486</v>
      </c>
      <c r="W1050" t="s">
        <v>2795</v>
      </c>
      <c r="X1050" t="s">
        <v>2796</v>
      </c>
      <c r="Y1050" t="s">
        <v>729</v>
      </c>
    </row>
    <row r="1051" spans="1:25">
      <c r="A1051" t="s">
        <v>1665</v>
      </c>
      <c r="B1051" t="s">
        <v>478</v>
      </c>
      <c r="C1051" t="s">
        <v>479</v>
      </c>
      <c r="D1051" t="s">
        <v>1666</v>
      </c>
      <c r="E1051">
        <v>4434</v>
      </c>
      <c r="F1051">
        <v>950</v>
      </c>
      <c r="G1051" s="22">
        <f>IF(H1051 = "不含税", 1.06, 1) * F1051/(1000*E1051 * 3.96566683) * VLOOKUP(J1051,Deflator!$A$2:$B$24,2,FALSE)</f>
        <v>8.0344895414184817E-6</v>
      </c>
      <c r="H1051" t="s">
        <v>492</v>
      </c>
      <c r="I1051">
        <v>1500</v>
      </c>
      <c r="J1051">
        <v>2018</v>
      </c>
      <c r="K1051" t="s">
        <v>1361</v>
      </c>
      <c r="L1051" s="77">
        <v>2E-3</v>
      </c>
      <c r="M1051" s="76">
        <v>0.08</v>
      </c>
      <c r="N1051" t="s">
        <v>483</v>
      </c>
      <c r="O1051" t="s">
        <v>667</v>
      </c>
      <c r="P1051" t="s">
        <v>626</v>
      </c>
      <c r="Q1051" t="s">
        <v>483</v>
      </c>
      <c r="R1051" t="s">
        <v>483</v>
      </c>
      <c r="S1051" t="s">
        <v>483</v>
      </c>
      <c r="T1051" t="s">
        <v>483</v>
      </c>
      <c r="U1051" t="s">
        <v>496</v>
      </c>
      <c r="V1051" t="s">
        <v>486</v>
      </c>
      <c r="W1051" t="s">
        <v>2578</v>
      </c>
      <c r="X1051" t="s">
        <v>2842</v>
      </c>
      <c r="Y1051" t="s">
        <v>2843</v>
      </c>
    </row>
    <row r="1052" spans="1:25">
      <c r="A1052" t="s">
        <v>2463</v>
      </c>
      <c r="B1052" t="s">
        <v>478</v>
      </c>
      <c r="C1052" t="s">
        <v>479</v>
      </c>
      <c r="D1052" t="s">
        <v>1666</v>
      </c>
      <c r="E1052">
        <v>4397</v>
      </c>
      <c r="F1052">
        <v>950</v>
      </c>
      <c r="G1052" s="22">
        <f>IF(H1052 = "不含税", 1.06, 1) * F1052/(1000*E1052 * 3.96566683) * VLOOKUP(J1052,Deflator!$A$2:$B$24,2,FALSE)</f>
        <v>8.1020983913235273E-6</v>
      </c>
      <c r="H1052" t="s">
        <v>492</v>
      </c>
      <c r="I1052">
        <v>3000</v>
      </c>
      <c r="J1052">
        <v>2018</v>
      </c>
      <c r="K1052" t="s">
        <v>1361</v>
      </c>
      <c r="L1052" s="77">
        <v>2.9000000000000001E-2</v>
      </c>
      <c r="M1052" s="77">
        <v>7.6999999999999999E-2</v>
      </c>
      <c r="N1052" t="s">
        <v>483</v>
      </c>
      <c r="O1052" t="s">
        <v>485</v>
      </c>
      <c r="P1052" t="s">
        <v>626</v>
      </c>
      <c r="Q1052" t="s">
        <v>483</v>
      </c>
      <c r="R1052" t="s">
        <v>483</v>
      </c>
      <c r="S1052" t="s">
        <v>483</v>
      </c>
      <c r="T1052" t="s">
        <v>483</v>
      </c>
      <c r="U1052" t="s">
        <v>496</v>
      </c>
      <c r="V1052" t="s">
        <v>486</v>
      </c>
      <c r="W1052" t="s">
        <v>1667</v>
      </c>
      <c r="X1052" t="s">
        <v>2901</v>
      </c>
      <c r="Y1052" t="s">
        <v>1719</v>
      </c>
    </row>
    <row r="1053" spans="1:25">
      <c r="A1053" t="s">
        <v>2463</v>
      </c>
      <c r="B1053" t="s">
        <v>478</v>
      </c>
      <c r="C1053" t="s">
        <v>479</v>
      </c>
      <c r="D1053" t="s">
        <v>2427</v>
      </c>
      <c r="E1053">
        <v>4200</v>
      </c>
      <c r="F1053">
        <v>950</v>
      </c>
      <c r="G1053" s="22">
        <f>IF(H1053 = "不含税", 1.06, 1) * F1053/(1000*E1053 * 3.96566683) * VLOOKUP(J1053,Deflator!$A$2:$B$24,2,FALSE)</f>
        <v>8.4821253872975122E-6</v>
      </c>
      <c r="H1053" t="s">
        <v>492</v>
      </c>
      <c r="I1053">
        <v>600</v>
      </c>
      <c r="J1053">
        <v>2018</v>
      </c>
      <c r="K1053" t="s">
        <v>1361</v>
      </c>
      <c r="L1053" t="s">
        <v>483</v>
      </c>
      <c r="M1053" t="s">
        <v>483</v>
      </c>
      <c r="N1053" t="s">
        <v>483</v>
      </c>
      <c r="O1053" t="s">
        <v>485</v>
      </c>
      <c r="P1053" t="s">
        <v>526</v>
      </c>
      <c r="Q1053" t="s">
        <v>483</v>
      </c>
      <c r="R1053" t="s">
        <v>483</v>
      </c>
      <c r="S1053" t="s">
        <v>483</v>
      </c>
      <c r="T1053" t="s">
        <v>483</v>
      </c>
      <c r="U1053" t="s">
        <v>520</v>
      </c>
      <c r="V1053" t="s">
        <v>486</v>
      </c>
      <c r="W1053" t="s">
        <v>3122</v>
      </c>
      <c r="X1053" t="s">
        <v>3123</v>
      </c>
      <c r="Y1053" t="s">
        <v>3124</v>
      </c>
    </row>
    <row r="1054" spans="1:25">
      <c r="A1054" t="s">
        <v>559</v>
      </c>
      <c r="B1054" t="s">
        <v>478</v>
      </c>
      <c r="C1054" t="s">
        <v>538</v>
      </c>
      <c r="D1054" t="s">
        <v>1360</v>
      </c>
      <c r="E1054">
        <v>4035</v>
      </c>
      <c r="F1054">
        <v>700</v>
      </c>
      <c r="G1054" s="22">
        <f>IF(H1054 = "不含税", 1.06, 1) * F1054/(1000*E1054 * 3.96566683) * VLOOKUP(J1054,Deflator!$A$2:$B$24,2,FALSE)</f>
        <v>6.4228714177876118E-6</v>
      </c>
      <c r="H1054" t="s">
        <v>492</v>
      </c>
      <c r="I1054">
        <v>4000</v>
      </c>
      <c r="J1054">
        <v>2019</v>
      </c>
      <c r="K1054" t="s">
        <v>1361</v>
      </c>
      <c r="L1054" s="77">
        <v>1.7600000000000001E-2</v>
      </c>
      <c r="M1054" s="77">
        <v>7.0300000000000001E-2</v>
      </c>
      <c r="N1054" t="s">
        <v>1362</v>
      </c>
      <c r="O1054" t="s">
        <v>485</v>
      </c>
      <c r="P1054" t="s">
        <v>788</v>
      </c>
      <c r="Q1054" s="77">
        <v>0.80910000000000004</v>
      </c>
      <c r="R1054">
        <v>1</v>
      </c>
      <c r="S1054" s="77">
        <v>2.9999999999999997E-4</v>
      </c>
      <c r="T1054" t="s">
        <v>1363</v>
      </c>
      <c r="U1054" t="s">
        <v>496</v>
      </c>
      <c r="V1054" t="s">
        <v>486</v>
      </c>
      <c r="W1054" t="s">
        <v>1364</v>
      </c>
      <c r="X1054" t="s">
        <v>1365</v>
      </c>
      <c r="Y1054" t="s">
        <v>1366</v>
      </c>
    </row>
    <row r="1055" spans="1:25">
      <c r="A1055" t="s">
        <v>595</v>
      </c>
      <c r="B1055" t="s">
        <v>478</v>
      </c>
      <c r="C1055" t="s">
        <v>538</v>
      </c>
      <c r="D1055" t="s">
        <v>2544</v>
      </c>
      <c r="E1055">
        <v>4600</v>
      </c>
      <c r="F1055">
        <v>950</v>
      </c>
      <c r="G1055" s="22">
        <f>IF(H1055 = "不含税", 1.06, 1) * F1055/(1000*E1055 * 3.96566683) * VLOOKUP(J1055,Deflator!$A$2:$B$24,2,FALSE)</f>
        <v>7.6461092739858265E-6</v>
      </c>
      <c r="H1055" t="s">
        <v>492</v>
      </c>
      <c r="I1055">
        <v>400</v>
      </c>
      <c r="J1055">
        <v>2019</v>
      </c>
      <c r="K1055" t="s">
        <v>1361</v>
      </c>
      <c r="L1055" s="77">
        <v>3.5000000000000003E-2</v>
      </c>
      <c r="M1055" s="77">
        <v>7.8E-2</v>
      </c>
      <c r="N1055" t="s">
        <v>554</v>
      </c>
      <c r="O1055" t="s">
        <v>573</v>
      </c>
      <c r="P1055" t="s">
        <v>626</v>
      </c>
      <c r="Q1055" s="76">
        <v>0.78</v>
      </c>
      <c r="R1055">
        <v>2</v>
      </c>
      <c r="S1055" s="77">
        <v>2.0000000000000001E-4</v>
      </c>
      <c r="T1055" t="s">
        <v>483</v>
      </c>
      <c r="U1055" t="s">
        <v>496</v>
      </c>
      <c r="V1055" t="s">
        <v>486</v>
      </c>
      <c r="W1055" t="s">
        <v>2545</v>
      </c>
      <c r="X1055" t="s">
        <v>2546</v>
      </c>
      <c r="Y1055" t="s">
        <v>670</v>
      </c>
    </row>
    <row r="1056" spans="1:25">
      <c r="A1056" t="s">
        <v>933</v>
      </c>
      <c r="B1056" t="s">
        <v>478</v>
      </c>
      <c r="C1056" t="s">
        <v>538</v>
      </c>
      <c r="D1056" t="s">
        <v>3083</v>
      </c>
      <c r="E1056">
        <v>4000</v>
      </c>
      <c r="F1056">
        <v>900</v>
      </c>
      <c r="G1056" s="22">
        <f>IF(H1056 = "不含税", 1.06, 1) * F1056/(1000*E1056 * 3.96566683) * VLOOKUP(J1056,Deflator!$A$2:$B$24,2,FALSE)</f>
        <v>8.3302348406056121E-6</v>
      </c>
      <c r="H1056" t="s">
        <v>492</v>
      </c>
      <c r="I1056">
        <v>1000</v>
      </c>
      <c r="J1056">
        <v>2019</v>
      </c>
      <c r="K1056" t="s">
        <v>1361</v>
      </c>
      <c r="L1056" s="76">
        <v>0.05</v>
      </c>
      <c r="M1056" s="76">
        <v>0.06</v>
      </c>
      <c r="N1056" t="s">
        <v>483</v>
      </c>
      <c r="O1056" t="s">
        <v>485</v>
      </c>
      <c r="P1056" t="s">
        <v>483</v>
      </c>
      <c r="Q1056" t="s">
        <v>483</v>
      </c>
      <c r="R1056" t="s">
        <v>483</v>
      </c>
      <c r="S1056" t="s">
        <v>483</v>
      </c>
      <c r="T1056" t="s">
        <v>483</v>
      </c>
      <c r="U1056" t="s">
        <v>520</v>
      </c>
      <c r="V1056" t="s">
        <v>486</v>
      </c>
      <c r="W1056" t="s">
        <v>3084</v>
      </c>
      <c r="X1056" t="s">
        <v>3085</v>
      </c>
      <c r="Y1056" t="s">
        <v>3086</v>
      </c>
    </row>
    <row r="1057" spans="1:25">
      <c r="A1057" t="s">
        <v>943</v>
      </c>
      <c r="B1057" t="s">
        <v>551</v>
      </c>
      <c r="C1057" t="s">
        <v>701</v>
      </c>
      <c r="D1057" t="s">
        <v>1945</v>
      </c>
      <c r="E1057">
        <v>4300</v>
      </c>
      <c r="F1057">
        <v>820</v>
      </c>
      <c r="G1057" s="22">
        <f>IF(H1057 = "不含税", 1.06, 1) * F1057/(1000*E1057 * 3.96566683) * VLOOKUP(J1057,Deflator!$A$2:$B$24,2,FALSE)</f>
        <v>7.0602507176192275E-6</v>
      </c>
      <c r="H1057" t="s">
        <v>492</v>
      </c>
      <c r="I1057">
        <v>1000</v>
      </c>
      <c r="J1057">
        <v>2019</v>
      </c>
      <c r="K1057" t="s">
        <v>1361</v>
      </c>
      <c r="L1057" s="76">
        <v>0.05</v>
      </c>
      <c r="M1057" t="s">
        <v>483</v>
      </c>
      <c r="N1057" t="s">
        <v>483</v>
      </c>
      <c r="O1057" t="s">
        <v>494</v>
      </c>
      <c r="P1057" t="s">
        <v>483</v>
      </c>
      <c r="Q1057" t="s">
        <v>483</v>
      </c>
      <c r="R1057" t="s">
        <v>483</v>
      </c>
      <c r="S1057" t="s">
        <v>483</v>
      </c>
      <c r="T1057" t="s">
        <v>483</v>
      </c>
      <c r="U1057" t="s">
        <v>496</v>
      </c>
      <c r="V1057" t="s">
        <v>486</v>
      </c>
      <c r="W1057" t="s">
        <v>1946</v>
      </c>
      <c r="X1057" t="s">
        <v>1947</v>
      </c>
      <c r="Y1057" t="s">
        <v>1013</v>
      </c>
    </row>
    <row r="1058" spans="1:25">
      <c r="A1058" t="s">
        <v>1616</v>
      </c>
      <c r="B1058" t="s">
        <v>551</v>
      </c>
      <c r="C1058" t="s">
        <v>701</v>
      </c>
      <c r="D1058" t="s">
        <v>1710</v>
      </c>
      <c r="E1058">
        <v>4000</v>
      </c>
      <c r="F1058">
        <v>850</v>
      </c>
      <c r="G1058" s="22">
        <f>IF(H1058 = "不含税", 1.06, 1) * F1058/(1000*E1058 * 3.96566683) * VLOOKUP(J1058,Deflator!$A$2:$B$24,2,FALSE)</f>
        <v>7.4221169963467193E-6</v>
      </c>
      <c r="H1058" t="s">
        <v>481</v>
      </c>
      <c r="I1058">
        <v>1000</v>
      </c>
      <c r="J1058">
        <v>2019</v>
      </c>
      <c r="K1058" t="s">
        <v>1361</v>
      </c>
      <c r="L1058" t="s">
        <v>483</v>
      </c>
      <c r="M1058" s="76">
        <v>0.06</v>
      </c>
      <c r="N1058" t="s">
        <v>483</v>
      </c>
      <c r="O1058" t="s">
        <v>485</v>
      </c>
      <c r="P1058" t="s">
        <v>483</v>
      </c>
      <c r="Q1058" t="s">
        <v>483</v>
      </c>
      <c r="R1058" t="s">
        <v>483</v>
      </c>
      <c r="S1058" t="s">
        <v>483</v>
      </c>
      <c r="T1058" t="s">
        <v>483</v>
      </c>
      <c r="U1058" t="s">
        <v>496</v>
      </c>
      <c r="V1058" t="s">
        <v>486</v>
      </c>
      <c r="W1058" t="s">
        <v>2344</v>
      </c>
      <c r="X1058" t="s">
        <v>2345</v>
      </c>
      <c r="Y1058" t="s">
        <v>164</v>
      </c>
    </row>
    <row r="1059" spans="1:25">
      <c r="A1059" t="s">
        <v>943</v>
      </c>
      <c r="B1059" t="s">
        <v>551</v>
      </c>
      <c r="C1059" t="s">
        <v>701</v>
      </c>
      <c r="D1059" t="s">
        <v>1666</v>
      </c>
      <c r="E1059">
        <v>4200</v>
      </c>
      <c r="F1059">
        <v>850</v>
      </c>
      <c r="G1059" s="22">
        <f>IF(H1059 = "不含税", 1.06, 1) * F1059/(1000*E1059 * 3.96566683) * VLOOKUP(J1059,Deflator!$A$2:$B$24,2,FALSE)</f>
        <v>7.4928038248833545E-6</v>
      </c>
      <c r="H1059" t="s">
        <v>492</v>
      </c>
      <c r="I1059">
        <v>800</v>
      </c>
      <c r="J1059">
        <v>2019</v>
      </c>
      <c r="K1059" t="s">
        <v>1361</v>
      </c>
      <c r="L1059" s="77">
        <v>1.9E-2</v>
      </c>
      <c r="M1059" s="77">
        <v>6.8000000000000005E-2</v>
      </c>
      <c r="N1059" t="s">
        <v>554</v>
      </c>
      <c r="O1059" t="s">
        <v>485</v>
      </c>
      <c r="P1059" t="s">
        <v>617</v>
      </c>
      <c r="Q1059" s="77">
        <v>0.80469999999999997</v>
      </c>
      <c r="R1059">
        <v>3</v>
      </c>
      <c r="S1059" s="77">
        <v>4.0000000000000002E-4</v>
      </c>
      <c r="T1059" t="s">
        <v>483</v>
      </c>
      <c r="U1059" t="s">
        <v>520</v>
      </c>
      <c r="V1059" t="s">
        <v>486</v>
      </c>
      <c r="W1059" t="s">
        <v>2385</v>
      </c>
      <c r="X1059" t="s">
        <v>2416</v>
      </c>
      <c r="Y1059" t="s">
        <v>2417</v>
      </c>
    </row>
    <row r="1060" spans="1:25">
      <c r="A1060" t="s">
        <v>1665</v>
      </c>
      <c r="B1060" t="s">
        <v>478</v>
      </c>
      <c r="C1060" t="s">
        <v>479</v>
      </c>
      <c r="D1060" t="s">
        <v>1666</v>
      </c>
      <c r="E1060">
        <v>4500</v>
      </c>
      <c r="F1060">
        <v>830</v>
      </c>
      <c r="G1060" s="22">
        <f>IF(H1060 = "不含税", 1.06, 1) * F1060/(1000*E1060 * 3.96566683) * VLOOKUP(J1060,Deflator!$A$2:$B$24,2,FALSE)</f>
        <v>6.8287357211878107E-6</v>
      </c>
      <c r="H1060" t="s">
        <v>492</v>
      </c>
      <c r="I1060">
        <v>3600</v>
      </c>
      <c r="J1060">
        <v>2019</v>
      </c>
      <c r="K1060" t="s">
        <v>1361</v>
      </c>
      <c r="L1060" s="77">
        <v>2.9000000000000001E-2</v>
      </c>
      <c r="M1060" s="77">
        <v>7.6999999999999999E-2</v>
      </c>
      <c r="N1060" t="s">
        <v>483</v>
      </c>
      <c r="O1060" t="s">
        <v>485</v>
      </c>
      <c r="P1060" t="s">
        <v>626</v>
      </c>
      <c r="Q1060" t="s">
        <v>483</v>
      </c>
      <c r="R1060" t="s">
        <v>483</v>
      </c>
      <c r="S1060" t="s">
        <v>483</v>
      </c>
      <c r="T1060" t="s">
        <v>483</v>
      </c>
      <c r="U1060" t="s">
        <v>520</v>
      </c>
      <c r="V1060" t="s">
        <v>486</v>
      </c>
      <c r="W1060" t="s">
        <v>1667</v>
      </c>
      <c r="X1060" t="s">
        <v>1668</v>
      </c>
      <c r="Y1060" t="s">
        <v>1669</v>
      </c>
    </row>
    <row r="1061" spans="1:25">
      <c r="A1061" t="s">
        <v>2463</v>
      </c>
      <c r="B1061" t="s">
        <v>478</v>
      </c>
      <c r="C1061" t="s">
        <v>479</v>
      </c>
      <c r="D1061" t="s">
        <v>2684</v>
      </c>
      <c r="E1061">
        <v>4200</v>
      </c>
      <c r="F1061">
        <v>880</v>
      </c>
      <c r="G1061" s="22">
        <f>IF(H1061 = "不含税", 1.06, 1) * F1061/(1000*E1061 * 3.96566683) * VLOOKUP(J1061,Deflator!$A$2:$B$24,2,FALSE)</f>
        <v>7.7572557245851203E-6</v>
      </c>
      <c r="H1061" t="s">
        <v>492</v>
      </c>
      <c r="I1061">
        <v>500</v>
      </c>
      <c r="J1061">
        <v>2019</v>
      </c>
      <c r="K1061" t="s">
        <v>1361</v>
      </c>
      <c r="L1061" s="76">
        <v>0.03</v>
      </c>
      <c r="M1061" s="76">
        <v>0.08</v>
      </c>
      <c r="N1061" t="s">
        <v>622</v>
      </c>
      <c r="O1061" t="s">
        <v>485</v>
      </c>
      <c r="P1061" t="s">
        <v>626</v>
      </c>
      <c r="Q1061" t="s">
        <v>483</v>
      </c>
      <c r="R1061" t="s">
        <v>483</v>
      </c>
      <c r="S1061" t="s">
        <v>483</v>
      </c>
      <c r="T1061" t="s">
        <v>483</v>
      </c>
      <c r="U1061" t="s">
        <v>496</v>
      </c>
      <c r="V1061" t="s">
        <v>486</v>
      </c>
      <c r="W1061" t="s">
        <v>2685</v>
      </c>
      <c r="X1061" t="s">
        <v>2686</v>
      </c>
      <c r="Y1061" t="s">
        <v>2687</v>
      </c>
    </row>
    <row r="1062" spans="1:25">
      <c r="A1062" t="s">
        <v>477</v>
      </c>
      <c r="B1062" t="s">
        <v>478</v>
      </c>
      <c r="C1062" t="s">
        <v>479</v>
      </c>
      <c r="D1062" t="s">
        <v>2868</v>
      </c>
      <c r="E1062">
        <v>4200</v>
      </c>
      <c r="F1062">
        <v>900</v>
      </c>
      <c r="G1062" s="22">
        <f>IF(H1062 = "不含税", 1.06, 1) * F1062/(1000*E1062 * 3.96566683) * VLOOKUP(J1062,Deflator!$A$2:$B$24,2,FALSE)</f>
        <v>7.9335569910529625E-6</v>
      </c>
      <c r="H1062" t="s">
        <v>492</v>
      </c>
      <c r="I1062">
        <v>800</v>
      </c>
      <c r="J1062">
        <v>2019</v>
      </c>
      <c r="K1062" t="s">
        <v>1361</v>
      </c>
      <c r="L1062" s="77">
        <v>1.7999999999999999E-2</v>
      </c>
      <c r="M1062" s="77">
        <v>6.2E-2</v>
      </c>
      <c r="N1062" t="s">
        <v>483</v>
      </c>
      <c r="O1062" t="s">
        <v>485</v>
      </c>
      <c r="P1062" t="s">
        <v>617</v>
      </c>
      <c r="Q1062" s="76">
        <v>0.8</v>
      </c>
      <c r="R1062">
        <v>1</v>
      </c>
      <c r="S1062" t="s">
        <v>483</v>
      </c>
      <c r="T1062" t="s">
        <v>483</v>
      </c>
      <c r="U1062" t="s">
        <v>496</v>
      </c>
      <c r="V1062" t="s">
        <v>486</v>
      </c>
      <c r="W1062" t="s">
        <v>2869</v>
      </c>
      <c r="X1062" t="s">
        <v>2870</v>
      </c>
      <c r="Y1062" t="s">
        <v>2871</v>
      </c>
    </row>
    <row r="1063" spans="1:25">
      <c r="A1063" t="s">
        <v>1035</v>
      </c>
      <c r="B1063" t="s">
        <v>478</v>
      </c>
      <c r="C1063" t="s">
        <v>479</v>
      </c>
      <c r="D1063" t="s">
        <v>3422</v>
      </c>
      <c r="E1063">
        <v>3800</v>
      </c>
      <c r="F1063">
        <v>1000</v>
      </c>
      <c r="G1063" s="22">
        <f>IF(H1063 = "不含税", 1.06, 1) * F1063/(1000*E1063 * 3.96566683) * VLOOKUP(J1063,Deflator!$A$2:$B$24,2,FALSE)</f>
        <v>9.7429647258545177E-6</v>
      </c>
      <c r="H1063" t="s">
        <v>492</v>
      </c>
      <c r="I1063">
        <v>15</v>
      </c>
      <c r="J1063">
        <v>2019</v>
      </c>
      <c r="K1063" t="s">
        <v>1361</v>
      </c>
      <c r="L1063" t="s">
        <v>483</v>
      </c>
      <c r="M1063" t="s">
        <v>483</v>
      </c>
      <c r="N1063" t="s">
        <v>483</v>
      </c>
      <c r="O1063" t="s">
        <v>485</v>
      </c>
      <c r="P1063" t="s">
        <v>626</v>
      </c>
      <c r="Q1063" t="s">
        <v>483</v>
      </c>
      <c r="R1063" t="s">
        <v>483</v>
      </c>
      <c r="S1063" t="s">
        <v>483</v>
      </c>
      <c r="T1063" t="s">
        <v>483</v>
      </c>
      <c r="U1063" t="s">
        <v>496</v>
      </c>
      <c r="V1063" t="s">
        <v>486</v>
      </c>
      <c r="W1063" t="s">
        <v>3423</v>
      </c>
      <c r="X1063" t="s">
        <v>3424</v>
      </c>
      <c r="Y1063" t="s">
        <v>3425</v>
      </c>
    </row>
    <row r="1064" spans="1:25">
      <c r="A1064" t="s">
        <v>2463</v>
      </c>
      <c r="B1064" t="s">
        <v>478</v>
      </c>
      <c r="C1064" t="s">
        <v>479</v>
      </c>
      <c r="D1064" t="s">
        <v>1666</v>
      </c>
      <c r="E1064">
        <v>4200</v>
      </c>
      <c r="F1064">
        <v>930</v>
      </c>
      <c r="G1064" s="22">
        <f>IF(H1064 = "不含税", 1.06, 1) * F1064/(1000*E1064 * 3.96566683) * VLOOKUP(J1064,Deflator!$A$2:$B$24,2,FALSE)</f>
        <v>8.1470738584702415E-6</v>
      </c>
      <c r="H1064" t="s">
        <v>492</v>
      </c>
      <c r="I1064">
        <v>1500</v>
      </c>
      <c r="J1064">
        <v>2020</v>
      </c>
      <c r="K1064" t="s">
        <v>1361</v>
      </c>
      <c r="L1064" s="77">
        <v>1.2E-2</v>
      </c>
      <c r="M1064" s="77">
        <v>7.9000000000000001E-2</v>
      </c>
      <c r="N1064" t="s">
        <v>483</v>
      </c>
      <c r="O1064" t="s">
        <v>485</v>
      </c>
      <c r="P1064" t="s">
        <v>483</v>
      </c>
      <c r="Q1064" t="s">
        <v>483</v>
      </c>
      <c r="R1064" t="s">
        <v>483</v>
      </c>
      <c r="S1064" t="s">
        <v>483</v>
      </c>
      <c r="T1064" t="s">
        <v>483</v>
      </c>
      <c r="U1064" t="s">
        <v>496</v>
      </c>
      <c r="V1064" t="s">
        <v>486</v>
      </c>
      <c r="W1064" t="s">
        <v>3028</v>
      </c>
      <c r="X1064" t="s">
        <v>3029</v>
      </c>
      <c r="Y1064" t="s">
        <v>3030</v>
      </c>
    </row>
    <row r="1065" spans="1:25">
      <c r="A1065" t="s">
        <v>559</v>
      </c>
      <c r="B1065" t="s">
        <v>478</v>
      </c>
      <c r="C1065" t="s">
        <v>538</v>
      </c>
      <c r="D1065" t="s">
        <v>1360</v>
      </c>
      <c r="E1065">
        <v>4200</v>
      </c>
      <c r="F1065">
        <v>850</v>
      </c>
      <c r="G1065" s="22">
        <f>IF(H1065 = "不含税", 1.06, 1) * F1065/(1000*E1065 * 3.96566683) * VLOOKUP(J1065,Deflator!$A$2:$B$24,2,FALSE)</f>
        <v>6.8728413501131042E-6</v>
      </c>
      <c r="H1065" t="s">
        <v>481</v>
      </c>
      <c r="I1065">
        <v>1200</v>
      </c>
      <c r="J1065">
        <v>2021</v>
      </c>
      <c r="K1065" t="s">
        <v>1361</v>
      </c>
      <c r="L1065" t="s">
        <v>483</v>
      </c>
      <c r="M1065" t="s">
        <v>483</v>
      </c>
      <c r="N1065" t="s">
        <v>483</v>
      </c>
      <c r="O1065" t="s">
        <v>1026</v>
      </c>
      <c r="P1065" t="s">
        <v>483</v>
      </c>
      <c r="Q1065" t="s">
        <v>483</v>
      </c>
      <c r="R1065" t="s">
        <v>483</v>
      </c>
      <c r="S1065" t="s">
        <v>483</v>
      </c>
      <c r="T1065" t="s">
        <v>483</v>
      </c>
      <c r="U1065" t="s">
        <v>496</v>
      </c>
      <c r="V1065" t="s">
        <v>486</v>
      </c>
      <c r="W1065" t="s">
        <v>1364</v>
      </c>
      <c r="X1065" t="s">
        <v>1950</v>
      </c>
      <c r="Y1065" t="s">
        <v>1951</v>
      </c>
    </row>
    <row r="1066" spans="1:25">
      <c r="A1066" t="s">
        <v>933</v>
      </c>
      <c r="B1066" t="s">
        <v>478</v>
      </c>
      <c r="C1066" t="s">
        <v>538</v>
      </c>
      <c r="D1066" t="s">
        <v>1748</v>
      </c>
      <c r="E1066">
        <v>4400</v>
      </c>
      <c r="F1066">
        <v>820</v>
      </c>
      <c r="G1066" s="22">
        <f>IF(H1066 = "不含税", 1.06, 1) * F1066/(1000*E1066 * 3.96566683) * VLOOKUP(J1066,Deflator!$A$2:$B$24,2,FALSE)</f>
        <v>7.2332061019773401E-6</v>
      </c>
      <c r="H1066" t="s">
        <v>492</v>
      </c>
      <c r="I1066">
        <v>300</v>
      </c>
      <c r="J1066">
        <v>2017</v>
      </c>
      <c r="K1066" t="s">
        <v>1228</v>
      </c>
      <c r="L1066" s="76">
        <v>0.01</v>
      </c>
      <c r="M1066" s="76">
        <v>0.08</v>
      </c>
      <c r="N1066" t="s">
        <v>1749</v>
      </c>
      <c r="O1066" t="s">
        <v>485</v>
      </c>
      <c r="P1066" t="s">
        <v>626</v>
      </c>
      <c r="Q1066" t="s">
        <v>483</v>
      </c>
      <c r="R1066">
        <v>1</v>
      </c>
      <c r="S1066" t="s">
        <v>483</v>
      </c>
      <c r="T1066" t="s">
        <v>483</v>
      </c>
      <c r="U1066" t="s">
        <v>520</v>
      </c>
      <c r="V1066" t="s">
        <v>486</v>
      </c>
      <c r="W1066" t="s">
        <v>1750</v>
      </c>
      <c r="X1066" t="s">
        <v>1751</v>
      </c>
      <c r="Y1066" t="s">
        <v>1752</v>
      </c>
    </row>
    <row r="1067" spans="1:25">
      <c r="A1067" t="s">
        <v>1966</v>
      </c>
      <c r="B1067" t="s">
        <v>478</v>
      </c>
      <c r="C1067" t="s">
        <v>491</v>
      </c>
      <c r="D1067" t="s">
        <v>1227</v>
      </c>
      <c r="E1067">
        <v>4500</v>
      </c>
      <c r="F1067">
        <v>950</v>
      </c>
      <c r="G1067" s="22">
        <f>IF(H1067 = "不含税", 1.06, 1) * F1067/(1000*E1067 * 3.96566683) * VLOOKUP(J1067,Deflator!$A$2:$B$24,2,FALSE)</f>
        <v>7.9166503614776781E-6</v>
      </c>
      <c r="H1067" t="s">
        <v>492</v>
      </c>
      <c r="I1067">
        <v>60</v>
      </c>
      <c r="J1067">
        <v>2018</v>
      </c>
      <c r="K1067" t="s">
        <v>1228</v>
      </c>
      <c r="L1067" s="76">
        <v>0.03</v>
      </c>
      <c r="M1067" s="76">
        <v>0.03</v>
      </c>
      <c r="N1067" t="s">
        <v>483</v>
      </c>
      <c r="O1067" t="s">
        <v>485</v>
      </c>
      <c r="P1067" t="s">
        <v>526</v>
      </c>
      <c r="Q1067" t="s">
        <v>483</v>
      </c>
      <c r="R1067" t="s">
        <v>483</v>
      </c>
      <c r="S1067" t="s">
        <v>483</v>
      </c>
      <c r="T1067" t="s">
        <v>483</v>
      </c>
      <c r="U1067" t="s">
        <v>520</v>
      </c>
      <c r="V1067" t="s">
        <v>486</v>
      </c>
      <c r="W1067" t="s">
        <v>2726</v>
      </c>
      <c r="X1067" t="s">
        <v>2727</v>
      </c>
      <c r="Y1067" t="s">
        <v>2590</v>
      </c>
    </row>
    <row r="1068" spans="1:25">
      <c r="A1068" t="s">
        <v>595</v>
      </c>
      <c r="B1068" t="s">
        <v>478</v>
      </c>
      <c r="C1068" t="s">
        <v>538</v>
      </c>
      <c r="D1068" t="s">
        <v>1227</v>
      </c>
      <c r="E1068">
        <v>3439</v>
      </c>
      <c r="F1068">
        <v>900</v>
      </c>
      <c r="G1068" s="22">
        <f>IF(H1068 = "不含税", 1.06, 1) * F1068/(1000*E1068 * 3.96566683) * VLOOKUP(J1068,Deflator!$A$2:$B$24,2,FALSE)</f>
        <v>9.6891361914575306E-6</v>
      </c>
      <c r="H1068" t="s">
        <v>492</v>
      </c>
      <c r="I1068">
        <v>8000</v>
      </c>
      <c r="J1068">
        <v>2019</v>
      </c>
      <c r="K1068" t="s">
        <v>1228</v>
      </c>
      <c r="L1068" s="77">
        <v>0.17119999999999999</v>
      </c>
      <c r="M1068" s="77">
        <v>7.9000000000000001E-2</v>
      </c>
      <c r="N1068" t="s">
        <v>3067</v>
      </c>
      <c r="O1068" t="s">
        <v>485</v>
      </c>
      <c r="P1068" t="s">
        <v>626</v>
      </c>
      <c r="Q1068" s="77">
        <v>0.8054</v>
      </c>
      <c r="R1068">
        <v>2</v>
      </c>
      <c r="S1068" s="76">
        <v>0.2</v>
      </c>
      <c r="T1068" t="s">
        <v>483</v>
      </c>
      <c r="U1068" t="s">
        <v>520</v>
      </c>
      <c r="V1068" t="s">
        <v>486</v>
      </c>
      <c r="W1068" t="s">
        <v>3406</v>
      </c>
      <c r="X1068" t="s">
        <v>3407</v>
      </c>
      <c r="Y1068" t="s">
        <v>3408</v>
      </c>
    </row>
    <row r="1069" spans="1:25">
      <c r="A1069" t="s">
        <v>570</v>
      </c>
      <c r="B1069" t="s">
        <v>478</v>
      </c>
      <c r="C1069" t="s">
        <v>538</v>
      </c>
      <c r="D1069" t="s">
        <v>1227</v>
      </c>
      <c r="E1069">
        <v>4200</v>
      </c>
      <c r="F1069">
        <v>700</v>
      </c>
      <c r="G1069" s="22">
        <f>IF(H1069 = "不含税", 1.06, 1) * F1069/(1000*E1069 * 3.96566683) * VLOOKUP(J1069,Deflator!$A$2:$B$24,2,FALSE)</f>
        <v>6.1322061300313643E-6</v>
      </c>
      <c r="H1069" t="s">
        <v>492</v>
      </c>
      <c r="I1069">
        <v>3000</v>
      </c>
      <c r="J1069">
        <v>2020</v>
      </c>
      <c r="K1069" t="s">
        <v>1228</v>
      </c>
      <c r="L1069" s="76">
        <v>0.04</v>
      </c>
      <c r="M1069" t="s">
        <v>483</v>
      </c>
      <c r="N1069" t="s">
        <v>483</v>
      </c>
      <c r="O1069" t="s">
        <v>494</v>
      </c>
      <c r="P1069" t="s">
        <v>483</v>
      </c>
      <c r="Q1069" t="s">
        <v>483</v>
      </c>
      <c r="R1069" t="s">
        <v>483</v>
      </c>
      <c r="S1069" t="s">
        <v>483</v>
      </c>
      <c r="T1069" t="s">
        <v>483</v>
      </c>
      <c r="U1069" t="s">
        <v>496</v>
      </c>
      <c r="V1069" t="s">
        <v>486</v>
      </c>
      <c r="W1069" t="s">
        <v>1229</v>
      </c>
      <c r="X1069" t="s">
        <v>1230</v>
      </c>
      <c r="Y1069" t="s">
        <v>1231</v>
      </c>
    </row>
    <row r="1070" spans="1:25">
      <c r="A1070" t="s">
        <v>955</v>
      </c>
      <c r="B1070" t="s">
        <v>478</v>
      </c>
      <c r="C1070" t="s">
        <v>955</v>
      </c>
      <c r="D1070" t="s">
        <v>3552</v>
      </c>
      <c r="E1070">
        <v>4300</v>
      </c>
      <c r="F1070">
        <v>1800</v>
      </c>
      <c r="G1070" s="22">
        <f>IF(H1070 = "不含税", 1.06, 1) * F1070/(1000*E1070 * 3.96566683) * VLOOKUP(J1070,Deflator!$A$2:$B$24,2,FALSE)</f>
        <v>1.5068728165052361E-5</v>
      </c>
      <c r="H1070" t="s">
        <v>492</v>
      </c>
      <c r="I1070">
        <v>20</v>
      </c>
      <c r="J1070">
        <v>2021</v>
      </c>
      <c r="K1070" t="s">
        <v>1228</v>
      </c>
      <c r="L1070" t="s">
        <v>483</v>
      </c>
      <c r="M1070" t="s">
        <v>483</v>
      </c>
      <c r="N1070" t="s">
        <v>483</v>
      </c>
      <c r="O1070" t="s">
        <v>485</v>
      </c>
      <c r="P1070" t="s">
        <v>483</v>
      </c>
      <c r="Q1070" t="s">
        <v>483</v>
      </c>
      <c r="R1070" t="s">
        <v>483</v>
      </c>
      <c r="S1070" t="s">
        <v>483</v>
      </c>
      <c r="T1070" t="s">
        <v>483</v>
      </c>
      <c r="U1070" t="s">
        <v>496</v>
      </c>
      <c r="V1070" t="s">
        <v>486</v>
      </c>
      <c r="W1070" t="s">
        <v>3553</v>
      </c>
      <c r="X1070" t="s">
        <v>3554</v>
      </c>
      <c r="Y1070" t="s">
        <v>3555</v>
      </c>
    </row>
    <row r="1071" spans="1:25">
      <c r="A1071" t="s">
        <v>1035</v>
      </c>
      <c r="B1071" t="s">
        <v>478</v>
      </c>
      <c r="C1071" t="s">
        <v>479</v>
      </c>
      <c r="D1071" t="s">
        <v>3507</v>
      </c>
      <c r="E1071">
        <v>4180</v>
      </c>
      <c r="F1071">
        <v>1200</v>
      </c>
      <c r="G1071" s="22">
        <f>IF(H1071 = "不含税", 1.06, 1) * F1071/(1000*E1071 * 3.96566683) * VLOOKUP(J1071,Deflator!$A$2:$B$24,2,FALSE)</f>
        <v>1.0562651707231058E-5</v>
      </c>
      <c r="H1071" t="s">
        <v>492</v>
      </c>
      <c r="I1071">
        <v>600</v>
      </c>
      <c r="J1071">
        <v>2020</v>
      </c>
      <c r="K1071" t="s">
        <v>3508</v>
      </c>
      <c r="L1071" s="76">
        <v>0.01</v>
      </c>
      <c r="M1071" s="76">
        <v>0.05</v>
      </c>
      <c r="N1071" t="s">
        <v>483</v>
      </c>
      <c r="O1071" t="s">
        <v>485</v>
      </c>
      <c r="P1071" t="s">
        <v>483</v>
      </c>
      <c r="Q1071" t="s">
        <v>483</v>
      </c>
      <c r="R1071" t="s">
        <v>483</v>
      </c>
      <c r="S1071" t="s">
        <v>483</v>
      </c>
      <c r="T1071" t="s">
        <v>483</v>
      </c>
      <c r="U1071" t="s">
        <v>496</v>
      </c>
      <c r="V1071" t="s">
        <v>486</v>
      </c>
      <c r="W1071" t="s">
        <v>3509</v>
      </c>
      <c r="X1071" t="s">
        <v>3510</v>
      </c>
      <c r="Y1071" t="s">
        <v>3511</v>
      </c>
    </row>
    <row r="1072" spans="1:25">
      <c r="A1072" t="s">
        <v>595</v>
      </c>
      <c r="B1072" t="s">
        <v>478</v>
      </c>
      <c r="C1072" t="s">
        <v>538</v>
      </c>
      <c r="D1072" t="s">
        <v>2242</v>
      </c>
      <c r="E1072">
        <v>4278</v>
      </c>
      <c r="F1072">
        <v>850</v>
      </c>
      <c r="G1072" s="22">
        <f>IF(H1072 = "不含税", 1.06, 1) * F1072/(1000*E1072 * 3.96566683) * VLOOKUP(J1072,Deflator!$A$2:$B$24,2,FALSE)</f>
        <v>7.3104841662365501E-6</v>
      </c>
      <c r="H1072" t="s">
        <v>492</v>
      </c>
      <c r="I1072">
        <v>1000</v>
      </c>
      <c r="J1072">
        <v>2020</v>
      </c>
      <c r="K1072" t="s">
        <v>561</v>
      </c>
      <c r="L1072" s="77">
        <v>3.4099999999999998E-2</v>
      </c>
      <c r="M1072" s="77">
        <v>3.4200000000000001E-2</v>
      </c>
      <c r="N1072" t="s">
        <v>483</v>
      </c>
      <c r="O1072" t="s">
        <v>573</v>
      </c>
      <c r="P1072" t="s">
        <v>483</v>
      </c>
      <c r="Q1072" s="77">
        <v>0.83099999999999996</v>
      </c>
      <c r="R1072" t="s">
        <v>483</v>
      </c>
      <c r="S1072" t="s">
        <v>483</v>
      </c>
      <c r="T1072" t="s">
        <v>483</v>
      </c>
      <c r="U1072" t="s">
        <v>520</v>
      </c>
      <c r="V1072" t="s">
        <v>486</v>
      </c>
      <c r="W1072" t="s">
        <v>2243</v>
      </c>
      <c r="X1072" t="s">
        <v>2244</v>
      </c>
      <c r="Y1072" t="s">
        <v>2245</v>
      </c>
    </row>
    <row r="1073" spans="1:25">
      <c r="A1073" t="s">
        <v>559</v>
      </c>
      <c r="B1073" t="s">
        <v>478</v>
      </c>
      <c r="C1073" t="s">
        <v>538</v>
      </c>
      <c r="D1073" t="s">
        <v>560</v>
      </c>
      <c r="E1073">
        <v>3000</v>
      </c>
      <c r="F1073">
        <v>300</v>
      </c>
      <c r="G1073" s="22">
        <f>IF(H1073 = "不含税", 1.06, 1) * F1073/(1000*E1073 * 3.96566683) * VLOOKUP(J1073,Deflator!$A$2:$B$24,2,FALSE)</f>
        <v>3.3959921965264753E-6</v>
      </c>
      <c r="H1073" t="s">
        <v>481</v>
      </c>
      <c r="I1073">
        <v>300</v>
      </c>
      <c r="J1073">
        <v>2021</v>
      </c>
      <c r="K1073" t="s">
        <v>561</v>
      </c>
      <c r="L1073" t="s">
        <v>483</v>
      </c>
      <c r="M1073" t="s">
        <v>483</v>
      </c>
      <c r="N1073" t="s">
        <v>483</v>
      </c>
      <c r="O1073" t="s">
        <v>533</v>
      </c>
      <c r="P1073" t="s">
        <v>483</v>
      </c>
      <c r="Q1073" t="s">
        <v>483</v>
      </c>
      <c r="R1073" t="s">
        <v>483</v>
      </c>
      <c r="S1073" t="s">
        <v>483</v>
      </c>
      <c r="T1073" t="s">
        <v>483</v>
      </c>
      <c r="U1073" t="s">
        <v>496</v>
      </c>
      <c r="V1073" t="s">
        <v>486</v>
      </c>
      <c r="W1073" t="s">
        <v>562</v>
      </c>
      <c r="X1073" t="s">
        <v>563</v>
      </c>
      <c r="Y1073" t="s">
        <v>245</v>
      </c>
    </row>
    <row r="1074" spans="1:25">
      <c r="A1074" t="s">
        <v>590</v>
      </c>
      <c r="B1074" t="s">
        <v>478</v>
      </c>
      <c r="C1074" t="s">
        <v>491</v>
      </c>
      <c r="D1074" t="s">
        <v>591</v>
      </c>
      <c r="E1074">
        <v>3900</v>
      </c>
      <c r="F1074">
        <v>450</v>
      </c>
      <c r="G1074" s="22">
        <f>IF(H1074 = "不含税", 1.06, 1) * F1074/(1000*E1074 * 3.96566683) * VLOOKUP(J1074,Deflator!$A$2:$B$24,2,FALSE)</f>
        <v>3.9184525344536258E-6</v>
      </c>
      <c r="H1074" t="s">
        <v>481</v>
      </c>
      <c r="I1074">
        <v>2000</v>
      </c>
      <c r="J1074">
        <v>2021</v>
      </c>
      <c r="K1074" t="s">
        <v>561</v>
      </c>
      <c r="L1074" t="s">
        <v>483</v>
      </c>
      <c r="M1074" t="s">
        <v>483</v>
      </c>
      <c r="N1074" t="s">
        <v>483</v>
      </c>
      <c r="O1074" t="s">
        <v>586</v>
      </c>
      <c r="P1074" t="s">
        <v>483</v>
      </c>
      <c r="Q1074" t="s">
        <v>483</v>
      </c>
      <c r="R1074" t="s">
        <v>483</v>
      </c>
      <c r="S1074" t="s">
        <v>483</v>
      </c>
      <c r="T1074" t="s">
        <v>483</v>
      </c>
      <c r="U1074" t="s">
        <v>496</v>
      </c>
      <c r="V1074" t="s">
        <v>486</v>
      </c>
      <c r="W1074" t="s">
        <v>592</v>
      </c>
      <c r="X1074" t="s">
        <v>593</v>
      </c>
      <c r="Y1074" t="s">
        <v>594</v>
      </c>
    </row>
    <row r="1075" spans="1:25">
      <c r="A1075" t="s">
        <v>570</v>
      </c>
      <c r="B1075" t="s">
        <v>478</v>
      </c>
      <c r="C1075" t="s">
        <v>538</v>
      </c>
      <c r="D1075" t="s">
        <v>3071</v>
      </c>
      <c r="E1075">
        <v>4200</v>
      </c>
      <c r="F1075">
        <v>1000</v>
      </c>
      <c r="G1075" s="22">
        <f>IF(H1075 = "不含税", 1.06, 1) * F1075/(1000*E1075 * 3.96566683) * VLOOKUP(J1075,Deflator!$A$2:$B$24,2,FALSE)</f>
        <v>8.4231632445854134E-6</v>
      </c>
      <c r="H1075" t="s">
        <v>481</v>
      </c>
      <c r="I1075">
        <v>500</v>
      </c>
      <c r="J1075">
        <v>2018</v>
      </c>
      <c r="K1075" t="s">
        <v>2388</v>
      </c>
      <c r="L1075" s="76">
        <v>0.02</v>
      </c>
      <c r="M1075" s="76">
        <v>0.12</v>
      </c>
      <c r="N1075" t="s">
        <v>877</v>
      </c>
      <c r="O1075" t="s">
        <v>3072</v>
      </c>
      <c r="P1075" t="s">
        <v>617</v>
      </c>
      <c r="Q1075" t="s">
        <v>483</v>
      </c>
      <c r="R1075" t="s">
        <v>483</v>
      </c>
      <c r="S1075" t="s">
        <v>483</v>
      </c>
      <c r="T1075" t="s">
        <v>483</v>
      </c>
      <c r="U1075" t="s">
        <v>520</v>
      </c>
      <c r="V1075" t="s">
        <v>486</v>
      </c>
      <c r="W1075" t="s">
        <v>3073</v>
      </c>
      <c r="X1075" t="s">
        <v>3074</v>
      </c>
      <c r="Y1075" t="s">
        <v>3075</v>
      </c>
    </row>
    <row r="1076" spans="1:25">
      <c r="A1076" t="s">
        <v>1175</v>
      </c>
      <c r="B1076" t="s">
        <v>478</v>
      </c>
      <c r="C1076" t="s">
        <v>491</v>
      </c>
      <c r="D1076" t="s">
        <v>2387</v>
      </c>
      <c r="E1076">
        <v>4200</v>
      </c>
      <c r="F1076">
        <v>900</v>
      </c>
      <c r="G1076" s="22">
        <f>IF(H1076 = "不含税", 1.06, 1) * F1076/(1000*E1076 * 3.96566683) * VLOOKUP(J1076,Deflator!$A$2:$B$24,2,FALSE)</f>
        <v>7.5808469201268723E-6</v>
      </c>
      <c r="H1076" t="s">
        <v>481</v>
      </c>
      <c r="I1076">
        <v>100</v>
      </c>
      <c r="J1076">
        <v>2018</v>
      </c>
      <c r="K1076" t="s">
        <v>2388</v>
      </c>
      <c r="L1076" s="76">
        <v>0.02</v>
      </c>
      <c r="M1076" s="76">
        <v>0.08</v>
      </c>
      <c r="N1076" t="s">
        <v>483</v>
      </c>
      <c r="O1076" t="s">
        <v>494</v>
      </c>
      <c r="P1076" t="s">
        <v>617</v>
      </c>
      <c r="Q1076" t="s">
        <v>483</v>
      </c>
      <c r="R1076" t="s">
        <v>483</v>
      </c>
      <c r="S1076" t="s">
        <v>483</v>
      </c>
      <c r="T1076" t="s">
        <v>483</v>
      </c>
      <c r="U1076" t="s">
        <v>520</v>
      </c>
      <c r="V1076" t="s">
        <v>486</v>
      </c>
      <c r="W1076" t="s">
        <v>2389</v>
      </c>
      <c r="X1076" t="s">
        <v>2390</v>
      </c>
      <c r="Y1076" t="s">
        <v>747</v>
      </c>
    </row>
    <row r="1077" spans="1:25">
      <c r="A1077" t="s">
        <v>1286</v>
      </c>
      <c r="B1077" t="s">
        <v>478</v>
      </c>
      <c r="C1077" t="s">
        <v>479</v>
      </c>
      <c r="D1077" t="s">
        <v>2656</v>
      </c>
      <c r="E1077">
        <v>4060</v>
      </c>
      <c r="F1077">
        <v>850</v>
      </c>
      <c r="G1077" s="22">
        <f>IF(H1077 = "不含税", 1.06, 1) * F1077/(1000*E1077 * 3.96566683) * VLOOKUP(J1077,Deflator!$A$2:$B$24,2,FALSE)</f>
        <v>7.8509690517635777E-6</v>
      </c>
      <c r="H1077" t="s">
        <v>492</v>
      </c>
      <c r="I1077">
        <v>1000</v>
      </c>
      <c r="J1077">
        <v>2018</v>
      </c>
      <c r="K1077" t="s">
        <v>2388</v>
      </c>
      <c r="L1077" s="77">
        <v>4.1099999999999998E-2</v>
      </c>
      <c r="M1077" s="76">
        <v>0.08</v>
      </c>
      <c r="N1077" t="s">
        <v>622</v>
      </c>
      <c r="O1077" t="s">
        <v>494</v>
      </c>
      <c r="P1077" t="s">
        <v>626</v>
      </c>
      <c r="Q1077" s="77">
        <v>0.80210000000000004</v>
      </c>
      <c r="R1077" t="s">
        <v>483</v>
      </c>
      <c r="S1077" s="77">
        <v>4.0000000000000002E-4</v>
      </c>
      <c r="T1077" t="s">
        <v>483</v>
      </c>
      <c r="U1077" t="s">
        <v>496</v>
      </c>
      <c r="V1077" t="s">
        <v>486</v>
      </c>
      <c r="W1077" t="s">
        <v>2657</v>
      </c>
      <c r="X1077" t="s">
        <v>2658</v>
      </c>
      <c r="Y1077" t="s">
        <v>2659</v>
      </c>
    </row>
    <row r="1078" spans="1:25">
      <c r="A1078" t="s">
        <v>3341</v>
      </c>
      <c r="B1078" t="s">
        <v>509</v>
      </c>
      <c r="C1078" t="s">
        <v>510</v>
      </c>
      <c r="D1078" t="s">
        <v>3342</v>
      </c>
      <c r="E1078">
        <v>4220</v>
      </c>
      <c r="F1078">
        <v>1050</v>
      </c>
      <c r="G1078" s="22">
        <f>IF(H1078 = "不含税", 1.06, 1) * F1078/(1000*E1078 * 3.96566683) * VLOOKUP(J1078,Deflator!$A$2:$B$24,2,FALSE)</f>
        <v>9.2119500607013091E-6</v>
      </c>
      <c r="H1078" t="s">
        <v>492</v>
      </c>
      <c r="I1078">
        <v>600</v>
      </c>
      <c r="J1078">
        <v>2019</v>
      </c>
      <c r="K1078" t="s">
        <v>2388</v>
      </c>
      <c r="L1078" s="77">
        <v>1.32E-2</v>
      </c>
      <c r="M1078" s="77">
        <v>7.3999999999999996E-2</v>
      </c>
      <c r="N1078" t="s">
        <v>483</v>
      </c>
      <c r="O1078" t="s">
        <v>485</v>
      </c>
      <c r="P1078" t="s">
        <v>526</v>
      </c>
      <c r="Q1078" s="77">
        <v>0.80630000000000002</v>
      </c>
      <c r="R1078">
        <v>3</v>
      </c>
      <c r="S1078" s="77">
        <v>2.0000000000000001E-4</v>
      </c>
      <c r="T1078" t="s">
        <v>483</v>
      </c>
      <c r="U1078" t="s">
        <v>496</v>
      </c>
      <c r="V1078" t="s">
        <v>486</v>
      </c>
      <c r="W1078" t="s">
        <v>3343</v>
      </c>
      <c r="X1078" t="s">
        <v>3344</v>
      </c>
      <c r="Y1078" t="s">
        <v>3034</v>
      </c>
    </row>
    <row r="1079" spans="1:25">
      <c r="A1079" t="s">
        <v>943</v>
      </c>
      <c r="B1079" t="s">
        <v>551</v>
      </c>
      <c r="C1079" t="s">
        <v>701</v>
      </c>
      <c r="D1079" t="s">
        <v>3087</v>
      </c>
      <c r="E1079">
        <v>4000</v>
      </c>
      <c r="F1079">
        <v>900</v>
      </c>
      <c r="G1079" s="22">
        <f>IF(H1079 = "不含税", 1.06, 1) * F1079/(1000*E1079 * 3.96566683) * VLOOKUP(J1079,Deflator!$A$2:$B$24,2,FALSE)</f>
        <v>8.3302348406056121E-6</v>
      </c>
      <c r="H1079" t="s">
        <v>492</v>
      </c>
      <c r="I1079">
        <v>200</v>
      </c>
      <c r="J1079">
        <v>2019</v>
      </c>
      <c r="K1079" t="s">
        <v>2388</v>
      </c>
      <c r="L1079" s="77">
        <v>4.02E-2</v>
      </c>
      <c r="M1079" s="77">
        <v>5.7000000000000002E-2</v>
      </c>
      <c r="N1079" t="s">
        <v>484</v>
      </c>
      <c r="O1079" t="s">
        <v>494</v>
      </c>
      <c r="P1079" t="s">
        <v>626</v>
      </c>
      <c r="Q1079" s="77">
        <v>0.80369999999999997</v>
      </c>
      <c r="R1079" t="s">
        <v>483</v>
      </c>
      <c r="S1079" s="77">
        <v>2.9999999999999997E-4</v>
      </c>
      <c r="T1079" t="s">
        <v>483</v>
      </c>
      <c r="U1079" t="s">
        <v>496</v>
      </c>
      <c r="V1079" t="s">
        <v>486</v>
      </c>
      <c r="W1079" t="s">
        <v>2389</v>
      </c>
      <c r="X1079" t="s">
        <v>3088</v>
      </c>
      <c r="Y1079" t="s">
        <v>489</v>
      </c>
    </row>
    <row r="1080" spans="1:25">
      <c r="A1080" t="s">
        <v>1035</v>
      </c>
      <c r="B1080" t="s">
        <v>478</v>
      </c>
      <c r="C1080" t="s">
        <v>479</v>
      </c>
      <c r="D1080" t="s">
        <v>2656</v>
      </c>
      <c r="E1080">
        <v>4200</v>
      </c>
      <c r="F1080">
        <v>880</v>
      </c>
      <c r="G1080" s="22">
        <f>IF(H1080 = "不含税", 1.06, 1) * F1080/(1000*E1080 * 3.96566683) * VLOOKUP(J1080,Deflator!$A$2:$B$24,2,FALSE)</f>
        <v>7.7572557245851203E-6</v>
      </c>
      <c r="H1080" t="s">
        <v>492</v>
      </c>
      <c r="I1080">
        <v>300</v>
      </c>
      <c r="J1080">
        <v>2019</v>
      </c>
      <c r="K1080" t="s">
        <v>2388</v>
      </c>
      <c r="L1080" s="77">
        <v>2.2100000000000002E-2</v>
      </c>
      <c r="M1080" s="77">
        <v>1.43E-2</v>
      </c>
      <c r="N1080" t="s">
        <v>483</v>
      </c>
      <c r="O1080" t="s">
        <v>485</v>
      </c>
      <c r="P1080" t="s">
        <v>653</v>
      </c>
      <c r="Q1080" s="77">
        <v>0.78200000000000003</v>
      </c>
      <c r="R1080">
        <v>3</v>
      </c>
      <c r="S1080" t="s">
        <v>483</v>
      </c>
      <c r="T1080" t="s">
        <v>483</v>
      </c>
      <c r="U1080" t="s">
        <v>496</v>
      </c>
      <c r="V1080" t="s">
        <v>486</v>
      </c>
      <c r="W1080" t="s">
        <v>2681</v>
      </c>
      <c r="X1080" t="s">
        <v>2682</v>
      </c>
      <c r="Y1080" t="s">
        <v>2683</v>
      </c>
    </row>
    <row r="1081" spans="1:25">
      <c r="A1081" t="s">
        <v>933</v>
      </c>
      <c r="B1081" t="s">
        <v>478</v>
      </c>
      <c r="C1081" t="s">
        <v>538</v>
      </c>
      <c r="D1081" t="s">
        <v>2387</v>
      </c>
      <c r="E1081">
        <v>4300</v>
      </c>
      <c r="F1081">
        <v>1000</v>
      </c>
      <c r="G1081" s="22">
        <f>IF(H1081 = "不含税", 1.06, 1) * F1081/(1000*E1081 * 3.96566683) * VLOOKUP(J1081,Deflator!$A$2:$B$24,2,FALSE)</f>
        <v>8.0722327293085097E-6</v>
      </c>
      <c r="H1081" t="s">
        <v>481</v>
      </c>
      <c r="I1081">
        <v>5000</v>
      </c>
      <c r="J1081">
        <v>2020</v>
      </c>
      <c r="K1081" t="s">
        <v>2388</v>
      </c>
      <c r="L1081" s="76">
        <v>0.03</v>
      </c>
      <c r="M1081" s="76">
        <v>0.06</v>
      </c>
      <c r="N1081" t="s">
        <v>877</v>
      </c>
      <c r="O1081" t="s">
        <v>667</v>
      </c>
      <c r="P1081" t="s">
        <v>971</v>
      </c>
      <c r="Q1081" t="s">
        <v>483</v>
      </c>
      <c r="R1081" t="s">
        <v>483</v>
      </c>
      <c r="S1081" t="s">
        <v>483</v>
      </c>
      <c r="T1081" t="s">
        <v>483</v>
      </c>
      <c r="U1081" t="s">
        <v>520</v>
      </c>
      <c r="V1081" t="s">
        <v>486</v>
      </c>
      <c r="W1081" t="s">
        <v>2949</v>
      </c>
      <c r="X1081" t="s">
        <v>2950</v>
      </c>
      <c r="Y1081" t="s">
        <v>905</v>
      </c>
    </row>
    <row r="1082" spans="1:25">
      <c r="A1082" t="s">
        <v>1175</v>
      </c>
      <c r="B1082" t="s">
        <v>478</v>
      </c>
      <c r="C1082" t="s">
        <v>491</v>
      </c>
      <c r="D1082" t="s">
        <v>3497</v>
      </c>
      <c r="E1082">
        <v>4000</v>
      </c>
      <c r="F1082">
        <v>1200</v>
      </c>
      <c r="G1082" s="22">
        <f>IF(H1082 = "不含税", 1.06, 1) * F1082/(1000*E1082 * 3.96566683) * VLOOKUP(J1082,Deflator!$A$2:$B$24,2,FALSE)</f>
        <v>9.9520034367287464E-6</v>
      </c>
      <c r="H1082" t="s">
        <v>481</v>
      </c>
      <c r="I1082">
        <v>10000</v>
      </c>
      <c r="J1082">
        <v>2022</v>
      </c>
      <c r="K1082" t="s">
        <v>2388</v>
      </c>
      <c r="L1082" s="77">
        <v>1.6E-2</v>
      </c>
      <c r="M1082" s="76">
        <v>7.0000000000000007E-2</v>
      </c>
      <c r="N1082" t="s">
        <v>554</v>
      </c>
      <c r="O1082" t="s">
        <v>1094</v>
      </c>
      <c r="P1082" t="s">
        <v>971</v>
      </c>
      <c r="Q1082" s="76">
        <v>0.77</v>
      </c>
      <c r="R1082" t="s">
        <v>483</v>
      </c>
      <c r="S1082" s="77">
        <v>5.9999999999999995E-4</v>
      </c>
      <c r="T1082" t="s">
        <v>483</v>
      </c>
      <c r="U1082" t="s">
        <v>496</v>
      </c>
      <c r="V1082" t="s">
        <v>486</v>
      </c>
      <c r="W1082" t="s">
        <v>3498</v>
      </c>
      <c r="X1082" t="s">
        <v>3499</v>
      </c>
      <c r="Y1082" t="s">
        <v>641</v>
      </c>
    </row>
    <row r="1083" spans="1:25">
      <c r="A1083" t="s">
        <v>595</v>
      </c>
      <c r="B1083" t="s">
        <v>478</v>
      </c>
      <c r="C1083" t="s">
        <v>538</v>
      </c>
      <c r="D1083" t="s">
        <v>1412</v>
      </c>
      <c r="E1083">
        <v>4000</v>
      </c>
      <c r="F1083">
        <v>950</v>
      </c>
      <c r="G1083" s="22">
        <f>IF(H1083 = "不含税", 1.06, 1) * F1083/(1000*E1083 * 3.96566683) * VLOOKUP(J1083,Deflator!$A$2:$B$24,2,FALSE)</f>
        <v>8.6961578193353889E-6</v>
      </c>
      <c r="H1083" t="s">
        <v>481</v>
      </c>
      <c r="I1083">
        <v>1000</v>
      </c>
      <c r="J1083">
        <v>2017</v>
      </c>
      <c r="K1083" t="s">
        <v>1077</v>
      </c>
      <c r="L1083" s="77">
        <v>1.21E-2</v>
      </c>
      <c r="M1083" s="77">
        <v>7.8E-2</v>
      </c>
      <c r="N1083" t="s">
        <v>632</v>
      </c>
      <c r="O1083" t="s">
        <v>831</v>
      </c>
      <c r="P1083" t="s">
        <v>526</v>
      </c>
      <c r="Q1083" s="77">
        <v>0.7823</v>
      </c>
      <c r="R1083" t="s">
        <v>483</v>
      </c>
      <c r="S1083" s="77">
        <v>1E-4</v>
      </c>
      <c r="T1083" t="s">
        <v>483</v>
      </c>
      <c r="U1083" t="s">
        <v>520</v>
      </c>
      <c r="V1083" t="s">
        <v>486</v>
      </c>
      <c r="W1083" t="s">
        <v>1413</v>
      </c>
      <c r="X1083" t="s">
        <v>3056</v>
      </c>
      <c r="Y1083" t="s">
        <v>2026</v>
      </c>
    </row>
    <row r="1084" spans="1:25">
      <c r="A1084" t="s">
        <v>570</v>
      </c>
      <c r="B1084" t="s">
        <v>478</v>
      </c>
      <c r="C1084" t="s">
        <v>538</v>
      </c>
      <c r="D1084" t="s">
        <v>3210</v>
      </c>
      <c r="E1084">
        <v>4000</v>
      </c>
      <c r="F1084">
        <v>1000</v>
      </c>
      <c r="G1084" s="22">
        <f>IF(H1084 = "不含税", 1.06, 1) * F1084/(1000*E1084 * 3.96566683) * VLOOKUP(J1084,Deflator!$A$2:$B$24,2,FALSE)</f>
        <v>9.7030813563110653E-6</v>
      </c>
      <c r="H1084" t="s">
        <v>492</v>
      </c>
      <c r="I1084">
        <v>500</v>
      </c>
      <c r="J1084">
        <v>2017</v>
      </c>
      <c r="K1084" t="s">
        <v>1077</v>
      </c>
      <c r="L1084" s="76">
        <v>0.04</v>
      </c>
      <c r="M1084" s="76">
        <v>0.1</v>
      </c>
      <c r="N1084" t="s">
        <v>483</v>
      </c>
      <c r="O1084" t="s">
        <v>667</v>
      </c>
      <c r="P1084" t="s">
        <v>617</v>
      </c>
      <c r="Q1084" t="s">
        <v>483</v>
      </c>
      <c r="R1084" t="s">
        <v>483</v>
      </c>
      <c r="S1084" t="s">
        <v>483</v>
      </c>
      <c r="T1084" t="s">
        <v>483</v>
      </c>
      <c r="U1084" t="s">
        <v>496</v>
      </c>
      <c r="V1084" t="s">
        <v>486</v>
      </c>
      <c r="W1084" t="s">
        <v>3350</v>
      </c>
      <c r="X1084" t="s">
        <v>3351</v>
      </c>
      <c r="Y1084" t="s">
        <v>3352</v>
      </c>
    </row>
    <row r="1085" spans="1:25">
      <c r="A1085" t="s">
        <v>3160</v>
      </c>
      <c r="B1085" t="s">
        <v>509</v>
      </c>
      <c r="C1085" t="s">
        <v>510</v>
      </c>
      <c r="D1085" t="s">
        <v>3127</v>
      </c>
      <c r="E1085">
        <v>4300</v>
      </c>
      <c r="F1085">
        <v>1050</v>
      </c>
      <c r="G1085" s="22">
        <f>IF(H1085 = "不含税", 1.06, 1) * F1085/(1000*E1085 * 3.96566683) * VLOOKUP(J1085,Deflator!$A$2:$B$24,2,FALSE)</f>
        <v>8.9409700957671078E-6</v>
      </c>
      <c r="H1085" t="s">
        <v>481</v>
      </c>
      <c r="I1085">
        <v>2000</v>
      </c>
      <c r="J1085">
        <v>2017</v>
      </c>
      <c r="K1085" t="s">
        <v>1077</v>
      </c>
      <c r="L1085" s="77">
        <v>1.2E-2</v>
      </c>
      <c r="M1085" s="76">
        <v>0.04</v>
      </c>
      <c r="N1085" t="s">
        <v>483</v>
      </c>
      <c r="O1085" t="s">
        <v>485</v>
      </c>
      <c r="P1085" t="s">
        <v>626</v>
      </c>
      <c r="Q1085" s="76">
        <v>0.7</v>
      </c>
      <c r="R1085" t="s">
        <v>483</v>
      </c>
      <c r="S1085" s="77">
        <v>2.0000000000000001E-4</v>
      </c>
      <c r="T1085" t="s">
        <v>483</v>
      </c>
      <c r="U1085" t="s">
        <v>520</v>
      </c>
      <c r="V1085" t="s">
        <v>486</v>
      </c>
      <c r="W1085" t="s">
        <v>1078</v>
      </c>
      <c r="X1085" t="s">
        <v>3161</v>
      </c>
      <c r="Y1085" t="s">
        <v>885</v>
      </c>
    </row>
    <row r="1086" spans="1:25">
      <c r="A1086" t="s">
        <v>943</v>
      </c>
      <c r="B1086" t="s">
        <v>551</v>
      </c>
      <c r="C1086" t="s">
        <v>701</v>
      </c>
      <c r="D1086" t="s">
        <v>483</v>
      </c>
      <c r="E1086">
        <v>4500</v>
      </c>
      <c r="F1086">
        <v>1000</v>
      </c>
      <c r="G1086" s="22">
        <f>IF(H1086 = "不含税", 1.06, 1) * F1086/(1000*E1086 * 3.96566683) * VLOOKUP(J1086,Deflator!$A$2:$B$24,2,FALSE)</f>
        <v>8.624961205609836E-6</v>
      </c>
      <c r="H1086" t="s">
        <v>492</v>
      </c>
      <c r="I1086">
        <v>40</v>
      </c>
      <c r="J1086">
        <v>2017</v>
      </c>
      <c r="K1086" t="s">
        <v>1077</v>
      </c>
      <c r="L1086" t="s">
        <v>483</v>
      </c>
      <c r="M1086" s="76">
        <v>0.06</v>
      </c>
      <c r="N1086" t="s">
        <v>483</v>
      </c>
      <c r="O1086" t="s">
        <v>485</v>
      </c>
      <c r="P1086" t="s">
        <v>483</v>
      </c>
      <c r="Q1086" t="s">
        <v>483</v>
      </c>
      <c r="R1086" t="s">
        <v>483</v>
      </c>
      <c r="S1086" t="s">
        <v>483</v>
      </c>
      <c r="T1086" t="s">
        <v>483</v>
      </c>
      <c r="U1086" t="s">
        <v>520</v>
      </c>
      <c r="V1086" t="s">
        <v>497</v>
      </c>
      <c r="W1086" t="s">
        <v>3039</v>
      </c>
      <c r="X1086" t="s">
        <v>3040</v>
      </c>
      <c r="Y1086" t="s">
        <v>1752</v>
      </c>
    </row>
    <row r="1087" spans="1:25">
      <c r="A1087" t="s">
        <v>1175</v>
      </c>
      <c r="B1087" t="s">
        <v>478</v>
      </c>
      <c r="C1087" t="s">
        <v>491</v>
      </c>
      <c r="D1087" t="s">
        <v>2308</v>
      </c>
      <c r="E1087">
        <v>4500</v>
      </c>
      <c r="F1087">
        <v>900</v>
      </c>
      <c r="G1087" s="22">
        <f>IF(H1087 = "不含税", 1.06, 1) * F1087/(1000*E1087 * 3.96566683) * VLOOKUP(J1087,Deflator!$A$2:$B$24,2,FALSE)</f>
        <v>7.7624650850488519E-6</v>
      </c>
      <c r="H1087" t="s">
        <v>492</v>
      </c>
      <c r="I1087">
        <v>500</v>
      </c>
      <c r="J1087">
        <v>2017</v>
      </c>
      <c r="K1087" t="s">
        <v>1077</v>
      </c>
      <c r="L1087" s="77">
        <v>1.3299999999999999E-2</v>
      </c>
      <c r="M1087" t="s">
        <v>483</v>
      </c>
      <c r="N1087" t="s">
        <v>554</v>
      </c>
      <c r="O1087" t="s">
        <v>485</v>
      </c>
      <c r="P1087" t="s">
        <v>617</v>
      </c>
      <c r="Q1087" s="77">
        <v>0.75690000000000002</v>
      </c>
      <c r="R1087">
        <v>1</v>
      </c>
      <c r="S1087" t="s">
        <v>483</v>
      </c>
      <c r="T1087">
        <v>1</v>
      </c>
      <c r="U1087" t="s">
        <v>496</v>
      </c>
      <c r="V1087" t="s">
        <v>486</v>
      </c>
      <c r="W1087" t="s">
        <v>2179</v>
      </c>
      <c r="X1087" t="s">
        <v>2309</v>
      </c>
      <c r="Y1087" t="s">
        <v>2153</v>
      </c>
    </row>
    <row r="1088" spans="1:25">
      <c r="A1088" t="s">
        <v>1175</v>
      </c>
      <c r="B1088" t="s">
        <v>478</v>
      </c>
      <c r="C1088" t="s">
        <v>491</v>
      </c>
      <c r="D1088" t="s">
        <v>3127</v>
      </c>
      <c r="E1088">
        <v>4500</v>
      </c>
      <c r="F1088">
        <v>1080</v>
      </c>
      <c r="G1088" s="22">
        <f>IF(H1088 = "不含税", 1.06, 1) * F1088/(1000*E1088 * 3.96566683) * VLOOKUP(J1088,Deflator!$A$2:$B$24,2,FALSE)</f>
        <v>8.7876963226968148E-6</v>
      </c>
      <c r="H1088" t="s">
        <v>481</v>
      </c>
      <c r="I1088">
        <v>5000</v>
      </c>
      <c r="J1088">
        <v>2017</v>
      </c>
      <c r="K1088" t="s">
        <v>1077</v>
      </c>
      <c r="L1088" s="77">
        <v>1.6500000000000001E-2</v>
      </c>
      <c r="M1088" s="76">
        <v>0.04</v>
      </c>
      <c r="N1088" t="s">
        <v>554</v>
      </c>
      <c r="O1088" t="s">
        <v>485</v>
      </c>
      <c r="P1088" t="s">
        <v>617</v>
      </c>
      <c r="Q1088" s="77">
        <v>0.76290000000000002</v>
      </c>
      <c r="R1088" t="s">
        <v>483</v>
      </c>
      <c r="S1088" s="77">
        <v>2.0000000000000001E-4</v>
      </c>
      <c r="T1088" t="s">
        <v>483</v>
      </c>
      <c r="U1088" t="s">
        <v>496</v>
      </c>
      <c r="V1088" t="s">
        <v>486</v>
      </c>
      <c r="W1088" t="s">
        <v>1078</v>
      </c>
      <c r="X1088" t="s">
        <v>3128</v>
      </c>
      <c r="Y1088" t="s">
        <v>2128</v>
      </c>
    </row>
    <row r="1089" spans="1:25">
      <c r="A1089" t="s">
        <v>1035</v>
      </c>
      <c r="B1089" t="s">
        <v>478</v>
      </c>
      <c r="C1089" t="s">
        <v>479</v>
      </c>
      <c r="D1089" t="s">
        <v>2020</v>
      </c>
      <c r="E1089">
        <v>4300</v>
      </c>
      <c r="F1089">
        <v>880</v>
      </c>
      <c r="G1089" s="22">
        <f>IF(H1089 = "不含税", 1.06, 1) * F1089/(1000*E1089 * 3.96566683) * VLOOKUP(J1089,Deflator!$A$2:$B$24,2,FALSE)</f>
        <v>7.4933844612143378E-6</v>
      </c>
      <c r="H1089" t="s">
        <v>481</v>
      </c>
      <c r="I1089">
        <v>300</v>
      </c>
      <c r="J1089">
        <v>2017</v>
      </c>
      <c r="K1089" t="s">
        <v>1077</v>
      </c>
      <c r="L1089" s="77">
        <v>2.1999999999999999E-2</v>
      </c>
      <c r="M1089" s="76">
        <v>0.08</v>
      </c>
      <c r="N1089" t="s">
        <v>622</v>
      </c>
      <c r="O1089" t="s">
        <v>485</v>
      </c>
      <c r="P1089" t="s">
        <v>526</v>
      </c>
      <c r="Q1089" t="s">
        <v>483</v>
      </c>
      <c r="R1089" t="s">
        <v>483</v>
      </c>
      <c r="S1089" t="s">
        <v>483</v>
      </c>
      <c r="T1089" t="s">
        <v>483</v>
      </c>
      <c r="U1089" t="s">
        <v>496</v>
      </c>
      <c r="V1089" t="s">
        <v>486</v>
      </c>
      <c r="W1089" t="s">
        <v>2021</v>
      </c>
      <c r="X1089" t="s">
        <v>2022</v>
      </c>
      <c r="Y1089" t="s">
        <v>1586</v>
      </c>
    </row>
    <row r="1090" spans="1:25">
      <c r="A1090" t="s">
        <v>1035</v>
      </c>
      <c r="B1090" t="s">
        <v>478</v>
      </c>
      <c r="C1090" t="s">
        <v>479</v>
      </c>
      <c r="D1090" t="s">
        <v>433</v>
      </c>
      <c r="E1090">
        <v>4200</v>
      </c>
      <c r="F1090">
        <v>930</v>
      </c>
      <c r="G1090" s="22">
        <f>IF(H1090 = "不含税", 1.06, 1) * F1090/(1000*E1090 * 3.96566683) * VLOOKUP(J1090,Deflator!$A$2:$B$24,2,FALSE)</f>
        <v>8.5941577727326593E-6</v>
      </c>
      <c r="H1090" t="s">
        <v>492</v>
      </c>
      <c r="I1090">
        <v>500</v>
      </c>
      <c r="J1090">
        <v>2017</v>
      </c>
      <c r="K1090" t="s">
        <v>1077</v>
      </c>
      <c r="L1090" s="76">
        <v>0.02</v>
      </c>
      <c r="M1090" s="76">
        <v>0.04</v>
      </c>
      <c r="N1090" t="s">
        <v>483</v>
      </c>
      <c r="O1090" t="s">
        <v>485</v>
      </c>
      <c r="P1090" t="s">
        <v>626</v>
      </c>
      <c r="Q1090" t="s">
        <v>483</v>
      </c>
      <c r="R1090" t="s">
        <v>483</v>
      </c>
      <c r="S1090" t="s">
        <v>483</v>
      </c>
      <c r="T1090" t="s">
        <v>483</v>
      </c>
      <c r="U1090" t="s">
        <v>520</v>
      </c>
      <c r="V1090" t="s">
        <v>497</v>
      </c>
      <c r="W1090" t="s">
        <v>1573</v>
      </c>
      <c r="X1090" t="s">
        <v>3031</v>
      </c>
      <c r="Y1090" t="s">
        <v>3032</v>
      </c>
    </row>
    <row r="1091" spans="1:25">
      <c r="A1091" t="s">
        <v>2820</v>
      </c>
      <c r="B1091" t="s">
        <v>959</v>
      </c>
      <c r="C1091" t="s">
        <v>2246</v>
      </c>
      <c r="D1091" t="s">
        <v>2821</v>
      </c>
      <c r="E1091">
        <v>4200</v>
      </c>
      <c r="F1091">
        <v>950</v>
      </c>
      <c r="G1091" s="22">
        <f>IF(H1091 = "不含税", 1.06, 1) * F1091/(1000*E1091 * 3.96566683) * VLOOKUP(J1091,Deflator!$A$2:$B$24,2,FALSE)</f>
        <v>8.2820550660337027E-6</v>
      </c>
      <c r="H1091" t="s">
        <v>481</v>
      </c>
      <c r="I1091">
        <v>35</v>
      </c>
      <c r="J1091">
        <v>2017</v>
      </c>
      <c r="K1091" t="s">
        <v>1077</v>
      </c>
      <c r="L1091" s="76">
        <v>0.03</v>
      </c>
      <c r="M1091" s="76">
        <v>0.06</v>
      </c>
      <c r="N1091" t="s">
        <v>554</v>
      </c>
      <c r="O1091" t="s">
        <v>485</v>
      </c>
      <c r="P1091" t="s">
        <v>626</v>
      </c>
      <c r="Q1091" t="s">
        <v>483</v>
      </c>
      <c r="R1091" t="s">
        <v>483</v>
      </c>
      <c r="S1091" s="77">
        <v>1E-4</v>
      </c>
      <c r="T1091" t="s">
        <v>483</v>
      </c>
      <c r="U1091" t="s">
        <v>520</v>
      </c>
      <c r="V1091" t="s">
        <v>497</v>
      </c>
      <c r="W1091" t="s">
        <v>2021</v>
      </c>
      <c r="X1091" t="s">
        <v>2822</v>
      </c>
      <c r="Y1091" t="s">
        <v>2823</v>
      </c>
    </row>
    <row r="1092" spans="1:25">
      <c r="A1092" t="s">
        <v>570</v>
      </c>
      <c r="B1092" t="s">
        <v>478</v>
      </c>
      <c r="C1092" t="s">
        <v>538</v>
      </c>
      <c r="D1092" t="s">
        <v>1076</v>
      </c>
      <c r="E1092">
        <v>4300</v>
      </c>
      <c r="F1092">
        <v>750</v>
      </c>
      <c r="G1092" s="22">
        <f>IF(H1092 = "不含税", 1.06, 1) * F1092/(1000*E1092 * 3.96566683) * VLOOKUP(J1092,Deflator!$A$2:$B$24,2,FALSE)</f>
        <v>6.5406842031792325E-6</v>
      </c>
      <c r="H1092" t="s">
        <v>492</v>
      </c>
      <c r="I1092">
        <v>1500</v>
      </c>
      <c r="J1092">
        <v>2018</v>
      </c>
      <c r="K1092" t="s">
        <v>1077</v>
      </c>
      <c r="L1092" t="s">
        <v>483</v>
      </c>
      <c r="M1092" t="s">
        <v>483</v>
      </c>
      <c r="N1092" t="s">
        <v>483</v>
      </c>
      <c r="O1092" t="s">
        <v>573</v>
      </c>
      <c r="P1092" t="s">
        <v>483</v>
      </c>
      <c r="Q1092" t="s">
        <v>483</v>
      </c>
      <c r="R1092" t="s">
        <v>483</v>
      </c>
      <c r="S1092" t="s">
        <v>483</v>
      </c>
      <c r="T1092" t="s">
        <v>483</v>
      </c>
      <c r="U1092" t="s">
        <v>496</v>
      </c>
      <c r="V1092" t="s">
        <v>486</v>
      </c>
      <c r="W1092" t="s">
        <v>1397</v>
      </c>
      <c r="X1092" t="s">
        <v>1398</v>
      </c>
      <c r="Y1092" t="s">
        <v>136</v>
      </c>
    </row>
    <row r="1093" spans="1:25">
      <c r="A1093" t="s">
        <v>595</v>
      </c>
      <c r="B1093" t="s">
        <v>478</v>
      </c>
      <c r="C1093" t="s">
        <v>538</v>
      </c>
      <c r="D1093" t="s">
        <v>1412</v>
      </c>
      <c r="E1093">
        <v>4000</v>
      </c>
      <c r="F1093">
        <v>700</v>
      </c>
      <c r="G1093" s="22">
        <f>IF(H1093 = "不含税", 1.06, 1) * F1093/(1000*E1093 * 3.96566683) * VLOOKUP(J1093,Deflator!$A$2:$B$24,2,FALSE)</f>
        <v>6.5624864838564956E-6</v>
      </c>
      <c r="H1093" t="s">
        <v>492</v>
      </c>
      <c r="I1093">
        <v>2000</v>
      </c>
      <c r="J1093">
        <v>2018</v>
      </c>
      <c r="K1093" t="s">
        <v>1077</v>
      </c>
      <c r="L1093" t="s">
        <v>483</v>
      </c>
      <c r="M1093" t="s">
        <v>483</v>
      </c>
      <c r="N1093" t="s">
        <v>483</v>
      </c>
      <c r="O1093" t="s">
        <v>667</v>
      </c>
      <c r="P1093" t="s">
        <v>483</v>
      </c>
      <c r="Q1093" t="s">
        <v>483</v>
      </c>
      <c r="R1093" t="s">
        <v>483</v>
      </c>
      <c r="S1093" t="s">
        <v>483</v>
      </c>
      <c r="T1093" t="s">
        <v>483</v>
      </c>
      <c r="U1093" t="s">
        <v>496</v>
      </c>
      <c r="V1093" t="s">
        <v>486</v>
      </c>
      <c r="W1093" t="s">
        <v>1413</v>
      </c>
      <c r="X1093" t="s">
        <v>1414</v>
      </c>
      <c r="Y1093" t="s">
        <v>1415</v>
      </c>
    </row>
    <row r="1094" spans="1:25">
      <c r="A1094" t="s">
        <v>570</v>
      </c>
      <c r="B1094" t="s">
        <v>478</v>
      </c>
      <c r="C1094" t="s">
        <v>538</v>
      </c>
      <c r="D1094" t="s">
        <v>440</v>
      </c>
      <c r="E1094">
        <v>4000</v>
      </c>
      <c r="F1094">
        <v>800</v>
      </c>
      <c r="G1094" s="22">
        <f>IF(H1094 = "不含税", 1.06, 1) * F1094/(1000*E1094 * 3.96566683) * VLOOKUP(J1094,Deflator!$A$2:$B$24,2,FALSE)</f>
        <v>7.4999845529788525E-6</v>
      </c>
      <c r="H1094" t="s">
        <v>492</v>
      </c>
      <c r="I1094">
        <v>1500</v>
      </c>
      <c r="J1094">
        <v>2018</v>
      </c>
      <c r="K1094" t="s">
        <v>1077</v>
      </c>
      <c r="L1094" s="76">
        <v>0.05</v>
      </c>
      <c r="M1094" s="76">
        <v>0.09</v>
      </c>
      <c r="N1094" t="s">
        <v>483</v>
      </c>
      <c r="O1094" t="s">
        <v>485</v>
      </c>
      <c r="P1094" t="s">
        <v>483</v>
      </c>
      <c r="Q1094" t="s">
        <v>483</v>
      </c>
      <c r="R1094" t="s">
        <v>483</v>
      </c>
      <c r="S1094" t="s">
        <v>483</v>
      </c>
      <c r="T1094" t="s">
        <v>483</v>
      </c>
      <c r="U1094" t="s">
        <v>496</v>
      </c>
      <c r="V1094" t="s">
        <v>486</v>
      </c>
      <c r="W1094" t="s">
        <v>2021</v>
      </c>
      <c r="X1094" t="s">
        <v>2271</v>
      </c>
      <c r="Y1094" t="s">
        <v>2272</v>
      </c>
    </row>
    <row r="1095" spans="1:25">
      <c r="A1095" t="s">
        <v>595</v>
      </c>
      <c r="B1095" t="s">
        <v>478</v>
      </c>
      <c r="C1095" t="s">
        <v>538</v>
      </c>
      <c r="D1095" t="s">
        <v>1412</v>
      </c>
      <c r="E1095">
        <v>4400</v>
      </c>
      <c r="F1095">
        <v>900</v>
      </c>
      <c r="G1095" s="22">
        <f>IF(H1095 = "不含税", 1.06, 1) * F1095/(1000*E1095 * 3.96566683) * VLOOKUP(J1095,Deflator!$A$2:$B$24,2,FALSE)</f>
        <v>7.6704387473647344E-6</v>
      </c>
      <c r="H1095" t="s">
        <v>492</v>
      </c>
      <c r="I1095">
        <v>2000</v>
      </c>
      <c r="J1095">
        <v>2018</v>
      </c>
      <c r="K1095" t="s">
        <v>1077</v>
      </c>
      <c r="L1095" s="76">
        <v>0.04</v>
      </c>
      <c r="M1095" s="76">
        <v>0.09</v>
      </c>
      <c r="N1095" t="s">
        <v>483</v>
      </c>
      <c r="O1095" t="s">
        <v>485</v>
      </c>
      <c r="P1095" t="s">
        <v>526</v>
      </c>
      <c r="Q1095" s="77">
        <v>0.74199999999999999</v>
      </c>
      <c r="R1095" t="s">
        <v>483</v>
      </c>
      <c r="S1095" s="77">
        <v>5.9999999999999995E-4</v>
      </c>
      <c r="T1095" t="s">
        <v>483</v>
      </c>
      <c r="U1095" t="s">
        <v>496</v>
      </c>
      <c r="V1095" t="s">
        <v>486</v>
      </c>
      <c r="W1095" t="s">
        <v>1564</v>
      </c>
      <c r="X1095" t="s">
        <v>2479</v>
      </c>
      <c r="Y1095" t="s">
        <v>2480</v>
      </c>
    </row>
    <row r="1096" spans="1:25">
      <c r="A1096" t="s">
        <v>570</v>
      </c>
      <c r="B1096" t="s">
        <v>478</v>
      </c>
      <c r="C1096" t="s">
        <v>538</v>
      </c>
      <c r="D1096" t="s">
        <v>1076</v>
      </c>
      <c r="E1096">
        <v>4200</v>
      </c>
      <c r="F1096">
        <v>1200</v>
      </c>
      <c r="G1096" s="22">
        <f>IF(H1096 = "不含税", 1.06, 1) * F1096/(1000*E1096 * 3.96566683) * VLOOKUP(J1096,Deflator!$A$2:$B$24,2,FALSE)</f>
        <v>1.0107795893502496E-5</v>
      </c>
      <c r="H1096" t="s">
        <v>481</v>
      </c>
      <c r="I1096">
        <v>300</v>
      </c>
      <c r="J1096">
        <v>2018</v>
      </c>
      <c r="K1096" t="s">
        <v>1077</v>
      </c>
      <c r="L1096" t="s">
        <v>483</v>
      </c>
      <c r="M1096" t="s">
        <v>483</v>
      </c>
      <c r="N1096" t="s">
        <v>483</v>
      </c>
      <c r="O1096" t="s">
        <v>485</v>
      </c>
      <c r="P1096" t="s">
        <v>483</v>
      </c>
      <c r="Q1096" t="s">
        <v>483</v>
      </c>
      <c r="R1096" t="s">
        <v>483</v>
      </c>
      <c r="S1096" t="s">
        <v>483</v>
      </c>
      <c r="T1096" t="s">
        <v>483</v>
      </c>
      <c r="U1096" t="s">
        <v>520</v>
      </c>
      <c r="V1096" t="s">
        <v>486</v>
      </c>
      <c r="W1096" t="s">
        <v>1078</v>
      </c>
      <c r="X1096" t="s">
        <v>3455</v>
      </c>
      <c r="Y1096" t="s">
        <v>921</v>
      </c>
    </row>
    <row r="1097" spans="1:25">
      <c r="A1097" t="s">
        <v>595</v>
      </c>
      <c r="B1097" t="s">
        <v>478</v>
      </c>
      <c r="C1097" t="s">
        <v>538</v>
      </c>
      <c r="D1097" t="s">
        <v>440</v>
      </c>
      <c r="E1097">
        <v>4000</v>
      </c>
      <c r="F1097">
        <v>1100</v>
      </c>
      <c r="G1097" s="22">
        <f>IF(H1097 = "不含税", 1.06, 1) * F1097/(1000*E1097 * 3.96566683) * VLOOKUP(J1097,Deflator!$A$2:$B$24,2,FALSE)</f>
        <v>1.0312478760345921E-5</v>
      </c>
      <c r="H1097" t="s">
        <v>492</v>
      </c>
      <c r="I1097">
        <v>1000</v>
      </c>
      <c r="J1097">
        <v>2018</v>
      </c>
      <c r="K1097" t="s">
        <v>1077</v>
      </c>
      <c r="L1097" s="77">
        <v>8.9999999999999993E-3</v>
      </c>
      <c r="M1097" s="76">
        <v>0.08</v>
      </c>
      <c r="N1097" t="s">
        <v>622</v>
      </c>
      <c r="O1097" t="s">
        <v>573</v>
      </c>
      <c r="P1097" t="s">
        <v>483</v>
      </c>
      <c r="Q1097" t="s">
        <v>483</v>
      </c>
      <c r="R1097" t="s">
        <v>483</v>
      </c>
      <c r="S1097" t="s">
        <v>483</v>
      </c>
      <c r="T1097" t="s">
        <v>483</v>
      </c>
      <c r="U1097" t="s">
        <v>496</v>
      </c>
      <c r="V1097" t="s">
        <v>486</v>
      </c>
      <c r="W1097" t="s">
        <v>3480</v>
      </c>
      <c r="X1097" t="s">
        <v>3481</v>
      </c>
      <c r="Y1097" t="s">
        <v>3138</v>
      </c>
    </row>
    <row r="1098" spans="1:25">
      <c r="A1098" t="s">
        <v>955</v>
      </c>
      <c r="B1098" t="s">
        <v>478</v>
      </c>
      <c r="C1098" t="s">
        <v>955</v>
      </c>
      <c r="D1098" t="s">
        <v>2616</v>
      </c>
      <c r="E1098">
        <v>4800</v>
      </c>
      <c r="F1098">
        <v>1000</v>
      </c>
      <c r="G1098" s="22">
        <f>IF(H1098 = "不含税", 1.06, 1) * F1098/(1000*E1098 * 3.96566683) * VLOOKUP(J1098,Deflator!$A$2:$B$24,2,FALSE)</f>
        <v>7.8124839093529715E-6</v>
      </c>
      <c r="H1098" t="s">
        <v>492</v>
      </c>
      <c r="I1098">
        <v>5000</v>
      </c>
      <c r="J1098">
        <v>2018</v>
      </c>
      <c r="K1098" t="s">
        <v>1077</v>
      </c>
      <c r="L1098" s="77">
        <v>1.4999999999999999E-2</v>
      </c>
      <c r="M1098" s="77">
        <v>5.7000000000000002E-2</v>
      </c>
      <c r="N1098" t="s">
        <v>483</v>
      </c>
      <c r="O1098" t="s">
        <v>485</v>
      </c>
      <c r="P1098" t="s">
        <v>617</v>
      </c>
      <c r="Q1098" t="s">
        <v>483</v>
      </c>
      <c r="R1098" t="s">
        <v>483</v>
      </c>
      <c r="S1098" t="s">
        <v>483</v>
      </c>
      <c r="T1098" t="s">
        <v>483</v>
      </c>
      <c r="U1098" t="s">
        <v>496</v>
      </c>
      <c r="V1098" t="s">
        <v>486</v>
      </c>
      <c r="W1098" t="s">
        <v>2617</v>
      </c>
      <c r="X1098" t="s">
        <v>2618</v>
      </c>
      <c r="Y1098" t="s">
        <v>2619</v>
      </c>
    </row>
    <row r="1099" spans="1:25">
      <c r="A1099" t="s">
        <v>1289</v>
      </c>
      <c r="B1099" t="s">
        <v>551</v>
      </c>
      <c r="C1099" t="s">
        <v>701</v>
      </c>
      <c r="D1099" t="s">
        <v>3210</v>
      </c>
      <c r="E1099">
        <v>4200</v>
      </c>
      <c r="F1099">
        <v>980</v>
      </c>
      <c r="G1099" s="22">
        <f>IF(H1099 = "不含税", 1.06, 1) * F1099/(1000*E1099 * 3.96566683) * VLOOKUP(J1099,Deflator!$A$2:$B$24,2,FALSE)</f>
        <v>8.7499819784753258E-6</v>
      </c>
      <c r="H1099" t="s">
        <v>492</v>
      </c>
      <c r="I1099">
        <v>500</v>
      </c>
      <c r="J1099">
        <v>2018</v>
      </c>
      <c r="K1099" t="s">
        <v>1077</v>
      </c>
      <c r="L1099" s="76">
        <v>0.03</v>
      </c>
      <c r="M1099" t="s">
        <v>483</v>
      </c>
      <c r="N1099" t="s">
        <v>483</v>
      </c>
      <c r="O1099" t="s">
        <v>831</v>
      </c>
      <c r="P1099" t="s">
        <v>483</v>
      </c>
      <c r="Q1099" t="s">
        <v>483</v>
      </c>
      <c r="R1099" t="s">
        <v>483</v>
      </c>
      <c r="S1099" t="s">
        <v>483</v>
      </c>
      <c r="T1099" t="s">
        <v>483</v>
      </c>
      <c r="U1099" t="s">
        <v>496</v>
      </c>
      <c r="V1099" t="s">
        <v>486</v>
      </c>
      <c r="W1099" t="s">
        <v>3211</v>
      </c>
      <c r="X1099" t="s">
        <v>3212</v>
      </c>
      <c r="Y1099" t="s">
        <v>1246</v>
      </c>
    </row>
    <row r="1100" spans="1:25">
      <c r="A1100" t="s">
        <v>2229</v>
      </c>
      <c r="B1100" t="s">
        <v>478</v>
      </c>
      <c r="C1100" t="s">
        <v>491</v>
      </c>
      <c r="D1100" t="s">
        <v>1412</v>
      </c>
      <c r="E1100">
        <v>4400</v>
      </c>
      <c r="F1100">
        <v>870</v>
      </c>
      <c r="G1100" s="22">
        <f>IF(H1100 = "不含税", 1.06, 1) * F1100/(1000*E1100 * 3.96566683) * VLOOKUP(J1100,Deflator!$A$2:$B$24,2,FALSE)</f>
        <v>7.4147574557859103E-6</v>
      </c>
      <c r="H1100" t="s">
        <v>492</v>
      </c>
      <c r="I1100">
        <v>1000</v>
      </c>
      <c r="J1100">
        <v>2018</v>
      </c>
      <c r="K1100" t="s">
        <v>1077</v>
      </c>
      <c r="L1100" t="s">
        <v>483</v>
      </c>
      <c r="M1100" s="76">
        <v>0.08</v>
      </c>
      <c r="N1100" t="s">
        <v>483</v>
      </c>
      <c r="O1100" t="s">
        <v>485</v>
      </c>
      <c r="P1100" t="s">
        <v>617</v>
      </c>
      <c r="Q1100" t="s">
        <v>483</v>
      </c>
      <c r="R1100" t="s">
        <v>483</v>
      </c>
      <c r="S1100" s="77">
        <v>1E-3</v>
      </c>
      <c r="T1100" t="s">
        <v>483</v>
      </c>
      <c r="U1100" t="s">
        <v>496</v>
      </c>
      <c r="V1100" t="s">
        <v>486</v>
      </c>
      <c r="W1100" t="s">
        <v>1564</v>
      </c>
      <c r="X1100" t="s">
        <v>2230</v>
      </c>
      <c r="Y1100" t="s">
        <v>2231</v>
      </c>
    </row>
    <row r="1101" spans="1:25">
      <c r="A1101" t="s">
        <v>1296</v>
      </c>
      <c r="B1101" t="s">
        <v>478</v>
      </c>
      <c r="C1101" t="s">
        <v>491</v>
      </c>
      <c r="D1101" t="s">
        <v>2178</v>
      </c>
      <c r="E1101">
        <v>4500</v>
      </c>
      <c r="F1101">
        <v>900</v>
      </c>
      <c r="G1101" s="22">
        <f>IF(H1101 = "不含税", 1.06, 1) * F1101/(1000*E1101 * 3.96566683) * VLOOKUP(J1101,Deflator!$A$2:$B$24,2,FALSE)</f>
        <v>7.4999845529788525E-6</v>
      </c>
      <c r="H1101" t="s">
        <v>492</v>
      </c>
      <c r="I1101">
        <v>1000</v>
      </c>
      <c r="J1101">
        <v>2018</v>
      </c>
      <c r="K1101" t="s">
        <v>1077</v>
      </c>
      <c r="L1101" s="77">
        <v>1.15E-2</v>
      </c>
      <c r="M1101" s="77">
        <v>3.6999999999999998E-2</v>
      </c>
      <c r="N1101" t="s">
        <v>622</v>
      </c>
      <c r="O1101" t="s">
        <v>1146</v>
      </c>
      <c r="P1101" t="s">
        <v>617</v>
      </c>
      <c r="Q1101" s="76">
        <v>0.78</v>
      </c>
      <c r="R1101" t="s">
        <v>483</v>
      </c>
      <c r="S1101" s="77">
        <v>5.0000000000000001E-4</v>
      </c>
      <c r="T1101" t="s">
        <v>483</v>
      </c>
      <c r="U1101" t="s">
        <v>496</v>
      </c>
      <c r="V1101" t="s">
        <v>486</v>
      </c>
      <c r="W1101" t="s">
        <v>2179</v>
      </c>
      <c r="X1101" t="s">
        <v>2305</v>
      </c>
      <c r="Y1101" t="s">
        <v>1920</v>
      </c>
    </row>
    <row r="1102" spans="1:25">
      <c r="A1102" t="s">
        <v>1296</v>
      </c>
      <c r="B1102" t="s">
        <v>478</v>
      </c>
      <c r="C1102" t="s">
        <v>491</v>
      </c>
      <c r="D1102" t="s">
        <v>2907</v>
      </c>
      <c r="E1102">
        <v>4294</v>
      </c>
      <c r="F1102">
        <v>930</v>
      </c>
      <c r="G1102" s="22">
        <f>IF(H1102 = "不含税", 1.06, 1) * F1102/(1000*E1102 * 3.96566683) * VLOOKUP(J1102,Deflator!$A$2:$B$24,2,FALSE)</f>
        <v>8.1217811297977809E-6</v>
      </c>
      <c r="H1102" t="s">
        <v>492</v>
      </c>
      <c r="I1102">
        <v>2000</v>
      </c>
      <c r="J1102">
        <v>2018</v>
      </c>
      <c r="K1102" t="s">
        <v>1077</v>
      </c>
      <c r="L1102" s="77">
        <v>3.0999999999999999E-3</v>
      </c>
      <c r="M1102" s="77">
        <v>7.2300000000000003E-2</v>
      </c>
      <c r="N1102" t="s">
        <v>2908</v>
      </c>
      <c r="O1102" t="s">
        <v>2909</v>
      </c>
      <c r="P1102" t="s">
        <v>483</v>
      </c>
      <c r="Q1102" s="77">
        <v>0.77939999999999998</v>
      </c>
      <c r="R1102" t="s">
        <v>483</v>
      </c>
      <c r="S1102" t="s">
        <v>483</v>
      </c>
      <c r="T1102" t="s">
        <v>483</v>
      </c>
      <c r="U1102" t="s">
        <v>496</v>
      </c>
      <c r="V1102" t="s">
        <v>486</v>
      </c>
      <c r="W1102" t="s">
        <v>1564</v>
      </c>
      <c r="X1102" t="s">
        <v>2910</v>
      </c>
      <c r="Y1102" t="s">
        <v>2911</v>
      </c>
    </row>
    <row r="1103" spans="1:25">
      <c r="A1103" t="s">
        <v>570</v>
      </c>
      <c r="B1103" t="s">
        <v>478</v>
      </c>
      <c r="C1103" t="s">
        <v>538</v>
      </c>
      <c r="D1103" t="s">
        <v>1076</v>
      </c>
      <c r="E1103">
        <v>4000</v>
      </c>
      <c r="F1103">
        <v>650</v>
      </c>
      <c r="G1103" s="22">
        <f>IF(H1103 = "不含税", 1.06, 1) * F1103/(1000*E1103 * 3.96566683) * VLOOKUP(J1103,Deflator!$A$2:$B$24,2,FALSE)</f>
        <v>6.0162807182151642E-6</v>
      </c>
      <c r="H1103" t="s">
        <v>492</v>
      </c>
      <c r="I1103">
        <v>1500</v>
      </c>
      <c r="J1103">
        <v>2019</v>
      </c>
      <c r="K1103" t="s">
        <v>1077</v>
      </c>
      <c r="L1103" s="77">
        <v>3.2000000000000001E-2</v>
      </c>
      <c r="M1103" s="76">
        <v>0.05</v>
      </c>
      <c r="N1103" t="s">
        <v>483</v>
      </c>
      <c r="O1103" t="s">
        <v>667</v>
      </c>
      <c r="P1103" t="s">
        <v>483</v>
      </c>
      <c r="Q1103" s="76">
        <v>0.7</v>
      </c>
      <c r="R1103" t="s">
        <v>483</v>
      </c>
      <c r="S1103" s="77">
        <v>4.0000000000000002E-4</v>
      </c>
      <c r="T1103" t="s">
        <v>483</v>
      </c>
      <c r="U1103" t="s">
        <v>496</v>
      </c>
      <c r="V1103" t="s">
        <v>486</v>
      </c>
      <c r="W1103" t="s">
        <v>1078</v>
      </c>
      <c r="X1103" t="s">
        <v>1157</v>
      </c>
      <c r="Y1103" t="s">
        <v>1158</v>
      </c>
    </row>
    <row r="1104" spans="1:25">
      <c r="A1104" t="s">
        <v>570</v>
      </c>
      <c r="B1104" t="s">
        <v>478</v>
      </c>
      <c r="C1104" t="s">
        <v>538</v>
      </c>
      <c r="D1104" t="s">
        <v>1563</v>
      </c>
      <c r="E1104">
        <v>3900</v>
      </c>
      <c r="F1104">
        <v>700</v>
      </c>
      <c r="G1104" s="22">
        <f>IF(H1104 = "不含税", 1.06, 1) * F1104/(1000*E1104 * 3.96566683) * VLOOKUP(J1104,Deflator!$A$2:$B$24,2,FALSE)</f>
        <v>6.6452015822494914E-6</v>
      </c>
      <c r="H1104" t="s">
        <v>492</v>
      </c>
      <c r="I1104">
        <v>3000</v>
      </c>
      <c r="J1104">
        <v>2019</v>
      </c>
      <c r="K1104" t="s">
        <v>1077</v>
      </c>
      <c r="L1104" s="76">
        <v>0.05</v>
      </c>
      <c r="M1104" s="76">
        <v>0.1</v>
      </c>
      <c r="N1104" t="s">
        <v>734</v>
      </c>
      <c r="O1104" t="s">
        <v>586</v>
      </c>
      <c r="P1104" t="s">
        <v>798</v>
      </c>
      <c r="Q1104" t="s">
        <v>483</v>
      </c>
      <c r="R1104" t="s">
        <v>483</v>
      </c>
      <c r="S1104" t="s">
        <v>483</v>
      </c>
      <c r="T1104" t="s">
        <v>483</v>
      </c>
      <c r="U1104" t="s">
        <v>496</v>
      </c>
      <c r="V1104" t="s">
        <v>486</v>
      </c>
      <c r="W1104" t="s">
        <v>1564</v>
      </c>
      <c r="X1104" t="s">
        <v>1565</v>
      </c>
      <c r="Y1104" t="s">
        <v>1566</v>
      </c>
    </row>
    <row r="1105" spans="1:25">
      <c r="A1105" t="s">
        <v>595</v>
      </c>
      <c r="B1105" t="s">
        <v>478</v>
      </c>
      <c r="C1105" t="s">
        <v>538</v>
      </c>
      <c r="D1105" t="s">
        <v>1236</v>
      </c>
      <c r="E1105">
        <v>4400</v>
      </c>
      <c r="F1105">
        <v>850</v>
      </c>
      <c r="G1105" s="22">
        <f>IF(H1105 = "不含税", 1.06, 1) * F1105/(1000*E1105 * 3.96566683) * VLOOKUP(J1105,Deflator!$A$2:$B$24,2,FALSE)</f>
        <v>6.7473790875879264E-6</v>
      </c>
      <c r="H1105" t="s">
        <v>481</v>
      </c>
      <c r="I1105">
        <v>1000</v>
      </c>
      <c r="J1105">
        <v>2019</v>
      </c>
      <c r="K1105" t="s">
        <v>1077</v>
      </c>
      <c r="L1105" s="77">
        <v>1.12E-2</v>
      </c>
      <c r="M1105" s="77">
        <v>3.6499999999999998E-2</v>
      </c>
      <c r="N1105" t="s">
        <v>622</v>
      </c>
      <c r="O1105" t="s">
        <v>1146</v>
      </c>
      <c r="P1105" t="s">
        <v>617</v>
      </c>
      <c r="Q1105" s="76">
        <v>0.78</v>
      </c>
      <c r="R1105" t="s">
        <v>483</v>
      </c>
      <c r="S1105" s="77">
        <v>5.0000000000000001E-4</v>
      </c>
      <c r="T1105" t="s">
        <v>483</v>
      </c>
      <c r="U1105" t="s">
        <v>496</v>
      </c>
      <c r="V1105" t="s">
        <v>486</v>
      </c>
      <c r="W1105" t="s">
        <v>1573</v>
      </c>
      <c r="X1105" t="s">
        <v>1623</v>
      </c>
      <c r="Y1105" t="s">
        <v>1624</v>
      </c>
    </row>
    <row r="1106" spans="1:25">
      <c r="A1106" t="s">
        <v>933</v>
      </c>
      <c r="B1106" t="s">
        <v>478</v>
      </c>
      <c r="C1106" t="s">
        <v>538</v>
      </c>
      <c r="D1106" t="s">
        <v>1412</v>
      </c>
      <c r="E1106">
        <v>4200</v>
      </c>
      <c r="F1106">
        <v>850</v>
      </c>
      <c r="G1106" s="22">
        <f>IF(H1106 = "不含税", 1.06, 1) * F1106/(1000*E1106 * 3.96566683) * VLOOKUP(J1106,Deflator!$A$2:$B$24,2,FALSE)</f>
        <v>7.068682853663542E-6</v>
      </c>
      <c r="H1106" t="s">
        <v>481</v>
      </c>
      <c r="I1106">
        <v>1000</v>
      </c>
      <c r="J1106">
        <v>2019</v>
      </c>
      <c r="K1106" t="s">
        <v>1077</v>
      </c>
      <c r="L1106" s="76">
        <v>0.02</v>
      </c>
      <c r="M1106" s="76">
        <v>0.03</v>
      </c>
      <c r="N1106" t="s">
        <v>484</v>
      </c>
      <c r="O1106" t="s">
        <v>485</v>
      </c>
      <c r="P1106" t="s">
        <v>1011</v>
      </c>
      <c r="Q1106" t="s">
        <v>483</v>
      </c>
      <c r="R1106" t="s">
        <v>483</v>
      </c>
      <c r="S1106" t="s">
        <v>483</v>
      </c>
      <c r="T1106" t="s">
        <v>483</v>
      </c>
      <c r="U1106" t="s">
        <v>520</v>
      </c>
      <c r="V1106" t="s">
        <v>486</v>
      </c>
      <c r="W1106" t="s">
        <v>1413</v>
      </c>
      <c r="X1106" t="s">
        <v>1959</v>
      </c>
      <c r="Y1106" t="s">
        <v>1960</v>
      </c>
    </row>
    <row r="1107" spans="1:25">
      <c r="A1107" t="s">
        <v>570</v>
      </c>
      <c r="B1107" t="s">
        <v>478</v>
      </c>
      <c r="C1107" t="s">
        <v>538</v>
      </c>
      <c r="D1107" t="s">
        <v>440</v>
      </c>
      <c r="E1107">
        <v>3800</v>
      </c>
      <c r="F1107">
        <v>750</v>
      </c>
      <c r="G1107" s="22">
        <f>IF(H1107 = "不含税", 1.06, 1) * F1107/(1000*E1107 * 3.96566683) * VLOOKUP(J1107,Deflator!$A$2:$B$24,2,FALSE)</f>
        <v>7.3072235443908879E-6</v>
      </c>
      <c r="H1107" t="s">
        <v>492</v>
      </c>
      <c r="I1107">
        <v>3000</v>
      </c>
      <c r="J1107">
        <v>2019</v>
      </c>
      <c r="K1107" t="s">
        <v>1077</v>
      </c>
      <c r="L1107" s="76">
        <v>0.05</v>
      </c>
      <c r="M1107" s="76">
        <v>0.08</v>
      </c>
      <c r="N1107" t="s">
        <v>483</v>
      </c>
      <c r="O1107" t="s">
        <v>485</v>
      </c>
      <c r="P1107" t="s">
        <v>626</v>
      </c>
      <c r="Q1107" t="s">
        <v>483</v>
      </c>
      <c r="R1107" t="s">
        <v>483</v>
      </c>
      <c r="S1107" t="s">
        <v>483</v>
      </c>
      <c r="T1107" t="s">
        <v>483</v>
      </c>
      <c r="U1107" t="s">
        <v>496</v>
      </c>
      <c r="V1107" t="s">
        <v>486</v>
      </c>
      <c r="W1107" t="s">
        <v>2142</v>
      </c>
      <c r="X1107" t="s">
        <v>2143</v>
      </c>
      <c r="Y1107" t="s">
        <v>154</v>
      </c>
    </row>
    <row r="1108" spans="1:25">
      <c r="A1108" t="s">
        <v>570</v>
      </c>
      <c r="B1108" t="s">
        <v>478</v>
      </c>
      <c r="C1108" t="s">
        <v>538</v>
      </c>
      <c r="D1108" t="s">
        <v>2020</v>
      </c>
      <c r="E1108">
        <v>4300</v>
      </c>
      <c r="F1108">
        <v>850</v>
      </c>
      <c r="G1108" s="22">
        <f>IF(H1108 = "不含税", 1.06, 1) * F1108/(1000*E1108 * 3.96566683) * VLOOKUP(J1108,Deflator!$A$2:$B$24,2,FALSE)</f>
        <v>7.3185525731418817E-6</v>
      </c>
      <c r="H1108" t="s">
        <v>492</v>
      </c>
      <c r="I1108">
        <v>1500</v>
      </c>
      <c r="J1108">
        <v>2019</v>
      </c>
      <c r="K1108" t="s">
        <v>1077</v>
      </c>
      <c r="L1108" s="77">
        <v>2.6200000000000001E-2</v>
      </c>
      <c r="M1108" s="76">
        <v>0.01</v>
      </c>
      <c r="N1108" t="s">
        <v>483</v>
      </c>
      <c r="O1108" t="s">
        <v>485</v>
      </c>
      <c r="P1108" t="s">
        <v>526</v>
      </c>
      <c r="Q1108" s="77">
        <v>0.78400000000000003</v>
      </c>
      <c r="R1108" t="s">
        <v>483</v>
      </c>
      <c r="S1108" s="77">
        <v>5.9999999999999995E-4</v>
      </c>
      <c r="T1108" t="s">
        <v>483</v>
      </c>
      <c r="U1108" t="s">
        <v>496</v>
      </c>
      <c r="V1108" t="s">
        <v>486</v>
      </c>
      <c r="W1108" t="s">
        <v>2021</v>
      </c>
      <c r="X1108" t="s">
        <v>2176</v>
      </c>
      <c r="Y1108" t="s">
        <v>2177</v>
      </c>
    </row>
    <row r="1109" spans="1:25">
      <c r="A1109" t="s">
        <v>595</v>
      </c>
      <c r="B1109" t="s">
        <v>478</v>
      </c>
      <c r="C1109" t="s">
        <v>538</v>
      </c>
      <c r="D1109" t="s">
        <v>2178</v>
      </c>
      <c r="E1109">
        <v>4300</v>
      </c>
      <c r="F1109">
        <v>850</v>
      </c>
      <c r="G1109" s="22">
        <f>IF(H1109 = "不含税", 1.06, 1) * F1109/(1000*E1109 * 3.96566683) * VLOOKUP(J1109,Deflator!$A$2:$B$24,2,FALSE)</f>
        <v>7.3185525731418817E-6</v>
      </c>
      <c r="H1109" t="s">
        <v>492</v>
      </c>
      <c r="I1109">
        <v>1000</v>
      </c>
      <c r="J1109">
        <v>2019</v>
      </c>
      <c r="K1109" t="s">
        <v>1077</v>
      </c>
      <c r="L1109" t="s">
        <v>483</v>
      </c>
      <c r="M1109" t="s">
        <v>483</v>
      </c>
      <c r="N1109" t="s">
        <v>483</v>
      </c>
      <c r="O1109" t="s">
        <v>831</v>
      </c>
      <c r="P1109" t="s">
        <v>526</v>
      </c>
      <c r="Q1109" t="s">
        <v>483</v>
      </c>
      <c r="R1109" t="s">
        <v>483</v>
      </c>
      <c r="S1109" t="s">
        <v>483</v>
      </c>
      <c r="T1109" t="s">
        <v>483</v>
      </c>
      <c r="U1109" t="s">
        <v>496</v>
      </c>
      <c r="V1109" t="s">
        <v>486</v>
      </c>
      <c r="W1109" t="s">
        <v>2179</v>
      </c>
      <c r="X1109" t="s">
        <v>2180</v>
      </c>
      <c r="Y1109" t="s">
        <v>2181</v>
      </c>
    </row>
    <row r="1110" spans="1:25">
      <c r="A1110" t="s">
        <v>595</v>
      </c>
      <c r="B1110" t="s">
        <v>478</v>
      </c>
      <c r="C1110" t="s">
        <v>538</v>
      </c>
      <c r="D1110" t="s">
        <v>1076</v>
      </c>
      <c r="E1110">
        <v>4132</v>
      </c>
      <c r="F1110">
        <v>850</v>
      </c>
      <c r="G1110" s="22">
        <f>IF(H1110 = "不含税", 1.06, 1) * F1110/(1000*E1110 * 3.96566683) * VLOOKUP(J1110,Deflator!$A$2:$B$24,2,FALSE)</f>
        <v>7.6161123099007961E-6</v>
      </c>
      <c r="H1110" t="s">
        <v>492</v>
      </c>
      <c r="I1110">
        <v>5000</v>
      </c>
      <c r="J1110">
        <v>2019</v>
      </c>
      <c r="K1110" t="s">
        <v>1077</v>
      </c>
      <c r="L1110" s="76">
        <v>0.03</v>
      </c>
      <c r="M1110" s="77">
        <v>5.8500000000000003E-2</v>
      </c>
      <c r="N1110" t="s">
        <v>483</v>
      </c>
      <c r="O1110" t="s">
        <v>485</v>
      </c>
      <c r="P1110" t="s">
        <v>788</v>
      </c>
      <c r="Q1110" t="s">
        <v>483</v>
      </c>
      <c r="R1110" t="s">
        <v>483</v>
      </c>
      <c r="S1110" t="s">
        <v>483</v>
      </c>
      <c r="T1110" t="s">
        <v>483</v>
      </c>
      <c r="U1110" t="s">
        <v>1739</v>
      </c>
      <c r="V1110" t="s">
        <v>486</v>
      </c>
      <c r="W1110" t="s">
        <v>1078</v>
      </c>
      <c r="X1110" t="s">
        <v>2538</v>
      </c>
      <c r="Y1110" t="s">
        <v>2539</v>
      </c>
    </row>
    <row r="1111" spans="1:25">
      <c r="A1111" t="s">
        <v>570</v>
      </c>
      <c r="B1111" t="s">
        <v>478</v>
      </c>
      <c r="C1111" t="s">
        <v>538</v>
      </c>
      <c r="D1111" t="s">
        <v>1104</v>
      </c>
      <c r="E1111">
        <v>4100</v>
      </c>
      <c r="F1111">
        <v>900</v>
      </c>
      <c r="G1111" s="22">
        <f>IF(H1111 = "不含税", 1.06, 1) * F1111/(1000*E1111 * 3.96566683) * VLOOKUP(J1111,Deflator!$A$2:$B$24,2,FALSE)</f>
        <v>8.1270583810786464E-6</v>
      </c>
      <c r="H1111" t="s">
        <v>492</v>
      </c>
      <c r="I1111">
        <v>4000</v>
      </c>
      <c r="J1111">
        <v>2019</v>
      </c>
      <c r="K1111" t="s">
        <v>1077</v>
      </c>
      <c r="L1111" s="76">
        <v>0.01</v>
      </c>
      <c r="M1111" s="76">
        <v>0.05</v>
      </c>
      <c r="N1111" t="s">
        <v>483</v>
      </c>
      <c r="O1111" t="s">
        <v>485</v>
      </c>
      <c r="P1111" t="s">
        <v>483</v>
      </c>
      <c r="Q1111" t="s">
        <v>483</v>
      </c>
      <c r="R1111" t="s">
        <v>483</v>
      </c>
      <c r="S1111" t="s">
        <v>483</v>
      </c>
      <c r="T1111" t="s">
        <v>483</v>
      </c>
      <c r="U1111" t="s">
        <v>496</v>
      </c>
      <c r="V1111" t="s">
        <v>486</v>
      </c>
      <c r="W1111" t="s">
        <v>2966</v>
      </c>
      <c r="X1111" t="s">
        <v>2967</v>
      </c>
      <c r="Y1111" t="s">
        <v>2921</v>
      </c>
    </row>
    <row r="1112" spans="1:25">
      <c r="A1112" t="s">
        <v>595</v>
      </c>
      <c r="B1112" t="s">
        <v>478</v>
      </c>
      <c r="C1112" t="s">
        <v>538</v>
      </c>
      <c r="D1112" t="s">
        <v>1076</v>
      </c>
      <c r="E1112">
        <v>4000</v>
      </c>
      <c r="F1112">
        <v>980</v>
      </c>
      <c r="G1112" s="22">
        <f>IF(H1112 = "不含税", 1.06, 1) * F1112/(1000*E1112 * 3.96566683) * VLOOKUP(J1112,Deflator!$A$2:$B$24,2,FALSE)</f>
        <v>8.5572643016703353E-6</v>
      </c>
      <c r="H1112" t="s">
        <v>481</v>
      </c>
      <c r="I1112">
        <v>3000</v>
      </c>
      <c r="J1112">
        <v>2019</v>
      </c>
      <c r="K1112" t="s">
        <v>1077</v>
      </c>
      <c r="L1112" s="76">
        <v>0.03</v>
      </c>
      <c r="M1112" s="76">
        <v>0.09</v>
      </c>
      <c r="N1112" t="s">
        <v>483</v>
      </c>
      <c r="O1112" t="s">
        <v>485</v>
      </c>
      <c r="P1112" t="s">
        <v>526</v>
      </c>
      <c r="Q1112" t="s">
        <v>483</v>
      </c>
      <c r="R1112" t="s">
        <v>483</v>
      </c>
      <c r="S1112" t="s">
        <v>483</v>
      </c>
      <c r="T1112" t="s">
        <v>483</v>
      </c>
      <c r="U1112" t="s">
        <v>520</v>
      </c>
      <c r="V1112" t="s">
        <v>486</v>
      </c>
      <c r="W1112" t="s">
        <v>1078</v>
      </c>
      <c r="X1112" t="s">
        <v>3165</v>
      </c>
      <c r="Y1112" t="s">
        <v>3158</v>
      </c>
    </row>
    <row r="1113" spans="1:25">
      <c r="A1113" t="s">
        <v>595</v>
      </c>
      <c r="B1113" t="s">
        <v>478</v>
      </c>
      <c r="C1113" t="s">
        <v>538</v>
      </c>
      <c r="D1113" t="s">
        <v>1412</v>
      </c>
      <c r="E1113">
        <v>4500</v>
      </c>
      <c r="F1113">
        <v>1200</v>
      </c>
      <c r="G1113" s="22">
        <f>IF(H1113 = "不含税", 1.06, 1) * F1113/(1000*E1113 * 3.96566683) * VLOOKUP(J1113,Deflator!$A$2:$B$24,2,FALSE)</f>
        <v>9.8728709221992452E-6</v>
      </c>
      <c r="H1113" t="s">
        <v>492</v>
      </c>
      <c r="I1113">
        <v>2000</v>
      </c>
      <c r="J1113">
        <v>2019</v>
      </c>
      <c r="K1113" t="s">
        <v>1077</v>
      </c>
      <c r="L1113" s="77">
        <v>1.7999999999999999E-2</v>
      </c>
      <c r="M1113" s="76">
        <v>0.03</v>
      </c>
      <c r="N1113" t="s">
        <v>483</v>
      </c>
      <c r="O1113" t="s">
        <v>831</v>
      </c>
      <c r="P1113" t="s">
        <v>617</v>
      </c>
      <c r="Q1113" t="s">
        <v>483</v>
      </c>
      <c r="R1113" t="s">
        <v>483</v>
      </c>
      <c r="S1113" t="s">
        <v>483</v>
      </c>
      <c r="T1113" t="s">
        <v>483</v>
      </c>
      <c r="U1113" t="s">
        <v>496</v>
      </c>
      <c r="V1113" t="s">
        <v>486</v>
      </c>
      <c r="W1113" t="s">
        <v>1564</v>
      </c>
      <c r="X1113" t="s">
        <v>3439</v>
      </c>
      <c r="Y1113" t="s">
        <v>1213</v>
      </c>
    </row>
    <row r="1114" spans="1:25">
      <c r="A1114" t="s">
        <v>2719</v>
      </c>
      <c r="B1114" t="s">
        <v>478</v>
      </c>
      <c r="C1114" t="s">
        <v>955</v>
      </c>
      <c r="D1114" t="s">
        <v>2720</v>
      </c>
      <c r="E1114">
        <v>4500</v>
      </c>
      <c r="F1114">
        <v>950</v>
      </c>
      <c r="G1114" s="22">
        <f>IF(H1114 = "不含税", 1.06, 1) * F1114/(1000*E1114 * 3.96566683) * VLOOKUP(J1114,Deflator!$A$2:$B$24,2,FALSE)</f>
        <v>7.8160228134077344E-6</v>
      </c>
      <c r="H1114" t="s">
        <v>492</v>
      </c>
      <c r="I1114">
        <v>2000</v>
      </c>
      <c r="J1114">
        <v>2019</v>
      </c>
      <c r="K1114" t="s">
        <v>1077</v>
      </c>
      <c r="L1114" t="s">
        <v>483</v>
      </c>
      <c r="M1114" t="s">
        <v>483</v>
      </c>
      <c r="N1114" t="s">
        <v>483</v>
      </c>
      <c r="O1114" t="s">
        <v>485</v>
      </c>
      <c r="P1114" t="s">
        <v>483</v>
      </c>
      <c r="Q1114" t="s">
        <v>483</v>
      </c>
      <c r="R1114" t="s">
        <v>483</v>
      </c>
      <c r="S1114" t="s">
        <v>483</v>
      </c>
      <c r="T1114" t="s">
        <v>483</v>
      </c>
      <c r="U1114" t="s">
        <v>496</v>
      </c>
      <c r="V1114" t="s">
        <v>486</v>
      </c>
      <c r="W1114" t="s">
        <v>2721</v>
      </c>
      <c r="X1114" t="s">
        <v>2722</v>
      </c>
      <c r="Y1114" t="s">
        <v>2723</v>
      </c>
    </row>
    <row r="1115" spans="1:25">
      <c r="A1115" t="s">
        <v>2891</v>
      </c>
      <c r="B1115" t="s">
        <v>478</v>
      </c>
      <c r="C1115" t="s">
        <v>955</v>
      </c>
      <c r="D1115" t="s">
        <v>2457</v>
      </c>
      <c r="E1115">
        <v>4300</v>
      </c>
      <c r="F1115">
        <v>980</v>
      </c>
      <c r="G1115" s="22">
        <f>IF(H1115 = "不含税", 1.06, 1) * F1115/(1000*E1115 * 3.96566683) * VLOOKUP(J1115,Deflator!$A$2:$B$24,2,FALSE)</f>
        <v>7.960245862018917E-6</v>
      </c>
      <c r="H1115" t="s">
        <v>481</v>
      </c>
      <c r="I1115">
        <v>2000</v>
      </c>
      <c r="J1115">
        <v>2019</v>
      </c>
      <c r="K1115" t="s">
        <v>1077</v>
      </c>
      <c r="L1115" s="76">
        <v>0.02</v>
      </c>
      <c r="M1115" s="76">
        <v>0.08</v>
      </c>
      <c r="N1115" t="s">
        <v>483</v>
      </c>
      <c r="O1115" t="s">
        <v>485</v>
      </c>
      <c r="P1115" t="s">
        <v>617</v>
      </c>
      <c r="Q1115" t="s">
        <v>483</v>
      </c>
      <c r="R1115" t="s">
        <v>483</v>
      </c>
      <c r="S1115" t="s">
        <v>483</v>
      </c>
      <c r="T1115" t="s">
        <v>483</v>
      </c>
      <c r="U1115" t="s">
        <v>496</v>
      </c>
      <c r="V1115" t="s">
        <v>486</v>
      </c>
      <c r="W1115" t="s">
        <v>2617</v>
      </c>
      <c r="X1115" t="s">
        <v>2892</v>
      </c>
      <c r="Y1115" t="s">
        <v>969</v>
      </c>
    </row>
    <row r="1116" spans="1:25">
      <c r="A1116" t="s">
        <v>537</v>
      </c>
      <c r="B1116" t="s">
        <v>478</v>
      </c>
      <c r="C1116" t="s">
        <v>538</v>
      </c>
      <c r="D1116" t="s">
        <v>1076</v>
      </c>
      <c r="E1116">
        <v>4200</v>
      </c>
      <c r="F1116">
        <v>660</v>
      </c>
      <c r="G1116" s="22">
        <f>IF(H1116 = "不含税", 1.06, 1) * F1116/(1000*E1116 * 3.96566683) * VLOOKUP(J1116,Deflator!$A$2:$B$24,2,FALSE)</f>
        <v>5.7817943511724294E-6</v>
      </c>
      <c r="H1116" t="s">
        <v>492</v>
      </c>
      <c r="I1116">
        <v>2600</v>
      </c>
      <c r="J1116">
        <v>2020</v>
      </c>
      <c r="K1116" t="s">
        <v>1077</v>
      </c>
      <c r="L1116" s="76">
        <v>0.04</v>
      </c>
      <c r="M1116" s="76">
        <v>0.08</v>
      </c>
      <c r="N1116" t="s">
        <v>483</v>
      </c>
      <c r="O1116" t="s">
        <v>831</v>
      </c>
      <c r="P1116" t="s">
        <v>617</v>
      </c>
      <c r="Q1116" t="s">
        <v>483</v>
      </c>
      <c r="R1116" t="s">
        <v>483</v>
      </c>
      <c r="S1116" t="s">
        <v>483</v>
      </c>
      <c r="T1116" t="s">
        <v>483</v>
      </c>
      <c r="U1116" t="s">
        <v>496</v>
      </c>
      <c r="V1116" t="s">
        <v>486</v>
      </c>
      <c r="W1116" t="s">
        <v>1078</v>
      </c>
      <c r="X1116" t="s">
        <v>1079</v>
      </c>
      <c r="Y1116" t="s">
        <v>1080</v>
      </c>
    </row>
    <row r="1117" spans="1:25">
      <c r="A1117" t="s">
        <v>1536</v>
      </c>
      <c r="B1117" t="s">
        <v>478</v>
      </c>
      <c r="C1117" t="s">
        <v>538</v>
      </c>
      <c r="D1117" t="s">
        <v>1537</v>
      </c>
      <c r="E1117">
        <v>4200</v>
      </c>
      <c r="F1117">
        <v>750</v>
      </c>
      <c r="G1117" s="22">
        <f>IF(H1117 = "不含税", 1.06, 1) * F1117/(1000*E1117 * 3.96566683) * VLOOKUP(J1117,Deflator!$A$2:$B$24,2,FALSE)</f>
        <v>6.5702208536050326E-6</v>
      </c>
      <c r="H1117" t="s">
        <v>492</v>
      </c>
      <c r="I1117">
        <v>1000</v>
      </c>
      <c r="J1117">
        <v>2020</v>
      </c>
      <c r="K1117" t="s">
        <v>1077</v>
      </c>
      <c r="L1117" s="76">
        <v>0.02</v>
      </c>
      <c r="M1117" s="76">
        <v>7.0000000000000007E-2</v>
      </c>
      <c r="N1117" t="s">
        <v>483</v>
      </c>
      <c r="O1117" t="s">
        <v>494</v>
      </c>
      <c r="P1117" t="s">
        <v>626</v>
      </c>
      <c r="Q1117" t="s">
        <v>483</v>
      </c>
      <c r="R1117" t="s">
        <v>483</v>
      </c>
      <c r="S1117" t="s">
        <v>483</v>
      </c>
      <c r="T1117" t="s">
        <v>483</v>
      </c>
      <c r="U1117" t="s">
        <v>496</v>
      </c>
      <c r="V1117" t="s">
        <v>486</v>
      </c>
      <c r="W1117" t="s">
        <v>1538</v>
      </c>
      <c r="X1117" t="s">
        <v>1539</v>
      </c>
      <c r="Y1117" t="s">
        <v>613</v>
      </c>
    </row>
    <row r="1118" spans="1:25">
      <c r="A1118" t="s">
        <v>933</v>
      </c>
      <c r="B1118" t="s">
        <v>478</v>
      </c>
      <c r="C1118" t="s">
        <v>538</v>
      </c>
      <c r="D1118" t="s">
        <v>1412</v>
      </c>
      <c r="E1118">
        <v>4200</v>
      </c>
      <c r="F1118">
        <v>850</v>
      </c>
      <c r="G1118" s="22">
        <f>IF(H1118 = "不含税", 1.06, 1) * F1118/(1000*E1118 * 3.96566683) * VLOOKUP(J1118,Deflator!$A$2:$B$24,2,FALSE)</f>
        <v>7.446250300752371E-6</v>
      </c>
      <c r="H1118" t="s">
        <v>492</v>
      </c>
      <c r="I1118">
        <v>500</v>
      </c>
      <c r="J1118">
        <v>2020</v>
      </c>
      <c r="K1118" t="s">
        <v>1077</v>
      </c>
      <c r="L1118" s="77">
        <v>1.4999999999999999E-2</v>
      </c>
      <c r="M1118" t="s">
        <v>483</v>
      </c>
      <c r="N1118" t="s">
        <v>483</v>
      </c>
      <c r="O1118" t="s">
        <v>831</v>
      </c>
      <c r="P1118" t="s">
        <v>483</v>
      </c>
      <c r="Q1118" t="s">
        <v>483</v>
      </c>
      <c r="R1118" t="s">
        <v>483</v>
      </c>
      <c r="S1118" t="s">
        <v>483</v>
      </c>
      <c r="T1118" t="s">
        <v>483</v>
      </c>
      <c r="U1118" t="s">
        <v>496</v>
      </c>
      <c r="V1118" t="s">
        <v>486</v>
      </c>
      <c r="W1118" t="s">
        <v>1564</v>
      </c>
      <c r="X1118" t="s">
        <v>2402</v>
      </c>
      <c r="Y1118" t="s">
        <v>1468</v>
      </c>
    </row>
    <row r="1119" spans="1:25">
      <c r="A1119" t="s">
        <v>2456</v>
      </c>
      <c r="B1119" t="s">
        <v>478</v>
      </c>
      <c r="C1119" t="s">
        <v>955</v>
      </c>
      <c r="D1119" t="s">
        <v>2457</v>
      </c>
      <c r="E1119">
        <v>4238</v>
      </c>
      <c r="F1119">
        <v>860</v>
      </c>
      <c r="G1119" s="22">
        <f>IF(H1119 = "不含税", 1.06, 1) * F1119/(1000*E1119 * 3.96566683) * VLOOKUP(J1119,Deflator!$A$2:$B$24,2,FALSE)</f>
        <v>7.4663009983392735E-6</v>
      </c>
      <c r="H1119" t="s">
        <v>492</v>
      </c>
      <c r="I1119">
        <v>6000</v>
      </c>
      <c r="J1119">
        <v>2020</v>
      </c>
      <c r="K1119" t="s">
        <v>1077</v>
      </c>
      <c r="L1119" t="s">
        <v>483</v>
      </c>
      <c r="M1119" t="s">
        <v>483</v>
      </c>
      <c r="N1119" t="s">
        <v>483</v>
      </c>
      <c r="O1119" t="s">
        <v>485</v>
      </c>
      <c r="P1119" t="s">
        <v>483</v>
      </c>
      <c r="Q1119" t="s">
        <v>483</v>
      </c>
      <c r="R1119" t="s">
        <v>483</v>
      </c>
      <c r="S1119" t="s">
        <v>483</v>
      </c>
      <c r="T1119" t="s">
        <v>483</v>
      </c>
      <c r="U1119" t="s">
        <v>520</v>
      </c>
      <c r="V1119" t="s">
        <v>486</v>
      </c>
      <c r="W1119" t="s">
        <v>2458</v>
      </c>
      <c r="X1119" t="s">
        <v>2459</v>
      </c>
      <c r="Y1119" t="s">
        <v>1529</v>
      </c>
    </row>
    <row r="1120" spans="1:25">
      <c r="A1120" t="s">
        <v>816</v>
      </c>
      <c r="B1120" t="s">
        <v>551</v>
      </c>
      <c r="C1120" t="s">
        <v>552</v>
      </c>
      <c r="D1120" t="s">
        <v>1236</v>
      </c>
      <c r="E1120">
        <v>3900</v>
      </c>
      <c r="F1120">
        <v>650</v>
      </c>
      <c r="G1120" s="22">
        <f>IF(H1120 = "不含税", 1.06, 1) * F1120/(1000*E1120 * 3.96566683) * VLOOKUP(J1120,Deflator!$A$2:$B$24,2,FALSE)</f>
        <v>6.1322061300313643E-6</v>
      </c>
      <c r="H1120" t="s">
        <v>492</v>
      </c>
      <c r="I1120">
        <v>4000</v>
      </c>
      <c r="J1120">
        <v>2020</v>
      </c>
      <c r="K1120" t="s">
        <v>1077</v>
      </c>
      <c r="L1120" s="76">
        <v>0.04</v>
      </c>
      <c r="M1120" t="s">
        <v>483</v>
      </c>
      <c r="N1120" t="s">
        <v>483</v>
      </c>
      <c r="O1120" t="s">
        <v>485</v>
      </c>
      <c r="P1120" t="s">
        <v>483</v>
      </c>
      <c r="Q1120" t="s">
        <v>483</v>
      </c>
      <c r="R1120" t="s">
        <v>483</v>
      </c>
      <c r="S1120" t="s">
        <v>483</v>
      </c>
      <c r="T1120" t="s">
        <v>483</v>
      </c>
      <c r="U1120" t="s">
        <v>496</v>
      </c>
      <c r="V1120" t="s">
        <v>486</v>
      </c>
      <c r="W1120" t="s">
        <v>1237</v>
      </c>
      <c r="X1120" t="s">
        <v>1238</v>
      </c>
      <c r="Y1120" t="s">
        <v>1239</v>
      </c>
    </row>
    <row r="1121" spans="1:25">
      <c r="A1121" t="s">
        <v>570</v>
      </c>
      <c r="B1121" t="s">
        <v>478</v>
      </c>
      <c r="C1121" t="s">
        <v>538</v>
      </c>
      <c r="D1121" t="s">
        <v>1236</v>
      </c>
      <c r="E1121">
        <v>3800</v>
      </c>
      <c r="F1121">
        <v>900</v>
      </c>
      <c r="G1121" s="22">
        <f>IF(H1121 = "不含税", 1.06, 1) * F1121/(1000*E1121 * 3.96566683) * VLOOKUP(J1121,Deflator!$A$2:$B$24,2,FALSE)</f>
        <v>8.0431394128258617E-6</v>
      </c>
      <c r="H1121" t="s">
        <v>481</v>
      </c>
      <c r="I1121">
        <v>3000</v>
      </c>
      <c r="J1121">
        <v>2021</v>
      </c>
      <c r="K1121" t="s">
        <v>1077</v>
      </c>
      <c r="L1121" s="76">
        <v>0.05</v>
      </c>
      <c r="M1121" s="76">
        <v>0.1</v>
      </c>
      <c r="N1121" t="s">
        <v>3050</v>
      </c>
      <c r="O1121" t="s">
        <v>494</v>
      </c>
      <c r="P1121" t="s">
        <v>617</v>
      </c>
      <c r="Q1121" t="s">
        <v>483</v>
      </c>
      <c r="R1121" t="s">
        <v>483</v>
      </c>
      <c r="S1121" t="s">
        <v>483</v>
      </c>
      <c r="T1121" t="s">
        <v>483</v>
      </c>
      <c r="U1121" t="s">
        <v>496</v>
      </c>
      <c r="V1121" t="s">
        <v>486</v>
      </c>
      <c r="W1121" t="s">
        <v>1237</v>
      </c>
      <c r="X1121" t="s">
        <v>3051</v>
      </c>
      <c r="Y1121" t="s">
        <v>852</v>
      </c>
    </row>
    <row r="1122" spans="1:25">
      <c r="A1122" t="s">
        <v>595</v>
      </c>
      <c r="B1122" t="s">
        <v>478</v>
      </c>
      <c r="C1122" t="s">
        <v>538</v>
      </c>
      <c r="D1122" t="s">
        <v>1412</v>
      </c>
      <c r="E1122">
        <v>4038</v>
      </c>
      <c r="F1122">
        <v>1100</v>
      </c>
      <c r="G1122" s="22">
        <f>IF(H1122 = "不含税", 1.06, 1) * F1122/(1000*E1122 * 3.96566683) * VLOOKUP(J1122,Deflator!$A$2:$B$24,2,FALSE)</f>
        <v>9.8061587447990855E-6</v>
      </c>
      <c r="H1122" t="s">
        <v>492</v>
      </c>
      <c r="I1122">
        <v>1500</v>
      </c>
      <c r="J1122">
        <v>2021</v>
      </c>
      <c r="K1122" t="s">
        <v>1077</v>
      </c>
      <c r="L1122" t="s">
        <v>483</v>
      </c>
      <c r="M1122" t="s">
        <v>483</v>
      </c>
      <c r="N1122" t="s">
        <v>483</v>
      </c>
      <c r="O1122" t="s">
        <v>485</v>
      </c>
      <c r="P1122" t="s">
        <v>483</v>
      </c>
      <c r="Q1122" t="s">
        <v>483</v>
      </c>
      <c r="R1122" t="s">
        <v>483</v>
      </c>
      <c r="S1122" t="s">
        <v>483</v>
      </c>
      <c r="T1122" t="s">
        <v>483</v>
      </c>
      <c r="U1122" t="s">
        <v>496</v>
      </c>
      <c r="V1122" t="s">
        <v>486</v>
      </c>
      <c r="W1122" t="s">
        <v>1413</v>
      </c>
      <c r="X1122" t="s">
        <v>3464</v>
      </c>
      <c r="Y1122" t="s">
        <v>3360</v>
      </c>
    </row>
    <row r="1123" spans="1:25">
      <c r="A1123" t="s">
        <v>595</v>
      </c>
      <c r="B1123" t="s">
        <v>478</v>
      </c>
      <c r="C1123" t="s">
        <v>538</v>
      </c>
      <c r="D1123" t="s">
        <v>1412</v>
      </c>
      <c r="E1123">
        <v>3936</v>
      </c>
      <c r="F1123">
        <v>1100</v>
      </c>
      <c r="G1123" s="22">
        <f>IF(H1123 = "不含税", 1.06, 1) * F1123/(1000*E1123 * 3.96566683) * VLOOKUP(J1123,Deflator!$A$2:$B$24,2,FALSE)</f>
        <v>1.0060281761051499E-5</v>
      </c>
      <c r="H1123" t="s">
        <v>492</v>
      </c>
      <c r="I1123">
        <v>1000</v>
      </c>
      <c r="J1123">
        <v>2021</v>
      </c>
      <c r="K1123" t="s">
        <v>1077</v>
      </c>
      <c r="L1123" s="77">
        <v>2.46E-2</v>
      </c>
      <c r="M1123" s="77">
        <v>9.8000000000000004E-2</v>
      </c>
      <c r="N1123" t="s">
        <v>483</v>
      </c>
      <c r="O1123" t="s">
        <v>485</v>
      </c>
      <c r="P1123" t="s">
        <v>526</v>
      </c>
      <c r="Q1123" s="77">
        <v>0.70279999999999998</v>
      </c>
      <c r="R1123" t="s">
        <v>483</v>
      </c>
      <c r="S1123" s="77">
        <v>8.9999999999999998E-4</v>
      </c>
      <c r="T1123" t="s">
        <v>483</v>
      </c>
      <c r="U1123" t="s">
        <v>496</v>
      </c>
      <c r="V1123" t="s">
        <v>486</v>
      </c>
      <c r="W1123" t="s">
        <v>1564</v>
      </c>
      <c r="X1123" t="s">
        <v>3493</v>
      </c>
      <c r="Y1123" t="s">
        <v>3360</v>
      </c>
    </row>
    <row r="1124" spans="1:25">
      <c r="A1124" t="s">
        <v>570</v>
      </c>
      <c r="B1124" t="s">
        <v>478</v>
      </c>
      <c r="C1124" t="s">
        <v>538</v>
      </c>
      <c r="D1124" t="s">
        <v>1076</v>
      </c>
      <c r="E1124">
        <v>3890</v>
      </c>
      <c r="F1124">
        <v>700</v>
      </c>
      <c r="G1124" s="22">
        <f>IF(H1124 = "不含税", 1.06, 1) * F1124/(1000*E1124 * 3.96566683) * VLOOKUP(J1124,Deflator!$A$2:$B$24,2,FALSE)</f>
        <v>5.9694964916110736E-6</v>
      </c>
      <c r="H1124" t="s">
        <v>481</v>
      </c>
      <c r="I1124">
        <v>1000</v>
      </c>
      <c r="J1124">
        <v>2022</v>
      </c>
      <c r="K1124" t="s">
        <v>1077</v>
      </c>
      <c r="L1124" s="76">
        <v>0.02</v>
      </c>
      <c r="M1124" s="76">
        <v>0.08</v>
      </c>
      <c r="N1124" t="s">
        <v>632</v>
      </c>
      <c r="O1124" t="s">
        <v>485</v>
      </c>
      <c r="P1124" t="s">
        <v>617</v>
      </c>
      <c r="Q1124" s="77">
        <v>0.74160000000000004</v>
      </c>
      <c r="R1124">
        <v>2</v>
      </c>
      <c r="S1124" s="77">
        <v>2E-3</v>
      </c>
      <c r="T1124" t="s">
        <v>483</v>
      </c>
      <c r="U1124" t="s">
        <v>496</v>
      </c>
      <c r="V1124" t="s">
        <v>486</v>
      </c>
      <c r="W1124" t="s">
        <v>1078</v>
      </c>
      <c r="X1124" t="s">
        <v>1285</v>
      </c>
      <c r="Y1124" t="s">
        <v>641</v>
      </c>
    </row>
    <row r="1125" spans="1:25">
      <c r="A1125" t="s">
        <v>570</v>
      </c>
      <c r="B1125" t="s">
        <v>478</v>
      </c>
      <c r="C1125" t="s">
        <v>538</v>
      </c>
      <c r="D1125" t="s">
        <v>1572</v>
      </c>
      <c r="E1125">
        <v>4000</v>
      </c>
      <c r="F1125">
        <v>720</v>
      </c>
      <c r="G1125" s="22">
        <f>IF(H1125 = "不含税", 1.06, 1) * F1125/(1000*E1125 * 3.96566683) * VLOOKUP(J1125,Deflator!$A$2:$B$24,2,FALSE)</f>
        <v>6.3294741857594836E-6</v>
      </c>
      <c r="H1125" t="s">
        <v>492</v>
      </c>
      <c r="I1125">
        <v>3000</v>
      </c>
      <c r="J1125">
        <v>2022</v>
      </c>
      <c r="K1125" t="s">
        <v>1077</v>
      </c>
      <c r="L1125" t="s">
        <v>483</v>
      </c>
      <c r="M1125" s="76">
        <v>0.06</v>
      </c>
      <c r="N1125" t="s">
        <v>483</v>
      </c>
      <c r="O1125" t="s">
        <v>485</v>
      </c>
      <c r="P1125" t="s">
        <v>483</v>
      </c>
      <c r="Q1125" t="s">
        <v>483</v>
      </c>
      <c r="R1125" t="s">
        <v>483</v>
      </c>
      <c r="S1125" t="s">
        <v>483</v>
      </c>
      <c r="T1125" t="s">
        <v>483</v>
      </c>
      <c r="U1125" t="s">
        <v>496</v>
      </c>
      <c r="V1125" t="s">
        <v>486</v>
      </c>
      <c r="W1125" t="s">
        <v>1573</v>
      </c>
      <c r="X1125" t="s">
        <v>1574</v>
      </c>
      <c r="Y1125" t="s">
        <v>641</v>
      </c>
    </row>
    <row r="1126" spans="1:25">
      <c r="A1126" t="s">
        <v>1296</v>
      </c>
      <c r="B1126" t="s">
        <v>478</v>
      </c>
      <c r="C1126" t="s">
        <v>491</v>
      </c>
      <c r="D1126" t="s">
        <v>1076</v>
      </c>
      <c r="E1126">
        <v>4000</v>
      </c>
      <c r="F1126">
        <v>780</v>
      </c>
      <c r="G1126" s="22">
        <f>IF(H1126 = "不含税", 1.06, 1) * F1126/(1000*E1126 * 3.96566683) * VLOOKUP(J1126,Deflator!$A$2:$B$24,2,FALSE)</f>
        <v>6.4688022338736854E-6</v>
      </c>
      <c r="H1126" t="s">
        <v>481</v>
      </c>
      <c r="I1126">
        <v>3500</v>
      </c>
      <c r="J1126">
        <v>2022</v>
      </c>
      <c r="K1126" t="s">
        <v>1077</v>
      </c>
      <c r="L1126" s="76">
        <v>0.02</v>
      </c>
      <c r="M1126" s="76">
        <v>0.08</v>
      </c>
      <c r="N1126" t="s">
        <v>483</v>
      </c>
      <c r="O1126" t="s">
        <v>573</v>
      </c>
      <c r="P1126" t="s">
        <v>617</v>
      </c>
      <c r="Q1126" t="s">
        <v>483</v>
      </c>
      <c r="R1126" t="s">
        <v>483</v>
      </c>
      <c r="S1126" t="s">
        <v>483</v>
      </c>
      <c r="T1126" t="s">
        <v>483</v>
      </c>
      <c r="U1126" t="s">
        <v>520</v>
      </c>
      <c r="V1126" t="s">
        <v>486</v>
      </c>
      <c r="W1126" t="s">
        <v>1397</v>
      </c>
      <c r="X1126" t="s">
        <v>1633</v>
      </c>
      <c r="Y1126" t="s">
        <v>641</v>
      </c>
    </row>
    <row r="1127" spans="1:25">
      <c r="A1127" t="s">
        <v>1035</v>
      </c>
      <c r="B1127" t="s">
        <v>478</v>
      </c>
      <c r="C1127" t="s">
        <v>479</v>
      </c>
      <c r="D1127" t="s">
        <v>1551</v>
      </c>
      <c r="E1127">
        <v>4106</v>
      </c>
      <c r="F1127">
        <v>780</v>
      </c>
      <c r="G1127" s="22">
        <f>IF(H1127 = "不含税", 1.06, 1) * F1127/(1000*E1127 * 3.96566683) * VLOOKUP(J1127,Deflator!$A$2:$B$24,2,FALSE)</f>
        <v>6.3018044168277505E-6</v>
      </c>
      <c r="H1127" t="s">
        <v>481</v>
      </c>
      <c r="I1127">
        <v>1000</v>
      </c>
      <c r="J1127">
        <v>2022</v>
      </c>
      <c r="K1127" t="s">
        <v>1077</v>
      </c>
      <c r="L1127" s="77">
        <v>1.7399999999999999E-2</v>
      </c>
      <c r="M1127" s="77">
        <v>8.0799999999999997E-2</v>
      </c>
      <c r="N1127" t="s">
        <v>483</v>
      </c>
      <c r="O1127" t="s">
        <v>485</v>
      </c>
      <c r="P1127" t="s">
        <v>483</v>
      </c>
      <c r="Q1127" t="s">
        <v>483</v>
      </c>
      <c r="R1127" t="s">
        <v>483</v>
      </c>
      <c r="S1127" t="s">
        <v>483</v>
      </c>
      <c r="T1127" t="s">
        <v>483</v>
      </c>
      <c r="U1127" t="s">
        <v>496</v>
      </c>
      <c r="V1127" t="s">
        <v>486</v>
      </c>
      <c r="W1127" t="s">
        <v>1552</v>
      </c>
      <c r="X1127" t="s">
        <v>1553</v>
      </c>
      <c r="Y1127" t="s">
        <v>641</v>
      </c>
    </row>
    <row r="1128" spans="1:25">
      <c r="A1128" t="s">
        <v>943</v>
      </c>
      <c r="B1128" t="s">
        <v>551</v>
      </c>
      <c r="C1128" t="s">
        <v>701</v>
      </c>
      <c r="D1128" t="s">
        <v>722</v>
      </c>
      <c r="E1128">
        <v>4090</v>
      </c>
      <c r="F1128">
        <v>950</v>
      </c>
      <c r="G1128" s="22">
        <f>IF(H1128 = "不含税", 1.06, 1) * F1128/(1000*E1128 * 3.96566683) * VLOOKUP(J1128,Deflator!$A$2:$B$24,2,FALSE)</f>
        <v>9.0150878127095482E-6</v>
      </c>
      <c r="H1128" t="s">
        <v>492</v>
      </c>
      <c r="I1128">
        <v>1000</v>
      </c>
      <c r="J1128">
        <v>2017</v>
      </c>
      <c r="K1128" t="s">
        <v>723</v>
      </c>
      <c r="L1128" s="77">
        <v>2.6200000000000001E-2</v>
      </c>
      <c r="M1128" s="77">
        <v>5.74E-2</v>
      </c>
      <c r="N1128" t="s">
        <v>877</v>
      </c>
      <c r="O1128" t="s">
        <v>485</v>
      </c>
      <c r="P1128" t="s">
        <v>626</v>
      </c>
      <c r="Q1128" s="77">
        <v>0.79979999999999996</v>
      </c>
      <c r="R1128">
        <v>2</v>
      </c>
      <c r="S1128" s="77">
        <v>6.9999999999999999E-4</v>
      </c>
      <c r="T1128" t="s">
        <v>483</v>
      </c>
      <c r="U1128" t="s">
        <v>496</v>
      </c>
      <c r="V1128" t="s">
        <v>486</v>
      </c>
      <c r="W1128" t="s">
        <v>3188</v>
      </c>
      <c r="X1128" t="s">
        <v>3189</v>
      </c>
      <c r="Y1128" t="s">
        <v>3190</v>
      </c>
    </row>
    <row r="1129" spans="1:25">
      <c r="A1129" t="s">
        <v>943</v>
      </c>
      <c r="B1129" t="s">
        <v>551</v>
      </c>
      <c r="C1129" t="s">
        <v>701</v>
      </c>
      <c r="D1129" t="s">
        <v>722</v>
      </c>
      <c r="E1129">
        <v>4000</v>
      </c>
      <c r="F1129">
        <v>850</v>
      </c>
      <c r="G1129" s="22">
        <f>IF(H1129 = "不含税", 1.06, 1) * F1129/(1000*E1129 * 3.96566683) * VLOOKUP(J1129,Deflator!$A$2:$B$24,2,FALSE)</f>
        <v>7.9687335875400305E-6</v>
      </c>
      <c r="H1129" t="s">
        <v>492</v>
      </c>
      <c r="I1129">
        <v>2000</v>
      </c>
      <c r="J1129">
        <v>2018</v>
      </c>
      <c r="K1129" t="s">
        <v>723</v>
      </c>
      <c r="L1129" s="77">
        <v>1.4999999999999999E-2</v>
      </c>
      <c r="M1129" s="76">
        <v>0.08</v>
      </c>
      <c r="N1129" t="s">
        <v>483</v>
      </c>
      <c r="O1129" t="s">
        <v>485</v>
      </c>
      <c r="P1129" t="s">
        <v>626</v>
      </c>
      <c r="Q1129" t="s">
        <v>483</v>
      </c>
      <c r="R1129" t="s">
        <v>483</v>
      </c>
      <c r="S1129" s="77">
        <v>2.0000000000000001E-4</v>
      </c>
      <c r="T1129" t="s">
        <v>483</v>
      </c>
      <c r="U1129" t="s">
        <v>496</v>
      </c>
      <c r="V1129" t="s">
        <v>486</v>
      </c>
      <c r="W1129" t="s">
        <v>2786</v>
      </c>
      <c r="X1129" t="s">
        <v>2787</v>
      </c>
      <c r="Y1129" t="s">
        <v>2156</v>
      </c>
    </row>
    <row r="1130" spans="1:25">
      <c r="A1130" t="s">
        <v>943</v>
      </c>
      <c r="B1130" t="s">
        <v>551</v>
      </c>
      <c r="C1130" t="s">
        <v>701</v>
      </c>
      <c r="D1130" t="s">
        <v>2196</v>
      </c>
      <c r="E1130">
        <v>4300</v>
      </c>
      <c r="F1130">
        <v>850</v>
      </c>
      <c r="G1130" s="22">
        <f>IF(H1130 = "不含税", 1.06, 1) * F1130/(1000*E1130 * 3.96566683) * VLOOKUP(J1130,Deflator!$A$2:$B$24,2,FALSE)</f>
        <v>7.2730816891069682E-6</v>
      </c>
      <c r="H1130" t="s">
        <v>492</v>
      </c>
      <c r="I1130">
        <v>500</v>
      </c>
      <c r="J1130">
        <v>2020</v>
      </c>
      <c r="K1130" t="s">
        <v>723</v>
      </c>
      <c r="L1130" t="s">
        <v>483</v>
      </c>
      <c r="M1130" s="77">
        <v>7.1999999999999995E-2</v>
      </c>
      <c r="N1130" t="s">
        <v>483</v>
      </c>
      <c r="O1130" t="s">
        <v>485</v>
      </c>
      <c r="P1130" t="s">
        <v>788</v>
      </c>
      <c r="Q1130" t="s">
        <v>483</v>
      </c>
      <c r="R1130" t="s">
        <v>483</v>
      </c>
      <c r="S1130" t="s">
        <v>483</v>
      </c>
      <c r="T1130" t="s">
        <v>483</v>
      </c>
      <c r="U1130" t="s">
        <v>496</v>
      </c>
      <c r="V1130" t="s">
        <v>486</v>
      </c>
      <c r="W1130" t="s">
        <v>2197</v>
      </c>
      <c r="X1130" t="s">
        <v>2198</v>
      </c>
      <c r="Y1130" t="s">
        <v>2199</v>
      </c>
    </row>
    <row r="1131" spans="1:25">
      <c r="A1131" t="s">
        <v>943</v>
      </c>
      <c r="B1131" t="s">
        <v>551</v>
      </c>
      <c r="C1131" t="s">
        <v>701</v>
      </c>
      <c r="D1131" t="s">
        <v>722</v>
      </c>
      <c r="E1131">
        <v>4300</v>
      </c>
      <c r="F1131">
        <v>850</v>
      </c>
      <c r="G1131" s="22">
        <f>IF(H1131 = "不含税", 1.06, 1) * F1131/(1000*E1131 * 3.96566683) * VLOOKUP(J1131,Deflator!$A$2:$B$24,2,FALSE)</f>
        <v>7.2730816891069682E-6</v>
      </c>
      <c r="H1131" t="s">
        <v>492</v>
      </c>
      <c r="I1131">
        <v>800</v>
      </c>
      <c r="J1131">
        <v>2020</v>
      </c>
      <c r="K1131" t="s">
        <v>723</v>
      </c>
      <c r="L1131" t="s">
        <v>483</v>
      </c>
      <c r="M1131" s="77">
        <v>6.4299999999999996E-2</v>
      </c>
      <c r="N1131" t="s">
        <v>483</v>
      </c>
      <c r="O1131" t="s">
        <v>485</v>
      </c>
      <c r="P1131" t="s">
        <v>788</v>
      </c>
      <c r="Q1131" t="s">
        <v>483</v>
      </c>
      <c r="R1131" t="s">
        <v>483</v>
      </c>
      <c r="S1131" s="77">
        <v>8.9999999999999998E-4</v>
      </c>
      <c r="T1131" t="s">
        <v>483</v>
      </c>
      <c r="U1131" t="s">
        <v>496</v>
      </c>
      <c r="V1131" t="s">
        <v>486</v>
      </c>
      <c r="W1131" t="s">
        <v>2200</v>
      </c>
      <c r="X1131" t="s">
        <v>2201</v>
      </c>
      <c r="Y1131" t="s">
        <v>1747</v>
      </c>
    </row>
    <row r="1132" spans="1:25">
      <c r="A1132" t="s">
        <v>721</v>
      </c>
      <c r="B1132" t="s">
        <v>478</v>
      </c>
      <c r="C1132" t="s">
        <v>491</v>
      </c>
      <c r="D1132" t="s">
        <v>722</v>
      </c>
      <c r="E1132">
        <v>3800</v>
      </c>
      <c r="F1132">
        <v>500</v>
      </c>
      <c r="G1132" s="22">
        <f>IF(H1132 = "不含税", 1.06, 1) * F1132/(1000*E1132 * 3.96566683) * VLOOKUP(J1132,Deflator!$A$2:$B$24,2,FALSE)</f>
        <v>4.8412153658142359E-6</v>
      </c>
      <c r="H1132" t="s">
        <v>492</v>
      </c>
      <c r="I1132">
        <v>50</v>
      </c>
      <c r="J1132">
        <v>2020</v>
      </c>
      <c r="K1132" t="s">
        <v>723</v>
      </c>
      <c r="L1132" s="76">
        <v>0.02</v>
      </c>
      <c r="M1132" t="s">
        <v>483</v>
      </c>
      <c r="N1132" t="s">
        <v>483</v>
      </c>
      <c r="O1132" t="s">
        <v>724</v>
      </c>
      <c r="P1132" t="s">
        <v>653</v>
      </c>
      <c r="Q1132" t="s">
        <v>483</v>
      </c>
      <c r="R1132" t="s">
        <v>483</v>
      </c>
      <c r="S1132" t="s">
        <v>483</v>
      </c>
      <c r="T1132" t="s">
        <v>483</v>
      </c>
      <c r="U1132" t="s">
        <v>496</v>
      </c>
      <c r="V1132" t="s">
        <v>486</v>
      </c>
      <c r="W1132" t="s">
        <v>725</v>
      </c>
      <c r="X1132" t="s">
        <v>726</v>
      </c>
      <c r="Y1132" t="s">
        <v>727</v>
      </c>
    </row>
    <row r="1133" spans="1:25">
      <c r="A1133" t="s">
        <v>1175</v>
      </c>
      <c r="B1133" t="s">
        <v>478</v>
      </c>
      <c r="C1133" t="s">
        <v>491</v>
      </c>
      <c r="D1133" t="s">
        <v>722</v>
      </c>
      <c r="E1133">
        <v>3900</v>
      </c>
      <c r="F1133">
        <v>830</v>
      </c>
      <c r="G1133" s="22">
        <f>IF(H1133 = "不含税", 1.06, 1) * F1133/(1000*E1133 * 3.96566683) * VLOOKUP(J1133,Deflator!$A$2:$B$24,2,FALSE)</f>
        <v>7.6610100884717772E-6</v>
      </c>
      <c r="H1133" t="s">
        <v>492</v>
      </c>
      <c r="I1133">
        <v>4000</v>
      </c>
      <c r="J1133">
        <v>2021</v>
      </c>
      <c r="K1133" t="s">
        <v>723</v>
      </c>
      <c r="L1133" s="77">
        <v>2.7300000000000001E-2</v>
      </c>
      <c r="M1133" s="77">
        <v>6.2799999999999995E-2</v>
      </c>
      <c r="N1133" t="s">
        <v>554</v>
      </c>
      <c r="O1133" t="s">
        <v>485</v>
      </c>
      <c r="P1133" t="s">
        <v>526</v>
      </c>
      <c r="Q1133" s="77">
        <v>0.7288</v>
      </c>
      <c r="R1133" t="s">
        <v>483</v>
      </c>
      <c r="S1133" s="77">
        <v>2.2000000000000001E-3</v>
      </c>
      <c r="T1133" t="s">
        <v>483</v>
      </c>
      <c r="U1133" t="s">
        <v>496</v>
      </c>
      <c r="V1133" t="s">
        <v>486</v>
      </c>
      <c r="W1133" t="s">
        <v>2797</v>
      </c>
      <c r="X1133" t="s">
        <v>2798</v>
      </c>
      <c r="Y1133" t="s">
        <v>2799</v>
      </c>
    </row>
    <row r="1134" spans="1:25">
      <c r="A1134" t="s">
        <v>1035</v>
      </c>
      <c r="B1134" t="s">
        <v>478</v>
      </c>
      <c r="C1134" t="s">
        <v>479</v>
      </c>
      <c r="D1134" t="s">
        <v>722</v>
      </c>
      <c r="E1134">
        <v>4300</v>
      </c>
      <c r="F1134">
        <v>1000</v>
      </c>
      <c r="G1134" s="22">
        <f>IF(H1134 = "不含税", 1.06, 1) * F1134/(1000*E1134 * 3.96566683) * VLOOKUP(J1134,Deflator!$A$2:$B$24,2,FALSE)</f>
        <v>7.8976562709918033E-6</v>
      </c>
      <c r="H1134" t="s">
        <v>481</v>
      </c>
      <c r="I1134">
        <v>100</v>
      </c>
      <c r="J1134">
        <v>2021</v>
      </c>
      <c r="K1134" t="s">
        <v>723</v>
      </c>
      <c r="L1134" s="76">
        <v>0.01</v>
      </c>
      <c r="M1134" s="76">
        <v>0.08</v>
      </c>
      <c r="N1134" t="s">
        <v>622</v>
      </c>
      <c r="O1134" t="s">
        <v>485</v>
      </c>
      <c r="P1134" t="s">
        <v>2952</v>
      </c>
      <c r="Q1134" t="s">
        <v>483</v>
      </c>
      <c r="R1134" t="s">
        <v>483</v>
      </c>
      <c r="S1134" t="s">
        <v>483</v>
      </c>
      <c r="T1134" t="s">
        <v>483</v>
      </c>
      <c r="U1134" t="s">
        <v>496</v>
      </c>
      <c r="V1134" t="s">
        <v>486</v>
      </c>
      <c r="W1134" t="s">
        <v>2953</v>
      </c>
      <c r="X1134" t="s">
        <v>2954</v>
      </c>
      <c r="Y1134" t="s">
        <v>232</v>
      </c>
    </row>
    <row r="1135" spans="1:25">
      <c r="A1135" t="s">
        <v>1035</v>
      </c>
      <c r="B1135" t="s">
        <v>478</v>
      </c>
      <c r="C1135" t="s">
        <v>479</v>
      </c>
      <c r="D1135" t="s">
        <v>722</v>
      </c>
      <c r="E1135">
        <v>4300</v>
      </c>
      <c r="F1135">
        <v>1000</v>
      </c>
      <c r="G1135" s="22">
        <f>IF(H1135 = "不含税", 1.06, 1) * F1135/(1000*E1135 * 3.96566683) * VLOOKUP(J1135,Deflator!$A$2:$B$24,2,FALSE)</f>
        <v>8.177615227079437E-6</v>
      </c>
      <c r="H1135" t="s">
        <v>492</v>
      </c>
      <c r="I1135">
        <v>1200</v>
      </c>
      <c r="J1135">
        <v>2022</v>
      </c>
      <c r="K1135" t="s">
        <v>723</v>
      </c>
      <c r="L1135" s="77">
        <v>2.5000000000000001E-2</v>
      </c>
      <c r="M1135" s="76">
        <v>0.08</v>
      </c>
      <c r="N1135" t="s">
        <v>622</v>
      </c>
      <c r="O1135" t="s">
        <v>485</v>
      </c>
      <c r="P1135" t="s">
        <v>788</v>
      </c>
      <c r="Q1135" s="76">
        <v>0.9</v>
      </c>
      <c r="R1135" t="s">
        <v>483</v>
      </c>
      <c r="S1135" s="77">
        <v>1E-4</v>
      </c>
      <c r="T1135" t="s">
        <v>483</v>
      </c>
      <c r="U1135" t="s">
        <v>496</v>
      </c>
      <c r="V1135" t="s">
        <v>486</v>
      </c>
      <c r="W1135" t="s">
        <v>3201</v>
      </c>
      <c r="X1135" t="s">
        <v>3202</v>
      </c>
      <c r="Y1135" t="s">
        <v>641</v>
      </c>
    </row>
  </sheetData>
  <autoFilter ref="A1:Y1" xr:uid="{E346D5AB-47C9-44BF-A6E1-7E189329CFCD}">
    <sortState xmlns:xlrd2="http://schemas.microsoft.com/office/spreadsheetml/2017/richdata2" ref="A2:Y1135">
      <sortCondition ref="K1"/>
    </sortState>
  </autoFilter>
  <phoneticPr fontId="4" type="noConversion"/>
  <conditionalFormatting pivot="1" sqref="AB3:AI3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5E1A-63F9-46F8-AC67-F0A161EAFB35}">
  <dimension ref="A1:AV179"/>
  <sheetViews>
    <sheetView zoomScale="70" zoomScaleNormal="70" workbookViewId="0">
      <selection activeCell="E140" sqref="E140:L140"/>
    </sheetView>
  </sheetViews>
  <sheetFormatPr defaultColWidth="9" defaultRowHeight="14.4"/>
  <cols>
    <col min="4" max="4" width="10.44140625" bestFit="1" customWidth="1"/>
    <col min="5" max="5" width="60.88671875" bestFit="1" customWidth="1"/>
    <col min="6" max="6" width="14.77734375" customWidth="1"/>
    <col min="12" max="12" width="60.88671875" customWidth="1"/>
    <col min="13" max="13" width="12.77734375" customWidth="1"/>
    <col min="19" max="19" width="60.88671875" customWidth="1"/>
    <col min="20" max="20" width="11.77734375" customWidth="1"/>
    <col min="26" max="26" width="60.88671875" customWidth="1"/>
    <col min="27" max="27" width="12.44140625" bestFit="1" customWidth="1"/>
    <col min="33" max="33" width="60.88671875" customWidth="1"/>
    <col min="34" max="34" width="12.44140625" customWidth="1"/>
    <col min="40" max="40" width="60.88671875" customWidth="1"/>
    <col min="41" max="41" width="11.6640625" customWidth="1"/>
    <col min="47" max="47" width="60.88671875" customWidth="1"/>
    <col min="48" max="48" width="12.33203125" customWidth="1"/>
  </cols>
  <sheetData>
    <row r="1" spans="1:48" ht="15" thickBot="1">
      <c r="A1" s="81" t="s">
        <v>3566</v>
      </c>
      <c r="B1" s="81" t="s">
        <v>3567</v>
      </c>
      <c r="C1" s="81" t="s">
        <v>3568</v>
      </c>
      <c r="D1" s="81" t="s">
        <v>3569</v>
      </c>
      <c r="E1" s="81" t="s">
        <v>3570</v>
      </c>
      <c r="F1" t="s">
        <v>3571</v>
      </c>
      <c r="H1" s="81" t="s">
        <v>3566</v>
      </c>
      <c r="I1" s="81" t="s">
        <v>3567</v>
      </c>
      <c r="J1" s="81" t="s">
        <v>3568</v>
      </c>
      <c r="K1" s="81" t="s">
        <v>3569</v>
      </c>
      <c r="L1" s="81" t="s">
        <v>3570</v>
      </c>
      <c r="M1" t="s">
        <v>3571</v>
      </c>
      <c r="O1" s="81" t="s">
        <v>3566</v>
      </c>
      <c r="P1" s="81" t="s">
        <v>3567</v>
      </c>
      <c r="Q1" s="81" t="s">
        <v>3568</v>
      </c>
      <c r="R1" s="81" t="s">
        <v>3569</v>
      </c>
      <c r="S1" s="81" t="s">
        <v>3570</v>
      </c>
      <c r="T1" t="s">
        <v>3572</v>
      </c>
      <c r="V1" s="81" t="s">
        <v>3566</v>
      </c>
      <c r="W1" s="81" t="s">
        <v>3567</v>
      </c>
      <c r="X1" s="81" t="s">
        <v>3568</v>
      </c>
      <c r="Y1" s="81" t="s">
        <v>3569</v>
      </c>
      <c r="Z1" s="81" t="s">
        <v>3570</v>
      </c>
      <c r="AA1" t="s">
        <v>3572</v>
      </c>
      <c r="AC1" s="81" t="s">
        <v>3566</v>
      </c>
      <c r="AD1" s="81" t="s">
        <v>3567</v>
      </c>
      <c r="AE1" s="81" t="s">
        <v>3568</v>
      </c>
      <c r="AF1" s="81" t="s">
        <v>3569</v>
      </c>
      <c r="AG1" s="81" t="s">
        <v>3570</v>
      </c>
      <c r="AH1" t="s">
        <v>3572</v>
      </c>
      <c r="AJ1" s="81" t="s">
        <v>3566</v>
      </c>
      <c r="AK1" s="81" t="s">
        <v>3567</v>
      </c>
      <c r="AL1" s="81" t="s">
        <v>3568</v>
      </c>
      <c r="AM1" s="81" t="s">
        <v>3569</v>
      </c>
      <c r="AN1" s="81" t="s">
        <v>3570</v>
      </c>
      <c r="AO1" t="s">
        <v>3572</v>
      </c>
      <c r="AQ1" s="81" t="s">
        <v>3566</v>
      </c>
      <c r="AR1" s="81" t="s">
        <v>3567</v>
      </c>
      <c r="AS1" s="81" t="s">
        <v>3568</v>
      </c>
      <c r="AT1" s="81" t="s">
        <v>3569</v>
      </c>
      <c r="AU1" s="81" t="s">
        <v>3570</v>
      </c>
      <c r="AV1" t="s">
        <v>3572</v>
      </c>
    </row>
    <row r="2" spans="1:48" ht="15" thickBot="1">
      <c r="A2" s="82" t="s">
        <v>3456</v>
      </c>
      <c r="B2" s="82" t="s">
        <v>3573</v>
      </c>
      <c r="C2" s="82" t="s">
        <v>3574</v>
      </c>
      <c r="D2" s="82">
        <v>2.61</v>
      </c>
      <c r="E2" s="82" t="s">
        <v>3575</v>
      </c>
      <c r="F2" s="26">
        <v>43830</v>
      </c>
      <c r="H2" s="83" t="s">
        <v>3456</v>
      </c>
      <c r="I2" s="83" t="s">
        <v>3573</v>
      </c>
      <c r="J2" s="83" t="s">
        <v>3574</v>
      </c>
      <c r="K2" s="83">
        <v>2.61</v>
      </c>
      <c r="L2" s="83" t="s">
        <v>3575</v>
      </c>
      <c r="M2" s="26">
        <v>44196</v>
      </c>
      <c r="O2" s="83" t="s">
        <v>3456</v>
      </c>
      <c r="P2" s="83" t="s">
        <v>3573</v>
      </c>
      <c r="Q2" s="83" t="s">
        <v>3574</v>
      </c>
      <c r="R2" s="83">
        <v>2.61</v>
      </c>
      <c r="S2" s="83" t="s">
        <v>3575</v>
      </c>
      <c r="T2" s="26">
        <v>44165</v>
      </c>
      <c r="V2" s="83" t="s">
        <v>3456</v>
      </c>
      <c r="W2" s="83" t="s">
        <v>3573</v>
      </c>
      <c r="X2" s="83" t="s">
        <v>3574</v>
      </c>
      <c r="Y2" s="83">
        <v>2.61</v>
      </c>
      <c r="Z2" s="83" t="s">
        <v>3575</v>
      </c>
      <c r="AA2" s="26">
        <v>44134</v>
      </c>
      <c r="AC2" s="83" t="s">
        <v>3456</v>
      </c>
      <c r="AD2" s="83" t="s">
        <v>3573</v>
      </c>
      <c r="AE2" s="83" t="s">
        <v>3574</v>
      </c>
      <c r="AF2" s="83">
        <v>2.61</v>
      </c>
      <c r="AG2" s="83" t="s">
        <v>3575</v>
      </c>
      <c r="AH2" s="26">
        <v>44104</v>
      </c>
      <c r="AJ2" s="83" t="s">
        <v>3456</v>
      </c>
      <c r="AK2" s="83" t="s">
        <v>3573</v>
      </c>
      <c r="AL2" s="83" t="s">
        <v>3574</v>
      </c>
      <c r="AM2" s="83">
        <v>2.61</v>
      </c>
      <c r="AN2" s="83" t="s">
        <v>3575</v>
      </c>
      <c r="AO2" s="26">
        <v>44074</v>
      </c>
      <c r="AQ2" s="83" t="s">
        <v>3456</v>
      </c>
      <c r="AR2" s="83" t="s">
        <v>3573</v>
      </c>
      <c r="AS2" s="83" t="s">
        <v>3574</v>
      </c>
      <c r="AT2" s="83">
        <v>2.61</v>
      </c>
      <c r="AU2" s="83" t="s">
        <v>3575</v>
      </c>
      <c r="AV2" s="26">
        <v>44043</v>
      </c>
    </row>
    <row r="3" spans="1:48" ht="15" thickBot="1">
      <c r="A3" s="82" t="s">
        <v>3576</v>
      </c>
      <c r="B3" s="82" t="s">
        <v>3573</v>
      </c>
      <c r="C3" s="82" t="s">
        <v>3574</v>
      </c>
      <c r="D3" s="82">
        <v>3</v>
      </c>
      <c r="E3" s="82" t="s">
        <v>3577</v>
      </c>
      <c r="F3" s="26">
        <v>43830</v>
      </c>
      <c r="H3" s="83" t="s">
        <v>3576</v>
      </c>
      <c r="I3" s="83" t="s">
        <v>3573</v>
      </c>
      <c r="J3" s="83" t="s">
        <v>3574</v>
      </c>
      <c r="K3" s="83">
        <v>3</v>
      </c>
      <c r="L3" s="83" t="s">
        <v>3577</v>
      </c>
      <c r="M3" s="26">
        <v>44196</v>
      </c>
      <c r="O3" s="83" t="s">
        <v>3576</v>
      </c>
      <c r="P3" s="83" t="s">
        <v>3573</v>
      </c>
      <c r="Q3" s="83" t="s">
        <v>3574</v>
      </c>
      <c r="R3" s="83">
        <v>3</v>
      </c>
      <c r="S3" s="83" t="s">
        <v>3577</v>
      </c>
      <c r="T3" s="26">
        <v>44165</v>
      </c>
      <c r="V3" s="83" t="s">
        <v>3576</v>
      </c>
      <c r="W3" s="83" t="s">
        <v>3573</v>
      </c>
      <c r="X3" s="83" t="s">
        <v>3574</v>
      </c>
      <c r="Y3" s="83">
        <v>3</v>
      </c>
      <c r="Z3" s="83" t="s">
        <v>3577</v>
      </c>
      <c r="AA3" s="26">
        <v>44134</v>
      </c>
      <c r="AC3" s="83" t="s">
        <v>3576</v>
      </c>
      <c r="AD3" s="83" t="s">
        <v>3573</v>
      </c>
      <c r="AE3" s="83" t="s">
        <v>3574</v>
      </c>
      <c r="AF3" s="83">
        <v>3</v>
      </c>
      <c r="AG3" s="83" t="s">
        <v>3577</v>
      </c>
      <c r="AJ3" s="83" t="s">
        <v>3576</v>
      </c>
      <c r="AK3" s="83" t="s">
        <v>3573</v>
      </c>
      <c r="AL3" s="83" t="s">
        <v>3574</v>
      </c>
      <c r="AM3" s="83">
        <v>3</v>
      </c>
      <c r="AN3" s="83" t="s">
        <v>3577</v>
      </c>
      <c r="AO3" s="26">
        <v>44074</v>
      </c>
      <c r="AQ3" s="83" t="s">
        <v>3576</v>
      </c>
      <c r="AR3" s="83" t="s">
        <v>3573</v>
      </c>
      <c r="AS3" s="83" t="s">
        <v>3574</v>
      </c>
      <c r="AT3" s="83">
        <v>3</v>
      </c>
      <c r="AU3" s="83" t="s">
        <v>3577</v>
      </c>
      <c r="AV3" s="26">
        <v>44043</v>
      </c>
    </row>
    <row r="4" spans="1:48" ht="15" thickBot="1">
      <c r="A4" s="82" t="s">
        <v>1227</v>
      </c>
      <c r="B4" s="82" t="s">
        <v>3573</v>
      </c>
      <c r="C4" s="82" t="s">
        <v>3574</v>
      </c>
      <c r="D4" s="82">
        <v>2.63</v>
      </c>
      <c r="E4" s="82" t="s">
        <v>3578</v>
      </c>
      <c r="F4" s="26">
        <v>43830</v>
      </c>
      <c r="H4" s="83" t="s">
        <v>1227</v>
      </c>
      <c r="I4" s="83" t="s">
        <v>3573</v>
      </c>
      <c r="J4" s="83" t="s">
        <v>3574</v>
      </c>
      <c r="K4" s="83">
        <v>2.61</v>
      </c>
      <c r="L4" s="83" t="s">
        <v>3579</v>
      </c>
      <c r="M4" s="26">
        <v>44196</v>
      </c>
      <c r="O4" s="83" t="s">
        <v>1227</v>
      </c>
      <c r="P4" s="83" t="s">
        <v>3573</v>
      </c>
      <c r="Q4" s="83" t="s">
        <v>3574</v>
      </c>
      <c r="R4" s="83">
        <v>2.61</v>
      </c>
      <c r="S4" s="83" t="s">
        <v>3579</v>
      </c>
      <c r="T4" s="26">
        <v>44165</v>
      </c>
      <c r="V4" s="83" t="s">
        <v>1227</v>
      </c>
      <c r="W4" s="83" t="s">
        <v>3573</v>
      </c>
      <c r="X4" s="83" t="s">
        <v>3574</v>
      </c>
      <c r="Y4" s="83">
        <v>2.61</v>
      </c>
      <c r="Z4" s="83" t="s">
        <v>3579</v>
      </c>
      <c r="AA4" s="26">
        <v>44134</v>
      </c>
      <c r="AC4" s="83" t="s">
        <v>1227</v>
      </c>
      <c r="AD4" s="83" t="s">
        <v>3573</v>
      </c>
      <c r="AE4" s="83" t="s">
        <v>3574</v>
      </c>
      <c r="AF4" s="83">
        <v>2.61</v>
      </c>
      <c r="AG4" s="83" t="s">
        <v>3579</v>
      </c>
      <c r="AJ4" s="83" t="s">
        <v>1227</v>
      </c>
      <c r="AK4" s="83" t="s">
        <v>3573</v>
      </c>
      <c r="AL4" s="83" t="s">
        <v>3574</v>
      </c>
      <c r="AM4" s="83">
        <v>2.61</v>
      </c>
      <c r="AN4" s="83" t="s">
        <v>3579</v>
      </c>
      <c r="AO4" s="26">
        <v>44074</v>
      </c>
      <c r="AQ4" s="83" t="s">
        <v>1227</v>
      </c>
      <c r="AR4" s="83" t="s">
        <v>3573</v>
      </c>
      <c r="AS4" s="83" t="s">
        <v>3574</v>
      </c>
      <c r="AT4" s="83">
        <v>2.63</v>
      </c>
      <c r="AU4" s="83" t="s">
        <v>3578</v>
      </c>
      <c r="AV4" s="26">
        <v>44043</v>
      </c>
    </row>
    <row r="5" spans="1:48" ht="15" thickBot="1">
      <c r="A5" s="82" t="s">
        <v>722</v>
      </c>
      <c r="B5" s="82" t="s">
        <v>3573</v>
      </c>
      <c r="C5" s="82" t="s">
        <v>3574</v>
      </c>
      <c r="D5" s="82">
        <v>1.97</v>
      </c>
      <c r="E5" s="82" t="s">
        <v>3580</v>
      </c>
      <c r="F5" s="26">
        <v>43830</v>
      </c>
      <c r="H5" s="83" t="s">
        <v>722</v>
      </c>
      <c r="I5" s="83" t="s">
        <v>3573</v>
      </c>
      <c r="J5" s="83" t="s">
        <v>3574</v>
      </c>
      <c r="K5" s="83">
        <v>1.97</v>
      </c>
      <c r="L5" s="83" t="s">
        <v>3580</v>
      </c>
      <c r="M5" s="26">
        <v>44196</v>
      </c>
      <c r="O5" s="83" t="s">
        <v>722</v>
      </c>
      <c r="P5" s="83" t="s">
        <v>3573</v>
      </c>
      <c r="Q5" s="83" t="s">
        <v>3574</v>
      </c>
      <c r="R5" s="83">
        <v>1.97</v>
      </c>
      <c r="S5" s="83" t="s">
        <v>3580</v>
      </c>
      <c r="T5" s="26">
        <v>44165</v>
      </c>
      <c r="V5" s="83" t="s">
        <v>722</v>
      </c>
      <c r="W5" s="83" t="s">
        <v>3573</v>
      </c>
      <c r="X5" s="83" t="s">
        <v>3574</v>
      </c>
      <c r="Y5" s="83">
        <v>1.97</v>
      </c>
      <c r="Z5" s="83" t="s">
        <v>3580</v>
      </c>
      <c r="AA5" s="26">
        <v>44134</v>
      </c>
      <c r="AC5" s="83" t="s">
        <v>722</v>
      </c>
      <c r="AD5" s="83" t="s">
        <v>3573</v>
      </c>
      <c r="AE5" s="83" t="s">
        <v>3574</v>
      </c>
      <c r="AF5" s="83">
        <v>1.97</v>
      </c>
      <c r="AG5" s="83" t="s">
        <v>3580</v>
      </c>
      <c r="AJ5" s="83" t="s">
        <v>722</v>
      </c>
      <c r="AK5" s="83" t="s">
        <v>3573</v>
      </c>
      <c r="AL5" s="83" t="s">
        <v>3574</v>
      </c>
      <c r="AM5" s="83">
        <v>1.97</v>
      </c>
      <c r="AN5" s="83" t="s">
        <v>3580</v>
      </c>
      <c r="AO5" s="26">
        <v>44074</v>
      </c>
      <c r="AQ5" s="83" t="s">
        <v>722</v>
      </c>
      <c r="AR5" s="83" t="s">
        <v>3573</v>
      </c>
      <c r="AS5" s="83" t="s">
        <v>3574</v>
      </c>
      <c r="AT5" s="83">
        <v>1.97</v>
      </c>
      <c r="AU5" s="83" t="s">
        <v>3580</v>
      </c>
      <c r="AV5" s="26">
        <v>44043</v>
      </c>
    </row>
    <row r="6" spans="1:48" ht="15" thickBot="1">
      <c r="A6" s="82" t="s">
        <v>3581</v>
      </c>
      <c r="B6" s="82" t="s">
        <v>3573</v>
      </c>
      <c r="C6" s="82" t="s">
        <v>3574</v>
      </c>
      <c r="D6" s="82">
        <v>3.15</v>
      </c>
      <c r="E6" s="82" t="s">
        <v>3582</v>
      </c>
      <c r="F6" s="26">
        <v>43830</v>
      </c>
      <c r="H6" s="83" t="s">
        <v>3581</v>
      </c>
      <c r="I6" s="83" t="s">
        <v>3573</v>
      </c>
      <c r="J6" s="83" t="s">
        <v>3574</v>
      </c>
      <c r="K6" s="83">
        <v>3.15</v>
      </c>
      <c r="L6" s="83" t="s">
        <v>3582</v>
      </c>
      <c r="M6" s="26">
        <v>44196</v>
      </c>
      <c r="O6" s="83" t="s">
        <v>3581</v>
      </c>
      <c r="P6" s="83" t="s">
        <v>3573</v>
      </c>
      <c r="Q6" s="83" t="s">
        <v>3574</v>
      </c>
      <c r="R6" s="83">
        <v>3.15</v>
      </c>
      <c r="S6" s="83" t="s">
        <v>3582</v>
      </c>
      <c r="T6" s="26">
        <v>44165</v>
      </c>
      <c r="V6" s="83" t="s">
        <v>3581</v>
      </c>
      <c r="W6" s="83" t="s">
        <v>3573</v>
      </c>
      <c r="X6" s="83" t="s">
        <v>3574</v>
      </c>
      <c r="Y6" s="83">
        <v>3.15</v>
      </c>
      <c r="Z6" s="83" t="s">
        <v>3582</v>
      </c>
      <c r="AA6" s="26">
        <v>44134</v>
      </c>
      <c r="AC6" s="83" t="s">
        <v>3581</v>
      </c>
      <c r="AD6" s="83" t="s">
        <v>3573</v>
      </c>
      <c r="AE6" s="83" t="s">
        <v>3574</v>
      </c>
      <c r="AF6" s="83">
        <v>3.15</v>
      </c>
      <c r="AG6" s="83" t="s">
        <v>3582</v>
      </c>
      <c r="AJ6" s="83" t="s">
        <v>3581</v>
      </c>
      <c r="AK6" s="83" t="s">
        <v>3573</v>
      </c>
      <c r="AL6" s="83" t="s">
        <v>3574</v>
      </c>
      <c r="AM6" s="83">
        <v>3.15</v>
      </c>
      <c r="AN6" s="83" t="s">
        <v>3582</v>
      </c>
      <c r="AO6" s="26">
        <v>44074</v>
      </c>
      <c r="AQ6" s="83" t="s">
        <v>3581</v>
      </c>
      <c r="AR6" s="83" t="s">
        <v>3573</v>
      </c>
      <c r="AS6" s="83" t="s">
        <v>3574</v>
      </c>
      <c r="AT6" s="83">
        <v>3.15</v>
      </c>
      <c r="AU6" s="83" t="s">
        <v>3582</v>
      </c>
      <c r="AV6" s="26">
        <v>44043</v>
      </c>
    </row>
    <row r="7" spans="1:48" ht="15" thickBot="1">
      <c r="A7" s="82" t="s">
        <v>1161</v>
      </c>
      <c r="B7" s="82" t="s">
        <v>3573</v>
      </c>
      <c r="C7" s="82" t="s">
        <v>3574</v>
      </c>
      <c r="D7" s="82">
        <v>3.45</v>
      </c>
      <c r="E7" s="82" t="s">
        <v>3583</v>
      </c>
      <c r="F7" s="26">
        <v>43830</v>
      </c>
      <c r="H7" s="83" t="s">
        <v>1161</v>
      </c>
      <c r="I7" s="83" t="s">
        <v>3573</v>
      </c>
      <c r="J7" s="83" t="s">
        <v>3574</v>
      </c>
      <c r="K7" s="83">
        <v>3.45</v>
      </c>
      <c r="L7" s="83" t="s">
        <v>3583</v>
      </c>
      <c r="M7" s="26">
        <v>44196</v>
      </c>
      <c r="O7" s="83" t="s">
        <v>1161</v>
      </c>
      <c r="P7" s="83" t="s">
        <v>3573</v>
      </c>
      <c r="Q7" s="83" t="s">
        <v>3574</v>
      </c>
      <c r="R7" s="83">
        <v>3.45</v>
      </c>
      <c r="S7" s="83" t="s">
        <v>3583</v>
      </c>
      <c r="T7" s="26">
        <v>44165</v>
      </c>
      <c r="V7" s="83" t="s">
        <v>1161</v>
      </c>
      <c r="W7" s="83" t="s">
        <v>3573</v>
      </c>
      <c r="X7" s="83" t="s">
        <v>3574</v>
      </c>
      <c r="Y7" s="83">
        <v>3.45</v>
      </c>
      <c r="Z7" s="83" t="s">
        <v>3583</v>
      </c>
      <c r="AA7" s="26">
        <v>44134</v>
      </c>
      <c r="AC7" s="83" t="s">
        <v>1161</v>
      </c>
      <c r="AD7" s="83" t="s">
        <v>3573</v>
      </c>
      <c r="AE7" s="83" t="s">
        <v>3574</v>
      </c>
      <c r="AF7" s="83">
        <v>3.45</v>
      </c>
      <c r="AG7" s="83" t="s">
        <v>3583</v>
      </c>
      <c r="AJ7" s="83" t="s">
        <v>1161</v>
      </c>
      <c r="AK7" s="83" t="s">
        <v>3573</v>
      </c>
      <c r="AL7" s="83" t="s">
        <v>3574</v>
      </c>
      <c r="AM7" s="83">
        <v>3.45</v>
      </c>
      <c r="AN7" s="83" t="s">
        <v>3583</v>
      </c>
      <c r="AO7" s="26">
        <v>44074</v>
      </c>
      <c r="AQ7" s="83" t="s">
        <v>1161</v>
      </c>
      <c r="AR7" s="83" t="s">
        <v>3573</v>
      </c>
      <c r="AS7" s="83" t="s">
        <v>3574</v>
      </c>
      <c r="AT7" s="83">
        <v>3.45</v>
      </c>
      <c r="AU7" s="83" t="s">
        <v>3583</v>
      </c>
      <c r="AV7" s="26">
        <v>44043</v>
      </c>
    </row>
    <row r="8" spans="1:48" ht="15" thickBot="1">
      <c r="A8" s="82" t="s">
        <v>1433</v>
      </c>
      <c r="B8" s="82" t="s">
        <v>3573</v>
      </c>
      <c r="C8" s="82" t="s">
        <v>3574</v>
      </c>
      <c r="D8" s="82">
        <v>2.97</v>
      </c>
      <c r="E8" s="82" t="s">
        <v>3584</v>
      </c>
      <c r="F8" s="26">
        <v>43830</v>
      </c>
      <c r="H8" s="83" t="s">
        <v>1433</v>
      </c>
      <c r="I8" s="83" t="s">
        <v>3573</v>
      </c>
      <c r="J8" s="83" t="s">
        <v>3574</v>
      </c>
      <c r="K8" s="83">
        <v>2.97</v>
      </c>
      <c r="L8" s="83" t="s">
        <v>3584</v>
      </c>
      <c r="M8" s="26">
        <v>44196</v>
      </c>
      <c r="O8" s="83" t="s">
        <v>1433</v>
      </c>
      <c r="P8" s="83" t="s">
        <v>3573</v>
      </c>
      <c r="Q8" s="83" t="s">
        <v>3574</v>
      </c>
      <c r="R8" s="83">
        <v>2.97</v>
      </c>
      <c r="S8" s="83" t="s">
        <v>3584</v>
      </c>
      <c r="T8" s="26">
        <v>44165</v>
      </c>
      <c r="V8" s="83" t="s">
        <v>1433</v>
      </c>
      <c r="W8" s="83" t="s">
        <v>3573</v>
      </c>
      <c r="X8" s="83" t="s">
        <v>3574</v>
      </c>
      <c r="Y8" s="83">
        <v>2.97</v>
      </c>
      <c r="Z8" s="83" t="s">
        <v>3584</v>
      </c>
      <c r="AA8" s="26">
        <v>44134</v>
      </c>
      <c r="AC8" s="83" t="s">
        <v>1433</v>
      </c>
      <c r="AD8" s="83" t="s">
        <v>3573</v>
      </c>
      <c r="AE8" s="83" t="s">
        <v>3574</v>
      </c>
      <c r="AF8" s="83">
        <v>2.97</v>
      </c>
      <c r="AG8" s="83" t="s">
        <v>3584</v>
      </c>
      <c r="AJ8" s="83" t="s">
        <v>1433</v>
      </c>
      <c r="AK8" s="83" t="s">
        <v>3573</v>
      </c>
      <c r="AL8" s="83" t="s">
        <v>3574</v>
      </c>
      <c r="AM8" s="83">
        <v>2.97</v>
      </c>
      <c r="AN8" s="83" t="s">
        <v>3584</v>
      </c>
      <c r="AO8" s="26">
        <v>44074</v>
      </c>
      <c r="AQ8" s="83" t="s">
        <v>1433</v>
      </c>
      <c r="AR8" s="83" t="s">
        <v>3573</v>
      </c>
      <c r="AS8" s="83" t="s">
        <v>3574</v>
      </c>
      <c r="AT8" s="83">
        <v>2.97</v>
      </c>
      <c r="AU8" s="83" t="s">
        <v>3584</v>
      </c>
      <c r="AV8" s="26">
        <v>44043</v>
      </c>
    </row>
    <row r="9" spans="1:48" ht="15" thickBot="1">
      <c r="A9" s="82" t="s">
        <v>3585</v>
      </c>
      <c r="B9" s="82" t="s">
        <v>3573</v>
      </c>
      <c r="C9" s="82" t="s">
        <v>3574</v>
      </c>
      <c r="D9" s="82">
        <v>2.63</v>
      </c>
      <c r="E9" s="82" t="s">
        <v>3586</v>
      </c>
      <c r="F9" s="26">
        <v>43830</v>
      </c>
      <c r="H9" s="83" t="s">
        <v>3585</v>
      </c>
      <c r="I9" s="83" t="s">
        <v>3573</v>
      </c>
      <c r="J9" s="83" t="s">
        <v>3574</v>
      </c>
      <c r="K9" s="83">
        <v>2.63</v>
      </c>
      <c r="L9" s="83" t="s">
        <v>3586</v>
      </c>
      <c r="M9" s="26">
        <v>44196</v>
      </c>
      <c r="O9" s="83" t="s">
        <v>3585</v>
      </c>
      <c r="P9" s="83" t="s">
        <v>3573</v>
      </c>
      <c r="Q9" s="83" t="s">
        <v>3574</v>
      </c>
      <c r="R9" s="83">
        <v>2.63</v>
      </c>
      <c r="S9" s="83" t="s">
        <v>3586</v>
      </c>
      <c r="T9" s="26">
        <v>44165</v>
      </c>
      <c r="V9" s="83" t="s">
        <v>3585</v>
      </c>
      <c r="W9" s="83" t="s">
        <v>3573</v>
      </c>
      <c r="X9" s="83" t="s">
        <v>3574</v>
      </c>
      <c r="Y9" s="83">
        <v>2.63</v>
      </c>
      <c r="Z9" s="83" t="s">
        <v>3586</v>
      </c>
      <c r="AA9" s="26">
        <v>44134</v>
      </c>
      <c r="AC9" s="83" t="s">
        <v>3585</v>
      </c>
      <c r="AD9" s="83" t="s">
        <v>3573</v>
      </c>
      <c r="AE9" s="83" t="s">
        <v>3574</v>
      </c>
      <c r="AF9" s="83">
        <v>2.63</v>
      </c>
      <c r="AG9" s="83" t="s">
        <v>3586</v>
      </c>
      <c r="AJ9" s="83" t="s">
        <v>3585</v>
      </c>
      <c r="AK9" s="83" t="s">
        <v>3573</v>
      </c>
      <c r="AL9" s="83" t="s">
        <v>3574</v>
      </c>
      <c r="AM9" s="83">
        <v>2.63</v>
      </c>
      <c r="AN9" s="83" t="s">
        <v>3586</v>
      </c>
      <c r="AO9" s="26">
        <v>44074</v>
      </c>
      <c r="AQ9" s="83" t="s">
        <v>3585</v>
      </c>
      <c r="AR9" s="83" t="s">
        <v>3573</v>
      </c>
      <c r="AS9" s="83" t="s">
        <v>3574</v>
      </c>
      <c r="AT9" s="83">
        <v>2.63</v>
      </c>
      <c r="AU9" s="83" t="s">
        <v>3586</v>
      </c>
      <c r="AV9" s="26">
        <v>44043</v>
      </c>
    </row>
    <row r="10" spans="1:48" ht="15" thickBot="1">
      <c r="A10" s="82" t="s">
        <v>2387</v>
      </c>
      <c r="B10" s="82" t="s">
        <v>3573</v>
      </c>
      <c r="C10" s="82" t="s">
        <v>3574</v>
      </c>
      <c r="D10" s="82">
        <v>2.95</v>
      </c>
      <c r="E10" s="82" t="s">
        <v>3587</v>
      </c>
      <c r="F10" s="26">
        <v>43830</v>
      </c>
      <c r="H10" s="83" t="s">
        <v>2387</v>
      </c>
      <c r="I10" s="83" t="s">
        <v>3573</v>
      </c>
      <c r="J10" s="83" t="s">
        <v>3574</v>
      </c>
      <c r="K10" s="83">
        <v>2.95</v>
      </c>
      <c r="L10" s="83" t="s">
        <v>3587</v>
      </c>
      <c r="M10" s="26">
        <v>44196</v>
      </c>
      <c r="O10" s="83" t="s">
        <v>2387</v>
      </c>
      <c r="P10" s="83" t="s">
        <v>3573</v>
      </c>
      <c r="Q10" s="83" t="s">
        <v>3574</v>
      </c>
      <c r="R10" s="83">
        <v>2.95</v>
      </c>
      <c r="S10" s="83" t="s">
        <v>3587</v>
      </c>
      <c r="T10" s="26">
        <v>44165</v>
      </c>
      <c r="V10" s="83" t="s">
        <v>2387</v>
      </c>
      <c r="W10" s="83" t="s">
        <v>3573</v>
      </c>
      <c r="X10" s="83" t="s">
        <v>3574</v>
      </c>
      <c r="Y10" s="83">
        <v>2.95</v>
      </c>
      <c r="Z10" s="83" t="s">
        <v>3587</v>
      </c>
      <c r="AA10" s="26">
        <v>44134</v>
      </c>
      <c r="AC10" s="83" t="s">
        <v>2387</v>
      </c>
      <c r="AD10" s="83" t="s">
        <v>3573</v>
      </c>
      <c r="AE10" s="83" t="s">
        <v>3574</v>
      </c>
      <c r="AF10" s="83">
        <v>2.95</v>
      </c>
      <c r="AG10" s="83" t="s">
        <v>3587</v>
      </c>
      <c r="AJ10" s="83" t="s">
        <v>2387</v>
      </c>
      <c r="AK10" s="83" t="s">
        <v>3573</v>
      </c>
      <c r="AL10" s="83" t="s">
        <v>3574</v>
      </c>
      <c r="AM10" s="83">
        <v>2.95</v>
      </c>
      <c r="AN10" s="83" t="s">
        <v>3587</v>
      </c>
      <c r="AO10" s="26">
        <v>44074</v>
      </c>
      <c r="AQ10" s="83" t="s">
        <v>2387</v>
      </c>
      <c r="AR10" s="83" t="s">
        <v>3573</v>
      </c>
      <c r="AS10" s="83" t="s">
        <v>3574</v>
      </c>
      <c r="AT10" s="83">
        <v>2.95</v>
      </c>
      <c r="AU10" s="83" t="s">
        <v>3587</v>
      </c>
      <c r="AV10" s="26">
        <v>44043</v>
      </c>
    </row>
    <row r="11" spans="1:48" ht="15" thickBot="1">
      <c r="A11" s="82" t="s">
        <v>2427</v>
      </c>
      <c r="B11" s="82" t="s">
        <v>3573</v>
      </c>
      <c r="C11" s="82" t="s">
        <v>3574</v>
      </c>
      <c r="D11" s="82">
        <v>2.02</v>
      </c>
      <c r="E11" s="82" t="s">
        <v>3588</v>
      </c>
      <c r="F11" s="26">
        <v>43830</v>
      </c>
      <c r="H11" s="83" t="s">
        <v>2427</v>
      </c>
      <c r="I11" s="83" t="s">
        <v>3573</v>
      </c>
      <c r="J11" s="83" t="s">
        <v>3574</v>
      </c>
      <c r="K11" s="83">
        <v>2.02</v>
      </c>
      <c r="L11" s="83" t="s">
        <v>3588</v>
      </c>
      <c r="M11" s="26">
        <v>44196</v>
      </c>
      <c r="O11" s="83" t="s">
        <v>2427</v>
      </c>
      <c r="P11" s="83" t="s">
        <v>3573</v>
      </c>
      <c r="Q11" s="83" t="s">
        <v>3574</v>
      </c>
      <c r="R11" s="83">
        <v>2.02</v>
      </c>
      <c r="S11" s="83" t="s">
        <v>3588</v>
      </c>
      <c r="T11" s="26">
        <v>44165</v>
      </c>
      <c r="V11" s="83" t="s">
        <v>2427</v>
      </c>
      <c r="W11" s="83" t="s">
        <v>3573</v>
      </c>
      <c r="X11" s="83" t="s">
        <v>3574</v>
      </c>
      <c r="Y11" s="83">
        <v>2.02</v>
      </c>
      <c r="Z11" s="83" t="s">
        <v>3588</v>
      </c>
      <c r="AA11" s="26">
        <v>44134</v>
      </c>
      <c r="AC11" s="83" t="s">
        <v>2427</v>
      </c>
      <c r="AD11" s="83" t="s">
        <v>3573</v>
      </c>
      <c r="AE11" s="83" t="s">
        <v>3574</v>
      </c>
      <c r="AF11" s="83">
        <v>2.02</v>
      </c>
      <c r="AG11" s="83" t="s">
        <v>3588</v>
      </c>
      <c r="AJ11" s="83" t="s">
        <v>2427</v>
      </c>
      <c r="AK11" s="83" t="s">
        <v>3573</v>
      </c>
      <c r="AL11" s="83" t="s">
        <v>3574</v>
      </c>
      <c r="AM11" s="83">
        <v>2.02</v>
      </c>
      <c r="AN11" s="83" t="s">
        <v>3588</v>
      </c>
      <c r="AO11" s="26">
        <v>44074</v>
      </c>
      <c r="AQ11" s="83" t="s">
        <v>2427</v>
      </c>
      <c r="AR11" s="83" t="s">
        <v>3573</v>
      </c>
      <c r="AS11" s="83" t="s">
        <v>3574</v>
      </c>
      <c r="AT11" s="83">
        <v>2.02</v>
      </c>
      <c r="AU11" s="83" t="s">
        <v>3588</v>
      </c>
      <c r="AV11" s="26">
        <v>44043</v>
      </c>
    </row>
    <row r="12" spans="1:48" ht="15" thickBot="1">
      <c r="A12" s="82" t="s">
        <v>1567</v>
      </c>
      <c r="B12" s="82" t="s">
        <v>3573</v>
      </c>
      <c r="C12" s="82" t="s">
        <v>3574</v>
      </c>
      <c r="D12" s="82">
        <v>3.2</v>
      </c>
      <c r="E12" s="82" t="s">
        <v>3589</v>
      </c>
      <c r="F12" s="26">
        <v>43830</v>
      </c>
      <c r="H12" s="83" t="s">
        <v>1567</v>
      </c>
      <c r="I12" s="83" t="s">
        <v>3573</v>
      </c>
      <c r="J12" s="83" t="s">
        <v>3574</v>
      </c>
      <c r="K12" s="83">
        <v>3.2</v>
      </c>
      <c r="L12" s="83" t="s">
        <v>3589</v>
      </c>
      <c r="M12" s="26">
        <v>44196</v>
      </c>
      <c r="O12" s="83" t="s">
        <v>1567</v>
      </c>
      <c r="P12" s="83" t="s">
        <v>3573</v>
      </c>
      <c r="Q12" s="83" t="s">
        <v>3574</v>
      </c>
      <c r="R12" s="83">
        <v>3.2</v>
      </c>
      <c r="S12" s="83" t="s">
        <v>3589</v>
      </c>
      <c r="T12" s="26">
        <v>44165</v>
      </c>
      <c r="V12" s="83" t="s">
        <v>1567</v>
      </c>
      <c r="W12" s="83" t="s">
        <v>3573</v>
      </c>
      <c r="X12" s="83" t="s">
        <v>3574</v>
      </c>
      <c r="Y12" s="83">
        <v>3.2</v>
      </c>
      <c r="Z12" s="83" t="s">
        <v>3589</v>
      </c>
      <c r="AA12" s="26">
        <v>44134</v>
      </c>
      <c r="AC12" s="83" t="s">
        <v>1567</v>
      </c>
      <c r="AD12" s="83" t="s">
        <v>3573</v>
      </c>
      <c r="AE12" s="83" t="s">
        <v>3574</v>
      </c>
      <c r="AF12" s="83">
        <v>3.2</v>
      </c>
      <c r="AG12" s="83" t="s">
        <v>3589</v>
      </c>
      <c r="AJ12" s="83" t="s">
        <v>1567</v>
      </c>
      <c r="AK12" s="83" t="s">
        <v>3573</v>
      </c>
      <c r="AL12" s="83" t="s">
        <v>3574</v>
      </c>
      <c r="AM12" s="83">
        <v>3.2</v>
      </c>
      <c r="AN12" s="83" t="s">
        <v>3589</v>
      </c>
      <c r="AO12" s="26">
        <v>44074</v>
      </c>
      <c r="AQ12" s="83" t="s">
        <v>1567</v>
      </c>
      <c r="AR12" s="83" t="s">
        <v>3573</v>
      </c>
      <c r="AS12" s="83" t="s">
        <v>3574</v>
      </c>
      <c r="AT12" s="83">
        <v>3.2</v>
      </c>
      <c r="AU12" s="83" t="s">
        <v>3589</v>
      </c>
      <c r="AV12" s="26">
        <v>44043</v>
      </c>
    </row>
    <row r="13" spans="1:48" ht="15" thickBot="1">
      <c r="A13" s="82" t="s">
        <v>1698</v>
      </c>
      <c r="B13" s="82" t="s">
        <v>3573</v>
      </c>
      <c r="C13" s="82" t="s">
        <v>3574</v>
      </c>
      <c r="D13" s="82">
        <v>2.72</v>
      </c>
      <c r="E13" s="82" t="s">
        <v>3590</v>
      </c>
      <c r="F13" s="26">
        <v>43830</v>
      </c>
      <c r="H13" s="83" t="s">
        <v>1698</v>
      </c>
      <c r="I13" s="83" t="s">
        <v>3573</v>
      </c>
      <c r="J13" s="83" t="s">
        <v>3574</v>
      </c>
      <c r="K13" s="83">
        <v>2.72</v>
      </c>
      <c r="L13" s="83" t="s">
        <v>3590</v>
      </c>
      <c r="M13" s="26">
        <v>44196</v>
      </c>
      <c r="O13" s="83" t="s">
        <v>1698</v>
      </c>
      <c r="P13" s="83" t="s">
        <v>3573</v>
      </c>
      <c r="Q13" s="83" t="s">
        <v>3574</v>
      </c>
      <c r="R13" s="83">
        <v>2.72</v>
      </c>
      <c r="S13" s="83" t="s">
        <v>3590</v>
      </c>
      <c r="T13" s="26">
        <v>44165</v>
      </c>
      <c r="V13" s="83" t="s">
        <v>1698</v>
      </c>
      <c r="W13" s="83" t="s">
        <v>3573</v>
      </c>
      <c r="X13" s="83" t="s">
        <v>3574</v>
      </c>
      <c r="Y13" s="83">
        <v>2.72</v>
      </c>
      <c r="Z13" s="83" t="s">
        <v>3590</v>
      </c>
      <c r="AA13" s="26">
        <v>44134</v>
      </c>
      <c r="AC13" s="83" t="s">
        <v>1698</v>
      </c>
      <c r="AD13" s="83" t="s">
        <v>3573</v>
      </c>
      <c r="AE13" s="83" t="s">
        <v>3574</v>
      </c>
      <c r="AF13" s="83">
        <v>2.72</v>
      </c>
      <c r="AG13" s="83" t="s">
        <v>3590</v>
      </c>
      <c r="AJ13" s="83" t="s">
        <v>1698</v>
      </c>
      <c r="AK13" s="83" t="s">
        <v>3573</v>
      </c>
      <c r="AL13" s="83" t="s">
        <v>3574</v>
      </c>
      <c r="AM13" s="83">
        <v>2.72</v>
      </c>
      <c r="AN13" s="83" t="s">
        <v>3590</v>
      </c>
      <c r="AO13" s="26">
        <v>44074</v>
      </c>
      <c r="AQ13" s="83" t="s">
        <v>1698</v>
      </c>
      <c r="AR13" s="83" t="s">
        <v>3573</v>
      </c>
      <c r="AS13" s="83" t="s">
        <v>3574</v>
      </c>
      <c r="AT13" s="83">
        <v>2.72</v>
      </c>
      <c r="AU13" s="83" t="s">
        <v>3590</v>
      </c>
      <c r="AV13" s="26">
        <v>44043</v>
      </c>
    </row>
    <row r="14" spans="1:48" ht="15" thickBot="1">
      <c r="A14" s="82" t="s">
        <v>532</v>
      </c>
      <c r="B14" s="82" t="s">
        <v>3573</v>
      </c>
      <c r="C14" s="82" t="s">
        <v>3574</v>
      </c>
      <c r="D14" s="82">
        <v>2.5299999999999998</v>
      </c>
      <c r="E14" s="82" t="s">
        <v>3591</v>
      </c>
      <c r="F14" s="26">
        <v>43830</v>
      </c>
      <c r="H14" s="83" t="s">
        <v>532</v>
      </c>
      <c r="I14" s="83" t="s">
        <v>3573</v>
      </c>
      <c r="J14" s="83" t="s">
        <v>3574</v>
      </c>
      <c r="K14" s="83">
        <v>2.95</v>
      </c>
      <c r="L14" s="83" t="s">
        <v>3592</v>
      </c>
      <c r="M14" s="26">
        <v>44196</v>
      </c>
      <c r="O14" s="83" t="s">
        <v>532</v>
      </c>
      <c r="P14" s="83" t="s">
        <v>3573</v>
      </c>
      <c r="Q14" s="83" t="s">
        <v>3574</v>
      </c>
      <c r="R14" s="83">
        <v>2.95</v>
      </c>
      <c r="S14" s="83" t="s">
        <v>3592</v>
      </c>
      <c r="T14" s="26">
        <v>44165</v>
      </c>
      <c r="V14" s="83" t="s">
        <v>532</v>
      </c>
      <c r="W14" s="83" t="s">
        <v>3573</v>
      </c>
      <c r="X14" s="83" t="s">
        <v>3574</v>
      </c>
      <c r="Y14" s="83">
        <v>2.95</v>
      </c>
      <c r="Z14" s="83" t="s">
        <v>3592</v>
      </c>
      <c r="AA14" s="26">
        <v>44134</v>
      </c>
      <c r="AC14" s="83" t="s">
        <v>532</v>
      </c>
      <c r="AD14" s="83" t="s">
        <v>3573</v>
      </c>
      <c r="AE14" s="83" t="s">
        <v>3574</v>
      </c>
      <c r="AF14" s="83">
        <v>2.95</v>
      </c>
      <c r="AG14" s="83" t="s">
        <v>3592</v>
      </c>
      <c r="AJ14" s="83" t="s">
        <v>532</v>
      </c>
      <c r="AK14" s="83" t="s">
        <v>3573</v>
      </c>
      <c r="AL14" s="83" t="s">
        <v>3574</v>
      </c>
      <c r="AM14" s="83">
        <v>2.95</v>
      </c>
      <c r="AN14" s="83" t="s">
        <v>3592</v>
      </c>
      <c r="AO14" s="26">
        <v>44074</v>
      </c>
      <c r="AQ14" s="83" t="s">
        <v>532</v>
      </c>
      <c r="AR14" s="83" t="s">
        <v>3573</v>
      </c>
      <c r="AS14" s="83" t="s">
        <v>3574</v>
      </c>
      <c r="AT14" s="83">
        <v>2.5299999999999998</v>
      </c>
      <c r="AU14" s="83" t="s">
        <v>3591</v>
      </c>
      <c r="AV14" s="26">
        <v>44043</v>
      </c>
    </row>
    <row r="15" spans="1:48" ht="15" thickBot="1">
      <c r="A15" s="82" t="s">
        <v>2027</v>
      </c>
      <c r="B15" s="82" t="s">
        <v>3573</v>
      </c>
      <c r="C15" s="82" t="s">
        <v>3574</v>
      </c>
      <c r="D15" s="82">
        <v>2.65</v>
      </c>
      <c r="E15" s="82" t="s">
        <v>3593</v>
      </c>
      <c r="F15" s="26">
        <v>43830</v>
      </c>
      <c r="H15" s="83" t="s">
        <v>2027</v>
      </c>
      <c r="I15" s="83" t="s">
        <v>3573</v>
      </c>
      <c r="J15" s="83" t="s">
        <v>3574</v>
      </c>
      <c r="K15" s="83">
        <v>2.65</v>
      </c>
      <c r="L15" s="83" t="s">
        <v>3594</v>
      </c>
      <c r="M15" s="26">
        <v>44196</v>
      </c>
      <c r="O15" s="83" t="s">
        <v>2027</v>
      </c>
      <c r="P15" s="83" t="s">
        <v>3573</v>
      </c>
      <c r="Q15" s="83" t="s">
        <v>3574</v>
      </c>
      <c r="R15" s="83">
        <v>2.65</v>
      </c>
      <c r="S15" s="83" t="s">
        <v>3594</v>
      </c>
      <c r="T15" s="26">
        <v>44165</v>
      </c>
      <c r="V15" s="83" t="s">
        <v>2027</v>
      </c>
      <c r="W15" s="83" t="s">
        <v>3573</v>
      </c>
      <c r="X15" s="83" t="s">
        <v>3574</v>
      </c>
      <c r="Y15" s="83">
        <v>2.65</v>
      </c>
      <c r="Z15" s="83" t="s">
        <v>3594</v>
      </c>
      <c r="AA15" s="26">
        <v>44134</v>
      </c>
      <c r="AC15" s="83" t="s">
        <v>2027</v>
      </c>
      <c r="AD15" s="83" t="s">
        <v>3573</v>
      </c>
      <c r="AE15" s="83" t="s">
        <v>3574</v>
      </c>
      <c r="AF15" s="83">
        <v>2.65</v>
      </c>
      <c r="AG15" s="83" t="s">
        <v>3594</v>
      </c>
      <c r="AJ15" s="83" t="s">
        <v>2027</v>
      </c>
      <c r="AK15" s="83" t="s">
        <v>3573</v>
      </c>
      <c r="AL15" s="83" t="s">
        <v>3574</v>
      </c>
      <c r="AM15" s="83">
        <v>2.65</v>
      </c>
      <c r="AN15" s="83" t="s">
        <v>3594</v>
      </c>
      <c r="AO15" s="26">
        <v>44074</v>
      </c>
      <c r="AQ15" s="83" t="s">
        <v>2027</v>
      </c>
      <c r="AR15" s="83" t="s">
        <v>3573</v>
      </c>
      <c r="AS15" s="83" t="s">
        <v>3574</v>
      </c>
      <c r="AT15" s="83">
        <v>2.65</v>
      </c>
      <c r="AU15" s="83" t="s">
        <v>3593</v>
      </c>
      <c r="AV15" s="26">
        <v>44043</v>
      </c>
    </row>
    <row r="16" spans="1:48" ht="15" thickBot="1">
      <c r="A16" s="82" t="s">
        <v>1591</v>
      </c>
      <c r="B16" s="82" t="s">
        <v>3573</v>
      </c>
      <c r="C16" s="82" t="s">
        <v>3574</v>
      </c>
      <c r="D16" s="82">
        <v>3.47</v>
      </c>
      <c r="E16" s="82" t="s">
        <v>3595</v>
      </c>
      <c r="F16" s="26">
        <v>43830</v>
      </c>
      <c r="H16" s="83" t="s">
        <v>1591</v>
      </c>
      <c r="I16" s="83" t="s">
        <v>3573</v>
      </c>
      <c r="J16" s="83" t="s">
        <v>3574</v>
      </c>
      <c r="K16" s="83">
        <v>3.47</v>
      </c>
      <c r="L16" s="83" t="s">
        <v>3595</v>
      </c>
      <c r="M16" s="26">
        <v>44196</v>
      </c>
      <c r="O16" s="83" t="s">
        <v>1591</v>
      </c>
      <c r="P16" s="83" t="s">
        <v>3573</v>
      </c>
      <c r="Q16" s="83" t="s">
        <v>3574</v>
      </c>
      <c r="R16" s="83">
        <v>3.47</v>
      </c>
      <c r="S16" s="83" t="s">
        <v>3595</v>
      </c>
      <c r="T16" s="26">
        <v>44165</v>
      </c>
      <c r="V16" s="83" t="s">
        <v>1591</v>
      </c>
      <c r="W16" s="83" t="s">
        <v>3573</v>
      </c>
      <c r="X16" s="83" t="s">
        <v>3574</v>
      </c>
      <c r="Y16" s="83">
        <v>3.47</v>
      </c>
      <c r="Z16" s="83" t="s">
        <v>3595</v>
      </c>
      <c r="AA16" s="26">
        <v>44134</v>
      </c>
      <c r="AC16" s="83" t="s">
        <v>1591</v>
      </c>
      <c r="AD16" s="83" t="s">
        <v>3573</v>
      </c>
      <c r="AE16" s="83" t="s">
        <v>3574</v>
      </c>
      <c r="AF16" s="83">
        <v>3.47</v>
      </c>
      <c r="AG16" s="83" t="s">
        <v>3595</v>
      </c>
      <c r="AJ16" s="83" t="s">
        <v>1591</v>
      </c>
      <c r="AK16" s="83" t="s">
        <v>3573</v>
      </c>
      <c r="AL16" s="83" t="s">
        <v>3574</v>
      </c>
      <c r="AM16" s="83">
        <v>3.47</v>
      </c>
      <c r="AN16" s="83" t="s">
        <v>3595</v>
      </c>
      <c r="AO16" s="26">
        <v>44074</v>
      </c>
      <c r="AQ16" s="83" t="s">
        <v>1591</v>
      </c>
      <c r="AR16" s="83" t="s">
        <v>3573</v>
      </c>
      <c r="AS16" s="83" t="s">
        <v>3574</v>
      </c>
      <c r="AT16" s="83">
        <v>3.47</v>
      </c>
      <c r="AU16" s="83" t="s">
        <v>3595</v>
      </c>
      <c r="AV16" s="26">
        <v>44043</v>
      </c>
    </row>
    <row r="17" spans="1:48" ht="15" thickBot="1">
      <c r="A17" s="82" t="s">
        <v>1236</v>
      </c>
      <c r="B17" s="82" t="s">
        <v>3573</v>
      </c>
      <c r="C17" s="82" t="s">
        <v>3574</v>
      </c>
      <c r="D17" s="82">
        <v>3.1</v>
      </c>
      <c r="E17" s="82" t="s">
        <v>3596</v>
      </c>
      <c r="F17" s="26">
        <v>43830</v>
      </c>
      <c r="H17" s="83" t="s">
        <v>1236</v>
      </c>
      <c r="I17" s="83" t="s">
        <v>3573</v>
      </c>
      <c r="J17" s="83" t="s">
        <v>3574</v>
      </c>
      <c r="K17" s="83">
        <v>3.1</v>
      </c>
      <c r="L17" s="83" t="s">
        <v>3596</v>
      </c>
      <c r="M17" s="26">
        <v>44196</v>
      </c>
      <c r="O17" s="83" t="s">
        <v>1236</v>
      </c>
      <c r="P17" s="83" t="s">
        <v>3573</v>
      </c>
      <c r="Q17" s="83" t="s">
        <v>3574</v>
      </c>
      <c r="R17" s="83">
        <v>3.1</v>
      </c>
      <c r="S17" s="83" t="s">
        <v>3596</v>
      </c>
      <c r="T17" s="26">
        <v>44165</v>
      </c>
      <c r="V17" s="83" t="s">
        <v>1236</v>
      </c>
      <c r="W17" s="83" t="s">
        <v>3573</v>
      </c>
      <c r="X17" s="83" t="s">
        <v>3574</v>
      </c>
      <c r="Y17" s="83">
        <v>3.1</v>
      </c>
      <c r="Z17" s="83" t="s">
        <v>3596</v>
      </c>
      <c r="AA17" s="26">
        <v>44134</v>
      </c>
      <c r="AC17" s="83" t="s">
        <v>1236</v>
      </c>
      <c r="AD17" s="83" t="s">
        <v>3573</v>
      </c>
      <c r="AE17" s="83" t="s">
        <v>3574</v>
      </c>
      <c r="AF17" s="83">
        <v>3.1</v>
      </c>
      <c r="AG17" s="83" t="s">
        <v>3596</v>
      </c>
      <c r="AJ17" s="83" t="s">
        <v>1236</v>
      </c>
      <c r="AK17" s="83" t="s">
        <v>3573</v>
      </c>
      <c r="AL17" s="83" t="s">
        <v>3574</v>
      </c>
      <c r="AM17" s="83">
        <v>3.1</v>
      </c>
      <c r="AN17" s="83" t="s">
        <v>3596</v>
      </c>
      <c r="AO17" s="26">
        <v>44074</v>
      </c>
      <c r="AQ17" s="83" t="s">
        <v>1236</v>
      </c>
      <c r="AR17" s="83" t="s">
        <v>3573</v>
      </c>
      <c r="AS17" s="83" t="s">
        <v>3574</v>
      </c>
      <c r="AT17" s="83">
        <v>3.1</v>
      </c>
      <c r="AU17" s="83" t="s">
        <v>3596</v>
      </c>
      <c r="AV17" s="26">
        <v>44043</v>
      </c>
    </row>
    <row r="18" spans="1:48" ht="15" thickBot="1">
      <c r="A18" s="82" t="s">
        <v>2306</v>
      </c>
      <c r="B18" s="82" t="s">
        <v>3573</v>
      </c>
      <c r="C18" s="82" t="s">
        <v>3574</v>
      </c>
      <c r="D18" s="82">
        <v>2.73</v>
      </c>
      <c r="E18" s="82" t="s">
        <v>3597</v>
      </c>
      <c r="F18" s="26">
        <v>43830</v>
      </c>
      <c r="H18" s="83" t="s">
        <v>2306</v>
      </c>
      <c r="I18" s="83" t="s">
        <v>3573</v>
      </c>
      <c r="J18" s="83" t="s">
        <v>3574</v>
      </c>
      <c r="K18" s="83">
        <v>2.73</v>
      </c>
      <c r="L18" s="83" t="s">
        <v>3597</v>
      </c>
      <c r="M18" s="26">
        <v>44196</v>
      </c>
      <c r="O18" s="83" t="s">
        <v>2306</v>
      </c>
      <c r="P18" s="83" t="s">
        <v>3573</v>
      </c>
      <c r="Q18" s="83" t="s">
        <v>3574</v>
      </c>
      <c r="R18" s="83">
        <v>2.73</v>
      </c>
      <c r="S18" s="83" t="s">
        <v>3597</v>
      </c>
      <c r="T18" s="26">
        <v>44165</v>
      </c>
      <c r="V18" s="83" t="s">
        <v>2306</v>
      </c>
      <c r="W18" s="83" t="s">
        <v>3573</v>
      </c>
      <c r="X18" s="83" t="s">
        <v>3574</v>
      </c>
      <c r="Y18" s="83">
        <v>2.73</v>
      </c>
      <c r="Z18" s="83" t="s">
        <v>3597</v>
      </c>
      <c r="AA18" s="26">
        <v>44134</v>
      </c>
      <c r="AC18" s="83" t="s">
        <v>2306</v>
      </c>
      <c r="AD18" s="83" t="s">
        <v>3573</v>
      </c>
      <c r="AE18" s="83" t="s">
        <v>3574</v>
      </c>
      <c r="AF18" s="83">
        <v>2.73</v>
      </c>
      <c r="AG18" s="83" t="s">
        <v>3597</v>
      </c>
      <c r="AJ18" s="83" t="s">
        <v>2306</v>
      </c>
      <c r="AK18" s="83" t="s">
        <v>3573</v>
      </c>
      <c r="AL18" s="83" t="s">
        <v>3574</v>
      </c>
      <c r="AM18" s="83">
        <v>2.73</v>
      </c>
      <c r="AN18" s="83" t="s">
        <v>3597</v>
      </c>
      <c r="AO18" s="26">
        <v>44074</v>
      </c>
      <c r="AQ18" s="83" t="s">
        <v>2306</v>
      </c>
      <c r="AR18" s="83" t="s">
        <v>3573</v>
      </c>
      <c r="AS18" s="83" t="s">
        <v>3574</v>
      </c>
      <c r="AT18" s="83">
        <v>2.73</v>
      </c>
      <c r="AU18" s="83" t="s">
        <v>3597</v>
      </c>
      <c r="AV18" s="26">
        <v>44043</v>
      </c>
    </row>
    <row r="19" spans="1:48" ht="15" thickBot="1">
      <c r="A19" s="84" t="s">
        <v>1399</v>
      </c>
      <c r="B19" s="85" t="s">
        <v>3573</v>
      </c>
      <c r="C19" s="85" t="s">
        <v>3574</v>
      </c>
      <c r="D19" s="84">
        <v>3.3</v>
      </c>
      <c r="E19" s="85" t="s">
        <v>3598</v>
      </c>
      <c r="F19" s="26">
        <v>43830</v>
      </c>
      <c r="H19" s="86" t="s">
        <v>1399</v>
      </c>
      <c r="I19" s="86" t="s">
        <v>3573</v>
      </c>
      <c r="J19" s="86" t="s">
        <v>3574</v>
      </c>
      <c r="K19" s="86">
        <v>3.3</v>
      </c>
      <c r="L19" s="86" t="s">
        <v>3598</v>
      </c>
      <c r="M19" s="26">
        <v>44196</v>
      </c>
      <c r="O19" s="86" t="s">
        <v>1399</v>
      </c>
      <c r="P19" s="86" t="s">
        <v>3573</v>
      </c>
      <c r="Q19" s="86" t="s">
        <v>3574</v>
      </c>
      <c r="R19" s="86">
        <v>3.3</v>
      </c>
      <c r="S19" s="86" t="s">
        <v>3598</v>
      </c>
      <c r="T19" s="26">
        <v>44165</v>
      </c>
      <c r="V19" s="86" t="s">
        <v>1399</v>
      </c>
      <c r="W19" s="86" t="s">
        <v>3573</v>
      </c>
      <c r="X19" s="86" t="s">
        <v>3574</v>
      </c>
      <c r="Y19" s="86">
        <v>3.3</v>
      </c>
      <c r="Z19" s="86" t="s">
        <v>3598</v>
      </c>
      <c r="AA19" s="26">
        <v>44134</v>
      </c>
      <c r="AC19" s="86" t="s">
        <v>1399</v>
      </c>
      <c r="AD19" s="86" t="s">
        <v>3573</v>
      </c>
      <c r="AE19" s="86" t="s">
        <v>3574</v>
      </c>
      <c r="AF19" s="86">
        <v>3.3</v>
      </c>
      <c r="AG19" s="86" t="s">
        <v>3598</v>
      </c>
      <c r="AJ19" s="86" t="s">
        <v>1399</v>
      </c>
      <c r="AK19" s="86" t="s">
        <v>3573</v>
      </c>
      <c r="AL19" s="86" t="s">
        <v>3574</v>
      </c>
      <c r="AM19" s="86">
        <v>3.3</v>
      </c>
      <c r="AN19" s="86" t="s">
        <v>3598</v>
      </c>
      <c r="AO19" s="26">
        <v>44074</v>
      </c>
      <c r="AQ19" s="86" t="s">
        <v>1399</v>
      </c>
      <c r="AR19" s="86" t="s">
        <v>3573</v>
      </c>
      <c r="AS19" s="86" t="s">
        <v>3574</v>
      </c>
      <c r="AT19" s="86">
        <v>3.3</v>
      </c>
      <c r="AU19" s="86" t="s">
        <v>3598</v>
      </c>
      <c r="AV19" s="26">
        <v>44043</v>
      </c>
    </row>
    <row r="20" spans="1:48" ht="15" thickBot="1">
      <c r="A20" s="82" t="s">
        <v>609</v>
      </c>
      <c r="B20" s="82" t="s">
        <v>3573</v>
      </c>
      <c r="C20" s="82" t="s">
        <v>3574</v>
      </c>
      <c r="D20" s="82">
        <v>2.68</v>
      </c>
      <c r="E20" s="82" t="s">
        <v>3599</v>
      </c>
      <c r="F20" s="26">
        <v>43830</v>
      </c>
      <c r="H20" s="83" t="s">
        <v>609</v>
      </c>
      <c r="I20" s="83" t="s">
        <v>3573</v>
      </c>
      <c r="J20" s="83" t="s">
        <v>3574</v>
      </c>
      <c r="K20" s="83">
        <v>2.68</v>
      </c>
      <c r="L20" s="83" t="s">
        <v>3600</v>
      </c>
      <c r="M20" s="26">
        <v>44196</v>
      </c>
      <c r="O20" s="83" t="s">
        <v>609</v>
      </c>
      <c r="P20" s="83" t="s">
        <v>3573</v>
      </c>
      <c r="Q20" s="83" t="s">
        <v>3574</v>
      </c>
      <c r="R20" s="83">
        <v>2.68</v>
      </c>
      <c r="S20" s="83" t="s">
        <v>3600</v>
      </c>
      <c r="T20" s="26">
        <v>44165</v>
      </c>
      <c r="V20" s="83" t="s">
        <v>609</v>
      </c>
      <c r="W20" s="83" t="s">
        <v>3573</v>
      </c>
      <c r="X20" s="83" t="s">
        <v>3574</v>
      </c>
      <c r="Y20" s="83">
        <v>2.68</v>
      </c>
      <c r="Z20" s="83" t="s">
        <v>3600</v>
      </c>
      <c r="AA20" s="26">
        <v>44134</v>
      </c>
      <c r="AC20" s="83" t="s">
        <v>609</v>
      </c>
      <c r="AD20" s="83" t="s">
        <v>3573</v>
      </c>
      <c r="AE20" s="83" t="s">
        <v>3574</v>
      </c>
      <c r="AF20" s="83">
        <v>2.68</v>
      </c>
      <c r="AG20" s="83" t="s">
        <v>3600</v>
      </c>
      <c r="AJ20" s="83" t="s">
        <v>609</v>
      </c>
      <c r="AK20" s="83" t="s">
        <v>3573</v>
      </c>
      <c r="AL20" s="83" t="s">
        <v>3574</v>
      </c>
      <c r="AM20" s="83">
        <v>2.68</v>
      </c>
      <c r="AN20" s="83" t="s">
        <v>3600</v>
      </c>
      <c r="AO20" s="26">
        <v>44074</v>
      </c>
      <c r="AQ20" s="83" t="s">
        <v>609</v>
      </c>
      <c r="AR20" s="83" t="s">
        <v>3573</v>
      </c>
      <c r="AS20" s="83" t="s">
        <v>3574</v>
      </c>
      <c r="AT20" s="83">
        <v>2.68</v>
      </c>
      <c r="AU20" s="83" t="s">
        <v>3600</v>
      </c>
      <c r="AV20" s="26">
        <v>44043</v>
      </c>
    </row>
    <row r="21" spans="1:48" ht="15" thickBot="1">
      <c r="A21" s="82" t="s">
        <v>1115</v>
      </c>
      <c r="B21" s="82" t="s">
        <v>3573</v>
      </c>
      <c r="C21" s="82" t="s">
        <v>3574</v>
      </c>
      <c r="D21" s="82">
        <v>2.58</v>
      </c>
      <c r="E21" s="82" t="s">
        <v>3601</v>
      </c>
      <c r="F21" s="26">
        <v>43830</v>
      </c>
      <c r="H21" s="83" t="s">
        <v>1115</v>
      </c>
      <c r="I21" s="83" t="s">
        <v>3573</v>
      </c>
      <c r="J21" s="83" t="s">
        <v>3574</v>
      </c>
      <c r="K21" s="83">
        <v>2.58</v>
      </c>
      <c r="L21" s="83" t="s">
        <v>3601</v>
      </c>
      <c r="M21" s="26">
        <v>44196</v>
      </c>
      <c r="O21" s="83" t="s">
        <v>1115</v>
      </c>
      <c r="P21" s="83" t="s">
        <v>3573</v>
      </c>
      <c r="Q21" s="83" t="s">
        <v>3574</v>
      </c>
      <c r="R21" s="83">
        <v>2.58</v>
      </c>
      <c r="S21" s="83" t="s">
        <v>3601</v>
      </c>
      <c r="T21" s="26">
        <v>44165</v>
      </c>
      <c r="V21" s="83" t="s">
        <v>1115</v>
      </c>
      <c r="W21" s="83" t="s">
        <v>3573</v>
      </c>
      <c r="X21" s="83" t="s">
        <v>3574</v>
      </c>
      <c r="Y21" s="83">
        <v>2.58</v>
      </c>
      <c r="Z21" s="83" t="s">
        <v>3601</v>
      </c>
      <c r="AA21" s="26">
        <v>44134</v>
      </c>
      <c r="AC21" s="83" t="s">
        <v>1115</v>
      </c>
      <c r="AD21" s="83" t="s">
        <v>3573</v>
      </c>
      <c r="AE21" s="83" t="s">
        <v>3574</v>
      </c>
      <c r="AF21" s="83">
        <v>2.58</v>
      </c>
      <c r="AG21" s="83" t="s">
        <v>3601</v>
      </c>
      <c r="AJ21" s="83" t="s">
        <v>1115</v>
      </c>
      <c r="AK21" s="83" t="s">
        <v>3573</v>
      </c>
      <c r="AL21" s="83" t="s">
        <v>3574</v>
      </c>
      <c r="AM21" s="83">
        <v>2.58</v>
      </c>
      <c r="AN21" s="83" t="s">
        <v>3601</v>
      </c>
      <c r="AO21" s="26">
        <v>44074</v>
      </c>
      <c r="AQ21" s="83" t="s">
        <v>1115</v>
      </c>
      <c r="AR21" s="83" t="s">
        <v>3573</v>
      </c>
      <c r="AS21" s="83" t="s">
        <v>3574</v>
      </c>
      <c r="AT21" s="83">
        <v>2.58</v>
      </c>
      <c r="AU21" s="83" t="s">
        <v>3601</v>
      </c>
      <c r="AV21" s="26">
        <v>44043</v>
      </c>
    </row>
    <row r="22" spans="1:48" ht="15" thickBot="1">
      <c r="A22" s="82" t="s">
        <v>3602</v>
      </c>
      <c r="B22" s="82" t="s">
        <v>3573</v>
      </c>
      <c r="C22" s="82" t="s">
        <v>3574</v>
      </c>
      <c r="D22" s="82">
        <v>2.61</v>
      </c>
      <c r="E22" s="82" t="s">
        <v>3603</v>
      </c>
      <c r="F22" s="26">
        <v>43830</v>
      </c>
      <c r="H22" s="83" t="s">
        <v>3602</v>
      </c>
      <c r="I22" s="83" t="s">
        <v>3573</v>
      </c>
      <c r="J22" s="83" t="s">
        <v>3574</v>
      </c>
      <c r="K22" s="83">
        <v>2.61</v>
      </c>
      <c r="L22" s="83" t="s">
        <v>3603</v>
      </c>
      <c r="M22" s="26">
        <v>44196</v>
      </c>
      <c r="O22" s="83" t="s">
        <v>3602</v>
      </c>
      <c r="P22" s="83" t="s">
        <v>3573</v>
      </c>
      <c r="Q22" s="83" t="s">
        <v>3574</v>
      </c>
      <c r="R22" s="83">
        <v>2.61</v>
      </c>
      <c r="S22" s="83" t="s">
        <v>3603</v>
      </c>
      <c r="T22" s="26">
        <v>44165</v>
      </c>
      <c r="V22" s="83" t="s">
        <v>3602</v>
      </c>
      <c r="W22" s="83" t="s">
        <v>3573</v>
      </c>
      <c r="X22" s="83" t="s">
        <v>3574</v>
      </c>
      <c r="Y22" s="83">
        <v>2.61</v>
      </c>
      <c r="Z22" s="83" t="s">
        <v>3603</v>
      </c>
      <c r="AA22" s="26">
        <v>44134</v>
      </c>
      <c r="AC22" s="83" t="s">
        <v>3602</v>
      </c>
      <c r="AD22" s="83" t="s">
        <v>3573</v>
      </c>
      <c r="AE22" s="83" t="s">
        <v>3574</v>
      </c>
      <c r="AF22" s="83">
        <v>2.61</v>
      </c>
      <c r="AG22" s="83" t="s">
        <v>3603</v>
      </c>
      <c r="AJ22" s="83" t="s">
        <v>3602</v>
      </c>
      <c r="AK22" s="83" t="s">
        <v>3573</v>
      </c>
      <c r="AL22" s="83" t="s">
        <v>3574</v>
      </c>
      <c r="AM22" s="83">
        <v>2.61</v>
      </c>
      <c r="AN22" s="83" t="s">
        <v>3603</v>
      </c>
      <c r="AO22" s="26">
        <v>44074</v>
      </c>
      <c r="AQ22" s="83" t="s">
        <v>3602</v>
      </c>
      <c r="AR22" s="83" t="s">
        <v>3573</v>
      </c>
      <c r="AS22" s="83" t="s">
        <v>3574</v>
      </c>
      <c r="AT22" s="83">
        <v>2.61</v>
      </c>
      <c r="AU22" s="83" t="s">
        <v>3603</v>
      </c>
      <c r="AV22" s="26">
        <v>44043</v>
      </c>
    </row>
    <row r="23" spans="1:48" ht="15" thickBot="1">
      <c r="A23" s="82" t="s">
        <v>565</v>
      </c>
      <c r="B23" s="82" t="s">
        <v>3573</v>
      </c>
      <c r="C23" s="82" t="s">
        <v>3574</v>
      </c>
      <c r="D23" s="82">
        <v>3.16</v>
      </c>
      <c r="E23" s="82" t="s">
        <v>3604</v>
      </c>
      <c r="F23" s="26">
        <v>43830</v>
      </c>
      <c r="H23" s="83" t="s">
        <v>565</v>
      </c>
      <c r="I23" s="83" t="s">
        <v>3573</v>
      </c>
      <c r="J23" s="83" t="s">
        <v>3574</v>
      </c>
      <c r="K23" s="83">
        <v>3.16</v>
      </c>
      <c r="L23" s="83" t="s">
        <v>3604</v>
      </c>
      <c r="M23" s="26">
        <v>44196</v>
      </c>
      <c r="O23" s="83" t="s">
        <v>565</v>
      </c>
      <c r="P23" s="83" t="s">
        <v>3573</v>
      </c>
      <c r="Q23" s="83" t="s">
        <v>3574</v>
      </c>
      <c r="R23" s="83">
        <v>3.16</v>
      </c>
      <c r="S23" s="83" t="s">
        <v>3604</v>
      </c>
      <c r="T23" s="26">
        <v>44165</v>
      </c>
      <c r="V23" s="83" t="s">
        <v>565</v>
      </c>
      <c r="W23" s="83" t="s">
        <v>3573</v>
      </c>
      <c r="X23" s="83" t="s">
        <v>3574</v>
      </c>
      <c r="Y23" s="83">
        <v>3.16</v>
      </c>
      <c r="Z23" s="83" t="s">
        <v>3604</v>
      </c>
      <c r="AA23" s="26">
        <v>44134</v>
      </c>
      <c r="AC23" s="83" t="s">
        <v>565</v>
      </c>
      <c r="AD23" s="83" t="s">
        <v>3573</v>
      </c>
      <c r="AE23" s="83" t="s">
        <v>3574</v>
      </c>
      <c r="AF23" s="83">
        <v>3.16</v>
      </c>
      <c r="AG23" s="83" t="s">
        <v>3604</v>
      </c>
      <c r="AJ23" s="83" t="s">
        <v>565</v>
      </c>
      <c r="AK23" s="83" t="s">
        <v>3573</v>
      </c>
      <c r="AL23" s="83" t="s">
        <v>3574</v>
      </c>
      <c r="AM23" s="83">
        <v>3.16</v>
      </c>
      <c r="AN23" s="83" t="s">
        <v>3604</v>
      </c>
      <c r="AO23" s="26">
        <v>44074</v>
      </c>
      <c r="AQ23" s="83" t="s">
        <v>565</v>
      </c>
      <c r="AR23" s="83" t="s">
        <v>3573</v>
      </c>
      <c r="AS23" s="83" t="s">
        <v>3574</v>
      </c>
      <c r="AT23" s="83">
        <v>3.16</v>
      </c>
      <c r="AU23" s="83" t="s">
        <v>3604</v>
      </c>
      <c r="AV23" s="26">
        <v>44043</v>
      </c>
    </row>
    <row r="24" spans="1:48" ht="16.2" thickBot="1">
      <c r="A24" s="82" t="s">
        <v>571</v>
      </c>
      <c r="B24" s="82" t="s">
        <v>3573</v>
      </c>
      <c r="C24" s="82" t="s">
        <v>3574</v>
      </c>
      <c r="D24" s="82">
        <v>2.94</v>
      </c>
      <c r="E24" s="87" t="s">
        <v>3605</v>
      </c>
      <c r="F24" s="26">
        <v>43830</v>
      </c>
      <c r="H24" s="83" t="s">
        <v>571</v>
      </c>
      <c r="I24" s="83" t="s">
        <v>3573</v>
      </c>
      <c r="J24" s="83" t="s">
        <v>3574</v>
      </c>
      <c r="K24" s="83">
        <v>2.94</v>
      </c>
      <c r="L24" s="83" t="s">
        <v>3606</v>
      </c>
      <c r="M24" s="26">
        <v>44196</v>
      </c>
      <c r="O24" s="83" t="s">
        <v>571</v>
      </c>
      <c r="P24" s="83" t="s">
        <v>3573</v>
      </c>
      <c r="Q24" s="83" t="s">
        <v>3574</v>
      </c>
      <c r="R24" s="83">
        <v>2.94</v>
      </c>
      <c r="S24" s="83" t="s">
        <v>3606</v>
      </c>
      <c r="T24" s="26">
        <v>44165</v>
      </c>
      <c r="V24" s="83" t="s">
        <v>571</v>
      </c>
      <c r="W24" s="83" t="s">
        <v>3573</v>
      </c>
      <c r="X24" s="83" t="s">
        <v>3574</v>
      </c>
      <c r="Y24" s="83">
        <v>2.94</v>
      </c>
      <c r="Z24" s="83" t="s">
        <v>3606</v>
      </c>
      <c r="AA24" s="26">
        <v>44134</v>
      </c>
      <c r="AC24" s="83" t="s">
        <v>571</v>
      </c>
      <c r="AD24" s="83" t="s">
        <v>3573</v>
      </c>
      <c r="AE24" s="83" t="s">
        <v>3574</v>
      </c>
      <c r="AF24" s="83">
        <v>2.94</v>
      </c>
      <c r="AG24" s="83" t="s">
        <v>3606</v>
      </c>
      <c r="AJ24" s="83" t="s">
        <v>571</v>
      </c>
      <c r="AK24" s="83" t="s">
        <v>3573</v>
      </c>
      <c r="AL24" s="83" t="s">
        <v>3574</v>
      </c>
      <c r="AM24" s="83">
        <v>2.94</v>
      </c>
      <c r="AN24" s="83" t="s">
        <v>3606</v>
      </c>
      <c r="AO24" s="26">
        <v>44074</v>
      </c>
      <c r="AQ24" s="83" t="s">
        <v>571</v>
      </c>
      <c r="AR24" s="83" t="s">
        <v>3573</v>
      </c>
      <c r="AS24" s="83" t="s">
        <v>3574</v>
      </c>
      <c r="AT24" s="83">
        <v>2.94</v>
      </c>
      <c r="AU24" s="83" t="s">
        <v>3606</v>
      </c>
      <c r="AV24" s="26">
        <v>44043</v>
      </c>
    </row>
    <row r="25" spans="1:48" ht="15" thickBot="1">
      <c r="A25" s="82" t="s">
        <v>2912</v>
      </c>
      <c r="B25" s="82" t="s">
        <v>3573</v>
      </c>
      <c r="C25" s="82" t="s">
        <v>3574</v>
      </c>
      <c r="D25" s="82">
        <v>2.94</v>
      </c>
      <c r="E25" s="82" t="s">
        <v>3607</v>
      </c>
      <c r="F25" s="26">
        <v>43830</v>
      </c>
      <c r="H25" s="83" t="s">
        <v>2912</v>
      </c>
      <c r="I25" s="83" t="s">
        <v>3573</v>
      </c>
      <c r="J25" s="83" t="s">
        <v>3574</v>
      </c>
      <c r="K25" s="83">
        <v>2.94</v>
      </c>
      <c r="L25" s="83" t="s">
        <v>3607</v>
      </c>
      <c r="M25" s="26">
        <v>44196</v>
      </c>
      <c r="O25" s="83" t="s">
        <v>2912</v>
      </c>
      <c r="P25" s="83" t="s">
        <v>3573</v>
      </c>
      <c r="Q25" s="83" t="s">
        <v>3574</v>
      </c>
      <c r="R25" s="83">
        <v>2.94</v>
      </c>
      <c r="S25" s="83" t="s">
        <v>3607</v>
      </c>
      <c r="T25" s="26">
        <v>44165</v>
      </c>
      <c r="V25" s="83" t="s">
        <v>2912</v>
      </c>
      <c r="W25" s="83" t="s">
        <v>3573</v>
      </c>
      <c r="X25" s="83" t="s">
        <v>3574</v>
      </c>
      <c r="Y25" s="83">
        <v>2.94</v>
      </c>
      <c r="Z25" s="83" t="s">
        <v>3607</v>
      </c>
      <c r="AA25" s="26">
        <v>44134</v>
      </c>
      <c r="AC25" s="83" t="s">
        <v>2912</v>
      </c>
      <c r="AD25" s="83" t="s">
        <v>3573</v>
      </c>
      <c r="AE25" s="83" t="s">
        <v>3574</v>
      </c>
      <c r="AF25" s="83">
        <v>2.94</v>
      </c>
      <c r="AG25" s="83" t="s">
        <v>3607</v>
      </c>
      <c r="AJ25" s="83" t="s">
        <v>2912</v>
      </c>
      <c r="AK25" s="83" t="s">
        <v>3573</v>
      </c>
      <c r="AL25" s="83" t="s">
        <v>3574</v>
      </c>
      <c r="AM25" s="83">
        <v>2.94</v>
      </c>
      <c r="AN25" s="83" t="s">
        <v>3607</v>
      </c>
      <c r="AO25" s="26">
        <v>44074</v>
      </c>
      <c r="AQ25" s="83" t="s">
        <v>2912</v>
      </c>
      <c r="AR25" s="83" t="s">
        <v>3573</v>
      </c>
      <c r="AS25" s="83" t="s">
        <v>3574</v>
      </c>
      <c r="AT25" s="83">
        <v>2.94</v>
      </c>
      <c r="AU25" s="83" t="s">
        <v>3607</v>
      </c>
      <c r="AV25" s="26">
        <v>44043</v>
      </c>
    </row>
    <row r="26" spans="1:48" ht="15" thickBot="1">
      <c r="A26" s="82" t="s">
        <v>2252</v>
      </c>
      <c r="B26" s="82" t="s">
        <v>3573</v>
      </c>
      <c r="C26" s="82" t="s">
        <v>3574</v>
      </c>
      <c r="D26" s="82">
        <v>1.42</v>
      </c>
      <c r="E26" s="82" t="s">
        <v>3608</v>
      </c>
      <c r="F26" s="26">
        <v>43830</v>
      </c>
      <c r="H26" s="83" t="s">
        <v>2252</v>
      </c>
      <c r="I26" s="83" t="s">
        <v>3573</v>
      </c>
      <c r="J26" s="83" t="s">
        <v>3574</v>
      </c>
      <c r="K26" s="83">
        <v>1.42</v>
      </c>
      <c r="L26" s="83" t="s">
        <v>3608</v>
      </c>
      <c r="M26" s="26">
        <v>44196</v>
      </c>
      <c r="O26" s="83" t="s">
        <v>2252</v>
      </c>
      <c r="P26" s="83" t="s">
        <v>3573</v>
      </c>
      <c r="Q26" s="83" t="s">
        <v>3574</v>
      </c>
      <c r="R26" s="83">
        <v>1.42</v>
      </c>
      <c r="S26" s="83" t="s">
        <v>3608</v>
      </c>
      <c r="T26" s="26">
        <v>44165</v>
      </c>
      <c r="V26" s="83" t="s">
        <v>2252</v>
      </c>
      <c r="W26" s="83" t="s">
        <v>3573</v>
      </c>
      <c r="X26" s="83" t="s">
        <v>3574</v>
      </c>
      <c r="Y26" s="83">
        <v>1.42</v>
      </c>
      <c r="Z26" s="83" t="s">
        <v>3608</v>
      </c>
      <c r="AA26" s="26">
        <v>44134</v>
      </c>
      <c r="AC26" s="83" t="s">
        <v>2252</v>
      </c>
      <c r="AD26" s="83" t="s">
        <v>3573</v>
      </c>
      <c r="AE26" s="83" t="s">
        <v>3574</v>
      </c>
      <c r="AF26" s="83">
        <v>1.42</v>
      </c>
      <c r="AG26" s="83" t="s">
        <v>3608</v>
      </c>
      <c r="AJ26" s="83" t="s">
        <v>2252</v>
      </c>
      <c r="AK26" s="83" t="s">
        <v>3573</v>
      </c>
      <c r="AL26" s="83" t="s">
        <v>3574</v>
      </c>
      <c r="AM26" s="83">
        <v>1.42</v>
      </c>
      <c r="AN26" s="83" t="s">
        <v>3608</v>
      </c>
      <c r="AO26" s="26">
        <v>44074</v>
      </c>
      <c r="AQ26" s="83" t="s">
        <v>2252</v>
      </c>
      <c r="AR26" s="83" t="s">
        <v>3573</v>
      </c>
      <c r="AS26" s="83" t="s">
        <v>3574</v>
      </c>
      <c r="AT26" s="83">
        <v>1.42</v>
      </c>
      <c r="AU26" s="83" t="s">
        <v>3608</v>
      </c>
      <c r="AV26" s="26">
        <v>44043</v>
      </c>
    </row>
    <row r="27" spans="1:48" ht="15" thickBot="1">
      <c r="A27" s="82" t="s">
        <v>690</v>
      </c>
      <c r="B27" s="82" t="s">
        <v>3573</v>
      </c>
      <c r="C27" s="82" t="s">
        <v>3574</v>
      </c>
      <c r="D27" s="82">
        <v>2.0499999999999998</v>
      </c>
      <c r="E27" s="82" t="s">
        <v>3609</v>
      </c>
      <c r="F27" s="26">
        <v>43830</v>
      </c>
      <c r="H27" s="83" t="s">
        <v>690</v>
      </c>
      <c r="I27" s="83" t="s">
        <v>3573</v>
      </c>
      <c r="J27" s="83" t="s">
        <v>3574</v>
      </c>
      <c r="K27" s="83">
        <v>2.0499999999999998</v>
      </c>
      <c r="L27" s="83" t="s">
        <v>3609</v>
      </c>
      <c r="M27" s="26">
        <v>44196</v>
      </c>
      <c r="O27" s="83" t="s">
        <v>690</v>
      </c>
      <c r="P27" s="83" t="s">
        <v>3573</v>
      </c>
      <c r="Q27" s="83" t="s">
        <v>3574</v>
      </c>
      <c r="R27" s="83">
        <v>2.0499999999999998</v>
      </c>
      <c r="S27" s="83" t="s">
        <v>3609</v>
      </c>
      <c r="T27" s="26">
        <v>44165</v>
      </c>
      <c r="V27" s="83" t="s">
        <v>690</v>
      </c>
      <c r="W27" s="83" t="s">
        <v>3573</v>
      </c>
      <c r="X27" s="83" t="s">
        <v>3574</v>
      </c>
      <c r="Y27" s="83">
        <v>2.0499999999999998</v>
      </c>
      <c r="Z27" s="83" t="s">
        <v>3609</v>
      </c>
      <c r="AA27" s="26">
        <v>44134</v>
      </c>
      <c r="AC27" s="83" t="s">
        <v>690</v>
      </c>
      <c r="AD27" s="83" t="s">
        <v>3573</v>
      </c>
      <c r="AE27" s="83" t="s">
        <v>3574</v>
      </c>
      <c r="AF27" s="83">
        <v>2.0499999999999998</v>
      </c>
      <c r="AG27" s="83" t="s">
        <v>3609</v>
      </c>
      <c r="AJ27" s="83" t="s">
        <v>690</v>
      </c>
      <c r="AK27" s="83" t="s">
        <v>3573</v>
      </c>
      <c r="AL27" s="83" t="s">
        <v>3574</v>
      </c>
      <c r="AM27" s="83">
        <v>2.0499999999999998</v>
      </c>
      <c r="AN27" s="83" t="s">
        <v>3609</v>
      </c>
      <c r="AO27" s="26">
        <v>44074</v>
      </c>
      <c r="AQ27" s="83" t="s">
        <v>690</v>
      </c>
      <c r="AR27" s="83" t="s">
        <v>3573</v>
      </c>
      <c r="AS27" s="83" t="s">
        <v>3574</v>
      </c>
      <c r="AT27" s="83">
        <v>2.0499999999999998</v>
      </c>
      <c r="AU27" s="83" t="s">
        <v>3609</v>
      </c>
      <c r="AV27" s="26">
        <v>44043</v>
      </c>
    </row>
    <row r="28" spans="1:48" ht="15" thickBot="1">
      <c r="A28" s="82" t="s">
        <v>1268</v>
      </c>
      <c r="B28" s="82" t="s">
        <v>3573</v>
      </c>
      <c r="C28" s="82" t="s">
        <v>3574</v>
      </c>
      <c r="D28" s="82">
        <v>1.69</v>
      </c>
      <c r="E28" s="82" t="s">
        <v>3610</v>
      </c>
      <c r="F28" s="26">
        <v>43830</v>
      </c>
      <c r="H28" s="83" t="s">
        <v>1268</v>
      </c>
      <c r="I28" s="83" t="s">
        <v>3573</v>
      </c>
      <c r="J28" s="83" t="s">
        <v>3574</v>
      </c>
      <c r="K28" s="83">
        <v>1.69</v>
      </c>
      <c r="L28" s="83" t="s">
        <v>3610</v>
      </c>
      <c r="M28" s="26">
        <v>44196</v>
      </c>
      <c r="O28" s="83" t="s">
        <v>1268</v>
      </c>
      <c r="P28" s="83" t="s">
        <v>3573</v>
      </c>
      <c r="Q28" s="83" t="s">
        <v>3574</v>
      </c>
      <c r="R28" s="83">
        <v>1.69</v>
      </c>
      <c r="S28" s="83" t="s">
        <v>3610</v>
      </c>
      <c r="T28" s="26">
        <v>44165</v>
      </c>
      <c r="V28" s="83" t="s">
        <v>1268</v>
      </c>
      <c r="W28" s="83" t="s">
        <v>3573</v>
      </c>
      <c r="X28" s="83" t="s">
        <v>3574</v>
      </c>
      <c r="Y28" s="83">
        <v>1.69</v>
      </c>
      <c r="Z28" s="83" t="s">
        <v>3610</v>
      </c>
      <c r="AA28" s="26">
        <v>44134</v>
      </c>
      <c r="AC28" s="83" t="s">
        <v>1268</v>
      </c>
      <c r="AD28" s="83" t="s">
        <v>3573</v>
      </c>
      <c r="AE28" s="83" t="s">
        <v>3574</v>
      </c>
      <c r="AF28" s="83">
        <v>1.69</v>
      </c>
      <c r="AG28" s="83" t="s">
        <v>3610</v>
      </c>
      <c r="AJ28" s="83" t="s">
        <v>1268</v>
      </c>
      <c r="AK28" s="83" t="s">
        <v>3573</v>
      </c>
      <c r="AL28" s="83" t="s">
        <v>3574</v>
      </c>
      <c r="AM28" s="83">
        <v>1.69</v>
      </c>
      <c r="AN28" s="83" t="s">
        <v>3610</v>
      </c>
      <c r="AO28" s="26">
        <v>44074</v>
      </c>
      <c r="AQ28" s="83" t="s">
        <v>1268</v>
      </c>
      <c r="AR28" s="83" t="s">
        <v>3573</v>
      </c>
      <c r="AS28" s="83" t="s">
        <v>3574</v>
      </c>
      <c r="AT28" s="83">
        <v>1.69</v>
      </c>
      <c r="AU28" s="83" t="s">
        <v>3610</v>
      </c>
      <c r="AV28" s="26">
        <v>44043</v>
      </c>
    </row>
    <row r="29" spans="1:48" ht="15" thickBot="1">
      <c r="A29" s="82" t="s">
        <v>1972</v>
      </c>
      <c r="B29" s="82" t="s">
        <v>3573</v>
      </c>
      <c r="C29" s="82" t="s">
        <v>3574</v>
      </c>
      <c r="D29" s="82">
        <v>1.37</v>
      </c>
      <c r="E29" s="82" t="s">
        <v>3607</v>
      </c>
      <c r="F29" s="26">
        <v>43830</v>
      </c>
      <c r="H29" s="83" t="s">
        <v>1972</v>
      </c>
      <c r="I29" s="83" t="s">
        <v>3573</v>
      </c>
      <c r="J29" s="83" t="s">
        <v>3574</v>
      </c>
      <c r="K29" s="83">
        <v>1.37</v>
      </c>
      <c r="L29" s="83" t="s">
        <v>3607</v>
      </c>
      <c r="M29" s="26">
        <v>44196</v>
      </c>
      <c r="O29" s="83" t="s">
        <v>1972</v>
      </c>
      <c r="P29" s="83" t="s">
        <v>3573</v>
      </c>
      <c r="Q29" s="83" t="s">
        <v>3574</v>
      </c>
      <c r="R29" s="83">
        <v>1.37</v>
      </c>
      <c r="S29" s="83" t="s">
        <v>3607</v>
      </c>
      <c r="T29" s="26">
        <v>44165</v>
      </c>
      <c r="V29" s="83" t="s">
        <v>1972</v>
      </c>
      <c r="W29" s="83" t="s">
        <v>3573</v>
      </c>
      <c r="X29" s="83" t="s">
        <v>3574</v>
      </c>
      <c r="Y29" s="83">
        <v>1.37</v>
      </c>
      <c r="Z29" s="83" t="s">
        <v>3607</v>
      </c>
      <c r="AA29" s="26">
        <v>44134</v>
      </c>
      <c r="AC29" s="83" t="s">
        <v>1972</v>
      </c>
      <c r="AD29" s="83" t="s">
        <v>3573</v>
      </c>
      <c r="AE29" s="83" t="s">
        <v>3574</v>
      </c>
      <c r="AF29" s="83">
        <v>1.37</v>
      </c>
      <c r="AG29" s="83" t="s">
        <v>3607</v>
      </c>
      <c r="AJ29" s="83" t="s">
        <v>1972</v>
      </c>
      <c r="AK29" s="83" t="s">
        <v>3573</v>
      </c>
      <c r="AL29" s="83" t="s">
        <v>3574</v>
      </c>
      <c r="AM29" s="83">
        <v>1.37</v>
      </c>
      <c r="AN29" s="83" t="s">
        <v>3607</v>
      </c>
      <c r="AO29" s="26">
        <v>44074</v>
      </c>
      <c r="AQ29" s="83" t="s">
        <v>1972</v>
      </c>
      <c r="AR29" s="83" t="s">
        <v>3573</v>
      </c>
      <c r="AS29" s="83" t="s">
        <v>3574</v>
      </c>
      <c r="AT29" s="83">
        <v>1.37</v>
      </c>
      <c r="AU29" s="83" t="s">
        <v>3607</v>
      </c>
      <c r="AV29" s="26">
        <v>44043</v>
      </c>
    </row>
    <row r="30" spans="1:48" ht="15" thickBot="1">
      <c r="A30" s="82" t="s">
        <v>1880</v>
      </c>
      <c r="B30" s="82" t="s">
        <v>3573</v>
      </c>
      <c r="C30" s="82" t="s">
        <v>3574</v>
      </c>
      <c r="D30" s="82">
        <v>2.06</v>
      </c>
      <c r="E30" s="82" t="s">
        <v>3611</v>
      </c>
      <c r="F30" s="26">
        <v>43830</v>
      </c>
      <c r="H30" s="83" t="s">
        <v>1880</v>
      </c>
      <c r="I30" s="83" t="s">
        <v>3573</v>
      </c>
      <c r="J30" s="83" t="s">
        <v>3574</v>
      </c>
      <c r="K30" s="83">
        <v>2.06</v>
      </c>
      <c r="L30" s="83" t="s">
        <v>3611</v>
      </c>
      <c r="M30" s="26">
        <v>44196</v>
      </c>
      <c r="O30" s="83" t="s">
        <v>1880</v>
      </c>
      <c r="P30" s="83" t="s">
        <v>3573</v>
      </c>
      <c r="Q30" s="83" t="s">
        <v>3574</v>
      </c>
      <c r="R30" s="83">
        <v>2.06</v>
      </c>
      <c r="S30" s="83" t="s">
        <v>3611</v>
      </c>
      <c r="T30" s="26">
        <v>44165</v>
      </c>
      <c r="V30" s="83" t="s">
        <v>1880</v>
      </c>
      <c r="W30" s="83" t="s">
        <v>3573</v>
      </c>
      <c r="X30" s="83" t="s">
        <v>3574</v>
      </c>
      <c r="Y30" s="83">
        <v>2.06</v>
      </c>
      <c r="Z30" s="83" t="s">
        <v>3611</v>
      </c>
      <c r="AA30" s="26">
        <v>44134</v>
      </c>
      <c r="AC30" s="83" t="s">
        <v>1880</v>
      </c>
      <c r="AD30" s="83" t="s">
        <v>3573</v>
      </c>
      <c r="AE30" s="83" t="s">
        <v>3574</v>
      </c>
      <c r="AF30" s="83">
        <v>2.06</v>
      </c>
      <c r="AG30" s="83" t="s">
        <v>3611</v>
      </c>
      <c r="AJ30" s="83" t="s">
        <v>1880</v>
      </c>
      <c r="AK30" s="83" t="s">
        <v>3573</v>
      </c>
      <c r="AL30" s="83" t="s">
        <v>3574</v>
      </c>
      <c r="AM30" s="83">
        <v>2.06</v>
      </c>
      <c r="AN30" s="83" t="s">
        <v>3611</v>
      </c>
      <c r="AO30" s="26">
        <v>44074</v>
      </c>
      <c r="AQ30" s="83" t="s">
        <v>1880</v>
      </c>
      <c r="AR30" s="83" t="s">
        <v>3573</v>
      </c>
      <c r="AS30" s="83" t="s">
        <v>3574</v>
      </c>
      <c r="AT30" s="83">
        <v>2.06</v>
      </c>
      <c r="AU30" s="83" t="s">
        <v>3611</v>
      </c>
      <c r="AV30" s="26">
        <v>44043</v>
      </c>
    </row>
    <row r="31" spans="1:48" ht="15" thickBot="1">
      <c r="A31" s="82" t="s">
        <v>3507</v>
      </c>
      <c r="B31" s="82" t="s">
        <v>3573</v>
      </c>
      <c r="C31" s="82" t="s">
        <v>3574</v>
      </c>
      <c r="D31" s="82">
        <v>1.5</v>
      </c>
      <c r="E31" s="82" t="s">
        <v>3612</v>
      </c>
      <c r="F31" s="26">
        <v>43830</v>
      </c>
      <c r="H31" s="83" t="s">
        <v>3507</v>
      </c>
      <c r="I31" s="83" t="s">
        <v>3573</v>
      </c>
      <c r="J31" s="83" t="s">
        <v>3574</v>
      </c>
      <c r="K31" s="83">
        <v>1.5</v>
      </c>
      <c r="L31" s="83" t="s">
        <v>3612</v>
      </c>
      <c r="M31" s="26">
        <v>44196</v>
      </c>
      <c r="O31" s="83" t="s">
        <v>3507</v>
      </c>
      <c r="P31" s="83" t="s">
        <v>3573</v>
      </c>
      <c r="Q31" s="83" t="s">
        <v>3574</v>
      </c>
      <c r="R31" s="83">
        <v>1.5</v>
      </c>
      <c r="S31" s="83" t="s">
        <v>3612</v>
      </c>
      <c r="T31" s="26">
        <v>44165</v>
      </c>
      <c r="V31" s="83" t="s">
        <v>3507</v>
      </c>
      <c r="W31" s="83" t="s">
        <v>3573</v>
      </c>
      <c r="X31" s="83" t="s">
        <v>3574</v>
      </c>
      <c r="Y31" s="83">
        <v>1.5</v>
      </c>
      <c r="Z31" s="83" t="s">
        <v>3612</v>
      </c>
      <c r="AA31" s="26">
        <v>44134</v>
      </c>
      <c r="AC31" s="83" t="s">
        <v>3507</v>
      </c>
      <c r="AD31" s="83" t="s">
        <v>3573</v>
      </c>
      <c r="AE31" s="83" t="s">
        <v>3574</v>
      </c>
      <c r="AF31" s="83">
        <v>1.5</v>
      </c>
      <c r="AG31" s="83" t="s">
        <v>3612</v>
      </c>
      <c r="AJ31" s="83" t="s">
        <v>3507</v>
      </c>
      <c r="AK31" s="83" t="s">
        <v>3573</v>
      </c>
      <c r="AL31" s="83" t="s">
        <v>3574</v>
      </c>
      <c r="AM31" s="83">
        <v>1.5</v>
      </c>
      <c r="AN31" s="83" t="s">
        <v>3612</v>
      </c>
      <c r="AO31" s="26">
        <v>44074</v>
      </c>
      <c r="AQ31" s="83" t="s">
        <v>3507</v>
      </c>
      <c r="AR31" s="83" t="s">
        <v>3573</v>
      </c>
      <c r="AS31" s="83" t="s">
        <v>3574</v>
      </c>
      <c r="AT31" s="83">
        <v>1.5</v>
      </c>
      <c r="AU31" s="83" t="s">
        <v>3612</v>
      </c>
      <c r="AV31" s="26">
        <v>44043</v>
      </c>
    </row>
    <row r="32" spans="1:48" ht="15" thickBot="1">
      <c r="A32" s="82" t="s">
        <v>3456</v>
      </c>
      <c r="B32" s="82" t="s">
        <v>3573</v>
      </c>
      <c r="C32" s="82" t="s">
        <v>445</v>
      </c>
      <c r="D32" s="82">
        <v>3.16</v>
      </c>
      <c r="E32" s="82" t="s">
        <v>3613</v>
      </c>
      <c r="F32" s="26">
        <v>43830</v>
      </c>
      <c r="H32" s="83" t="s">
        <v>3456</v>
      </c>
      <c r="I32" s="83" t="s">
        <v>3573</v>
      </c>
      <c r="J32" s="83" t="s">
        <v>445</v>
      </c>
      <c r="K32" s="83">
        <v>3.16</v>
      </c>
      <c r="L32" s="83" t="s">
        <v>3613</v>
      </c>
      <c r="M32" s="26">
        <v>44196</v>
      </c>
      <c r="O32" s="83" t="s">
        <v>3456</v>
      </c>
      <c r="P32" s="83" t="s">
        <v>3573</v>
      </c>
      <c r="Q32" s="83" t="s">
        <v>445</v>
      </c>
      <c r="R32" s="83">
        <v>3.16</v>
      </c>
      <c r="S32" s="83" t="s">
        <v>3613</v>
      </c>
      <c r="T32" s="26">
        <v>44165</v>
      </c>
      <c r="V32" s="83" t="s">
        <v>3456</v>
      </c>
      <c r="W32" s="83" t="s">
        <v>3573</v>
      </c>
      <c r="X32" s="83" t="s">
        <v>445</v>
      </c>
      <c r="Y32" s="83">
        <v>3.16</v>
      </c>
      <c r="Z32" s="83" t="s">
        <v>3613</v>
      </c>
      <c r="AA32" s="26">
        <v>44134</v>
      </c>
      <c r="AC32" s="83" t="s">
        <v>3456</v>
      </c>
      <c r="AD32" s="83" t="s">
        <v>3573</v>
      </c>
      <c r="AE32" s="83" t="s">
        <v>445</v>
      </c>
      <c r="AF32" s="83">
        <v>3.16</v>
      </c>
      <c r="AG32" s="83" t="s">
        <v>3613</v>
      </c>
      <c r="AJ32" s="83" t="s">
        <v>3456</v>
      </c>
      <c r="AK32" s="83" t="s">
        <v>3573</v>
      </c>
      <c r="AL32" s="83" t="s">
        <v>445</v>
      </c>
      <c r="AM32" s="83">
        <v>3.16</v>
      </c>
      <c r="AN32" s="83" t="s">
        <v>3613</v>
      </c>
      <c r="AO32" s="26">
        <v>44074</v>
      </c>
      <c r="AQ32" s="83" t="s">
        <v>3456</v>
      </c>
      <c r="AR32" s="83" t="s">
        <v>3573</v>
      </c>
      <c r="AS32" s="83" t="s">
        <v>445</v>
      </c>
      <c r="AT32" s="83">
        <v>3.16</v>
      </c>
      <c r="AU32" s="83" t="s">
        <v>3613</v>
      </c>
      <c r="AV32" s="26">
        <v>44043</v>
      </c>
    </row>
    <row r="33" spans="1:48" ht="29.4" thickBot="1">
      <c r="A33" s="82" t="s">
        <v>3576</v>
      </c>
      <c r="B33" s="82" t="s">
        <v>3573</v>
      </c>
      <c r="C33" s="82" t="s">
        <v>445</v>
      </c>
      <c r="D33" s="82" t="s">
        <v>3614</v>
      </c>
      <c r="E33" s="82" t="s">
        <v>3615</v>
      </c>
      <c r="F33" s="26">
        <v>43830</v>
      </c>
      <c r="H33" s="83" t="s">
        <v>3576</v>
      </c>
      <c r="I33" s="83" t="s">
        <v>3573</v>
      </c>
      <c r="J33" s="83" t="s">
        <v>445</v>
      </c>
      <c r="K33" s="83" t="s">
        <v>3614</v>
      </c>
      <c r="L33" s="83" t="s">
        <v>3615</v>
      </c>
      <c r="M33" s="26">
        <v>44196</v>
      </c>
      <c r="O33" s="83" t="s">
        <v>3576</v>
      </c>
      <c r="P33" s="83" t="s">
        <v>3573</v>
      </c>
      <c r="Q33" s="83" t="s">
        <v>445</v>
      </c>
      <c r="R33" s="83" t="s">
        <v>3614</v>
      </c>
      <c r="S33" s="83" t="s">
        <v>3615</v>
      </c>
      <c r="T33" s="26">
        <v>44165</v>
      </c>
      <c r="V33" s="83" t="s">
        <v>3576</v>
      </c>
      <c r="W33" s="83" t="s">
        <v>3573</v>
      </c>
      <c r="X33" s="83" t="s">
        <v>445</v>
      </c>
      <c r="Y33" s="83" t="s">
        <v>3614</v>
      </c>
      <c r="Z33" s="83" t="s">
        <v>3615</v>
      </c>
      <c r="AA33" s="26">
        <v>44134</v>
      </c>
      <c r="AC33" s="83" t="s">
        <v>3576</v>
      </c>
      <c r="AD33" s="83" t="s">
        <v>3573</v>
      </c>
      <c r="AE33" s="83" t="s">
        <v>445</v>
      </c>
      <c r="AF33" s="83" t="s">
        <v>3614</v>
      </c>
      <c r="AG33" s="83" t="s">
        <v>3615</v>
      </c>
      <c r="AJ33" s="83" t="s">
        <v>3576</v>
      </c>
      <c r="AK33" s="83" t="s">
        <v>3573</v>
      </c>
      <c r="AL33" s="83" t="s">
        <v>445</v>
      </c>
      <c r="AM33" s="83" t="s">
        <v>3614</v>
      </c>
      <c r="AN33" s="83" t="s">
        <v>3615</v>
      </c>
      <c r="AO33" s="26">
        <v>44074</v>
      </c>
      <c r="AQ33" s="83" t="s">
        <v>3576</v>
      </c>
      <c r="AR33" s="83" t="s">
        <v>3573</v>
      </c>
      <c r="AS33" s="83" t="s">
        <v>445</v>
      </c>
      <c r="AT33" s="83" t="s">
        <v>3614</v>
      </c>
      <c r="AU33" s="83" t="s">
        <v>3615</v>
      </c>
      <c r="AV33" s="26">
        <v>44043</v>
      </c>
    </row>
    <row r="34" spans="1:48" ht="15" thickBot="1">
      <c r="A34" s="82" t="s">
        <v>1227</v>
      </c>
      <c r="B34" s="82" t="s">
        <v>3573</v>
      </c>
      <c r="C34" s="82" t="s">
        <v>445</v>
      </c>
      <c r="D34" s="82">
        <v>2.66</v>
      </c>
      <c r="E34" s="82" t="s">
        <v>3607</v>
      </c>
      <c r="F34" s="26">
        <v>43830</v>
      </c>
      <c r="H34" s="83" t="s">
        <v>1227</v>
      </c>
      <c r="I34" s="83" t="s">
        <v>3573</v>
      </c>
      <c r="J34" s="83" t="s">
        <v>445</v>
      </c>
      <c r="K34" s="83">
        <v>2.66</v>
      </c>
      <c r="L34" s="83" t="s">
        <v>3607</v>
      </c>
      <c r="M34" s="26">
        <v>44196</v>
      </c>
      <c r="O34" s="83" t="s">
        <v>1227</v>
      </c>
      <c r="P34" s="83" t="s">
        <v>3573</v>
      </c>
      <c r="Q34" s="83" t="s">
        <v>445</v>
      </c>
      <c r="R34" s="83">
        <v>2.66</v>
      </c>
      <c r="S34" s="83" t="s">
        <v>3607</v>
      </c>
      <c r="T34" s="26">
        <v>44165</v>
      </c>
      <c r="V34" s="83" t="s">
        <v>1227</v>
      </c>
      <c r="W34" s="83" t="s">
        <v>3573</v>
      </c>
      <c r="X34" s="83" t="s">
        <v>445</v>
      </c>
      <c r="Y34" s="83">
        <v>2.66</v>
      </c>
      <c r="Z34" s="83" t="s">
        <v>3607</v>
      </c>
      <c r="AA34" s="26">
        <v>44134</v>
      </c>
      <c r="AC34" s="83" t="s">
        <v>1227</v>
      </c>
      <c r="AD34" s="83" t="s">
        <v>3573</v>
      </c>
      <c r="AE34" s="83" t="s">
        <v>445</v>
      </c>
      <c r="AF34" s="83">
        <v>2.66</v>
      </c>
      <c r="AG34" s="83" t="s">
        <v>3607</v>
      </c>
      <c r="AJ34" s="83" t="s">
        <v>1227</v>
      </c>
      <c r="AK34" s="83" t="s">
        <v>3573</v>
      </c>
      <c r="AL34" s="83" t="s">
        <v>445</v>
      </c>
      <c r="AM34" s="83">
        <v>2.66</v>
      </c>
      <c r="AN34" s="83" t="s">
        <v>3607</v>
      </c>
      <c r="AO34" s="26">
        <v>44074</v>
      </c>
      <c r="AQ34" s="83" t="s">
        <v>1227</v>
      </c>
      <c r="AR34" s="83" t="s">
        <v>3573</v>
      </c>
      <c r="AS34" s="83" t="s">
        <v>445</v>
      </c>
      <c r="AT34" s="83">
        <v>2.66</v>
      </c>
      <c r="AU34" s="83" t="s">
        <v>3607</v>
      </c>
      <c r="AV34" s="26">
        <v>44043</v>
      </c>
    </row>
    <row r="35" spans="1:48" ht="15" thickBot="1">
      <c r="A35" s="82" t="s">
        <v>722</v>
      </c>
      <c r="B35" s="82" t="s">
        <v>3573</v>
      </c>
      <c r="C35" s="82" t="s">
        <v>445</v>
      </c>
      <c r="D35" s="82">
        <v>3.4</v>
      </c>
      <c r="E35" s="82" t="s">
        <v>3607</v>
      </c>
      <c r="F35" s="26">
        <v>43830</v>
      </c>
      <c r="H35" s="83" t="s">
        <v>722</v>
      </c>
      <c r="I35" s="83" t="s">
        <v>3573</v>
      </c>
      <c r="J35" s="83" t="s">
        <v>445</v>
      </c>
      <c r="K35" s="83">
        <v>3.4</v>
      </c>
      <c r="L35" s="83" t="s">
        <v>3607</v>
      </c>
      <c r="M35" s="26">
        <v>44196</v>
      </c>
      <c r="O35" s="83" t="s">
        <v>722</v>
      </c>
      <c r="P35" s="83" t="s">
        <v>3573</v>
      </c>
      <c r="Q35" s="83" t="s">
        <v>445</v>
      </c>
      <c r="R35" s="83">
        <v>3.4</v>
      </c>
      <c r="S35" s="83" t="s">
        <v>3607</v>
      </c>
      <c r="T35" s="26">
        <v>44165</v>
      </c>
      <c r="V35" s="83" t="s">
        <v>722</v>
      </c>
      <c r="W35" s="83" t="s">
        <v>3573</v>
      </c>
      <c r="X35" s="83" t="s">
        <v>445</v>
      </c>
      <c r="Y35" s="83">
        <v>3.4</v>
      </c>
      <c r="Z35" s="83" t="s">
        <v>3607</v>
      </c>
      <c r="AA35" s="26">
        <v>44134</v>
      </c>
      <c r="AC35" s="83" t="s">
        <v>722</v>
      </c>
      <c r="AD35" s="83" t="s">
        <v>3573</v>
      </c>
      <c r="AE35" s="83" t="s">
        <v>445</v>
      </c>
      <c r="AF35" s="83">
        <v>3.4</v>
      </c>
      <c r="AG35" s="83" t="s">
        <v>3607</v>
      </c>
      <c r="AJ35" s="83" t="s">
        <v>722</v>
      </c>
      <c r="AK35" s="83" t="s">
        <v>3573</v>
      </c>
      <c r="AL35" s="83" t="s">
        <v>445</v>
      </c>
      <c r="AM35" s="83">
        <v>3.4</v>
      </c>
      <c r="AN35" s="83" t="s">
        <v>3607</v>
      </c>
      <c r="AO35" s="26">
        <v>44074</v>
      </c>
      <c r="AQ35" s="83" t="s">
        <v>722</v>
      </c>
      <c r="AR35" s="83" t="s">
        <v>3573</v>
      </c>
      <c r="AS35" s="83" t="s">
        <v>445</v>
      </c>
      <c r="AT35" s="83">
        <v>3.4</v>
      </c>
      <c r="AU35" s="83" t="s">
        <v>3607</v>
      </c>
      <c r="AV35" s="26">
        <v>44043</v>
      </c>
    </row>
    <row r="36" spans="1:48" ht="29.4" thickBot="1">
      <c r="A36" s="86" t="s">
        <v>3581</v>
      </c>
      <c r="B36" s="86" t="s">
        <v>3573</v>
      </c>
      <c r="C36" s="86" t="s">
        <v>445</v>
      </c>
      <c r="D36" s="86" t="s">
        <v>3616</v>
      </c>
      <c r="E36" s="86" t="s">
        <v>3607</v>
      </c>
      <c r="F36" s="26">
        <v>43830</v>
      </c>
      <c r="H36" s="86" t="s">
        <v>3617</v>
      </c>
      <c r="I36" s="86" t="s">
        <v>3573</v>
      </c>
      <c r="J36" s="86" t="s">
        <v>445</v>
      </c>
      <c r="K36" s="86">
        <v>5.0735000000000001</v>
      </c>
      <c r="L36" s="86" t="s">
        <v>3607</v>
      </c>
      <c r="M36" s="26">
        <v>44196</v>
      </c>
      <c r="O36" s="86" t="s">
        <v>3617</v>
      </c>
      <c r="P36" s="86" t="s">
        <v>3573</v>
      </c>
      <c r="Q36" s="86" t="s">
        <v>445</v>
      </c>
      <c r="R36" s="86">
        <v>5.0735000000000001</v>
      </c>
      <c r="S36" s="86" t="s">
        <v>3607</v>
      </c>
      <c r="T36" s="26">
        <v>44165</v>
      </c>
      <c r="V36" s="86" t="s">
        <v>3617</v>
      </c>
      <c r="W36" s="86" t="s">
        <v>3573</v>
      </c>
      <c r="X36" s="86" t="s">
        <v>445</v>
      </c>
      <c r="Y36" s="86">
        <v>5.0735000000000001</v>
      </c>
      <c r="Z36" s="86" t="s">
        <v>3607</v>
      </c>
      <c r="AA36" s="26">
        <v>44134</v>
      </c>
      <c r="AC36" s="86" t="s">
        <v>3617</v>
      </c>
      <c r="AD36" s="86" t="s">
        <v>3573</v>
      </c>
      <c r="AE36" s="86" t="s">
        <v>445</v>
      </c>
      <c r="AF36" s="86">
        <v>5.0735000000000001</v>
      </c>
      <c r="AG36" s="86" t="s">
        <v>3607</v>
      </c>
      <c r="AJ36" s="86" t="s">
        <v>3617</v>
      </c>
      <c r="AK36" s="86" t="s">
        <v>3573</v>
      </c>
      <c r="AL36" s="86" t="s">
        <v>445</v>
      </c>
      <c r="AM36" s="86">
        <v>5.0735000000000001</v>
      </c>
      <c r="AN36" s="86" t="s">
        <v>3607</v>
      </c>
      <c r="AO36" s="26">
        <v>44074</v>
      </c>
      <c r="AQ36" s="86" t="s">
        <v>3581</v>
      </c>
      <c r="AR36" s="86" t="s">
        <v>3573</v>
      </c>
      <c r="AS36" s="86" t="s">
        <v>445</v>
      </c>
      <c r="AT36" s="86" t="s">
        <v>3616</v>
      </c>
      <c r="AU36" s="86" t="s">
        <v>3607</v>
      </c>
      <c r="AV36" s="26">
        <v>44043</v>
      </c>
    </row>
    <row r="37" spans="1:48" ht="15" thickBot="1">
      <c r="A37" s="83" t="s">
        <v>1161</v>
      </c>
      <c r="B37" s="83" t="s">
        <v>3573</v>
      </c>
      <c r="C37" s="83" t="s">
        <v>445</v>
      </c>
      <c r="D37" s="83">
        <v>4.17</v>
      </c>
      <c r="E37" s="83" t="s">
        <v>3607</v>
      </c>
      <c r="F37" s="26">
        <v>43830</v>
      </c>
      <c r="H37" s="83" t="s">
        <v>1161</v>
      </c>
      <c r="I37" s="83" t="s">
        <v>3573</v>
      </c>
      <c r="J37" s="83" t="s">
        <v>445</v>
      </c>
      <c r="K37" s="83">
        <v>3.21</v>
      </c>
      <c r="L37" s="83" t="s">
        <v>3607</v>
      </c>
      <c r="M37" s="26">
        <v>44196</v>
      </c>
      <c r="O37" s="83" t="s">
        <v>1161</v>
      </c>
      <c r="P37" s="83" t="s">
        <v>3573</v>
      </c>
      <c r="Q37" s="83" t="s">
        <v>445</v>
      </c>
      <c r="R37" s="83">
        <v>3.21</v>
      </c>
      <c r="S37" s="83" t="s">
        <v>3607</v>
      </c>
      <c r="T37" s="26">
        <v>44165</v>
      </c>
      <c r="V37" s="83" t="s">
        <v>1161</v>
      </c>
      <c r="W37" s="83" t="s">
        <v>3573</v>
      </c>
      <c r="X37" s="83" t="s">
        <v>445</v>
      </c>
      <c r="Y37" s="83">
        <v>3.21</v>
      </c>
      <c r="Z37" s="83" t="s">
        <v>3607</v>
      </c>
      <c r="AA37" s="26">
        <v>44134</v>
      </c>
      <c r="AC37" s="83" t="s">
        <v>1161</v>
      </c>
      <c r="AD37" s="83" t="s">
        <v>3573</v>
      </c>
      <c r="AE37" s="83" t="s">
        <v>445</v>
      </c>
      <c r="AF37" s="83">
        <v>3.21</v>
      </c>
      <c r="AG37" s="83" t="s">
        <v>3607</v>
      </c>
      <c r="AJ37" s="83" t="s">
        <v>1161</v>
      </c>
      <c r="AK37" s="83" t="s">
        <v>3573</v>
      </c>
      <c r="AL37" s="83" t="s">
        <v>445</v>
      </c>
      <c r="AM37" s="83">
        <v>3.21</v>
      </c>
      <c r="AN37" s="83" t="s">
        <v>3607</v>
      </c>
      <c r="AO37" s="26">
        <v>44074</v>
      </c>
      <c r="AQ37" s="83" t="s">
        <v>1161</v>
      </c>
      <c r="AR37" s="83" t="s">
        <v>3573</v>
      </c>
      <c r="AS37" s="83" t="s">
        <v>445</v>
      </c>
      <c r="AT37" s="83">
        <v>4.17</v>
      </c>
      <c r="AU37" s="83" t="s">
        <v>3607</v>
      </c>
      <c r="AV37" s="26">
        <v>44043</v>
      </c>
    </row>
    <row r="38" spans="1:48" ht="15" thickBot="1">
      <c r="A38" s="83" t="s">
        <v>3585</v>
      </c>
      <c r="B38" s="83" t="s">
        <v>3573</v>
      </c>
      <c r="C38" s="83" t="s">
        <v>445</v>
      </c>
      <c r="D38" s="83">
        <v>2.98</v>
      </c>
      <c r="E38" s="83" t="s">
        <v>3607</v>
      </c>
      <c r="F38" s="26">
        <v>43830</v>
      </c>
      <c r="H38" s="83" t="s">
        <v>3585</v>
      </c>
      <c r="I38" s="83" t="s">
        <v>3573</v>
      </c>
      <c r="J38" s="83" t="s">
        <v>445</v>
      </c>
      <c r="K38" s="83">
        <v>2.98</v>
      </c>
      <c r="L38" s="83" t="s">
        <v>3607</v>
      </c>
      <c r="M38" s="26">
        <v>44196</v>
      </c>
      <c r="O38" s="83" t="s">
        <v>3585</v>
      </c>
      <c r="P38" s="83" t="s">
        <v>3573</v>
      </c>
      <c r="Q38" s="83" t="s">
        <v>445</v>
      </c>
      <c r="R38" s="83">
        <v>2.98</v>
      </c>
      <c r="S38" s="83" t="s">
        <v>3607</v>
      </c>
      <c r="T38" s="26">
        <v>44165</v>
      </c>
      <c r="V38" s="83" t="s">
        <v>3585</v>
      </c>
      <c r="W38" s="83" t="s">
        <v>3573</v>
      </c>
      <c r="X38" s="83" t="s">
        <v>445</v>
      </c>
      <c r="Y38" s="83">
        <v>2.98</v>
      </c>
      <c r="Z38" s="83" t="s">
        <v>3607</v>
      </c>
      <c r="AA38" s="26">
        <v>44134</v>
      </c>
      <c r="AC38" s="83" t="s">
        <v>3585</v>
      </c>
      <c r="AD38" s="83" t="s">
        <v>3573</v>
      </c>
      <c r="AE38" s="83" t="s">
        <v>445</v>
      </c>
      <c r="AF38" s="83">
        <v>2.98</v>
      </c>
      <c r="AG38" s="83" t="s">
        <v>3607</v>
      </c>
      <c r="AJ38" s="83" t="s">
        <v>3585</v>
      </c>
      <c r="AK38" s="83" t="s">
        <v>3573</v>
      </c>
      <c r="AL38" s="83" t="s">
        <v>445</v>
      </c>
      <c r="AM38" s="83">
        <v>2.98</v>
      </c>
      <c r="AN38" s="83" t="s">
        <v>3607</v>
      </c>
      <c r="AO38" s="26">
        <v>44074</v>
      </c>
      <c r="AQ38" s="83" t="s">
        <v>3585</v>
      </c>
      <c r="AR38" s="83" t="s">
        <v>3573</v>
      </c>
      <c r="AS38" s="83" t="s">
        <v>445</v>
      </c>
      <c r="AT38" s="83">
        <v>2.98</v>
      </c>
      <c r="AU38" s="83" t="s">
        <v>3607</v>
      </c>
      <c r="AV38" s="26">
        <v>44043</v>
      </c>
    </row>
    <row r="39" spans="1:48" ht="15" thickBot="1">
      <c r="A39" s="83" t="s">
        <v>2427</v>
      </c>
      <c r="B39" s="83" t="s">
        <v>3573</v>
      </c>
      <c r="C39" s="83" t="s">
        <v>445</v>
      </c>
      <c r="D39" s="83">
        <v>3.53</v>
      </c>
      <c r="E39" s="83" t="s">
        <v>3607</v>
      </c>
      <c r="F39" s="26">
        <v>43830</v>
      </c>
      <c r="H39" s="83" t="s">
        <v>2427</v>
      </c>
      <c r="I39" s="83" t="s">
        <v>3573</v>
      </c>
      <c r="J39" s="83" t="s">
        <v>445</v>
      </c>
      <c r="K39" s="83">
        <v>3.02</v>
      </c>
      <c r="L39" s="83" t="s">
        <v>3607</v>
      </c>
      <c r="M39" s="26">
        <v>44196</v>
      </c>
      <c r="O39" s="83" t="s">
        <v>2427</v>
      </c>
      <c r="P39" s="83" t="s">
        <v>3573</v>
      </c>
      <c r="Q39" s="83" t="s">
        <v>445</v>
      </c>
      <c r="R39" s="83">
        <v>3.02</v>
      </c>
      <c r="S39" s="83" t="s">
        <v>3607</v>
      </c>
      <c r="T39" s="26">
        <v>44165</v>
      </c>
      <c r="V39" s="83" t="s">
        <v>2427</v>
      </c>
      <c r="W39" s="83" t="s">
        <v>3573</v>
      </c>
      <c r="X39" s="83" t="s">
        <v>445</v>
      </c>
      <c r="Y39" s="83">
        <v>3.02</v>
      </c>
      <c r="Z39" s="83" t="s">
        <v>3607</v>
      </c>
      <c r="AA39" s="26">
        <v>44134</v>
      </c>
      <c r="AC39" s="83" t="s">
        <v>2427</v>
      </c>
      <c r="AD39" s="83" t="s">
        <v>3573</v>
      </c>
      <c r="AE39" s="83" t="s">
        <v>445</v>
      </c>
      <c r="AF39" s="83">
        <v>3.02</v>
      </c>
      <c r="AG39" s="83" t="s">
        <v>3607</v>
      </c>
      <c r="AJ39" s="83" t="s">
        <v>2427</v>
      </c>
      <c r="AK39" s="83" t="s">
        <v>3573</v>
      </c>
      <c r="AL39" s="83" t="s">
        <v>445</v>
      </c>
      <c r="AM39" s="83">
        <v>3.02</v>
      </c>
      <c r="AN39" s="83" t="s">
        <v>3607</v>
      </c>
      <c r="AO39" s="26">
        <v>44074</v>
      </c>
      <c r="AQ39" s="83" t="s">
        <v>2427</v>
      </c>
      <c r="AR39" s="83" t="s">
        <v>3573</v>
      </c>
      <c r="AS39" s="83" t="s">
        <v>445</v>
      </c>
      <c r="AT39" s="83">
        <v>3.53</v>
      </c>
      <c r="AU39" s="83" t="s">
        <v>3607</v>
      </c>
      <c r="AV39" s="26">
        <v>44043</v>
      </c>
    </row>
    <row r="40" spans="1:48" ht="15" thickBot="1">
      <c r="A40" s="83" t="s">
        <v>1567</v>
      </c>
      <c r="B40" s="83" t="s">
        <v>3573</v>
      </c>
      <c r="C40" s="83" t="s">
        <v>445</v>
      </c>
      <c r="D40" s="83">
        <v>3.36</v>
      </c>
      <c r="E40" s="83" t="s">
        <v>3618</v>
      </c>
      <c r="F40" s="26">
        <v>43830</v>
      </c>
      <c r="H40" s="83" t="s">
        <v>1567</v>
      </c>
      <c r="I40" s="83" t="s">
        <v>3573</v>
      </c>
      <c r="J40" s="83" t="s">
        <v>445</v>
      </c>
      <c r="K40" s="83">
        <v>3.36</v>
      </c>
      <c r="L40" s="83" t="s">
        <v>3618</v>
      </c>
      <c r="M40" s="26">
        <v>44196</v>
      </c>
      <c r="O40" s="83" t="s">
        <v>1567</v>
      </c>
      <c r="P40" s="83" t="s">
        <v>3573</v>
      </c>
      <c r="Q40" s="83" t="s">
        <v>445</v>
      </c>
      <c r="R40" s="83">
        <v>3.36</v>
      </c>
      <c r="S40" s="83" t="s">
        <v>3618</v>
      </c>
      <c r="T40" s="26">
        <v>44165</v>
      </c>
      <c r="V40" s="83" t="s">
        <v>1567</v>
      </c>
      <c r="W40" s="83" t="s">
        <v>3573</v>
      </c>
      <c r="X40" s="83" t="s">
        <v>445</v>
      </c>
      <c r="Y40" s="83">
        <v>3.36</v>
      </c>
      <c r="Z40" s="83" t="s">
        <v>3618</v>
      </c>
      <c r="AA40" s="26">
        <v>44134</v>
      </c>
      <c r="AC40" s="83" t="s">
        <v>1567</v>
      </c>
      <c r="AD40" s="83" t="s">
        <v>3573</v>
      </c>
      <c r="AE40" s="83" t="s">
        <v>445</v>
      </c>
      <c r="AF40" s="83">
        <v>3.36</v>
      </c>
      <c r="AG40" s="83" t="s">
        <v>3618</v>
      </c>
      <c r="AJ40" s="83" t="s">
        <v>1567</v>
      </c>
      <c r="AK40" s="83" t="s">
        <v>3573</v>
      </c>
      <c r="AL40" s="83" t="s">
        <v>445</v>
      </c>
      <c r="AM40" s="83">
        <v>3.36</v>
      </c>
      <c r="AN40" s="83" t="s">
        <v>3618</v>
      </c>
      <c r="AO40" s="26">
        <v>44074</v>
      </c>
      <c r="AQ40" s="83" t="s">
        <v>1567</v>
      </c>
      <c r="AR40" s="83" t="s">
        <v>3573</v>
      </c>
      <c r="AS40" s="83" t="s">
        <v>445</v>
      </c>
      <c r="AT40" s="83">
        <v>3.36</v>
      </c>
      <c r="AU40" s="83" t="s">
        <v>3618</v>
      </c>
      <c r="AV40" s="26">
        <v>44043</v>
      </c>
    </row>
    <row r="41" spans="1:48" ht="15" thickBot="1">
      <c r="A41" s="83" t="s">
        <v>1698</v>
      </c>
      <c r="B41" s="83" t="s">
        <v>3573</v>
      </c>
      <c r="C41" s="83" t="s">
        <v>445</v>
      </c>
      <c r="D41" s="83">
        <v>3.16</v>
      </c>
      <c r="E41" s="83" t="s">
        <v>3607</v>
      </c>
      <c r="F41" s="26">
        <v>43830</v>
      </c>
      <c r="H41" s="83" t="s">
        <v>1698</v>
      </c>
      <c r="I41" s="83" t="s">
        <v>3573</v>
      </c>
      <c r="J41" s="83" t="s">
        <v>445</v>
      </c>
      <c r="K41" s="83">
        <v>3.16</v>
      </c>
      <c r="L41" s="83" t="s">
        <v>3607</v>
      </c>
      <c r="M41" s="26">
        <v>44196</v>
      </c>
      <c r="O41" s="83" t="s">
        <v>1698</v>
      </c>
      <c r="P41" s="83" t="s">
        <v>3573</v>
      </c>
      <c r="Q41" s="83" t="s">
        <v>445</v>
      </c>
      <c r="R41" s="83">
        <v>3.16</v>
      </c>
      <c r="S41" s="83" t="s">
        <v>3607</v>
      </c>
      <c r="T41" s="26">
        <v>44165</v>
      </c>
      <c r="V41" s="83" t="s">
        <v>1698</v>
      </c>
      <c r="W41" s="83" t="s">
        <v>3573</v>
      </c>
      <c r="X41" s="83" t="s">
        <v>445</v>
      </c>
      <c r="Y41" s="83">
        <v>3.16</v>
      </c>
      <c r="Z41" s="83" t="s">
        <v>3607</v>
      </c>
      <c r="AA41" s="26">
        <v>44134</v>
      </c>
      <c r="AC41" s="83" t="s">
        <v>1698</v>
      </c>
      <c r="AD41" s="83" t="s">
        <v>3573</v>
      </c>
      <c r="AE41" s="83" t="s">
        <v>445</v>
      </c>
      <c r="AF41" s="83">
        <v>3.16</v>
      </c>
      <c r="AG41" s="83" t="s">
        <v>3607</v>
      </c>
      <c r="AJ41" s="83" t="s">
        <v>1698</v>
      </c>
      <c r="AK41" s="83" t="s">
        <v>3573</v>
      </c>
      <c r="AL41" s="83" t="s">
        <v>445</v>
      </c>
      <c r="AM41" s="83">
        <v>3.16</v>
      </c>
      <c r="AN41" s="83" t="s">
        <v>3607</v>
      </c>
      <c r="AO41" s="26">
        <v>44074</v>
      </c>
      <c r="AQ41" s="83" t="s">
        <v>1698</v>
      </c>
      <c r="AR41" s="83" t="s">
        <v>3573</v>
      </c>
      <c r="AS41" s="83" t="s">
        <v>445</v>
      </c>
      <c r="AT41" s="83">
        <v>3.16</v>
      </c>
      <c r="AU41" s="83" t="s">
        <v>3607</v>
      </c>
      <c r="AV41" s="26">
        <v>44043</v>
      </c>
    </row>
    <row r="42" spans="1:48" ht="15" thickBot="1">
      <c r="A42" s="83" t="s">
        <v>532</v>
      </c>
      <c r="B42" s="83" t="s">
        <v>3573</v>
      </c>
      <c r="C42" s="83" t="s">
        <v>445</v>
      </c>
      <c r="D42" s="83">
        <v>3.5939999999999999</v>
      </c>
      <c r="E42" s="83" t="s">
        <v>3607</v>
      </c>
      <c r="F42" s="26">
        <v>43830</v>
      </c>
      <c r="H42" s="83" t="s">
        <v>532</v>
      </c>
      <c r="I42" s="83" t="s">
        <v>3573</v>
      </c>
      <c r="J42" s="83" t="s">
        <v>445</v>
      </c>
      <c r="K42" s="83">
        <v>3.0939999999999999</v>
      </c>
      <c r="L42" s="83" t="s">
        <v>3607</v>
      </c>
      <c r="M42" s="26">
        <v>44196</v>
      </c>
      <c r="O42" s="83" t="s">
        <v>532</v>
      </c>
      <c r="P42" s="83" t="s">
        <v>3573</v>
      </c>
      <c r="Q42" s="83" t="s">
        <v>445</v>
      </c>
      <c r="R42" s="83">
        <v>3.0939999999999999</v>
      </c>
      <c r="S42" s="83" t="s">
        <v>3607</v>
      </c>
      <c r="T42" s="26">
        <v>44165</v>
      </c>
      <c r="V42" s="83" t="s">
        <v>532</v>
      </c>
      <c r="W42" s="83" t="s">
        <v>3573</v>
      </c>
      <c r="X42" s="83" t="s">
        <v>445</v>
      </c>
      <c r="Y42" s="83">
        <v>3.0939999999999999</v>
      </c>
      <c r="Z42" s="83" t="s">
        <v>3607</v>
      </c>
      <c r="AA42" s="26">
        <v>44134</v>
      </c>
      <c r="AC42" s="83" t="s">
        <v>532</v>
      </c>
      <c r="AD42" s="83" t="s">
        <v>3573</v>
      </c>
      <c r="AE42" s="83" t="s">
        <v>445</v>
      </c>
      <c r="AF42" s="83">
        <v>3.0939999999999999</v>
      </c>
      <c r="AG42" s="83" t="s">
        <v>3607</v>
      </c>
      <c r="AJ42" s="83" t="s">
        <v>532</v>
      </c>
      <c r="AK42" s="83" t="s">
        <v>3573</v>
      </c>
      <c r="AL42" s="83" t="s">
        <v>445</v>
      </c>
      <c r="AM42" s="83">
        <v>3.0939999999999999</v>
      </c>
      <c r="AN42" s="83" t="s">
        <v>3607</v>
      </c>
      <c r="AO42" s="26">
        <v>44074</v>
      </c>
      <c r="AQ42" s="83" t="s">
        <v>532</v>
      </c>
      <c r="AR42" s="83" t="s">
        <v>3573</v>
      </c>
      <c r="AS42" s="83" t="s">
        <v>445</v>
      </c>
      <c r="AT42" s="83">
        <v>3.5939999999999999</v>
      </c>
      <c r="AU42" s="83" t="s">
        <v>3607</v>
      </c>
      <c r="AV42" s="26">
        <v>44043</v>
      </c>
    </row>
    <row r="43" spans="1:48" ht="15" thickBot="1">
      <c r="A43" s="83" t="s">
        <v>2027</v>
      </c>
      <c r="B43" s="83" t="s">
        <v>3573</v>
      </c>
      <c r="C43" s="83" t="s">
        <v>445</v>
      </c>
      <c r="D43" s="83">
        <v>3.28</v>
      </c>
      <c r="E43" s="83" t="s">
        <v>3607</v>
      </c>
      <c r="F43" s="26">
        <v>43830</v>
      </c>
      <c r="H43" s="83" t="s">
        <v>2027</v>
      </c>
      <c r="I43" s="83" t="s">
        <v>3573</v>
      </c>
      <c r="J43" s="83" t="s">
        <v>445</v>
      </c>
      <c r="K43" s="83">
        <v>3.28</v>
      </c>
      <c r="L43" s="83" t="s">
        <v>3607</v>
      </c>
      <c r="M43" s="26">
        <v>44196</v>
      </c>
      <c r="O43" s="83" t="s">
        <v>2027</v>
      </c>
      <c r="P43" s="83" t="s">
        <v>3573</v>
      </c>
      <c r="Q43" s="83" t="s">
        <v>445</v>
      </c>
      <c r="R43" s="83">
        <v>3.28</v>
      </c>
      <c r="S43" s="83" t="s">
        <v>3607</v>
      </c>
      <c r="T43" s="26">
        <v>44165</v>
      </c>
      <c r="V43" s="83" t="s">
        <v>2027</v>
      </c>
      <c r="W43" s="83" t="s">
        <v>3573</v>
      </c>
      <c r="X43" s="83" t="s">
        <v>445</v>
      </c>
      <c r="Y43" s="83">
        <v>3.28</v>
      </c>
      <c r="Z43" s="83" t="s">
        <v>3607</v>
      </c>
      <c r="AA43" s="26">
        <v>44134</v>
      </c>
      <c r="AC43" s="83" t="s">
        <v>2027</v>
      </c>
      <c r="AD43" s="83" t="s">
        <v>3573</v>
      </c>
      <c r="AE43" s="83" t="s">
        <v>445</v>
      </c>
      <c r="AF43" s="83">
        <v>3.28</v>
      </c>
      <c r="AG43" s="83" t="s">
        <v>3607</v>
      </c>
      <c r="AJ43" s="83" t="s">
        <v>2027</v>
      </c>
      <c r="AK43" s="83" t="s">
        <v>3573</v>
      </c>
      <c r="AL43" s="83" t="s">
        <v>445</v>
      </c>
      <c r="AM43" s="83">
        <v>3.28</v>
      </c>
      <c r="AN43" s="83" t="s">
        <v>3607</v>
      </c>
      <c r="AO43" s="26">
        <v>44074</v>
      </c>
      <c r="AQ43" s="83" t="s">
        <v>2027</v>
      </c>
      <c r="AR43" s="83" t="s">
        <v>3573</v>
      </c>
      <c r="AS43" s="83" t="s">
        <v>445</v>
      </c>
      <c r="AT43" s="83">
        <v>3.28</v>
      </c>
      <c r="AU43" s="83" t="s">
        <v>3607</v>
      </c>
      <c r="AV43" s="26">
        <v>44043</v>
      </c>
    </row>
    <row r="44" spans="1:48" ht="15" thickBot="1">
      <c r="A44" s="83" t="s">
        <v>1591</v>
      </c>
      <c r="B44" s="83" t="s">
        <v>3573</v>
      </c>
      <c r="C44" s="83" t="s">
        <v>445</v>
      </c>
      <c r="D44" s="83">
        <v>3.47</v>
      </c>
      <c r="E44" s="83" t="s">
        <v>3607</v>
      </c>
      <c r="F44" s="26">
        <v>43830</v>
      </c>
      <c r="H44" s="83" t="s">
        <v>1591</v>
      </c>
      <c r="I44" s="83" t="s">
        <v>3573</v>
      </c>
      <c r="J44" s="83" t="s">
        <v>445</v>
      </c>
      <c r="K44" s="83">
        <v>3.47</v>
      </c>
      <c r="L44" s="83" t="s">
        <v>3607</v>
      </c>
      <c r="M44" s="26">
        <v>44196</v>
      </c>
      <c r="O44" s="83" t="s">
        <v>1591</v>
      </c>
      <c r="P44" s="83" t="s">
        <v>3573</v>
      </c>
      <c r="Q44" s="83" t="s">
        <v>445</v>
      </c>
      <c r="R44" s="83">
        <v>3.47</v>
      </c>
      <c r="S44" s="83" t="s">
        <v>3607</v>
      </c>
      <c r="T44" s="26">
        <v>44165</v>
      </c>
      <c r="V44" s="83" t="s">
        <v>1591</v>
      </c>
      <c r="W44" s="83" t="s">
        <v>3573</v>
      </c>
      <c r="X44" s="83" t="s">
        <v>445</v>
      </c>
      <c r="Y44" s="83">
        <v>3.47</v>
      </c>
      <c r="Z44" s="83" t="s">
        <v>3607</v>
      </c>
      <c r="AA44" s="26">
        <v>44134</v>
      </c>
      <c r="AC44" s="83" t="s">
        <v>1591</v>
      </c>
      <c r="AD44" s="83" t="s">
        <v>3573</v>
      </c>
      <c r="AE44" s="83" t="s">
        <v>445</v>
      </c>
      <c r="AF44" s="83">
        <v>3.47</v>
      </c>
      <c r="AG44" s="83" t="s">
        <v>3607</v>
      </c>
      <c r="AJ44" s="83" t="s">
        <v>1591</v>
      </c>
      <c r="AK44" s="83" t="s">
        <v>3573</v>
      </c>
      <c r="AL44" s="83" t="s">
        <v>445</v>
      </c>
      <c r="AM44" s="83">
        <v>3.47</v>
      </c>
      <c r="AN44" s="83" t="s">
        <v>3607</v>
      </c>
      <c r="AO44" s="26">
        <v>44074</v>
      </c>
      <c r="AQ44" s="83" t="s">
        <v>1591</v>
      </c>
      <c r="AR44" s="83" t="s">
        <v>3573</v>
      </c>
      <c r="AS44" s="83" t="s">
        <v>445</v>
      </c>
      <c r="AT44" s="83">
        <v>3.47</v>
      </c>
      <c r="AU44" s="83" t="s">
        <v>3607</v>
      </c>
      <c r="AV44" s="26">
        <v>44043</v>
      </c>
    </row>
    <row r="45" spans="1:48" ht="15" thickBot="1">
      <c r="A45" s="83" t="s">
        <v>1236</v>
      </c>
      <c r="B45" s="83" t="s">
        <v>3573</v>
      </c>
      <c r="C45" s="83" t="s">
        <v>445</v>
      </c>
      <c r="D45" s="83">
        <v>3.46</v>
      </c>
      <c r="E45" s="83" t="s">
        <v>3607</v>
      </c>
      <c r="F45" s="26">
        <v>43830</v>
      </c>
      <c r="H45" s="83" t="s">
        <v>1236</v>
      </c>
      <c r="I45" s="83" t="s">
        <v>3573</v>
      </c>
      <c r="J45" s="83" t="s">
        <v>445</v>
      </c>
      <c r="K45" s="83">
        <v>3.18</v>
      </c>
      <c r="L45" s="83" t="s">
        <v>3607</v>
      </c>
      <c r="M45" s="26">
        <v>44196</v>
      </c>
      <c r="O45" s="83" t="s">
        <v>1236</v>
      </c>
      <c r="P45" s="83" t="s">
        <v>3573</v>
      </c>
      <c r="Q45" s="83" t="s">
        <v>445</v>
      </c>
      <c r="R45" s="83">
        <v>3.18</v>
      </c>
      <c r="S45" s="83" t="s">
        <v>3607</v>
      </c>
      <c r="T45" s="26">
        <v>44165</v>
      </c>
      <c r="V45" s="83" t="s">
        <v>1236</v>
      </c>
      <c r="W45" s="83" t="s">
        <v>3573</v>
      </c>
      <c r="X45" s="83" t="s">
        <v>445</v>
      </c>
      <c r="Y45" s="83">
        <v>3.18</v>
      </c>
      <c r="Z45" s="83" t="s">
        <v>3607</v>
      </c>
      <c r="AA45" s="26">
        <v>44134</v>
      </c>
      <c r="AC45" s="83" t="s">
        <v>1236</v>
      </c>
      <c r="AD45" s="83" t="s">
        <v>3573</v>
      </c>
      <c r="AE45" s="83" t="s">
        <v>445</v>
      </c>
      <c r="AF45" s="83">
        <v>3.18</v>
      </c>
      <c r="AG45" s="83" t="s">
        <v>3607</v>
      </c>
      <c r="AJ45" s="83" t="s">
        <v>1236</v>
      </c>
      <c r="AK45" s="83" t="s">
        <v>3573</v>
      </c>
      <c r="AL45" s="83" t="s">
        <v>445</v>
      </c>
      <c r="AM45" s="83">
        <v>3.18</v>
      </c>
      <c r="AN45" s="83" t="s">
        <v>3607</v>
      </c>
      <c r="AO45" s="26">
        <v>44074</v>
      </c>
      <c r="AQ45" s="83" t="s">
        <v>1236</v>
      </c>
      <c r="AR45" s="83" t="s">
        <v>3573</v>
      </c>
      <c r="AS45" s="83" t="s">
        <v>445</v>
      </c>
      <c r="AT45" s="83">
        <v>3.46</v>
      </c>
      <c r="AU45" s="83" t="s">
        <v>3607</v>
      </c>
      <c r="AV45" s="26">
        <v>44043</v>
      </c>
    </row>
    <row r="46" spans="1:48" ht="43.8" thickBot="1">
      <c r="A46" s="83" t="s">
        <v>2306</v>
      </c>
      <c r="B46" s="83" t="s">
        <v>3573</v>
      </c>
      <c r="C46" s="83" t="s">
        <v>445</v>
      </c>
      <c r="D46" s="83">
        <v>3.806</v>
      </c>
      <c r="E46" s="83" t="s">
        <v>3619</v>
      </c>
      <c r="F46" s="26">
        <v>43830</v>
      </c>
      <c r="H46" s="83" t="s">
        <v>2306</v>
      </c>
      <c r="I46" s="83" t="s">
        <v>3573</v>
      </c>
      <c r="J46" s="83" t="s">
        <v>445</v>
      </c>
      <c r="K46" s="83">
        <v>3.806</v>
      </c>
      <c r="L46" s="83" t="s">
        <v>3619</v>
      </c>
      <c r="M46" s="26">
        <v>44196</v>
      </c>
      <c r="O46" s="83" t="s">
        <v>2306</v>
      </c>
      <c r="P46" s="83" t="s">
        <v>3573</v>
      </c>
      <c r="Q46" s="83" t="s">
        <v>445</v>
      </c>
      <c r="R46" s="83">
        <v>3.806</v>
      </c>
      <c r="S46" s="83" t="s">
        <v>3619</v>
      </c>
      <c r="T46" s="26">
        <v>44165</v>
      </c>
      <c r="V46" s="83" t="s">
        <v>2306</v>
      </c>
      <c r="W46" s="83" t="s">
        <v>3573</v>
      </c>
      <c r="X46" s="83" t="s">
        <v>445</v>
      </c>
      <c r="Y46" s="83">
        <v>3.806</v>
      </c>
      <c r="Z46" s="83" t="s">
        <v>3619</v>
      </c>
      <c r="AA46" s="26">
        <v>44134</v>
      </c>
      <c r="AC46" s="83" t="s">
        <v>2306</v>
      </c>
      <c r="AD46" s="83" t="s">
        <v>3573</v>
      </c>
      <c r="AE46" s="83" t="s">
        <v>445</v>
      </c>
      <c r="AF46" s="83">
        <v>3.806</v>
      </c>
      <c r="AG46" s="83" t="s">
        <v>3619</v>
      </c>
      <c r="AJ46" s="83" t="s">
        <v>2306</v>
      </c>
      <c r="AK46" s="83" t="s">
        <v>3573</v>
      </c>
      <c r="AL46" s="83" t="s">
        <v>445</v>
      </c>
      <c r="AM46" s="83">
        <v>3.806</v>
      </c>
      <c r="AN46" s="83" t="s">
        <v>3619</v>
      </c>
      <c r="AO46" s="26">
        <v>44074</v>
      </c>
      <c r="AQ46" s="83" t="s">
        <v>2306</v>
      </c>
      <c r="AR46" s="83" t="s">
        <v>3573</v>
      </c>
      <c r="AS46" s="83" t="s">
        <v>445</v>
      </c>
      <c r="AT46" s="83">
        <v>3.806</v>
      </c>
      <c r="AU46" s="83" t="s">
        <v>3619</v>
      </c>
      <c r="AV46" s="26">
        <v>44043</v>
      </c>
    </row>
    <row r="47" spans="1:48" ht="15" thickBot="1">
      <c r="A47" s="86" t="s">
        <v>1399</v>
      </c>
      <c r="B47" s="86" t="s">
        <v>3573</v>
      </c>
      <c r="C47" s="86" t="s">
        <v>445</v>
      </c>
      <c r="D47" s="88">
        <v>3.3</v>
      </c>
      <c r="E47" s="86" t="s">
        <v>3607</v>
      </c>
      <c r="F47" s="26">
        <v>43830</v>
      </c>
      <c r="H47" s="89" t="s">
        <v>1399</v>
      </c>
      <c r="I47" s="86" t="s">
        <v>3573</v>
      </c>
      <c r="J47" s="86" t="s">
        <v>445</v>
      </c>
      <c r="K47" s="88">
        <v>3.11</v>
      </c>
      <c r="L47" s="86" t="s">
        <v>3607</v>
      </c>
      <c r="M47" s="26">
        <v>44196</v>
      </c>
      <c r="O47" s="86" t="s">
        <v>1399</v>
      </c>
      <c r="P47" s="86" t="s">
        <v>3573</v>
      </c>
      <c r="Q47" s="86" t="s">
        <v>445</v>
      </c>
      <c r="R47" s="86">
        <v>3.11</v>
      </c>
      <c r="S47" s="86" t="s">
        <v>3607</v>
      </c>
      <c r="T47" s="26">
        <v>44165</v>
      </c>
      <c r="V47" s="86" t="s">
        <v>1399</v>
      </c>
      <c r="W47" s="86" t="s">
        <v>3573</v>
      </c>
      <c r="X47" s="86" t="s">
        <v>445</v>
      </c>
      <c r="Y47" s="86">
        <v>3.11</v>
      </c>
      <c r="Z47" s="86" t="s">
        <v>3607</v>
      </c>
      <c r="AA47" s="26">
        <v>44134</v>
      </c>
      <c r="AC47" s="86" t="s">
        <v>1399</v>
      </c>
      <c r="AD47" s="86" t="s">
        <v>3573</v>
      </c>
      <c r="AE47" s="86" t="s">
        <v>445</v>
      </c>
      <c r="AF47" s="86">
        <v>3.11</v>
      </c>
      <c r="AG47" s="86" t="s">
        <v>3607</v>
      </c>
      <c r="AJ47" s="86" t="s">
        <v>1399</v>
      </c>
      <c r="AK47" s="86" t="s">
        <v>3573</v>
      </c>
      <c r="AL47" s="86" t="s">
        <v>445</v>
      </c>
      <c r="AM47" s="86">
        <v>3.11</v>
      </c>
      <c r="AN47" s="86" t="s">
        <v>3607</v>
      </c>
      <c r="AO47" s="26">
        <v>44074</v>
      </c>
      <c r="AQ47" s="86" t="s">
        <v>1399</v>
      </c>
      <c r="AR47" s="86" t="s">
        <v>3573</v>
      </c>
      <c r="AS47" s="86" t="s">
        <v>445</v>
      </c>
      <c r="AT47" s="86">
        <v>3.3</v>
      </c>
      <c r="AU47" s="86" t="s">
        <v>3607</v>
      </c>
      <c r="AV47" s="26">
        <v>44043</v>
      </c>
    </row>
    <row r="48" spans="1:48" ht="15" thickBot="1">
      <c r="A48" s="83" t="s">
        <v>609</v>
      </c>
      <c r="B48" s="83" t="s">
        <v>3573</v>
      </c>
      <c r="C48" s="83" t="s">
        <v>445</v>
      </c>
      <c r="D48" s="83">
        <v>3.02</v>
      </c>
      <c r="E48" s="83" t="s">
        <v>3607</v>
      </c>
      <c r="F48" s="26">
        <v>43830</v>
      </c>
      <c r="H48" s="83" t="s">
        <v>609</v>
      </c>
      <c r="I48" s="83" t="s">
        <v>3573</v>
      </c>
      <c r="J48" s="83" t="s">
        <v>445</v>
      </c>
      <c r="K48" s="83">
        <v>2.86</v>
      </c>
      <c r="L48" s="83" t="s">
        <v>3607</v>
      </c>
      <c r="M48" s="26">
        <v>44196</v>
      </c>
      <c r="O48" s="83" t="s">
        <v>609</v>
      </c>
      <c r="P48" s="83" t="s">
        <v>3573</v>
      </c>
      <c r="Q48" s="83" t="s">
        <v>445</v>
      </c>
      <c r="R48" s="83">
        <v>2.86</v>
      </c>
      <c r="S48" s="83" t="s">
        <v>3607</v>
      </c>
      <c r="T48" s="26">
        <v>44165</v>
      </c>
      <c r="V48" s="83" t="s">
        <v>609</v>
      </c>
      <c r="W48" s="83" t="s">
        <v>3573</v>
      </c>
      <c r="X48" s="83" t="s">
        <v>445</v>
      </c>
      <c r="Y48" s="83">
        <v>2.86</v>
      </c>
      <c r="Z48" s="83" t="s">
        <v>3607</v>
      </c>
      <c r="AA48" s="26">
        <v>44134</v>
      </c>
      <c r="AC48" s="83" t="s">
        <v>609</v>
      </c>
      <c r="AD48" s="83" t="s">
        <v>3573</v>
      </c>
      <c r="AE48" s="83" t="s">
        <v>445</v>
      </c>
      <c r="AF48" s="83">
        <v>2.86</v>
      </c>
      <c r="AG48" s="83" t="s">
        <v>3607</v>
      </c>
      <c r="AJ48" s="83" t="s">
        <v>609</v>
      </c>
      <c r="AK48" s="83" t="s">
        <v>3573</v>
      </c>
      <c r="AL48" s="83" t="s">
        <v>445</v>
      </c>
      <c r="AM48" s="83">
        <v>2.86</v>
      </c>
      <c r="AN48" s="83" t="s">
        <v>3607</v>
      </c>
      <c r="AO48" s="26">
        <v>44074</v>
      </c>
      <c r="AQ48" s="83" t="s">
        <v>609</v>
      </c>
      <c r="AR48" s="83" t="s">
        <v>3573</v>
      </c>
      <c r="AS48" s="83" t="s">
        <v>445</v>
      </c>
      <c r="AT48" s="83">
        <v>3.02</v>
      </c>
      <c r="AU48" s="83" t="s">
        <v>3607</v>
      </c>
      <c r="AV48" s="26">
        <v>44043</v>
      </c>
    </row>
    <row r="49" spans="1:48" ht="15" thickBot="1">
      <c r="A49" s="83" t="s">
        <v>1115</v>
      </c>
      <c r="B49" s="83" t="s">
        <v>3573</v>
      </c>
      <c r="C49" s="83" t="s">
        <v>445</v>
      </c>
      <c r="D49" s="83">
        <v>3.1</v>
      </c>
      <c r="E49" s="83" t="s">
        <v>3607</v>
      </c>
      <c r="F49" s="26">
        <v>43830</v>
      </c>
      <c r="H49" s="83" t="s">
        <v>1115</v>
      </c>
      <c r="I49" s="83" t="s">
        <v>3573</v>
      </c>
      <c r="J49" s="83" t="s">
        <v>445</v>
      </c>
      <c r="K49" s="83">
        <v>3.1</v>
      </c>
      <c r="L49" s="83" t="s">
        <v>3607</v>
      </c>
      <c r="M49" s="26">
        <v>44196</v>
      </c>
      <c r="O49" s="83" t="s">
        <v>1115</v>
      </c>
      <c r="P49" s="83" t="s">
        <v>3573</v>
      </c>
      <c r="Q49" s="83" t="s">
        <v>445</v>
      </c>
      <c r="R49" s="83">
        <v>3.1</v>
      </c>
      <c r="S49" s="83" t="s">
        <v>3607</v>
      </c>
      <c r="T49" s="26">
        <v>44165</v>
      </c>
      <c r="V49" s="83" t="s">
        <v>1115</v>
      </c>
      <c r="W49" s="83" t="s">
        <v>3573</v>
      </c>
      <c r="X49" s="83" t="s">
        <v>445</v>
      </c>
      <c r="Y49" s="83">
        <v>3.1</v>
      </c>
      <c r="Z49" s="83" t="s">
        <v>3607</v>
      </c>
      <c r="AA49" s="26">
        <v>44134</v>
      </c>
      <c r="AC49" s="83" t="s">
        <v>1115</v>
      </c>
      <c r="AD49" s="83" t="s">
        <v>3573</v>
      </c>
      <c r="AE49" s="83" t="s">
        <v>445</v>
      </c>
      <c r="AF49" s="83">
        <v>3.1</v>
      </c>
      <c r="AG49" s="83" t="s">
        <v>3607</v>
      </c>
      <c r="AJ49" s="83" t="s">
        <v>1115</v>
      </c>
      <c r="AK49" s="83" t="s">
        <v>3573</v>
      </c>
      <c r="AL49" s="83" t="s">
        <v>445</v>
      </c>
      <c r="AM49" s="83">
        <v>3.1</v>
      </c>
      <c r="AN49" s="83" t="s">
        <v>3607</v>
      </c>
      <c r="AO49" s="26">
        <v>44074</v>
      </c>
      <c r="AQ49" s="83" t="s">
        <v>1115</v>
      </c>
      <c r="AR49" s="83" t="s">
        <v>3573</v>
      </c>
      <c r="AS49" s="83" t="s">
        <v>445</v>
      </c>
      <c r="AT49" s="83">
        <v>3.1</v>
      </c>
      <c r="AU49" s="83" t="s">
        <v>3607</v>
      </c>
      <c r="AV49" s="26">
        <v>44043</v>
      </c>
    </row>
    <row r="50" spans="1:48" ht="15" thickBot="1">
      <c r="A50" s="83" t="s">
        <v>3602</v>
      </c>
      <c r="B50" s="83" t="s">
        <v>3573</v>
      </c>
      <c r="C50" s="83" t="s">
        <v>445</v>
      </c>
      <c r="D50" s="83">
        <v>3.83</v>
      </c>
      <c r="E50" s="83" t="s">
        <v>3607</v>
      </c>
      <c r="F50" s="26">
        <v>43830</v>
      </c>
      <c r="H50" s="83" t="s">
        <v>3602</v>
      </c>
      <c r="I50" s="83" t="s">
        <v>3573</v>
      </c>
      <c r="J50" s="83" t="s">
        <v>445</v>
      </c>
      <c r="K50" s="83">
        <v>3.83</v>
      </c>
      <c r="L50" s="83" t="s">
        <v>3607</v>
      </c>
      <c r="M50" s="26">
        <v>44196</v>
      </c>
      <c r="O50" s="83" t="s">
        <v>3602</v>
      </c>
      <c r="P50" s="83" t="s">
        <v>3573</v>
      </c>
      <c r="Q50" s="83" t="s">
        <v>445</v>
      </c>
      <c r="R50" s="83">
        <v>3.83</v>
      </c>
      <c r="S50" s="83" t="s">
        <v>3607</v>
      </c>
      <c r="T50" s="26">
        <v>44165</v>
      </c>
      <c r="V50" s="83" t="s">
        <v>3602</v>
      </c>
      <c r="W50" s="83" t="s">
        <v>3573</v>
      </c>
      <c r="X50" s="83" t="s">
        <v>445</v>
      </c>
      <c r="Y50" s="83">
        <v>3.83</v>
      </c>
      <c r="Z50" s="83" t="s">
        <v>3607</v>
      </c>
      <c r="AA50" s="26">
        <v>44134</v>
      </c>
      <c r="AC50" s="83" t="s">
        <v>3602</v>
      </c>
      <c r="AD50" s="83" t="s">
        <v>3573</v>
      </c>
      <c r="AE50" s="83" t="s">
        <v>445</v>
      </c>
      <c r="AF50" s="83">
        <v>3.83</v>
      </c>
      <c r="AG50" s="83" t="s">
        <v>3607</v>
      </c>
      <c r="AJ50" s="83" t="s">
        <v>3602</v>
      </c>
      <c r="AK50" s="83" t="s">
        <v>3573</v>
      </c>
      <c r="AL50" s="83" t="s">
        <v>445</v>
      </c>
      <c r="AM50" s="83">
        <v>3.83</v>
      </c>
      <c r="AN50" s="83" t="s">
        <v>3607</v>
      </c>
      <c r="AO50" s="26">
        <v>44074</v>
      </c>
      <c r="AQ50" s="83" t="s">
        <v>3602</v>
      </c>
      <c r="AR50" s="83" t="s">
        <v>3573</v>
      </c>
      <c r="AS50" s="83" t="s">
        <v>445</v>
      </c>
      <c r="AT50" s="83">
        <v>3.83</v>
      </c>
      <c r="AU50" s="83" t="s">
        <v>3607</v>
      </c>
      <c r="AV50" s="26">
        <v>44043</v>
      </c>
    </row>
    <row r="51" spans="1:48" ht="15" thickBot="1">
      <c r="A51" s="83" t="s">
        <v>565</v>
      </c>
      <c r="B51" s="83" t="s">
        <v>3573</v>
      </c>
      <c r="C51" s="83" t="s">
        <v>445</v>
      </c>
      <c r="D51" s="83">
        <v>3.63</v>
      </c>
      <c r="E51" s="83" t="s">
        <v>3607</v>
      </c>
      <c r="F51" s="26">
        <v>43830</v>
      </c>
      <c r="H51" s="83" t="s">
        <v>565</v>
      </c>
      <c r="I51" s="83" t="s">
        <v>3573</v>
      </c>
      <c r="J51" s="83" t="s">
        <v>445</v>
      </c>
      <c r="K51" s="83">
        <v>3.63</v>
      </c>
      <c r="L51" s="83" t="s">
        <v>3607</v>
      </c>
      <c r="M51" s="26">
        <v>44196</v>
      </c>
      <c r="O51" s="83" t="s">
        <v>565</v>
      </c>
      <c r="P51" s="83" t="s">
        <v>3573</v>
      </c>
      <c r="Q51" s="83" t="s">
        <v>445</v>
      </c>
      <c r="R51" s="83">
        <v>3.63</v>
      </c>
      <c r="S51" s="83" t="s">
        <v>3607</v>
      </c>
      <c r="T51" s="26">
        <v>44165</v>
      </c>
      <c r="V51" s="83" t="s">
        <v>565</v>
      </c>
      <c r="W51" s="83" t="s">
        <v>3573</v>
      </c>
      <c r="X51" s="83" t="s">
        <v>445</v>
      </c>
      <c r="Y51" s="83">
        <v>3.63</v>
      </c>
      <c r="Z51" s="83" t="s">
        <v>3607</v>
      </c>
      <c r="AA51" s="26">
        <v>44134</v>
      </c>
      <c r="AC51" s="83" t="s">
        <v>565</v>
      </c>
      <c r="AD51" s="83" t="s">
        <v>3573</v>
      </c>
      <c r="AE51" s="83" t="s">
        <v>445</v>
      </c>
      <c r="AF51" s="83">
        <v>3.63</v>
      </c>
      <c r="AG51" s="83" t="s">
        <v>3607</v>
      </c>
      <c r="AJ51" s="83" t="s">
        <v>565</v>
      </c>
      <c r="AK51" s="83" t="s">
        <v>3573</v>
      </c>
      <c r="AL51" s="83" t="s">
        <v>445</v>
      </c>
      <c r="AM51" s="83">
        <v>3.63</v>
      </c>
      <c r="AN51" s="83" t="s">
        <v>3607</v>
      </c>
      <c r="AO51" s="26">
        <v>44074</v>
      </c>
      <c r="AQ51" s="83" t="s">
        <v>565</v>
      </c>
      <c r="AR51" s="83" t="s">
        <v>3573</v>
      </c>
      <c r="AS51" s="83" t="s">
        <v>445</v>
      </c>
      <c r="AT51" s="83">
        <v>3.63</v>
      </c>
      <c r="AU51" s="83" t="s">
        <v>3607</v>
      </c>
      <c r="AV51" s="26">
        <v>44043</v>
      </c>
    </row>
    <row r="52" spans="1:48" ht="15" thickBot="1">
      <c r="A52" s="83" t="s">
        <v>571</v>
      </c>
      <c r="B52" s="83" t="s">
        <v>3573</v>
      </c>
      <c r="C52" s="83" t="s">
        <v>445</v>
      </c>
      <c r="D52" s="83">
        <v>3.73</v>
      </c>
      <c r="E52" s="83" t="s">
        <v>3607</v>
      </c>
      <c r="F52" s="26">
        <v>43830</v>
      </c>
      <c r="H52" s="83" t="s">
        <v>571</v>
      </c>
      <c r="I52" s="83" t="s">
        <v>3573</v>
      </c>
      <c r="J52" s="83" t="s">
        <v>445</v>
      </c>
      <c r="K52" s="83">
        <v>3.36</v>
      </c>
      <c r="L52" s="83" t="s">
        <v>3607</v>
      </c>
      <c r="M52" s="26">
        <v>44196</v>
      </c>
      <c r="O52" s="83" t="s">
        <v>571</v>
      </c>
      <c r="P52" s="83" t="s">
        <v>3573</v>
      </c>
      <c r="Q52" s="83" t="s">
        <v>445</v>
      </c>
      <c r="R52" s="83">
        <v>3.36</v>
      </c>
      <c r="S52" s="83" t="s">
        <v>3607</v>
      </c>
      <c r="T52" s="26">
        <v>44165</v>
      </c>
      <c r="V52" s="83" t="s">
        <v>571</v>
      </c>
      <c r="W52" s="83" t="s">
        <v>3573</v>
      </c>
      <c r="X52" s="83" t="s">
        <v>445</v>
      </c>
      <c r="Y52" s="83">
        <v>3.36</v>
      </c>
      <c r="Z52" s="83" t="s">
        <v>3607</v>
      </c>
      <c r="AA52" s="26">
        <v>44134</v>
      </c>
      <c r="AC52" s="83" t="s">
        <v>571</v>
      </c>
      <c r="AD52" s="83" t="s">
        <v>3573</v>
      </c>
      <c r="AE52" s="83" t="s">
        <v>445</v>
      </c>
      <c r="AF52" s="83">
        <v>3.36</v>
      </c>
      <c r="AG52" s="83" t="s">
        <v>3607</v>
      </c>
      <c r="AJ52" s="83" t="s">
        <v>571</v>
      </c>
      <c r="AK52" s="83" t="s">
        <v>3573</v>
      </c>
      <c r="AL52" s="83" t="s">
        <v>445</v>
      </c>
      <c r="AM52" s="83">
        <v>3.36</v>
      </c>
      <c r="AN52" s="83" t="s">
        <v>3607</v>
      </c>
      <c r="AO52" s="26">
        <v>44074</v>
      </c>
      <c r="AQ52" s="83" t="s">
        <v>571</v>
      </c>
      <c r="AR52" s="83" t="s">
        <v>3573</v>
      </c>
      <c r="AS52" s="83" t="s">
        <v>445</v>
      </c>
      <c r="AT52" s="83">
        <v>3.73</v>
      </c>
      <c r="AU52" s="83" t="s">
        <v>3607</v>
      </c>
      <c r="AV52" s="26">
        <v>44043</v>
      </c>
    </row>
    <row r="53" spans="1:48" ht="15" thickBot="1">
      <c r="A53" s="83" t="s">
        <v>2252</v>
      </c>
      <c r="B53" s="83" t="s">
        <v>3573</v>
      </c>
      <c r="C53" s="83" t="s">
        <v>445</v>
      </c>
      <c r="D53" s="83">
        <v>1.9</v>
      </c>
      <c r="E53" s="83" t="s">
        <v>3607</v>
      </c>
      <c r="F53" s="26">
        <v>43830</v>
      </c>
      <c r="H53" s="83" t="s">
        <v>2252</v>
      </c>
      <c r="I53" s="83" t="s">
        <v>3573</v>
      </c>
      <c r="J53" s="83" t="s">
        <v>445</v>
      </c>
      <c r="K53" s="83">
        <v>1.9</v>
      </c>
      <c r="L53" s="83" t="s">
        <v>3607</v>
      </c>
      <c r="M53" s="26">
        <v>44196</v>
      </c>
      <c r="O53" s="83" t="s">
        <v>2252</v>
      </c>
      <c r="P53" s="83" t="s">
        <v>3573</v>
      </c>
      <c r="Q53" s="83" t="s">
        <v>445</v>
      </c>
      <c r="R53" s="83">
        <v>1.9</v>
      </c>
      <c r="S53" s="83" t="s">
        <v>3607</v>
      </c>
      <c r="T53" s="26">
        <v>44165</v>
      </c>
      <c r="V53" s="83" t="s">
        <v>2252</v>
      </c>
      <c r="W53" s="83" t="s">
        <v>3573</v>
      </c>
      <c r="X53" s="83" t="s">
        <v>445</v>
      </c>
      <c r="Y53" s="83">
        <v>1.9</v>
      </c>
      <c r="Z53" s="83" t="s">
        <v>3607</v>
      </c>
      <c r="AA53" s="26">
        <v>44134</v>
      </c>
      <c r="AC53" s="83" t="s">
        <v>2252</v>
      </c>
      <c r="AD53" s="83" t="s">
        <v>3573</v>
      </c>
      <c r="AE53" s="83" t="s">
        <v>445</v>
      </c>
      <c r="AF53" s="83">
        <v>1.9</v>
      </c>
      <c r="AG53" s="83" t="s">
        <v>3607</v>
      </c>
      <c r="AJ53" s="83" t="s">
        <v>2252</v>
      </c>
      <c r="AK53" s="83" t="s">
        <v>3573</v>
      </c>
      <c r="AL53" s="83" t="s">
        <v>445</v>
      </c>
      <c r="AM53" s="83">
        <v>1.9</v>
      </c>
      <c r="AN53" s="83" t="s">
        <v>3607</v>
      </c>
      <c r="AO53" s="26">
        <v>44074</v>
      </c>
      <c r="AQ53" s="83" t="s">
        <v>2252</v>
      </c>
      <c r="AR53" s="83" t="s">
        <v>3573</v>
      </c>
      <c r="AS53" s="83" t="s">
        <v>445</v>
      </c>
      <c r="AT53" s="83">
        <v>1.9</v>
      </c>
      <c r="AU53" s="83" t="s">
        <v>3607</v>
      </c>
      <c r="AV53" s="26">
        <v>44043</v>
      </c>
    </row>
    <row r="54" spans="1:48" ht="15" thickBot="1">
      <c r="A54" s="83" t="s">
        <v>690</v>
      </c>
      <c r="B54" s="83" t="s">
        <v>3573</v>
      </c>
      <c r="C54" s="83" t="s">
        <v>445</v>
      </c>
      <c r="D54" s="83">
        <v>2.0699999999999998</v>
      </c>
      <c r="E54" s="83" t="s">
        <v>3607</v>
      </c>
      <c r="F54" s="26">
        <v>43830</v>
      </c>
      <c r="H54" s="83" t="s">
        <v>690</v>
      </c>
      <c r="I54" s="83" t="s">
        <v>3573</v>
      </c>
      <c r="J54" s="83" t="s">
        <v>445</v>
      </c>
      <c r="K54" s="83">
        <v>2.23</v>
      </c>
      <c r="L54" s="83" t="s">
        <v>3607</v>
      </c>
      <c r="M54" s="26">
        <v>44196</v>
      </c>
      <c r="O54" s="83" t="s">
        <v>690</v>
      </c>
      <c r="P54" s="83" t="s">
        <v>3573</v>
      </c>
      <c r="Q54" s="83" t="s">
        <v>445</v>
      </c>
      <c r="R54" s="83">
        <v>2.23</v>
      </c>
      <c r="S54" s="83" t="s">
        <v>3607</v>
      </c>
      <c r="T54" s="26">
        <v>44165</v>
      </c>
      <c r="V54" s="83" t="s">
        <v>690</v>
      </c>
      <c r="W54" s="83" t="s">
        <v>3573</v>
      </c>
      <c r="X54" s="83" t="s">
        <v>445</v>
      </c>
      <c r="Y54" s="83">
        <v>2.23</v>
      </c>
      <c r="Z54" s="83" t="s">
        <v>3607</v>
      </c>
      <c r="AA54" s="26">
        <v>44134</v>
      </c>
      <c r="AC54" s="83" t="s">
        <v>690</v>
      </c>
      <c r="AD54" s="83" t="s">
        <v>3573</v>
      </c>
      <c r="AE54" s="83" t="s">
        <v>445</v>
      </c>
      <c r="AF54" s="83">
        <v>2.23</v>
      </c>
      <c r="AG54" s="83" t="s">
        <v>3607</v>
      </c>
      <c r="AJ54" s="83" t="s">
        <v>690</v>
      </c>
      <c r="AK54" s="83" t="s">
        <v>3573</v>
      </c>
      <c r="AL54" s="83" t="s">
        <v>445</v>
      </c>
      <c r="AM54" s="83">
        <v>2.23</v>
      </c>
      <c r="AN54" s="83" t="s">
        <v>3607</v>
      </c>
      <c r="AO54" s="26">
        <v>44074</v>
      </c>
      <c r="AQ54" s="83" t="s">
        <v>690</v>
      </c>
      <c r="AR54" s="83" t="s">
        <v>3573</v>
      </c>
      <c r="AS54" s="83" t="s">
        <v>445</v>
      </c>
      <c r="AT54" s="83">
        <v>2.0699999999999998</v>
      </c>
      <c r="AU54" s="83" t="s">
        <v>3607</v>
      </c>
      <c r="AV54" s="26">
        <v>44043</v>
      </c>
    </row>
    <row r="55" spans="1:48" ht="15" thickBot="1">
      <c r="A55" s="83" t="s">
        <v>1268</v>
      </c>
      <c r="B55" s="83" t="s">
        <v>3573</v>
      </c>
      <c r="C55" s="83" t="s">
        <v>445</v>
      </c>
      <c r="D55" s="83">
        <v>1.63</v>
      </c>
      <c r="E55" s="83" t="s">
        <v>3607</v>
      </c>
      <c r="F55" s="26">
        <v>43830</v>
      </c>
      <c r="H55" s="83" t="s">
        <v>1268</v>
      </c>
      <c r="I55" s="83" t="s">
        <v>3573</v>
      </c>
      <c r="J55" s="83" t="s">
        <v>445</v>
      </c>
      <c r="K55" s="83">
        <v>1.9</v>
      </c>
      <c r="L55" s="83" t="s">
        <v>3607</v>
      </c>
      <c r="M55" s="26">
        <v>44196</v>
      </c>
      <c r="O55" s="83" t="s">
        <v>1268</v>
      </c>
      <c r="P55" s="83" t="s">
        <v>3573</v>
      </c>
      <c r="Q55" s="83" t="s">
        <v>445</v>
      </c>
      <c r="R55" s="83">
        <v>1.9</v>
      </c>
      <c r="S55" s="83" t="s">
        <v>3607</v>
      </c>
      <c r="T55" s="26">
        <v>44165</v>
      </c>
      <c r="V55" s="83" t="s">
        <v>1268</v>
      </c>
      <c r="W55" s="83" t="s">
        <v>3573</v>
      </c>
      <c r="X55" s="83" t="s">
        <v>445</v>
      </c>
      <c r="Y55" s="83">
        <v>1.9</v>
      </c>
      <c r="Z55" s="83" t="s">
        <v>3607</v>
      </c>
      <c r="AA55" s="26">
        <v>44134</v>
      </c>
      <c r="AC55" s="83" t="s">
        <v>1268</v>
      </c>
      <c r="AD55" s="83" t="s">
        <v>3573</v>
      </c>
      <c r="AE55" s="83" t="s">
        <v>445</v>
      </c>
      <c r="AF55" s="83">
        <v>1.9</v>
      </c>
      <c r="AG55" s="83" t="s">
        <v>3607</v>
      </c>
      <c r="AJ55" s="83" t="s">
        <v>1268</v>
      </c>
      <c r="AK55" s="83" t="s">
        <v>3573</v>
      </c>
      <c r="AL55" s="83" t="s">
        <v>445</v>
      </c>
      <c r="AM55" s="83">
        <v>1.9</v>
      </c>
      <c r="AN55" s="83" t="s">
        <v>3607</v>
      </c>
      <c r="AO55" s="26">
        <v>44074</v>
      </c>
      <c r="AQ55" s="83" t="s">
        <v>1268</v>
      </c>
      <c r="AR55" s="83" t="s">
        <v>3573</v>
      </c>
      <c r="AS55" s="83" t="s">
        <v>445</v>
      </c>
      <c r="AT55" s="83">
        <v>1.63</v>
      </c>
      <c r="AU55" s="83" t="s">
        <v>3607</v>
      </c>
      <c r="AV55" s="26">
        <v>44043</v>
      </c>
    </row>
    <row r="56" spans="1:48" ht="15" thickBot="1">
      <c r="A56" s="83" t="s">
        <v>1972</v>
      </c>
      <c r="B56" s="83" t="s">
        <v>3573</v>
      </c>
      <c r="C56" s="83" t="s">
        <v>445</v>
      </c>
      <c r="D56" s="83">
        <v>2.27</v>
      </c>
      <c r="E56" s="83" t="s">
        <v>3607</v>
      </c>
      <c r="F56" s="26">
        <v>43830</v>
      </c>
      <c r="H56" s="83" t="s">
        <v>1972</v>
      </c>
      <c r="I56" s="83" t="s">
        <v>3573</v>
      </c>
      <c r="J56" s="83" t="s">
        <v>445</v>
      </c>
      <c r="K56" s="83">
        <v>2.27</v>
      </c>
      <c r="L56" s="83" t="s">
        <v>3607</v>
      </c>
      <c r="M56" s="26">
        <v>44196</v>
      </c>
      <c r="O56" s="83" t="s">
        <v>1972</v>
      </c>
      <c r="P56" s="83" t="s">
        <v>3573</v>
      </c>
      <c r="Q56" s="83" t="s">
        <v>445</v>
      </c>
      <c r="R56" s="83">
        <v>2.27</v>
      </c>
      <c r="S56" s="83" t="s">
        <v>3607</v>
      </c>
      <c r="T56" s="26">
        <v>44165</v>
      </c>
      <c r="V56" s="83" t="s">
        <v>1972</v>
      </c>
      <c r="W56" s="83" t="s">
        <v>3573</v>
      </c>
      <c r="X56" s="83" t="s">
        <v>445</v>
      </c>
      <c r="Y56" s="83">
        <v>2.27</v>
      </c>
      <c r="Z56" s="83" t="s">
        <v>3607</v>
      </c>
      <c r="AA56" s="26">
        <v>44134</v>
      </c>
      <c r="AC56" s="83" t="s">
        <v>1972</v>
      </c>
      <c r="AD56" s="83" t="s">
        <v>3573</v>
      </c>
      <c r="AE56" s="83" t="s">
        <v>445</v>
      </c>
      <c r="AF56" s="83">
        <v>2.27</v>
      </c>
      <c r="AG56" s="83" t="s">
        <v>3607</v>
      </c>
      <c r="AJ56" s="83" t="s">
        <v>1972</v>
      </c>
      <c r="AK56" s="83" t="s">
        <v>3573</v>
      </c>
      <c r="AL56" s="83" t="s">
        <v>445</v>
      </c>
      <c r="AM56" s="83">
        <v>2.27</v>
      </c>
      <c r="AN56" s="83" t="s">
        <v>3607</v>
      </c>
      <c r="AO56" s="26">
        <v>44074</v>
      </c>
      <c r="AQ56" s="83" t="s">
        <v>1972</v>
      </c>
      <c r="AR56" s="83" t="s">
        <v>3573</v>
      </c>
      <c r="AS56" s="83" t="s">
        <v>445</v>
      </c>
      <c r="AT56" s="83">
        <v>2.27</v>
      </c>
      <c r="AU56" s="83" t="s">
        <v>3607</v>
      </c>
      <c r="AV56" s="26">
        <v>44043</v>
      </c>
    </row>
    <row r="57" spans="1:48">
      <c r="A57" s="132" t="s">
        <v>1880</v>
      </c>
      <c r="B57" s="132" t="s">
        <v>3573</v>
      </c>
      <c r="C57" s="132" t="s">
        <v>445</v>
      </c>
      <c r="D57" s="132">
        <v>3.03</v>
      </c>
      <c r="E57" s="90" t="s">
        <v>3620</v>
      </c>
      <c r="F57" s="26">
        <v>43830</v>
      </c>
      <c r="H57" s="132" t="s">
        <v>1880</v>
      </c>
      <c r="I57" s="132" t="s">
        <v>3573</v>
      </c>
      <c r="J57" s="132" t="s">
        <v>445</v>
      </c>
      <c r="K57" s="132">
        <v>2.63</v>
      </c>
      <c r="L57" s="90" t="s">
        <v>3620</v>
      </c>
      <c r="M57" s="26">
        <v>44196</v>
      </c>
      <c r="O57" s="132" t="s">
        <v>1880</v>
      </c>
      <c r="P57" s="132" t="s">
        <v>3573</v>
      </c>
      <c r="Q57" s="132" t="s">
        <v>445</v>
      </c>
      <c r="R57" s="132">
        <v>2.63</v>
      </c>
      <c r="S57" s="90" t="s">
        <v>3620</v>
      </c>
      <c r="T57" s="26">
        <v>44165</v>
      </c>
      <c r="V57" s="132" t="s">
        <v>1880</v>
      </c>
      <c r="W57" s="132" t="s">
        <v>3573</v>
      </c>
      <c r="X57" s="132" t="s">
        <v>445</v>
      </c>
      <c r="Y57" s="132">
        <v>2.63</v>
      </c>
      <c r="Z57" s="90" t="s">
        <v>3620</v>
      </c>
      <c r="AA57" s="26">
        <v>44134</v>
      </c>
      <c r="AC57" s="132" t="s">
        <v>1880</v>
      </c>
      <c r="AD57" s="132" t="s">
        <v>3573</v>
      </c>
      <c r="AE57" s="132" t="s">
        <v>445</v>
      </c>
      <c r="AF57" s="132">
        <v>2.63</v>
      </c>
      <c r="AG57" s="90" t="s">
        <v>3620</v>
      </c>
      <c r="AJ57" s="132" t="s">
        <v>1880</v>
      </c>
      <c r="AK57" s="132" t="s">
        <v>3573</v>
      </c>
      <c r="AL57" s="132" t="s">
        <v>445</v>
      </c>
      <c r="AM57" s="132">
        <v>2.63</v>
      </c>
      <c r="AN57" s="90" t="s">
        <v>3620</v>
      </c>
      <c r="AO57" s="26">
        <v>44074</v>
      </c>
      <c r="AQ57" s="132" t="s">
        <v>1880</v>
      </c>
      <c r="AR57" s="132" t="s">
        <v>3573</v>
      </c>
      <c r="AS57" s="132" t="s">
        <v>445</v>
      </c>
      <c r="AT57" s="132">
        <v>3.03</v>
      </c>
      <c r="AU57" s="90" t="s">
        <v>3620</v>
      </c>
      <c r="AV57" s="26">
        <v>44043</v>
      </c>
    </row>
    <row r="58" spans="1:48" ht="15" thickBot="1">
      <c r="A58" s="133"/>
      <c r="B58" s="133"/>
      <c r="C58" s="133"/>
      <c r="D58" s="133"/>
      <c r="E58" s="91" t="s">
        <v>3621</v>
      </c>
      <c r="F58" s="26">
        <v>43830</v>
      </c>
      <c r="H58" s="133"/>
      <c r="I58" s="133"/>
      <c r="J58" s="133"/>
      <c r="K58" s="133"/>
      <c r="L58" s="91" t="s">
        <v>3621</v>
      </c>
      <c r="M58" s="26">
        <v>44196</v>
      </c>
      <c r="O58" s="133"/>
      <c r="P58" s="133"/>
      <c r="Q58" s="133"/>
      <c r="R58" s="133"/>
      <c r="S58" s="91" t="s">
        <v>3621</v>
      </c>
      <c r="T58" s="26">
        <v>44165</v>
      </c>
      <c r="V58" s="133"/>
      <c r="W58" s="133"/>
      <c r="X58" s="133"/>
      <c r="Y58" s="133"/>
      <c r="Z58" s="91" t="s">
        <v>3621</v>
      </c>
      <c r="AA58" s="26">
        <v>44134</v>
      </c>
      <c r="AC58" s="133"/>
      <c r="AD58" s="133"/>
      <c r="AE58" s="133"/>
      <c r="AF58" s="133"/>
      <c r="AG58" s="91" t="s">
        <v>3621</v>
      </c>
      <c r="AJ58" s="133"/>
      <c r="AK58" s="133"/>
      <c r="AL58" s="133"/>
      <c r="AM58" s="133"/>
      <c r="AN58" s="91" t="s">
        <v>3621</v>
      </c>
      <c r="AO58" s="26">
        <v>44074</v>
      </c>
      <c r="AQ58" s="133"/>
      <c r="AR58" s="133"/>
      <c r="AS58" s="133"/>
      <c r="AT58" s="133"/>
      <c r="AU58" s="91" t="s">
        <v>3621</v>
      </c>
      <c r="AV58" s="26">
        <v>44043</v>
      </c>
    </row>
    <row r="59" spans="1:48" ht="15" thickBot="1">
      <c r="V59" s="86"/>
      <c r="W59" s="86"/>
      <c r="X59" s="86"/>
      <c r="Y59" s="86"/>
      <c r="Z59" s="86"/>
    </row>
    <row r="60" spans="1:48" ht="15" thickBot="1">
      <c r="V60" s="86"/>
      <c r="W60" s="86"/>
      <c r="X60" s="86"/>
      <c r="Y60" s="86"/>
      <c r="Z60" s="86"/>
    </row>
    <row r="61" spans="1:48" ht="15" thickBot="1">
      <c r="A61" s="81" t="s">
        <v>3566</v>
      </c>
      <c r="B61" s="81" t="s">
        <v>3567</v>
      </c>
      <c r="C61" s="81" t="s">
        <v>3568</v>
      </c>
      <c r="D61" s="81" t="s">
        <v>3569</v>
      </c>
      <c r="E61" s="81" t="s">
        <v>3570</v>
      </c>
      <c r="F61" t="s">
        <v>3572</v>
      </c>
      <c r="H61" s="81" t="s">
        <v>3566</v>
      </c>
      <c r="I61" s="81" t="s">
        <v>3567</v>
      </c>
      <c r="J61" s="81" t="s">
        <v>3568</v>
      </c>
      <c r="K61" s="81" t="s">
        <v>3569</v>
      </c>
      <c r="L61" s="81" t="s">
        <v>3570</v>
      </c>
      <c r="M61" t="s">
        <v>3571</v>
      </c>
      <c r="O61" s="81" t="s">
        <v>3566</v>
      </c>
      <c r="P61" s="81" t="s">
        <v>3567</v>
      </c>
      <c r="Q61" s="81" t="s">
        <v>3568</v>
      </c>
      <c r="R61" s="81" t="s">
        <v>3569</v>
      </c>
      <c r="S61" s="81" t="s">
        <v>3570</v>
      </c>
      <c r="T61" t="s">
        <v>3571</v>
      </c>
      <c r="V61" s="81" t="s">
        <v>3566</v>
      </c>
      <c r="W61" s="81" t="s">
        <v>3567</v>
      </c>
      <c r="X61" s="81" t="s">
        <v>3568</v>
      </c>
      <c r="Y61" s="81" t="s">
        <v>3569</v>
      </c>
      <c r="Z61" s="81" t="s">
        <v>3570</v>
      </c>
      <c r="AA61" t="s">
        <v>3571</v>
      </c>
      <c r="AC61" s="81" t="s">
        <v>3566</v>
      </c>
      <c r="AD61" s="81" t="s">
        <v>3567</v>
      </c>
      <c r="AE61" s="81" t="s">
        <v>3568</v>
      </c>
      <c r="AF61" s="81" t="s">
        <v>3569</v>
      </c>
      <c r="AG61" s="81" t="s">
        <v>3570</v>
      </c>
      <c r="AH61" t="s">
        <v>3571</v>
      </c>
      <c r="AJ61" s="81" t="s">
        <v>3566</v>
      </c>
      <c r="AK61" s="81" t="s">
        <v>3567</v>
      </c>
      <c r="AL61" s="81" t="s">
        <v>3568</v>
      </c>
      <c r="AM61" s="81" t="s">
        <v>3569</v>
      </c>
      <c r="AN61" s="81" t="s">
        <v>3570</v>
      </c>
      <c r="AO61" t="s">
        <v>3571</v>
      </c>
    </row>
    <row r="62" spans="1:48" ht="15" thickBot="1">
      <c r="A62" s="83" t="s">
        <v>3456</v>
      </c>
      <c r="B62" s="83" t="s">
        <v>3573</v>
      </c>
      <c r="C62" s="83" t="s">
        <v>3574</v>
      </c>
      <c r="D62" s="83">
        <v>2.61</v>
      </c>
      <c r="E62" s="83" t="s">
        <v>3575</v>
      </c>
      <c r="F62" s="26">
        <v>44012</v>
      </c>
      <c r="H62" s="83" t="s">
        <v>3456</v>
      </c>
      <c r="I62" s="83" t="s">
        <v>3573</v>
      </c>
      <c r="J62" s="83" t="s">
        <v>3574</v>
      </c>
      <c r="K62" s="83">
        <v>2.61</v>
      </c>
      <c r="L62" s="83" t="s">
        <v>3575</v>
      </c>
      <c r="M62" s="26">
        <v>43980</v>
      </c>
      <c r="O62" s="83" t="s">
        <v>3456</v>
      </c>
      <c r="P62" s="83" t="s">
        <v>3573</v>
      </c>
      <c r="Q62" s="83" t="s">
        <v>3574</v>
      </c>
      <c r="R62" s="83">
        <v>2.61</v>
      </c>
      <c r="S62" s="83" t="s">
        <v>3575</v>
      </c>
      <c r="T62" s="26">
        <v>43951</v>
      </c>
      <c r="V62" s="83" t="s">
        <v>3456</v>
      </c>
      <c r="W62" s="83" t="s">
        <v>3573</v>
      </c>
      <c r="X62" s="83" t="s">
        <v>3574</v>
      </c>
      <c r="Y62" s="83">
        <v>2.61</v>
      </c>
      <c r="Z62" s="83" t="s">
        <v>3575</v>
      </c>
      <c r="AA62" s="26">
        <v>43921</v>
      </c>
      <c r="AC62" s="83" t="s">
        <v>3456</v>
      </c>
      <c r="AD62" s="83" t="s">
        <v>3573</v>
      </c>
      <c r="AE62" s="83" t="s">
        <v>3574</v>
      </c>
      <c r="AF62" s="83">
        <v>2.61</v>
      </c>
      <c r="AG62" s="83" t="s">
        <v>3575</v>
      </c>
      <c r="AH62" s="26">
        <v>43889</v>
      </c>
      <c r="AJ62" s="83" t="s">
        <v>3456</v>
      </c>
      <c r="AK62" s="83" t="s">
        <v>3573</v>
      </c>
      <c r="AL62" s="83" t="s">
        <v>3574</v>
      </c>
      <c r="AM62" s="83">
        <v>2.61</v>
      </c>
      <c r="AN62" s="83" t="s">
        <v>3575</v>
      </c>
      <c r="AO62" s="26">
        <v>43853</v>
      </c>
    </row>
    <row r="63" spans="1:48" ht="15" thickBot="1">
      <c r="A63" s="83" t="s">
        <v>3576</v>
      </c>
      <c r="B63" s="83" t="s">
        <v>3573</v>
      </c>
      <c r="C63" s="83" t="s">
        <v>3574</v>
      </c>
      <c r="D63" s="83">
        <v>3</v>
      </c>
      <c r="E63" s="83" t="s">
        <v>3577</v>
      </c>
      <c r="F63" s="26">
        <v>44012</v>
      </c>
      <c r="H63" s="83" t="s">
        <v>3576</v>
      </c>
      <c r="I63" s="83" t="s">
        <v>3573</v>
      </c>
      <c r="J63" s="83" t="s">
        <v>3574</v>
      </c>
      <c r="K63" s="83">
        <v>3</v>
      </c>
      <c r="L63" s="83" t="s">
        <v>3577</v>
      </c>
      <c r="M63" s="26">
        <v>43980</v>
      </c>
      <c r="O63" s="83" t="s">
        <v>3576</v>
      </c>
      <c r="P63" s="83" t="s">
        <v>3573</v>
      </c>
      <c r="Q63" s="83" t="s">
        <v>3574</v>
      </c>
      <c r="R63" s="83">
        <v>3</v>
      </c>
      <c r="S63" s="83" t="s">
        <v>3577</v>
      </c>
      <c r="T63" s="26">
        <v>43951</v>
      </c>
      <c r="V63" s="83" t="s">
        <v>3576</v>
      </c>
      <c r="W63" s="83" t="s">
        <v>3573</v>
      </c>
      <c r="X63" s="83" t="s">
        <v>3574</v>
      </c>
      <c r="Y63" s="83">
        <v>3</v>
      </c>
      <c r="Z63" s="83" t="s">
        <v>3577</v>
      </c>
      <c r="AA63" s="26">
        <v>43921</v>
      </c>
      <c r="AC63" s="83" t="s">
        <v>3576</v>
      </c>
      <c r="AD63" s="83" t="s">
        <v>3573</v>
      </c>
      <c r="AE63" s="83" t="s">
        <v>3574</v>
      </c>
      <c r="AF63" s="83">
        <v>3</v>
      </c>
      <c r="AG63" s="83" t="s">
        <v>3577</v>
      </c>
      <c r="AH63" s="26">
        <v>43889</v>
      </c>
      <c r="AJ63" s="83" t="s">
        <v>3576</v>
      </c>
      <c r="AK63" s="83" t="s">
        <v>3573</v>
      </c>
      <c r="AL63" s="83" t="s">
        <v>3574</v>
      </c>
      <c r="AM63" s="83">
        <v>3</v>
      </c>
      <c r="AN63" s="83" t="s">
        <v>3577</v>
      </c>
      <c r="AO63" s="26">
        <v>43854</v>
      </c>
    </row>
    <row r="64" spans="1:48" ht="15" thickBot="1">
      <c r="A64" s="83" t="s">
        <v>1227</v>
      </c>
      <c r="B64" s="83" t="s">
        <v>3573</v>
      </c>
      <c r="C64" s="83" t="s">
        <v>3574</v>
      </c>
      <c r="D64" s="83">
        <v>2.63</v>
      </c>
      <c r="E64" s="83" t="s">
        <v>3578</v>
      </c>
      <c r="F64" s="26">
        <v>44012</v>
      </c>
      <c r="H64" s="83" t="s">
        <v>1227</v>
      </c>
      <c r="I64" s="83" t="s">
        <v>3573</v>
      </c>
      <c r="J64" s="83" t="s">
        <v>3574</v>
      </c>
      <c r="K64" s="83">
        <v>2.63</v>
      </c>
      <c r="L64" s="83" t="s">
        <v>3578</v>
      </c>
      <c r="M64" s="26">
        <v>43980</v>
      </c>
      <c r="O64" s="83" t="s">
        <v>1227</v>
      </c>
      <c r="P64" s="83" t="s">
        <v>3573</v>
      </c>
      <c r="Q64" s="83" t="s">
        <v>3574</v>
      </c>
      <c r="R64" s="83">
        <v>2.63</v>
      </c>
      <c r="S64" s="83" t="s">
        <v>3578</v>
      </c>
      <c r="T64" s="26">
        <v>43951</v>
      </c>
      <c r="V64" s="83" t="s">
        <v>1227</v>
      </c>
      <c r="W64" s="83" t="s">
        <v>3573</v>
      </c>
      <c r="X64" s="83" t="s">
        <v>3574</v>
      </c>
      <c r="Y64" s="83">
        <v>2.63</v>
      </c>
      <c r="Z64" s="83" t="s">
        <v>3578</v>
      </c>
      <c r="AA64" s="26">
        <v>43921</v>
      </c>
      <c r="AC64" s="83" t="s">
        <v>1227</v>
      </c>
      <c r="AD64" s="83" t="s">
        <v>3573</v>
      </c>
      <c r="AE64" s="83" t="s">
        <v>3574</v>
      </c>
      <c r="AF64" s="83">
        <v>2.63</v>
      </c>
      <c r="AG64" s="83" t="s">
        <v>3578</v>
      </c>
      <c r="AH64" s="26">
        <v>43889</v>
      </c>
      <c r="AJ64" s="83" t="s">
        <v>1227</v>
      </c>
      <c r="AK64" s="83" t="s">
        <v>3573</v>
      </c>
      <c r="AL64" s="83" t="s">
        <v>3574</v>
      </c>
      <c r="AM64" s="83">
        <v>2.63</v>
      </c>
      <c r="AN64" s="83" t="s">
        <v>3578</v>
      </c>
      <c r="AO64" s="26">
        <v>43855</v>
      </c>
    </row>
    <row r="65" spans="1:41" ht="15" thickBot="1">
      <c r="A65" s="83" t="s">
        <v>722</v>
      </c>
      <c r="B65" s="83" t="s">
        <v>3573</v>
      </c>
      <c r="C65" s="83" t="s">
        <v>3574</v>
      </c>
      <c r="D65" s="83">
        <v>1.97</v>
      </c>
      <c r="E65" s="83" t="s">
        <v>3580</v>
      </c>
      <c r="F65" s="26">
        <v>44012</v>
      </c>
      <c r="H65" s="83" t="s">
        <v>722</v>
      </c>
      <c r="I65" s="83" t="s">
        <v>3573</v>
      </c>
      <c r="J65" s="83" t="s">
        <v>3574</v>
      </c>
      <c r="K65" s="83">
        <v>1.97</v>
      </c>
      <c r="L65" s="83" t="s">
        <v>3580</v>
      </c>
      <c r="M65" s="26">
        <v>43980</v>
      </c>
      <c r="O65" s="83" t="s">
        <v>722</v>
      </c>
      <c r="P65" s="83" t="s">
        <v>3573</v>
      </c>
      <c r="Q65" s="83" t="s">
        <v>3574</v>
      </c>
      <c r="R65" s="83">
        <v>1.97</v>
      </c>
      <c r="S65" s="83" t="s">
        <v>3580</v>
      </c>
      <c r="T65" s="26">
        <v>43951</v>
      </c>
      <c r="V65" s="83" t="s">
        <v>722</v>
      </c>
      <c r="W65" s="83" t="s">
        <v>3573</v>
      </c>
      <c r="X65" s="83" t="s">
        <v>3574</v>
      </c>
      <c r="Y65" s="83">
        <v>1.97</v>
      </c>
      <c r="Z65" s="83" t="s">
        <v>3580</v>
      </c>
      <c r="AA65" s="26">
        <v>43921</v>
      </c>
      <c r="AC65" s="83" t="s">
        <v>722</v>
      </c>
      <c r="AD65" s="83" t="s">
        <v>3573</v>
      </c>
      <c r="AE65" s="83" t="s">
        <v>3574</v>
      </c>
      <c r="AF65" s="83">
        <v>1.97</v>
      </c>
      <c r="AG65" s="83" t="s">
        <v>3580</v>
      </c>
      <c r="AH65" s="26">
        <v>43889</v>
      </c>
      <c r="AJ65" s="83" t="s">
        <v>722</v>
      </c>
      <c r="AK65" s="83" t="s">
        <v>3573</v>
      </c>
      <c r="AL65" s="83" t="s">
        <v>3574</v>
      </c>
      <c r="AM65" s="83">
        <v>1.97</v>
      </c>
      <c r="AN65" s="83" t="s">
        <v>3580</v>
      </c>
      <c r="AO65" s="26">
        <v>43856</v>
      </c>
    </row>
    <row r="66" spans="1:41" ht="15" thickBot="1">
      <c r="A66" s="83" t="s">
        <v>3581</v>
      </c>
      <c r="B66" s="83" t="s">
        <v>3573</v>
      </c>
      <c r="C66" s="83" t="s">
        <v>3574</v>
      </c>
      <c r="D66" s="83">
        <v>3.15</v>
      </c>
      <c r="E66" s="83" t="s">
        <v>3582</v>
      </c>
      <c r="F66" s="26">
        <v>44012</v>
      </c>
      <c r="H66" s="83" t="s">
        <v>3581</v>
      </c>
      <c r="I66" s="83" t="s">
        <v>3573</v>
      </c>
      <c r="J66" s="83" t="s">
        <v>3574</v>
      </c>
      <c r="K66" s="83">
        <v>3.15</v>
      </c>
      <c r="L66" s="83" t="s">
        <v>3582</v>
      </c>
      <c r="M66" s="26">
        <v>43980</v>
      </c>
      <c r="O66" s="83" t="s">
        <v>3581</v>
      </c>
      <c r="P66" s="83" t="s">
        <v>3573</v>
      </c>
      <c r="Q66" s="83" t="s">
        <v>3574</v>
      </c>
      <c r="R66" s="83">
        <v>3.15</v>
      </c>
      <c r="S66" s="83" t="s">
        <v>3582</v>
      </c>
      <c r="T66" s="26">
        <v>43951</v>
      </c>
      <c r="V66" s="83" t="s">
        <v>3581</v>
      </c>
      <c r="W66" s="83" t="s">
        <v>3573</v>
      </c>
      <c r="X66" s="83" t="s">
        <v>3574</v>
      </c>
      <c r="Y66" s="83">
        <v>3.15</v>
      </c>
      <c r="Z66" s="83" t="s">
        <v>3582</v>
      </c>
      <c r="AA66" s="26">
        <v>43921</v>
      </c>
      <c r="AC66" s="83" t="s">
        <v>3581</v>
      </c>
      <c r="AD66" s="83" t="s">
        <v>3573</v>
      </c>
      <c r="AE66" s="83" t="s">
        <v>3574</v>
      </c>
      <c r="AF66" s="83">
        <v>3.15</v>
      </c>
      <c r="AG66" s="83" t="s">
        <v>3582</v>
      </c>
      <c r="AH66" s="26">
        <v>43889</v>
      </c>
      <c r="AJ66" s="83" t="s">
        <v>3581</v>
      </c>
      <c r="AK66" s="83" t="s">
        <v>3573</v>
      </c>
      <c r="AL66" s="83" t="s">
        <v>3574</v>
      </c>
      <c r="AM66" s="83">
        <v>3.15</v>
      </c>
      <c r="AN66" s="83" t="s">
        <v>3582</v>
      </c>
      <c r="AO66" s="26">
        <v>43857</v>
      </c>
    </row>
    <row r="67" spans="1:41" ht="15" thickBot="1">
      <c r="A67" s="83" t="s">
        <v>1161</v>
      </c>
      <c r="B67" s="83" t="s">
        <v>3573</v>
      </c>
      <c r="C67" s="83" t="s">
        <v>3574</v>
      </c>
      <c r="D67" s="83">
        <v>3.45</v>
      </c>
      <c r="E67" s="83" t="s">
        <v>3583</v>
      </c>
      <c r="F67" s="26">
        <v>44012</v>
      </c>
      <c r="H67" s="83" t="s">
        <v>1161</v>
      </c>
      <c r="I67" s="83" t="s">
        <v>3573</v>
      </c>
      <c r="J67" s="83" t="s">
        <v>3574</v>
      </c>
      <c r="K67" s="83">
        <v>3.45</v>
      </c>
      <c r="L67" s="83" t="s">
        <v>3583</v>
      </c>
      <c r="M67" s="26">
        <v>43980</v>
      </c>
      <c r="O67" s="83" t="s">
        <v>1161</v>
      </c>
      <c r="P67" s="83" t="s">
        <v>3573</v>
      </c>
      <c r="Q67" s="83" t="s">
        <v>3574</v>
      </c>
      <c r="R67" s="83">
        <v>3.45</v>
      </c>
      <c r="S67" s="83" t="s">
        <v>3583</v>
      </c>
      <c r="T67" s="26">
        <v>43951</v>
      </c>
      <c r="V67" s="83" t="s">
        <v>1161</v>
      </c>
      <c r="W67" s="83" t="s">
        <v>3573</v>
      </c>
      <c r="X67" s="83" t="s">
        <v>3574</v>
      </c>
      <c r="Y67" s="83">
        <v>3.45</v>
      </c>
      <c r="Z67" s="83" t="s">
        <v>3583</v>
      </c>
      <c r="AA67" s="26">
        <v>43921</v>
      </c>
      <c r="AC67" s="83" t="s">
        <v>1161</v>
      </c>
      <c r="AD67" s="83" t="s">
        <v>3573</v>
      </c>
      <c r="AE67" s="83" t="s">
        <v>3574</v>
      </c>
      <c r="AF67" s="83">
        <v>3.45</v>
      </c>
      <c r="AG67" s="83" t="s">
        <v>3583</v>
      </c>
      <c r="AH67" s="26">
        <v>43889</v>
      </c>
      <c r="AJ67" s="83" t="s">
        <v>1161</v>
      </c>
      <c r="AK67" s="83" t="s">
        <v>3573</v>
      </c>
      <c r="AL67" s="83" t="s">
        <v>3574</v>
      </c>
      <c r="AM67" s="83">
        <v>3.45</v>
      </c>
      <c r="AN67" s="83" t="s">
        <v>3583</v>
      </c>
      <c r="AO67" s="26">
        <v>43858</v>
      </c>
    </row>
    <row r="68" spans="1:41" ht="15" thickBot="1">
      <c r="A68" s="83" t="s">
        <v>1433</v>
      </c>
      <c r="B68" s="83" t="s">
        <v>3573</v>
      </c>
      <c r="C68" s="83" t="s">
        <v>3574</v>
      </c>
      <c r="D68" s="83">
        <v>2.97</v>
      </c>
      <c r="E68" s="83" t="s">
        <v>3584</v>
      </c>
      <c r="F68" s="26">
        <v>44012</v>
      </c>
      <c r="H68" s="83" t="s">
        <v>1433</v>
      </c>
      <c r="I68" s="83" t="s">
        <v>3573</v>
      </c>
      <c r="J68" s="83" t="s">
        <v>3574</v>
      </c>
      <c r="K68" s="83">
        <v>2.97</v>
      </c>
      <c r="L68" s="83" t="s">
        <v>3584</v>
      </c>
      <c r="M68" s="26">
        <v>43980</v>
      </c>
      <c r="O68" s="83" t="s">
        <v>1433</v>
      </c>
      <c r="P68" s="83" t="s">
        <v>3573</v>
      </c>
      <c r="Q68" s="83" t="s">
        <v>3574</v>
      </c>
      <c r="R68" s="83">
        <v>2.97</v>
      </c>
      <c r="S68" s="83" t="s">
        <v>3584</v>
      </c>
      <c r="T68" s="26">
        <v>43951</v>
      </c>
      <c r="V68" s="83" t="s">
        <v>1433</v>
      </c>
      <c r="W68" s="83" t="s">
        <v>3573</v>
      </c>
      <c r="X68" s="83" t="s">
        <v>3574</v>
      </c>
      <c r="Y68" s="83">
        <v>2.97</v>
      </c>
      <c r="Z68" s="83" t="s">
        <v>3584</v>
      </c>
      <c r="AA68" s="26">
        <v>43921</v>
      </c>
      <c r="AC68" s="83" t="s">
        <v>1433</v>
      </c>
      <c r="AD68" s="83" t="s">
        <v>3573</v>
      </c>
      <c r="AE68" s="83" t="s">
        <v>3574</v>
      </c>
      <c r="AF68" s="83">
        <v>2.97</v>
      </c>
      <c r="AG68" s="83" t="s">
        <v>3584</v>
      </c>
      <c r="AH68" s="26">
        <v>43889</v>
      </c>
      <c r="AJ68" s="83" t="s">
        <v>1433</v>
      </c>
      <c r="AK68" s="83" t="s">
        <v>3573</v>
      </c>
      <c r="AL68" s="83" t="s">
        <v>3574</v>
      </c>
      <c r="AM68" s="83">
        <v>2.97</v>
      </c>
      <c r="AN68" s="83" t="s">
        <v>3584</v>
      </c>
      <c r="AO68" s="26">
        <v>43859</v>
      </c>
    </row>
    <row r="69" spans="1:41" ht="15" thickBot="1">
      <c r="A69" s="83" t="s">
        <v>3585</v>
      </c>
      <c r="B69" s="83" t="s">
        <v>3573</v>
      </c>
      <c r="C69" s="83" t="s">
        <v>3574</v>
      </c>
      <c r="D69" s="83">
        <v>2.63</v>
      </c>
      <c r="E69" s="83" t="s">
        <v>3586</v>
      </c>
      <c r="F69" s="26">
        <v>44012</v>
      </c>
      <c r="H69" s="83" t="s">
        <v>3585</v>
      </c>
      <c r="I69" s="83" t="s">
        <v>3573</v>
      </c>
      <c r="J69" s="83" t="s">
        <v>3574</v>
      </c>
      <c r="K69" s="83">
        <v>2.63</v>
      </c>
      <c r="L69" s="83" t="s">
        <v>3586</v>
      </c>
      <c r="M69" s="26">
        <v>43980</v>
      </c>
      <c r="O69" s="83" t="s">
        <v>3585</v>
      </c>
      <c r="P69" s="83" t="s">
        <v>3573</v>
      </c>
      <c r="Q69" s="83" t="s">
        <v>3574</v>
      </c>
      <c r="R69" s="83">
        <v>2.63</v>
      </c>
      <c r="S69" s="83" t="s">
        <v>3586</v>
      </c>
      <c r="T69" s="26">
        <v>43951</v>
      </c>
      <c r="V69" s="83" t="s">
        <v>3585</v>
      </c>
      <c r="W69" s="83" t="s">
        <v>3573</v>
      </c>
      <c r="X69" s="83" t="s">
        <v>3574</v>
      </c>
      <c r="Y69" s="83">
        <v>2.63</v>
      </c>
      <c r="Z69" s="83" t="s">
        <v>3586</v>
      </c>
      <c r="AA69" s="26">
        <v>43921</v>
      </c>
      <c r="AC69" s="83" t="s">
        <v>3585</v>
      </c>
      <c r="AD69" s="83" t="s">
        <v>3573</v>
      </c>
      <c r="AE69" s="83" t="s">
        <v>3574</v>
      </c>
      <c r="AF69" s="83">
        <v>2.63</v>
      </c>
      <c r="AG69" s="83" t="s">
        <v>3586</v>
      </c>
      <c r="AH69" s="26">
        <v>43889</v>
      </c>
      <c r="AJ69" s="83" t="s">
        <v>3585</v>
      </c>
      <c r="AK69" s="83" t="s">
        <v>3573</v>
      </c>
      <c r="AL69" s="83" t="s">
        <v>3574</v>
      </c>
      <c r="AM69" s="83">
        <v>2.63</v>
      </c>
      <c r="AN69" s="83" t="s">
        <v>3586</v>
      </c>
      <c r="AO69" s="26">
        <v>43860</v>
      </c>
    </row>
    <row r="70" spans="1:41" ht="15" thickBot="1">
      <c r="A70" s="83" t="s">
        <v>2387</v>
      </c>
      <c r="B70" s="83" t="s">
        <v>3573</v>
      </c>
      <c r="C70" s="83" t="s">
        <v>3574</v>
      </c>
      <c r="D70" s="83">
        <v>2.95</v>
      </c>
      <c r="E70" s="83" t="s">
        <v>3587</v>
      </c>
      <c r="F70" s="26">
        <v>44012</v>
      </c>
      <c r="H70" s="83" t="s">
        <v>2387</v>
      </c>
      <c r="I70" s="83" t="s">
        <v>3573</v>
      </c>
      <c r="J70" s="83" t="s">
        <v>3574</v>
      </c>
      <c r="K70" s="83">
        <v>2.95</v>
      </c>
      <c r="L70" s="83" t="s">
        <v>3587</v>
      </c>
      <c r="M70" s="26">
        <v>43980</v>
      </c>
      <c r="O70" s="83" t="s">
        <v>2387</v>
      </c>
      <c r="P70" s="83" t="s">
        <v>3573</v>
      </c>
      <c r="Q70" s="83" t="s">
        <v>3574</v>
      </c>
      <c r="R70" s="83">
        <v>2.95</v>
      </c>
      <c r="S70" s="83" t="s">
        <v>3587</v>
      </c>
      <c r="T70" s="26">
        <v>43951</v>
      </c>
      <c r="V70" s="83" t="s">
        <v>2387</v>
      </c>
      <c r="W70" s="83" t="s">
        <v>3573</v>
      </c>
      <c r="X70" s="83" t="s">
        <v>3574</v>
      </c>
      <c r="Y70" s="83">
        <v>2.95</v>
      </c>
      <c r="Z70" s="83" t="s">
        <v>3587</v>
      </c>
      <c r="AA70" s="26">
        <v>43921</v>
      </c>
      <c r="AC70" s="83" t="s">
        <v>2387</v>
      </c>
      <c r="AD70" s="83" t="s">
        <v>3573</v>
      </c>
      <c r="AE70" s="83" t="s">
        <v>3574</v>
      </c>
      <c r="AF70" s="83">
        <v>2.95</v>
      </c>
      <c r="AG70" s="83" t="s">
        <v>3587</v>
      </c>
      <c r="AH70" s="26">
        <v>43889</v>
      </c>
      <c r="AJ70" s="83" t="s">
        <v>2387</v>
      </c>
      <c r="AK70" s="83" t="s">
        <v>3573</v>
      </c>
      <c r="AL70" s="83" t="s">
        <v>3574</v>
      </c>
      <c r="AM70" s="83">
        <v>2.95</v>
      </c>
      <c r="AN70" s="83" t="s">
        <v>3587</v>
      </c>
      <c r="AO70" s="26">
        <v>43861</v>
      </c>
    </row>
    <row r="71" spans="1:41" ht="15" thickBot="1">
      <c r="A71" s="83" t="s">
        <v>2427</v>
      </c>
      <c r="B71" s="83" t="s">
        <v>3573</v>
      </c>
      <c r="C71" s="83" t="s">
        <v>3574</v>
      </c>
      <c r="D71" s="83">
        <v>2.02</v>
      </c>
      <c r="E71" s="83" t="s">
        <v>3588</v>
      </c>
      <c r="F71" s="26">
        <v>44012</v>
      </c>
      <c r="H71" s="83" t="s">
        <v>2427</v>
      </c>
      <c r="I71" s="83" t="s">
        <v>3573</v>
      </c>
      <c r="J71" s="83" t="s">
        <v>3574</v>
      </c>
      <c r="K71" s="83">
        <v>2.02</v>
      </c>
      <c r="L71" s="83" t="s">
        <v>3588</v>
      </c>
      <c r="M71" s="26">
        <v>43980</v>
      </c>
      <c r="O71" s="83" t="s">
        <v>2427</v>
      </c>
      <c r="P71" s="83" t="s">
        <v>3573</v>
      </c>
      <c r="Q71" s="83" t="s">
        <v>3574</v>
      </c>
      <c r="R71" s="83">
        <v>2.02</v>
      </c>
      <c r="S71" s="83" t="s">
        <v>3588</v>
      </c>
      <c r="T71" s="26">
        <v>43951</v>
      </c>
      <c r="V71" s="83" t="s">
        <v>2427</v>
      </c>
      <c r="W71" s="83" t="s">
        <v>3573</v>
      </c>
      <c r="X71" s="83" t="s">
        <v>3574</v>
      </c>
      <c r="Y71" s="83">
        <v>2.02</v>
      </c>
      <c r="Z71" s="83" t="s">
        <v>3588</v>
      </c>
      <c r="AA71" s="26">
        <v>43921</v>
      </c>
      <c r="AC71" s="83" t="s">
        <v>2427</v>
      </c>
      <c r="AD71" s="83" t="s">
        <v>3573</v>
      </c>
      <c r="AE71" s="83" t="s">
        <v>3574</v>
      </c>
      <c r="AF71" s="83">
        <v>2.02</v>
      </c>
      <c r="AG71" s="83" t="s">
        <v>3588</v>
      </c>
      <c r="AH71" s="26">
        <v>43889</v>
      </c>
      <c r="AJ71" s="83" t="s">
        <v>2427</v>
      </c>
      <c r="AK71" s="83" t="s">
        <v>3573</v>
      </c>
      <c r="AL71" s="83" t="s">
        <v>3574</v>
      </c>
      <c r="AM71" s="83">
        <v>2.02</v>
      </c>
      <c r="AN71" s="83" t="s">
        <v>3588</v>
      </c>
      <c r="AO71" s="26">
        <v>43862</v>
      </c>
    </row>
    <row r="72" spans="1:41" ht="15" thickBot="1">
      <c r="A72" s="83" t="s">
        <v>1567</v>
      </c>
      <c r="B72" s="83" t="s">
        <v>3573</v>
      </c>
      <c r="C72" s="83" t="s">
        <v>3574</v>
      </c>
      <c r="D72" s="83">
        <v>3.2</v>
      </c>
      <c r="E72" s="83" t="s">
        <v>3589</v>
      </c>
      <c r="F72" s="26">
        <v>44012</v>
      </c>
      <c r="H72" s="83" t="s">
        <v>1567</v>
      </c>
      <c r="I72" s="83" t="s">
        <v>3573</v>
      </c>
      <c r="J72" s="83" t="s">
        <v>3574</v>
      </c>
      <c r="K72" s="83">
        <v>3.2</v>
      </c>
      <c r="L72" s="83" t="s">
        <v>3589</v>
      </c>
      <c r="M72" s="26">
        <v>43980</v>
      </c>
      <c r="O72" s="83" t="s">
        <v>1567</v>
      </c>
      <c r="P72" s="83" t="s">
        <v>3573</v>
      </c>
      <c r="Q72" s="83" t="s">
        <v>3574</v>
      </c>
      <c r="R72" s="83">
        <v>3.2</v>
      </c>
      <c r="S72" s="83" t="s">
        <v>3589</v>
      </c>
      <c r="T72" s="26">
        <v>43951</v>
      </c>
      <c r="V72" s="83" t="s">
        <v>1567</v>
      </c>
      <c r="W72" s="83" t="s">
        <v>3573</v>
      </c>
      <c r="X72" s="83" t="s">
        <v>3574</v>
      </c>
      <c r="Y72" s="83">
        <v>3.2</v>
      </c>
      <c r="Z72" s="83" t="s">
        <v>3589</v>
      </c>
      <c r="AA72" s="26">
        <v>43921</v>
      </c>
      <c r="AC72" s="83" t="s">
        <v>1567</v>
      </c>
      <c r="AD72" s="83" t="s">
        <v>3573</v>
      </c>
      <c r="AE72" s="83" t="s">
        <v>3574</v>
      </c>
      <c r="AF72" s="83">
        <v>3.2</v>
      </c>
      <c r="AG72" s="83" t="s">
        <v>3589</v>
      </c>
      <c r="AH72" s="26">
        <v>43889</v>
      </c>
      <c r="AJ72" s="83" t="s">
        <v>1567</v>
      </c>
      <c r="AK72" s="83" t="s">
        <v>3573</v>
      </c>
      <c r="AL72" s="83" t="s">
        <v>3574</v>
      </c>
      <c r="AM72" s="83">
        <v>3.2</v>
      </c>
      <c r="AN72" s="83" t="s">
        <v>3589</v>
      </c>
      <c r="AO72" s="26">
        <v>43863</v>
      </c>
    </row>
    <row r="73" spans="1:41" ht="15" thickBot="1">
      <c r="A73" s="83" t="s">
        <v>1698</v>
      </c>
      <c r="B73" s="83" t="s">
        <v>3573</v>
      </c>
      <c r="C73" s="83" t="s">
        <v>3574</v>
      </c>
      <c r="D73" s="83">
        <v>2.72</v>
      </c>
      <c r="E73" s="83" t="s">
        <v>3590</v>
      </c>
      <c r="F73" s="26">
        <v>44012</v>
      </c>
      <c r="H73" s="83" t="s">
        <v>1698</v>
      </c>
      <c r="I73" s="83" t="s">
        <v>3573</v>
      </c>
      <c r="J73" s="83" t="s">
        <v>3574</v>
      </c>
      <c r="K73" s="83">
        <v>2.72</v>
      </c>
      <c r="L73" s="83" t="s">
        <v>3590</v>
      </c>
      <c r="M73" s="26">
        <v>43980</v>
      </c>
      <c r="O73" s="83" t="s">
        <v>1698</v>
      </c>
      <c r="P73" s="83" t="s">
        <v>3573</v>
      </c>
      <c r="Q73" s="83" t="s">
        <v>3574</v>
      </c>
      <c r="R73" s="83">
        <v>2.72</v>
      </c>
      <c r="S73" s="83" t="s">
        <v>3590</v>
      </c>
      <c r="T73" s="26">
        <v>43951</v>
      </c>
      <c r="V73" s="83" t="s">
        <v>1698</v>
      </c>
      <c r="W73" s="83" t="s">
        <v>3573</v>
      </c>
      <c r="X73" s="83" t="s">
        <v>3574</v>
      </c>
      <c r="Y73" s="83">
        <v>2.72</v>
      </c>
      <c r="Z73" s="83" t="s">
        <v>3590</v>
      </c>
      <c r="AA73" s="26">
        <v>43921</v>
      </c>
      <c r="AC73" s="83" t="s">
        <v>1698</v>
      </c>
      <c r="AD73" s="83" t="s">
        <v>3573</v>
      </c>
      <c r="AE73" s="83" t="s">
        <v>3574</v>
      </c>
      <c r="AF73" s="83">
        <v>2.72</v>
      </c>
      <c r="AG73" s="83" t="s">
        <v>3590</v>
      </c>
      <c r="AH73" s="26">
        <v>43889</v>
      </c>
      <c r="AJ73" s="83" t="s">
        <v>1698</v>
      </c>
      <c r="AK73" s="83" t="s">
        <v>3573</v>
      </c>
      <c r="AL73" s="83" t="s">
        <v>3574</v>
      </c>
      <c r="AM73" s="83">
        <v>2.72</v>
      </c>
      <c r="AN73" s="83" t="s">
        <v>3590</v>
      </c>
      <c r="AO73" s="26">
        <v>43864</v>
      </c>
    </row>
    <row r="74" spans="1:41" ht="15" thickBot="1">
      <c r="A74" s="83" t="s">
        <v>532</v>
      </c>
      <c r="B74" s="83" t="s">
        <v>3573</v>
      </c>
      <c r="C74" s="83" t="s">
        <v>3574</v>
      </c>
      <c r="D74" s="83">
        <v>2.5299999999999998</v>
      </c>
      <c r="E74" s="83" t="s">
        <v>3591</v>
      </c>
      <c r="F74" s="26">
        <v>44012</v>
      </c>
      <c r="H74" s="83" t="s">
        <v>532</v>
      </c>
      <c r="I74" s="83" t="s">
        <v>3573</v>
      </c>
      <c r="J74" s="83" t="s">
        <v>3574</v>
      </c>
      <c r="K74" s="83">
        <v>2.5299999999999998</v>
      </c>
      <c r="L74" s="83" t="s">
        <v>3591</v>
      </c>
      <c r="M74" s="26">
        <v>43980</v>
      </c>
      <c r="O74" s="83" t="s">
        <v>532</v>
      </c>
      <c r="P74" s="83" t="s">
        <v>3573</v>
      </c>
      <c r="Q74" s="83" t="s">
        <v>3574</v>
      </c>
      <c r="R74" s="83">
        <v>2.5299999999999998</v>
      </c>
      <c r="S74" s="83" t="s">
        <v>3591</v>
      </c>
      <c r="T74" s="26">
        <v>43951</v>
      </c>
      <c r="V74" s="83" t="s">
        <v>532</v>
      </c>
      <c r="W74" s="83" t="s">
        <v>3573</v>
      </c>
      <c r="X74" s="83" t="s">
        <v>3574</v>
      </c>
      <c r="Y74" s="83">
        <v>2.5299999999999998</v>
      </c>
      <c r="Z74" s="83" t="s">
        <v>3591</v>
      </c>
      <c r="AA74" s="26">
        <v>43921</v>
      </c>
      <c r="AC74" s="83" t="s">
        <v>532</v>
      </c>
      <c r="AD74" s="83" t="s">
        <v>3573</v>
      </c>
      <c r="AE74" s="83" t="s">
        <v>3574</v>
      </c>
      <c r="AF74" s="83">
        <v>2.5299999999999998</v>
      </c>
      <c r="AG74" s="83" t="s">
        <v>3591</v>
      </c>
      <c r="AH74" s="26">
        <v>43889</v>
      </c>
      <c r="AJ74" s="83" t="s">
        <v>532</v>
      </c>
      <c r="AK74" s="83" t="s">
        <v>3573</v>
      </c>
      <c r="AL74" s="83" t="s">
        <v>3574</v>
      </c>
      <c r="AM74" s="83">
        <v>2.5299999999999998</v>
      </c>
      <c r="AN74" s="83" t="s">
        <v>3591</v>
      </c>
      <c r="AO74" s="26">
        <v>43865</v>
      </c>
    </row>
    <row r="75" spans="1:41" ht="15" thickBot="1">
      <c r="A75" s="83" t="s">
        <v>2027</v>
      </c>
      <c r="B75" s="83" t="s">
        <v>3573</v>
      </c>
      <c r="C75" s="83" t="s">
        <v>3574</v>
      </c>
      <c r="D75" s="83">
        <v>2.65</v>
      </c>
      <c r="E75" s="83" t="s">
        <v>3593</v>
      </c>
      <c r="F75" s="26">
        <v>44012</v>
      </c>
      <c r="H75" s="83" t="s">
        <v>2027</v>
      </c>
      <c r="I75" s="83" t="s">
        <v>3573</v>
      </c>
      <c r="J75" s="83" t="s">
        <v>3574</v>
      </c>
      <c r="K75" s="83">
        <v>2.65</v>
      </c>
      <c r="L75" s="83" t="s">
        <v>3593</v>
      </c>
      <c r="M75" s="26">
        <v>43980</v>
      </c>
      <c r="O75" s="83" t="s">
        <v>2027</v>
      </c>
      <c r="P75" s="83" t="s">
        <v>3573</v>
      </c>
      <c r="Q75" s="83" t="s">
        <v>3574</v>
      </c>
      <c r="R75" s="83">
        <v>2.65</v>
      </c>
      <c r="S75" s="83" t="s">
        <v>3593</v>
      </c>
      <c r="T75" s="26">
        <v>43951</v>
      </c>
      <c r="V75" s="83" t="s">
        <v>2027</v>
      </c>
      <c r="W75" s="83" t="s">
        <v>3573</v>
      </c>
      <c r="X75" s="83" t="s">
        <v>3574</v>
      </c>
      <c r="Y75" s="83">
        <v>2.65</v>
      </c>
      <c r="Z75" s="83" t="s">
        <v>3593</v>
      </c>
      <c r="AA75" s="26">
        <v>43921</v>
      </c>
      <c r="AC75" s="83" t="s">
        <v>2027</v>
      </c>
      <c r="AD75" s="83" t="s">
        <v>3573</v>
      </c>
      <c r="AE75" s="83" t="s">
        <v>3574</v>
      </c>
      <c r="AF75" s="83">
        <v>2.65</v>
      </c>
      <c r="AG75" s="83" t="s">
        <v>3593</v>
      </c>
      <c r="AH75" s="26">
        <v>43889</v>
      </c>
      <c r="AJ75" s="83" t="s">
        <v>2027</v>
      </c>
      <c r="AK75" s="83" t="s">
        <v>3573</v>
      </c>
      <c r="AL75" s="83" t="s">
        <v>3574</v>
      </c>
      <c r="AM75" s="83">
        <v>2.65</v>
      </c>
      <c r="AN75" s="83" t="s">
        <v>3593</v>
      </c>
      <c r="AO75" s="26">
        <v>43866</v>
      </c>
    </row>
    <row r="76" spans="1:41" ht="15" thickBot="1">
      <c r="A76" s="83" t="s">
        <v>1591</v>
      </c>
      <c r="B76" s="83" t="s">
        <v>3573</v>
      </c>
      <c r="C76" s="83" t="s">
        <v>3574</v>
      </c>
      <c r="D76" s="83">
        <v>3.47</v>
      </c>
      <c r="E76" s="83" t="s">
        <v>3595</v>
      </c>
      <c r="F76" s="26">
        <v>44012</v>
      </c>
      <c r="H76" s="83" t="s">
        <v>1591</v>
      </c>
      <c r="I76" s="83" t="s">
        <v>3573</v>
      </c>
      <c r="J76" s="83" t="s">
        <v>3574</v>
      </c>
      <c r="K76" s="83">
        <v>3.47</v>
      </c>
      <c r="L76" s="83" t="s">
        <v>3595</v>
      </c>
      <c r="M76" s="26">
        <v>43980</v>
      </c>
      <c r="O76" s="83" t="s">
        <v>1591</v>
      </c>
      <c r="P76" s="83" t="s">
        <v>3573</v>
      </c>
      <c r="Q76" s="83" t="s">
        <v>3574</v>
      </c>
      <c r="R76" s="83">
        <v>3.47</v>
      </c>
      <c r="S76" s="83" t="s">
        <v>3595</v>
      </c>
      <c r="T76" s="26">
        <v>43951</v>
      </c>
      <c r="V76" s="83" t="s">
        <v>1591</v>
      </c>
      <c r="W76" s="83" t="s">
        <v>3573</v>
      </c>
      <c r="X76" s="83" t="s">
        <v>3574</v>
      </c>
      <c r="Y76" s="83">
        <v>3.47</v>
      </c>
      <c r="Z76" s="83" t="s">
        <v>3595</v>
      </c>
      <c r="AA76" s="26">
        <v>43921</v>
      </c>
      <c r="AC76" s="83" t="s">
        <v>1591</v>
      </c>
      <c r="AD76" s="83" t="s">
        <v>3573</v>
      </c>
      <c r="AE76" s="83" t="s">
        <v>3574</v>
      </c>
      <c r="AF76" s="83">
        <v>3.47</v>
      </c>
      <c r="AG76" s="83" t="s">
        <v>3595</v>
      </c>
      <c r="AH76" s="26">
        <v>43889</v>
      </c>
      <c r="AJ76" s="83" t="s">
        <v>1591</v>
      </c>
      <c r="AK76" s="83" t="s">
        <v>3573</v>
      </c>
      <c r="AL76" s="83" t="s">
        <v>3574</v>
      </c>
      <c r="AM76" s="83">
        <v>3.47</v>
      </c>
      <c r="AN76" s="83" t="s">
        <v>3595</v>
      </c>
      <c r="AO76" s="26">
        <v>43867</v>
      </c>
    </row>
    <row r="77" spans="1:41" ht="15" thickBot="1">
      <c r="A77" s="83" t="s">
        <v>1236</v>
      </c>
      <c r="B77" s="83" t="s">
        <v>3573</v>
      </c>
      <c r="C77" s="83" t="s">
        <v>3574</v>
      </c>
      <c r="D77" s="83">
        <v>3.1</v>
      </c>
      <c r="E77" s="83" t="s">
        <v>3596</v>
      </c>
      <c r="F77" s="26">
        <v>44012</v>
      </c>
      <c r="H77" s="83" t="s">
        <v>1236</v>
      </c>
      <c r="I77" s="83" t="s">
        <v>3573</v>
      </c>
      <c r="J77" s="83" t="s">
        <v>3574</v>
      </c>
      <c r="K77" s="83">
        <v>3.1</v>
      </c>
      <c r="L77" s="83" t="s">
        <v>3596</v>
      </c>
      <c r="M77" s="26">
        <v>43980</v>
      </c>
      <c r="O77" s="83" t="s">
        <v>1236</v>
      </c>
      <c r="P77" s="83" t="s">
        <v>3573</v>
      </c>
      <c r="Q77" s="83" t="s">
        <v>3574</v>
      </c>
      <c r="R77" s="83">
        <v>3.1</v>
      </c>
      <c r="S77" s="83" t="s">
        <v>3596</v>
      </c>
      <c r="T77" s="26">
        <v>43951</v>
      </c>
      <c r="V77" s="83" t="s">
        <v>1236</v>
      </c>
      <c r="W77" s="83" t="s">
        <v>3573</v>
      </c>
      <c r="X77" s="83" t="s">
        <v>3574</v>
      </c>
      <c r="Y77" s="83">
        <v>3.1</v>
      </c>
      <c r="Z77" s="83" t="s">
        <v>3596</v>
      </c>
      <c r="AA77" s="26">
        <v>43921</v>
      </c>
      <c r="AC77" s="83" t="s">
        <v>1236</v>
      </c>
      <c r="AD77" s="83" t="s">
        <v>3573</v>
      </c>
      <c r="AE77" s="83" t="s">
        <v>3574</v>
      </c>
      <c r="AF77" s="83">
        <v>3.1</v>
      </c>
      <c r="AG77" s="83" t="s">
        <v>3596</v>
      </c>
      <c r="AH77" s="26">
        <v>43889</v>
      </c>
      <c r="AJ77" s="83" t="s">
        <v>1236</v>
      </c>
      <c r="AK77" s="83" t="s">
        <v>3573</v>
      </c>
      <c r="AL77" s="83" t="s">
        <v>3574</v>
      </c>
      <c r="AM77" s="83">
        <v>3.1</v>
      </c>
      <c r="AN77" s="83" t="s">
        <v>3596</v>
      </c>
      <c r="AO77" s="26">
        <v>43868</v>
      </c>
    </row>
    <row r="78" spans="1:41" ht="15" thickBot="1">
      <c r="A78" s="83" t="s">
        <v>2306</v>
      </c>
      <c r="B78" s="83" t="s">
        <v>3573</v>
      </c>
      <c r="C78" s="83" t="s">
        <v>3574</v>
      </c>
      <c r="D78" s="83">
        <v>2.73</v>
      </c>
      <c r="E78" s="83" t="s">
        <v>3597</v>
      </c>
      <c r="F78" s="26">
        <v>44012</v>
      </c>
      <c r="H78" s="83" t="s">
        <v>2306</v>
      </c>
      <c r="I78" s="83" t="s">
        <v>3573</v>
      </c>
      <c r="J78" s="83" t="s">
        <v>3574</v>
      </c>
      <c r="K78" s="83">
        <v>2.73</v>
      </c>
      <c r="L78" s="83" t="s">
        <v>3597</v>
      </c>
      <c r="M78" s="26">
        <v>43980</v>
      </c>
      <c r="O78" s="83" t="s">
        <v>2306</v>
      </c>
      <c r="P78" s="83" t="s">
        <v>3573</v>
      </c>
      <c r="Q78" s="83" t="s">
        <v>3574</v>
      </c>
      <c r="R78" s="83">
        <v>2.73</v>
      </c>
      <c r="S78" s="83" t="s">
        <v>3597</v>
      </c>
      <c r="T78" s="26">
        <v>43951</v>
      </c>
      <c r="V78" s="83" t="s">
        <v>2306</v>
      </c>
      <c r="W78" s="83" t="s">
        <v>3573</v>
      </c>
      <c r="X78" s="83" t="s">
        <v>3574</v>
      </c>
      <c r="Y78" s="83">
        <v>2.73</v>
      </c>
      <c r="Z78" s="83" t="s">
        <v>3597</v>
      </c>
      <c r="AA78" s="26">
        <v>43921</v>
      </c>
      <c r="AC78" s="83" t="s">
        <v>2306</v>
      </c>
      <c r="AD78" s="83" t="s">
        <v>3573</v>
      </c>
      <c r="AE78" s="83" t="s">
        <v>3574</v>
      </c>
      <c r="AF78" s="83">
        <v>2.73</v>
      </c>
      <c r="AG78" s="83" t="s">
        <v>3597</v>
      </c>
      <c r="AH78" s="26">
        <v>43889</v>
      </c>
      <c r="AJ78" s="83" t="s">
        <v>2306</v>
      </c>
      <c r="AK78" s="83" t="s">
        <v>3573</v>
      </c>
      <c r="AL78" s="83" t="s">
        <v>3574</v>
      </c>
      <c r="AM78" s="83">
        <v>2.73</v>
      </c>
      <c r="AN78" s="83" t="s">
        <v>3597</v>
      </c>
      <c r="AO78" s="26">
        <v>43869</v>
      </c>
    </row>
    <row r="79" spans="1:41" ht="15" thickBot="1">
      <c r="A79" s="83" t="s">
        <v>1399</v>
      </c>
      <c r="B79" s="83" t="s">
        <v>3573</v>
      </c>
      <c r="C79" s="83" t="s">
        <v>3574</v>
      </c>
      <c r="D79" s="92">
        <v>3.3</v>
      </c>
      <c r="E79" s="83" t="s">
        <v>3598</v>
      </c>
      <c r="F79" s="26">
        <v>44012</v>
      </c>
      <c r="H79" s="83" t="s">
        <v>1399</v>
      </c>
      <c r="I79" s="83" t="s">
        <v>3573</v>
      </c>
      <c r="J79" s="83" t="s">
        <v>3574</v>
      </c>
      <c r="K79" s="83">
        <v>3.3</v>
      </c>
      <c r="L79" s="83" t="s">
        <v>3598</v>
      </c>
      <c r="M79" s="26">
        <v>43980</v>
      </c>
      <c r="O79" s="83" t="s">
        <v>1399</v>
      </c>
      <c r="P79" s="83" t="s">
        <v>3573</v>
      </c>
      <c r="Q79" s="83" t="s">
        <v>3574</v>
      </c>
      <c r="R79" s="83">
        <v>3.3</v>
      </c>
      <c r="S79" s="83" t="s">
        <v>3598</v>
      </c>
      <c r="T79" s="26">
        <v>43951</v>
      </c>
      <c r="V79" s="83" t="s">
        <v>1399</v>
      </c>
      <c r="W79" s="83" t="s">
        <v>3573</v>
      </c>
      <c r="X79" s="83" t="s">
        <v>3574</v>
      </c>
      <c r="Y79" s="83">
        <v>3.3</v>
      </c>
      <c r="Z79" s="83" t="s">
        <v>3598</v>
      </c>
      <c r="AA79" s="26">
        <v>43921</v>
      </c>
      <c r="AC79" s="83" t="s">
        <v>1399</v>
      </c>
      <c r="AD79" s="83" t="s">
        <v>3573</v>
      </c>
      <c r="AE79" s="83" t="s">
        <v>3574</v>
      </c>
      <c r="AF79" s="83">
        <v>3.3</v>
      </c>
      <c r="AG79" s="83" t="s">
        <v>3598</v>
      </c>
      <c r="AH79" s="26">
        <v>43889</v>
      </c>
      <c r="AJ79" s="83" t="s">
        <v>1399</v>
      </c>
      <c r="AK79" s="83" t="s">
        <v>3573</v>
      </c>
      <c r="AL79" s="83" t="s">
        <v>3574</v>
      </c>
      <c r="AM79" s="83">
        <v>3.3</v>
      </c>
      <c r="AN79" s="83" t="s">
        <v>3598</v>
      </c>
      <c r="AO79" s="26">
        <v>43870</v>
      </c>
    </row>
    <row r="80" spans="1:41" ht="15" thickBot="1">
      <c r="A80" s="83" t="s">
        <v>609</v>
      </c>
      <c r="B80" s="83" t="s">
        <v>3573</v>
      </c>
      <c r="C80" s="83" t="s">
        <v>3574</v>
      </c>
      <c r="D80" s="83">
        <v>2.68</v>
      </c>
      <c r="E80" s="83" t="s">
        <v>3600</v>
      </c>
      <c r="F80" s="26">
        <v>44012</v>
      </c>
      <c r="H80" s="83" t="s">
        <v>609</v>
      </c>
      <c r="I80" s="83" t="s">
        <v>3573</v>
      </c>
      <c r="J80" s="83" t="s">
        <v>3574</v>
      </c>
      <c r="K80" s="83">
        <v>2.68</v>
      </c>
      <c r="L80" s="83" t="s">
        <v>3600</v>
      </c>
      <c r="M80" s="26">
        <v>43980</v>
      </c>
      <c r="O80" s="83" t="s">
        <v>609</v>
      </c>
      <c r="P80" s="83" t="s">
        <v>3573</v>
      </c>
      <c r="Q80" s="83" t="s">
        <v>3574</v>
      </c>
      <c r="R80" s="83">
        <v>2.68</v>
      </c>
      <c r="S80" s="83" t="s">
        <v>3600</v>
      </c>
      <c r="T80" s="26">
        <v>43951</v>
      </c>
      <c r="V80" s="83" t="s">
        <v>609</v>
      </c>
      <c r="W80" s="83" t="s">
        <v>3573</v>
      </c>
      <c r="X80" s="83" t="s">
        <v>3574</v>
      </c>
      <c r="Y80" s="83">
        <v>2.68</v>
      </c>
      <c r="Z80" s="83" t="s">
        <v>3599</v>
      </c>
      <c r="AA80" s="26">
        <v>43921</v>
      </c>
      <c r="AC80" s="83" t="s">
        <v>609</v>
      </c>
      <c r="AD80" s="83" t="s">
        <v>3573</v>
      </c>
      <c r="AE80" s="83" t="s">
        <v>3574</v>
      </c>
      <c r="AF80" s="83">
        <v>2.68</v>
      </c>
      <c r="AG80" s="83" t="s">
        <v>3599</v>
      </c>
      <c r="AH80" s="26">
        <v>43889</v>
      </c>
      <c r="AJ80" s="83" t="s">
        <v>609</v>
      </c>
      <c r="AK80" s="83" t="s">
        <v>3573</v>
      </c>
      <c r="AL80" s="83" t="s">
        <v>3574</v>
      </c>
      <c r="AM80" s="83">
        <v>2.68</v>
      </c>
      <c r="AN80" s="83" t="s">
        <v>3599</v>
      </c>
      <c r="AO80" s="26">
        <v>43871</v>
      </c>
    </row>
    <row r="81" spans="1:41" ht="15" thickBot="1">
      <c r="A81" s="83" t="s">
        <v>1115</v>
      </c>
      <c r="B81" s="83" t="s">
        <v>3573</v>
      </c>
      <c r="C81" s="83" t="s">
        <v>3574</v>
      </c>
      <c r="D81" s="83">
        <v>2.58</v>
      </c>
      <c r="E81" s="83" t="s">
        <v>3601</v>
      </c>
      <c r="F81" s="26">
        <v>44012</v>
      </c>
      <c r="H81" s="83" t="s">
        <v>1115</v>
      </c>
      <c r="I81" s="83" t="s">
        <v>3573</v>
      </c>
      <c r="J81" s="83" t="s">
        <v>3574</v>
      </c>
      <c r="K81" s="83">
        <v>2.58</v>
      </c>
      <c r="L81" s="83" t="s">
        <v>3601</v>
      </c>
      <c r="M81" s="26">
        <v>43980</v>
      </c>
      <c r="O81" s="83" t="s">
        <v>1115</v>
      </c>
      <c r="P81" s="83" t="s">
        <v>3573</v>
      </c>
      <c r="Q81" s="83" t="s">
        <v>3574</v>
      </c>
      <c r="R81" s="83">
        <v>2.58</v>
      </c>
      <c r="S81" s="83" t="s">
        <v>3601</v>
      </c>
      <c r="T81" s="26">
        <v>43951</v>
      </c>
      <c r="V81" s="83" t="s">
        <v>1115</v>
      </c>
      <c r="W81" s="83" t="s">
        <v>3573</v>
      </c>
      <c r="X81" s="83" t="s">
        <v>3574</v>
      </c>
      <c r="Y81" s="83">
        <v>2.58</v>
      </c>
      <c r="Z81" s="83" t="s">
        <v>3601</v>
      </c>
      <c r="AA81" s="26">
        <v>43921</v>
      </c>
      <c r="AC81" s="83" t="s">
        <v>1115</v>
      </c>
      <c r="AD81" s="83" t="s">
        <v>3573</v>
      </c>
      <c r="AE81" s="83" t="s">
        <v>3574</v>
      </c>
      <c r="AF81" s="83">
        <v>2.58</v>
      </c>
      <c r="AG81" s="83" t="s">
        <v>3601</v>
      </c>
      <c r="AH81" s="26">
        <v>43889</v>
      </c>
      <c r="AJ81" s="83" t="s">
        <v>1115</v>
      </c>
      <c r="AK81" s="83" t="s">
        <v>3573</v>
      </c>
      <c r="AL81" s="83" t="s">
        <v>3574</v>
      </c>
      <c r="AM81" s="83">
        <v>2.58</v>
      </c>
      <c r="AN81" s="83" t="s">
        <v>3601</v>
      </c>
      <c r="AO81" s="26">
        <v>43872</v>
      </c>
    </row>
    <row r="82" spans="1:41" ht="15" thickBot="1">
      <c r="A82" s="83" t="s">
        <v>3602</v>
      </c>
      <c r="B82" s="83" t="s">
        <v>3573</v>
      </c>
      <c r="C82" s="83" t="s">
        <v>3574</v>
      </c>
      <c r="D82" s="83">
        <v>2.61</v>
      </c>
      <c r="E82" s="83" t="s">
        <v>3603</v>
      </c>
      <c r="F82" s="26">
        <v>44012</v>
      </c>
      <c r="H82" s="83" t="s">
        <v>3602</v>
      </c>
      <c r="I82" s="83" t="s">
        <v>3573</v>
      </c>
      <c r="J82" s="83" t="s">
        <v>3574</v>
      </c>
      <c r="K82" s="83">
        <v>2.61</v>
      </c>
      <c r="L82" s="83" t="s">
        <v>3603</v>
      </c>
      <c r="M82" s="26">
        <v>43980</v>
      </c>
      <c r="O82" s="83" t="s">
        <v>3602</v>
      </c>
      <c r="P82" s="83" t="s">
        <v>3573</v>
      </c>
      <c r="Q82" s="83" t="s">
        <v>3574</v>
      </c>
      <c r="R82" s="83">
        <v>2.61</v>
      </c>
      <c r="S82" s="83" t="s">
        <v>3603</v>
      </c>
      <c r="T82" s="26">
        <v>43951</v>
      </c>
      <c r="V82" s="83" t="s">
        <v>3602</v>
      </c>
      <c r="W82" s="83" t="s">
        <v>3573</v>
      </c>
      <c r="X82" s="83" t="s">
        <v>3574</v>
      </c>
      <c r="Y82" s="83">
        <v>2.61</v>
      </c>
      <c r="Z82" s="83" t="s">
        <v>3603</v>
      </c>
      <c r="AA82" s="26">
        <v>43921</v>
      </c>
      <c r="AC82" s="83" t="s">
        <v>3602</v>
      </c>
      <c r="AD82" s="83" t="s">
        <v>3573</v>
      </c>
      <c r="AE82" s="83" t="s">
        <v>3574</v>
      </c>
      <c r="AF82" s="83">
        <v>2.61</v>
      </c>
      <c r="AG82" s="83" t="s">
        <v>3603</v>
      </c>
      <c r="AH82" s="26">
        <v>43889</v>
      </c>
      <c r="AJ82" s="83" t="s">
        <v>3602</v>
      </c>
      <c r="AK82" s="83" t="s">
        <v>3573</v>
      </c>
      <c r="AL82" s="83" t="s">
        <v>3574</v>
      </c>
      <c r="AM82" s="83">
        <v>2.61</v>
      </c>
      <c r="AN82" s="83" t="s">
        <v>3603</v>
      </c>
      <c r="AO82" s="26">
        <v>43873</v>
      </c>
    </row>
    <row r="83" spans="1:41" ht="15" thickBot="1">
      <c r="A83" s="83" t="s">
        <v>565</v>
      </c>
      <c r="B83" s="83" t="s">
        <v>3573</v>
      </c>
      <c r="C83" s="83" t="s">
        <v>3574</v>
      </c>
      <c r="D83" s="83">
        <v>3.16</v>
      </c>
      <c r="E83" s="83" t="s">
        <v>3604</v>
      </c>
      <c r="F83" s="26">
        <v>44012</v>
      </c>
      <c r="H83" s="83" t="s">
        <v>565</v>
      </c>
      <c r="I83" s="83" t="s">
        <v>3573</v>
      </c>
      <c r="J83" s="83" t="s">
        <v>3574</v>
      </c>
      <c r="K83" s="83">
        <v>3.16</v>
      </c>
      <c r="L83" s="83" t="s">
        <v>3604</v>
      </c>
      <c r="M83" s="26">
        <v>43980</v>
      </c>
      <c r="O83" s="83" t="s">
        <v>565</v>
      </c>
      <c r="P83" s="83" t="s">
        <v>3573</v>
      </c>
      <c r="Q83" s="83" t="s">
        <v>3574</v>
      </c>
      <c r="R83" s="83">
        <v>3.16</v>
      </c>
      <c r="S83" s="83" t="s">
        <v>3604</v>
      </c>
      <c r="T83" s="26">
        <v>43951</v>
      </c>
      <c r="V83" s="83" t="s">
        <v>565</v>
      </c>
      <c r="W83" s="83" t="s">
        <v>3573</v>
      </c>
      <c r="X83" s="83" t="s">
        <v>3574</v>
      </c>
      <c r="Y83" s="83">
        <v>3.16</v>
      </c>
      <c r="Z83" s="83" t="s">
        <v>3604</v>
      </c>
      <c r="AA83" s="26">
        <v>43921</v>
      </c>
      <c r="AC83" s="83" t="s">
        <v>565</v>
      </c>
      <c r="AD83" s="83" t="s">
        <v>3573</v>
      </c>
      <c r="AE83" s="83" t="s">
        <v>3574</v>
      </c>
      <c r="AF83" s="83">
        <v>3.16</v>
      </c>
      <c r="AG83" s="83" t="s">
        <v>3604</v>
      </c>
      <c r="AH83" s="26">
        <v>43889</v>
      </c>
      <c r="AJ83" s="83" t="s">
        <v>565</v>
      </c>
      <c r="AK83" s="83" t="s">
        <v>3573</v>
      </c>
      <c r="AL83" s="83" t="s">
        <v>3574</v>
      </c>
      <c r="AM83" s="83">
        <v>3.16</v>
      </c>
      <c r="AN83" s="83" t="s">
        <v>3604</v>
      </c>
      <c r="AO83" s="26">
        <v>43874</v>
      </c>
    </row>
    <row r="84" spans="1:41" ht="15" thickBot="1">
      <c r="A84" s="83" t="s">
        <v>571</v>
      </c>
      <c r="B84" s="83" t="s">
        <v>3573</v>
      </c>
      <c r="C84" s="83" t="s">
        <v>3574</v>
      </c>
      <c r="D84" s="83">
        <v>2.94</v>
      </c>
      <c r="E84" s="83" t="s">
        <v>3606</v>
      </c>
      <c r="F84" s="26">
        <v>44012</v>
      </c>
      <c r="H84" s="83" t="s">
        <v>571</v>
      </c>
      <c r="I84" s="83" t="s">
        <v>3573</v>
      </c>
      <c r="J84" s="83" t="s">
        <v>3574</v>
      </c>
      <c r="K84" s="83">
        <v>2.94</v>
      </c>
      <c r="L84" s="83" t="s">
        <v>3606</v>
      </c>
      <c r="M84" s="26">
        <v>43980</v>
      </c>
      <c r="O84" s="83" t="s">
        <v>571</v>
      </c>
      <c r="P84" s="83" t="s">
        <v>3573</v>
      </c>
      <c r="Q84" s="83" t="s">
        <v>3574</v>
      </c>
      <c r="R84" s="83">
        <v>2.94</v>
      </c>
      <c r="S84" s="83" t="s">
        <v>3606</v>
      </c>
      <c r="T84" s="26">
        <v>43951</v>
      </c>
      <c r="V84" s="83" t="s">
        <v>571</v>
      </c>
      <c r="W84" s="83" t="s">
        <v>3573</v>
      </c>
      <c r="X84" s="83" t="s">
        <v>3574</v>
      </c>
      <c r="Y84" s="83">
        <v>2.94</v>
      </c>
      <c r="Z84" s="83" t="s">
        <v>3606</v>
      </c>
      <c r="AA84" s="26">
        <v>43921</v>
      </c>
      <c r="AC84" s="83" t="s">
        <v>571</v>
      </c>
      <c r="AD84" s="83" t="s">
        <v>3573</v>
      </c>
      <c r="AE84" s="83" t="s">
        <v>3574</v>
      </c>
      <c r="AF84" s="83">
        <v>2.94</v>
      </c>
      <c r="AG84" s="93" t="s">
        <v>3622</v>
      </c>
      <c r="AH84" s="26">
        <v>43889</v>
      </c>
      <c r="AJ84" s="83" t="s">
        <v>571</v>
      </c>
      <c r="AK84" s="83" t="s">
        <v>3573</v>
      </c>
      <c r="AL84" s="83" t="s">
        <v>3574</v>
      </c>
      <c r="AM84" s="83">
        <v>2.94</v>
      </c>
      <c r="AN84" s="93" t="s">
        <v>3622</v>
      </c>
      <c r="AO84" s="26">
        <v>43875</v>
      </c>
    </row>
    <row r="85" spans="1:41" ht="15" thickBot="1">
      <c r="A85" s="83" t="s">
        <v>2912</v>
      </c>
      <c r="B85" s="83" t="s">
        <v>3573</v>
      </c>
      <c r="C85" s="83" t="s">
        <v>3574</v>
      </c>
      <c r="D85" s="83">
        <v>2.94</v>
      </c>
      <c r="E85" s="83" t="s">
        <v>3607</v>
      </c>
      <c r="F85" s="26">
        <v>44012</v>
      </c>
      <c r="H85" s="83" t="s">
        <v>2912</v>
      </c>
      <c r="I85" s="83" t="s">
        <v>3573</v>
      </c>
      <c r="J85" s="83" t="s">
        <v>3574</v>
      </c>
      <c r="K85" s="83">
        <v>2.94</v>
      </c>
      <c r="L85" s="83" t="s">
        <v>3607</v>
      </c>
      <c r="M85" s="26">
        <v>43980</v>
      </c>
      <c r="O85" s="83" t="s">
        <v>2912</v>
      </c>
      <c r="P85" s="83" t="s">
        <v>3573</v>
      </c>
      <c r="Q85" s="83" t="s">
        <v>3574</v>
      </c>
      <c r="R85" s="83">
        <v>2.94</v>
      </c>
      <c r="S85" s="83" t="s">
        <v>3607</v>
      </c>
      <c r="T85" s="26">
        <v>43951</v>
      </c>
      <c r="V85" s="83" t="s">
        <v>2912</v>
      </c>
      <c r="W85" s="83" t="s">
        <v>3573</v>
      </c>
      <c r="X85" s="83" t="s">
        <v>3574</v>
      </c>
      <c r="Y85" s="83">
        <v>2.94</v>
      </c>
      <c r="Z85" s="83" t="s">
        <v>3607</v>
      </c>
      <c r="AA85" s="26">
        <v>43921</v>
      </c>
      <c r="AC85" s="83" t="s">
        <v>2912</v>
      </c>
      <c r="AD85" s="83" t="s">
        <v>3573</v>
      </c>
      <c r="AE85" s="83" t="s">
        <v>3574</v>
      </c>
      <c r="AF85" s="83">
        <v>2.94</v>
      </c>
      <c r="AG85" s="83" t="s">
        <v>3607</v>
      </c>
      <c r="AH85" s="26">
        <v>43889</v>
      </c>
      <c r="AJ85" s="83" t="s">
        <v>2912</v>
      </c>
      <c r="AK85" s="83" t="s">
        <v>3573</v>
      </c>
      <c r="AL85" s="83" t="s">
        <v>3574</v>
      </c>
      <c r="AM85" s="83">
        <v>2.94</v>
      </c>
      <c r="AN85" s="83" t="s">
        <v>3607</v>
      </c>
      <c r="AO85" s="26">
        <v>43876</v>
      </c>
    </row>
    <row r="86" spans="1:41" ht="15" thickBot="1">
      <c r="A86" s="83" t="s">
        <v>2252</v>
      </c>
      <c r="B86" s="83" t="s">
        <v>3573</v>
      </c>
      <c r="C86" s="83" t="s">
        <v>3574</v>
      </c>
      <c r="D86" s="83">
        <v>1.42</v>
      </c>
      <c r="E86" s="83" t="s">
        <v>3608</v>
      </c>
      <c r="F86" s="26">
        <v>44012</v>
      </c>
      <c r="H86" s="83" t="s">
        <v>2252</v>
      </c>
      <c r="I86" s="83" t="s">
        <v>3573</v>
      </c>
      <c r="J86" s="83" t="s">
        <v>3574</v>
      </c>
      <c r="K86" s="83">
        <v>1.42</v>
      </c>
      <c r="L86" s="83" t="s">
        <v>3608</v>
      </c>
      <c r="M86" s="26">
        <v>43980</v>
      </c>
      <c r="O86" s="83" t="s">
        <v>2252</v>
      </c>
      <c r="P86" s="83" t="s">
        <v>3573</v>
      </c>
      <c r="Q86" s="83" t="s">
        <v>3574</v>
      </c>
      <c r="R86" s="83">
        <v>1.42</v>
      </c>
      <c r="S86" s="83" t="s">
        <v>3608</v>
      </c>
      <c r="T86" s="26">
        <v>43951</v>
      </c>
      <c r="V86" s="83" t="s">
        <v>2252</v>
      </c>
      <c r="W86" s="83" t="s">
        <v>3573</v>
      </c>
      <c r="X86" s="83" t="s">
        <v>3574</v>
      </c>
      <c r="Y86" s="83">
        <v>1.42</v>
      </c>
      <c r="Z86" s="83" t="s">
        <v>3608</v>
      </c>
      <c r="AA86" s="26">
        <v>43921</v>
      </c>
      <c r="AC86" s="83" t="s">
        <v>2252</v>
      </c>
      <c r="AD86" s="83" t="s">
        <v>3573</v>
      </c>
      <c r="AE86" s="83" t="s">
        <v>3574</v>
      </c>
      <c r="AF86" s="83">
        <v>1.42</v>
      </c>
      <c r="AG86" s="83" t="s">
        <v>3608</v>
      </c>
      <c r="AH86" s="26">
        <v>43889</v>
      </c>
      <c r="AJ86" s="83" t="s">
        <v>2252</v>
      </c>
      <c r="AK86" s="83" t="s">
        <v>3573</v>
      </c>
      <c r="AL86" s="83" t="s">
        <v>3574</v>
      </c>
      <c r="AM86" s="83">
        <v>1.42</v>
      </c>
      <c r="AN86" s="83" t="s">
        <v>3608</v>
      </c>
      <c r="AO86" s="26">
        <v>43877</v>
      </c>
    </row>
    <row r="87" spans="1:41" ht="15" thickBot="1">
      <c r="A87" s="83" t="s">
        <v>690</v>
      </c>
      <c r="B87" s="83" t="s">
        <v>3573</v>
      </c>
      <c r="C87" s="83" t="s">
        <v>3574</v>
      </c>
      <c r="D87" s="83">
        <v>2.0499999999999998</v>
      </c>
      <c r="E87" s="83" t="s">
        <v>3609</v>
      </c>
      <c r="F87" s="26">
        <v>44012</v>
      </c>
      <c r="H87" s="83" t="s">
        <v>690</v>
      </c>
      <c r="I87" s="83" t="s">
        <v>3573</v>
      </c>
      <c r="J87" s="83" t="s">
        <v>3574</v>
      </c>
      <c r="K87" s="83">
        <v>2.0499999999999998</v>
      </c>
      <c r="L87" s="83" t="s">
        <v>3609</v>
      </c>
      <c r="M87" s="26">
        <v>43980</v>
      </c>
      <c r="O87" s="83" t="s">
        <v>690</v>
      </c>
      <c r="P87" s="83" t="s">
        <v>3573</v>
      </c>
      <c r="Q87" s="83" t="s">
        <v>3574</v>
      </c>
      <c r="R87" s="83">
        <v>2.0499999999999998</v>
      </c>
      <c r="S87" s="83" t="s">
        <v>3609</v>
      </c>
      <c r="T87" s="26">
        <v>43951</v>
      </c>
      <c r="V87" s="83" t="s">
        <v>690</v>
      </c>
      <c r="W87" s="83" t="s">
        <v>3573</v>
      </c>
      <c r="X87" s="83" t="s">
        <v>3574</v>
      </c>
      <c r="Y87" s="83">
        <v>2.0499999999999998</v>
      </c>
      <c r="Z87" s="83" t="s">
        <v>3609</v>
      </c>
      <c r="AA87" s="26">
        <v>43921</v>
      </c>
      <c r="AC87" s="83" t="s">
        <v>690</v>
      </c>
      <c r="AD87" s="83" t="s">
        <v>3573</v>
      </c>
      <c r="AE87" s="83" t="s">
        <v>3574</v>
      </c>
      <c r="AF87" s="83">
        <v>2.0499999999999998</v>
      </c>
      <c r="AG87" s="83" t="s">
        <v>3609</v>
      </c>
      <c r="AH87" s="26">
        <v>43889</v>
      </c>
      <c r="AJ87" s="83" t="s">
        <v>690</v>
      </c>
      <c r="AK87" s="83" t="s">
        <v>3573</v>
      </c>
      <c r="AL87" s="83" t="s">
        <v>3574</v>
      </c>
      <c r="AM87" s="83">
        <v>2.0499999999999998</v>
      </c>
      <c r="AN87" s="83" t="s">
        <v>3609</v>
      </c>
      <c r="AO87" s="26">
        <v>43878</v>
      </c>
    </row>
    <row r="88" spans="1:41" ht="15" thickBot="1">
      <c r="A88" s="83" t="s">
        <v>1268</v>
      </c>
      <c r="B88" s="83" t="s">
        <v>3573</v>
      </c>
      <c r="C88" s="83" t="s">
        <v>3574</v>
      </c>
      <c r="D88" s="83">
        <v>1.69</v>
      </c>
      <c r="E88" s="83" t="s">
        <v>3610</v>
      </c>
      <c r="F88" s="26">
        <v>44012</v>
      </c>
      <c r="H88" s="83" t="s">
        <v>1268</v>
      </c>
      <c r="I88" s="83" t="s">
        <v>3573</v>
      </c>
      <c r="J88" s="83" t="s">
        <v>3574</v>
      </c>
      <c r="K88" s="83">
        <v>1.69</v>
      </c>
      <c r="L88" s="83" t="s">
        <v>3610</v>
      </c>
      <c r="M88" s="26">
        <v>43980</v>
      </c>
      <c r="O88" s="83" t="s">
        <v>1268</v>
      </c>
      <c r="P88" s="83" t="s">
        <v>3573</v>
      </c>
      <c r="Q88" s="83" t="s">
        <v>3574</v>
      </c>
      <c r="R88" s="83">
        <v>1.69</v>
      </c>
      <c r="S88" s="83" t="s">
        <v>3610</v>
      </c>
      <c r="T88" s="26">
        <v>43951</v>
      </c>
      <c r="V88" s="83" t="s">
        <v>1268</v>
      </c>
      <c r="W88" s="83" t="s">
        <v>3573</v>
      </c>
      <c r="X88" s="83" t="s">
        <v>3574</v>
      </c>
      <c r="Y88" s="83">
        <v>1.69</v>
      </c>
      <c r="Z88" s="83" t="s">
        <v>3610</v>
      </c>
      <c r="AA88" s="26">
        <v>43921</v>
      </c>
      <c r="AC88" s="83" t="s">
        <v>1268</v>
      </c>
      <c r="AD88" s="83" t="s">
        <v>3573</v>
      </c>
      <c r="AE88" s="83" t="s">
        <v>3574</v>
      </c>
      <c r="AF88" s="83">
        <v>1.69</v>
      </c>
      <c r="AG88" s="83" t="s">
        <v>3610</v>
      </c>
      <c r="AH88" s="26">
        <v>43889</v>
      </c>
      <c r="AJ88" s="83" t="s">
        <v>1268</v>
      </c>
      <c r="AK88" s="83" t="s">
        <v>3573</v>
      </c>
      <c r="AL88" s="83" t="s">
        <v>3574</v>
      </c>
      <c r="AM88" s="83">
        <v>1.69</v>
      </c>
      <c r="AN88" s="83" t="s">
        <v>3610</v>
      </c>
      <c r="AO88" s="26">
        <v>43879</v>
      </c>
    </row>
    <row r="89" spans="1:41" ht="15" thickBot="1">
      <c r="A89" s="83" t="s">
        <v>1972</v>
      </c>
      <c r="B89" s="83" t="s">
        <v>3573</v>
      </c>
      <c r="C89" s="83" t="s">
        <v>3574</v>
      </c>
      <c r="D89" s="83">
        <v>1.37</v>
      </c>
      <c r="E89" s="83" t="s">
        <v>3607</v>
      </c>
      <c r="F89" s="26">
        <v>44012</v>
      </c>
      <c r="H89" s="83" t="s">
        <v>1972</v>
      </c>
      <c r="I89" s="83" t="s">
        <v>3573</v>
      </c>
      <c r="J89" s="83" t="s">
        <v>3574</v>
      </c>
      <c r="K89" s="83">
        <v>1.37</v>
      </c>
      <c r="L89" s="83" t="s">
        <v>3607</v>
      </c>
      <c r="M89" s="26">
        <v>43980</v>
      </c>
      <c r="O89" s="83" t="s">
        <v>1972</v>
      </c>
      <c r="P89" s="83" t="s">
        <v>3573</v>
      </c>
      <c r="Q89" s="83" t="s">
        <v>3574</v>
      </c>
      <c r="R89" s="83">
        <v>1.37</v>
      </c>
      <c r="S89" s="83" t="s">
        <v>3607</v>
      </c>
      <c r="T89" s="26">
        <v>43951</v>
      </c>
      <c r="V89" s="83" t="s">
        <v>1972</v>
      </c>
      <c r="W89" s="83" t="s">
        <v>3573</v>
      </c>
      <c r="X89" s="83" t="s">
        <v>3574</v>
      </c>
      <c r="Y89" s="83">
        <v>1.37</v>
      </c>
      <c r="Z89" s="83" t="s">
        <v>3607</v>
      </c>
      <c r="AA89" s="26">
        <v>43921</v>
      </c>
      <c r="AC89" s="83" t="s">
        <v>1972</v>
      </c>
      <c r="AD89" s="83" t="s">
        <v>3573</v>
      </c>
      <c r="AE89" s="83" t="s">
        <v>3574</v>
      </c>
      <c r="AF89" s="83">
        <v>1.37</v>
      </c>
      <c r="AG89" s="83" t="s">
        <v>3607</v>
      </c>
      <c r="AH89" s="26">
        <v>43889</v>
      </c>
      <c r="AJ89" s="83" t="s">
        <v>1972</v>
      </c>
      <c r="AK89" s="83" t="s">
        <v>3573</v>
      </c>
      <c r="AL89" s="83" t="s">
        <v>3574</v>
      </c>
      <c r="AM89" s="83">
        <v>1.37</v>
      </c>
      <c r="AN89" s="83" t="s">
        <v>3607</v>
      </c>
      <c r="AO89" s="26">
        <v>43880</v>
      </c>
    </row>
    <row r="90" spans="1:41" ht="15" thickBot="1">
      <c r="A90" s="83" t="s">
        <v>1880</v>
      </c>
      <c r="B90" s="83" t="s">
        <v>3573</v>
      </c>
      <c r="C90" s="83" t="s">
        <v>3574</v>
      </c>
      <c r="D90" s="83">
        <v>2.06</v>
      </c>
      <c r="E90" s="83" t="s">
        <v>3611</v>
      </c>
      <c r="F90" s="26">
        <v>44012</v>
      </c>
      <c r="H90" s="83" t="s">
        <v>1880</v>
      </c>
      <c r="I90" s="83" t="s">
        <v>3573</v>
      </c>
      <c r="J90" s="83" t="s">
        <v>3574</v>
      </c>
      <c r="K90" s="83">
        <v>2.06</v>
      </c>
      <c r="L90" s="83" t="s">
        <v>3611</v>
      </c>
      <c r="M90" s="26">
        <v>43980</v>
      </c>
      <c r="O90" s="83" t="s">
        <v>1880</v>
      </c>
      <c r="P90" s="83" t="s">
        <v>3573</v>
      </c>
      <c r="Q90" s="83" t="s">
        <v>3574</v>
      </c>
      <c r="R90" s="83">
        <v>2.06</v>
      </c>
      <c r="S90" s="83" t="s">
        <v>3611</v>
      </c>
      <c r="T90" s="26">
        <v>43951</v>
      </c>
      <c r="V90" s="83" t="s">
        <v>1880</v>
      </c>
      <c r="W90" s="83" t="s">
        <v>3573</v>
      </c>
      <c r="X90" s="83" t="s">
        <v>3574</v>
      </c>
      <c r="Y90" s="83">
        <v>2.06</v>
      </c>
      <c r="Z90" s="83" t="s">
        <v>3611</v>
      </c>
      <c r="AA90" s="26">
        <v>43921</v>
      </c>
      <c r="AC90" s="83" t="s">
        <v>1880</v>
      </c>
      <c r="AD90" s="83" t="s">
        <v>3573</v>
      </c>
      <c r="AE90" s="83" t="s">
        <v>3574</v>
      </c>
      <c r="AF90" s="83">
        <v>2.06</v>
      </c>
      <c r="AG90" s="83" t="s">
        <v>3611</v>
      </c>
      <c r="AH90" s="26">
        <v>43889</v>
      </c>
      <c r="AJ90" s="83" t="s">
        <v>1880</v>
      </c>
      <c r="AK90" s="83" t="s">
        <v>3573</v>
      </c>
      <c r="AL90" s="83" t="s">
        <v>3574</v>
      </c>
      <c r="AM90" s="83">
        <v>2.06</v>
      </c>
      <c r="AN90" s="83" t="s">
        <v>3611</v>
      </c>
      <c r="AO90" s="26">
        <v>43881</v>
      </c>
    </row>
    <row r="91" spans="1:41" ht="15" thickBot="1">
      <c r="A91" s="83" t="s">
        <v>3507</v>
      </c>
      <c r="B91" s="83" t="s">
        <v>3573</v>
      </c>
      <c r="C91" s="83" t="s">
        <v>3574</v>
      </c>
      <c r="D91" s="83">
        <v>1.5</v>
      </c>
      <c r="E91" s="83" t="s">
        <v>3612</v>
      </c>
      <c r="F91" s="26">
        <v>44012</v>
      </c>
      <c r="H91" s="83" t="s">
        <v>3507</v>
      </c>
      <c r="I91" s="83" t="s">
        <v>3573</v>
      </c>
      <c r="J91" s="83" t="s">
        <v>3574</v>
      </c>
      <c r="K91" s="83">
        <v>1.5</v>
      </c>
      <c r="L91" s="83" t="s">
        <v>3612</v>
      </c>
      <c r="M91" s="26">
        <v>43980</v>
      </c>
      <c r="O91" s="83" t="s">
        <v>3507</v>
      </c>
      <c r="P91" s="83" t="s">
        <v>3573</v>
      </c>
      <c r="Q91" s="83" t="s">
        <v>3574</v>
      </c>
      <c r="R91" s="83">
        <v>1.5</v>
      </c>
      <c r="S91" s="83" t="s">
        <v>3612</v>
      </c>
      <c r="T91" s="26">
        <v>43951</v>
      </c>
      <c r="V91" s="83" t="s">
        <v>3507</v>
      </c>
      <c r="W91" s="83" t="s">
        <v>3573</v>
      </c>
      <c r="X91" s="83" t="s">
        <v>3574</v>
      </c>
      <c r="Y91" s="83">
        <v>1.5</v>
      </c>
      <c r="Z91" s="83" t="s">
        <v>3612</v>
      </c>
      <c r="AA91" s="26">
        <v>43921</v>
      </c>
      <c r="AC91" s="83" t="s">
        <v>3507</v>
      </c>
      <c r="AD91" s="83" t="s">
        <v>3573</v>
      </c>
      <c r="AE91" s="83" t="s">
        <v>3574</v>
      </c>
      <c r="AF91" s="83">
        <v>1.5</v>
      </c>
      <c r="AG91" s="83" t="s">
        <v>3612</v>
      </c>
      <c r="AH91" s="26">
        <v>43889</v>
      </c>
      <c r="AJ91" s="83" t="s">
        <v>3507</v>
      </c>
      <c r="AK91" s="83" t="s">
        <v>3573</v>
      </c>
      <c r="AL91" s="83" t="s">
        <v>3574</v>
      </c>
      <c r="AM91" s="83">
        <v>1.5</v>
      </c>
      <c r="AN91" s="83" t="s">
        <v>3612</v>
      </c>
      <c r="AO91" s="26">
        <v>43882</v>
      </c>
    </row>
    <row r="92" spans="1:41" ht="15" thickBot="1">
      <c r="A92" s="83" t="s">
        <v>3456</v>
      </c>
      <c r="B92" s="83" t="s">
        <v>3573</v>
      </c>
      <c r="C92" s="83" t="s">
        <v>445</v>
      </c>
      <c r="D92" s="83">
        <v>3.16</v>
      </c>
      <c r="E92" s="83" t="s">
        <v>3613</v>
      </c>
      <c r="F92" s="26">
        <v>44012</v>
      </c>
      <c r="H92" s="83" t="s">
        <v>3456</v>
      </c>
      <c r="I92" s="83" t="s">
        <v>3573</v>
      </c>
      <c r="J92" s="83" t="s">
        <v>445</v>
      </c>
      <c r="K92" s="83">
        <v>3.16</v>
      </c>
      <c r="L92" s="83" t="s">
        <v>3613</v>
      </c>
      <c r="M92" s="26">
        <v>43980</v>
      </c>
      <c r="O92" s="83" t="s">
        <v>3456</v>
      </c>
      <c r="P92" s="83" t="s">
        <v>3573</v>
      </c>
      <c r="Q92" s="83" t="s">
        <v>445</v>
      </c>
      <c r="R92" s="83">
        <v>3.16</v>
      </c>
      <c r="S92" s="83" t="s">
        <v>3613</v>
      </c>
      <c r="T92" s="26">
        <v>43951</v>
      </c>
      <c r="V92" s="83" t="s">
        <v>3456</v>
      </c>
      <c r="W92" s="83" t="s">
        <v>3573</v>
      </c>
      <c r="X92" s="83" t="s">
        <v>445</v>
      </c>
      <c r="Y92" s="83">
        <v>3.16</v>
      </c>
      <c r="Z92" s="83" t="s">
        <v>3613</v>
      </c>
      <c r="AA92" s="26">
        <v>43921</v>
      </c>
      <c r="AC92" s="83" t="s">
        <v>3456</v>
      </c>
      <c r="AD92" s="83" t="s">
        <v>3573</v>
      </c>
      <c r="AE92" s="83" t="s">
        <v>445</v>
      </c>
      <c r="AF92" s="83">
        <v>3.16</v>
      </c>
      <c r="AG92" s="83" t="s">
        <v>3613</v>
      </c>
      <c r="AH92" s="26">
        <v>43889</v>
      </c>
      <c r="AJ92" s="83" t="s">
        <v>3456</v>
      </c>
      <c r="AK92" s="83" t="s">
        <v>3573</v>
      </c>
      <c r="AL92" s="83" t="s">
        <v>445</v>
      </c>
      <c r="AM92" s="83">
        <v>3.16</v>
      </c>
      <c r="AN92" s="83" t="s">
        <v>3613</v>
      </c>
      <c r="AO92" s="26">
        <v>43883</v>
      </c>
    </row>
    <row r="93" spans="1:41" ht="29.4" thickBot="1">
      <c r="A93" s="83" t="s">
        <v>3576</v>
      </c>
      <c r="B93" s="83" t="s">
        <v>3573</v>
      </c>
      <c r="C93" s="83" t="s">
        <v>445</v>
      </c>
      <c r="D93" s="83" t="s">
        <v>3614</v>
      </c>
      <c r="E93" s="83" t="s">
        <v>3615</v>
      </c>
      <c r="F93" s="26">
        <v>44012</v>
      </c>
      <c r="H93" s="83" t="s">
        <v>3576</v>
      </c>
      <c r="I93" s="83" t="s">
        <v>3573</v>
      </c>
      <c r="J93" s="83" t="s">
        <v>445</v>
      </c>
      <c r="K93" s="83" t="s">
        <v>3614</v>
      </c>
      <c r="L93" s="83" t="s">
        <v>3615</v>
      </c>
      <c r="M93" s="26">
        <v>43980</v>
      </c>
      <c r="O93" s="83" t="s">
        <v>3576</v>
      </c>
      <c r="P93" s="83" t="s">
        <v>3573</v>
      </c>
      <c r="Q93" s="83" t="s">
        <v>445</v>
      </c>
      <c r="R93" s="83" t="s">
        <v>3614</v>
      </c>
      <c r="S93" s="83" t="s">
        <v>3615</v>
      </c>
      <c r="T93" s="26">
        <v>43951</v>
      </c>
      <c r="V93" s="83" t="s">
        <v>3576</v>
      </c>
      <c r="W93" s="83" t="s">
        <v>3573</v>
      </c>
      <c r="X93" s="83" t="s">
        <v>445</v>
      </c>
      <c r="Y93" s="83" t="s">
        <v>3614</v>
      </c>
      <c r="Z93" s="83" t="s">
        <v>3615</v>
      </c>
      <c r="AA93" s="26">
        <v>43921</v>
      </c>
      <c r="AC93" s="83" t="s">
        <v>3576</v>
      </c>
      <c r="AD93" s="83" t="s">
        <v>3573</v>
      </c>
      <c r="AE93" s="83" t="s">
        <v>445</v>
      </c>
      <c r="AF93" s="83" t="s">
        <v>3614</v>
      </c>
      <c r="AG93" s="83" t="s">
        <v>3615</v>
      </c>
      <c r="AH93" s="26">
        <v>43889</v>
      </c>
      <c r="AJ93" s="83" t="s">
        <v>3576</v>
      </c>
      <c r="AK93" s="83" t="s">
        <v>3573</v>
      </c>
      <c r="AL93" s="83" t="s">
        <v>445</v>
      </c>
      <c r="AM93" s="83" t="s">
        <v>3614</v>
      </c>
      <c r="AN93" s="83" t="s">
        <v>3615</v>
      </c>
      <c r="AO93" s="26">
        <v>43884</v>
      </c>
    </row>
    <row r="94" spans="1:41" ht="15" thickBot="1">
      <c r="A94" s="83" t="s">
        <v>1227</v>
      </c>
      <c r="B94" s="83" t="s">
        <v>3573</v>
      </c>
      <c r="C94" s="83" t="s">
        <v>445</v>
      </c>
      <c r="D94" s="83">
        <v>2.66</v>
      </c>
      <c r="E94" s="83" t="s">
        <v>3607</v>
      </c>
      <c r="F94" s="26">
        <v>44012</v>
      </c>
      <c r="H94" s="83" t="s">
        <v>1227</v>
      </c>
      <c r="I94" s="83" t="s">
        <v>3573</v>
      </c>
      <c r="J94" s="83" t="s">
        <v>445</v>
      </c>
      <c r="K94" s="83">
        <v>2.66</v>
      </c>
      <c r="L94" s="83" t="s">
        <v>3607</v>
      </c>
      <c r="M94" s="26">
        <v>43980</v>
      </c>
      <c r="O94" s="83" t="s">
        <v>1227</v>
      </c>
      <c r="P94" s="83" t="s">
        <v>3573</v>
      </c>
      <c r="Q94" s="83" t="s">
        <v>445</v>
      </c>
      <c r="R94" s="83">
        <v>2.66</v>
      </c>
      <c r="S94" s="83" t="s">
        <v>3607</v>
      </c>
      <c r="T94" s="26">
        <v>43951</v>
      </c>
      <c r="V94" s="83" t="s">
        <v>1227</v>
      </c>
      <c r="W94" s="83" t="s">
        <v>3573</v>
      </c>
      <c r="X94" s="83" t="s">
        <v>445</v>
      </c>
      <c r="Y94" s="83">
        <v>2.66</v>
      </c>
      <c r="Z94" s="83" t="s">
        <v>3607</v>
      </c>
      <c r="AA94" s="26">
        <v>43921</v>
      </c>
      <c r="AC94" s="83" t="s">
        <v>1227</v>
      </c>
      <c r="AD94" s="83" t="s">
        <v>3573</v>
      </c>
      <c r="AE94" s="83" t="s">
        <v>445</v>
      </c>
      <c r="AF94" s="83">
        <v>2.66</v>
      </c>
      <c r="AG94" s="83" t="s">
        <v>3607</v>
      </c>
      <c r="AH94" s="26">
        <v>43889</v>
      </c>
      <c r="AJ94" s="83" t="s">
        <v>1227</v>
      </c>
      <c r="AK94" s="83" t="s">
        <v>3573</v>
      </c>
      <c r="AL94" s="83" t="s">
        <v>445</v>
      </c>
      <c r="AM94" s="83">
        <v>2.66</v>
      </c>
      <c r="AN94" s="83" t="s">
        <v>3607</v>
      </c>
      <c r="AO94" s="26">
        <v>43885</v>
      </c>
    </row>
    <row r="95" spans="1:41" ht="15" thickBot="1">
      <c r="A95" s="83" t="s">
        <v>722</v>
      </c>
      <c r="B95" s="83" t="s">
        <v>3573</v>
      </c>
      <c r="C95" s="83" t="s">
        <v>445</v>
      </c>
      <c r="D95" s="83">
        <v>3.4</v>
      </c>
      <c r="E95" s="83" t="s">
        <v>3607</v>
      </c>
      <c r="F95" s="26">
        <v>44012</v>
      </c>
      <c r="H95" s="83" t="s">
        <v>722</v>
      </c>
      <c r="I95" s="83" t="s">
        <v>3573</v>
      </c>
      <c r="J95" s="83" t="s">
        <v>445</v>
      </c>
      <c r="K95" s="83">
        <v>3.4</v>
      </c>
      <c r="L95" s="83" t="s">
        <v>3607</v>
      </c>
      <c r="M95" s="26">
        <v>43980</v>
      </c>
      <c r="O95" s="83" t="s">
        <v>722</v>
      </c>
      <c r="P95" s="83" t="s">
        <v>3573</v>
      </c>
      <c r="Q95" s="83" t="s">
        <v>445</v>
      </c>
      <c r="R95" s="83">
        <v>3.4</v>
      </c>
      <c r="S95" s="83" t="s">
        <v>3607</v>
      </c>
      <c r="T95" s="26">
        <v>43951</v>
      </c>
      <c r="V95" s="83" t="s">
        <v>722</v>
      </c>
      <c r="W95" s="83" t="s">
        <v>3573</v>
      </c>
      <c r="X95" s="83" t="s">
        <v>445</v>
      </c>
      <c r="Y95" s="83">
        <v>3.4</v>
      </c>
      <c r="Z95" s="83" t="s">
        <v>3607</v>
      </c>
      <c r="AA95" s="26">
        <v>43921</v>
      </c>
      <c r="AC95" s="83" t="s">
        <v>722</v>
      </c>
      <c r="AD95" s="83" t="s">
        <v>3573</v>
      </c>
      <c r="AE95" s="83" t="s">
        <v>445</v>
      </c>
      <c r="AF95" s="83">
        <v>3.4</v>
      </c>
      <c r="AG95" s="83" t="s">
        <v>3607</v>
      </c>
      <c r="AH95" s="26">
        <v>43889</v>
      </c>
      <c r="AJ95" s="83" t="s">
        <v>722</v>
      </c>
      <c r="AK95" s="83" t="s">
        <v>3573</v>
      </c>
      <c r="AL95" s="83" t="s">
        <v>445</v>
      </c>
      <c r="AM95" s="83">
        <v>3.4</v>
      </c>
      <c r="AN95" s="83" t="s">
        <v>3607</v>
      </c>
      <c r="AO95" s="26">
        <v>43886</v>
      </c>
    </row>
    <row r="96" spans="1:41" ht="29.4" thickBot="1">
      <c r="A96" s="94" t="s">
        <v>3581</v>
      </c>
      <c r="B96" s="83" t="s">
        <v>3573</v>
      </c>
      <c r="C96" s="83" t="s">
        <v>445</v>
      </c>
      <c r="D96" s="83" t="s">
        <v>3616</v>
      </c>
      <c r="E96" s="83" t="s">
        <v>3607</v>
      </c>
      <c r="F96" s="26">
        <v>44012</v>
      </c>
      <c r="H96" s="83" t="s">
        <v>3581</v>
      </c>
      <c r="I96" s="83" t="s">
        <v>3573</v>
      </c>
      <c r="J96" s="83" t="s">
        <v>445</v>
      </c>
      <c r="K96" s="83" t="s">
        <v>3616</v>
      </c>
      <c r="L96" s="83" t="s">
        <v>3607</v>
      </c>
      <c r="M96" s="26">
        <v>43980</v>
      </c>
      <c r="O96" s="83" t="s">
        <v>3581</v>
      </c>
      <c r="P96" s="83" t="s">
        <v>3573</v>
      </c>
      <c r="Q96" s="83" t="s">
        <v>445</v>
      </c>
      <c r="R96" s="83" t="s">
        <v>3616</v>
      </c>
      <c r="S96" s="83" t="s">
        <v>3607</v>
      </c>
      <c r="T96" s="26">
        <v>43951</v>
      </c>
      <c r="V96" s="83" t="s">
        <v>3581</v>
      </c>
      <c r="W96" s="83" t="s">
        <v>3573</v>
      </c>
      <c r="X96" s="83" t="s">
        <v>445</v>
      </c>
      <c r="Y96" s="83" t="s">
        <v>3616</v>
      </c>
      <c r="Z96" s="83" t="s">
        <v>3607</v>
      </c>
      <c r="AA96" s="26">
        <v>43921</v>
      </c>
      <c r="AC96" s="83" t="s">
        <v>3581</v>
      </c>
      <c r="AD96" s="83" t="s">
        <v>3573</v>
      </c>
      <c r="AE96" s="83" t="s">
        <v>445</v>
      </c>
      <c r="AF96" s="83" t="s">
        <v>3616</v>
      </c>
      <c r="AG96" s="83" t="s">
        <v>3607</v>
      </c>
      <c r="AH96" s="26">
        <v>43889</v>
      </c>
      <c r="AJ96" s="83" t="s">
        <v>3581</v>
      </c>
      <c r="AK96" s="83" t="s">
        <v>3573</v>
      </c>
      <c r="AL96" s="83" t="s">
        <v>445</v>
      </c>
      <c r="AM96" s="83" t="s">
        <v>3616</v>
      </c>
      <c r="AN96" s="83" t="s">
        <v>3607</v>
      </c>
      <c r="AO96" s="26">
        <v>43887</v>
      </c>
    </row>
    <row r="97" spans="1:41" ht="15" thickBot="1">
      <c r="A97" s="83" t="s">
        <v>1161</v>
      </c>
      <c r="B97" s="83" t="s">
        <v>3573</v>
      </c>
      <c r="C97" s="83" t="s">
        <v>445</v>
      </c>
      <c r="D97" s="83">
        <v>4.17</v>
      </c>
      <c r="E97" s="83" t="s">
        <v>3607</v>
      </c>
      <c r="F97" s="26">
        <v>44012</v>
      </c>
      <c r="H97" s="83" t="s">
        <v>1161</v>
      </c>
      <c r="I97" s="83" t="s">
        <v>3573</v>
      </c>
      <c r="J97" s="83" t="s">
        <v>445</v>
      </c>
      <c r="K97" s="83">
        <v>4.17</v>
      </c>
      <c r="L97" s="83" t="s">
        <v>3607</v>
      </c>
      <c r="M97" s="26">
        <v>43980</v>
      </c>
      <c r="O97" s="83" t="s">
        <v>1161</v>
      </c>
      <c r="P97" s="83" t="s">
        <v>3573</v>
      </c>
      <c r="Q97" s="83" t="s">
        <v>445</v>
      </c>
      <c r="R97" s="83">
        <v>4.17</v>
      </c>
      <c r="S97" s="83" t="s">
        <v>3607</v>
      </c>
      <c r="T97" s="26">
        <v>43951</v>
      </c>
      <c r="V97" s="83" t="s">
        <v>1161</v>
      </c>
      <c r="W97" s="83" t="s">
        <v>3573</v>
      </c>
      <c r="X97" s="83" t="s">
        <v>445</v>
      </c>
      <c r="Y97" s="83">
        <v>4.17</v>
      </c>
      <c r="Z97" s="83" t="s">
        <v>3607</v>
      </c>
      <c r="AA97" s="26">
        <v>43921</v>
      </c>
      <c r="AC97" s="83" t="s">
        <v>1161</v>
      </c>
      <c r="AD97" s="83" t="s">
        <v>3573</v>
      </c>
      <c r="AE97" s="83" t="s">
        <v>445</v>
      </c>
      <c r="AF97" s="83">
        <v>4.17</v>
      </c>
      <c r="AG97" s="83" t="s">
        <v>3607</v>
      </c>
      <c r="AH97" s="26">
        <v>43889</v>
      </c>
      <c r="AJ97" s="83" t="s">
        <v>1161</v>
      </c>
      <c r="AK97" s="83" t="s">
        <v>3573</v>
      </c>
      <c r="AL97" s="83" t="s">
        <v>445</v>
      </c>
      <c r="AM97" s="83">
        <v>4.17</v>
      </c>
      <c r="AN97" s="83" t="s">
        <v>3607</v>
      </c>
      <c r="AO97" s="26">
        <v>43888</v>
      </c>
    </row>
    <row r="98" spans="1:41" ht="15" thickBot="1">
      <c r="A98" s="83" t="s">
        <v>3585</v>
      </c>
      <c r="B98" s="83" t="s">
        <v>3573</v>
      </c>
      <c r="C98" s="83" t="s">
        <v>445</v>
      </c>
      <c r="D98" s="83">
        <v>2.98</v>
      </c>
      <c r="E98" s="83" t="s">
        <v>3607</v>
      </c>
      <c r="F98" s="26">
        <v>44012</v>
      </c>
      <c r="H98" s="83" t="s">
        <v>3585</v>
      </c>
      <c r="I98" s="83" t="s">
        <v>3573</v>
      </c>
      <c r="J98" s="83" t="s">
        <v>445</v>
      </c>
      <c r="K98" s="83">
        <v>2.98</v>
      </c>
      <c r="L98" s="83" t="s">
        <v>3607</v>
      </c>
      <c r="M98" s="26">
        <v>43980</v>
      </c>
      <c r="O98" s="83" t="s">
        <v>3585</v>
      </c>
      <c r="P98" s="83" t="s">
        <v>3573</v>
      </c>
      <c r="Q98" s="83" t="s">
        <v>445</v>
      </c>
      <c r="R98" s="83">
        <v>2.98</v>
      </c>
      <c r="S98" s="83" t="s">
        <v>3607</v>
      </c>
      <c r="T98" s="26">
        <v>43951</v>
      </c>
      <c r="V98" s="83" t="s">
        <v>3585</v>
      </c>
      <c r="W98" s="83" t="s">
        <v>3573</v>
      </c>
      <c r="X98" s="83" t="s">
        <v>445</v>
      </c>
      <c r="Y98" s="83">
        <v>2.98</v>
      </c>
      <c r="Z98" s="83" t="s">
        <v>3607</v>
      </c>
      <c r="AA98" s="26">
        <v>43921</v>
      </c>
      <c r="AC98" s="83" t="s">
        <v>3585</v>
      </c>
      <c r="AD98" s="83" t="s">
        <v>3573</v>
      </c>
      <c r="AE98" s="83" t="s">
        <v>445</v>
      </c>
      <c r="AF98" s="83">
        <v>2.98</v>
      </c>
      <c r="AG98" s="83" t="s">
        <v>3607</v>
      </c>
      <c r="AH98" s="26">
        <v>43889</v>
      </c>
      <c r="AJ98" s="83" t="s">
        <v>3585</v>
      </c>
      <c r="AK98" s="83" t="s">
        <v>3573</v>
      </c>
      <c r="AL98" s="83" t="s">
        <v>445</v>
      </c>
      <c r="AM98" s="83">
        <v>2.98</v>
      </c>
      <c r="AN98" s="83" t="s">
        <v>3607</v>
      </c>
      <c r="AO98" s="26">
        <v>43889</v>
      </c>
    </row>
    <row r="99" spans="1:41" ht="15" thickBot="1">
      <c r="A99" s="83" t="s">
        <v>2427</v>
      </c>
      <c r="B99" s="83" t="s">
        <v>3573</v>
      </c>
      <c r="C99" s="83" t="s">
        <v>445</v>
      </c>
      <c r="D99" s="83">
        <v>3.53</v>
      </c>
      <c r="E99" s="83" t="s">
        <v>3607</v>
      </c>
      <c r="F99" s="26">
        <v>44012</v>
      </c>
      <c r="H99" s="83" t="s">
        <v>2427</v>
      </c>
      <c r="I99" s="83" t="s">
        <v>3573</v>
      </c>
      <c r="J99" s="83" t="s">
        <v>445</v>
      </c>
      <c r="K99" s="83">
        <v>3.53</v>
      </c>
      <c r="L99" s="83" t="s">
        <v>3607</v>
      </c>
      <c r="M99" s="26">
        <v>43980</v>
      </c>
      <c r="O99" s="83" t="s">
        <v>2427</v>
      </c>
      <c r="P99" s="83" t="s">
        <v>3573</v>
      </c>
      <c r="Q99" s="83" t="s">
        <v>445</v>
      </c>
      <c r="R99" s="83">
        <v>3.53</v>
      </c>
      <c r="S99" s="83" t="s">
        <v>3607</v>
      </c>
      <c r="T99" s="26">
        <v>43951</v>
      </c>
      <c r="V99" s="83" t="s">
        <v>2427</v>
      </c>
      <c r="W99" s="83" t="s">
        <v>3573</v>
      </c>
      <c r="X99" s="83" t="s">
        <v>445</v>
      </c>
      <c r="Y99" s="83">
        <v>3.53</v>
      </c>
      <c r="Z99" s="83" t="s">
        <v>3607</v>
      </c>
      <c r="AA99" s="26">
        <v>43921</v>
      </c>
      <c r="AC99" s="83" t="s">
        <v>2427</v>
      </c>
      <c r="AD99" s="83" t="s">
        <v>3573</v>
      </c>
      <c r="AE99" s="83" t="s">
        <v>445</v>
      </c>
      <c r="AF99" s="83">
        <v>3.53</v>
      </c>
      <c r="AG99" s="83" t="s">
        <v>3607</v>
      </c>
      <c r="AH99" s="26">
        <v>43889</v>
      </c>
      <c r="AJ99" s="83" t="s">
        <v>2427</v>
      </c>
      <c r="AK99" s="83" t="s">
        <v>3573</v>
      </c>
      <c r="AL99" s="83" t="s">
        <v>445</v>
      </c>
      <c r="AM99" s="83">
        <v>3.53</v>
      </c>
      <c r="AN99" s="83" t="s">
        <v>3607</v>
      </c>
      <c r="AO99" s="26">
        <v>43890</v>
      </c>
    </row>
    <row r="100" spans="1:41" ht="15" thickBot="1">
      <c r="A100" s="83" t="s">
        <v>1567</v>
      </c>
      <c r="B100" s="83" t="s">
        <v>3573</v>
      </c>
      <c r="C100" s="83" t="s">
        <v>445</v>
      </c>
      <c r="D100" s="83">
        <v>3.36</v>
      </c>
      <c r="E100" s="83" t="s">
        <v>3618</v>
      </c>
      <c r="F100" s="26">
        <v>44012</v>
      </c>
      <c r="H100" s="83" t="s">
        <v>1567</v>
      </c>
      <c r="I100" s="83" t="s">
        <v>3573</v>
      </c>
      <c r="J100" s="83" t="s">
        <v>445</v>
      </c>
      <c r="K100" s="83">
        <v>3.36</v>
      </c>
      <c r="L100" s="83" t="s">
        <v>3618</v>
      </c>
      <c r="M100" s="26">
        <v>43980</v>
      </c>
      <c r="O100" s="83" t="s">
        <v>1567</v>
      </c>
      <c r="P100" s="83" t="s">
        <v>3573</v>
      </c>
      <c r="Q100" s="83" t="s">
        <v>445</v>
      </c>
      <c r="R100" s="83">
        <v>3.36</v>
      </c>
      <c r="S100" s="83" t="s">
        <v>3618</v>
      </c>
      <c r="T100" s="26">
        <v>43951</v>
      </c>
      <c r="V100" s="83" t="s">
        <v>1567</v>
      </c>
      <c r="W100" s="83" t="s">
        <v>3573</v>
      </c>
      <c r="X100" s="83" t="s">
        <v>445</v>
      </c>
      <c r="Y100" s="83">
        <v>3.36</v>
      </c>
      <c r="Z100" s="83" t="s">
        <v>3618</v>
      </c>
      <c r="AA100" s="26">
        <v>43921</v>
      </c>
      <c r="AC100" s="83" t="s">
        <v>1567</v>
      </c>
      <c r="AD100" s="83" t="s">
        <v>3573</v>
      </c>
      <c r="AE100" s="83" t="s">
        <v>445</v>
      </c>
      <c r="AF100" s="83">
        <v>3.36</v>
      </c>
      <c r="AG100" s="83" t="s">
        <v>3618</v>
      </c>
      <c r="AH100" s="26">
        <v>43889</v>
      </c>
      <c r="AJ100" s="83" t="s">
        <v>1567</v>
      </c>
      <c r="AK100" s="83" t="s">
        <v>3573</v>
      </c>
      <c r="AL100" s="83" t="s">
        <v>445</v>
      </c>
      <c r="AM100" s="83">
        <v>3.36</v>
      </c>
      <c r="AN100" s="83" t="s">
        <v>3618</v>
      </c>
      <c r="AO100" s="26">
        <v>43891</v>
      </c>
    </row>
    <row r="101" spans="1:41" ht="15" thickBot="1">
      <c r="A101" s="83" t="s">
        <v>1698</v>
      </c>
      <c r="B101" s="83" t="s">
        <v>3573</v>
      </c>
      <c r="C101" s="83" t="s">
        <v>445</v>
      </c>
      <c r="D101" s="83">
        <v>3.16</v>
      </c>
      <c r="E101" s="83" t="s">
        <v>3607</v>
      </c>
      <c r="F101" s="26">
        <v>44012</v>
      </c>
      <c r="H101" s="83" t="s">
        <v>1698</v>
      </c>
      <c r="I101" s="83" t="s">
        <v>3573</v>
      </c>
      <c r="J101" s="83" t="s">
        <v>445</v>
      </c>
      <c r="K101" s="83">
        <v>3.16</v>
      </c>
      <c r="L101" s="83" t="s">
        <v>3607</v>
      </c>
      <c r="M101" s="26">
        <v>43980</v>
      </c>
      <c r="O101" s="83" t="s">
        <v>1698</v>
      </c>
      <c r="P101" s="83" t="s">
        <v>3573</v>
      </c>
      <c r="Q101" s="83" t="s">
        <v>445</v>
      </c>
      <c r="R101" s="83">
        <v>3.16</v>
      </c>
      <c r="S101" s="83" t="s">
        <v>3607</v>
      </c>
      <c r="T101" s="26">
        <v>43951</v>
      </c>
      <c r="V101" s="83" t="s">
        <v>1698</v>
      </c>
      <c r="W101" s="83" t="s">
        <v>3573</v>
      </c>
      <c r="X101" s="83" t="s">
        <v>445</v>
      </c>
      <c r="Y101" s="83">
        <v>3.16</v>
      </c>
      <c r="Z101" s="83" t="s">
        <v>3607</v>
      </c>
      <c r="AA101" s="26">
        <v>43921</v>
      </c>
      <c r="AC101" s="83" t="s">
        <v>1698</v>
      </c>
      <c r="AD101" s="83" t="s">
        <v>3573</v>
      </c>
      <c r="AE101" s="83" t="s">
        <v>445</v>
      </c>
      <c r="AF101" s="83">
        <v>3.16</v>
      </c>
      <c r="AG101" s="83" t="s">
        <v>3607</v>
      </c>
      <c r="AH101" s="26">
        <v>43889</v>
      </c>
      <c r="AJ101" s="83" t="s">
        <v>1698</v>
      </c>
      <c r="AK101" s="83" t="s">
        <v>3573</v>
      </c>
      <c r="AL101" s="83" t="s">
        <v>445</v>
      </c>
      <c r="AM101" s="83">
        <v>3.16</v>
      </c>
      <c r="AN101" s="83" t="s">
        <v>3607</v>
      </c>
      <c r="AO101" s="26">
        <v>43892</v>
      </c>
    </row>
    <row r="102" spans="1:41" ht="15" thickBot="1">
      <c r="A102" s="83" t="s">
        <v>532</v>
      </c>
      <c r="B102" s="83" t="s">
        <v>3573</v>
      </c>
      <c r="C102" s="83" t="s">
        <v>445</v>
      </c>
      <c r="D102" s="83">
        <v>3.5939999999999999</v>
      </c>
      <c r="E102" s="83" t="s">
        <v>3607</v>
      </c>
      <c r="F102" s="26">
        <v>44012</v>
      </c>
      <c r="H102" s="83" t="s">
        <v>532</v>
      </c>
      <c r="I102" s="83" t="s">
        <v>3573</v>
      </c>
      <c r="J102" s="83" t="s">
        <v>445</v>
      </c>
      <c r="K102" s="83">
        <v>3.5939999999999999</v>
      </c>
      <c r="L102" s="83" t="s">
        <v>3607</v>
      </c>
      <c r="M102" s="26">
        <v>43980</v>
      </c>
      <c r="O102" s="83" t="s">
        <v>532</v>
      </c>
      <c r="P102" s="83" t="s">
        <v>3573</v>
      </c>
      <c r="Q102" s="83" t="s">
        <v>445</v>
      </c>
      <c r="R102" s="83">
        <v>3.5939999999999999</v>
      </c>
      <c r="S102" s="83" t="s">
        <v>3607</v>
      </c>
      <c r="T102" s="26">
        <v>43951</v>
      </c>
      <c r="V102" s="83" t="s">
        <v>532</v>
      </c>
      <c r="W102" s="83" t="s">
        <v>3573</v>
      </c>
      <c r="X102" s="83" t="s">
        <v>445</v>
      </c>
      <c r="Y102" s="83">
        <v>3.5939999999999999</v>
      </c>
      <c r="Z102" s="83" t="s">
        <v>3607</v>
      </c>
      <c r="AA102" s="26">
        <v>43921</v>
      </c>
      <c r="AC102" s="83" t="s">
        <v>532</v>
      </c>
      <c r="AD102" s="83" t="s">
        <v>3573</v>
      </c>
      <c r="AE102" s="83" t="s">
        <v>445</v>
      </c>
      <c r="AF102" s="83">
        <v>3.5939999999999999</v>
      </c>
      <c r="AG102" s="83" t="s">
        <v>3607</v>
      </c>
      <c r="AH102" s="26">
        <v>43889</v>
      </c>
      <c r="AJ102" s="83" t="s">
        <v>532</v>
      </c>
      <c r="AK102" s="83" t="s">
        <v>3573</v>
      </c>
      <c r="AL102" s="83" t="s">
        <v>445</v>
      </c>
      <c r="AM102" s="83">
        <v>3.5939999999999999</v>
      </c>
      <c r="AN102" s="83" t="s">
        <v>3607</v>
      </c>
      <c r="AO102" s="26">
        <v>43893</v>
      </c>
    </row>
    <row r="103" spans="1:41" ht="15" thickBot="1">
      <c r="A103" s="83" t="s">
        <v>2027</v>
      </c>
      <c r="B103" s="83" t="s">
        <v>3573</v>
      </c>
      <c r="C103" s="83" t="s">
        <v>445</v>
      </c>
      <c r="D103" s="83">
        <v>3.28</v>
      </c>
      <c r="E103" s="83" t="s">
        <v>3607</v>
      </c>
      <c r="F103" s="26">
        <v>44012</v>
      </c>
      <c r="H103" s="83" t="s">
        <v>2027</v>
      </c>
      <c r="I103" s="83" t="s">
        <v>3573</v>
      </c>
      <c r="J103" s="83" t="s">
        <v>445</v>
      </c>
      <c r="K103" s="83">
        <v>3.28</v>
      </c>
      <c r="L103" s="83" t="s">
        <v>3607</v>
      </c>
      <c r="M103" s="26">
        <v>43980</v>
      </c>
      <c r="O103" s="83" t="s">
        <v>2027</v>
      </c>
      <c r="P103" s="83" t="s">
        <v>3573</v>
      </c>
      <c r="Q103" s="83" t="s">
        <v>445</v>
      </c>
      <c r="R103" s="83">
        <v>3.28</v>
      </c>
      <c r="S103" s="83" t="s">
        <v>3607</v>
      </c>
      <c r="T103" s="26">
        <v>43951</v>
      </c>
      <c r="V103" s="83" t="s">
        <v>2027</v>
      </c>
      <c r="W103" s="83" t="s">
        <v>3573</v>
      </c>
      <c r="X103" s="83" t="s">
        <v>445</v>
      </c>
      <c r="Y103" s="83">
        <v>3.28</v>
      </c>
      <c r="Z103" s="83" t="s">
        <v>3607</v>
      </c>
      <c r="AA103" s="26">
        <v>43921</v>
      </c>
      <c r="AC103" s="83" t="s">
        <v>2027</v>
      </c>
      <c r="AD103" s="83" t="s">
        <v>3573</v>
      </c>
      <c r="AE103" s="83" t="s">
        <v>445</v>
      </c>
      <c r="AF103" s="83">
        <v>3.28</v>
      </c>
      <c r="AG103" s="83" t="s">
        <v>3607</v>
      </c>
      <c r="AH103" s="26">
        <v>43889</v>
      </c>
      <c r="AJ103" s="83" t="s">
        <v>2027</v>
      </c>
      <c r="AK103" s="83" t="s">
        <v>3573</v>
      </c>
      <c r="AL103" s="83" t="s">
        <v>445</v>
      </c>
      <c r="AM103" s="83">
        <v>3.28</v>
      </c>
      <c r="AN103" s="83" t="s">
        <v>3607</v>
      </c>
      <c r="AO103" s="26">
        <v>43894</v>
      </c>
    </row>
    <row r="104" spans="1:41" ht="15" thickBot="1">
      <c r="A104" s="83" t="s">
        <v>1591</v>
      </c>
      <c r="B104" s="83" t="s">
        <v>3573</v>
      </c>
      <c r="C104" s="83" t="s">
        <v>445</v>
      </c>
      <c r="D104" s="83">
        <v>3.47</v>
      </c>
      <c r="E104" s="83" t="s">
        <v>3607</v>
      </c>
      <c r="F104" s="26">
        <v>44012</v>
      </c>
      <c r="H104" s="83" t="s">
        <v>1591</v>
      </c>
      <c r="I104" s="83" t="s">
        <v>3573</v>
      </c>
      <c r="J104" s="83" t="s">
        <v>445</v>
      </c>
      <c r="K104" s="83">
        <v>3.47</v>
      </c>
      <c r="L104" s="83" t="s">
        <v>3607</v>
      </c>
      <c r="M104" s="26">
        <v>43980</v>
      </c>
      <c r="O104" s="83" t="s">
        <v>1591</v>
      </c>
      <c r="P104" s="83" t="s">
        <v>3573</v>
      </c>
      <c r="Q104" s="83" t="s">
        <v>445</v>
      </c>
      <c r="R104" s="83">
        <v>3.47</v>
      </c>
      <c r="S104" s="83" t="s">
        <v>3607</v>
      </c>
      <c r="T104" s="26">
        <v>43951</v>
      </c>
      <c r="V104" s="83" t="s">
        <v>1591</v>
      </c>
      <c r="W104" s="83" t="s">
        <v>3573</v>
      </c>
      <c r="X104" s="83" t="s">
        <v>445</v>
      </c>
      <c r="Y104" s="83">
        <v>3.47</v>
      </c>
      <c r="Z104" s="83" t="s">
        <v>3607</v>
      </c>
      <c r="AA104" s="26">
        <v>43921</v>
      </c>
      <c r="AC104" s="83" t="s">
        <v>1591</v>
      </c>
      <c r="AD104" s="83" t="s">
        <v>3573</v>
      </c>
      <c r="AE104" s="83" t="s">
        <v>445</v>
      </c>
      <c r="AF104" s="83">
        <v>3.47</v>
      </c>
      <c r="AG104" s="83" t="s">
        <v>3607</v>
      </c>
      <c r="AH104" s="26">
        <v>43889</v>
      </c>
      <c r="AJ104" s="83" t="s">
        <v>1591</v>
      </c>
      <c r="AK104" s="83" t="s">
        <v>3573</v>
      </c>
      <c r="AL104" s="83" t="s">
        <v>445</v>
      </c>
      <c r="AM104" s="83">
        <v>3.47</v>
      </c>
      <c r="AN104" s="83" t="s">
        <v>3607</v>
      </c>
      <c r="AO104" s="26">
        <v>43895</v>
      </c>
    </row>
    <row r="105" spans="1:41" ht="15" thickBot="1">
      <c r="A105" s="83" t="s">
        <v>1236</v>
      </c>
      <c r="B105" s="83" t="s">
        <v>3573</v>
      </c>
      <c r="C105" s="83" t="s">
        <v>445</v>
      </c>
      <c r="D105" s="83">
        <v>3.46</v>
      </c>
      <c r="E105" s="83" t="s">
        <v>3607</v>
      </c>
      <c r="F105" s="26">
        <v>44012</v>
      </c>
      <c r="H105" s="83" t="s">
        <v>1236</v>
      </c>
      <c r="I105" s="83" t="s">
        <v>3573</v>
      </c>
      <c r="J105" s="83" t="s">
        <v>445</v>
      </c>
      <c r="K105" s="83">
        <v>3.46</v>
      </c>
      <c r="L105" s="83" t="s">
        <v>3607</v>
      </c>
      <c r="M105" s="26">
        <v>43980</v>
      </c>
      <c r="O105" s="83" t="s">
        <v>1236</v>
      </c>
      <c r="P105" s="83" t="s">
        <v>3573</v>
      </c>
      <c r="Q105" s="83" t="s">
        <v>445</v>
      </c>
      <c r="R105" s="83">
        <v>3.46</v>
      </c>
      <c r="S105" s="83" t="s">
        <v>3607</v>
      </c>
      <c r="T105" s="26">
        <v>43951</v>
      </c>
      <c r="V105" s="83" t="s">
        <v>1236</v>
      </c>
      <c r="W105" s="83" t="s">
        <v>3573</v>
      </c>
      <c r="X105" s="83" t="s">
        <v>445</v>
      </c>
      <c r="Y105" s="83">
        <v>3.46</v>
      </c>
      <c r="Z105" s="83" t="s">
        <v>3607</v>
      </c>
      <c r="AA105" s="26">
        <v>43921</v>
      </c>
      <c r="AC105" s="83" t="s">
        <v>1236</v>
      </c>
      <c r="AD105" s="83" t="s">
        <v>3573</v>
      </c>
      <c r="AE105" s="83" t="s">
        <v>445</v>
      </c>
      <c r="AF105" s="83">
        <v>3.46</v>
      </c>
      <c r="AG105" s="83" t="s">
        <v>3607</v>
      </c>
      <c r="AH105" s="26">
        <v>43889</v>
      </c>
      <c r="AJ105" s="83" t="s">
        <v>1236</v>
      </c>
      <c r="AK105" s="83" t="s">
        <v>3573</v>
      </c>
      <c r="AL105" s="83" t="s">
        <v>445</v>
      </c>
      <c r="AM105" s="83">
        <v>3.46</v>
      </c>
      <c r="AN105" s="83" t="s">
        <v>3607</v>
      </c>
      <c r="AO105" s="26">
        <v>43896</v>
      </c>
    </row>
    <row r="106" spans="1:41" ht="43.8" thickBot="1">
      <c r="A106" s="83" t="s">
        <v>2306</v>
      </c>
      <c r="B106" s="83" t="s">
        <v>3573</v>
      </c>
      <c r="C106" s="83" t="s">
        <v>445</v>
      </c>
      <c r="D106" s="83">
        <v>3.806</v>
      </c>
      <c r="E106" s="83" t="s">
        <v>3619</v>
      </c>
      <c r="F106" s="26">
        <v>44012</v>
      </c>
      <c r="H106" s="83" t="s">
        <v>2306</v>
      </c>
      <c r="I106" s="83" t="s">
        <v>3573</v>
      </c>
      <c r="J106" s="83" t="s">
        <v>445</v>
      </c>
      <c r="K106" s="83">
        <v>3.806</v>
      </c>
      <c r="L106" s="83" t="s">
        <v>3619</v>
      </c>
      <c r="M106" s="26">
        <v>43980</v>
      </c>
      <c r="O106" s="83" t="s">
        <v>2306</v>
      </c>
      <c r="P106" s="83" t="s">
        <v>3573</v>
      </c>
      <c r="Q106" s="83" t="s">
        <v>445</v>
      </c>
      <c r="R106" s="83">
        <v>3.806</v>
      </c>
      <c r="S106" s="83" t="s">
        <v>3619</v>
      </c>
      <c r="T106" s="26">
        <v>43951</v>
      </c>
      <c r="V106" s="83" t="s">
        <v>2306</v>
      </c>
      <c r="W106" s="83" t="s">
        <v>3573</v>
      </c>
      <c r="X106" s="83" t="s">
        <v>445</v>
      </c>
      <c r="Y106" s="83">
        <v>3.806</v>
      </c>
      <c r="Z106" s="83" t="s">
        <v>3619</v>
      </c>
      <c r="AA106" s="26">
        <v>43921</v>
      </c>
      <c r="AC106" s="83" t="s">
        <v>2306</v>
      </c>
      <c r="AD106" s="83" t="s">
        <v>3573</v>
      </c>
      <c r="AE106" s="83" t="s">
        <v>445</v>
      </c>
      <c r="AF106" s="83">
        <v>3.806</v>
      </c>
      <c r="AG106" s="83" t="s">
        <v>3619</v>
      </c>
      <c r="AH106" s="26">
        <v>43889</v>
      </c>
      <c r="AJ106" s="83" t="s">
        <v>2306</v>
      </c>
      <c r="AK106" s="83" t="s">
        <v>3573</v>
      </c>
      <c r="AL106" s="83" t="s">
        <v>445</v>
      </c>
      <c r="AM106" s="83">
        <v>3.806</v>
      </c>
      <c r="AN106" s="83" t="s">
        <v>3619</v>
      </c>
      <c r="AO106" s="26">
        <v>43897</v>
      </c>
    </row>
    <row r="107" spans="1:41" ht="15" thickBot="1">
      <c r="A107" s="92" t="s">
        <v>1399</v>
      </c>
      <c r="B107" s="83" t="s">
        <v>3573</v>
      </c>
      <c r="C107" s="83" t="s">
        <v>445</v>
      </c>
      <c r="D107" s="95">
        <v>3.3</v>
      </c>
      <c r="E107" s="83" t="s">
        <v>3607</v>
      </c>
      <c r="F107" s="26">
        <v>44012</v>
      </c>
      <c r="H107" s="83" t="s">
        <v>1399</v>
      </c>
      <c r="I107" s="83" t="s">
        <v>3573</v>
      </c>
      <c r="J107" s="83" t="s">
        <v>445</v>
      </c>
      <c r="K107" s="83">
        <v>3.3</v>
      </c>
      <c r="L107" s="83" t="s">
        <v>3607</v>
      </c>
      <c r="M107" s="26">
        <v>43980</v>
      </c>
      <c r="O107" s="83" t="s">
        <v>1399</v>
      </c>
      <c r="P107" s="83" t="s">
        <v>3573</v>
      </c>
      <c r="Q107" s="83" t="s">
        <v>445</v>
      </c>
      <c r="R107" s="83">
        <v>3.3</v>
      </c>
      <c r="S107" s="83" t="s">
        <v>3607</v>
      </c>
      <c r="T107" s="26">
        <v>43951</v>
      </c>
      <c r="V107" s="83" t="s">
        <v>1399</v>
      </c>
      <c r="W107" s="83" t="s">
        <v>3573</v>
      </c>
      <c r="X107" s="83" t="s">
        <v>445</v>
      </c>
      <c r="Y107" s="83">
        <v>3.3</v>
      </c>
      <c r="Z107" s="83" t="s">
        <v>3607</v>
      </c>
      <c r="AA107" s="26">
        <v>43921</v>
      </c>
      <c r="AC107" s="83" t="s">
        <v>1399</v>
      </c>
      <c r="AD107" s="83" t="s">
        <v>3573</v>
      </c>
      <c r="AE107" s="83" t="s">
        <v>445</v>
      </c>
      <c r="AF107" s="83">
        <v>3.3</v>
      </c>
      <c r="AG107" s="83" t="s">
        <v>3607</v>
      </c>
      <c r="AH107" s="26">
        <v>43889</v>
      </c>
      <c r="AJ107" s="83" t="s">
        <v>1399</v>
      </c>
      <c r="AK107" s="83" t="s">
        <v>3573</v>
      </c>
      <c r="AL107" s="83" t="s">
        <v>445</v>
      </c>
      <c r="AM107" s="83">
        <v>3.3</v>
      </c>
      <c r="AN107" s="83" t="s">
        <v>3607</v>
      </c>
      <c r="AO107" s="26">
        <v>43898</v>
      </c>
    </row>
    <row r="108" spans="1:41" ht="15" thickBot="1">
      <c r="A108" s="83" t="s">
        <v>609</v>
      </c>
      <c r="B108" s="83" t="s">
        <v>3573</v>
      </c>
      <c r="C108" s="83" t="s">
        <v>445</v>
      </c>
      <c r="D108" s="83">
        <v>3.02</v>
      </c>
      <c r="E108" s="83" t="s">
        <v>3607</v>
      </c>
      <c r="F108" s="26">
        <v>44012</v>
      </c>
      <c r="H108" s="83" t="s">
        <v>609</v>
      </c>
      <c r="I108" s="83" t="s">
        <v>3573</v>
      </c>
      <c r="J108" s="83" t="s">
        <v>445</v>
      </c>
      <c r="K108" s="83">
        <v>3.02</v>
      </c>
      <c r="L108" s="83" t="s">
        <v>3607</v>
      </c>
      <c r="M108" s="26">
        <v>43980</v>
      </c>
      <c r="O108" s="83" t="s">
        <v>609</v>
      </c>
      <c r="P108" s="83" t="s">
        <v>3573</v>
      </c>
      <c r="Q108" s="83" t="s">
        <v>445</v>
      </c>
      <c r="R108" s="83">
        <v>3.02</v>
      </c>
      <c r="S108" s="83" t="s">
        <v>3607</v>
      </c>
      <c r="T108" s="26">
        <v>43951</v>
      </c>
      <c r="V108" s="83" t="s">
        <v>609</v>
      </c>
      <c r="W108" s="83" t="s">
        <v>3573</v>
      </c>
      <c r="X108" s="83" t="s">
        <v>445</v>
      </c>
      <c r="Y108" s="83">
        <v>3.02</v>
      </c>
      <c r="Z108" s="83" t="s">
        <v>3607</v>
      </c>
      <c r="AA108" s="26">
        <v>43921</v>
      </c>
      <c r="AC108" s="83" t="s">
        <v>609</v>
      </c>
      <c r="AD108" s="83" t="s">
        <v>3573</v>
      </c>
      <c r="AE108" s="83" t="s">
        <v>445</v>
      </c>
      <c r="AF108" s="83">
        <v>3.02</v>
      </c>
      <c r="AG108" s="83" t="s">
        <v>3607</v>
      </c>
      <c r="AH108" s="26">
        <v>43889</v>
      </c>
      <c r="AJ108" s="83" t="s">
        <v>609</v>
      </c>
      <c r="AK108" s="83" t="s">
        <v>3573</v>
      </c>
      <c r="AL108" s="83" t="s">
        <v>445</v>
      </c>
      <c r="AM108" s="83">
        <v>3.02</v>
      </c>
      <c r="AN108" s="83" t="s">
        <v>3607</v>
      </c>
      <c r="AO108" s="26">
        <v>43899</v>
      </c>
    </row>
    <row r="109" spans="1:41" ht="15" thickBot="1">
      <c r="A109" s="83" t="s">
        <v>1115</v>
      </c>
      <c r="B109" s="83" t="s">
        <v>3573</v>
      </c>
      <c r="C109" s="83" t="s">
        <v>445</v>
      </c>
      <c r="D109" s="83">
        <v>3.1</v>
      </c>
      <c r="E109" s="83" t="s">
        <v>3607</v>
      </c>
      <c r="F109" s="26">
        <v>44012</v>
      </c>
      <c r="H109" s="83" t="s">
        <v>1115</v>
      </c>
      <c r="I109" s="83" t="s">
        <v>3573</v>
      </c>
      <c r="J109" s="83" t="s">
        <v>445</v>
      </c>
      <c r="K109" s="83">
        <v>3.1</v>
      </c>
      <c r="L109" s="83" t="s">
        <v>3607</v>
      </c>
      <c r="M109" s="26">
        <v>43980</v>
      </c>
      <c r="O109" s="83" t="s">
        <v>1115</v>
      </c>
      <c r="P109" s="83" t="s">
        <v>3573</v>
      </c>
      <c r="Q109" s="83" t="s">
        <v>445</v>
      </c>
      <c r="R109" s="83">
        <v>3.1</v>
      </c>
      <c r="S109" s="83" t="s">
        <v>3607</v>
      </c>
      <c r="T109" s="26">
        <v>43951</v>
      </c>
      <c r="V109" s="83" t="s">
        <v>1115</v>
      </c>
      <c r="W109" s="83" t="s">
        <v>3573</v>
      </c>
      <c r="X109" s="83" t="s">
        <v>445</v>
      </c>
      <c r="Y109" s="83">
        <v>3.1</v>
      </c>
      <c r="Z109" s="83" t="s">
        <v>3607</v>
      </c>
      <c r="AA109" s="26">
        <v>43921</v>
      </c>
      <c r="AC109" s="83" t="s">
        <v>1115</v>
      </c>
      <c r="AD109" s="83" t="s">
        <v>3573</v>
      </c>
      <c r="AE109" s="83" t="s">
        <v>445</v>
      </c>
      <c r="AF109" s="83">
        <v>3.1</v>
      </c>
      <c r="AG109" s="83" t="s">
        <v>3607</v>
      </c>
      <c r="AH109" s="26">
        <v>43889</v>
      </c>
      <c r="AJ109" s="83" t="s">
        <v>1115</v>
      </c>
      <c r="AK109" s="83" t="s">
        <v>3573</v>
      </c>
      <c r="AL109" s="83" t="s">
        <v>445</v>
      </c>
      <c r="AM109" s="83">
        <v>3.1</v>
      </c>
      <c r="AN109" s="83" t="s">
        <v>3607</v>
      </c>
      <c r="AO109" s="26">
        <v>43900</v>
      </c>
    </row>
    <row r="110" spans="1:41" ht="15" thickBot="1">
      <c r="A110" s="83" t="s">
        <v>3602</v>
      </c>
      <c r="B110" s="83" t="s">
        <v>3573</v>
      </c>
      <c r="C110" s="83" t="s">
        <v>445</v>
      </c>
      <c r="D110" s="83">
        <v>3.83</v>
      </c>
      <c r="E110" s="83" t="s">
        <v>3607</v>
      </c>
      <c r="F110" s="26">
        <v>44012</v>
      </c>
      <c r="H110" s="83" t="s">
        <v>3602</v>
      </c>
      <c r="I110" s="83" t="s">
        <v>3573</v>
      </c>
      <c r="J110" s="83" t="s">
        <v>445</v>
      </c>
      <c r="K110" s="83">
        <v>3.83</v>
      </c>
      <c r="L110" s="83" t="s">
        <v>3607</v>
      </c>
      <c r="M110" s="26">
        <v>43980</v>
      </c>
      <c r="O110" s="83" t="s">
        <v>3602</v>
      </c>
      <c r="P110" s="83" t="s">
        <v>3573</v>
      </c>
      <c r="Q110" s="83" t="s">
        <v>445</v>
      </c>
      <c r="R110" s="83">
        <v>3.83</v>
      </c>
      <c r="S110" s="83" t="s">
        <v>3607</v>
      </c>
      <c r="T110" s="26">
        <v>43951</v>
      </c>
      <c r="V110" s="83" t="s">
        <v>3602</v>
      </c>
      <c r="W110" s="83" t="s">
        <v>3573</v>
      </c>
      <c r="X110" s="83" t="s">
        <v>445</v>
      </c>
      <c r="Y110" s="83">
        <v>3.83</v>
      </c>
      <c r="Z110" s="83" t="s">
        <v>3607</v>
      </c>
      <c r="AA110" s="26">
        <v>43921</v>
      </c>
      <c r="AC110" s="83" t="s">
        <v>3602</v>
      </c>
      <c r="AD110" s="83" t="s">
        <v>3573</v>
      </c>
      <c r="AE110" s="83" t="s">
        <v>445</v>
      </c>
      <c r="AF110" s="83">
        <v>3.83</v>
      </c>
      <c r="AG110" s="83" t="s">
        <v>3607</v>
      </c>
      <c r="AH110" s="26">
        <v>43889</v>
      </c>
      <c r="AJ110" s="83" t="s">
        <v>3602</v>
      </c>
      <c r="AK110" s="83" t="s">
        <v>3573</v>
      </c>
      <c r="AL110" s="83" t="s">
        <v>445</v>
      </c>
      <c r="AM110" s="83">
        <v>3.83</v>
      </c>
      <c r="AN110" s="83" t="s">
        <v>3607</v>
      </c>
      <c r="AO110" s="26">
        <v>43901</v>
      </c>
    </row>
    <row r="111" spans="1:41" ht="15" thickBot="1">
      <c r="A111" s="83" t="s">
        <v>565</v>
      </c>
      <c r="B111" s="83" t="s">
        <v>3573</v>
      </c>
      <c r="C111" s="83" t="s">
        <v>445</v>
      </c>
      <c r="D111" s="83">
        <v>3.63</v>
      </c>
      <c r="E111" s="83" t="s">
        <v>3607</v>
      </c>
      <c r="F111" s="26">
        <v>44012</v>
      </c>
      <c r="H111" s="83" t="s">
        <v>565</v>
      </c>
      <c r="I111" s="83" t="s">
        <v>3573</v>
      </c>
      <c r="J111" s="83" t="s">
        <v>445</v>
      </c>
      <c r="K111" s="83">
        <v>3.63</v>
      </c>
      <c r="L111" s="83" t="s">
        <v>3607</v>
      </c>
      <c r="M111" s="26">
        <v>43980</v>
      </c>
      <c r="O111" s="83" t="s">
        <v>565</v>
      </c>
      <c r="P111" s="83" t="s">
        <v>3573</v>
      </c>
      <c r="Q111" s="83" t="s">
        <v>445</v>
      </c>
      <c r="R111" s="83">
        <v>3.63</v>
      </c>
      <c r="S111" s="83" t="s">
        <v>3607</v>
      </c>
      <c r="T111" s="26">
        <v>43951</v>
      </c>
      <c r="V111" s="83" t="s">
        <v>565</v>
      </c>
      <c r="W111" s="83" t="s">
        <v>3573</v>
      </c>
      <c r="X111" s="83" t="s">
        <v>445</v>
      </c>
      <c r="Y111" s="83">
        <v>3.63</v>
      </c>
      <c r="Z111" s="83" t="s">
        <v>3607</v>
      </c>
      <c r="AA111" s="26">
        <v>43921</v>
      </c>
      <c r="AC111" s="83" t="s">
        <v>565</v>
      </c>
      <c r="AD111" s="83" t="s">
        <v>3573</v>
      </c>
      <c r="AE111" s="83" t="s">
        <v>445</v>
      </c>
      <c r="AF111" s="83">
        <v>3.63</v>
      </c>
      <c r="AG111" s="83" t="s">
        <v>3607</v>
      </c>
      <c r="AH111" s="26">
        <v>43889</v>
      </c>
      <c r="AJ111" s="83" t="s">
        <v>565</v>
      </c>
      <c r="AK111" s="83" t="s">
        <v>3573</v>
      </c>
      <c r="AL111" s="83" t="s">
        <v>445</v>
      </c>
      <c r="AM111" s="83">
        <v>3.63</v>
      </c>
      <c r="AN111" s="83" t="s">
        <v>3607</v>
      </c>
      <c r="AO111" s="26">
        <v>43902</v>
      </c>
    </row>
    <row r="112" spans="1:41" ht="15" thickBot="1">
      <c r="A112" s="83" t="s">
        <v>571</v>
      </c>
      <c r="B112" s="83" t="s">
        <v>3573</v>
      </c>
      <c r="C112" s="83" t="s">
        <v>445</v>
      </c>
      <c r="D112" s="83">
        <v>3.73</v>
      </c>
      <c r="E112" s="83" t="s">
        <v>3607</v>
      </c>
      <c r="F112" s="26">
        <v>44012</v>
      </c>
      <c r="H112" s="83" t="s">
        <v>571</v>
      </c>
      <c r="I112" s="83" t="s">
        <v>3573</v>
      </c>
      <c r="J112" s="83" t="s">
        <v>445</v>
      </c>
      <c r="K112" s="83">
        <v>3.73</v>
      </c>
      <c r="L112" s="83" t="s">
        <v>3607</v>
      </c>
      <c r="M112" s="26">
        <v>43980</v>
      </c>
      <c r="O112" s="83" t="s">
        <v>571</v>
      </c>
      <c r="P112" s="83" t="s">
        <v>3573</v>
      </c>
      <c r="Q112" s="83" t="s">
        <v>445</v>
      </c>
      <c r="R112" s="83">
        <v>3.73</v>
      </c>
      <c r="S112" s="83" t="s">
        <v>3607</v>
      </c>
      <c r="T112" s="26">
        <v>43951</v>
      </c>
      <c r="V112" s="83" t="s">
        <v>571</v>
      </c>
      <c r="W112" s="83" t="s">
        <v>3573</v>
      </c>
      <c r="X112" s="83" t="s">
        <v>445</v>
      </c>
      <c r="Y112" s="83">
        <v>3.73</v>
      </c>
      <c r="Z112" s="83" t="s">
        <v>3607</v>
      </c>
      <c r="AA112" s="26">
        <v>43921</v>
      </c>
      <c r="AC112" s="83" t="s">
        <v>571</v>
      </c>
      <c r="AD112" s="83" t="s">
        <v>3573</v>
      </c>
      <c r="AE112" s="83" t="s">
        <v>445</v>
      </c>
      <c r="AF112" s="83">
        <v>3.73</v>
      </c>
      <c r="AG112" s="83" t="s">
        <v>3607</v>
      </c>
      <c r="AH112" s="26">
        <v>43889</v>
      </c>
      <c r="AJ112" s="83" t="s">
        <v>571</v>
      </c>
      <c r="AK112" s="83" t="s">
        <v>3573</v>
      </c>
      <c r="AL112" s="83" t="s">
        <v>445</v>
      </c>
      <c r="AM112" s="83">
        <v>3.73</v>
      </c>
      <c r="AN112" s="83" t="s">
        <v>3607</v>
      </c>
      <c r="AO112" s="26">
        <v>43903</v>
      </c>
    </row>
    <row r="113" spans="1:41" ht="15" thickBot="1">
      <c r="A113" s="83" t="s">
        <v>2252</v>
      </c>
      <c r="B113" s="83" t="s">
        <v>3573</v>
      </c>
      <c r="C113" s="83" t="s">
        <v>445</v>
      </c>
      <c r="D113" s="83">
        <v>1.9</v>
      </c>
      <c r="E113" s="83" t="s">
        <v>3607</v>
      </c>
      <c r="F113" s="26">
        <v>44012</v>
      </c>
      <c r="H113" s="83" t="s">
        <v>2252</v>
      </c>
      <c r="I113" s="83" t="s">
        <v>3573</v>
      </c>
      <c r="J113" s="83" t="s">
        <v>445</v>
      </c>
      <c r="K113" s="83">
        <v>1.9</v>
      </c>
      <c r="L113" s="83" t="s">
        <v>3607</v>
      </c>
      <c r="M113" s="26">
        <v>43980</v>
      </c>
      <c r="O113" s="83" t="s">
        <v>2252</v>
      </c>
      <c r="P113" s="83" t="s">
        <v>3573</v>
      </c>
      <c r="Q113" s="83" t="s">
        <v>445</v>
      </c>
      <c r="R113" s="83">
        <v>1.9</v>
      </c>
      <c r="S113" s="83" t="s">
        <v>3607</v>
      </c>
      <c r="T113" s="26">
        <v>43951</v>
      </c>
      <c r="V113" s="83" t="s">
        <v>2252</v>
      </c>
      <c r="W113" s="83" t="s">
        <v>3573</v>
      </c>
      <c r="X113" s="83" t="s">
        <v>445</v>
      </c>
      <c r="Y113" s="83">
        <v>1.9</v>
      </c>
      <c r="Z113" s="83" t="s">
        <v>3607</v>
      </c>
      <c r="AA113" s="26">
        <v>43921</v>
      </c>
      <c r="AC113" s="83" t="s">
        <v>2252</v>
      </c>
      <c r="AD113" s="83" t="s">
        <v>3573</v>
      </c>
      <c r="AE113" s="83" t="s">
        <v>445</v>
      </c>
      <c r="AF113" s="83">
        <v>1.9</v>
      </c>
      <c r="AG113" s="83" t="s">
        <v>3607</v>
      </c>
      <c r="AH113" s="26">
        <v>43889</v>
      </c>
      <c r="AJ113" s="83" t="s">
        <v>2252</v>
      </c>
      <c r="AK113" s="83" t="s">
        <v>3573</v>
      </c>
      <c r="AL113" s="83" t="s">
        <v>445</v>
      </c>
      <c r="AM113" s="83">
        <v>1.9</v>
      </c>
      <c r="AN113" s="83" t="s">
        <v>3607</v>
      </c>
      <c r="AO113" s="26">
        <v>43904</v>
      </c>
    </row>
    <row r="114" spans="1:41" ht="15" thickBot="1">
      <c r="A114" s="83" t="s">
        <v>690</v>
      </c>
      <c r="B114" s="83" t="s">
        <v>3573</v>
      </c>
      <c r="C114" s="83" t="s">
        <v>445</v>
      </c>
      <c r="D114" s="83">
        <v>2.0699999999999998</v>
      </c>
      <c r="E114" s="83" t="s">
        <v>3607</v>
      </c>
      <c r="F114" s="26">
        <v>44012</v>
      </c>
      <c r="H114" s="83" t="s">
        <v>690</v>
      </c>
      <c r="I114" s="83" t="s">
        <v>3573</v>
      </c>
      <c r="J114" s="83" t="s">
        <v>445</v>
      </c>
      <c r="K114" s="83">
        <v>2.0699999999999998</v>
      </c>
      <c r="L114" s="83" t="s">
        <v>3607</v>
      </c>
      <c r="M114" s="26">
        <v>43980</v>
      </c>
      <c r="O114" s="83" t="s">
        <v>690</v>
      </c>
      <c r="P114" s="83" t="s">
        <v>3573</v>
      </c>
      <c r="Q114" s="83" t="s">
        <v>445</v>
      </c>
      <c r="R114" s="83">
        <v>2.0699999999999998</v>
      </c>
      <c r="S114" s="83" t="s">
        <v>3607</v>
      </c>
      <c r="T114" s="26">
        <v>43951</v>
      </c>
      <c r="V114" s="83" t="s">
        <v>690</v>
      </c>
      <c r="W114" s="83" t="s">
        <v>3573</v>
      </c>
      <c r="X114" s="83" t="s">
        <v>445</v>
      </c>
      <c r="Y114" s="83">
        <v>2.0699999999999998</v>
      </c>
      <c r="Z114" s="83" t="s">
        <v>3607</v>
      </c>
      <c r="AA114" s="26">
        <v>43921</v>
      </c>
      <c r="AC114" s="83" t="s">
        <v>690</v>
      </c>
      <c r="AD114" s="83" t="s">
        <v>3573</v>
      </c>
      <c r="AE114" s="83" t="s">
        <v>445</v>
      </c>
      <c r="AF114" s="83">
        <v>2.0699999999999998</v>
      </c>
      <c r="AG114" s="83" t="s">
        <v>3607</v>
      </c>
      <c r="AH114" s="26">
        <v>43889</v>
      </c>
      <c r="AJ114" s="83" t="s">
        <v>690</v>
      </c>
      <c r="AK114" s="83" t="s">
        <v>3573</v>
      </c>
      <c r="AL114" s="83" t="s">
        <v>445</v>
      </c>
      <c r="AM114" s="83">
        <v>2.0699999999999998</v>
      </c>
      <c r="AN114" s="83" t="s">
        <v>3607</v>
      </c>
      <c r="AO114" s="26">
        <v>43905</v>
      </c>
    </row>
    <row r="115" spans="1:41" ht="15" thickBot="1">
      <c r="A115" s="83" t="s">
        <v>1268</v>
      </c>
      <c r="B115" s="83" t="s">
        <v>3573</v>
      </c>
      <c r="C115" s="83" t="s">
        <v>445</v>
      </c>
      <c r="D115" s="83">
        <v>1.63</v>
      </c>
      <c r="E115" s="83" t="s">
        <v>3607</v>
      </c>
      <c r="F115" s="26">
        <v>44012</v>
      </c>
      <c r="H115" s="83" t="s">
        <v>1268</v>
      </c>
      <c r="I115" s="83" t="s">
        <v>3573</v>
      </c>
      <c r="J115" s="83" t="s">
        <v>445</v>
      </c>
      <c r="K115" s="83">
        <v>1.63</v>
      </c>
      <c r="L115" s="83" t="s">
        <v>3607</v>
      </c>
      <c r="M115" s="26">
        <v>43980</v>
      </c>
      <c r="O115" s="83" t="s">
        <v>1268</v>
      </c>
      <c r="P115" s="83" t="s">
        <v>3573</v>
      </c>
      <c r="Q115" s="83" t="s">
        <v>445</v>
      </c>
      <c r="R115" s="83">
        <v>1.63</v>
      </c>
      <c r="S115" s="83" t="s">
        <v>3607</v>
      </c>
      <c r="T115" s="26">
        <v>43951</v>
      </c>
      <c r="V115" s="83" t="s">
        <v>1268</v>
      </c>
      <c r="W115" s="83" t="s">
        <v>3573</v>
      </c>
      <c r="X115" s="83" t="s">
        <v>445</v>
      </c>
      <c r="Y115" s="83">
        <v>1.63</v>
      </c>
      <c r="Z115" s="83" t="s">
        <v>3607</v>
      </c>
      <c r="AA115" s="26">
        <v>43921</v>
      </c>
      <c r="AC115" s="83" t="s">
        <v>1268</v>
      </c>
      <c r="AD115" s="83" t="s">
        <v>3573</v>
      </c>
      <c r="AE115" s="83" t="s">
        <v>445</v>
      </c>
      <c r="AF115" s="83">
        <v>1.63</v>
      </c>
      <c r="AG115" s="83" t="s">
        <v>3607</v>
      </c>
      <c r="AH115" s="26">
        <v>43889</v>
      </c>
      <c r="AJ115" s="83" t="s">
        <v>1268</v>
      </c>
      <c r="AK115" s="83" t="s">
        <v>3573</v>
      </c>
      <c r="AL115" s="83" t="s">
        <v>445</v>
      </c>
      <c r="AM115" s="83">
        <v>1.63</v>
      </c>
      <c r="AN115" s="83" t="s">
        <v>3607</v>
      </c>
      <c r="AO115" s="26">
        <v>43906</v>
      </c>
    </row>
    <row r="116" spans="1:41" ht="15" thickBot="1">
      <c r="A116" s="83" t="s">
        <v>1972</v>
      </c>
      <c r="B116" s="83" t="s">
        <v>3573</v>
      </c>
      <c r="C116" s="83" t="s">
        <v>445</v>
      </c>
      <c r="D116" s="83">
        <v>2.27</v>
      </c>
      <c r="E116" s="83" t="s">
        <v>3607</v>
      </c>
      <c r="F116" s="26">
        <v>44012</v>
      </c>
      <c r="H116" s="83" t="s">
        <v>1972</v>
      </c>
      <c r="I116" s="83" t="s">
        <v>3573</v>
      </c>
      <c r="J116" s="83" t="s">
        <v>445</v>
      </c>
      <c r="K116" s="83">
        <v>2.27</v>
      </c>
      <c r="L116" s="83" t="s">
        <v>3607</v>
      </c>
      <c r="M116" s="26">
        <v>43980</v>
      </c>
      <c r="O116" s="83" t="s">
        <v>1972</v>
      </c>
      <c r="P116" s="83" t="s">
        <v>3573</v>
      </c>
      <c r="Q116" s="83" t="s">
        <v>445</v>
      </c>
      <c r="R116" s="83">
        <v>2.27</v>
      </c>
      <c r="S116" s="83" t="s">
        <v>3607</v>
      </c>
      <c r="T116" s="26">
        <v>43951</v>
      </c>
      <c r="V116" s="83" t="s">
        <v>1972</v>
      </c>
      <c r="W116" s="83" t="s">
        <v>3573</v>
      </c>
      <c r="X116" s="83" t="s">
        <v>445</v>
      </c>
      <c r="Y116" s="83">
        <v>2.27</v>
      </c>
      <c r="Z116" s="83" t="s">
        <v>3607</v>
      </c>
      <c r="AA116" s="26">
        <v>43921</v>
      </c>
      <c r="AC116" s="83" t="s">
        <v>1972</v>
      </c>
      <c r="AD116" s="83" t="s">
        <v>3573</v>
      </c>
      <c r="AE116" s="83" t="s">
        <v>445</v>
      </c>
      <c r="AF116" s="83">
        <v>2.27</v>
      </c>
      <c r="AG116" s="83" t="s">
        <v>3607</v>
      </c>
      <c r="AH116" s="26">
        <v>43889</v>
      </c>
      <c r="AJ116" s="83" t="s">
        <v>1972</v>
      </c>
      <c r="AK116" s="83" t="s">
        <v>3573</v>
      </c>
      <c r="AL116" s="83" t="s">
        <v>445</v>
      </c>
      <c r="AM116" s="83">
        <v>2.27</v>
      </c>
      <c r="AN116" s="83" t="s">
        <v>3607</v>
      </c>
      <c r="AO116" s="26">
        <v>43907</v>
      </c>
    </row>
    <row r="117" spans="1:41">
      <c r="A117" s="132" t="s">
        <v>1880</v>
      </c>
      <c r="B117" s="132" t="s">
        <v>3573</v>
      </c>
      <c r="C117" s="132" t="s">
        <v>445</v>
      </c>
      <c r="D117" s="132">
        <v>3.03</v>
      </c>
      <c r="E117" s="90" t="s">
        <v>3620</v>
      </c>
      <c r="F117" s="26">
        <v>44012</v>
      </c>
      <c r="H117" s="132" t="s">
        <v>1880</v>
      </c>
      <c r="I117" s="132" t="s">
        <v>3573</v>
      </c>
      <c r="J117" s="132" t="s">
        <v>445</v>
      </c>
      <c r="K117" s="132">
        <v>3.03</v>
      </c>
      <c r="L117" s="90" t="s">
        <v>3620</v>
      </c>
      <c r="M117" s="26">
        <v>43980</v>
      </c>
      <c r="O117" s="132" t="s">
        <v>1880</v>
      </c>
      <c r="P117" s="132" t="s">
        <v>3573</v>
      </c>
      <c r="Q117" s="132" t="s">
        <v>445</v>
      </c>
      <c r="R117" s="132">
        <v>3.03</v>
      </c>
      <c r="S117" s="90" t="s">
        <v>3620</v>
      </c>
      <c r="T117" s="26">
        <v>43951</v>
      </c>
      <c r="V117" s="132" t="s">
        <v>1880</v>
      </c>
      <c r="W117" s="132" t="s">
        <v>3573</v>
      </c>
      <c r="X117" s="132" t="s">
        <v>445</v>
      </c>
      <c r="Y117" s="132">
        <v>3.03</v>
      </c>
      <c r="Z117" s="90" t="s">
        <v>3620</v>
      </c>
      <c r="AA117" s="26">
        <v>43921</v>
      </c>
      <c r="AC117" s="132" t="s">
        <v>1880</v>
      </c>
      <c r="AD117" s="132" t="s">
        <v>3573</v>
      </c>
      <c r="AE117" s="132" t="s">
        <v>445</v>
      </c>
      <c r="AF117" s="132">
        <v>3.03</v>
      </c>
      <c r="AG117" s="90" t="s">
        <v>3620</v>
      </c>
      <c r="AH117" s="26">
        <v>43889</v>
      </c>
      <c r="AJ117" s="132" t="s">
        <v>1880</v>
      </c>
      <c r="AK117" s="132" t="s">
        <v>3573</v>
      </c>
      <c r="AL117" s="132" t="s">
        <v>445</v>
      </c>
      <c r="AM117" s="132">
        <v>3.03</v>
      </c>
      <c r="AN117" s="90" t="s">
        <v>3620</v>
      </c>
      <c r="AO117" s="26">
        <v>43908</v>
      </c>
    </row>
    <row r="118" spans="1:41" ht="15" thickBot="1">
      <c r="A118" s="133"/>
      <c r="B118" s="133"/>
      <c r="C118" s="133"/>
      <c r="D118" s="133"/>
      <c r="E118" s="91" t="s">
        <v>3621</v>
      </c>
      <c r="F118" s="26">
        <v>44012</v>
      </c>
      <c r="H118" s="133"/>
      <c r="I118" s="133"/>
      <c r="J118" s="133"/>
      <c r="K118" s="133"/>
      <c r="L118" s="91" t="s">
        <v>3621</v>
      </c>
      <c r="M118" s="26">
        <v>43980</v>
      </c>
      <c r="O118" s="133"/>
      <c r="P118" s="133"/>
      <c r="Q118" s="133"/>
      <c r="R118" s="133"/>
      <c r="S118" s="91" t="s">
        <v>3621</v>
      </c>
      <c r="T118" s="26">
        <v>43951</v>
      </c>
      <c r="V118" s="133"/>
      <c r="W118" s="133"/>
      <c r="X118" s="133"/>
      <c r="Y118" s="133"/>
      <c r="Z118" s="91" t="s">
        <v>3621</v>
      </c>
      <c r="AA118" s="26">
        <v>43921</v>
      </c>
      <c r="AC118" s="133"/>
      <c r="AD118" s="133"/>
      <c r="AE118" s="133"/>
      <c r="AF118" s="133"/>
      <c r="AG118" s="91" t="s">
        <v>3621</v>
      </c>
      <c r="AH118" s="26">
        <v>43889</v>
      </c>
      <c r="AJ118" s="133"/>
      <c r="AK118" s="133"/>
      <c r="AL118" s="133"/>
      <c r="AM118" s="133"/>
      <c r="AN118" s="91" t="s">
        <v>3621</v>
      </c>
      <c r="AO118" s="26">
        <v>43909</v>
      </c>
    </row>
    <row r="121" spans="1:41" ht="15" thickBot="1"/>
    <row r="122" spans="1:41" ht="15" thickBot="1">
      <c r="A122" s="81" t="s">
        <v>3566</v>
      </c>
      <c r="B122" s="81" t="s">
        <v>3567</v>
      </c>
      <c r="C122" s="81" t="s">
        <v>3568</v>
      </c>
      <c r="D122" s="81" t="s">
        <v>3569</v>
      </c>
      <c r="E122" s="81" t="s">
        <v>3570</v>
      </c>
      <c r="F122" t="s">
        <v>3571</v>
      </c>
      <c r="H122" s="81" t="s">
        <v>3566</v>
      </c>
      <c r="I122" s="81" t="s">
        <v>3567</v>
      </c>
      <c r="J122" s="81" t="s">
        <v>3568</v>
      </c>
      <c r="K122" s="81" t="s">
        <v>3569</v>
      </c>
      <c r="L122" s="81" t="s">
        <v>3570</v>
      </c>
      <c r="M122" t="s">
        <v>3572</v>
      </c>
    </row>
    <row r="123" spans="1:41" s="6" customFormat="1" ht="15" thickBot="1">
      <c r="A123" s="83" t="s">
        <v>3456</v>
      </c>
      <c r="B123" s="83" t="s">
        <v>3573</v>
      </c>
      <c r="C123" s="83" t="s">
        <v>3574</v>
      </c>
      <c r="D123" s="83">
        <v>2.61</v>
      </c>
      <c r="E123" s="83" t="s">
        <v>3575</v>
      </c>
      <c r="F123" s="26">
        <v>44377</v>
      </c>
      <c r="G123"/>
      <c r="H123" s="83" t="s">
        <v>3456</v>
      </c>
      <c r="I123" s="83" t="s">
        <v>3573</v>
      </c>
      <c r="J123" s="83" t="s">
        <v>3574</v>
      </c>
      <c r="K123" s="83">
        <v>2.61</v>
      </c>
      <c r="L123" s="83" t="s">
        <v>3575</v>
      </c>
      <c r="M123" s="26">
        <v>44561</v>
      </c>
    </row>
    <row r="124" spans="1:41" s="6" customFormat="1" ht="15" thickBot="1">
      <c r="A124" s="83" t="s">
        <v>3576</v>
      </c>
      <c r="B124" s="83" t="s">
        <v>3573</v>
      </c>
      <c r="C124" s="83" t="s">
        <v>3574</v>
      </c>
      <c r="D124" s="83">
        <v>3</v>
      </c>
      <c r="E124" s="83" t="s">
        <v>3577</v>
      </c>
      <c r="F124" s="26">
        <v>44377</v>
      </c>
      <c r="G124"/>
      <c r="H124" s="83" t="s">
        <v>3576</v>
      </c>
      <c r="I124" s="83" t="s">
        <v>3573</v>
      </c>
      <c r="J124" s="83" t="s">
        <v>3574</v>
      </c>
      <c r="K124" s="83">
        <v>3</v>
      </c>
      <c r="L124" s="83" t="s">
        <v>3577</v>
      </c>
      <c r="M124" s="26">
        <v>44561</v>
      </c>
    </row>
    <row r="125" spans="1:41" s="6" customFormat="1" ht="15" thickBot="1">
      <c r="A125" s="83" t="s">
        <v>1227</v>
      </c>
      <c r="B125" s="83" t="s">
        <v>3573</v>
      </c>
      <c r="C125" s="83" t="s">
        <v>3574</v>
      </c>
      <c r="D125" s="95">
        <v>2.5</v>
      </c>
      <c r="E125" s="83" t="s">
        <v>3623</v>
      </c>
      <c r="F125" s="26">
        <v>44377</v>
      </c>
      <c r="G125"/>
      <c r="H125" s="83" t="s">
        <v>1227</v>
      </c>
      <c r="I125" s="83" t="s">
        <v>3573</v>
      </c>
      <c r="J125" s="83" t="s">
        <v>3574</v>
      </c>
      <c r="K125" s="83">
        <v>2.5</v>
      </c>
      <c r="L125" s="83" t="s">
        <v>3623</v>
      </c>
      <c r="M125" s="26">
        <v>44561</v>
      </c>
    </row>
    <row r="126" spans="1:41" s="6" customFormat="1" ht="15" thickBot="1">
      <c r="A126" s="83" t="s">
        <v>722</v>
      </c>
      <c r="B126" s="83" t="s">
        <v>3573</v>
      </c>
      <c r="C126" s="83" t="s">
        <v>3574</v>
      </c>
      <c r="D126" s="83">
        <v>1.97</v>
      </c>
      <c r="E126" s="83" t="s">
        <v>3580</v>
      </c>
      <c r="F126" s="26">
        <v>44377</v>
      </c>
      <c r="G126"/>
      <c r="H126" s="83" t="s">
        <v>722</v>
      </c>
      <c r="I126" s="83" t="s">
        <v>3573</v>
      </c>
      <c r="J126" s="83" t="s">
        <v>3574</v>
      </c>
      <c r="K126" s="83">
        <v>1.97</v>
      </c>
      <c r="L126" s="83" t="s">
        <v>3624</v>
      </c>
      <c r="M126" s="26">
        <v>44561</v>
      </c>
    </row>
    <row r="127" spans="1:41" s="6" customFormat="1" ht="15" thickBot="1">
      <c r="A127" s="83" t="s">
        <v>3581</v>
      </c>
      <c r="B127" s="83" t="s">
        <v>3573</v>
      </c>
      <c r="C127" s="83" t="s">
        <v>3574</v>
      </c>
      <c r="D127" s="83">
        <v>3.15</v>
      </c>
      <c r="E127" s="83" t="s">
        <v>3582</v>
      </c>
      <c r="F127" s="26">
        <v>44377</v>
      </c>
      <c r="G127"/>
      <c r="H127" s="83" t="s">
        <v>3581</v>
      </c>
      <c r="I127" s="83" t="s">
        <v>3573</v>
      </c>
      <c r="J127" s="83" t="s">
        <v>3574</v>
      </c>
      <c r="K127" s="83">
        <v>3.15</v>
      </c>
      <c r="L127" s="83" t="s">
        <v>3582</v>
      </c>
      <c r="M127" s="26">
        <v>44561</v>
      </c>
    </row>
    <row r="128" spans="1:41" ht="15" thickBot="1">
      <c r="A128" s="83" t="s">
        <v>1161</v>
      </c>
      <c r="B128" s="83" t="s">
        <v>3573</v>
      </c>
      <c r="C128" s="83" t="s">
        <v>3574</v>
      </c>
      <c r="D128" s="83">
        <v>3.45</v>
      </c>
      <c r="E128" s="83" t="s">
        <v>3583</v>
      </c>
      <c r="F128" s="26">
        <v>44377</v>
      </c>
      <c r="H128" s="83" t="s">
        <v>1161</v>
      </c>
      <c r="I128" s="83" t="s">
        <v>3573</v>
      </c>
      <c r="J128" s="83" t="s">
        <v>3574</v>
      </c>
      <c r="K128" s="83">
        <v>3.45</v>
      </c>
      <c r="L128" s="83" t="s">
        <v>3583</v>
      </c>
      <c r="M128" s="26">
        <v>44561</v>
      </c>
    </row>
    <row r="129" spans="1:13" ht="15" thickBot="1">
      <c r="A129" s="83" t="s">
        <v>1433</v>
      </c>
      <c r="B129" s="83" t="s">
        <v>3573</v>
      </c>
      <c r="C129" s="83" t="s">
        <v>3574</v>
      </c>
      <c r="D129" s="83">
        <v>2.97</v>
      </c>
      <c r="E129" s="83" t="s">
        <v>3584</v>
      </c>
      <c r="F129" s="26">
        <v>44377</v>
      </c>
      <c r="H129" s="83" t="s">
        <v>1433</v>
      </c>
      <c r="I129" s="83" t="s">
        <v>3573</v>
      </c>
      <c r="J129" s="83" t="s">
        <v>3574</v>
      </c>
      <c r="K129" s="83">
        <v>2.77</v>
      </c>
      <c r="L129" s="83" t="s">
        <v>3625</v>
      </c>
      <c r="M129" s="26">
        <v>44561</v>
      </c>
    </row>
    <row r="130" spans="1:13" ht="15" thickBot="1">
      <c r="A130" s="83" t="s">
        <v>3585</v>
      </c>
      <c r="B130" s="83" t="s">
        <v>3573</v>
      </c>
      <c r="C130" s="83" t="s">
        <v>3574</v>
      </c>
      <c r="D130" s="83">
        <v>2.63</v>
      </c>
      <c r="E130" s="83" t="s">
        <v>3586</v>
      </c>
      <c r="F130" s="26">
        <v>44377</v>
      </c>
      <c r="H130" s="83" t="s">
        <v>3585</v>
      </c>
      <c r="I130" s="83" t="s">
        <v>3573</v>
      </c>
      <c r="J130" s="83" t="s">
        <v>3574</v>
      </c>
      <c r="K130" s="83">
        <v>2.5099999999999998</v>
      </c>
      <c r="L130" s="83" t="s">
        <v>3626</v>
      </c>
      <c r="M130" s="26">
        <v>44561</v>
      </c>
    </row>
    <row r="131" spans="1:13" ht="15" thickBot="1">
      <c r="A131" s="83" t="s">
        <v>2387</v>
      </c>
      <c r="B131" s="83" t="s">
        <v>3573</v>
      </c>
      <c r="C131" s="83" t="s">
        <v>3574</v>
      </c>
      <c r="D131" s="83">
        <v>2.95</v>
      </c>
      <c r="E131" s="83" t="s">
        <v>3587</v>
      </c>
      <c r="F131" s="26">
        <v>44377</v>
      </c>
      <c r="H131" s="83" t="s">
        <v>2387</v>
      </c>
      <c r="I131" s="83" t="s">
        <v>3573</v>
      </c>
      <c r="J131" s="83" t="s">
        <v>3574</v>
      </c>
      <c r="K131" s="83">
        <v>2.95</v>
      </c>
      <c r="L131" s="83" t="s">
        <v>3587</v>
      </c>
      <c r="M131" s="26">
        <v>44561</v>
      </c>
    </row>
    <row r="132" spans="1:13" ht="15" thickBot="1">
      <c r="A132" s="83" t="s">
        <v>2427</v>
      </c>
      <c r="B132" s="83" t="s">
        <v>3573</v>
      </c>
      <c r="C132" s="83" t="s">
        <v>3574</v>
      </c>
      <c r="D132" s="83">
        <v>2.02</v>
      </c>
      <c r="E132" s="83" t="s">
        <v>3588</v>
      </c>
      <c r="F132" s="26">
        <v>44377</v>
      </c>
      <c r="H132" s="83" t="s">
        <v>2427</v>
      </c>
      <c r="I132" s="83" t="s">
        <v>3573</v>
      </c>
      <c r="J132" s="83" t="s">
        <v>3574</v>
      </c>
      <c r="K132" s="83">
        <v>2.02</v>
      </c>
      <c r="L132" s="83" t="s">
        <v>3588</v>
      </c>
      <c r="M132" s="26">
        <v>44561</v>
      </c>
    </row>
    <row r="133" spans="1:13" ht="15" thickBot="1">
      <c r="A133" s="83" t="s">
        <v>1567</v>
      </c>
      <c r="B133" s="83" t="s">
        <v>3573</v>
      </c>
      <c r="C133" s="83" t="s">
        <v>3574</v>
      </c>
      <c r="D133" s="83">
        <v>3.2</v>
      </c>
      <c r="E133" s="83" t="s">
        <v>3589</v>
      </c>
      <c r="F133" s="26">
        <v>44377</v>
      </c>
      <c r="H133" s="83" t="s">
        <v>1567</v>
      </c>
      <c r="I133" s="83" t="s">
        <v>3573</v>
      </c>
      <c r="J133" s="83" t="s">
        <v>3574</v>
      </c>
      <c r="K133" s="83">
        <v>3.2</v>
      </c>
      <c r="L133" s="83" t="s">
        <v>3589</v>
      </c>
      <c r="M133" s="26">
        <v>44561</v>
      </c>
    </row>
    <row r="134" spans="1:13" ht="15" thickBot="1">
      <c r="A134" s="83" t="s">
        <v>1698</v>
      </c>
      <c r="B134" s="83" t="s">
        <v>3573</v>
      </c>
      <c r="C134" s="83" t="s">
        <v>3574</v>
      </c>
      <c r="D134" s="83">
        <v>2.72</v>
      </c>
      <c r="E134" s="83" t="s">
        <v>3590</v>
      </c>
      <c r="F134" s="26">
        <v>44377</v>
      </c>
      <c r="H134" s="83" t="s">
        <v>1698</v>
      </c>
      <c r="I134" s="83" t="s">
        <v>3573</v>
      </c>
      <c r="J134" s="83" t="s">
        <v>3574</v>
      </c>
      <c r="K134" s="83">
        <v>2.72</v>
      </c>
      <c r="L134" s="83" t="s">
        <v>3590</v>
      </c>
      <c r="M134" s="26">
        <v>44561</v>
      </c>
    </row>
    <row r="135" spans="1:13" ht="15" thickBot="1">
      <c r="A135" s="83" t="s">
        <v>532</v>
      </c>
      <c r="B135" s="83" t="s">
        <v>3573</v>
      </c>
      <c r="C135" s="83" t="s">
        <v>3574</v>
      </c>
      <c r="D135" s="83">
        <v>2.95</v>
      </c>
      <c r="E135" s="83" t="s">
        <v>3592</v>
      </c>
      <c r="F135" s="26">
        <v>44377</v>
      </c>
      <c r="H135" s="83" t="s">
        <v>532</v>
      </c>
      <c r="I135" s="83" t="s">
        <v>3573</v>
      </c>
      <c r="J135" s="83" t="s">
        <v>3574</v>
      </c>
      <c r="K135" s="83">
        <v>2.5299999999999998</v>
      </c>
      <c r="L135" s="83" t="s">
        <v>3591</v>
      </c>
      <c r="M135" s="26">
        <v>44561</v>
      </c>
    </row>
    <row r="136" spans="1:13" ht="15" thickBot="1">
      <c r="A136" s="83" t="s">
        <v>2027</v>
      </c>
      <c r="B136" s="83" t="s">
        <v>3573</v>
      </c>
      <c r="C136" s="83" t="s">
        <v>3574</v>
      </c>
      <c r="D136" s="83">
        <v>2.65</v>
      </c>
      <c r="E136" s="83" t="s">
        <v>3594</v>
      </c>
      <c r="F136" s="26">
        <v>44377</v>
      </c>
      <c r="H136" s="83" t="s">
        <v>2027</v>
      </c>
      <c r="I136" s="83" t="s">
        <v>3573</v>
      </c>
      <c r="J136" s="83" t="s">
        <v>3574</v>
      </c>
      <c r="K136" s="83">
        <v>2.65</v>
      </c>
      <c r="L136" s="83" t="s">
        <v>3593</v>
      </c>
      <c r="M136" s="26">
        <v>44561</v>
      </c>
    </row>
    <row r="137" spans="1:13" ht="15" thickBot="1">
      <c r="A137" s="83" t="s">
        <v>1591</v>
      </c>
      <c r="B137" s="83" t="s">
        <v>3573</v>
      </c>
      <c r="C137" s="83" t="s">
        <v>3574</v>
      </c>
      <c r="D137" s="83">
        <v>3.47</v>
      </c>
      <c r="E137" s="83" t="s">
        <v>3595</v>
      </c>
      <c r="F137" s="26">
        <v>44377</v>
      </c>
      <c r="H137" s="83" t="s">
        <v>1591</v>
      </c>
      <c r="I137" s="83" t="s">
        <v>3573</v>
      </c>
      <c r="J137" s="83" t="s">
        <v>3574</v>
      </c>
      <c r="K137" s="83">
        <v>3.16</v>
      </c>
      <c r="L137" s="83" t="s">
        <v>3627</v>
      </c>
      <c r="M137" s="26">
        <v>44561</v>
      </c>
    </row>
    <row r="138" spans="1:13" ht="15" thickBot="1">
      <c r="A138" s="83" t="s">
        <v>1236</v>
      </c>
      <c r="B138" s="83" t="s">
        <v>3573</v>
      </c>
      <c r="C138" s="83" t="s">
        <v>3574</v>
      </c>
      <c r="D138" s="83">
        <v>3.1</v>
      </c>
      <c r="E138" s="83" t="s">
        <v>3596</v>
      </c>
      <c r="F138" s="26">
        <v>44377</v>
      </c>
      <c r="H138" s="83" t="s">
        <v>1236</v>
      </c>
      <c r="I138" s="83" t="s">
        <v>3573</v>
      </c>
      <c r="J138" s="83" t="s">
        <v>3574</v>
      </c>
      <c r="K138" s="83">
        <v>3.1</v>
      </c>
      <c r="L138" s="83" t="s">
        <v>3596</v>
      </c>
      <c r="M138" s="26">
        <v>44561</v>
      </c>
    </row>
    <row r="139" spans="1:13" ht="15" thickBot="1">
      <c r="A139" s="83" t="s">
        <v>2306</v>
      </c>
      <c r="B139" s="83" t="s">
        <v>3573</v>
      </c>
      <c r="C139" s="83" t="s">
        <v>3574</v>
      </c>
      <c r="D139" s="83">
        <v>2.73</v>
      </c>
      <c r="E139" s="83" t="s">
        <v>3597</v>
      </c>
      <c r="F139" s="26">
        <v>44377</v>
      </c>
      <c r="H139" s="83" t="s">
        <v>2306</v>
      </c>
      <c r="I139" s="83" t="s">
        <v>3573</v>
      </c>
      <c r="J139" s="83" t="s">
        <v>3574</v>
      </c>
      <c r="K139" s="83">
        <v>2.73</v>
      </c>
      <c r="L139" s="83" t="s">
        <v>3597</v>
      </c>
      <c r="M139" s="26">
        <v>44561</v>
      </c>
    </row>
    <row r="140" spans="1:13" ht="15" thickBot="1">
      <c r="A140" s="86" t="s">
        <v>1399</v>
      </c>
      <c r="B140" s="86" t="s">
        <v>3573</v>
      </c>
      <c r="C140" s="86" t="s">
        <v>3574</v>
      </c>
      <c r="D140" s="86">
        <v>3.3</v>
      </c>
      <c r="E140" s="86" t="s">
        <v>3598</v>
      </c>
      <c r="F140" s="26">
        <v>44377</v>
      </c>
      <c r="H140" s="86" t="s">
        <v>1399</v>
      </c>
      <c r="I140" s="86" t="s">
        <v>3573</v>
      </c>
      <c r="J140" s="86" t="s">
        <v>3574</v>
      </c>
      <c r="K140" s="88">
        <v>3.3</v>
      </c>
      <c r="L140" s="86" t="s">
        <v>3598</v>
      </c>
      <c r="M140" s="26">
        <v>44561</v>
      </c>
    </row>
    <row r="141" spans="1:13" ht="15" thickBot="1">
      <c r="A141" s="83" t="s">
        <v>609</v>
      </c>
      <c r="B141" s="83" t="s">
        <v>3573</v>
      </c>
      <c r="C141" s="83" t="s">
        <v>3574</v>
      </c>
      <c r="D141" s="83">
        <v>2.68</v>
      </c>
      <c r="E141" s="83" t="s">
        <v>3600</v>
      </c>
      <c r="F141" s="26">
        <v>44377</v>
      </c>
      <c r="H141" s="83" t="s">
        <v>609</v>
      </c>
      <c r="I141" s="83" t="s">
        <v>3573</v>
      </c>
      <c r="J141" s="83" t="s">
        <v>3574</v>
      </c>
      <c r="K141" s="83">
        <v>2.78</v>
      </c>
      <c r="L141" s="83" t="s">
        <v>3628</v>
      </c>
      <c r="M141" s="26">
        <v>44561</v>
      </c>
    </row>
    <row r="142" spans="1:13" ht="15" thickBot="1">
      <c r="A142" s="83" t="s">
        <v>1115</v>
      </c>
      <c r="B142" s="83" t="s">
        <v>3573</v>
      </c>
      <c r="C142" s="83" t="s">
        <v>3574</v>
      </c>
      <c r="D142" s="83">
        <v>2.58</v>
      </c>
      <c r="E142" s="83" t="s">
        <v>3601</v>
      </c>
      <c r="F142" s="26">
        <v>44377</v>
      </c>
      <c r="H142" s="83" t="s">
        <v>1115</v>
      </c>
      <c r="I142" s="83" t="s">
        <v>3573</v>
      </c>
      <c r="J142" s="83" t="s">
        <v>3574</v>
      </c>
      <c r="K142" s="83">
        <v>2.58</v>
      </c>
      <c r="L142" s="83" t="s">
        <v>3601</v>
      </c>
      <c r="M142" s="26">
        <v>44561</v>
      </c>
    </row>
    <row r="143" spans="1:13" ht="15" thickBot="1">
      <c r="A143" s="83" t="s">
        <v>3602</v>
      </c>
      <c r="B143" s="83" t="s">
        <v>3573</v>
      </c>
      <c r="C143" s="83" t="s">
        <v>3574</v>
      </c>
      <c r="D143" s="83">
        <v>2.61</v>
      </c>
      <c r="E143" s="83" t="s">
        <v>3603</v>
      </c>
      <c r="F143" s="26">
        <v>44377</v>
      </c>
      <c r="H143" s="83" t="s">
        <v>3602</v>
      </c>
      <c r="I143" s="83" t="s">
        <v>3573</v>
      </c>
      <c r="J143" s="83" t="s">
        <v>3574</v>
      </c>
      <c r="K143" s="83">
        <v>2.7</v>
      </c>
      <c r="L143" s="83" t="s">
        <v>3629</v>
      </c>
      <c r="M143" s="26">
        <v>44561</v>
      </c>
    </row>
    <row r="144" spans="1:13" ht="15" thickBot="1">
      <c r="A144" s="83" t="s">
        <v>565</v>
      </c>
      <c r="B144" s="83" t="s">
        <v>3573</v>
      </c>
      <c r="C144" s="83" t="s">
        <v>3574</v>
      </c>
      <c r="D144" s="83">
        <v>3.16</v>
      </c>
      <c r="E144" s="83" t="s">
        <v>3604</v>
      </c>
      <c r="F144" s="26">
        <v>44377</v>
      </c>
      <c r="H144" s="83" t="s">
        <v>565</v>
      </c>
      <c r="I144" s="83" t="s">
        <v>3573</v>
      </c>
      <c r="J144" s="83" t="s">
        <v>3574</v>
      </c>
      <c r="K144" s="83">
        <v>2.95</v>
      </c>
      <c r="L144" s="83" t="s">
        <v>3630</v>
      </c>
      <c r="M144" s="26">
        <v>44561</v>
      </c>
    </row>
    <row r="145" spans="1:13" ht="15" thickBot="1">
      <c r="A145" s="83" t="s">
        <v>571</v>
      </c>
      <c r="B145" s="83" t="s">
        <v>3573</v>
      </c>
      <c r="C145" s="83" t="s">
        <v>3574</v>
      </c>
      <c r="D145" s="83">
        <v>2.94</v>
      </c>
      <c r="E145" s="83" t="s">
        <v>3606</v>
      </c>
      <c r="F145" s="26">
        <v>44377</v>
      </c>
      <c r="H145" s="83" t="s">
        <v>571</v>
      </c>
      <c r="I145" s="83" t="s">
        <v>3573</v>
      </c>
      <c r="J145" s="83" t="s">
        <v>3574</v>
      </c>
      <c r="K145" s="83">
        <v>2.94</v>
      </c>
      <c r="L145" s="83" t="s">
        <v>3606</v>
      </c>
      <c r="M145" s="26">
        <v>44561</v>
      </c>
    </row>
    <row r="146" spans="1:13" ht="15" thickBot="1">
      <c r="A146" s="83" t="s">
        <v>2912</v>
      </c>
      <c r="B146" s="83" t="s">
        <v>3573</v>
      </c>
      <c r="C146" s="83" t="s">
        <v>3574</v>
      </c>
      <c r="D146" s="83">
        <v>2.94</v>
      </c>
      <c r="E146" s="83" t="s">
        <v>3607</v>
      </c>
      <c r="F146" s="26">
        <v>44377</v>
      </c>
      <c r="H146" s="83" t="s">
        <v>2912</v>
      </c>
      <c r="I146" s="83" t="s">
        <v>3573</v>
      </c>
      <c r="J146" s="83" t="s">
        <v>3574</v>
      </c>
      <c r="K146" s="83">
        <v>2.94</v>
      </c>
      <c r="L146" s="83" t="s">
        <v>3607</v>
      </c>
      <c r="M146" s="26">
        <v>44561</v>
      </c>
    </row>
    <row r="147" spans="1:13" ht="15" thickBot="1">
      <c r="A147" s="83" t="s">
        <v>2252</v>
      </c>
      <c r="B147" s="83" t="s">
        <v>3573</v>
      </c>
      <c r="C147" s="83" t="s">
        <v>3574</v>
      </c>
      <c r="D147" s="83">
        <v>1.42</v>
      </c>
      <c r="E147" s="83" t="s">
        <v>3608</v>
      </c>
      <c r="F147" s="26">
        <v>44377</v>
      </c>
      <c r="H147" s="83" t="s">
        <v>2252</v>
      </c>
      <c r="I147" s="83" t="s">
        <v>3573</v>
      </c>
      <c r="J147" s="83" t="s">
        <v>3574</v>
      </c>
      <c r="K147" s="83">
        <v>1.6</v>
      </c>
      <c r="L147" s="83" t="s">
        <v>3631</v>
      </c>
      <c r="M147" s="26">
        <v>44561</v>
      </c>
    </row>
    <row r="148" spans="1:13" ht="15" thickBot="1">
      <c r="A148" s="83" t="s">
        <v>690</v>
      </c>
      <c r="B148" s="83" t="s">
        <v>3573</v>
      </c>
      <c r="C148" s="83" t="s">
        <v>3574</v>
      </c>
      <c r="D148" s="83">
        <v>2.0499999999999998</v>
      </c>
      <c r="E148" s="83" t="s">
        <v>3609</v>
      </c>
      <c r="F148" s="26">
        <v>44377</v>
      </c>
      <c r="H148" s="83" t="s">
        <v>690</v>
      </c>
      <c r="I148" s="83" t="s">
        <v>3573</v>
      </c>
      <c r="J148" s="83" t="s">
        <v>3574</v>
      </c>
      <c r="K148" s="83">
        <v>2.0499999999999998</v>
      </c>
      <c r="L148" s="83" t="s">
        <v>3609</v>
      </c>
      <c r="M148" s="26">
        <v>44561</v>
      </c>
    </row>
    <row r="149" spans="1:13" ht="15" thickBot="1">
      <c r="A149" s="83" t="s">
        <v>1268</v>
      </c>
      <c r="B149" s="83" t="s">
        <v>3573</v>
      </c>
      <c r="C149" s="83" t="s">
        <v>3574</v>
      </c>
      <c r="D149" s="83">
        <v>1.69</v>
      </c>
      <c r="E149" s="83" t="s">
        <v>3610</v>
      </c>
      <c r="F149" s="26">
        <v>44377</v>
      </c>
      <c r="H149" s="83" t="s">
        <v>1268</v>
      </c>
      <c r="I149" s="83" t="s">
        <v>3573</v>
      </c>
      <c r="J149" s="83" t="s">
        <v>3574</v>
      </c>
      <c r="K149" s="83">
        <v>1.69</v>
      </c>
      <c r="L149" s="83" t="s">
        <v>3610</v>
      </c>
      <c r="M149" s="26">
        <v>44561</v>
      </c>
    </row>
    <row r="150" spans="1:13" ht="15" thickBot="1">
      <c r="A150" s="83" t="s">
        <v>1972</v>
      </c>
      <c r="B150" s="83" t="s">
        <v>3573</v>
      </c>
      <c r="C150" s="83" t="s">
        <v>3574</v>
      </c>
      <c r="D150" s="83">
        <v>1.37</v>
      </c>
      <c r="E150" s="83" t="s">
        <v>3607</v>
      </c>
      <c r="F150" s="26">
        <v>44377</v>
      </c>
      <c r="H150" s="83" t="s">
        <v>1972</v>
      </c>
      <c r="I150" s="83" t="s">
        <v>3573</v>
      </c>
      <c r="J150" s="83" t="s">
        <v>3574</v>
      </c>
      <c r="K150" s="83">
        <v>1.37</v>
      </c>
      <c r="L150" s="83" t="s">
        <v>3607</v>
      </c>
      <c r="M150" s="26">
        <v>44561</v>
      </c>
    </row>
    <row r="151" spans="1:13" ht="15" thickBot="1">
      <c r="A151" s="83" t="s">
        <v>1880</v>
      </c>
      <c r="B151" s="83" t="s">
        <v>3573</v>
      </c>
      <c r="C151" s="83" t="s">
        <v>3574</v>
      </c>
      <c r="D151" s="83">
        <v>2.06</v>
      </c>
      <c r="E151" s="83" t="s">
        <v>3611</v>
      </c>
      <c r="F151" s="26">
        <v>44377</v>
      </c>
      <c r="H151" s="83" t="s">
        <v>1880</v>
      </c>
      <c r="I151" s="83" t="s">
        <v>3573</v>
      </c>
      <c r="J151" s="83" t="s">
        <v>3574</v>
      </c>
      <c r="K151" s="83">
        <v>2.06</v>
      </c>
      <c r="L151" s="83" t="s">
        <v>3611</v>
      </c>
      <c r="M151" s="26">
        <v>44561</v>
      </c>
    </row>
    <row r="152" spans="1:13" ht="15" thickBot="1">
      <c r="A152" s="83" t="s">
        <v>3507</v>
      </c>
      <c r="B152" s="83" t="s">
        <v>3573</v>
      </c>
      <c r="C152" s="83" t="s">
        <v>3574</v>
      </c>
      <c r="D152" s="83">
        <v>1.5</v>
      </c>
      <c r="E152" s="83" t="s">
        <v>3612</v>
      </c>
      <c r="F152" s="26">
        <v>44377</v>
      </c>
      <c r="H152" s="83" t="s">
        <v>3507</v>
      </c>
      <c r="I152" s="83" t="s">
        <v>3573</v>
      </c>
      <c r="J152" s="83" t="s">
        <v>3574</v>
      </c>
      <c r="K152" s="83">
        <v>1.5</v>
      </c>
      <c r="L152" s="83" t="s">
        <v>3612</v>
      </c>
      <c r="M152" s="26">
        <v>44561</v>
      </c>
    </row>
    <row r="153" spans="1:13" ht="15" thickBot="1">
      <c r="A153" s="83" t="s">
        <v>3456</v>
      </c>
      <c r="B153" s="83" t="s">
        <v>3573</v>
      </c>
      <c r="C153" s="83" t="s">
        <v>445</v>
      </c>
      <c r="D153" s="83">
        <v>3.16</v>
      </c>
      <c r="E153" s="83" t="s">
        <v>3613</v>
      </c>
      <c r="F153" s="26">
        <v>44377</v>
      </c>
      <c r="H153" s="83" t="s">
        <v>3456</v>
      </c>
      <c r="I153" s="83" t="s">
        <v>3573</v>
      </c>
      <c r="J153" s="83" t="s">
        <v>445</v>
      </c>
      <c r="K153" s="83">
        <v>3.18</v>
      </c>
      <c r="L153" s="83" t="s">
        <v>3632</v>
      </c>
      <c r="M153" s="26">
        <v>44561</v>
      </c>
    </row>
    <row r="154" spans="1:13" ht="29.4" thickBot="1">
      <c r="A154" s="83" t="s">
        <v>3576</v>
      </c>
      <c r="B154" s="83" t="s">
        <v>3573</v>
      </c>
      <c r="C154" s="83" t="s">
        <v>445</v>
      </c>
      <c r="D154" s="83" t="s">
        <v>3614</v>
      </c>
      <c r="E154" s="83" t="s">
        <v>3615</v>
      </c>
      <c r="F154" s="26">
        <v>44377</v>
      </c>
      <c r="H154" s="83" t="s">
        <v>3576</v>
      </c>
      <c r="I154" s="83" t="s">
        <v>3573</v>
      </c>
      <c r="J154" s="83" t="s">
        <v>445</v>
      </c>
      <c r="K154" s="83" t="s">
        <v>3633</v>
      </c>
      <c r="L154" s="83" t="s">
        <v>3607</v>
      </c>
      <c r="M154" s="26">
        <v>44561</v>
      </c>
    </row>
    <row r="155" spans="1:13" ht="15" thickBot="1">
      <c r="A155" s="83" t="s">
        <v>1227</v>
      </c>
      <c r="B155" s="83" t="s">
        <v>3573</v>
      </c>
      <c r="C155" s="83" t="s">
        <v>445</v>
      </c>
      <c r="D155" s="83">
        <v>2.66</v>
      </c>
      <c r="E155" s="83" t="s">
        <v>3607</v>
      </c>
      <c r="F155" s="26">
        <v>44377</v>
      </c>
      <c r="H155" s="83" t="s">
        <v>1227</v>
      </c>
      <c r="I155" s="83" t="s">
        <v>3573</v>
      </c>
      <c r="J155" s="83" t="s">
        <v>445</v>
      </c>
      <c r="K155" s="83">
        <v>2.62</v>
      </c>
      <c r="L155" s="83" t="s">
        <v>3607</v>
      </c>
      <c r="M155" s="26">
        <v>44561</v>
      </c>
    </row>
    <row r="156" spans="1:13" ht="15" thickBot="1">
      <c r="A156" s="83" t="s">
        <v>722</v>
      </c>
      <c r="B156" s="83" t="s">
        <v>3573</v>
      </c>
      <c r="C156" s="83" t="s">
        <v>445</v>
      </c>
      <c r="D156" s="83">
        <v>3.4</v>
      </c>
      <c r="E156" s="83" t="s">
        <v>3607</v>
      </c>
      <c r="F156" s="26">
        <v>44377</v>
      </c>
      <c r="H156" s="83" t="s">
        <v>722</v>
      </c>
      <c r="I156" s="83" t="s">
        <v>3573</v>
      </c>
      <c r="J156" s="83" t="s">
        <v>445</v>
      </c>
      <c r="K156" s="83">
        <v>2.0739999999999998</v>
      </c>
      <c r="L156" s="83" t="s">
        <v>3607</v>
      </c>
      <c r="M156" s="26">
        <v>44561</v>
      </c>
    </row>
    <row r="157" spans="1:13" ht="15" thickBot="1">
      <c r="A157" s="86" t="s">
        <v>3617</v>
      </c>
      <c r="B157" s="86" t="s">
        <v>3573</v>
      </c>
      <c r="C157" s="86" t="s">
        <v>445</v>
      </c>
      <c r="D157" s="86">
        <v>5.0735000000000001</v>
      </c>
      <c r="E157" s="86" t="s">
        <v>3607</v>
      </c>
      <c r="F157" s="26">
        <v>44377</v>
      </c>
      <c r="H157" s="86" t="s">
        <v>3617</v>
      </c>
      <c r="I157" s="86" t="s">
        <v>3573</v>
      </c>
      <c r="J157" s="86" t="s">
        <v>445</v>
      </c>
      <c r="K157" s="86">
        <v>4</v>
      </c>
      <c r="L157" s="86" t="s">
        <v>3607</v>
      </c>
      <c r="M157" s="26">
        <v>44561</v>
      </c>
    </row>
    <row r="158" spans="1:13" ht="15" thickBot="1">
      <c r="A158" s="83" t="s">
        <v>1161</v>
      </c>
      <c r="B158" s="83" t="s">
        <v>3573</v>
      </c>
      <c r="C158" s="83" t="s">
        <v>445</v>
      </c>
      <c r="D158" s="83">
        <v>3.21</v>
      </c>
      <c r="E158" s="83" t="s">
        <v>3607</v>
      </c>
      <c r="F158" s="26">
        <v>44377</v>
      </c>
      <c r="H158" s="83" t="s">
        <v>1161</v>
      </c>
      <c r="I158" s="83" t="s">
        <v>3573</v>
      </c>
      <c r="J158" s="83" t="s">
        <v>445</v>
      </c>
      <c r="K158" s="83">
        <v>3.9</v>
      </c>
      <c r="L158" s="83" t="s">
        <v>3607</v>
      </c>
      <c r="M158" s="26">
        <v>44561</v>
      </c>
    </row>
    <row r="159" spans="1:13" ht="15" thickBot="1">
      <c r="A159" s="83" t="s">
        <v>3585</v>
      </c>
      <c r="B159" s="83" t="s">
        <v>3573</v>
      </c>
      <c r="C159" s="83" t="s">
        <v>445</v>
      </c>
      <c r="D159" s="83">
        <v>2.98</v>
      </c>
      <c r="E159" s="83" t="s">
        <v>3607</v>
      </c>
      <c r="F159" s="26">
        <v>44377</v>
      </c>
      <c r="H159" s="83" t="s">
        <v>3585</v>
      </c>
      <c r="I159" s="83" t="s">
        <v>3573</v>
      </c>
      <c r="J159" s="83" t="s">
        <v>445</v>
      </c>
      <c r="K159" s="83">
        <v>2.81</v>
      </c>
      <c r="L159" s="83" t="s">
        <v>3607</v>
      </c>
      <c r="M159" s="26">
        <v>44561</v>
      </c>
    </row>
    <row r="160" spans="1:13" ht="15" thickBot="1">
      <c r="A160" s="83" t="s">
        <v>2427</v>
      </c>
      <c r="B160" s="83" t="s">
        <v>3573</v>
      </c>
      <c r="C160" s="83" t="s">
        <v>445</v>
      </c>
      <c r="D160" s="83">
        <v>3.02</v>
      </c>
      <c r="E160" s="83" t="s">
        <v>3607</v>
      </c>
      <c r="F160" s="26">
        <v>44377</v>
      </c>
      <c r="H160" s="83" t="s">
        <v>2427</v>
      </c>
      <c r="I160" s="83" t="s">
        <v>3573</v>
      </c>
      <c r="J160" s="83" t="s">
        <v>445</v>
      </c>
      <c r="K160" s="83">
        <v>3.28</v>
      </c>
      <c r="L160" s="83" t="s">
        <v>3607</v>
      </c>
      <c r="M160" s="26">
        <v>44561</v>
      </c>
    </row>
    <row r="161" spans="1:13" ht="15" thickBot="1">
      <c r="A161" s="83" t="s">
        <v>1567</v>
      </c>
      <c r="B161" s="83" t="s">
        <v>3573</v>
      </c>
      <c r="C161" s="83" t="s">
        <v>445</v>
      </c>
      <c r="D161" s="83">
        <v>3.36</v>
      </c>
      <c r="E161" s="83" t="s">
        <v>3618</v>
      </c>
      <c r="F161" s="26">
        <v>44377</v>
      </c>
      <c r="H161" s="83" t="s">
        <v>1567</v>
      </c>
      <c r="I161" s="83" t="s">
        <v>3573</v>
      </c>
      <c r="J161" s="83" t="s">
        <v>445</v>
      </c>
      <c r="K161" s="83">
        <v>3.1</v>
      </c>
      <c r="L161" s="83" t="s">
        <v>3607</v>
      </c>
      <c r="M161" s="26">
        <v>44561</v>
      </c>
    </row>
    <row r="162" spans="1:13" ht="15" thickBot="1">
      <c r="A162" s="83" t="s">
        <v>1698</v>
      </c>
      <c r="B162" s="83" t="s">
        <v>3573</v>
      </c>
      <c r="C162" s="83" t="s">
        <v>445</v>
      </c>
      <c r="D162" s="83">
        <v>3.16</v>
      </c>
      <c r="E162" s="83" t="s">
        <v>3607</v>
      </c>
      <c r="F162" s="26">
        <v>44377</v>
      </c>
      <c r="H162" s="83" t="s">
        <v>1698</v>
      </c>
      <c r="I162" s="83" t="s">
        <v>3573</v>
      </c>
      <c r="J162" s="83" t="s">
        <v>445</v>
      </c>
      <c r="K162" s="83">
        <v>3.16</v>
      </c>
      <c r="L162" s="83" t="s">
        <v>3607</v>
      </c>
      <c r="M162" s="26">
        <v>44561</v>
      </c>
    </row>
    <row r="163" spans="1:13" ht="15" thickBot="1">
      <c r="A163" s="83" t="s">
        <v>532</v>
      </c>
      <c r="B163" s="83" t="s">
        <v>3573</v>
      </c>
      <c r="C163" s="83" t="s">
        <v>445</v>
      </c>
      <c r="D163" s="83">
        <v>3.0939999999999999</v>
      </c>
      <c r="E163" s="83" t="s">
        <v>3607</v>
      </c>
      <c r="F163" s="26">
        <v>44377</v>
      </c>
      <c r="H163" s="83" t="s">
        <v>532</v>
      </c>
      <c r="I163" s="83" t="s">
        <v>3573</v>
      </c>
      <c r="J163" s="83" t="s">
        <v>445</v>
      </c>
      <c r="K163" s="83">
        <v>3.0939999999999999</v>
      </c>
      <c r="L163" s="83" t="s">
        <v>3607</v>
      </c>
      <c r="M163" s="26">
        <v>44561</v>
      </c>
    </row>
    <row r="164" spans="1:13" ht="15" thickBot="1">
      <c r="A164" s="83" t="s">
        <v>2027</v>
      </c>
      <c r="B164" s="83" t="s">
        <v>3573</v>
      </c>
      <c r="C164" s="83" t="s">
        <v>445</v>
      </c>
      <c r="D164" s="83">
        <v>3.28</v>
      </c>
      <c r="E164" s="83" t="s">
        <v>3607</v>
      </c>
      <c r="F164" s="26">
        <v>44377</v>
      </c>
      <c r="H164" s="83" t="s">
        <v>2027</v>
      </c>
      <c r="I164" s="83" t="s">
        <v>3573</v>
      </c>
      <c r="J164" s="83" t="s">
        <v>445</v>
      </c>
      <c r="K164" s="83">
        <v>2.7290000000000001</v>
      </c>
      <c r="L164" s="83" t="s">
        <v>3607</v>
      </c>
      <c r="M164" s="26">
        <v>44561</v>
      </c>
    </row>
    <row r="165" spans="1:13" ht="15" thickBot="1">
      <c r="A165" s="83" t="s">
        <v>1591</v>
      </c>
      <c r="B165" s="83" t="s">
        <v>3573</v>
      </c>
      <c r="C165" s="83" t="s">
        <v>445</v>
      </c>
      <c r="D165" s="83">
        <v>3.47</v>
      </c>
      <c r="E165" s="83" t="s">
        <v>3607</v>
      </c>
      <c r="F165" s="26">
        <v>44377</v>
      </c>
      <c r="H165" s="83" t="s">
        <v>1591</v>
      </c>
      <c r="I165" s="83" t="s">
        <v>3573</v>
      </c>
      <c r="J165" s="83" t="s">
        <v>445</v>
      </c>
      <c r="K165" s="83">
        <v>3.16</v>
      </c>
      <c r="L165" s="83" t="s">
        <v>3607</v>
      </c>
      <c r="M165" s="26">
        <v>44561</v>
      </c>
    </row>
    <row r="166" spans="1:13" ht="15" thickBot="1">
      <c r="A166" s="83" t="s">
        <v>1236</v>
      </c>
      <c r="B166" s="83" t="s">
        <v>3573</v>
      </c>
      <c r="C166" s="83" t="s">
        <v>445</v>
      </c>
      <c r="D166" s="83">
        <v>3.18</v>
      </c>
      <c r="E166" s="83" t="s">
        <v>3607</v>
      </c>
      <c r="F166" s="26">
        <v>44377</v>
      </c>
      <c r="H166" s="83" t="s">
        <v>1236</v>
      </c>
      <c r="I166" s="83" t="s">
        <v>3573</v>
      </c>
      <c r="J166" s="83" t="s">
        <v>445</v>
      </c>
      <c r="K166" s="83" t="s">
        <v>3607</v>
      </c>
      <c r="L166" s="83" t="s">
        <v>3607</v>
      </c>
      <c r="M166" s="26">
        <v>44561</v>
      </c>
    </row>
    <row r="167" spans="1:13" ht="43.8" thickBot="1">
      <c r="A167" s="83" t="s">
        <v>2306</v>
      </c>
      <c r="B167" s="83" t="s">
        <v>3573</v>
      </c>
      <c r="C167" s="83" t="s">
        <v>445</v>
      </c>
      <c r="D167" s="83">
        <v>3.806</v>
      </c>
      <c r="E167" s="83" t="s">
        <v>3619</v>
      </c>
      <c r="F167" s="26">
        <v>44377</v>
      </c>
      <c r="H167" s="83" t="s">
        <v>2306</v>
      </c>
      <c r="I167" s="83" t="s">
        <v>3573</v>
      </c>
      <c r="J167" s="83" t="s">
        <v>445</v>
      </c>
      <c r="K167" s="83">
        <v>3.25</v>
      </c>
      <c r="L167" s="83" t="s">
        <v>3634</v>
      </c>
      <c r="M167" s="26">
        <v>44561</v>
      </c>
    </row>
    <row r="168" spans="1:13" s="97" customFormat="1" ht="15" thickBot="1">
      <c r="A168" s="89" t="s">
        <v>1399</v>
      </c>
      <c r="B168" s="89" t="s">
        <v>3573</v>
      </c>
      <c r="C168" s="89" t="s">
        <v>445</v>
      </c>
      <c r="D168" s="89">
        <v>3.11</v>
      </c>
      <c r="E168" s="89" t="s">
        <v>3607</v>
      </c>
      <c r="F168" s="96">
        <v>44377</v>
      </c>
      <c r="H168" s="89" t="s">
        <v>1399</v>
      </c>
      <c r="I168" s="89" t="s">
        <v>3573</v>
      </c>
      <c r="J168" s="89" t="s">
        <v>445</v>
      </c>
      <c r="K168" s="89">
        <v>3.96</v>
      </c>
      <c r="L168" s="89" t="s">
        <v>3607</v>
      </c>
      <c r="M168" s="96">
        <v>44561</v>
      </c>
    </row>
    <row r="169" spans="1:13" ht="15" thickBot="1">
      <c r="A169" s="83" t="s">
        <v>609</v>
      </c>
      <c r="B169" s="83" t="s">
        <v>3573</v>
      </c>
      <c r="C169" s="83" t="s">
        <v>445</v>
      </c>
      <c r="D169" s="83">
        <v>2.86</v>
      </c>
      <c r="E169" s="83" t="s">
        <v>3607</v>
      </c>
      <c r="F169" s="26">
        <v>44377</v>
      </c>
      <c r="H169" s="83" t="s">
        <v>609</v>
      </c>
      <c r="I169" s="83" t="s">
        <v>3573</v>
      </c>
      <c r="J169" s="83" t="s">
        <v>445</v>
      </c>
      <c r="K169" s="83">
        <v>3.02</v>
      </c>
      <c r="L169" s="83" t="s">
        <v>3607</v>
      </c>
      <c r="M169" s="26">
        <v>44561</v>
      </c>
    </row>
    <row r="170" spans="1:13" ht="15" thickBot="1">
      <c r="A170" s="83" t="s">
        <v>1115</v>
      </c>
      <c r="B170" s="83" t="s">
        <v>3573</v>
      </c>
      <c r="C170" s="83" t="s">
        <v>445</v>
      </c>
      <c r="D170" s="83">
        <v>3.1</v>
      </c>
      <c r="E170" s="83" t="s">
        <v>3607</v>
      </c>
      <c r="F170" s="26">
        <v>44377</v>
      </c>
      <c r="H170" s="83" t="s">
        <v>1115</v>
      </c>
      <c r="I170" s="83" t="s">
        <v>3573</v>
      </c>
      <c r="J170" s="83" t="s">
        <v>445</v>
      </c>
      <c r="K170" s="83">
        <v>3.24</v>
      </c>
      <c r="L170" s="83" t="s">
        <v>3607</v>
      </c>
      <c r="M170" s="26">
        <v>44561</v>
      </c>
    </row>
    <row r="171" spans="1:13" ht="15" thickBot="1">
      <c r="A171" s="83" t="s">
        <v>3602</v>
      </c>
      <c r="B171" s="83" t="s">
        <v>3573</v>
      </c>
      <c r="C171" s="83" t="s">
        <v>445</v>
      </c>
      <c r="D171" s="83">
        <v>3.83</v>
      </c>
      <c r="E171" s="83" t="s">
        <v>3607</v>
      </c>
      <c r="F171" s="26">
        <v>44377</v>
      </c>
      <c r="H171" s="83" t="s">
        <v>3602</v>
      </c>
      <c r="I171" s="83" t="s">
        <v>3573</v>
      </c>
      <c r="J171" s="83" t="s">
        <v>445</v>
      </c>
      <c r="K171" s="83">
        <v>3.08</v>
      </c>
      <c r="L171" s="83" t="s">
        <v>3607</v>
      </c>
      <c r="M171" s="26">
        <v>44561</v>
      </c>
    </row>
    <row r="172" spans="1:13" ht="15" thickBot="1">
      <c r="A172" s="83" t="s">
        <v>565</v>
      </c>
      <c r="B172" s="83" t="s">
        <v>3573</v>
      </c>
      <c r="C172" s="83" t="s">
        <v>445</v>
      </c>
      <c r="D172" s="83">
        <v>3.63</v>
      </c>
      <c r="E172" s="83" t="s">
        <v>3607</v>
      </c>
      <c r="F172" s="26">
        <v>44377</v>
      </c>
      <c r="H172" s="83" t="s">
        <v>565</v>
      </c>
      <c r="I172" s="83" t="s">
        <v>3573</v>
      </c>
      <c r="J172" s="83" t="s">
        <v>445</v>
      </c>
      <c r="K172" s="83">
        <v>3.9</v>
      </c>
      <c r="L172" s="83" t="s">
        <v>3607</v>
      </c>
      <c r="M172" s="26">
        <v>44561</v>
      </c>
    </row>
    <row r="173" spans="1:13" ht="15" thickBot="1">
      <c r="A173" s="83" t="s">
        <v>571</v>
      </c>
      <c r="B173" s="83" t="s">
        <v>3573</v>
      </c>
      <c r="C173" s="83" t="s">
        <v>445</v>
      </c>
      <c r="D173" s="83">
        <v>3.36</v>
      </c>
      <c r="E173" s="83" t="s">
        <v>3607</v>
      </c>
      <c r="F173" s="26">
        <v>44377</v>
      </c>
      <c r="H173" s="83" t="s">
        <v>571</v>
      </c>
      <c r="I173" s="83" t="s">
        <v>3573</v>
      </c>
      <c r="J173" s="83" t="s">
        <v>445</v>
      </c>
      <c r="K173" s="83">
        <v>3.24</v>
      </c>
      <c r="L173" s="83" t="s">
        <v>3607</v>
      </c>
      <c r="M173" s="26">
        <v>44561</v>
      </c>
    </row>
    <row r="174" spans="1:13" ht="15" thickBot="1">
      <c r="A174" s="83" t="s">
        <v>2252</v>
      </c>
      <c r="B174" s="83" t="s">
        <v>3573</v>
      </c>
      <c r="C174" s="83" t="s">
        <v>445</v>
      </c>
      <c r="D174" s="83">
        <v>1.9</v>
      </c>
      <c r="E174" s="83" t="s">
        <v>3607</v>
      </c>
      <c r="F174" s="26">
        <v>44377</v>
      </c>
      <c r="H174" s="83" t="s">
        <v>2252</v>
      </c>
      <c r="I174" s="83" t="s">
        <v>3573</v>
      </c>
      <c r="J174" s="83" t="s">
        <v>445</v>
      </c>
      <c r="K174" s="83">
        <v>1.9</v>
      </c>
      <c r="L174" s="83" t="s">
        <v>3607</v>
      </c>
      <c r="M174" s="26">
        <v>44561</v>
      </c>
    </row>
    <row r="175" spans="1:13" ht="15" thickBot="1">
      <c r="A175" s="83" t="s">
        <v>690</v>
      </c>
      <c r="B175" s="83" t="s">
        <v>3573</v>
      </c>
      <c r="C175" s="83" t="s">
        <v>445</v>
      </c>
      <c r="D175" s="83">
        <v>2.23</v>
      </c>
      <c r="E175" s="83" t="s">
        <v>3607</v>
      </c>
      <c r="F175" s="26">
        <v>44377</v>
      </c>
      <c r="H175" s="83" t="s">
        <v>690</v>
      </c>
      <c r="I175" s="83" t="s">
        <v>3573</v>
      </c>
      <c r="J175" s="83" t="s">
        <v>445</v>
      </c>
      <c r="K175" s="83">
        <v>2.23</v>
      </c>
      <c r="L175" s="83" t="s">
        <v>3607</v>
      </c>
      <c r="M175" s="26">
        <v>44561</v>
      </c>
    </row>
    <row r="176" spans="1:13" ht="15" thickBot="1">
      <c r="A176" s="83" t="s">
        <v>1268</v>
      </c>
      <c r="B176" s="83" t="s">
        <v>3573</v>
      </c>
      <c r="C176" s="83" t="s">
        <v>445</v>
      </c>
      <c r="D176" s="83">
        <v>1.9</v>
      </c>
      <c r="E176" s="83" t="s">
        <v>3607</v>
      </c>
      <c r="F176" s="26">
        <v>44377</v>
      </c>
      <c r="H176" s="83" t="s">
        <v>1268</v>
      </c>
      <c r="I176" s="83" t="s">
        <v>3573</v>
      </c>
      <c r="J176" s="83" t="s">
        <v>445</v>
      </c>
      <c r="K176" s="83">
        <v>1.9</v>
      </c>
      <c r="L176" s="83" t="s">
        <v>3607</v>
      </c>
      <c r="M176" s="26">
        <v>44561</v>
      </c>
    </row>
    <row r="177" spans="1:13" ht="15" thickBot="1">
      <c r="A177" s="83" t="s">
        <v>1972</v>
      </c>
      <c r="B177" s="83" t="s">
        <v>3573</v>
      </c>
      <c r="C177" s="83" t="s">
        <v>445</v>
      </c>
      <c r="D177" s="83">
        <v>2.27</v>
      </c>
      <c r="E177" s="83" t="s">
        <v>3607</v>
      </c>
      <c r="F177" s="26">
        <v>44377</v>
      </c>
      <c r="H177" s="83" t="s">
        <v>1972</v>
      </c>
      <c r="I177" s="83" t="s">
        <v>3573</v>
      </c>
      <c r="J177" s="83" t="s">
        <v>445</v>
      </c>
      <c r="K177" s="83">
        <v>2.25</v>
      </c>
      <c r="L177" s="83" t="s">
        <v>3607</v>
      </c>
      <c r="M177" s="26">
        <v>44561</v>
      </c>
    </row>
    <row r="178" spans="1:13" ht="15" thickBot="1">
      <c r="A178" s="132" t="s">
        <v>1880</v>
      </c>
      <c r="B178" s="132" t="s">
        <v>3573</v>
      </c>
      <c r="C178" s="132" t="s">
        <v>445</v>
      </c>
      <c r="D178" s="132">
        <v>2.63</v>
      </c>
      <c r="E178" s="90" t="s">
        <v>3620</v>
      </c>
      <c r="F178" s="26">
        <v>44377</v>
      </c>
      <c r="H178" s="83" t="s">
        <v>1880</v>
      </c>
      <c r="I178" s="83" t="s">
        <v>3573</v>
      </c>
      <c r="J178" s="83" t="s">
        <v>445</v>
      </c>
      <c r="K178" s="83">
        <v>2.6</v>
      </c>
      <c r="L178" s="83" t="s">
        <v>3607</v>
      </c>
      <c r="M178" s="26">
        <v>44561</v>
      </c>
    </row>
    <row r="179" spans="1:13" ht="15" thickBot="1">
      <c r="A179" s="133"/>
      <c r="B179" s="133"/>
      <c r="C179" s="133"/>
      <c r="D179" s="133"/>
      <c r="E179" s="91" t="s">
        <v>3621</v>
      </c>
      <c r="F179" s="26">
        <v>44377</v>
      </c>
    </row>
  </sheetData>
  <mergeCells count="56">
    <mergeCell ref="I57:I58"/>
    <mergeCell ref="A57:A58"/>
    <mergeCell ref="B57:B58"/>
    <mergeCell ref="C57:C58"/>
    <mergeCell ref="D57:D58"/>
    <mergeCell ref="H57:H58"/>
    <mergeCell ref="I117:I118"/>
    <mergeCell ref="AE57:AE58"/>
    <mergeCell ref="AF57:AF58"/>
    <mergeCell ref="AJ57:AJ58"/>
    <mergeCell ref="AK57:AK58"/>
    <mergeCell ref="V57:V58"/>
    <mergeCell ref="W57:W58"/>
    <mergeCell ref="X57:X58"/>
    <mergeCell ref="Y57:Y58"/>
    <mergeCell ref="AC57:AC58"/>
    <mergeCell ref="AD57:AD58"/>
    <mergeCell ref="J57:J58"/>
    <mergeCell ref="K57:K58"/>
    <mergeCell ref="O57:O58"/>
    <mergeCell ref="P57:P58"/>
    <mergeCell ref="Q57:Q58"/>
    <mergeCell ref="A117:A118"/>
    <mergeCell ref="B117:B118"/>
    <mergeCell ref="C117:C118"/>
    <mergeCell ref="D117:D118"/>
    <mergeCell ref="H117:H118"/>
    <mergeCell ref="R117:R118"/>
    <mergeCell ref="AQ57:AQ58"/>
    <mergeCell ref="AR57:AR58"/>
    <mergeCell ref="AS57:AS58"/>
    <mergeCell ref="AT57:AT58"/>
    <mergeCell ref="AL57:AL58"/>
    <mergeCell ref="AM57:AM58"/>
    <mergeCell ref="R57:R58"/>
    <mergeCell ref="AF117:AF118"/>
    <mergeCell ref="AJ117:AJ118"/>
    <mergeCell ref="AK117:AK118"/>
    <mergeCell ref="AL117:AL118"/>
    <mergeCell ref="AM117:AM118"/>
    <mergeCell ref="A178:A179"/>
    <mergeCell ref="B178:B179"/>
    <mergeCell ref="C178:C179"/>
    <mergeCell ref="D178:D179"/>
    <mergeCell ref="AE117:AE118"/>
    <mergeCell ref="V117:V118"/>
    <mergeCell ref="W117:W118"/>
    <mergeCell ref="X117:X118"/>
    <mergeCell ref="Y117:Y118"/>
    <mergeCell ref="AC117:AC118"/>
    <mergeCell ref="AD117:AD118"/>
    <mergeCell ref="J117:J118"/>
    <mergeCell ref="K117:K118"/>
    <mergeCell ref="O117:O118"/>
    <mergeCell ref="P117:P118"/>
    <mergeCell ref="Q117:Q118"/>
  </mergeCells>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C1359-8A19-4584-8FD6-4FBAC652E2E6}">
  <dimension ref="A1:X114"/>
  <sheetViews>
    <sheetView topLeftCell="B1" workbookViewId="0">
      <selection activeCell="X20" sqref="X20"/>
    </sheetView>
  </sheetViews>
  <sheetFormatPr defaultRowHeight="14.4"/>
  <cols>
    <col min="2" max="2" width="11" bestFit="1" customWidth="1"/>
    <col min="11" max="11" width="9" style="77"/>
    <col min="12" max="12" width="11.21875" style="98" bestFit="1" customWidth="1"/>
    <col min="21" max="21" width="19.44140625" bestFit="1" customWidth="1"/>
    <col min="22" max="24" width="8.44140625" style="6" customWidth="1"/>
  </cols>
  <sheetData>
    <row r="1" spans="1:24">
      <c r="A1" t="s">
        <v>3635</v>
      </c>
      <c r="B1" t="s">
        <v>3636</v>
      </c>
      <c r="C1" t="s">
        <v>3637</v>
      </c>
      <c r="D1" t="s">
        <v>462</v>
      </c>
      <c r="E1" t="s">
        <v>3638</v>
      </c>
      <c r="F1" t="s">
        <v>3639</v>
      </c>
      <c r="G1" t="s">
        <v>3640</v>
      </c>
      <c r="H1" t="s">
        <v>3641</v>
      </c>
      <c r="I1" t="s">
        <v>3642</v>
      </c>
      <c r="J1" t="s">
        <v>3643</v>
      </c>
      <c r="K1" s="77" t="s">
        <v>3644</v>
      </c>
      <c r="L1" s="98" t="s">
        <v>3645</v>
      </c>
      <c r="Q1" t="s">
        <v>3646</v>
      </c>
      <c r="R1" t="s">
        <v>3647</v>
      </c>
      <c r="S1" t="s">
        <v>3648</v>
      </c>
      <c r="U1" s="6" t="s">
        <v>3649</v>
      </c>
    </row>
    <row r="2" spans="1:24">
      <c r="A2">
        <v>7</v>
      </c>
      <c r="B2" t="s">
        <v>3650</v>
      </c>
      <c r="C2" t="s">
        <v>3651</v>
      </c>
      <c r="D2" t="s">
        <v>3652</v>
      </c>
      <c r="E2" t="s">
        <v>1399</v>
      </c>
      <c r="F2">
        <v>4.2</v>
      </c>
      <c r="G2">
        <v>4.2</v>
      </c>
      <c r="H2">
        <v>4.2</v>
      </c>
      <c r="I2" t="s">
        <v>3653</v>
      </c>
      <c r="J2">
        <v>0</v>
      </c>
      <c r="K2" s="77">
        <v>0</v>
      </c>
      <c r="L2" s="98">
        <f>H2-J2</f>
        <v>4.2</v>
      </c>
      <c r="N2" t="s">
        <v>3654</v>
      </c>
      <c r="O2" t="s">
        <v>1399</v>
      </c>
      <c r="P2">
        <v>920.2</v>
      </c>
      <c r="Q2" s="98">
        <v>4.2</v>
      </c>
      <c r="R2" s="98">
        <v>3.9</v>
      </c>
      <c r="S2" s="98">
        <v>3.92</v>
      </c>
      <c r="U2" s="6" t="s">
        <v>3655</v>
      </c>
    </row>
    <row r="3" spans="1:24">
      <c r="A3">
        <v>10</v>
      </c>
      <c r="B3" t="s">
        <v>3650</v>
      </c>
      <c r="C3" t="s">
        <v>3651</v>
      </c>
      <c r="D3" t="s">
        <v>3652</v>
      </c>
      <c r="E3" t="s">
        <v>1870</v>
      </c>
      <c r="F3">
        <v>4.2699999999999996</v>
      </c>
      <c r="G3">
        <v>4.2699999999999996</v>
      </c>
      <c r="H3">
        <v>4.2699999999999996</v>
      </c>
      <c r="I3" t="s">
        <v>3653</v>
      </c>
      <c r="J3">
        <v>0</v>
      </c>
      <c r="K3" s="77">
        <v>0</v>
      </c>
      <c r="L3" s="98">
        <f t="shared" ref="L3:L66" si="0">H3-J3</f>
        <v>4.2699999999999996</v>
      </c>
      <c r="O3" t="s">
        <v>1870</v>
      </c>
      <c r="P3">
        <v>470.4</v>
      </c>
      <c r="Q3" s="98">
        <v>4.2699999999999996</v>
      </c>
      <c r="R3" s="98">
        <v>3.1</v>
      </c>
      <c r="S3" s="98">
        <v>3.25</v>
      </c>
      <c r="V3" s="6" t="s">
        <v>3648</v>
      </c>
      <c r="W3" s="6" t="s">
        <v>3647</v>
      </c>
      <c r="X3" s="6" t="s">
        <v>3646</v>
      </c>
    </row>
    <row r="4" spans="1:24">
      <c r="A4">
        <v>12</v>
      </c>
      <c r="B4" t="s">
        <v>3650</v>
      </c>
      <c r="C4" t="s">
        <v>3651</v>
      </c>
      <c r="D4" t="s">
        <v>3652</v>
      </c>
      <c r="E4" t="s">
        <v>1707</v>
      </c>
      <c r="F4">
        <v>4.38</v>
      </c>
      <c r="G4">
        <v>4.38</v>
      </c>
      <c r="H4">
        <v>4.38</v>
      </c>
      <c r="I4" t="s">
        <v>3653</v>
      </c>
      <c r="J4">
        <v>0</v>
      </c>
      <c r="K4" s="77">
        <v>0</v>
      </c>
      <c r="L4" s="98">
        <f t="shared" si="0"/>
        <v>4.38</v>
      </c>
      <c r="O4" t="s">
        <v>1707</v>
      </c>
      <c r="P4">
        <v>392.9</v>
      </c>
      <c r="Q4" s="98">
        <v>4.38</v>
      </c>
      <c r="R4" s="98"/>
      <c r="S4" s="98"/>
      <c r="U4" s="26">
        <v>43830</v>
      </c>
      <c r="V4" s="99">
        <v>3.3</v>
      </c>
      <c r="W4" s="99">
        <v>3.9</v>
      </c>
      <c r="X4" s="99"/>
    </row>
    <row r="5" spans="1:24">
      <c r="A5">
        <v>18</v>
      </c>
      <c r="B5" t="s">
        <v>3650</v>
      </c>
      <c r="C5" t="s">
        <v>3651</v>
      </c>
      <c r="D5" t="s">
        <v>3652</v>
      </c>
      <c r="E5" t="s">
        <v>450</v>
      </c>
      <c r="F5">
        <v>4.17</v>
      </c>
      <c r="G5">
        <v>4.17</v>
      </c>
      <c r="H5">
        <v>4.17</v>
      </c>
      <c r="I5" t="s">
        <v>3653</v>
      </c>
      <c r="J5">
        <v>0</v>
      </c>
      <c r="K5" s="77">
        <v>0</v>
      </c>
      <c r="L5" s="98">
        <f t="shared" si="0"/>
        <v>4.17</v>
      </c>
      <c r="O5" t="s">
        <v>450</v>
      </c>
      <c r="P5">
        <v>1007.2</v>
      </c>
      <c r="Q5" s="98">
        <v>4.17</v>
      </c>
      <c r="R5" s="98">
        <v>3.83</v>
      </c>
      <c r="S5" s="98"/>
      <c r="U5" s="26">
        <v>44012</v>
      </c>
      <c r="V5" s="99">
        <v>3.3</v>
      </c>
      <c r="W5" s="99">
        <v>3.9</v>
      </c>
      <c r="X5" s="99"/>
    </row>
    <row r="6" spans="1:24">
      <c r="A6">
        <v>1</v>
      </c>
      <c r="B6" t="s">
        <v>3650</v>
      </c>
      <c r="C6" t="s">
        <v>445</v>
      </c>
      <c r="D6" t="s">
        <v>3652</v>
      </c>
      <c r="E6" t="s">
        <v>3656</v>
      </c>
      <c r="F6" t="s">
        <v>483</v>
      </c>
      <c r="G6" t="s">
        <v>483</v>
      </c>
      <c r="H6">
        <v>3.67</v>
      </c>
      <c r="I6" t="s">
        <v>3653</v>
      </c>
      <c r="J6">
        <v>0.04</v>
      </c>
      <c r="K6" s="77">
        <v>1.0999999999999999E-2</v>
      </c>
      <c r="L6" s="98">
        <f t="shared" si="0"/>
        <v>3.63</v>
      </c>
      <c r="O6" t="s">
        <v>3656</v>
      </c>
      <c r="P6">
        <v>290.7</v>
      </c>
      <c r="Q6" s="98"/>
      <c r="R6" s="98">
        <v>3.3</v>
      </c>
      <c r="S6" s="98">
        <v>3.63</v>
      </c>
      <c r="U6" s="26">
        <v>44043</v>
      </c>
      <c r="V6" s="99">
        <v>3.3</v>
      </c>
      <c r="W6" s="99">
        <v>3.9</v>
      </c>
      <c r="X6" s="99"/>
    </row>
    <row r="7" spans="1:24">
      <c r="A7">
        <v>3</v>
      </c>
      <c r="B7" t="s">
        <v>3650</v>
      </c>
      <c r="C7" t="s">
        <v>445</v>
      </c>
      <c r="D7" t="s">
        <v>3652</v>
      </c>
      <c r="E7" t="s">
        <v>1691</v>
      </c>
      <c r="F7">
        <v>3.18</v>
      </c>
      <c r="G7">
        <v>3.18</v>
      </c>
      <c r="H7">
        <v>3.18</v>
      </c>
      <c r="I7" t="s">
        <v>3653</v>
      </c>
      <c r="J7">
        <v>0.06</v>
      </c>
      <c r="K7" s="77">
        <v>1.9199999999999998E-2</v>
      </c>
      <c r="L7" s="98">
        <f t="shared" si="0"/>
        <v>3.12</v>
      </c>
      <c r="O7" t="s">
        <v>1691</v>
      </c>
      <c r="P7">
        <v>561.1</v>
      </c>
      <c r="Q7" s="98"/>
      <c r="R7" s="98"/>
      <c r="S7" s="98">
        <v>3.12</v>
      </c>
      <c r="U7" s="26">
        <v>44074</v>
      </c>
      <c r="V7" s="99">
        <v>3.11</v>
      </c>
      <c r="W7" s="99">
        <v>3.9</v>
      </c>
      <c r="X7" s="99"/>
    </row>
    <row r="8" spans="1:24">
      <c r="A8">
        <v>4</v>
      </c>
      <c r="B8" t="s">
        <v>3650</v>
      </c>
      <c r="C8" t="s">
        <v>445</v>
      </c>
      <c r="D8" t="s">
        <v>3652</v>
      </c>
      <c r="E8" t="s">
        <v>442</v>
      </c>
      <c r="F8" t="s">
        <v>483</v>
      </c>
      <c r="G8" t="s">
        <v>483</v>
      </c>
      <c r="H8">
        <v>3.09</v>
      </c>
      <c r="I8" t="s">
        <v>3653</v>
      </c>
      <c r="J8">
        <v>-0.21</v>
      </c>
      <c r="K8" s="77">
        <v>-6.3600000000000004E-2</v>
      </c>
      <c r="L8" s="98">
        <f t="shared" si="0"/>
        <v>3.3</v>
      </c>
      <c r="O8" t="s">
        <v>442</v>
      </c>
      <c r="P8">
        <v>296.8</v>
      </c>
      <c r="Q8" s="98"/>
      <c r="R8" s="98">
        <v>3.16</v>
      </c>
      <c r="S8" s="98">
        <v>3.3</v>
      </c>
      <c r="U8" s="26">
        <v>44104</v>
      </c>
      <c r="V8" s="99">
        <v>3.11</v>
      </c>
      <c r="W8" s="99">
        <v>3.9</v>
      </c>
      <c r="X8" s="99"/>
    </row>
    <row r="9" spans="1:24">
      <c r="A9">
        <v>6</v>
      </c>
      <c r="B9" t="s">
        <v>3650</v>
      </c>
      <c r="C9" t="s">
        <v>445</v>
      </c>
      <c r="D9" t="s">
        <v>3652</v>
      </c>
      <c r="E9" t="s">
        <v>1399</v>
      </c>
      <c r="F9" t="s">
        <v>483</v>
      </c>
      <c r="G9" t="s">
        <v>483</v>
      </c>
      <c r="H9">
        <v>3.96</v>
      </c>
      <c r="I9" t="s">
        <v>3653</v>
      </c>
      <c r="J9">
        <v>0.04</v>
      </c>
      <c r="K9" s="77">
        <v>1.0200000000000001E-2</v>
      </c>
      <c r="L9" s="98">
        <f t="shared" si="0"/>
        <v>3.92</v>
      </c>
      <c r="O9" t="s">
        <v>446</v>
      </c>
      <c r="P9">
        <v>938.7</v>
      </c>
      <c r="Q9" s="98"/>
      <c r="R9" s="98"/>
      <c r="S9" s="98">
        <v>3.1100000000000003</v>
      </c>
      <c r="U9" s="26">
        <v>44134</v>
      </c>
      <c r="V9" s="99">
        <v>3.11</v>
      </c>
      <c r="W9" s="99">
        <v>3.9</v>
      </c>
      <c r="X9" s="99"/>
    </row>
    <row r="10" spans="1:24">
      <c r="A10">
        <v>9</v>
      </c>
      <c r="B10" t="s">
        <v>3650</v>
      </c>
      <c r="C10" t="s">
        <v>445</v>
      </c>
      <c r="D10" t="s">
        <v>3652</v>
      </c>
      <c r="E10" t="s">
        <v>1870</v>
      </c>
      <c r="F10" t="s">
        <v>483</v>
      </c>
      <c r="G10" t="s">
        <v>483</v>
      </c>
      <c r="H10">
        <v>3.9</v>
      </c>
      <c r="I10" t="s">
        <v>3653</v>
      </c>
      <c r="J10">
        <v>0.65</v>
      </c>
      <c r="K10" s="77">
        <v>0.2</v>
      </c>
      <c r="L10" s="98">
        <f t="shared" si="0"/>
        <v>3.25</v>
      </c>
      <c r="O10" t="s">
        <v>2962</v>
      </c>
      <c r="P10">
        <v>710.2</v>
      </c>
      <c r="Q10" s="98"/>
      <c r="R10" s="98">
        <v>3.88</v>
      </c>
      <c r="S10" s="98">
        <v>3.33</v>
      </c>
      <c r="U10" s="26">
        <v>44165</v>
      </c>
      <c r="V10" s="99">
        <v>3.11</v>
      </c>
      <c r="W10" s="99">
        <v>3.9</v>
      </c>
      <c r="X10" s="99"/>
    </row>
    <row r="11" spans="1:24">
      <c r="A11">
        <v>13</v>
      </c>
      <c r="B11" t="s">
        <v>3650</v>
      </c>
      <c r="C11" t="s">
        <v>445</v>
      </c>
      <c r="D11" t="s">
        <v>3652</v>
      </c>
      <c r="E11" t="s">
        <v>446</v>
      </c>
      <c r="F11">
        <v>2.95</v>
      </c>
      <c r="G11">
        <v>2.95</v>
      </c>
      <c r="H11">
        <v>2.95</v>
      </c>
      <c r="I11" t="s">
        <v>3653</v>
      </c>
      <c r="J11">
        <v>-0.16</v>
      </c>
      <c r="K11" s="77">
        <v>-5.1400000000000001E-2</v>
      </c>
      <c r="L11" s="98">
        <f t="shared" si="0"/>
        <v>3.1100000000000003</v>
      </c>
      <c r="O11" t="s">
        <v>3205</v>
      </c>
      <c r="P11">
        <v>592.5</v>
      </c>
      <c r="Q11" s="98"/>
      <c r="R11" s="98">
        <v>2.88</v>
      </c>
      <c r="S11" s="98">
        <v>3.15</v>
      </c>
      <c r="U11" s="26">
        <v>44196</v>
      </c>
      <c r="V11" s="99">
        <v>3.11</v>
      </c>
      <c r="W11" s="99">
        <v>3.9</v>
      </c>
      <c r="X11" s="99"/>
    </row>
    <row r="12" spans="1:24">
      <c r="A12">
        <v>14</v>
      </c>
      <c r="B12" t="s">
        <v>3650</v>
      </c>
      <c r="C12" t="s">
        <v>445</v>
      </c>
      <c r="D12" t="s">
        <v>3652</v>
      </c>
      <c r="E12" t="s">
        <v>2962</v>
      </c>
      <c r="F12">
        <v>3.33</v>
      </c>
      <c r="G12">
        <v>3.33</v>
      </c>
      <c r="H12">
        <v>3.33</v>
      </c>
      <c r="I12" t="s">
        <v>3653</v>
      </c>
      <c r="J12">
        <v>0</v>
      </c>
      <c r="K12" s="77">
        <v>0</v>
      </c>
      <c r="L12" s="98">
        <f t="shared" si="0"/>
        <v>3.33</v>
      </c>
      <c r="O12" t="s">
        <v>3657</v>
      </c>
      <c r="Q12" s="98">
        <f>(Q2*P2+Q3*P3+Q4*P4+Q5*P5)/(P2+P3+P4+P5)</f>
        <v>4.2263138280718104</v>
      </c>
      <c r="R12" s="98">
        <f>(R2*P2+R3*P3+R5*P5+R6*P6+R8*P8+R10*P10+R11*P11)/(P2+P3+P5+P6+P8+P10+P11)</f>
        <v>3.5596478544776127</v>
      </c>
      <c r="S12" s="98">
        <f>(S2*P2+S3*P3+S6*P6+S7*P7+S8*P8+S9*P9+S10*P10+S11*P11)/(P2+P3+P6+P7+P8+P9+P10+P11)</f>
        <v>3.3619200518763335</v>
      </c>
      <c r="U12" s="26">
        <v>44377</v>
      </c>
      <c r="V12" s="99">
        <v>3.11</v>
      </c>
      <c r="W12" s="99">
        <v>3.9</v>
      </c>
      <c r="X12" s="99"/>
    </row>
    <row r="13" spans="1:24">
      <c r="A13">
        <v>16</v>
      </c>
      <c r="B13" t="s">
        <v>3650</v>
      </c>
      <c r="C13" t="s">
        <v>445</v>
      </c>
      <c r="D13" t="s">
        <v>3652</v>
      </c>
      <c r="E13" t="s">
        <v>3205</v>
      </c>
      <c r="F13" t="s">
        <v>483</v>
      </c>
      <c r="G13" t="s">
        <v>483</v>
      </c>
      <c r="H13">
        <v>3.17</v>
      </c>
      <c r="I13" t="s">
        <v>3653</v>
      </c>
      <c r="J13">
        <v>0.02</v>
      </c>
      <c r="K13" s="77">
        <v>6.3E-3</v>
      </c>
      <c r="L13" s="98">
        <f t="shared" si="0"/>
        <v>3.15</v>
      </c>
      <c r="Q13">
        <f>Q12/Q2</f>
        <v>1.0062651971599548</v>
      </c>
      <c r="R13">
        <f t="shared" ref="R13:S13" si="1">R12/R2</f>
        <v>0.91273021909682384</v>
      </c>
      <c r="S13">
        <f t="shared" si="1"/>
        <v>0.85763266629498303</v>
      </c>
      <c r="U13" s="26">
        <v>44561</v>
      </c>
      <c r="V13" s="99">
        <v>3.96</v>
      </c>
      <c r="W13" s="99">
        <v>3.9</v>
      </c>
      <c r="X13" s="99"/>
    </row>
    <row r="14" spans="1:24">
      <c r="A14">
        <v>2</v>
      </c>
      <c r="B14" t="s">
        <v>3650</v>
      </c>
      <c r="C14" t="s">
        <v>3574</v>
      </c>
      <c r="D14" t="s">
        <v>3652</v>
      </c>
      <c r="E14" t="s">
        <v>3656</v>
      </c>
      <c r="F14">
        <v>2.4</v>
      </c>
      <c r="G14">
        <v>4.3</v>
      </c>
      <c r="H14">
        <v>3.3</v>
      </c>
      <c r="I14" t="s">
        <v>3653</v>
      </c>
      <c r="J14">
        <v>0</v>
      </c>
      <c r="K14" s="77">
        <v>0</v>
      </c>
      <c r="L14" s="98">
        <f t="shared" si="0"/>
        <v>3.3</v>
      </c>
      <c r="U14" t="s">
        <v>3658</v>
      </c>
      <c r="V14" s="99">
        <f>(V6*7+V7*5)/12</f>
        <v>3.2208333333333332</v>
      </c>
      <c r="W14" s="99">
        <v>3.9</v>
      </c>
      <c r="X14" s="99">
        <f>Q2</f>
        <v>4.2</v>
      </c>
    </row>
    <row r="15" spans="1:24">
      <c r="A15">
        <v>5</v>
      </c>
      <c r="B15" t="s">
        <v>3650</v>
      </c>
      <c r="C15" t="s">
        <v>3574</v>
      </c>
      <c r="D15" t="s">
        <v>3652</v>
      </c>
      <c r="E15" t="s">
        <v>442</v>
      </c>
      <c r="F15">
        <v>2.63</v>
      </c>
      <c r="G15">
        <v>3.95</v>
      </c>
      <c r="H15">
        <v>3.16</v>
      </c>
      <c r="I15" t="s">
        <v>3653</v>
      </c>
      <c r="J15">
        <v>0</v>
      </c>
      <c r="K15" s="77">
        <v>0</v>
      </c>
      <c r="L15" s="98">
        <f t="shared" si="0"/>
        <v>3.16</v>
      </c>
      <c r="U15" t="s">
        <v>3664</v>
      </c>
      <c r="V15" s="99"/>
      <c r="W15" s="99"/>
      <c r="X15" s="99"/>
    </row>
    <row r="16" spans="1:24">
      <c r="A16">
        <v>8</v>
      </c>
      <c r="B16" t="s">
        <v>3650</v>
      </c>
      <c r="C16" t="s">
        <v>3574</v>
      </c>
      <c r="D16" t="s">
        <v>3652</v>
      </c>
      <c r="E16" t="s">
        <v>1399</v>
      </c>
      <c r="F16">
        <v>3.3</v>
      </c>
      <c r="G16">
        <v>4.8</v>
      </c>
      <c r="H16">
        <v>3.9</v>
      </c>
      <c r="I16" t="s">
        <v>3653</v>
      </c>
      <c r="J16">
        <v>0</v>
      </c>
      <c r="K16" s="77">
        <v>0</v>
      </c>
      <c r="L16" s="98">
        <f t="shared" si="0"/>
        <v>3.9</v>
      </c>
      <c r="T16">
        <v>2020</v>
      </c>
      <c r="U16" t="s">
        <v>3665</v>
      </c>
      <c r="V16" s="99">
        <f>V14*S13</f>
        <v>2.7622918793584246</v>
      </c>
      <c r="W16" s="99">
        <f>W14*R13</f>
        <v>3.5596478544776127</v>
      </c>
      <c r="X16" s="99">
        <f>X14*Q13</f>
        <v>4.2263138280718104</v>
      </c>
    </row>
    <row r="17" spans="1:24">
      <c r="A17">
        <v>11</v>
      </c>
      <c r="B17" t="s">
        <v>3650</v>
      </c>
      <c r="C17" t="s">
        <v>3574</v>
      </c>
      <c r="D17" t="s">
        <v>3652</v>
      </c>
      <c r="E17" t="s">
        <v>1870</v>
      </c>
      <c r="F17">
        <v>2.95</v>
      </c>
      <c r="G17">
        <v>3.8</v>
      </c>
      <c r="H17">
        <v>3.1</v>
      </c>
      <c r="I17" t="s">
        <v>3653</v>
      </c>
      <c r="J17">
        <v>0</v>
      </c>
      <c r="K17" s="77">
        <v>0</v>
      </c>
      <c r="L17" s="98">
        <f t="shared" si="0"/>
        <v>3.1</v>
      </c>
      <c r="T17">
        <v>2021</v>
      </c>
      <c r="U17" t="s">
        <v>3665</v>
      </c>
      <c r="V17" s="111">
        <f>S12</f>
        <v>3.3619200518763335</v>
      </c>
      <c r="W17" s="111">
        <f>R12</f>
        <v>3.5596478544776127</v>
      </c>
      <c r="X17" s="111">
        <f>Q12</f>
        <v>4.2263138280718104</v>
      </c>
    </row>
    <row r="18" spans="1:24">
      <c r="A18">
        <v>15</v>
      </c>
      <c r="B18" t="s">
        <v>3650</v>
      </c>
      <c r="C18" t="s">
        <v>3574</v>
      </c>
      <c r="D18" t="s">
        <v>3652</v>
      </c>
      <c r="E18" t="s">
        <v>2962</v>
      </c>
      <c r="F18">
        <v>3.28</v>
      </c>
      <c r="G18">
        <v>4.7699999999999996</v>
      </c>
      <c r="H18">
        <v>3.88</v>
      </c>
      <c r="I18" t="s">
        <v>3653</v>
      </c>
      <c r="J18">
        <v>0</v>
      </c>
      <c r="K18" s="77">
        <v>0</v>
      </c>
      <c r="L18" s="98">
        <f t="shared" si="0"/>
        <v>3.88</v>
      </c>
      <c r="T18">
        <v>2020</v>
      </c>
      <c r="U18" t="s">
        <v>3666</v>
      </c>
      <c r="V18" s="100">
        <f>V16/(能源发热量!$E$28/10^8)*Deflator!$B$22</f>
        <v>1.1273596963900394E-5</v>
      </c>
      <c r="W18" s="100">
        <f>W16/(能源发热量!$E$28/10^8)*Deflator!$B$22</f>
        <v>1.4527804083511282E-5</v>
      </c>
      <c r="X18" s="100">
        <f>X16/(能源发热量!$E$28/10^8)*Deflator!$B$22</f>
        <v>1.7248632954641609E-5</v>
      </c>
    </row>
    <row r="19" spans="1:24">
      <c r="A19">
        <v>17</v>
      </c>
      <c r="B19" t="s">
        <v>3650</v>
      </c>
      <c r="C19" t="s">
        <v>3574</v>
      </c>
      <c r="D19" t="s">
        <v>3652</v>
      </c>
      <c r="E19" t="s">
        <v>3205</v>
      </c>
      <c r="F19">
        <v>2.4300000000000002</v>
      </c>
      <c r="G19">
        <v>3.65</v>
      </c>
      <c r="H19">
        <v>2.92</v>
      </c>
      <c r="I19" t="s">
        <v>3653</v>
      </c>
      <c r="J19">
        <v>0.04</v>
      </c>
      <c r="K19" s="77">
        <v>1.3899999999999999E-2</v>
      </c>
      <c r="L19" s="98">
        <f t="shared" si="0"/>
        <v>2.88</v>
      </c>
      <c r="T19">
        <v>2021</v>
      </c>
      <c r="U19" t="s">
        <v>3666</v>
      </c>
      <c r="V19" s="6">
        <f>V17/(能源发热量!$E$28/10^8)*Deflator!$B$22</f>
        <v>1.3720827973657817E-5</v>
      </c>
      <c r="W19" s="6">
        <f>W17/(能源发热量!$E$28/10^8)*Deflator!$B$22</f>
        <v>1.4527804083511282E-5</v>
      </c>
      <c r="X19" s="6">
        <f>X17/(能源发热量!$E$28/10^8)*Deflator!$B$22</f>
        <v>1.7248632954641609E-5</v>
      </c>
    </row>
    <row r="20" spans="1:24">
      <c r="A20">
        <v>19</v>
      </c>
      <c r="B20" t="s">
        <v>3650</v>
      </c>
      <c r="C20" t="s">
        <v>3574</v>
      </c>
      <c r="D20" t="s">
        <v>3652</v>
      </c>
      <c r="E20" t="s">
        <v>450</v>
      </c>
      <c r="F20">
        <v>3.25</v>
      </c>
      <c r="G20">
        <v>4.7</v>
      </c>
      <c r="H20">
        <v>3.83</v>
      </c>
      <c r="I20" t="s">
        <v>3653</v>
      </c>
      <c r="J20">
        <v>0</v>
      </c>
      <c r="K20" s="77">
        <v>0</v>
      </c>
      <c r="L20" s="98">
        <f t="shared" si="0"/>
        <v>3.83</v>
      </c>
    </row>
    <row r="21" spans="1:24">
      <c r="A21">
        <v>24</v>
      </c>
      <c r="B21" t="s">
        <v>3650</v>
      </c>
      <c r="C21" t="s">
        <v>3651</v>
      </c>
      <c r="D21" t="s">
        <v>3659</v>
      </c>
      <c r="E21" t="s">
        <v>3576</v>
      </c>
      <c r="F21">
        <v>4.7</v>
      </c>
      <c r="G21">
        <v>4.7</v>
      </c>
      <c r="H21">
        <v>4.7</v>
      </c>
      <c r="I21" t="s">
        <v>3653</v>
      </c>
      <c r="J21">
        <v>0</v>
      </c>
      <c r="K21" s="77">
        <v>0</v>
      </c>
      <c r="L21" s="98">
        <f t="shared" si="0"/>
        <v>4.7</v>
      </c>
    </row>
    <row r="22" spans="1:24">
      <c r="A22">
        <v>26</v>
      </c>
      <c r="B22" t="s">
        <v>3650</v>
      </c>
      <c r="C22" t="s">
        <v>3651</v>
      </c>
      <c r="D22" t="s">
        <v>3659</v>
      </c>
      <c r="E22" t="s">
        <v>660</v>
      </c>
      <c r="F22">
        <v>5.0999999999999996</v>
      </c>
      <c r="G22">
        <v>6.2</v>
      </c>
      <c r="H22">
        <v>5.6</v>
      </c>
      <c r="I22" t="s">
        <v>3653</v>
      </c>
      <c r="J22">
        <v>-0.04</v>
      </c>
      <c r="K22" s="77">
        <v>-7.1000000000000004E-3</v>
      </c>
      <c r="L22" s="98">
        <f t="shared" si="0"/>
        <v>5.64</v>
      </c>
    </row>
    <row r="23" spans="1:24">
      <c r="A23">
        <v>27</v>
      </c>
      <c r="B23" t="s">
        <v>3650</v>
      </c>
      <c r="C23" t="s">
        <v>3651</v>
      </c>
      <c r="D23" t="s">
        <v>3659</v>
      </c>
      <c r="E23" t="s">
        <v>934</v>
      </c>
      <c r="F23">
        <v>5.8</v>
      </c>
      <c r="G23">
        <v>6.6</v>
      </c>
      <c r="H23">
        <v>6.1</v>
      </c>
      <c r="I23" t="s">
        <v>3653</v>
      </c>
      <c r="J23">
        <v>0.02</v>
      </c>
      <c r="K23" s="77">
        <v>3.3E-3</v>
      </c>
      <c r="L23" s="98">
        <f t="shared" si="0"/>
        <v>6.08</v>
      </c>
    </row>
    <row r="24" spans="1:24">
      <c r="A24">
        <v>34</v>
      </c>
      <c r="B24" t="s">
        <v>3650</v>
      </c>
      <c r="C24" t="s">
        <v>3651</v>
      </c>
      <c r="D24" t="s">
        <v>3659</v>
      </c>
      <c r="E24" t="s">
        <v>532</v>
      </c>
      <c r="F24">
        <v>4.0999999999999996</v>
      </c>
      <c r="G24">
        <v>4.0999999999999996</v>
      </c>
      <c r="H24">
        <v>4.0999999999999996</v>
      </c>
      <c r="I24" t="s">
        <v>3653</v>
      </c>
      <c r="J24">
        <v>0</v>
      </c>
      <c r="K24" s="77">
        <v>0</v>
      </c>
      <c r="L24" s="98">
        <f t="shared" si="0"/>
        <v>4.0999999999999996</v>
      </c>
    </row>
    <row r="25" spans="1:24">
      <c r="A25">
        <v>38</v>
      </c>
      <c r="B25" t="s">
        <v>3650</v>
      </c>
      <c r="C25" t="s">
        <v>3651</v>
      </c>
      <c r="D25" t="s">
        <v>3659</v>
      </c>
      <c r="E25" t="s">
        <v>2027</v>
      </c>
      <c r="F25">
        <v>4.99</v>
      </c>
      <c r="G25">
        <v>4.99</v>
      </c>
      <c r="H25">
        <v>4.99</v>
      </c>
      <c r="I25" t="s">
        <v>3653</v>
      </c>
      <c r="J25">
        <v>0.08</v>
      </c>
      <c r="K25" s="77">
        <v>1.6299999999999999E-2</v>
      </c>
      <c r="L25" s="98">
        <f t="shared" si="0"/>
        <v>4.91</v>
      </c>
    </row>
    <row r="26" spans="1:24">
      <c r="A26">
        <v>41</v>
      </c>
      <c r="B26" t="s">
        <v>3650</v>
      </c>
      <c r="C26" t="s">
        <v>3651</v>
      </c>
      <c r="D26" t="s">
        <v>3659</v>
      </c>
      <c r="E26" t="s">
        <v>1698</v>
      </c>
      <c r="F26">
        <v>4.4400000000000004</v>
      </c>
      <c r="G26">
        <v>4.4400000000000004</v>
      </c>
      <c r="H26">
        <v>4.4400000000000004</v>
      </c>
      <c r="I26" t="s">
        <v>3653</v>
      </c>
      <c r="J26">
        <v>0.08</v>
      </c>
      <c r="K26" s="77">
        <v>1.83E-2</v>
      </c>
      <c r="L26" s="98">
        <f t="shared" si="0"/>
        <v>4.3600000000000003</v>
      </c>
    </row>
    <row r="27" spans="1:24">
      <c r="A27">
        <v>50</v>
      </c>
      <c r="B27" t="s">
        <v>3650</v>
      </c>
      <c r="C27" t="s">
        <v>3651</v>
      </c>
      <c r="D27" t="s">
        <v>3659</v>
      </c>
      <c r="E27" t="s">
        <v>2427</v>
      </c>
      <c r="F27">
        <v>2.88</v>
      </c>
      <c r="G27">
        <v>2.88</v>
      </c>
      <c r="H27">
        <v>2.88</v>
      </c>
      <c r="I27" t="s">
        <v>3653</v>
      </c>
      <c r="J27">
        <v>0</v>
      </c>
      <c r="K27" s="77">
        <v>0</v>
      </c>
      <c r="L27" s="98">
        <f t="shared" si="0"/>
        <v>2.88</v>
      </c>
    </row>
    <row r="28" spans="1:24">
      <c r="A28">
        <v>54</v>
      </c>
      <c r="B28" t="s">
        <v>3650</v>
      </c>
      <c r="C28" t="s">
        <v>3651</v>
      </c>
      <c r="D28" t="s">
        <v>3659</v>
      </c>
      <c r="E28" t="s">
        <v>1972</v>
      </c>
      <c r="F28">
        <v>2.94</v>
      </c>
      <c r="G28">
        <v>2.94</v>
      </c>
      <c r="H28">
        <v>2.94</v>
      </c>
      <c r="I28" t="s">
        <v>3653</v>
      </c>
      <c r="J28">
        <v>0</v>
      </c>
      <c r="K28" s="77">
        <v>0</v>
      </c>
      <c r="L28" s="98">
        <f t="shared" si="0"/>
        <v>2.94</v>
      </c>
    </row>
    <row r="29" spans="1:24">
      <c r="A29">
        <v>57</v>
      </c>
      <c r="B29" t="s">
        <v>3650</v>
      </c>
      <c r="C29" t="s">
        <v>3651</v>
      </c>
      <c r="D29" t="s">
        <v>3659</v>
      </c>
      <c r="E29" t="s">
        <v>2306</v>
      </c>
      <c r="F29">
        <v>4.2</v>
      </c>
      <c r="G29">
        <v>4.2</v>
      </c>
      <c r="H29">
        <v>4.2</v>
      </c>
      <c r="I29" t="s">
        <v>3653</v>
      </c>
      <c r="J29">
        <v>-0.11</v>
      </c>
      <c r="K29" s="77">
        <v>-2.5499999999999998E-2</v>
      </c>
      <c r="L29" s="98">
        <f t="shared" si="0"/>
        <v>4.3100000000000005</v>
      </c>
    </row>
    <row r="30" spans="1:24">
      <c r="A30">
        <v>61</v>
      </c>
      <c r="B30" t="s">
        <v>3650</v>
      </c>
      <c r="C30" t="s">
        <v>3651</v>
      </c>
      <c r="D30" t="s">
        <v>3659</v>
      </c>
      <c r="E30" t="s">
        <v>2306</v>
      </c>
      <c r="F30">
        <v>4.2</v>
      </c>
      <c r="G30">
        <v>4.2</v>
      </c>
      <c r="H30">
        <v>4.2</v>
      </c>
      <c r="I30" t="s">
        <v>3653</v>
      </c>
      <c r="J30">
        <v>-0.11</v>
      </c>
      <c r="K30" s="77">
        <v>-2.5499999999999998E-2</v>
      </c>
      <c r="L30" s="98">
        <f t="shared" si="0"/>
        <v>4.3100000000000005</v>
      </c>
    </row>
    <row r="31" spans="1:24">
      <c r="A31">
        <v>69</v>
      </c>
      <c r="B31" t="s">
        <v>3650</v>
      </c>
      <c r="C31" t="s">
        <v>3651</v>
      </c>
      <c r="D31" t="s">
        <v>3659</v>
      </c>
      <c r="E31" t="s">
        <v>1115</v>
      </c>
      <c r="F31">
        <v>3.66</v>
      </c>
      <c r="G31">
        <v>3.66</v>
      </c>
      <c r="H31">
        <v>3.66</v>
      </c>
      <c r="I31" t="s">
        <v>3653</v>
      </c>
      <c r="J31">
        <v>0</v>
      </c>
      <c r="K31" s="77">
        <v>0</v>
      </c>
      <c r="L31" s="98">
        <f t="shared" si="0"/>
        <v>3.66</v>
      </c>
    </row>
    <row r="32" spans="1:24">
      <c r="A32">
        <v>82</v>
      </c>
      <c r="B32" t="s">
        <v>3650</v>
      </c>
      <c r="C32" t="s">
        <v>3651</v>
      </c>
      <c r="D32" t="s">
        <v>3659</v>
      </c>
      <c r="E32" t="s">
        <v>3456</v>
      </c>
      <c r="F32">
        <v>5.12</v>
      </c>
      <c r="G32">
        <v>5.12</v>
      </c>
      <c r="H32">
        <v>5.12</v>
      </c>
      <c r="I32" t="s">
        <v>3653</v>
      </c>
      <c r="J32">
        <v>0</v>
      </c>
      <c r="K32" s="77">
        <v>0</v>
      </c>
      <c r="L32" s="98">
        <f t="shared" si="0"/>
        <v>5.12</v>
      </c>
    </row>
    <row r="33" spans="1:12">
      <c r="A33">
        <v>85</v>
      </c>
      <c r="B33" t="s">
        <v>3650</v>
      </c>
      <c r="C33" t="s">
        <v>3651</v>
      </c>
      <c r="D33" t="s">
        <v>3659</v>
      </c>
      <c r="E33" t="s">
        <v>1268</v>
      </c>
      <c r="F33">
        <v>3.1</v>
      </c>
      <c r="G33">
        <v>3.1</v>
      </c>
      <c r="H33">
        <v>3.1</v>
      </c>
      <c r="I33" t="s">
        <v>3653</v>
      </c>
      <c r="J33">
        <v>0.05</v>
      </c>
      <c r="K33" s="77">
        <v>1.6400000000000001E-2</v>
      </c>
      <c r="L33" s="98">
        <f t="shared" si="0"/>
        <v>3.0500000000000003</v>
      </c>
    </row>
    <row r="34" spans="1:12">
      <c r="A34">
        <v>90</v>
      </c>
      <c r="B34" t="s">
        <v>3650</v>
      </c>
      <c r="C34" t="s">
        <v>3651</v>
      </c>
      <c r="D34" t="s">
        <v>3659</v>
      </c>
      <c r="E34" t="s">
        <v>690</v>
      </c>
      <c r="F34">
        <v>3.57</v>
      </c>
      <c r="G34">
        <v>3.57</v>
      </c>
      <c r="H34">
        <v>3.57</v>
      </c>
      <c r="I34" t="s">
        <v>3653</v>
      </c>
      <c r="J34">
        <v>0.35</v>
      </c>
      <c r="K34" s="77">
        <v>0.1087</v>
      </c>
      <c r="L34" s="98">
        <f t="shared" si="0"/>
        <v>3.2199999999999998</v>
      </c>
    </row>
    <row r="35" spans="1:12">
      <c r="A35">
        <v>96</v>
      </c>
      <c r="B35" t="s">
        <v>3650</v>
      </c>
      <c r="C35" t="s">
        <v>3651</v>
      </c>
      <c r="D35" t="s">
        <v>3659</v>
      </c>
      <c r="E35" t="s">
        <v>690</v>
      </c>
      <c r="F35">
        <v>3.57</v>
      </c>
      <c r="G35">
        <v>3.57</v>
      </c>
      <c r="H35">
        <v>3.57</v>
      </c>
      <c r="I35" t="s">
        <v>3653</v>
      </c>
      <c r="J35">
        <v>0.35</v>
      </c>
      <c r="K35" s="77">
        <v>0.1087</v>
      </c>
      <c r="L35" s="98">
        <f t="shared" si="0"/>
        <v>3.2199999999999998</v>
      </c>
    </row>
    <row r="36" spans="1:12">
      <c r="A36">
        <v>100</v>
      </c>
      <c r="B36" t="s">
        <v>3650</v>
      </c>
      <c r="C36" t="s">
        <v>3651</v>
      </c>
      <c r="D36" t="s">
        <v>3659</v>
      </c>
      <c r="E36" t="s">
        <v>1880</v>
      </c>
      <c r="F36">
        <v>3.56</v>
      </c>
      <c r="G36">
        <v>3.56</v>
      </c>
      <c r="H36">
        <v>3.56</v>
      </c>
      <c r="I36" t="s">
        <v>3653</v>
      </c>
      <c r="J36">
        <v>0</v>
      </c>
      <c r="K36" s="77">
        <v>0</v>
      </c>
      <c r="L36" s="98">
        <f t="shared" si="0"/>
        <v>3.56</v>
      </c>
    </row>
    <row r="37" spans="1:12">
      <c r="A37">
        <v>103</v>
      </c>
      <c r="B37" t="s">
        <v>3650</v>
      </c>
      <c r="C37" t="s">
        <v>3651</v>
      </c>
      <c r="D37" t="s">
        <v>3659</v>
      </c>
      <c r="E37" t="s">
        <v>1227</v>
      </c>
      <c r="F37">
        <v>4.7699999999999996</v>
      </c>
      <c r="G37">
        <v>4.7699999999999996</v>
      </c>
      <c r="H37">
        <v>4.7699999999999996</v>
      </c>
      <c r="I37" t="s">
        <v>3653</v>
      </c>
      <c r="J37">
        <v>0</v>
      </c>
      <c r="K37" s="77">
        <v>0</v>
      </c>
      <c r="L37" s="98">
        <f t="shared" si="0"/>
        <v>4.7699999999999996</v>
      </c>
    </row>
    <row r="38" spans="1:12">
      <c r="A38">
        <v>20</v>
      </c>
      <c r="B38" t="s">
        <v>3650</v>
      </c>
      <c r="C38" t="s">
        <v>445</v>
      </c>
      <c r="D38" t="s">
        <v>3659</v>
      </c>
      <c r="E38" t="s">
        <v>1591</v>
      </c>
      <c r="F38">
        <v>3.16</v>
      </c>
      <c r="G38">
        <v>3.16</v>
      </c>
      <c r="H38">
        <v>3.16</v>
      </c>
      <c r="I38" t="s">
        <v>3653</v>
      </c>
      <c r="J38">
        <v>0</v>
      </c>
      <c r="K38" s="77">
        <v>0</v>
      </c>
      <c r="L38" s="98">
        <f t="shared" si="0"/>
        <v>3.16</v>
      </c>
    </row>
    <row r="39" spans="1:12">
      <c r="A39">
        <v>22</v>
      </c>
      <c r="B39" t="s">
        <v>3650</v>
      </c>
      <c r="C39" t="s">
        <v>445</v>
      </c>
      <c r="D39" t="s">
        <v>3659</v>
      </c>
      <c r="E39" t="s">
        <v>3585</v>
      </c>
      <c r="F39">
        <v>2.98</v>
      </c>
      <c r="G39">
        <v>2.98</v>
      </c>
      <c r="H39">
        <v>2.98</v>
      </c>
      <c r="I39" t="s">
        <v>3653</v>
      </c>
      <c r="J39">
        <v>0</v>
      </c>
      <c r="K39" s="77">
        <v>0</v>
      </c>
      <c r="L39" s="98">
        <f t="shared" si="0"/>
        <v>2.98</v>
      </c>
    </row>
    <row r="40" spans="1:12">
      <c r="A40">
        <v>23</v>
      </c>
      <c r="B40" t="s">
        <v>3650</v>
      </c>
      <c r="C40" t="s">
        <v>445</v>
      </c>
      <c r="D40" t="s">
        <v>3659</v>
      </c>
      <c r="E40" t="s">
        <v>3576</v>
      </c>
      <c r="F40">
        <v>3.22</v>
      </c>
      <c r="G40">
        <v>3.87</v>
      </c>
      <c r="H40">
        <v>3.7</v>
      </c>
      <c r="I40" t="s">
        <v>3653</v>
      </c>
      <c r="J40">
        <v>0.18</v>
      </c>
      <c r="K40" s="77">
        <v>5.11E-2</v>
      </c>
      <c r="L40" s="98">
        <f t="shared" si="0"/>
        <v>3.52</v>
      </c>
    </row>
    <row r="41" spans="1:12">
      <c r="A41">
        <v>28</v>
      </c>
      <c r="B41" t="s">
        <v>3650</v>
      </c>
      <c r="C41" t="s">
        <v>445</v>
      </c>
      <c r="D41" t="s">
        <v>3659</v>
      </c>
      <c r="E41" t="s">
        <v>1161</v>
      </c>
      <c r="F41">
        <v>3.95</v>
      </c>
      <c r="G41">
        <v>3.95</v>
      </c>
      <c r="H41">
        <v>3.95</v>
      </c>
      <c r="I41" t="s">
        <v>3653</v>
      </c>
      <c r="J41">
        <v>-0.02</v>
      </c>
      <c r="K41" s="77">
        <v>-5.0000000000000001E-3</v>
      </c>
      <c r="L41" s="98">
        <f t="shared" si="0"/>
        <v>3.97</v>
      </c>
    </row>
    <row r="42" spans="1:12">
      <c r="A42">
        <v>30</v>
      </c>
      <c r="B42" t="s">
        <v>3650</v>
      </c>
      <c r="C42" t="s">
        <v>445</v>
      </c>
      <c r="D42" t="s">
        <v>3659</v>
      </c>
      <c r="E42" t="s">
        <v>2056</v>
      </c>
      <c r="F42">
        <v>4.3</v>
      </c>
      <c r="G42">
        <v>4.3899999999999997</v>
      </c>
      <c r="H42">
        <v>4.32</v>
      </c>
      <c r="I42" t="s">
        <v>3653</v>
      </c>
      <c r="J42">
        <v>-0.08</v>
      </c>
      <c r="K42" s="77">
        <v>-1.8200000000000001E-2</v>
      </c>
      <c r="L42" s="98">
        <f t="shared" si="0"/>
        <v>4.4000000000000004</v>
      </c>
    </row>
    <row r="43" spans="1:12">
      <c r="A43">
        <v>32</v>
      </c>
      <c r="B43" t="s">
        <v>3650</v>
      </c>
      <c r="C43" t="s">
        <v>445</v>
      </c>
      <c r="D43" t="s">
        <v>3659</v>
      </c>
      <c r="E43" t="s">
        <v>2259</v>
      </c>
      <c r="F43">
        <v>2.96</v>
      </c>
      <c r="G43">
        <v>2.96</v>
      </c>
      <c r="H43">
        <v>2.96</v>
      </c>
      <c r="I43" t="s">
        <v>3653</v>
      </c>
      <c r="J43">
        <v>0</v>
      </c>
      <c r="K43" s="77">
        <v>0</v>
      </c>
      <c r="L43" s="98">
        <f t="shared" si="0"/>
        <v>2.96</v>
      </c>
    </row>
    <row r="44" spans="1:12">
      <c r="A44">
        <v>33</v>
      </c>
      <c r="B44" t="s">
        <v>3650</v>
      </c>
      <c r="C44" t="s">
        <v>445</v>
      </c>
      <c r="D44" t="s">
        <v>3659</v>
      </c>
      <c r="E44" t="s">
        <v>532</v>
      </c>
      <c r="F44">
        <v>3.59</v>
      </c>
      <c r="G44">
        <v>3.59</v>
      </c>
      <c r="H44">
        <v>3.59</v>
      </c>
      <c r="I44" t="s">
        <v>3653</v>
      </c>
      <c r="J44">
        <v>0</v>
      </c>
      <c r="K44" s="77">
        <v>0</v>
      </c>
      <c r="L44" s="98">
        <f t="shared" si="0"/>
        <v>3.59</v>
      </c>
    </row>
    <row r="45" spans="1:12">
      <c r="A45">
        <v>36</v>
      </c>
      <c r="B45" t="s">
        <v>3650</v>
      </c>
      <c r="C45" t="s">
        <v>445</v>
      </c>
      <c r="D45" t="s">
        <v>3659</v>
      </c>
      <c r="E45" t="s">
        <v>3660</v>
      </c>
      <c r="F45">
        <v>3.14</v>
      </c>
      <c r="G45">
        <v>3.14</v>
      </c>
      <c r="H45">
        <v>3.14</v>
      </c>
      <c r="I45" t="s">
        <v>3653</v>
      </c>
      <c r="J45">
        <v>0</v>
      </c>
      <c r="K45" s="77">
        <v>0</v>
      </c>
      <c r="L45" s="98">
        <f t="shared" si="0"/>
        <v>3.14</v>
      </c>
    </row>
    <row r="46" spans="1:12">
      <c r="A46">
        <v>37</v>
      </c>
      <c r="B46" t="s">
        <v>3650</v>
      </c>
      <c r="C46" t="s">
        <v>445</v>
      </c>
      <c r="D46" t="s">
        <v>3659</v>
      </c>
      <c r="E46" t="s">
        <v>2027</v>
      </c>
      <c r="F46">
        <v>3.09</v>
      </c>
      <c r="G46">
        <v>3.09</v>
      </c>
      <c r="H46">
        <v>3.09</v>
      </c>
      <c r="I46" t="s">
        <v>3653</v>
      </c>
      <c r="J46">
        <v>-0.02</v>
      </c>
      <c r="K46" s="77">
        <v>-6.4000000000000003E-3</v>
      </c>
      <c r="L46" s="98">
        <f t="shared" si="0"/>
        <v>3.11</v>
      </c>
    </row>
    <row r="47" spans="1:12">
      <c r="A47">
        <v>40</v>
      </c>
      <c r="B47" t="s">
        <v>3650</v>
      </c>
      <c r="C47" t="s">
        <v>445</v>
      </c>
      <c r="D47" t="s">
        <v>3659</v>
      </c>
      <c r="E47" t="s">
        <v>1698</v>
      </c>
      <c r="F47">
        <v>3.16</v>
      </c>
      <c r="G47">
        <v>3.16</v>
      </c>
      <c r="H47">
        <v>3.16</v>
      </c>
      <c r="I47" t="s">
        <v>3653</v>
      </c>
      <c r="J47">
        <v>-7.0000000000000007E-2</v>
      </c>
      <c r="K47" s="77">
        <v>-2.1700000000000001E-2</v>
      </c>
      <c r="L47" s="98">
        <f t="shared" si="0"/>
        <v>3.23</v>
      </c>
    </row>
    <row r="48" spans="1:12">
      <c r="A48">
        <v>44</v>
      </c>
      <c r="B48" t="s">
        <v>3650</v>
      </c>
      <c r="C48" t="s">
        <v>445</v>
      </c>
      <c r="D48" t="s">
        <v>3659</v>
      </c>
      <c r="E48" t="s">
        <v>3393</v>
      </c>
      <c r="F48">
        <v>3.01</v>
      </c>
      <c r="G48">
        <v>3.01</v>
      </c>
      <c r="H48">
        <v>3.01</v>
      </c>
      <c r="I48" t="s">
        <v>3653</v>
      </c>
      <c r="J48">
        <v>0</v>
      </c>
      <c r="K48" s="77">
        <v>0</v>
      </c>
      <c r="L48" s="98">
        <f t="shared" si="0"/>
        <v>3.01</v>
      </c>
    </row>
    <row r="49" spans="1:12">
      <c r="A49">
        <v>45</v>
      </c>
      <c r="B49" t="s">
        <v>3650</v>
      </c>
      <c r="C49" t="s">
        <v>445</v>
      </c>
      <c r="D49" t="s">
        <v>3659</v>
      </c>
      <c r="E49" t="s">
        <v>3661</v>
      </c>
      <c r="F49">
        <v>3.52</v>
      </c>
      <c r="G49">
        <v>3.52</v>
      </c>
      <c r="H49">
        <v>3.52</v>
      </c>
      <c r="I49" t="s">
        <v>3653</v>
      </c>
      <c r="J49">
        <v>0</v>
      </c>
      <c r="K49" s="77">
        <v>0</v>
      </c>
      <c r="L49" s="98">
        <f t="shared" si="0"/>
        <v>3.52</v>
      </c>
    </row>
    <row r="50" spans="1:12">
      <c r="A50">
        <v>47</v>
      </c>
      <c r="B50" t="s">
        <v>3650</v>
      </c>
      <c r="C50" t="s">
        <v>445</v>
      </c>
      <c r="D50" t="s">
        <v>3659</v>
      </c>
      <c r="E50" t="s">
        <v>1165</v>
      </c>
      <c r="F50">
        <v>3.55</v>
      </c>
      <c r="G50">
        <v>3.55</v>
      </c>
      <c r="H50">
        <v>3.55</v>
      </c>
      <c r="I50" t="s">
        <v>3653</v>
      </c>
      <c r="J50">
        <v>0.08</v>
      </c>
      <c r="K50" s="77">
        <v>2.3099999999999999E-2</v>
      </c>
      <c r="L50" s="98">
        <f t="shared" si="0"/>
        <v>3.4699999999999998</v>
      </c>
    </row>
    <row r="51" spans="1:12">
      <c r="A51">
        <v>49</v>
      </c>
      <c r="B51" t="s">
        <v>3650</v>
      </c>
      <c r="C51" t="s">
        <v>445</v>
      </c>
      <c r="D51" t="s">
        <v>3659</v>
      </c>
      <c r="E51" t="s">
        <v>2427</v>
      </c>
      <c r="F51">
        <v>3.32</v>
      </c>
      <c r="G51">
        <v>3.32</v>
      </c>
      <c r="H51">
        <v>3.32</v>
      </c>
      <c r="I51" t="s">
        <v>3653</v>
      </c>
      <c r="J51">
        <v>0.03</v>
      </c>
      <c r="K51" s="77">
        <v>9.1000000000000004E-3</v>
      </c>
      <c r="L51" s="98">
        <f t="shared" si="0"/>
        <v>3.29</v>
      </c>
    </row>
    <row r="52" spans="1:12">
      <c r="A52">
        <v>53</v>
      </c>
      <c r="B52" t="s">
        <v>3650</v>
      </c>
      <c r="C52" t="s">
        <v>445</v>
      </c>
      <c r="D52" t="s">
        <v>3659</v>
      </c>
      <c r="E52" t="s">
        <v>1972</v>
      </c>
      <c r="F52">
        <v>2.25</v>
      </c>
      <c r="G52">
        <v>2.25</v>
      </c>
      <c r="H52">
        <v>2.25</v>
      </c>
      <c r="I52" t="s">
        <v>3653</v>
      </c>
      <c r="J52">
        <v>0</v>
      </c>
      <c r="K52" s="77">
        <v>0</v>
      </c>
      <c r="L52" s="98">
        <f t="shared" si="0"/>
        <v>2.25</v>
      </c>
    </row>
    <row r="53" spans="1:12">
      <c r="A53">
        <v>56</v>
      </c>
      <c r="B53" t="s">
        <v>3650</v>
      </c>
      <c r="C53" t="s">
        <v>445</v>
      </c>
      <c r="D53" t="s">
        <v>3659</v>
      </c>
      <c r="E53" t="s">
        <v>2306</v>
      </c>
      <c r="F53">
        <v>4.0999999999999996</v>
      </c>
      <c r="G53">
        <v>4.0999999999999996</v>
      </c>
      <c r="H53">
        <v>4.0999999999999996</v>
      </c>
      <c r="I53" t="s">
        <v>3653</v>
      </c>
      <c r="J53">
        <v>0.32</v>
      </c>
      <c r="K53" s="77">
        <v>8.4699999999999998E-2</v>
      </c>
      <c r="L53" s="98">
        <f t="shared" si="0"/>
        <v>3.78</v>
      </c>
    </row>
    <row r="54" spans="1:12">
      <c r="A54">
        <v>59</v>
      </c>
      <c r="B54" t="s">
        <v>3650</v>
      </c>
      <c r="C54" t="s">
        <v>445</v>
      </c>
      <c r="D54" t="s">
        <v>3659</v>
      </c>
      <c r="E54" t="s">
        <v>3501</v>
      </c>
      <c r="F54">
        <v>3.83</v>
      </c>
      <c r="G54">
        <v>3.83</v>
      </c>
      <c r="H54">
        <v>3.83</v>
      </c>
      <c r="I54" t="s">
        <v>3653</v>
      </c>
      <c r="J54">
        <v>0</v>
      </c>
      <c r="K54" s="77">
        <v>0</v>
      </c>
      <c r="L54" s="98">
        <f t="shared" si="0"/>
        <v>3.83</v>
      </c>
    </row>
    <row r="55" spans="1:12">
      <c r="A55">
        <v>60</v>
      </c>
      <c r="B55" t="s">
        <v>3650</v>
      </c>
      <c r="C55" t="s">
        <v>445</v>
      </c>
      <c r="D55" t="s">
        <v>3659</v>
      </c>
      <c r="E55" t="s">
        <v>2306</v>
      </c>
      <c r="F55">
        <v>4.0999999999999996</v>
      </c>
      <c r="G55">
        <v>4.0999999999999996</v>
      </c>
      <c r="H55">
        <v>4.0999999999999996</v>
      </c>
      <c r="I55" t="s">
        <v>3653</v>
      </c>
      <c r="J55">
        <v>0.32</v>
      </c>
      <c r="K55" s="77">
        <v>8.4699999999999998E-2</v>
      </c>
      <c r="L55" s="98">
        <f t="shared" si="0"/>
        <v>3.78</v>
      </c>
    </row>
    <row r="56" spans="1:12">
      <c r="A56">
        <v>63</v>
      </c>
      <c r="B56" t="s">
        <v>3650</v>
      </c>
      <c r="C56" t="s">
        <v>445</v>
      </c>
      <c r="D56" t="s">
        <v>3659</v>
      </c>
      <c r="E56" t="s">
        <v>3501</v>
      </c>
      <c r="F56">
        <v>3.83</v>
      </c>
      <c r="G56">
        <v>3.83</v>
      </c>
      <c r="H56">
        <v>3.83</v>
      </c>
      <c r="I56" t="s">
        <v>3653</v>
      </c>
      <c r="J56">
        <v>0</v>
      </c>
      <c r="K56" s="77">
        <v>0</v>
      </c>
      <c r="L56" s="98">
        <f t="shared" si="0"/>
        <v>3.83</v>
      </c>
    </row>
    <row r="57" spans="1:12">
      <c r="A57">
        <v>64</v>
      </c>
      <c r="B57" t="s">
        <v>3650</v>
      </c>
      <c r="C57" t="s">
        <v>445</v>
      </c>
      <c r="D57" t="s">
        <v>3659</v>
      </c>
      <c r="E57" t="s">
        <v>817</v>
      </c>
      <c r="F57">
        <v>3</v>
      </c>
      <c r="G57">
        <v>3.55</v>
      </c>
      <c r="H57">
        <v>3.23</v>
      </c>
      <c r="I57" t="s">
        <v>3653</v>
      </c>
      <c r="J57">
        <v>0.28000000000000003</v>
      </c>
      <c r="K57" s="77">
        <v>9.4899999999999998E-2</v>
      </c>
      <c r="L57" s="98">
        <f t="shared" si="0"/>
        <v>2.95</v>
      </c>
    </row>
    <row r="58" spans="1:12">
      <c r="A58">
        <v>65</v>
      </c>
      <c r="B58" t="s">
        <v>3650</v>
      </c>
      <c r="C58" t="s">
        <v>445</v>
      </c>
      <c r="D58" t="s">
        <v>3659</v>
      </c>
      <c r="E58" t="s">
        <v>2813</v>
      </c>
      <c r="F58">
        <v>3.1</v>
      </c>
      <c r="G58">
        <v>3.68</v>
      </c>
      <c r="H58">
        <v>3.39</v>
      </c>
      <c r="I58" t="s">
        <v>3653</v>
      </c>
      <c r="J58">
        <v>0.27</v>
      </c>
      <c r="K58" s="77">
        <v>8.6499999999999994E-2</v>
      </c>
      <c r="L58" s="98">
        <f t="shared" si="0"/>
        <v>3.12</v>
      </c>
    </row>
    <row r="59" spans="1:12">
      <c r="A59">
        <v>66</v>
      </c>
      <c r="B59" t="s">
        <v>3650</v>
      </c>
      <c r="C59" t="s">
        <v>445</v>
      </c>
      <c r="D59" t="s">
        <v>3659</v>
      </c>
      <c r="E59" t="s">
        <v>609</v>
      </c>
      <c r="F59">
        <v>2.8</v>
      </c>
      <c r="G59">
        <v>3.45</v>
      </c>
      <c r="H59">
        <v>3.2</v>
      </c>
      <c r="I59" t="s">
        <v>3653</v>
      </c>
      <c r="J59">
        <v>0.24</v>
      </c>
      <c r="K59" s="77">
        <v>8.1100000000000005E-2</v>
      </c>
      <c r="L59" s="98">
        <f t="shared" si="0"/>
        <v>2.96</v>
      </c>
    </row>
    <row r="60" spans="1:12">
      <c r="A60">
        <v>68</v>
      </c>
      <c r="B60" t="s">
        <v>3650</v>
      </c>
      <c r="C60" t="s">
        <v>445</v>
      </c>
      <c r="D60" t="s">
        <v>3659</v>
      </c>
      <c r="E60" t="s">
        <v>1115</v>
      </c>
      <c r="F60" t="s">
        <v>483</v>
      </c>
      <c r="G60" t="s">
        <v>483</v>
      </c>
      <c r="H60">
        <v>2.85</v>
      </c>
      <c r="I60" t="s">
        <v>3653</v>
      </c>
      <c r="J60">
        <v>-0.09</v>
      </c>
      <c r="K60" s="77">
        <v>-3.0599999999999999E-2</v>
      </c>
      <c r="L60" s="98">
        <f t="shared" si="0"/>
        <v>2.94</v>
      </c>
    </row>
    <row r="61" spans="1:12">
      <c r="A61">
        <v>73</v>
      </c>
      <c r="B61" t="s">
        <v>3650</v>
      </c>
      <c r="C61" t="s">
        <v>445</v>
      </c>
      <c r="D61" t="s">
        <v>3659</v>
      </c>
      <c r="E61" t="s">
        <v>2182</v>
      </c>
      <c r="F61">
        <v>4.16</v>
      </c>
      <c r="G61">
        <v>4.16</v>
      </c>
      <c r="H61">
        <v>4.16</v>
      </c>
      <c r="I61" t="s">
        <v>3653</v>
      </c>
      <c r="J61">
        <v>0</v>
      </c>
      <c r="K61" s="77">
        <v>0</v>
      </c>
      <c r="L61" s="98">
        <f t="shared" si="0"/>
        <v>4.16</v>
      </c>
    </row>
    <row r="62" spans="1:12">
      <c r="A62">
        <v>74</v>
      </c>
      <c r="B62" t="s">
        <v>3650</v>
      </c>
      <c r="C62" t="s">
        <v>445</v>
      </c>
      <c r="D62" t="s">
        <v>3659</v>
      </c>
      <c r="E62" t="s">
        <v>3617</v>
      </c>
      <c r="F62">
        <v>4</v>
      </c>
      <c r="G62">
        <v>4</v>
      </c>
      <c r="H62">
        <v>4</v>
      </c>
      <c r="I62" t="s">
        <v>3653</v>
      </c>
      <c r="J62">
        <v>0.02</v>
      </c>
      <c r="K62" s="77">
        <v>5.0000000000000001E-3</v>
      </c>
      <c r="L62" s="98">
        <f t="shared" si="0"/>
        <v>3.98</v>
      </c>
    </row>
    <row r="63" spans="1:12">
      <c r="A63">
        <v>76</v>
      </c>
      <c r="B63" t="s">
        <v>3650</v>
      </c>
      <c r="C63" t="s">
        <v>445</v>
      </c>
      <c r="D63" t="s">
        <v>3659</v>
      </c>
      <c r="E63" t="s">
        <v>3581</v>
      </c>
      <c r="F63">
        <v>3.45</v>
      </c>
      <c r="G63">
        <v>3.45</v>
      </c>
      <c r="H63">
        <v>3.45</v>
      </c>
      <c r="I63" t="s">
        <v>3653</v>
      </c>
      <c r="J63">
        <v>-0.04</v>
      </c>
      <c r="K63" s="77">
        <v>-1.15E-2</v>
      </c>
      <c r="L63" s="98">
        <f t="shared" si="0"/>
        <v>3.49</v>
      </c>
    </row>
    <row r="64" spans="1:12">
      <c r="A64">
        <v>77</v>
      </c>
      <c r="B64" t="s">
        <v>3650</v>
      </c>
      <c r="C64" t="s">
        <v>445</v>
      </c>
      <c r="D64" t="s">
        <v>3659</v>
      </c>
      <c r="E64" t="s">
        <v>3617</v>
      </c>
      <c r="F64">
        <v>4</v>
      </c>
      <c r="G64">
        <v>4</v>
      </c>
      <c r="H64">
        <v>4</v>
      </c>
      <c r="I64" t="s">
        <v>3653</v>
      </c>
      <c r="J64">
        <v>0.02</v>
      </c>
      <c r="K64" s="77">
        <v>5.0000000000000001E-3</v>
      </c>
      <c r="L64" s="98">
        <f t="shared" si="0"/>
        <v>3.98</v>
      </c>
    </row>
    <row r="65" spans="1:12">
      <c r="A65">
        <v>79</v>
      </c>
      <c r="B65" t="s">
        <v>3650</v>
      </c>
      <c r="C65" t="s">
        <v>445</v>
      </c>
      <c r="D65" t="s">
        <v>3659</v>
      </c>
      <c r="E65" t="s">
        <v>3581</v>
      </c>
      <c r="F65">
        <v>3.45</v>
      </c>
      <c r="G65">
        <v>3.45</v>
      </c>
      <c r="H65">
        <v>3.45</v>
      </c>
      <c r="I65" t="s">
        <v>3653</v>
      </c>
      <c r="J65">
        <v>-0.04</v>
      </c>
      <c r="K65" s="77">
        <v>-1.15E-2</v>
      </c>
      <c r="L65" s="98">
        <f t="shared" si="0"/>
        <v>3.49</v>
      </c>
    </row>
    <row r="66" spans="1:12">
      <c r="A66">
        <v>80</v>
      </c>
      <c r="B66" t="s">
        <v>3650</v>
      </c>
      <c r="C66" t="s">
        <v>445</v>
      </c>
      <c r="D66" t="s">
        <v>3659</v>
      </c>
      <c r="E66" t="s">
        <v>1505</v>
      </c>
      <c r="F66">
        <v>4.25</v>
      </c>
      <c r="G66">
        <v>4.3</v>
      </c>
      <c r="H66">
        <v>4.25</v>
      </c>
      <c r="I66" t="s">
        <v>3653</v>
      </c>
      <c r="J66">
        <v>0.69</v>
      </c>
      <c r="K66" s="77">
        <v>0.1938</v>
      </c>
      <c r="L66" s="98">
        <f t="shared" si="0"/>
        <v>3.56</v>
      </c>
    </row>
    <row r="67" spans="1:12">
      <c r="A67">
        <v>81</v>
      </c>
      <c r="B67" t="s">
        <v>3650</v>
      </c>
      <c r="C67" t="s">
        <v>445</v>
      </c>
      <c r="D67" t="s">
        <v>3659</v>
      </c>
      <c r="E67" t="s">
        <v>3456</v>
      </c>
      <c r="F67">
        <v>2.91</v>
      </c>
      <c r="G67">
        <v>3.16</v>
      </c>
      <c r="H67" t="s">
        <v>483</v>
      </c>
      <c r="I67" t="s">
        <v>3653</v>
      </c>
      <c r="J67" t="s">
        <v>483</v>
      </c>
      <c r="K67" s="77" t="s">
        <v>483</v>
      </c>
      <c r="L67" s="98" t="e">
        <f t="shared" ref="L67:L114" si="2">H67-J67</f>
        <v>#VALUE!</v>
      </c>
    </row>
    <row r="68" spans="1:12">
      <c r="A68">
        <v>84</v>
      </c>
      <c r="B68" t="s">
        <v>3650</v>
      </c>
      <c r="C68" t="s">
        <v>445</v>
      </c>
      <c r="D68" t="s">
        <v>3659</v>
      </c>
      <c r="E68" t="s">
        <v>1268</v>
      </c>
      <c r="F68">
        <v>2.46</v>
      </c>
      <c r="G68">
        <v>2.46</v>
      </c>
      <c r="H68">
        <v>2.46</v>
      </c>
      <c r="I68" t="s">
        <v>3653</v>
      </c>
      <c r="J68">
        <v>0.37</v>
      </c>
      <c r="K68" s="77">
        <v>0.17699999999999999</v>
      </c>
      <c r="L68" s="98">
        <f t="shared" si="2"/>
        <v>2.09</v>
      </c>
    </row>
    <row r="69" spans="1:12">
      <c r="A69">
        <v>89</v>
      </c>
      <c r="B69" t="s">
        <v>3650</v>
      </c>
      <c r="C69" t="s">
        <v>445</v>
      </c>
      <c r="D69" t="s">
        <v>3659</v>
      </c>
      <c r="E69" t="s">
        <v>690</v>
      </c>
      <c r="F69">
        <v>2.23</v>
      </c>
      <c r="G69">
        <v>2.23</v>
      </c>
      <c r="H69">
        <v>2.23</v>
      </c>
      <c r="I69" t="s">
        <v>3653</v>
      </c>
      <c r="J69">
        <v>-0.14000000000000001</v>
      </c>
      <c r="K69" s="77">
        <v>-5.91E-2</v>
      </c>
      <c r="L69" s="98">
        <f t="shared" si="2"/>
        <v>2.37</v>
      </c>
    </row>
    <row r="70" spans="1:12">
      <c r="A70">
        <v>95</v>
      </c>
      <c r="B70" t="s">
        <v>3650</v>
      </c>
      <c r="C70" t="s">
        <v>445</v>
      </c>
      <c r="D70" t="s">
        <v>3659</v>
      </c>
      <c r="E70" t="s">
        <v>690</v>
      </c>
      <c r="F70">
        <v>2.23</v>
      </c>
      <c r="G70">
        <v>2.23</v>
      </c>
      <c r="H70">
        <v>2.23</v>
      </c>
      <c r="I70" t="s">
        <v>3653</v>
      </c>
      <c r="J70">
        <v>-0.14000000000000001</v>
      </c>
      <c r="K70" s="77">
        <v>-5.91E-2</v>
      </c>
      <c r="L70" s="98">
        <f t="shared" si="2"/>
        <v>2.37</v>
      </c>
    </row>
    <row r="71" spans="1:12">
      <c r="A71">
        <v>99</v>
      </c>
      <c r="B71" t="s">
        <v>3650</v>
      </c>
      <c r="C71" t="s">
        <v>445</v>
      </c>
      <c r="D71" t="s">
        <v>3659</v>
      </c>
      <c r="E71" t="s">
        <v>1880</v>
      </c>
      <c r="F71">
        <v>2.69</v>
      </c>
      <c r="G71">
        <v>2.69</v>
      </c>
      <c r="H71">
        <v>2.69</v>
      </c>
      <c r="I71" t="s">
        <v>3653</v>
      </c>
      <c r="J71">
        <v>-0.09</v>
      </c>
      <c r="K71" s="77">
        <v>-3.2399999999999998E-2</v>
      </c>
      <c r="L71" s="98">
        <f t="shared" si="2"/>
        <v>2.78</v>
      </c>
    </row>
    <row r="72" spans="1:12">
      <c r="A72">
        <v>102</v>
      </c>
      <c r="B72" t="s">
        <v>3650</v>
      </c>
      <c r="C72" t="s">
        <v>445</v>
      </c>
      <c r="D72" t="s">
        <v>3659</v>
      </c>
      <c r="E72" t="s">
        <v>1227</v>
      </c>
      <c r="F72">
        <v>2.62</v>
      </c>
      <c r="G72">
        <v>2.62</v>
      </c>
      <c r="H72">
        <v>2.62</v>
      </c>
      <c r="I72" t="s">
        <v>3653</v>
      </c>
      <c r="J72">
        <v>-0.17</v>
      </c>
      <c r="K72" s="77">
        <v>-6.0900000000000003E-2</v>
      </c>
      <c r="L72" s="98">
        <f t="shared" si="2"/>
        <v>2.79</v>
      </c>
    </row>
    <row r="73" spans="1:12">
      <c r="A73">
        <v>105</v>
      </c>
      <c r="B73" t="s">
        <v>3650</v>
      </c>
      <c r="C73" t="s">
        <v>445</v>
      </c>
      <c r="D73" t="s">
        <v>3659</v>
      </c>
      <c r="E73" t="s">
        <v>565</v>
      </c>
      <c r="F73">
        <v>3.63</v>
      </c>
      <c r="G73">
        <v>3.63</v>
      </c>
      <c r="H73">
        <v>3.63</v>
      </c>
      <c r="I73" t="s">
        <v>3653</v>
      </c>
      <c r="J73">
        <v>0</v>
      </c>
      <c r="K73" s="77">
        <v>0</v>
      </c>
      <c r="L73" s="98">
        <f t="shared" si="2"/>
        <v>3.63</v>
      </c>
    </row>
    <row r="74" spans="1:12">
      <c r="A74">
        <v>107</v>
      </c>
      <c r="B74" t="s">
        <v>3650</v>
      </c>
      <c r="C74" t="s">
        <v>445</v>
      </c>
      <c r="D74" t="s">
        <v>3659</v>
      </c>
      <c r="E74" t="s">
        <v>3662</v>
      </c>
      <c r="F74">
        <v>3.63</v>
      </c>
      <c r="G74">
        <v>3.63</v>
      </c>
      <c r="H74">
        <v>3.63</v>
      </c>
      <c r="I74" t="s">
        <v>3653</v>
      </c>
      <c r="J74">
        <v>0</v>
      </c>
      <c r="K74" s="77">
        <v>0</v>
      </c>
      <c r="L74" s="98">
        <f t="shared" si="2"/>
        <v>3.63</v>
      </c>
    </row>
    <row r="75" spans="1:12">
      <c r="A75">
        <v>109</v>
      </c>
      <c r="B75" t="s">
        <v>3650</v>
      </c>
      <c r="C75" t="s">
        <v>445</v>
      </c>
      <c r="D75" t="s">
        <v>3659</v>
      </c>
      <c r="E75" t="s">
        <v>925</v>
      </c>
      <c r="F75">
        <v>3.6</v>
      </c>
      <c r="G75">
        <v>3.6</v>
      </c>
      <c r="H75">
        <v>3.6</v>
      </c>
      <c r="I75" t="s">
        <v>3653</v>
      </c>
      <c r="J75">
        <v>0</v>
      </c>
      <c r="K75" s="77">
        <v>0</v>
      </c>
      <c r="L75" s="98">
        <f t="shared" si="2"/>
        <v>3.6</v>
      </c>
    </row>
    <row r="76" spans="1:12">
      <c r="A76">
        <v>111</v>
      </c>
      <c r="B76" t="s">
        <v>3650</v>
      </c>
      <c r="C76" t="s">
        <v>445</v>
      </c>
      <c r="D76" t="s">
        <v>3659</v>
      </c>
      <c r="E76" t="s">
        <v>571</v>
      </c>
      <c r="F76">
        <v>3.4</v>
      </c>
      <c r="G76">
        <v>3.4</v>
      </c>
      <c r="H76">
        <v>3.4</v>
      </c>
      <c r="I76" t="s">
        <v>3653</v>
      </c>
      <c r="J76">
        <v>0</v>
      </c>
      <c r="K76" s="77">
        <v>0</v>
      </c>
      <c r="L76" s="98">
        <f t="shared" si="2"/>
        <v>3.4</v>
      </c>
    </row>
    <row r="77" spans="1:12">
      <c r="A77">
        <v>113</v>
      </c>
      <c r="B77" t="s">
        <v>3650</v>
      </c>
      <c r="C77" t="s">
        <v>445</v>
      </c>
      <c r="D77" t="s">
        <v>3659</v>
      </c>
      <c r="E77" t="s">
        <v>3602</v>
      </c>
      <c r="F77">
        <v>3.95</v>
      </c>
      <c r="G77">
        <v>3.95</v>
      </c>
      <c r="H77">
        <v>3.95</v>
      </c>
      <c r="I77" t="s">
        <v>3653</v>
      </c>
      <c r="J77">
        <v>0.69</v>
      </c>
      <c r="K77" s="77">
        <v>0.2117</v>
      </c>
      <c r="L77" s="98">
        <f t="shared" si="2"/>
        <v>3.2600000000000002</v>
      </c>
    </row>
    <row r="78" spans="1:12">
      <c r="A78">
        <v>21</v>
      </c>
      <c r="B78" t="s">
        <v>3650</v>
      </c>
      <c r="C78" t="s">
        <v>3574</v>
      </c>
      <c r="D78" t="s">
        <v>3659</v>
      </c>
      <c r="E78" t="s">
        <v>1591</v>
      </c>
      <c r="F78">
        <v>3.16</v>
      </c>
      <c r="G78">
        <v>4.74</v>
      </c>
      <c r="H78">
        <v>3.79</v>
      </c>
      <c r="I78" t="s">
        <v>3653</v>
      </c>
      <c r="J78">
        <v>-0.04</v>
      </c>
      <c r="K78" s="77">
        <v>-1.04E-2</v>
      </c>
      <c r="L78" s="98">
        <f t="shared" si="2"/>
        <v>3.83</v>
      </c>
    </row>
    <row r="79" spans="1:12">
      <c r="A79">
        <v>25</v>
      </c>
      <c r="B79" t="s">
        <v>3650</v>
      </c>
      <c r="C79" t="s">
        <v>3574</v>
      </c>
      <c r="D79" t="s">
        <v>3659</v>
      </c>
      <c r="E79" t="s">
        <v>3576</v>
      </c>
      <c r="F79">
        <v>3</v>
      </c>
      <c r="G79">
        <v>4.2</v>
      </c>
      <c r="H79">
        <v>3.3</v>
      </c>
      <c r="I79" t="s">
        <v>3653</v>
      </c>
      <c r="J79">
        <v>0</v>
      </c>
      <c r="K79" s="77">
        <v>0</v>
      </c>
      <c r="L79" s="98">
        <f t="shared" si="2"/>
        <v>3.3</v>
      </c>
    </row>
    <row r="80" spans="1:12">
      <c r="A80">
        <v>29</v>
      </c>
      <c r="B80" t="s">
        <v>3650</v>
      </c>
      <c r="C80" t="s">
        <v>3574</v>
      </c>
      <c r="D80" t="s">
        <v>3659</v>
      </c>
      <c r="E80" t="s">
        <v>1161</v>
      </c>
      <c r="F80">
        <v>3.35</v>
      </c>
      <c r="G80">
        <v>5.18</v>
      </c>
      <c r="H80">
        <v>4.1399999999999997</v>
      </c>
      <c r="I80" t="s">
        <v>3653</v>
      </c>
      <c r="J80">
        <v>-0.16</v>
      </c>
      <c r="K80" s="77">
        <v>-3.7199999999999997E-2</v>
      </c>
      <c r="L80" s="98">
        <f t="shared" si="2"/>
        <v>4.3</v>
      </c>
    </row>
    <row r="81" spans="1:12">
      <c r="A81">
        <v>31</v>
      </c>
      <c r="B81" t="s">
        <v>3650</v>
      </c>
      <c r="C81" t="s">
        <v>3574</v>
      </c>
      <c r="D81" t="s">
        <v>3659</v>
      </c>
      <c r="E81" t="s">
        <v>2056</v>
      </c>
      <c r="F81">
        <v>5.5</v>
      </c>
      <c r="G81">
        <v>5.5</v>
      </c>
      <c r="H81">
        <v>5.5</v>
      </c>
      <c r="I81" t="s">
        <v>3653</v>
      </c>
      <c r="J81">
        <v>1.39</v>
      </c>
      <c r="K81" s="77">
        <v>0.3382</v>
      </c>
      <c r="L81" s="98">
        <f t="shared" si="2"/>
        <v>4.1100000000000003</v>
      </c>
    </row>
    <row r="82" spans="1:12">
      <c r="A82">
        <v>35</v>
      </c>
      <c r="B82" t="s">
        <v>3650</v>
      </c>
      <c r="C82" t="s">
        <v>3574</v>
      </c>
      <c r="D82" t="s">
        <v>3659</v>
      </c>
      <c r="E82" t="s">
        <v>532</v>
      </c>
      <c r="F82">
        <v>2.5299999999999998</v>
      </c>
      <c r="G82">
        <v>3.54</v>
      </c>
      <c r="H82">
        <v>2.78</v>
      </c>
      <c r="I82" t="s">
        <v>3653</v>
      </c>
      <c r="J82">
        <v>0</v>
      </c>
      <c r="K82" s="77">
        <v>0</v>
      </c>
      <c r="L82" s="98">
        <f t="shared" si="2"/>
        <v>2.78</v>
      </c>
    </row>
    <row r="83" spans="1:12">
      <c r="A83">
        <v>39</v>
      </c>
      <c r="B83" t="s">
        <v>3650</v>
      </c>
      <c r="C83" t="s">
        <v>3574</v>
      </c>
      <c r="D83" t="s">
        <v>3659</v>
      </c>
      <c r="E83" t="s">
        <v>2027</v>
      </c>
      <c r="F83">
        <v>2.65</v>
      </c>
      <c r="G83">
        <v>3.98</v>
      </c>
      <c r="H83">
        <v>3.18</v>
      </c>
      <c r="I83" t="s">
        <v>3653</v>
      </c>
      <c r="J83">
        <v>0</v>
      </c>
      <c r="K83" s="77">
        <v>0</v>
      </c>
      <c r="L83" s="98">
        <f t="shared" si="2"/>
        <v>3.18</v>
      </c>
    </row>
    <row r="84" spans="1:12">
      <c r="A84">
        <v>42</v>
      </c>
      <c r="B84" t="s">
        <v>3650</v>
      </c>
      <c r="C84" t="s">
        <v>3574</v>
      </c>
      <c r="D84" t="s">
        <v>3659</v>
      </c>
      <c r="E84" t="s">
        <v>1698</v>
      </c>
      <c r="F84">
        <v>2.72</v>
      </c>
      <c r="G84">
        <v>3.16</v>
      </c>
      <c r="H84">
        <v>2.96</v>
      </c>
      <c r="I84" t="s">
        <v>3653</v>
      </c>
      <c r="J84">
        <v>0</v>
      </c>
      <c r="K84" s="77">
        <v>0</v>
      </c>
      <c r="L84" s="98">
        <f t="shared" si="2"/>
        <v>2.96</v>
      </c>
    </row>
    <row r="85" spans="1:12">
      <c r="A85">
        <v>43</v>
      </c>
      <c r="B85" t="s">
        <v>3650</v>
      </c>
      <c r="C85" t="s">
        <v>3574</v>
      </c>
      <c r="D85" t="s">
        <v>3659</v>
      </c>
      <c r="E85" t="s">
        <v>3167</v>
      </c>
      <c r="F85">
        <v>3</v>
      </c>
      <c r="G85">
        <v>4.2</v>
      </c>
      <c r="H85">
        <v>3.3</v>
      </c>
      <c r="I85" t="s">
        <v>3653</v>
      </c>
      <c r="J85">
        <v>0</v>
      </c>
      <c r="K85" s="77">
        <v>0</v>
      </c>
      <c r="L85" s="98">
        <f t="shared" si="2"/>
        <v>3.3</v>
      </c>
    </row>
    <row r="86" spans="1:12">
      <c r="A86">
        <v>46</v>
      </c>
      <c r="B86" t="s">
        <v>3650</v>
      </c>
      <c r="C86" t="s">
        <v>3574</v>
      </c>
      <c r="D86" t="s">
        <v>3659</v>
      </c>
      <c r="E86" t="s">
        <v>3661</v>
      </c>
      <c r="F86">
        <v>2.6</v>
      </c>
      <c r="G86">
        <v>3.9</v>
      </c>
      <c r="H86">
        <v>2.86</v>
      </c>
      <c r="I86" t="s">
        <v>3653</v>
      </c>
      <c r="J86">
        <v>0</v>
      </c>
      <c r="K86" s="77">
        <v>0</v>
      </c>
      <c r="L86" s="98">
        <f t="shared" si="2"/>
        <v>2.86</v>
      </c>
    </row>
    <row r="87" spans="1:12">
      <c r="A87">
        <v>48</v>
      </c>
      <c r="B87" t="s">
        <v>3650</v>
      </c>
      <c r="C87" t="s">
        <v>3574</v>
      </c>
      <c r="D87" t="s">
        <v>3659</v>
      </c>
      <c r="E87" t="s">
        <v>1165</v>
      </c>
      <c r="F87">
        <v>2.65</v>
      </c>
      <c r="G87">
        <v>3.82</v>
      </c>
      <c r="H87">
        <v>3.12</v>
      </c>
      <c r="I87" t="s">
        <v>3653</v>
      </c>
      <c r="J87">
        <v>0</v>
      </c>
      <c r="K87" s="77">
        <v>0</v>
      </c>
      <c r="L87" s="98">
        <f t="shared" si="2"/>
        <v>3.12</v>
      </c>
    </row>
    <row r="88" spans="1:12">
      <c r="A88">
        <v>51</v>
      </c>
      <c r="B88" t="s">
        <v>3650</v>
      </c>
      <c r="C88" t="s">
        <v>3574</v>
      </c>
      <c r="D88" t="s">
        <v>3659</v>
      </c>
      <c r="E88" t="s">
        <v>2427</v>
      </c>
      <c r="F88">
        <v>2.02</v>
      </c>
      <c r="G88">
        <v>3.04</v>
      </c>
      <c r="H88">
        <v>2.4300000000000002</v>
      </c>
      <c r="I88" t="s">
        <v>3653</v>
      </c>
      <c r="J88">
        <v>0</v>
      </c>
      <c r="K88" s="77">
        <v>0</v>
      </c>
      <c r="L88" s="98">
        <f t="shared" si="2"/>
        <v>2.4300000000000002</v>
      </c>
    </row>
    <row r="89" spans="1:12">
      <c r="A89">
        <v>52</v>
      </c>
      <c r="B89" t="s">
        <v>3650</v>
      </c>
      <c r="C89" t="s">
        <v>3574</v>
      </c>
      <c r="D89" t="s">
        <v>3659</v>
      </c>
      <c r="E89" t="s">
        <v>2868</v>
      </c>
      <c r="F89">
        <v>1.83</v>
      </c>
      <c r="G89">
        <v>2.75</v>
      </c>
      <c r="H89">
        <v>2.19</v>
      </c>
      <c r="I89" t="s">
        <v>3653</v>
      </c>
      <c r="J89">
        <v>0</v>
      </c>
      <c r="K89" s="77">
        <v>0</v>
      </c>
      <c r="L89" s="98">
        <f t="shared" si="2"/>
        <v>2.19</v>
      </c>
    </row>
    <row r="90" spans="1:12">
      <c r="A90">
        <v>55</v>
      </c>
      <c r="B90" t="s">
        <v>3650</v>
      </c>
      <c r="C90" t="s">
        <v>3574</v>
      </c>
      <c r="D90" t="s">
        <v>3659</v>
      </c>
      <c r="E90" t="s">
        <v>1972</v>
      </c>
      <c r="F90">
        <v>1.37</v>
      </c>
      <c r="G90">
        <v>1.37</v>
      </c>
      <c r="H90">
        <v>1.37</v>
      </c>
      <c r="I90" t="s">
        <v>3653</v>
      </c>
      <c r="J90">
        <v>0</v>
      </c>
      <c r="K90" s="77">
        <v>0</v>
      </c>
      <c r="L90" s="98">
        <f t="shared" si="2"/>
        <v>1.37</v>
      </c>
    </row>
    <row r="91" spans="1:12">
      <c r="A91">
        <v>58</v>
      </c>
      <c r="B91" t="s">
        <v>3650</v>
      </c>
      <c r="C91" t="s">
        <v>3574</v>
      </c>
      <c r="D91" t="s">
        <v>3659</v>
      </c>
      <c r="E91" t="s">
        <v>2306</v>
      </c>
      <c r="F91">
        <v>2.73</v>
      </c>
      <c r="G91">
        <v>3.82</v>
      </c>
      <c r="H91">
        <v>3.28</v>
      </c>
      <c r="I91" t="s">
        <v>3653</v>
      </c>
      <c r="J91">
        <v>0</v>
      </c>
      <c r="K91" s="77">
        <v>0</v>
      </c>
      <c r="L91" s="98">
        <f t="shared" si="2"/>
        <v>3.28</v>
      </c>
    </row>
    <row r="92" spans="1:12">
      <c r="A92">
        <v>62</v>
      </c>
      <c r="B92" t="s">
        <v>3650</v>
      </c>
      <c r="C92" t="s">
        <v>3574</v>
      </c>
      <c r="D92" t="s">
        <v>3659</v>
      </c>
      <c r="E92" t="s">
        <v>2306</v>
      </c>
      <c r="F92">
        <v>2.73</v>
      </c>
      <c r="G92">
        <v>3.82</v>
      </c>
      <c r="H92">
        <v>3.28</v>
      </c>
      <c r="I92" t="s">
        <v>3653</v>
      </c>
      <c r="J92">
        <v>0</v>
      </c>
      <c r="K92" s="77">
        <v>0</v>
      </c>
      <c r="L92" s="98">
        <f t="shared" si="2"/>
        <v>3.28</v>
      </c>
    </row>
    <row r="93" spans="1:12">
      <c r="A93">
        <v>67</v>
      </c>
      <c r="B93" t="s">
        <v>3650</v>
      </c>
      <c r="C93" t="s">
        <v>3574</v>
      </c>
      <c r="D93" t="s">
        <v>3659</v>
      </c>
      <c r="E93" t="s">
        <v>609</v>
      </c>
      <c r="F93">
        <v>2.78</v>
      </c>
      <c r="G93">
        <v>3.4</v>
      </c>
      <c r="H93">
        <v>2.98</v>
      </c>
      <c r="I93" t="s">
        <v>3653</v>
      </c>
      <c r="J93">
        <v>0.03</v>
      </c>
      <c r="K93" s="77">
        <v>1.0200000000000001E-2</v>
      </c>
      <c r="L93" s="98">
        <f t="shared" si="2"/>
        <v>2.95</v>
      </c>
    </row>
    <row r="94" spans="1:12">
      <c r="A94">
        <v>70</v>
      </c>
      <c r="B94" t="s">
        <v>3650</v>
      </c>
      <c r="C94" t="s">
        <v>3574</v>
      </c>
      <c r="D94" t="s">
        <v>3659</v>
      </c>
      <c r="E94" t="s">
        <v>1115</v>
      </c>
      <c r="F94">
        <v>2.58</v>
      </c>
      <c r="G94">
        <v>3.35</v>
      </c>
      <c r="H94" t="s">
        <v>483</v>
      </c>
      <c r="I94" t="s">
        <v>3653</v>
      </c>
      <c r="J94" t="s">
        <v>483</v>
      </c>
      <c r="K94" s="77" t="s">
        <v>483</v>
      </c>
      <c r="L94" s="98" t="e">
        <f t="shared" si="2"/>
        <v>#VALUE!</v>
      </c>
    </row>
    <row r="95" spans="1:12">
      <c r="A95">
        <v>71</v>
      </c>
      <c r="B95" t="s">
        <v>3650</v>
      </c>
      <c r="C95" t="s">
        <v>3574</v>
      </c>
      <c r="D95" t="s">
        <v>3659</v>
      </c>
      <c r="E95" t="s">
        <v>1433</v>
      </c>
      <c r="F95">
        <v>2.77</v>
      </c>
      <c r="G95">
        <v>4.16</v>
      </c>
      <c r="H95">
        <v>3.32</v>
      </c>
      <c r="I95" t="s">
        <v>3653</v>
      </c>
      <c r="J95">
        <v>-0.02</v>
      </c>
      <c r="K95" s="77">
        <v>-6.0000000000000001E-3</v>
      </c>
      <c r="L95" s="98">
        <f t="shared" si="2"/>
        <v>3.34</v>
      </c>
    </row>
    <row r="96" spans="1:12">
      <c r="A96">
        <v>72</v>
      </c>
      <c r="B96" t="s">
        <v>3650</v>
      </c>
      <c r="C96" t="s">
        <v>3574</v>
      </c>
      <c r="D96" t="s">
        <v>3659</v>
      </c>
      <c r="E96" t="s">
        <v>1877</v>
      </c>
      <c r="F96">
        <v>2.97</v>
      </c>
      <c r="G96">
        <v>4.45</v>
      </c>
      <c r="H96">
        <v>3.65</v>
      </c>
      <c r="I96" t="s">
        <v>3653</v>
      </c>
      <c r="J96">
        <v>0</v>
      </c>
      <c r="K96" s="77">
        <v>0</v>
      </c>
      <c r="L96" s="98">
        <f t="shared" si="2"/>
        <v>3.65</v>
      </c>
    </row>
    <row r="97" spans="1:12">
      <c r="A97">
        <v>75</v>
      </c>
      <c r="B97" t="s">
        <v>3650</v>
      </c>
      <c r="C97" t="s">
        <v>3574</v>
      </c>
      <c r="D97" t="s">
        <v>3659</v>
      </c>
      <c r="E97" t="s">
        <v>3617</v>
      </c>
      <c r="F97">
        <v>2.94</v>
      </c>
      <c r="G97">
        <v>3.96</v>
      </c>
      <c r="H97">
        <v>3.53</v>
      </c>
      <c r="I97" t="s">
        <v>3653</v>
      </c>
      <c r="J97">
        <v>0.09</v>
      </c>
      <c r="K97" s="77">
        <v>2.6200000000000001E-2</v>
      </c>
      <c r="L97" s="98">
        <f t="shared" si="2"/>
        <v>3.44</v>
      </c>
    </row>
    <row r="98" spans="1:12">
      <c r="A98">
        <v>78</v>
      </c>
      <c r="B98" t="s">
        <v>3650</v>
      </c>
      <c r="C98" t="s">
        <v>3574</v>
      </c>
      <c r="D98" t="s">
        <v>3659</v>
      </c>
      <c r="E98" t="s">
        <v>3617</v>
      </c>
      <c r="F98">
        <v>2.94</v>
      </c>
      <c r="G98">
        <v>3.96</v>
      </c>
      <c r="H98">
        <v>3.53</v>
      </c>
      <c r="I98" t="s">
        <v>3653</v>
      </c>
      <c r="J98">
        <v>0.09</v>
      </c>
      <c r="K98" s="77">
        <v>2.6200000000000001E-2</v>
      </c>
      <c r="L98" s="98">
        <f t="shared" si="2"/>
        <v>3.44</v>
      </c>
    </row>
    <row r="99" spans="1:12">
      <c r="A99">
        <v>83</v>
      </c>
      <c r="B99" t="s">
        <v>3650</v>
      </c>
      <c r="C99" t="s">
        <v>3574</v>
      </c>
      <c r="D99" t="s">
        <v>3659</v>
      </c>
      <c r="E99" t="s">
        <v>3456</v>
      </c>
      <c r="F99">
        <v>2.61</v>
      </c>
      <c r="G99">
        <v>4.2300000000000004</v>
      </c>
      <c r="H99">
        <v>2.83</v>
      </c>
      <c r="I99" t="s">
        <v>3653</v>
      </c>
      <c r="J99">
        <v>0</v>
      </c>
      <c r="K99" s="77">
        <v>0</v>
      </c>
      <c r="L99" s="98">
        <f t="shared" si="2"/>
        <v>2.83</v>
      </c>
    </row>
    <row r="100" spans="1:12">
      <c r="A100">
        <v>86</v>
      </c>
      <c r="B100" t="s">
        <v>3650</v>
      </c>
      <c r="C100" t="s">
        <v>3574</v>
      </c>
      <c r="D100" t="s">
        <v>3659</v>
      </c>
      <c r="E100" t="s">
        <v>1268</v>
      </c>
      <c r="F100">
        <v>1.69</v>
      </c>
      <c r="G100">
        <v>2.54</v>
      </c>
      <c r="H100">
        <v>2.0299999999999998</v>
      </c>
      <c r="I100" t="s">
        <v>3653</v>
      </c>
      <c r="J100">
        <v>0</v>
      </c>
      <c r="K100" s="77">
        <v>0</v>
      </c>
      <c r="L100" s="98">
        <f t="shared" si="2"/>
        <v>2.0299999999999998</v>
      </c>
    </row>
    <row r="101" spans="1:12">
      <c r="A101">
        <v>87</v>
      </c>
      <c r="B101" t="s">
        <v>3650</v>
      </c>
      <c r="C101" t="s">
        <v>3574</v>
      </c>
      <c r="D101" t="s">
        <v>3659</v>
      </c>
      <c r="E101" t="s">
        <v>1788</v>
      </c>
      <c r="F101">
        <v>2.0499999999999998</v>
      </c>
      <c r="G101">
        <v>3.08</v>
      </c>
      <c r="H101">
        <v>2.46</v>
      </c>
      <c r="I101" t="s">
        <v>3653</v>
      </c>
      <c r="J101">
        <v>0</v>
      </c>
      <c r="K101" s="77">
        <v>0</v>
      </c>
      <c r="L101" s="98">
        <f t="shared" si="2"/>
        <v>2.46</v>
      </c>
    </row>
    <row r="102" spans="1:12">
      <c r="A102">
        <v>88</v>
      </c>
      <c r="B102" t="s">
        <v>3650</v>
      </c>
      <c r="C102" t="s">
        <v>3574</v>
      </c>
      <c r="D102" t="s">
        <v>3659</v>
      </c>
      <c r="E102" t="s">
        <v>3663</v>
      </c>
      <c r="F102">
        <v>2.04</v>
      </c>
      <c r="G102">
        <v>3.06</v>
      </c>
      <c r="H102">
        <v>2.4500000000000002</v>
      </c>
      <c r="I102" t="s">
        <v>3653</v>
      </c>
      <c r="J102">
        <v>0</v>
      </c>
      <c r="K102" s="77">
        <v>0</v>
      </c>
      <c r="L102" s="98">
        <f t="shared" si="2"/>
        <v>2.4500000000000002</v>
      </c>
    </row>
    <row r="103" spans="1:12">
      <c r="A103">
        <v>91</v>
      </c>
      <c r="B103" t="s">
        <v>3650</v>
      </c>
      <c r="C103" t="s">
        <v>3574</v>
      </c>
      <c r="D103" t="s">
        <v>3659</v>
      </c>
      <c r="E103" t="s">
        <v>690</v>
      </c>
      <c r="F103">
        <v>2.0499999999999998</v>
      </c>
      <c r="G103">
        <v>3.08</v>
      </c>
      <c r="H103">
        <v>2.46</v>
      </c>
      <c r="I103" t="s">
        <v>3653</v>
      </c>
      <c r="J103">
        <v>0</v>
      </c>
      <c r="K103" s="77">
        <v>0</v>
      </c>
      <c r="L103" s="98">
        <f t="shared" si="2"/>
        <v>2.46</v>
      </c>
    </row>
    <row r="104" spans="1:12">
      <c r="A104">
        <v>92</v>
      </c>
      <c r="B104" t="s">
        <v>3650</v>
      </c>
      <c r="C104" t="s">
        <v>3574</v>
      </c>
      <c r="D104" t="s">
        <v>3659</v>
      </c>
      <c r="E104" t="s">
        <v>637</v>
      </c>
      <c r="F104">
        <v>2.2200000000000002</v>
      </c>
      <c r="G104">
        <v>3.33</v>
      </c>
      <c r="H104">
        <v>2.66</v>
      </c>
      <c r="I104" t="s">
        <v>3653</v>
      </c>
      <c r="J104">
        <v>0.05</v>
      </c>
      <c r="K104" s="77">
        <v>1.9199999999999998E-2</v>
      </c>
      <c r="L104" s="98">
        <f t="shared" si="2"/>
        <v>2.6100000000000003</v>
      </c>
    </row>
    <row r="105" spans="1:12">
      <c r="A105">
        <v>93</v>
      </c>
      <c r="B105" t="s">
        <v>3650</v>
      </c>
      <c r="C105" t="s">
        <v>3574</v>
      </c>
      <c r="D105" t="s">
        <v>3659</v>
      </c>
      <c r="E105" t="s">
        <v>1788</v>
      </c>
      <c r="F105">
        <v>2.0499999999999998</v>
      </c>
      <c r="G105">
        <v>3.08</v>
      </c>
      <c r="H105">
        <v>2.46</v>
      </c>
      <c r="I105" t="s">
        <v>3653</v>
      </c>
      <c r="J105">
        <v>0</v>
      </c>
      <c r="K105" s="77">
        <v>0</v>
      </c>
      <c r="L105" s="98">
        <f t="shared" si="2"/>
        <v>2.46</v>
      </c>
    </row>
    <row r="106" spans="1:12">
      <c r="A106">
        <v>94</v>
      </c>
      <c r="B106" t="s">
        <v>3650</v>
      </c>
      <c r="C106" t="s">
        <v>3574</v>
      </c>
      <c r="D106" t="s">
        <v>3659</v>
      </c>
      <c r="E106" t="s">
        <v>3663</v>
      </c>
      <c r="F106">
        <v>2.04</v>
      </c>
      <c r="G106">
        <v>3.06</v>
      </c>
      <c r="H106">
        <v>2.4500000000000002</v>
      </c>
      <c r="I106" t="s">
        <v>3653</v>
      </c>
      <c r="J106">
        <v>0</v>
      </c>
      <c r="K106" s="77">
        <v>0</v>
      </c>
      <c r="L106" s="98">
        <f t="shared" si="2"/>
        <v>2.4500000000000002</v>
      </c>
    </row>
    <row r="107" spans="1:12">
      <c r="A107">
        <v>97</v>
      </c>
      <c r="B107" t="s">
        <v>3650</v>
      </c>
      <c r="C107" t="s">
        <v>3574</v>
      </c>
      <c r="D107" t="s">
        <v>3659</v>
      </c>
      <c r="E107" t="s">
        <v>690</v>
      </c>
      <c r="F107">
        <v>2.0499999999999998</v>
      </c>
      <c r="G107">
        <v>3.08</v>
      </c>
      <c r="H107">
        <v>2.46</v>
      </c>
      <c r="I107" t="s">
        <v>3653</v>
      </c>
      <c r="J107">
        <v>0</v>
      </c>
      <c r="K107" s="77">
        <v>0</v>
      </c>
      <c r="L107" s="98">
        <f t="shared" si="2"/>
        <v>2.46</v>
      </c>
    </row>
    <row r="108" spans="1:12">
      <c r="A108">
        <v>98</v>
      </c>
      <c r="B108" t="s">
        <v>3650</v>
      </c>
      <c r="C108" t="s">
        <v>3574</v>
      </c>
      <c r="D108" t="s">
        <v>3659</v>
      </c>
      <c r="E108" t="s">
        <v>637</v>
      </c>
      <c r="F108">
        <v>2.2200000000000002</v>
      </c>
      <c r="G108">
        <v>3.33</v>
      </c>
      <c r="H108">
        <v>2.66</v>
      </c>
      <c r="I108" t="s">
        <v>3653</v>
      </c>
      <c r="J108">
        <v>0.05</v>
      </c>
      <c r="K108" s="77">
        <v>1.9199999999999998E-2</v>
      </c>
      <c r="L108" s="98">
        <f t="shared" si="2"/>
        <v>2.6100000000000003</v>
      </c>
    </row>
    <row r="109" spans="1:12">
      <c r="A109">
        <v>101</v>
      </c>
      <c r="B109" t="s">
        <v>3650</v>
      </c>
      <c r="C109" t="s">
        <v>3574</v>
      </c>
      <c r="D109" t="s">
        <v>3659</v>
      </c>
      <c r="E109" t="s">
        <v>1880</v>
      </c>
      <c r="F109">
        <v>2.12</v>
      </c>
      <c r="G109">
        <v>3.18</v>
      </c>
      <c r="H109">
        <v>2.54</v>
      </c>
      <c r="I109" t="s">
        <v>3653</v>
      </c>
      <c r="J109">
        <v>0.05</v>
      </c>
      <c r="K109" s="77">
        <v>2.01E-2</v>
      </c>
      <c r="L109" s="98">
        <f t="shared" si="2"/>
        <v>2.4900000000000002</v>
      </c>
    </row>
    <row r="110" spans="1:12">
      <c r="A110">
        <v>104</v>
      </c>
      <c r="B110" t="s">
        <v>3650</v>
      </c>
      <c r="C110" t="s">
        <v>3574</v>
      </c>
      <c r="D110" t="s">
        <v>3659</v>
      </c>
      <c r="E110" t="s">
        <v>1227</v>
      </c>
      <c r="F110">
        <v>2.63</v>
      </c>
      <c r="G110">
        <v>3.95</v>
      </c>
      <c r="H110">
        <v>3.16</v>
      </c>
      <c r="I110" t="s">
        <v>3653</v>
      </c>
      <c r="J110">
        <v>0.12</v>
      </c>
      <c r="K110" s="77">
        <v>3.95E-2</v>
      </c>
      <c r="L110" s="98">
        <f t="shared" si="2"/>
        <v>3.04</v>
      </c>
    </row>
    <row r="111" spans="1:12">
      <c r="A111">
        <v>106</v>
      </c>
      <c r="B111" t="s">
        <v>3650</v>
      </c>
      <c r="C111" t="s">
        <v>3574</v>
      </c>
      <c r="D111" t="s">
        <v>3659</v>
      </c>
      <c r="E111" t="s">
        <v>565</v>
      </c>
      <c r="F111">
        <v>3.16</v>
      </c>
      <c r="G111">
        <v>4.74</v>
      </c>
      <c r="H111">
        <v>3.63</v>
      </c>
      <c r="I111" t="s">
        <v>3653</v>
      </c>
      <c r="J111">
        <v>0</v>
      </c>
      <c r="K111" s="77">
        <v>0</v>
      </c>
      <c r="L111" s="98">
        <f t="shared" si="2"/>
        <v>3.63</v>
      </c>
    </row>
    <row r="112" spans="1:12">
      <c r="A112">
        <v>108</v>
      </c>
      <c r="B112" t="s">
        <v>3650</v>
      </c>
      <c r="C112" t="s">
        <v>3574</v>
      </c>
      <c r="D112" t="s">
        <v>3659</v>
      </c>
      <c r="E112" t="s">
        <v>3662</v>
      </c>
      <c r="F112">
        <v>3.16</v>
      </c>
      <c r="G112">
        <v>4.72</v>
      </c>
      <c r="H112">
        <v>3.63</v>
      </c>
      <c r="I112" t="s">
        <v>3653</v>
      </c>
      <c r="J112">
        <v>0</v>
      </c>
      <c r="K112" s="77">
        <v>0</v>
      </c>
      <c r="L112" s="98">
        <f t="shared" si="2"/>
        <v>3.63</v>
      </c>
    </row>
    <row r="113" spans="1:12">
      <c r="A113">
        <v>110</v>
      </c>
      <c r="B113" t="s">
        <v>3650</v>
      </c>
      <c r="C113" t="s">
        <v>3574</v>
      </c>
      <c r="D113" t="s">
        <v>3659</v>
      </c>
      <c r="E113" t="s">
        <v>925</v>
      </c>
      <c r="F113">
        <v>1.6</v>
      </c>
      <c r="G113">
        <v>2.4</v>
      </c>
      <c r="H113">
        <v>1.92</v>
      </c>
      <c r="I113" t="s">
        <v>3653</v>
      </c>
      <c r="J113">
        <v>0</v>
      </c>
      <c r="K113" s="77">
        <v>0</v>
      </c>
      <c r="L113" s="98">
        <f t="shared" si="2"/>
        <v>1.92</v>
      </c>
    </row>
    <row r="114" spans="1:12">
      <c r="A114">
        <v>112</v>
      </c>
      <c r="B114" t="s">
        <v>3650</v>
      </c>
      <c r="C114" t="s">
        <v>3574</v>
      </c>
      <c r="D114" t="s">
        <v>3659</v>
      </c>
      <c r="E114" t="s">
        <v>571</v>
      </c>
      <c r="F114">
        <v>2.94</v>
      </c>
      <c r="G114">
        <v>4.41</v>
      </c>
      <c r="H114">
        <v>3.53</v>
      </c>
      <c r="I114" t="s">
        <v>3653</v>
      </c>
      <c r="J114">
        <v>-0.75</v>
      </c>
      <c r="K114" s="77">
        <v>-0.17519999999999999</v>
      </c>
      <c r="L114" s="98">
        <f t="shared" si="2"/>
        <v>4.2799999999999994</v>
      </c>
    </row>
  </sheetData>
  <autoFilter ref="A1:K114" xr:uid="{6D9D2AE7-3FC9-4914-88A6-08CF3BA89409}">
    <sortState xmlns:xlrd2="http://schemas.microsoft.com/office/spreadsheetml/2017/richdata2" ref="A2:K114">
      <sortCondition descending="1" ref="D1"/>
    </sortState>
  </autoFilter>
  <phoneticPr fontId="4"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F8464-5C1A-41CA-8CAE-B304723A7DEA}">
  <dimension ref="B1:AM48"/>
  <sheetViews>
    <sheetView topLeftCell="N1" workbookViewId="0">
      <selection activeCell="AH3" sqref="AH3"/>
    </sheetView>
  </sheetViews>
  <sheetFormatPr defaultRowHeight="14.4"/>
  <cols>
    <col min="5" max="5" width="12.88671875" customWidth="1"/>
    <col min="6" max="22" width="8.109375" customWidth="1"/>
  </cols>
  <sheetData>
    <row r="1" spans="2:39">
      <c r="B1" s="134" t="s">
        <v>3700</v>
      </c>
      <c r="C1" s="134"/>
      <c r="D1" s="134"/>
      <c r="E1" s="134" t="s">
        <v>3701</v>
      </c>
      <c r="F1" s="118">
        <v>2018</v>
      </c>
      <c r="G1" s="139">
        <v>2019</v>
      </c>
      <c r="H1" s="139"/>
      <c r="I1" s="139"/>
      <c r="J1" s="139"/>
      <c r="K1" s="139"/>
      <c r="L1" s="139"/>
      <c r="M1" s="118">
        <v>2020</v>
      </c>
      <c r="N1" s="139">
        <v>2021</v>
      </c>
      <c r="O1" s="139"/>
      <c r="P1" s="139"/>
      <c r="Q1" s="139"/>
      <c r="R1" s="139"/>
      <c r="S1" s="139"/>
      <c r="T1" s="139">
        <v>2022</v>
      </c>
      <c r="U1" s="139"/>
      <c r="V1" s="139"/>
      <c r="W1" s="139"/>
      <c r="X1" s="139"/>
      <c r="Y1" s="139"/>
      <c r="AB1">
        <v>2018</v>
      </c>
      <c r="AC1">
        <v>2019</v>
      </c>
      <c r="AD1">
        <v>2020</v>
      </c>
      <c r="AE1">
        <v>2021</v>
      </c>
      <c r="AF1">
        <v>2022</v>
      </c>
      <c r="AI1">
        <v>2018</v>
      </c>
      <c r="AJ1">
        <v>2019</v>
      </c>
      <c r="AK1">
        <v>2020</v>
      </c>
      <c r="AL1">
        <v>2021</v>
      </c>
      <c r="AM1">
        <v>2022</v>
      </c>
    </row>
    <row r="2" spans="2:39" ht="21.6">
      <c r="B2" s="134"/>
      <c r="C2" s="134"/>
      <c r="D2" s="134"/>
      <c r="E2" s="134"/>
      <c r="F2" s="116" t="s">
        <v>3722</v>
      </c>
      <c r="G2" s="116" t="s">
        <v>3722</v>
      </c>
      <c r="H2" s="116" t="s">
        <v>3754</v>
      </c>
      <c r="I2" s="116" t="s">
        <v>3727</v>
      </c>
      <c r="J2" s="116" t="s">
        <v>3728</v>
      </c>
      <c r="K2" s="116" t="s">
        <v>3729</v>
      </c>
      <c r="L2" s="116" t="s">
        <v>3730</v>
      </c>
      <c r="M2" s="116"/>
      <c r="N2" s="116" t="s">
        <v>3722</v>
      </c>
      <c r="O2" s="116" t="s">
        <v>3754</v>
      </c>
      <c r="P2" s="116" t="s">
        <v>3727</v>
      </c>
      <c r="Q2" s="116" t="s">
        <v>3728</v>
      </c>
      <c r="R2" s="116" t="s">
        <v>3729</v>
      </c>
      <c r="S2" s="116" t="s">
        <v>3730</v>
      </c>
      <c r="T2" s="116" t="s">
        <v>3722</v>
      </c>
      <c r="U2" s="116" t="s">
        <v>3754</v>
      </c>
      <c r="V2" s="116" t="s">
        <v>3727</v>
      </c>
      <c r="W2" s="116" t="s">
        <v>3728</v>
      </c>
      <c r="X2" s="116" t="s">
        <v>3729</v>
      </c>
      <c r="Y2" s="116" t="s">
        <v>3730</v>
      </c>
      <c r="AA2" s="115" t="s">
        <v>3764</v>
      </c>
      <c r="AH2" s="115" t="s">
        <v>3765</v>
      </c>
    </row>
    <row r="3" spans="2:39" ht="21.6">
      <c r="B3" s="134"/>
      <c r="C3" s="134"/>
      <c r="D3" s="134"/>
      <c r="E3" s="134"/>
      <c r="F3" s="116" t="s">
        <v>3702</v>
      </c>
      <c r="G3" s="116" t="s">
        <v>3702</v>
      </c>
      <c r="H3" s="116" t="s">
        <v>3702</v>
      </c>
      <c r="I3" s="116" t="s">
        <v>3702</v>
      </c>
      <c r="J3" s="116" t="s">
        <v>3702</v>
      </c>
      <c r="K3" s="116" t="s">
        <v>3702</v>
      </c>
      <c r="L3" s="116" t="s">
        <v>3702</v>
      </c>
      <c r="M3" s="116" t="s">
        <v>3702</v>
      </c>
      <c r="N3" s="116" t="s">
        <v>3702</v>
      </c>
      <c r="O3" s="116" t="s">
        <v>3702</v>
      </c>
      <c r="P3" s="116" t="s">
        <v>3702</v>
      </c>
      <c r="Q3" s="116" t="s">
        <v>3702</v>
      </c>
      <c r="R3" s="116" t="s">
        <v>3702</v>
      </c>
      <c r="S3" s="116" t="s">
        <v>3702</v>
      </c>
      <c r="T3" s="116" t="s">
        <v>3702</v>
      </c>
      <c r="U3" s="116" t="s">
        <v>3702</v>
      </c>
      <c r="V3" s="116" t="s">
        <v>3702</v>
      </c>
      <c r="W3" s="116" t="s">
        <v>3702</v>
      </c>
      <c r="X3" s="116" t="s">
        <v>3702</v>
      </c>
      <c r="Y3" s="116" t="s">
        <v>3702</v>
      </c>
      <c r="AA3" s="115" t="s">
        <v>3668</v>
      </c>
      <c r="AB3" s="122">
        <f>H4</f>
        <v>0.48942283105022827</v>
      </c>
      <c r="AC3" s="122">
        <f>H4</f>
        <v>0.48942283105022827</v>
      </c>
      <c r="AD3" s="122">
        <f>H4</f>
        <v>0.48942283105022827</v>
      </c>
      <c r="AE3" s="122">
        <f>H4</f>
        <v>0.48942283105022827</v>
      </c>
      <c r="AF3" s="122">
        <f>H4</f>
        <v>0.48942283105022827</v>
      </c>
      <c r="AH3" s="115" t="s">
        <v>3668</v>
      </c>
      <c r="AI3" s="22">
        <f>AB3*AI$12/$AI$13</f>
        <v>2.0123239993808264E-5</v>
      </c>
      <c r="AJ3" s="22">
        <f t="shared" ref="AJ3:AM3" si="0">AC3*AJ$12/$AI$13</f>
        <v>1.9867456018599091E-5</v>
      </c>
      <c r="AK3" s="22">
        <f t="shared" si="0"/>
        <v>1.9744017568213996E-5</v>
      </c>
      <c r="AL3" s="22">
        <f t="shared" si="0"/>
        <v>1.9317017904603339E-5</v>
      </c>
      <c r="AM3" s="22">
        <f t="shared" si="0"/>
        <v>1.8869598578641733E-5</v>
      </c>
    </row>
    <row r="4" spans="2:39" ht="14.25" customHeight="1">
      <c r="B4" s="134" t="s">
        <v>3721</v>
      </c>
      <c r="C4" s="134"/>
      <c r="D4" s="134" t="s">
        <v>3720</v>
      </c>
      <c r="E4" s="116" t="s">
        <v>3703</v>
      </c>
      <c r="F4" s="119">
        <v>0.54690000000000005</v>
      </c>
      <c r="G4" s="119">
        <v>0.54690000000000005</v>
      </c>
      <c r="H4" s="119">
        <f>SUMPRODUCT(I4:L4,B$36:E$36)</f>
        <v>0.48942283105022827</v>
      </c>
      <c r="I4" s="119">
        <v>0.57689999999999997</v>
      </c>
      <c r="J4" s="119">
        <v>0.37690000000000001</v>
      </c>
      <c r="K4" s="119">
        <v>0.57689999999999997</v>
      </c>
      <c r="L4" s="119">
        <v>0.34689999999999999</v>
      </c>
      <c r="M4" s="119"/>
      <c r="N4" s="119">
        <v>0.54690000000000005</v>
      </c>
      <c r="O4" s="119"/>
      <c r="P4" s="119"/>
      <c r="Q4" s="119"/>
      <c r="R4" s="119"/>
      <c r="S4" s="119"/>
      <c r="T4" s="119">
        <v>0.54690000000000005</v>
      </c>
      <c r="U4" s="119">
        <f>SUMPRODUCT(V4:Y4,B$36:E$36)</f>
        <v>0.48942283105022827</v>
      </c>
      <c r="V4" s="119">
        <v>0.57689999999999997</v>
      </c>
      <c r="W4" s="119">
        <v>0.37690000000000001</v>
      </c>
      <c r="X4" s="119">
        <v>0.57689999999999997</v>
      </c>
      <c r="Y4" s="119">
        <v>0.34689999999999999</v>
      </c>
      <c r="AA4" s="115" t="s">
        <v>3669</v>
      </c>
      <c r="AH4" s="115" t="s">
        <v>3669</v>
      </c>
      <c r="AI4" s="22">
        <f t="shared" ref="AI4:AI10" si="1">AB4*AI$12/$AI$13</f>
        <v>0</v>
      </c>
      <c r="AJ4" s="22">
        <f t="shared" ref="AJ4:AJ10" si="2">AC4*AJ$12/$AI$13</f>
        <v>0</v>
      </c>
      <c r="AK4" s="22">
        <f t="shared" ref="AK4:AK10" si="3">AD4*AK$12/$AI$13</f>
        <v>0</v>
      </c>
      <c r="AL4" s="22">
        <f t="shared" ref="AL4:AL10" si="4">AE4*AL$12/$AI$13</f>
        <v>0</v>
      </c>
      <c r="AM4" s="22">
        <f t="shared" ref="AM4:AM10" si="5">AF4*AM$12/$AI$13</f>
        <v>0</v>
      </c>
    </row>
    <row r="5" spans="2:39" ht="14.25" customHeight="1">
      <c r="B5" s="134"/>
      <c r="C5" s="134"/>
      <c r="D5" s="134"/>
      <c r="E5" s="116" t="s">
        <v>3704</v>
      </c>
      <c r="F5" s="119">
        <v>0.59689999999999999</v>
      </c>
      <c r="G5" s="119">
        <v>0.59689999999999999</v>
      </c>
      <c r="H5" s="119">
        <f t="shared" ref="H5:H6" si="6">SUMPRODUCT(I5:L5,B$36:E$36)</f>
        <v>0.53942283105022837</v>
      </c>
      <c r="I5" s="119">
        <v>0.62690000000000001</v>
      </c>
      <c r="J5" s="119">
        <v>0.4269</v>
      </c>
      <c r="K5" s="119">
        <v>0.62690000000000001</v>
      </c>
      <c r="L5" s="119">
        <v>0.39689999999999998</v>
      </c>
      <c r="M5" s="119"/>
      <c r="N5" s="119">
        <v>0.59689999999999999</v>
      </c>
      <c r="O5" s="119"/>
      <c r="P5" s="119"/>
      <c r="Q5" s="119"/>
      <c r="R5" s="119"/>
      <c r="S5" s="119"/>
      <c r="T5" s="119">
        <v>0.59689999999999999</v>
      </c>
      <c r="U5" s="119">
        <f t="shared" ref="U5:U6" si="7">SUMPRODUCT(V5:Y5,B$36:E$36)</f>
        <v>0.53942283105022837</v>
      </c>
      <c r="V5" s="119">
        <v>0.62690000000000001</v>
      </c>
      <c r="W5" s="119">
        <v>0.4269</v>
      </c>
      <c r="X5" s="119">
        <v>0.62690000000000001</v>
      </c>
      <c r="Y5" s="119">
        <v>0.39689999999999998</v>
      </c>
      <c r="AA5" s="115" t="s">
        <v>3670</v>
      </c>
      <c r="AB5" s="122">
        <f>H4</f>
        <v>0.48942283105022827</v>
      </c>
      <c r="AC5" s="122">
        <f>H4</f>
        <v>0.48942283105022827</v>
      </c>
      <c r="AD5" s="122">
        <f>H4</f>
        <v>0.48942283105022827</v>
      </c>
      <c r="AE5" s="122">
        <f>H4</f>
        <v>0.48942283105022827</v>
      </c>
      <c r="AF5" s="122">
        <f>H4</f>
        <v>0.48942283105022827</v>
      </c>
      <c r="AH5" s="115" t="s">
        <v>3670</v>
      </c>
      <c r="AI5" s="22">
        <f t="shared" si="1"/>
        <v>2.0123239993808264E-5</v>
      </c>
      <c r="AJ5" s="22">
        <f t="shared" si="2"/>
        <v>1.9867456018599091E-5</v>
      </c>
      <c r="AK5" s="22">
        <f t="shared" si="3"/>
        <v>1.9744017568213996E-5</v>
      </c>
      <c r="AL5" s="22">
        <f t="shared" si="4"/>
        <v>1.9317017904603339E-5</v>
      </c>
      <c r="AM5" s="22">
        <f t="shared" si="5"/>
        <v>1.8869598578641733E-5</v>
      </c>
    </row>
    <row r="6" spans="2:39" ht="14.25" customHeight="1">
      <c r="B6" s="134"/>
      <c r="C6" s="134"/>
      <c r="D6" s="134"/>
      <c r="E6" s="116" t="s">
        <v>3705</v>
      </c>
      <c r="F6" s="119">
        <v>0.84689999999999999</v>
      </c>
      <c r="G6" s="119">
        <v>0.84689999999999999</v>
      </c>
      <c r="H6" s="119">
        <f t="shared" si="6"/>
        <v>0.78942283105022837</v>
      </c>
      <c r="I6" s="119">
        <v>0.87690000000000001</v>
      </c>
      <c r="J6" s="119">
        <v>0.67689999999999995</v>
      </c>
      <c r="K6" s="119">
        <v>0.87690000000000001</v>
      </c>
      <c r="L6" s="119">
        <v>0.64690000000000003</v>
      </c>
      <c r="M6" s="119"/>
      <c r="N6" s="119">
        <v>0.84689999999999999</v>
      </c>
      <c r="O6" s="119"/>
      <c r="P6" s="119"/>
      <c r="Q6" s="119"/>
      <c r="R6" s="119"/>
      <c r="S6" s="119"/>
      <c r="T6" s="119">
        <v>0.84689999999999999</v>
      </c>
      <c r="U6" s="119">
        <f t="shared" si="7"/>
        <v>0.78942283105022837</v>
      </c>
      <c r="V6" s="119">
        <v>0.87690000000000001</v>
      </c>
      <c r="W6" s="119">
        <v>0.67689999999999995</v>
      </c>
      <c r="X6" s="119">
        <v>0.87690000000000001</v>
      </c>
      <c r="Y6" s="119">
        <v>0.64690000000000003</v>
      </c>
      <c r="AA6" s="115" t="s">
        <v>3671</v>
      </c>
      <c r="AB6" s="122">
        <f>F13</f>
        <v>0.73350000000000004</v>
      </c>
      <c r="AC6" s="122">
        <f>H13</f>
        <v>0.62631167808219179</v>
      </c>
      <c r="AD6" s="122">
        <f>H13</f>
        <v>0.62631167808219179</v>
      </c>
      <c r="AE6" s="122">
        <f>O13</f>
        <v>0.62631167808219179</v>
      </c>
      <c r="AF6" s="122">
        <f>U13</f>
        <v>0.72180233447488584</v>
      </c>
      <c r="AH6" s="115" t="s">
        <v>3671</v>
      </c>
      <c r="AI6" s="22">
        <f t="shared" si="1"/>
        <v>3.0158782138922206E-5</v>
      </c>
      <c r="AJ6" s="22">
        <f t="shared" si="2"/>
        <v>2.5424273100483779E-5</v>
      </c>
      <c r="AK6" s="22">
        <f t="shared" si="3"/>
        <v>2.5266309601243959E-5</v>
      </c>
      <c r="AL6" s="22">
        <f t="shared" si="4"/>
        <v>2.4719880503764699E-5</v>
      </c>
      <c r="AM6" s="22">
        <f t="shared" si="5"/>
        <v>2.7828943483165359E-5</v>
      </c>
    </row>
    <row r="7" spans="2:39" ht="14.25" customHeight="1">
      <c r="B7" s="134"/>
      <c r="C7" s="134"/>
      <c r="D7" s="134" t="s">
        <v>3706</v>
      </c>
      <c r="E7" s="116" t="s">
        <v>3707</v>
      </c>
      <c r="F7" s="119">
        <v>0.55500000000000005</v>
      </c>
      <c r="G7" s="119">
        <v>0.55500000000000005</v>
      </c>
      <c r="H7" s="119"/>
      <c r="I7" s="119"/>
      <c r="J7" s="119"/>
      <c r="K7" s="119"/>
      <c r="L7" s="119"/>
      <c r="M7" s="119"/>
      <c r="N7" s="119">
        <v>0.55549999999999999</v>
      </c>
      <c r="O7" s="119"/>
      <c r="P7" s="119"/>
      <c r="Q7" s="119"/>
      <c r="R7" s="119"/>
      <c r="S7" s="119"/>
      <c r="T7" s="119">
        <v>0.55549999999999999</v>
      </c>
      <c r="U7" s="119"/>
      <c r="V7" s="119"/>
      <c r="W7" s="119"/>
      <c r="X7" s="119"/>
      <c r="Y7" s="119"/>
      <c r="AA7" s="115" t="s">
        <v>3672</v>
      </c>
      <c r="AB7" s="122">
        <f>F19</f>
        <v>0.57220000000000004</v>
      </c>
      <c r="AC7" s="122">
        <f>H19</f>
        <v>0.57477634703196356</v>
      </c>
      <c r="AD7" s="122">
        <f>H19</f>
        <v>0.57477634703196356</v>
      </c>
      <c r="AE7" s="122">
        <f>O19</f>
        <v>0.54543496575342465</v>
      </c>
      <c r="AF7" s="122">
        <f>U19</f>
        <v>0.63929886415525106</v>
      </c>
      <c r="AH7" s="115" t="s">
        <v>3672</v>
      </c>
      <c r="AI7" s="22">
        <f t="shared" si="1"/>
        <v>2.3526728207077417E-5</v>
      </c>
      <c r="AJ7" s="22">
        <f t="shared" si="2"/>
        <v>2.3332266234258787E-5</v>
      </c>
      <c r="AK7" s="22">
        <f t="shared" si="3"/>
        <v>2.3187300578603975E-5</v>
      </c>
      <c r="AL7" s="22">
        <f t="shared" si="4"/>
        <v>2.1527759497133701E-5</v>
      </c>
      <c r="AM7" s="22">
        <f t="shared" si="5"/>
        <v>2.464803881851023E-5</v>
      </c>
    </row>
    <row r="8" spans="2:39" ht="14.25" customHeight="1">
      <c r="B8" s="134"/>
      <c r="C8" s="134"/>
      <c r="D8" s="134"/>
      <c r="E8" s="116" t="s">
        <v>3708</v>
      </c>
      <c r="F8" s="119">
        <v>0.501</v>
      </c>
      <c r="G8" s="119">
        <v>0.501</v>
      </c>
      <c r="H8" s="119"/>
      <c r="I8" s="119"/>
      <c r="J8" s="119"/>
      <c r="K8" s="119"/>
      <c r="L8" s="119"/>
      <c r="M8" s="119"/>
      <c r="N8" s="119">
        <v>0.501</v>
      </c>
      <c r="O8" s="119"/>
      <c r="P8" s="119"/>
      <c r="Q8" s="119"/>
      <c r="R8" s="119"/>
      <c r="S8" s="119"/>
      <c r="T8" s="119">
        <v>0.501</v>
      </c>
      <c r="U8" s="119"/>
      <c r="V8" s="119"/>
      <c r="W8" s="119"/>
      <c r="X8" s="119"/>
      <c r="Y8" s="119"/>
      <c r="AA8" s="115" t="s">
        <v>3673</v>
      </c>
      <c r="AB8" s="122">
        <f>AB7</f>
        <v>0.57220000000000004</v>
      </c>
      <c r="AC8" s="122">
        <f t="shared" ref="AC8:AF8" si="8">AC7</f>
        <v>0.57477634703196356</v>
      </c>
      <c r="AD8" s="122">
        <f t="shared" si="8"/>
        <v>0.57477634703196356</v>
      </c>
      <c r="AE8" s="122">
        <f t="shared" si="8"/>
        <v>0.54543496575342465</v>
      </c>
      <c r="AF8" s="122">
        <f t="shared" si="8"/>
        <v>0.63929886415525106</v>
      </c>
      <c r="AH8" s="115" t="s">
        <v>3673</v>
      </c>
      <c r="AI8" s="22">
        <f t="shared" si="1"/>
        <v>2.3526728207077417E-5</v>
      </c>
      <c r="AJ8" s="22">
        <f t="shared" si="2"/>
        <v>2.3332266234258787E-5</v>
      </c>
      <c r="AK8" s="22">
        <f t="shared" si="3"/>
        <v>2.3187300578603975E-5</v>
      </c>
      <c r="AL8" s="22">
        <f t="shared" si="4"/>
        <v>2.1527759497133701E-5</v>
      </c>
      <c r="AM8" s="22">
        <f t="shared" si="5"/>
        <v>2.464803881851023E-5</v>
      </c>
    </row>
    <row r="9" spans="2:39" ht="14.25" customHeight="1">
      <c r="B9" s="134" t="s">
        <v>3709</v>
      </c>
      <c r="C9" s="134"/>
      <c r="D9" s="134"/>
      <c r="E9" s="116" t="s">
        <v>3707</v>
      </c>
      <c r="F9" s="119">
        <v>0.54</v>
      </c>
      <c r="G9" s="119">
        <v>0.54</v>
      </c>
      <c r="H9" s="119"/>
      <c r="I9" s="119"/>
      <c r="J9" s="119"/>
      <c r="K9" s="119"/>
      <c r="L9" s="119"/>
      <c r="M9" s="119"/>
      <c r="N9" s="119">
        <v>0.54</v>
      </c>
      <c r="O9" s="119"/>
      <c r="P9" s="119"/>
      <c r="Q9" s="119"/>
      <c r="R9" s="119"/>
      <c r="S9" s="119"/>
      <c r="T9" s="119">
        <v>0.54</v>
      </c>
      <c r="U9" s="119"/>
      <c r="V9" s="119"/>
      <c r="W9" s="119"/>
      <c r="X9" s="119"/>
      <c r="Y9" s="119"/>
      <c r="AA9" s="115" t="s">
        <v>3674</v>
      </c>
      <c r="AH9" s="115" t="s">
        <v>3674</v>
      </c>
      <c r="AI9" s="22">
        <f t="shared" si="1"/>
        <v>0</v>
      </c>
      <c r="AJ9" s="22">
        <f t="shared" si="2"/>
        <v>0</v>
      </c>
      <c r="AK9" s="22">
        <f t="shared" si="3"/>
        <v>0</v>
      </c>
      <c r="AL9" s="22">
        <f t="shared" si="4"/>
        <v>0</v>
      </c>
      <c r="AM9" s="22">
        <f t="shared" si="5"/>
        <v>0</v>
      </c>
    </row>
    <row r="10" spans="2:39" ht="14.25" customHeight="1">
      <c r="B10" s="134"/>
      <c r="C10" s="134"/>
      <c r="D10" s="134"/>
      <c r="E10" s="116" t="s">
        <v>3710</v>
      </c>
      <c r="F10" s="119">
        <v>0.52500000000000002</v>
      </c>
      <c r="G10" s="119">
        <v>0.52500000000000002</v>
      </c>
      <c r="H10" s="119"/>
      <c r="I10" s="119"/>
      <c r="J10" s="119"/>
      <c r="K10" s="119"/>
      <c r="L10" s="119"/>
      <c r="M10" s="119"/>
      <c r="N10" s="119">
        <v>0.52500000000000002</v>
      </c>
      <c r="O10" s="119"/>
      <c r="P10" s="119"/>
      <c r="Q10" s="119"/>
      <c r="R10" s="119"/>
      <c r="S10" s="119"/>
      <c r="T10" s="119">
        <v>0.52500000000000002</v>
      </c>
      <c r="U10" s="119"/>
      <c r="V10" s="119"/>
      <c r="W10" s="119"/>
      <c r="X10" s="119"/>
      <c r="Y10" s="119"/>
      <c r="AA10" s="115" t="s">
        <v>3675</v>
      </c>
      <c r="AB10" s="122">
        <f>AB7</f>
        <v>0.57220000000000004</v>
      </c>
      <c r="AC10" s="122">
        <f t="shared" ref="AC10:AF10" si="9">AC7</f>
        <v>0.57477634703196356</v>
      </c>
      <c r="AD10" s="122">
        <f t="shared" si="9"/>
        <v>0.57477634703196356</v>
      </c>
      <c r="AE10" s="122">
        <f t="shared" si="9"/>
        <v>0.54543496575342465</v>
      </c>
      <c r="AF10" s="122">
        <f t="shared" si="9"/>
        <v>0.63929886415525106</v>
      </c>
      <c r="AH10" s="115" t="s">
        <v>3675</v>
      </c>
      <c r="AI10" s="22">
        <f t="shared" si="1"/>
        <v>2.3526728207077417E-5</v>
      </c>
      <c r="AJ10" s="22">
        <f t="shared" si="2"/>
        <v>2.3332266234258787E-5</v>
      </c>
      <c r="AK10" s="22">
        <f t="shared" si="3"/>
        <v>2.3187300578603975E-5</v>
      </c>
      <c r="AL10" s="22">
        <f t="shared" si="4"/>
        <v>2.1527759497133701E-5</v>
      </c>
      <c r="AM10" s="22">
        <f t="shared" si="5"/>
        <v>2.464803881851023E-5</v>
      </c>
    </row>
    <row r="11" spans="2:39" ht="14.25" customHeight="1">
      <c r="B11" s="134"/>
      <c r="C11" s="134"/>
      <c r="D11" s="134"/>
      <c r="E11" s="116" t="s">
        <v>3711</v>
      </c>
      <c r="F11" s="119">
        <v>0.51</v>
      </c>
      <c r="G11" s="119">
        <v>0.51</v>
      </c>
      <c r="H11" s="119"/>
      <c r="I11" s="119"/>
      <c r="J11" s="119"/>
      <c r="K11" s="119"/>
      <c r="L11" s="119"/>
      <c r="M11" s="119"/>
      <c r="N11" s="119">
        <v>0.51</v>
      </c>
      <c r="O11" s="119"/>
      <c r="P11" s="119"/>
      <c r="Q11" s="119"/>
      <c r="R11" s="119"/>
      <c r="S11" s="119"/>
      <c r="T11" s="119">
        <v>0.51</v>
      </c>
      <c r="U11" s="119"/>
      <c r="V11" s="119"/>
      <c r="W11" s="119"/>
      <c r="X11" s="119"/>
      <c r="Y11" s="119"/>
    </row>
    <row r="12" spans="2:39" ht="14.25" customHeight="1">
      <c r="B12" s="135"/>
      <c r="C12" s="136"/>
      <c r="D12" s="136"/>
      <c r="E12" s="137"/>
      <c r="F12" s="116" t="s">
        <v>3722</v>
      </c>
      <c r="G12" s="116" t="s">
        <v>3722</v>
      </c>
      <c r="H12" s="116" t="s">
        <v>3754</v>
      </c>
      <c r="I12" s="119" t="s">
        <v>3723</v>
      </c>
      <c r="J12" s="119" t="s">
        <v>3724</v>
      </c>
      <c r="K12" s="119" t="s">
        <v>3725</v>
      </c>
      <c r="L12" s="119" t="s">
        <v>3726</v>
      </c>
      <c r="M12" s="119"/>
      <c r="N12" s="119" t="s">
        <v>3722</v>
      </c>
      <c r="O12" s="116" t="s">
        <v>3754</v>
      </c>
      <c r="P12" s="119" t="s">
        <v>3723</v>
      </c>
      <c r="Q12" s="119" t="s">
        <v>3724</v>
      </c>
      <c r="R12" s="119" t="s">
        <v>3725</v>
      </c>
      <c r="S12" s="119" t="s">
        <v>3726</v>
      </c>
      <c r="T12" s="119" t="s">
        <v>3722</v>
      </c>
      <c r="U12" s="116" t="s">
        <v>3754</v>
      </c>
      <c r="V12" s="119" t="s">
        <v>3723</v>
      </c>
      <c r="W12" s="119" t="s">
        <v>3724</v>
      </c>
      <c r="X12" s="119" t="s">
        <v>3725</v>
      </c>
      <c r="Y12" s="119" t="s">
        <v>3726</v>
      </c>
      <c r="AI12" s="15">
        <v>0.14029452814745572</v>
      </c>
      <c r="AJ12" s="15">
        <v>0.13851126202725372</v>
      </c>
      <c r="AK12" s="15">
        <v>0.13765067798823424</v>
      </c>
      <c r="AL12" s="14">
        <v>0.13467373608703884</v>
      </c>
      <c r="AM12" s="14">
        <v>0.13155443307027065</v>
      </c>
    </row>
    <row r="13" spans="2:39" ht="14.25" customHeight="1">
      <c r="B13" s="134" t="s">
        <v>3712</v>
      </c>
      <c r="C13" s="134" t="s">
        <v>3713</v>
      </c>
      <c r="D13" s="134"/>
      <c r="E13" s="116" t="s">
        <v>3707</v>
      </c>
      <c r="F13" s="119">
        <v>0.73350000000000004</v>
      </c>
      <c r="G13" s="120"/>
      <c r="H13" s="123">
        <f>SUMPRODUCT(I13:L13,O$35:R$35)</f>
        <v>0.62631167808219179</v>
      </c>
      <c r="I13" s="119">
        <v>1.0394000000000001</v>
      </c>
      <c r="J13" s="119">
        <v>0.92030000000000001</v>
      </c>
      <c r="K13" s="119">
        <v>0.62260000000000004</v>
      </c>
      <c r="L13" s="119">
        <v>0.32490000000000002</v>
      </c>
      <c r="M13" s="119"/>
      <c r="N13" s="119"/>
      <c r="O13" s="123">
        <f>SUMPRODUCT(P13:S13,O$39:R$39)</f>
        <v>0.62631167808219179</v>
      </c>
      <c r="P13" s="119">
        <v>1.0394000000000001</v>
      </c>
      <c r="Q13" s="119">
        <v>0.92030000000000001</v>
      </c>
      <c r="R13" s="119">
        <v>0.62260000000000004</v>
      </c>
      <c r="S13" s="119">
        <v>0.32490000000000002</v>
      </c>
      <c r="T13" s="119">
        <v>0.72106875000000004</v>
      </c>
      <c r="U13" s="123">
        <f>SUMPRODUCT(V13:Y13,O$44:R$44)</f>
        <v>0.72180233447488584</v>
      </c>
      <c r="V13" s="119">
        <f>AC31</f>
        <v>1.1884287499999999</v>
      </c>
      <c r="W13" s="119">
        <f t="shared" ref="W13:Y13" si="10">AD31</f>
        <v>1.01316875</v>
      </c>
      <c r="X13" s="119">
        <f t="shared" si="10"/>
        <v>0.72106874999999993</v>
      </c>
      <c r="Y13" s="119">
        <f t="shared" si="10"/>
        <v>0.42896875000000001</v>
      </c>
      <c r="AI13">
        <v>3412.1416416000002</v>
      </c>
    </row>
    <row r="14" spans="2:39" ht="14.25" customHeight="1">
      <c r="B14" s="134"/>
      <c r="C14" s="134"/>
      <c r="D14" s="134"/>
      <c r="E14" s="116" t="s">
        <v>3710</v>
      </c>
      <c r="F14" s="119">
        <v>0.71850000000000003</v>
      </c>
      <c r="G14" s="120"/>
      <c r="H14" s="123">
        <f>SUMPRODUCT(I14:L14,O$35:R$35)</f>
        <v>0.6125244178082192</v>
      </c>
      <c r="I14" s="119">
        <v>1.0161</v>
      </c>
      <c r="J14" s="119">
        <v>0.89980000000000004</v>
      </c>
      <c r="K14" s="119">
        <v>0.6089</v>
      </c>
      <c r="L14" s="119">
        <v>0.318</v>
      </c>
      <c r="M14" s="119"/>
      <c r="N14" s="119"/>
      <c r="O14" s="123">
        <f>SUMPRODUCT(P14:S14,O$39:R$39)</f>
        <v>0.6125244178082192</v>
      </c>
      <c r="P14" s="119">
        <v>1.0161</v>
      </c>
      <c r="Q14" s="119">
        <v>0.89980000000000004</v>
      </c>
      <c r="R14" s="119">
        <v>0.6089</v>
      </c>
      <c r="S14" s="119">
        <v>0.318</v>
      </c>
      <c r="T14" s="119">
        <v>0.70726875</v>
      </c>
      <c r="U14" s="123">
        <f t="shared" ref="U14:U19" si="11">SUMPRODUCT(V14:Y14,O$44:R$44)</f>
        <v>0.70798500570776257</v>
      </c>
      <c r="V14" s="119">
        <f t="shared" ref="V14:V19" si="12">AC32</f>
        <v>1.1635887499999997</v>
      </c>
      <c r="W14" s="119">
        <f t="shared" ref="W14:W19" si="13">AD32</f>
        <v>0.9924687499999999</v>
      </c>
      <c r="X14" s="119">
        <f t="shared" ref="X14:X19" si="14">AE32</f>
        <v>0.70726874999999989</v>
      </c>
      <c r="Y14" s="119">
        <f t="shared" ref="Y14:Y19" si="15">AF32</f>
        <v>0.42206874999999999</v>
      </c>
    </row>
    <row r="15" spans="2:39" ht="14.25" customHeight="1">
      <c r="B15" s="134"/>
      <c r="C15" s="134"/>
      <c r="D15" s="134"/>
      <c r="E15" s="116" t="s">
        <v>3711</v>
      </c>
      <c r="F15" s="119">
        <v>0.70350000000000001</v>
      </c>
      <c r="G15" s="120"/>
      <c r="H15" s="123">
        <f>SUMPRODUCT(I15:L15,O$35:R$35)</f>
        <v>0.59864027397260267</v>
      </c>
      <c r="I15" s="119">
        <v>0.99270000000000003</v>
      </c>
      <c r="J15" s="119">
        <v>0.87909999999999999</v>
      </c>
      <c r="K15" s="119">
        <v>0.59509999999999996</v>
      </c>
      <c r="L15" s="119">
        <v>0.31109999999999999</v>
      </c>
      <c r="M15" s="119"/>
      <c r="N15" s="119"/>
      <c r="O15" s="123">
        <f>SUMPRODUCT(P15:S15,O$39:R$39)</f>
        <v>0.59864027397260267</v>
      </c>
      <c r="P15" s="119">
        <v>0.99270000000000003</v>
      </c>
      <c r="Q15" s="119">
        <v>0.87909999999999999</v>
      </c>
      <c r="R15" s="119">
        <v>0.59509999999999996</v>
      </c>
      <c r="S15" s="119">
        <v>0.31109999999999999</v>
      </c>
      <c r="T15" s="119">
        <v>0.69346874999999997</v>
      </c>
      <c r="U15" s="123">
        <f t="shared" si="11"/>
        <v>0.69416767694063919</v>
      </c>
      <c r="V15" s="119">
        <f t="shared" si="12"/>
        <v>1.1387487499999998</v>
      </c>
      <c r="W15" s="119">
        <f t="shared" si="13"/>
        <v>0.97176874999999985</v>
      </c>
      <c r="X15" s="119">
        <f t="shared" si="14"/>
        <v>0.69346874999999986</v>
      </c>
      <c r="Y15" s="119">
        <f t="shared" si="15"/>
        <v>0.41516874999999998</v>
      </c>
    </row>
    <row r="16" spans="2:39" ht="14.25" customHeight="1">
      <c r="B16" s="134"/>
      <c r="C16" s="134" t="s">
        <v>3714</v>
      </c>
      <c r="D16" s="134"/>
      <c r="E16" s="116" t="s">
        <v>3710</v>
      </c>
      <c r="F16" s="119">
        <v>0.61719999999999997</v>
      </c>
      <c r="G16" s="120"/>
      <c r="H16" s="123">
        <f t="shared" ref="H16:H19" si="16">SUMPRODUCT(I16:L16,O$35:R$35)</f>
        <v>0.62089826484018273</v>
      </c>
      <c r="I16" s="119">
        <v>1.0288999999999999</v>
      </c>
      <c r="J16" s="119">
        <v>0.9113</v>
      </c>
      <c r="K16" s="119">
        <v>0.61719999999999997</v>
      </c>
      <c r="L16" s="119">
        <v>0.32319999999999999</v>
      </c>
      <c r="M16" s="119"/>
      <c r="N16" s="119"/>
      <c r="O16" s="123">
        <f t="shared" ref="O16:O19" si="17">SUMPRODUCT(P16:S16,O$39:R$39)</f>
        <v>0.60983386986301369</v>
      </c>
      <c r="P16" s="119">
        <v>1.0102</v>
      </c>
      <c r="Q16" s="119">
        <v>0.89480000000000004</v>
      </c>
      <c r="R16" s="119">
        <v>0.60619999999999996</v>
      </c>
      <c r="S16" s="119">
        <v>0.31769999999999998</v>
      </c>
      <c r="T16" s="119">
        <v>0.70266874999999995</v>
      </c>
      <c r="U16" s="123">
        <f t="shared" si="11"/>
        <v>0.70337922945205467</v>
      </c>
      <c r="V16" s="119">
        <f t="shared" si="12"/>
        <v>1.1553087499999997</v>
      </c>
      <c r="W16" s="119">
        <f t="shared" si="13"/>
        <v>0.98556874999999988</v>
      </c>
      <c r="X16" s="119">
        <f t="shared" si="14"/>
        <v>0.70266874999999984</v>
      </c>
      <c r="Y16" s="119">
        <f t="shared" si="15"/>
        <v>0.41976875000000002</v>
      </c>
    </row>
    <row r="17" spans="2:35" ht="14.25" customHeight="1">
      <c r="B17" s="134"/>
      <c r="C17" s="134"/>
      <c r="D17" s="134"/>
      <c r="E17" s="116" t="s">
        <v>3715</v>
      </c>
      <c r="F17" s="119">
        <v>0.60219999999999996</v>
      </c>
      <c r="G17" s="120"/>
      <c r="H17" s="123">
        <f t="shared" si="16"/>
        <v>0.60580477168949765</v>
      </c>
      <c r="I17" s="119">
        <v>1.0034000000000001</v>
      </c>
      <c r="J17" s="119">
        <v>0.88880000000000003</v>
      </c>
      <c r="K17" s="119">
        <v>0.60219999999999996</v>
      </c>
      <c r="L17" s="119">
        <v>0.31569999999999998</v>
      </c>
      <c r="M17" s="119"/>
      <c r="N17" s="119"/>
      <c r="O17" s="123">
        <f t="shared" si="17"/>
        <v>0.59071544520547947</v>
      </c>
      <c r="P17" s="119">
        <v>0.97789999999999999</v>
      </c>
      <c r="Q17" s="119">
        <v>0.86629999999999996</v>
      </c>
      <c r="R17" s="119">
        <v>0.58720000000000006</v>
      </c>
      <c r="S17" s="119">
        <v>0.30819999999999997</v>
      </c>
      <c r="T17" s="119">
        <v>0.68366875000000005</v>
      </c>
      <c r="U17" s="123">
        <f t="shared" si="11"/>
        <v>0.68435537100456623</v>
      </c>
      <c r="V17" s="119">
        <f t="shared" si="12"/>
        <v>1.1211087499999999</v>
      </c>
      <c r="W17" s="119">
        <f t="shared" si="13"/>
        <v>0.95706874999999991</v>
      </c>
      <c r="X17" s="119">
        <f t="shared" si="14"/>
        <v>0.68366874999999994</v>
      </c>
      <c r="Y17" s="119">
        <f t="shared" si="15"/>
        <v>0.41026875000000007</v>
      </c>
    </row>
    <row r="18" spans="2:35" ht="14.25" customHeight="1">
      <c r="B18" s="134"/>
      <c r="C18" s="134"/>
      <c r="D18" s="134"/>
      <c r="E18" s="116" t="s">
        <v>3716</v>
      </c>
      <c r="F18" s="119">
        <v>0.58720000000000006</v>
      </c>
      <c r="G18" s="120"/>
      <c r="H18" s="123">
        <f t="shared" si="16"/>
        <v>0.59071127853881278</v>
      </c>
      <c r="I18" s="119">
        <v>0.97789999999999999</v>
      </c>
      <c r="J18" s="119">
        <v>0.86629999999999996</v>
      </c>
      <c r="K18" s="119">
        <v>0.58720000000000006</v>
      </c>
      <c r="L18" s="119">
        <v>0.30819999999999997</v>
      </c>
      <c r="M18" s="119"/>
      <c r="N18" s="119"/>
      <c r="O18" s="123">
        <f t="shared" si="17"/>
        <v>0.57461571917808218</v>
      </c>
      <c r="P18" s="119">
        <v>0.95069999999999999</v>
      </c>
      <c r="Q18" s="119">
        <v>0.84230000000000005</v>
      </c>
      <c r="R18" s="119">
        <v>0.57120000000000004</v>
      </c>
      <c r="S18" s="119">
        <v>0.30020000000000002</v>
      </c>
      <c r="T18" s="119">
        <v>0.66766875000000003</v>
      </c>
      <c r="U18" s="123">
        <f t="shared" si="11"/>
        <v>0.66833527968036521</v>
      </c>
      <c r="V18" s="119">
        <f t="shared" si="12"/>
        <v>1.0923087499999999</v>
      </c>
      <c r="W18" s="119">
        <f t="shared" si="13"/>
        <v>0.93306874999999989</v>
      </c>
      <c r="X18" s="119">
        <f t="shared" si="14"/>
        <v>0.66766874999999992</v>
      </c>
      <c r="Y18" s="119">
        <f t="shared" si="15"/>
        <v>0.40226875000000006</v>
      </c>
      <c r="AI18" s="126">
        <f>AB3*AI12</f>
        <v>6.8663345146783711E-2</v>
      </c>
    </row>
    <row r="19" spans="2:35" ht="14.25" customHeight="1">
      <c r="B19" s="134"/>
      <c r="C19" s="134"/>
      <c r="D19" s="134"/>
      <c r="E19" s="116" t="s">
        <v>3717</v>
      </c>
      <c r="F19" s="119">
        <v>0.57220000000000004</v>
      </c>
      <c r="G19" s="120"/>
      <c r="H19" s="123">
        <f t="shared" si="16"/>
        <v>0.57477634703196356</v>
      </c>
      <c r="I19" s="119">
        <v>0.9254</v>
      </c>
      <c r="J19" s="119">
        <v>0.84379999999999999</v>
      </c>
      <c r="K19" s="119">
        <v>0.57220000000000004</v>
      </c>
      <c r="L19" s="119">
        <v>0.30070000000000002</v>
      </c>
      <c r="M19" s="119"/>
      <c r="N19" s="119"/>
      <c r="O19" s="123">
        <f t="shared" si="17"/>
        <v>0.54543496575342465</v>
      </c>
      <c r="P19" s="119">
        <v>0.90139999999999998</v>
      </c>
      <c r="Q19" s="119">
        <v>0.79879999999999995</v>
      </c>
      <c r="R19" s="119">
        <v>0.54220000000000002</v>
      </c>
      <c r="S19" s="119">
        <v>0.28570000000000001</v>
      </c>
      <c r="T19" s="119">
        <v>0.63866875000000001</v>
      </c>
      <c r="U19" s="123">
        <f t="shared" si="11"/>
        <v>0.63929886415525106</v>
      </c>
      <c r="V19" s="119">
        <f t="shared" si="12"/>
        <v>1.0401087499999999</v>
      </c>
      <c r="W19" s="119">
        <f t="shared" si="13"/>
        <v>0.88956874999999991</v>
      </c>
      <c r="X19" s="119">
        <f t="shared" si="14"/>
        <v>0.6386687499999999</v>
      </c>
      <c r="Y19" s="119">
        <f t="shared" si="15"/>
        <v>0.38776875</v>
      </c>
    </row>
    <row r="20" spans="2:35" ht="14.25" customHeight="1">
      <c r="B20" s="134"/>
      <c r="C20" s="134" t="s">
        <v>3718</v>
      </c>
      <c r="D20" s="134"/>
      <c r="E20" s="116" t="s">
        <v>3710</v>
      </c>
      <c r="F20" s="116">
        <v>38</v>
      </c>
      <c r="G20" s="118"/>
      <c r="H20" s="119"/>
      <c r="I20" s="119"/>
      <c r="J20" s="119"/>
      <c r="K20" s="119"/>
      <c r="L20" s="119"/>
      <c r="M20" s="119"/>
      <c r="N20" s="119"/>
      <c r="O20" s="119"/>
      <c r="P20" s="119">
        <v>38</v>
      </c>
      <c r="Q20" s="119"/>
      <c r="R20" s="119"/>
      <c r="S20" s="119"/>
      <c r="T20" s="119"/>
      <c r="U20" s="119"/>
      <c r="V20" s="119"/>
      <c r="W20" s="119"/>
      <c r="X20" s="119"/>
      <c r="Y20" s="119"/>
    </row>
    <row r="21" spans="2:35" ht="14.25" customHeight="1">
      <c r="B21" s="134"/>
      <c r="C21" s="134"/>
      <c r="D21" s="134"/>
      <c r="E21" s="116" t="s">
        <v>3715</v>
      </c>
      <c r="F21" s="116">
        <v>38</v>
      </c>
      <c r="G21" s="118"/>
      <c r="H21" s="119"/>
      <c r="I21" s="119"/>
      <c r="J21" s="119"/>
      <c r="K21" s="119"/>
      <c r="L21" s="119"/>
      <c r="M21" s="119"/>
      <c r="N21" s="119"/>
      <c r="O21" s="119"/>
      <c r="P21" s="119">
        <v>38</v>
      </c>
      <c r="Q21" s="119"/>
      <c r="R21" s="119"/>
      <c r="S21" s="119"/>
      <c r="T21" s="119"/>
      <c r="U21" s="119"/>
      <c r="V21" s="119"/>
      <c r="W21" s="119"/>
      <c r="X21" s="119"/>
      <c r="Y21" s="119"/>
    </row>
    <row r="22" spans="2:35" ht="14.25" customHeight="1">
      <c r="B22" s="134"/>
      <c r="C22" s="134"/>
      <c r="D22" s="134"/>
      <c r="E22" s="116" t="s">
        <v>3716</v>
      </c>
      <c r="F22" s="116">
        <v>38</v>
      </c>
      <c r="G22" s="118"/>
      <c r="H22" s="119"/>
      <c r="I22" s="119"/>
      <c r="J22" s="119"/>
      <c r="K22" s="119"/>
      <c r="L22" s="119"/>
      <c r="M22" s="119"/>
      <c r="N22" s="119"/>
      <c r="O22" s="119"/>
      <c r="P22" s="119">
        <v>38</v>
      </c>
      <c r="Q22" s="119"/>
      <c r="R22" s="119"/>
      <c r="S22" s="119"/>
      <c r="T22" s="119"/>
      <c r="U22" s="119"/>
      <c r="V22" s="119"/>
      <c r="W22" s="119"/>
      <c r="X22" s="119"/>
      <c r="Y22" s="119"/>
    </row>
    <row r="23" spans="2:35" ht="14.25" customHeight="1">
      <c r="B23" s="134"/>
      <c r="C23" s="134"/>
      <c r="D23" s="134"/>
      <c r="E23" s="116" t="s">
        <v>3717</v>
      </c>
      <c r="F23" s="116">
        <v>38</v>
      </c>
      <c r="G23" s="118"/>
      <c r="H23" s="119"/>
      <c r="I23" s="119"/>
      <c r="J23" s="119"/>
      <c r="K23" s="119"/>
      <c r="L23" s="119"/>
      <c r="M23" s="119"/>
      <c r="N23" s="119"/>
      <c r="O23" s="119"/>
      <c r="P23" s="119">
        <v>38</v>
      </c>
      <c r="Q23" s="119"/>
      <c r="R23" s="119"/>
      <c r="S23" s="119"/>
      <c r="T23" s="119"/>
      <c r="U23" s="119"/>
      <c r="V23" s="119"/>
      <c r="W23" s="119"/>
      <c r="X23" s="119"/>
      <c r="Y23" s="119"/>
    </row>
    <row r="24" spans="2:35" ht="14.25" customHeight="1">
      <c r="B24" s="134"/>
      <c r="C24" s="134" t="s">
        <v>3719</v>
      </c>
      <c r="D24" s="134"/>
      <c r="E24" s="116" t="s">
        <v>3710</v>
      </c>
      <c r="F24" s="116">
        <v>28</v>
      </c>
      <c r="G24" s="118"/>
      <c r="H24" s="119"/>
      <c r="I24" s="119"/>
      <c r="J24" s="119"/>
      <c r="K24" s="119"/>
      <c r="L24" s="119"/>
      <c r="M24" s="119"/>
      <c r="N24" s="119"/>
      <c r="O24" s="119"/>
      <c r="P24" s="119">
        <v>28</v>
      </c>
      <c r="Q24" s="119"/>
      <c r="R24" s="119"/>
      <c r="S24" s="119"/>
      <c r="T24" s="119"/>
      <c r="U24" s="119"/>
      <c r="V24" s="119"/>
      <c r="W24" s="119"/>
      <c r="X24" s="119"/>
      <c r="Y24" s="119"/>
    </row>
    <row r="25" spans="2:35" ht="14.25" customHeight="1">
      <c r="B25" s="134"/>
      <c r="C25" s="134"/>
      <c r="D25" s="134"/>
      <c r="E25" s="116" t="s">
        <v>3715</v>
      </c>
      <c r="F25" s="116">
        <v>28</v>
      </c>
      <c r="G25" s="118"/>
      <c r="H25" s="119"/>
      <c r="I25" s="119"/>
      <c r="J25" s="119"/>
      <c r="K25" s="119"/>
      <c r="L25" s="119"/>
      <c r="M25" s="119"/>
      <c r="N25" s="119"/>
      <c r="O25" s="119"/>
      <c r="P25" s="119">
        <v>28</v>
      </c>
      <c r="Q25" s="119"/>
      <c r="R25" s="119"/>
      <c r="S25" s="119"/>
      <c r="T25" s="119"/>
      <c r="U25" s="119"/>
      <c r="V25" s="119"/>
      <c r="W25" s="119"/>
      <c r="X25" s="119"/>
      <c r="Y25" s="119"/>
    </row>
    <row r="26" spans="2:35" ht="14.25" customHeight="1">
      <c r="B26" s="134"/>
      <c r="C26" s="134"/>
      <c r="D26" s="134"/>
      <c r="E26" s="116" t="s">
        <v>3716</v>
      </c>
      <c r="F26" s="116">
        <v>28</v>
      </c>
      <c r="G26" s="118"/>
      <c r="H26" s="119"/>
      <c r="I26" s="119"/>
      <c r="J26" s="119"/>
      <c r="K26" s="119"/>
      <c r="L26" s="119"/>
      <c r="M26" s="119"/>
      <c r="N26" s="119"/>
      <c r="O26" s="119"/>
      <c r="P26" s="119">
        <v>28</v>
      </c>
      <c r="Q26" s="119"/>
      <c r="R26" s="119"/>
      <c r="S26" s="119"/>
      <c r="T26" s="119"/>
      <c r="U26" s="119"/>
      <c r="V26" s="119"/>
      <c r="W26" s="119"/>
      <c r="X26" s="119"/>
      <c r="Y26" s="119"/>
    </row>
    <row r="27" spans="2:35" ht="14.25" customHeight="1">
      <c r="B27" s="134"/>
      <c r="C27" s="134"/>
      <c r="D27" s="134"/>
      <c r="E27" s="116" t="s">
        <v>3717</v>
      </c>
      <c r="F27" s="116">
        <v>28</v>
      </c>
      <c r="G27" s="118"/>
      <c r="H27" s="119"/>
      <c r="I27" s="119"/>
      <c r="J27" s="119"/>
      <c r="K27" s="119"/>
      <c r="L27" s="119"/>
      <c r="M27" s="119"/>
      <c r="N27" s="119"/>
      <c r="O27" s="119"/>
      <c r="P27" s="119">
        <v>28</v>
      </c>
      <c r="Q27" s="119"/>
      <c r="R27" s="119"/>
      <c r="S27" s="119"/>
      <c r="T27" s="119"/>
      <c r="U27" s="119"/>
      <c r="V27" s="119"/>
      <c r="W27" s="119"/>
      <c r="X27" s="119"/>
      <c r="Y27" s="119"/>
    </row>
    <row r="30" spans="2:35">
      <c r="AC30">
        <f>1.5*1.2</f>
        <v>1.7999999999999998</v>
      </c>
      <c r="AD30">
        <v>1.5</v>
      </c>
      <c r="AE30">
        <f>1</f>
        <v>1</v>
      </c>
      <c r="AF30">
        <f>0.5</f>
        <v>0.5</v>
      </c>
    </row>
    <row r="31" spans="2:35">
      <c r="U31" s="119">
        <v>0.72106875000000004</v>
      </c>
      <c r="V31">
        <v>0.38490000000000002</v>
      </c>
      <c r="W31">
        <v>9.9099999999999994E-2</v>
      </c>
      <c r="X31">
        <v>1.6500000000000001E-2</v>
      </c>
      <c r="Y31">
        <v>-5.8999999999999999E-3</v>
      </c>
      <c r="Z31" s="122">
        <f>U31-V31-W31-X31-AA31-Y31</f>
        <v>0.19930000000000003</v>
      </c>
      <c r="AA31">
        <f>0.02716875</f>
        <v>2.7168749999999998E-2</v>
      </c>
      <c r="AC31" s="122">
        <f>($V31+$Z31)*AC$30+$W31+$X31+$Y31+$AA31</f>
        <v>1.1884287499999999</v>
      </c>
      <c r="AD31" s="122">
        <f t="shared" ref="AD31:AF37" si="18">($V31+$Z31)*AD$30+$W31+$X31+$Y31+$AA31</f>
        <v>1.01316875</v>
      </c>
      <c r="AE31" s="122">
        <f t="shared" si="18"/>
        <v>0.72106874999999993</v>
      </c>
      <c r="AF31" s="122">
        <f t="shared" si="18"/>
        <v>0.42896875000000001</v>
      </c>
    </row>
    <row r="32" spans="2:35">
      <c r="F32" s="24"/>
      <c r="G32" s="138" t="s">
        <v>3749</v>
      </c>
      <c r="H32" s="138"/>
      <c r="I32" s="138"/>
      <c r="J32" s="138"/>
      <c r="K32" s="138" t="s">
        <v>3750</v>
      </c>
      <c r="L32" s="138"/>
      <c r="M32" s="138"/>
      <c r="N32" s="138"/>
      <c r="O32" s="138" t="s">
        <v>3751</v>
      </c>
      <c r="P32" s="138"/>
      <c r="Q32" s="138"/>
      <c r="R32" s="138"/>
      <c r="U32" s="119">
        <v>0.70726875</v>
      </c>
      <c r="V32">
        <v>0.38490000000000002</v>
      </c>
      <c r="W32">
        <v>9.9099999999999994E-2</v>
      </c>
      <c r="X32">
        <v>1.6500000000000001E-2</v>
      </c>
      <c r="Y32">
        <v>-5.8999999999999999E-3</v>
      </c>
      <c r="Z32" s="122">
        <f t="shared" ref="Z32:Z37" si="19">U32-V32-W32-X32-AA32-Y32</f>
        <v>0.1855</v>
      </c>
      <c r="AA32">
        <f t="shared" ref="AA32:AA37" si="20">0.02716875</f>
        <v>2.7168749999999998E-2</v>
      </c>
      <c r="AC32" s="122">
        <f t="shared" ref="AC32:AC37" si="21">($V32+$Z32)*AC$30+$W32+$X32+$Y32+$AA32</f>
        <v>1.1635887499999997</v>
      </c>
      <c r="AD32" s="122">
        <f t="shared" si="18"/>
        <v>0.9924687499999999</v>
      </c>
      <c r="AE32" s="122">
        <f t="shared" si="18"/>
        <v>0.70726874999999989</v>
      </c>
      <c r="AF32" s="122">
        <f t="shared" si="18"/>
        <v>0.42206874999999999</v>
      </c>
    </row>
    <row r="33" spans="2:32" ht="25.2">
      <c r="B33" s="117" t="s">
        <v>3727</v>
      </c>
      <c r="C33" s="117" t="s">
        <v>3728</v>
      </c>
      <c r="D33" s="117" t="s">
        <v>3729</v>
      </c>
      <c r="E33" s="117" t="s">
        <v>3730</v>
      </c>
      <c r="F33" s="24"/>
      <c r="G33" s="24" t="s">
        <v>3734</v>
      </c>
      <c r="H33" s="24" t="s">
        <v>3731</v>
      </c>
      <c r="I33" s="24" t="s">
        <v>3732</v>
      </c>
      <c r="J33" s="24" t="s">
        <v>3733</v>
      </c>
      <c r="K33" s="24" t="s">
        <v>3734</v>
      </c>
      <c r="L33" s="24" t="s">
        <v>3731</v>
      </c>
      <c r="M33" s="24" t="s">
        <v>3732</v>
      </c>
      <c r="N33" s="24" t="s">
        <v>3733</v>
      </c>
      <c r="O33" s="138"/>
      <c r="P33" s="138"/>
      <c r="Q33" s="138"/>
      <c r="R33" s="138"/>
      <c r="U33" s="119">
        <v>0.69346874999999997</v>
      </c>
      <c r="V33">
        <v>0.38490000000000002</v>
      </c>
      <c r="W33">
        <v>9.9099999999999994E-2</v>
      </c>
      <c r="X33">
        <v>1.6500000000000001E-2</v>
      </c>
      <c r="Y33">
        <v>-5.8999999999999999E-3</v>
      </c>
      <c r="Z33" s="122">
        <f t="shared" si="19"/>
        <v>0.17169999999999996</v>
      </c>
      <c r="AA33">
        <f t="shared" si="20"/>
        <v>2.7168749999999998E-2</v>
      </c>
      <c r="AC33" s="122">
        <f t="shared" si="21"/>
        <v>1.1387487499999998</v>
      </c>
      <c r="AD33" s="122">
        <f t="shared" si="18"/>
        <v>0.97176874999999985</v>
      </c>
      <c r="AE33" s="122">
        <f t="shared" si="18"/>
        <v>0.69346874999999986</v>
      </c>
      <c r="AF33" s="122">
        <f t="shared" si="18"/>
        <v>0.41516874999999998</v>
      </c>
    </row>
    <row r="34" spans="2:32">
      <c r="B34" t="s">
        <v>3752</v>
      </c>
      <c r="C34" t="s">
        <v>3753</v>
      </c>
      <c r="D34" t="s">
        <v>3752</v>
      </c>
      <c r="E34" t="s">
        <v>3753</v>
      </c>
      <c r="F34" s="24">
        <v>2020</v>
      </c>
      <c r="G34" s="24" t="s">
        <v>3735</v>
      </c>
      <c r="H34" s="24" t="s">
        <v>3737</v>
      </c>
      <c r="I34" s="24" t="s">
        <v>3739</v>
      </c>
      <c r="J34" s="24" t="s">
        <v>3742</v>
      </c>
      <c r="K34" s="24">
        <f>1*91</f>
        <v>91</v>
      </c>
      <c r="L34" s="24">
        <f>3*365-K34</f>
        <v>1004</v>
      </c>
      <c r="M34" s="24">
        <f>1.5*365</f>
        <v>547.5</v>
      </c>
      <c r="N34" s="24">
        <f>8*365</f>
        <v>2920</v>
      </c>
      <c r="O34" s="24" t="s">
        <v>3734</v>
      </c>
      <c r="P34" s="24" t="s">
        <v>3731</v>
      </c>
      <c r="Q34" s="24" t="s">
        <v>3732</v>
      </c>
      <c r="R34" s="24" t="s">
        <v>3733</v>
      </c>
      <c r="U34" s="119">
        <v>0.70266874999999995</v>
      </c>
      <c r="V34">
        <v>0.38490000000000002</v>
      </c>
      <c r="W34">
        <v>9.9099999999999994E-2</v>
      </c>
      <c r="X34">
        <v>1.6500000000000001E-2</v>
      </c>
      <c r="Y34">
        <v>-5.8999999999999999E-3</v>
      </c>
      <c r="Z34" s="122">
        <f t="shared" si="19"/>
        <v>0.18089999999999995</v>
      </c>
      <c r="AA34">
        <f t="shared" si="20"/>
        <v>2.7168749999999998E-2</v>
      </c>
      <c r="AC34" s="122">
        <f t="shared" si="21"/>
        <v>1.1553087499999997</v>
      </c>
      <c r="AD34" s="122">
        <f t="shared" si="18"/>
        <v>0.98556874999999988</v>
      </c>
      <c r="AE34" s="122">
        <f t="shared" si="18"/>
        <v>0.70266874999999984</v>
      </c>
      <c r="AF34" s="122">
        <f t="shared" si="18"/>
        <v>0.41976875000000002</v>
      </c>
    </row>
    <row r="35" spans="2:32">
      <c r="B35">
        <f>14*244</f>
        <v>3416</v>
      </c>
      <c r="C35">
        <f>10*244</f>
        <v>2440</v>
      </c>
      <c r="D35">
        <f>14*121</f>
        <v>1694</v>
      </c>
      <c r="E35">
        <f>10*121</f>
        <v>1210</v>
      </c>
      <c r="F35" s="24"/>
      <c r="G35" s="24" t="s">
        <v>3736</v>
      </c>
      <c r="H35" s="24" t="s">
        <v>3738</v>
      </c>
      <c r="I35" s="24" t="s">
        <v>3740</v>
      </c>
      <c r="J35" s="24"/>
      <c r="K35" s="24">
        <f>2*91</f>
        <v>182</v>
      </c>
      <c r="L35" s="24">
        <f>5*365-K35</f>
        <v>1643</v>
      </c>
      <c r="M35" s="24">
        <f>4.5*365</f>
        <v>1642.5</v>
      </c>
      <c r="N35" s="24"/>
      <c r="O35" s="121">
        <f>K38/8760</f>
        <v>3.1164383561643836E-2</v>
      </c>
      <c r="P35" s="121">
        <f>L38/8760</f>
        <v>0.30216894977168951</v>
      </c>
      <c r="Q35" s="121">
        <f>M38/8760</f>
        <v>0.33333333333333331</v>
      </c>
      <c r="R35" s="121">
        <f>N38/8760</f>
        <v>0.33333333333333331</v>
      </c>
      <c r="U35" s="119">
        <v>0.68366875000000005</v>
      </c>
      <c r="V35">
        <v>0.38490000000000002</v>
      </c>
      <c r="W35">
        <v>9.9099999999999994E-2</v>
      </c>
      <c r="X35">
        <v>1.6500000000000001E-2</v>
      </c>
      <c r="Y35">
        <v>-5.8999999999999999E-3</v>
      </c>
      <c r="Z35" s="122">
        <f t="shared" si="19"/>
        <v>0.16190000000000004</v>
      </c>
      <c r="AA35">
        <f t="shared" si="20"/>
        <v>2.7168749999999998E-2</v>
      </c>
      <c r="AC35" s="122">
        <f t="shared" si="21"/>
        <v>1.1211087499999999</v>
      </c>
      <c r="AD35" s="122">
        <f t="shared" si="18"/>
        <v>0.95706874999999991</v>
      </c>
      <c r="AE35" s="122">
        <f t="shared" si="18"/>
        <v>0.68366874999999994</v>
      </c>
      <c r="AF35" s="122">
        <f t="shared" si="18"/>
        <v>0.41026875000000007</v>
      </c>
    </row>
    <row r="36" spans="2:32">
      <c r="B36" s="77">
        <f>B35/8760</f>
        <v>0.38995433789954337</v>
      </c>
      <c r="C36" s="77">
        <f t="shared" ref="C36:E36" si="22">C35/8760</f>
        <v>0.27853881278538811</v>
      </c>
      <c r="D36" s="77">
        <f t="shared" si="22"/>
        <v>0.19337899543378995</v>
      </c>
      <c r="E36" s="77">
        <f t="shared" si="22"/>
        <v>0.13812785388127855</v>
      </c>
      <c r="F36" s="24"/>
      <c r="G36" s="24"/>
      <c r="H36" s="24"/>
      <c r="I36" s="24" t="s">
        <v>3741</v>
      </c>
      <c r="J36" s="24"/>
      <c r="K36" s="24"/>
      <c r="L36" s="24"/>
      <c r="M36" s="24">
        <f>2*365</f>
        <v>730</v>
      </c>
      <c r="N36" s="24"/>
      <c r="O36" s="121"/>
      <c r="P36" s="24"/>
      <c r="Q36" s="24"/>
      <c r="R36" s="24"/>
      <c r="U36" s="119">
        <v>0.66766875000000003</v>
      </c>
      <c r="V36">
        <v>0.38490000000000002</v>
      </c>
      <c r="W36">
        <v>9.9099999999999994E-2</v>
      </c>
      <c r="X36">
        <v>1.6500000000000001E-2</v>
      </c>
      <c r="Y36">
        <v>-5.8999999999999999E-3</v>
      </c>
      <c r="Z36" s="122">
        <f t="shared" si="19"/>
        <v>0.14590000000000003</v>
      </c>
      <c r="AA36">
        <f t="shared" si="20"/>
        <v>2.7168749999999998E-2</v>
      </c>
      <c r="AC36" s="122">
        <f t="shared" si="21"/>
        <v>1.0923087499999999</v>
      </c>
      <c r="AD36" s="122">
        <f t="shared" si="18"/>
        <v>0.93306874999999989</v>
      </c>
      <c r="AE36" s="122">
        <f t="shared" si="18"/>
        <v>0.66766874999999992</v>
      </c>
      <c r="AF36" s="122">
        <f t="shared" si="18"/>
        <v>0.40226875000000006</v>
      </c>
    </row>
    <row r="37" spans="2:32">
      <c r="F37" s="24"/>
      <c r="G37" s="24"/>
      <c r="H37" s="24"/>
      <c r="I37" s="24"/>
      <c r="J37" s="24"/>
      <c r="K37" s="24"/>
      <c r="L37" s="24"/>
      <c r="M37" s="24"/>
      <c r="N37" s="24"/>
      <c r="O37" s="121"/>
      <c r="P37" s="24"/>
      <c r="Q37" s="24"/>
      <c r="R37" s="24"/>
      <c r="U37" s="119">
        <v>0.63866875000000001</v>
      </c>
      <c r="V37">
        <v>0.38490000000000002</v>
      </c>
      <c r="W37">
        <v>9.9099999999999994E-2</v>
      </c>
      <c r="X37">
        <v>1.6500000000000001E-2</v>
      </c>
      <c r="Y37">
        <v>-5.8999999999999999E-3</v>
      </c>
      <c r="Z37" s="122">
        <f t="shared" si="19"/>
        <v>0.11690000000000002</v>
      </c>
      <c r="AA37">
        <f t="shared" si="20"/>
        <v>2.7168749999999998E-2</v>
      </c>
      <c r="AC37" s="122">
        <f t="shared" si="21"/>
        <v>1.0401087499999999</v>
      </c>
      <c r="AD37" s="122">
        <f t="shared" si="18"/>
        <v>0.88956874999999991</v>
      </c>
      <c r="AE37" s="122">
        <f t="shared" si="18"/>
        <v>0.6386687499999999</v>
      </c>
      <c r="AF37" s="122">
        <f t="shared" si="18"/>
        <v>0.38776875</v>
      </c>
    </row>
    <row r="38" spans="2:32">
      <c r="F38" s="24"/>
      <c r="G38" s="24"/>
      <c r="H38" s="24"/>
      <c r="I38" s="24"/>
      <c r="J38" s="24"/>
      <c r="K38" s="24">
        <f>SUM(K34:K37)</f>
        <v>273</v>
      </c>
      <c r="L38" s="24">
        <f t="shared" ref="L38:N38" si="23">SUM(L34:L37)</f>
        <v>2647</v>
      </c>
      <c r="M38" s="24">
        <f t="shared" si="23"/>
        <v>2920</v>
      </c>
      <c r="N38" s="24">
        <f t="shared" si="23"/>
        <v>2920</v>
      </c>
      <c r="O38" s="24" t="s">
        <v>3734</v>
      </c>
      <c r="P38" s="24" t="s">
        <v>3731</v>
      </c>
      <c r="Q38" s="24" t="s">
        <v>3732</v>
      </c>
      <c r="R38" s="24" t="s">
        <v>3733</v>
      </c>
    </row>
    <row r="39" spans="2:32">
      <c r="F39" s="24">
        <v>2021</v>
      </c>
      <c r="G39" s="24" t="s">
        <v>3743</v>
      </c>
      <c r="H39" s="24" t="s">
        <v>3744</v>
      </c>
      <c r="I39" s="24" t="s">
        <v>3739</v>
      </c>
      <c r="J39" s="24" t="s">
        <v>3742</v>
      </c>
      <c r="K39" s="24">
        <f>1*91</f>
        <v>91</v>
      </c>
      <c r="L39" s="24">
        <f>2.5*365-K39</f>
        <v>821.5</v>
      </c>
      <c r="M39" s="24">
        <f>1.5*365</f>
        <v>547.5</v>
      </c>
      <c r="N39" s="24">
        <f>8*365</f>
        <v>2920</v>
      </c>
      <c r="O39" s="121">
        <f>K43/8760</f>
        <v>3.1164383561643836E-2</v>
      </c>
      <c r="P39" s="121">
        <f>L43/8760</f>
        <v>0.34383561643835614</v>
      </c>
      <c r="Q39" s="121">
        <f>M43/8760</f>
        <v>0.25</v>
      </c>
      <c r="R39" s="121">
        <f>N43/8760</f>
        <v>0.375</v>
      </c>
    </row>
    <row r="40" spans="2:32">
      <c r="F40" s="24"/>
      <c r="G40" s="24" t="s">
        <v>3736</v>
      </c>
      <c r="H40" s="24" t="s">
        <v>3745</v>
      </c>
      <c r="I40" s="24" t="s">
        <v>3746</v>
      </c>
      <c r="J40" s="24" t="s">
        <v>3748</v>
      </c>
      <c r="K40" s="24">
        <f>2*91</f>
        <v>182</v>
      </c>
      <c r="L40" s="24">
        <f>6.5*365-K40</f>
        <v>2190.5</v>
      </c>
      <c r="M40" s="24">
        <f>1*365</f>
        <v>365</v>
      </c>
      <c r="N40" s="24">
        <f>1*365</f>
        <v>365</v>
      </c>
      <c r="O40" s="24"/>
      <c r="P40" s="121"/>
      <c r="Q40" s="24"/>
      <c r="R40" s="24"/>
    </row>
    <row r="41" spans="2:32">
      <c r="F41" s="24"/>
      <c r="G41" s="24"/>
      <c r="H41" s="24"/>
      <c r="I41" s="24" t="s">
        <v>3747</v>
      </c>
      <c r="J41" s="24"/>
      <c r="K41" s="24"/>
      <c r="L41" s="24"/>
      <c r="M41" s="24">
        <f>1.5*365</f>
        <v>547.5</v>
      </c>
      <c r="N41" s="24"/>
      <c r="O41" s="24"/>
      <c r="P41" s="121"/>
      <c r="Q41" s="24"/>
      <c r="R41" s="24"/>
    </row>
    <row r="42" spans="2:32">
      <c r="F42" s="24"/>
      <c r="G42" s="24"/>
      <c r="H42" s="24"/>
      <c r="I42" s="24" t="s">
        <v>3741</v>
      </c>
      <c r="J42" s="24"/>
      <c r="K42" s="24"/>
      <c r="L42" s="24"/>
      <c r="M42" s="24">
        <f>2*365</f>
        <v>730</v>
      </c>
      <c r="N42" s="24"/>
      <c r="O42" s="24"/>
      <c r="P42" s="121"/>
      <c r="Q42" s="24"/>
      <c r="R42" s="24"/>
    </row>
    <row r="43" spans="2:32">
      <c r="F43" s="24"/>
      <c r="G43" s="24"/>
      <c r="H43" s="24"/>
      <c r="I43" s="24"/>
      <c r="J43" s="24"/>
      <c r="K43" s="24">
        <f>SUM(K39:K42)</f>
        <v>273</v>
      </c>
      <c r="L43" s="24">
        <f t="shared" ref="L43" si="24">SUM(L39:L42)</f>
        <v>3012</v>
      </c>
      <c r="M43" s="24">
        <f t="shared" ref="M43" si="25">SUM(M39:M42)</f>
        <v>2190</v>
      </c>
      <c r="N43" s="24">
        <f t="shared" ref="N43" si="26">SUM(N39:N42)</f>
        <v>3285</v>
      </c>
      <c r="O43" s="24"/>
      <c r="P43" s="24"/>
      <c r="Q43" s="24"/>
      <c r="R43" s="24"/>
    </row>
    <row r="44" spans="2:32">
      <c r="F44" s="24">
        <v>2022</v>
      </c>
      <c r="G44" s="24" t="s">
        <v>3743</v>
      </c>
      <c r="H44" s="24" t="s">
        <v>3755</v>
      </c>
      <c r="I44" s="24" t="s">
        <v>3759</v>
      </c>
      <c r="J44" s="24" t="s">
        <v>3757</v>
      </c>
      <c r="K44" s="24">
        <f>1*91</f>
        <v>91</v>
      </c>
      <c r="L44" s="24">
        <f>2*365-K44</f>
        <v>639</v>
      </c>
      <c r="M44" s="24">
        <f>2*365</f>
        <v>730</v>
      </c>
      <c r="N44" s="24">
        <f>7*365</f>
        <v>2555</v>
      </c>
      <c r="O44" s="121">
        <f>K48/8760</f>
        <v>7.3630136986301373E-2</v>
      </c>
      <c r="P44" s="121">
        <f>L48/8760</f>
        <v>0.25970319634703198</v>
      </c>
      <c r="Q44" s="121">
        <f>M48/8760</f>
        <v>0.29166666666666669</v>
      </c>
      <c r="R44" s="121">
        <f>N48/8760</f>
        <v>0.375</v>
      </c>
    </row>
    <row r="45" spans="2:32">
      <c r="F45" s="24"/>
      <c r="G45" s="24" t="s">
        <v>3736</v>
      </c>
      <c r="H45" s="24" t="s">
        <v>3756</v>
      </c>
      <c r="I45" s="24" t="s">
        <v>3746</v>
      </c>
      <c r="J45" s="24" t="s">
        <v>3758</v>
      </c>
      <c r="K45" s="24">
        <f>2*91</f>
        <v>182</v>
      </c>
      <c r="L45" s="24">
        <f>6*365-K45-K46</f>
        <v>1636</v>
      </c>
      <c r="M45" s="24">
        <f>1*365</f>
        <v>365</v>
      </c>
      <c r="N45" s="24">
        <f>2*365</f>
        <v>730</v>
      </c>
      <c r="O45" s="24"/>
      <c r="P45" s="121"/>
      <c r="Q45" s="24"/>
      <c r="R45" s="24"/>
    </row>
    <row r="46" spans="2:32">
      <c r="F46" s="24"/>
      <c r="G46" s="24" t="s">
        <v>3762</v>
      </c>
      <c r="H46" s="24"/>
      <c r="I46" s="24" t="s">
        <v>3760</v>
      </c>
      <c r="J46" s="24"/>
      <c r="K46" s="24">
        <f>6*62</f>
        <v>372</v>
      </c>
      <c r="L46" s="24"/>
      <c r="M46" s="24">
        <f>1*365</f>
        <v>365</v>
      </c>
      <c r="N46" s="24"/>
      <c r="O46" s="24"/>
      <c r="P46" s="121"/>
      <c r="Q46" s="24"/>
      <c r="R46" s="24"/>
    </row>
    <row r="47" spans="2:32">
      <c r="F47" s="24"/>
      <c r="G47" s="24"/>
      <c r="H47" s="24"/>
      <c r="I47" s="24" t="s">
        <v>3761</v>
      </c>
      <c r="J47" s="24"/>
      <c r="K47" s="24"/>
      <c r="L47" s="24"/>
      <c r="M47" s="24">
        <f>3*365</f>
        <v>1095</v>
      </c>
      <c r="N47" s="24"/>
      <c r="O47" s="24"/>
      <c r="P47" s="121"/>
      <c r="Q47" s="24"/>
      <c r="R47" s="24"/>
    </row>
    <row r="48" spans="2:32">
      <c r="F48" s="24"/>
      <c r="G48" s="24"/>
      <c r="H48" s="24"/>
      <c r="I48" s="24"/>
      <c r="J48" s="24"/>
      <c r="K48" s="24">
        <f>SUM(K44:K47)</f>
        <v>645</v>
      </c>
      <c r="L48" s="24">
        <f t="shared" ref="L48" si="27">SUM(L44:L47)</f>
        <v>2275</v>
      </c>
      <c r="M48" s="24">
        <f t="shared" ref="M48" si="28">SUM(M44:M47)</f>
        <v>2555</v>
      </c>
      <c r="N48" s="24">
        <f t="shared" ref="N48" si="29">SUM(N44:N47)</f>
        <v>3285</v>
      </c>
      <c r="O48" s="24"/>
      <c r="P48" s="24"/>
      <c r="Q48" s="24"/>
      <c r="R48" s="24"/>
    </row>
  </sheetData>
  <mergeCells count="18">
    <mergeCell ref="B1:D3"/>
    <mergeCell ref="E1:E3"/>
    <mergeCell ref="N1:S1"/>
    <mergeCell ref="G1:L1"/>
    <mergeCell ref="T1:Y1"/>
    <mergeCell ref="G32:J32"/>
    <mergeCell ref="K32:N32"/>
    <mergeCell ref="O32:R33"/>
    <mergeCell ref="C20:D23"/>
    <mergeCell ref="C24:D27"/>
    <mergeCell ref="D4:D6"/>
    <mergeCell ref="B4:C8"/>
    <mergeCell ref="D7:D8"/>
    <mergeCell ref="B9:D11"/>
    <mergeCell ref="C13:D15"/>
    <mergeCell ref="B12:E12"/>
    <mergeCell ref="B13:B27"/>
    <mergeCell ref="C16:D19"/>
  </mergeCells>
  <phoneticPr fontId="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9B6A-2952-4C96-86E5-A9535B1CFC6C}">
  <dimension ref="A1:AP10"/>
  <sheetViews>
    <sheetView workbookViewId="0">
      <selection activeCell="M9" sqref="M9"/>
    </sheetView>
  </sheetViews>
  <sheetFormatPr defaultRowHeight="14.4"/>
  <cols>
    <col min="1" max="42" width="9.33203125" customWidth="1"/>
  </cols>
  <sheetData>
    <row r="1" spans="1:42">
      <c r="B1" s="114">
        <f>Deflator!B22</f>
        <v>0.13765067798823424</v>
      </c>
      <c r="D1" t="s">
        <v>3698</v>
      </c>
      <c r="G1">
        <v>126.13</v>
      </c>
      <c r="H1">
        <v>-4.9000000000000002E-2</v>
      </c>
      <c r="J1" s="22">
        <f>-5.91606282*10^-10</f>
        <v>-5.9160628199999995E-10</v>
      </c>
      <c r="K1" s="22">
        <f>3.64602488*10^-6</f>
        <v>3.6460248799999999E-6</v>
      </c>
      <c r="L1" s="22">
        <f>-7.49050044/1000</f>
        <v>-7.4905004399999997E-3</v>
      </c>
      <c r="M1" s="22">
        <f>5.12987982</f>
        <v>5.1298798200000002</v>
      </c>
    </row>
    <row r="2" spans="1:42">
      <c r="A2" s="114">
        <v>1</v>
      </c>
      <c r="B2">
        <v>2020</v>
      </c>
      <c r="C2">
        <v>48</v>
      </c>
      <c r="D2" s="113">
        <f>(C2/A2*B$1)/(1.43*10^8/能源发热量!F$1)</f>
        <v>4.8748247304704074E-5</v>
      </c>
      <c r="E2">
        <f>B2-2000</f>
        <v>20</v>
      </c>
      <c r="F2" s="112">
        <f>D2*10^6</f>
        <v>48.748247304704073</v>
      </c>
    </row>
    <row r="3" spans="1:42">
      <c r="A3" s="114">
        <f>1.02^(B3-B$2)</f>
        <v>1.1040808032</v>
      </c>
      <c r="B3">
        <v>2025</v>
      </c>
      <c r="C3">
        <v>40</v>
      </c>
      <c r="D3" s="113">
        <f>(C3/A3*B$1)/(1.43*10^8/能源发热量!F$1)</f>
        <v>3.679399125756553E-5</v>
      </c>
      <c r="E3">
        <f t="shared" ref="E3:E6" si="0">B3-2000</f>
        <v>25</v>
      </c>
      <c r="F3" s="112">
        <f>D3*10^6</f>
        <v>36.79399125756553</v>
      </c>
    </row>
    <row r="4" spans="1:42">
      <c r="A4" s="114">
        <f t="shared" ref="A4:A6" si="1">1.02^(B4-B$2)</f>
        <v>1.3458683383241292</v>
      </c>
      <c r="B4">
        <v>2035</v>
      </c>
      <c r="C4">
        <v>30</v>
      </c>
      <c r="D4" s="113">
        <f>(C4/A4*B$1)/(1.43*10^8/能源发热量!F$1)</f>
        <v>2.2637916130323913E-5</v>
      </c>
      <c r="E4">
        <f t="shared" si="0"/>
        <v>35</v>
      </c>
      <c r="F4" s="112">
        <f>D4*10^6</f>
        <v>22.637916130323912</v>
      </c>
    </row>
    <row r="5" spans="1:42">
      <c r="A5" s="114">
        <f t="shared" si="1"/>
        <v>1.8113615841033535</v>
      </c>
      <c r="B5">
        <v>2050</v>
      </c>
      <c r="C5">
        <v>20</v>
      </c>
      <c r="D5" s="113">
        <f>(C5/A5*B$1)/(1.43*10^8/能源发热量!F$1)</f>
        <v>1.1213536760716907E-5</v>
      </c>
      <c r="E5">
        <f t="shared" si="0"/>
        <v>50</v>
      </c>
      <c r="F5" s="112">
        <f>D5*10^6</f>
        <v>11.213536760716908</v>
      </c>
    </row>
    <row r="6" spans="1:42">
      <c r="A6" s="114">
        <f t="shared" si="1"/>
        <v>2.2080396636148518</v>
      </c>
      <c r="B6">
        <v>2060</v>
      </c>
      <c r="C6">
        <v>15</v>
      </c>
      <c r="D6" s="113">
        <f>(C6/A6*B$1)/(1.43*10^8/能源发热量!F$1)</f>
        <v>6.8992543629312539E-6</v>
      </c>
      <c r="E6">
        <f t="shared" si="0"/>
        <v>60</v>
      </c>
      <c r="F6" s="112">
        <f>D6*10^6</f>
        <v>6.8992543629312539</v>
      </c>
    </row>
    <row r="8" spans="1:42">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c r="AG8">
        <v>2051</v>
      </c>
      <c r="AH8">
        <v>2052</v>
      </c>
      <c r="AI8">
        <v>2053</v>
      </c>
      <c r="AJ8">
        <v>2054</v>
      </c>
      <c r="AK8">
        <v>2055</v>
      </c>
      <c r="AL8">
        <v>2056</v>
      </c>
      <c r="AM8">
        <v>2057</v>
      </c>
      <c r="AN8">
        <v>2058</v>
      </c>
      <c r="AO8">
        <v>2059</v>
      </c>
      <c r="AP8">
        <v>2060</v>
      </c>
    </row>
    <row r="9" spans="1:42">
      <c r="B9" s="22">
        <f>(EXP((B8-2000)*-0.049)*126.13)*10^-6</f>
        <v>4.7337988898127018E-5</v>
      </c>
      <c r="C9" s="22">
        <f t="shared" ref="C9:AP9" si="2">(EXP((C8-2000)*-0.049)*126.13)*10^-6</f>
        <v>4.5074339746673864E-5</v>
      </c>
      <c r="D9" s="22">
        <f t="shared" si="2"/>
        <v>4.291893574040214E-5</v>
      </c>
      <c r="E9" s="22">
        <f t="shared" si="2"/>
        <v>4.0866600718753649E-5</v>
      </c>
      <c r="F9" s="22">
        <f t="shared" si="2"/>
        <v>3.8912406039320571E-5</v>
      </c>
      <c r="G9" s="22">
        <f t="shared" si="2"/>
        <v>3.7051658741807184E-5</v>
      </c>
      <c r="H9" s="22">
        <f t="shared" si="2"/>
        <v>3.5279890277977457E-5</v>
      </c>
      <c r="I9" s="22">
        <f t="shared" si="2"/>
        <v>3.3592845780523871E-5</v>
      </c>
      <c r="J9" s="22">
        <f t="shared" si="2"/>
        <v>3.1986473845086868E-5</v>
      </c>
      <c r="K9" s="22">
        <f t="shared" si="2"/>
        <v>3.0456916800886494E-5</v>
      </c>
      <c r="L9" s="22">
        <f t="shared" si="2"/>
        <v>2.9000501446601473E-5</v>
      </c>
      <c r="M9" s="22">
        <f t="shared" si="2"/>
        <v>2.761373022924811E-5</v>
      </c>
      <c r="N9" s="22">
        <f t="shared" si="2"/>
        <v>2.629327284487522E-5</v>
      </c>
      <c r="O9" s="22">
        <f t="shared" si="2"/>
        <v>2.5035958240904313E-5</v>
      </c>
      <c r="P9" s="22">
        <f t="shared" si="2"/>
        <v>2.3838767000908859E-5</v>
      </c>
      <c r="Q9" s="22">
        <f t="shared" si="2"/>
        <v>2.2698824093544834E-5</v>
      </c>
      <c r="R9" s="22">
        <f t="shared" si="2"/>
        <v>2.1613391968219165E-5</v>
      </c>
      <c r="S9" s="22">
        <f t="shared" si="2"/>
        <v>2.0579863980915512E-5</v>
      </c>
      <c r="T9" s="22">
        <f t="shared" si="2"/>
        <v>1.9595758134389703E-5</v>
      </c>
      <c r="U9" s="22">
        <f t="shared" si="2"/>
        <v>1.8658711117701853E-5</v>
      </c>
      <c r="V9" s="22">
        <f t="shared" si="2"/>
        <v>1.7766472630771406E-5</v>
      </c>
      <c r="W9" s="22">
        <f t="shared" si="2"/>
        <v>1.6916899980325485E-5</v>
      </c>
      <c r="X9" s="22">
        <f t="shared" si="2"/>
        <v>1.6107952934262929E-5</v>
      </c>
      <c r="Y9" s="22">
        <f t="shared" si="2"/>
        <v>1.5337688822076823E-5</v>
      </c>
      <c r="Z9" s="22">
        <f t="shared" si="2"/>
        <v>1.4604257869569239E-5</v>
      </c>
      <c r="AA9" s="22">
        <f t="shared" si="2"/>
        <v>1.3905898756654719E-5</v>
      </c>
      <c r="AB9" s="22">
        <f t="shared" si="2"/>
        <v>1.3240934387584525E-5</v>
      </c>
      <c r="AC9" s="22">
        <f t="shared" si="2"/>
        <v>1.2607767863434017E-5</v>
      </c>
      <c r="AD9" s="22">
        <f t="shared" si="2"/>
        <v>1.2004878647181101E-5</v>
      </c>
      <c r="AE9" s="22">
        <f t="shared" si="2"/>
        <v>1.1430818912166361E-5</v>
      </c>
      <c r="AF9" s="22">
        <f t="shared" si="2"/>
        <v>1.0884210065165599E-5</v>
      </c>
      <c r="AG9" s="22">
        <f t="shared" si="2"/>
        <v>1.0363739435725217E-5</v>
      </c>
      <c r="AH9" s="22">
        <f t="shared" si="2"/>
        <v>9.8681571238097832E-6</v>
      </c>
      <c r="AI9" s="22">
        <f t="shared" si="2"/>
        <v>9.3962729981915504E-6</v>
      </c>
      <c r="AJ9" s="22">
        <f t="shared" si="2"/>
        <v>8.9469538383735878E-6</v>
      </c>
      <c r="AK9" s="22">
        <f t="shared" si="2"/>
        <v>8.519120613182935E-6</v>
      </c>
      <c r="AL9" s="22">
        <f t="shared" si="2"/>
        <v>8.1117458894983464E-6</v>
      </c>
      <c r="AM9" s="22">
        <f t="shared" si="2"/>
        <v>7.7238513648897387E-6</v>
      </c>
      <c r="AN9" s="22">
        <f t="shared" si="2"/>
        <v>7.3545055182440509E-6</v>
      </c>
      <c r="AO9" s="22">
        <f t="shared" si="2"/>
        <v>7.0028213727355076E-6</v>
      </c>
      <c r="AP9" s="22">
        <f t="shared" si="2"/>
        <v>6.6679543657681309E-6</v>
      </c>
    </row>
    <row r="10" spans="1:42">
      <c r="B10" s="22">
        <f>B8^3*$J1+B8^2*$K1+B8*$L1+$M1</f>
        <v>4.8499944946378548E-5</v>
      </c>
      <c r="C10" s="22">
        <f t="shared" ref="C10:AP10" si="3">C8^3*$J1+C8^2*$K1+C8*$L1+$M1</f>
        <v>4.6029500134103785E-5</v>
      </c>
      <c r="D10" s="22">
        <f t="shared" si="3"/>
        <v>4.3677287300702972E-5</v>
      </c>
      <c r="E10" s="22">
        <f t="shared" si="3"/>
        <v>4.1439756819805496E-5</v>
      </c>
      <c r="F10" s="22">
        <f t="shared" si="3"/>
        <v>3.9313359047277174E-5</v>
      </c>
      <c r="G10" s="22">
        <f t="shared" si="3"/>
        <v>3.7294544346089253E-5</v>
      </c>
      <c r="H10" s="22">
        <f t="shared" si="3"/>
        <v>3.5379763077436621E-5</v>
      </c>
      <c r="I10" s="22">
        <f t="shared" si="3"/>
        <v>3.356546560606688E-5</v>
      </c>
      <c r="J10" s="22">
        <f t="shared" si="3"/>
        <v>3.1848102291398561E-5</v>
      </c>
      <c r="K10" s="22">
        <f t="shared" si="3"/>
        <v>3.022412349640291E-5</v>
      </c>
      <c r="L10" s="22">
        <f t="shared" si="3"/>
        <v>2.8689979587603887E-5</v>
      </c>
      <c r="M10" s="22">
        <f t="shared" si="3"/>
        <v>2.7242120920867308E-5</v>
      </c>
      <c r="N10" s="22">
        <f t="shared" si="3"/>
        <v>2.5876997864493489E-5</v>
      </c>
      <c r="O10" s="22">
        <f t="shared" si="3"/>
        <v>2.4591060776124607E-5</v>
      </c>
      <c r="P10" s="22">
        <f t="shared" si="3"/>
        <v>2.3380760022284619E-5</v>
      </c>
      <c r="Q10" s="22">
        <f t="shared" si="3"/>
        <v>2.2242545960615701E-5</v>
      </c>
      <c r="R10" s="22">
        <f t="shared" si="3"/>
        <v>2.1172868957641811E-5</v>
      </c>
      <c r="S10" s="22">
        <f t="shared" si="3"/>
        <v>2.0168179369228767E-5</v>
      </c>
      <c r="T10" s="22">
        <f t="shared" si="3"/>
        <v>1.9224927567229599E-5</v>
      </c>
      <c r="U10" s="22">
        <f t="shared" si="3"/>
        <v>1.8339563907510126E-5</v>
      </c>
      <c r="V10" s="22">
        <f t="shared" si="3"/>
        <v>1.7508538754817948E-5</v>
      </c>
      <c r="W10" s="22">
        <f t="shared" si="3"/>
        <v>1.6728302468571599E-5</v>
      </c>
      <c r="X10" s="22">
        <f t="shared" si="3"/>
        <v>1.5995305411742322E-5</v>
      </c>
      <c r="Y10" s="22">
        <f t="shared" si="3"/>
        <v>1.5305997950854078E-5</v>
      </c>
      <c r="Z10" s="22">
        <f t="shared" si="3"/>
        <v>1.4656830441772684E-5</v>
      </c>
      <c r="AA10" s="22">
        <f t="shared" si="3"/>
        <v>1.4044253254574812E-5</v>
      </c>
      <c r="AB10" s="22">
        <f t="shared" si="3"/>
        <v>1.3464716745126282E-5</v>
      </c>
      <c r="AC10" s="22">
        <f t="shared" si="3"/>
        <v>1.2914671276398337E-5</v>
      </c>
      <c r="AD10" s="22">
        <f t="shared" si="3"/>
        <v>1.2390567213138581E-5</v>
      </c>
      <c r="AE10" s="22">
        <f t="shared" si="3"/>
        <v>1.1888854920094616E-5</v>
      </c>
      <c r="AF10" s="22">
        <f t="shared" si="3"/>
        <v>1.1405984751355902E-5</v>
      </c>
      <c r="AG10" s="22">
        <f t="shared" si="3"/>
        <v>1.0938407075222756E-5</v>
      </c>
      <c r="AH10" s="22">
        <f t="shared" si="3"/>
        <v>1.0482572254666422E-5</v>
      </c>
      <c r="AI10" s="22">
        <f t="shared" si="3"/>
        <v>1.003493064555272E-5</v>
      </c>
      <c r="AJ10" s="22">
        <f t="shared" si="3"/>
        <v>9.5919326197346777E-6</v>
      </c>
      <c r="AK10" s="22">
        <f t="shared" si="3"/>
        <v>9.1500285330781139E-6</v>
      </c>
      <c r="AL10" s="22">
        <f t="shared" si="3"/>
        <v>8.7056687485542739E-6</v>
      </c>
      <c r="AM10" s="22">
        <f t="shared" si="3"/>
        <v>8.2553036309107597E-6</v>
      </c>
      <c r="AN10" s="22">
        <f t="shared" si="3"/>
        <v>7.7953835395661031E-6</v>
      </c>
      <c r="AO10" s="22">
        <f t="shared" si="3"/>
        <v>7.3223588392679062E-6</v>
      </c>
      <c r="AP10" s="22">
        <f t="shared" si="3"/>
        <v>6.8326798876583439E-6</v>
      </c>
    </row>
  </sheetData>
  <phoneticPr fontId="4"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9D0D5-C3CE-4719-A2C1-222CA89B536F}">
  <dimension ref="B2:M42"/>
  <sheetViews>
    <sheetView topLeftCell="A20" zoomScale="85" zoomScaleNormal="85" workbookViewId="0">
      <selection activeCell="B42" sqref="B42"/>
    </sheetView>
  </sheetViews>
  <sheetFormatPr defaultRowHeight="14.4"/>
  <cols>
    <col min="2" max="2" width="11.33203125" customWidth="1"/>
    <col min="3" max="3" width="10.5546875" bestFit="1" customWidth="1"/>
  </cols>
  <sheetData>
    <row r="2" spans="2:13">
      <c r="B2" s="145" t="s">
        <v>3830</v>
      </c>
      <c r="C2" s="146"/>
      <c r="D2" s="146"/>
      <c r="E2" s="146"/>
      <c r="F2" s="146"/>
      <c r="G2" s="146"/>
      <c r="H2" s="146"/>
      <c r="I2" s="146"/>
      <c r="J2" s="146"/>
      <c r="K2" s="146"/>
      <c r="L2" s="147"/>
    </row>
    <row r="3" spans="2:13">
      <c r="B3" s="148" t="s">
        <v>3831</v>
      </c>
      <c r="L3" s="149"/>
    </row>
    <row r="4" spans="2:13">
      <c r="B4" s="148"/>
      <c r="L4" s="149"/>
    </row>
    <row r="5" spans="2:13">
      <c r="B5" s="148" t="s">
        <v>3832</v>
      </c>
      <c r="C5" t="s">
        <v>3833</v>
      </c>
      <c r="D5" t="s">
        <v>3834</v>
      </c>
      <c r="E5" t="s">
        <v>3835</v>
      </c>
      <c r="F5" t="s">
        <v>3834</v>
      </c>
      <c r="G5" t="s">
        <v>3836</v>
      </c>
      <c r="H5" t="s">
        <v>3834</v>
      </c>
      <c r="I5" t="s">
        <v>3837</v>
      </c>
      <c r="J5" t="s">
        <v>3834</v>
      </c>
      <c r="K5" s="150" t="s">
        <v>3838</v>
      </c>
      <c r="L5" s="149" t="s">
        <v>3834</v>
      </c>
    </row>
    <row r="6" spans="2:13">
      <c r="B6" s="148" t="s">
        <v>3839</v>
      </c>
      <c r="E6" s="76">
        <v>0.09</v>
      </c>
      <c r="F6" s="151" t="s">
        <v>3840</v>
      </c>
      <c r="G6" s="76">
        <v>0.06</v>
      </c>
      <c r="H6" s="152" t="s">
        <v>3841</v>
      </c>
      <c r="K6" s="76">
        <v>0.09</v>
      </c>
      <c r="L6" s="149"/>
    </row>
    <row r="7" spans="2:13">
      <c r="B7" s="148" t="s">
        <v>3842</v>
      </c>
      <c r="E7" s="76">
        <v>0.13</v>
      </c>
      <c r="F7" s="152" t="s">
        <v>3843</v>
      </c>
      <c r="G7" s="76">
        <v>0.06</v>
      </c>
      <c r="H7" s="152" t="s">
        <v>3841</v>
      </c>
      <c r="K7" s="76">
        <v>0.13</v>
      </c>
      <c r="L7" s="149"/>
    </row>
    <row r="8" spans="2:13">
      <c r="B8" s="148" t="s">
        <v>3844</v>
      </c>
      <c r="C8" t="s">
        <v>3845</v>
      </c>
      <c r="D8" s="152" t="s">
        <v>3846</v>
      </c>
      <c r="E8" s="76">
        <v>0.13</v>
      </c>
      <c r="F8" s="152" t="s">
        <v>3847</v>
      </c>
      <c r="K8" s="76">
        <v>0.13</v>
      </c>
      <c r="L8" s="153" t="s">
        <v>3848</v>
      </c>
      <c r="M8" s="131" t="s">
        <v>3895</v>
      </c>
    </row>
    <row r="9" spans="2:13">
      <c r="B9" s="148" t="s">
        <v>3849</v>
      </c>
      <c r="C9" t="s">
        <v>3850</v>
      </c>
      <c r="D9" s="152" t="s">
        <v>3846</v>
      </c>
      <c r="E9" s="76">
        <v>0.13</v>
      </c>
      <c r="K9" s="76">
        <v>0.13</v>
      </c>
      <c r="L9" s="154" t="s">
        <v>3847</v>
      </c>
    </row>
    <row r="10" spans="2:13">
      <c r="B10" s="148" t="s">
        <v>3851</v>
      </c>
      <c r="C10" t="s">
        <v>3850</v>
      </c>
      <c r="D10" s="152" t="s">
        <v>3846</v>
      </c>
      <c r="E10" s="76">
        <v>0.13</v>
      </c>
      <c r="K10" s="76">
        <v>0.13</v>
      </c>
      <c r="L10" s="149" t="s">
        <v>3852</v>
      </c>
    </row>
    <row r="11" spans="2:13">
      <c r="B11" s="148" t="s">
        <v>3853</v>
      </c>
      <c r="C11" t="s">
        <v>3850</v>
      </c>
      <c r="D11" s="152" t="s">
        <v>3846</v>
      </c>
      <c r="E11" s="76">
        <v>0.13</v>
      </c>
      <c r="K11" s="76">
        <v>0.13</v>
      </c>
      <c r="L11" s="149"/>
    </row>
    <row r="12" spans="2:13">
      <c r="B12" s="148" t="s">
        <v>3854</v>
      </c>
      <c r="E12" s="76">
        <v>0.09</v>
      </c>
      <c r="F12" s="152"/>
      <c r="K12" s="76">
        <v>0.09</v>
      </c>
      <c r="L12" s="149"/>
    </row>
    <row r="13" spans="2:13" ht="15">
      <c r="B13" s="148" t="s">
        <v>3855</v>
      </c>
      <c r="C13" t="s">
        <v>3856</v>
      </c>
      <c r="D13" s="152" t="s">
        <v>3857</v>
      </c>
      <c r="E13" s="155" t="s">
        <v>3858</v>
      </c>
      <c r="F13" s="152" t="s">
        <v>3859</v>
      </c>
      <c r="L13" s="156"/>
    </row>
    <row r="14" spans="2:13">
      <c r="B14" s="157"/>
      <c r="C14" s="158"/>
      <c r="D14" s="159" t="s">
        <v>3860</v>
      </c>
      <c r="E14" s="158"/>
      <c r="F14" s="158"/>
      <c r="G14" s="158"/>
      <c r="H14" s="158"/>
      <c r="I14" s="158"/>
      <c r="J14" s="158"/>
      <c r="K14" s="158"/>
      <c r="L14" s="160"/>
    </row>
    <row r="16" spans="2:13">
      <c r="B16" s="177" t="s">
        <v>3901</v>
      </c>
      <c r="C16" s="177" t="s">
        <v>3896</v>
      </c>
    </row>
    <row r="18" spans="2:9">
      <c r="B18" t="s">
        <v>3900</v>
      </c>
      <c r="C18" t="s">
        <v>3899</v>
      </c>
    </row>
    <row r="19" spans="2:9">
      <c r="B19" s="166" t="s">
        <v>3898</v>
      </c>
      <c r="C19" s="164">
        <v>40868</v>
      </c>
      <c r="D19" s="131" t="s">
        <v>3859</v>
      </c>
      <c r="E19" t="s">
        <v>3897</v>
      </c>
      <c r="F19" s="177" t="s">
        <v>3896</v>
      </c>
    </row>
    <row r="20" spans="2:9" ht="15">
      <c r="C20" s="176">
        <v>41921</v>
      </c>
      <c r="D20" s="131" t="s">
        <v>3882</v>
      </c>
      <c r="E20" s="175" t="s">
        <v>3877</v>
      </c>
    </row>
    <row r="21" spans="2:9">
      <c r="C21" s="164">
        <v>42678</v>
      </c>
      <c r="D21" s="131" t="s">
        <v>3848</v>
      </c>
      <c r="E21" s="131" t="s">
        <v>3895</v>
      </c>
      <c r="F21" t="s">
        <v>3894</v>
      </c>
    </row>
    <row r="22" spans="2:9">
      <c r="C22" s="26">
        <v>43703</v>
      </c>
      <c r="D22" s="131" t="s">
        <v>3841</v>
      </c>
      <c r="E22" s="174" t="s">
        <v>3893</v>
      </c>
    </row>
    <row r="23" spans="2:9">
      <c r="C23" s="164">
        <v>40410</v>
      </c>
      <c r="D23" s="131" t="s">
        <v>3892</v>
      </c>
      <c r="E23" s="173" t="s">
        <v>3891</v>
      </c>
    </row>
    <row r="25" spans="2:9">
      <c r="B25" t="s">
        <v>3890</v>
      </c>
      <c r="C25" s="26">
        <v>43059</v>
      </c>
      <c r="D25" s="172" t="s">
        <v>3840</v>
      </c>
      <c r="E25" s="76">
        <v>0.17</v>
      </c>
      <c r="F25" s="76">
        <v>0.11</v>
      </c>
      <c r="G25" s="171" t="s">
        <v>3889</v>
      </c>
      <c r="H25" s="162" t="s">
        <v>3888</v>
      </c>
    </row>
    <row r="26" spans="2:9">
      <c r="C26" s="26">
        <v>43194</v>
      </c>
      <c r="D26" s="131" t="s">
        <v>3843</v>
      </c>
      <c r="E26" s="76">
        <v>0.16</v>
      </c>
      <c r="F26" s="76">
        <v>0.1</v>
      </c>
      <c r="G26" s="171" t="s">
        <v>3887</v>
      </c>
      <c r="H26" s="171" t="s">
        <v>3886</v>
      </c>
    </row>
    <row r="27" spans="2:9">
      <c r="C27" s="26">
        <v>43544</v>
      </c>
      <c r="D27" s="131" t="s">
        <v>3847</v>
      </c>
      <c r="E27" s="76">
        <v>0.13</v>
      </c>
      <c r="F27" s="76">
        <v>0.09</v>
      </c>
      <c r="G27" s="170" t="s">
        <v>3885</v>
      </c>
      <c r="H27" s="162" t="s">
        <v>3884</v>
      </c>
    </row>
    <row r="29" spans="2:9" ht="15">
      <c r="B29" t="s">
        <v>3883</v>
      </c>
      <c r="C29" s="26">
        <v>41921</v>
      </c>
      <c r="D29" s="131" t="s">
        <v>3882</v>
      </c>
      <c r="E29" t="s">
        <v>3881</v>
      </c>
      <c r="F29" t="s">
        <v>3880</v>
      </c>
      <c r="G29" t="s">
        <v>3879</v>
      </c>
      <c r="H29" t="s">
        <v>3878</v>
      </c>
      <c r="I29" s="169" t="s">
        <v>3877</v>
      </c>
    </row>
    <row r="30" spans="2:9">
      <c r="E30" t="s">
        <v>3876</v>
      </c>
      <c r="F30" t="s">
        <v>3875</v>
      </c>
      <c r="G30" s="77">
        <v>1.2E-2</v>
      </c>
      <c r="H30" s="77">
        <v>4.8000000000000001E-2</v>
      </c>
    </row>
    <row r="31" spans="2:9">
      <c r="C31" s="26">
        <v>43703</v>
      </c>
      <c r="D31" s="131" t="s">
        <v>3841</v>
      </c>
      <c r="E31" s="76">
        <v>0.06</v>
      </c>
    </row>
    <row r="33" spans="2:6">
      <c r="B33" t="s">
        <v>3874</v>
      </c>
      <c r="C33" s="168">
        <v>44328</v>
      </c>
      <c r="D33" s="167" t="s">
        <v>3873</v>
      </c>
      <c r="E33" s="166" t="s">
        <v>3872</v>
      </c>
    </row>
    <row r="34" spans="2:6">
      <c r="C34" s="164">
        <v>42016</v>
      </c>
      <c r="D34" s="165" t="s">
        <v>3846</v>
      </c>
      <c r="E34" s="162" t="s">
        <v>3871</v>
      </c>
    </row>
    <row r="35" spans="2:6">
      <c r="C35" s="164">
        <v>41985</v>
      </c>
      <c r="D35" s="131" t="s">
        <v>3870</v>
      </c>
    </row>
    <row r="36" spans="2:6">
      <c r="C36" s="164">
        <v>41971</v>
      </c>
      <c r="D36" s="131" t="s">
        <v>3869</v>
      </c>
    </row>
    <row r="37" spans="2:6">
      <c r="C37" s="164">
        <v>41968</v>
      </c>
      <c r="D37" s="131" t="s">
        <v>3868</v>
      </c>
    </row>
    <row r="38" spans="2:6" ht="15.6">
      <c r="C38" s="164">
        <v>39762</v>
      </c>
      <c r="D38" s="131" t="s">
        <v>3867</v>
      </c>
      <c r="E38" s="163" t="s">
        <v>3866</v>
      </c>
      <c r="F38" s="162" t="s">
        <v>3865</v>
      </c>
    </row>
    <row r="40" spans="2:6">
      <c r="B40" t="s">
        <v>3905</v>
      </c>
      <c r="C40" t="s">
        <v>3904</v>
      </c>
    </row>
    <row r="41" spans="2:6">
      <c r="B41" t="s">
        <v>3907</v>
      </c>
    </row>
    <row r="42" spans="2:6">
      <c r="C42" t="s">
        <v>3906</v>
      </c>
    </row>
  </sheetData>
  <hyperlinks>
    <hyperlink ref="B2" r:id="rId1" display="https://kns.cnki.net/kcms/detail/detail.aspx?dbcode=CJFD&amp;dbname=CJFD2008&amp;filename=ZGRZ200803030&amp;uniplatform=NZKPT&amp;v=FvyJdDtdEeiOrY4tJWAskh5FQH9deNuI-pA9aqdKj6MVBoeFMLlb_PuHibZWFQzj" xr:uid="{55EEB895-A31D-441C-9159-0ECB2E76732E}"/>
    <hyperlink ref="H6" r:id="rId2" display="http://www.chinatax.gov.cn/chinatax/n364/c5136082/content.html" xr:uid="{B52FAB9E-DA9D-4A68-A731-7B1DFEA3E604}"/>
    <hyperlink ref="H7" r:id="rId3" display="http://www.chinatax.gov.cn/chinatax/n364/c5136082/content.html" xr:uid="{CA8F4FA1-F747-4C17-8579-9D22A365E943}"/>
    <hyperlink ref="D8" r:id="rId4" display="http://www.chinatax.gov.cn/chinatax/n360/c484549/content.html" xr:uid="{CE4A563D-44FD-4186-96FA-0AD8688D57A1}"/>
    <hyperlink ref="D9" r:id="rId5" display="http://www.chinatax.gov.cn/chinatax/n360/c484549/content.html" xr:uid="{867A84E6-4AE7-4778-A908-F3DC39131621}"/>
    <hyperlink ref="D10" r:id="rId6" display="http://www.chinatax.gov.cn/chinatax/n360/c484549/content.html" xr:uid="{97DE43CF-C0A4-4EB4-B064-2EF474E61028}"/>
    <hyperlink ref="D11" r:id="rId7" display="http://www.chinatax.gov.cn/chinatax/n360/c484549/content.html" xr:uid="{68B50481-D5B5-48AD-9F7A-82A018F30AEE}"/>
    <hyperlink ref="F6" r:id="rId8" display="http://www.chinatax.gov.cn/chinatax/n810341/n810825/c101434/c29917171/content.html" xr:uid="{612074A9-457B-4FBF-9B5B-F847ADC8F36E}"/>
    <hyperlink ref="L8" r:id="rId9" display="http://www.chinatax.gov.cn/chinatax/n810341/n810825/c101434/c4745006/content.html" xr:uid="{960A0185-3F13-43CB-8E3C-D6D5DB4D73A9}"/>
    <hyperlink ref="F13" r:id="rId10" display="http://www.chinatax.gov.cn/chinatax/n359/c157913/content.html" xr:uid="{9318340A-97A8-44C1-9E7E-6EB24E543A06}"/>
    <hyperlink ref="D13" r:id="rId11" display="http://www.chinatax.gov.cn/chinatax/n360/c621/content.html" xr:uid="{D5D09F8A-500D-405A-9A2A-81C1EC445B94}"/>
    <hyperlink ref="D25" r:id="rId12" display="http://www.chinatax.gov.cn/chinatax/n810341/n810825/c101434/c29917171/content.html" xr:uid="{FA3FA765-B2E1-483B-9412-B45EF0B19595}"/>
    <hyperlink ref="D29" r:id="rId13" display="http://www.chinatax.gov.cn/chinatax/n364/c481349/content.html" xr:uid="{0405FE40-4AD9-412F-B9AD-FFED16A2F27E}"/>
    <hyperlink ref="D31" r:id="rId14" display="http://www.chinatax.gov.cn/chinatax/n364/c5136082/content.html" xr:uid="{11EE8CD8-1B1F-47B1-82C1-A5682EA07B22}"/>
    <hyperlink ref="D26" r:id="rId15" display="http://www.chinatax.gov.cn/chinatax/n359/c12225629/content.html" xr:uid="{0A483C2A-C627-4DF1-9143-D9FA5E2D9E7D}"/>
    <hyperlink ref="D27" r:id="rId16" display="http://www.chinatax.gov.cn/chinatax/n359/c24826742/content.html" xr:uid="{5EAC83B0-6BAC-4DBC-91A5-974ED4801BF5}"/>
    <hyperlink ref="F8" r:id="rId17" display="http://www.chinatax.gov.cn/chinatax/n359/c24826742/content.html" xr:uid="{841EEB9C-50F3-4E29-8881-D0F47E73FA91}"/>
    <hyperlink ref="F7" r:id="rId18" display="http://www.chinatax.gov.cn/chinatax/n359/c12225629/content.html" xr:uid="{FE2A81B1-9737-4FF1-BEBF-5EB3E7AF1DF0}"/>
    <hyperlink ref="D19" r:id="rId19" display="http://www.chinatax.gov.cn/chinatax/n359/c157913/content.html" xr:uid="{9ECE1A57-6DF8-45A7-8172-D50B0FE4E397}"/>
    <hyperlink ref="D20" r:id="rId20" display="http://www.chinatax.gov.cn/chinatax/n364/c481349/content.html" xr:uid="{1FC4FE76-E417-4F86-B1ED-99187F9F7BFD}"/>
    <hyperlink ref="M8" r:id="rId21" display="https://view.officeapps.live.com/op/view.aspx?src=http%3A%2F%2Fwww.chinatax.gov.cn%2Fchinatax%2Fn810341%2Fn810825%2Fc101434%2Fc4745006%2F5133856%2Ffiles%2F15294.xlsx&amp;wdOrigin=BROWSELINK" xr:uid="{376CFB5C-3087-4672-88CD-FC9248A48862}"/>
    <hyperlink ref="D21" r:id="rId22" display="http://www.chinatax.gov.cn/chinatax/n810341/n810825/c101434/c4745006/content.html" xr:uid="{E8CEF8F7-E765-4562-9D2C-48477F539BB5}"/>
    <hyperlink ref="E21" r:id="rId23" display="https://view.officeapps.live.com/op/view.aspx?src=http%3A%2F%2Fwww.chinatax.gov.cn%2Fchinatax%2Fn810341%2Fn810825%2Fc101434%2Fc4745006%2F5133856%2Ffiles%2F15294.xlsx&amp;wdOrigin=BROWSELINK" xr:uid="{48C17124-70E6-4A04-B4E7-96FDEFE599AD}"/>
    <hyperlink ref="D14" r:id="rId24" display="http://www.chinatax.gov.cn/chinatax/n810341/n810825/c101434/c2857283/content.html" xr:uid="{4DA26FFD-15AE-4281-BF40-6A2E3B5016AC}"/>
    <hyperlink ref="D22" r:id="rId25" display="http://www.chinatax.gov.cn/chinatax/n364/c5136082/content.html" xr:uid="{76A7C8F2-BBBB-4D10-94EA-AECE99072EB6}"/>
    <hyperlink ref="L9" r:id="rId26" display="http://www.chinatax.gov.cn/chinatax/n359/c24826742/content.html" xr:uid="{5BC88BE0-F703-4CC6-AA39-97ADB08BBA5A}"/>
    <hyperlink ref="D33" r:id="rId27" display="http://www.chinatax.gov.cn/chinatax/n360/c5164411/content.html" xr:uid="{D8E8DE74-24F1-49EE-8D8B-AA51D8406305}"/>
    <hyperlink ref="D34" r:id="rId28" display="http://www.chinatax.gov.cn/chinatax/n360/c484549/content.html" xr:uid="{2E864FC1-D85F-4BCC-8BCB-675142A26E52}"/>
    <hyperlink ref="D35" r:id="rId29" display="http://www.chinatax.gov.cn/chinatax/n810341/n810825/c101434/c483489/content.html" xr:uid="{851480D5-5C67-4B10-94F1-0ED7FEF27D13}"/>
    <hyperlink ref="D36" r:id="rId30" display="http://www.chinatax.gov.cn/chinatax/n360/c483190/content.html" xr:uid="{D51BBA91-4D7A-4608-B2BD-210ED2493648}"/>
    <hyperlink ref="D37" r:id="rId31" display="http://www.chinatax.gov.cn/chinatax/n360/c483189/content.html" xr:uid="{AC7FE60B-21DE-4BC5-8C9F-A8980AC2F93A}"/>
    <hyperlink ref="D23" r:id="rId32" display="http://www.chinatax.gov.cn/chinatax/n360/c94314/content.html" xr:uid="{84B7B678-614A-4EEC-82A2-269B63C86132}"/>
    <hyperlink ref="D38" r:id="rId33" display="http://www.chinatax.gov.cn/chinatax/n360/c4423/content.html" xr:uid="{114BFA21-BC4E-422B-863E-AEB66978CF41}"/>
  </hyperlinks>
  <pageMargins left="0.7" right="0.7" top="0.75" bottom="0.75" header="0.3" footer="0.3"/>
  <pageSetup paperSize="9" orientation="portrait" horizontalDpi="1200" verticalDpi="1200" r:id="rId34"/>
  <drawing r:id="rId3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707B2-2A60-4234-AACD-E31666801E82}">
  <dimension ref="B2:O25"/>
  <sheetViews>
    <sheetView workbookViewId="0">
      <selection activeCell="J26" sqref="J26"/>
    </sheetView>
  </sheetViews>
  <sheetFormatPr defaultRowHeight="14.4"/>
  <cols>
    <col min="5" max="5" width="12" bestFit="1" customWidth="1"/>
    <col min="7" max="7" width="12" bestFit="1" customWidth="1"/>
    <col min="8" max="8" width="8.88671875" style="6"/>
    <col min="13" max="13" width="19.109375" bestFit="1" customWidth="1"/>
    <col min="14" max="15" width="8.88671875" style="77"/>
  </cols>
  <sheetData>
    <row r="2" spans="2:15">
      <c r="B2" t="s">
        <v>3829</v>
      </c>
      <c r="C2" t="s">
        <v>3861</v>
      </c>
      <c r="D2" t="s">
        <v>3863</v>
      </c>
      <c r="E2" t="s">
        <v>3922</v>
      </c>
      <c r="G2" t="s">
        <v>3821</v>
      </c>
      <c r="J2" t="s">
        <v>3822</v>
      </c>
      <c r="N2" s="77" t="s">
        <v>3918</v>
      </c>
      <c r="O2" s="77" t="s">
        <v>3919</v>
      </c>
    </row>
    <row r="3" spans="2:15">
      <c r="J3" t="s">
        <v>307</v>
      </c>
      <c r="K3" s="76">
        <v>0.13</v>
      </c>
      <c r="M3" t="s">
        <v>3908</v>
      </c>
      <c r="N3" s="77">
        <f>1/(1+13%)</f>
        <v>0.88495575221238942</v>
      </c>
      <c r="O3" s="77">
        <f>1-N3</f>
        <v>0.11504424778761058</v>
      </c>
    </row>
    <row r="4" spans="2:15">
      <c r="G4" t="s">
        <v>3823</v>
      </c>
      <c r="H4" s="6" t="s">
        <v>3826</v>
      </c>
      <c r="J4" t="s">
        <v>3823</v>
      </c>
      <c r="K4" s="76">
        <v>0.13</v>
      </c>
      <c r="M4" t="s">
        <v>3667</v>
      </c>
      <c r="N4" s="77">
        <f>1/(1+13%+4%)</f>
        <v>0.85470085470085477</v>
      </c>
      <c r="O4" s="77">
        <f>1-N4</f>
        <v>0.14529914529914523</v>
      </c>
    </row>
    <row r="5" spans="2:15">
      <c r="G5" t="s">
        <v>3827</v>
      </c>
      <c r="H5" s="161">
        <v>0.04</v>
      </c>
      <c r="J5" t="s">
        <v>3903</v>
      </c>
      <c r="K5" s="76">
        <v>0.09</v>
      </c>
      <c r="M5" t="s">
        <v>3909</v>
      </c>
      <c r="N5" s="77">
        <f>1/(1+9%+4%)</f>
        <v>0.88495575221238931</v>
      </c>
      <c r="O5" s="77">
        <f t="shared" ref="O5:O26" si="0">1-N5</f>
        <v>0.11504424778761069</v>
      </c>
    </row>
    <row r="6" spans="2:15">
      <c r="G6" t="s">
        <v>312</v>
      </c>
      <c r="H6" s="161">
        <v>0.06</v>
      </c>
      <c r="J6" t="s">
        <v>312</v>
      </c>
      <c r="K6" s="76">
        <v>0.09</v>
      </c>
      <c r="M6" t="s">
        <v>3676</v>
      </c>
      <c r="N6" s="77">
        <f>1/(1+9%+6%)</f>
        <v>0.86956521739130421</v>
      </c>
      <c r="O6" s="77">
        <f t="shared" si="0"/>
        <v>0.13043478260869579</v>
      </c>
    </row>
    <row r="7" spans="2:15">
      <c r="G7" t="s">
        <v>3824</v>
      </c>
      <c r="H7" s="161">
        <v>0.04</v>
      </c>
      <c r="J7" t="s">
        <v>3917</v>
      </c>
      <c r="K7" s="76">
        <v>0.13</v>
      </c>
      <c r="M7" t="s">
        <v>3677</v>
      </c>
      <c r="N7" s="77">
        <f>1/(1+13%+4%)</f>
        <v>0.85470085470085477</v>
      </c>
      <c r="O7" s="77">
        <f t="shared" si="0"/>
        <v>0.14529914529914523</v>
      </c>
    </row>
    <row r="8" spans="2:15">
      <c r="J8" t="s">
        <v>2451</v>
      </c>
      <c r="K8" s="76">
        <v>0</v>
      </c>
      <c r="M8" t="s">
        <v>3678</v>
      </c>
      <c r="N8" s="77">
        <v>1</v>
      </c>
      <c r="O8" s="77">
        <f t="shared" si="0"/>
        <v>0</v>
      </c>
    </row>
    <row r="9" spans="2:15">
      <c r="B9" s="178" t="s">
        <v>324</v>
      </c>
      <c r="C9" s="178">
        <v>1.52</v>
      </c>
      <c r="D9" s="178">
        <v>1388</v>
      </c>
      <c r="E9" s="178">
        <f>C9*D9/能源发热量!E15*10000*Deflator!B$22</f>
        <v>7.1139693229049915E-6</v>
      </c>
      <c r="F9" s="179"/>
      <c r="J9" t="s">
        <v>324</v>
      </c>
      <c r="K9" s="76">
        <v>0.13</v>
      </c>
      <c r="M9" t="s">
        <v>3679</v>
      </c>
      <c r="N9" s="77">
        <f>(CN_Summary_fuelprice!G54-税率2!E9)/(1+K9)/CN_Summary_fuelprice!G54</f>
        <v>0.55565379036962192</v>
      </c>
      <c r="O9" s="77">
        <f t="shared" si="0"/>
        <v>0.44434620963037808</v>
      </c>
    </row>
    <row r="10" spans="2:15">
      <c r="B10" s="178" t="s">
        <v>322</v>
      </c>
      <c r="C10" s="178">
        <v>1.2</v>
      </c>
      <c r="D10" s="178">
        <v>1176</v>
      </c>
      <c r="E10" s="178">
        <f>C10*D10/能源发热量!E17*10000*Deflator!B$22</f>
        <v>4.8051060048400281E-6</v>
      </c>
      <c r="F10" s="179"/>
      <c r="J10" t="s">
        <v>322</v>
      </c>
      <c r="K10" s="76">
        <v>0.13</v>
      </c>
      <c r="M10" t="s">
        <v>3680</v>
      </c>
      <c r="N10" s="77">
        <f>(CN_Summary_fuelprice!G64-税率2!E10)/(1+K10)/CN_Summary_fuelprice!G64</f>
        <v>0.65372977842878655</v>
      </c>
      <c r="O10" s="77">
        <f t="shared" si="0"/>
        <v>0.34627022157121345</v>
      </c>
    </row>
    <row r="11" spans="2:15">
      <c r="F11" s="179"/>
      <c r="J11" t="s">
        <v>3923</v>
      </c>
      <c r="K11" s="76">
        <v>0</v>
      </c>
      <c r="M11" t="s">
        <v>3681</v>
      </c>
      <c r="N11" s="77">
        <v>1</v>
      </c>
      <c r="O11" s="77">
        <f t="shared" si="0"/>
        <v>0</v>
      </c>
    </row>
    <row r="12" spans="2:15">
      <c r="F12" s="179"/>
      <c r="J12" t="s">
        <v>3864</v>
      </c>
      <c r="K12" s="76">
        <v>0</v>
      </c>
      <c r="M12" t="s">
        <v>3682</v>
      </c>
      <c r="N12" s="77">
        <v>1</v>
      </c>
      <c r="O12" s="77">
        <f t="shared" si="0"/>
        <v>0</v>
      </c>
    </row>
    <row r="13" spans="2:15">
      <c r="B13" s="178" t="s">
        <v>3862</v>
      </c>
      <c r="C13" s="178">
        <v>1.2</v>
      </c>
      <c r="D13" s="178">
        <v>1246</v>
      </c>
      <c r="E13" s="178">
        <f>C13*D13/能源发热量!E16*10000*Deflator!B$22</f>
        <v>5.0417141910016033E-6</v>
      </c>
      <c r="F13" s="179"/>
      <c r="J13" t="s">
        <v>3862</v>
      </c>
      <c r="K13" s="76">
        <v>0.13</v>
      </c>
      <c r="M13" t="s">
        <v>3683</v>
      </c>
      <c r="N13" s="77">
        <f>(CN_Summary_fuelprice!G94-税率2!E13)/(1+K13)/CN_Summary_fuelprice!G94</f>
        <v>0.45769664803631166</v>
      </c>
      <c r="O13" s="77">
        <f t="shared" si="0"/>
        <v>0.5423033519636884</v>
      </c>
    </row>
    <row r="14" spans="2:15">
      <c r="F14" s="179"/>
      <c r="G14" t="s">
        <v>3827</v>
      </c>
      <c r="H14" s="161">
        <v>0.04</v>
      </c>
      <c r="J14" t="s">
        <v>413</v>
      </c>
      <c r="K14" s="76">
        <v>0.13</v>
      </c>
      <c r="M14" t="s">
        <v>3684</v>
      </c>
      <c r="N14" s="77">
        <f>1/(1+13%+4%)</f>
        <v>0.85470085470085477</v>
      </c>
      <c r="O14" s="77">
        <f t="shared" si="0"/>
        <v>0.14529914529914523</v>
      </c>
    </row>
    <row r="15" spans="2:15">
      <c r="F15" s="179"/>
      <c r="G15" t="s">
        <v>3827</v>
      </c>
      <c r="H15" s="161">
        <v>0.04</v>
      </c>
      <c r="J15" t="s">
        <v>3924</v>
      </c>
      <c r="K15" s="76">
        <v>0.09</v>
      </c>
      <c r="M15" t="s">
        <v>3925</v>
      </c>
      <c r="N15" s="77">
        <f>1/(1+9%+4%)</f>
        <v>0.88495575221238931</v>
      </c>
      <c r="O15" s="77">
        <f t="shared" si="0"/>
        <v>0.11504424778761069</v>
      </c>
    </row>
    <row r="16" spans="2:15">
      <c r="F16" s="179"/>
      <c r="G16" t="s">
        <v>325</v>
      </c>
      <c r="H16" s="161">
        <v>0.06</v>
      </c>
      <c r="J16" t="s">
        <v>325</v>
      </c>
      <c r="K16" s="76">
        <v>0.13</v>
      </c>
      <c r="M16" t="s">
        <v>3685</v>
      </c>
      <c r="N16" s="77">
        <f>1/(1+13%+6%)</f>
        <v>0.84033613445378152</v>
      </c>
      <c r="O16" s="77">
        <f t="shared" si="0"/>
        <v>0.15966386554621848</v>
      </c>
    </row>
    <row r="17" spans="2:15">
      <c r="B17" s="178" t="s">
        <v>321</v>
      </c>
      <c r="C17" s="178">
        <v>1.2</v>
      </c>
      <c r="D17" s="178">
        <v>1015</v>
      </c>
      <c r="E17" s="178">
        <f>C17*D17/能源发热量!E18*10000*Deflator!B$22</f>
        <v>4.2301776563045676E-6</v>
      </c>
      <c r="F17" s="179"/>
      <c r="J17" t="s">
        <v>321</v>
      </c>
      <c r="K17" s="76">
        <v>0.13</v>
      </c>
      <c r="M17" t="s">
        <v>3686</v>
      </c>
      <c r="N17" s="77">
        <f>(CN_Summary_fuelprice!G124-税率2!E17)/(1+K17)/CN_Summary_fuelprice!G124</f>
        <v>0.60813864719754906</v>
      </c>
      <c r="O17" s="77">
        <f t="shared" si="0"/>
        <v>0.39186135280245094</v>
      </c>
    </row>
    <row r="18" spans="2:15">
      <c r="J18" t="s">
        <v>272</v>
      </c>
      <c r="K18" s="76">
        <v>0.09</v>
      </c>
      <c r="M18" t="s">
        <v>3910</v>
      </c>
      <c r="N18" s="77">
        <f>1/(1+9%)</f>
        <v>0.9174311926605504</v>
      </c>
      <c r="O18" s="77">
        <f t="shared" si="0"/>
        <v>8.2568807339449601E-2</v>
      </c>
    </row>
    <row r="19" spans="2:15">
      <c r="J19" t="s">
        <v>3902</v>
      </c>
      <c r="K19" s="76">
        <v>0</v>
      </c>
      <c r="M19" t="s">
        <v>3688</v>
      </c>
      <c r="N19" s="77">
        <v>1</v>
      </c>
      <c r="O19" s="77">
        <f t="shared" si="0"/>
        <v>0</v>
      </c>
    </row>
    <row r="20" spans="2:15">
      <c r="J20" t="s">
        <v>3916</v>
      </c>
      <c r="K20" s="76">
        <v>0.13</v>
      </c>
      <c r="M20" t="s">
        <v>3696</v>
      </c>
      <c r="N20" s="77">
        <f>1/(1+13%)</f>
        <v>0.88495575221238942</v>
      </c>
      <c r="O20" s="77">
        <f t="shared" si="0"/>
        <v>0.11504424778761058</v>
      </c>
    </row>
    <row r="21" spans="2:15">
      <c r="J21" t="s">
        <v>309</v>
      </c>
      <c r="K21" s="76">
        <v>0</v>
      </c>
      <c r="M21" t="s">
        <v>3911</v>
      </c>
      <c r="N21" s="77">
        <v>1</v>
      </c>
      <c r="O21" s="77">
        <f t="shared" si="0"/>
        <v>0</v>
      </c>
    </row>
    <row r="22" spans="2:15">
      <c r="G22" t="s">
        <v>3825</v>
      </c>
      <c r="H22" s="6" t="s">
        <v>3828</v>
      </c>
      <c r="K22" s="76">
        <v>0.09</v>
      </c>
      <c r="M22" t="s">
        <v>3912</v>
      </c>
      <c r="N22" s="77">
        <f>1/(1+9%)</f>
        <v>0.9174311926605504</v>
      </c>
      <c r="O22" s="77">
        <f t="shared" si="0"/>
        <v>8.2568807339449601E-2</v>
      </c>
    </row>
    <row r="23" spans="2:15">
      <c r="G23" t="s">
        <v>3920</v>
      </c>
      <c r="H23" s="6" t="s">
        <v>3921</v>
      </c>
      <c r="K23" s="76">
        <v>0.13</v>
      </c>
      <c r="M23" t="s">
        <v>3913</v>
      </c>
      <c r="N23" s="77">
        <f>1/(1+13%)</f>
        <v>0.88495575221238942</v>
      </c>
      <c r="O23" s="77">
        <f t="shared" si="0"/>
        <v>0.11504424778761058</v>
      </c>
    </row>
    <row r="24" spans="2:15">
      <c r="K24" s="76">
        <v>0.13</v>
      </c>
      <c r="L24" t="s">
        <v>3926</v>
      </c>
      <c r="M24" t="s">
        <v>3914</v>
      </c>
      <c r="N24" s="77">
        <f>1/(1+6.5%)</f>
        <v>0.93896713615023475</v>
      </c>
      <c r="O24" s="77">
        <f>1-N24</f>
        <v>6.1032863849765251E-2</v>
      </c>
    </row>
    <row r="25" spans="2:15">
      <c r="K25" s="76">
        <v>0.13</v>
      </c>
      <c r="L25" t="s">
        <v>3926</v>
      </c>
      <c r="M25" t="s">
        <v>3915</v>
      </c>
      <c r="N25" s="77">
        <f>1/(1+6.5%)</f>
        <v>0.93896713615023475</v>
      </c>
      <c r="O25" s="77">
        <f>1-N25</f>
        <v>6.1032863849765251E-2</v>
      </c>
    </row>
  </sheetData>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DDBE3-C80E-4253-A0CE-0B702452E937}">
  <sheetPr>
    <tabColor rgb="FFFF0000"/>
  </sheetPr>
  <dimension ref="A1:AU373"/>
  <sheetViews>
    <sheetView workbookViewId="0">
      <selection activeCell="I22" sqref="I22"/>
    </sheetView>
  </sheetViews>
  <sheetFormatPr defaultColWidth="7.6640625" defaultRowHeight="14.4"/>
  <cols>
    <col min="1" max="1" width="34.6640625" style="101" customWidth="1"/>
    <col min="2" max="47" width="9.33203125" style="101" customWidth="1"/>
    <col min="48" max="16384" width="7.6640625" style="101"/>
  </cols>
  <sheetData>
    <row r="1" spans="1:47" ht="18.75" customHeight="1">
      <c r="B1" s="105">
        <v>2015</v>
      </c>
      <c r="C1" s="105">
        <v>2016</v>
      </c>
      <c r="D1" s="105">
        <v>2017</v>
      </c>
      <c r="E1" s="105">
        <v>2018</v>
      </c>
      <c r="F1" s="105">
        <v>2019</v>
      </c>
      <c r="G1" s="105">
        <v>2020</v>
      </c>
      <c r="H1" s="105">
        <v>2021</v>
      </c>
      <c r="I1" s="105">
        <v>2022</v>
      </c>
      <c r="J1" s="105">
        <v>2023</v>
      </c>
      <c r="K1" s="105">
        <v>2024</v>
      </c>
      <c r="L1" s="105">
        <v>2025</v>
      </c>
      <c r="M1" s="105">
        <v>2026</v>
      </c>
      <c r="N1" s="105">
        <v>2027</v>
      </c>
      <c r="O1" s="105">
        <v>2028</v>
      </c>
      <c r="P1" s="105">
        <v>2029</v>
      </c>
      <c r="Q1" s="105">
        <v>2030</v>
      </c>
      <c r="R1" s="105">
        <v>2031</v>
      </c>
      <c r="S1" s="105">
        <v>2032</v>
      </c>
      <c r="T1" s="105">
        <v>2033</v>
      </c>
      <c r="U1" s="105">
        <v>2034</v>
      </c>
      <c r="V1" s="105">
        <v>2035</v>
      </c>
      <c r="W1" s="105">
        <v>2036</v>
      </c>
      <c r="X1" s="105">
        <v>2037</v>
      </c>
      <c r="Y1" s="105">
        <v>2038</v>
      </c>
      <c r="Z1" s="105">
        <v>2039</v>
      </c>
      <c r="AA1" s="105">
        <v>2040</v>
      </c>
      <c r="AB1" s="105">
        <v>2041</v>
      </c>
      <c r="AC1" s="105">
        <v>2042</v>
      </c>
      <c r="AD1" s="105">
        <v>2043</v>
      </c>
      <c r="AE1" s="105">
        <v>2044</v>
      </c>
      <c r="AF1" s="105">
        <v>2045</v>
      </c>
      <c r="AG1" s="105">
        <v>2046</v>
      </c>
      <c r="AH1" s="105">
        <v>2047</v>
      </c>
      <c r="AI1" s="105">
        <v>2048</v>
      </c>
      <c r="AJ1" s="105">
        <v>2049</v>
      </c>
      <c r="AK1" s="105">
        <v>2050</v>
      </c>
      <c r="AL1" s="105">
        <v>2051</v>
      </c>
      <c r="AM1" s="105">
        <v>2052</v>
      </c>
      <c r="AN1" s="105">
        <v>2053</v>
      </c>
      <c r="AO1" s="105">
        <v>2054</v>
      </c>
      <c r="AP1" s="105">
        <v>2055</v>
      </c>
      <c r="AQ1" s="105">
        <v>2056</v>
      </c>
      <c r="AR1" s="105">
        <v>2057</v>
      </c>
      <c r="AS1" s="105">
        <v>2058</v>
      </c>
      <c r="AT1" s="105">
        <v>2059</v>
      </c>
      <c r="AU1" s="105">
        <v>2060</v>
      </c>
    </row>
    <row r="2" spans="1:47" s="103" customFormat="1" ht="18.75" customHeight="1">
      <c r="A2" s="102" t="s">
        <v>3763</v>
      </c>
      <c r="B2" s="102"/>
      <c r="C2" s="102"/>
      <c r="D2" s="102"/>
      <c r="E2" s="102"/>
      <c r="F2" s="102"/>
    </row>
    <row r="3" spans="1:47" ht="18.75" customHeight="1">
      <c r="A3" s="105" t="s">
        <v>3697</v>
      </c>
      <c r="B3" s="101">
        <v>2015</v>
      </c>
      <c r="C3" s="101">
        <v>2016</v>
      </c>
      <c r="D3" s="101">
        <v>2017</v>
      </c>
      <c r="E3" s="101">
        <v>2018</v>
      </c>
      <c r="F3" s="101">
        <v>2019</v>
      </c>
      <c r="G3" s="101">
        <v>2020</v>
      </c>
      <c r="H3" s="101">
        <v>2021</v>
      </c>
      <c r="I3" s="101">
        <v>2022</v>
      </c>
      <c r="J3" s="101">
        <v>2023</v>
      </c>
      <c r="K3" s="101">
        <v>2024</v>
      </c>
      <c r="L3" s="101">
        <v>2025</v>
      </c>
      <c r="M3" s="101">
        <v>2026</v>
      </c>
      <c r="N3" s="101">
        <v>2027</v>
      </c>
      <c r="O3" s="101">
        <v>2028</v>
      </c>
      <c r="P3" s="101">
        <v>2029</v>
      </c>
      <c r="Q3" s="101">
        <v>2030</v>
      </c>
      <c r="R3" s="101">
        <v>2031</v>
      </c>
      <c r="S3" s="101">
        <v>2032</v>
      </c>
      <c r="T3" s="101">
        <v>2033</v>
      </c>
      <c r="U3" s="101">
        <v>2034</v>
      </c>
      <c r="V3" s="101">
        <v>2035</v>
      </c>
      <c r="W3" s="101">
        <v>2036</v>
      </c>
      <c r="X3" s="101">
        <v>2037</v>
      </c>
      <c r="Y3" s="101">
        <v>2038</v>
      </c>
      <c r="Z3" s="101">
        <v>2039</v>
      </c>
      <c r="AA3" s="101">
        <v>2040</v>
      </c>
      <c r="AB3" s="101">
        <v>2041</v>
      </c>
      <c r="AC3" s="101">
        <v>2042</v>
      </c>
      <c r="AD3" s="101">
        <v>2043</v>
      </c>
      <c r="AE3" s="101">
        <v>2044</v>
      </c>
      <c r="AF3" s="101">
        <v>2045</v>
      </c>
      <c r="AG3" s="101">
        <v>2046</v>
      </c>
      <c r="AH3" s="101">
        <v>2047</v>
      </c>
      <c r="AI3" s="101">
        <v>2048</v>
      </c>
      <c r="AJ3" s="101">
        <v>2049</v>
      </c>
      <c r="AK3" s="101">
        <v>2050</v>
      </c>
      <c r="AL3" s="101">
        <v>2051</v>
      </c>
      <c r="AM3" s="101">
        <v>2052</v>
      </c>
      <c r="AN3" s="101">
        <v>2053</v>
      </c>
      <c r="AO3" s="101">
        <v>2054</v>
      </c>
      <c r="AP3" s="101">
        <v>2055</v>
      </c>
      <c r="AQ3" s="101">
        <v>2056</v>
      </c>
      <c r="AR3" s="101">
        <v>2057</v>
      </c>
      <c r="AS3" s="101">
        <v>2058</v>
      </c>
      <c r="AT3" s="101">
        <v>2059</v>
      </c>
      <c r="AU3" s="101">
        <v>2060</v>
      </c>
    </row>
    <row r="4" spans="1:47" ht="18.75" customHeight="1">
      <c r="A4" s="101" t="s">
        <v>3668</v>
      </c>
      <c r="B4" s="124"/>
      <c r="C4" s="124"/>
      <c r="D4" s="124"/>
      <c r="E4" s="109">
        <f>电价!AI3</f>
        <v>2.0123239993808264E-5</v>
      </c>
      <c r="F4" s="109">
        <f>电价!AJ3</f>
        <v>1.9867456018599091E-5</v>
      </c>
      <c r="G4" s="109">
        <f>电价!AK3</f>
        <v>1.9744017568213996E-5</v>
      </c>
      <c r="H4" s="109">
        <f>电价!AL3</f>
        <v>1.9317017904603339E-5</v>
      </c>
      <c r="I4" s="109">
        <f>电价!AM3</f>
        <v>1.8869598578641733E-5</v>
      </c>
      <c r="J4" s="104">
        <f t="shared" ref="J4:AK11" si="0">(J$226+1)*I4</f>
        <v>1.8915275826184481E-5</v>
      </c>
      <c r="K4" s="104">
        <f t="shared" si="0"/>
        <v>1.8204220083186417E-5</v>
      </c>
      <c r="L4" s="104">
        <f t="shared" si="0"/>
        <v>1.7884801287869857E-5</v>
      </c>
      <c r="M4" s="104">
        <f t="shared" si="0"/>
        <v>1.7120777360221263E-5</v>
      </c>
      <c r="N4" s="104">
        <f t="shared" si="0"/>
        <v>1.6936969995109359E-5</v>
      </c>
      <c r="O4" s="104">
        <f t="shared" si="0"/>
        <v>1.6772109597728182E-5</v>
      </c>
      <c r="P4" s="104">
        <f t="shared" si="0"/>
        <v>1.6386561055969138E-5</v>
      </c>
      <c r="Q4" s="104">
        <f t="shared" si="0"/>
        <v>1.6330288277746385E-5</v>
      </c>
      <c r="R4" s="104">
        <f t="shared" si="0"/>
        <v>1.6289231779955061E-5</v>
      </c>
      <c r="S4" s="104">
        <f t="shared" si="0"/>
        <v>1.6330165184003009E-5</v>
      </c>
      <c r="T4" s="104">
        <f t="shared" si="0"/>
        <v>1.610118241507136E-5</v>
      </c>
      <c r="U4" s="104">
        <f t="shared" si="0"/>
        <v>1.5959179578960539E-5</v>
      </c>
      <c r="V4" s="104">
        <f t="shared" si="0"/>
        <v>1.590980951911645E-5</v>
      </c>
      <c r="W4" s="104">
        <f t="shared" si="0"/>
        <v>1.577211496402386E-5</v>
      </c>
      <c r="X4" s="104">
        <f t="shared" si="0"/>
        <v>1.5679245469019863E-5</v>
      </c>
      <c r="Y4" s="104">
        <f t="shared" si="0"/>
        <v>1.5666064969728923E-5</v>
      </c>
      <c r="Z4" s="104">
        <f t="shared" si="0"/>
        <v>1.5791374400487784E-5</v>
      </c>
      <c r="AA4" s="104">
        <f t="shared" si="0"/>
        <v>1.5764246433197159E-5</v>
      </c>
      <c r="AB4" s="104">
        <f t="shared" si="0"/>
        <v>1.5754398933726916E-5</v>
      </c>
      <c r="AC4" s="104">
        <f t="shared" si="0"/>
        <v>1.5743879153042837E-5</v>
      </c>
      <c r="AD4" s="104">
        <f t="shared" si="0"/>
        <v>1.5696203999357571E-5</v>
      </c>
      <c r="AE4" s="104">
        <f t="shared" si="0"/>
        <v>1.5682095562616549E-5</v>
      </c>
      <c r="AF4" s="104">
        <f t="shared" si="0"/>
        <v>1.5659777720067156E-5</v>
      </c>
      <c r="AG4" s="104">
        <f t="shared" si="0"/>
        <v>1.5615198847465324E-5</v>
      </c>
      <c r="AH4" s="104">
        <f t="shared" si="0"/>
        <v>1.5595106161046227E-5</v>
      </c>
      <c r="AI4" s="104">
        <f t="shared" si="0"/>
        <v>1.5573507943458126E-5</v>
      </c>
      <c r="AJ4" s="104">
        <f t="shared" si="0"/>
        <v>1.5474625792527588E-5</v>
      </c>
      <c r="AK4" s="104">
        <f t="shared" si="0"/>
        <v>1.545206176249144E-5</v>
      </c>
      <c r="AL4" s="104">
        <f t="shared" ref="AL4:AU11" si="1">SLOPE(AA4:AK4,AA$13:AK$13)*AL$13+INTERCEPT(AA4:AK4,AA$13:AK$13)</f>
        <v>1.5448633558698592E-5</v>
      </c>
      <c r="AM4" s="104">
        <f t="shared" si="1"/>
        <v>1.5409989338308489E-5</v>
      </c>
      <c r="AN4" s="104">
        <f t="shared" si="1"/>
        <v>1.5372180331056201E-5</v>
      </c>
      <c r="AO4" s="104">
        <f t="shared" si="1"/>
        <v>1.5336922078209688E-5</v>
      </c>
      <c r="AP4" s="104">
        <f t="shared" si="1"/>
        <v>1.5297848451019917E-5</v>
      </c>
      <c r="AQ4" s="104">
        <f t="shared" si="1"/>
        <v>1.5260828706412222E-5</v>
      </c>
      <c r="AR4" s="104">
        <f t="shared" si="1"/>
        <v>1.5226031043431707E-5</v>
      </c>
      <c r="AS4" s="104">
        <f t="shared" si="1"/>
        <v>1.5189803715679004E-5</v>
      </c>
      <c r="AT4" s="104">
        <f t="shared" si="1"/>
        <v>1.5156880968537204E-5</v>
      </c>
      <c r="AU4" s="104">
        <f>SLOPE(AJ4:AT4,AJ$13:AT$13)*AU$13+INTERCEPT(AJ4:AT4,AJ$13:AT$13)</f>
        <v>1.512898868620667E-5</v>
      </c>
    </row>
    <row r="5" spans="1:47" ht="18.75" customHeight="1">
      <c r="A5" s="101" t="s">
        <v>3669</v>
      </c>
      <c r="B5" s="125"/>
      <c r="C5" s="125"/>
      <c r="D5" s="125"/>
      <c r="E5" s="109">
        <f>电价!AI4</f>
        <v>0</v>
      </c>
      <c r="F5" s="109">
        <f>电价!AJ4</f>
        <v>0</v>
      </c>
      <c r="G5" s="109">
        <f>电价!AK4</f>
        <v>0</v>
      </c>
      <c r="H5" s="109">
        <f>电价!AL4</f>
        <v>0</v>
      </c>
      <c r="I5" s="109">
        <f>电价!AM4</f>
        <v>0</v>
      </c>
      <c r="J5" s="104">
        <f t="shared" si="0"/>
        <v>0</v>
      </c>
      <c r="K5" s="104">
        <f t="shared" si="0"/>
        <v>0</v>
      </c>
      <c r="L5" s="104">
        <f t="shared" si="0"/>
        <v>0</v>
      </c>
      <c r="M5" s="104">
        <f t="shared" si="0"/>
        <v>0</v>
      </c>
      <c r="N5" s="104">
        <f t="shared" si="0"/>
        <v>0</v>
      </c>
      <c r="O5" s="104">
        <f t="shared" si="0"/>
        <v>0</v>
      </c>
      <c r="P5" s="104">
        <f t="shared" si="0"/>
        <v>0</v>
      </c>
      <c r="Q5" s="104">
        <f t="shared" si="0"/>
        <v>0</v>
      </c>
      <c r="R5" s="104">
        <f t="shared" si="0"/>
        <v>0</v>
      </c>
      <c r="S5" s="104">
        <f t="shared" si="0"/>
        <v>0</v>
      </c>
      <c r="T5" s="104">
        <f t="shared" si="0"/>
        <v>0</v>
      </c>
      <c r="U5" s="104">
        <f t="shared" si="0"/>
        <v>0</v>
      </c>
      <c r="V5" s="104">
        <f t="shared" si="0"/>
        <v>0</v>
      </c>
      <c r="W5" s="104">
        <f t="shared" si="0"/>
        <v>0</v>
      </c>
      <c r="X5" s="104">
        <f t="shared" si="0"/>
        <v>0</v>
      </c>
      <c r="Y5" s="104">
        <f t="shared" si="0"/>
        <v>0</v>
      </c>
      <c r="Z5" s="104">
        <f t="shared" si="0"/>
        <v>0</v>
      </c>
      <c r="AA5" s="104">
        <f t="shared" si="0"/>
        <v>0</v>
      </c>
      <c r="AB5" s="104">
        <f t="shared" si="0"/>
        <v>0</v>
      </c>
      <c r="AC5" s="104">
        <f t="shared" si="0"/>
        <v>0</v>
      </c>
      <c r="AD5" s="104">
        <f t="shared" si="0"/>
        <v>0</v>
      </c>
      <c r="AE5" s="104">
        <f t="shared" si="0"/>
        <v>0</v>
      </c>
      <c r="AF5" s="104">
        <f t="shared" si="0"/>
        <v>0</v>
      </c>
      <c r="AG5" s="104">
        <f t="shared" si="0"/>
        <v>0</v>
      </c>
      <c r="AH5" s="104">
        <f t="shared" si="0"/>
        <v>0</v>
      </c>
      <c r="AI5" s="104">
        <f t="shared" si="0"/>
        <v>0</v>
      </c>
      <c r="AJ5" s="104">
        <f t="shared" si="0"/>
        <v>0</v>
      </c>
      <c r="AK5" s="104">
        <f t="shared" si="0"/>
        <v>0</v>
      </c>
      <c r="AL5" s="104">
        <f t="shared" si="1"/>
        <v>0</v>
      </c>
      <c r="AM5" s="104">
        <f t="shared" si="1"/>
        <v>0</v>
      </c>
      <c r="AN5" s="104">
        <f t="shared" si="1"/>
        <v>0</v>
      </c>
      <c r="AO5" s="104">
        <f t="shared" si="1"/>
        <v>0</v>
      </c>
      <c r="AP5" s="104">
        <f t="shared" si="1"/>
        <v>0</v>
      </c>
      <c r="AQ5" s="104">
        <f t="shared" si="1"/>
        <v>0</v>
      </c>
      <c r="AR5" s="104">
        <f t="shared" si="1"/>
        <v>0</v>
      </c>
      <c r="AS5" s="104">
        <f t="shared" si="1"/>
        <v>0</v>
      </c>
      <c r="AT5" s="104">
        <f t="shared" si="1"/>
        <v>0</v>
      </c>
      <c r="AU5" s="104">
        <f>SLOPE(AJ5:AT5,AJ$13:AT$13)*AU$13+INTERCEPT(AJ5:AT5,AJ$13:AT$13)</f>
        <v>0</v>
      </c>
    </row>
    <row r="6" spans="1:47" ht="18.75" customHeight="1">
      <c r="A6" s="101" t="s">
        <v>3670</v>
      </c>
      <c r="B6" s="125"/>
      <c r="C6" s="125"/>
      <c r="D6" s="125"/>
      <c r="E6" s="109">
        <f>电价!AI5</f>
        <v>2.0123239993808264E-5</v>
      </c>
      <c r="F6" s="109">
        <f>电价!AJ5</f>
        <v>1.9867456018599091E-5</v>
      </c>
      <c r="G6" s="109">
        <f>电价!AK5</f>
        <v>1.9744017568213996E-5</v>
      </c>
      <c r="H6" s="109">
        <f>电价!AL5</f>
        <v>1.9317017904603339E-5</v>
      </c>
      <c r="I6" s="109">
        <f>电价!AM5</f>
        <v>1.8869598578641733E-5</v>
      </c>
      <c r="J6" s="104">
        <f t="shared" si="0"/>
        <v>1.8915275826184481E-5</v>
      </c>
      <c r="K6" s="104">
        <f t="shared" si="0"/>
        <v>1.8204220083186417E-5</v>
      </c>
      <c r="L6" s="104">
        <f t="shared" si="0"/>
        <v>1.7884801287869857E-5</v>
      </c>
      <c r="M6" s="104">
        <f t="shared" si="0"/>
        <v>1.7120777360221263E-5</v>
      </c>
      <c r="N6" s="104">
        <f t="shared" si="0"/>
        <v>1.6936969995109359E-5</v>
      </c>
      <c r="O6" s="104">
        <f t="shared" si="0"/>
        <v>1.6772109597728182E-5</v>
      </c>
      <c r="P6" s="104">
        <f t="shared" si="0"/>
        <v>1.6386561055969138E-5</v>
      </c>
      <c r="Q6" s="104">
        <f t="shared" si="0"/>
        <v>1.6330288277746385E-5</v>
      </c>
      <c r="R6" s="104">
        <f t="shared" si="0"/>
        <v>1.6289231779955061E-5</v>
      </c>
      <c r="S6" s="104">
        <f t="shared" si="0"/>
        <v>1.6330165184003009E-5</v>
      </c>
      <c r="T6" s="104">
        <f t="shared" si="0"/>
        <v>1.610118241507136E-5</v>
      </c>
      <c r="U6" s="104">
        <f t="shared" si="0"/>
        <v>1.5959179578960539E-5</v>
      </c>
      <c r="V6" s="104">
        <f t="shared" si="0"/>
        <v>1.590980951911645E-5</v>
      </c>
      <c r="W6" s="104">
        <f t="shared" si="0"/>
        <v>1.577211496402386E-5</v>
      </c>
      <c r="X6" s="104">
        <f t="shared" si="0"/>
        <v>1.5679245469019863E-5</v>
      </c>
      <c r="Y6" s="104">
        <f t="shared" si="0"/>
        <v>1.5666064969728923E-5</v>
      </c>
      <c r="Z6" s="104">
        <f t="shared" si="0"/>
        <v>1.5791374400487784E-5</v>
      </c>
      <c r="AA6" s="104">
        <f t="shared" si="0"/>
        <v>1.5764246433197159E-5</v>
      </c>
      <c r="AB6" s="104">
        <f t="shared" si="0"/>
        <v>1.5754398933726916E-5</v>
      </c>
      <c r="AC6" s="104">
        <f t="shared" si="0"/>
        <v>1.5743879153042837E-5</v>
      </c>
      <c r="AD6" s="104">
        <f t="shared" si="0"/>
        <v>1.5696203999357571E-5</v>
      </c>
      <c r="AE6" s="104">
        <f t="shared" si="0"/>
        <v>1.5682095562616549E-5</v>
      </c>
      <c r="AF6" s="104">
        <f t="shared" si="0"/>
        <v>1.5659777720067156E-5</v>
      </c>
      <c r="AG6" s="104">
        <f t="shared" si="0"/>
        <v>1.5615198847465324E-5</v>
      </c>
      <c r="AH6" s="104">
        <f t="shared" si="0"/>
        <v>1.5595106161046227E-5</v>
      </c>
      <c r="AI6" s="104">
        <f t="shared" si="0"/>
        <v>1.5573507943458126E-5</v>
      </c>
      <c r="AJ6" s="104">
        <f t="shared" si="0"/>
        <v>1.5474625792527588E-5</v>
      </c>
      <c r="AK6" s="104">
        <f t="shared" si="0"/>
        <v>1.545206176249144E-5</v>
      </c>
      <c r="AL6" s="104">
        <f t="shared" si="1"/>
        <v>1.5448633558698592E-5</v>
      </c>
      <c r="AM6" s="104">
        <f t="shared" si="1"/>
        <v>1.5409989338308489E-5</v>
      </c>
      <c r="AN6" s="104">
        <f t="shared" si="1"/>
        <v>1.5372180331056201E-5</v>
      </c>
      <c r="AO6" s="104">
        <f t="shared" si="1"/>
        <v>1.5336922078209688E-5</v>
      </c>
      <c r="AP6" s="104">
        <f t="shared" si="1"/>
        <v>1.5297848451019917E-5</v>
      </c>
      <c r="AQ6" s="104">
        <f t="shared" si="1"/>
        <v>1.5260828706412222E-5</v>
      </c>
      <c r="AR6" s="104">
        <f t="shared" si="1"/>
        <v>1.5226031043431707E-5</v>
      </c>
      <c r="AS6" s="104">
        <f t="shared" si="1"/>
        <v>1.5189803715679004E-5</v>
      </c>
      <c r="AT6" s="104">
        <f t="shared" si="1"/>
        <v>1.5156880968537204E-5</v>
      </c>
      <c r="AU6" s="104">
        <f t="shared" si="1"/>
        <v>1.512898868620667E-5</v>
      </c>
    </row>
    <row r="7" spans="1:47" ht="18.75" customHeight="1">
      <c r="A7" s="101" t="s">
        <v>3671</v>
      </c>
      <c r="B7" s="125"/>
      <c r="C7" s="125"/>
      <c r="D7" s="125"/>
      <c r="E7" s="109">
        <f>电价!AI6</f>
        <v>3.0158782138922206E-5</v>
      </c>
      <c r="F7" s="109">
        <f>电价!AJ6</f>
        <v>2.5424273100483779E-5</v>
      </c>
      <c r="G7" s="109">
        <f>电价!AK6</f>
        <v>2.5266309601243959E-5</v>
      </c>
      <c r="H7" s="109">
        <f>电价!AL6</f>
        <v>2.4719880503764699E-5</v>
      </c>
      <c r="I7" s="109">
        <f>电价!AM6</f>
        <v>2.7828943483165359E-5</v>
      </c>
      <c r="J7" s="104">
        <f t="shared" si="0"/>
        <v>2.7896308431870337E-5</v>
      </c>
      <c r="K7" s="104">
        <f t="shared" si="0"/>
        <v>2.6847641180004627E-5</v>
      </c>
      <c r="L7" s="104">
        <f t="shared" si="0"/>
        <v>2.6376561333484373E-5</v>
      </c>
      <c r="M7" s="104">
        <f t="shared" si="0"/>
        <v>2.524977643587744E-5</v>
      </c>
      <c r="N7" s="104">
        <f t="shared" si="0"/>
        <v>2.4978696754231297E-5</v>
      </c>
      <c r="O7" s="104">
        <f t="shared" si="0"/>
        <v>2.4735560120337772E-5</v>
      </c>
      <c r="P7" s="104">
        <f t="shared" si="0"/>
        <v>2.416695191524465E-5</v>
      </c>
      <c r="Q7" s="104">
        <f t="shared" si="0"/>
        <v>2.4083960644483106E-5</v>
      </c>
      <c r="R7" s="104">
        <f t="shared" si="0"/>
        <v>2.4023410392081622E-5</v>
      </c>
      <c r="S7" s="104">
        <f t="shared" si="0"/>
        <v>2.408377910544224E-5</v>
      </c>
      <c r="T7" s="104">
        <f t="shared" si="0"/>
        <v>2.3746074595796211E-5</v>
      </c>
      <c r="U7" s="104">
        <f t="shared" si="0"/>
        <v>2.3536648365338387E-5</v>
      </c>
      <c r="V7" s="104">
        <f t="shared" si="0"/>
        <v>2.3463837245407266E-5</v>
      </c>
      <c r="W7" s="104">
        <f t="shared" si="0"/>
        <v>2.3260764881379951E-5</v>
      </c>
      <c r="X7" s="104">
        <f t="shared" si="0"/>
        <v>2.3123800657313116E-5</v>
      </c>
      <c r="Y7" s="104">
        <f t="shared" si="0"/>
        <v>2.3104362015398247E-5</v>
      </c>
      <c r="Z7" s="104">
        <f t="shared" si="0"/>
        <v>2.328916875900556E-5</v>
      </c>
      <c r="AA7" s="104">
        <f t="shared" si="0"/>
        <v>2.3249160347305777E-5</v>
      </c>
      <c r="AB7" s="104">
        <f t="shared" si="0"/>
        <v>2.3234637224036048E-5</v>
      </c>
      <c r="AC7" s="104">
        <f t="shared" si="0"/>
        <v>2.3219122618312326E-5</v>
      </c>
      <c r="AD7" s="104">
        <f t="shared" si="0"/>
        <v>2.314881115132859E-5</v>
      </c>
      <c r="AE7" s="104">
        <f t="shared" si="0"/>
        <v>2.3128003984336379E-5</v>
      </c>
      <c r="AF7" s="104">
        <f t="shared" si="0"/>
        <v>2.3095089559772188E-5</v>
      </c>
      <c r="AG7" s="104">
        <f t="shared" si="0"/>
        <v>2.3029344497893454E-5</v>
      </c>
      <c r="AH7" s="104">
        <f t="shared" si="0"/>
        <v>2.299971174060656E-5</v>
      </c>
      <c r="AI7" s="104">
        <f t="shared" si="0"/>
        <v>2.2967858621204398E-5</v>
      </c>
      <c r="AJ7" s="104">
        <f t="shared" si="0"/>
        <v>2.2822026913218069E-5</v>
      </c>
      <c r="AK7" s="104">
        <f t="shared" si="0"/>
        <v>2.2788749410572141E-5</v>
      </c>
      <c r="AL7" s="104">
        <f t="shared" si="1"/>
        <v>2.278369348480867E-5</v>
      </c>
      <c r="AM7" s="104">
        <f t="shared" si="1"/>
        <v>2.2726700866724858E-5</v>
      </c>
      <c r="AN7" s="104">
        <f t="shared" si="1"/>
        <v>2.2670940023610301E-5</v>
      </c>
      <c r="AO7" s="104">
        <f t="shared" si="1"/>
        <v>2.2618941041136352E-5</v>
      </c>
      <c r="AP7" s="104">
        <f t="shared" si="1"/>
        <v>2.2561315132550388E-5</v>
      </c>
      <c r="AQ7" s="104">
        <f t="shared" si="1"/>
        <v>2.2506718296472775E-5</v>
      </c>
      <c r="AR7" s="104">
        <f t="shared" si="1"/>
        <v>2.2455398593385553E-5</v>
      </c>
      <c r="AS7" s="104">
        <f t="shared" si="1"/>
        <v>2.2401970416184304E-5</v>
      </c>
      <c r="AT7" s="104">
        <f t="shared" si="1"/>
        <v>2.2353415844887965E-5</v>
      </c>
      <c r="AU7" s="104">
        <f t="shared" si="1"/>
        <v>2.2312280218957304E-5</v>
      </c>
    </row>
    <row r="8" spans="1:47" ht="18.75" customHeight="1">
      <c r="A8" s="101" t="s">
        <v>3672</v>
      </c>
      <c r="B8" s="125"/>
      <c r="C8" s="125"/>
      <c r="D8" s="125"/>
      <c r="E8" s="109">
        <f>电价!AI7</f>
        <v>2.3526728207077417E-5</v>
      </c>
      <c r="F8" s="109">
        <f>电价!AJ7</f>
        <v>2.3332266234258787E-5</v>
      </c>
      <c r="G8" s="109">
        <f>电价!AK7</f>
        <v>2.3187300578603975E-5</v>
      </c>
      <c r="H8" s="109">
        <f>电价!AL7</f>
        <v>2.1527759497133701E-5</v>
      </c>
      <c r="I8" s="109">
        <f>电价!AM7</f>
        <v>2.464803881851023E-5</v>
      </c>
      <c r="J8" s="104">
        <f t="shared" si="0"/>
        <v>2.4707703816992536E-5</v>
      </c>
      <c r="K8" s="104">
        <f t="shared" si="0"/>
        <v>2.3778901358238666E-5</v>
      </c>
      <c r="L8" s="104">
        <f t="shared" si="0"/>
        <v>2.336166689331286E-5</v>
      </c>
      <c r="M8" s="104">
        <f t="shared" si="0"/>
        <v>2.2363675794113292E-5</v>
      </c>
      <c r="N8" s="104">
        <f t="shared" si="0"/>
        <v>2.2123581069706476E-5</v>
      </c>
      <c r="O8" s="104">
        <f t="shared" si="0"/>
        <v>2.190823544603827E-5</v>
      </c>
      <c r="P8" s="104">
        <f t="shared" si="0"/>
        <v>2.1404620311667938E-5</v>
      </c>
      <c r="Q8" s="104">
        <f t="shared" si="0"/>
        <v>2.1331115111423255E-5</v>
      </c>
      <c r="R8" s="104">
        <f t="shared" si="0"/>
        <v>2.1277485875639825E-5</v>
      </c>
      <c r="S8" s="104">
        <f t="shared" si="0"/>
        <v>2.1330954322662836E-5</v>
      </c>
      <c r="T8" s="104">
        <f t="shared" si="0"/>
        <v>2.103185012318158E-5</v>
      </c>
      <c r="U8" s="104">
        <f t="shared" si="0"/>
        <v>2.0846361735486898E-5</v>
      </c>
      <c r="V8" s="104">
        <f t="shared" si="0"/>
        <v>2.0781873074191973E-5</v>
      </c>
      <c r="W8" s="104">
        <f t="shared" si="0"/>
        <v>2.0602012293112021E-5</v>
      </c>
      <c r="X8" s="104">
        <f t="shared" si="0"/>
        <v>2.0480703357557615E-5</v>
      </c>
      <c r="Y8" s="104">
        <f t="shared" si="0"/>
        <v>2.0463486591826403E-5</v>
      </c>
      <c r="Z8" s="104">
        <f t="shared" si="0"/>
        <v>2.0627169549934786E-5</v>
      </c>
      <c r="AA8" s="104">
        <f t="shared" si="0"/>
        <v>2.0591734180811279E-5</v>
      </c>
      <c r="AB8" s="104">
        <f t="shared" si="0"/>
        <v>2.0578871079977614E-5</v>
      </c>
      <c r="AC8" s="104">
        <f t="shared" si="0"/>
        <v>2.0565129825144728E-5</v>
      </c>
      <c r="AD8" s="104">
        <f t="shared" si="0"/>
        <v>2.0502855101397132E-5</v>
      </c>
      <c r="AE8" s="104">
        <f t="shared" si="0"/>
        <v>2.0484426235779669E-5</v>
      </c>
      <c r="AF8" s="104">
        <f t="shared" si="0"/>
        <v>2.0455273996678753E-5</v>
      </c>
      <c r="AG8" s="104">
        <f t="shared" si="0"/>
        <v>2.0397043728674054E-5</v>
      </c>
      <c r="AH8" s="104">
        <f t="shared" si="0"/>
        <v>2.0370798055626903E-5</v>
      </c>
      <c r="AI8" s="104">
        <f t="shared" si="0"/>
        <v>2.0342585812356146E-5</v>
      </c>
      <c r="AJ8" s="104">
        <f t="shared" si="0"/>
        <v>2.0213422964273497E-5</v>
      </c>
      <c r="AK8" s="104">
        <f t="shared" si="0"/>
        <v>2.0183949147651743E-5</v>
      </c>
      <c r="AL8" s="104">
        <f t="shared" si="1"/>
        <v>2.0179471124454157E-5</v>
      </c>
      <c r="AM8" s="104">
        <f t="shared" si="1"/>
        <v>2.0128992878172631E-5</v>
      </c>
      <c r="AN8" s="104">
        <f t="shared" si="1"/>
        <v>2.0079605612483863E-5</v>
      </c>
      <c r="AO8" s="104">
        <f t="shared" si="1"/>
        <v>2.0033550219137168E-5</v>
      </c>
      <c r="AP8" s="104">
        <f t="shared" si="1"/>
        <v>1.9982511068741918E-5</v>
      </c>
      <c r="AQ8" s="104">
        <f t="shared" si="1"/>
        <v>1.9934154761725681E-5</v>
      </c>
      <c r="AR8" s="104">
        <f t="shared" si="1"/>
        <v>1.9888701004754499E-5</v>
      </c>
      <c r="AS8" s="104">
        <f t="shared" si="1"/>
        <v>1.984137977653558E-5</v>
      </c>
      <c r="AT8" s="104">
        <f t="shared" si="1"/>
        <v>1.9798375091185152E-5</v>
      </c>
      <c r="AU8" s="104">
        <f t="shared" si="1"/>
        <v>1.9761941350702835E-5</v>
      </c>
    </row>
    <row r="9" spans="1:47" ht="18.75" customHeight="1">
      <c r="A9" s="101" t="s">
        <v>3673</v>
      </c>
      <c r="B9" s="125"/>
      <c r="C9" s="125"/>
      <c r="D9" s="125"/>
      <c r="E9" s="109">
        <f>电价!AI8</f>
        <v>2.3526728207077417E-5</v>
      </c>
      <c r="F9" s="109">
        <f>电价!AJ8</f>
        <v>2.3332266234258787E-5</v>
      </c>
      <c r="G9" s="109">
        <f>电价!AK8</f>
        <v>2.3187300578603975E-5</v>
      </c>
      <c r="H9" s="109">
        <f>电价!AL8</f>
        <v>2.1527759497133701E-5</v>
      </c>
      <c r="I9" s="109">
        <f>电价!AM8</f>
        <v>2.464803881851023E-5</v>
      </c>
      <c r="J9" s="104">
        <f t="shared" si="0"/>
        <v>2.4707703816992536E-5</v>
      </c>
      <c r="K9" s="104">
        <f t="shared" si="0"/>
        <v>2.3778901358238666E-5</v>
      </c>
      <c r="L9" s="104">
        <f t="shared" si="0"/>
        <v>2.336166689331286E-5</v>
      </c>
      <c r="M9" s="104">
        <f t="shared" si="0"/>
        <v>2.2363675794113292E-5</v>
      </c>
      <c r="N9" s="104">
        <f t="shared" si="0"/>
        <v>2.2123581069706476E-5</v>
      </c>
      <c r="O9" s="104">
        <f t="shared" si="0"/>
        <v>2.190823544603827E-5</v>
      </c>
      <c r="P9" s="104">
        <f t="shared" si="0"/>
        <v>2.1404620311667938E-5</v>
      </c>
      <c r="Q9" s="104">
        <f t="shared" si="0"/>
        <v>2.1331115111423255E-5</v>
      </c>
      <c r="R9" s="104">
        <f t="shared" si="0"/>
        <v>2.1277485875639825E-5</v>
      </c>
      <c r="S9" s="104">
        <f t="shared" si="0"/>
        <v>2.1330954322662836E-5</v>
      </c>
      <c r="T9" s="104">
        <f t="shared" si="0"/>
        <v>2.103185012318158E-5</v>
      </c>
      <c r="U9" s="104">
        <f t="shared" si="0"/>
        <v>2.0846361735486898E-5</v>
      </c>
      <c r="V9" s="104">
        <f t="shared" si="0"/>
        <v>2.0781873074191973E-5</v>
      </c>
      <c r="W9" s="104">
        <f t="shared" si="0"/>
        <v>2.0602012293112021E-5</v>
      </c>
      <c r="X9" s="104">
        <f t="shared" si="0"/>
        <v>2.0480703357557615E-5</v>
      </c>
      <c r="Y9" s="104">
        <f t="shared" si="0"/>
        <v>2.0463486591826403E-5</v>
      </c>
      <c r="Z9" s="104">
        <f t="shared" si="0"/>
        <v>2.0627169549934786E-5</v>
      </c>
      <c r="AA9" s="104">
        <f t="shared" si="0"/>
        <v>2.0591734180811279E-5</v>
      </c>
      <c r="AB9" s="104">
        <f t="shared" si="0"/>
        <v>2.0578871079977614E-5</v>
      </c>
      <c r="AC9" s="104">
        <f t="shared" si="0"/>
        <v>2.0565129825144728E-5</v>
      </c>
      <c r="AD9" s="104">
        <f t="shared" si="0"/>
        <v>2.0502855101397132E-5</v>
      </c>
      <c r="AE9" s="104">
        <f t="shared" si="0"/>
        <v>2.0484426235779669E-5</v>
      </c>
      <c r="AF9" s="104">
        <f t="shared" si="0"/>
        <v>2.0455273996678753E-5</v>
      </c>
      <c r="AG9" s="104">
        <f t="shared" si="0"/>
        <v>2.0397043728674054E-5</v>
      </c>
      <c r="AH9" s="104">
        <f t="shared" si="0"/>
        <v>2.0370798055626903E-5</v>
      </c>
      <c r="AI9" s="104">
        <f t="shared" si="0"/>
        <v>2.0342585812356146E-5</v>
      </c>
      <c r="AJ9" s="104">
        <f t="shared" si="0"/>
        <v>2.0213422964273497E-5</v>
      </c>
      <c r="AK9" s="104">
        <f t="shared" si="0"/>
        <v>2.0183949147651743E-5</v>
      </c>
      <c r="AL9" s="104">
        <f t="shared" si="1"/>
        <v>2.0179471124454157E-5</v>
      </c>
      <c r="AM9" s="104">
        <f t="shared" si="1"/>
        <v>2.0128992878172631E-5</v>
      </c>
      <c r="AN9" s="104">
        <f t="shared" si="1"/>
        <v>2.0079605612483863E-5</v>
      </c>
      <c r="AO9" s="104">
        <f t="shared" si="1"/>
        <v>2.0033550219137168E-5</v>
      </c>
      <c r="AP9" s="104">
        <f t="shared" si="1"/>
        <v>1.9982511068741918E-5</v>
      </c>
      <c r="AQ9" s="104">
        <f t="shared" si="1"/>
        <v>1.9934154761725681E-5</v>
      </c>
      <c r="AR9" s="104">
        <f t="shared" si="1"/>
        <v>1.9888701004754499E-5</v>
      </c>
      <c r="AS9" s="104">
        <f t="shared" si="1"/>
        <v>1.984137977653558E-5</v>
      </c>
      <c r="AT9" s="104">
        <f t="shared" si="1"/>
        <v>1.9798375091185152E-5</v>
      </c>
      <c r="AU9" s="104">
        <f t="shared" si="1"/>
        <v>1.9761941350702835E-5</v>
      </c>
    </row>
    <row r="10" spans="1:47" ht="18.75" customHeight="1">
      <c r="A10" s="101" t="s">
        <v>3674</v>
      </c>
      <c r="B10" s="124"/>
      <c r="C10" s="124"/>
      <c r="D10" s="124"/>
      <c r="E10" s="109">
        <f>电价!AI9</f>
        <v>0</v>
      </c>
      <c r="F10" s="109">
        <f>电价!AJ9</f>
        <v>0</v>
      </c>
      <c r="G10" s="109">
        <f>电价!AK9</f>
        <v>0</v>
      </c>
      <c r="H10" s="109">
        <f>电价!AL9</f>
        <v>0</v>
      </c>
      <c r="I10" s="109">
        <f>电价!AM9</f>
        <v>0</v>
      </c>
      <c r="J10" s="104">
        <f t="shared" si="0"/>
        <v>0</v>
      </c>
      <c r="K10" s="104">
        <f t="shared" si="0"/>
        <v>0</v>
      </c>
      <c r="L10" s="104">
        <f t="shared" si="0"/>
        <v>0</v>
      </c>
      <c r="M10" s="104">
        <f t="shared" si="0"/>
        <v>0</v>
      </c>
      <c r="N10" s="104">
        <f t="shared" si="0"/>
        <v>0</v>
      </c>
      <c r="O10" s="104">
        <f t="shared" si="0"/>
        <v>0</v>
      </c>
      <c r="P10" s="104">
        <f t="shared" si="0"/>
        <v>0</v>
      </c>
      <c r="Q10" s="104">
        <f t="shared" si="0"/>
        <v>0</v>
      </c>
      <c r="R10" s="104">
        <f t="shared" si="0"/>
        <v>0</v>
      </c>
      <c r="S10" s="104">
        <f t="shared" si="0"/>
        <v>0</v>
      </c>
      <c r="T10" s="104">
        <f t="shared" si="0"/>
        <v>0</v>
      </c>
      <c r="U10" s="104">
        <f t="shared" si="0"/>
        <v>0</v>
      </c>
      <c r="V10" s="104">
        <f t="shared" si="0"/>
        <v>0</v>
      </c>
      <c r="W10" s="104">
        <f t="shared" si="0"/>
        <v>0</v>
      </c>
      <c r="X10" s="104">
        <f t="shared" si="0"/>
        <v>0</v>
      </c>
      <c r="Y10" s="104">
        <f t="shared" si="0"/>
        <v>0</v>
      </c>
      <c r="Z10" s="104">
        <f t="shared" si="0"/>
        <v>0</v>
      </c>
      <c r="AA10" s="104">
        <f t="shared" si="0"/>
        <v>0</v>
      </c>
      <c r="AB10" s="104">
        <f t="shared" si="0"/>
        <v>0</v>
      </c>
      <c r="AC10" s="104">
        <f t="shared" si="0"/>
        <v>0</v>
      </c>
      <c r="AD10" s="104">
        <f t="shared" si="0"/>
        <v>0</v>
      </c>
      <c r="AE10" s="104">
        <f t="shared" si="0"/>
        <v>0</v>
      </c>
      <c r="AF10" s="104">
        <f t="shared" si="0"/>
        <v>0</v>
      </c>
      <c r="AG10" s="104">
        <f t="shared" si="0"/>
        <v>0</v>
      </c>
      <c r="AH10" s="104">
        <f t="shared" si="0"/>
        <v>0</v>
      </c>
      <c r="AI10" s="104">
        <f t="shared" si="0"/>
        <v>0</v>
      </c>
      <c r="AJ10" s="104">
        <f t="shared" si="0"/>
        <v>0</v>
      </c>
      <c r="AK10" s="104">
        <f t="shared" si="0"/>
        <v>0</v>
      </c>
      <c r="AL10" s="104">
        <f t="shared" si="1"/>
        <v>0</v>
      </c>
      <c r="AM10" s="104">
        <f t="shared" si="1"/>
        <v>0</v>
      </c>
      <c r="AN10" s="104">
        <f t="shared" si="1"/>
        <v>0</v>
      </c>
      <c r="AO10" s="104">
        <f t="shared" si="1"/>
        <v>0</v>
      </c>
      <c r="AP10" s="104">
        <f t="shared" si="1"/>
        <v>0</v>
      </c>
      <c r="AQ10" s="104">
        <f t="shared" si="1"/>
        <v>0</v>
      </c>
      <c r="AR10" s="104">
        <f t="shared" si="1"/>
        <v>0</v>
      </c>
      <c r="AS10" s="104">
        <f t="shared" si="1"/>
        <v>0</v>
      </c>
      <c r="AT10" s="104">
        <f t="shared" si="1"/>
        <v>0</v>
      </c>
      <c r="AU10" s="104">
        <f t="shared" si="1"/>
        <v>0</v>
      </c>
    </row>
    <row r="11" spans="1:47" ht="18.75" customHeight="1">
      <c r="A11" s="101" t="s">
        <v>3675</v>
      </c>
      <c r="B11" s="125"/>
      <c r="C11" s="125"/>
      <c r="D11" s="125"/>
      <c r="E11" s="109">
        <f>电价!AI10</f>
        <v>2.3526728207077417E-5</v>
      </c>
      <c r="F11" s="109">
        <f>电价!AJ10</f>
        <v>2.3332266234258787E-5</v>
      </c>
      <c r="G11" s="109">
        <f>电价!AK10</f>
        <v>2.3187300578603975E-5</v>
      </c>
      <c r="H11" s="109">
        <f>电价!AL10</f>
        <v>2.1527759497133701E-5</v>
      </c>
      <c r="I11" s="109">
        <f>电价!AM10</f>
        <v>2.464803881851023E-5</v>
      </c>
      <c r="J11" s="104">
        <f t="shared" si="0"/>
        <v>2.4707703816992536E-5</v>
      </c>
      <c r="K11" s="104">
        <f t="shared" si="0"/>
        <v>2.3778901358238666E-5</v>
      </c>
      <c r="L11" s="104">
        <f t="shared" si="0"/>
        <v>2.336166689331286E-5</v>
      </c>
      <c r="M11" s="104">
        <f t="shared" si="0"/>
        <v>2.2363675794113292E-5</v>
      </c>
      <c r="N11" s="104">
        <f t="shared" si="0"/>
        <v>2.2123581069706476E-5</v>
      </c>
      <c r="O11" s="104">
        <f t="shared" si="0"/>
        <v>2.190823544603827E-5</v>
      </c>
      <c r="P11" s="104">
        <f t="shared" si="0"/>
        <v>2.1404620311667938E-5</v>
      </c>
      <c r="Q11" s="104">
        <f t="shared" si="0"/>
        <v>2.1331115111423255E-5</v>
      </c>
      <c r="R11" s="104">
        <f t="shared" si="0"/>
        <v>2.1277485875639825E-5</v>
      </c>
      <c r="S11" s="104">
        <f t="shared" si="0"/>
        <v>2.1330954322662836E-5</v>
      </c>
      <c r="T11" s="104">
        <f t="shared" si="0"/>
        <v>2.103185012318158E-5</v>
      </c>
      <c r="U11" s="104">
        <f t="shared" si="0"/>
        <v>2.0846361735486898E-5</v>
      </c>
      <c r="V11" s="104">
        <f t="shared" si="0"/>
        <v>2.0781873074191973E-5</v>
      </c>
      <c r="W11" s="104">
        <f t="shared" si="0"/>
        <v>2.0602012293112021E-5</v>
      </c>
      <c r="X11" s="104">
        <f t="shared" si="0"/>
        <v>2.0480703357557615E-5</v>
      </c>
      <c r="Y11" s="104">
        <f t="shared" si="0"/>
        <v>2.0463486591826403E-5</v>
      </c>
      <c r="Z11" s="104">
        <f t="shared" si="0"/>
        <v>2.0627169549934786E-5</v>
      </c>
      <c r="AA11" s="104">
        <f t="shared" si="0"/>
        <v>2.0591734180811279E-5</v>
      </c>
      <c r="AB11" s="104">
        <f t="shared" si="0"/>
        <v>2.0578871079977614E-5</v>
      </c>
      <c r="AC11" s="104">
        <f t="shared" si="0"/>
        <v>2.0565129825144728E-5</v>
      </c>
      <c r="AD11" s="104">
        <f t="shared" si="0"/>
        <v>2.0502855101397132E-5</v>
      </c>
      <c r="AE11" s="104">
        <f t="shared" si="0"/>
        <v>2.0484426235779669E-5</v>
      </c>
      <c r="AF11" s="104">
        <f t="shared" si="0"/>
        <v>2.0455273996678753E-5</v>
      </c>
      <c r="AG11" s="104">
        <f t="shared" si="0"/>
        <v>2.0397043728674054E-5</v>
      </c>
      <c r="AH11" s="104">
        <f t="shared" si="0"/>
        <v>2.0370798055626903E-5</v>
      </c>
      <c r="AI11" s="104">
        <f t="shared" si="0"/>
        <v>2.0342585812356146E-5</v>
      </c>
      <c r="AJ11" s="104">
        <f t="shared" si="0"/>
        <v>2.0213422964273497E-5</v>
      </c>
      <c r="AK11" s="104">
        <f t="shared" si="0"/>
        <v>2.0183949147651743E-5</v>
      </c>
      <c r="AL11" s="104">
        <f t="shared" si="1"/>
        <v>2.0179471124454157E-5</v>
      </c>
      <c r="AM11" s="104">
        <f t="shared" si="1"/>
        <v>2.0128992878172631E-5</v>
      </c>
      <c r="AN11" s="104">
        <f t="shared" si="1"/>
        <v>2.0079605612483863E-5</v>
      </c>
      <c r="AO11" s="104">
        <f t="shared" si="1"/>
        <v>2.0033550219137168E-5</v>
      </c>
      <c r="AP11" s="104">
        <f t="shared" si="1"/>
        <v>1.9982511068741918E-5</v>
      </c>
      <c r="AQ11" s="104">
        <f t="shared" si="1"/>
        <v>1.9934154761725681E-5</v>
      </c>
      <c r="AR11" s="104">
        <f t="shared" si="1"/>
        <v>1.9888701004754499E-5</v>
      </c>
      <c r="AS11" s="104">
        <f t="shared" si="1"/>
        <v>1.984137977653558E-5</v>
      </c>
      <c r="AT11" s="104">
        <f t="shared" si="1"/>
        <v>1.9798375091185152E-5</v>
      </c>
      <c r="AU11" s="104">
        <f t="shared" si="1"/>
        <v>1.9761941350702835E-5</v>
      </c>
    </row>
    <row r="12" spans="1:47" s="103" customFormat="1" ht="18.75" customHeight="1">
      <c r="A12" s="102" t="s">
        <v>3667</v>
      </c>
      <c r="B12" s="102"/>
      <c r="C12" s="102"/>
      <c r="D12" s="102"/>
      <c r="E12" s="102"/>
      <c r="F12" s="102"/>
    </row>
    <row r="13" spans="1:47" ht="18.75" customHeight="1">
      <c r="A13" s="105" t="s">
        <v>3697</v>
      </c>
      <c r="B13" s="101">
        <v>2015</v>
      </c>
      <c r="C13" s="101">
        <v>2016</v>
      </c>
      <c r="D13" s="101">
        <v>2017</v>
      </c>
      <c r="E13" s="101">
        <v>2018</v>
      </c>
      <c r="F13" s="101">
        <v>2019</v>
      </c>
      <c r="G13" s="101">
        <v>2020</v>
      </c>
      <c r="H13" s="101">
        <v>2021</v>
      </c>
      <c r="I13" s="101">
        <v>2022</v>
      </c>
      <c r="J13" s="101">
        <v>2023</v>
      </c>
      <c r="K13" s="101">
        <v>2024</v>
      </c>
      <c r="L13" s="101">
        <v>2025</v>
      </c>
      <c r="M13" s="101">
        <v>2026</v>
      </c>
      <c r="N13" s="101">
        <v>2027</v>
      </c>
      <c r="O13" s="101">
        <v>2028</v>
      </c>
      <c r="P13" s="101">
        <v>2029</v>
      </c>
      <c r="Q13" s="101">
        <v>2030</v>
      </c>
      <c r="R13" s="101">
        <v>2031</v>
      </c>
      <c r="S13" s="101">
        <v>2032</v>
      </c>
      <c r="T13" s="101">
        <v>2033</v>
      </c>
      <c r="U13" s="101">
        <v>2034</v>
      </c>
      <c r="V13" s="101">
        <v>2035</v>
      </c>
      <c r="W13" s="101">
        <v>2036</v>
      </c>
      <c r="X13" s="101">
        <v>2037</v>
      </c>
      <c r="Y13" s="101">
        <v>2038</v>
      </c>
      <c r="Z13" s="101">
        <v>2039</v>
      </c>
      <c r="AA13" s="101">
        <v>2040</v>
      </c>
      <c r="AB13" s="101">
        <v>2041</v>
      </c>
      <c r="AC13" s="101">
        <v>2042</v>
      </c>
      <c r="AD13" s="101">
        <v>2043</v>
      </c>
      <c r="AE13" s="101">
        <v>2044</v>
      </c>
      <c r="AF13" s="101">
        <v>2045</v>
      </c>
      <c r="AG13" s="101">
        <v>2046</v>
      </c>
      <c r="AH13" s="101">
        <v>2047</v>
      </c>
      <c r="AI13" s="101">
        <v>2048</v>
      </c>
      <c r="AJ13" s="101">
        <v>2049</v>
      </c>
      <c r="AK13" s="101">
        <v>2050</v>
      </c>
      <c r="AL13" s="101">
        <v>2051</v>
      </c>
      <c r="AM13" s="101">
        <v>2052</v>
      </c>
      <c r="AN13" s="101">
        <v>2053</v>
      </c>
      <c r="AO13" s="101">
        <v>2054</v>
      </c>
      <c r="AP13" s="101">
        <v>2055</v>
      </c>
      <c r="AQ13" s="101">
        <v>2056</v>
      </c>
      <c r="AR13" s="101">
        <v>2057</v>
      </c>
      <c r="AS13" s="101">
        <v>2058</v>
      </c>
      <c r="AT13" s="101">
        <v>2059</v>
      </c>
      <c r="AU13" s="101">
        <v>2060</v>
      </c>
    </row>
    <row r="14" spans="1:47" ht="18.75" customHeight="1">
      <c r="A14" s="101" t="s">
        <v>3668</v>
      </c>
      <c r="B14" s="101">
        <v>0</v>
      </c>
      <c r="C14" s="101">
        <v>0</v>
      </c>
      <c r="D14" s="101">
        <v>0</v>
      </c>
      <c r="E14" s="101">
        <v>0</v>
      </c>
      <c r="F14" s="101">
        <v>0</v>
      </c>
      <c r="G14" s="101">
        <v>0</v>
      </c>
      <c r="H14" s="101">
        <v>0</v>
      </c>
      <c r="I14" s="101">
        <v>0</v>
      </c>
      <c r="J14" s="101">
        <v>0</v>
      </c>
      <c r="K14" s="101">
        <v>0</v>
      </c>
      <c r="L14" s="101">
        <v>0</v>
      </c>
      <c r="M14" s="101">
        <v>0</v>
      </c>
      <c r="N14" s="101">
        <v>0</v>
      </c>
      <c r="O14" s="101">
        <v>0</v>
      </c>
      <c r="P14" s="101">
        <v>0</v>
      </c>
      <c r="Q14" s="101">
        <v>0</v>
      </c>
      <c r="R14" s="101">
        <v>0</v>
      </c>
      <c r="S14" s="101">
        <v>0</v>
      </c>
      <c r="T14" s="101">
        <v>0</v>
      </c>
      <c r="U14" s="101">
        <v>0</v>
      </c>
      <c r="V14" s="101">
        <v>0</v>
      </c>
      <c r="W14" s="101">
        <v>0</v>
      </c>
      <c r="X14" s="101">
        <v>0</v>
      </c>
      <c r="Y14" s="101">
        <v>0</v>
      </c>
      <c r="Z14" s="101">
        <v>0</v>
      </c>
      <c r="AA14" s="101">
        <v>0</v>
      </c>
      <c r="AB14" s="101">
        <v>0</v>
      </c>
      <c r="AC14" s="101">
        <v>0</v>
      </c>
      <c r="AD14" s="101">
        <v>0</v>
      </c>
      <c r="AE14" s="101">
        <v>0</v>
      </c>
      <c r="AF14" s="101">
        <v>0</v>
      </c>
      <c r="AG14" s="101">
        <v>0</v>
      </c>
      <c r="AH14" s="101">
        <v>0</v>
      </c>
      <c r="AI14" s="101">
        <v>0</v>
      </c>
      <c r="AJ14" s="101">
        <v>0</v>
      </c>
      <c r="AK14" s="101">
        <v>0</v>
      </c>
      <c r="AL14" s="104">
        <f t="shared" ref="AL14:AU21" si="2">SLOPE(AA14:AK14,AA$13:AK$13)*AL$13+INTERCEPT(AA14:AK14,AA$13:AK$13)</f>
        <v>0</v>
      </c>
      <c r="AM14" s="104">
        <f t="shared" si="2"/>
        <v>0</v>
      </c>
      <c r="AN14" s="104">
        <f t="shared" si="2"/>
        <v>0</v>
      </c>
      <c r="AO14" s="104">
        <f t="shared" si="2"/>
        <v>0</v>
      </c>
      <c r="AP14" s="104">
        <f t="shared" si="2"/>
        <v>0</v>
      </c>
      <c r="AQ14" s="104">
        <f t="shared" si="2"/>
        <v>0</v>
      </c>
      <c r="AR14" s="104">
        <f t="shared" si="2"/>
        <v>0</v>
      </c>
      <c r="AS14" s="104">
        <f t="shared" si="2"/>
        <v>0</v>
      </c>
      <c r="AT14" s="104">
        <f t="shared" si="2"/>
        <v>0</v>
      </c>
      <c r="AU14" s="104">
        <f>SLOPE(AJ14:AT14,AJ$13:AT$13)*AU$13+INTERCEPT(AJ14:AT14,AJ$13:AT$13)</f>
        <v>0</v>
      </c>
    </row>
    <row r="15" spans="1:47" ht="18.75" customHeight="1">
      <c r="A15" s="101" t="s">
        <v>3669</v>
      </c>
      <c r="B15" s="109">
        <f>流通领域生产资料市场价格!S14</f>
        <v>2.9139438952310823E-6</v>
      </c>
      <c r="C15" s="109">
        <f>流通领域生产资料市场价格!S15</f>
        <v>3.1547205157411471E-6</v>
      </c>
      <c r="D15" s="109">
        <f>流通领域生产资料市场价格!S16</f>
        <v>3.9022582382254956E-6</v>
      </c>
      <c r="E15" s="109">
        <f>流通领域生产资料市场价格!S17</f>
        <v>3.7225833067800521E-6</v>
      </c>
      <c r="F15" s="109">
        <f>流通领域生产资料市场价格!S18</f>
        <v>3.5458324669037679E-6</v>
      </c>
      <c r="G15" s="109">
        <f>流通领域生产资料市场价格!S19</f>
        <v>3.5281380617364778E-6</v>
      </c>
      <c r="H15" s="109">
        <f>流通领域生产资料市场价格!S19</f>
        <v>3.5281380617364778E-6</v>
      </c>
      <c r="I15" s="104">
        <f>H15*(1+US_Summary_pretax!C156)</f>
        <v>3.6734652978501677E-6</v>
      </c>
      <c r="J15" s="104">
        <f>I15*(1+US_Summary_pretax!D156)</f>
        <v>3.6823575794241658E-6</v>
      </c>
      <c r="K15" s="104">
        <f>J15*(1+US_Summary_pretax!E156)</f>
        <v>3.5439318155768629E-6</v>
      </c>
      <c r="L15" s="104">
        <f>K15*(1+US_Summary_pretax!F156)</f>
        <v>3.4817485181852259E-6</v>
      </c>
      <c r="M15" s="104">
        <f>L15*(1+US_Summary_pretax!G156)</f>
        <v>3.3330110994612749E-6</v>
      </c>
      <c r="N15" s="104">
        <f>M15*(1+US_Summary_pretax!H156)</f>
        <v>3.2972281454989095E-6</v>
      </c>
      <c r="O15" s="104">
        <f>N15*(1+US_Summary_pretax!I156)</f>
        <v>3.2651337187814794E-6</v>
      </c>
      <c r="P15" s="104">
        <f>O15*(1+US_Summary_pretax!J156)</f>
        <v>3.1900765212006219E-6</v>
      </c>
      <c r="Q15" s="104">
        <f>P15*(1+US_Summary_pretax!K156)</f>
        <v>3.1791215399829035E-6</v>
      </c>
      <c r="R15" s="104">
        <f>Q15*(1+US_Summary_pretax!L156)</f>
        <v>3.1711288092812338E-6</v>
      </c>
      <c r="S15" s="104">
        <f>R15*(1+US_Summary_pretax!M156)</f>
        <v>3.1790975765375342E-6</v>
      </c>
      <c r="T15" s="104">
        <f>S15*(1+US_Summary_pretax!N156)</f>
        <v>3.1345200381245997E-6</v>
      </c>
      <c r="U15" s="104">
        <f>T15*(1+US_Summary_pretax!O156)</f>
        <v>3.1068754388780715E-6</v>
      </c>
      <c r="V15" s="104">
        <f>U15*(1+US_Summary_pretax!P156)</f>
        <v>3.0972642539429918E-6</v>
      </c>
      <c r="W15" s="104">
        <f>V15*(1+US_Summary_pretax!Q156)</f>
        <v>3.070458375284393E-6</v>
      </c>
      <c r="X15" s="104">
        <f>W15*(1+US_Summary_pretax!R156)</f>
        <v>3.0523788774241578E-6</v>
      </c>
      <c r="Y15" s="104">
        <f>X15*(1+US_Summary_pretax!S156)</f>
        <v>3.0498129454276808E-6</v>
      </c>
      <c r="Z15" s="104">
        <f>Y15*(1+US_Summary_pretax!T156)</f>
        <v>3.0742077328137283E-6</v>
      </c>
      <c r="AA15" s="104">
        <f>Z15*(1+US_Summary_pretax!U156)</f>
        <v>3.0689265581227033E-6</v>
      </c>
      <c r="AB15" s="104">
        <f>AA15*(1+US_Summary_pretax!V156)</f>
        <v>3.0670094824931514E-6</v>
      </c>
      <c r="AC15" s="104">
        <f>AB15*(1+US_Summary_pretax!W156)</f>
        <v>3.0649615295850435E-6</v>
      </c>
      <c r="AD15" s="104">
        <f>AC15*(1+US_Summary_pretax!X156)</f>
        <v>3.0556803028592808E-6</v>
      </c>
      <c r="AE15" s="104">
        <f>AD15*(1+US_Summary_pretax!Y156)</f>
        <v>3.0529337233515573E-6</v>
      </c>
      <c r="AF15" s="104">
        <f>AE15*(1+US_Summary_pretax!Z156)</f>
        <v>3.0485889663718897E-6</v>
      </c>
      <c r="AG15" s="104">
        <f>AF15*(1+US_Summary_pretax!AA156)</f>
        <v>3.0399105124642654E-6</v>
      </c>
      <c r="AH15" s="104">
        <f>AG15*(1+US_Summary_pretax!AB156)</f>
        <v>3.0359989408431986E-6</v>
      </c>
      <c r="AI15" s="104">
        <f>AH15*(1+US_Summary_pretax!AC156)</f>
        <v>3.0317942778518456E-6</v>
      </c>
      <c r="AJ15" s="104">
        <f>AI15*(1+US_Summary_pretax!AD156)</f>
        <v>3.0125442578524136E-6</v>
      </c>
      <c r="AK15" s="104">
        <f>AJ15*(1+US_Summary_pretax!AE156)</f>
        <v>3.0081515739820075E-6</v>
      </c>
      <c r="AL15" s="104">
        <f t="shared" si="2"/>
        <v>3.0074841836496424E-6</v>
      </c>
      <c r="AM15" s="104">
        <f t="shared" si="2"/>
        <v>2.9999610663997497E-6</v>
      </c>
      <c r="AN15" s="104">
        <f t="shared" si="2"/>
        <v>2.9926005454268975E-6</v>
      </c>
      <c r="AO15" s="104">
        <f t="shared" si="2"/>
        <v>2.9857365961089126E-6</v>
      </c>
      <c r="AP15" s="104">
        <f t="shared" si="2"/>
        <v>2.9781298834941959E-6</v>
      </c>
      <c r="AQ15" s="104">
        <f t="shared" si="2"/>
        <v>2.9709230133223241E-6</v>
      </c>
      <c r="AR15" s="104">
        <f t="shared" si="2"/>
        <v>2.964148729975888E-6</v>
      </c>
      <c r="AS15" s="104">
        <f t="shared" si="2"/>
        <v>2.9570961246552841E-6</v>
      </c>
      <c r="AT15" s="104">
        <f t="shared" si="2"/>
        <v>2.9506868431524865E-6</v>
      </c>
      <c r="AU15" s="104">
        <f>SLOPE(AJ15:AT15,AJ$13:AT$13)*AU$13+INTERCEPT(AJ15:AT15,AJ$13:AT$13)</f>
        <v>2.9452568743700548E-6</v>
      </c>
    </row>
    <row r="16" spans="1:47" ht="18.75" customHeight="1">
      <c r="A16" s="101" t="s">
        <v>3670</v>
      </c>
      <c r="B16" s="109">
        <f>流通领域生产资料市场价格!Q14</f>
        <v>4.2191197063275511E-6</v>
      </c>
      <c r="C16" s="109">
        <f>流通领域生产资料市场价格!Q15</f>
        <v>3.9031475852169312E-6</v>
      </c>
      <c r="D16" s="109">
        <f>流通领域生产资料市场价格!Q16</f>
        <v>4.4808291637645874E-6</v>
      </c>
      <c r="E16" s="109">
        <f>流通领域生产资料市场价格!Q17</f>
        <v>5.2666073225720613E-6</v>
      </c>
      <c r="F16" s="109">
        <f>流通领域生产资料市场价格!Q18</f>
        <v>4.6552217663621755E-6</v>
      </c>
      <c r="G16" s="109">
        <f>流通领域生产资料市场价格!Q19</f>
        <v>3.9425020310838438E-6</v>
      </c>
      <c r="H16" s="109">
        <f>流通领域生产资料市场价格!Q20</f>
        <v>5.8849077059938276E-6</v>
      </c>
      <c r="I16" s="104">
        <f>H16*(1+US_Summary_pretax!C159)</f>
        <v>5.4887118680393548E-6</v>
      </c>
      <c r="J16" s="104">
        <f>I16*(1+US_Summary_pretax!D159)</f>
        <v>5.3655138123393123E-6</v>
      </c>
      <c r="K16" s="104">
        <f>J16*(1+US_Summary_pretax!E159)</f>
        <v>5.2653080556191958E-6</v>
      </c>
      <c r="L16" s="104">
        <f>K16*(1+US_Summary_pretax!F159)</f>
        <v>5.1820357785874077E-6</v>
      </c>
      <c r="M16" s="104">
        <f>L16*(1+US_Summary_pretax!G159)</f>
        <v>5.1257644582962902E-6</v>
      </c>
      <c r="N16" s="104">
        <f>M16*(1+US_Summary_pretax!H159)</f>
        <v>5.0771301988458637E-6</v>
      </c>
      <c r="O16" s="104">
        <f>N16*(1+US_Summary_pretax!I159)</f>
        <v>5.0516946192525093E-6</v>
      </c>
      <c r="P16" s="104">
        <f>O16*(1+US_Summary_pretax!J159)</f>
        <v>5.0400194632519017E-6</v>
      </c>
      <c r="Q16" s="104">
        <f>P16*(1+US_Summary_pretax!K159)</f>
        <v>5.0510878041390176E-6</v>
      </c>
      <c r="R16" s="104">
        <f>Q16*(1+US_Summary_pretax!L159)</f>
        <v>5.084774568760977E-6</v>
      </c>
      <c r="S16" s="104">
        <f>R16*(1+US_Summary_pretax!M159)</f>
        <v>5.1138801088871312E-6</v>
      </c>
      <c r="T16" s="104">
        <f>S16*(1+US_Summary_pretax!N159)</f>
        <v>5.1320145011759551E-6</v>
      </c>
      <c r="U16" s="104">
        <f>T16*(1+US_Summary_pretax!O159)</f>
        <v>5.1582330357738015E-6</v>
      </c>
      <c r="V16" s="104">
        <f>U16*(1+US_Summary_pretax!P159)</f>
        <v>5.1873878864400988E-6</v>
      </c>
      <c r="W16" s="104">
        <f>V16*(1+US_Summary_pretax!Q159)</f>
        <v>5.2200670585522764E-6</v>
      </c>
      <c r="X16" s="104">
        <f>W16*(1+US_Summary_pretax!R159)</f>
        <v>5.248606636359911E-6</v>
      </c>
      <c r="Y16" s="104">
        <f>X16*(1+US_Summary_pretax!S159)</f>
        <v>5.2817335164587215E-6</v>
      </c>
      <c r="Z16" s="104">
        <f>Y16*(1+US_Summary_pretax!T159)</f>
        <v>5.3134846953763504E-6</v>
      </c>
      <c r="AA16" s="104">
        <f>Z16*(1+US_Summary_pretax!U159)</f>
        <v>5.3468565575236682E-6</v>
      </c>
      <c r="AB16" s="104">
        <f>AA16*(1+US_Summary_pretax!V159)</f>
        <v>5.3815942668552979E-6</v>
      </c>
      <c r="AC16" s="104">
        <f>AB16*(1+US_Summary_pretax!W159)</f>
        <v>5.4126331790382679E-6</v>
      </c>
      <c r="AD16" s="104">
        <f>AC16*(1+US_Summary_pretax!X159)</f>
        <v>5.4468197444094919E-6</v>
      </c>
      <c r="AE16" s="104">
        <f>AD16*(1+US_Summary_pretax!Y159)</f>
        <v>5.4868673440844755E-6</v>
      </c>
      <c r="AF16" s="104">
        <f>AE16*(1+US_Summary_pretax!Z159)</f>
        <v>5.5101741418976579E-6</v>
      </c>
      <c r="AG16" s="104">
        <f>AF16*(1+US_Summary_pretax!AA159)</f>
        <v>5.5575426594292716E-6</v>
      </c>
      <c r="AH16" s="104">
        <f>AG16*(1+US_Summary_pretax!AB159)</f>
        <v>5.592390707923378E-6</v>
      </c>
      <c r="AI16" s="104">
        <f>AH16*(1+US_Summary_pretax!AC159)</f>
        <v>5.629393856324608E-6</v>
      </c>
      <c r="AJ16" s="104">
        <f>AI16*(1+US_Summary_pretax!AD159)</f>
        <v>5.6720315007164116E-6</v>
      </c>
      <c r="AK16" s="104">
        <f>AJ16*(1+US_Summary_pretax!AE159)</f>
        <v>5.7144552258422241E-6</v>
      </c>
      <c r="AL16" s="104">
        <f t="shared" si="2"/>
        <v>5.7416240104369215E-6</v>
      </c>
      <c r="AM16" s="104">
        <f t="shared" si="2"/>
        <v>5.7796119723353017E-6</v>
      </c>
      <c r="AN16" s="104">
        <f t="shared" si="2"/>
        <v>5.8180916996980508E-6</v>
      </c>
      <c r="AO16" s="104">
        <f t="shared" si="2"/>
        <v>5.856190468682499E-6</v>
      </c>
      <c r="AP16" s="104">
        <f t="shared" si="2"/>
        <v>5.8941078770766918E-6</v>
      </c>
      <c r="AQ16" s="104">
        <f t="shared" si="2"/>
        <v>5.9329499180315736E-6</v>
      </c>
      <c r="AR16" s="104">
        <f t="shared" si="2"/>
        <v>5.9692120970172461E-6</v>
      </c>
      <c r="AS16" s="104">
        <f t="shared" si="2"/>
        <v>6.0067962210796926E-6</v>
      </c>
      <c r="AT16" s="104">
        <f t="shared" si="2"/>
        <v>6.0438294142132234E-6</v>
      </c>
      <c r="AU16" s="104">
        <f t="shared" si="2"/>
        <v>6.0804714846634139E-6</v>
      </c>
    </row>
    <row r="17" spans="1:47" ht="18.75" customHeight="1">
      <c r="A17" s="101" t="s">
        <v>3671</v>
      </c>
      <c r="B17" s="109">
        <f>B16</f>
        <v>4.2191197063275511E-6</v>
      </c>
      <c r="C17" s="109">
        <f t="shared" ref="C17:H17" si="3">C16</f>
        <v>3.9031475852169312E-6</v>
      </c>
      <c r="D17" s="109">
        <f t="shared" si="3"/>
        <v>4.4808291637645874E-6</v>
      </c>
      <c r="E17" s="109">
        <f t="shared" si="3"/>
        <v>5.2666073225720613E-6</v>
      </c>
      <c r="F17" s="109">
        <f t="shared" si="3"/>
        <v>4.6552217663621755E-6</v>
      </c>
      <c r="G17" s="109">
        <f t="shared" si="3"/>
        <v>3.9425020310838438E-6</v>
      </c>
      <c r="H17" s="109">
        <f t="shared" si="3"/>
        <v>5.8849077059938276E-6</v>
      </c>
      <c r="I17" s="104">
        <f>H17*(1+US_Summary_pretax!C159)</f>
        <v>5.4887118680393548E-6</v>
      </c>
      <c r="J17" s="104">
        <f>I17*(1+US_Summary_pretax!D159)</f>
        <v>5.3655138123393123E-6</v>
      </c>
      <c r="K17" s="104">
        <f>J17*(1+US_Summary_pretax!E159)</f>
        <v>5.2653080556191958E-6</v>
      </c>
      <c r="L17" s="104">
        <f>K17*(1+US_Summary_pretax!F159)</f>
        <v>5.1820357785874077E-6</v>
      </c>
      <c r="M17" s="104">
        <f>L17*(1+US_Summary_pretax!G159)</f>
        <v>5.1257644582962902E-6</v>
      </c>
      <c r="N17" s="104">
        <f>M17*(1+US_Summary_pretax!H159)</f>
        <v>5.0771301988458637E-6</v>
      </c>
      <c r="O17" s="104">
        <f>N17*(1+US_Summary_pretax!I159)</f>
        <v>5.0516946192525093E-6</v>
      </c>
      <c r="P17" s="104">
        <f>O17*(1+US_Summary_pretax!J159)</f>
        <v>5.0400194632519017E-6</v>
      </c>
      <c r="Q17" s="104">
        <f>P17*(1+US_Summary_pretax!K159)</f>
        <v>5.0510878041390176E-6</v>
      </c>
      <c r="R17" s="104">
        <f>Q17*(1+US_Summary_pretax!L159)</f>
        <v>5.084774568760977E-6</v>
      </c>
      <c r="S17" s="104">
        <f>R17*(1+US_Summary_pretax!M159)</f>
        <v>5.1138801088871312E-6</v>
      </c>
      <c r="T17" s="104">
        <f>S17*(1+US_Summary_pretax!N159)</f>
        <v>5.1320145011759551E-6</v>
      </c>
      <c r="U17" s="104">
        <f>T17*(1+US_Summary_pretax!O159)</f>
        <v>5.1582330357738015E-6</v>
      </c>
      <c r="V17" s="104">
        <f>U17*(1+US_Summary_pretax!P159)</f>
        <v>5.1873878864400988E-6</v>
      </c>
      <c r="W17" s="104">
        <f>V17*(1+US_Summary_pretax!Q159)</f>
        <v>5.2200670585522764E-6</v>
      </c>
      <c r="X17" s="104">
        <f>W17*(1+US_Summary_pretax!R159)</f>
        <v>5.248606636359911E-6</v>
      </c>
      <c r="Y17" s="104">
        <f>X17*(1+US_Summary_pretax!S159)</f>
        <v>5.2817335164587215E-6</v>
      </c>
      <c r="Z17" s="104">
        <f>Y17*(1+US_Summary_pretax!T159)</f>
        <v>5.3134846953763504E-6</v>
      </c>
      <c r="AA17" s="104">
        <f>Z17*(1+US_Summary_pretax!U159)</f>
        <v>5.3468565575236682E-6</v>
      </c>
      <c r="AB17" s="104">
        <f>AA17*(1+US_Summary_pretax!V159)</f>
        <v>5.3815942668552979E-6</v>
      </c>
      <c r="AC17" s="104">
        <f>AB17*(1+US_Summary_pretax!W159)</f>
        <v>5.4126331790382679E-6</v>
      </c>
      <c r="AD17" s="104">
        <f>AC17*(1+US_Summary_pretax!X159)</f>
        <v>5.4468197444094919E-6</v>
      </c>
      <c r="AE17" s="104">
        <f>AD17*(1+US_Summary_pretax!Y159)</f>
        <v>5.4868673440844755E-6</v>
      </c>
      <c r="AF17" s="104">
        <f>AE17*(1+US_Summary_pretax!Z159)</f>
        <v>5.5101741418976579E-6</v>
      </c>
      <c r="AG17" s="104">
        <f>AF17*(1+US_Summary_pretax!AA159)</f>
        <v>5.5575426594292716E-6</v>
      </c>
      <c r="AH17" s="104">
        <f>AG17*(1+US_Summary_pretax!AB159)</f>
        <v>5.592390707923378E-6</v>
      </c>
      <c r="AI17" s="104">
        <f>AH17*(1+US_Summary_pretax!AC159)</f>
        <v>5.629393856324608E-6</v>
      </c>
      <c r="AJ17" s="104">
        <f>AI17*(1+US_Summary_pretax!AD159)</f>
        <v>5.6720315007164116E-6</v>
      </c>
      <c r="AK17" s="104">
        <f>AJ17*(1+US_Summary_pretax!AE159)</f>
        <v>5.7144552258422241E-6</v>
      </c>
      <c r="AL17" s="104">
        <f t="shared" si="2"/>
        <v>5.7416240104369215E-6</v>
      </c>
      <c r="AM17" s="104">
        <f t="shared" si="2"/>
        <v>5.7796119723353017E-6</v>
      </c>
      <c r="AN17" s="104">
        <f t="shared" si="2"/>
        <v>5.8180916996980508E-6</v>
      </c>
      <c r="AO17" s="104">
        <f t="shared" si="2"/>
        <v>5.856190468682499E-6</v>
      </c>
      <c r="AP17" s="104">
        <f t="shared" si="2"/>
        <v>5.8941078770766918E-6</v>
      </c>
      <c r="AQ17" s="104">
        <f t="shared" si="2"/>
        <v>5.9329499180315736E-6</v>
      </c>
      <c r="AR17" s="104">
        <f t="shared" si="2"/>
        <v>5.9692120970172461E-6</v>
      </c>
      <c r="AS17" s="104">
        <f t="shared" si="2"/>
        <v>6.0067962210796926E-6</v>
      </c>
      <c r="AT17" s="104">
        <f t="shared" si="2"/>
        <v>6.0438294142132234E-6</v>
      </c>
      <c r="AU17" s="104">
        <f t="shared" si="2"/>
        <v>6.0804714846634139E-6</v>
      </c>
    </row>
    <row r="18" spans="1:47" ht="18.75" customHeight="1">
      <c r="A18" s="101" t="s">
        <v>3672</v>
      </c>
      <c r="B18" s="109">
        <f>AVERAGE(流通领域生产资料市场价格!Q14,流通领域生产资料市场价格!R14)</f>
        <v>3.9798390059184568E-6</v>
      </c>
      <c r="C18" s="109">
        <f>AVERAGE(流通领域生产资料市场价格!Q15,流通领域生产资料市场价格!R15)</f>
        <v>4.1963548818997492E-6</v>
      </c>
      <c r="D18" s="109">
        <f>AVERAGE(流通领域生产资料市场价格!Q16,流通领域生产资料市场价格!R16)</f>
        <v>5.6608557780716977E-6</v>
      </c>
      <c r="E18" s="109">
        <f>AVERAGE(流通领域生产资料市场价格!Q17,流通领域生产资料市场价格!R17)</f>
        <v>6.1991189852530716E-6</v>
      </c>
      <c r="F18" s="109">
        <f>AVERAGE(流通领域生产资料市场价格!Q18,流通领域生产资料市场价格!R18)</f>
        <v>6.1191743758010371E-6</v>
      </c>
      <c r="G18" s="109">
        <f>AVERAGE(流通领域生产资料市场价格!Q19,流通领域生产资料市场价格!R19)</f>
        <v>5.7077877566871045E-6</v>
      </c>
      <c r="H18" s="109">
        <f>AVERAGE(流通领域生产资料市场价格!Q20,流通领域生产资料市场价格!R20)</f>
        <v>9.436263740391186E-6</v>
      </c>
      <c r="I18" s="104">
        <f>H18*(1+US_Summary_pretax!C159)</f>
        <v>8.8009762207626463E-6</v>
      </c>
      <c r="J18" s="104">
        <f>I18*(1+US_Summary_pretax!D159)</f>
        <v>8.6034320273838862E-6</v>
      </c>
      <c r="K18" s="104">
        <f>J18*(1+US_Summary_pretax!E159)</f>
        <v>8.4427552596321291E-6</v>
      </c>
      <c r="L18" s="104">
        <f>K18*(1+US_Summary_pretax!F159)</f>
        <v>8.3092307920292556E-6</v>
      </c>
      <c r="M18" s="104">
        <f>L18*(1+US_Summary_pretax!G159)</f>
        <v>8.2190015062332879E-6</v>
      </c>
      <c r="N18" s="104">
        <f>M18*(1+US_Summary_pretax!H159)</f>
        <v>8.1410180064197878E-6</v>
      </c>
      <c r="O18" s="104">
        <f>N18*(1+US_Summary_pretax!I159)</f>
        <v>8.1002328574550643E-6</v>
      </c>
      <c r="P18" s="104">
        <f>O18*(1+US_Summary_pretax!J159)</f>
        <v>8.0815121133523596E-6</v>
      </c>
      <c r="Q18" s="104">
        <f>P18*(1+US_Summary_pretax!K159)</f>
        <v>8.0992598485756332E-6</v>
      </c>
      <c r="R18" s="104">
        <f>Q18*(1+US_Summary_pretax!L159)</f>
        <v>8.153275512272369E-6</v>
      </c>
      <c r="S18" s="104">
        <f>R18*(1+US_Summary_pretax!M159)</f>
        <v>8.1999453271034827E-6</v>
      </c>
      <c r="T18" s="104">
        <f>S18*(1+US_Summary_pretax!N159)</f>
        <v>8.2290232526986069E-6</v>
      </c>
      <c r="U18" s="104">
        <f>T18*(1+US_Summary_pretax!O159)</f>
        <v>8.2710638452978527E-6</v>
      </c>
      <c r="V18" s="104">
        <f>U18*(1+US_Summary_pretax!P159)</f>
        <v>8.3178127280235236E-6</v>
      </c>
      <c r="W18" s="104">
        <f>V18*(1+US_Summary_pretax!Q159)</f>
        <v>8.3702127489370327E-6</v>
      </c>
      <c r="X18" s="104">
        <f>W18*(1+US_Summary_pretax!R159)</f>
        <v>8.4159750610558733E-6</v>
      </c>
      <c r="Y18" s="104">
        <f>X18*(1+US_Summary_pretax!S159)</f>
        <v>8.4690929675933554E-6</v>
      </c>
      <c r="Z18" s="104">
        <f>Y18*(1+US_Summary_pretax!T159)</f>
        <v>8.5200049807129396E-6</v>
      </c>
      <c r="AA18" s="104">
        <f>Z18*(1+US_Summary_pretax!U159)</f>
        <v>8.5735157082319684E-6</v>
      </c>
      <c r="AB18" s="104">
        <f>AA18*(1+US_Summary_pretax!V159)</f>
        <v>8.6292165285959734E-6</v>
      </c>
      <c r="AC18" s="104">
        <f>AB18*(1+US_Summary_pretax!W159)</f>
        <v>8.6789864444903268E-6</v>
      </c>
      <c r="AD18" s="104">
        <f>AC18*(1+US_Summary_pretax!X159)</f>
        <v>8.7338035229115269E-6</v>
      </c>
      <c r="AE18" s="104">
        <f>AD18*(1+US_Summary_pretax!Y159)</f>
        <v>8.7980185848262382E-6</v>
      </c>
      <c r="AF18" s="104">
        <f>AE18*(1+US_Summary_pretax!Z159)</f>
        <v>8.8353902994047282E-6</v>
      </c>
      <c r="AG18" s="104">
        <f>AF18*(1+US_Summary_pretax!AA159)</f>
        <v>8.9113442220065046E-6</v>
      </c>
      <c r="AH18" s="104">
        <f>AG18*(1+US_Summary_pretax!AB159)</f>
        <v>8.9672219677345157E-6</v>
      </c>
      <c r="AI18" s="104">
        <f>AH18*(1+US_Summary_pretax!AC159)</f>
        <v>9.0265553481345524E-6</v>
      </c>
      <c r="AJ18" s="104">
        <f>AI18*(1+US_Summary_pretax!AD159)</f>
        <v>9.0949234649939351E-6</v>
      </c>
      <c r="AK18" s="104">
        <f>AJ18*(1+US_Summary_pretax!AE159)</f>
        <v>9.1629485690629916E-6</v>
      </c>
      <c r="AL18" s="104">
        <f t="shared" si="2"/>
        <v>9.2065128575360679E-6</v>
      </c>
      <c r="AM18" s="104">
        <f t="shared" si="2"/>
        <v>9.2674253552916429E-6</v>
      </c>
      <c r="AN18" s="104">
        <f t="shared" si="2"/>
        <v>9.3291263834460042E-6</v>
      </c>
      <c r="AO18" s="104">
        <f t="shared" si="2"/>
        <v>9.390216556866274E-6</v>
      </c>
      <c r="AP18" s="104">
        <f t="shared" si="2"/>
        <v>9.4510159243049805E-6</v>
      </c>
      <c r="AQ18" s="104">
        <f t="shared" si="2"/>
        <v>9.5132979108673366E-6</v>
      </c>
      <c r="AR18" s="104">
        <f t="shared" si="2"/>
        <v>9.571443170199384E-6</v>
      </c>
      <c r="AS18" s="104">
        <f t="shared" si="2"/>
        <v>9.6317081267327916E-6</v>
      </c>
      <c r="AT18" s="104">
        <f t="shared" si="2"/>
        <v>9.6910896829126254E-6</v>
      </c>
      <c r="AU18" s="104">
        <f t="shared" si="2"/>
        <v>9.7498440862161699E-6</v>
      </c>
    </row>
    <row r="19" spans="1:47" ht="18.75" customHeight="1">
      <c r="A19" s="101" t="s">
        <v>3673</v>
      </c>
      <c r="B19" s="109">
        <f>B15</f>
        <v>2.9139438952310823E-6</v>
      </c>
      <c r="C19" s="109">
        <f t="shared" ref="C19:H19" si="4">C15</f>
        <v>3.1547205157411471E-6</v>
      </c>
      <c r="D19" s="109">
        <f t="shared" si="4"/>
        <v>3.9022582382254956E-6</v>
      </c>
      <c r="E19" s="109">
        <f t="shared" si="4"/>
        <v>3.7225833067800521E-6</v>
      </c>
      <c r="F19" s="109">
        <f t="shared" si="4"/>
        <v>3.5458324669037679E-6</v>
      </c>
      <c r="G19" s="109">
        <f t="shared" si="4"/>
        <v>3.5281380617364778E-6</v>
      </c>
      <c r="H19" s="109">
        <f t="shared" si="4"/>
        <v>3.5281380617364778E-6</v>
      </c>
      <c r="I19" s="104">
        <f>H19*(1+US_Summary_pretax!C160)</f>
        <v>3.6734652978501677E-6</v>
      </c>
      <c r="J19" s="104">
        <f>I19*(1+US_Summary_pretax!D160)</f>
        <v>3.6823575794241658E-6</v>
      </c>
      <c r="K19" s="104">
        <f>J19*(1+US_Summary_pretax!E160)</f>
        <v>3.5439318155768629E-6</v>
      </c>
      <c r="L19" s="104">
        <f>K19*(1+US_Summary_pretax!F160)</f>
        <v>3.4817485181852259E-6</v>
      </c>
      <c r="M19" s="104">
        <f>L19*(1+US_Summary_pretax!G160)</f>
        <v>3.3330110994612749E-6</v>
      </c>
      <c r="N19" s="104">
        <f>M19*(1+US_Summary_pretax!H160)</f>
        <v>3.2972281454989095E-6</v>
      </c>
      <c r="O19" s="104">
        <f>N19*(1+US_Summary_pretax!I160)</f>
        <v>3.2651337187814794E-6</v>
      </c>
      <c r="P19" s="104">
        <f>O19*(1+US_Summary_pretax!J160)</f>
        <v>3.1900765212006219E-6</v>
      </c>
      <c r="Q19" s="104">
        <f>P19*(1+US_Summary_pretax!K160)</f>
        <v>3.1791215399829035E-6</v>
      </c>
      <c r="R19" s="104">
        <f>Q19*(1+US_Summary_pretax!L160)</f>
        <v>3.1711288092812338E-6</v>
      </c>
      <c r="S19" s="104">
        <f>R19*(1+US_Summary_pretax!M160)</f>
        <v>3.1790975765375342E-6</v>
      </c>
      <c r="T19" s="104">
        <f>S19*(1+US_Summary_pretax!N160)</f>
        <v>3.1345200381245997E-6</v>
      </c>
      <c r="U19" s="104">
        <f>T19*(1+US_Summary_pretax!O160)</f>
        <v>3.1068754388780715E-6</v>
      </c>
      <c r="V19" s="104">
        <f>U19*(1+US_Summary_pretax!P160)</f>
        <v>3.0972642539429918E-6</v>
      </c>
      <c r="W19" s="104">
        <f>V19*(1+US_Summary_pretax!Q160)</f>
        <v>3.070458375284393E-6</v>
      </c>
      <c r="X19" s="104">
        <f>W19*(1+US_Summary_pretax!R160)</f>
        <v>3.0523788774241578E-6</v>
      </c>
      <c r="Y19" s="104">
        <f>X19*(1+US_Summary_pretax!S160)</f>
        <v>3.0498129454276808E-6</v>
      </c>
      <c r="Z19" s="104">
        <f>Y19*(1+US_Summary_pretax!T160)</f>
        <v>3.0742077328137283E-6</v>
      </c>
      <c r="AA19" s="104">
        <f>Z19*(1+US_Summary_pretax!U160)</f>
        <v>3.0689265581227033E-6</v>
      </c>
      <c r="AB19" s="104">
        <f>AA19*(1+US_Summary_pretax!V160)</f>
        <v>3.0670094824931514E-6</v>
      </c>
      <c r="AC19" s="104">
        <f>AB19*(1+US_Summary_pretax!W160)</f>
        <v>3.0649615295850435E-6</v>
      </c>
      <c r="AD19" s="104">
        <f>AC19*(1+US_Summary_pretax!X160)</f>
        <v>3.0556803028592808E-6</v>
      </c>
      <c r="AE19" s="104">
        <f>AD19*(1+US_Summary_pretax!Y160)</f>
        <v>3.0529337233515573E-6</v>
      </c>
      <c r="AF19" s="104">
        <f>AE19*(1+US_Summary_pretax!Z160)</f>
        <v>3.0485889663718897E-6</v>
      </c>
      <c r="AG19" s="104">
        <f>AF19*(1+US_Summary_pretax!AA160)</f>
        <v>3.0399105124642654E-6</v>
      </c>
      <c r="AH19" s="104">
        <f>AG19*(1+US_Summary_pretax!AB160)</f>
        <v>3.0359989408431986E-6</v>
      </c>
      <c r="AI19" s="104">
        <f>AH19*(1+US_Summary_pretax!AC160)</f>
        <v>3.0317942778518456E-6</v>
      </c>
      <c r="AJ19" s="104">
        <f>AI19*(1+US_Summary_pretax!AD160)</f>
        <v>3.0125442578524136E-6</v>
      </c>
      <c r="AK19" s="104">
        <f>AJ19*(1+US_Summary_pretax!AE160)</f>
        <v>3.0081515739820075E-6</v>
      </c>
      <c r="AL19" s="104">
        <f t="shared" si="2"/>
        <v>3.0074841836496424E-6</v>
      </c>
      <c r="AM19" s="104">
        <f t="shared" si="2"/>
        <v>2.9999610663997497E-6</v>
      </c>
      <c r="AN19" s="104">
        <f t="shared" si="2"/>
        <v>2.9926005454268975E-6</v>
      </c>
      <c r="AO19" s="104">
        <f t="shared" si="2"/>
        <v>2.9857365961089126E-6</v>
      </c>
      <c r="AP19" s="104">
        <f t="shared" si="2"/>
        <v>2.9781298834941959E-6</v>
      </c>
      <c r="AQ19" s="104">
        <f t="shared" si="2"/>
        <v>2.9709230133223241E-6</v>
      </c>
      <c r="AR19" s="104">
        <f t="shared" si="2"/>
        <v>2.964148729975888E-6</v>
      </c>
      <c r="AS19" s="104">
        <f t="shared" si="2"/>
        <v>2.9570961246552841E-6</v>
      </c>
      <c r="AT19" s="104">
        <f t="shared" si="2"/>
        <v>2.9506868431524865E-6</v>
      </c>
      <c r="AU19" s="104">
        <f t="shared" si="2"/>
        <v>2.9452568743700548E-6</v>
      </c>
    </row>
    <row r="20" spans="1:47" ht="18.75" customHeight="1">
      <c r="A20" s="101" t="s">
        <v>3674</v>
      </c>
      <c r="B20" s="101">
        <v>0</v>
      </c>
      <c r="C20" s="101">
        <v>0</v>
      </c>
      <c r="D20" s="101">
        <v>0</v>
      </c>
      <c r="E20" s="101">
        <v>0</v>
      </c>
      <c r="F20" s="101">
        <v>0</v>
      </c>
      <c r="G20" s="101">
        <v>0</v>
      </c>
      <c r="H20" s="101">
        <v>0</v>
      </c>
      <c r="I20" s="101">
        <v>0</v>
      </c>
      <c r="J20" s="101">
        <v>0</v>
      </c>
      <c r="K20" s="101">
        <v>0</v>
      </c>
      <c r="L20" s="101">
        <v>0</v>
      </c>
      <c r="M20" s="101">
        <v>0</v>
      </c>
      <c r="N20" s="101">
        <v>0</v>
      </c>
      <c r="O20" s="101">
        <v>0</v>
      </c>
      <c r="P20" s="101">
        <v>0</v>
      </c>
      <c r="Q20" s="101">
        <v>0</v>
      </c>
      <c r="R20" s="101">
        <v>0</v>
      </c>
      <c r="S20" s="101">
        <v>0</v>
      </c>
      <c r="T20" s="101">
        <v>0</v>
      </c>
      <c r="U20" s="101">
        <v>0</v>
      </c>
      <c r="V20" s="101">
        <v>0</v>
      </c>
      <c r="W20" s="101">
        <v>0</v>
      </c>
      <c r="X20" s="101">
        <v>0</v>
      </c>
      <c r="Y20" s="101">
        <v>0</v>
      </c>
      <c r="Z20" s="101">
        <v>0</v>
      </c>
      <c r="AA20" s="101">
        <v>0</v>
      </c>
      <c r="AB20" s="101">
        <v>0</v>
      </c>
      <c r="AC20" s="101">
        <v>0</v>
      </c>
      <c r="AD20" s="101">
        <v>0</v>
      </c>
      <c r="AE20" s="101">
        <v>0</v>
      </c>
      <c r="AF20" s="101">
        <v>0</v>
      </c>
      <c r="AG20" s="101">
        <v>0</v>
      </c>
      <c r="AH20" s="101">
        <v>0</v>
      </c>
      <c r="AI20" s="101">
        <v>0</v>
      </c>
      <c r="AJ20" s="101">
        <v>0</v>
      </c>
      <c r="AK20" s="101">
        <v>0</v>
      </c>
      <c r="AL20" s="104">
        <f t="shared" si="2"/>
        <v>0</v>
      </c>
      <c r="AM20" s="104">
        <f t="shared" si="2"/>
        <v>0</v>
      </c>
      <c r="AN20" s="104">
        <f t="shared" si="2"/>
        <v>0</v>
      </c>
      <c r="AO20" s="104">
        <f t="shared" si="2"/>
        <v>0</v>
      </c>
      <c r="AP20" s="104">
        <f t="shared" si="2"/>
        <v>0</v>
      </c>
      <c r="AQ20" s="104">
        <f t="shared" si="2"/>
        <v>0</v>
      </c>
      <c r="AR20" s="104">
        <f t="shared" si="2"/>
        <v>0</v>
      </c>
      <c r="AS20" s="104">
        <f t="shared" si="2"/>
        <v>0</v>
      </c>
      <c r="AT20" s="104">
        <f t="shared" si="2"/>
        <v>0</v>
      </c>
      <c r="AU20" s="104">
        <f t="shared" si="2"/>
        <v>0</v>
      </c>
    </row>
    <row r="21" spans="1:47" ht="18.75" customHeight="1">
      <c r="A21" s="101" t="s">
        <v>3675</v>
      </c>
      <c r="B21" s="109">
        <f>B18</f>
        <v>3.9798390059184568E-6</v>
      </c>
      <c r="C21" s="109">
        <f t="shared" ref="C21:H21" si="5">C18</f>
        <v>4.1963548818997492E-6</v>
      </c>
      <c r="D21" s="109">
        <f t="shared" si="5"/>
        <v>5.6608557780716977E-6</v>
      </c>
      <c r="E21" s="109">
        <f t="shared" si="5"/>
        <v>6.1991189852530716E-6</v>
      </c>
      <c r="F21" s="109">
        <f t="shared" si="5"/>
        <v>6.1191743758010371E-6</v>
      </c>
      <c r="G21" s="109">
        <f t="shared" si="5"/>
        <v>5.7077877566871045E-6</v>
      </c>
      <c r="H21" s="109">
        <f t="shared" si="5"/>
        <v>9.436263740391186E-6</v>
      </c>
      <c r="I21" s="104">
        <f>H21*(1+US_Summary_pretax!C162)</f>
        <v>8.8009762207626463E-6</v>
      </c>
      <c r="J21" s="104">
        <f>I21*(1+US_Summary_pretax!D162)</f>
        <v>8.6034320273838862E-6</v>
      </c>
      <c r="K21" s="104">
        <f>J21*(1+US_Summary_pretax!E162)</f>
        <v>8.4427552596321291E-6</v>
      </c>
      <c r="L21" s="104">
        <f>K21*(1+US_Summary_pretax!F162)</f>
        <v>8.3092307920292556E-6</v>
      </c>
      <c r="M21" s="104">
        <f>L21*(1+US_Summary_pretax!G162)</f>
        <v>8.2190015062332879E-6</v>
      </c>
      <c r="N21" s="104">
        <f>M21*(1+US_Summary_pretax!H162)</f>
        <v>8.1410180064197878E-6</v>
      </c>
      <c r="O21" s="104">
        <f>N21*(1+US_Summary_pretax!I162)</f>
        <v>8.1002328574550643E-6</v>
      </c>
      <c r="P21" s="104">
        <f>O21*(1+US_Summary_pretax!J162)</f>
        <v>8.0815121133523596E-6</v>
      </c>
      <c r="Q21" s="104">
        <f>P21*(1+US_Summary_pretax!K162)</f>
        <v>8.0992598485756332E-6</v>
      </c>
      <c r="R21" s="104">
        <f>Q21*(1+US_Summary_pretax!L162)</f>
        <v>8.153275512272369E-6</v>
      </c>
      <c r="S21" s="104">
        <f>R21*(1+US_Summary_pretax!M162)</f>
        <v>8.1999453271034827E-6</v>
      </c>
      <c r="T21" s="104">
        <f>S21*(1+US_Summary_pretax!N162)</f>
        <v>8.2290232526986069E-6</v>
      </c>
      <c r="U21" s="104">
        <f>T21*(1+US_Summary_pretax!O162)</f>
        <v>8.2710638452978527E-6</v>
      </c>
      <c r="V21" s="104">
        <f>U21*(1+US_Summary_pretax!P162)</f>
        <v>8.3178127280235236E-6</v>
      </c>
      <c r="W21" s="104">
        <f>V21*(1+US_Summary_pretax!Q162)</f>
        <v>8.3702127489370327E-6</v>
      </c>
      <c r="X21" s="104">
        <f>W21*(1+US_Summary_pretax!R162)</f>
        <v>8.4159750610558733E-6</v>
      </c>
      <c r="Y21" s="104">
        <f>X21*(1+US_Summary_pretax!S162)</f>
        <v>8.4690929675933554E-6</v>
      </c>
      <c r="Z21" s="104">
        <f>Y21*(1+US_Summary_pretax!T162)</f>
        <v>8.5200049807129396E-6</v>
      </c>
      <c r="AA21" s="104">
        <f>Z21*(1+US_Summary_pretax!U162)</f>
        <v>8.5735157082319684E-6</v>
      </c>
      <c r="AB21" s="104">
        <f>AA21*(1+US_Summary_pretax!V162)</f>
        <v>8.6292165285959734E-6</v>
      </c>
      <c r="AC21" s="104">
        <f>AB21*(1+US_Summary_pretax!W162)</f>
        <v>8.6789864444903268E-6</v>
      </c>
      <c r="AD21" s="104">
        <f>AC21*(1+US_Summary_pretax!X162)</f>
        <v>8.7338035229115269E-6</v>
      </c>
      <c r="AE21" s="104">
        <f>AD21*(1+US_Summary_pretax!Y162)</f>
        <v>8.7980185848262382E-6</v>
      </c>
      <c r="AF21" s="104">
        <f>AE21*(1+US_Summary_pretax!Z162)</f>
        <v>8.8353902994047282E-6</v>
      </c>
      <c r="AG21" s="104">
        <f>AF21*(1+US_Summary_pretax!AA162)</f>
        <v>8.9113442220065046E-6</v>
      </c>
      <c r="AH21" s="104">
        <f>AG21*(1+US_Summary_pretax!AB162)</f>
        <v>8.9672219677345157E-6</v>
      </c>
      <c r="AI21" s="104">
        <f>AH21*(1+US_Summary_pretax!AC162)</f>
        <v>9.0265553481345524E-6</v>
      </c>
      <c r="AJ21" s="104">
        <f>AI21*(1+US_Summary_pretax!AD162)</f>
        <v>9.0949234649939351E-6</v>
      </c>
      <c r="AK21" s="104">
        <f>AJ21*(1+US_Summary_pretax!AE162)</f>
        <v>9.1629485690629916E-6</v>
      </c>
      <c r="AL21" s="104">
        <f t="shared" si="2"/>
        <v>9.2065128575360679E-6</v>
      </c>
      <c r="AM21" s="104">
        <f t="shared" si="2"/>
        <v>9.2674253552916429E-6</v>
      </c>
      <c r="AN21" s="104">
        <f t="shared" si="2"/>
        <v>9.3291263834460042E-6</v>
      </c>
      <c r="AO21" s="104">
        <f t="shared" si="2"/>
        <v>9.390216556866274E-6</v>
      </c>
      <c r="AP21" s="104">
        <f t="shared" si="2"/>
        <v>9.4510159243049805E-6</v>
      </c>
      <c r="AQ21" s="104">
        <f t="shared" si="2"/>
        <v>9.5132979108673366E-6</v>
      </c>
      <c r="AR21" s="104">
        <f t="shared" si="2"/>
        <v>9.571443170199384E-6</v>
      </c>
      <c r="AS21" s="104">
        <f t="shared" si="2"/>
        <v>9.6317081267327916E-6</v>
      </c>
      <c r="AT21" s="104">
        <f t="shared" si="2"/>
        <v>9.6910896829126254E-6</v>
      </c>
      <c r="AU21" s="104">
        <f t="shared" si="2"/>
        <v>9.7498440862161699E-6</v>
      </c>
    </row>
    <row r="22" spans="1:47" s="103" customFormat="1" ht="18.75" customHeight="1">
      <c r="A22" s="102" t="s">
        <v>3676</v>
      </c>
      <c r="B22" s="102"/>
      <c r="C22" s="102"/>
      <c r="D22" s="102"/>
      <c r="E22" s="102"/>
      <c r="F22" s="102"/>
      <c r="I22" s="102"/>
      <c r="L22" s="102"/>
      <c r="O22" s="102"/>
      <c r="R22" s="102"/>
      <c r="U22" s="102"/>
      <c r="X22" s="102"/>
      <c r="AA22" s="102"/>
      <c r="AD22" s="102"/>
      <c r="AG22" s="102"/>
      <c r="AJ22" s="102"/>
      <c r="AM22" s="102"/>
      <c r="AP22" s="102"/>
      <c r="AS22" s="102"/>
    </row>
    <row r="23" spans="1:47" ht="18.75" customHeight="1">
      <c r="A23" s="105" t="s">
        <v>3697</v>
      </c>
      <c r="B23" s="101">
        <v>2015</v>
      </c>
      <c r="C23" s="101">
        <v>2016</v>
      </c>
      <c r="D23" s="101">
        <v>2017</v>
      </c>
      <c r="E23" s="101">
        <v>2018</v>
      </c>
      <c r="F23" s="101">
        <v>2019</v>
      </c>
      <c r="G23" s="101">
        <v>2020</v>
      </c>
      <c r="H23" s="101">
        <v>2021</v>
      </c>
      <c r="I23" s="101">
        <v>2022</v>
      </c>
      <c r="J23" s="101">
        <v>2023</v>
      </c>
      <c r="K23" s="101">
        <v>2024</v>
      </c>
      <c r="L23" s="101">
        <v>2025</v>
      </c>
      <c r="M23" s="101">
        <v>2026</v>
      </c>
      <c r="N23" s="101">
        <v>2027</v>
      </c>
      <c r="O23" s="101">
        <v>2028</v>
      </c>
      <c r="P23" s="101">
        <v>2029</v>
      </c>
      <c r="Q23" s="101">
        <v>2030</v>
      </c>
      <c r="R23" s="101">
        <v>2031</v>
      </c>
      <c r="S23" s="101">
        <v>2032</v>
      </c>
      <c r="T23" s="101">
        <v>2033</v>
      </c>
      <c r="U23" s="101">
        <v>2034</v>
      </c>
      <c r="V23" s="101">
        <v>2035</v>
      </c>
      <c r="W23" s="101">
        <v>2036</v>
      </c>
      <c r="X23" s="101">
        <v>2037</v>
      </c>
      <c r="Y23" s="101">
        <v>2038</v>
      </c>
      <c r="Z23" s="101">
        <v>2039</v>
      </c>
      <c r="AA23" s="101">
        <v>2040</v>
      </c>
      <c r="AB23" s="101">
        <v>2041</v>
      </c>
      <c r="AC23" s="101">
        <v>2042</v>
      </c>
      <c r="AD23" s="101">
        <v>2043</v>
      </c>
      <c r="AE23" s="101">
        <v>2044</v>
      </c>
      <c r="AF23" s="101">
        <v>2045</v>
      </c>
      <c r="AG23" s="101">
        <v>2046</v>
      </c>
      <c r="AH23" s="101">
        <v>2047</v>
      </c>
      <c r="AI23" s="101">
        <v>2048</v>
      </c>
      <c r="AJ23" s="101">
        <v>2049</v>
      </c>
      <c r="AK23" s="101">
        <v>2050</v>
      </c>
      <c r="AL23" s="101">
        <v>2051</v>
      </c>
      <c r="AM23" s="101">
        <v>2052</v>
      </c>
      <c r="AN23" s="101">
        <v>2053</v>
      </c>
      <c r="AO23" s="101">
        <v>2054</v>
      </c>
      <c r="AP23" s="101">
        <v>2055</v>
      </c>
      <c r="AQ23" s="101">
        <v>2056</v>
      </c>
      <c r="AR23" s="101">
        <v>2057</v>
      </c>
      <c r="AS23" s="101">
        <v>2058</v>
      </c>
      <c r="AT23" s="101">
        <v>2059</v>
      </c>
      <c r="AU23" s="101">
        <v>2060</v>
      </c>
    </row>
    <row r="24" spans="1:47" ht="18.75" customHeight="1">
      <c r="A24" s="101" t="s">
        <v>3668</v>
      </c>
      <c r="G24" s="109">
        <f>管道天然气价格城市!X18</f>
        <v>1.7248632954641609E-5</v>
      </c>
      <c r="H24" s="108">
        <f>管道天然气价格城市!X19</f>
        <v>1.7248632954641609E-5</v>
      </c>
      <c r="I24" s="104">
        <f>H24*(1+US_Summary_pretax!C165)</f>
        <v>1.4319287984608631E-5</v>
      </c>
      <c r="J24" s="104">
        <f>I24*(1+US_Summary_pretax!D165)</f>
        <v>1.2637192829102179E-5</v>
      </c>
      <c r="K24" s="104">
        <f>J24*(1+US_Summary_pretax!E165)</f>
        <v>1.2298492444024111E-5</v>
      </c>
      <c r="L24" s="104">
        <f>K24*(1+US_Summary_pretax!F165)</f>
        <v>1.24301724194505E-5</v>
      </c>
      <c r="M24" s="104">
        <f>L24*(1+US_Summary_pretax!G165)</f>
        <v>1.2563614137972554E-5</v>
      </c>
      <c r="N24" s="104">
        <f>M24*(1+US_Summary_pretax!H165)</f>
        <v>1.4246289049004755E-5</v>
      </c>
      <c r="O24" s="104">
        <f>N24*(1+US_Summary_pretax!I165)</f>
        <v>1.5928963960036956E-5</v>
      </c>
      <c r="P24" s="104">
        <f>O24*(1+US_Summary_pretax!J165)</f>
        <v>1.5590280883091811E-5</v>
      </c>
      <c r="Q24" s="104">
        <f>P24*(1+US_Summary_pretax!K165)</f>
        <v>1.5338918393222587E-5</v>
      </c>
      <c r="R24" s="104">
        <f>Q24*(1+US_Summary_pretax!L165)</f>
        <v>1.5970639212268912E-5</v>
      </c>
      <c r="S24" s="104">
        <f>R24*(1+US_Summary_pretax!M165)</f>
        <v>1.5600167609543042E-5</v>
      </c>
      <c r="T24" s="104">
        <f>S24*(1+US_Summary_pretax!N165)</f>
        <v>1.5442338249125885E-5</v>
      </c>
      <c r="U24" s="104">
        <f>T24*(1+US_Summary_pretax!O165)</f>
        <v>1.5215426532081362E-5</v>
      </c>
      <c r="V24" s="104">
        <f>U24*(1+US_Summary_pretax!P165)</f>
        <v>1.4991232304739177E-5</v>
      </c>
      <c r="W24" s="104">
        <f>V24*(1+US_Summary_pretax!Q165)</f>
        <v>1.4700212776425724E-5</v>
      </c>
      <c r="X24" s="104">
        <f>W24*(1+US_Summary_pretax!R165)</f>
        <v>1.4511694889721611E-5</v>
      </c>
      <c r="Y24" s="104">
        <f>X24*(1+US_Summary_pretax!S165)</f>
        <v>1.4327740209602622E-5</v>
      </c>
      <c r="Z24" s="104">
        <f>Y24*(1+US_Summary_pretax!T165)</f>
        <v>1.4154663449688608E-5</v>
      </c>
      <c r="AA24" s="104">
        <f>Z24*(1+US_Summary_pretax!U165)</f>
        <v>1.3994446997487022E-5</v>
      </c>
      <c r="AB24" s="104">
        <f>AA24*(1+US_Summary_pretax!V165)</f>
        <v>1.3876793493128165E-5</v>
      </c>
      <c r="AC24" s="104">
        <f>AB24*(1+US_Summary_pretax!W165)</f>
        <v>1.3763624908297584E-5</v>
      </c>
      <c r="AD24" s="104">
        <f>AC24*(1+US_Summary_pretax!X165)</f>
        <v>1.3715212988478337E-5</v>
      </c>
      <c r="AE24" s="104">
        <f>AD24*(1+US_Summary_pretax!Y165)</f>
        <v>1.3624958627119277E-5</v>
      </c>
      <c r="AF24" s="104">
        <f>AE24*(1+US_Summary_pretax!Z165)</f>
        <v>1.3603262497176439E-5</v>
      </c>
      <c r="AG24" s="104">
        <f>AF24*(1+US_Summary_pretax!AA165)</f>
        <v>1.3532213675832831E-5</v>
      </c>
      <c r="AH24" s="104">
        <f>AG24*(1+US_Summary_pretax!AB165)</f>
        <v>1.3475906705364704E-5</v>
      </c>
      <c r="AI24" s="104">
        <f>AH24*(1+US_Summary_pretax!AC165)</f>
        <v>1.3451907078291365E-5</v>
      </c>
      <c r="AJ24" s="104">
        <f>AI24*(1+US_Summary_pretax!AD165)</f>
        <v>1.3366543667636806E-5</v>
      </c>
      <c r="AK24" s="104">
        <f>AJ24*(1+US_Summary_pretax!AE165)</f>
        <v>1.3310150448716212E-5</v>
      </c>
      <c r="AL24" s="104">
        <f t="shared" ref="AL24:AU31" si="6">SLOPE(AA24:AK24,AA$13:AK$13)*AL$13+INTERCEPT(AA24:AK24,AA$13:AK$13)</f>
        <v>1.3230329568683413E-5</v>
      </c>
      <c r="AM24" s="104">
        <f t="shared" si="6"/>
        <v>1.3182863006472745E-5</v>
      </c>
      <c r="AN24" s="104">
        <f t="shared" si="6"/>
        <v>1.3132005998544484E-5</v>
      </c>
      <c r="AO24" s="104">
        <f t="shared" si="6"/>
        <v>1.3073757348772659E-5</v>
      </c>
      <c r="AP24" s="104">
        <f t="shared" si="6"/>
        <v>1.3017336494931231E-5</v>
      </c>
      <c r="AQ24" s="104">
        <f t="shared" si="6"/>
        <v>1.2954054607355636E-5</v>
      </c>
      <c r="AR24" s="104">
        <f t="shared" si="6"/>
        <v>1.2895775973521784E-5</v>
      </c>
      <c r="AS24" s="104">
        <f t="shared" si="6"/>
        <v>1.2834923090875527E-5</v>
      </c>
      <c r="AT24" s="104">
        <f t="shared" si="6"/>
        <v>1.2773347750736947E-5</v>
      </c>
      <c r="AU24" s="104">
        <f>SLOPE(AJ24:AT24,AJ$13:AT$13)*AU$13+INTERCEPT(AJ24:AT24,AJ$13:AT$13)</f>
        <v>1.2718671481302808E-5</v>
      </c>
    </row>
    <row r="25" spans="1:47" ht="18.75" customHeight="1">
      <c r="A25" s="101" t="s">
        <v>3669</v>
      </c>
      <c r="G25" s="109">
        <f>管道天然气价格城市!V18</f>
        <v>1.1273596963900394E-5</v>
      </c>
      <c r="H25" s="108">
        <f>管道天然气价格城市!V19</f>
        <v>1.3720827973657817E-5</v>
      </c>
      <c r="I25" s="104">
        <f>H25*(1+US_Summary_pretax!C166)</f>
        <v>1.9024462295167163E-5</v>
      </c>
      <c r="J25" s="104">
        <f>I25*(1+US_Summary_pretax!D166)</f>
        <v>1.6789647554573034E-5</v>
      </c>
      <c r="K25" s="104">
        <f>J25*(1+US_Summary_pretax!E166)</f>
        <v>1.6339653622458367E-5</v>
      </c>
      <c r="L25" s="104">
        <f>K25*(1+US_Summary_pretax!F166)</f>
        <v>1.6514602316151837E-5</v>
      </c>
      <c r="M25" s="104">
        <f>L25*(1+US_Summary_pretax!G166)</f>
        <v>1.6691891644039777E-5</v>
      </c>
      <c r="N25" s="104">
        <f>M25*(1+US_Summary_pretax!H166)</f>
        <v>1.6054123523178803E-5</v>
      </c>
      <c r="O25" s="104">
        <f>N25*(1+US_Summary_pretax!I166)</f>
        <v>1.5416355402317828E-5</v>
      </c>
      <c r="P25" s="104">
        <f>O25*(1+US_Summary_pretax!J166)</f>
        <v>1.5723467583254445E-5</v>
      </c>
      <c r="Q25" s="104">
        <f>P25*(1+US_Summary_pretax!K166)</f>
        <v>1.626674271339643E-5</v>
      </c>
      <c r="R25" s="104">
        <f>Q25*(1+US_Summary_pretax!L166)</f>
        <v>1.6601184027130925E-5</v>
      </c>
      <c r="S25" s="104">
        <f>R25*(1+US_Summary_pretax!M166)</f>
        <v>1.6788995433693887E-5</v>
      </c>
      <c r="T25" s="104">
        <f>S25*(1+US_Summary_pretax!N166)</f>
        <v>1.6893995363397315E-5</v>
      </c>
      <c r="U25" s="104">
        <f>T25*(1+US_Summary_pretax!O166)</f>
        <v>1.7077714407510545E-5</v>
      </c>
      <c r="V25" s="104">
        <f>U25*(1+US_Summary_pretax!P166)</f>
        <v>1.7040827085703365E-5</v>
      </c>
      <c r="W25" s="104">
        <f>V25*(1+US_Summary_pretax!Q166)</f>
        <v>1.6926880018370106E-5</v>
      </c>
      <c r="X25" s="104">
        <f>W25*(1+US_Summary_pretax!R166)</f>
        <v>1.6902841593459891E-5</v>
      </c>
      <c r="Y25" s="104">
        <f>X25*(1+US_Summary_pretax!S166)</f>
        <v>1.6765063522326887E-5</v>
      </c>
      <c r="Z25" s="104">
        <f>Y25*(1+US_Summary_pretax!T166)</f>
        <v>1.6625626082310156E-5</v>
      </c>
      <c r="AA25" s="104">
        <f>Z25*(1+US_Summary_pretax!U166)</f>
        <v>1.6467851494933041E-5</v>
      </c>
      <c r="AB25" s="104">
        <f>AA25*(1+US_Summary_pretax!V166)</f>
        <v>1.6378677235360573E-5</v>
      </c>
      <c r="AC25" s="104">
        <f>AB25*(1+US_Summary_pretax!W166)</f>
        <v>1.6382332331685537E-5</v>
      </c>
      <c r="AD25" s="104">
        <f>AC25*(1+US_Summary_pretax!X166)</f>
        <v>1.6387629978966357E-5</v>
      </c>
      <c r="AE25" s="104">
        <f>AD25*(1+US_Summary_pretax!Y166)</f>
        <v>1.630119143566165E-5</v>
      </c>
      <c r="AF25" s="104">
        <f>AE25*(1+US_Summary_pretax!Z166)</f>
        <v>1.6400473269887366E-5</v>
      </c>
      <c r="AG25" s="104">
        <f>AF25*(1+US_Summary_pretax!AA166)</f>
        <v>1.6268474959967614E-5</v>
      </c>
      <c r="AH25" s="104">
        <f>AG25*(1+US_Summary_pretax!AB166)</f>
        <v>1.6177327396857737E-5</v>
      </c>
      <c r="AI25" s="104">
        <f>AH25*(1+US_Summary_pretax!AC166)</f>
        <v>1.6195445911155737E-5</v>
      </c>
      <c r="AJ25" s="104">
        <f>AI25*(1+US_Summary_pretax!AD166)</f>
        <v>1.5970281886781032E-5</v>
      </c>
      <c r="AK25" s="104">
        <f>AJ25*(1+US_Summary_pretax!AE166)</f>
        <v>1.5751161104489628E-5</v>
      </c>
      <c r="AL25" s="104">
        <f t="shared" si="6"/>
        <v>1.5903839859720425E-5</v>
      </c>
      <c r="AM25" s="104">
        <f t="shared" si="6"/>
        <v>1.5833227598107687E-5</v>
      </c>
      <c r="AN25" s="104">
        <f t="shared" si="6"/>
        <v>1.5746624869202952E-5</v>
      </c>
      <c r="AO25" s="104">
        <f t="shared" si="6"/>
        <v>1.5659145969132567E-5</v>
      </c>
      <c r="AP25" s="104">
        <f t="shared" si="6"/>
        <v>1.5575783683620208E-5</v>
      </c>
      <c r="AQ25" s="104">
        <f t="shared" si="6"/>
        <v>1.5481412402767693E-5</v>
      </c>
      <c r="AR25" s="104">
        <f t="shared" si="6"/>
        <v>1.5415758603442637E-5</v>
      </c>
      <c r="AS25" s="104">
        <f t="shared" si="6"/>
        <v>1.5345161687497561E-5</v>
      </c>
      <c r="AT25" s="104">
        <f t="shared" si="6"/>
        <v>1.527386099755697E-5</v>
      </c>
      <c r="AU25" s="104">
        <f>SLOPE(AJ25:AT25,AJ$13:AT$13)*AU$13+INTERCEPT(AJ25:AT25,AJ$13:AT$13)</f>
        <v>1.5226306198800791E-5</v>
      </c>
    </row>
    <row r="26" spans="1:47" ht="18.75" customHeight="1">
      <c r="A26" s="101" t="s">
        <v>3670</v>
      </c>
      <c r="G26" s="109">
        <f>管道天然气价格城市!W18</f>
        <v>1.4527804083511282E-5</v>
      </c>
      <c r="H26" s="108">
        <f>管道天然气价格城市!W19</f>
        <v>1.4527804083511282E-5</v>
      </c>
      <c r="I26" s="104">
        <f>H26*(1+US_Summary_pretax!C167)</f>
        <v>1.5458665452441699E-5</v>
      </c>
      <c r="J26" s="104">
        <f>I26*(1+US_Summary_pretax!D167)</f>
        <v>1.3642726957727653E-5</v>
      </c>
      <c r="K26" s="104">
        <f>J26*(1+US_Summary_pretax!E167)</f>
        <v>1.3277076378790843E-5</v>
      </c>
      <c r="L26" s="104">
        <f>K26*(1+US_Summary_pretax!F167)</f>
        <v>1.3419234053745792E-5</v>
      </c>
      <c r="M26" s="104">
        <f>L26*(1+US_Summary_pretax!G167)</f>
        <v>1.3563293652676172E-5</v>
      </c>
      <c r="N26" s="104">
        <f>M26*(1+US_Summary_pretax!H167)</f>
        <v>1.3836676112336722E-5</v>
      </c>
      <c r="O26" s="104">
        <f>N26*(1+US_Summary_pretax!I167)</f>
        <v>1.4110058571997267E-5</v>
      </c>
      <c r="P26" s="104">
        <f>O26*(1+US_Summary_pretax!J167)</f>
        <v>1.4214944748556999E-5</v>
      </c>
      <c r="Q26" s="104">
        <f>P26*(1+US_Summary_pretax!K167)</f>
        <v>1.4419356761978485E-5</v>
      </c>
      <c r="R26" s="104">
        <f>Q26*(1+US_Summary_pretax!L167)</f>
        <v>1.4929640473516523E-5</v>
      </c>
      <c r="S26" s="104">
        <f>R26*(1+US_Summary_pretax!M167)</f>
        <v>1.5038261125114382E-5</v>
      </c>
      <c r="T26" s="104">
        <f>S26*(1+US_Summary_pretax!N167)</f>
        <v>1.5156201490788965E-5</v>
      </c>
      <c r="U26" s="104">
        <f>T26*(1+US_Summary_pretax!O167)</f>
        <v>1.5268406207037906E-5</v>
      </c>
      <c r="V26" s="104">
        <f>U26*(1+US_Summary_pretax!P167)</f>
        <v>1.5318650438707294E-5</v>
      </c>
      <c r="W26" s="104">
        <f>V26*(1+US_Summary_pretax!Q167)</f>
        <v>1.532872650215883E-5</v>
      </c>
      <c r="X26" s="104">
        <f>W26*(1+US_Summary_pretax!R167)</f>
        <v>1.5349296913185839E-5</v>
      </c>
      <c r="Y26" s="104">
        <f>X26*(1+US_Summary_pretax!S167)</f>
        <v>1.5372483032467402E-5</v>
      </c>
      <c r="Z26" s="104">
        <f>Y26*(1+US_Summary_pretax!T167)</f>
        <v>1.536260465123883E-5</v>
      </c>
      <c r="AA26" s="104">
        <f>Z26*(1+US_Summary_pretax!U167)</f>
        <v>1.534538481064303E-5</v>
      </c>
      <c r="AB26" s="104">
        <f>AA26*(1+US_Summary_pretax!V167)</f>
        <v>1.5340146231734552E-5</v>
      </c>
      <c r="AC26" s="104">
        <f>AB26*(1+US_Summary_pretax!W167)</f>
        <v>1.5373318168235424E-5</v>
      </c>
      <c r="AD26" s="104">
        <f>AC26*(1+US_Summary_pretax!X167)</f>
        <v>1.5409842107647379E-5</v>
      </c>
      <c r="AE26" s="104">
        <f>AD26*(1+US_Summary_pretax!Y167)</f>
        <v>1.5435341681929539E-5</v>
      </c>
      <c r="AF26" s="104">
        <f>AE26*(1+US_Summary_pretax!Z167)</f>
        <v>1.5474343811527904E-5</v>
      </c>
      <c r="AG26" s="104">
        <f>AF26*(1+US_Summary_pretax!AA167)</f>
        <v>1.5504265451188919E-5</v>
      </c>
      <c r="AH26" s="104">
        <f>AG26*(1+US_Summary_pretax!AB167)</f>
        <v>1.5518028717842648E-5</v>
      </c>
      <c r="AI26" s="104">
        <f>AH26*(1+US_Summary_pretax!AC167)</f>
        <v>1.5533142813019947E-5</v>
      </c>
      <c r="AJ26" s="104">
        <f>AI26*(1+US_Summary_pretax!AD167)</f>
        <v>1.5507391122279515E-5</v>
      </c>
      <c r="AK26" s="104">
        <f>AJ26*(1+US_Summary_pretax!AE167)</f>
        <v>1.5517107633282038E-5</v>
      </c>
      <c r="AL26" s="104">
        <f t="shared" si="6"/>
        <v>1.5575793755359806E-5</v>
      </c>
      <c r="AM26" s="104">
        <f t="shared" si="6"/>
        <v>1.5596356300770044E-5</v>
      </c>
      <c r="AN26" s="104">
        <f t="shared" si="6"/>
        <v>1.5610590165239264E-5</v>
      </c>
      <c r="AO26" s="104">
        <f t="shared" si="6"/>
        <v>1.5623865525286468E-5</v>
      </c>
      <c r="AP26" s="104">
        <f t="shared" si="6"/>
        <v>1.5637659111193456E-5</v>
      </c>
      <c r="AQ26" s="104">
        <f t="shared" si="6"/>
        <v>1.5650821714025725E-5</v>
      </c>
      <c r="AR26" s="104">
        <f t="shared" si="6"/>
        <v>1.566695390692404E-5</v>
      </c>
      <c r="AS26" s="104">
        <f t="shared" si="6"/>
        <v>1.568639867193264E-5</v>
      </c>
      <c r="AT26" s="104">
        <f t="shared" si="6"/>
        <v>1.5707293480567889E-5</v>
      </c>
      <c r="AU26" s="104">
        <f t="shared" si="6"/>
        <v>1.5730175008252949E-5</v>
      </c>
    </row>
    <row r="27" spans="1:47" ht="18.75" customHeight="1">
      <c r="A27" s="101" t="s">
        <v>3671</v>
      </c>
      <c r="G27" s="109">
        <f>管道天然气价格城市!V18</f>
        <v>1.1273596963900394E-5</v>
      </c>
      <c r="H27" s="108">
        <f>管道天然气价格城市!V19</f>
        <v>1.3720827973657817E-5</v>
      </c>
      <c r="I27" s="104">
        <f>H27*(1+US_Summary_pretax!C168)</f>
        <v>1.505414651303896E-5</v>
      </c>
      <c r="J27" s="104">
        <f>I27*(1+US_Summary_pretax!D168)</f>
        <v>1.3285727095321714E-5</v>
      </c>
      <c r="K27" s="104">
        <f>J27*(1+US_Summary_pretax!E168)</f>
        <v>1.2929644779883364E-5</v>
      </c>
      <c r="L27" s="104">
        <f>K27*(1+US_Summary_pretax!F168)</f>
        <v>1.3068082504233415E-5</v>
      </c>
      <c r="M27" s="104">
        <f>L27*(1+US_Summary_pretax!G168)</f>
        <v>1.3208372383432852E-5</v>
      </c>
      <c r="N27" s="104">
        <f>M27*(1+US_Summary_pretax!H168)</f>
        <v>1.3497584425808252E-5</v>
      </c>
      <c r="O27" s="104">
        <f>N27*(1+US_Summary_pretax!I168)</f>
        <v>1.3786796468183652E-5</v>
      </c>
      <c r="P27" s="104">
        <f>O27*(1+US_Summary_pretax!J168)</f>
        <v>1.3865569863442647E-5</v>
      </c>
      <c r="Q27" s="104">
        <f>P27*(1+US_Summary_pretax!K168)</f>
        <v>1.4080350478616451E-5</v>
      </c>
      <c r="R27" s="104">
        <f>Q27*(1+US_Summary_pretax!L168)</f>
        <v>1.4557896389606234E-5</v>
      </c>
      <c r="S27" s="104">
        <f>R27*(1+US_Summary_pretax!M168)</f>
        <v>1.463531430686323E-5</v>
      </c>
      <c r="T27" s="104">
        <f>S27*(1+US_Summary_pretax!N168)</f>
        <v>1.4725679506996457E-5</v>
      </c>
      <c r="U27" s="104">
        <f>T27*(1+US_Summary_pretax!O168)</f>
        <v>1.4835108726872079E-5</v>
      </c>
      <c r="V27" s="104">
        <f>U27*(1+US_Summary_pretax!P168)</f>
        <v>1.4867486426205533E-5</v>
      </c>
      <c r="W27" s="104">
        <f>V27*(1+US_Summary_pretax!Q168)</f>
        <v>1.4851966772611221E-5</v>
      </c>
      <c r="X27" s="104">
        <f>W27*(1+US_Summary_pretax!R168)</f>
        <v>1.4852663495897963E-5</v>
      </c>
      <c r="Y27" s="104">
        <f>X27*(1+US_Summary_pretax!S168)</f>
        <v>1.4856407197046338E-5</v>
      </c>
      <c r="Z27" s="104">
        <f>Y27*(1+US_Summary_pretax!T168)</f>
        <v>1.481873667884794E-5</v>
      </c>
      <c r="AA27" s="104">
        <f>Z27*(1+US_Summary_pretax!U168)</f>
        <v>1.4773483836924079E-5</v>
      </c>
      <c r="AB27" s="104">
        <f>AA27*(1+US_Summary_pretax!V168)</f>
        <v>1.4748688461316094E-5</v>
      </c>
      <c r="AC27" s="104">
        <f>AB27*(1+US_Summary_pretax!W168)</f>
        <v>1.4775615772212934E-5</v>
      </c>
      <c r="AD27" s="104">
        <f>AC27*(1+US_Summary_pretax!X168)</f>
        <v>1.4806740508687398E-5</v>
      </c>
      <c r="AE27" s="104">
        <f>AD27*(1+US_Summary_pretax!Y168)</f>
        <v>1.4824327550999041E-5</v>
      </c>
      <c r="AF27" s="104">
        <f>AE27*(1+US_Summary_pretax!Z168)</f>
        <v>1.4861438032768041E-5</v>
      </c>
      <c r="AG27" s="104">
        <f>AF27*(1+US_Summary_pretax!AA168)</f>
        <v>1.4886611195662296E-5</v>
      </c>
      <c r="AH27" s="104">
        <f>AG27*(1+US_Summary_pretax!AB168)</f>
        <v>1.4891871741241481E-5</v>
      </c>
      <c r="AI27" s="104">
        <f>AH27*(1+US_Summary_pretax!AC168)</f>
        <v>1.4896036893533338E-5</v>
      </c>
      <c r="AJ27" s="104">
        <f>AI27*(1+US_Summary_pretax!AD168)</f>
        <v>1.4844589479171771E-5</v>
      </c>
      <c r="AK27" s="104">
        <f>AJ27*(1+US_Summary_pretax!AE168)</f>
        <v>1.4838734725448854E-5</v>
      </c>
      <c r="AL27" s="104">
        <f t="shared" si="6"/>
        <v>1.4902758090057531E-5</v>
      </c>
      <c r="AM27" s="104">
        <f t="shared" si="6"/>
        <v>1.4914867855280583E-5</v>
      </c>
      <c r="AN27" s="104">
        <f t="shared" si="6"/>
        <v>1.4918469123451938E-5</v>
      </c>
      <c r="AO27" s="104">
        <f t="shared" si="6"/>
        <v>1.4920680250226792E-5</v>
      </c>
      <c r="AP27" s="104">
        <f t="shared" si="6"/>
        <v>1.4923260178018884E-5</v>
      </c>
      <c r="AQ27" s="104">
        <f t="shared" si="6"/>
        <v>1.4924720303652344E-5</v>
      </c>
      <c r="AR27" s="104">
        <f t="shared" si="6"/>
        <v>1.493008662736956E-5</v>
      </c>
      <c r="AS27" s="104">
        <f t="shared" si="6"/>
        <v>1.4939902601619809E-5</v>
      </c>
      <c r="AT27" s="104">
        <f t="shared" si="6"/>
        <v>1.4952160035550286E-5</v>
      </c>
      <c r="AU27" s="104">
        <f t="shared" si="6"/>
        <v>1.4967239343612916E-5</v>
      </c>
    </row>
    <row r="28" spans="1:47" ht="18.75" customHeight="1">
      <c r="A28" s="101" t="s">
        <v>3672</v>
      </c>
      <c r="G28" s="109">
        <f>管道天然气价格城市!V18</f>
        <v>1.1273596963900394E-5</v>
      </c>
      <c r="H28" s="108">
        <f>管道天然气价格城市!V19</f>
        <v>1.3720827973657817E-5</v>
      </c>
      <c r="I28" s="104">
        <f>H28*(1+US_Summary_pretax!C169)</f>
        <v>1.8083589330133196E-5</v>
      </c>
      <c r="J28" s="104">
        <f>I28*(1+US_Summary_pretax!D169)</f>
        <v>1.5959299488411949E-5</v>
      </c>
      <c r="K28" s="104">
        <f>J28*(1+US_Summary_pretax!E169)</f>
        <v>1.5531560436282174E-5</v>
      </c>
      <c r="L28" s="104">
        <f>K28*(1+US_Summary_pretax!F169)</f>
        <v>1.5697856875125531E-5</v>
      </c>
      <c r="M28" s="104">
        <f>L28*(1+US_Summary_pretax!G169)</f>
        <v>1.5866378189862256E-5</v>
      </c>
      <c r="N28" s="104">
        <f>M28*(1+US_Summary_pretax!H169)</f>
        <v>1.532241980438968E-5</v>
      </c>
      <c r="O28" s="104">
        <f>N28*(1+US_Summary_pretax!I169)</f>
        <v>1.4778461418917103E-5</v>
      </c>
      <c r="P28" s="104">
        <f>O28*(1+US_Summary_pretax!J169)</f>
        <v>1.5065005965559961E-5</v>
      </c>
      <c r="Q28" s="104">
        <f>P28*(1+US_Summary_pretax!K169)</f>
        <v>1.5535373827563095E-5</v>
      </c>
      <c r="R28" s="104">
        <f>Q28*(1+US_Summary_pretax!L169)</f>
        <v>1.5774162445175812E-5</v>
      </c>
      <c r="S28" s="104">
        <f>R28*(1+US_Summary_pretax!M169)</f>
        <v>1.590304288943865E-5</v>
      </c>
      <c r="T28" s="104">
        <f>S28*(1+US_Summary_pretax!N169)</f>
        <v>1.6006046753274452E-5</v>
      </c>
      <c r="U28" s="104">
        <f>T28*(1+US_Summary_pretax!O169)</f>
        <v>1.6211704554927791E-5</v>
      </c>
      <c r="V28" s="104">
        <f>U28*(1+US_Summary_pretax!P169)</f>
        <v>1.6214692384775986E-5</v>
      </c>
      <c r="W28" s="104">
        <f>V28*(1+US_Summary_pretax!Q169)</f>
        <v>1.6125353580576245E-5</v>
      </c>
      <c r="X28" s="104">
        <f>W28*(1+US_Summary_pretax!R169)</f>
        <v>1.6096000171121645E-5</v>
      </c>
      <c r="Y28" s="104">
        <f>X28*(1+US_Summary_pretax!S169)</f>
        <v>1.6038401451270258E-5</v>
      </c>
      <c r="Z28" s="104">
        <f>Y28*(1+US_Summary_pretax!T169)</f>
        <v>1.5958528594487485E-5</v>
      </c>
      <c r="AA28" s="104">
        <f>Z28*(1+US_Summary_pretax!U169)</f>
        <v>1.5844784693629782E-5</v>
      </c>
      <c r="AB28" s="104">
        <f>AA28*(1+US_Summary_pretax!V169)</f>
        <v>1.5754494808457339E-5</v>
      </c>
      <c r="AC28" s="104">
        <f>AB28*(1+US_Summary_pretax!W169)</f>
        <v>1.5756387997940735E-5</v>
      </c>
      <c r="AD28" s="104">
        <f>AC28*(1+US_Summary_pretax!X169)</f>
        <v>1.5768913554901949E-5</v>
      </c>
      <c r="AE28" s="104">
        <f>AD28*(1+US_Summary_pretax!Y169)</f>
        <v>1.5722534898789822E-5</v>
      </c>
      <c r="AF28" s="104">
        <f>AE28*(1+US_Summary_pretax!Z169)</f>
        <v>1.5778742887030185E-5</v>
      </c>
      <c r="AG28" s="104">
        <f>AF28*(1+US_Summary_pretax!AA169)</f>
        <v>1.5697712582648557E-5</v>
      </c>
      <c r="AH28" s="104">
        <f>AG28*(1+US_Summary_pretax!AB169)</f>
        <v>1.5639472331763698E-5</v>
      </c>
      <c r="AI28" s="104">
        <f>AH28*(1+US_Summary_pretax!AC169)</f>
        <v>1.5699614744593958E-5</v>
      </c>
      <c r="AJ28" s="104">
        <f>AI28*(1+US_Summary_pretax!AD169)</f>
        <v>1.5562856478689319E-5</v>
      </c>
      <c r="AK28" s="104">
        <f>AJ28*(1+US_Summary_pretax!AE169)</f>
        <v>1.5456146988044795E-5</v>
      </c>
      <c r="AL28" s="104">
        <f t="shared" si="6"/>
        <v>1.5525763831347014E-5</v>
      </c>
      <c r="AM28" s="104">
        <f t="shared" si="6"/>
        <v>1.5497627317613495E-5</v>
      </c>
      <c r="AN28" s="104">
        <f t="shared" si="6"/>
        <v>1.5455319236697007E-5</v>
      </c>
      <c r="AO28" s="104">
        <f t="shared" si="6"/>
        <v>1.5412084834280274E-5</v>
      </c>
      <c r="AP28" s="104">
        <f t="shared" si="6"/>
        <v>1.5372511349607014E-5</v>
      </c>
      <c r="AQ28" s="104">
        <f t="shared" si="6"/>
        <v>1.5327048663823633E-5</v>
      </c>
      <c r="AR28" s="104">
        <f t="shared" si="6"/>
        <v>1.5297431810385801E-5</v>
      </c>
      <c r="AS28" s="104">
        <f t="shared" si="6"/>
        <v>1.526253044138254E-5</v>
      </c>
      <c r="AT28" s="104">
        <f t="shared" si="6"/>
        <v>1.5223005284656027E-5</v>
      </c>
      <c r="AU28" s="104">
        <f t="shared" si="6"/>
        <v>1.5203883289809604E-5</v>
      </c>
    </row>
    <row r="29" spans="1:47" ht="18.75" customHeight="1">
      <c r="A29" s="101" t="s">
        <v>3673</v>
      </c>
      <c r="G29" s="109">
        <f>管道天然气价格城市!W18</f>
        <v>1.4527804083511282E-5</v>
      </c>
      <c r="H29" s="108">
        <f>管道天然气价格城市!W19</f>
        <v>1.4527804083511282E-5</v>
      </c>
      <c r="I29" s="104">
        <f>H29*(1+US_Summary_pretax!C170)</f>
        <v>2.0143366096343179E-5</v>
      </c>
      <c r="J29" s="104">
        <f>I29*(1+US_Summary_pretax!D170)</f>
        <v>1.7777113070168164E-5</v>
      </c>
      <c r="K29" s="104">
        <f>J29*(1+US_Summary_pretax!E170)</f>
        <v>1.7300653216791839E-5</v>
      </c>
      <c r="L29" s="104">
        <f>K29*(1+US_Summary_pretax!F170)</f>
        <v>1.7485891334456787E-5</v>
      </c>
      <c r="M29" s="104">
        <f>L29*(1+US_Summary_pretax!G170)</f>
        <v>1.7673607748262006E-5</v>
      </c>
      <c r="N29" s="104">
        <f>M29*(1+US_Summary_pretax!H170)</f>
        <v>1.6998329964124951E-5</v>
      </c>
      <c r="O29" s="104">
        <f>N29*(1+US_Summary_pretax!I170)</f>
        <v>1.6323052179987896E-5</v>
      </c>
      <c r="P29" s="104">
        <f>O29*(1+US_Summary_pretax!J170)</f>
        <v>1.6648226841813908E-5</v>
      </c>
      <c r="Q29" s="104">
        <f>P29*(1+US_Summary_pretax!K170)</f>
        <v>1.7223454129066513E-5</v>
      </c>
      <c r="R29" s="104">
        <f>Q29*(1+US_Summary_pretax!L170)</f>
        <v>1.7577565257979063E-5</v>
      </c>
      <c r="S29" s="104">
        <f>R29*(1+US_Summary_pretax!M170)</f>
        <v>1.7776422595483313E-5</v>
      </c>
      <c r="T29" s="104">
        <f>S29*(1+US_Summary_pretax!N170)</f>
        <v>1.7887597985951182E-5</v>
      </c>
      <c r="U29" s="104">
        <f>T29*(1+US_Summary_pretax!O170)</f>
        <v>1.8082122272999394E-5</v>
      </c>
      <c r="V29" s="104">
        <f>U29*(1+US_Summary_pretax!P170)</f>
        <v>1.8043065462039516E-5</v>
      </c>
      <c r="W29" s="104">
        <f>V29*(1+US_Summary_pretax!Q170)</f>
        <v>1.792241671742393E-5</v>
      </c>
      <c r="X29" s="104">
        <f>W29*(1+US_Summary_pretax!R170)</f>
        <v>1.7896964497758888E-5</v>
      </c>
      <c r="Y29" s="104">
        <f>X29*(1+US_Summary_pretax!S170)</f>
        <v>1.775108315384384E-5</v>
      </c>
      <c r="Z29" s="104">
        <f>Y29*(1+US_Summary_pretax!T170)</f>
        <v>1.7603444847004157E-5</v>
      </c>
      <c r="AA29" s="104">
        <f>Z29*(1+US_Summary_pretax!U170)</f>
        <v>1.7436390912710097E-5</v>
      </c>
      <c r="AB29" s="104">
        <f>AA29*(1+US_Summary_pretax!V170)</f>
        <v>1.7341971962567423E-5</v>
      </c>
      <c r="AC29" s="104">
        <f>AB29*(1+US_Summary_pretax!W170)</f>
        <v>1.734584202955007E-5</v>
      </c>
      <c r="AD29" s="104">
        <f>AC29*(1+US_Summary_pretax!X170)</f>
        <v>1.7351451252400694E-5</v>
      </c>
      <c r="AE29" s="104">
        <f>AD29*(1+US_Summary_pretax!Y170)</f>
        <v>1.7259928916809448E-5</v>
      </c>
      <c r="AF29" s="104">
        <f>AE29*(1+US_Summary_pretax!Z170)</f>
        <v>1.7365049908009976E-5</v>
      </c>
      <c r="AG29" s="104">
        <f>AF29*(1+US_Summary_pretax!AA170)</f>
        <v>1.7225288255903385E-5</v>
      </c>
      <c r="AH29" s="104">
        <f>AG29*(1+US_Summary_pretax!AB170)</f>
        <v>1.7128779944444921E-5</v>
      </c>
      <c r="AI29" s="104">
        <f>AH29*(1+US_Summary_pretax!AC170)</f>
        <v>1.7147964080162606E-5</v>
      </c>
      <c r="AJ29" s="104">
        <f>AI29*(1+US_Summary_pretax!AD170)</f>
        <v>1.6909557269797311E-5</v>
      </c>
      <c r="AK29" s="104">
        <f>AJ29*(1+US_Summary_pretax!AE170)</f>
        <v>1.6677549128461611E-5</v>
      </c>
      <c r="AL29" s="104">
        <f t="shared" si="6"/>
        <v>1.6839207524585047E-5</v>
      </c>
      <c r="AM29" s="104">
        <f t="shared" si="6"/>
        <v>1.6764442276848341E-5</v>
      </c>
      <c r="AN29" s="104">
        <f t="shared" si="6"/>
        <v>1.6672746099253172E-5</v>
      </c>
      <c r="AO29" s="104">
        <f t="shared" si="6"/>
        <v>1.6580122219403957E-5</v>
      </c>
      <c r="AP29" s="104">
        <f t="shared" si="6"/>
        <v>1.6491857068481414E-5</v>
      </c>
      <c r="AQ29" s="104">
        <f t="shared" si="6"/>
        <v>1.6391935439701597E-5</v>
      </c>
      <c r="AR29" s="104">
        <f t="shared" si="6"/>
        <v>1.6322420281012639E-5</v>
      </c>
      <c r="AS29" s="104">
        <f t="shared" si="6"/>
        <v>1.6247671281482924E-5</v>
      </c>
      <c r="AT29" s="104">
        <f t="shared" si="6"/>
        <v>1.6172177116228131E-5</v>
      </c>
      <c r="AU29" s="104">
        <f t="shared" si="6"/>
        <v>1.6121825431848188E-5</v>
      </c>
    </row>
    <row r="30" spans="1:47" ht="18.75" customHeight="1">
      <c r="A30" s="101" t="s">
        <v>3674</v>
      </c>
      <c r="G30" s="108">
        <v>0</v>
      </c>
      <c r="H30" s="108">
        <v>0</v>
      </c>
      <c r="I30" s="104">
        <v>0</v>
      </c>
      <c r="J30" s="104">
        <v>0</v>
      </c>
      <c r="K30" s="104">
        <v>0</v>
      </c>
      <c r="L30" s="104">
        <v>0</v>
      </c>
      <c r="M30" s="104">
        <v>0</v>
      </c>
      <c r="N30" s="104">
        <v>0</v>
      </c>
      <c r="O30" s="104">
        <v>0</v>
      </c>
      <c r="P30" s="104">
        <v>0</v>
      </c>
      <c r="Q30" s="104">
        <v>0</v>
      </c>
      <c r="R30" s="104">
        <v>0</v>
      </c>
      <c r="S30" s="104">
        <v>0</v>
      </c>
      <c r="T30" s="104">
        <v>0</v>
      </c>
      <c r="U30" s="104">
        <v>0</v>
      </c>
      <c r="V30" s="104">
        <v>0</v>
      </c>
      <c r="W30" s="104">
        <v>0</v>
      </c>
      <c r="X30" s="104">
        <v>0</v>
      </c>
      <c r="Y30" s="104">
        <v>0</v>
      </c>
      <c r="Z30" s="104">
        <v>0</v>
      </c>
      <c r="AA30" s="104">
        <v>0</v>
      </c>
      <c r="AB30" s="104">
        <v>0</v>
      </c>
      <c r="AC30" s="104">
        <v>0</v>
      </c>
      <c r="AD30" s="104">
        <v>0</v>
      </c>
      <c r="AE30" s="104">
        <v>0</v>
      </c>
      <c r="AF30" s="104">
        <v>0</v>
      </c>
      <c r="AG30" s="104">
        <v>0</v>
      </c>
      <c r="AH30" s="104">
        <v>0</v>
      </c>
      <c r="AI30" s="104">
        <v>0</v>
      </c>
      <c r="AJ30" s="104">
        <v>0</v>
      </c>
      <c r="AK30" s="104">
        <v>0</v>
      </c>
      <c r="AL30" s="104">
        <v>0</v>
      </c>
      <c r="AM30" s="104">
        <v>0</v>
      </c>
      <c r="AN30" s="104">
        <v>0</v>
      </c>
      <c r="AO30" s="104">
        <v>0</v>
      </c>
      <c r="AP30" s="104">
        <v>0</v>
      </c>
      <c r="AQ30" s="104">
        <v>0</v>
      </c>
      <c r="AR30" s="104">
        <v>0</v>
      </c>
      <c r="AS30" s="104">
        <v>0</v>
      </c>
      <c r="AT30" s="104">
        <v>0</v>
      </c>
      <c r="AU30" s="104">
        <v>0</v>
      </c>
    </row>
    <row r="31" spans="1:47" ht="18.75" customHeight="1">
      <c r="A31" s="101" t="s">
        <v>3675</v>
      </c>
      <c r="G31" s="109">
        <f>管道天然气价格城市!V18</f>
        <v>1.1273596963900394E-5</v>
      </c>
      <c r="H31" s="108">
        <f>管道天然气价格城市!V19</f>
        <v>1.3720827973657817E-5</v>
      </c>
      <c r="I31" s="104">
        <f>H31*(1+US_Summary_pretax!C172)</f>
        <v>1.8083589330133196E-5</v>
      </c>
      <c r="J31" s="104">
        <f>I31*(1+US_Summary_pretax!D172)</f>
        <v>1.5959299488411949E-5</v>
      </c>
      <c r="K31" s="104">
        <f>J31*(1+US_Summary_pretax!E172)</f>
        <v>1.5531560436282174E-5</v>
      </c>
      <c r="L31" s="104">
        <f>K31*(1+US_Summary_pretax!F172)</f>
        <v>1.5697856875125531E-5</v>
      </c>
      <c r="M31" s="104">
        <f>L31*(1+US_Summary_pretax!G172)</f>
        <v>1.5866378189862256E-5</v>
      </c>
      <c r="N31" s="104">
        <f>M31*(1+US_Summary_pretax!H172)</f>
        <v>1.532241980438968E-5</v>
      </c>
      <c r="O31" s="104">
        <f>N31*(1+US_Summary_pretax!I172)</f>
        <v>1.4778461418917103E-5</v>
      </c>
      <c r="P31" s="104">
        <f>O31*(1+US_Summary_pretax!J172)</f>
        <v>1.5065005965559961E-5</v>
      </c>
      <c r="Q31" s="104">
        <f>P31*(1+US_Summary_pretax!K172)</f>
        <v>1.5535373827563095E-5</v>
      </c>
      <c r="R31" s="104">
        <f>Q31*(1+US_Summary_pretax!L172)</f>
        <v>1.5774162445175812E-5</v>
      </c>
      <c r="S31" s="104">
        <f>R31*(1+US_Summary_pretax!M172)</f>
        <v>1.590304288943865E-5</v>
      </c>
      <c r="T31" s="104">
        <f>S31*(1+US_Summary_pretax!N172)</f>
        <v>1.6006046753274452E-5</v>
      </c>
      <c r="U31" s="104">
        <f>T31*(1+US_Summary_pretax!O172)</f>
        <v>1.6211704554927791E-5</v>
      </c>
      <c r="V31" s="104">
        <f>U31*(1+US_Summary_pretax!P172)</f>
        <v>1.6214692384775986E-5</v>
      </c>
      <c r="W31" s="104">
        <f>V31*(1+US_Summary_pretax!Q172)</f>
        <v>1.6125353580576245E-5</v>
      </c>
      <c r="X31" s="104">
        <f>W31*(1+US_Summary_pretax!R172)</f>
        <v>1.6096000171121645E-5</v>
      </c>
      <c r="Y31" s="104">
        <f>X31*(1+US_Summary_pretax!S172)</f>
        <v>1.6038401451270258E-5</v>
      </c>
      <c r="Z31" s="104">
        <f>Y31*(1+US_Summary_pretax!T172)</f>
        <v>1.5958528594487485E-5</v>
      </c>
      <c r="AA31" s="104">
        <f>Z31*(1+US_Summary_pretax!U172)</f>
        <v>1.5844784693629782E-5</v>
      </c>
      <c r="AB31" s="104">
        <f>AA31*(1+US_Summary_pretax!V172)</f>
        <v>1.5754494808457339E-5</v>
      </c>
      <c r="AC31" s="104">
        <f>AB31*(1+US_Summary_pretax!W172)</f>
        <v>1.5756387997940735E-5</v>
      </c>
      <c r="AD31" s="104">
        <f>AC31*(1+US_Summary_pretax!X172)</f>
        <v>1.5768913554901949E-5</v>
      </c>
      <c r="AE31" s="104">
        <f>AD31*(1+US_Summary_pretax!Y172)</f>
        <v>1.5722534898789822E-5</v>
      </c>
      <c r="AF31" s="104">
        <f>AE31*(1+US_Summary_pretax!Z172)</f>
        <v>1.5778742887030185E-5</v>
      </c>
      <c r="AG31" s="104">
        <f>AF31*(1+US_Summary_pretax!AA172)</f>
        <v>1.5697712582648557E-5</v>
      </c>
      <c r="AH31" s="104">
        <f>AG31*(1+US_Summary_pretax!AB172)</f>
        <v>1.5639472331763698E-5</v>
      </c>
      <c r="AI31" s="104">
        <f>AH31*(1+US_Summary_pretax!AC172)</f>
        <v>1.5699614744593958E-5</v>
      </c>
      <c r="AJ31" s="104">
        <f>AI31*(1+US_Summary_pretax!AD172)</f>
        <v>1.5562856478689319E-5</v>
      </c>
      <c r="AK31" s="104">
        <f>AJ31*(1+US_Summary_pretax!AE172)</f>
        <v>1.5456146988044795E-5</v>
      </c>
      <c r="AL31" s="104">
        <f t="shared" si="6"/>
        <v>1.5525763831347014E-5</v>
      </c>
      <c r="AM31" s="104">
        <f t="shared" si="6"/>
        <v>1.5497627317613495E-5</v>
      </c>
      <c r="AN31" s="104">
        <f t="shared" si="6"/>
        <v>1.5455319236697007E-5</v>
      </c>
      <c r="AO31" s="104">
        <f t="shared" si="6"/>
        <v>1.5412084834280274E-5</v>
      </c>
      <c r="AP31" s="104">
        <f t="shared" si="6"/>
        <v>1.5372511349607014E-5</v>
      </c>
      <c r="AQ31" s="104">
        <f t="shared" si="6"/>
        <v>1.5327048663823633E-5</v>
      </c>
      <c r="AR31" s="104">
        <f t="shared" si="6"/>
        <v>1.5297431810385801E-5</v>
      </c>
      <c r="AS31" s="104">
        <f t="shared" si="6"/>
        <v>1.526253044138254E-5</v>
      </c>
      <c r="AT31" s="104">
        <f t="shared" si="6"/>
        <v>1.5223005284656027E-5</v>
      </c>
      <c r="AU31" s="104">
        <f t="shared" si="6"/>
        <v>1.5203883289809604E-5</v>
      </c>
    </row>
    <row r="32" spans="1:47" s="103" customFormat="1" ht="18.75" customHeight="1">
      <c r="A32" s="102" t="s">
        <v>3677</v>
      </c>
      <c r="B32" s="102"/>
      <c r="C32" s="102"/>
      <c r="D32" s="102"/>
      <c r="E32" s="102"/>
      <c r="F32" s="102"/>
      <c r="I32" s="102"/>
      <c r="L32" s="102"/>
      <c r="O32" s="102"/>
      <c r="R32" s="102"/>
      <c r="U32" s="102"/>
      <c r="X32" s="102"/>
      <c r="AA32" s="102"/>
      <c r="AD32" s="102"/>
      <c r="AG32" s="102"/>
      <c r="AJ32" s="102"/>
      <c r="AM32" s="102"/>
      <c r="AP32" s="102"/>
      <c r="AS32" s="102"/>
    </row>
    <row r="33" spans="1:47" ht="18.75" customHeight="1">
      <c r="A33" s="105" t="s">
        <v>3697</v>
      </c>
      <c r="B33" s="101">
        <v>2015</v>
      </c>
      <c r="C33" s="101">
        <v>2016</v>
      </c>
      <c r="D33" s="101">
        <v>2017</v>
      </c>
      <c r="E33" s="101">
        <v>2018</v>
      </c>
      <c r="F33" s="101">
        <v>2019</v>
      </c>
      <c r="G33" s="101">
        <v>2020</v>
      </c>
      <c r="H33" s="101">
        <v>2021</v>
      </c>
      <c r="I33" s="101">
        <v>2022</v>
      </c>
      <c r="J33" s="101">
        <v>2023</v>
      </c>
      <c r="K33" s="101">
        <v>2024</v>
      </c>
      <c r="L33" s="101">
        <v>2025</v>
      </c>
      <c r="M33" s="101">
        <v>2026</v>
      </c>
      <c r="N33" s="101">
        <v>2027</v>
      </c>
      <c r="O33" s="101">
        <v>2028</v>
      </c>
      <c r="P33" s="101">
        <v>2029</v>
      </c>
      <c r="Q33" s="101">
        <v>2030</v>
      </c>
      <c r="R33" s="101">
        <v>2031</v>
      </c>
      <c r="S33" s="101">
        <v>2032</v>
      </c>
      <c r="T33" s="101">
        <v>2033</v>
      </c>
      <c r="U33" s="101">
        <v>2034</v>
      </c>
      <c r="V33" s="101">
        <v>2035</v>
      </c>
      <c r="W33" s="101">
        <v>2036</v>
      </c>
      <c r="X33" s="101">
        <v>2037</v>
      </c>
      <c r="Y33" s="101">
        <v>2038</v>
      </c>
      <c r="Z33" s="101">
        <v>2039</v>
      </c>
      <c r="AA33" s="101">
        <v>2040</v>
      </c>
      <c r="AB33" s="101">
        <v>2041</v>
      </c>
      <c r="AC33" s="101">
        <v>2042</v>
      </c>
      <c r="AD33" s="101">
        <v>2043</v>
      </c>
      <c r="AE33" s="101">
        <v>2044</v>
      </c>
      <c r="AF33" s="101">
        <v>2045</v>
      </c>
      <c r="AG33" s="101">
        <v>2046</v>
      </c>
      <c r="AH33" s="101">
        <v>2047</v>
      </c>
      <c r="AI33" s="101">
        <v>2048</v>
      </c>
      <c r="AJ33" s="101">
        <v>2049</v>
      </c>
      <c r="AK33" s="101">
        <v>2050</v>
      </c>
      <c r="AL33" s="101">
        <v>2051</v>
      </c>
      <c r="AM33" s="101">
        <v>2052</v>
      </c>
      <c r="AN33" s="101">
        <v>2053</v>
      </c>
      <c r="AO33" s="101">
        <v>2054</v>
      </c>
      <c r="AP33" s="101">
        <v>2055</v>
      </c>
      <c r="AQ33" s="101">
        <v>2056</v>
      </c>
      <c r="AR33" s="101">
        <v>2057</v>
      </c>
      <c r="AS33" s="101">
        <v>2058</v>
      </c>
      <c r="AT33" s="101">
        <v>2059</v>
      </c>
      <c r="AU33" s="101">
        <v>2060</v>
      </c>
    </row>
    <row r="34" spans="1:47" ht="18.75" customHeight="1">
      <c r="A34" s="101" t="s">
        <v>3668</v>
      </c>
      <c r="G34" s="101">
        <v>0</v>
      </c>
      <c r="H34" s="101">
        <v>0</v>
      </c>
      <c r="I34" s="104">
        <v>0</v>
      </c>
      <c r="J34" s="104">
        <v>0</v>
      </c>
      <c r="K34" s="104">
        <v>0</v>
      </c>
      <c r="L34" s="104">
        <v>0</v>
      </c>
      <c r="M34" s="104">
        <v>0</v>
      </c>
      <c r="N34" s="104">
        <v>0</v>
      </c>
      <c r="O34" s="104">
        <v>0</v>
      </c>
      <c r="P34" s="104">
        <v>0</v>
      </c>
      <c r="Q34" s="104">
        <v>0</v>
      </c>
      <c r="R34" s="104">
        <v>0</v>
      </c>
      <c r="S34" s="104">
        <v>0</v>
      </c>
      <c r="T34" s="104">
        <v>0</v>
      </c>
      <c r="U34" s="104">
        <v>0</v>
      </c>
      <c r="V34" s="104">
        <v>0</v>
      </c>
      <c r="W34" s="104">
        <v>0</v>
      </c>
      <c r="X34" s="104">
        <v>0</v>
      </c>
      <c r="Y34" s="104">
        <v>0</v>
      </c>
      <c r="Z34" s="104">
        <v>0</v>
      </c>
      <c r="AA34" s="104">
        <v>0</v>
      </c>
      <c r="AB34" s="104">
        <v>0</v>
      </c>
      <c r="AC34" s="104">
        <v>0</v>
      </c>
      <c r="AD34" s="104">
        <v>0</v>
      </c>
      <c r="AE34" s="104">
        <v>0</v>
      </c>
      <c r="AF34" s="104">
        <v>0</v>
      </c>
      <c r="AG34" s="104">
        <v>0</v>
      </c>
      <c r="AH34" s="104">
        <v>0</v>
      </c>
      <c r="AI34" s="104">
        <v>0</v>
      </c>
      <c r="AJ34" s="104">
        <v>0</v>
      </c>
      <c r="AK34" s="104">
        <v>0</v>
      </c>
      <c r="AL34" s="104">
        <v>0</v>
      </c>
      <c r="AM34" s="104">
        <v>0</v>
      </c>
      <c r="AN34" s="104">
        <v>0</v>
      </c>
      <c r="AO34" s="104">
        <v>0</v>
      </c>
      <c r="AP34" s="104">
        <v>0</v>
      </c>
      <c r="AQ34" s="104">
        <v>0</v>
      </c>
      <c r="AR34" s="104">
        <v>0</v>
      </c>
      <c r="AS34" s="104">
        <v>0</v>
      </c>
      <c r="AT34" s="104">
        <v>0</v>
      </c>
      <c r="AU34" s="104">
        <v>0</v>
      </c>
    </row>
    <row r="35" spans="1:47" ht="18.75" customHeight="1">
      <c r="A35" s="101" t="s">
        <v>3669</v>
      </c>
      <c r="G35" s="101">
        <v>5.6727767685988622E-7</v>
      </c>
      <c r="H35" s="101">
        <v>5.6810942472859349E-7</v>
      </c>
      <c r="I35" s="104">
        <f>H35*(1+US_Summary_pretax!C176)</f>
        <v>5.6894239211385383E-7</v>
      </c>
      <c r="J35" s="104">
        <f>I35*(1+US_Summary_pretax!D176)</f>
        <v>5.6977535949911417E-7</v>
      </c>
      <c r="K35" s="104">
        <f>J35*(1+US_Summary_pretax!E176)</f>
        <v>5.7144129426963475E-7</v>
      </c>
      <c r="L35" s="104">
        <f>K35*(1+US_Summary_pretax!F176)</f>
        <v>5.7227426165489509E-7</v>
      </c>
      <c r="M35" s="104">
        <f>L35*(1+US_Summary_pretax!G176)</f>
        <v>5.7394019642541577E-7</v>
      </c>
      <c r="N35" s="104">
        <f>M35*(1+US_Summary_pretax!H176)</f>
        <v>5.7477316381067601E-7</v>
      </c>
      <c r="O35" s="104">
        <f>N35*(1+US_Summary_pretax!I176)</f>
        <v>5.7643909858119669E-7</v>
      </c>
      <c r="P35" s="104">
        <f>O35*(1+US_Summary_pretax!J176)</f>
        <v>5.7727206596645703E-7</v>
      </c>
      <c r="Q35" s="104">
        <f>P35*(1+US_Summary_pretax!K176)</f>
        <v>5.7893800073697771E-7</v>
      </c>
      <c r="R35" s="104">
        <f>Q35*(1+US_Summary_pretax!L176)</f>
        <v>5.8060393550749839E-7</v>
      </c>
      <c r="S35" s="104">
        <f>R35*(1+US_Summary_pretax!M176)</f>
        <v>5.8143690289275884E-7</v>
      </c>
      <c r="T35" s="104">
        <f>S35*(1+US_Summary_pretax!N176)</f>
        <v>5.8310283766327952E-7</v>
      </c>
      <c r="U35" s="104">
        <f>T35*(1+US_Summary_pretax!O176)</f>
        <v>5.847687724338002E-7</v>
      </c>
      <c r="V35" s="104">
        <f>U35*(1+US_Summary_pretax!P176)</f>
        <v>5.8560256781844945E-7</v>
      </c>
      <c r="W35" s="104">
        <f>V35*(1+US_Summary_pretax!Q176)</f>
        <v>5.8726850258896992E-7</v>
      </c>
      <c r="X35" s="104">
        <f>W35*(1+US_Summary_pretax!R176)</f>
        <v>5.889344373594907E-7</v>
      </c>
      <c r="Y35" s="104">
        <f>X35*(1+US_Summary_pretax!S176)</f>
        <v>5.8976740474475094E-7</v>
      </c>
      <c r="Z35" s="104">
        <f>Y35*(1+US_Summary_pretax!T176)</f>
        <v>5.9143333951527173E-7</v>
      </c>
      <c r="AA35" s="104">
        <f>Z35*(1+US_Summary_pretax!U176)</f>
        <v>5.9309927428579241E-7</v>
      </c>
      <c r="AB35" s="104">
        <f>AA35*(1+US_Summary_pretax!V176)</f>
        <v>5.9476520905631288E-7</v>
      </c>
      <c r="AC35" s="104">
        <f>AB35*(1+US_Summary_pretax!W176)</f>
        <v>5.9643114382683335E-7</v>
      </c>
      <c r="AD35" s="104">
        <f>AC35*(1+US_Summary_pretax!X176)</f>
        <v>5.9809707859735413E-7</v>
      </c>
      <c r="AE35" s="104">
        <f>AD35*(1+US_Summary_pretax!Y176)</f>
        <v>5.9976301336787482E-7</v>
      </c>
      <c r="AF35" s="104">
        <f>AE35*(1+US_Summary_pretax!Z176)</f>
        <v>6.014289481383955E-7</v>
      </c>
      <c r="AG35" s="104">
        <f>AF35*(1+US_Summary_pretax!AA176)</f>
        <v>6.0309488290891607E-7</v>
      </c>
      <c r="AH35" s="104">
        <f>AG35*(1+US_Summary_pretax!AB176)</f>
        <v>6.0476164567882555E-7</v>
      </c>
      <c r="AI35" s="104">
        <f>AH35*(1+US_Summary_pretax!AC176)</f>
        <v>6.0642758044934613E-7</v>
      </c>
      <c r="AJ35" s="104">
        <f>AI35*(1+US_Summary_pretax!AD176)</f>
        <v>6.0809351521986681E-7</v>
      </c>
      <c r="AK35" s="104">
        <f>AJ35*(1+US_Summary_pretax!AE176)</f>
        <v>6.097594499903876E-7</v>
      </c>
      <c r="AL35" s="104">
        <f t="shared" ref="AL35:AT35" si="7">SLOPE(AA35:AK35,AA$13:AK$13)*AL$13+INTERCEPT(AA35:AK35,AA$13:AK$13)</f>
        <v>6.1142549014264852E-7</v>
      </c>
      <c r="AM35" s="104">
        <f t="shared" si="7"/>
        <v>6.1309158367007693E-7</v>
      </c>
      <c r="AN35" s="104">
        <f t="shared" si="7"/>
        <v>6.1475768401559202E-7</v>
      </c>
      <c r="AO35" s="104">
        <f t="shared" si="7"/>
        <v>6.1642378499903007E-7</v>
      </c>
      <c r="AP35" s="104">
        <f t="shared" si="7"/>
        <v>6.1808987782099989E-7</v>
      </c>
      <c r="AQ35" s="104">
        <f t="shared" si="7"/>
        <v>6.1975595044753627E-7</v>
      </c>
      <c r="AR35" s="104">
        <f t="shared" si="7"/>
        <v>6.2142198691385624E-7</v>
      </c>
      <c r="AS35" s="104">
        <f t="shared" si="7"/>
        <v>6.2308796655137163E-7</v>
      </c>
      <c r="AT35" s="104">
        <f t="shared" si="7"/>
        <v>6.2475405885696561E-7</v>
      </c>
      <c r="AU35" s="104">
        <f>SLOPE(AJ35:AT35,AJ$13:AT$13)*AU$13+INTERCEPT(AJ35:AT35,AJ$13:AT$13)</f>
        <v>6.2642015180821468E-7</v>
      </c>
    </row>
    <row r="36" spans="1:47" ht="18.75" customHeight="1">
      <c r="A36" s="101" t="s">
        <v>3670</v>
      </c>
      <c r="G36" s="101">
        <v>0</v>
      </c>
      <c r="H36" s="101">
        <v>0</v>
      </c>
      <c r="I36" s="101">
        <v>0</v>
      </c>
      <c r="J36" s="101">
        <v>0</v>
      </c>
      <c r="K36" s="101">
        <v>0</v>
      </c>
      <c r="L36" s="101">
        <v>0</v>
      </c>
      <c r="M36" s="101">
        <v>0</v>
      </c>
      <c r="N36" s="101">
        <v>0</v>
      </c>
      <c r="O36" s="101">
        <v>0</v>
      </c>
      <c r="P36" s="101">
        <v>0</v>
      </c>
      <c r="Q36" s="101">
        <v>0</v>
      </c>
      <c r="R36" s="101">
        <v>0</v>
      </c>
      <c r="S36" s="101">
        <v>0</v>
      </c>
      <c r="T36" s="101">
        <v>0</v>
      </c>
      <c r="U36" s="101">
        <v>0</v>
      </c>
      <c r="V36" s="101">
        <v>0</v>
      </c>
      <c r="W36" s="101">
        <v>0</v>
      </c>
      <c r="X36" s="101">
        <v>0</v>
      </c>
      <c r="Y36" s="101">
        <v>0</v>
      </c>
      <c r="Z36" s="101">
        <v>0</v>
      </c>
      <c r="AA36" s="101">
        <v>0</v>
      </c>
      <c r="AB36" s="101">
        <v>0</v>
      </c>
      <c r="AC36" s="101">
        <v>0</v>
      </c>
      <c r="AD36" s="101">
        <v>0</v>
      </c>
      <c r="AE36" s="101">
        <v>0</v>
      </c>
      <c r="AF36" s="101">
        <v>0</v>
      </c>
      <c r="AG36" s="101">
        <v>0</v>
      </c>
      <c r="AH36" s="101">
        <v>0</v>
      </c>
      <c r="AI36" s="101">
        <v>0</v>
      </c>
      <c r="AJ36" s="101">
        <v>0</v>
      </c>
      <c r="AK36" s="101">
        <v>0</v>
      </c>
      <c r="AL36" s="101">
        <v>0</v>
      </c>
      <c r="AM36" s="101">
        <v>0</v>
      </c>
      <c r="AN36" s="101">
        <v>0</v>
      </c>
      <c r="AO36" s="101">
        <v>0</v>
      </c>
      <c r="AP36" s="101">
        <v>0</v>
      </c>
      <c r="AQ36" s="101">
        <v>0</v>
      </c>
      <c r="AR36" s="101">
        <v>0</v>
      </c>
      <c r="AS36" s="101">
        <v>0</v>
      </c>
      <c r="AT36" s="101">
        <v>0</v>
      </c>
      <c r="AU36" s="101">
        <v>0</v>
      </c>
    </row>
    <row r="37" spans="1:47" ht="18.75" customHeight="1">
      <c r="A37" s="101" t="s">
        <v>3671</v>
      </c>
      <c r="G37" s="101">
        <v>0</v>
      </c>
      <c r="H37" s="101">
        <v>0</v>
      </c>
      <c r="I37" s="101">
        <v>0</v>
      </c>
      <c r="J37" s="101">
        <v>0</v>
      </c>
      <c r="K37" s="101">
        <v>0</v>
      </c>
      <c r="L37" s="101">
        <v>0</v>
      </c>
      <c r="M37" s="101">
        <v>0</v>
      </c>
      <c r="N37" s="101">
        <v>0</v>
      </c>
      <c r="O37" s="101">
        <v>0</v>
      </c>
      <c r="P37" s="101">
        <v>0</v>
      </c>
      <c r="Q37" s="101">
        <v>0</v>
      </c>
      <c r="R37" s="101">
        <v>0</v>
      </c>
      <c r="S37" s="101">
        <v>0</v>
      </c>
      <c r="T37" s="101">
        <v>0</v>
      </c>
      <c r="U37" s="101">
        <v>0</v>
      </c>
      <c r="V37" s="101">
        <v>0</v>
      </c>
      <c r="W37" s="101">
        <v>0</v>
      </c>
      <c r="X37" s="101">
        <v>0</v>
      </c>
      <c r="Y37" s="101">
        <v>0</v>
      </c>
      <c r="Z37" s="101">
        <v>0</v>
      </c>
      <c r="AA37" s="101">
        <v>0</v>
      </c>
      <c r="AB37" s="101">
        <v>0</v>
      </c>
      <c r="AC37" s="101">
        <v>0</v>
      </c>
      <c r="AD37" s="101">
        <v>0</v>
      </c>
      <c r="AE37" s="101">
        <v>0</v>
      </c>
      <c r="AF37" s="101">
        <v>0</v>
      </c>
      <c r="AG37" s="101">
        <v>0</v>
      </c>
      <c r="AH37" s="101">
        <v>0</v>
      </c>
      <c r="AI37" s="101">
        <v>0</v>
      </c>
      <c r="AJ37" s="101">
        <v>0</v>
      </c>
      <c r="AK37" s="101">
        <v>0</v>
      </c>
      <c r="AL37" s="101">
        <v>0</v>
      </c>
      <c r="AM37" s="101">
        <v>0</v>
      </c>
      <c r="AN37" s="101">
        <v>0</v>
      </c>
      <c r="AO37" s="101">
        <v>0</v>
      </c>
      <c r="AP37" s="101">
        <v>0</v>
      </c>
      <c r="AQ37" s="101">
        <v>0</v>
      </c>
      <c r="AR37" s="101">
        <v>0</v>
      </c>
      <c r="AS37" s="101">
        <v>0</v>
      </c>
      <c r="AT37" s="101">
        <v>0</v>
      </c>
      <c r="AU37" s="101">
        <v>0</v>
      </c>
    </row>
    <row r="38" spans="1:47" ht="18.75" customHeight="1">
      <c r="A38" s="101" t="s">
        <v>3672</v>
      </c>
      <c r="G38" s="101">
        <v>0</v>
      </c>
      <c r="H38" s="101">
        <v>0</v>
      </c>
      <c r="I38" s="101">
        <v>0</v>
      </c>
      <c r="J38" s="101">
        <v>0</v>
      </c>
      <c r="K38" s="101">
        <v>0</v>
      </c>
      <c r="L38" s="101">
        <v>0</v>
      </c>
      <c r="M38" s="101">
        <v>0</v>
      </c>
      <c r="N38" s="101">
        <v>0</v>
      </c>
      <c r="O38" s="101">
        <v>0</v>
      </c>
      <c r="P38" s="101">
        <v>0</v>
      </c>
      <c r="Q38" s="101">
        <v>0</v>
      </c>
      <c r="R38" s="101">
        <v>0</v>
      </c>
      <c r="S38" s="101">
        <v>0</v>
      </c>
      <c r="T38" s="101">
        <v>0</v>
      </c>
      <c r="U38" s="101">
        <v>0</v>
      </c>
      <c r="V38" s="101">
        <v>0</v>
      </c>
      <c r="W38" s="101">
        <v>0</v>
      </c>
      <c r="X38" s="101">
        <v>0</v>
      </c>
      <c r="Y38" s="101">
        <v>0</v>
      </c>
      <c r="Z38" s="101">
        <v>0</v>
      </c>
      <c r="AA38" s="101">
        <v>0</v>
      </c>
      <c r="AB38" s="101">
        <v>0</v>
      </c>
      <c r="AC38" s="101">
        <v>0</v>
      </c>
      <c r="AD38" s="101">
        <v>0</v>
      </c>
      <c r="AE38" s="101">
        <v>0</v>
      </c>
      <c r="AF38" s="101">
        <v>0</v>
      </c>
      <c r="AG38" s="101">
        <v>0</v>
      </c>
      <c r="AH38" s="101">
        <v>0</v>
      </c>
      <c r="AI38" s="101">
        <v>0</v>
      </c>
      <c r="AJ38" s="101">
        <v>0</v>
      </c>
      <c r="AK38" s="101">
        <v>0</v>
      </c>
      <c r="AL38" s="101">
        <v>0</v>
      </c>
      <c r="AM38" s="101">
        <v>0</v>
      </c>
      <c r="AN38" s="101">
        <v>0</v>
      </c>
      <c r="AO38" s="101">
        <v>0</v>
      </c>
      <c r="AP38" s="101">
        <v>0</v>
      </c>
      <c r="AQ38" s="101">
        <v>0</v>
      </c>
      <c r="AR38" s="101">
        <v>0</v>
      </c>
      <c r="AS38" s="101">
        <v>0</v>
      </c>
      <c r="AT38" s="101">
        <v>0</v>
      </c>
      <c r="AU38" s="101">
        <v>0</v>
      </c>
    </row>
    <row r="39" spans="1:47" ht="18.75" customHeight="1">
      <c r="A39" s="101" t="s">
        <v>3673</v>
      </c>
      <c r="G39" s="101">
        <v>0</v>
      </c>
      <c r="H39" s="101">
        <v>0</v>
      </c>
      <c r="I39" s="101">
        <v>0</v>
      </c>
      <c r="J39" s="101">
        <v>0</v>
      </c>
      <c r="K39" s="101">
        <v>0</v>
      </c>
      <c r="L39" s="101">
        <v>0</v>
      </c>
      <c r="M39" s="101">
        <v>0</v>
      </c>
      <c r="N39" s="101">
        <v>0</v>
      </c>
      <c r="O39" s="101">
        <v>0</v>
      </c>
      <c r="P39" s="101">
        <v>0</v>
      </c>
      <c r="Q39" s="101">
        <v>0</v>
      </c>
      <c r="R39" s="101">
        <v>0</v>
      </c>
      <c r="S39" s="101">
        <v>0</v>
      </c>
      <c r="T39" s="101">
        <v>0</v>
      </c>
      <c r="U39" s="101">
        <v>0</v>
      </c>
      <c r="V39" s="101">
        <v>0</v>
      </c>
      <c r="W39" s="101">
        <v>0</v>
      </c>
      <c r="X39" s="101">
        <v>0</v>
      </c>
      <c r="Y39" s="101">
        <v>0</v>
      </c>
      <c r="Z39" s="101">
        <v>0</v>
      </c>
      <c r="AA39" s="101">
        <v>0</v>
      </c>
      <c r="AB39" s="101">
        <v>0</v>
      </c>
      <c r="AC39" s="101">
        <v>0</v>
      </c>
      <c r="AD39" s="101">
        <v>0</v>
      </c>
      <c r="AE39" s="101">
        <v>0</v>
      </c>
      <c r="AF39" s="101">
        <v>0</v>
      </c>
      <c r="AG39" s="101">
        <v>0</v>
      </c>
      <c r="AH39" s="101">
        <v>0</v>
      </c>
      <c r="AI39" s="101">
        <v>0</v>
      </c>
      <c r="AJ39" s="101">
        <v>0</v>
      </c>
      <c r="AK39" s="101">
        <v>0</v>
      </c>
      <c r="AL39" s="101">
        <v>0</v>
      </c>
      <c r="AM39" s="101">
        <v>0</v>
      </c>
      <c r="AN39" s="101">
        <v>0</v>
      </c>
      <c r="AO39" s="101">
        <v>0</v>
      </c>
      <c r="AP39" s="101">
        <v>0</v>
      </c>
      <c r="AQ39" s="101">
        <v>0</v>
      </c>
      <c r="AR39" s="101">
        <v>0</v>
      </c>
      <c r="AS39" s="101">
        <v>0</v>
      </c>
      <c r="AT39" s="101">
        <v>0</v>
      </c>
      <c r="AU39" s="101">
        <v>0</v>
      </c>
    </row>
    <row r="40" spans="1:47" ht="18.75" customHeight="1">
      <c r="A40" s="101" t="s">
        <v>3674</v>
      </c>
      <c r="G40" s="101">
        <v>0</v>
      </c>
      <c r="H40" s="101">
        <v>0</v>
      </c>
      <c r="I40" s="101">
        <v>0</v>
      </c>
      <c r="J40" s="101">
        <v>0</v>
      </c>
      <c r="K40" s="101">
        <v>0</v>
      </c>
      <c r="L40" s="101">
        <v>0</v>
      </c>
      <c r="M40" s="101">
        <v>0</v>
      </c>
      <c r="N40" s="101">
        <v>0</v>
      </c>
      <c r="O40" s="101">
        <v>0</v>
      </c>
      <c r="P40" s="101">
        <v>0</v>
      </c>
      <c r="Q40" s="101">
        <v>0</v>
      </c>
      <c r="R40" s="101">
        <v>0</v>
      </c>
      <c r="S40" s="101">
        <v>0</v>
      </c>
      <c r="T40" s="101">
        <v>0</v>
      </c>
      <c r="U40" s="101">
        <v>0</v>
      </c>
      <c r="V40" s="101">
        <v>0</v>
      </c>
      <c r="W40" s="101">
        <v>0</v>
      </c>
      <c r="X40" s="101">
        <v>0</v>
      </c>
      <c r="Y40" s="101">
        <v>0</v>
      </c>
      <c r="Z40" s="101">
        <v>0</v>
      </c>
      <c r="AA40" s="101">
        <v>0</v>
      </c>
      <c r="AB40" s="101">
        <v>0</v>
      </c>
      <c r="AC40" s="101">
        <v>0</v>
      </c>
      <c r="AD40" s="101">
        <v>0</v>
      </c>
      <c r="AE40" s="101">
        <v>0</v>
      </c>
      <c r="AF40" s="101">
        <v>0</v>
      </c>
      <c r="AG40" s="101">
        <v>0</v>
      </c>
      <c r="AH40" s="101">
        <v>0</v>
      </c>
      <c r="AI40" s="101">
        <v>0</v>
      </c>
      <c r="AJ40" s="101">
        <v>0</v>
      </c>
      <c r="AK40" s="101">
        <v>0</v>
      </c>
      <c r="AL40" s="101">
        <v>0</v>
      </c>
      <c r="AM40" s="101">
        <v>0</v>
      </c>
      <c r="AN40" s="101">
        <v>0</v>
      </c>
      <c r="AO40" s="101">
        <v>0</v>
      </c>
      <c r="AP40" s="101">
        <v>0</v>
      </c>
      <c r="AQ40" s="101">
        <v>0</v>
      </c>
      <c r="AR40" s="101">
        <v>0</v>
      </c>
      <c r="AS40" s="101">
        <v>0</v>
      </c>
      <c r="AT40" s="101">
        <v>0</v>
      </c>
      <c r="AU40" s="101">
        <v>0</v>
      </c>
    </row>
    <row r="41" spans="1:47" ht="18.75" customHeight="1">
      <c r="A41" s="101" t="s">
        <v>3675</v>
      </c>
      <c r="G41" s="101">
        <v>0</v>
      </c>
      <c r="H41" s="101">
        <v>0</v>
      </c>
      <c r="I41" s="101">
        <v>0</v>
      </c>
      <c r="J41" s="101">
        <v>0</v>
      </c>
      <c r="K41" s="101">
        <v>0</v>
      </c>
      <c r="L41" s="101">
        <v>0</v>
      </c>
      <c r="M41" s="101">
        <v>0</v>
      </c>
      <c r="N41" s="101">
        <v>0</v>
      </c>
      <c r="O41" s="101">
        <v>0</v>
      </c>
      <c r="P41" s="101">
        <v>0</v>
      </c>
      <c r="Q41" s="101">
        <v>0</v>
      </c>
      <c r="R41" s="101">
        <v>0</v>
      </c>
      <c r="S41" s="101">
        <v>0</v>
      </c>
      <c r="T41" s="101">
        <v>0</v>
      </c>
      <c r="U41" s="101">
        <v>0</v>
      </c>
      <c r="V41" s="101">
        <v>0</v>
      </c>
      <c r="W41" s="101">
        <v>0</v>
      </c>
      <c r="X41" s="101">
        <v>0</v>
      </c>
      <c r="Y41" s="101">
        <v>0</v>
      </c>
      <c r="Z41" s="101">
        <v>0</v>
      </c>
      <c r="AA41" s="101">
        <v>0</v>
      </c>
      <c r="AB41" s="101">
        <v>0</v>
      </c>
      <c r="AC41" s="101">
        <v>0</v>
      </c>
      <c r="AD41" s="101">
        <v>0</v>
      </c>
      <c r="AE41" s="101">
        <v>0</v>
      </c>
      <c r="AF41" s="101">
        <v>0</v>
      </c>
      <c r="AG41" s="101">
        <v>0</v>
      </c>
      <c r="AH41" s="101">
        <v>0</v>
      </c>
      <c r="AI41" s="101">
        <v>0</v>
      </c>
      <c r="AJ41" s="101">
        <v>0</v>
      </c>
      <c r="AK41" s="101">
        <v>0</v>
      </c>
      <c r="AL41" s="101">
        <v>0</v>
      </c>
      <c r="AM41" s="101">
        <v>0</v>
      </c>
      <c r="AN41" s="101">
        <v>0</v>
      </c>
      <c r="AO41" s="101">
        <v>0</v>
      </c>
      <c r="AP41" s="101">
        <v>0</v>
      </c>
      <c r="AQ41" s="101">
        <v>0</v>
      </c>
      <c r="AR41" s="101">
        <v>0</v>
      </c>
      <c r="AS41" s="101">
        <v>0</v>
      </c>
      <c r="AT41" s="101">
        <v>0</v>
      </c>
      <c r="AU41" s="101">
        <v>0</v>
      </c>
    </row>
    <row r="42" spans="1:47" s="103" customFormat="1" ht="18.75" customHeight="1">
      <c r="A42" s="102" t="s">
        <v>3678</v>
      </c>
      <c r="B42" s="102"/>
      <c r="C42" s="102"/>
      <c r="D42" s="102"/>
      <c r="E42" s="102"/>
      <c r="F42" s="102"/>
      <c r="I42" s="102"/>
      <c r="L42" s="102"/>
      <c r="O42" s="102"/>
      <c r="R42" s="102"/>
      <c r="U42" s="102"/>
      <c r="X42" s="102"/>
      <c r="AA42" s="102"/>
      <c r="AD42" s="102"/>
      <c r="AG42" s="102"/>
      <c r="AJ42" s="102"/>
      <c r="AM42" s="102"/>
      <c r="AP42" s="102"/>
      <c r="AS42" s="102"/>
    </row>
    <row r="43" spans="1:47" ht="18.75" customHeight="1">
      <c r="A43" s="105" t="s">
        <v>3697</v>
      </c>
      <c r="B43" s="101">
        <v>2015</v>
      </c>
      <c r="C43" s="101">
        <v>2016</v>
      </c>
      <c r="D43" s="101">
        <v>2017</v>
      </c>
      <c r="E43" s="101">
        <v>2018</v>
      </c>
      <c r="F43" s="101">
        <v>2019</v>
      </c>
      <c r="G43" s="101">
        <v>2020</v>
      </c>
      <c r="H43" s="101">
        <v>2021</v>
      </c>
      <c r="I43" s="101">
        <v>2022</v>
      </c>
      <c r="J43" s="101">
        <v>2023</v>
      </c>
      <c r="K43" s="101">
        <v>2024</v>
      </c>
      <c r="L43" s="101">
        <v>2025</v>
      </c>
      <c r="M43" s="101">
        <v>2026</v>
      </c>
      <c r="N43" s="101">
        <v>2027</v>
      </c>
      <c r="O43" s="101">
        <v>2028</v>
      </c>
      <c r="P43" s="101">
        <v>2029</v>
      </c>
      <c r="Q43" s="101">
        <v>2030</v>
      </c>
      <c r="R43" s="101">
        <v>2031</v>
      </c>
      <c r="S43" s="101">
        <v>2032</v>
      </c>
      <c r="T43" s="101">
        <v>2033</v>
      </c>
      <c r="U43" s="101">
        <v>2034</v>
      </c>
      <c r="V43" s="101">
        <v>2035</v>
      </c>
      <c r="W43" s="101">
        <v>2036</v>
      </c>
      <c r="X43" s="101">
        <v>2037</v>
      </c>
      <c r="Y43" s="101">
        <v>2038</v>
      </c>
      <c r="Z43" s="101">
        <v>2039</v>
      </c>
      <c r="AA43" s="101">
        <v>2040</v>
      </c>
      <c r="AB43" s="101">
        <v>2041</v>
      </c>
      <c r="AC43" s="101">
        <v>2042</v>
      </c>
      <c r="AD43" s="101">
        <v>2043</v>
      </c>
      <c r="AE43" s="101">
        <v>2044</v>
      </c>
      <c r="AF43" s="101">
        <v>2045</v>
      </c>
      <c r="AG43" s="101">
        <v>2046</v>
      </c>
      <c r="AH43" s="101">
        <v>2047</v>
      </c>
      <c r="AI43" s="101">
        <v>2048</v>
      </c>
      <c r="AJ43" s="101">
        <v>2049</v>
      </c>
      <c r="AK43" s="101">
        <v>2050</v>
      </c>
      <c r="AL43" s="101">
        <v>2051</v>
      </c>
      <c r="AM43" s="101">
        <v>2052</v>
      </c>
      <c r="AN43" s="101">
        <v>2053</v>
      </c>
      <c r="AO43" s="101">
        <v>2054</v>
      </c>
      <c r="AP43" s="101">
        <v>2055</v>
      </c>
      <c r="AQ43" s="101">
        <v>2056</v>
      </c>
      <c r="AR43" s="101">
        <v>2057</v>
      </c>
      <c r="AS43" s="101">
        <v>2058</v>
      </c>
      <c r="AT43" s="101">
        <v>2059</v>
      </c>
      <c r="AU43" s="101">
        <v>2060</v>
      </c>
    </row>
    <row r="44" spans="1:47" ht="18.75" customHeight="1">
      <c r="A44" s="101" t="s">
        <v>3668</v>
      </c>
      <c r="D44" s="108"/>
      <c r="E44" s="108"/>
      <c r="F44" s="108"/>
      <c r="G44" s="108">
        <v>0</v>
      </c>
      <c r="H44" s="108">
        <v>0</v>
      </c>
      <c r="I44" s="104">
        <v>0</v>
      </c>
      <c r="J44" s="104">
        <v>0</v>
      </c>
      <c r="K44" s="104">
        <v>0</v>
      </c>
      <c r="L44" s="104">
        <v>0</v>
      </c>
      <c r="M44" s="104">
        <v>0</v>
      </c>
      <c r="N44" s="104">
        <v>0</v>
      </c>
      <c r="O44" s="104">
        <v>0</v>
      </c>
      <c r="P44" s="104">
        <v>0</v>
      </c>
      <c r="Q44" s="104">
        <v>0</v>
      </c>
      <c r="R44" s="104">
        <v>0</v>
      </c>
      <c r="S44" s="104">
        <v>0</v>
      </c>
      <c r="T44" s="104">
        <v>0</v>
      </c>
      <c r="U44" s="104">
        <v>0</v>
      </c>
      <c r="V44" s="104">
        <v>0</v>
      </c>
      <c r="W44" s="104">
        <v>0</v>
      </c>
      <c r="X44" s="104">
        <v>0</v>
      </c>
      <c r="Y44" s="104">
        <v>0</v>
      </c>
      <c r="Z44" s="104">
        <v>0</v>
      </c>
      <c r="AA44" s="104">
        <v>0</v>
      </c>
      <c r="AB44" s="104">
        <v>0</v>
      </c>
      <c r="AC44" s="104">
        <v>0</v>
      </c>
      <c r="AD44" s="104">
        <v>0</v>
      </c>
      <c r="AE44" s="104">
        <v>0</v>
      </c>
      <c r="AF44" s="104">
        <v>0</v>
      </c>
      <c r="AG44" s="104">
        <v>0</v>
      </c>
      <c r="AH44" s="104">
        <v>0</v>
      </c>
      <c r="AI44" s="104">
        <v>0</v>
      </c>
      <c r="AJ44" s="104">
        <v>0</v>
      </c>
      <c r="AK44" s="104">
        <v>0</v>
      </c>
      <c r="AL44" s="104">
        <v>0</v>
      </c>
      <c r="AM44" s="104">
        <v>0</v>
      </c>
      <c r="AN44" s="104">
        <v>0</v>
      </c>
      <c r="AO44" s="104">
        <v>0</v>
      </c>
      <c r="AP44" s="104">
        <v>0</v>
      </c>
      <c r="AQ44" s="104">
        <v>0</v>
      </c>
      <c r="AR44" s="104">
        <v>0</v>
      </c>
      <c r="AS44" s="104">
        <v>0</v>
      </c>
      <c r="AT44" s="104">
        <v>0</v>
      </c>
      <c r="AU44" s="104">
        <v>0</v>
      </c>
    </row>
    <row r="45" spans="1:47" ht="18.75" customHeight="1">
      <c r="A45" s="101" t="s">
        <v>3669</v>
      </c>
      <c r="D45" s="108">
        <f>GETPIVOTDATA("税后单价 (元/btu)",生物质!$AA$1,"年份",2017,"省份","山东省")</f>
        <v>7.4375291430998693E-6</v>
      </c>
      <c r="E45" s="108">
        <f>GETPIVOTDATA("税后单价 (元/btu)",生物质!$AA$1,"年份",2018,"省份","山东省")</f>
        <v>8.0829752665773895E-6</v>
      </c>
      <c r="F45" s="108">
        <f>GETPIVOTDATA("税后单价 (元/btu)",生物质!$AA$1,"年份",2019,"省份","山东省")</f>
        <v>7.6313492973834727E-6</v>
      </c>
      <c r="G45" s="108">
        <f>GETPIVOTDATA("税后单价 (元/btu)",生物质!$AA$1,"年份",2020,"省份","山东省")</f>
        <v>7.2212608414075155E-6</v>
      </c>
      <c r="H45" s="108">
        <f>GETPIVOTDATA("税后单价 (元/btu)",生物质!$AA$1,"年份",2021,"省份","山东省")</f>
        <v>7.7268280971456855E-6</v>
      </c>
      <c r="I45" s="104">
        <f>H45*(1+US_Summary_pretax!C186)</f>
        <v>7.7268280971456855E-6</v>
      </c>
      <c r="J45" s="104">
        <f>I45*(1+US_Summary_pretax!D186)</f>
        <v>7.7268280971456855E-6</v>
      </c>
      <c r="K45" s="104">
        <f>J45*(1+US_Summary_pretax!E186)</f>
        <v>7.7268280971456855E-6</v>
      </c>
      <c r="L45" s="104">
        <f>K45*(1+US_Summary_pretax!F186)</f>
        <v>7.7268280971456855E-6</v>
      </c>
      <c r="M45" s="104">
        <f>L45*(1+US_Summary_pretax!G186)</f>
        <v>7.7268280971456855E-6</v>
      </c>
      <c r="N45" s="104">
        <f>M45*(1+US_Summary_pretax!H186)</f>
        <v>7.7268280971456855E-6</v>
      </c>
      <c r="O45" s="104">
        <f>N45*(1+US_Summary_pretax!I186)</f>
        <v>7.7268280971456855E-6</v>
      </c>
      <c r="P45" s="104">
        <f>O45*(1+US_Summary_pretax!J186)</f>
        <v>7.7268280971456855E-6</v>
      </c>
      <c r="Q45" s="104">
        <f>P45*(1+US_Summary_pretax!K186)</f>
        <v>7.7268280971456855E-6</v>
      </c>
      <c r="R45" s="104">
        <f>Q45*(1+US_Summary_pretax!L186)</f>
        <v>7.7268280971456855E-6</v>
      </c>
      <c r="S45" s="104">
        <f>R45*(1+US_Summary_pretax!M186)</f>
        <v>7.7268280971456855E-6</v>
      </c>
      <c r="T45" s="104">
        <f>S45*(1+US_Summary_pretax!N186)</f>
        <v>7.7268280971456855E-6</v>
      </c>
      <c r="U45" s="104">
        <f>T45*(1+US_Summary_pretax!O186)</f>
        <v>7.7268280971456855E-6</v>
      </c>
      <c r="V45" s="104">
        <f>U45*(1+US_Summary_pretax!P186)</f>
        <v>7.7268280971456855E-6</v>
      </c>
      <c r="W45" s="104">
        <f>V45*(1+US_Summary_pretax!Q186)</f>
        <v>7.7268280971456855E-6</v>
      </c>
      <c r="X45" s="104">
        <f>W45*(1+US_Summary_pretax!R186)</f>
        <v>7.7268280971456855E-6</v>
      </c>
      <c r="Y45" s="104">
        <f>X45*(1+US_Summary_pretax!S186)</f>
        <v>7.7268280971456855E-6</v>
      </c>
      <c r="Z45" s="104">
        <f>Y45*(1+US_Summary_pretax!T186)</f>
        <v>7.7268280971456855E-6</v>
      </c>
      <c r="AA45" s="104">
        <f>Z45*(1+US_Summary_pretax!U186)</f>
        <v>7.7268280971456855E-6</v>
      </c>
      <c r="AB45" s="104">
        <f>AA45*(1+US_Summary_pretax!V186)</f>
        <v>7.7268280971456855E-6</v>
      </c>
      <c r="AC45" s="104">
        <f>AB45*(1+US_Summary_pretax!W186)</f>
        <v>7.7268280971456855E-6</v>
      </c>
      <c r="AD45" s="104">
        <f>AC45*(1+US_Summary_pretax!X186)</f>
        <v>7.7268280971456855E-6</v>
      </c>
      <c r="AE45" s="104">
        <f>AD45*(1+US_Summary_pretax!Y186)</f>
        <v>7.7268280971456855E-6</v>
      </c>
      <c r="AF45" s="104">
        <f>AE45*(1+US_Summary_pretax!Z186)</f>
        <v>7.7268280971456855E-6</v>
      </c>
      <c r="AG45" s="104">
        <f>AF45*(1+US_Summary_pretax!AA186)</f>
        <v>7.7268280971456855E-6</v>
      </c>
      <c r="AH45" s="104">
        <f>AG45*(1+US_Summary_pretax!AB186)</f>
        <v>7.7268280971456855E-6</v>
      </c>
      <c r="AI45" s="104">
        <f>AH45*(1+US_Summary_pretax!AC186)</f>
        <v>7.7268280971456855E-6</v>
      </c>
      <c r="AJ45" s="104">
        <f>AI45*(1+US_Summary_pretax!AD186)</f>
        <v>7.7268280971456855E-6</v>
      </c>
      <c r="AK45" s="104">
        <f>AJ45*(1+US_Summary_pretax!AE186)</f>
        <v>7.7268280971456855E-6</v>
      </c>
      <c r="AL45" s="104">
        <f t="shared" ref="AL45:AU51" si="8">SLOPE(AA45:AK45,AA$13:AK$13)*AL$13+INTERCEPT(AA45:AK45,AA$13:AK$13)</f>
        <v>7.7268280971456838E-6</v>
      </c>
      <c r="AM45" s="104">
        <f t="shared" si="8"/>
        <v>7.7268280971456838E-6</v>
      </c>
      <c r="AN45" s="104">
        <f t="shared" si="8"/>
        <v>7.7268280971456821E-6</v>
      </c>
      <c r="AO45" s="104">
        <f t="shared" si="8"/>
        <v>7.7268280971456838E-6</v>
      </c>
      <c r="AP45" s="104">
        <f t="shared" si="8"/>
        <v>7.7268280971456821E-6</v>
      </c>
      <c r="AQ45" s="104">
        <f t="shared" si="8"/>
        <v>7.7268280971456821E-6</v>
      </c>
      <c r="AR45" s="104">
        <f t="shared" si="8"/>
        <v>7.7268280971456821E-6</v>
      </c>
      <c r="AS45" s="104">
        <f t="shared" si="8"/>
        <v>7.7268280971456804E-6</v>
      </c>
      <c r="AT45" s="104">
        <f t="shared" si="8"/>
        <v>7.7268280971456821E-6</v>
      </c>
      <c r="AU45" s="104">
        <f>SLOPE(AJ45:AT45,AJ$13:AT$13)*AU$13+INTERCEPT(AJ45:AT45,AJ$13:AT$13)</f>
        <v>7.7268280971456787E-6</v>
      </c>
    </row>
    <row r="46" spans="1:47" ht="18.75" customHeight="1">
      <c r="A46" s="101" t="s">
        <v>3670</v>
      </c>
      <c r="D46" s="108">
        <f>GETPIVOTDATA("税后单价 (元/btu)",生物质!$AA$1,"年份",2017,"省份","山东省")</f>
        <v>7.4375291430998693E-6</v>
      </c>
      <c r="E46" s="108">
        <f>GETPIVOTDATA("税后单价 (元/btu)",生物质!$AA$1,"年份",2018,"省份","山东省")</f>
        <v>8.0829752665773895E-6</v>
      </c>
      <c r="F46" s="108">
        <f>GETPIVOTDATA("税后单价 (元/btu)",生物质!$AA$1,"年份",2019,"省份","山东省")</f>
        <v>7.6313492973834727E-6</v>
      </c>
      <c r="G46" s="108">
        <f>GETPIVOTDATA("税后单价 (元/btu)",生物质!$AA$1,"年份",2020,"省份","山东省")</f>
        <v>7.2212608414075155E-6</v>
      </c>
      <c r="H46" s="108">
        <f>GETPIVOTDATA("税后单价 (元/btu)",生物质!$AA$1,"年份",2021,"省份","山东省")</f>
        <v>7.7268280971456855E-6</v>
      </c>
      <c r="I46" s="104">
        <f>H46*(1+US_Summary_pretax!C187)</f>
        <v>7.7268280971456855E-6</v>
      </c>
      <c r="J46" s="104">
        <f>I46*(1+US_Summary_pretax!D187)</f>
        <v>7.7268280971456855E-6</v>
      </c>
      <c r="K46" s="104">
        <f>J46*(1+US_Summary_pretax!E187)</f>
        <v>7.7268280971456855E-6</v>
      </c>
      <c r="L46" s="104">
        <f>K46*(1+US_Summary_pretax!F187)</f>
        <v>7.7268280971456855E-6</v>
      </c>
      <c r="M46" s="104">
        <f>L46*(1+US_Summary_pretax!G187)</f>
        <v>7.7268280971456855E-6</v>
      </c>
      <c r="N46" s="104">
        <f>M46*(1+US_Summary_pretax!H187)</f>
        <v>7.7268280971456855E-6</v>
      </c>
      <c r="O46" s="104">
        <f>N46*(1+US_Summary_pretax!I187)</f>
        <v>7.7268280971456855E-6</v>
      </c>
      <c r="P46" s="104">
        <f>O46*(1+US_Summary_pretax!J187)</f>
        <v>7.7268280971456855E-6</v>
      </c>
      <c r="Q46" s="104">
        <f>P46*(1+US_Summary_pretax!K187)</f>
        <v>7.7268280971456855E-6</v>
      </c>
      <c r="R46" s="104">
        <f>Q46*(1+US_Summary_pretax!L187)</f>
        <v>7.7268280971456855E-6</v>
      </c>
      <c r="S46" s="104">
        <f>R46*(1+US_Summary_pretax!M187)</f>
        <v>7.7268280971456855E-6</v>
      </c>
      <c r="T46" s="104">
        <f>S46*(1+US_Summary_pretax!N187)</f>
        <v>7.7268280971456855E-6</v>
      </c>
      <c r="U46" s="104">
        <f>T46*(1+US_Summary_pretax!O187)</f>
        <v>7.7268280971456855E-6</v>
      </c>
      <c r="V46" s="104">
        <f>U46*(1+US_Summary_pretax!P187)</f>
        <v>7.7268280971456855E-6</v>
      </c>
      <c r="W46" s="104">
        <f>V46*(1+US_Summary_pretax!Q187)</f>
        <v>7.7268280971456855E-6</v>
      </c>
      <c r="X46" s="104">
        <f>W46*(1+US_Summary_pretax!R187)</f>
        <v>7.7268280971456855E-6</v>
      </c>
      <c r="Y46" s="104">
        <f>X46*(1+US_Summary_pretax!S187)</f>
        <v>7.7268280971456855E-6</v>
      </c>
      <c r="Z46" s="104">
        <f>Y46*(1+US_Summary_pretax!T187)</f>
        <v>7.7268280971456855E-6</v>
      </c>
      <c r="AA46" s="104">
        <f>Z46*(1+US_Summary_pretax!U187)</f>
        <v>7.7268280971456855E-6</v>
      </c>
      <c r="AB46" s="104">
        <f>AA46*(1+US_Summary_pretax!V187)</f>
        <v>7.7268280971456855E-6</v>
      </c>
      <c r="AC46" s="104">
        <f>AB46*(1+US_Summary_pretax!W187)</f>
        <v>7.7268280971456855E-6</v>
      </c>
      <c r="AD46" s="104">
        <f>AC46*(1+US_Summary_pretax!X187)</f>
        <v>7.7268280971456855E-6</v>
      </c>
      <c r="AE46" s="104">
        <f>AD46*(1+US_Summary_pretax!Y187)</f>
        <v>7.7268280971456855E-6</v>
      </c>
      <c r="AF46" s="104">
        <f>AE46*(1+US_Summary_pretax!Z187)</f>
        <v>7.7268280971456855E-6</v>
      </c>
      <c r="AG46" s="104">
        <f>AF46*(1+US_Summary_pretax!AA187)</f>
        <v>7.7268280971456855E-6</v>
      </c>
      <c r="AH46" s="104">
        <f>AG46*(1+US_Summary_pretax!AB187)</f>
        <v>7.7268280971456855E-6</v>
      </c>
      <c r="AI46" s="104">
        <f>AH46*(1+US_Summary_pretax!AC187)</f>
        <v>7.7268280971456855E-6</v>
      </c>
      <c r="AJ46" s="104">
        <f>AI46*(1+US_Summary_pretax!AD187)</f>
        <v>7.7268280971456855E-6</v>
      </c>
      <c r="AK46" s="104">
        <f>AJ46*(1+US_Summary_pretax!AE187)</f>
        <v>7.7268280971456855E-6</v>
      </c>
      <c r="AL46" s="104">
        <f t="shared" si="8"/>
        <v>7.7268280971456838E-6</v>
      </c>
      <c r="AM46" s="104">
        <f t="shared" si="8"/>
        <v>7.7268280971456838E-6</v>
      </c>
      <c r="AN46" s="104">
        <f t="shared" si="8"/>
        <v>7.7268280971456821E-6</v>
      </c>
      <c r="AO46" s="104">
        <f t="shared" si="8"/>
        <v>7.7268280971456838E-6</v>
      </c>
      <c r="AP46" s="104">
        <f t="shared" si="8"/>
        <v>7.7268280971456821E-6</v>
      </c>
      <c r="AQ46" s="104">
        <f t="shared" si="8"/>
        <v>7.7268280971456821E-6</v>
      </c>
      <c r="AR46" s="104">
        <f t="shared" si="8"/>
        <v>7.7268280971456821E-6</v>
      </c>
      <c r="AS46" s="104">
        <f t="shared" si="8"/>
        <v>7.7268280971456804E-6</v>
      </c>
      <c r="AT46" s="104">
        <f t="shared" si="8"/>
        <v>7.7268280971456821E-6</v>
      </c>
      <c r="AU46" s="104">
        <f t="shared" si="8"/>
        <v>7.7268280971456787E-6</v>
      </c>
    </row>
    <row r="47" spans="1:47" ht="18.75" customHeight="1">
      <c r="A47" s="101" t="s">
        <v>3671</v>
      </c>
      <c r="D47" s="108">
        <f>GETPIVOTDATA("税后单价 (元/btu)",生物质!$AA$1,"年份",2017,"省份","山东省")</f>
        <v>7.4375291430998693E-6</v>
      </c>
      <c r="E47" s="108">
        <f>GETPIVOTDATA("税后单价 (元/btu)",生物质!$AA$1,"年份",2018,"省份","山东省")</f>
        <v>8.0829752665773895E-6</v>
      </c>
      <c r="F47" s="108">
        <f>GETPIVOTDATA("税后单价 (元/btu)",生物质!$AA$1,"年份",2019,"省份","山东省")</f>
        <v>7.6313492973834727E-6</v>
      </c>
      <c r="G47" s="108">
        <f>GETPIVOTDATA("税后单价 (元/btu)",生物质!$AA$1,"年份",2020,"省份","山东省")</f>
        <v>7.2212608414075155E-6</v>
      </c>
      <c r="H47" s="108">
        <f>GETPIVOTDATA("税后单价 (元/btu)",生物质!$AA$1,"年份",2021,"省份","山东省")</f>
        <v>7.7268280971456855E-6</v>
      </c>
      <c r="I47" s="104">
        <f>H47*(1+US_Summary_pretax!C188)</f>
        <v>7.7268280971456855E-6</v>
      </c>
      <c r="J47" s="104">
        <f>I47*(1+US_Summary_pretax!D188)</f>
        <v>7.7268280971456855E-6</v>
      </c>
      <c r="K47" s="104">
        <f>J47*(1+US_Summary_pretax!E188)</f>
        <v>7.7268280971456855E-6</v>
      </c>
      <c r="L47" s="104">
        <f>K47*(1+US_Summary_pretax!F188)</f>
        <v>7.7268280971456855E-6</v>
      </c>
      <c r="M47" s="104">
        <f>L47*(1+US_Summary_pretax!G188)</f>
        <v>7.7268280971456855E-6</v>
      </c>
      <c r="N47" s="104">
        <f>M47*(1+US_Summary_pretax!H188)</f>
        <v>7.7268280971456855E-6</v>
      </c>
      <c r="O47" s="104">
        <f>N47*(1+US_Summary_pretax!I188)</f>
        <v>7.7268280971456855E-6</v>
      </c>
      <c r="P47" s="104">
        <f>O47*(1+US_Summary_pretax!J188)</f>
        <v>7.7268280971456855E-6</v>
      </c>
      <c r="Q47" s="104">
        <f>P47*(1+US_Summary_pretax!K188)</f>
        <v>7.7268280971456855E-6</v>
      </c>
      <c r="R47" s="104">
        <f>Q47*(1+US_Summary_pretax!L188)</f>
        <v>7.7268280971456855E-6</v>
      </c>
      <c r="S47" s="104">
        <f>R47*(1+US_Summary_pretax!M188)</f>
        <v>7.7268280971456855E-6</v>
      </c>
      <c r="T47" s="104">
        <f>S47*(1+US_Summary_pretax!N188)</f>
        <v>7.7268280971456855E-6</v>
      </c>
      <c r="U47" s="104">
        <f>T47*(1+US_Summary_pretax!O188)</f>
        <v>7.7268280971456855E-6</v>
      </c>
      <c r="V47" s="104">
        <f>U47*(1+US_Summary_pretax!P188)</f>
        <v>7.7268280971456855E-6</v>
      </c>
      <c r="W47" s="104">
        <f>V47*(1+US_Summary_pretax!Q188)</f>
        <v>7.7268280971456855E-6</v>
      </c>
      <c r="X47" s="104">
        <f>W47*(1+US_Summary_pretax!R188)</f>
        <v>7.7268280971456855E-6</v>
      </c>
      <c r="Y47" s="104">
        <f>X47*(1+US_Summary_pretax!S188)</f>
        <v>7.7268280971456855E-6</v>
      </c>
      <c r="Z47" s="104">
        <f>Y47*(1+US_Summary_pretax!T188)</f>
        <v>7.7268280971456855E-6</v>
      </c>
      <c r="AA47" s="104">
        <f>Z47*(1+US_Summary_pretax!U188)</f>
        <v>7.7268280971456855E-6</v>
      </c>
      <c r="AB47" s="104">
        <f>AA47*(1+US_Summary_pretax!V188)</f>
        <v>7.7268280971456855E-6</v>
      </c>
      <c r="AC47" s="104">
        <f>AB47*(1+US_Summary_pretax!W188)</f>
        <v>7.7268280971456855E-6</v>
      </c>
      <c r="AD47" s="104">
        <f>AC47*(1+US_Summary_pretax!X188)</f>
        <v>7.7268280971456855E-6</v>
      </c>
      <c r="AE47" s="104">
        <f>AD47*(1+US_Summary_pretax!Y188)</f>
        <v>7.7268280971456855E-6</v>
      </c>
      <c r="AF47" s="104">
        <f>AE47*(1+US_Summary_pretax!Z188)</f>
        <v>7.7268280971456855E-6</v>
      </c>
      <c r="AG47" s="104">
        <f>AF47*(1+US_Summary_pretax!AA188)</f>
        <v>7.7268280971456855E-6</v>
      </c>
      <c r="AH47" s="104">
        <f>AG47*(1+US_Summary_pretax!AB188)</f>
        <v>7.7268280971456855E-6</v>
      </c>
      <c r="AI47" s="104">
        <f>AH47*(1+US_Summary_pretax!AC188)</f>
        <v>7.7268280971456855E-6</v>
      </c>
      <c r="AJ47" s="104">
        <f>AI47*(1+US_Summary_pretax!AD188)</f>
        <v>7.7268280971456855E-6</v>
      </c>
      <c r="AK47" s="104">
        <f>AJ47*(1+US_Summary_pretax!AE188)</f>
        <v>7.7268280971456855E-6</v>
      </c>
      <c r="AL47" s="104">
        <f t="shared" si="8"/>
        <v>7.7268280971456838E-6</v>
      </c>
      <c r="AM47" s="104">
        <f t="shared" si="8"/>
        <v>7.7268280971456838E-6</v>
      </c>
      <c r="AN47" s="104">
        <f t="shared" si="8"/>
        <v>7.7268280971456821E-6</v>
      </c>
      <c r="AO47" s="104">
        <f t="shared" si="8"/>
        <v>7.7268280971456838E-6</v>
      </c>
      <c r="AP47" s="104">
        <f t="shared" si="8"/>
        <v>7.7268280971456821E-6</v>
      </c>
      <c r="AQ47" s="104">
        <f t="shared" si="8"/>
        <v>7.7268280971456821E-6</v>
      </c>
      <c r="AR47" s="104">
        <f t="shared" si="8"/>
        <v>7.7268280971456821E-6</v>
      </c>
      <c r="AS47" s="104">
        <f t="shared" si="8"/>
        <v>7.7268280971456804E-6</v>
      </c>
      <c r="AT47" s="104">
        <f t="shared" si="8"/>
        <v>7.7268280971456821E-6</v>
      </c>
      <c r="AU47" s="104">
        <f t="shared" si="8"/>
        <v>7.7268280971456787E-6</v>
      </c>
    </row>
    <row r="48" spans="1:47" ht="18.75" customHeight="1">
      <c r="A48" s="101" t="s">
        <v>3672</v>
      </c>
      <c r="D48" s="108">
        <f>GETPIVOTDATA("税后单价 (元/btu)",生物质!$AA$1,"年份",2017,"省份","山东省")</f>
        <v>7.4375291430998693E-6</v>
      </c>
      <c r="E48" s="108">
        <f>GETPIVOTDATA("税后单价 (元/btu)",生物质!$AA$1,"年份",2018,"省份","山东省")</f>
        <v>8.0829752665773895E-6</v>
      </c>
      <c r="F48" s="108">
        <f>GETPIVOTDATA("税后单价 (元/btu)",生物质!$AA$1,"年份",2019,"省份","山东省")</f>
        <v>7.6313492973834727E-6</v>
      </c>
      <c r="G48" s="108">
        <f>GETPIVOTDATA("税后单价 (元/btu)",生物质!$AA$1,"年份",2020,"省份","山东省")</f>
        <v>7.2212608414075155E-6</v>
      </c>
      <c r="H48" s="108">
        <f>GETPIVOTDATA("税后单价 (元/btu)",生物质!$AA$1,"年份",2021,"省份","山东省")</f>
        <v>7.7268280971456855E-6</v>
      </c>
      <c r="I48" s="104">
        <f>H48*(1+US_Summary_pretax!C189)</f>
        <v>7.7268280971456855E-6</v>
      </c>
      <c r="J48" s="104">
        <f>I48*(1+US_Summary_pretax!D189)</f>
        <v>7.7268280971456855E-6</v>
      </c>
      <c r="K48" s="104">
        <f>J48*(1+US_Summary_pretax!E189)</f>
        <v>7.7268280971456855E-6</v>
      </c>
      <c r="L48" s="104">
        <f>K48*(1+US_Summary_pretax!F189)</f>
        <v>7.7268280971456855E-6</v>
      </c>
      <c r="M48" s="104">
        <f>L48*(1+US_Summary_pretax!G189)</f>
        <v>7.7268280971456855E-6</v>
      </c>
      <c r="N48" s="104">
        <f>M48*(1+US_Summary_pretax!H189)</f>
        <v>7.7268280971456855E-6</v>
      </c>
      <c r="O48" s="104">
        <f>N48*(1+US_Summary_pretax!I189)</f>
        <v>7.7268280971456855E-6</v>
      </c>
      <c r="P48" s="104">
        <f>O48*(1+US_Summary_pretax!J189)</f>
        <v>7.7268280971456855E-6</v>
      </c>
      <c r="Q48" s="104">
        <f>P48*(1+US_Summary_pretax!K189)</f>
        <v>7.7268280971456855E-6</v>
      </c>
      <c r="R48" s="104">
        <f>Q48*(1+US_Summary_pretax!L189)</f>
        <v>7.7268280971456855E-6</v>
      </c>
      <c r="S48" s="104">
        <f>R48*(1+US_Summary_pretax!M189)</f>
        <v>7.7268280971456855E-6</v>
      </c>
      <c r="T48" s="104">
        <f>S48*(1+US_Summary_pretax!N189)</f>
        <v>7.7268280971456855E-6</v>
      </c>
      <c r="U48" s="104">
        <f>T48*(1+US_Summary_pretax!O189)</f>
        <v>7.7268280971456855E-6</v>
      </c>
      <c r="V48" s="104">
        <f>U48*(1+US_Summary_pretax!P189)</f>
        <v>7.7268280971456855E-6</v>
      </c>
      <c r="W48" s="104">
        <f>V48*(1+US_Summary_pretax!Q189)</f>
        <v>7.7268280971456855E-6</v>
      </c>
      <c r="X48" s="104">
        <f>W48*(1+US_Summary_pretax!R189)</f>
        <v>7.7268280971456855E-6</v>
      </c>
      <c r="Y48" s="104">
        <f>X48*(1+US_Summary_pretax!S189)</f>
        <v>7.7268280971456855E-6</v>
      </c>
      <c r="Z48" s="104">
        <f>Y48*(1+US_Summary_pretax!T189)</f>
        <v>7.7268280971456855E-6</v>
      </c>
      <c r="AA48" s="104">
        <f>Z48*(1+US_Summary_pretax!U189)</f>
        <v>7.7268280971456855E-6</v>
      </c>
      <c r="AB48" s="104">
        <f>AA48*(1+US_Summary_pretax!V189)</f>
        <v>7.7268280971456855E-6</v>
      </c>
      <c r="AC48" s="104">
        <f>AB48*(1+US_Summary_pretax!W189)</f>
        <v>7.7268280971456855E-6</v>
      </c>
      <c r="AD48" s="104">
        <f>AC48*(1+US_Summary_pretax!X189)</f>
        <v>7.7268280971456855E-6</v>
      </c>
      <c r="AE48" s="104">
        <f>AD48*(1+US_Summary_pretax!Y189)</f>
        <v>7.7268280971456855E-6</v>
      </c>
      <c r="AF48" s="104">
        <f>AE48*(1+US_Summary_pretax!Z189)</f>
        <v>7.7268280971456855E-6</v>
      </c>
      <c r="AG48" s="104">
        <f>AF48*(1+US_Summary_pretax!AA189)</f>
        <v>7.7268280971456855E-6</v>
      </c>
      <c r="AH48" s="104">
        <f>AG48*(1+US_Summary_pretax!AB189)</f>
        <v>7.7268280971456855E-6</v>
      </c>
      <c r="AI48" s="104">
        <f>AH48*(1+US_Summary_pretax!AC189)</f>
        <v>7.7268280971456855E-6</v>
      </c>
      <c r="AJ48" s="104">
        <f>AI48*(1+US_Summary_pretax!AD189)</f>
        <v>7.7268280971456855E-6</v>
      </c>
      <c r="AK48" s="104">
        <f>AJ48*(1+US_Summary_pretax!AE189)</f>
        <v>7.7268280971456855E-6</v>
      </c>
      <c r="AL48" s="104">
        <f t="shared" si="8"/>
        <v>7.7268280971456838E-6</v>
      </c>
      <c r="AM48" s="104">
        <f t="shared" si="8"/>
        <v>7.7268280971456838E-6</v>
      </c>
      <c r="AN48" s="104">
        <f t="shared" si="8"/>
        <v>7.7268280971456821E-6</v>
      </c>
      <c r="AO48" s="104">
        <f t="shared" si="8"/>
        <v>7.7268280971456838E-6</v>
      </c>
      <c r="AP48" s="104">
        <f t="shared" si="8"/>
        <v>7.7268280971456821E-6</v>
      </c>
      <c r="AQ48" s="104">
        <f t="shared" si="8"/>
        <v>7.7268280971456821E-6</v>
      </c>
      <c r="AR48" s="104">
        <f t="shared" si="8"/>
        <v>7.7268280971456821E-6</v>
      </c>
      <c r="AS48" s="104">
        <f t="shared" si="8"/>
        <v>7.7268280971456804E-6</v>
      </c>
      <c r="AT48" s="104">
        <f t="shared" si="8"/>
        <v>7.7268280971456821E-6</v>
      </c>
      <c r="AU48" s="104">
        <f t="shared" si="8"/>
        <v>7.7268280971456787E-6</v>
      </c>
    </row>
    <row r="49" spans="1:47" ht="18.75" customHeight="1">
      <c r="A49" s="101" t="s">
        <v>3673</v>
      </c>
      <c r="D49" s="108">
        <f>GETPIVOTDATA("税后单价 (元/btu)",生物质!$AA$1,"年份",2017,"省份","山东省")</f>
        <v>7.4375291430998693E-6</v>
      </c>
      <c r="E49" s="108">
        <f>GETPIVOTDATA("税后单价 (元/btu)",生物质!$AA$1,"年份",2018,"省份","山东省")</f>
        <v>8.0829752665773895E-6</v>
      </c>
      <c r="F49" s="108">
        <f>GETPIVOTDATA("税后单价 (元/btu)",生物质!$AA$1,"年份",2019,"省份","山东省")</f>
        <v>7.6313492973834727E-6</v>
      </c>
      <c r="G49" s="108">
        <f>GETPIVOTDATA("税后单价 (元/btu)",生物质!$AA$1,"年份",2020,"省份","山东省")</f>
        <v>7.2212608414075155E-6</v>
      </c>
      <c r="H49" s="108">
        <f>GETPIVOTDATA("税后单价 (元/btu)",生物质!$AA$1,"年份",2021,"省份","山东省")</f>
        <v>7.7268280971456855E-6</v>
      </c>
      <c r="I49" s="104">
        <f>H49*(1+US_Summary_pretax!C190)</f>
        <v>7.7268280971456855E-6</v>
      </c>
      <c r="J49" s="104">
        <f>I49*(1+US_Summary_pretax!D190)</f>
        <v>7.7268280971456855E-6</v>
      </c>
      <c r="K49" s="104">
        <f>J49*(1+US_Summary_pretax!E190)</f>
        <v>7.7268280971456855E-6</v>
      </c>
      <c r="L49" s="104">
        <f>K49*(1+US_Summary_pretax!F190)</f>
        <v>7.7268280971456855E-6</v>
      </c>
      <c r="M49" s="104">
        <f>L49*(1+US_Summary_pretax!G190)</f>
        <v>7.7268280971456855E-6</v>
      </c>
      <c r="N49" s="104">
        <f>M49*(1+US_Summary_pretax!H190)</f>
        <v>7.7268280971456855E-6</v>
      </c>
      <c r="O49" s="104">
        <f>N49*(1+US_Summary_pretax!I190)</f>
        <v>7.7268280971456855E-6</v>
      </c>
      <c r="P49" s="104">
        <f>O49*(1+US_Summary_pretax!J190)</f>
        <v>7.7268280971456855E-6</v>
      </c>
      <c r="Q49" s="104">
        <f>P49*(1+US_Summary_pretax!K190)</f>
        <v>7.7268280971456855E-6</v>
      </c>
      <c r="R49" s="104">
        <f>Q49*(1+US_Summary_pretax!L190)</f>
        <v>7.7268280971456855E-6</v>
      </c>
      <c r="S49" s="104">
        <f>R49*(1+US_Summary_pretax!M190)</f>
        <v>7.7268280971456855E-6</v>
      </c>
      <c r="T49" s="104">
        <f>S49*(1+US_Summary_pretax!N190)</f>
        <v>7.7268280971456855E-6</v>
      </c>
      <c r="U49" s="104">
        <f>T49*(1+US_Summary_pretax!O190)</f>
        <v>7.7268280971456855E-6</v>
      </c>
      <c r="V49" s="104">
        <f>U49*(1+US_Summary_pretax!P190)</f>
        <v>7.7268280971456855E-6</v>
      </c>
      <c r="W49" s="104">
        <f>V49*(1+US_Summary_pretax!Q190)</f>
        <v>7.7268280971456855E-6</v>
      </c>
      <c r="X49" s="104">
        <f>W49*(1+US_Summary_pretax!R190)</f>
        <v>7.7268280971456855E-6</v>
      </c>
      <c r="Y49" s="104">
        <f>X49*(1+US_Summary_pretax!S190)</f>
        <v>7.7268280971456855E-6</v>
      </c>
      <c r="Z49" s="104">
        <f>Y49*(1+US_Summary_pretax!T190)</f>
        <v>7.7268280971456855E-6</v>
      </c>
      <c r="AA49" s="104">
        <f>Z49*(1+US_Summary_pretax!U190)</f>
        <v>7.7268280971456855E-6</v>
      </c>
      <c r="AB49" s="104">
        <f>AA49*(1+US_Summary_pretax!V190)</f>
        <v>7.7268280971456855E-6</v>
      </c>
      <c r="AC49" s="104">
        <f>AB49*(1+US_Summary_pretax!W190)</f>
        <v>7.7268280971456855E-6</v>
      </c>
      <c r="AD49" s="104">
        <f>AC49*(1+US_Summary_pretax!X190)</f>
        <v>7.7268280971456855E-6</v>
      </c>
      <c r="AE49" s="104">
        <f>AD49*(1+US_Summary_pretax!Y190)</f>
        <v>7.7268280971456855E-6</v>
      </c>
      <c r="AF49" s="104">
        <f>AE49*(1+US_Summary_pretax!Z190)</f>
        <v>7.7268280971456855E-6</v>
      </c>
      <c r="AG49" s="104">
        <f>AF49*(1+US_Summary_pretax!AA190)</f>
        <v>7.7268280971456855E-6</v>
      </c>
      <c r="AH49" s="104">
        <f>AG49*(1+US_Summary_pretax!AB190)</f>
        <v>7.7268280971456855E-6</v>
      </c>
      <c r="AI49" s="104">
        <f>AH49*(1+US_Summary_pretax!AC190)</f>
        <v>7.7268280971456855E-6</v>
      </c>
      <c r="AJ49" s="104">
        <f>AI49*(1+US_Summary_pretax!AD190)</f>
        <v>7.7268280971456855E-6</v>
      </c>
      <c r="AK49" s="104">
        <f>AJ49*(1+US_Summary_pretax!AE190)</f>
        <v>7.7268280971456855E-6</v>
      </c>
      <c r="AL49" s="104">
        <f t="shared" si="8"/>
        <v>7.7268280971456838E-6</v>
      </c>
      <c r="AM49" s="104">
        <f t="shared" si="8"/>
        <v>7.7268280971456838E-6</v>
      </c>
      <c r="AN49" s="104">
        <f t="shared" si="8"/>
        <v>7.7268280971456821E-6</v>
      </c>
      <c r="AO49" s="104">
        <f t="shared" si="8"/>
        <v>7.7268280971456838E-6</v>
      </c>
      <c r="AP49" s="104">
        <f t="shared" si="8"/>
        <v>7.7268280971456821E-6</v>
      </c>
      <c r="AQ49" s="104">
        <f t="shared" si="8"/>
        <v>7.7268280971456821E-6</v>
      </c>
      <c r="AR49" s="104">
        <f t="shared" si="8"/>
        <v>7.7268280971456821E-6</v>
      </c>
      <c r="AS49" s="104">
        <f t="shared" si="8"/>
        <v>7.7268280971456804E-6</v>
      </c>
      <c r="AT49" s="104">
        <f t="shared" si="8"/>
        <v>7.7268280971456821E-6</v>
      </c>
      <c r="AU49" s="104">
        <f t="shared" si="8"/>
        <v>7.7268280971456787E-6</v>
      </c>
    </row>
    <row r="50" spans="1:47" ht="18.75" customHeight="1">
      <c r="A50" s="101" t="s">
        <v>3674</v>
      </c>
      <c r="D50" s="108"/>
      <c r="E50" s="108"/>
      <c r="F50" s="108"/>
      <c r="G50" s="108">
        <v>0</v>
      </c>
      <c r="H50" s="108">
        <v>0</v>
      </c>
      <c r="I50" s="104">
        <v>0</v>
      </c>
      <c r="J50" s="104">
        <v>0</v>
      </c>
      <c r="K50" s="104">
        <v>0</v>
      </c>
      <c r="L50" s="104">
        <v>0</v>
      </c>
      <c r="M50" s="104">
        <v>0</v>
      </c>
      <c r="N50" s="104">
        <v>0</v>
      </c>
      <c r="O50" s="104">
        <v>0</v>
      </c>
      <c r="P50" s="104">
        <v>0</v>
      </c>
      <c r="Q50" s="104">
        <v>0</v>
      </c>
      <c r="R50" s="104">
        <v>0</v>
      </c>
      <c r="S50" s="104">
        <v>0</v>
      </c>
      <c r="T50" s="104">
        <v>0</v>
      </c>
      <c r="U50" s="104">
        <v>0</v>
      </c>
      <c r="V50" s="104">
        <v>0</v>
      </c>
      <c r="W50" s="104">
        <v>0</v>
      </c>
      <c r="X50" s="104">
        <v>0</v>
      </c>
      <c r="Y50" s="104">
        <v>0</v>
      </c>
      <c r="Z50" s="104">
        <v>0</v>
      </c>
      <c r="AA50" s="104">
        <v>0</v>
      </c>
      <c r="AB50" s="104">
        <v>0</v>
      </c>
      <c r="AC50" s="104">
        <v>0</v>
      </c>
      <c r="AD50" s="104">
        <v>0</v>
      </c>
      <c r="AE50" s="104">
        <v>0</v>
      </c>
      <c r="AF50" s="104">
        <v>0</v>
      </c>
      <c r="AG50" s="104">
        <v>0</v>
      </c>
      <c r="AH50" s="104">
        <v>0</v>
      </c>
      <c r="AI50" s="104">
        <v>0</v>
      </c>
      <c r="AJ50" s="104">
        <v>0</v>
      </c>
      <c r="AK50" s="104">
        <v>0</v>
      </c>
      <c r="AL50" s="104">
        <v>0</v>
      </c>
      <c r="AM50" s="104">
        <v>0</v>
      </c>
      <c r="AN50" s="104">
        <v>0</v>
      </c>
      <c r="AO50" s="104">
        <v>0</v>
      </c>
      <c r="AP50" s="104">
        <v>0</v>
      </c>
      <c r="AQ50" s="104">
        <v>0</v>
      </c>
      <c r="AR50" s="104">
        <v>0</v>
      </c>
      <c r="AS50" s="104">
        <v>0</v>
      </c>
      <c r="AT50" s="104">
        <v>0</v>
      </c>
      <c r="AU50" s="104">
        <v>0</v>
      </c>
    </row>
    <row r="51" spans="1:47" ht="18.75" customHeight="1">
      <c r="A51" s="101" t="s">
        <v>3675</v>
      </c>
      <c r="D51" s="108">
        <f>GETPIVOTDATA("税后单价 (元/btu)",生物质!$AA$1,"年份",2017,"省份","山东省")</f>
        <v>7.4375291430998693E-6</v>
      </c>
      <c r="E51" s="108">
        <f>GETPIVOTDATA("税后单价 (元/btu)",生物质!$AA$1,"年份",2018,"省份","山东省")</f>
        <v>8.0829752665773895E-6</v>
      </c>
      <c r="F51" s="108">
        <f>GETPIVOTDATA("税后单价 (元/btu)",生物质!$AA$1,"年份",2019,"省份","山东省")</f>
        <v>7.6313492973834727E-6</v>
      </c>
      <c r="G51" s="108">
        <f>GETPIVOTDATA("税后单价 (元/btu)",生物质!$AA$1,"年份",2020,"省份","山东省")</f>
        <v>7.2212608414075155E-6</v>
      </c>
      <c r="H51" s="108">
        <f>GETPIVOTDATA("税后单价 (元/btu)",生物质!$AA$1,"年份",2021,"省份","山东省")</f>
        <v>7.7268280971456855E-6</v>
      </c>
      <c r="I51" s="104">
        <f>H51*(1+US_Summary_pretax!C192)</f>
        <v>7.7268280971456855E-6</v>
      </c>
      <c r="J51" s="104">
        <f>I51*(1+US_Summary_pretax!D192)</f>
        <v>7.7268280971456855E-6</v>
      </c>
      <c r="K51" s="104">
        <f>J51*(1+US_Summary_pretax!E192)</f>
        <v>7.7268280971456855E-6</v>
      </c>
      <c r="L51" s="104">
        <f>K51*(1+US_Summary_pretax!F192)</f>
        <v>7.7268280971456855E-6</v>
      </c>
      <c r="M51" s="104">
        <f>L51*(1+US_Summary_pretax!G192)</f>
        <v>7.7268280971456855E-6</v>
      </c>
      <c r="N51" s="104">
        <f>M51*(1+US_Summary_pretax!H192)</f>
        <v>7.7268280971456855E-6</v>
      </c>
      <c r="O51" s="104">
        <f>N51*(1+US_Summary_pretax!I192)</f>
        <v>7.7268280971456855E-6</v>
      </c>
      <c r="P51" s="104">
        <f>O51*(1+US_Summary_pretax!J192)</f>
        <v>7.7268280971456855E-6</v>
      </c>
      <c r="Q51" s="104">
        <f>P51*(1+US_Summary_pretax!K192)</f>
        <v>7.7268280971456855E-6</v>
      </c>
      <c r="R51" s="104">
        <f>Q51*(1+US_Summary_pretax!L192)</f>
        <v>7.7268280971456855E-6</v>
      </c>
      <c r="S51" s="104">
        <f>R51*(1+US_Summary_pretax!M192)</f>
        <v>7.7268280971456855E-6</v>
      </c>
      <c r="T51" s="104">
        <f>S51*(1+US_Summary_pretax!N192)</f>
        <v>7.7268280971456855E-6</v>
      </c>
      <c r="U51" s="104">
        <f>T51*(1+US_Summary_pretax!O192)</f>
        <v>7.7268280971456855E-6</v>
      </c>
      <c r="V51" s="104">
        <f>U51*(1+US_Summary_pretax!P192)</f>
        <v>7.7268280971456855E-6</v>
      </c>
      <c r="W51" s="104">
        <f>V51*(1+US_Summary_pretax!Q192)</f>
        <v>7.7268280971456855E-6</v>
      </c>
      <c r="X51" s="104">
        <f>W51*(1+US_Summary_pretax!R192)</f>
        <v>7.7268280971456855E-6</v>
      </c>
      <c r="Y51" s="104">
        <f>X51*(1+US_Summary_pretax!S192)</f>
        <v>7.7268280971456855E-6</v>
      </c>
      <c r="Z51" s="104">
        <f>Y51*(1+US_Summary_pretax!T192)</f>
        <v>7.7268280971456855E-6</v>
      </c>
      <c r="AA51" s="104">
        <f>Z51*(1+US_Summary_pretax!U192)</f>
        <v>7.7268280971456855E-6</v>
      </c>
      <c r="AB51" s="104">
        <f>AA51*(1+US_Summary_pretax!V192)</f>
        <v>7.7268280971456855E-6</v>
      </c>
      <c r="AC51" s="104">
        <f>AB51*(1+US_Summary_pretax!W192)</f>
        <v>7.7268280971456855E-6</v>
      </c>
      <c r="AD51" s="104">
        <f>AC51*(1+US_Summary_pretax!X192)</f>
        <v>7.7268280971456855E-6</v>
      </c>
      <c r="AE51" s="104">
        <f>AD51*(1+US_Summary_pretax!Y192)</f>
        <v>7.7268280971456855E-6</v>
      </c>
      <c r="AF51" s="104">
        <f>AE51*(1+US_Summary_pretax!Z192)</f>
        <v>7.7268280971456855E-6</v>
      </c>
      <c r="AG51" s="104">
        <f>AF51*(1+US_Summary_pretax!AA192)</f>
        <v>7.7268280971456855E-6</v>
      </c>
      <c r="AH51" s="104">
        <f>AG51*(1+US_Summary_pretax!AB192)</f>
        <v>7.7268280971456855E-6</v>
      </c>
      <c r="AI51" s="104">
        <f>AH51*(1+US_Summary_pretax!AC192)</f>
        <v>7.7268280971456855E-6</v>
      </c>
      <c r="AJ51" s="104">
        <f>AI51*(1+US_Summary_pretax!AD192)</f>
        <v>7.7268280971456855E-6</v>
      </c>
      <c r="AK51" s="104">
        <f>AJ51*(1+US_Summary_pretax!AE192)</f>
        <v>7.7268280971456855E-6</v>
      </c>
      <c r="AL51" s="104">
        <f t="shared" si="8"/>
        <v>7.7268280971456838E-6</v>
      </c>
      <c r="AM51" s="104">
        <f t="shared" si="8"/>
        <v>7.7268280971456838E-6</v>
      </c>
      <c r="AN51" s="104">
        <f t="shared" si="8"/>
        <v>7.7268280971456821E-6</v>
      </c>
      <c r="AO51" s="104">
        <f t="shared" si="8"/>
        <v>7.7268280971456838E-6</v>
      </c>
      <c r="AP51" s="104">
        <f t="shared" si="8"/>
        <v>7.7268280971456821E-6</v>
      </c>
      <c r="AQ51" s="104">
        <f t="shared" si="8"/>
        <v>7.7268280971456821E-6</v>
      </c>
      <c r="AR51" s="104">
        <f t="shared" si="8"/>
        <v>7.7268280971456821E-6</v>
      </c>
      <c r="AS51" s="104">
        <f t="shared" si="8"/>
        <v>7.7268280971456804E-6</v>
      </c>
      <c r="AT51" s="104">
        <f t="shared" si="8"/>
        <v>7.7268280971456821E-6</v>
      </c>
      <c r="AU51" s="104">
        <f t="shared" si="8"/>
        <v>7.7268280971456787E-6</v>
      </c>
    </row>
    <row r="52" spans="1:47" s="103" customFormat="1" ht="18.75" customHeight="1">
      <c r="A52" s="102" t="s">
        <v>3679</v>
      </c>
      <c r="B52" s="102"/>
      <c r="C52" s="102"/>
      <c r="D52" s="102"/>
      <c r="E52" s="102"/>
      <c r="F52" s="102"/>
      <c r="I52" s="102"/>
      <c r="L52" s="102"/>
      <c r="O52" s="102"/>
      <c r="R52" s="102"/>
      <c r="U52" s="102"/>
      <c r="X52" s="102"/>
      <c r="AA52" s="102"/>
      <c r="AD52" s="102"/>
      <c r="AG52" s="102"/>
      <c r="AJ52" s="102"/>
      <c r="AM52" s="102"/>
      <c r="AP52" s="102"/>
      <c r="AS52" s="102"/>
    </row>
    <row r="53" spans="1:47" ht="18.75" customHeight="1">
      <c r="A53" s="105" t="s">
        <v>3697</v>
      </c>
      <c r="B53" s="101">
        <v>2015</v>
      </c>
      <c r="C53" s="101">
        <v>2016</v>
      </c>
      <c r="D53" s="101">
        <v>2017</v>
      </c>
      <c r="E53" s="101">
        <v>2018</v>
      </c>
      <c r="F53" s="101">
        <v>2019</v>
      </c>
      <c r="G53" s="101">
        <v>2020</v>
      </c>
      <c r="H53" s="101">
        <v>2021</v>
      </c>
      <c r="I53" s="101">
        <v>2022</v>
      </c>
      <c r="J53" s="101">
        <v>2023</v>
      </c>
      <c r="K53" s="101">
        <v>2024</v>
      </c>
      <c r="L53" s="101">
        <v>2025</v>
      </c>
      <c r="M53" s="101">
        <v>2026</v>
      </c>
      <c r="N53" s="101">
        <v>2027</v>
      </c>
      <c r="O53" s="101">
        <v>2028</v>
      </c>
      <c r="P53" s="101">
        <v>2029</v>
      </c>
      <c r="Q53" s="101">
        <v>2030</v>
      </c>
      <c r="R53" s="101">
        <v>2031</v>
      </c>
      <c r="S53" s="101">
        <v>2032</v>
      </c>
      <c r="T53" s="101">
        <v>2033</v>
      </c>
      <c r="U53" s="101">
        <v>2034</v>
      </c>
      <c r="V53" s="101">
        <v>2035</v>
      </c>
      <c r="W53" s="101">
        <v>2036</v>
      </c>
      <c r="X53" s="101">
        <v>2037</v>
      </c>
      <c r="Y53" s="101">
        <v>2038</v>
      </c>
      <c r="Z53" s="101">
        <v>2039</v>
      </c>
      <c r="AA53" s="101">
        <v>2040</v>
      </c>
      <c r="AB53" s="101">
        <v>2041</v>
      </c>
      <c r="AC53" s="101">
        <v>2042</v>
      </c>
      <c r="AD53" s="101">
        <v>2043</v>
      </c>
      <c r="AE53" s="101">
        <v>2044</v>
      </c>
      <c r="AF53" s="101">
        <v>2045</v>
      </c>
      <c r="AG53" s="101">
        <v>2046</v>
      </c>
      <c r="AH53" s="101">
        <v>2047</v>
      </c>
      <c r="AI53" s="101">
        <v>2048</v>
      </c>
      <c r="AJ53" s="101">
        <v>2049</v>
      </c>
      <c r="AK53" s="101">
        <v>2050</v>
      </c>
      <c r="AL53" s="101">
        <v>2051</v>
      </c>
      <c r="AM53" s="101">
        <v>2052</v>
      </c>
      <c r="AN53" s="101">
        <v>2053</v>
      </c>
      <c r="AO53" s="101">
        <v>2054</v>
      </c>
      <c r="AP53" s="101">
        <v>2055</v>
      </c>
      <c r="AQ53" s="101">
        <v>2056</v>
      </c>
      <c r="AR53" s="101">
        <v>2057</v>
      </c>
      <c r="AS53" s="101">
        <v>2058</v>
      </c>
      <c r="AT53" s="101">
        <v>2059</v>
      </c>
      <c r="AU53" s="101">
        <v>2060</v>
      </c>
    </row>
    <row r="54" spans="1:47" ht="18.75" customHeight="1">
      <c r="A54" s="101" t="s">
        <v>3668</v>
      </c>
      <c r="B54" s="107">
        <f>流通领域生产资料市场价格!X14</f>
        <v>2.5680030071877281E-5</v>
      </c>
      <c r="C54" s="107">
        <f>流通领域生产资料市场价格!X15</f>
        <v>2.1628556902984764E-5</v>
      </c>
      <c r="D54" s="107">
        <f>流通领域生产资料市场价格!X16</f>
        <v>2.2834935109924392E-5</v>
      </c>
      <c r="E54" s="107">
        <f>流通领域生产资料市场价格!X17</f>
        <v>2.6629830211359307E-5</v>
      </c>
      <c r="F54" s="107">
        <f>流通领域生产资料市场价格!X18</f>
        <v>2.3331877325311538E-5</v>
      </c>
      <c r="G54" s="107">
        <f>流通领域生产资料市场价格!X19</f>
        <v>1.9117857780553391E-5</v>
      </c>
      <c r="H54" s="107">
        <f>流通领域生产资料市场价格!X20</f>
        <v>2.5344855831335233E-5</v>
      </c>
      <c r="I54" s="104">
        <f>H54*(1+US_Summary_pretax!C195)</f>
        <v>2.7136082210209854E-5</v>
      </c>
      <c r="J54" s="104">
        <f>I54*(1+US_Summary_pretax!D195)</f>
        <v>2.7744283279238538E-5</v>
      </c>
      <c r="K54" s="104">
        <f>J54*(1+US_Summary_pretax!E195)</f>
        <v>2.7561583513351789E-5</v>
      </c>
      <c r="L54" s="104">
        <f>K54*(1+US_Summary_pretax!F195)</f>
        <v>2.7261033738601518E-5</v>
      </c>
      <c r="M54" s="104">
        <f>L54*(1+US_Summary_pretax!G195)</f>
        <v>2.7060462976801253E-5</v>
      </c>
      <c r="N54" s="104">
        <f>M54*(1+US_Summary_pretax!H195)</f>
        <v>2.7114396186043985E-5</v>
      </c>
      <c r="O54" s="104">
        <f>N54*(1+US_Summary_pretax!I195)</f>
        <v>2.8185626084031805E-5</v>
      </c>
      <c r="P54" s="104">
        <f>O54*(1+US_Summary_pretax!J195)</f>
        <v>2.871476518508276E-5</v>
      </c>
      <c r="Q54" s="104">
        <f>P54*(1+US_Summary_pretax!K195)</f>
        <v>2.9451185259327335E-5</v>
      </c>
      <c r="R54" s="104">
        <f>Q54*(1+US_Summary_pretax!L195)</f>
        <v>3.1674152602267352E-5</v>
      </c>
      <c r="S54" s="104">
        <f>R54*(1+US_Summary_pretax!M195)</f>
        <v>3.1597234006285096E-5</v>
      </c>
      <c r="T54" s="104">
        <f>S54*(1+US_Summary_pretax!N195)</f>
        <v>3.2280799969697326E-5</v>
      </c>
      <c r="U54" s="104">
        <f>T54*(1+US_Summary_pretax!O195)</f>
        <v>3.2714074069308587E-5</v>
      </c>
      <c r="V54" s="104">
        <f>U54*(1+US_Summary_pretax!P195)</f>
        <v>3.3695915924993106E-5</v>
      </c>
      <c r="W54" s="104">
        <f>V54*(1+US_Summary_pretax!Q195)</f>
        <v>3.3197139975915848E-5</v>
      </c>
      <c r="X54" s="104">
        <f>W54*(1+US_Summary_pretax!R195)</f>
        <v>3.3385283095345959E-5</v>
      </c>
      <c r="Y54" s="104">
        <f>X54*(1+US_Summary_pretax!S195)</f>
        <v>3.3952565173160323E-5</v>
      </c>
      <c r="Z54" s="104">
        <f>Y54*(1+US_Summary_pretax!T195)</f>
        <v>3.4468460082155549E-5</v>
      </c>
      <c r="AA54" s="104">
        <f>Z54*(1+US_Summary_pretax!U195)</f>
        <v>3.4607609873426821E-5</v>
      </c>
      <c r="AB54" s="104">
        <f>AA54*(1+US_Summary_pretax!V195)</f>
        <v>3.4986358047406462E-5</v>
      </c>
      <c r="AC54" s="104">
        <f>AB54*(1+US_Summary_pretax!W195)</f>
        <v>3.5376186963219722E-5</v>
      </c>
      <c r="AD54" s="104">
        <f>AC54*(1+US_Summary_pretax!X195)</f>
        <v>3.5394925811608665E-5</v>
      </c>
      <c r="AE54" s="104">
        <f>AD54*(1+US_Summary_pretax!Y195)</f>
        <v>3.5670581229808467E-5</v>
      </c>
      <c r="AF54" s="104">
        <f>AE54*(1+US_Summary_pretax!Z195)</f>
        <v>3.607361049273457E-5</v>
      </c>
      <c r="AG54" s="104">
        <f>AF54*(1+US_Summary_pretax!AA195)</f>
        <v>3.6581173271672801E-5</v>
      </c>
      <c r="AH54" s="104">
        <f>AG54*(1+US_Summary_pretax!AB195)</f>
        <v>3.6814685083430086E-5</v>
      </c>
      <c r="AI54" s="104">
        <f>AH54*(1+US_Summary_pretax!AC195)</f>
        <v>3.7088696413602697E-5</v>
      </c>
      <c r="AJ54" s="104">
        <f>AI54*(1+US_Summary_pretax!AD195)</f>
        <v>3.7337336728418002E-5</v>
      </c>
      <c r="AK54" s="104">
        <f>AJ54*(1+US_Summary_pretax!AE195)</f>
        <v>3.7748108718149648E-5</v>
      </c>
      <c r="AL54" s="104">
        <f t="shared" ref="AL54:AT54" si="9">SLOPE(AA54:AK54,AA$13:AK$13)*AL$13+INTERCEPT(AA54:AK54,AA$13:AK$13)</f>
        <v>3.8006881942187834E-5</v>
      </c>
      <c r="AM54" s="104">
        <f t="shared" si="9"/>
        <v>3.8315950111240255E-5</v>
      </c>
      <c r="AN54" s="104">
        <f t="shared" si="9"/>
        <v>3.8641514160956065E-5</v>
      </c>
      <c r="AO54" s="104">
        <f t="shared" si="9"/>
        <v>3.8995992405369798E-5</v>
      </c>
      <c r="AP54" s="104">
        <f t="shared" si="9"/>
        <v>3.9305692255676723E-5</v>
      </c>
      <c r="AQ54" s="104">
        <f t="shared" si="9"/>
        <v>3.9596743336191894E-5</v>
      </c>
      <c r="AR54" s="104">
        <f t="shared" si="9"/>
        <v>3.9890613852175145E-5</v>
      </c>
      <c r="AS54" s="104">
        <f t="shared" si="9"/>
        <v>4.021914487571253E-5</v>
      </c>
      <c r="AT54" s="104">
        <f t="shared" si="9"/>
        <v>4.0541820486197054E-5</v>
      </c>
      <c r="AU54" s="104">
        <f>SLOPE(AJ54:AT54,AJ$13:AT$13)*AU$13+INTERCEPT(AJ54:AT54,AJ$13:AT$13)</f>
        <v>4.0860901189864905E-5</v>
      </c>
    </row>
    <row r="55" spans="1:47" ht="18.75" customHeight="1">
      <c r="A55" s="101" t="s">
        <v>3669</v>
      </c>
      <c r="G55" s="104">
        <f>G54</f>
        <v>1.9117857780553391E-5</v>
      </c>
      <c r="H55" s="104">
        <f>H54</f>
        <v>2.5344855831335233E-5</v>
      </c>
      <c r="I55" s="104">
        <f t="shared" ref="I55:AU61" si="10">I54</f>
        <v>2.7136082210209854E-5</v>
      </c>
      <c r="J55" s="104">
        <f t="shared" si="10"/>
        <v>2.7744283279238538E-5</v>
      </c>
      <c r="K55" s="104">
        <f t="shared" si="10"/>
        <v>2.7561583513351789E-5</v>
      </c>
      <c r="L55" s="104">
        <f t="shared" si="10"/>
        <v>2.7261033738601518E-5</v>
      </c>
      <c r="M55" s="104">
        <f t="shared" si="10"/>
        <v>2.7060462976801253E-5</v>
      </c>
      <c r="N55" s="104">
        <f t="shared" si="10"/>
        <v>2.7114396186043985E-5</v>
      </c>
      <c r="O55" s="104">
        <f t="shared" si="10"/>
        <v>2.8185626084031805E-5</v>
      </c>
      <c r="P55" s="104">
        <f t="shared" si="10"/>
        <v>2.871476518508276E-5</v>
      </c>
      <c r="Q55" s="104">
        <f t="shared" si="10"/>
        <v>2.9451185259327335E-5</v>
      </c>
      <c r="R55" s="104">
        <f t="shared" si="10"/>
        <v>3.1674152602267352E-5</v>
      </c>
      <c r="S55" s="104">
        <f t="shared" si="10"/>
        <v>3.1597234006285096E-5</v>
      </c>
      <c r="T55" s="104">
        <f t="shared" si="10"/>
        <v>3.2280799969697326E-5</v>
      </c>
      <c r="U55" s="104">
        <f t="shared" si="10"/>
        <v>3.2714074069308587E-5</v>
      </c>
      <c r="V55" s="104">
        <f t="shared" si="10"/>
        <v>3.3695915924993106E-5</v>
      </c>
      <c r="W55" s="104">
        <f t="shared" si="10"/>
        <v>3.3197139975915848E-5</v>
      </c>
      <c r="X55" s="104">
        <f t="shared" si="10"/>
        <v>3.3385283095345959E-5</v>
      </c>
      <c r="Y55" s="104">
        <f t="shared" si="10"/>
        <v>3.3952565173160323E-5</v>
      </c>
      <c r="Z55" s="104">
        <f t="shared" si="10"/>
        <v>3.4468460082155549E-5</v>
      </c>
      <c r="AA55" s="104">
        <f t="shared" si="10"/>
        <v>3.4607609873426821E-5</v>
      </c>
      <c r="AB55" s="104">
        <f t="shared" si="10"/>
        <v>3.4986358047406462E-5</v>
      </c>
      <c r="AC55" s="104">
        <f t="shared" si="10"/>
        <v>3.5376186963219722E-5</v>
      </c>
      <c r="AD55" s="104">
        <f t="shared" si="10"/>
        <v>3.5394925811608665E-5</v>
      </c>
      <c r="AE55" s="104">
        <f t="shared" si="10"/>
        <v>3.5670581229808467E-5</v>
      </c>
      <c r="AF55" s="104">
        <f t="shared" si="10"/>
        <v>3.607361049273457E-5</v>
      </c>
      <c r="AG55" s="104">
        <f t="shared" si="10"/>
        <v>3.6581173271672801E-5</v>
      </c>
      <c r="AH55" s="104">
        <f t="shared" si="10"/>
        <v>3.6814685083430086E-5</v>
      </c>
      <c r="AI55" s="104">
        <f t="shared" si="10"/>
        <v>3.7088696413602697E-5</v>
      </c>
      <c r="AJ55" s="104">
        <f t="shared" si="10"/>
        <v>3.7337336728418002E-5</v>
      </c>
      <c r="AK55" s="104">
        <f t="shared" si="10"/>
        <v>3.7748108718149648E-5</v>
      </c>
      <c r="AL55" s="104">
        <f t="shared" si="10"/>
        <v>3.8006881942187834E-5</v>
      </c>
      <c r="AM55" s="104">
        <f t="shared" si="10"/>
        <v>3.8315950111240255E-5</v>
      </c>
      <c r="AN55" s="104">
        <f t="shared" si="10"/>
        <v>3.8641514160956065E-5</v>
      </c>
      <c r="AO55" s="104">
        <f t="shared" si="10"/>
        <v>3.8995992405369798E-5</v>
      </c>
      <c r="AP55" s="104">
        <f t="shared" si="10"/>
        <v>3.9305692255676723E-5</v>
      </c>
      <c r="AQ55" s="104">
        <f t="shared" si="10"/>
        <v>3.9596743336191894E-5</v>
      </c>
      <c r="AR55" s="104">
        <f t="shared" si="10"/>
        <v>3.9890613852175145E-5</v>
      </c>
      <c r="AS55" s="104">
        <f t="shared" si="10"/>
        <v>4.021914487571253E-5</v>
      </c>
      <c r="AT55" s="104">
        <f t="shared" si="10"/>
        <v>4.0541820486197054E-5</v>
      </c>
      <c r="AU55" s="104">
        <f t="shared" si="10"/>
        <v>4.0860901189864905E-5</v>
      </c>
    </row>
    <row r="56" spans="1:47" ht="18.75" customHeight="1">
      <c r="A56" s="101" t="s">
        <v>3670</v>
      </c>
      <c r="G56" s="104">
        <f t="shared" ref="G56:H61" si="11">G55</f>
        <v>1.9117857780553391E-5</v>
      </c>
      <c r="H56" s="104">
        <f t="shared" si="11"/>
        <v>2.5344855831335233E-5</v>
      </c>
      <c r="I56" s="104">
        <f t="shared" si="10"/>
        <v>2.7136082210209854E-5</v>
      </c>
      <c r="J56" s="104">
        <f t="shared" si="10"/>
        <v>2.7744283279238538E-5</v>
      </c>
      <c r="K56" s="104">
        <f t="shared" si="10"/>
        <v>2.7561583513351789E-5</v>
      </c>
      <c r="L56" s="104">
        <f t="shared" si="10"/>
        <v>2.7261033738601518E-5</v>
      </c>
      <c r="M56" s="104">
        <f t="shared" si="10"/>
        <v>2.7060462976801253E-5</v>
      </c>
      <c r="N56" s="104">
        <f t="shared" si="10"/>
        <v>2.7114396186043985E-5</v>
      </c>
      <c r="O56" s="104">
        <f t="shared" si="10"/>
        <v>2.8185626084031805E-5</v>
      </c>
      <c r="P56" s="104">
        <f t="shared" si="10"/>
        <v>2.871476518508276E-5</v>
      </c>
      <c r="Q56" s="104">
        <f t="shared" si="10"/>
        <v>2.9451185259327335E-5</v>
      </c>
      <c r="R56" s="104">
        <f t="shared" si="10"/>
        <v>3.1674152602267352E-5</v>
      </c>
      <c r="S56" s="104">
        <f t="shared" si="10"/>
        <v>3.1597234006285096E-5</v>
      </c>
      <c r="T56" s="104">
        <f t="shared" si="10"/>
        <v>3.2280799969697326E-5</v>
      </c>
      <c r="U56" s="104">
        <f t="shared" si="10"/>
        <v>3.2714074069308587E-5</v>
      </c>
      <c r="V56" s="104">
        <f t="shared" si="10"/>
        <v>3.3695915924993106E-5</v>
      </c>
      <c r="W56" s="104">
        <f t="shared" si="10"/>
        <v>3.3197139975915848E-5</v>
      </c>
      <c r="X56" s="104">
        <f t="shared" si="10"/>
        <v>3.3385283095345959E-5</v>
      </c>
      <c r="Y56" s="104">
        <f t="shared" si="10"/>
        <v>3.3952565173160323E-5</v>
      </c>
      <c r="Z56" s="104">
        <f t="shared" si="10"/>
        <v>3.4468460082155549E-5</v>
      </c>
      <c r="AA56" s="104">
        <f t="shared" si="10"/>
        <v>3.4607609873426821E-5</v>
      </c>
      <c r="AB56" s="104">
        <f t="shared" si="10"/>
        <v>3.4986358047406462E-5</v>
      </c>
      <c r="AC56" s="104">
        <f t="shared" si="10"/>
        <v>3.5376186963219722E-5</v>
      </c>
      <c r="AD56" s="104">
        <f t="shared" si="10"/>
        <v>3.5394925811608665E-5</v>
      </c>
      <c r="AE56" s="104">
        <f t="shared" si="10"/>
        <v>3.5670581229808467E-5</v>
      </c>
      <c r="AF56" s="104">
        <f t="shared" si="10"/>
        <v>3.607361049273457E-5</v>
      </c>
      <c r="AG56" s="104">
        <f t="shared" si="10"/>
        <v>3.6581173271672801E-5</v>
      </c>
      <c r="AH56" s="104">
        <f t="shared" si="10"/>
        <v>3.6814685083430086E-5</v>
      </c>
      <c r="AI56" s="104">
        <f t="shared" si="10"/>
        <v>3.7088696413602697E-5</v>
      </c>
      <c r="AJ56" s="104">
        <f t="shared" si="10"/>
        <v>3.7337336728418002E-5</v>
      </c>
      <c r="AK56" s="104">
        <f t="shared" si="10"/>
        <v>3.7748108718149648E-5</v>
      </c>
      <c r="AL56" s="104">
        <f t="shared" si="10"/>
        <v>3.8006881942187834E-5</v>
      </c>
      <c r="AM56" s="104">
        <f t="shared" si="10"/>
        <v>3.8315950111240255E-5</v>
      </c>
      <c r="AN56" s="104">
        <f t="shared" si="10"/>
        <v>3.8641514160956065E-5</v>
      </c>
      <c r="AO56" s="104">
        <f t="shared" si="10"/>
        <v>3.8995992405369798E-5</v>
      </c>
      <c r="AP56" s="104">
        <f t="shared" si="10"/>
        <v>3.9305692255676723E-5</v>
      </c>
      <c r="AQ56" s="104">
        <f t="shared" si="10"/>
        <v>3.9596743336191894E-5</v>
      </c>
      <c r="AR56" s="104">
        <f t="shared" si="10"/>
        <v>3.9890613852175145E-5</v>
      </c>
      <c r="AS56" s="104">
        <f t="shared" si="10"/>
        <v>4.021914487571253E-5</v>
      </c>
      <c r="AT56" s="104">
        <f t="shared" si="10"/>
        <v>4.0541820486197054E-5</v>
      </c>
      <c r="AU56" s="104">
        <f t="shared" si="10"/>
        <v>4.0860901189864905E-5</v>
      </c>
    </row>
    <row r="57" spans="1:47" ht="18.75" customHeight="1">
      <c r="A57" s="101" t="s">
        <v>3671</v>
      </c>
      <c r="G57" s="104">
        <f t="shared" si="11"/>
        <v>1.9117857780553391E-5</v>
      </c>
      <c r="H57" s="104">
        <f t="shared" si="11"/>
        <v>2.5344855831335233E-5</v>
      </c>
      <c r="I57" s="104">
        <f t="shared" si="10"/>
        <v>2.7136082210209854E-5</v>
      </c>
      <c r="J57" s="104">
        <f t="shared" si="10"/>
        <v>2.7744283279238538E-5</v>
      </c>
      <c r="K57" s="104">
        <f t="shared" si="10"/>
        <v>2.7561583513351789E-5</v>
      </c>
      <c r="L57" s="104">
        <f t="shared" si="10"/>
        <v>2.7261033738601518E-5</v>
      </c>
      <c r="M57" s="104">
        <f t="shared" si="10"/>
        <v>2.7060462976801253E-5</v>
      </c>
      <c r="N57" s="104">
        <f t="shared" si="10"/>
        <v>2.7114396186043985E-5</v>
      </c>
      <c r="O57" s="104">
        <f t="shared" si="10"/>
        <v>2.8185626084031805E-5</v>
      </c>
      <c r="P57" s="104">
        <f t="shared" si="10"/>
        <v>2.871476518508276E-5</v>
      </c>
      <c r="Q57" s="104">
        <f t="shared" si="10"/>
        <v>2.9451185259327335E-5</v>
      </c>
      <c r="R57" s="104">
        <f t="shared" si="10"/>
        <v>3.1674152602267352E-5</v>
      </c>
      <c r="S57" s="104">
        <f t="shared" si="10"/>
        <v>3.1597234006285096E-5</v>
      </c>
      <c r="T57" s="104">
        <f t="shared" si="10"/>
        <v>3.2280799969697326E-5</v>
      </c>
      <c r="U57" s="104">
        <f t="shared" si="10"/>
        <v>3.2714074069308587E-5</v>
      </c>
      <c r="V57" s="104">
        <f t="shared" si="10"/>
        <v>3.3695915924993106E-5</v>
      </c>
      <c r="W57" s="104">
        <f t="shared" si="10"/>
        <v>3.3197139975915848E-5</v>
      </c>
      <c r="X57" s="104">
        <f t="shared" si="10"/>
        <v>3.3385283095345959E-5</v>
      </c>
      <c r="Y57" s="104">
        <f t="shared" si="10"/>
        <v>3.3952565173160323E-5</v>
      </c>
      <c r="Z57" s="104">
        <f t="shared" si="10"/>
        <v>3.4468460082155549E-5</v>
      </c>
      <c r="AA57" s="104">
        <f t="shared" si="10"/>
        <v>3.4607609873426821E-5</v>
      </c>
      <c r="AB57" s="104">
        <f t="shared" si="10"/>
        <v>3.4986358047406462E-5</v>
      </c>
      <c r="AC57" s="104">
        <f t="shared" si="10"/>
        <v>3.5376186963219722E-5</v>
      </c>
      <c r="AD57" s="104">
        <f t="shared" si="10"/>
        <v>3.5394925811608665E-5</v>
      </c>
      <c r="AE57" s="104">
        <f t="shared" si="10"/>
        <v>3.5670581229808467E-5</v>
      </c>
      <c r="AF57" s="104">
        <f t="shared" si="10"/>
        <v>3.607361049273457E-5</v>
      </c>
      <c r="AG57" s="104">
        <f t="shared" si="10"/>
        <v>3.6581173271672801E-5</v>
      </c>
      <c r="AH57" s="104">
        <f t="shared" si="10"/>
        <v>3.6814685083430086E-5</v>
      </c>
      <c r="AI57" s="104">
        <f t="shared" si="10"/>
        <v>3.7088696413602697E-5</v>
      </c>
      <c r="AJ57" s="104">
        <f t="shared" si="10"/>
        <v>3.7337336728418002E-5</v>
      </c>
      <c r="AK57" s="104">
        <f t="shared" si="10"/>
        <v>3.7748108718149648E-5</v>
      </c>
      <c r="AL57" s="104">
        <f t="shared" si="10"/>
        <v>3.8006881942187834E-5</v>
      </c>
      <c r="AM57" s="104">
        <f t="shared" si="10"/>
        <v>3.8315950111240255E-5</v>
      </c>
      <c r="AN57" s="104">
        <f t="shared" si="10"/>
        <v>3.8641514160956065E-5</v>
      </c>
      <c r="AO57" s="104">
        <f t="shared" si="10"/>
        <v>3.8995992405369798E-5</v>
      </c>
      <c r="AP57" s="104">
        <f t="shared" si="10"/>
        <v>3.9305692255676723E-5</v>
      </c>
      <c r="AQ57" s="104">
        <f t="shared" si="10"/>
        <v>3.9596743336191894E-5</v>
      </c>
      <c r="AR57" s="104">
        <f t="shared" si="10"/>
        <v>3.9890613852175145E-5</v>
      </c>
      <c r="AS57" s="104">
        <f t="shared" si="10"/>
        <v>4.021914487571253E-5</v>
      </c>
      <c r="AT57" s="104">
        <f t="shared" si="10"/>
        <v>4.0541820486197054E-5</v>
      </c>
      <c r="AU57" s="104">
        <f t="shared" si="10"/>
        <v>4.0860901189864905E-5</v>
      </c>
    </row>
    <row r="58" spans="1:47" ht="18.75" customHeight="1">
      <c r="A58" s="101" t="s">
        <v>3672</v>
      </c>
      <c r="G58" s="104">
        <f t="shared" si="11"/>
        <v>1.9117857780553391E-5</v>
      </c>
      <c r="H58" s="104">
        <f t="shared" si="11"/>
        <v>2.5344855831335233E-5</v>
      </c>
      <c r="I58" s="104">
        <f t="shared" si="10"/>
        <v>2.7136082210209854E-5</v>
      </c>
      <c r="J58" s="104">
        <f t="shared" si="10"/>
        <v>2.7744283279238538E-5</v>
      </c>
      <c r="K58" s="104">
        <f t="shared" si="10"/>
        <v>2.7561583513351789E-5</v>
      </c>
      <c r="L58" s="104">
        <f t="shared" si="10"/>
        <v>2.7261033738601518E-5</v>
      </c>
      <c r="M58" s="104">
        <f t="shared" si="10"/>
        <v>2.7060462976801253E-5</v>
      </c>
      <c r="N58" s="104">
        <f t="shared" si="10"/>
        <v>2.7114396186043985E-5</v>
      </c>
      <c r="O58" s="104">
        <f t="shared" si="10"/>
        <v>2.8185626084031805E-5</v>
      </c>
      <c r="P58" s="104">
        <f t="shared" si="10"/>
        <v>2.871476518508276E-5</v>
      </c>
      <c r="Q58" s="104">
        <f t="shared" si="10"/>
        <v>2.9451185259327335E-5</v>
      </c>
      <c r="R58" s="104">
        <f t="shared" si="10"/>
        <v>3.1674152602267352E-5</v>
      </c>
      <c r="S58" s="104">
        <f t="shared" si="10"/>
        <v>3.1597234006285096E-5</v>
      </c>
      <c r="T58" s="104">
        <f t="shared" si="10"/>
        <v>3.2280799969697326E-5</v>
      </c>
      <c r="U58" s="104">
        <f t="shared" si="10"/>
        <v>3.2714074069308587E-5</v>
      </c>
      <c r="V58" s="104">
        <f t="shared" si="10"/>
        <v>3.3695915924993106E-5</v>
      </c>
      <c r="W58" s="104">
        <f t="shared" si="10"/>
        <v>3.3197139975915848E-5</v>
      </c>
      <c r="X58" s="104">
        <f t="shared" si="10"/>
        <v>3.3385283095345959E-5</v>
      </c>
      <c r="Y58" s="104">
        <f t="shared" si="10"/>
        <v>3.3952565173160323E-5</v>
      </c>
      <c r="Z58" s="104">
        <f t="shared" si="10"/>
        <v>3.4468460082155549E-5</v>
      </c>
      <c r="AA58" s="104">
        <f t="shared" si="10"/>
        <v>3.4607609873426821E-5</v>
      </c>
      <c r="AB58" s="104">
        <f t="shared" si="10"/>
        <v>3.4986358047406462E-5</v>
      </c>
      <c r="AC58" s="104">
        <f t="shared" si="10"/>
        <v>3.5376186963219722E-5</v>
      </c>
      <c r="AD58" s="104">
        <f t="shared" si="10"/>
        <v>3.5394925811608665E-5</v>
      </c>
      <c r="AE58" s="104">
        <f t="shared" si="10"/>
        <v>3.5670581229808467E-5</v>
      </c>
      <c r="AF58" s="104">
        <f t="shared" si="10"/>
        <v>3.607361049273457E-5</v>
      </c>
      <c r="AG58" s="104">
        <f t="shared" si="10"/>
        <v>3.6581173271672801E-5</v>
      </c>
      <c r="AH58" s="104">
        <f t="shared" si="10"/>
        <v>3.6814685083430086E-5</v>
      </c>
      <c r="AI58" s="104">
        <f t="shared" si="10"/>
        <v>3.7088696413602697E-5</v>
      </c>
      <c r="AJ58" s="104">
        <f t="shared" si="10"/>
        <v>3.7337336728418002E-5</v>
      </c>
      <c r="AK58" s="104">
        <f t="shared" si="10"/>
        <v>3.7748108718149648E-5</v>
      </c>
      <c r="AL58" s="104">
        <f t="shared" si="10"/>
        <v>3.8006881942187834E-5</v>
      </c>
      <c r="AM58" s="104">
        <f t="shared" si="10"/>
        <v>3.8315950111240255E-5</v>
      </c>
      <c r="AN58" s="104">
        <f t="shared" si="10"/>
        <v>3.8641514160956065E-5</v>
      </c>
      <c r="AO58" s="104">
        <f t="shared" si="10"/>
        <v>3.8995992405369798E-5</v>
      </c>
      <c r="AP58" s="104">
        <f t="shared" si="10"/>
        <v>3.9305692255676723E-5</v>
      </c>
      <c r="AQ58" s="104">
        <f t="shared" si="10"/>
        <v>3.9596743336191894E-5</v>
      </c>
      <c r="AR58" s="104">
        <f t="shared" si="10"/>
        <v>3.9890613852175145E-5</v>
      </c>
      <c r="AS58" s="104">
        <f t="shared" si="10"/>
        <v>4.021914487571253E-5</v>
      </c>
      <c r="AT58" s="104">
        <f t="shared" si="10"/>
        <v>4.0541820486197054E-5</v>
      </c>
      <c r="AU58" s="104">
        <f t="shared" si="10"/>
        <v>4.0860901189864905E-5</v>
      </c>
    </row>
    <row r="59" spans="1:47" ht="18.75" customHeight="1">
      <c r="A59" s="101" t="s">
        <v>3673</v>
      </c>
      <c r="G59" s="104">
        <f t="shared" si="11"/>
        <v>1.9117857780553391E-5</v>
      </c>
      <c r="H59" s="104">
        <f t="shared" si="11"/>
        <v>2.5344855831335233E-5</v>
      </c>
      <c r="I59" s="104">
        <f t="shared" si="10"/>
        <v>2.7136082210209854E-5</v>
      </c>
      <c r="J59" s="104">
        <f t="shared" si="10"/>
        <v>2.7744283279238538E-5</v>
      </c>
      <c r="K59" s="104">
        <f t="shared" si="10"/>
        <v>2.7561583513351789E-5</v>
      </c>
      <c r="L59" s="104">
        <f t="shared" si="10"/>
        <v>2.7261033738601518E-5</v>
      </c>
      <c r="M59" s="104">
        <f t="shared" si="10"/>
        <v>2.7060462976801253E-5</v>
      </c>
      <c r="N59" s="104">
        <f t="shared" si="10"/>
        <v>2.7114396186043985E-5</v>
      </c>
      <c r="O59" s="104">
        <f t="shared" si="10"/>
        <v>2.8185626084031805E-5</v>
      </c>
      <c r="P59" s="104">
        <f t="shared" si="10"/>
        <v>2.871476518508276E-5</v>
      </c>
      <c r="Q59" s="104">
        <f t="shared" si="10"/>
        <v>2.9451185259327335E-5</v>
      </c>
      <c r="R59" s="104">
        <f t="shared" si="10"/>
        <v>3.1674152602267352E-5</v>
      </c>
      <c r="S59" s="104">
        <f t="shared" si="10"/>
        <v>3.1597234006285096E-5</v>
      </c>
      <c r="T59" s="104">
        <f t="shared" si="10"/>
        <v>3.2280799969697326E-5</v>
      </c>
      <c r="U59" s="104">
        <f t="shared" si="10"/>
        <v>3.2714074069308587E-5</v>
      </c>
      <c r="V59" s="104">
        <f t="shared" si="10"/>
        <v>3.3695915924993106E-5</v>
      </c>
      <c r="W59" s="104">
        <f t="shared" si="10"/>
        <v>3.3197139975915848E-5</v>
      </c>
      <c r="X59" s="104">
        <f t="shared" si="10"/>
        <v>3.3385283095345959E-5</v>
      </c>
      <c r="Y59" s="104">
        <f t="shared" si="10"/>
        <v>3.3952565173160323E-5</v>
      </c>
      <c r="Z59" s="104">
        <f t="shared" si="10"/>
        <v>3.4468460082155549E-5</v>
      </c>
      <c r="AA59" s="104">
        <f t="shared" si="10"/>
        <v>3.4607609873426821E-5</v>
      </c>
      <c r="AB59" s="104">
        <f t="shared" si="10"/>
        <v>3.4986358047406462E-5</v>
      </c>
      <c r="AC59" s="104">
        <f t="shared" si="10"/>
        <v>3.5376186963219722E-5</v>
      </c>
      <c r="AD59" s="104">
        <f t="shared" si="10"/>
        <v>3.5394925811608665E-5</v>
      </c>
      <c r="AE59" s="104">
        <f t="shared" si="10"/>
        <v>3.5670581229808467E-5</v>
      </c>
      <c r="AF59" s="104">
        <f t="shared" si="10"/>
        <v>3.607361049273457E-5</v>
      </c>
      <c r="AG59" s="104">
        <f t="shared" si="10"/>
        <v>3.6581173271672801E-5</v>
      </c>
      <c r="AH59" s="104">
        <f t="shared" si="10"/>
        <v>3.6814685083430086E-5</v>
      </c>
      <c r="AI59" s="104">
        <f t="shared" si="10"/>
        <v>3.7088696413602697E-5</v>
      </c>
      <c r="AJ59" s="104">
        <f t="shared" si="10"/>
        <v>3.7337336728418002E-5</v>
      </c>
      <c r="AK59" s="104">
        <f t="shared" si="10"/>
        <v>3.7748108718149648E-5</v>
      </c>
      <c r="AL59" s="104">
        <f t="shared" si="10"/>
        <v>3.8006881942187834E-5</v>
      </c>
      <c r="AM59" s="104">
        <f t="shared" si="10"/>
        <v>3.8315950111240255E-5</v>
      </c>
      <c r="AN59" s="104">
        <f t="shared" si="10"/>
        <v>3.8641514160956065E-5</v>
      </c>
      <c r="AO59" s="104">
        <f t="shared" si="10"/>
        <v>3.8995992405369798E-5</v>
      </c>
      <c r="AP59" s="104">
        <f t="shared" si="10"/>
        <v>3.9305692255676723E-5</v>
      </c>
      <c r="AQ59" s="104">
        <f t="shared" si="10"/>
        <v>3.9596743336191894E-5</v>
      </c>
      <c r="AR59" s="104">
        <f t="shared" si="10"/>
        <v>3.9890613852175145E-5</v>
      </c>
      <c r="AS59" s="104">
        <f t="shared" si="10"/>
        <v>4.021914487571253E-5</v>
      </c>
      <c r="AT59" s="104">
        <f t="shared" si="10"/>
        <v>4.0541820486197054E-5</v>
      </c>
      <c r="AU59" s="104">
        <f t="shared" si="10"/>
        <v>4.0860901189864905E-5</v>
      </c>
    </row>
    <row r="60" spans="1:47" ht="18.75" customHeight="1">
      <c r="A60" s="101" t="s">
        <v>3674</v>
      </c>
      <c r="G60" s="104">
        <f t="shared" si="11"/>
        <v>1.9117857780553391E-5</v>
      </c>
      <c r="H60" s="104">
        <f t="shared" si="11"/>
        <v>2.5344855831335233E-5</v>
      </c>
      <c r="I60" s="104">
        <f t="shared" si="10"/>
        <v>2.7136082210209854E-5</v>
      </c>
      <c r="J60" s="104">
        <f t="shared" si="10"/>
        <v>2.7744283279238538E-5</v>
      </c>
      <c r="K60" s="104">
        <f t="shared" si="10"/>
        <v>2.7561583513351789E-5</v>
      </c>
      <c r="L60" s="104">
        <f t="shared" si="10"/>
        <v>2.7261033738601518E-5</v>
      </c>
      <c r="M60" s="104">
        <f t="shared" si="10"/>
        <v>2.7060462976801253E-5</v>
      </c>
      <c r="N60" s="104">
        <f t="shared" si="10"/>
        <v>2.7114396186043985E-5</v>
      </c>
      <c r="O60" s="104">
        <f t="shared" si="10"/>
        <v>2.8185626084031805E-5</v>
      </c>
      <c r="P60" s="104">
        <f t="shared" si="10"/>
        <v>2.871476518508276E-5</v>
      </c>
      <c r="Q60" s="104">
        <f t="shared" si="10"/>
        <v>2.9451185259327335E-5</v>
      </c>
      <c r="R60" s="104">
        <f t="shared" si="10"/>
        <v>3.1674152602267352E-5</v>
      </c>
      <c r="S60" s="104">
        <f t="shared" si="10"/>
        <v>3.1597234006285096E-5</v>
      </c>
      <c r="T60" s="104">
        <f t="shared" si="10"/>
        <v>3.2280799969697326E-5</v>
      </c>
      <c r="U60" s="104">
        <f t="shared" si="10"/>
        <v>3.2714074069308587E-5</v>
      </c>
      <c r="V60" s="104">
        <f t="shared" si="10"/>
        <v>3.3695915924993106E-5</v>
      </c>
      <c r="W60" s="104">
        <f t="shared" si="10"/>
        <v>3.3197139975915848E-5</v>
      </c>
      <c r="X60" s="104">
        <f t="shared" si="10"/>
        <v>3.3385283095345959E-5</v>
      </c>
      <c r="Y60" s="104">
        <f t="shared" si="10"/>
        <v>3.3952565173160323E-5</v>
      </c>
      <c r="Z60" s="104">
        <f t="shared" si="10"/>
        <v>3.4468460082155549E-5</v>
      </c>
      <c r="AA60" s="104">
        <f t="shared" si="10"/>
        <v>3.4607609873426821E-5</v>
      </c>
      <c r="AB60" s="104">
        <f t="shared" si="10"/>
        <v>3.4986358047406462E-5</v>
      </c>
      <c r="AC60" s="104">
        <f t="shared" si="10"/>
        <v>3.5376186963219722E-5</v>
      </c>
      <c r="AD60" s="104">
        <f t="shared" si="10"/>
        <v>3.5394925811608665E-5</v>
      </c>
      <c r="AE60" s="104">
        <f t="shared" si="10"/>
        <v>3.5670581229808467E-5</v>
      </c>
      <c r="AF60" s="104">
        <f t="shared" si="10"/>
        <v>3.607361049273457E-5</v>
      </c>
      <c r="AG60" s="104">
        <f t="shared" si="10"/>
        <v>3.6581173271672801E-5</v>
      </c>
      <c r="AH60" s="104">
        <f t="shared" si="10"/>
        <v>3.6814685083430086E-5</v>
      </c>
      <c r="AI60" s="104">
        <f t="shared" si="10"/>
        <v>3.7088696413602697E-5</v>
      </c>
      <c r="AJ60" s="104">
        <f t="shared" si="10"/>
        <v>3.7337336728418002E-5</v>
      </c>
      <c r="AK60" s="104">
        <f t="shared" si="10"/>
        <v>3.7748108718149648E-5</v>
      </c>
      <c r="AL60" s="104">
        <f t="shared" si="10"/>
        <v>3.8006881942187834E-5</v>
      </c>
      <c r="AM60" s="104">
        <f t="shared" si="10"/>
        <v>3.8315950111240255E-5</v>
      </c>
      <c r="AN60" s="104">
        <f t="shared" si="10"/>
        <v>3.8641514160956065E-5</v>
      </c>
      <c r="AO60" s="104">
        <f t="shared" si="10"/>
        <v>3.8995992405369798E-5</v>
      </c>
      <c r="AP60" s="104">
        <f t="shared" si="10"/>
        <v>3.9305692255676723E-5</v>
      </c>
      <c r="AQ60" s="104">
        <f t="shared" si="10"/>
        <v>3.9596743336191894E-5</v>
      </c>
      <c r="AR60" s="104">
        <f t="shared" si="10"/>
        <v>3.9890613852175145E-5</v>
      </c>
      <c r="AS60" s="104">
        <f t="shared" si="10"/>
        <v>4.021914487571253E-5</v>
      </c>
      <c r="AT60" s="104">
        <f t="shared" si="10"/>
        <v>4.0541820486197054E-5</v>
      </c>
      <c r="AU60" s="104">
        <f t="shared" si="10"/>
        <v>4.0860901189864905E-5</v>
      </c>
    </row>
    <row r="61" spans="1:47" ht="18.75" customHeight="1">
      <c r="A61" s="101" t="s">
        <v>3675</v>
      </c>
      <c r="G61" s="104">
        <f t="shared" si="11"/>
        <v>1.9117857780553391E-5</v>
      </c>
      <c r="H61" s="104">
        <f t="shared" si="11"/>
        <v>2.5344855831335233E-5</v>
      </c>
      <c r="I61" s="104">
        <f t="shared" si="10"/>
        <v>2.7136082210209854E-5</v>
      </c>
      <c r="J61" s="104">
        <f t="shared" si="10"/>
        <v>2.7744283279238538E-5</v>
      </c>
      <c r="K61" s="104">
        <f t="shared" si="10"/>
        <v>2.7561583513351789E-5</v>
      </c>
      <c r="L61" s="104">
        <f t="shared" si="10"/>
        <v>2.7261033738601518E-5</v>
      </c>
      <c r="M61" s="104">
        <f t="shared" si="10"/>
        <v>2.7060462976801253E-5</v>
      </c>
      <c r="N61" s="104">
        <f t="shared" si="10"/>
        <v>2.7114396186043985E-5</v>
      </c>
      <c r="O61" s="104">
        <f t="shared" si="10"/>
        <v>2.8185626084031805E-5</v>
      </c>
      <c r="P61" s="104">
        <f t="shared" si="10"/>
        <v>2.871476518508276E-5</v>
      </c>
      <c r="Q61" s="104">
        <f t="shared" si="10"/>
        <v>2.9451185259327335E-5</v>
      </c>
      <c r="R61" s="104">
        <f t="shared" si="10"/>
        <v>3.1674152602267352E-5</v>
      </c>
      <c r="S61" s="104">
        <f t="shared" si="10"/>
        <v>3.1597234006285096E-5</v>
      </c>
      <c r="T61" s="104">
        <f t="shared" si="10"/>
        <v>3.2280799969697326E-5</v>
      </c>
      <c r="U61" s="104">
        <f t="shared" si="10"/>
        <v>3.2714074069308587E-5</v>
      </c>
      <c r="V61" s="104">
        <f t="shared" si="10"/>
        <v>3.3695915924993106E-5</v>
      </c>
      <c r="W61" s="104">
        <f t="shared" si="10"/>
        <v>3.3197139975915848E-5</v>
      </c>
      <c r="X61" s="104">
        <f t="shared" si="10"/>
        <v>3.3385283095345959E-5</v>
      </c>
      <c r="Y61" s="104">
        <f t="shared" si="10"/>
        <v>3.3952565173160323E-5</v>
      </c>
      <c r="Z61" s="104">
        <f t="shared" si="10"/>
        <v>3.4468460082155549E-5</v>
      </c>
      <c r="AA61" s="104">
        <f t="shared" si="10"/>
        <v>3.4607609873426821E-5</v>
      </c>
      <c r="AB61" s="104">
        <f t="shared" si="10"/>
        <v>3.4986358047406462E-5</v>
      </c>
      <c r="AC61" s="104">
        <f t="shared" si="10"/>
        <v>3.5376186963219722E-5</v>
      </c>
      <c r="AD61" s="104">
        <f t="shared" ref="AD61" si="12">AD60</f>
        <v>3.5394925811608665E-5</v>
      </c>
      <c r="AE61" s="104">
        <f t="shared" ref="AE61" si="13">AE60</f>
        <v>3.5670581229808467E-5</v>
      </c>
      <c r="AF61" s="104">
        <f t="shared" ref="AF61" si="14">AF60</f>
        <v>3.607361049273457E-5</v>
      </c>
      <c r="AG61" s="104">
        <f t="shared" ref="AG61" si="15">AG60</f>
        <v>3.6581173271672801E-5</v>
      </c>
      <c r="AH61" s="104">
        <f t="shared" ref="AH61" si="16">AH60</f>
        <v>3.6814685083430086E-5</v>
      </c>
      <c r="AI61" s="104">
        <f t="shared" ref="AI61" si="17">AI60</f>
        <v>3.7088696413602697E-5</v>
      </c>
      <c r="AJ61" s="104">
        <f t="shared" ref="AJ61" si="18">AJ60</f>
        <v>3.7337336728418002E-5</v>
      </c>
      <c r="AK61" s="104">
        <f t="shared" ref="AK61" si="19">AK60</f>
        <v>3.7748108718149648E-5</v>
      </c>
      <c r="AL61" s="104">
        <f t="shared" ref="AL61" si="20">AL60</f>
        <v>3.8006881942187834E-5</v>
      </c>
      <c r="AM61" s="104">
        <f t="shared" ref="AM61" si="21">AM60</f>
        <v>3.8315950111240255E-5</v>
      </c>
      <c r="AN61" s="104">
        <f t="shared" ref="AN61" si="22">AN60</f>
        <v>3.8641514160956065E-5</v>
      </c>
      <c r="AO61" s="104">
        <f t="shared" ref="AO61" si="23">AO60</f>
        <v>3.8995992405369798E-5</v>
      </c>
      <c r="AP61" s="104">
        <f t="shared" ref="AP61" si="24">AP60</f>
        <v>3.9305692255676723E-5</v>
      </c>
      <c r="AQ61" s="104">
        <f t="shared" ref="AQ61" si="25">AQ60</f>
        <v>3.9596743336191894E-5</v>
      </c>
      <c r="AR61" s="104">
        <f t="shared" ref="AR61" si="26">AR60</f>
        <v>3.9890613852175145E-5</v>
      </c>
      <c r="AS61" s="104">
        <f t="shared" ref="AS61" si="27">AS60</f>
        <v>4.021914487571253E-5</v>
      </c>
      <c r="AT61" s="104">
        <f t="shared" ref="AT61" si="28">AT60</f>
        <v>4.0541820486197054E-5</v>
      </c>
      <c r="AU61" s="104">
        <f t="shared" ref="AU61" si="29">AU60</f>
        <v>4.0860901189864905E-5</v>
      </c>
    </row>
    <row r="62" spans="1:47" s="103" customFormat="1" ht="18.75" customHeight="1">
      <c r="A62" s="102" t="s">
        <v>3680</v>
      </c>
      <c r="B62" s="102"/>
      <c r="C62" s="102"/>
      <c r="D62" s="102"/>
      <c r="E62" s="102"/>
      <c r="F62" s="102"/>
      <c r="I62" s="102"/>
      <c r="L62" s="102"/>
      <c r="O62" s="102"/>
      <c r="R62" s="102"/>
      <c r="U62" s="102"/>
      <c r="X62" s="102"/>
      <c r="AA62" s="102"/>
      <c r="AD62" s="102"/>
      <c r="AG62" s="102"/>
      <c r="AJ62" s="102"/>
      <c r="AM62" s="102"/>
      <c r="AP62" s="102"/>
      <c r="AS62" s="102"/>
    </row>
    <row r="63" spans="1:47" ht="18.75" customHeight="1">
      <c r="A63" s="105" t="s">
        <v>3697</v>
      </c>
      <c r="B63" s="101">
        <v>2015</v>
      </c>
      <c r="C63" s="101">
        <v>2016</v>
      </c>
      <c r="D63" s="101">
        <v>2017</v>
      </c>
      <c r="E63" s="101">
        <v>2018</v>
      </c>
      <c r="F63" s="101">
        <v>2019</v>
      </c>
      <c r="G63" s="101">
        <v>2020</v>
      </c>
      <c r="H63" s="101">
        <v>2021</v>
      </c>
      <c r="I63" s="101">
        <v>2022</v>
      </c>
      <c r="J63" s="101">
        <v>2023</v>
      </c>
      <c r="K63" s="101">
        <v>2024</v>
      </c>
      <c r="L63" s="101">
        <v>2025</v>
      </c>
      <c r="M63" s="101">
        <v>2026</v>
      </c>
      <c r="N63" s="101">
        <v>2027</v>
      </c>
      <c r="O63" s="101">
        <v>2028</v>
      </c>
      <c r="P63" s="101">
        <v>2029</v>
      </c>
      <c r="Q63" s="101">
        <v>2030</v>
      </c>
      <c r="R63" s="101">
        <v>2031</v>
      </c>
      <c r="S63" s="101">
        <v>2032</v>
      </c>
      <c r="T63" s="101">
        <v>2033</v>
      </c>
      <c r="U63" s="101">
        <v>2034</v>
      </c>
      <c r="V63" s="101">
        <v>2035</v>
      </c>
      <c r="W63" s="101">
        <v>2036</v>
      </c>
      <c r="X63" s="101">
        <v>2037</v>
      </c>
      <c r="Y63" s="101">
        <v>2038</v>
      </c>
      <c r="Z63" s="101">
        <v>2039</v>
      </c>
      <c r="AA63" s="101">
        <v>2040</v>
      </c>
      <c r="AB63" s="101">
        <v>2041</v>
      </c>
      <c r="AC63" s="101">
        <v>2042</v>
      </c>
      <c r="AD63" s="101">
        <v>2043</v>
      </c>
      <c r="AE63" s="101">
        <v>2044</v>
      </c>
      <c r="AF63" s="101">
        <v>2045</v>
      </c>
      <c r="AG63" s="101">
        <v>2046</v>
      </c>
      <c r="AH63" s="101">
        <v>2047</v>
      </c>
      <c r="AI63" s="101">
        <v>2048</v>
      </c>
      <c r="AJ63" s="101">
        <v>2049</v>
      </c>
      <c r="AK63" s="101">
        <v>2050</v>
      </c>
      <c r="AL63" s="101">
        <v>2051</v>
      </c>
      <c r="AM63" s="101">
        <v>2052</v>
      </c>
      <c r="AN63" s="101">
        <v>2053</v>
      </c>
      <c r="AO63" s="101">
        <v>2054</v>
      </c>
      <c r="AP63" s="101">
        <v>2055</v>
      </c>
      <c r="AQ63" s="101">
        <v>2056</v>
      </c>
      <c r="AR63" s="101">
        <v>2057</v>
      </c>
      <c r="AS63" s="101">
        <v>2058</v>
      </c>
      <c r="AT63" s="101">
        <v>2059</v>
      </c>
      <c r="AU63" s="101">
        <v>2060</v>
      </c>
    </row>
    <row r="64" spans="1:47" ht="18.75" customHeight="1">
      <c r="A64" s="101" t="s">
        <v>3668</v>
      </c>
      <c r="B64" s="109">
        <f>流通领域生产资料市场价格!Z$14</f>
        <v>2.0143541856531182E-5</v>
      </c>
      <c r="C64" s="109">
        <f>流通领域生产资料市场价格!Z$15</f>
        <v>1.8067980709581403E-5</v>
      </c>
      <c r="D64" s="109">
        <f>流通领域生产资料市场价格!Z$16</f>
        <v>2.039049436174553E-5</v>
      </c>
      <c r="E64" s="109">
        <f>流通领域生产资料市场价格!Z$17</f>
        <v>2.3539474908848845E-5</v>
      </c>
      <c r="F64" s="109">
        <f>流通领域生产资料市场价格!Z$18</f>
        <v>2.2332179723884814E-5</v>
      </c>
      <c r="G64" s="109">
        <f>流通领域生产资料市场价格!Z$19</f>
        <v>1.8390261826524195E-5</v>
      </c>
      <c r="H64" s="109">
        <f>流通领域生产资料市场价格!Z$20</f>
        <v>2.1707492598849986E-5</v>
      </c>
      <c r="I64" s="104">
        <f>H64*(1+US_Summary_pretax!C205)</f>
        <v>2.1631981905151331E-5</v>
      </c>
      <c r="J64" s="104">
        <f>I64*(1+US_Summary_pretax!D205)</f>
        <v>2.3067875070270238E-5</v>
      </c>
      <c r="K64" s="104">
        <f>J64*(1+US_Summary_pretax!E205)</f>
        <v>2.5281105393652641E-5</v>
      </c>
      <c r="L64" s="104">
        <f>K64*(1+US_Summary_pretax!F205)</f>
        <v>2.5850665812801131E-5</v>
      </c>
      <c r="M64" s="104">
        <f>L64*(1+US_Summary_pretax!G205)</f>
        <v>2.6324530840091069E-5</v>
      </c>
      <c r="N64" s="104">
        <f>M64*(1+US_Summary_pretax!H205)</f>
        <v>2.6629603630899777E-5</v>
      </c>
      <c r="O64" s="104">
        <f>N64*(1+US_Summary_pretax!I205)</f>
        <v>2.7704820789800629E-5</v>
      </c>
      <c r="P64" s="104">
        <f>O64*(1+US_Summary_pretax!J205)</f>
        <v>2.8239665925320582E-5</v>
      </c>
      <c r="Q64" s="104">
        <f>P64*(1+US_Summary_pretax!K205)</f>
        <v>2.8733002483811372E-5</v>
      </c>
      <c r="R64" s="104">
        <f>Q64*(1+US_Summary_pretax!L205)</f>
        <v>3.0101133782644355E-5</v>
      </c>
      <c r="S64" s="104">
        <f>R64*(1+US_Summary_pretax!M205)</f>
        <v>3.0471523487394536E-5</v>
      </c>
      <c r="T64" s="104">
        <f>S64*(1+US_Summary_pretax!N205)</f>
        <v>3.1053103465215503E-5</v>
      </c>
      <c r="U64" s="104">
        <f>T64*(1+US_Summary_pretax!O205)</f>
        <v>3.1422674989818012E-5</v>
      </c>
      <c r="V64" s="104">
        <f>U64*(1+US_Summary_pretax!P205)</f>
        <v>3.1700006885365878E-5</v>
      </c>
      <c r="W64" s="104">
        <f>V64*(1+US_Summary_pretax!Q205)</f>
        <v>3.13097587184014E-5</v>
      </c>
      <c r="X64" s="104">
        <f>W64*(1+US_Summary_pretax!R205)</f>
        <v>3.1234637287303556E-5</v>
      </c>
      <c r="Y64" s="104">
        <f>X64*(1+US_Summary_pretax!S205)</f>
        <v>3.1636858419563188E-5</v>
      </c>
      <c r="Z64" s="104">
        <f>Y64*(1+US_Summary_pretax!T205)</f>
        <v>3.2016708634300572E-5</v>
      </c>
      <c r="AA64" s="104">
        <f>Z64*(1+US_Summary_pretax!U205)</f>
        <v>3.1828209558462821E-5</v>
      </c>
      <c r="AB64" s="104">
        <f>AA64*(1+US_Summary_pretax!V205)</f>
        <v>3.2491341060849211E-5</v>
      </c>
      <c r="AC64" s="104">
        <f>AB64*(1+US_Summary_pretax!W205)</f>
        <v>3.2763130530148415E-5</v>
      </c>
      <c r="AD64" s="104">
        <f>AC64*(1+US_Summary_pretax!X205)</f>
        <v>3.2953624417213371E-5</v>
      </c>
      <c r="AE64" s="104">
        <f>AD64*(1+US_Summary_pretax!Y205)</f>
        <v>3.3213145438237139E-5</v>
      </c>
      <c r="AF64" s="104">
        <f>AE64*(1+US_Summary_pretax!Z205)</f>
        <v>3.3561630152645315E-5</v>
      </c>
      <c r="AG64" s="104">
        <f>AF64*(1+US_Summary_pretax!AA205)</f>
        <v>3.3995672500170916E-5</v>
      </c>
      <c r="AH64" s="104">
        <f>AG64*(1+US_Summary_pretax!AB205)</f>
        <v>3.4305281057962681E-5</v>
      </c>
      <c r="AI64" s="104">
        <f>AH64*(1+US_Summary_pretax!AC205)</f>
        <v>3.4557866419061931E-5</v>
      </c>
      <c r="AJ64" s="104">
        <f>AI64*(1+US_Summary_pretax!AD205)</f>
        <v>3.4751793593568505E-5</v>
      </c>
      <c r="AK64" s="104">
        <f>AJ64*(1+US_Summary_pretax!AE205)</f>
        <v>3.5070863723727795E-5</v>
      </c>
      <c r="AL64" s="104">
        <f t="shared" ref="AL64:AU71" si="30">SLOPE(AA64:AK64,AA$13:AK$13)*AL$13+INTERCEPT(AA64:AK64,AA$13:AK$13)</f>
        <v>3.5451603257497487E-5</v>
      </c>
      <c r="AM64" s="104">
        <f t="shared" si="30"/>
        <v>3.5711987149385249E-5</v>
      </c>
      <c r="AN64" s="104">
        <f t="shared" si="30"/>
        <v>3.6026156609848771E-5</v>
      </c>
      <c r="AO64" s="104">
        <f t="shared" si="30"/>
        <v>3.634313905294059E-5</v>
      </c>
      <c r="AP64" s="104">
        <f t="shared" si="30"/>
        <v>3.6642430426115681E-5</v>
      </c>
      <c r="AQ64" s="104">
        <f t="shared" si="30"/>
        <v>3.6927013741647544E-5</v>
      </c>
      <c r="AR64" s="104">
        <f t="shared" si="30"/>
        <v>3.7210399105076114E-5</v>
      </c>
      <c r="AS64" s="104">
        <f t="shared" si="30"/>
        <v>3.751585914158449E-5</v>
      </c>
      <c r="AT64" s="104">
        <f t="shared" si="30"/>
        <v>3.7830227035670085E-5</v>
      </c>
      <c r="AU64" s="104">
        <f>SLOPE(AJ64:AT64,AJ$13:AT$13)*AU$13+INTERCEPT(AJ64:AT64,AJ$13:AT$13)</f>
        <v>3.8143490081121766E-5</v>
      </c>
    </row>
    <row r="65" spans="1:47" ht="18.75" customHeight="1">
      <c r="A65" s="101" t="s">
        <v>3669</v>
      </c>
      <c r="B65" s="109">
        <f>流通领域生产资料市场价格!Z$14</f>
        <v>2.0143541856531182E-5</v>
      </c>
      <c r="C65" s="109">
        <f>流通领域生产资料市场价格!Z$15</f>
        <v>1.8067980709581403E-5</v>
      </c>
      <c r="D65" s="109">
        <f>流通领域生产资料市场价格!Z$16</f>
        <v>2.039049436174553E-5</v>
      </c>
      <c r="E65" s="109">
        <f>流通领域生产资料市场价格!Z$17</f>
        <v>2.3539474908848845E-5</v>
      </c>
      <c r="F65" s="109">
        <f>流通领域生产资料市场价格!Z$18</f>
        <v>2.2332179723884814E-5</v>
      </c>
      <c r="G65" s="109">
        <f>流通领域生产资料市场价格!Z$19</f>
        <v>1.8390261826524195E-5</v>
      </c>
      <c r="H65" s="109">
        <f>流通领域生产资料市场价格!Z$20</f>
        <v>2.1707492598849986E-5</v>
      </c>
      <c r="I65" s="104">
        <f>H65*(1+US_Summary_pretax!C206)</f>
        <v>2.1731518813053603E-5</v>
      </c>
      <c r="J65" s="104">
        <f>I65*(1+US_Summary_pretax!D206)</f>
        <v>2.2311771773480678E-5</v>
      </c>
      <c r="K65" s="104">
        <f>J65*(1+US_Summary_pretax!E206)</f>
        <v>2.3019823348952061E-5</v>
      </c>
      <c r="L65" s="104">
        <f>K65*(1+US_Summary_pretax!F206)</f>
        <v>2.2809614161347523E-5</v>
      </c>
      <c r="M65" s="104">
        <f>L65*(1+US_Summary_pretax!G206)</f>
        <v>2.2290160259519243E-5</v>
      </c>
      <c r="N65" s="104">
        <f>M65*(1+US_Summary_pretax!H206)</f>
        <v>2.1656324449781143E-5</v>
      </c>
      <c r="O65" s="104">
        <f>N65*(1+US_Summary_pretax!I206)</f>
        <v>2.2534266161467698E-5</v>
      </c>
      <c r="P65" s="104">
        <f>O65*(1+US_Summary_pretax!J206)</f>
        <v>2.2920831208772382E-5</v>
      </c>
      <c r="Q65" s="104">
        <f>P65*(1+US_Summary_pretax!K206)</f>
        <v>2.3377195449602903E-5</v>
      </c>
      <c r="R65" s="104">
        <f>Q65*(1+US_Summary_pretax!L206)</f>
        <v>2.4191771949173037E-5</v>
      </c>
      <c r="S65" s="104">
        <f>R65*(1+US_Summary_pretax!M206)</f>
        <v>2.4265121653620434E-5</v>
      </c>
      <c r="T65" s="104">
        <f>S65*(1+US_Summary_pretax!N206)</f>
        <v>2.4749016465411025E-5</v>
      </c>
      <c r="U65" s="104">
        <f>T65*(1+US_Summary_pretax!O206)</f>
        <v>2.5077778867365789E-5</v>
      </c>
      <c r="V65" s="104">
        <f>U65*(1+US_Summary_pretax!P206)</f>
        <v>2.5360627722202185E-5</v>
      </c>
      <c r="W65" s="104">
        <f>V65*(1+US_Summary_pretax!Q206)</f>
        <v>2.5163714946209087E-5</v>
      </c>
      <c r="X65" s="104">
        <f>W65*(1+US_Summary_pretax!R206)</f>
        <v>2.5146209189166894E-5</v>
      </c>
      <c r="Y65" s="104">
        <f>X65*(1+US_Summary_pretax!S206)</f>
        <v>2.5505914004895529E-5</v>
      </c>
      <c r="Z65" s="104">
        <f>Y65*(1+US_Summary_pretax!T206)</f>
        <v>2.575271719555358E-5</v>
      </c>
      <c r="AA65" s="104">
        <f>Z65*(1+US_Summary_pretax!U206)</f>
        <v>2.5638629157761135E-5</v>
      </c>
      <c r="AB65" s="104">
        <f>AA65*(1+US_Summary_pretax!V206)</f>
        <v>2.6412044684544036E-5</v>
      </c>
      <c r="AC65" s="104">
        <f>AB65*(1+US_Summary_pretax!W206)</f>
        <v>2.6713359260316063E-5</v>
      </c>
      <c r="AD65" s="104">
        <f>AC65*(1+US_Summary_pretax!X206)</f>
        <v>2.6904514269750671E-5</v>
      </c>
      <c r="AE65" s="104">
        <f>AD65*(1+US_Summary_pretax!Y206)</f>
        <v>2.7181648312520031E-5</v>
      </c>
      <c r="AF65" s="104">
        <f>AE65*(1+US_Summary_pretax!Z206)</f>
        <v>2.7574541056889779E-5</v>
      </c>
      <c r="AG65" s="104">
        <f>AF65*(1+US_Summary_pretax!AA206)</f>
        <v>2.8051007372833897E-5</v>
      </c>
      <c r="AH65" s="104">
        <f>AG65*(1+US_Summary_pretax!AB206)</f>
        <v>2.8392901276716553E-5</v>
      </c>
      <c r="AI65" s="104">
        <f>AH65*(1+US_Summary_pretax!AC206)</f>
        <v>2.8644066292972036E-5</v>
      </c>
      <c r="AJ65" s="104">
        <f>AI65*(1+US_Summary_pretax!AD206)</f>
        <v>2.8853160899860428E-5</v>
      </c>
      <c r="AK65" s="104">
        <f>AJ65*(1+US_Summary_pretax!AE206)</f>
        <v>2.9259613317026366E-5</v>
      </c>
      <c r="AL65" s="104">
        <f t="shared" si="30"/>
        <v>2.9648188163552297E-5</v>
      </c>
      <c r="AM65" s="104">
        <f t="shared" si="30"/>
        <v>2.9927996974795268E-5</v>
      </c>
      <c r="AN65" s="104">
        <f t="shared" si="30"/>
        <v>3.0273658532504934E-5</v>
      </c>
      <c r="AO65" s="104">
        <f t="shared" si="30"/>
        <v>3.0624455795095931E-5</v>
      </c>
      <c r="AP65" s="104">
        <f t="shared" si="30"/>
        <v>3.0953799649648811E-5</v>
      </c>
      <c r="AQ65" s="104">
        <f t="shared" si="30"/>
        <v>3.1265503414584046E-5</v>
      </c>
      <c r="AR65" s="104">
        <f t="shared" si="30"/>
        <v>3.1577665851594211E-5</v>
      </c>
      <c r="AS65" s="104">
        <f t="shared" si="30"/>
        <v>3.1914635993593368E-5</v>
      </c>
      <c r="AT65" s="104">
        <f t="shared" si="30"/>
        <v>3.2262588829304784E-5</v>
      </c>
      <c r="AU65" s="104">
        <f>SLOPE(AJ65:AT65,AJ$13:AT$13)*AU$13+INTERCEPT(AJ65:AT65,AJ$13:AT$13)</f>
        <v>3.2604341624560226E-5</v>
      </c>
    </row>
    <row r="66" spans="1:47" ht="18.75" customHeight="1">
      <c r="A66" s="101" t="s">
        <v>3670</v>
      </c>
      <c r="B66" s="109">
        <f>流通领域生产资料市场价格!Z$14</f>
        <v>2.0143541856531182E-5</v>
      </c>
      <c r="C66" s="109">
        <f>流通领域生产资料市场价格!Z$15</f>
        <v>1.8067980709581403E-5</v>
      </c>
      <c r="D66" s="109">
        <f>流通领域生产资料市场价格!Z$16</f>
        <v>2.039049436174553E-5</v>
      </c>
      <c r="E66" s="109">
        <f>流通领域生产资料市场价格!Z$17</f>
        <v>2.3539474908848845E-5</v>
      </c>
      <c r="F66" s="109">
        <f>流通领域生产资料市场价格!Z$18</f>
        <v>2.2332179723884814E-5</v>
      </c>
      <c r="G66" s="109">
        <f>流通领域生产资料市场价格!Z$19</f>
        <v>1.8390261826524195E-5</v>
      </c>
      <c r="H66" s="109">
        <f>流通领域生产资料市场价格!Z$20</f>
        <v>2.1707492598849986E-5</v>
      </c>
      <c r="I66" s="104">
        <f>H66*(1+US_Summary_pretax!C207)</f>
        <v>2.1735478521499929E-5</v>
      </c>
      <c r="J66" s="104">
        <f>I66*(1+US_Summary_pretax!D207)</f>
        <v>2.3600339643462238E-5</v>
      </c>
      <c r="K66" s="104">
        <f>J66*(1+US_Summary_pretax!E207)</f>
        <v>2.6120888596952998E-5</v>
      </c>
      <c r="L66" s="104">
        <f>K66*(1+US_Summary_pretax!F207)</f>
        <v>2.7273692589493221E-5</v>
      </c>
      <c r="M66" s="104">
        <f>L66*(1+US_Summary_pretax!G207)</f>
        <v>2.808253832109813E-5</v>
      </c>
      <c r="N66" s="104">
        <f>M66*(1+US_Summary_pretax!H207)</f>
        <v>2.9071943374353129E-5</v>
      </c>
      <c r="O66" s="104">
        <f>N66*(1+US_Summary_pretax!I207)</f>
        <v>3.004853620425321E-5</v>
      </c>
      <c r="P66" s="104">
        <f>O66*(1+US_Summary_pretax!J207)</f>
        <v>3.0569147282673482E-5</v>
      </c>
      <c r="Q66" s="104">
        <f>P66*(1+US_Summary_pretax!K207)</f>
        <v>3.11180446653842E-5</v>
      </c>
      <c r="R66" s="104">
        <f>Q66*(1+US_Summary_pretax!L207)</f>
        <v>3.2039717617963387E-5</v>
      </c>
      <c r="S66" s="104">
        <f>R66*(1+US_Summary_pretax!M207)</f>
        <v>3.2358812922216817E-5</v>
      </c>
      <c r="T66" s="104">
        <f>S66*(1+US_Summary_pretax!N207)</f>
        <v>3.2897303912957985E-5</v>
      </c>
      <c r="U66" s="104">
        <f>T66*(1+US_Summary_pretax!O207)</f>
        <v>3.3255159916900752E-5</v>
      </c>
      <c r="V66" s="104">
        <f>U66*(1+US_Summary_pretax!P207)</f>
        <v>3.3526651614209013E-5</v>
      </c>
      <c r="W66" s="104">
        <f>V66*(1+US_Summary_pretax!Q207)</f>
        <v>3.3266928799049908E-5</v>
      </c>
      <c r="X66" s="104">
        <f>W66*(1+US_Summary_pretax!R207)</f>
        <v>3.3159465450137653E-5</v>
      </c>
      <c r="Y66" s="104">
        <f>X66*(1+US_Summary_pretax!S207)</f>
        <v>3.3542995222823313E-5</v>
      </c>
      <c r="Z66" s="104">
        <f>Y66*(1+US_Summary_pretax!T207)</f>
        <v>3.394390153382172E-5</v>
      </c>
      <c r="AA66" s="104">
        <f>Z66*(1+US_Summary_pretax!U207)</f>
        <v>3.3753122627025911E-5</v>
      </c>
      <c r="AB66" s="104">
        <f>AA66*(1+US_Summary_pretax!V207)</f>
        <v>3.4485309528000723E-5</v>
      </c>
      <c r="AC66" s="104">
        <f>AB66*(1+US_Summary_pretax!W207)</f>
        <v>3.4786110704039057E-5</v>
      </c>
      <c r="AD66" s="104">
        <f>AC66*(1+US_Summary_pretax!X207)</f>
        <v>3.5006188278106732E-5</v>
      </c>
      <c r="AE66" s="104">
        <f>AD66*(1+US_Summary_pretax!Y207)</f>
        <v>3.5293224367679494E-5</v>
      </c>
      <c r="AF66" s="104">
        <f>AE66*(1+US_Summary_pretax!Z207)</f>
        <v>3.5666314006866184E-5</v>
      </c>
      <c r="AG66" s="104">
        <f>AF66*(1+US_Summary_pretax!AA207)</f>
        <v>3.6159999745153908E-5</v>
      </c>
      <c r="AH66" s="104">
        <f>AG66*(1+US_Summary_pretax!AB207)</f>
        <v>3.6459414308645542E-5</v>
      </c>
      <c r="AI66" s="104">
        <f>AH66*(1+US_Summary_pretax!AC207)</f>
        <v>3.6699647998380264E-5</v>
      </c>
      <c r="AJ66" s="104">
        <f>AI66*(1+US_Summary_pretax!AD207)</f>
        <v>3.6849655786606333E-5</v>
      </c>
      <c r="AK66" s="104">
        <f>AJ66*(1+US_Summary_pretax!AE207)</f>
        <v>3.7209308648812958E-5</v>
      </c>
      <c r="AL66" s="104">
        <f t="shared" si="30"/>
        <v>3.764723533438894E-5</v>
      </c>
      <c r="AM66" s="104">
        <f t="shared" si="30"/>
        <v>3.7913242840591807E-5</v>
      </c>
      <c r="AN66" s="104">
        <f t="shared" si="30"/>
        <v>3.8236636559788257E-5</v>
      </c>
      <c r="AO66" s="104">
        <f t="shared" si="30"/>
        <v>3.8561748274160189E-5</v>
      </c>
      <c r="AP66" s="104">
        <f t="shared" si="30"/>
        <v>3.8868890264588023E-5</v>
      </c>
      <c r="AQ66" s="104">
        <f t="shared" si="30"/>
        <v>3.9161625509285766E-5</v>
      </c>
      <c r="AR66" s="104">
        <f t="shared" si="30"/>
        <v>3.9453958436031769E-5</v>
      </c>
      <c r="AS66" s="104">
        <f t="shared" si="30"/>
        <v>3.9778630246875926E-5</v>
      </c>
      <c r="AT66" s="104">
        <f t="shared" si="30"/>
        <v>4.0112464775349851E-5</v>
      </c>
      <c r="AU66" s="104">
        <f t="shared" si="30"/>
        <v>4.044342804421187E-5</v>
      </c>
    </row>
    <row r="67" spans="1:47" ht="18.75" customHeight="1">
      <c r="A67" s="101" t="s">
        <v>3671</v>
      </c>
      <c r="B67" s="109">
        <f>流通领域生产资料市场价格!Z$14</f>
        <v>2.0143541856531182E-5</v>
      </c>
      <c r="C67" s="109">
        <f>流通领域生产资料市场价格!Z$15</f>
        <v>1.8067980709581403E-5</v>
      </c>
      <c r="D67" s="109">
        <f>流通领域生产资料市场价格!Z$16</f>
        <v>2.039049436174553E-5</v>
      </c>
      <c r="E67" s="109">
        <f>流通领域生产资料市场价格!Z$17</f>
        <v>2.3539474908848845E-5</v>
      </c>
      <c r="F67" s="109">
        <f>流通领域生产资料市场价格!Z$18</f>
        <v>2.2332179723884814E-5</v>
      </c>
      <c r="G67" s="109">
        <f>流通领域生产资料市场价格!Z$19</f>
        <v>1.8390261826524195E-5</v>
      </c>
      <c r="H67" s="109">
        <f>流通领域生产资料市场价格!Z$20</f>
        <v>2.1707492598849986E-5</v>
      </c>
      <c r="I67" s="104">
        <f>H67*(1+US_Summary_pretax!C208)</f>
        <v>2.1794930999899205E-5</v>
      </c>
      <c r="J67" s="104">
        <f>I67*(1+US_Summary_pretax!D208)</f>
        <v>2.2346578503538461E-5</v>
      </c>
      <c r="K67" s="104">
        <f>J67*(1+US_Summary_pretax!E208)</f>
        <v>2.3533917909275691E-5</v>
      </c>
      <c r="L67" s="104">
        <f>K67*(1+US_Summary_pretax!F208)</f>
        <v>2.3358459649020356E-5</v>
      </c>
      <c r="M67" s="104">
        <f>L67*(1+US_Summary_pretax!G208)</f>
        <v>2.2817420685091978E-5</v>
      </c>
      <c r="N67" s="104">
        <f>M67*(1+US_Summary_pretax!H208)</f>
        <v>2.2456042737672291E-5</v>
      </c>
      <c r="O67" s="104">
        <f>N67*(1+US_Summary_pretax!I208)</f>
        <v>2.3337035484783914E-5</v>
      </c>
      <c r="P67" s="104">
        <f>O67*(1+US_Summary_pretax!J208)</f>
        <v>2.379925116912672E-5</v>
      </c>
      <c r="Q67" s="104">
        <f>P67*(1+US_Summary_pretax!K208)</f>
        <v>2.4296165800934697E-5</v>
      </c>
      <c r="R67" s="104">
        <f>Q67*(1+US_Summary_pretax!L208)</f>
        <v>2.5480724439707448E-5</v>
      </c>
      <c r="S67" s="104">
        <f>R67*(1+US_Summary_pretax!M208)</f>
        <v>2.5769719221061291E-5</v>
      </c>
      <c r="T67" s="104">
        <f>S67*(1+US_Summary_pretax!N208)</f>
        <v>2.6310300437839114E-5</v>
      </c>
      <c r="U67" s="104">
        <f>T67*(1+US_Summary_pretax!O208)</f>
        <v>2.6641079939455999E-5</v>
      </c>
      <c r="V67" s="104">
        <f>U67*(1+US_Summary_pretax!P208)</f>
        <v>2.6892780625272518E-5</v>
      </c>
      <c r="W67" s="104">
        <f>V67*(1+US_Summary_pretax!Q208)</f>
        <v>2.6637313488746185E-5</v>
      </c>
      <c r="X67" s="104">
        <f>W67*(1+US_Summary_pretax!R208)</f>
        <v>2.6529170168242219E-5</v>
      </c>
      <c r="Y67" s="104">
        <f>X67*(1+US_Summary_pretax!S208)</f>
        <v>2.6882287429349362E-5</v>
      </c>
      <c r="Z67" s="104">
        <f>Y67*(1+US_Summary_pretax!T208)</f>
        <v>2.7259811570837908E-5</v>
      </c>
      <c r="AA67" s="104">
        <f>Z67*(1+US_Summary_pretax!U208)</f>
        <v>2.7073531209828461E-5</v>
      </c>
      <c r="AB67" s="104">
        <f>AA67*(1+US_Summary_pretax!V208)</f>
        <v>2.7769325169784065E-5</v>
      </c>
      <c r="AC67" s="104">
        <f>AB67*(1+US_Summary_pretax!W208)</f>
        <v>2.8051159881605544E-5</v>
      </c>
      <c r="AD67" s="104">
        <f>AC67*(1+US_Summary_pretax!X208)</f>
        <v>2.8254092396101811E-5</v>
      </c>
      <c r="AE67" s="104">
        <f>AD67*(1+US_Summary_pretax!Y208)</f>
        <v>2.853336736266107E-5</v>
      </c>
      <c r="AF67" s="104">
        <f>AE67*(1+US_Summary_pretax!Z208)</f>
        <v>2.8895030436970226E-5</v>
      </c>
      <c r="AG67" s="104">
        <f>AF67*(1+US_Summary_pretax!AA208)</f>
        <v>2.936965627182009E-5</v>
      </c>
      <c r="AH67" s="104">
        <f>AG67*(1+US_Summary_pretax!AB208)</f>
        <v>2.9656663536067083E-5</v>
      </c>
      <c r="AI67" s="104">
        <f>AH67*(1+US_Summary_pretax!AC208)</f>
        <v>2.9887038917075803E-5</v>
      </c>
      <c r="AJ67" s="104">
        <f>AI67*(1+US_Summary_pretax!AD208)</f>
        <v>3.004262083812993E-5</v>
      </c>
      <c r="AK67" s="104">
        <f>AJ67*(1+US_Summary_pretax!AE208)</f>
        <v>3.0389710248660171E-5</v>
      </c>
      <c r="AL67" s="104">
        <f t="shared" si="30"/>
        <v>3.0801462178775508E-5</v>
      </c>
      <c r="AM67" s="104">
        <f t="shared" si="30"/>
        <v>3.1059981460542126E-5</v>
      </c>
      <c r="AN67" s="104">
        <f t="shared" si="30"/>
        <v>3.1373626455180061E-5</v>
      </c>
      <c r="AO67" s="104">
        <f t="shared" si="30"/>
        <v>3.1688449309348068E-5</v>
      </c>
      <c r="AP67" s="104">
        <f t="shared" si="30"/>
        <v>3.1984493618990501E-5</v>
      </c>
      <c r="AQ67" s="104">
        <f t="shared" si="30"/>
        <v>3.226687229260347E-5</v>
      </c>
      <c r="AR67" s="104">
        <f t="shared" si="30"/>
        <v>3.254917486929449E-5</v>
      </c>
      <c r="AS67" s="104">
        <f t="shared" si="30"/>
        <v>3.2862398569984781E-5</v>
      </c>
      <c r="AT67" s="104">
        <f t="shared" si="30"/>
        <v>3.3183931591704166E-5</v>
      </c>
      <c r="AU67" s="104">
        <f t="shared" si="30"/>
        <v>3.3501979800437199E-5</v>
      </c>
    </row>
    <row r="68" spans="1:47" ht="18.75" customHeight="1">
      <c r="A68" s="101" t="s">
        <v>3672</v>
      </c>
      <c r="B68" s="109">
        <f>流通领域生产资料市场价格!Z$14</f>
        <v>2.0143541856531182E-5</v>
      </c>
      <c r="C68" s="109">
        <f>流通领域生产资料市场价格!Z$15</f>
        <v>1.8067980709581403E-5</v>
      </c>
      <c r="D68" s="109">
        <f>流通领域生产资料市场价格!Z$16</f>
        <v>2.039049436174553E-5</v>
      </c>
      <c r="E68" s="109">
        <f>流通领域生产资料市场价格!Z$17</f>
        <v>2.3539474908848845E-5</v>
      </c>
      <c r="F68" s="109">
        <f>流通领域生产资料市场价格!Z$18</f>
        <v>2.2332179723884814E-5</v>
      </c>
      <c r="G68" s="109">
        <f>流通领域生产资料市场价格!Z$19</f>
        <v>1.8390261826524195E-5</v>
      </c>
      <c r="H68" s="109">
        <f>流通领域生产资料市场价格!Z$20</f>
        <v>2.1707492598849986E-5</v>
      </c>
      <c r="I68" s="104">
        <f>H68*(1+US_Summary_pretax!C209)</f>
        <v>2.1738992541232252E-5</v>
      </c>
      <c r="J68" s="104">
        <f>I68*(1+US_Summary_pretax!D209)</f>
        <v>2.2333927077063319E-5</v>
      </c>
      <c r="K68" s="104">
        <f>J68*(1+US_Summary_pretax!E209)</f>
        <v>2.3609851257377288E-5</v>
      </c>
      <c r="L68" s="104">
        <f>K68*(1+US_Summary_pretax!F209)</f>
        <v>2.3440492906205868E-5</v>
      </c>
      <c r="M68" s="104">
        <f>L68*(1+US_Summary_pretax!G209)</f>
        <v>2.291013539485406E-5</v>
      </c>
      <c r="N68" s="104">
        <f>M68*(1+US_Summary_pretax!H209)</f>
        <v>2.2560010810309727E-5</v>
      </c>
      <c r="O68" s="104">
        <f>N68*(1+US_Summary_pretax!I209)</f>
        <v>2.3452076422461958E-5</v>
      </c>
      <c r="P68" s="104">
        <f>O68*(1+US_Summary_pretax!J209)</f>
        <v>2.3920683619460358E-5</v>
      </c>
      <c r="Q68" s="104">
        <f>P68*(1+US_Summary_pretax!K209)</f>
        <v>2.4428891326116255E-5</v>
      </c>
      <c r="R68" s="104">
        <f>Q68*(1+US_Summary_pretax!L209)</f>
        <v>2.5241832008240926E-5</v>
      </c>
      <c r="S68" s="104">
        <f>R68*(1+US_Summary_pretax!M209)</f>
        <v>2.5547553185086762E-5</v>
      </c>
      <c r="T68" s="104">
        <f>S68*(1+US_Summary_pretax!N209)</f>
        <v>2.6032156895567326E-5</v>
      </c>
      <c r="U68" s="104">
        <f>T68*(1+US_Summary_pretax!O209)</f>
        <v>2.6368544952741653E-5</v>
      </c>
      <c r="V68" s="104">
        <f>U68*(1+US_Summary_pretax!P209)</f>
        <v>2.6632491838594705E-5</v>
      </c>
      <c r="W68" s="104">
        <f>V68*(1+US_Summary_pretax!Q209)</f>
        <v>2.6372772378085478E-5</v>
      </c>
      <c r="X68" s="104">
        <f>W68*(1+US_Summary_pretax!R209)</f>
        <v>2.6262408762450531E-5</v>
      </c>
      <c r="Y68" s="104">
        <f>X68*(1+US_Summary_pretax!S209)</f>
        <v>2.6616243970811537E-5</v>
      </c>
      <c r="Z68" s="104">
        <f>Y68*(1+US_Summary_pretax!T209)</f>
        <v>2.6995991138554193E-5</v>
      </c>
      <c r="AA68" s="104">
        <f>Z68*(1+US_Summary_pretax!U209)</f>
        <v>2.6804570357706048E-5</v>
      </c>
      <c r="AB68" s="104">
        <f>AA68*(1+US_Summary_pretax!V209)</f>
        <v>2.7499349384111637E-5</v>
      </c>
      <c r="AC68" s="104">
        <f>AB68*(1+US_Summary_pretax!W209)</f>
        <v>2.77844336083248E-5</v>
      </c>
      <c r="AD68" s="104">
        <f>AC68*(1+US_Summary_pretax!X209)</f>
        <v>2.7989984709330429E-5</v>
      </c>
      <c r="AE68" s="104">
        <f>AD68*(1+US_Summary_pretax!Y209)</f>
        <v>2.8276646832790405E-5</v>
      </c>
      <c r="AF68" s="104">
        <f>AE68*(1+US_Summary_pretax!Z209)</f>
        <v>2.864063959202608E-5</v>
      </c>
      <c r="AG68" s="104">
        <f>AF68*(1+US_Summary_pretax!AA209)</f>
        <v>2.912295968162105E-5</v>
      </c>
      <c r="AH68" s="104">
        <f>AG68*(1+US_Summary_pretax!AB209)</f>
        <v>2.941376731759215E-5</v>
      </c>
      <c r="AI68" s="104">
        <f>AH68*(1+US_Summary_pretax!AC209)</f>
        <v>2.965424478170041E-5</v>
      </c>
      <c r="AJ68" s="104">
        <f>AI68*(1+US_Summary_pretax!AD209)</f>
        <v>2.9819886035409512E-5</v>
      </c>
      <c r="AK68" s="104">
        <f>AJ68*(1+US_Summary_pretax!AE209)</f>
        <v>3.0177166285210772E-5</v>
      </c>
      <c r="AL68" s="104">
        <f t="shared" si="30"/>
        <v>3.0586610116612812E-5</v>
      </c>
      <c r="AM68" s="104">
        <f t="shared" si="30"/>
        <v>3.085280413888487E-5</v>
      </c>
      <c r="AN68" s="104">
        <f t="shared" si="30"/>
        <v>3.1173723406829564E-5</v>
      </c>
      <c r="AO68" s="104">
        <f t="shared" si="30"/>
        <v>3.1495808420398748E-5</v>
      </c>
      <c r="AP68" s="104">
        <f t="shared" si="30"/>
        <v>3.1798729710130519E-5</v>
      </c>
      <c r="AQ68" s="104">
        <f t="shared" si="30"/>
        <v>3.2088333950160705E-5</v>
      </c>
      <c r="AR68" s="104">
        <f t="shared" si="30"/>
        <v>3.2377169863620665E-5</v>
      </c>
      <c r="AS68" s="104">
        <f t="shared" si="30"/>
        <v>3.2696983892708544E-5</v>
      </c>
      <c r="AT68" s="104">
        <f t="shared" si="30"/>
        <v>3.3024327909130717E-5</v>
      </c>
      <c r="AU68" s="104">
        <f t="shared" si="30"/>
        <v>3.3348461700762034E-5</v>
      </c>
    </row>
    <row r="69" spans="1:47" ht="18.75" customHeight="1">
      <c r="A69" s="101" t="s">
        <v>3673</v>
      </c>
      <c r="B69" s="109">
        <f>流通领域生产资料市场价格!Z$14</f>
        <v>2.0143541856531182E-5</v>
      </c>
      <c r="C69" s="109">
        <f>流通领域生产资料市场价格!Z$15</f>
        <v>1.8067980709581403E-5</v>
      </c>
      <c r="D69" s="109">
        <f>流通领域生产资料市场价格!Z$16</f>
        <v>2.039049436174553E-5</v>
      </c>
      <c r="E69" s="109">
        <f>流通领域生产资料市场价格!Z$17</f>
        <v>2.3539474908848845E-5</v>
      </c>
      <c r="F69" s="109">
        <f>流通领域生产资料市场价格!Z$18</f>
        <v>2.2332179723884814E-5</v>
      </c>
      <c r="G69" s="109">
        <f>流通领域生产资料市场价格!Z$19</f>
        <v>1.8390261826524195E-5</v>
      </c>
      <c r="H69" s="109">
        <f>流通领域生产资料市场价格!Z$20</f>
        <v>2.1707492598849986E-5</v>
      </c>
      <c r="I69" s="104">
        <f>H69*(1+US_Summary_pretax!C210)</f>
        <v>2.1731518813053603E-5</v>
      </c>
      <c r="J69" s="104">
        <f>I69*(1+US_Summary_pretax!D210)</f>
        <v>2.2311771773480678E-5</v>
      </c>
      <c r="K69" s="104">
        <f>J69*(1+US_Summary_pretax!E210)</f>
        <v>2.3019823348952061E-5</v>
      </c>
      <c r="L69" s="104">
        <f>K69*(1+US_Summary_pretax!F210)</f>
        <v>2.2809614161347523E-5</v>
      </c>
      <c r="M69" s="104">
        <f>L69*(1+US_Summary_pretax!G210)</f>
        <v>2.2290160259519243E-5</v>
      </c>
      <c r="N69" s="104">
        <f>M69*(1+US_Summary_pretax!H210)</f>
        <v>2.1656324449781143E-5</v>
      </c>
      <c r="O69" s="104">
        <f>N69*(1+US_Summary_pretax!I210)</f>
        <v>2.2534266161467698E-5</v>
      </c>
      <c r="P69" s="104">
        <f>O69*(1+US_Summary_pretax!J210)</f>
        <v>2.2920831208772382E-5</v>
      </c>
      <c r="Q69" s="104">
        <f>P69*(1+US_Summary_pretax!K210)</f>
        <v>2.3377195449602903E-5</v>
      </c>
      <c r="R69" s="104">
        <f>Q69*(1+US_Summary_pretax!L210)</f>
        <v>2.4191771949173037E-5</v>
      </c>
      <c r="S69" s="104">
        <f>R69*(1+US_Summary_pretax!M210)</f>
        <v>2.4265121653620434E-5</v>
      </c>
      <c r="T69" s="104">
        <f>S69*(1+US_Summary_pretax!N210)</f>
        <v>2.4749016465411025E-5</v>
      </c>
      <c r="U69" s="104">
        <f>T69*(1+US_Summary_pretax!O210)</f>
        <v>2.5077778867365789E-5</v>
      </c>
      <c r="V69" s="104">
        <f>U69*(1+US_Summary_pretax!P210)</f>
        <v>2.5360627722202185E-5</v>
      </c>
      <c r="W69" s="104">
        <f>V69*(1+US_Summary_pretax!Q210)</f>
        <v>2.5163714946209087E-5</v>
      </c>
      <c r="X69" s="104">
        <f>W69*(1+US_Summary_pretax!R210)</f>
        <v>2.5146209189166894E-5</v>
      </c>
      <c r="Y69" s="104">
        <f>X69*(1+US_Summary_pretax!S210)</f>
        <v>2.5505914004895529E-5</v>
      </c>
      <c r="Z69" s="104">
        <f>Y69*(1+US_Summary_pretax!T210)</f>
        <v>2.575271719555358E-5</v>
      </c>
      <c r="AA69" s="104">
        <f>Z69*(1+US_Summary_pretax!U210)</f>
        <v>2.5638629157761135E-5</v>
      </c>
      <c r="AB69" s="104">
        <f>AA69*(1+US_Summary_pretax!V210)</f>
        <v>2.6412044684544036E-5</v>
      </c>
      <c r="AC69" s="104">
        <f>AB69*(1+US_Summary_pretax!W210)</f>
        <v>2.6713359260316063E-5</v>
      </c>
      <c r="AD69" s="104">
        <f>AC69*(1+US_Summary_pretax!X210)</f>
        <v>2.6904514269750671E-5</v>
      </c>
      <c r="AE69" s="104">
        <f>AD69*(1+US_Summary_pretax!Y210)</f>
        <v>2.7181648312520031E-5</v>
      </c>
      <c r="AF69" s="104">
        <f>AE69*(1+US_Summary_pretax!Z210)</f>
        <v>2.7574541056889779E-5</v>
      </c>
      <c r="AG69" s="104">
        <f>AF69*(1+US_Summary_pretax!AA210)</f>
        <v>2.8051007372833897E-5</v>
      </c>
      <c r="AH69" s="104">
        <f>AG69*(1+US_Summary_pretax!AB210)</f>
        <v>2.8392901276716553E-5</v>
      </c>
      <c r="AI69" s="104">
        <f>AH69*(1+US_Summary_pretax!AC210)</f>
        <v>2.8644066292972036E-5</v>
      </c>
      <c r="AJ69" s="104">
        <f>AI69*(1+US_Summary_pretax!AD210)</f>
        <v>2.8853160899860428E-5</v>
      </c>
      <c r="AK69" s="104">
        <f>AJ69*(1+US_Summary_pretax!AE210)</f>
        <v>2.9259613317026366E-5</v>
      </c>
      <c r="AL69" s="104">
        <f t="shared" si="30"/>
        <v>2.9648188163552297E-5</v>
      </c>
      <c r="AM69" s="104">
        <f t="shared" si="30"/>
        <v>2.9927996974795268E-5</v>
      </c>
      <c r="AN69" s="104">
        <f t="shared" si="30"/>
        <v>3.0273658532504934E-5</v>
      </c>
      <c r="AO69" s="104">
        <f t="shared" si="30"/>
        <v>3.0624455795095931E-5</v>
      </c>
      <c r="AP69" s="104">
        <f t="shared" si="30"/>
        <v>3.0953799649648811E-5</v>
      </c>
      <c r="AQ69" s="104">
        <f t="shared" si="30"/>
        <v>3.1265503414584046E-5</v>
      </c>
      <c r="AR69" s="104">
        <f t="shared" si="30"/>
        <v>3.1577665851594211E-5</v>
      </c>
      <c r="AS69" s="104">
        <f t="shared" si="30"/>
        <v>3.1914635993593368E-5</v>
      </c>
      <c r="AT69" s="104">
        <f t="shared" si="30"/>
        <v>3.2262588829304784E-5</v>
      </c>
      <c r="AU69" s="104">
        <f t="shared" si="30"/>
        <v>3.2604341624560226E-5</v>
      </c>
    </row>
    <row r="70" spans="1:47" ht="18.75" customHeight="1">
      <c r="A70" s="101" t="s">
        <v>3674</v>
      </c>
      <c r="G70" s="101">
        <v>0</v>
      </c>
      <c r="H70" s="101">
        <v>0</v>
      </c>
      <c r="I70" s="101">
        <v>0</v>
      </c>
      <c r="J70" s="101">
        <v>0</v>
      </c>
      <c r="K70" s="101">
        <v>0</v>
      </c>
      <c r="L70" s="101">
        <v>0</v>
      </c>
      <c r="M70" s="101">
        <v>0</v>
      </c>
      <c r="N70" s="101">
        <v>0</v>
      </c>
      <c r="O70" s="101">
        <v>0</v>
      </c>
      <c r="P70" s="101">
        <v>0</v>
      </c>
      <c r="Q70" s="101">
        <v>0</v>
      </c>
      <c r="R70" s="101">
        <v>0</v>
      </c>
      <c r="S70" s="101">
        <v>0</v>
      </c>
      <c r="T70" s="101">
        <v>0</v>
      </c>
      <c r="U70" s="101">
        <v>0</v>
      </c>
      <c r="V70" s="101">
        <v>0</v>
      </c>
      <c r="W70" s="101">
        <v>0</v>
      </c>
      <c r="X70" s="101">
        <v>0</v>
      </c>
      <c r="Y70" s="101">
        <v>0</v>
      </c>
      <c r="Z70" s="101">
        <v>0</v>
      </c>
      <c r="AA70" s="101">
        <v>0</v>
      </c>
      <c r="AB70" s="101">
        <v>0</v>
      </c>
      <c r="AC70" s="101">
        <v>0</v>
      </c>
      <c r="AD70" s="101">
        <v>0</v>
      </c>
      <c r="AE70" s="101">
        <v>0</v>
      </c>
      <c r="AF70" s="101">
        <v>0</v>
      </c>
      <c r="AG70" s="101">
        <v>0</v>
      </c>
      <c r="AH70" s="101">
        <v>0</v>
      </c>
      <c r="AI70" s="101">
        <v>0</v>
      </c>
      <c r="AJ70" s="101">
        <v>0</v>
      </c>
      <c r="AK70" s="101">
        <v>0</v>
      </c>
      <c r="AL70" s="101">
        <v>0</v>
      </c>
      <c r="AM70" s="101">
        <v>0</v>
      </c>
      <c r="AN70" s="101">
        <v>0</v>
      </c>
      <c r="AO70" s="101">
        <v>0</v>
      </c>
      <c r="AP70" s="101">
        <v>0</v>
      </c>
      <c r="AQ70" s="101">
        <v>0</v>
      </c>
      <c r="AR70" s="101">
        <v>0</v>
      </c>
      <c r="AS70" s="101">
        <v>0</v>
      </c>
      <c r="AT70" s="101">
        <v>0</v>
      </c>
      <c r="AU70" s="101">
        <v>0</v>
      </c>
    </row>
    <row r="71" spans="1:47" ht="18.75" customHeight="1">
      <c r="A71" s="101" t="s">
        <v>3675</v>
      </c>
      <c r="B71" s="109">
        <f>流通领域生产资料市场价格!Z$14</f>
        <v>2.0143541856531182E-5</v>
      </c>
      <c r="C71" s="109">
        <f>流通领域生产资料市场价格!Z$15</f>
        <v>1.8067980709581403E-5</v>
      </c>
      <c r="D71" s="109">
        <f>流通领域生产资料市场价格!Z$16</f>
        <v>2.039049436174553E-5</v>
      </c>
      <c r="E71" s="109">
        <f>流通领域生产资料市场价格!Z$17</f>
        <v>2.3539474908848845E-5</v>
      </c>
      <c r="F71" s="109">
        <f>流通领域生产资料市场价格!Z$18</f>
        <v>2.2332179723884814E-5</v>
      </c>
      <c r="G71" s="109">
        <f>流通领域生产资料市场价格!Z$19</f>
        <v>1.8390261826524195E-5</v>
      </c>
      <c r="H71" s="109">
        <f>流通领域生产资料市场价格!Z$20</f>
        <v>2.1707492598849986E-5</v>
      </c>
      <c r="I71" s="104">
        <f>H71*(1+US_Summary_pretax!C212)</f>
        <v>2.1738992541232252E-5</v>
      </c>
      <c r="J71" s="104">
        <f>I71*(1+US_Summary_pretax!D212)</f>
        <v>2.2333927077063319E-5</v>
      </c>
      <c r="K71" s="104">
        <f>J71*(1+US_Summary_pretax!E212)</f>
        <v>2.3609851257377288E-5</v>
      </c>
      <c r="L71" s="104">
        <f>K71*(1+US_Summary_pretax!F212)</f>
        <v>2.3440492906205868E-5</v>
      </c>
      <c r="M71" s="104">
        <f>L71*(1+US_Summary_pretax!G212)</f>
        <v>2.291013539485406E-5</v>
      </c>
      <c r="N71" s="104">
        <f>M71*(1+US_Summary_pretax!H212)</f>
        <v>2.2560010810309727E-5</v>
      </c>
      <c r="O71" s="104">
        <f>N71*(1+US_Summary_pretax!I212)</f>
        <v>2.3452076422461958E-5</v>
      </c>
      <c r="P71" s="104">
        <f>O71*(1+US_Summary_pretax!J212)</f>
        <v>2.3920683619460358E-5</v>
      </c>
      <c r="Q71" s="104">
        <f>P71*(1+US_Summary_pretax!K212)</f>
        <v>2.4428891326116255E-5</v>
      </c>
      <c r="R71" s="104">
        <f>Q71*(1+US_Summary_pretax!L212)</f>
        <v>2.5241832008240926E-5</v>
      </c>
      <c r="S71" s="104">
        <f>R71*(1+US_Summary_pretax!M212)</f>
        <v>2.5547553185086762E-5</v>
      </c>
      <c r="T71" s="104">
        <f>S71*(1+US_Summary_pretax!N212)</f>
        <v>2.6032156895567326E-5</v>
      </c>
      <c r="U71" s="104">
        <f>T71*(1+US_Summary_pretax!O212)</f>
        <v>2.6368544952741653E-5</v>
      </c>
      <c r="V71" s="104">
        <f>U71*(1+US_Summary_pretax!P212)</f>
        <v>2.6632491838594705E-5</v>
      </c>
      <c r="W71" s="104">
        <f>V71*(1+US_Summary_pretax!Q212)</f>
        <v>2.6372772378085478E-5</v>
      </c>
      <c r="X71" s="104">
        <f>W71*(1+US_Summary_pretax!R212)</f>
        <v>2.6262408762450531E-5</v>
      </c>
      <c r="Y71" s="104">
        <f>X71*(1+US_Summary_pretax!S212)</f>
        <v>2.6616243970811537E-5</v>
      </c>
      <c r="Z71" s="104">
        <f>Y71*(1+US_Summary_pretax!T212)</f>
        <v>2.6995991138554193E-5</v>
      </c>
      <c r="AA71" s="104">
        <f>Z71*(1+US_Summary_pretax!U212)</f>
        <v>2.6804570357706048E-5</v>
      </c>
      <c r="AB71" s="104">
        <f>AA71*(1+US_Summary_pretax!V212)</f>
        <v>2.7499349384111637E-5</v>
      </c>
      <c r="AC71" s="104">
        <f>AB71*(1+US_Summary_pretax!W212)</f>
        <v>2.77844336083248E-5</v>
      </c>
      <c r="AD71" s="104">
        <f>AC71*(1+US_Summary_pretax!X212)</f>
        <v>2.7989984709330429E-5</v>
      </c>
      <c r="AE71" s="104">
        <f>AD71*(1+US_Summary_pretax!Y212)</f>
        <v>2.8276646832790405E-5</v>
      </c>
      <c r="AF71" s="104">
        <f>AE71*(1+US_Summary_pretax!Z212)</f>
        <v>2.864063959202608E-5</v>
      </c>
      <c r="AG71" s="104">
        <f>AF71*(1+US_Summary_pretax!AA212)</f>
        <v>2.912295968162105E-5</v>
      </c>
      <c r="AH71" s="104">
        <f>AG71*(1+US_Summary_pretax!AB212)</f>
        <v>2.941376731759215E-5</v>
      </c>
      <c r="AI71" s="104">
        <f>AH71*(1+US_Summary_pretax!AC212)</f>
        <v>2.965424478170041E-5</v>
      </c>
      <c r="AJ71" s="104">
        <f>AI71*(1+US_Summary_pretax!AD212)</f>
        <v>2.9819886035409512E-5</v>
      </c>
      <c r="AK71" s="104">
        <f>AJ71*(1+US_Summary_pretax!AE212)</f>
        <v>3.0177166285210772E-5</v>
      </c>
      <c r="AL71" s="104">
        <f t="shared" si="30"/>
        <v>3.0586610116612812E-5</v>
      </c>
      <c r="AM71" s="104">
        <f t="shared" si="30"/>
        <v>3.085280413888487E-5</v>
      </c>
      <c r="AN71" s="104">
        <f t="shared" si="30"/>
        <v>3.1173723406829564E-5</v>
      </c>
      <c r="AO71" s="104">
        <f t="shared" si="30"/>
        <v>3.1495808420398748E-5</v>
      </c>
      <c r="AP71" s="104">
        <f t="shared" si="30"/>
        <v>3.1798729710130519E-5</v>
      </c>
      <c r="AQ71" s="104">
        <f t="shared" si="30"/>
        <v>3.2088333950160705E-5</v>
      </c>
      <c r="AR71" s="104">
        <f t="shared" si="30"/>
        <v>3.2377169863620665E-5</v>
      </c>
      <c r="AS71" s="104">
        <f t="shared" si="30"/>
        <v>3.2696983892708544E-5</v>
      </c>
      <c r="AT71" s="104">
        <f t="shared" si="30"/>
        <v>3.3024327909130717E-5</v>
      </c>
      <c r="AU71" s="104">
        <f t="shared" si="30"/>
        <v>3.3348461700762034E-5</v>
      </c>
    </row>
    <row r="72" spans="1:47" s="103" customFormat="1" ht="18.75" customHeight="1">
      <c r="A72" s="102" t="s">
        <v>3681</v>
      </c>
      <c r="B72" s="102"/>
      <c r="C72" s="102"/>
      <c r="D72" s="102"/>
      <c r="E72" s="102"/>
      <c r="F72" s="102"/>
      <c r="I72" s="102"/>
      <c r="L72" s="102"/>
      <c r="O72" s="102"/>
      <c r="R72" s="102"/>
      <c r="U72" s="102"/>
      <c r="X72" s="102"/>
      <c r="AA72" s="102"/>
      <c r="AD72" s="102"/>
      <c r="AG72" s="102"/>
      <c r="AJ72" s="102"/>
      <c r="AM72" s="102"/>
      <c r="AP72" s="102"/>
      <c r="AS72" s="102"/>
    </row>
    <row r="73" spans="1:47" ht="18.75" customHeight="1">
      <c r="A73" s="105" t="s">
        <v>3697</v>
      </c>
      <c r="B73" s="101">
        <v>2015</v>
      </c>
      <c r="C73" s="101">
        <v>2016</v>
      </c>
      <c r="D73" s="101">
        <v>2017</v>
      </c>
      <c r="E73" s="101">
        <v>2018</v>
      </c>
      <c r="F73" s="101">
        <v>2019</v>
      </c>
      <c r="G73" s="101">
        <v>2020</v>
      </c>
      <c r="H73" s="101">
        <v>2021</v>
      </c>
      <c r="I73" s="101">
        <v>2022</v>
      </c>
      <c r="J73" s="101">
        <v>2023</v>
      </c>
      <c r="K73" s="101">
        <v>2024</v>
      </c>
      <c r="L73" s="101">
        <v>2025</v>
      </c>
      <c r="M73" s="101">
        <v>2026</v>
      </c>
      <c r="N73" s="101">
        <v>2027</v>
      </c>
      <c r="O73" s="101">
        <v>2028</v>
      </c>
      <c r="P73" s="101">
        <v>2029</v>
      </c>
      <c r="Q73" s="101">
        <v>2030</v>
      </c>
      <c r="R73" s="101">
        <v>2031</v>
      </c>
      <c r="S73" s="101">
        <v>2032</v>
      </c>
      <c r="T73" s="101">
        <v>2033</v>
      </c>
      <c r="U73" s="101">
        <v>2034</v>
      </c>
      <c r="V73" s="101">
        <v>2035</v>
      </c>
      <c r="W73" s="101">
        <v>2036</v>
      </c>
      <c r="X73" s="101">
        <v>2037</v>
      </c>
      <c r="Y73" s="101">
        <v>2038</v>
      </c>
      <c r="Z73" s="101">
        <v>2039</v>
      </c>
      <c r="AA73" s="101">
        <v>2040</v>
      </c>
      <c r="AB73" s="101">
        <v>2041</v>
      </c>
      <c r="AC73" s="101">
        <v>2042</v>
      </c>
      <c r="AD73" s="101">
        <v>2043</v>
      </c>
      <c r="AE73" s="101">
        <v>2044</v>
      </c>
      <c r="AF73" s="101">
        <v>2045</v>
      </c>
      <c r="AG73" s="101">
        <v>2046</v>
      </c>
      <c r="AH73" s="101">
        <v>2047</v>
      </c>
      <c r="AI73" s="101">
        <v>2048</v>
      </c>
      <c r="AJ73" s="101">
        <v>2049</v>
      </c>
      <c r="AK73" s="101">
        <v>2050</v>
      </c>
      <c r="AL73" s="101">
        <v>2051</v>
      </c>
      <c r="AM73" s="101">
        <v>2052</v>
      </c>
      <c r="AN73" s="101">
        <v>2053</v>
      </c>
      <c r="AO73" s="101">
        <v>2054</v>
      </c>
      <c r="AP73" s="101">
        <v>2055</v>
      </c>
      <c r="AQ73" s="101">
        <v>2056</v>
      </c>
      <c r="AR73" s="101">
        <v>2057</v>
      </c>
      <c r="AS73" s="101">
        <v>2058</v>
      </c>
      <c r="AT73" s="101">
        <v>2059</v>
      </c>
      <c r="AU73" s="101">
        <v>2060</v>
      </c>
    </row>
    <row r="74" spans="1:47" ht="18.75" customHeight="1">
      <c r="A74" s="101" t="s">
        <v>3668</v>
      </c>
      <c r="B74" s="109">
        <f>B54</f>
        <v>2.5680030071877281E-5</v>
      </c>
      <c r="C74" s="109">
        <f t="shared" ref="C74:H74" si="31">C54</f>
        <v>2.1628556902984764E-5</v>
      </c>
      <c r="D74" s="109">
        <f t="shared" si="31"/>
        <v>2.2834935109924392E-5</v>
      </c>
      <c r="E74" s="109">
        <f t="shared" si="31"/>
        <v>2.6629830211359307E-5</v>
      </c>
      <c r="F74" s="109">
        <f t="shared" si="31"/>
        <v>2.3331877325311538E-5</v>
      </c>
      <c r="G74" s="109">
        <f t="shared" si="31"/>
        <v>1.9117857780553391E-5</v>
      </c>
      <c r="H74" s="109">
        <f t="shared" si="31"/>
        <v>2.5344855831335233E-5</v>
      </c>
      <c r="I74" s="104">
        <f>H74*(1+US_Summary_pretax!C215)</f>
        <v>2.7283365171841499E-5</v>
      </c>
      <c r="J74" s="104">
        <f>I74*(1+US_Summary_pretax!D215)</f>
        <v>2.9190946325695902E-5</v>
      </c>
      <c r="K74" s="104">
        <f>J74*(1+US_Summary_pretax!E215)</f>
        <v>2.8560773541336939E-5</v>
      </c>
      <c r="L74" s="104">
        <f>K74*(1+US_Summary_pretax!F215)</f>
        <v>2.8170244154478502E-5</v>
      </c>
      <c r="M74" s="104">
        <f>L74*(1+US_Summary_pretax!G215)</f>
        <v>2.7893563097129247E-5</v>
      </c>
      <c r="N74" s="104">
        <f>M74*(1+US_Summary_pretax!H215)</f>
        <v>2.7897917369769335E-5</v>
      </c>
      <c r="O74" s="104">
        <f>N74*(1+US_Summary_pretax!I215)</f>
        <v>2.9020637041692604E-5</v>
      </c>
      <c r="P74" s="104">
        <f>O74*(1+US_Summary_pretax!J215)</f>
        <v>2.9594865016985248E-5</v>
      </c>
      <c r="Q74" s="104">
        <f>P74*(1+US_Summary_pretax!K215)</f>
        <v>3.0388910209540397E-5</v>
      </c>
      <c r="R74" s="104">
        <f>Q74*(1+US_Summary_pretax!L215)</f>
        <v>3.2491861332975577E-5</v>
      </c>
      <c r="S74" s="104">
        <f>R74*(1+US_Summary_pretax!M215)</f>
        <v>3.244744218550678E-5</v>
      </c>
      <c r="T74" s="104">
        <f>S74*(1+US_Summary_pretax!N215)</f>
        <v>3.3156906242700537E-5</v>
      </c>
      <c r="U74" s="104">
        <f>T74*(1+US_Summary_pretax!O215)</f>
        <v>3.3644329410584854E-5</v>
      </c>
      <c r="V74" s="104">
        <f>U74*(1+US_Summary_pretax!P215)</f>
        <v>3.4698668002447654E-5</v>
      </c>
      <c r="W74" s="104">
        <f>V74*(1+US_Summary_pretax!Q215)</f>
        <v>3.4206752579231739E-5</v>
      </c>
      <c r="X74" s="104">
        <f>W74*(1+US_Summary_pretax!R215)</f>
        <v>3.442660012956834E-5</v>
      </c>
      <c r="Y74" s="104">
        <f>X74*(1+US_Summary_pretax!S215)</f>
        <v>3.5031338620837422E-5</v>
      </c>
      <c r="Z74" s="104">
        <f>Y74*(1+US_Summary_pretax!T215)</f>
        <v>3.5588937666587488E-5</v>
      </c>
      <c r="AA74" s="104">
        <f>Z74*(1+US_Summary_pretax!U215)</f>
        <v>3.5748279907450778E-5</v>
      </c>
      <c r="AB74" s="104">
        <f>AA74*(1+US_Summary_pretax!V215)</f>
        <v>3.6156398268433489E-5</v>
      </c>
      <c r="AC74" s="104">
        <f>AB74*(1+US_Summary_pretax!W215)</f>
        <v>3.658552669266587E-5</v>
      </c>
      <c r="AD74" s="104">
        <f>AC74*(1+US_Summary_pretax!X215)</f>
        <v>3.6625012827563301E-5</v>
      </c>
      <c r="AE74" s="104">
        <f>AD74*(1+US_Summary_pretax!Y215)</f>
        <v>3.6932238038598406E-5</v>
      </c>
      <c r="AF74" s="104">
        <f>AE74*(1+US_Summary_pretax!Z215)</f>
        <v>3.7371765349059938E-5</v>
      </c>
      <c r="AG74" s="104">
        <f>AF74*(1+US_Summary_pretax!AA215)</f>
        <v>3.7939842564253736E-5</v>
      </c>
      <c r="AH74" s="104">
        <f>AG74*(1+US_Summary_pretax!AB215)</f>
        <v>3.8234905296826266E-5</v>
      </c>
      <c r="AI74" s="104">
        <f>AH74*(1+US_Summary_pretax!AC215)</f>
        <v>3.8529746433140154E-5</v>
      </c>
      <c r="AJ74" s="104">
        <f>AI74*(1+US_Summary_pretax!AD215)</f>
        <v>3.8841009130537549E-5</v>
      </c>
      <c r="AK74" s="104">
        <f>AJ74*(1+US_Summary_pretax!AE215)</f>
        <v>3.9268774277678659E-5</v>
      </c>
      <c r="AL74" s="104">
        <f t="shared" ref="AL74:AT74" si="32">SLOPE(AA74:AK74,AA$13:AK$13)*AL$13+INTERCEPT(AA74:AK74,AA$13:AK$13)</f>
        <v>3.9570370652482287E-5</v>
      </c>
      <c r="AM74" s="104">
        <f t="shared" si="32"/>
        <v>3.9923726206807339E-5</v>
      </c>
      <c r="AN74" s="104">
        <f t="shared" si="32"/>
        <v>4.0293561352844798E-5</v>
      </c>
      <c r="AO74" s="104">
        <f t="shared" si="32"/>
        <v>4.069382174653048E-5</v>
      </c>
      <c r="AP74" s="104">
        <f t="shared" si="32"/>
        <v>4.1046708024704173E-5</v>
      </c>
      <c r="AQ74" s="104">
        <f t="shared" si="32"/>
        <v>4.1378598421969322E-5</v>
      </c>
      <c r="AR74" s="104">
        <f t="shared" si="32"/>
        <v>4.1710638874197935E-5</v>
      </c>
      <c r="AS74" s="104">
        <f t="shared" si="32"/>
        <v>4.2079139574123948E-5</v>
      </c>
      <c r="AT74" s="104">
        <f t="shared" si="32"/>
        <v>4.2445702830270549E-5</v>
      </c>
      <c r="AU74" s="104">
        <f>SLOPE(AJ74:AT74,AJ$13:AT$13)*AU$13+INTERCEPT(AJ74:AT74,AJ$13:AT$13)</f>
        <v>4.2805566033019319E-5</v>
      </c>
    </row>
    <row r="75" spans="1:47" ht="18.75" customHeight="1">
      <c r="A75" s="101" t="s">
        <v>3669</v>
      </c>
      <c r="G75" s="101">
        <v>0</v>
      </c>
      <c r="H75" s="101">
        <v>0</v>
      </c>
      <c r="I75" s="101">
        <v>0</v>
      </c>
      <c r="J75" s="101">
        <v>0</v>
      </c>
      <c r="K75" s="101">
        <v>0</v>
      </c>
      <c r="L75" s="101">
        <v>0</v>
      </c>
      <c r="M75" s="101">
        <v>0</v>
      </c>
      <c r="N75" s="101">
        <v>0</v>
      </c>
      <c r="O75" s="101">
        <v>0</v>
      </c>
      <c r="P75" s="101">
        <v>0</v>
      </c>
      <c r="Q75" s="101">
        <v>0</v>
      </c>
      <c r="R75" s="101">
        <v>0</v>
      </c>
      <c r="S75" s="101">
        <v>0</v>
      </c>
      <c r="T75" s="101">
        <v>0</v>
      </c>
      <c r="U75" s="101">
        <v>0</v>
      </c>
      <c r="V75" s="101">
        <v>0</v>
      </c>
      <c r="W75" s="101">
        <v>0</v>
      </c>
      <c r="X75" s="101">
        <v>0</v>
      </c>
      <c r="Y75" s="101">
        <v>0</v>
      </c>
      <c r="Z75" s="101">
        <v>0</v>
      </c>
      <c r="AA75" s="101">
        <v>0</v>
      </c>
      <c r="AB75" s="101">
        <v>0</v>
      </c>
      <c r="AC75" s="101">
        <v>0</v>
      </c>
      <c r="AD75" s="101">
        <v>0</v>
      </c>
      <c r="AE75" s="101">
        <v>0</v>
      </c>
      <c r="AF75" s="101">
        <v>0</v>
      </c>
      <c r="AG75" s="101">
        <v>0</v>
      </c>
      <c r="AH75" s="101">
        <v>0</v>
      </c>
      <c r="AI75" s="101">
        <v>0</v>
      </c>
      <c r="AJ75" s="101">
        <v>0</v>
      </c>
      <c r="AK75" s="101">
        <v>0</v>
      </c>
      <c r="AL75" s="101">
        <v>0</v>
      </c>
      <c r="AM75" s="101">
        <v>0</v>
      </c>
      <c r="AN75" s="101">
        <v>0</v>
      </c>
      <c r="AO75" s="101">
        <v>0</v>
      </c>
      <c r="AP75" s="101">
        <v>0</v>
      </c>
      <c r="AQ75" s="101">
        <v>0</v>
      </c>
      <c r="AR75" s="101">
        <v>0</v>
      </c>
      <c r="AS75" s="101">
        <v>0</v>
      </c>
      <c r="AT75" s="101">
        <v>0</v>
      </c>
      <c r="AU75" s="101">
        <v>0</v>
      </c>
    </row>
    <row r="76" spans="1:47" ht="18.75" customHeight="1">
      <c r="A76" s="101" t="s">
        <v>3670</v>
      </c>
      <c r="G76" s="101">
        <v>0</v>
      </c>
      <c r="H76" s="101">
        <v>0</v>
      </c>
      <c r="I76" s="101">
        <v>0</v>
      </c>
      <c r="J76" s="101">
        <v>0</v>
      </c>
      <c r="K76" s="101">
        <v>0</v>
      </c>
      <c r="L76" s="101">
        <v>0</v>
      </c>
      <c r="M76" s="101">
        <v>0</v>
      </c>
      <c r="N76" s="101">
        <v>0</v>
      </c>
      <c r="O76" s="101">
        <v>0</v>
      </c>
      <c r="P76" s="101">
        <v>0</v>
      </c>
      <c r="Q76" s="101">
        <v>0</v>
      </c>
      <c r="R76" s="101">
        <v>0</v>
      </c>
      <c r="S76" s="101">
        <v>0</v>
      </c>
      <c r="T76" s="101">
        <v>0</v>
      </c>
      <c r="U76" s="101">
        <v>0</v>
      </c>
      <c r="V76" s="101">
        <v>0</v>
      </c>
      <c r="W76" s="101">
        <v>0</v>
      </c>
      <c r="X76" s="101">
        <v>0</v>
      </c>
      <c r="Y76" s="101">
        <v>0</v>
      </c>
      <c r="Z76" s="101">
        <v>0</v>
      </c>
      <c r="AA76" s="101">
        <v>0</v>
      </c>
      <c r="AB76" s="101">
        <v>0</v>
      </c>
      <c r="AC76" s="101">
        <v>0</v>
      </c>
      <c r="AD76" s="101">
        <v>0</v>
      </c>
      <c r="AE76" s="101">
        <v>0</v>
      </c>
      <c r="AF76" s="101">
        <v>0</v>
      </c>
      <c r="AG76" s="101">
        <v>0</v>
      </c>
      <c r="AH76" s="101">
        <v>0</v>
      </c>
      <c r="AI76" s="101">
        <v>0</v>
      </c>
      <c r="AJ76" s="101">
        <v>0</v>
      </c>
      <c r="AK76" s="101">
        <v>0</v>
      </c>
      <c r="AL76" s="101">
        <v>0</v>
      </c>
      <c r="AM76" s="101">
        <v>0</v>
      </c>
      <c r="AN76" s="101">
        <v>0</v>
      </c>
      <c r="AO76" s="101">
        <v>0</v>
      </c>
      <c r="AP76" s="101">
        <v>0</v>
      </c>
      <c r="AQ76" s="101">
        <v>0</v>
      </c>
      <c r="AR76" s="101">
        <v>0</v>
      </c>
      <c r="AS76" s="101">
        <v>0</v>
      </c>
      <c r="AT76" s="101">
        <v>0</v>
      </c>
      <c r="AU76" s="101">
        <v>0</v>
      </c>
    </row>
    <row r="77" spans="1:47" ht="18.75" customHeight="1">
      <c r="A77" s="101" t="s">
        <v>3671</v>
      </c>
      <c r="G77" s="101">
        <v>0</v>
      </c>
      <c r="H77" s="101">
        <v>0</v>
      </c>
      <c r="I77" s="101">
        <v>0</v>
      </c>
      <c r="J77" s="101">
        <v>0</v>
      </c>
      <c r="K77" s="101">
        <v>0</v>
      </c>
      <c r="L77" s="101">
        <v>0</v>
      </c>
      <c r="M77" s="101">
        <v>0</v>
      </c>
      <c r="N77" s="101">
        <v>0</v>
      </c>
      <c r="O77" s="101">
        <v>0</v>
      </c>
      <c r="P77" s="101">
        <v>0</v>
      </c>
      <c r="Q77" s="101">
        <v>0</v>
      </c>
      <c r="R77" s="101">
        <v>0</v>
      </c>
      <c r="S77" s="101">
        <v>0</v>
      </c>
      <c r="T77" s="101">
        <v>0</v>
      </c>
      <c r="U77" s="101">
        <v>0</v>
      </c>
      <c r="V77" s="101">
        <v>0</v>
      </c>
      <c r="W77" s="101">
        <v>0</v>
      </c>
      <c r="X77" s="101">
        <v>0</v>
      </c>
      <c r="Y77" s="101">
        <v>0</v>
      </c>
      <c r="Z77" s="101">
        <v>0</v>
      </c>
      <c r="AA77" s="101">
        <v>0</v>
      </c>
      <c r="AB77" s="101">
        <v>0</v>
      </c>
      <c r="AC77" s="101">
        <v>0</v>
      </c>
      <c r="AD77" s="101">
        <v>0</v>
      </c>
      <c r="AE77" s="101">
        <v>0</v>
      </c>
      <c r="AF77" s="101">
        <v>0</v>
      </c>
      <c r="AG77" s="101">
        <v>0</v>
      </c>
      <c r="AH77" s="101">
        <v>0</v>
      </c>
      <c r="AI77" s="101">
        <v>0</v>
      </c>
      <c r="AJ77" s="101">
        <v>0</v>
      </c>
      <c r="AK77" s="101">
        <v>0</v>
      </c>
      <c r="AL77" s="101">
        <v>0</v>
      </c>
      <c r="AM77" s="101">
        <v>0</v>
      </c>
      <c r="AN77" s="101">
        <v>0</v>
      </c>
      <c r="AO77" s="101">
        <v>0</v>
      </c>
      <c r="AP77" s="101">
        <v>0</v>
      </c>
      <c r="AQ77" s="101">
        <v>0</v>
      </c>
      <c r="AR77" s="101">
        <v>0</v>
      </c>
      <c r="AS77" s="101">
        <v>0</v>
      </c>
      <c r="AT77" s="101">
        <v>0</v>
      </c>
      <c r="AU77" s="101">
        <v>0</v>
      </c>
    </row>
    <row r="78" spans="1:47" ht="18.75" customHeight="1">
      <c r="A78" s="101" t="s">
        <v>3672</v>
      </c>
      <c r="G78" s="101">
        <v>0</v>
      </c>
      <c r="H78" s="101">
        <v>0</v>
      </c>
      <c r="I78" s="101">
        <v>0</v>
      </c>
      <c r="J78" s="101">
        <v>0</v>
      </c>
      <c r="K78" s="101">
        <v>0</v>
      </c>
      <c r="L78" s="101">
        <v>0</v>
      </c>
      <c r="M78" s="101">
        <v>0</v>
      </c>
      <c r="N78" s="101">
        <v>0</v>
      </c>
      <c r="O78" s="101">
        <v>0</v>
      </c>
      <c r="P78" s="101">
        <v>0</v>
      </c>
      <c r="Q78" s="101">
        <v>0</v>
      </c>
      <c r="R78" s="101">
        <v>0</v>
      </c>
      <c r="S78" s="101">
        <v>0</v>
      </c>
      <c r="T78" s="101">
        <v>0</v>
      </c>
      <c r="U78" s="101">
        <v>0</v>
      </c>
      <c r="V78" s="101">
        <v>0</v>
      </c>
      <c r="W78" s="101">
        <v>0</v>
      </c>
      <c r="X78" s="101">
        <v>0</v>
      </c>
      <c r="Y78" s="101">
        <v>0</v>
      </c>
      <c r="Z78" s="101">
        <v>0</v>
      </c>
      <c r="AA78" s="101">
        <v>0</v>
      </c>
      <c r="AB78" s="101">
        <v>0</v>
      </c>
      <c r="AC78" s="101">
        <v>0</v>
      </c>
      <c r="AD78" s="101">
        <v>0</v>
      </c>
      <c r="AE78" s="101">
        <v>0</v>
      </c>
      <c r="AF78" s="101">
        <v>0</v>
      </c>
      <c r="AG78" s="101">
        <v>0</v>
      </c>
      <c r="AH78" s="101">
        <v>0</v>
      </c>
      <c r="AI78" s="101">
        <v>0</v>
      </c>
      <c r="AJ78" s="101">
        <v>0</v>
      </c>
      <c r="AK78" s="101">
        <v>0</v>
      </c>
      <c r="AL78" s="101">
        <v>0</v>
      </c>
      <c r="AM78" s="101">
        <v>0</v>
      </c>
      <c r="AN78" s="101">
        <v>0</v>
      </c>
      <c r="AO78" s="101">
        <v>0</v>
      </c>
      <c r="AP78" s="101">
        <v>0</v>
      </c>
      <c r="AQ78" s="101">
        <v>0</v>
      </c>
      <c r="AR78" s="101">
        <v>0</v>
      </c>
      <c r="AS78" s="101">
        <v>0</v>
      </c>
      <c r="AT78" s="101">
        <v>0</v>
      </c>
      <c r="AU78" s="101">
        <v>0</v>
      </c>
    </row>
    <row r="79" spans="1:47" ht="18.75" customHeight="1">
      <c r="A79" s="101" t="s">
        <v>3673</v>
      </c>
      <c r="G79" s="101">
        <v>0</v>
      </c>
      <c r="H79" s="101">
        <v>0</v>
      </c>
      <c r="I79" s="101">
        <v>0</v>
      </c>
      <c r="J79" s="101">
        <v>0</v>
      </c>
      <c r="K79" s="101">
        <v>0</v>
      </c>
      <c r="L79" s="101">
        <v>0</v>
      </c>
      <c r="M79" s="101">
        <v>0</v>
      </c>
      <c r="N79" s="101">
        <v>0</v>
      </c>
      <c r="O79" s="101">
        <v>0</v>
      </c>
      <c r="P79" s="101">
        <v>0</v>
      </c>
      <c r="Q79" s="101">
        <v>0</v>
      </c>
      <c r="R79" s="101">
        <v>0</v>
      </c>
      <c r="S79" s="101">
        <v>0</v>
      </c>
      <c r="T79" s="101">
        <v>0</v>
      </c>
      <c r="U79" s="101">
        <v>0</v>
      </c>
      <c r="V79" s="101">
        <v>0</v>
      </c>
      <c r="W79" s="101">
        <v>0</v>
      </c>
      <c r="X79" s="101">
        <v>0</v>
      </c>
      <c r="Y79" s="101">
        <v>0</v>
      </c>
      <c r="Z79" s="101">
        <v>0</v>
      </c>
      <c r="AA79" s="101">
        <v>0</v>
      </c>
      <c r="AB79" s="101">
        <v>0</v>
      </c>
      <c r="AC79" s="101">
        <v>0</v>
      </c>
      <c r="AD79" s="101">
        <v>0</v>
      </c>
      <c r="AE79" s="101">
        <v>0</v>
      </c>
      <c r="AF79" s="101">
        <v>0</v>
      </c>
      <c r="AG79" s="101">
        <v>0</v>
      </c>
      <c r="AH79" s="101">
        <v>0</v>
      </c>
      <c r="AI79" s="101">
        <v>0</v>
      </c>
      <c r="AJ79" s="101">
        <v>0</v>
      </c>
      <c r="AK79" s="101">
        <v>0</v>
      </c>
      <c r="AL79" s="101">
        <v>0</v>
      </c>
      <c r="AM79" s="101">
        <v>0</v>
      </c>
      <c r="AN79" s="101">
        <v>0</v>
      </c>
      <c r="AO79" s="101">
        <v>0</v>
      </c>
      <c r="AP79" s="101">
        <v>0</v>
      </c>
      <c r="AQ79" s="101">
        <v>0</v>
      </c>
      <c r="AR79" s="101">
        <v>0</v>
      </c>
      <c r="AS79" s="101">
        <v>0</v>
      </c>
      <c r="AT79" s="101">
        <v>0</v>
      </c>
      <c r="AU79" s="101">
        <v>0</v>
      </c>
    </row>
    <row r="80" spans="1:47" ht="18.75" customHeight="1">
      <c r="A80" s="101" t="s">
        <v>3674</v>
      </c>
      <c r="G80" s="101">
        <v>0</v>
      </c>
      <c r="H80" s="101">
        <v>0</v>
      </c>
      <c r="I80" s="101">
        <v>0</v>
      </c>
      <c r="J80" s="101">
        <v>0</v>
      </c>
      <c r="K80" s="101">
        <v>0</v>
      </c>
      <c r="L80" s="101">
        <v>0</v>
      </c>
      <c r="M80" s="101">
        <v>0</v>
      </c>
      <c r="N80" s="101">
        <v>0</v>
      </c>
      <c r="O80" s="101">
        <v>0</v>
      </c>
      <c r="P80" s="101">
        <v>0</v>
      </c>
      <c r="Q80" s="101">
        <v>0</v>
      </c>
      <c r="R80" s="101">
        <v>0</v>
      </c>
      <c r="S80" s="101">
        <v>0</v>
      </c>
      <c r="T80" s="101">
        <v>0</v>
      </c>
      <c r="U80" s="101">
        <v>0</v>
      </c>
      <c r="V80" s="101">
        <v>0</v>
      </c>
      <c r="W80" s="101">
        <v>0</v>
      </c>
      <c r="X80" s="101">
        <v>0</v>
      </c>
      <c r="Y80" s="101">
        <v>0</v>
      </c>
      <c r="Z80" s="101">
        <v>0</v>
      </c>
      <c r="AA80" s="101">
        <v>0</v>
      </c>
      <c r="AB80" s="101">
        <v>0</v>
      </c>
      <c r="AC80" s="101">
        <v>0</v>
      </c>
      <c r="AD80" s="101">
        <v>0</v>
      </c>
      <c r="AE80" s="101">
        <v>0</v>
      </c>
      <c r="AF80" s="101">
        <v>0</v>
      </c>
      <c r="AG80" s="101">
        <v>0</v>
      </c>
      <c r="AH80" s="101">
        <v>0</v>
      </c>
      <c r="AI80" s="101">
        <v>0</v>
      </c>
      <c r="AJ80" s="101">
        <v>0</v>
      </c>
      <c r="AK80" s="101">
        <v>0</v>
      </c>
      <c r="AL80" s="101">
        <v>0</v>
      </c>
      <c r="AM80" s="101">
        <v>0</v>
      </c>
      <c r="AN80" s="101">
        <v>0</v>
      </c>
      <c r="AO80" s="101">
        <v>0</v>
      </c>
      <c r="AP80" s="101">
        <v>0</v>
      </c>
      <c r="AQ80" s="101">
        <v>0</v>
      </c>
      <c r="AR80" s="101">
        <v>0</v>
      </c>
      <c r="AS80" s="101">
        <v>0</v>
      </c>
      <c r="AT80" s="101">
        <v>0</v>
      </c>
      <c r="AU80" s="101">
        <v>0</v>
      </c>
    </row>
    <row r="81" spans="1:47" ht="18.75" customHeight="1">
      <c r="A81" s="101" t="s">
        <v>3675</v>
      </c>
      <c r="G81" s="101">
        <v>0</v>
      </c>
      <c r="H81" s="101">
        <v>0</v>
      </c>
      <c r="I81" s="101">
        <v>0</v>
      </c>
      <c r="J81" s="101">
        <v>0</v>
      </c>
      <c r="K81" s="101">
        <v>0</v>
      </c>
      <c r="L81" s="101">
        <v>0</v>
      </c>
      <c r="M81" s="101">
        <v>0</v>
      </c>
      <c r="N81" s="101">
        <v>0</v>
      </c>
      <c r="O81" s="101">
        <v>0</v>
      </c>
      <c r="P81" s="101">
        <v>0</v>
      </c>
      <c r="Q81" s="101">
        <v>0</v>
      </c>
      <c r="R81" s="101">
        <v>0</v>
      </c>
      <c r="S81" s="101">
        <v>0</v>
      </c>
      <c r="T81" s="101">
        <v>0</v>
      </c>
      <c r="U81" s="101">
        <v>0</v>
      </c>
      <c r="V81" s="101">
        <v>0</v>
      </c>
      <c r="W81" s="101">
        <v>0</v>
      </c>
      <c r="X81" s="101">
        <v>0</v>
      </c>
      <c r="Y81" s="101">
        <v>0</v>
      </c>
      <c r="Z81" s="101">
        <v>0</v>
      </c>
      <c r="AA81" s="101">
        <v>0</v>
      </c>
      <c r="AB81" s="101">
        <v>0</v>
      </c>
      <c r="AC81" s="101">
        <v>0</v>
      </c>
      <c r="AD81" s="101">
        <v>0</v>
      </c>
      <c r="AE81" s="101">
        <v>0</v>
      </c>
      <c r="AF81" s="101">
        <v>0</v>
      </c>
      <c r="AG81" s="101">
        <v>0</v>
      </c>
      <c r="AH81" s="101">
        <v>0</v>
      </c>
      <c r="AI81" s="101">
        <v>0</v>
      </c>
      <c r="AJ81" s="101">
        <v>0</v>
      </c>
      <c r="AK81" s="101">
        <v>0</v>
      </c>
      <c r="AL81" s="101">
        <v>0</v>
      </c>
      <c r="AM81" s="101">
        <v>0</v>
      </c>
      <c r="AN81" s="101">
        <v>0</v>
      </c>
      <c r="AO81" s="101">
        <v>0</v>
      </c>
      <c r="AP81" s="101">
        <v>0</v>
      </c>
      <c r="AQ81" s="101">
        <v>0</v>
      </c>
      <c r="AR81" s="101">
        <v>0</v>
      </c>
      <c r="AS81" s="101">
        <v>0</v>
      </c>
      <c r="AT81" s="101">
        <v>0</v>
      </c>
      <c r="AU81" s="101">
        <v>0</v>
      </c>
    </row>
    <row r="82" spans="1:47" s="103" customFormat="1" ht="18.75" customHeight="1">
      <c r="A82" s="102" t="s">
        <v>3682</v>
      </c>
      <c r="B82" s="102"/>
      <c r="C82" s="102"/>
      <c r="D82" s="102"/>
      <c r="E82" s="102"/>
      <c r="F82" s="102"/>
      <c r="I82" s="102"/>
      <c r="L82" s="102"/>
      <c r="O82" s="102"/>
      <c r="R82" s="102"/>
      <c r="U82" s="102"/>
      <c r="X82" s="102"/>
      <c r="AA82" s="102"/>
      <c r="AD82" s="102"/>
      <c r="AG82" s="102"/>
      <c r="AJ82" s="102"/>
      <c r="AM82" s="102"/>
      <c r="AP82" s="102"/>
      <c r="AS82" s="102"/>
    </row>
    <row r="83" spans="1:47" ht="18.75" customHeight="1">
      <c r="A83" s="105" t="s">
        <v>3697</v>
      </c>
      <c r="B83" s="101">
        <v>2015</v>
      </c>
      <c r="C83" s="101">
        <v>2016</v>
      </c>
      <c r="D83" s="101">
        <v>2017</v>
      </c>
      <c r="E83" s="101">
        <v>2018</v>
      </c>
      <c r="F83" s="101">
        <v>2019</v>
      </c>
      <c r="G83" s="101">
        <v>2020</v>
      </c>
      <c r="H83" s="101">
        <v>2021</v>
      </c>
      <c r="I83" s="101">
        <v>2022</v>
      </c>
      <c r="J83" s="101">
        <v>2023</v>
      </c>
      <c r="K83" s="101">
        <v>2024</v>
      </c>
      <c r="L83" s="101">
        <v>2025</v>
      </c>
      <c r="M83" s="101">
        <v>2026</v>
      </c>
      <c r="N83" s="101">
        <v>2027</v>
      </c>
      <c r="O83" s="101">
        <v>2028</v>
      </c>
      <c r="P83" s="101">
        <v>2029</v>
      </c>
      <c r="Q83" s="101">
        <v>2030</v>
      </c>
      <c r="R83" s="101">
        <v>2031</v>
      </c>
      <c r="S83" s="101">
        <v>2032</v>
      </c>
      <c r="T83" s="101">
        <v>2033</v>
      </c>
      <c r="U83" s="101">
        <v>2034</v>
      </c>
      <c r="V83" s="101">
        <v>2035</v>
      </c>
      <c r="W83" s="101">
        <v>2036</v>
      </c>
      <c r="X83" s="101">
        <v>2037</v>
      </c>
      <c r="Y83" s="101">
        <v>2038</v>
      </c>
      <c r="Z83" s="101">
        <v>2039</v>
      </c>
      <c r="AA83" s="101">
        <v>2040</v>
      </c>
      <c r="AB83" s="101">
        <v>2041</v>
      </c>
      <c r="AC83" s="101">
        <v>2042</v>
      </c>
      <c r="AD83" s="101">
        <v>2043</v>
      </c>
      <c r="AE83" s="101">
        <v>2044</v>
      </c>
      <c r="AF83" s="101">
        <v>2045</v>
      </c>
      <c r="AG83" s="101">
        <v>2046</v>
      </c>
      <c r="AH83" s="101">
        <v>2047</v>
      </c>
      <c r="AI83" s="101">
        <v>2048</v>
      </c>
      <c r="AJ83" s="101">
        <v>2049</v>
      </c>
      <c r="AK83" s="101">
        <v>2050</v>
      </c>
      <c r="AL83" s="101">
        <v>2051</v>
      </c>
      <c r="AM83" s="101">
        <v>2052</v>
      </c>
      <c r="AN83" s="101">
        <v>2053</v>
      </c>
      <c r="AO83" s="101">
        <v>2054</v>
      </c>
      <c r="AP83" s="101">
        <v>2055</v>
      </c>
      <c r="AQ83" s="101">
        <v>2056</v>
      </c>
      <c r="AR83" s="101">
        <v>2057</v>
      </c>
      <c r="AS83" s="101">
        <v>2058</v>
      </c>
      <c r="AT83" s="101">
        <v>2059</v>
      </c>
      <c r="AU83" s="101">
        <v>2060</v>
      </c>
    </row>
    <row r="84" spans="1:47" ht="18.75" customHeight="1">
      <c r="A84" s="101" t="s">
        <v>3668</v>
      </c>
      <c r="G84" s="108">
        <f>生物柴油!E2</f>
        <v>2.4992323647801322E-5</v>
      </c>
      <c r="H84" s="108">
        <f>生物柴油!E14</f>
        <v>3.1870310152856202E-5</v>
      </c>
      <c r="I84" s="104">
        <f>H84*(1+US_Summary_pretax!C225)</f>
        <v>3.1759447545529498E-5</v>
      </c>
      <c r="J84" s="104">
        <f>I84*(1+US_Summary_pretax!D225)</f>
        <v>3.3867584185922977E-5</v>
      </c>
      <c r="K84" s="104">
        <f>J84*(1+US_Summary_pretax!E225)</f>
        <v>3.7116984664799115E-5</v>
      </c>
      <c r="L84" s="104">
        <f>K84*(1+US_Summary_pretax!F225)</f>
        <v>3.7953196729660754E-5</v>
      </c>
      <c r="M84" s="104">
        <f>L84*(1+US_Summary_pretax!G225)</f>
        <v>3.8648911599609492E-5</v>
      </c>
      <c r="N84" s="104">
        <f>M84*(1+US_Summary_pretax!H225)</f>
        <v>3.9096810610423186E-5</v>
      </c>
      <c r="O84" s="104">
        <f>N84*(1+US_Summary_pretax!I225)</f>
        <v>4.0675413214100157E-5</v>
      </c>
      <c r="P84" s="104">
        <f>O84*(1+US_Summary_pretax!J225)</f>
        <v>4.1460657307822436E-5</v>
      </c>
      <c r="Q84" s="104">
        <f>P84*(1+US_Summary_pretax!K225)</f>
        <v>4.2184959714341609E-5</v>
      </c>
      <c r="R84" s="104">
        <f>Q84*(1+US_Summary_pretax!L225)</f>
        <v>4.4193610350755826E-5</v>
      </c>
      <c r="S84" s="104">
        <f>R84*(1+US_Summary_pretax!M225)</f>
        <v>4.4737405757528822E-5</v>
      </c>
      <c r="T84" s="104">
        <f>S84*(1+US_Summary_pretax!N225)</f>
        <v>4.5591264589332687E-5</v>
      </c>
      <c r="U84" s="104">
        <f>T84*(1+US_Summary_pretax!O225)</f>
        <v>4.61338587677764E-5</v>
      </c>
      <c r="V84" s="104">
        <f>U84*(1+US_Summary_pretax!P225)</f>
        <v>4.6541029401885393E-5</v>
      </c>
      <c r="W84" s="104">
        <f>V84*(1+US_Summary_pretax!Q225)</f>
        <v>4.5968078377666212E-5</v>
      </c>
      <c r="X84" s="104">
        <f>W84*(1+US_Summary_pretax!R225)</f>
        <v>4.585778727438413E-5</v>
      </c>
      <c r="Y84" s="104">
        <f>X84*(1+US_Summary_pretax!S225)</f>
        <v>4.6448316658502256E-5</v>
      </c>
      <c r="Z84" s="104">
        <f>Y84*(1+US_Summary_pretax!T225)</f>
        <v>4.700600171126375E-5</v>
      </c>
      <c r="AA84" s="104">
        <f>Z84*(1+US_Summary_pretax!U225)</f>
        <v>4.6729252842958511E-5</v>
      </c>
      <c r="AB84" s="104">
        <f>AA84*(1+US_Summary_pretax!V225)</f>
        <v>4.7702843254515455E-5</v>
      </c>
      <c r="AC84" s="104">
        <f>AB84*(1+US_Summary_pretax!W225)</f>
        <v>4.8101876659382524E-5</v>
      </c>
      <c r="AD84" s="104">
        <f>AC84*(1+US_Summary_pretax!X225)</f>
        <v>4.8381554251593463E-5</v>
      </c>
      <c r="AE84" s="104">
        <f>AD84*(1+US_Summary_pretax!Y225)</f>
        <v>4.8762575477032074E-5</v>
      </c>
      <c r="AF84" s="104">
        <f>AE84*(1+US_Summary_pretax!Z225)</f>
        <v>4.9274210613201896E-5</v>
      </c>
      <c r="AG84" s="104">
        <f>AF84*(1+US_Summary_pretax!AA225)</f>
        <v>4.9911458981345888E-5</v>
      </c>
      <c r="AH84" s="104">
        <f>AG84*(1+US_Summary_pretax!AB225)</f>
        <v>5.0366017273505561E-5</v>
      </c>
      <c r="AI84" s="104">
        <f>AH84*(1+US_Summary_pretax!AC225)</f>
        <v>5.0736855764484988E-5</v>
      </c>
      <c r="AJ84" s="104">
        <f>AI84*(1+US_Summary_pretax!AD225)</f>
        <v>5.1021574009599982E-5</v>
      </c>
      <c r="AK84" s="104">
        <f>AJ84*(1+US_Summary_pretax!AE225)</f>
        <v>5.14900235075041E-5</v>
      </c>
      <c r="AL84" s="104">
        <f t="shared" ref="AL84:AT84" si="33">SLOPE(AA84:AK84,AA$13:AK$13)*AL$13+INTERCEPT(AA84:AK84,AA$13:AK$13)</f>
        <v>5.204901423263924E-5</v>
      </c>
      <c r="AM84" s="104">
        <f t="shared" si="33"/>
        <v>5.2431302300018703E-5</v>
      </c>
      <c r="AN84" s="104">
        <f t="shared" si="33"/>
        <v>5.2892556777012537E-5</v>
      </c>
      <c r="AO84" s="104">
        <f t="shared" si="33"/>
        <v>5.3357941193399772E-5</v>
      </c>
      <c r="AP84" s="104">
        <f t="shared" si="33"/>
        <v>5.3797352094761509E-5</v>
      </c>
      <c r="AQ84" s="104">
        <f t="shared" si="33"/>
        <v>5.4215169053078104E-5</v>
      </c>
      <c r="AR84" s="104">
        <f t="shared" si="33"/>
        <v>5.4631227212910134E-5</v>
      </c>
      <c r="AS84" s="104">
        <f t="shared" si="33"/>
        <v>5.5079694766612818E-5</v>
      </c>
      <c r="AT84" s="104">
        <f t="shared" si="33"/>
        <v>5.5541240578087171E-5</v>
      </c>
      <c r="AU84" s="104">
        <f>SLOPE(AJ84:AT84,AJ$13:AT$13)*AU$13+INTERCEPT(AJ84:AT84,AJ$13:AT$13)</f>
        <v>5.6001164282886741E-5</v>
      </c>
    </row>
    <row r="85" spans="1:47" ht="18.75" customHeight="1">
      <c r="A85" s="101" t="s">
        <v>3669</v>
      </c>
      <c r="G85" s="101">
        <v>0</v>
      </c>
      <c r="H85" s="101">
        <v>0</v>
      </c>
      <c r="I85" s="101">
        <v>0</v>
      </c>
      <c r="J85" s="101">
        <v>0</v>
      </c>
      <c r="K85" s="101">
        <v>0</v>
      </c>
      <c r="L85" s="101">
        <v>0</v>
      </c>
      <c r="M85" s="101">
        <v>0</v>
      </c>
      <c r="N85" s="101">
        <v>0</v>
      </c>
      <c r="O85" s="101">
        <v>0</v>
      </c>
      <c r="P85" s="101">
        <v>0</v>
      </c>
      <c r="Q85" s="101">
        <v>0</v>
      </c>
      <c r="R85" s="101">
        <v>0</v>
      </c>
      <c r="S85" s="101">
        <v>0</v>
      </c>
      <c r="T85" s="101">
        <v>0</v>
      </c>
      <c r="U85" s="101">
        <v>0</v>
      </c>
      <c r="V85" s="101">
        <v>0</v>
      </c>
      <c r="W85" s="101">
        <v>0</v>
      </c>
      <c r="X85" s="101">
        <v>0</v>
      </c>
      <c r="Y85" s="101">
        <v>0</v>
      </c>
      <c r="Z85" s="101">
        <v>0</v>
      </c>
      <c r="AA85" s="101">
        <v>0</v>
      </c>
      <c r="AB85" s="101">
        <v>0</v>
      </c>
      <c r="AC85" s="101">
        <v>0</v>
      </c>
      <c r="AD85" s="101">
        <v>0</v>
      </c>
      <c r="AE85" s="101">
        <v>0</v>
      </c>
      <c r="AF85" s="101">
        <v>0</v>
      </c>
      <c r="AG85" s="101">
        <v>0</v>
      </c>
      <c r="AH85" s="101">
        <v>0</v>
      </c>
      <c r="AI85" s="101">
        <v>0</v>
      </c>
      <c r="AJ85" s="101">
        <v>0</v>
      </c>
      <c r="AK85" s="101">
        <v>0</v>
      </c>
      <c r="AL85" s="101">
        <v>0</v>
      </c>
      <c r="AM85" s="101">
        <v>0</v>
      </c>
      <c r="AN85" s="101">
        <v>0</v>
      </c>
      <c r="AO85" s="101">
        <v>0</v>
      </c>
      <c r="AP85" s="101">
        <v>0</v>
      </c>
      <c r="AQ85" s="101">
        <v>0</v>
      </c>
      <c r="AR85" s="101">
        <v>0</v>
      </c>
      <c r="AS85" s="101">
        <v>0</v>
      </c>
      <c r="AT85" s="101">
        <v>0</v>
      </c>
      <c r="AU85" s="101">
        <v>0</v>
      </c>
    </row>
    <row r="86" spans="1:47" ht="18.75" customHeight="1">
      <c r="A86" s="101" t="s">
        <v>3670</v>
      </c>
      <c r="G86" s="101">
        <v>0</v>
      </c>
      <c r="H86" s="101">
        <v>0</v>
      </c>
      <c r="I86" s="101">
        <v>0</v>
      </c>
      <c r="J86" s="101">
        <v>0</v>
      </c>
      <c r="K86" s="101">
        <v>0</v>
      </c>
      <c r="L86" s="101">
        <v>0</v>
      </c>
      <c r="M86" s="101">
        <v>0</v>
      </c>
      <c r="N86" s="101">
        <v>0</v>
      </c>
      <c r="O86" s="101">
        <v>0</v>
      </c>
      <c r="P86" s="101">
        <v>0</v>
      </c>
      <c r="Q86" s="101">
        <v>0</v>
      </c>
      <c r="R86" s="101">
        <v>0</v>
      </c>
      <c r="S86" s="101">
        <v>0</v>
      </c>
      <c r="T86" s="101">
        <v>0</v>
      </c>
      <c r="U86" s="101">
        <v>0</v>
      </c>
      <c r="V86" s="101">
        <v>0</v>
      </c>
      <c r="W86" s="101">
        <v>0</v>
      </c>
      <c r="X86" s="101">
        <v>0</v>
      </c>
      <c r="Y86" s="101">
        <v>0</v>
      </c>
      <c r="Z86" s="101">
        <v>0</v>
      </c>
      <c r="AA86" s="101">
        <v>0</v>
      </c>
      <c r="AB86" s="101">
        <v>0</v>
      </c>
      <c r="AC86" s="101">
        <v>0</v>
      </c>
      <c r="AD86" s="101">
        <v>0</v>
      </c>
      <c r="AE86" s="101">
        <v>0</v>
      </c>
      <c r="AF86" s="101">
        <v>0</v>
      </c>
      <c r="AG86" s="101">
        <v>0</v>
      </c>
      <c r="AH86" s="101">
        <v>0</v>
      </c>
      <c r="AI86" s="101">
        <v>0</v>
      </c>
      <c r="AJ86" s="101">
        <v>0</v>
      </c>
      <c r="AK86" s="101">
        <v>0</v>
      </c>
      <c r="AL86" s="101">
        <v>0</v>
      </c>
      <c r="AM86" s="101">
        <v>0</v>
      </c>
      <c r="AN86" s="101">
        <v>0</v>
      </c>
      <c r="AO86" s="101">
        <v>0</v>
      </c>
      <c r="AP86" s="101">
        <v>0</v>
      </c>
      <c r="AQ86" s="101">
        <v>0</v>
      </c>
      <c r="AR86" s="101">
        <v>0</v>
      </c>
      <c r="AS86" s="101">
        <v>0</v>
      </c>
      <c r="AT86" s="101">
        <v>0</v>
      </c>
      <c r="AU86" s="101">
        <v>0</v>
      </c>
    </row>
    <row r="87" spans="1:47" ht="18.75" customHeight="1">
      <c r="A87" s="101" t="s">
        <v>3671</v>
      </c>
      <c r="G87" s="101">
        <v>0</v>
      </c>
      <c r="H87" s="101">
        <v>0</v>
      </c>
      <c r="I87" s="101">
        <v>0</v>
      </c>
      <c r="J87" s="101">
        <v>0</v>
      </c>
      <c r="K87" s="101">
        <v>0</v>
      </c>
      <c r="L87" s="101">
        <v>0</v>
      </c>
      <c r="M87" s="101">
        <v>0</v>
      </c>
      <c r="N87" s="101">
        <v>0</v>
      </c>
      <c r="O87" s="101">
        <v>0</v>
      </c>
      <c r="P87" s="101">
        <v>0</v>
      </c>
      <c r="Q87" s="101">
        <v>0</v>
      </c>
      <c r="R87" s="101">
        <v>0</v>
      </c>
      <c r="S87" s="101">
        <v>0</v>
      </c>
      <c r="T87" s="101">
        <v>0</v>
      </c>
      <c r="U87" s="101">
        <v>0</v>
      </c>
      <c r="V87" s="101">
        <v>0</v>
      </c>
      <c r="W87" s="101">
        <v>0</v>
      </c>
      <c r="X87" s="101">
        <v>0</v>
      </c>
      <c r="Y87" s="101">
        <v>0</v>
      </c>
      <c r="Z87" s="101">
        <v>0</v>
      </c>
      <c r="AA87" s="101">
        <v>0</v>
      </c>
      <c r="AB87" s="101">
        <v>0</v>
      </c>
      <c r="AC87" s="101">
        <v>0</v>
      </c>
      <c r="AD87" s="101">
        <v>0</v>
      </c>
      <c r="AE87" s="101">
        <v>0</v>
      </c>
      <c r="AF87" s="101">
        <v>0</v>
      </c>
      <c r="AG87" s="101">
        <v>0</v>
      </c>
      <c r="AH87" s="101">
        <v>0</v>
      </c>
      <c r="AI87" s="101">
        <v>0</v>
      </c>
      <c r="AJ87" s="101">
        <v>0</v>
      </c>
      <c r="AK87" s="101">
        <v>0</v>
      </c>
      <c r="AL87" s="101">
        <v>0</v>
      </c>
      <c r="AM87" s="101">
        <v>0</v>
      </c>
      <c r="AN87" s="101">
        <v>0</v>
      </c>
      <c r="AO87" s="101">
        <v>0</v>
      </c>
      <c r="AP87" s="101">
        <v>0</v>
      </c>
      <c r="AQ87" s="101">
        <v>0</v>
      </c>
      <c r="AR87" s="101">
        <v>0</v>
      </c>
      <c r="AS87" s="101">
        <v>0</v>
      </c>
      <c r="AT87" s="101">
        <v>0</v>
      </c>
      <c r="AU87" s="101">
        <v>0</v>
      </c>
    </row>
    <row r="88" spans="1:47" ht="18.75" customHeight="1">
      <c r="A88" s="101" t="s">
        <v>3672</v>
      </c>
      <c r="G88" s="101">
        <v>0</v>
      </c>
      <c r="H88" s="101">
        <v>0</v>
      </c>
      <c r="I88" s="101">
        <v>0</v>
      </c>
      <c r="J88" s="101">
        <v>0</v>
      </c>
      <c r="K88" s="101">
        <v>0</v>
      </c>
      <c r="L88" s="101">
        <v>0</v>
      </c>
      <c r="M88" s="101">
        <v>0</v>
      </c>
      <c r="N88" s="101">
        <v>0</v>
      </c>
      <c r="O88" s="101">
        <v>0</v>
      </c>
      <c r="P88" s="101">
        <v>0</v>
      </c>
      <c r="Q88" s="101">
        <v>0</v>
      </c>
      <c r="R88" s="101">
        <v>0</v>
      </c>
      <c r="S88" s="101">
        <v>0</v>
      </c>
      <c r="T88" s="101">
        <v>0</v>
      </c>
      <c r="U88" s="101">
        <v>0</v>
      </c>
      <c r="V88" s="101">
        <v>0</v>
      </c>
      <c r="W88" s="101">
        <v>0</v>
      </c>
      <c r="X88" s="101">
        <v>0</v>
      </c>
      <c r="Y88" s="101">
        <v>0</v>
      </c>
      <c r="Z88" s="101">
        <v>0</v>
      </c>
      <c r="AA88" s="101">
        <v>0</v>
      </c>
      <c r="AB88" s="101">
        <v>0</v>
      </c>
      <c r="AC88" s="101">
        <v>0</v>
      </c>
      <c r="AD88" s="101">
        <v>0</v>
      </c>
      <c r="AE88" s="101">
        <v>0</v>
      </c>
      <c r="AF88" s="101">
        <v>0</v>
      </c>
      <c r="AG88" s="101">
        <v>0</v>
      </c>
      <c r="AH88" s="101">
        <v>0</v>
      </c>
      <c r="AI88" s="101">
        <v>0</v>
      </c>
      <c r="AJ88" s="101">
        <v>0</v>
      </c>
      <c r="AK88" s="101">
        <v>0</v>
      </c>
      <c r="AL88" s="101">
        <v>0</v>
      </c>
      <c r="AM88" s="101">
        <v>0</v>
      </c>
      <c r="AN88" s="101">
        <v>0</v>
      </c>
      <c r="AO88" s="101">
        <v>0</v>
      </c>
      <c r="AP88" s="101">
        <v>0</v>
      </c>
      <c r="AQ88" s="101">
        <v>0</v>
      </c>
      <c r="AR88" s="101">
        <v>0</v>
      </c>
      <c r="AS88" s="101">
        <v>0</v>
      </c>
      <c r="AT88" s="101">
        <v>0</v>
      </c>
      <c r="AU88" s="101">
        <v>0</v>
      </c>
    </row>
    <row r="89" spans="1:47" ht="18.75" customHeight="1">
      <c r="A89" s="101" t="s">
        <v>3673</v>
      </c>
      <c r="G89" s="101">
        <v>0</v>
      </c>
      <c r="H89" s="101">
        <v>0</v>
      </c>
      <c r="I89" s="101">
        <v>0</v>
      </c>
      <c r="J89" s="101">
        <v>0</v>
      </c>
      <c r="K89" s="101">
        <v>0</v>
      </c>
      <c r="L89" s="101">
        <v>0</v>
      </c>
      <c r="M89" s="101">
        <v>0</v>
      </c>
      <c r="N89" s="101">
        <v>0</v>
      </c>
      <c r="O89" s="101">
        <v>0</v>
      </c>
      <c r="P89" s="101">
        <v>0</v>
      </c>
      <c r="Q89" s="101">
        <v>0</v>
      </c>
      <c r="R89" s="101">
        <v>0</v>
      </c>
      <c r="S89" s="101">
        <v>0</v>
      </c>
      <c r="T89" s="101">
        <v>0</v>
      </c>
      <c r="U89" s="101">
        <v>0</v>
      </c>
      <c r="V89" s="101">
        <v>0</v>
      </c>
      <c r="W89" s="101">
        <v>0</v>
      </c>
      <c r="X89" s="101">
        <v>0</v>
      </c>
      <c r="Y89" s="101">
        <v>0</v>
      </c>
      <c r="Z89" s="101">
        <v>0</v>
      </c>
      <c r="AA89" s="101">
        <v>0</v>
      </c>
      <c r="AB89" s="101">
        <v>0</v>
      </c>
      <c r="AC89" s="101">
        <v>0</v>
      </c>
      <c r="AD89" s="101">
        <v>0</v>
      </c>
      <c r="AE89" s="101">
        <v>0</v>
      </c>
      <c r="AF89" s="101">
        <v>0</v>
      </c>
      <c r="AG89" s="101">
        <v>0</v>
      </c>
      <c r="AH89" s="101">
        <v>0</v>
      </c>
      <c r="AI89" s="101">
        <v>0</v>
      </c>
      <c r="AJ89" s="101">
        <v>0</v>
      </c>
      <c r="AK89" s="101">
        <v>0</v>
      </c>
      <c r="AL89" s="101">
        <v>0</v>
      </c>
      <c r="AM89" s="101">
        <v>0</v>
      </c>
      <c r="AN89" s="101">
        <v>0</v>
      </c>
      <c r="AO89" s="101">
        <v>0</v>
      </c>
      <c r="AP89" s="101">
        <v>0</v>
      </c>
      <c r="AQ89" s="101">
        <v>0</v>
      </c>
      <c r="AR89" s="101">
        <v>0</v>
      </c>
      <c r="AS89" s="101">
        <v>0</v>
      </c>
      <c r="AT89" s="101">
        <v>0</v>
      </c>
      <c r="AU89" s="101">
        <v>0</v>
      </c>
    </row>
    <row r="90" spans="1:47" ht="18.75" customHeight="1">
      <c r="A90" s="101" t="s">
        <v>3674</v>
      </c>
      <c r="G90" s="101">
        <v>0</v>
      </c>
      <c r="H90" s="101">
        <v>0</v>
      </c>
      <c r="I90" s="101">
        <v>0</v>
      </c>
      <c r="J90" s="101">
        <v>0</v>
      </c>
      <c r="K90" s="101">
        <v>0</v>
      </c>
      <c r="L90" s="101">
        <v>0</v>
      </c>
      <c r="M90" s="101">
        <v>0</v>
      </c>
      <c r="N90" s="101">
        <v>0</v>
      </c>
      <c r="O90" s="101">
        <v>0</v>
      </c>
      <c r="P90" s="101">
        <v>0</v>
      </c>
      <c r="Q90" s="101">
        <v>0</v>
      </c>
      <c r="R90" s="101">
        <v>0</v>
      </c>
      <c r="S90" s="101">
        <v>0</v>
      </c>
      <c r="T90" s="101">
        <v>0</v>
      </c>
      <c r="U90" s="101">
        <v>0</v>
      </c>
      <c r="V90" s="101">
        <v>0</v>
      </c>
      <c r="W90" s="101">
        <v>0</v>
      </c>
      <c r="X90" s="101">
        <v>0</v>
      </c>
      <c r="Y90" s="101">
        <v>0</v>
      </c>
      <c r="Z90" s="101">
        <v>0</v>
      </c>
      <c r="AA90" s="101">
        <v>0</v>
      </c>
      <c r="AB90" s="101">
        <v>0</v>
      </c>
      <c r="AC90" s="101">
        <v>0</v>
      </c>
      <c r="AD90" s="101">
        <v>0</v>
      </c>
      <c r="AE90" s="101">
        <v>0</v>
      </c>
      <c r="AF90" s="101">
        <v>0</v>
      </c>
      <c r="AG90" s="101">
        <v>0</v>
      </c>
      <c r="AH90" s="101">
        <v>0</v>
      </c>
      <c r="AI90" s="101">
        <v>0</v>
      </c>
      <c r="AJ90" s="101">
        <v>0</v>
      </c>
      <c r="AK90" s="101">
        <v>0</v>
      </c>
      <c r="AL90" s="101">
        <v>0</v>
      </c>
      <c r="AM90" s="101">
        <v>0</v>
      </c>
      <c r="AN90" s="101">
        <v>0</v>
      </c>
      <c r="AO90" s="101">
        <v>0</v>
      </c>
      <c r="AP90" s="101">
        <v>0</v>
      </c>
      <c r="AQ90" s="101">
        <v>0</v>
      </c>
      <c r="AR90" s="101">
        <v>0</v>
      </c>
      <c r="AS90" s="101">
        <v>0</v>
      </c>
      <c r="AT90" s="101">
        <v>0</v>
      </c>
      <c r="AU90" s="101">
        <v>0</v>
      </c>
    </row>
    <row r="91" spans="1:47" ht="18.75" customHeight="1">
      <c r="A91" s="101" t="s">
        <v>3675</v>
      </c>
      <c r="G91" s="101">
        <v>0</v>
      </c>
      <c r="H91" s="101">
        <v>0</v>
      </c>
      <c r="I91" s="101">
        <v>0</v>
      </c>
      <c r="J91" s="101">
        <v>0</v>
      </c>
      <c r="K91" s="101">
        <v>0</v>
      </c>
      <c r="L91" s="101">
        <v>0</v>
      </c>
      <c r="M91" s="101">
        <v>0</v>
      </c>
      <c r="N91" s="101">
        <v>0</v>
      </c>
      <c r="O91" s="101">
        <v>0</v>
      </c>
      <c r="P91" s="101">
        <v>0</v>
      </c>
      <c r="Q91" s="101">
        <v>0</v>
      </c>
      <c r="R91" s="101">
        <v>0</v>
      </c>
      <c r="S91" s="101">
        <v>0</v>
      </c>
      <c r="T91" s="101">
        <v>0</v>
      </c>
      <c r="U91" s="101">
        <v>0</v>
      </c>
      <c r="V91" s="101">
        <v>0</v>
      </c>
      <c r="W91" s="101">
        <v>0</v>
      </c>
      <c r="X91" s="101">
        <v>0</v>
      </c>
      <c r="Y91" s="101">
        <v>0</v>
      </c>
      <c r="Z91" s="101">
        <v>0</v>
      </c>
      <c r="AA91" s="101">
        <v>0</v>
      </c>
      <c r="AB91" s="101">
        <v>0</v>
      </c>
      <c r="AC91" s="101">
        <v>0</v>
      </c>
      <c r="AD91" s="101">
        <v>0</v>
      </c>
      <c r="AE91" s="101">
        <v>0</v>
      </c>
      <c r="AF91" s="101">
        <v>0</v>
      </c>
      <c r="AG91" s="101">
        <v>0</v>
      </c>
      <c r="AH91" s="101">
        <v>0</v>
      </c>
      <c r="AI91" s="101">
        <v>0</v>
      </c>
      <c r="AJ91" s="101">
        <v>0</v>
      </c>
      <c r="AK91" s="101">
        <v>0</v>
      </c>
      <c r="AL91" s="101">
        <v>0</v>
      </c>
      <c r="AM91" s="101">
        <v>0</v>
      </c>
      <c r="AN91" s="101">
        <v>0</v>
      </c>
      <c r="AO91" s="101">
        <v>0</v>
      </c>
      <c r="AP91" s="101">
        <v>0</v>
      </c>
      <c r="AQ91" s="101">
        <v>0</v>
      </c>
      <c r="AR91" s="101">
        <v>0</v>
      </c>
      <c r="AS91" s="101">
        <v>0</v>
      </c>
      <c r="AT91" s="101">
        <v>0</v>
      </c>
      <c r="AU91" s="101">
        <v>0</v>
      </c>
    </row>
    <row r="92" spans="1:47" s="103" customFormat="1" ht="18.75" customHeight="1">
      <c r="A92" s="102" t="s">
        <v>3683</v>
      </c>
      <c r="B92" s="102"/>
      <c r="C92" s="102"/>
      <c r="D92" s="102"/>
      <c r="E92" s="102"/>
      <c r="F92" s="102"/>
      <c r="I92" s="102"/>
      <c r="L92" s="102"/>
      <c r="O92" s="102"/>
      <c r="R92" s="102"/>
      <c r="U92" s="102"/>
      <c r="X92" s="102"/>
      <c r="AA92" s="102"/>
      <c r="AD92" s="102"/>
      <c r="AG92" s="102"/>
      <c r="AJ92" s="102"/>
      <c r="AM92" s="102"/>
      <c r="AP92" s="102"/>
      <c r="AS92" s="102"/>
    </row>
    <row r="93" spans="1:47" ht="18.75" customHeight="1">
      <c r="A93" s="105" t="s">
        <v>3697</v>
      </c>
      <c r="B93" s="101">
        <v>2015</v>
      </c>
      <c r="C93" s="101">
        <v>2016</v>
      </c>
      <c r="D93" s="101">
        <v>2017</v>
      </c>
      <c r="E93" s="101">
        <v>2018</v>
      </c>
      <c r="F93" s="101">
        <v>2019</v>
      </c>
      <c r="G93" s="101">
        <v>2020</v>
      </c>
      <c r="H93" s="101">
        <v>2021</v>
      </c>
      <c r="I93" s="101">
        <v>2022</v>
      </c>
      <c r="J93" s="101">
        <v>2023</v>
      </c>
      <c r="K93" s="101">
        <v>2024</v>
      </c>
      <c r="L93" s="101">
        <v>2025</v>
      </c>
      <c r="M93" s="101">
        <v>2026</v>
      </c>
      <c r="N93" s="101">
        <v>2027</v>
      </c>
      <c r="O93" s="101">
        <v>2028</v>
      </c>
      <c r="P93" s="101">
        <v>2029</v>
      </c>
      <c r="Q93" s="101">
        <v>2030</v>
      </c>
      <c r="R93" s="101">
        <v>2031</v>
      </c>
      <c r="S93" s="101">
        <v>2032</v>
      </c>
      <c r="T93" s="101">
        <v>2033</v>
      </c>
      <c r="U93" s="101">
        <v>2034</v>
      </c>
      <c r="V93" s="101">
        <v>2035</v>
      </c>
      <c r="W93" s="101">
        <v>2036</v>
      </c>
      <c r="X93" s="101">
        <v>2037</v>
      </c>
      <c r="Y93" s="101">
        <v>2038</v>
      </c>
      <c r="Z93" s="101">
        <v>2039</v>
      </c>
      <c r="AA93" s="101">
        <v>2040</v>
      </c>
      <c r="AB93" s="101">
        <v>2041</v>
      </c>
      <c r="AC93" s="101">
        <v>2042</v>
      </c>
      <c r="AD93" s="101">
        <v>2043</v>
      </c>
      <c r="AE93" s="101">
        <v>2044</v>
      </c>
      <c r="AF93" s="101">
        <v>2045</v>
      </c>
      <c r="AG93" s="101">
        <v>2046</v>
      </c>
      <c r="AH93" s="101">
        <v>2047</v>
      </c>
      <c r="AI93" s="101">
        <v>2048</v>
      </c>
      <c r="AJ93" s="101">
        <v>2049</v>
      </c>
      <c r="AK93" s="101">
        <v>2050</v>
      </c>
      <c r="AL93" s="101">
        <v>2051</v>
      </c>
      <c r="AM93" s="101">
        <v>2052</v>
      </c>
      <c r="AN93" s="101">
        <v>2053</v>
      </c>
      <c r="AO93" s="101">
        <v>2054</v>
      </c>
      <c r="AP93" s="101">
        <v>2055</v>
      </c>
      <c r="AQ93" s="101">
        <v>2056</v>
      </c>
      <c r="AR93" s="101">
        <v>2057</v>
      </c>
      <c r="AS93" s="101">
        <v>2058</v>
      </c>
      <c r="AT93" s="101">
        <v>2059</v>
      </c>
      <c r="AU93" s="101">
        <v>2060</v>
      </c>
    </row>
    <row r="94" spans="1:47" ht="18.75" customHeight="1">
      <c r="A94" s="101" t="s">
        <v>3668</v>
      </c>
      <c r="E94" s="109">
        <f>航天煤油!M3</f>
        <v>1.8657830940214759E-5</v>
      </c>
      <c r="F94" s="109">
        <f>航天煤油!N3</f>
        <v>1.6685429630014623E-5</v>
      </c>
      <c r="G94" s="109">
        <f>航天煤油!O3</f>
        <v>1.0442595443206737E-5</v>
      </c>
      <c r="H94" s="109">
        <f>航天煤油!P3</f>
        <v>1.4270412844806099E-5</v>
      </c>
      <c r="I94" s="104">
        <f>H94*(1+US_Summary_pretax!C235)</f>
        <v>1.5626284317814107E-5</v>
      </c>
      <c r="J94" s="104">
        <f>I94*(1+US_Summary_pretax!D235)</f>
        <v>1.725695521794992E-5</v>
      </c>
      <c r="K94" s="104">
        <f>J94*(1+US_Summary_pretax!E235)</f>
        <v>1.8641012800645116E-5</v>
      </c>
      <c r="L94" s="104">
        <f>K94*(1+US_Summary_pretax!F235)</f>
        <v>1.9487284622039199E-5</v>
      </c>
      <c r="M94" s="104">
        <f>L94*(1+US_Summary_pretax!G235)</f>
        <v>1.9839907038948051E-5</v>
      </c>
      <c r="N94" s="104">
        <f>M94*(1+US_Summary_pretax!H235)</f>
        <v>2.0444930382335534E-5</v>
      </c>
      <c r="O94" s="104">
        <f>N94*(1+US_Summary_pretax!I235)</f>
        <v>2.1288413307880796E-5</v>
      </c>
      <c r="P94" s="104">
        <f>O94*(1+US_Summary_pretax!J235)</f>
        <v>2.1741447005661111E-5</v>
      </c>
      <c r="Q94" s="104">
        <f>P94*(1+US_Summary_pretax!K235)</f>
        <v>2.2239920121645026E-5</v>
      </c>
      <c r="R94" s="104">
        <f>Q94*(1+US_Summary_pretax!L235)</f>
        <v>2.2915453261008784E-5</v>
      </c>
      <c r="S94" s="104">
        <f>R94*(1+US_Summary_pretax!M235)</f>
        <v>2.3301993330655841E-5</v>
      </c>
      <c r="T94" s="104">
        <f>S94*(1+US_Summary_pretax!N235)</f>
        <v>2.3831995333286344E-5</v>
      </c>
      <c r="U94" s="104">
        <f>T94*(1+US_Summary_pretax!O235)</f>
        <v>2.4186369176695391E-5</v>
      </c>
      <c r="V94" s="104">
        <f>U94*(1+US_Summary_pretax!P235)</f>
        <v>2.4417527046129992E-5</v>
      </c>
      <c r="W94" s="104">
        <f>V94*(1+US_Summary_pretax!Q235)</f>
        <v>2.4282998869621025E-5</v>
      </c>
      <c r="X94" s="104">
        <f>W94*(1+US_Summary_pretax!R235)</f>
        <v>2.422785081144631E-5</v>
      </c>
      <c r="Y94" s="104">
        <f>X94*(1+US_Summary_pretax!S235)</f>
        <v>2.4612821034746928E-5</v>
      </c>
      <c r="Z94" s="104">
        <f>Y94*(1+US_Summary_pretax!T235)</f>
        <v>2.5015873046973366E-5</v>
      </c>
      <c r="AA94" s="104">
        <f>Z94*(1+US_Summary_pretax!U235)</f>
        <v>2.4899614452409651E-5</v>
      </c>
      <c r="AB94" s="104">
        <f>AA94*(1+US_Summary_pretax!V235)</f>
        <v>2.5606984833451082E-5</v>
      </c>
      <c r="AC94" s="104">
        <f>AB94*(1+US_Summary_pretax!W235)</f>
        <v>2.5911612335114722E-5</v>
      </c>
      <c r="AD94" s="104">
        <f>AC94*(1+US_Summary_pretax!X235)</f>
        <v>2.6147054293511712E-5</v>
      </c>
      <c r="AE94" s="104">
        <f>AD94*(1+US_Summary_pretax!Y235)</f>
        <v>2.6469237705093307E-5</v>
      </c>
      <c r="AF94" s="104">
        <f>AE94*(1+US_Summary_pretax!Z235)</f>
        <v>2.6892598696005497E-5</v>
      </c>
      <c r="AG94" s="104">
        <f>AF94*(1+US_Summary_pretax!AA235)</f>
        <v>2.7357610239094664E-5</v>
      </c>
      <c r="AH94" s="104">
        <f>AG94*(1+US_Summary_pretax!AB235)</f>
        <v>2.765308253192063E-5</v>
      </c>
      <c r="AI94" s="104">
        <f>AH94*(1+US_Summary_pretax!AC235)</f>
        <v>2.7879794883662454E-5</v>
      </c>
      <c r="AJ94" s="104">
        <f>AI94*(1+US_Summary_pretax!AD235)</f>
        <v>2.8015794407853436E-5</v>
      </c>
      <c r="AK94" s="104">
        <f>AJ94*(1+US_Summary_pretax!AE235)</f>
        <v>2.8354684102725189E-5</v>
      </c>
      <c r="AL94" s="104">
        <f t="shared" ref="AL94:AU97" si="34">SLOPE(AA94:AK94,AA$13:AK$13)*AL$13+INTERCEPT(AA94:AK94,AA$13:AK$13)</f>
        <v>2.8837946036748487E-5</v>
      </c>
      <c r="AM94" s="104">
        <f t="shared" si="34"/>
        <v>2.910866791263505E-5</v>
      </c>
      <c r="AN94" s="104">
        <f t="shared" si="34"/>
        <v>2.9430212656126426E-5</v>
      </c>
      <c r="AO94" s="104">
        <f t="shared" si="34"/>
        <v>2.9749684729688669E-5</v>
      </c>
      <c r="AP94" s="104">
        <f t="shared" si="34"/>
        <v>3.0049054729930314E-5</v>
      </c>
      <c r="AQ94" s="104">
        <f t="shared" si="34"/>
        <v>3.0336931876478708E-5</v>
      </c>
      <c r="AR94" s="104">
        <f t="shared" si="34"/>
        <v>3.0634296018269011E-5</v>
      </c>
      <c r="AS94" s="104">
        <f t="shared" si="34"/>
        <v>3.0961831675596694E-5</v>
      </c>
      <c r="AT94" s="104">
        <f t="shared" si="34"/>
        <v>3.12995817986656E-5</v>
      </c>
      <c r="AU94" s="104">
        <f>SLOPE(AJ94:AT94,AJ$13:AT$13)*AU$13+INTERCEPT(AJ94:AT94,AJ$13:AT$13)</f>
        <v>3.1633259478152493E-5</v>
      </c>
    </row>
    <row r="95" spans="1:47" ht="18.75" customHeight="1">
      <c r="A95" s="101" t="s">
        <v>3669</v>
      </c>
      <c r="G95" s="101">
        <v>0</v>
      </c>
      <c r="H95" s="101">
        <v>0</v>
      </c>
      <c r="I95" s="101">
        <v>0</v>
      </c>
      <c r="J95" s="101">
        <v>0</v>
      </c>
      <c r="K95" s="101">
        <v>0</v>
      </c>
      <c r="L95" s="101">
        <v>0</v>
      </c>
      <c r="M95" s="101">
        <v>0</v>
      </c>
      <c r="N95" s="101">
        <v>0</v>
      </c>
      <c r="O95" s="101">
        <v>0</v>
      </c>
      <c r="P95" s="101">
        <v>0</v>
      </c>
      <c r="Q95" s="101">
        <v>0</v>
      </c>
      <c r="R95" s="101">
        <v>0</v>
      </c>
      <c r="S95" s="101">
        <v>0</v>
      </c>
      <c r="T95" s="101">
        <v>0</v>
      </c>
      <c r="U95" s="101">
        <v>0</v>
      </c>
      <c r="V95" s="101">
        <v>0</v>
      </c>
      <c r="W95" s="101">
        <v>0</v>
      </c>
      <c r="X95" s="101">
        <v>0</v>
      </c>
      <c r="Y95" s="101">
        <v>0</v>
      </c>
      <c r="Z95" s="101">
        <v>0</v>
      </c>
      <c r="AA95" s="101">
        <v>0</v>
      </c>
      <c r="AB95" s="101">
        <v>0</v>
      </c>
      <c r="AC95" s="101">
        <v>0</v>
      </c>
      <c r="AD95" s="101">
        <v>0</v>
      </c>
      <c r="AE95" s="101">
        <v>0</v>
      </c>
      <c r="AF95" s="101">
        <v>0</v>
      </c>
      <c r="AG95" s="101">
        <v>0</v>
      </c>
      <c r="AH95" s="101">
        <v>0</v>
      </c>
      <c r="AI95" s="101">
        <v>0</v>
      </c>
      <c r="AJ95" s="101">
        <v>0</v>
      </c>
      <c r="AK95" s="101">
        <v>0</v>
      </c>
      <c r="AL95" s="101">
        <v>0</v>
      </c>
      <c r="AM95" s="101">
        <v>0</v>
      </c>
      <c r="AN95" s="101">
        <v>0</v>
      </c>
      <c r="AO95" s="101">
        <v>0</v>
      </c>
      <c r="AP95" s="101">
        <v>0</v>
      </c>
      <c r="AQ95" s="101">
        <v>0</v>
      </c>
      <c r="AR95" s="101">
        <v>0</v>
      </c>
      <c r="AS95" s="101">
        <v>0</v>
      </c>
      <c r="AT95" s="101">
        <v>0</v>
      </c>
      <c r="AU95" s="101">
        <v>0</v>
      </c>
    </row>
    <row r="96" spans="1:47" ht="18.75" customHeight="1">
      <c r="A96" s="101" t="s">
        <v>3670</v>
      </c>
      <c r="E96" s="109">
        <f>航天煤油!M3</f>
        <v>1.8657830940214759E-5</v>
      </c>
      <c r="F96" s="109">
        <f>航天煤油!N3</f>
        <v>1.6685429630014623E-5</v>
      </c>
      <c r="G96" s="109">
        <f>航天煤油!O3</f>
        <v>1.0442595443206737E-5</v>
      </c>
      <c r="H96" s="109">
        <f>航天煤油!P3</f>
        <v>1.4270412844806099E-5</v>
      </c>
      <c r="I96" s="104">
        <f>H96*(1+US_Summary_pretax!C237)</f>
        <v>1.4426718409297777E-5</v>
      </c>
      <c r="J96" s="104">
        <f>I96*(1+US_Summary_pretax!D237)</f>
        <v>1.5431463406611734E-5</v>
      </c>
      <c r="K96" s="104">
        <f>J96*(1+US_Summary_pretax!E237)</f>
        <v>1.66485310532826E-5</v>
      </c>
      <c r="L96" s="104">
        <f>K96*(1+US_Summary_pretax!F237)</f>
        <v>1.7295201787328132E-5</v>
      </c>
      <c r="M96" s="104">
        <f>L96*(1+US_Summary_pretax!G237)</f>
        <v>1.7696742809905851E-5</v>
      </c>
      <c r="N96" s="104">
        <f>M96*(1+US_Summary_pretax!H237)</f>
        <v>1.8253155403740674E-5</v>
      </c>
      <c r="O96" s="104">
        <f>N96*(1+US_Summary_pretax!I237)</f>
        <v>1.8659325100649027E-5</v>
      </c>
      <c r="P96" s="104">
        <f>O96*(1+US_Summary_pretax!J237)</f>
        <v>1.8862006401643135E-5</v>
      </c>
      <c r="Q96" s="104">
        <f>P96*(1+US_Summary_pretax!K237)</f>
        <v>1.9093130122928805E-5</v>
      </c>
      <c r="R96" s="104">
        <f>Q96*(1+US_Summary_pretax!L237)</f>
        <v>1.9416079889629446E-5</v>
      </c>
      <c r="S96" s="104">
        <f>R96*(1+US_Summary_pretax!M237)</f>
        <v>1.9528047709932118E-5</v>
      </c>
      <c r="T96" s="104">
        <f>S96*(1+US_Summary_pretax!N237)</f>
        <v>1.9750756757394676E-5</v>
      </c>
      <c r="U96" s="104">
        <f>T96*(1+US_Summary_pretax!O237)</f>
        <v>1.9891201038152922E-5</v>
      </c>
      <c r="V96" s="104">
        <f>U96*(1+US_Summary_pretax!P237)</f>
        <v>1.9990814075437202E-5</v>
      </c>
      <c r="W96" s="104">
        <f>V96*(1+US_Summary_pretax!Q237)</f>
        <v>1.9855388354678699E-5</v>
      </c>
      <c r="X96" s="104">
        <f>W96*(1+US_Summary_pretax!R237)</f>
        <v>1.9771481063003314E-5</v>
      </c>
      <c r="Y96" s="104">
        <f>X96*(1+US_Summary_pretax!S237)</f>
        <v>1.9930991741779622E-5</v>
      </c>
      <c r="Z96" s="104">
        <f>Y96*(1+US_Summary_pretax!T237)</f>
        <v>2.0105478391177043E-5</v>
      </c>
      <c r="AA96" s="104">
        <f>Z96*(1+US_Summary_pretax!U237)</f>
        <v>1.9989606109866623E-5</v>
      </c>
      <c r="AB96" s="104">
        <f>AA96*(1+US_Summary_pretax!V237)</f>
        <v>2.0335130615480052E-5</v>
      </c>
      <c r="AC96" s="104">
        <f>AB96*(1+US_Summary_pretax!W237)</f>
        <v>2.0462759767958042E-5</v>
      </c>
      <c r="AD96" s="104">
        <f>AC96*(1+US_Summary_pretax!X237)</f>
        <v>2.0552061607638837E-5</v>
      </c>
      <c r="AE96" s="104">
        <f>AD96*(1+US_Summary_pretax!Y237)</f>
        <v>2.0673851397793792E-5</v>
      </c>
      <c r="AF96" s="104">
        <f>AE96*(1+US_Summary_pretax!Z237)</f>
        <v>2.0838594437633302E-5</v>
      </c>
      <c r="AG96" s="104">
        <f>AF96*(1+US_Summary_pretax!AA237)</f>
        <v>2.1064323383060117E-5</v>
      </c>
      <c r="AH96" s="104">
        <f>AG96*(1+US_Summary_pretax!AB237)</f>
        <v>2.1186345476664817E-5</v>
      </c>
      <c r="AI96" s="104">
        <f>AH96*(1+US_Summary_pretax!AC237)</f>
        <v>2.1279368000098304E-5</v>
      </c>
      <c r="AJ96" s="104">
        <f>AI96*(1+US_Summary_pretax!AD237)</f>
        <v>2.132463684072117E-5</v>
      </c>
      <c r="AK96" s="104">
        <f>AJ96*(1+US_Summary_pretax!AE237)</f>
        <v>2.1483192729611642E-5</v>
      </c>
      <c r="AL96" s="104">
        <f t="shared" si="34"/>
        <v>2.1682796710744009E-5</v>
      </c>
      <c r="AM96" s="104">
        <f t="shared" si="34"/>
        <v>2.1791000393354303E-5</v>
      </c>
      <c r="AN96" s="104">
        <f t="shared" si="34"/>
        <v>2.1927864447283648E-5</v>
      </c>
      <c r="AO96" s="104">
        <f t="shared" si="34"/>
        <v>2.2065253059888948E-5</v>
      </c>
      <c r="AP96" s="104">
        <f t="shared" si="34"/>
        <v>2.2193794074857514E-5</v>
      </c>
      <c r="AQ96" s="104">
        <f t="shared" si="34"/>
        <v>2.2315326239183148E-5</v>
      </c>
      <c r="AR96" s="104">
        <f t="shared" si="34"/>
        <v>2.2437085217567583E-5</v>
      </c>
      <c r="AS96" s="104">
        <f t="shared" si="34"/>
        <v>2.2575925295108105E-5</v>
      </c>
      <c r="AT96" s="104">
        <f t="shared" si="34"/>
        <v>2.271921634108766E-5</v>
      </c>
      <c r="AU96" s="104">
        <f t="shared" si="34"/>
        <v>2.286080510104728E-5</v>
      </c>
    </row>
    <row r="97" spans="1:47" ht="18.75" customHeight="1">
      <c r="A97" s="101" t="s">
        <v>3671</v>
      </c>
      <c r="E97" s="109">
        <f>航天煤油!M3</f>
        <v>1.8657830940214759E-5</v>
      </c>
      <c r="F97" s="109">
        <f>航天煤油!N3</f>
        <v>1.6685429630014623E-5</v>
      </c>
      <c r="G97" s="109">
        <f>航天煤油!O3</f>
        <v>1.0442595443206737E-5</v>
      </c>
      <c r="H97" s="109">
        <f>航天煤油!P3</f>
        <v>1.4270412844806099E-5</v>
      </c>
      <c r="I97" s="104">
        <f>H97*(1+US_Summary_pretax!C238)</f>
        <v>1.4466179429847789E-5</v>
      </c>
      <c r="J97" s="104">
        <f>I97*(1+US_Summary_pretax!D238)</f>
        <v>1.461167142718888E-5</v>
      </c>
      <c r="K97" s="104">
        <f>J97*(1+US_Summary_pretax!E238)</f>
        <v>1.4999687382904882E-5</v>
      </c>
      <c r="L97" s="104">
        <f>K97*(1+US_Summary_pretax!F238)</f>
        <v>1.4812415727916493E-5</v>
      </c>
      <c r="M97" s="104">
        <f>L97*(1+US_Summary_pretax!G238)</f>
        <v>1.4378829322067798E-5</v>
      </c>
      <c r="N97" s="104">
        <f>M97*(1+US_Summary_pretax!H238)</f>
        <v>1.4099285780990378E-5</v>
      </c>
      <c r="O97" s="104">
        <f>N97*(1+US_Summary_pretax!I238)</f>
        <v>1.4491665385494864E-5</v>
      </c>
      <c r="P97" s="104">
        <f>O97*(1+US_Summary_pretax!J238)</f>
        <v>1.4684793911828128E-5</v>
      </c>
      <c r="Q97" s="104">
        <f>P97*(1+US_Summary_pretax!K238)</f>
        <v>1.4907423011752767E-5</v>
      </c>
      <c r="R97" s="104">
        <f>Q97*(1+US_Summary_pretax!L238)</f>
        <v>1.5441327769056698E-5</v>
      </c>
      <c r="S97" s="104">
        <f>R97*(1+US_Summary_pretax!M238)</f>
        <v>1.5551630637072345E-5</v>
      </c>
      <c r="T97" s="104">
        <f>S97*(1+US_Summary_pretax!N238)</f>
        <v>1.5796076953195229E-5</v>
      </c>
      <c r="U97" s="104">
        <f>T97*(1+US_Summary_pretax!O238)</f>
        <v>1.5935063258556382E-5</v>
      </c>
      <c r="V97" s="104">
        <f>U97*(1+US_Summary_pretax!P238)</f>
        <v>1.6035260056315839E-5</v>
      </c>
      <c r="W97" s="104">
        <f>V97*(1+US_Summary_pretax!Q238)</f>
        <v>1.5898498092179819E-5</v>
      </c>
      <c r="X97" s="104">
        <f>W97*(1+US_Summary_pretax!R238)</f>
        <v>1.5818137550719048E-5</v>
      </c>
      <c r="Y97" s="104">
        <f>X97*(1+US_Summary_pretax!S238)</f>
        <v>1.5973250009287955E-5</v>
      </c>
      <c r="Z97" s="104">
        <f>Y97*(1+US_Summary_pretax!T238)</f>
        <v>1.614639236267348E-5</v>
      </c>
      <c r="AA97" s="104">
        <f>Z97*(1+US_Summary_pretax!U238)</f>
        <v>1.6033752813564132E-5</v>
      </c>
      <c r="AB97" s="104">
        <f>AA97*(1+US_Summary_pretax!V238)</f>
        <v>1.6374881425169997E-5</v>
      </c>
      <c r="AC97" s="104">
        <f>AB97*(1+US_Summary_pretax!W238)</f>
        <v>1.6500957832093274E-5</v>
      </c>
      <c r="AD97" s="104">
        <f>AC97*(1+US_Summary_pretax!X238)</f>
        <v>1.6587919912313576E-5</v>
      </c>
      <c r="AE97" s="104">
        <f>AD97*(1+US_Summary_pretax!Y238)</f>
        <v>1.671410326777972E-5</v>
      </c>
      <c r="AF97" s="104">
        <f>AE97*(1+US_Summary_pretax!Z238)</f>
        <v>1.6882367502937799E-5</v>
      </c>
      <c r="AG97" s="104">
        <f>AF97*(1+US_Summary_pretax!AA238)</f>
        <v>1.7108737326300695E-5</v>
      </c>
      <c r="AH97" s="104">
        <f>AG97*(1+US_Summary_pretax!AB238)</f>
        <v>1.7233308084472829E-5</v>
      </c>
      <c r="AI97" s="104">
        <f>AH97*(1+US_Summary_pretax!AC238)</f>
        <v>1.7329247942045235E-5</v>
      </c>
      <c r="AJ97" s="104">
        <f>AI97*(1+US_Summary_pretax!AD238)</f>
        <v>1.7385453552851316E-5</v>
      </c>
      <c r="AK97" s="104">
        <f>AJ97*(1+US_Summary_pretax!AE238)</f>
        <v>1.7545824579297806E-5</v>
      </c>
      <c r="AL97" s="104">
        <f t="shared" si="34"/>
        <v>1.7741846462007303E-5</v>
      </c>
      <c r="AM97" s="104">
        <f t="shared" si="34"/>
        <v>1.7854320154734574E-5</v>
      </c>
      <c r="AN97" s="104">
        <f t="shared" si="34"/>
        <v>1.7995155026736219E-5</v>
      </c>
      <c r="AO97" s="104">
        <f t="shared" si="34"/>
        <v>1.8136305799489603E-5</v>
      </c>
      <c r="AP97" s="104">
        <f t="shared" si="34"/>
        <v>1.8267837134315677E-5</v>
      </c>
      <c r="AQ97" s="104">
        <f t="shared" si="34"/>
        <v>1.8392565790161029E-5</v>
      </c>
      <c r="AR97" s="104">
        <f t="shared" si="34"/>
        <v>1.851767274735816E-5</v>
      </c>
      <c r="AS97" s="104">
        <f t="shared" si="34"/>
        <v>1.8659404286118877E-5</v>
      </c>
      <c r="AT97" s="104">
        <f t="shared" si="34"/>
        <v>1.8805267540666318E-5</v>
      </c>
      <c r="AU97" s="104">
        <f t="shared" si="34"/>
        <v>1.8949061606749417E-5</v>
      </c>
    </row>
    <row r="98" spans="1:47" ht="18.75" customHeight="1">
      <c r="A98" s="101" t="s">
        <v>3672</v>
      </c>
      <c r="G98" s="101">
        <v>0</v>
      </c>
      <c r="H98" s="101">
        <v>0</v>
      </c>
      <c r="I98" s="101">
        <v>0</v>
      </c>
      <c r="J98" s="101">
        <v>0</v>
      </c>
      <c r="K98" s="101">
        <v>0</v>
      </c>
      <c r="L98" s="101">
        <v>0</v>
      </c>
      <c r="M98" s="101">
        <v>0</v>
      </c>
      <c r="N98" s="101">
        <v>0</v>
      </c>
      <c r="O98" s="101">
        <v>0</v>
      </c>
      <c r="P98" s="101">
        <v>0</v>
      </c>
      <c r="Q98" s="101">
        <v>0</v>
      </c>
      <c r="R98" s="101">
        <v>0</v>
      </c>
      <c r="S98" s="101">
        <v>0</v>
      </c>
      <c r="T98" s="101">
        <v>0</v>
      </c>
      <c r="U98" s="101">
        <v>0</v>
      </c>
      <c r="V98" s="101">
        <v>0</v>
      </c>
      <c r="W98" s="101">
        <v>0</v>
      </c>
      <c r="X98" s="101">
        <v>0</v>
      </c>
      <c r="Y98" s="101">
        <v>0</v>
      </c>
      <c r="Z98" s="101">
        <v>0</v>
      </c>
      <c r="AA98" s="101">
        <v>0</v>
      </c>
      <c r="AB98" s="101">
        <v>0</v>
      </c>
      <c r="AC98" s="101">
        <v>0</v>
      </c>
      <c r="AD98" s="101">
        <v>0</v>
      </c>
      <c r="AE98" s="101">
        <v>0</v>
      </c>
      <c r="AF98" s="101">
        <v>0</v>
      </c>
      <c r="AG98" s="101">
        <v>0</v>
      </c>
      <c r="AH98" s="101">
        <v>0</v>
      </c>
      <c r="AI98" s="101">
        <v>0</v>
      </c>
      <c r="AJ98" s="101">
        <v>0</v>
      </c>
      <c r="AK98" s="101">
        <v>0</v>
      </c>
      <c r="AL98" s="101">
        <v>0</v>
      </c>
      <c r="AM98" s="101">
        <v>0</v>
      </c>
      <c r="AN98" s="101">
        <v>0</v>
      </c>
      <c r="AO98" s="101">
        <v>0</v>
      </c>
      <c r="AP98" s="101">
        <v>0</v>
      </c>
      <c r="AQ98" s="101">
        <v>0</v>
      </c>
      <c r="AR98" s="101">
        <v>0</v>
      </c>
      <c r="AS98" s="101">
        <v>0</v>
      </c>
      <c r="AT98" s="101">
        <v>0</v>
      </c>
      <c r="AU98" s="101">
        <v>0</v>
      </c>
    </row>
    <row r="99" spans="1:47" ht="18.75" customHeight="1">
      <c r="A99" s="101" t="s">
        <v>3673</v>
      </c>
      <c r="G99" s="101">
        <v>0</v>
      </c>
      <c r="H99" s="101">
        <v>0</v>
      </c>
      <c r="I99" s="101">
        <v>0</v>
      </c>
      <c r="J99" s="101">
        <v>0</v>
      </c>
      <c r="K99" s="101">
        <v>0</v>
      </c>
      <c r="L99" s="101">
        <v>0</v>
      </c>
      <c r="M99" s="101">
        <v>0</v>
      </c>
      <c r="N99" s="101">
        <v>0</v>
      </c>
      <c r="O99" s="101">
        <v>0</v>
      </c>
      <c r="P99" s="101">
        <v>0</v>
      </c>
      <c r="Q99" s="101">
        <v>0</v>
      </c>
      <c r="R99" s="101">
        <v>0</v>
      </c>
      <c r="S99" s="101">
        <v>0</v>
      </c>
      <c r="T99" s="101">
        <v>0</v>
      </c>
      <c r="U99" s="101">
        <v>0</v>
      </c>
      <c r="V99" s="101">
        <v>0</v>
      </c>
      <c r="W99" s="101">
        <v>0</v>
      </c>
      <c r="X99" s="101">
        <v>0</v>
      </c>
      <c r="Y99" s="101">
        <v>0</v>
      </c>
      <c r="Z99" s="101">
        <v>0</v>
      </c>
      <c r="AA99" s="101">
        <v>0</v>
      </c>
      <c r="AB99" s="101">
        <v>0</v>
      </c>
      <c r="AC99" s="101">
        <v>0</v>
      </c>
      <c r="AD99" s="101">
        <v>0</v>
      </c>
      <c r="AE99" s="101">
        <v>0</v>
      </c>
      <c r="AF99" s="101">
        <v>0</v>
      </c>
      <c r="AG99" s="101">
        <v>0</v>
      </c>
      <c r="AH99" s="101">
        <v>0</v>
      </c>
      <c r="AI99" s="101">
        <v>0</v>
      </c>
      <c r="AJ99" s="101">
        <v>0</v>
      </c>
      <c r="AK99" s="101">
        <v>0</v>
      </c>
      <c r="AL99" s="101">
        <v>0</v>
      </c>
      <c r="AM99" s="101">
        <v>0</v>
      </c>
      <c r="AN99" s="101">
        <v>0</v>
      </c>
      <c r="AO99" s="101">
        <v>0</v>
      </c>
      <c r="AP99" s="101">
        <v>0</v>
      </c>
      <c r="AQ99" s="101">
        <v>0</v>
      </c>
      <c r="AR99" s="101">
        <v>0</v>
      </c>
      <c r="AS99" s="101">
        <v>0</v>
      </c>
      <c r="AT99" s="101">
        <v>0</v>
      </c>
      <c r="AU99" s="101">
        <v>0</v>
      </c>
    </row>
    <row r="100" spans="1:47" ht="18.75" customHeight="1">
      <c r="A100" s="101" t="s">
        <v>3674</v>
      </c>
      <c r="G100" s="101">
        <v>0</v>
      </c>
      <c r="H100" s="101">
        <v>0</v>
      </c>
      <c r="I100" s="101">
        <v>0</v>
      </c>
      <c r="J100" s="101">
        <v>0</v>
      </c>
      <c r="K100" s="101">
        <v>0</v>
      </c>
      <c r="L100" s="101">
        <v>0</v>
      </c>
      <c r="M100" s="101">
        <v>0</v>
      </c>
      <c r="N100" s="101">
        <v>0</v>
      </c>
      <c r="O100" s="101">
        <v>0</v>
      </c>
      <c r="P100" s="101">
        <v>0</v>
      </c>
      <c r="Q100" s="101">
        <v>0</v>
      </c>
      <c r="R100" s="101">
        <v>0</v>
      </c>
      <c r="S100" s="101">
        <v>0</v>
      </c>
      <c r="T100" s="101">
        <v>0</v>
      </c>
      <c r="U100" s="101">
        <v>0</v>
      </c>
      <c r="V100" s="101">
        <v>0</v>
      </c>
      <c r="W100" s="101">
        <v>0</v>
      </c>
      <c r="X100" s="101">
        <v>0</v>
      </c>
      <c r="Y100" s="101">
        <v>0</v>
      </c>
      <c r="Z100" s="101">
        <v>0</v>
      </c>
      <c r="AA100" s="101">
        <v>0</v>
      </c>
      <c r="AB100" s="101">
        <v>0</v>
      </c>
      <c r="AC100" s="101">
        <v>0</v>
      </c>
      <c r="AD100" s="101">
        <v>0</v>
      </c>
      <c r="AE100" s="101">
        <v>0</v>
      </c>
      <c r="AF100" s="101">
        <v>0</v>
      </c>
      <c r="AG100" s="101">
        <v>0</v>
      </c>
      <c r="AH100" s="101">
        <v>0</v>
      </c>
      <c r="AI100" s="101">
        <v>0</v>
      </c>
      <c r="AJ100" s="101">
        <v>0</v>
      </c>
      <c r="AK100" s="101">
        <v>0</v>
      </c>
      <c r="AL100" s="101">
        <v>0</v>
      </c>
      <c r="AM100" s="101">
        <v>0</v>
      </c>
      <c r="AN100" s="101">
        <v>0</v>
      </c>
      <c r="AO100" s="101">
        <v>0</v>
      </c>
      <c r="AP100" s="101">
        <v>0</v>
      </c>
      <c r="AQ100" s="101">
        <v>0</v>
      </c>
      <c r="AR100" s="101">
        <v>0</v>
      </c>
      <c r="AS100" s="101">
        <v>0</v>
      </c>
      <c r="AT100" s="101">
        <v>0</v>
      </c>
      <c r="AU100" s="101">
        <v>0</v>
      </c>
    </row>
    <row r="101" spans="1:47" ht="18.75" customHeight="1">
      <c r="A101" s="101" t="s">
        <v>3675</v>
      </c>
      <c r="G101" s="101">
        <v>0</v>
      </c>
      <c r="H101" s="101">
        <v>0</v>
      </c>
      <c r="I101" s="101">
        <v>0</v>
      </c>
      <c r="J101" s="101">
        <v>0</v>
      </c>
      <c r="K101" s="101">
        <v>0</v>
      </c>
      <c r="L101" s="101">
        <v>0</v>
      </c>
      <c r="M101" s="101">
        <v>0</v>
      </c>
      <c r="N101" s="101">
        <v>0</v>
      </c>
      <c r="O101" s="101">
        <v>0</v>
      </c>
      <c r="P101" s="101">
        <v>0</v>
      </c>
      <c r="Q101" s="101">
        <v>0</v>
      </c>
      <c r="R101" s="101">
        <v>0</v>
      </c>
      <c r="S101" s="101">
        <v>0</v>
      </c>
      <c r="T101" s="101">
        <v>0</v>
      </c>
      <c r="U101" s="101">
        <v>0</v>
      </c>
      <c r="V101" s="101">
        <v>0</v>
      </c>
      <c r="W101" s="101">
        <v>0</v>
      </c>
      <c r="X101" s="101">
        <v>0</v>
      </c>
      <c r="Y101" s="101">
        <v>0</v>
      </c>
      <c r="Z101" s="101">
        <v>0</v>
      </c>
      <c r="AA101" s="101">
        <v>0</v>
      </c>
      <c r="AB101" s="101">
        <v>0</v>
      </c>
      <c r="AC101" s="101">
        <v>0</v>
      </c>
      <c r="AD101" s="101">
        <v>0</v>
      </c>
      <c r="AE101" s="101">
        <v>0</v>
      </c>
      <c r="AF101" s="101">
        <v>0</v>
      </c>
      <c r="AG101" s="101">
        <v>0</v>
      </c>
      <c r="AH101" s="101">
        <v>0</v>
      </c>
      <c r="AI101" s="101">
        <v>0</v>
      </c>
      <c r="AJ101" s="101">
        <v>0</v>
      </c>
      <c r="AK101" s="101">
        <v>0</v>
      </c>
      <c r="AL101" s="101">
        <v>0</v>
      </c>
      <c r="AM101" s="101">
        <v>0</v>
      </c>
      <c r="AN101" s="101">
        <v>0</v>
      </c>
      <c r="AO101" s="101">
        <v>0</v>
      </c>
      <c r="AP101" s="101">
        <v>0</v>
      </c>
      <c r="AQ101" s="101">
        <v>0</v>
      </c>
      <c r="AR101" s="101">
        <v>0</v>
      </c>
      <c r="AS101" s="101">
        <v>0</v>
      </c>
      <c r="AT101" s="101">
        <v>0</v>
      </c>
      <c r="AU101" s="101">
        <v>0</v>
      </c>
    </row>
    <row r="102" spans="1:47" s="103" customFormat="1" ht="18.75" customHeight="1">
      <c r="A102" s="102" t="s">
        <v>3684</v>
      </c>
    </row>
    <row r="103" spans="1:47" ht="18.75" customHeight="1">
      <c r="A103" s="105" t="s">
        <v>3697</v>
      </c>
      <c r="B103" s="101">
        <v>2015</v>
      </c>
      <c r="C103" s="101">
        <v>2016</v>
      </c>
      <c r="D103" s="101">
        <v>2017</v>
      </c>
      <c r="E103" s="101">
        <v>2018</v>
      </c>
      <c r="F103" s="101">
        <v>2019</v>
      </c>
      <c r="G103" s="101">
        <v>2020</v>
      </c>
      <c r="H103" s="101">
        <v>2021</v>
      </c>
      <c r="I103" s="101">
        <v>2022</v>
      </c>
      <c r="J103" s="101">
        <v>2023</v>
      </c>
      <c r="K103" s="101">
        <v>2024</v>
      </c>
      <c r="L103" s="101">
        <v>2025</v>
      </c>
      <c r="M103" s="101">
        <v>2026</v>
      </c>
      <c r="N103" s="101">
        <v>2027</v>
      </c>
      <c r="O103" s="101">
        <v>2028</v>
      </c>
      <c r="P103" s="101">
        <v>2029</v>
      </c>
      <c r="Q103" s="101">
        <v>2030</v>
      </c>
      <c r="R103" s="101">
        <v>2031</v>
      </c>
      <c r="S103" s="101">
        <v>2032</v>
      </c>
      <c r="T103" s="101">
        <v>2033</v>
      </c>
      <c r="U103" s="101">
        <v>2034</v>
      </c>
      <c r="V103" s="101">
        <v>2035</v>
      </c>
      <c r="W103" s="101">
        <v>2036</v>
      </c>
      <c r="X103" s="101">
        <v>2037</v>
      </c>
      <c r="Y103" s="101">
        <v>2038</v>
      </c>
      <c r="Z103" s="101">
        <v>2039</v>
      </c>
      <c r="AA103" s="101">
        <v>2040</v>
      </c>
      <c r="AB103" s="101">
        <v>2041</v>
      </c>
      <c r="AC103" s="101">
        <v>2042</v>
      </c>
      <c r="AD103" s="101">
        <v>2043</v>
      </c>
      <c r="AE103" s="101">
        <v>2044</v>
      </c>
      <c r="AF103" s="101">
        <v>2045</v>
      </c>
      <c r="AG103" s="101">
        <v>2046</v>
      </c>
      <c r="AH103" s="101">
        <v>2047</v>
      </c>
      <c r="AI103" s="101">
        <v>2048</v>
      </c>
      <c r="AJ103" s="101">
        <v>2049</v>
      </c>
      <c r="AK103" s="101">
        <v>2050</v>
      </c>
      <c r="AL103" s="101">
        <v>2051</v>
      </c>
      <c r="AM103" s="101">
        <v>2052</v>
      </c>
      <c r="AN103" s="101">
        <v>2053</v>
      </c>
      <c r="AO103" s="101">
        <v>2054</v>
      </c>
      <c r="AP103" s="101">
        <v>2055</v>
      </c>
      <c r="AQ103" s="101">
        <v>2056</v>
      </c>
      <c r="AR103" s="101">
        <v>2057</v>
      </c>
      <c r="AS103" s="101">
        <v>2058</v>
      </c>
      <c r="AT103" s="101">
        <v>2059</v>
      </c>
      <c r="AU103" s="101">
        <v>2060</v>
      </c>
    </row>
    <row r="104" spans="1:47" ht="18.75" customHeight="1">
      <c r="A104" s="101" t="s">
        <v>3668</v>
      </c>
      <c r="G104" s="101">
        <v>0</v>
      </c>
      <c r="H104" s="101">
        <v>0</v>
      </c>
      <c r="I104" s="101">
        <v>0</v>
      </c>
      <c r="J104" s="101">
        <v>0</v>
      </c>
      <c r="K104" s="101">
        <v>0</v>
      </c>
      <c r="L104" s="101">
        <v>0</v>
      </c>
      <c r="M104" s="101">
        <v>0</v>
      </c>
      <c r="N104" s="101">
        <v>0</v>
      </c>
      <c r="O104" s="101">
        <v>0</v>
      </c>
      <c r="P104" s="101">
        <v>0</v>
      </c>
      <c r="Q104" s="101">
        <v>0</v>
      </c>
      <c r="R104" s="101">
        <v>0</v>
      </c>
      <c r="S104" s="101">
        <v>0</v>
      </c>
      <c r="T104" s="101">
        <v>0</v>
      </c>
      <c r="U104" s="101">
        <v>0</v>
      </c>
      <c r="V104" s="101">
        <v>0</v>
      </c>
      <c r="W104" s="101">
        <v>0</v>
      </c>
      <c r="X104" s="101">
        <v>0</v>
      </c>
      <c r="Y104" s="101">
        <v>0</v>
      </c>
      <c r="Z104" s="101">
        <v>0</v>
      </c>
      <c r="AA104" s="101">
        <v>0</v>
      </c>
      <c r="AB104" s="101">
        <v>0</v>
      </c>
      <c r="AC104" s="101">
        <v>0</v>
      </c>
      <c r="AD104" s="101">
        <v>0</v>
      </c>
      <c r="AE104" s="101">
        <v>0</v>
      </c>
      <c r="AF104" s="101">
        <v>0</v>
      </c>
      <c r="AG104" s="101">
        <v>0</v>
      </c>
      <c r="AH104" s="101">
        <v>0</v>
      </c>
      <c r="AI104" s="101">
        <v>0</v>
      </c>
      <c r="AJ104" s="101">
        <v>0</v>
      </c>
      <c r="AK104" s="101">
        <v>0</v>
      </c>
      <c r="AL104" s="101">
        <v>0</v>
      </c>
      <c r="AM104" s="101">
        <v>0</v>
      </c>
      <c r="AN104" s="101">
        <v>0</v>
      </c>
      <c r="AO104" s="101">
        <v>0</v>
      </c>
      <c r="AP104" s="101">
        <v>0</v>
      </c>
      <c r="AQ104" s="101">
        <v>0</v>
      </c>
      <c r="AR104" s="101">
        <v>0</v>
      </c>
      <c r="AS104" s="101">
        <v>0</v>
      </c>
      <c r="AT104" s="101">
        <v>0</v>
      </c>
      <c r="AU104" s="101">
        <v>0</v>
      </c>
    </row>
    <row r="105" spans="1:47" ht="18.75" customHeight="1">
      <c r="A105" s="101" t="s">
        <v>3669</v>
      </c>
      <c r="C105" s="109">
        <f>褐煤!P2</f>
        <v>1.576016865698094E-6</v>
      </c>
      <c r="D105" s="109">
        <f>褐煤!P3</f>
        <v>1.8360087390665483E-6</v>
      </c>
      <c r="E105" s="109">
        <f>(D105+F105)/2</f>
        <v>1.9995325428763036E-6</v>
      </c>
      <c r="F105" s="109">
        <f>褐煤!P5</f>
        <v>2.1630563466860585E-6</v>
      </c>
      <c r="G105" s="109">
        <f>褐煤!P6</f>
        <v>2.2106368064180819E-6</v>
      </c>
      <c r="H105" s="109">
        <f>褐煤!P8</f>
        <v>3.0605481935035208E-6</v>
      </c>
      <c r="I105" s="104">
        <f>H105*(1+US_Summary_pretax!C246)</f>
        <v>3.1866149749535927E-6</v>
      </c>
      <c r="J105" s="104">
        <f>I105*(1+US_Summary_pretax!D246)</f>
        <v>3.1943287480064613E-6</v>
      </c>
      <c r="K105" s="104">
        <f>J105*(1+US_Summary_pretax!E246)</f>
        <v>3.074248775492945E-6</v>
      </c>
      <c r="L105" s="104">
        <f>K105*(1+US_Summary_pretax!F246)</f>
        <v>3.0203067315117079E-6</v>
      </c>
      <c r="M105" s="104">
        <f>L105*(1+US_Summary_pretax!G246)</f>
        <v>2.8912817244920236E-6</v>
      </c>
      <c r="N105" s="104">
        <f>M105*(1+US_Summary_pretax!H246)</f>
        <v>2.8602411435421282E-6</v>
      </c>
      <c r="O105" s="104">
        <f>N105*(1+US_Summary_pretax!I246)</f>
        <v>2.8324002433299586E-6</v>
      </c>
      <c r="P105" s="104">
        <f>O105*(1+US_Summary_pretax!J246)</f>
        <v>2.7672904980632245E-6</v>
      </c>
      <c r="Q105" s="104">
        <f>P105*(1+US_Summary_pretax!K246)</f>
        <v>2.757787398300952E-6</v>
      </c>
      <c r="R105" s="104">
        <f>Q105*(1+US_Summary_pretax!L246)</f>
        <v>2.7508539571821218E-6</v>
      </c>
      <c r="S105" s="104">
        <f>R105*(1+US_Summary_pretax!M246)</f>
        <v>2.7577666107699228E-6</v>
      </c>
      <c r="T105" s="104">
        <f>S105*(1+US_Summary_pretax!N246)</f>
        <v>2.7190970059321259E-6</v>
      </c>
      <c r="U105" s="104">
        <f>T105*(1+US_Summary_pretax!O246)</f>
        <v>2.6951161903280879E-6</v>
      </c>
      <c r="V105" s="104">
        <f>U105*(1+US_Summary_pretax!P246)</f>
        <v>2.6867787913443275E-6</v>
      </c>
      <c r="W105" s="104">
        <f>V105*(1+US_Summary_pretax!Q246)</f>
        <v>2.66352553932633E-6</v>
      </c>
      <c r="X105" s="104">
        <f>W105*(1+US_Summary_pretax!R246)</f>
        <v>2.6478421466848415E-6</v>
      </c>
      <c r="Y105" s="104">
        <f>X105*(1+US_Summary_pretax!S246)</f>
        <v>2.6456162818238147E-6</v>
      </c>
      <c r="Z105" s="104">
        <f>Y105*(1+US_Summary_pretax!T246)</f>
        <v>2.6667779884120547E-6</v>
      </c>
      <c r="AA105" s="104">
        <f>Z105*(1+US_Summary_pretax!U246)</f>
        <v>2.6621967363812772E-6</v>
      </c>
      <c r="AB105" s="104">
        <f>AA105*(1+US_Summary_pretax!V246)</f>
        <v>2.6605337338989006E-6</v>
      </c>
      <c r="AC105" s="104">
        <f>AB105*(1+US_Summary_pretax!W246)</f>
        <v>2.6587571995162849E-6</v>
      </c>
      <c r="AD105" s="104">
        <f>AC105*(1+US_Summary_pretax!X246)</f>
        <v>2.6507060288443959E-6</v>
      </c>
      <c r="AE105" s="104">
        <f>AD105*(1+US_Summary_pretax!Y246)</f>
        <v>2.6483234579802217E-6</v>
      </c>
      <c r="AF105" s="104">
        <f>AE105*(1+US_Summary_pretax!Z246)</f>
        <v>2.6445545187004514E-6</v>
      </c>
      <c r="AG105" s="104">
        <f>AF105*(1+US_Summary_pretax!AA246)</f>
        <v>2.6370262343860014E-6</v>
      </c>
      <c r="AH105" s="104">
        <f>AG105*(1+US_Summary_pretax!AB246)</f>
        <v>2.6336330697056137E-6</v>
      </c>
      <c r="AI105" s="104">
        <f>AH105*(1+US_Summary_pretax!AC246)</f>
        <v>2.6299856575303246E-6</v>
      </c>
      <c r="AJ105" s="104">
        <f>AI105*(1+US_Summary_pretax!AD246)</f>
        <v>2.6132868739500776E-6</v>
      </c>
      <c r="AK105" s="104">
        <f>AJ105*(1+US_Summary_pretax!AE246)</f>
        <v>2.6094763596082472E-6</v>
      </c>
      <c r="AL105" s="104">
        <f t="shared" ref="AL105:AT105" si="35">SLOPE(AA105:AK105,AA$13:AK$13)*AL$13+INTERCEPT(AA105:AK105,AA$13:AK$13)</f>
        <v>2.6088974196007028E-6</v>
      </c>
      <c r="AM105" s="104">
        <f t="shared" si="35"/>
        <v>2.6023713533000712E-6</v>
      </c>
      <c r="AN105" s="104">
        <f t="shared" si="35"/>
        <v>2.5959863341277724E-6</v>
      </c>
      <c r="AO105" s="104">
        <f t="shared" si="35"/>
        <v>2.5900320751623171E-6</v>
      </c>
      <c r="AP105" s="104">
        <f t="shared" si="35"/>
        <v>2.5834334925263501E-6</v>
      </c>
      <c r="AQ105" s="104">
        <f t="shared" si="35"/>
        <v>2.5771817605647927E-6</v>
      </c>
      <c r="AR105" s="104">
        <f t="shared" si="35"/>
        <v>2.5713052839940322E-6</v>
      </c>
      <c r="AS105" s="104">
        <f t="shared" si="35"/>
        <v>2.5651873719124278E-6</v>
      </c>
      <c r="AT105" s="104">
        <f t="shared" si="35"/>
        <v>2.5596275228980757E-6</v>
      </c>
      <c r="AU105" s="104">
        <f>SLOPE(AJ105:AT105,AJ$13:AT$13)*AU$13+INTERCEPT(AJ105:AT105,AJ$13:AT$13)</f>
        <v>2.5549171966985193E-6</v>
      </c>
    </row>
    <row r="106" spans="1:47" ht="18.75" customHeight="1">
      <c r="A106" s="101" t="s">
        <v>3670</v>
      </c>
      <c r="G106" s="101">
        <v>0</v>
      </c>
      <c r="H106" s="101">
        <v>0</v>
      </c>
      <c r="I106" s="101">
        <v>0</v>
      </c>
      <c r="J106" s="101">
        <v>0</v>
      </c>
      <c r="K106" s="101">
        <v>0</v>
      </c>
      <c r="L106" s="101">
        <v>0</v>
      </c>
      <c r="M106" s="101">
        <v>0</v>
      </c>
      <c r="N106" s="101">
        <v>0</v>
      </c>
      <c r="O106" s="101">
        <v>0</v>
      </c>
      <c r="P106" s="101">
        <v>0</v>
      </c>
      <c r="Q106" s="101">
        <v>0</v>
      </c>
      <c r="R106" s="101">
        <v>0</v>
      </c>
      <c r="S106" s="101">
        <v>0</v>
      </c>
      <c r="T106" s="101">
        <v>0</v>
      </c>
      <c r="U106" s="101">
        <v>0</v>
      </c>
      <c r="V106" s="101">
        <v>0</v>
      </c>
      <c r="W106" s="101">
        <v>0</v>
      </c>
      <c r="X106" s="101">
        <v>0</v>
      </c>
      <c r="Y106" s="101">
        <v>0</v>
      </c>
      <c r="Z106" s="101">
        <v>0</v>
      </c>
      <c r="AA106" s="101">
        <v>0</v>
      </c>
      <c r="AB106" s="101">
        <v>0</v>
      </c>
      <c r="AC106" s="101">
        <v>0</v>
      </c>
      <c r="AD106" s="101">
        <v>0</v>
      </c>
      <c r="AE106" s="101">
        <v>0</v>
      </c>
      <c r="AF106" s="101">
        <v>0</v>
      </c>
      <c r="AG106" s="101">
        <v>0</v>
      </c>
      <c r="AH106" s="101">
        <v>0</v>
      </c>
      <c r="AI106" s="101">
        <v>0</v>
      </c>
      <c r="AJ106" s="101">
        <v>0</v>
      </c>
      <c r="AK106" s="101">
        <v>0</v>
      </c>
      <c r="AL106" s="101">
        <v>0</v>
      </c>
      <c r="AM106" s="101">
        <v>0</v>
      </c>
      <c r="AN106" s="101">
        <v>0</v>
      </c>
      <c r="AO106" s="101">
        <v>0</v>
      </c>
      <c r="AP106" s="101">
        <v>0</v>
      </c>
      <c r="AQ106" s="101">
        <v>0</v>
      </c>
      <c r="AR106" s="101">
        <v>0</v>
      </c>
      <c r="AS106" s="101">
        <v>0</v>
      </c>
      <c r="AT106" s="101">
        <v>0</v>
      </c>
      <c r="AU106" s="101">
        <v>0</v>
      </c>
    </row>
    <row r="107" spans="1:47" ht="18.75" customHeight="1">
      <c r="A107" s="101" t="s">
        <v>3671</v>
      </c>
      <c r="G107" s="101">
        <v>0</v>
      </c>
      <c r="H107" s="101">
        <v>0</v>
      </c>
      <c r="I107" s="101">
        <v>0</v>
      </c>
      <c r="J107" s="101">
        <v>0</v>
      </c>
      <c r="K107" s="101">
        <v>0</v>
      </c>
      <c r="L107" s="101">
        <v>0</v>
      </c>
      <c r="M107" s="101">
        <v>0</v>
      </c>
      <c r="N107" s="101">
        <v>0</v>
      </c>
      <c r="O107" s="101">
        <v>0</v>
      </c>
      <c r="P107" s="101">
        <v>0</v>
      </c>
      <c r="Q107" s="101">
        <v>0</v>
      </c>
      <c r="R107" s="101">
        <v>0</v>
      </c>
      <c r="S107" s="101">
        <v>0</v>
      </c>
      <c r="T107" s="101">
        <v>0</v>
      </c>
      <c r="U107" s="101">
        <v>0</v>
      </c>
      <c r="V107" s="101">
        <v>0</v>
      </c>
      <c r="W107" s="101">
        <v>0</v>
      </c>
      <c r="X107" s="101">
        <v>0</v>
      </c>
      <c r="Y107" s="101">
        <v>0</v>
      </c>
      <c r="Z107" s="101">
        <v>0</v>
      </c>
      <c r="AA107" s="101">
        <v>0</v>
      </c>
      <c r="AB107" s="101">
        <v>0</v>
      </c>
      <c r="AC107" s="101">
        <v>0</v>
      </c>
      <c r="AD107" s="101">
        <v>0</v>
      </c>
      <c r="AE107" s="101">
        <v>0</v>
      </c>
      <c r="AF107" s="101">
        <v>0</v>
      </c>
      <c r="AG107" s="101">
        <v>0</v>
      </c>
      <c r="AH107" s="101">
        <v>0</v>
      </c>
      <c r="AI107" s="101">
        <v>0</v>
      </c>
      <c r="AJ107" s="101">
        <v>0</v>
      </c>
      <c r="AK107" s="101">
        <v>0</v>
      </c>
      <c r="AL107" s="101">
        <v>0</v>
      </c>
      <c r="AM107" s="101">
        <v>0</v>
      </c>
      <c r="AN107" s="101">
        <v>0</v>
      </c>
      <c r="AO107" s="101">
        <v>0</v>
      </c>
      <c r="AP107" s="101">
        <v>0</v>
      </c>
      <c r="AQ107" s="101">
        <v>0</v>
      </c>
      <c r="AR107" s="101">
        <v>0</v>
      </c>
      <c r="AS107" s="101">
        <v>0</v>
      </c>
      <c r="AT107" s="101">
        <v>0</v>
      </c>
      <c r="AU107" s="101">
        <v>0</v>
      </c>
    </row>
    <row r="108" spans="1:47" ht="18.75" customHeight="1">
      <c r="A108" s="101" t="s">
        <v>3672</v>
      </c>
      <c r="G108" s="109">
        <f>G105</f>
        <v>2.2106368064180819E-6</v>
      </c>
      <c r="H108" s="109">
        <f>H105</f>
        <v>3.0605481935035208E-6</v>
      </c>
      <c r="I108" s="104">
        <f t="shared" ref="I108:AU108" si="36">I105</f>
        <v>3.1866149749535927E-6</v>
      </c>
      <c r="J108" s="104">
        <f t="shared" si="36"/>
        <v>3.1943287480064613E-6</v>
      </c>
      <c r="K108" s="104">
        <f t="shared" si="36"/>
        <v>3.074248775492945E-6</v>
      </c>
      <c r="L108" s="104">
        <f t="shared" si="36"/>
        <v>3.0203067315117079E-6</v>
      </c>
      <c r="M108" s="104">
        <f t="shared" si="36"/>
        <v>2.8912817244920236E-6</v>
      </c>
      <c r="N108" s="104">
        <f t="shared" si="36"/>
        <v>2.8602411435421282E-6</v>
      </c>
      <c r="O108" s="104">
        <f t="shared" si="36"/>
        <v>2.8324002433299586E-6</v>
      </c>
      <c r="P108" s="104">
        <f t="shared" si="36"/>
        <v>2.7672904980632245E-6</v>
      </c>
      <c r="Q108" s="104">
        <f t="shared" si="36"/>
        <v>2.757787398300952E-6</v>
      </c>
      <c r="R108" s="104">
        <f t="shared" si="36"/>
        <v>2.7508539571821218E-6</v>
      </c>
      <c r="S108" s="104">
        <f t="shared" si="36"/>
        <v>2.7577666107699228E-6</v>
      </c>
      <c r="T108" s="104">
        <f t="shared" si="36"/>
        <v>2.7190970059321259E-6</v>
      </c>
      <c r="U108" s="104">
        <f t="shared" si="36"/>
        <v>2.6951161903280879E-6</v>
      </c>
      <c r="V108" s="104">
        <f t="shared" si="36"/>
        <v>2.6867787913443275E-6</v>
      </c>
      <c r="W108" s="104">
        <f t="shared" si="36"/>
        <v>2.66352553932633E-6</v>
      </c>
      <c r="X108" s="104">
        <f t="shared" si="36"/>
        <v>2.6478421466848415E-6</v>
      </c>
      <c r="Y108" s="104">
        <f t="shared" si="36"/>
        <v>2.6456162818238147E-6</v>
      </c>
      <c r="Z108" s="104">
        <f t="shared" si="36"/>
        <v>2.6667779884120547E-6</v>
      </c>
      <c r="AA108" s="104">
        <f t="shared" si="36"/>
        <v>2.6621967363812772E-6</v>
      </c>
      <c r="AB108" s="104">
        <f t="shared" si="36"/>
        <v>2.6605337338989006E-6</v>
      </c>
      <c r="AC108" s="104">
        <f t="shared" si="36"/>
        <v>2.6587571995162849E-6</v>
      </c>
      <c r="AD108" s="104">
        <f t="shared" si="36"/>
        <v>2.6507060288443959E-6</v>
      </c>
      <c r="AE108" s="104">
        <f t="shared" si="36"/>
        <v>2.6483234579802217E-6</v>
      </c>
      <c r="AF108" s="104">
        <f t="shared" si="36"/>
        <v>2.6445545187004514E-6</v>
      </c>
      <c r="AG108" s="104">
        <f t="shared" si="36"/>
        <v>2.6370262343860014E-6</v>
      </c>
      <c r="AH108" s="104">
        <f t="shared" si="36"/>
        <v>2.6336330697056137E-6</v>
      </c>
      <c r="AI108" s="104">
        <f t="shared" si="36"/>
        <v>2.6299856575303246E-6</v>
      </c>
      <c r="AJ108" s="104">
        <f t="shared" si="36"/>
        <v>2.6132868739500776E-6</v>
      </c>
      <c r="AK108" s="104">
        <f t="shared" si="36"/>
        <v>2.6094763596082472E-6</v>
      </c>
      <c r="AL108" s="104">
        <f t="shared" si="36"/>
        <v>2.6088974196007028E-6</v>
      </c>
      <c r="AM108" s="104">
        <f t="shared" si="36"/>
        <v>2.6023713533000712E-6</v>
      </c>
      <c r="AN108" s="104">
        <f t="shared" si="36"/>
        <v>2.5959863341277724E-6</v>
      </c>
      <c r="AO108" s="104">
        <f t="shared" si="36"/>
        <v>2.5900320751623171E-6</v>
      </c>
      <c r="AP108" s="104">
        <f t="shared" si="36"/>
        <v>2.5834334925263501E-6</v>
      </c>
      <c r="AQ108" s="104">
        <f t="shared" si="36"/>
        <v>2.5771817605647927E-6</v>
      </c>
      <c r="AR108" s="104">
        <f t="shared" si="36"/>
        <v>2.5713052839940322E-6</v>
      </c>
      <c r="AS108" s="104">
        <f t="shared" si="36"/>
        <v>2.5651873719124278E-6</v>
      </c>
      <c r="AT108" s="104">
        <f t="shared" si="36"/>
        <v>2.5596275228980757E-6</v>
      </c>
      <c r="AU108" s="104">
        <f t="shared" si="36"/>
        <v>2.5549171966985193E-6</v>
      </c>
    </row>
    <row r="109" spans="1:47" ht="18.75" customHeight="1">
      <c r="A109" s="101" t="s">
        <v>3673</v>
      </c>
      <c r="G109" s="101">
        <v>0</v>
      </c>
      <c r="H109" s="101">
        <v>0</v>
      </c>
      <c r="I109" s="101">
        <v>0</v>
      </c>
      <c r="J109" s="101">
        <v>0</v>
      </c>
      <c r="K109" s="101">
        <v>0</v>
      </c>
      <c r="L109" s="101">
        <v>0</v>
      </c>
      <c r="M109" s="101">
        <v>0</v>
      </c>
      <c r="N109" s="101">
        <v>0</v>
      </c>
      <c r="O109" s="101">
        <v>0</v>
      </c>
      <c r="P109" s="101">
        <v>0</v>
      </c>
      <c r="Q109" s="101">
        <v>0</v>
      </c>
      <c r="R109" s="101">
        <v>0</v>
      </c>
      <c r="S109" s="101">
        <v>0</v>
      </c>
      <c r="T109" s="101">
        <v>0</v>
      </c>
      <c r="U109" s="101">
        <v>0</v>
      </c>
      <c r="V109" s="101">
        <v>0</v>
      </c>
      <c r="W109" s="101">
        <v>0</v>
      </c>
      <c r="X109" s="101">
        <v>0</v>
      </c>
      <c r="Y109" s="101">
        <v>0</v>
      </c>
      <c r="Z109" s="101">
        <v>0</v>
      </c>
      <c r="AA109" s="101">
        <v>0</v>
      </c>
      <c r="AB109" s="101">
        <v>0</v>
      </c>
      <c r="AC109" s="101">
        <v>0</v>
      </c>
      <c r="AD109" s="101">
        <v>0</v>
      </c>
      <c r="AE109" s="101">
        <v>0</v>
      </c>
      <c r="AF109" s="101">
        <v>0</v>
      </c>
      <c r="AG109" s="101">
        <v>0</v>
      </c>
      <c r="AH109" s="101">
        <v>0</v>
      </c>
      <c r="AI109" s="101">
        <v>0</v>
      </c>
      <c r="AJ109" s="101">
        <v>0</v>
      </c>
      <c r="AK109" s="101">
        <v>0</v>
      </c>
      <c r="AL109" s="101">
        <v>0</v>
      </c>
      <c r="AM109" s="101">
        <v>0</v>
      </c>
      <c r="AN109" s="101">
        <v>0</v>
      </c>
      <c r="AO109" s="101">
        <v>0</v>
      </c>
      <c r="AP109" s="101">
        <v>0</v>
      </c>
      <c r="AQ109" s="101">
        <v>0</v>
      </c>
      <c r="AR109" s="101">
        <v>0</v>
      </c>
      <c r="AS109" s="101">
        <v>0</v>
      </c>
      <c r="AT109" s="101">
        <v>0</v>
      </c>
      <c r="AU109" s="101">
        <v>0</v>
      </c>
    </row>
    <row r="110" spans="1:47" ht="18.75" customHeight="1">
      <c r="A110" s="101" t="s">
        <v>3674</v>
      </c>
      <c r="G110" s="101">
        <v>0</v>
      </c>
      <c r="H110" s="101">
        <v>0</v>
      </c>
      <c r="I110" s="101">
        <v>0</v>
      </c>
      <c r="J110" s="101">
        <v>0</v>
      </c>
      <c r="K110" s="101">
        <v>0</v>
      </c>
      <c r="L110" s="101">
        <v>0</v>
      </c>
      <c r="M110" s="101">
        <v>0</v>
      </c>
      <c r="N110" s="101">
        <v>0</v>
      </c>
      <c r="O110" s="101">
        <v>0</v>
      </c>
      <c r="P110" s="101">
        <v>0</v>
      </c>
      <c r="Q110" s="101">
        <v>0</v>
      </c>
      <c r="R110" s="101">
        <v>0</v>
      </c>
      <c r="S110" s="101">
        <v>0</v>
      </c>
      <c r="T110" s="101">
        <v>0</v>
      </c>
      <c r="U110" s="101">
        <v>0</v>
      </c>
      <c r="V110" s="101">
        <v>0</v>
      </c>
      <c r="W110" s="101">
        <v>0</v>
      </c>
      <c r="X110" s="101">
        <v>0</v>
      </c>
      <c r="Y110" s="101">
        <v>0</v>
      </c>
      <c r="Z110" s="101">
        <v>0</v>
      </c>
      <c r="AA110" s="101">
        <v>0</v>
      </c>
      <c r="AB110" s="101">
        <v>0</v>
      </c>
      <c r="AC110" s="101">
        <v>0</v>
      </c>
      <c r="AD110" s="101">
        <v>0</v>
      </c>
      <c r="AE110" s="101">
        <v>0</v>
      </c>
      <c r="AF110" s="101">
        <v>0</v>
      </c>
      <c r="AG110" s="101">
        <v>0</v>
      </c>
      <c r="AH110" s="101">
        <v>0</v>
      </c>
      <c r="AI110" s="101">
        <v>0</v>
      </c>
      <c r="AJ110" s="101">
        <v>0</v>
      </c>
      <c r="AK110" s="101">
        <v>0</v>
      </c>
      <c r="AL110" s="101">
        <v>0</v>
      </c>
      <c r="AM110" s="101">
        <v>0</v>
      </c>
      <c r="AN110" s="101">
        <v>0</v>
      </c>
      <c r="AO110" s="101">
        <v>0</v>
      </c>
      <c r="AP110" s="101">
        <v>0</v>
      </c>
      <c r="AQ110" s="101">
        <v>0</v>
      </c>
      <c r="AR110" s="101">
        <v>0</v>
      </c>
      <c r="AS110" s="101">
        <v>0</v>
      </c>
      <c r="AT110" s="101">
        <v>0</v>
      </c>
      <c r="AU110" s="101">
        <v>0</v>
      </c>
    </row>
    <row r="111" spans="1:47" ht="18.75" customHeight="1">
      <c r="A111" s="101" t="s">
        <v>3675</v>
      </c>
      <c r="G111" s="101">
        <v>0</v>
      </c>
      <c r="H111" s="101">
        <v>0</v>
      </c>
      <c r="I111" s="101">
        <v>0</v>
      </c>
      <c r="J111" s="101">
        <v>0</v>
      </c>
      <c r="K111" s="101">
        <v>0</v>
      </c>
      <c r="L111" s="101">
        <v>0</v>
      </c>
      <c r="M111" s="101">
        <v>0</v>
      </c>
      <c r="N111" s="101">
        <v>0</v>
      </c>
      <c r="O111" s="101">
        <v>0</v>
      </c>
      <c r="P111" s="101">
        <v>0</v>
      </c>
      <c r="Q111" s="101">
        <v>0</v>
      </c>
      <c r="R111" s="101">
        <v>0</v>
      </c>
      <c r="S111" s="101">
        <v>0</v>
      </c>
      <c r="T111" s="101">
        <v>0</v>
      </c>
      <c r="U111" s="101">
        <v>0</v>
      </c>
      <c r="V111" s="101">
        <v>0</v>
      </c>
      <c r="W111" s="101">
        <v>0</v>
      </c>
      <c r="X111" s="101">
        <v>0</v>
      </c>
      <c r="Y111" s="101">
        <v>0</v>
      </c>
      <c r="Z111" s="101">
        <v>0</v>
      </c>
      <c r="AA111" s="101">
        <v>0</v>
      </c>
      <c r="AB111" s="101">
        <v>0</v>
      </c>
      <c r="AC111" s="101">
        <v>0</v>
      </c>
      <c r="AD111" s="101">
        <v>0</v>
      </c>
      <c r="AE111" s="101">
        <v>0</v>
      </c>
      <c r="AF111" s="101">
        <v>0</v>
      </c>
      <c r="AG111" s="101">
        <v>0</v>
      </c>
      <c r="AH111" s="101">
        <v>0</v>
      </c>
      <c r="AI111" s="101">
        <v>0</v>
      </c>
      <c r="AJ111" s="101">
        <v>0</v>
      </c>
      <c r="AK111" s="101">
        <v>0</v>
      </c>
      <c r="AL111" s="101">
        <v>0</v>
      </c>
      <c r="AM111" s="101">
        <v>0</v>
      </c>
      <c r="AN111" s="101">
        <v>0</v>
      </c>
      <c r="AO111" s="101">
        <v>0</v>
      </c>
      <c r="AP111" s="101">
        <v>0</v>
      </c>
      <c r="AQ111" s="101">
        <v>0</v>
      </c>
      <c r="AR111" s="101">
        <v>0</v>
      </c>
      <c r="AS111" s="101">
        <v>0</v>
      </c>
      <c r="AT111" s="101">
        <v>0</v>
      </c>
      <c r="AU111" s="101">
        <v>0</v>
      </c>
    </row>
    <row r="112" spans="1:47" s="103" customFormat="1" ht="18.75" customHeight="1">
      <c r="A112" s="102" t="s">
        <v>3685</v>
      </c>
      <c r="B112" s="102"/>
      <c r="C112" s="102"/>
      <c r="D112" s="102"/>
      <c r="E112" s="102"/>
      <c r="F112" s="102"/>
      <c r="I112" s="102"/>
      <c r="L112" s="102"/>
      <c r="O112" s="102"/>
      <c r="R112" s="102"/>
      <c r="U112" s="102"/>
      <c r="X112" s="102"/>
      <c r="AA112" s="102"/>
      <c r="AD112" s="102"/>
      <c r="AG112" s="102"/>
      <c r="AJ112" s="102"/>
      <c r="AM112" s="102"/>
      <c r="AP112" s="102"/>
      <c r="AS112" s="102"/>
    </row>
    <row r="113" spans="1:47" ht="18.75" customHeight="1">
      <c r="A113" s="105" t="s">
        <v>3697</v>
      </c>
      <c r="B113" s="101">
        <v>2015</v>
      </c>
      <c r="C113" s="101">
        <v>2016</v>
      </c>
      <c r="D113" s="101">
        <v>2017</v>
      </c>
      <c r="E113" s="101">
        <v>2018</v>
      </c>
      <c r="F113" s="101">
        <v>2019</v>
      </c>
      <c r="G113" s="101">
        <v>2020</v>
      </c>
      <c r="H113" s="101">
        <v>2021</v>
      </c>
      <c r="I113" s="101">
        <v>2022</v>
      </c>
      <c r="J113" s="101">
        <v>2023</v>
      </c>
      <c r="K113" s="101">
        <v>2024</v>
      </c>
      <c r="L113" s="101">
        <v>2025</v>
      </c>
      <c r="M113" s="101">
        <v>2026</v>
      </c>
      <c r="N113" s="101">
        <v>2027</v>
      </c>
      <c r="O113" s="101">
        <v>2028</v>
      </c>
      <c r="P113" s="101">
        <v>2029</v>
      </c>
      <c r="Q113" s="101">
        <v>2030</v>
      </c>
      <c r="R113" s="101">
        <v>2031</v>
      </c>
      <c r="S113" s="101">
        <v>2032</v>
      </c>
      <c r="T113" s="101">
        <v>2033</v>
      </c>
      <c r="U113" s="101">
        <v>2034</v>
      </c>
      <c r="V113" s="101">
        <v>2035</v>
      </c>
      <c r="W113" s="101">
        <v>2036</v>
      </c>
      <c r="X113" s="101">
        <v>2037</v>
      </c>
      <c r="Y113" s="101">
        <v>2038</v>
      </c>
      <c r="Z113" s="101">
        <v>2039</v>
      </c>
      <c r="AA113" s="101">
        <v>2040</v>
      </c>
      <c r="AB113" s="101">
        <v>2041</v>
      </c>
      <c r="AC113" s="101">
        <v>2042</v>
      </c>
      <c r="AD113" s="101">
        <v>2043</v>
      </c>
      <c r="AE113" s="101">
        <v>2044</v>
      </c>
      <c r="AF113" s="101">
        <v>2045</v>
      </c>
      <c r="AG113" s="101">
        <v>2046</v>
      </c>
      <c r="AH113" s="101">
        <v>2047</v>
      </c>
      <c r="AI113" s="101">
        <v>2048</v>
      </c>
      <c r="AJ113" s="101">
        <v>2049</v>
      </c>
      <c r="AK113" s="101">
        <v>2050</v>
      </c>
      <c r="AL113" s="101">
        <v>2051</v>
      </c>
      <c r="AM113" s="101">
        <v>2052</v>
      </c>
      <c r="AN113" s="101">
        <v>2053</v>
      </c>
      <c r="AO113" s="101">
        <v>2054</v>
      </c>
      <c r="AP113" s="101">
        <v>2055</v>
      </c>
      <c r="AQ113" s="101">
        <v>2056</v>
      </c>
      <c r="AR113" s="101">
        <v>2057</v>
      </c>
      <c r="AS113" s="101">
        <v>2058</v>
      </c>
      <c r="AT113" s="101">
        <v>2059</v>
      </c>
      <c r="AU113" s="101">
        <v>2060</v>
      </c>
    </row>
    <row r="114" spans="1:47" ht="18.75" customHeight="1">
      <c r="A114" s="101" t="s">
        <v>3668</v>
      </c>
      <c r="G114" s="101">
        <v>0</v>
      </c>
      <c r="H114" s="101">
        <v>0</v>
      </c>
      <c r="I114" s="101">
        <v>0</v>
      </c>
      <c r="J114" s="101">
        <v>0</v>
      </c>
      <c r="K114" s="101">
        <v>0</v>
      </c>
      <c r="L114" s="101">
        <v>0</v>
      </c>
      <c r="M114" s="101">
        <v>0</v>
      </c>
      <c r="N114" s="101">
        <v>0</v>
      </c>
      <c r="O114" s="101">
        <v>0</v>
      </c>
      <c r="P114" s="101">
        <v>0</v>
      </c>
      <c r="Q114" s="101">
        <v>0</v>
      </c>
      <c r="R114" s="101">
        <v>0</v>
      </c>
      <c r="S114" s="101">
        <v>0</v>
      </c>
      <c r="T114" s="101">
        <v>0</v>
      </c>
      <c r="U114" s="101">
        <v>0</v>
      </c>
      <c r="V114" s="101">
        <v>0</v>
      </c>
      <c r="W114" s="101">
        <v>0</v>
      </c>
      <c r="X114" s="101">
        <v>0</v>
      </c>
      <c r="Y114" s="101">
        <v>0</v>
      </c>
      <c r="Z114" s="101">
        <v>0</v>
      </c>
      <c r="AA114" s="101">
        <v>0</v>
      </c>
      <c r="AB114" s="101">
        <v>0</v>
      </c>
      <c r="AC114" s="101">
        <v>0</v>
      </c>
      <c r="AD114" s="101">
        <v>0</v>
      </c>
      <c r="AE114" s="101">
        <v>0</v>
      </c>
      <c r="AF114" s="101">
        <v>0</v>
      </c>
      <c r="AG114" s="101">
        <v>0</v>
      </c>
      <c r="AH114" s="101">
        <v>0</v>
      </c>
      <c r="AI114" s="101">
        <v>0</v>
      </c>
      <c r="AJ114" s="101">
        <v>0</v>
      </c>
      <c r="AK114" s="101">
        <v>0</v>
      </c>
      <c r="AL114" s="101">
        <v>0</v>
      </c>
      <c r="AM114" s="101">
        <v>0</v>
      </c>
      <c r="AN114" s="101">
        <v>0</v>
      </c>
      <c r="AO114" s="101">
        <v>0</v>
      </c>
      <c r="AP114" s="101">
        <v>0</v>
      </c>
      <c r="AQ114" s="101">
        <v>0</v>
      </c>
      <c r="AR114" s="101">
        <v>0</v>
      </c>
      <c r="AS114" s="101">
        <v>0</v>
      </c>
      <c r="AT114" s="101">
        <v>0</v>
      </c>
      <c r="AU114" s="101">
        <v>0</v>
      </c>
    </row>
    <row r="115" spans="1:47" ht="18.75" customHeight="1">
      <c r="A115" s="101" t="s">
        <v>3669</v>
      </c>
      <c r="B115" s="109">
        <f>Crude!G18</f>
        <v>8.530654795242392E-6</v>
      </c>
      <c r="C115" s="109">
        <f>Crude!G19</f>
        <v>7.1197454823498096E-6</v>
      </c>
      <c r="D115" s="109">
        <f>Crude!G20</f>
        <v>8.6159913815198505E-6</v>
      </c>
      <c r="E115" s="109">
        <f>Crude!G21</f>
        <v>1.0885719564295667E-5</v>
      </c>
      <c r="F115" s="109">
        <f>Crude!G22</f>
        <v>9.6088708722553489E-6</v>
      </c>
      <c r="G115" s="109">
        <f>Crude!G23</f>
        <v>6.447346428534108E-6</v>
      </c>
      <c r="H115" s="109">
        <f>Crude!G24</f>
        <v>7.0663854842348942E-6</v>
      </c>
      <c r="I115" s="104">
        <f>H115*(1+US_Summary_pretax!C256)</f>
        <v>8.0682605174133683E-6</v>
      </c>
      <c r="J115" s="104">
        <f>I115*(1+US_Summary_pretax!D256)</f>
        <v>8.6235956936712569E-6</v>
      </c>
      <c r="K115" s="104">
        <f>J115*(1+US_Summary_pretax!E256)</f>
        <v>9.1506130012222032E-6</v>
      </c>
      <c r="L115" s="104">
        <f>K115*(1+US_Summary_pretax!F256)</f>
        <v>9.3510138973972108E-6</v>
      </c>
      <c r="M115" s="104">
        <f>L115*(1+US_Summary_pretax!G256)</f>
        <v>9.5678243857991798E-6</v>
      </c>
      <c r="N115" s="104">
        <f>M115*(1+US_Summary_pretax!H256)</f>
        <v>9.3493655359541189E-6</v>
      </c>
      <c r="O115" s="104">
        <f>N115*(1+US_Summary_pretax!I256)</f>
        <v>9.4675481834610836E-6</v>
      </c>
      <c r="P115" s="104">
        <f>O115*(1+US_Summary_pretax!J256)</f>
        <v>9.6695638940704946E-6</v>
      </c>
      <c r="Q115" s="104">
        <f>P115*(1+US_Summary_pretax!K256)</f>
        <v>1.0028628831918523E-5</v>
      </c>
      <c r="R115" s="104">
        <f>Q115*(1+US_Summary_pretax!L256)</f>
        <v>1.020775855441761E-5</v>
      </c>
      <c r="S115" s="104">
        <f>R115*(1+US_Summary_pretax!M256)</f>
        <v>1.0507658784430656E-5</v>
      </c>
      <c r="T115" s="104">
        <f>S115*(1+US_Summary_pretax!N256)</f>
        <v>1.0632493220333786E-5</v>
      </c>
      <c r="U115" s="104">
        <f>T115*(1+US_Summary_pretax!O256)</f>
        <v>1.091829349673961E-5</v>
      </c>
      <c r="V115" s="104">
        <f>U115*(1+US_Summary_pretax!P256)</f>
        <v>1.1133679695838028E-5</v>
      </c>
      <c r="W115" s="104">
        <f>V115*(1+US_Summary_pretax!Q256)</f>
        <v>1.1242125141753226E-5</v>
      </c>
      <c r="X115" s="104">
        <f>W115*(1+US_Summary_pretax!R256)</f>
        <v>1.1446833911413174E-5</v>
      </c>
      <c r="Y115" s="104">
        <f>X115*(1+US_Summary_pretax!S256)</f>
        <v>1.1633629490038376E-5</v>
      </c>
      <c r="Z115" s="104">
        <f>Y115*(1+US_Summary_pretax!T256)</f>
        <v>1.1947663038346633E-5</v>
      </c>
      <c r="AA115" s="104">
        <f>Z115*(1+US_Summary_pretax!U256)</f>
        <v>1.184070788182816E-5</v>
      </c>
      <c r="AB115" s="104">
        <f>AA115*(1+US_Summary_pretax!V256)</f>
        <v>1.2282342400331934E-5</v>
      </c>
      <c r="AC115" s="104">
        <f>AB115*(1+US_Summary_pretax!W256)</f>
        <v>1.2487647905640953E-5</v>
      </c>
      <c r="AD115" s="104">
        <f>AC115*(1+US_Summary_pretax!X256)</f>
        <v>1.2629625409944655E-5</v>
      </c>
      <c r="AE115" s="104">
        <f>AD115*(1+US_Summary_pretax!Y256)</f>
        <v>1.2767720759596466E-5</v>
      </c>
      <c r="AF115" s="104">
        <f>AE115*(1+US_Summary_pretax!Z256)</f>
        <v>1.3054600009901217E-5</v>
      </c>
      <c r="AG115" s="104">
        <f>AF115*(1+US_Summary_pretax!AA256)</f>
        <v>1.3286811492421187E-5</v>
      </c>
      <c r="AH115" s="104">
        <f>AG115*(1+US_Summary_pretax!AB256)</f>
        <v>1.356713357877275E-5</v>
      </c>
      <c r="AI115" s="104">
        <f>AH115*(1+US_Summary_pretax!AC256)</f>
        <v>1.3730429477813509E-5</v>
      </c>
      <c r="AJ115" s="104">
        <f>AI115*(1+US_Summary_pretax!AD256)</f>
        <v>1.3692618170289868E-5</v>
      </c>
      <c r="AK115" s="104">
        <f>AJ115*(1+US_Summary_pretax!AE256)</f>
        <v>1.3866033597428996E-5</v>
      </c>
      <c r="AL115" s="104">
        <f t="shared" ref="AL115:AU121" si="37">SLOPE(AA115:AK115,AA$13:AK$13)*AL$13+INTERCEPT(AA115:AK115,AA$13:AK$13)</f>
        <v>1.4212707340988183E-5</v>
      </c>
      <c r="AM115" s="104">
        <f t="shared" si="37"/>
        <v>1.4368458927017653E-5</v>
      </c>
      <c r="AN115" s="104">
        <f t="shared" si="37"/>
        <v>1.4555852005477318E-5</v>
      </c>
      <c r="AO115" s="104">
        <f t="shared" si="37"/>
        <v>1.4746126603176074E-5</v>
      </c>
      <c r="AP115" s="104">
        <f t="shared" si="37"/>
        <v>1.4926339150155129E-5</v>
      </c>
      <c r="AQ115" s="104">
        <f t="shared" si="37"/>
        <v>1.5089278731777003E-5</v>
      </c>
      <c r="AR115" s="104">
        <f t="shared" si="37"/>
        <v>1.5261534071848515E-5</v>
      </c>
      <c r="AS115" s="104">
        <f t="shared" si="37"/>
        <v>1.5440331592075657E-5</v>
      </c>
      <c r="AT115" s="104">
        <f t="shared" si="37"/>
        <v>1.564269219937243E-5</v>
      </c>
      <c r="AU115" s="104">
        <f>SLOPE(AJ115:AT115,AJ$13:AT$13)*AU$13+INTERCEPT(AJ115:AT115,AJ$13:AT$13)</f>
        <v>1.5855061257461184E-5</v>
      </c>
    </row>
    <row r="116" spans="1:47" ht="18.75" customHeight="1">
      <c r="A116" s="101" t="s">
        <v>3670</v>
      </c>
      <c r="G116" s="101">
        <v>0</v>
      </c>
      <c r="H116" s="101">
        <v>0</v>
      </c>
      <c r="I116" s="101">
        <v>0</v>
      </c>
      <c r="J116" s="101">
        <v>0</v>
      </c>
      <c r="K116" s="101">
        <v>0</v>
      </c>
      <c r="L116" s="101">
        <v>0</v>
      </c>
      <c r="M116" s="101">
        <v>0</v>
      </c>
      <c r="N116" s="101">
        <v>0</v>
      </c>
      <c r="O116" s="101">
        <v>0</v>
      </c>
      <c r="P116" s="101">
        <v>0</v>
      </c>
      <c r="Q116" s="101">
        <v>0</v>
      </c>
      <c r="R116" s="101">
        <v>0</v>
      </c>
      <c r="S116" s="101">
        <v>0</v>
      </c>
      <c r="T116" s="101">
        <v>0</v>
      </c>
      <c r="U116" s="101">
        <v>0</v>
      </c>
      <c r="V116" s="101">
        <v>0</v>
      </c>
      <c r="W116" s="101">
        <v>0</v>
      </c>
      <c r="X116" s="101">
        <v>0</v>
      </c>
      <c r="Y116" s="101">
        <v>0</v>
      </c>
      <c r="Z116" s="101">
        <v>0</v>
      </c>
      <c r="AA116" s="101">
        <v>0</v>
      </c>
      <c r="AB116" s="101">
        <v>0</v>
      </c>
      <c r="AC116" s="101">
        <v>0</v>
      </c>
      <c r="AD116" s="101">
        <v>0</v>
      </c>
      <c r="AE116" s="101">
        <v>0</v>
      </c>
      <c r="AF116" s="101">
        <v>0</v>
      </c>
      <c r="AG116" s="101">
        <v>0</v>
      </c>
      <c r="AH116" s="101">
        <v>0</v>
      </c>
      <c r="AI116" s="101">
        <v>0</v>
      </c>
      <c r="AJ116" s="101">
        <v>0</v>
      </c>
      <c r="AK116" s="101">
        <v>0</v>
      </c>
      <c r="AL116" s="101">
        <v>0</v>
      </c>
      <c r="AM116" s="101">
        <v>0</v>
      </c>
      <c r="AN116" s="101">
        <v>0</v>
      </c>
      <c r="AO116" s="101">
        <v>0</v>
      </c>
      <c r="AP116" s="101">
        <v>0</v>
      </c>
      <c r="AQ116" s="101">
        <v>0</v>
      </c>
      <c r="AR116" s="101">
        <v>0</v>
      </c>
      <c r="AS116" s="101">
        <v>0</v>
      </c>
      <c r="AT116" s="101">
        <v>0</v>
      </c>
      <c r="AU116" s="101">
        <v>0</v>
      </c>
    </row>
    <row r="117" spans="1:47" ht="18.75" customHeight="1">
      <c r="A117" s="101" t="s">
        <v>3671</v>
      </c>
      <c r="G117" s="101">
        <v>0</v>
      </c>
      <c r="H117" s="101">
        <v>0</v>
      </c>
      <c r="I117" s="101">
        <v>0</v>
      </c>
      <c r="J117" s="101">
        <v>0</v>
      </c>
      <c r="K117" s="101">
        <v>0</v>
      </c>
      <c r="L117" s="101">
        <v>0</v>
      </c>
      <c r="M117" s="101">
        <v>0</v>
      </c>
      <c r="N117" s="101">
        <v>0</v>
      </c>
      <c r="O117" s="101">
        <v>0</v>
      </c>
      <c r="P117" s="101">
        <v>0</v>
      </c>
      <c r="Q117" s="101">
        <v>0</v>
      </c>
      <c r="R117" s="101">
        <v>0</v>
      </c>
      <c r="S117" s="101">
        <v>0</v>
      </c>
      <c r="T117" s="101">
        <v>0</v>
      </c>
      <c r="U117" s="101">
        <v>0</v>
      </c>
      <c r="V117" s="101">
        <v>0</v>
      </c>
      <c r="W117" s="101">
        <v>0</v>
      </c>
      <c r="X117" s="101">
        <v>0</v>
      </c>
      <c r="Y117" s="101">
        <v>0</v>
      </c>
      <c r="Z117" s="101">
        <v>0</v>
      </c>
      <c r="AA117" s="101">
        <v>0</v>
      </c>
      <c r="AB117" s="101">
        <v>0</v>
      </c>
      <c r="AC117" s="101">
        <v>0</v>
      </c>
      <c r="AD117" s="101">
        <v>0</v>
      </c>
      <c r="AE117" s="101">
        <v>0</v>
      </c>
      <c r="AF117" s="101">
        <v>0</v>
      </c>
      <c r="AG117" s="101">
        <v>0</v>
      </c>
      <c r="AH117" s="101">
        <v>0</v>
      </c>
      <c r="AI117" s="101">
        <v>0</v>
      </c>
      <c r="AJ117" s="101">
        <v>0</v>
      </c>
      <c r="AK117" s="101">
        <v>0</v>
      </c>
      <c r="AL117" s="101">
        <v>0</v>
      </c>
      <c r="AM117" s="101">
        <v>0</v>
      </c>
      <c r="AN117" s="101">
        <v>0</v>
      </c>
      <c r="AO117" s="101">
        <v>0</v>
      </c>
      <c r="AP117" s="101">
        <v>0</v>
      </c>
      <c r="AQ117" s="101">
        <v>0</v>
      </c>
      <c r="AR117" s="101">
        <v>0</v>
      </c>
      <c r="AS117" s="101">
        <v>0</v>
      </c>
      <c r="AT117" s="101">
        <v>0</v>
      </c>
      <c r="AU117" s="101">
        <v>0</v>
      </c>
    </row>
    <row r="118" spans="1:47" ht="18.75" customHeight="1">
      <c r="A118" s="101" t="s">
        <v>3672</v>
      </c>
      <c r="B118" s="109">
        <f>Crude!$G18</f>
        <v>8.530654795242392E-6</v>
      </c>
      <c r="C118" s="109">
        <f>Crude!$G19</f>
        <v>7.1197454823498096E-6</v>
      </c>
      <c r="D118" s="109">
        <f>Crude!$G20</f>
        <v>8.6159913815198505E-6</v>
      </c>
      <c r="E118" s="109">
        <f>Crude!$G21</f>
        <v>1.0885719564295667E-5</v>
      </c>
      <c r="F118" s="109">
        <f>Crude!$G22</f>
        <v>9.6088708722553489E-6</v>
      </c>
      <c r="G118" s="109">
        <f>Crude!$G23</f>
        <v>6.447346428534108E-6</v>
      </c>
      <c r="H118" s="109">
        <f>Crude!$G24</f>
        <v>7.0663854842348942E-6</v>
      </c>
      <c r="I118" s="104">
        <f>H118*(1+US_Summary_pretax!C259)</f>
        <v>8.0682605174133683E-6</v>
      </c>
      <c r="J118" s="104">
        <f>I118*(1+US_Summary_pretax!D259)</f>
        <v>8.6235956936712569E-6</v>
      </c>
      <c r="K118" s="104">
        <f>J118*(1+US_Summary_pretax!E259)</f>
        <v>9.1506130012222032E-6</v>
      </c>
      <c r="L118" s="104">
        <f>K118*(1+US_Summary_pretax!F259)</f>
        <v>9.3510138973972108E-6</v>
      </c>
      <c r="M118" s="104">
        <f>L118*(1+US_Summary_pretax!G259)</f>
        <v>9.5678243857991798E-6</v>
      </c>
      <c r="N118" s="104">
        <f>M118*(1+US_Summary_pretax!H259)</f>
        <v>9.3493655359541189E-6</v>
      </c>
      <c r="O118" s="104">
        <f>N118*(1+US_Summary_pretax!I259)</f>
        <v>9.4675481834610836E-6</v>
      </c>
      <c r="P118" s="104">
        <f>O118*(1+US_Summary_pretax!J259)</f>
        <v>9.6695638940704946E-6</v>
      </c>
      <c r="Q118" s="104">
        <f>P118*(1+US_Summary_pretax!K259)</f>
        <v>1.0028628831918523E-5</v>
      </c>
      <c r="R118" s="104">
        <f>Q118*(1+US_Summary_pretax!L259)</f>
        <v>1.020775855441761E-5</v>
      </c>
      <c r="S118" s="104">
        <f>R118*(1+US_Summary_pretax!M259)</f>
        <v>1.0507658784430656E-5</v>
      </c>
      <c r="T118" s="104">
        <f>S118*(1+US_Summary_pretax!N259)</f>
        <v>1.0632493220333786E-5</v>
      </c>
      <c r="U118" s="104">
        <f>T118*(1+US_Summary_pretax!O259)</f>
        <v>1.091829349673961E-5</v>
      </c>
      <c r="V118" s="104">
        <f>U118*(1+US_Summary_pretax!P259)</f>
        <v>1.1133679695838028E-5</v>
      </c>
      <c r="W118" s="104">
        <f>V118*(1+US_Summary_pretax!Q259)</f>
        <v>1.1242125141753226E-5</v>
      </c>
      <c r="X118" s="104">
        <f>W118*(1+US_Summary_pretax!R259)</f>
        <v>1.1446833911413174E-5</v>
      </c>
      <c r="Y118" s="104">
        <f>X118*(1+US_Summary_pretax!S259)</f>
        <v>1.1633629490038376E-5</v>
      </c>
      <c r="Z118" s="104">
        <f>Y118*(1+US_Summary_pretax!T259)</f>
        <v>1.1947663038346633E-5</v>
      </c>
      <c r="AA118" s="104">
        <f>Z118*(1+US_Summary_pretax!U259)</f>
        <v>1.184070788182816E-5</v>
      </c>
      <c r="AB118" s="104">
        <f>AA118*(1+US_Summary_pretax!V259)</f>
        <v>1.2282342400331934E-5</v>
      </c>
      <c r="AC118" s="104">
        <f>AB118*(1+US_Summary_pretax!W259)</f>
        <v>1.2487647905640953E-5</v>
      </c>
      <c r="AD118" s="104">
        <f>AC118*(1+US_Summary_pretax!X259)</f>
        <v>1.2629625409944655E-5</v>
      </c>
      <c r="AE118" s="104">
        <f>AD118*(1+US_Summary_pretax!Y259)</f>
        <v>1.2767720759596466E-5</v>
      </c>
      <c r="AF118" s="104">
        <f>AE118*(1+US_Summary_pretax!Z259)</f>
        <v>1.3054600009901217E-5</v>
      </c>
      <c r="AG118" s="104">
        <f>AF118*(1+US_Summary_pretax!AA259)</f>
        <v>1.3286811492421187E-5</v>
      </c>
      <c r="AH118" s="104">
        <f>AG118*(1+US_Summary_pretax!AB259)</f>
        <v>1.356713357877275E-5</v>
      </c>
      <c r="AI118" s="104">
        <f>AH118*(1+US_Summary_pretax!AC259)</f>
        <v>1.3730429477813509E-5</v>
      </c>
      <c r="AJ118" s="104">
        <f>AI118*(1+US_Summary_pretax!AD259)</f>
        <v>1.3692618170289868E-5</v>
      </c>
      <c r="AK118" s="104">
        <f>AJ118*(1+US_Summary_pretax!AE259)</f>
        <v>1.3866033597428996E-5</v>
      </c>
      <c r="AL118" s="104">
        <f t="shared" si="37"/>
        <v>1.4212707340988183E-5</v>
      </c>
      <c r="AM118" s="104">
        <f t="shared" si="37"/>
        <v>1.4368458927017653E-5</v>
      </c>
      <c r="AN118" s="104">
        <f t="shared" si="37"/>
        <v>1.4555852005477318E-5</v>
      </c>
      <c r="AO118" s="104">
        <f t="shared" si="37"/>
        <v>1.4746126603176074E-5</v>
      </c>
      <c r="AP118" s="104">
        <f t="shared" si="37"/>
        <v>1.4926339150155129E-5</v>
      </c>
      <c r="AQ118" s="104">
        <f t="shared" si="37"/>
        <v>1.5089278731777003E-5</v>
      </c>
      <c r="AR118" s="104">
        <f t="shared" si="37"/>
        <v>1.5261534071848515E-5</v>
      </c>
      <c r="AS118" s="104">
        <f t="shared" si="37"/>
        <v>1.5440331592075657E-5</v>
      </c>
      <c r="AT118" s="104">
        <f t="shared" si="37"/>
        <v>1.564269219937243E-5</v>
      </c>
      <c r="AU118" s="104">
        <f t="shared" si="37"/>
        <v>1.5855061257461184E-5</v>
      </c>
    </row>
    <row r="119" spans="1:47" ht="18.75" customHeight="1">
      <c r="A119" s="101" t="s">
        <v>3673</v>
      </c>
      <c r="G119" s="101">
        <v>0</v>
      </c>
      <c r="H119" s="101">
        <v>0</v>
      </c>
      <c r="I119" s="101">
        <v>0</v>
      </c>
      <c r="J119" s="101">
        <v>0</v>
      </c>
      <c r="K119" s="101">
        <v>0</v>
      </c>
      <c r="L119" s="101">
        <v>0</v>
      </c>
      <c r="M119" s="101">
        <v>0</v>
      </c>
      <c r="N119" s="101">
        <v>0</v>
      </c>
      <c r="O119" s="101">
        <v>0</v>
      </c>
      <c r="P119" s="101">
        <v>0</v>
      </c>
      <c r="Q119" s="101">
        <v>0</v>
      </c>
      <c r="R119" s="101">
        <v>0</v>
      </c>
      <c r="S119" s="101">
        <v>0</v>
      </c>
      <c r="T119" s="101">
        <v>0</v>
      </c>
      <c r="U119" s="101">
        <v>0</v>
      </c>
      <c r="V119" s="101">
        <v>0</v>
      </c>
      <c r="W119" s="101">
        <v>0</v>
      </c>
      <c r="X119" s="101">
        <v>0</v>
      </c>
      <c r="Y119" s="101">
        <v>0</v>
      </c>
      <c r="Z119" s="101">
        <v>0</v>
      </c>
      <c r="AA119" s="101">
        <v>0</v>
      </c>
      <c r="AB119" s="101">
        <v>0</v>
      </c>
      <c r="AC119" s="101">
        <v>0</v>
      </c>
      <c r="AD119" s="101">
        <v>0</v>
      </c>
      <c r="AE119" s="101">
        <v>0</v>
      </c>
      <c r="AF119" s="101">
        <v>0</v>
      </c>
      <c r="AG119" s="101">
        <v>0</v>
      </c>
      <c r="AH119" s="101">
        <v>0</v>
      </c>
      <c r="AI119" s="101">
        <v>0</v>
      </c>
      <c r="AJ119" s="101">
        <v>0</v>
      </c>
      <c r="AK119" s="101">
        <v>0</v>
      </c>
      <c r="AL119" s="101">
        <v>0</v>
      </c>
      <c r="AM119" s="101">
        <v>0</v>
      </c>
      <c r="AN119" s="101">
        <v>0</v>
      </c>
      <c r="AO119" s="101">
        <v>0</v>
      </c>
      <c r="AP119" s="101">
        <v>0</v>
      </c>
      <c r="AQ119" s="101">
        <v>0</v>
      </c>
      <c r="AR119" s="101">
        <v>0</v>
      </c>
      <c r="AS119" s="101">
        <v>0</v>
      </c>
      <c r="AT119" s="101">
        <v>0</v>
      </c>
      <c r="AU119" s="101">
        <v>0</v>
      </c>
    </row>
    <row r="120" spans="1:47" ht="18.75" customHeight="1">
      <c r="A120" s="101" t="s">
        <v>3674</v>
      </c>
      <c r="G120" s="101">
        <v>0</v>
      </c>
      <c r="H120" s="101">
        <v>0</v>
      </c>
      <c r="I120" s="101">
        <v>0</v>
      </c>
      <c r="J120" s="101">
        <v>0</v>
      </c>
      <c r="K120" s="101">
        <v>0</v>
      </c>
      <c r="L120" s="101">
        <v>0</v>
      </c>
      <c r="M120" s="101">
        <v>0</v>
      </c>
      <c r="N120" s="101">
        <v>0</v>
      </c>
      <c r="O120" s="101">
        <v>0</v>
      </c>
      <c r="P120" s="101">
        <v>0</v>
      </c>
      <c r="Q120" s="101">
        <v>0</v>
      </c>
      <c r="R120" s="101">
        <v>0</v>
      </c>
      <c r="S120" s="101">
        <v>0</v>
      </c>
      <c r="T120" s="101">
        <v>0</v>
      </c>
      <c r="U120" s="101">
        <v>0</v>
      </c>
      <c r="V120" s="101">
        <v>0</v>
      </c>
      <c r="W120" s="101">
        <v>0</v>
      </c>
      <c r="X120" s="101">
        <v>0</v>
      </c>
      <c r="Y120" s="101">
        <v>0</v>
      </c>
      <c r="Z120" s="101">
        <v>0</v>
      </c>
      <c r="AA120" s="101">
        <v>0</v>
      </c>
      <c r="AB120" s="101">
        <v>0</v>
      </c>
      <c r="AC120" s="101">
        <v>0</v>
      </c>
      <c r="AD120" s="101">
        <v>0</v>
      </c>
      <c r="AE120" s="101">
        <v>0</v>
      </c>
      <c r="AF120" s="101">
        <v>0</v>
      </c>
      <c r="AG120" s="101">
        <v>0</v>
      </c>
      <c r="AH120" s="101">
        <v>0</v>
      </c>
      <c r="AI120" s="101">
        <v>0</v>
      </c>
      <c r="AJ120" s="101">
        <v>0</v>
      </c>
      <c r="AK120" s="101">
        <v>0</v>
      </c>
      <c r="AL120" s="101">
        <v>0</v>
      </c>
      <c r="AM120" s="101">
        <v>0</v>
      </c>
      <c r="AN120" s="101">
        <v>0</v>
      </c>
      <c r="AO120" s="101">
        <v>0</v>
      </c>
      <c r="AP120" s="101">
        <v>0</v>
      </c>
      <c r="AQ120" s="101">
        <v>0</v>
      </c>
      <c r="AR120" s="101">
        <v>0</v>
      </c>
      <c r="AS120" s="101">
        <v>0</v>
      </c>
      <c r="AT120" s="101">
        <v>0</v>
      </c>
      <c r="AU120" s="101">
        <v>0</v>
      </c>
    </row>
    <row r="121" spans="1:47" ht="18.75" customHeight="1">
      <c r="A121" s="101" t="s">
        <v>3675</v>
      </c>
      <c r="B121" s="109">
        <f>Crude!$G18</f>
        <v>8.530654795242392E-6</v>
      </c>
      <c r="C121" s="109">
        <f>Crude!$G19</f>
        <v>7.1197454823498096E-6</v>
      </c>
      <c r="D121" s="109">
        <f>Crude!$G20</f>
        <v>8.6159913815198505E-6</v>
      </c>
      <c r="E121" s="109">
        <f>Crude!$G21</f>
        <v>1.0885719564295667E-5</v>
      </c>
      <c r="F121" s="109">
        <f>Crude!$G22</f>
        <v>9.6088708722553489E-6</v>
      </c>
      <c r="G121" s="109">
        <f>Crude!$G23</f>
        <v>6.447346428534108E-6</v>
      </c>
      <c r="H121" s="109">
        <f>Crude!$G24</f>
        <v>7.0663854842348942E-6</v>
      </c>
      <c r="I121" s="104">
        <f>H121*(1+US_Summary_pretax!C262)</f>
        <v>8.0682605174133683E-6</v>
      </c>
      <c r="J121" s="104">
        <f>I121*(1+US_Summary_pretax!D262)</f>
        <v>8.6235956936712569E-6</v>
      </c>
      <c r="K121" s="104">
        <f>J121*(1+US_Summary_pretax!E262)</f>
        <v>9.1506130012222032E-6</v>
      </c>
      <c r="L121" s="104">
        <f>K121*(1+US_Summary_pretax!F262)</f>
        <v>9.3510138973972108E-6</v>
      </c>
      <c r="M121" s="104">
        <f>L121*(1+US_Summary_pretax!G262)</f>
        <v>9.5678243857991798E-6</v>
      </c>
      <c r="N121" s="104">
        <f>M121*(1+US_Summary_pretax!H262)</f>
        <v>9.3493655359541189E-6</v>
      </c>
      <c r="O121" s="104">
        <f>N121*(1+US_Summary_pretax!I262)</f>
        <v>9.4675481834610836E-6</v>
      </c>
      <c r="P121" s="104">
        <f>O121*(1+US_Summary_pretax!J262)</f>
        <v>9.6695638940704946E-6</v>
      </c>
      <c r="Q121" s="104">
        <f>P121*(1+US_Summary_pretax!K262)</f>
        <v>1.0028628831918523E-5</v>
      </c>
      <c r="R121" s="104">
        <f>Q121*(1+US_Summary_pretax!L262)</f>
        <v>1.020775855441761E-5</v>
      </c>
      <c r="S121" s="104">
        <f>R121*(1+US_Summary_pretax!M262)</f>
        <v>1.0507658784430656E-5</v>
      </c>
      <c r="T121" s="104">
        <f>S121*(1+US_Summary_pretax!N262)</f>
        <v>1.0632493220333786E-5</v>
      </c>
      <c r="U121" s="104">
        <f>T121*(1+US_Summary_pretax!O262)</f>
        <v>1.091829349673961E-5</v>
      </c>
      <c r="V121" s="104">
        <f>U121*(1+US_Summary_pretax!P262)</f>
        <v>1.1133679695838028E-5</v>
      </c>
      <c r="W121" s="104">
        <f>V121*(1+US_Summary_pretax!Q262)</f>
        <v>1.1242125141753226E-5</v>
      </c>
      <c r="X121" s="104">
        <f>W121*(1+US_Summary_pretax!R262)</f>
        <v>1.1446833911413174E-5</v>
      </c>
      <c r="Y121" s="104">
        <f>X121*(1+US_Summary_pretax!S262)</f>
        <v>1.1633629490038376E-5</v>
      </c>
      <c r="Z121" s="104">
        <f>Y121*(1+US_Summary_pretax!T262)</f>
        <v>1.1947663038346633E-5</v>
      </c>
      <c r="AA121" s="104">
        <f>Z121*(1+US_Summary_pretax!U262)</f>
        <v>1.184070788182816E-5</v>
      </c>
      <c r="AB121" s="104">
        <f>AA121*(1+US_Summary_pretax!V262)</f>
        <v>1.2282342400331934E-5</v>
      </c>
      <c r="AC121" s="104">
        <f>AB121*(1+US_Summary_pretax!W262)</f>
        <v>1.2487647905640953E-5</v>
      </c>
      <c r="AD121" s="104">
        <f>AC121*(1+US_Summary_pretax!X262)</f>
        <v>1.2629625409944655E-5</v>
      </c>
      <c r="AE121" s="104">
        <f>AD121*(1+US_Summary_pretax!Y262)</f>
        <v>1.2767720759596466E-5</v>
      </c>
      <c r="AF121" s="104">
        <f>AE121*(1+US_Summary_pretax!Z262)</f>
        <v>1.3054600009901217E-5</v>
      </c>
      <c r="AG121" s="104">
        <f>AF121*(1+US_Summary_pretax!AA262)</f>
        <v>1.3286811492421187E-5</v>
      </c>
      <c r="AH121" s="104">
        <f>AG121*(1+US_Summary_pretax!AB262)</f>
        <v>1.356713357877275E-5</v>
      </c>
      <c r="AI121" s="104">
        <f>AH121*(1+US_Summary_pretax!AC262)</f>
        <v>1.3730429477813509E-5</v>
      </c>
      <c r="AJ121" s="104">
        <f>AI121*(1+US_Summary_pretax!AD262)</f>
        <v>1.3692618170289868E-5</v>
      </c>
      <c r="AK121" s="104">
        <f>AJ121*(1+US_Summary_pretax!AE262)</f>
        <v>1.3866033597428996E-5</v>
      </c>
      <c r="AL121" s="104">
        <f t="shared" si="37"/>
        <v>1.4212707340988183E-5</v>
      </c>
      <c r="AM121" s="104">
        <f t="shared" si="37"/>
        <v>1.4368458927017653E-5</v>
      </c>
      <c r="AN121" s="104">
        <f t="shared" si="37"/>
        <v>1.4555852005477318E-5</v>
      </c>
      <c r="AO121" s="104">
        <f t="shared" si="37"/>
        <v>1.4746126603176074E-5</v>
      </c>
      <c r="AP121" s="104">
        <f t="shared" si="37"/>
        <v>1.4926339150155129E-5</v>
      </c>
      <c r="AQ121" s="104">
        <f t="shared" si="37"/>
        <v>1.5089278731777003E-5</v>
      </c>
      <c r="AR121" s="104">
        <f t="shared" si="37"/>
        <v>1.5261534071848515E-5</v>
      </c>
      <c r="AS121" s="104">
        <f t="shared" si="37"/>
        <v>1.5440331592075657E-5</v>
      </c>
      <c r="AT121" s="104">
        <f t="shared" si="37"/>
        <v>1.564269219937243E-5</v>
      </c>
      <c r="AU121" s="104">
        <f t="shared" si="37"/>
        <v>1.5855061257461184E-5</v>
      </c>
    </row>
    <row r="122" spans="1:47" s="103" customFormat="1" ht="18.75" customHeight="1">
      <c r="A122" s="102" t="s">
        <v>3686</v>
      </c>
      <c r="B122" s="102"/>
      <c r="C122" s="102"/>
      <c r="D122" s="102"/>
      <c r="E122" s="102"/>
      <c r="F122" s="102"/>
      <c r="I122" s="102"/>
      <c r="L122" s="102"/>
      <c r="O122" s="102"/>
      <c r="R122" s="102"/>
      <c r="U122" s="102"/>
      <c r="X122" s="102"/>
      <c r="AA122" s="102"/>
      <c r="AD122" s="102"/>
      <c r="AG122" s="102"/>
      <c r="AJ122" s="102"/>
      <c r="AM122" s="102"/>
      <c r="AP122" s="102"/>
      <c r="AS122" s="102"/>
    </row>
    <row r="123" spans="1:47" ht="18.75" customHeight="1">
      <c r="A123" s="105" t="s">
        <v>3697</v>
      </c>
      <c r="B123" s="101">
        <v>2015</v>
      </c>
      <c r="C123" s="101">
        <v>2016</v>
      </c>
      <c r="D123" s="101">
        <v>2017</v>
      </c>
      <c r="E123" s="101">
        <v>2018</v>
      </c>
      <c r="F123" s="101">
        <v>2019</v>
      </c>
      <c r="G123" s="101">
        <v>2020</v>
      </c>
      <c r="H123" s="101">
        <v>2021</v>
      </c>
      <c r="I123" s="101">
        <v>2022</v>
      </c>
      <c r="J123" s="101">
        <v>2023</v>
      </c>
      <c r="K123" s="101">
        <v>2024</v>
      </c>
      <c r="L123" s="101">
        <v>2025</v>
      </c>
      <c r="M123" s="101">
        <v>2026</v>
      </c>
      <c r="N123" s="101">
        <v>2027</v>
      </c>
      <c r="O123" s="101">
        <v>2028</v>
      </c>
      <c r="P123" s="101">
        <v>2029</v>
      </c>
      <c r="Q123" s="101">
        <v>2030</v>
      </c>
      <c r="R123" s="101">
        <v>2031</v>
      </c>
      <c r="S123" s="101">
        <v>2032</v>
      </c>
      <c r="T123" s="101">
        <v>2033</v>
      </c>
      <c r="U123" s="101">
        <v>2034</v>
      </c>
      <c r="V123" s="101">
        <v>2035</v>
      </c>
      <c r="W123" s="101">
        <v>2036</v>
      </c>
      <c r="X123" s="101">
        <v>2037</v>
      </c>
      <c r="Y123" s="101">
        <v>2038</v>
      </c>
      <c r="Z123" s="101">
        <v>2039</v>
      </c>
      <c r="AA123" s="101">
        <v>2040</v>
      </c>
      <c r="AB123" s="101">
        <v>2041</v>
      </c>
      <c r="AC123" s="101">
        <v>2042</v>
      </c>
      <c r="AD123" s="101">
        <v>2043</v>
      </c>
      <c r="AE123" s="101">
        <v>2044</v>
      </c>
      <c r="AF123" s="101">
        <v>2045</v>
      </c>
      <c r="AG123" s="101">
        <v>2046</v>
      </c>
      <c r="AH123" s="101">
        <v>2047</v>
      </c>
      <c r="AI123" s="101">
        <v>2048</v>
      </c>
      <c r="AJ123" s="101">
        <v>2049</v>
      </c>
      <c r="AK123" s="101">
        <v>2050</v>
      </c>
      <c r="AL123" s="101">
        <v>2051</v>
      </c>
      <c r="AM123" s="101">
        <v>2052</v>
      </c>
      <c r="AN123" s="101">
        <v>2053</v>
      </c>
      <c r="AO123" s="101">
        <v>2054</v>
      </c>
      <c r="AP123" s="101">
        <v>2055</v>
      </c>
      <c r="AQ123" s="101">
        <v>2056</v>
      </c>
      <c r="AR123" s="101">
        <v>2057</v>
      </c>
      <c r="AS123" s="101">
        <v>2058</v>
      </c>
      <c r="AT123" s="101">
        <v>2059</v>
      </c>
      <c r="AU123" s="101">
        <v>2060</v>
      </c>
    </row>
    <row r="124" spans="1:47" ht="18.75" customHeight="1">
      <c r="A124" s="101" t="s">
        <v>3668</v>
      </c>
      <c r="E124" s="109">
        <f>燃料油价格1!S5</f>
        <v>1.6805503704881932E-5</v>
      </c>
      <c r="F124" s="109">
        <f>燃料油价格1!T5</f>
        <v>1.6054544938010958E-5</v>
      </c>
      <c r="G124" s="109">
        <f>燃料油价格1!U5</f>
        <v>1.3523441947802896E-5</v>
      </c>
      <c r="H124" s="109">
        <f>燃料油价格1!W5</f>
        <v>1.8206088693678671E-5</v>
      </c>
      <c r="I124" s="104">
        <f>H124*(1+US_Summary_pretax!C265)</f>
        <v>1.3819783416008536E-5</v>
      </c>
      <c r="J124" s="104">
        <f>I124*(1+US_Summary_pretax!D265)</f>
        <v>1.4125464775850821E-5</v>
      </c>
      <c r="K124" s="104">
        <f>J124*(1+US_Summary_pretax!E265)</f>
        <v>1.619004178928251E-5</v>
      </c>
      <c r="L124" s="104">
        <f>K124*(1+US_Summary_pretax!F265)</f>
        <v>1.8486653819050453E-5</v>
      </c>
      <c r="M124" s="104">
        <f>L124*(1+US_Summary_pretax!G265)</f>
        <v>1.8537524920104646E-5</v>
      </c>
      <c r="N124" s="104">
        <f>M124*(1+US_Summary_pretax!H265)</f>
        <v>1.906063777681542E-5</v>
      </c>
      <c r="O124" s="104">
        <f>N124*(1+US_Summary_pretax!I265)</f>
        <v>2.0021771198423478E-5</v>
      </c>
      <c r="P124" s="104">
        <f>O124*(1+US_Summary_pretax!J265)</f>
        <v>2.0219383350701535E-5</v>
      </c>
      <c r="Q124" s="104">
        <f>P124*(1+US_Summary_pretax!K265)</f>
        <v>2.1687161620132331E-5</v>
      </c>
      <c r="R124" s="104">
        <f>Q124*(1+US_Summary_pretax!L265)</f>
        <v>2.2396068969243169E-5</v>
      </c>
      <c r="S124" s="104">
        <f>R124*(1+US_Summary_pretax!M265)</f>
        <v>2.1849809158510036E-5</v>
      </c>
      <c r="T124" s="104">
        <f>S124*(1+US_Summary_pretax!N265)</f>
        <v>2.2409658190648799E-5</v>
      </c>
      <c r="U124" s="104">
        <f>T124*(1+US_Summary_pretax!O265)</f>
        <v>2.2662117571472212E-5</v>
      </c>
      <c r="V124" s="104">
        <f>U124*(1+US_Summary_pretax!P265)</f>
        <v>2.34904451713729E-5</v>
      </c>
      <c r="W124" s="104">
        <f>V124*(1+US_Summary_pretax!Q265)</f>
        <v>2.2789314107405133E-5</v>
      </c>
      <c r="X124" s="104">
        <f>W124*(1+US_Summary_pretax!R265)</f>
        <v>2.3017594441441197E-5</v>
      </c>
      <c r="Y124" s="104">
        <f>X124*(1+US_Summary_pretax!S265)</f>
        <v>2.3298582685302843E-5</v>
      </c>
      <c r="Z124" s="104">
        <f>Y124*(1+US_Summary_pretax!T265)</f>
        <v>2.3683333818640333E-5</v>
      </c>
      <c r="AA124" s="104">
        <f>Z124*(1+US_Summary_pretax!U265)</f>
        <v>2.3961407685613882E-5</v>
      </c>
      <c r="AB124" s="104">
        <f>AA124*(1+US_Summary_pretax!V265)</f>
        <v>2.431212348397734E-5</v>
      </c>
      <c r="AC124" s="104">
        <f>AB124*(1+US_Summary_pretax!W265)</f>
        <v>2.4422442732856799E-5</v>
      </c>
      <c r="AD124" s="104">
        <f>AC124*(1+US_Summary_pretax!X265)</f>
        <v>2.4905630207951992E-5</v>
      </c>
      <c r="AE124" s="104">
        <f>AD124*(1+US_Summary_pretax!Y265)</f>
        <v>2.5575671948861101E-5</v>
      </c>
      <c r="AF124" s="104">
        <f>AE124*(1+US_Summary_pretax!Z265)</f>
        <v>2.6174501266175483E-5</v>
      </c>
      <c r="AG124" s="104">
        <f>AF124*(1+US_Summary_pretax!AA265)</f>
        <v>2.609905963487136E-5</v>
      </c>
      <c r="AH124" s="104">
        <f>AG124*(1+US_Summary_pretax!AB265)</f>
        <v>2.729258989844018E-5</v>
      </c>
      <c r="AI124" s="104">
        <f>AH124*(1+US_Summary_pretax!AC265)</f>
        <v>2.7451383895057428E-5</v>
      </c>
      <c r="AJ124" s="104">
        <f>AI124*(1+US_Summary_pretax!AD265)</f>
        <v>2.7553960471010297E-5</v>
      </c>
      <c r="AK124" s="104">
        <f>AJ124*(1+US_Summary_pretax!AE265)</f>
        <v>2.7888751987517077E-5</v>
      </c>
      <c r="AL124" s="104">
        <f t="shared" ref="AL124:AU131" si="38">SLOPE(AA124:AK124,AA$13:AK$13)*AL$13+INTERCEPT(AA124:AK124,AA$13:AK$13)</f>
        <v>2.8530040292643164E-5</v>
      </c>
      <c r="AM124" s="104">
        <f t="shared" si="38"/>
        <v>2.8987977313167635E-5</v>
      </c>
      <c r="AN124" s="104">
        <f t="shared" si="38"/>
        <v>2.9446135205839826E-5</v>
      </c>
      <c r="AO124" s="104">
        <f t="shared" si="38"/>
        <v>2.9841924854899331E-5</v>
      </c>
      <c r="AP124" s="104">
        <f t="shared" si="38"/>
        <v>3.0221826371931368E-5</v>
      </c>
      <c r="AQ124" s="104">
        <f t="shared" si="38"/>
        <v>3.0628994962265455E-5</v>
      </c>
      <c r="AR124" s="104">
        <f t="shared" si="38"/>
        <v>3.1072339728282334E-5</v>
      </c>
      <c r="AS124" s="104">
        <f t="shared" si="38"/>
        <v>3.1416096731119573E-5</v>
      </c>
      <c r="AT124" s="104">
        <f t="shared" si="38"/>
        <v>3.1895693610373122E-5</v>
      </c>
      <c r="AU124" s="104">
        <f>SLOPE(AJ124:AT124,AJ$13:AT$13)*AU$13+INTERCEPT(AJ124:AT124,AJ$13:AT$13)</f>
        <v>3.2362303926773369E-5</v>
      </c>
    </row>
    <row r="125" spans="1:47" ht="18.75" customHeight="1">
      <c r="A125" s="101" t="s">
        <v>3669</v>
      </c>
      <c r="E125" s="109">
        <f>E$124</f>
        <v>1.6805503704881932E-5</v>
      </c>
      <c r="F125" s="109">
        <f t="shared" ref="F125:H131" si="39">F$124</f>
        <v>1.6054544938010958E-5</v>
      </c>
      <c r="G125" s="109">
        <f t="shared" si="39"/>
        <v>1.3523441947802896E-5</v>
      </c>
      <c r="H125" s="109">
        <f t="shared" si="39"/>
        <v>1.8206088693678671E-5</v>
      </c>
      <c r="I125" s="104">
        <f>H125*(1+US_Summary_pretax!C266)</f>
        <v>1.9442261107256396E-5</v>
      </c>
      <c r="J125" s="104">
        <f>I125*(1+US_Summary_pretax!D266)</f>
        <v>2.1346059425319688E-5</v>
      </c>
      <c r="K125" s="104">
        <f>J125*(1+US_Summary_pretax!E266)</f>
        <v>2.3483281411729669E-5</v>
      </c>
      <c r="L125" s="104">
        <f>K125*(1+US_Summary_pretax!F266)</f>
        <v>2.4973969663089433E-5</v>
      </c>
      <c r="M125" s="104">
        <f>L125*(1+US_Summary_pretax!G266)</f>
        <v>2.5695433851598599E-5</v>
      </c>
      <c r="N125" s="104">
        <f>M125*(1+US_Summary_pretax!H266)</f>
        <v>2.6577387380140403E-5</v>
      </c>
      <c r="O125" s="104">
        <f>N125*(1+US_Summary_pretax!I266)</f>
        <v>2.7471655836968875E-5</v>
      </c>
      <c r="P125" s="104">
        <f>O125*(1+US_Summary_pretax!J266)</f>
        <v>2.772709836871258E-5</v>
      </c>
      <c r="Q125" s="104">
        <f>P125*(1+US_Summary_pretax!K266)</f>
        <v>2.8199494889389633E-5</v>
      </c>
      <c r="R125" s="104">
        <f>Q125*(1+US_Summary_pretax!L266)</f>
        <v>2.889201416531916E-5</v>
      </c>
      <c r="S125" s="104">
        <f>R125*(1+US_Summary_pretax!M266)</f>
        <v>2.9128586836369683E-5</v>
      </c>
      <c r="T125" s="104">
        <f>S125*(1+US_Summary_pretax!N266)</f>
        <v>2.9561284841788804E-5</v>
      </c>
      <c r="U125" s="104">
        <f>T125*(1+US_Summary_pretax!O266)</f>
        <v>2.9983306103033577E-5</v>
      </c>
      <c r="V125" s="104">
        <f>U125*(1+US_Summary_pretax!P266)</f>
        <v>3.0159193495339065E-5</v>
      </c>
      <c r="W125" s="104">
        <f>V125*(1+US_Summary_pretax!Q266)</f>
        <v>2.9972829190969434E-5</v>
      </c>
      <c r="X125" s="104">
        <f>W125*(1+US_Summary_pretax!R266)</f>
        <v>2.9845845766735302E-5</v>
      </c>
      <c r="Y125" s="104">
        <f>X125*(1+US_Summary_pretax!S266)</f>
        <v>3.0211771299898224E-5</v>
      </c>
      <c r="Z125" s="104">
        <f>Y125*(1+US_Summary_pretax!T266)</f>
        <v>3.0591259065068719E-5</v>
      </c>
      <c r="AA125" s="104">
        <f>Z125*(1+US_Summary_pretax!U266)</f>
        <v>3.0696232409734861E-5</v>
      </c>
      <c r="AB125" s="104">
        <f>AA125*(1+US_Summary_pretax!V266)</f>
        <v>3.1316840673431215E-5</v>
      </c>
      <c r="AC125" s="104">
        <f>AB125*(1+US_Summary_pretax!W266)</f>
        <v>3.1402825575712396E-5</v>
      </c>
      <c r="AD125" s="104">
        <f>AC125*(1+US_Summary_pretax!X266)</f>
        <v>3.1395532801668169E-5</v>
      </c>
      <c r="AE125" s="104">
        <f>AD125*(1+US_Summary_pretax!Y266)</f>
        <v>3.1352843392628773E-5</v>
      </c>
      <c r="AF125" s="104">
        <f>AE125*(1+US_Summary_pretax!Z266)</f>
        <v>3.1465612385550565E-5</v>
      </c>
      <c r="AG125" s="104">
        <f>AF125*(1+US_Summary_pretax!AA266)</f>
        <v>3.126992185071847E-5</v>
      </c>
      <c r="AH125" s="104">
        <f>AG125*(1+US_Summary_pretax!AB266)</f>
        <v>3.1681797789444625E-5</v>
      </c>
      <c r="AI125" s="104">
        <f>AH125*(1+US_Summary_pretax!AC266)</f>
        <v>3.1999423242781347E-5</v>
      </c>
      <c r="AJ125" s="104">
        <f>AI125*(1+US_Summary_pretax!AD266)</f>
        <v>3.2195719861815854E-5</v>
      </c>
      <c r="AK125" s="104">
        <f>AJ125*(1+US_Summary_pretax!AE266)</f>
        <v>3.2606265050445404E-5</v>
      </c>
      <c r="AL125" s="104">
        <f t="shared" si="38"/>
        <v>3.2417278533554211E-5</v>
      </c>
      <c r="AM125" s="104">
        <f t="shared" si="38"/>
        <v>3.2512688477114975E-5</v>
      </c>
      <c r="AN125" s="104">
        <f t="shared" si="38"/>
        <v>3.269560692845412E-5</v>
      </c>
      <c r="AO125" s="104">
        <f t="shared" si="38"/>
        <v>3.2900136822436668E-5</v>
      </c>
      <c r="AP125" s="104">
        <f t="shared" si="38"/>
        <v>3.3106802130216447E-5</v>
      </c>
      <c r="AQ125" s="104">
        <f t="shared" si="38"/>
        <v>3.3296458924828574E-5</v>
      </c>
      <c r="AR125" s="104">
        <f t="shared" si="38"/>
        <v>3.3486065839212768E-5</v>
      </c>
      <c r="AS125" s="104">
        <f t="shared" si="38"/>
        <v>3.3598502239361183E-5</v>
      </c>
      <c r="AT125" s="104">
        <f t="shared" si="38"/>
        <v>3.3728296516617371E-5</v>
      </c>
      <c r="AU125" s="104">
        <f>SLOPE(AJ125:AT125,AJ$13:AT$13)*AU$13+INTERCEPT(AJ125:AT125,AJ$13:AT$13)</f>
        <v>3.3875816304578075E-5</v>
      </c>
    </row>
    <row r="126" spans="1:47" ht="18.75" customHeight="1">
      <c r="A126" s="101" t="s">
        <v>3670</v>
      </c>
      <c r="E126" s="109">
        <f>E$124</f>
        <v>1.6805503704881932E-5</v>
      </c>
      <c r="F126" s="109">
        <f t="shared" si="39"/>
        <v>1.6054544938010958E-5</v>
      </c>
      <c r="G126" s="109">
        <f t="shared" si="39"/>
        <v>1.3523441947802896E-5</v>
      </c>
      <c r="H126" s="109">
        <f t="shared" si="39"/>
        <v>1.8206088693678671E-5</v>
      </c>
      <c r="I126" s="104">
        <f>H126*(1+US_Summary_pretax!C267)</f>
        <v>1.4207611009439953E-5</v>
      </c>
      <c r="J126" s="104">
        <f>I126*(1+US_Summary_pretax!D267)</f>
        <v>1.7890275940477882E-5</v>
      </c>
      <c r="K126" s="104">
        <f>J126*(1+US_Summary_pretax!E267)</f>
        <v>2.216989634289635E-5</v>
      </c>
      <c r="L126" s="104">
        <f>K126*(1+US_Summary_pretax!F267)</f>
        <v>2.5740410251829915E-5</v>
      </c>
      <c r="M126" s="104">
        <f>L126*(1+US_Summary_pretax!G267)</f>
        <v>2.8053211470039546E-5</v>
      </c>
      <c r="N126" s="104">
        <f>M126*(1+US_Summary_pretax!H267)</f>
        <v>3.052917110148297E-5</v>
      </c>
      <c r="O126" s="104">
        <f>N126*(1+US_Summary_pretax!I267)</f>
        <v>3.2172730640772971E-5</v>
      </c>
      <c r="P126" s="104">
        <f>O126*(1+US_Summary_pretax!J267)</f>
        <v>3.25503151178662E-5</v>
      </c>
      <c r="Q126" s="104">
        <f>P126*(1+US_Summary_pretax!K267)</f>
        <v>3.3419935788103473E-5</v>
      </c>
      <c r="R126" s="104">
        <f>Q126*(1+US_Summary_pretax!L267)</f>
        <v>3.4622934992472031E-5</v>
      </c>
      <c r="S126" s="104">
        <f>R126*(1+US_Summary_pretax!M267)</f>
        <v>3.4897314433877083E-5</v>
      </c>
      <c r="T126" s="104">
        <f>S126*(1+US_Summary_pretax!N267)</f>
        <v>3.5821756164394841E-5</v>
      </c>
      <c r="U126" s="104">
        <f>T126*(1+US_Summary_pretax!O267)</f>
        <v>3.6418336862100852E-5</v>
      </c>
      <c r="V126" s="104">
        <f>U126*(1+US_Summary_pretax!P267)</f>
        <v>3.6988815267400876E-5</v>
      </c>
      <c r="W126" s="104">
        <f>V126*(1+US_Summary_pretax!Q267)</f>
        <v>3.6662262472323392E-5</v>
      </c>
      <c r="X126" s="104">
        <f>W126*(1+US_Summary_pretax!R267)</f>
        <v>3.6697317691398807E-5</v>
      </c>
      <c r="Y126" s="104">
        <f>X126*(1+US_Summary_pretax!S267)</f>
        <v>3.7331417398077641E-5</v>
      </c>
      <c r="Z126" s="104">
        <f>Y126*(1+US_Summary_pretax!T267)</f>
        <v>3.7947350991921394E-5</v>
      </c>
      <c r="AA126" s="104">
        <f>Z126*(1+US_Summary_pretax!U267)</f>
        <v>3.792425382916492E-5</v>
      </c>
      <c r="AB126" s="104">
        <f>AA126*(1+US_Summary_pretax!V267)</f>
        <v>3.9061948720745868E-5</v>
      </c>
      <c r="AC126" s="104">
        <f>AB126*(1+US_Summary_pretax!W267)</f>
        <v>3.9552746078687983E-5</v>
      </c>
      <c r="AD126" s="104">
        <f>AC126*(1+US_Summary_pretax!X267)</f>
        <v>3.9998050076693584E-5</v>
      </c>
      <c r="AE126" s="104">
        <f>AD126*(1+US_Summary_pretax!Y267)</f>
        <v>4.0437052324764407E-5</v>
      </c>
      <c r="AF126" s="104">
        <f>AE126*(1+US_Summary_pretax!Z267)</f>
        <v>4.1280407606644744E-5</v>
      </c>
      <c r="AG126" s="104">
        <f>AF126*(1+US_Summary_pretax!AA267)</f>
        <v>4.1917668598670798E-5</v>
      </c>
      <c r="AH126" s="104">
        <f>AG126*(1+US_Summary_pretax!AB267)</f>
        <v>4.2621344344001579E-5</v>
      </c>
      <c r="AI126" s="104">
        <f>AH126*(1+US_Summary_pretax!AC267)</f>
        <v>4.3022848403859294E-5</v>
      </c>
      <c r="AJ126" s="104">
        <f>AI126*(1+US_Summary_pretax!AD267)</f>
        <v>4.3147644567352575E-5</v>
      </c>
      <c r="AK126" s="104">
        <f>AJ126*(1+US_Summary_pretax!AE267)</f>
        <v>4.3642130669887549E-5</v>
      </c>
      <c r="AL126" s="104">
        <f t="shared" si="38"/>
        <v>4.453162753135652E-5</v>
      </c>
      <c r="AM126" s="104">
        <f t="shared" si="38"/>
        <v>4.5001255981262688E-5</v>
      </c>
      <c r="AN126" s="104">
        <f t="shared" si="38"/>
        <v>4.5550165912661969E-5</v>
      </c>
      <c r="AO126" s="104">
        <f t="shared" si="38"/>
        <v>4.60907238895099E-5</v>
      </c>
      <c r="AP126" s="104">
        <f t="shared" si="38"/>
        <v>4.6605970084705184E-5</v>
      </c>
      <c r="AQ126" s="104">
        <f t="shared" si="38"/>
        <v>4.708001503790746E-5</v>
      </c>
      <c r="AR126" s="104">
        <f t="shared" si="38"/>
        <v>4.7589292071994636E-5</v>
      </c>
      <c r="AS126" s="104">
        <f t="shared" si="38"/>
        <v>4.8118043856705366E-5</v>
      </c>
      <c r="AT126" s="104">
        <f t="shared" si="38"/>
        <v>4.8696031095298627E-5</v>
      </c>
      <c r="AU126" s="104">
        <f t="shared" si="38"/>
        <v>4.9279276497744568E-5</v>
      </c>
    </row>
    <row r="127" spans="1:47" ht="18.75" customHeight="1">
      <c r="A127" s="101" t="s">
        <v>3671</v>
      </c>
      <c r="E127" s="109">
        <f>E$124</f>
        <v>1.6805503704881932E-5</v>
      </c>
      <c r="F127" s="109">
        <f t="shared" si="39"/>
        <v>1.6054544938010958E-5</v>
      </c>
      <c r="G127" s="109">
        <f t="shared" si="39"/>
        <v>1.3523441947802896E-5</v>
      </c>
      <c r="H127" s="109">
        <f t="shared" si="39"/>
        <v>1.8206088693678671E-5</v>
      </c>
      <c r="I127" s="104">
        <f>H127*(1+US_Summary_pretax!C268)</f>
        <v>1.4207611009439953E-5</v>
      </c>
      <c r="J127" s="104">
        <f>I127*(1+US_Summary_pretax!D268)</f>
        <v>1.7890275940477882E-5</v>
      </c>
      <c r="K127" s="104">
        <f>J127*(1+US_Summary_pretax!E268)</f>
        <v>2.216989634289635E-5</v>
      </c>
      <c r="L127" s="104">
        <f>K127*(1+US_Summary_pretax!F268)</f>
        <v>2.5740410251829915E-5</v>
      </c>
      <c r="M127" s="104">
        <f>L127*(1+US_Summary_pretax!G268)</f>
        <v>2.8053211470039546E-5</v>
      </c>
      <c r="N127" s="104">
        <f>M127*(1+US_Summary_pretax!H268)</f>
        <v>3.052917110148297E-5</v>
      </c>
      <c r="O127" s="104">
        <f>N127*(1+US_Summary_pretax!I268)</f>
        <v>3.2172730640772971E-5</v>
      </c>
      <c r="P127" s="104">
        <f>O127*(1+US_Summary_pretax!J268)</f>
        <v>3.25503151178662E-5</v>
      </c>
      <c r="Q127" s="104">
        <f>P127*(1+US_Summary_pretax!K268)</f>
        <v>3.3419935788103473E-5</v>
      </c>
      <c r="R127" s="104">
        <f>Q127*(1+US_Summary_pretax!L268)</f>
        <v>3.4622934992472031E-5</v>
      </c>
      <c r="S127" s="104">
        <f>R127*(1+US_Summary_pretax!M268)</f>
        <v>3.4897314433877083E-5</v>
      </c>
      <c r="T127" s="104">
        <f>S127*(1+US_Summary_pretax!N268)</f>
        <v>3.5821756164394841E-5</v>
      </c>
      <c r="U127" s="104">
        <f>T127*(1+US_Summary_pretax!O268)</f>
        <v>3.6418336862100852E-5</v>
      </c>
      <c r="V127" s="104">
        <f>U127*(1+US_Summary_pretax!P268)</f>
        <v>3.6988815267400876E-5</v>
      </c>
      <c r="W127" s="104">
        <f>V127*(1+US_Summary_pretax!Q268)</f>
        <v>3.6662262472323392E-5</v>
      </c>
      <c r="X127" s="104">
        <f>W127*(1+US_Summary_pretax!R268)</f>
        <v>3.6697317691398807E-5</v>
      </c>
      <c r="Y127" s="104">
        <f>X127*(1+US_Summary_pretax!S268)</f>
        <v>3.7331417398077641E-5</v>
      </c>
      <c r="Z127" s="104">
        <f>Y127*(1+US_Summary_pretax!T268)</f>
        <v>3.7947350991921394E-5</v>
      </c>
      <c r="AA127" s="104">
        <f>Z127*(1+US_Summary_pretax!U268)</f>
        <v>3.792425382916492E-5</v>
      </c>
      <c r="AB127" s="104">
        <f>AA127*(1+US_Summary_pretax!V268)</f>
        <v>3.9061948720745868E-5</v>
      </c>
      <c r="AC127" s="104">
        <f>AB127*(1+US_Summary_pretax!W268)</f>
        <v>3.9552746078687983E-5</v>
      </c>
      <c r="AD127" s="104">
        <f>AC127*(1+US_Summary_pretax!X268)</f>
        <v>3.9998050076693584E-5</v>
      </c>
      <c r="AE127" s="104">
        <f>AD127*(1+US_Summary_pretax!Y268)</f>
        <v>4.0437052324764407E-5</v>
      </c>
      <c r="AF127" s="104">
        <f>AE127*(1+US_Summary_pretax!Z268)</f>
        <v>4.1280407606644744E-5</v>
      </c>
      <c r="AG127" s="104">
        <f>AF127*(1+US_Summary_pretax!AA268)</f>
        <v>4.1917668598670798E-5</v>
      </c>
      <c r="AH127" s="104">
        <f>AG127*(1+US_Summary_pretax!AB268)</f>
        <v>4.2621344344001579E-5</v>
      </c>
      <c r="AI127" s="104">
        <f>AH127*(1+US_Summary_pretax!AC268)</f>
        <v>4.3022848403859294E-5</v>
      </c>
      <c r="AJ127" s="104">
        <f>AI127*(1+US_Summary_pretax!AD268)</f>
        <v>4.3147644567352575E-5</v>
      </c>
      <c r="AK127" s="104">
        <f>AJ127*(1+US_Summary_pretax!AE268)</f>
        <v>4.3642130669887549E-5</v>
      </c>
      <c r="AL127" s="104">
        <f t="shared" si="38"/>
        <v>4.453162753135652E-5</v>
      </c>
      <c r="AM127" s="104">
        <f t="shared" si="38"/>
        <v>4.5001255981262688E-5</v>
      </c>
      <c r="AN127" s="104">
        <f t="shared" si="38"/>
        <v>4.5550165912661969E-5</v>
      </c>
      <c r="AO127" s="104">
        <f t="shared" si="38"/>
        <v>4.60907238895099E-5</v>
      </c>
      <c r="AP127" s="104">
        <f t="shared" si="38"/>
        <v>4.6605970084705184E-5</v>
      </c>
      <c r="AQ127" s="104">
        <f t="shared" si="38"/>
        <v>4.708001503790746E-5</v>
      </c>
      <c r="AR127" s="104">
        <f t="shared" si="38"/>
        <v>4.7589292071994636E-5</v>
      </c>
      <c r="AS127" s="104">
        <f t="shared" si="38"/>
        <v>4.8118043856705366E-5</v>
      </c>
      <c r="AT127" s="104">
        <f t="shared" si="38"/>
        <v>4.8696031095298627E-5</v>
      </c>
      <c r="AU127" s="104">
        <f t="shared" si="38"/>
        <v>4.9279276497744568E-5</v>
      </c>
    </row>
    <row r="128" spans="1:47" ht="18.75" customHeight="1">
      <c r="A128" s="101" t="s">
        <v>3672</v>
      </c>
      <c r="E128" s="109">
        <f>E$124</f>
        <v>1.6805503704881932E-5</v>
      </c>
      <c r="F128" s="109">
        <f t="shared" si="39"/>
        <v>1.6054544938010958E-5</v>
      </c>
      <c r="G128" s="109">
        <f t="shared" si="39"/>
        <v>1.3523441947802896E-5</v>
      </c>
      <c r="H128" s="109">
        <f t="shared" si="39"/>
        <v>1.8206088693678671E-5</v>
      </c>
      <c r="I128" s="104">
        <f>H128*(1+US_Summary_pretax!C269)</f>
        <v>1.4877615724928876E-5</v>
      </c>
      <c r="J128" s="104">
        <f>I128*(1+US_Summary_pretax!D269)</f>
        <v>1.9494999223417404E-5</v>
      </c>
      <c r="K128" s="104">
        <f>J128*(1+US_Summary_pretax!E269)</f>
        <v>2.4686551661632994E-5</v>
      </c>
      <c r="L128" s="104">
        <f>K128*(1+US_Summary_pretax!F269)</f>
        <v>2.8887233104646855E-5</v>
      </c>
      <c r="M128" s="104">
        <f>L128*(1+US_Summary_pretax!G269)</f>
        <v>3.2190509088911687E-5</v>
      </c>
      <c r="N128" s="104">
        <f>M128*(1+US_Summary_pretax!H269)</f>
        <v>3.5850309813540075E-5</v>
      </c>
      <c r="O128" s="104">
        <f>N128*(1+US_Summary_pretax!I269)</f>
        <v>3.7341910862576201E-5</v>
      </c>
      <c r="P128" s="104">
        <f>O128*(1+US_Summary_pretax!J269)</f>
        <v>3.8002303513901288E-5</v>
      </c>
      <c r="Q128" s="104">
        <f>P128*(1+US_Summary_pretax!K269)</f>
        <v>3.8814270883220136E-5</v>
      </c>
      <c r="R128" s="104">
        <f>Q128*(1+US_Summary_pretax!L269)</f>
        <v>3.9907353336870975E-5</v>
      </c>
      <c r="S128" s="104">
        <f>R128*(1+US_Summary_pretax!M269)</f>
        <v>4.024967980309904E-5</v>
      </c>
      <c r="T128" s="104">
        <f>S128*(1+US_Summary_pretax!N269)</f>
        <v>4.1008976913577083E-5</v>
      </c>
      <c r="U128" s="104">
        <f>T128*(1+US_Summary_pretax!O269)</f>
        <v>4.1618015391060443E-5</v>
      </c>
      <c r="V128" s="104">
        <f>U128*(1+US_Summary_pretax!P269)</f>
        <v>4.2105252216294573E-5</v>
      </c>
      <c r="W128" s="104">
        <f>V128*(1+US_Summary_pretax!Q269)</f>
        <v>4.1770224650035907E-5</v>
      </c>
      <c r="X128" s="104">
        <f>W128*(1+US_Summary_pretax!R269)</f>
        <v>4.1752403784793236E-5</v>
      </c>
      <c r="Y128" s="104">
        <f>X128*(1+US_Summary_pretax!S269)</f>
        <v>4.2367821245690507E-5</v>
      </c>
      <c r="Z128" s="104">
        <f>Y128*(1+US_Summary_pretax!T269)</f>
        <v>4.3033041780252034E-5</v>
      </c>
      <c r="AA128" s="104">
        <f>Z128*(1+US_Summary_pretax!U269)</f>
        <v>4.2972934969694468E-5</v>
      </c>
      <c r="AB128" s="104">
        <f>AA128*(1+US_Summary_pretax!V269)</f>
        <v>4.407241655091737E-5</v>
      </c>
      <c r="AC128" s="104">
        <f>AB128*(1+US_Summary_pretax!W269)</f>
        <v>4.4574096737544492E-5</v>
      </c>
      <c r="AD128" s="104">
        <f>AC128*(1+US_Summary_pretax!X269)</f>
        <v>4.4954240503338013E-5</v>
      </c>
      <c r="AE128" s="104">
        <f>AD128*(1+US_Summary_pretax!Y269)</f>
        <v>4.5321307353132991E-5</v>
      </c>
      <c r="AF128" s="104">
        <f>AE128*(1+US_Summary_pretax!Z269)</f>
        <v>4.6104512221974462E-5</v>
      </c>
      <c r="AG128" s="104">
        <f>AF128*(1+US_Summary_pretax!AA269)</f>
        <v>4.6789635184787413E-5</v>
      </c>
      <c r="AH128" s="104">
        <f>AG128*(1+US_Summary_pretax!AB269)</f>
        <v>4.7299393178832356E-5</v>
      </c>
      <c r="AI128" s="104">
        <f>AH128*(1+US_Summary_pretax!AC269)</f>
        <v>4.7611060236357306E-5</v>
      </c>
      <c r="AJ128" s="104">
        <f>AI128*(1+US_Summary_pretax!AD269)</f>
        <v>4.7791491460899819E-5</v>
      </c>
      <c r="AK128" s="104">
        <f>AJ128*(1+US_Summary_pretax!AE269)</f>
        <v>4.8245278911527178E-5</v>
      </c>
      <c r="AL128" s="104">
        <f t="shared" si="38"/>
        <v>4.905826301144665E-5</v>
      </c>
      <c r="AM128" s="104">
        <f t="shared" si="38"/>
        <v>4.9469250518863477E-5</v>
      </c>
      <c r="AN128" s="104">
        <f t="shared" si="38"/>
        <v>4.9957638509534629E-5</v>
      </c>
      <c r="AO128" s="104">
        <f t="shared" si="38"/>
        <v>5.0447828324492344E-5</v>
      </c>
      <c r="AP128" s="104">
        <f t="shared" si="38"/>
        <v>5.0912473411058906E-5</v>
      </c>
      <c r="AQ128" s="104">
        <f t="shared" si="38"/>
        <v>5.1333191357901724E-5</v>
      </c>
      <c r="AR128" s="104">
        <f t="shared" si="38"/>
        <v>5.1787046105799595E-5</v>
      </c>
      <c r="AS128" s="104">
        <f t="shared" si="38"/>
        <v>5.2282676418547109E-5</v>
      </c>
      <c r="AT128" s="104">
        <f t="shared" si="38"/>
        <v>5.2806438138831174E-5</v>
      </c>
      <c r="AU128" s="104">
        <f t="shared" si="38"/>
        <v>5.3322509976103626E-5</v>
      </c>
    </row>
    <row r="129" spans="1:47" ht="18.75" customHeight="1">
      <c r="A129" s="101" t="s">
        <v>3673</v>
      </c>
      <c r="E129" s="109">
        <f>E$124</f>
        <v>1.6805503704881932E-5</v>
      </c>
      <c r="F129" s="109">
        <f t="shared" si="39"/>
        <v>1.6054544938010958E-5</v>
      </c>
      <c r="G129" s="109">
        <f t="shared" si="39"/>
        <v>1.3523441947802896E-5</v>
      </c>
      <c r="H129" s="109">
        <f t="shared" si="39"/>
        <v>1.8206088693678671E-5</v>
      </c>
      <c r="I129" s="104">
        <f>H129*(1+US_Summary_pretax!C270)</f>
        <v>1.4877615724928876E-5</v>
      </c>
      <c r="J129" s="104">
        <f>I129*(1+US_Summary_pretax!D270)</f>
        <v>1.9494999223417404E-5</v>
      </c>
      <c r="K129" s="104">
        <f>J129*(1+US_Summary_pretax!E270)</f>
        <v>2.4686551661632994E-5</v>
      </c>
      <c r="L129" s="104">
        <f>K129*(1+US_Summary_pretax!F270)</f>
        <v>2.8887233104646855E-5</v>
      </c>
      <c r="M129" s="104">
        <f>L129*(1+US_Summary_pretax!G270)</f>
        <v>3.2190509088911687E-5</v>
      </c>
      <c r="N129" s="104">
        <f>M129*(1+US_Summary_pretax!H270)</f>
        <v>3.5850309813540075E-5</v>
      </c>
      <c r="O129" s="104">
        <f>N129*(1+US_Summary_pretax!I270)</f>
        <v>3.7341910862576201E-5</v>
      </c>
      <c r="P129" s="104">
        <f>O129*(1+US_Summary_pretax!J270)</f>
        <v>3.8002303513901288E-5</v>
      </c>
      <c r="Q129" s="104">
        <f>P129*(1+US_Summary_pretax!K270)</f>
        <v>3.8814270883220136E-5</v>
      </c>
      <c r="R129" s="104">
        <f>Q129*(1+US_Summary_pretax!L270)</f>
        <v>3.9907353336870975E-5</v>
      </c>
      <c r="S129" s="104">
        <f>R129*(1+US_Summary_pretax!M270)</f>
        <v>4.024967980309904E-5</v>
      </c>
      <c r="T129" s="104">
        <f>S129*(1+US_Summary_pretax!N270)</f>
        <v>4.1008976913577083E-5</v>
      </c>
      <c r="U129" s="104">
        <f>T129*(1+US_Summary_pretax!O270)</f>
        <v>4.1618015391060443E-5</v>
      </c>
      <c r="V129" s="104">
        <f>U129*(1+US_Summary_pretax!P270)</f>
        <v>4.2105252216294573E-5</v>
      </c>
      <c r="W129" s="104">
        <f>V129*(1+US_Summary_pretax!Q270)</f>
        <v>4.1770224650035907E-5</v>
      </c>
      <c r="X129" s="104">
        <f>W129*(1+US_Summary_pretax!R270)</f>
        <v>4.1752403784793236E-5</v>
      </c>
      <c r="Y129" s="104">
        <f>X129*(1+US_Summary_pretax!S270)</f>
        <v>4.2367821245690507E-5</v>
      </c>
      <c r="Z129" s="104">
        <f>Y129*(1+US_Summary_pretax!T270)</f>
        <v>4.3033041780252034E-5</v>
      </c>
      <c r="AA129" s="104">
        <f>Z129*(1+US_Summary_pretax!U270)</f>
        <v>4.2972934969694468E-5</v>
      </c>
      <c r="AB129" s="104">
        <f>AA129*(1+US_Summary_pretax!V270)</f>
        <v>4.407241655091737E-5</v>
      </c>
      <c r="AC129" s="104">
        <f>AB129*(1+US_Summary_pretax!W270)</f>
        <v>4.4574096737544492E-5</v>
      </c>
      <c r="AD129" s="104">
        <f>AC129*(1+US_Summary_pretax!X270)</f>
        <v>4.4954240503338013E-5</v>
      </c>
      <c r="AE129" s="104">
        <f>AD129*(1+US_Summary_pretax!Y270)</f>
        <v>4.5321307353132991E-5</v>
      </c>
      <c r="AF129" s="104">
        <f>AE129*(1+US_Summary_pretax!Z270)</f>
        <v>4.6104512221974462E-5</v>
      </c>
      <c r="AG129" s="104">
        <f>AF129*(1+US_Summary_pretax!AA270)</f>
        <v>4.6789635184787413E-5</v>
      </c>
      <c r="AH129" s="104">
        <f>AG129*(1+US_Summary_pretax!AB270)</f>
        <v>4.7299393178832356E-5</v>
      </c>
      <c r="AI129" s="104">
        <f>AH129*(1+US_Summary_pretax!AC270)</f>
        <v>4.7611060236357306E-5</v>
      </c>
      <c r="AJ129" s="104">
        <f>AI129*(1+US_Summary_pretax!AD270)</f>
        <v>4.7791491460899819E-5</v>
      </c>
      <c r="AK129" s="104">
        <f>AJ129*(1+US_Summary_pretax!AE270)</f>
        <v>4.8245278911527178E-5</v>
      </c>
      <c r="AL129" s="104">
        <f t="shared" si="38"/>
        <v>4.905826301144665E-5</v>
      </c>
      <c r="AM129" s="104">
        <f t="shared" si="38"/>
        <v>4.9469250518863477E-5</v>
      </c>
      <c r="AN129" s="104">
        <f t="shared" si="38"/>
        <v>4.9957638509534629E-5</v>
      </c>
      <c r="AO129" s="104">
        <f t="shared" si="38"/>
        <v>5.0447828324492344E-5</v>
      </c>
      <c r="AP129" s="104">
        <f t="shared" si="38"/>
        <v>5.0912473411058906E-5</v>
      </c>
      <c r="AQ129" s="104">
        <f t="shared" si="38"/>
        <v>5.1333191357901724E-5</v>
      </c>
      <c r="AR129" s="104">
        <f t="shared" si="38"/>
        <v>5.1787046105799595E-5</v>
      </c>
      <c r="AS129" s="104">
        <f t="shared" si="38"/>
        <v>5.2282676418547109E-5</v>
      </c>
      <c r="AT129" s="104">
        <f t="shared" si="38"/>
        <v>5.2806438138831174E-5</v>
      </c>
      <c r="AU129" s="104">
        <f t="shared" si="38"/>
        <v>5.3322509976103626E-5</v>
      </c>
    </row>
    <row r="130" spans="1:47" ht="18.75" customHeight="1">
      <c r="A130" s="101" t="s">
        <v>3674</v>
      </c>
      <c r="G130" s="101">
        <v>0</v>
      </c>
      <c r="H130" s="101">
        <v>0</v>
      </c>
      <c r="I130" s="101">
        <v>0</v>
      </c>
      <c r="J130" s="101">
        <v>0</v>
      </c>
      <c r="K130" s="101">
        <v>0</v>
      </c>
      <c r="L130" s="101">
        <v>0</v>
      </c>
      <c r="M130" s="101">
        <v>0</v>
      </c>
      <c r="N130" s="101">
        <v>0</v>
      </c>
      <c r="O130" s="101">
        <v>0</v>
      </c>
      <c r="P130" s="101">
        <v>0</v>
      </c>
      <c r="Q130" s="101">
        <v>0</v>
      </c>
      <c r="R130" s="101">
        <v>0</v>
      </c>
      <c r="S130" s="101">
        <v>0</v>
      </c>
      <c r="T130" s="101">
        <v>0</v>
      </c>
      <c r="U130" s="101">
        <v>0</v>
      </c>
      <c r="V130" s="101">
        <v>0</v>
      </c>
      <c r="W130" s="101">
        <v>0</v>
      </c>
      <c r="X130" s="101">
        <v>0</v>
      </c>
      <c r="Y130" s="101">
        <v>0</v>
      </c>
      <c r="Z130" s="101">
        <v>0</v>
      </c>
      <c r="AA130" s="101">
        <v>0</v>
      </c>
      <c r="AB130" s="101">
        <v>0</v>
      </c>
      <c r="AC130" s="101">
        <v>0</v>
      </c>
      <c r="AD130" s="101">
        <v>0</v>
      </c>
      <c r="AE130" s="101">
        <v>0</v>
      </c>
      <c r="AF130" s="101">
        <v>0</v>
      </c>
      <c r="AG130" s="101">
        <v>0</v>
      </c>
      <c r="AH130" s="101">
        <v>0</v>
      </c>
      <c r="AI130" s="101">
        <v>0</v>
      </c>
      <c r="AJ130" s="101">
        <v>0</v>
      </c>
      <c r="AK130" s="101">
        <v>0</v>
      </c>
      <c r="AL130" s="101">
        <v>0</v>
      </c>
      <c r="AM130" s="101">
        <v>0</v>
      </c>
      <c r="AN130" s="101">
        <v>0</v>
      </c>
      <c r="AO130" s="101">
        <v>0</v>
      </c>
      <c r="AP130" s="101">
        <v>0</v>
      </c>
      <c r="AQ130" s="101">
        <v>0</v>
      </c>
      <c r="AR130" s="101">
        <v>0</v>
      </c>
      <c r="AS130" s="101">
        <v>0</v>
      </c>
      <c r="AT130" s="101">
        <v>0</v>
      </c>
      <c r="AU130" s="101">
        <v>0</v>
      </c>
    </row>
    <row r="131" spans="1:47" ht="18.75" customHeight="1">
      <c r="A131" s="101" t="s">
        <v>3675</v>
      </c>
      <c r="E131" s="109">
        <f>E$124</f>
        <v>1.6805503704881932E-5</v>
      </c>
      <c r="F131" s="109">
        <f t="shared" si="39"/>
        <v>1.6054544938010958E-5</v>
      </c>
      <c r="G131" s="109">
        <f t="shared" si="39"/>
        <v>1.3523441947802896E-5</v>
      </c>
      <c r="H131" s="109">
        <f t="shared" si="39"/>
        <v>1.8206088693678671E-5</v>
      </c>
      <c r="I131" s="104">
        <f>H131*(1+US_Summary_pretax!C272)</f>
        <v>1.4877615724928876E-5</v>
      </c>
      <c r="J131" s="104">
        <f>I131*(1+US_Summary_pretax!D272)</f>
        <v>1.9494999223417404E-5</v>
      </c>
      <c r="K131" s="104">
        <f>J131*(1+US_Summary_pretax!E272)</f>
        <v>2.4686551661632994E-5</v>
      </c>
      <c r="L131" s="104">
        <f>K131*(1+US_Summary_pretax!F272)</f>
        <v>2.8887233104646855E-5</v>
      </c>
      <c r="M131" s="104">
        <f>L131*(1+US_Summary_pretax!G272)</f>
        <v>3.2190509088911687E-5</v>
      </c>
      <c r="N131" s="104">
        <f>M131*(1+US_Summary_pretax!H272)</f>
        <v>3.5850309813540075E-5</v>
      </c>
      <c r="O131" s="104">
        <f>N131*(1+US_Summary_pretax!I272)</f>
        <v>3.7341910862576201E-5</v>
      </c>
      <c r="P131" s="104">
        <f>O131*(1+US_Summary_pretax!J272)</f>
        <v>3.8002303513901288E-5</v>
      </c>
      <c r="Q131" s="104">
        <f>P131*(1+US_Summary_pretax!K272)</f>
        <v>3.8814270883220136E-5</v>
      </c>
      <c r="R131" s="104">
        <f>Q131*(1+US_Summary_pretax!L272)</f>
        <v>3.9907353336870975E-5</v>
      </c>
      <c r="S131" s="104">
        <f>R131*(1+US_Summary_pretax!M272)</f>
        <v>4.024967980309904E-5</v>
      </c>
      <c r="T131" s="104">
        <f>S131*(1+US_Summary_pretax!N272)</f>
        <v>4.1008976913577083E-5</v>
      </c>
      <c r="U131" s="104">
        <f>T131*(1+US_Summary_pretax!O272)</f>
        <v>4.1618015391060443E-5</v>
      </c>
      <c r="V131" s="104">
        <f>U131*(1+US_Summary_pretax!P272)</f>
        <v>4.2105252216294573E-5</v>
      </c>
      <c r="W131" s="104">
        <f>V131*(1+US_Summary_pretax!Q272)</f>
        <v>4.1770224650035907E-5</v>
      </c>
      <c r="X131" s="104">
        <f>W131*(1+US_Summary_pretax!R272)</f>
        <v>4.1752403784793236E-5</v>
      </c>
      <c r="Y131" s="104">
        <f>X131*(1+US_Summary_pretax!S272)</f>
        <v>4.2367821245690507E-5</v>
      </c>
      <c r="Z131" s="104">
        <f>Y131*(1+US_Summary_pretax!T272)</f>
        <v>4.3033041780252034E-5</v>
      </c>
      <c r="AA131" s="104">
        <f>Z131*(1+US_Summary_pretax!U272)</f>
        <v>4.2972934969694468E-5</v>
      </c>
      <c r="AB131" s="104">
        <f>AA131*(1+US_Summary_pretax!V272)</f>
        <v>4.407241655091737E-5</v>
      </c>
      <c r="AC131" s="104">
        <f>AB131*(1+US_Summary_pretax!W272)</f>
        <v>4.4574096737544492E-5</v>
      </c>
      <c r="AD131" s="104">
        <f>AC131*(1+US_Summary_pretax!X272)</f>
        <v>4.4954240503338013E-5</v>
      </c>
      <c r="AE131" s="104">
        <f>AD131*(1+US_Summary_pretax!Y272)</f>
        <v>4.5321307353132991E-5</v>
      </c>
      <c r="AF131" s="104">
        <f>AE131*(1+US_Summary_pretax!Z272)</f>
        <v>4.6104512221974462E-5</v>
      </c>
      <c r="AG131" s="104">
        <f>AF131*(1+US_Summary_pretax!AA272)</f>
        <v>4.6789635184787413E-5</v>
      </c>
      <c r="AH131" s="104">
        <f>AG131*(1+US_Summary_pretax!AB272)</f>
        <v>4.7299393178832356E-5</v>
      </c>
      <c r="AI131" s="104">
        <f>AH131*(1+US_Summary_pretax!AC272)</f>
        <v>4.7611060236357306E-5</v>
      </c>
      <c r="AJ131" s="104">
        <f>AI131*(1+US_Summary_pretax!AD272)</f>
        <v>4.7791491460899819E-5</v>
      </c>
      <c r="AK131" s="104">
        <f>AJ131*(1+US_Summary_pretax!AE272)</f>
        <v>4.8245278911527178E-5</v>
      </c>
      <c r="AL131" s="104">
        <f t="shared" si="38"/>
        <v>4.905826301144665E-5</v>
      </c>
      <c r="AM131" s="104">
        <f t="shared" si="38"/>
        <v>4.9469250518863477E-5</v>
      </c>
      <c r="AN131" s="104">
        <f t="shared" si="38"/>
        <v>4.9957638509534629E-5</v>
      </c>
      <c r="AO131" s="104">
        <f t="shared" si="38"/>
        <v>5.0447828324492344E-5</v>
      </c>
      <c r="AP131" s="104">
        <f t="shared" si="38"/>
        <v>5.0912473411058906E-5</v>
      </c>
      <c r="AQ131" s="104">
        <f t="shared" si="38"/>
        <v>5.1333191357901724E-5</v>
      </c>
      <c r="AR131" s="104">
        <f t="shared" si="38"/>
        <v>5.1787046105799595E-5</v>
      </c>
      <c r="AS131" s="104">
        <f t="shared" si="38"/>
        <v>5.2282676418547109E-5</v>
      </c>
      <c r="AT131" s="104">
        <f t="shared" si="38"/>
        <v>5.2806438138831174E-5</v>
      </c>
      <c r="AU131" s="104">
        <f t="shared" si="38"/>
        <v>5.3322509976103626E-5</v>
      </c>
    </row>
    <row r="132" spans="1:47" s="103" customFormat="1" ht="18.75" customHeight="1">
      <c r="A132" s="102" t="s">
        <v>3687</v>
      </c>
      <c r="B132" s="102"/>
      <c r="C132" s="102"/>
      <c r="D132" s="102"/>
      <c r="E132" s="102"/>
    </row>
    <row r="133" spans="1:47" ht="18.75" customHeight="1">
      <c r="A133" s="105" t="s">
        <v>3697</v>
      </c>
      <c r="B133" s="101">
        <v>2015</v>
      </c>
      <c r="C133" s="101">
        <v>2016</v>
      </c>
      <c r="D133" s="101">
        <v>2017</v>
      </c>
      <c r="E133" s="101">
        <v>2018</v>
      </c>
      <c r="F133" s="101">
        <v>2019</v>
      </c>
      <c r="G133" s="101">
        <v>2020</v>
      </c>
      <c r="H133" s="101">
        <v>2021</v>
      </c>
      <c r="I133" s="101">
        <v>2022</v>
      </c>
      <c r="J133" s="101">
        <v>2023</v>
      </c>
      <c r="K133" s="101">
        <v>2024</v>
      </c>
      <c r="L133" s="101">
        <v>2025</v>
      </c>
      <c r="M133" s="101">
        <v>2026</v>
      </c>
      <c r="N133" s="101">
        <v>2027</v>
      </c>
      <c r="O133" s="101">
        <v>2028</v>
      </c>
      <c r="P133" s="101">
        <v>2029</v>
      </c>
      <c r="Q133" s="101">
        <v>2030</v>
      </c>
      <c r="R133" s="101">
        <v>2031</v>
      </c>
      <c r="S133" s="101">
        <v>2032</v>
      </c>
      <c r="T133" s="101">
        <v>2033</v>
      </c>
      <c r="U133" s="101">
        <v>2034</v>
      </c>
      <c r="V133" s="101">
        <v>2035</v>
      </c>
      <c r="W133" s="101">
        <v>2036</v>
      </c>
      <c r="X133" s="101">
        <v>2037</v>
      </c>
      <c r="Y133" s="101">
        <v>2038</v>
      </c>
      <c r="Z133" s="101">
        <v>2039</v>
      </c>
      <c r="AA133" s="101">
        <v>2040</v>
      </c>
      <c r="AB133" s="101">
        <v>2041</v>
      </c>
      <c r="AC133" s="101">
        <v>2042</v>
      </c>
      <c r="AD133" s="101">
        <v>2043</v>
      </c>
      <c r="AE133" s="101">
        <v>2044</v>
      </c>
      <c r="AF133" s="101">
        <v>2045</v>
      </c>
      <c r="AG133" s="101">
        <v>2046</v>
      </c>
      <c r="AH133" s="101">
        <v>2047</v>
      </c>
      <c r="AI133" s="101">
        <v>2048</v>
      </c>
      <c r="AJ133" s="101">
        <v>2049</v>
      </c>
      <c r="AK133" s="101">
        <v>2050</v>
      </c>
      <c r="AL133" s="101">
        <v>2051</v>
      </c>
      <c r="AM133" s="101">
        <v>2052</v>
      </c>
      <c r="AN133" s="101">
        <v>2053</v>
      </c>
      <c r="AO133" s="101">
        <v>2054</v>
      </c>
      <c r="AP133" s="101">
        <v>2055</v>
      </c>
      <c r="AQ133" s="101">
        <v>2056</v>
      </c>
      <c r="AR133" s="101">
        <v>2057</v>
      </c>
      <c r="AS133" s="101">
        <v>2058</v>
      </c>
      <c r="AT133" s="101">
        <v>2059</v>
      </c>
      <c r="AU133" s="101">
        <v>2060</v>
      </c>
    </row>
    <row r="134" spans="1:47" ht="18.75" customHeight="1">
      <c r="A134" s="101" t="s">
        <v>3668</v>
      </c>
      <c r="B134" s="109">
        <f>流通领域生产资料市场价格!AA14</f>
        <v>1.2268971117390572E-5</v>
      </c>
      <c r="C134" s="109">
        <f>流通领域生产资料市场价格!AA15</f>
        <v>9.6892382602459731E-6</v>
      </c>
      <c r="D134" s="109">
        <f>流通领域生产资料市场价格!AA16</f>
        <v>1.2324504735555591E-5</v>
      </c>
      <c r="E134" s="109">
        <f>流通领域生产资料市场价格!AA17</f>
        <v>1.3123776283389586E-5</v>
      </c>
      <c r="F134" s="109">
        <f>流通领域生产资料市场价格!AA18</f>
        <v>1.1338121495184029E-5</v>
      </c>
      <c r="G134" s="109">
        <f>流通领域生产资料市场价格!AA19</f>
        <v>9.428345420156652E-6</v>
      </c>
      <c r="H134" s="109">
        <f>流通领域生产资料市场价格!AA20</f>
        <v>1.3018084141363729E-5</v>
      </c>
      <c r="I134" s="104">
        <f>H134*(1+US_Summary_pretax!C275)</f>
        <v>1.4027979989619105E-5</v>
      </c>
      <c r="J134" s="104">
        <f>I134*(1+US_Summary_pretax!D275)</f>
        <v>1.4536444355686913E-5</v>
      </c>
      <c r="K134" s="104">
        <f>J134*(1+US_Summary_pretax!E275)</f>
        <v>1.4306369048386487E-5</v>
      </c>
      <c r="L134" s="104">
        <f>K134*(1+US_Summary_pretax!F275)</f>
        <v>1.4361783004839223E-5</v>
      </c>
      <c r="M134" s="104">
        <f>L134*(1+US_Summary_pretax!G275)</f>
        <v>1.4478863093965541E-5</v>
      </c>
      <c r="N134" s="104">
        <f>M134*(1+US_Summary_pretax!H275)</f>
        <v>1.4317113279665632E-5</v>
      </c>
      <c r="O134" s="104">
        <f>N134*(1+US_Summary_pretax!I275)</f>
        <v>1.4290568133421949E-5</v>
      </c>
      <c r="P134" s="104">
        <f>O134*(1+US_Summary_pretax!J275)</f>
        <v>1.4485947011587082E-5</v>
      </c>
      <c r="Q134" s="104">
        <f>P134*(1+US_Summary_pretax!K275)</f>
        <v>1.4655589682599282E-5</v>
      </c>
      <c r="R134" s="104">
        <f>Q134*(1+US_Summary_pretax!L275)</f>
        <v>1.5562154148798226E-5</v>
      </c>
      <c r="S134" s="104">
        <f>R134*(1+US_Summary_pretax!M275)</f>
        <v>1.5705475353369019E-5</v>
      </c>
      <c r="T134" s="104">
        <f>S134*(1+US_Summary_pretax!N275)</f>
        <v>1.5890574733048081E-5</v>
      </c>
      <c r="U134" s="104">
        <f>T134*(1+US_Summary_pretax!O275)</f>
        <v>1.601430766755564E-5</v>
      </c>
      <c r="V134" s="104">
        <f>U134*(1+US_Summary_pretax!P275)</f>
        <v>1.6148632817942733E-5</v>
      </c>
      <c r="W134" s="104">
        <f>V134*(1+US_Summary_pretax!Q275)</f>
        <v>1.6181243378630603E-5</v>
      </c>
      <c r="X134" s="104">
        <f>W134*(1+US_Summary_pretax!R275)</f>
        <v>1.6313391451330516E-5</v>
      </c>
      <c r="Y134" s="104">
        <f>X134*(1+US_Summary_pretax!S275)</f>
        <v>1.6601334677962999E-5</v>
      </c>
      <c r="Z134" s="104">
        <f>Y134*(1+US_Summary_pretax!T275)</f>
        <v>1.6768470180706021E-5</v>
      </c>
      <c r="AA134" s="104">
        <f>Z134*(1+US_Summary_pretax!U275)</f>
        <v>1.6845662514800574E-5</v>
      </c>
      <c r="AB134" s="104">
        <f>AA134*(1+US_Summary_pretax!V275)</f>
        <v>1.6977071141163839E-5</v>
      </c>
      <c r="AC134" s="104">
        <f>AB134*(1+US_Summary_pretax!W275)</f>
        <v>1.711358531330523E-5</v>
      </c>
      <c r="AD134" s="104">
        <f>AC134*(1+US_Summary_pretax!X275)</f>
        <v>1.7232372318204245E-5</v>
      </c>
      <c r="AE134" s="104">
        <f>AD134*(1+US_Summary_pretax!Y275)</f>
        <v>1.7232498273821062E-5</v>
      </c>
      <c r="AF134" s="104">
        <f>AE134*(1+US_Summary_pretax!Z275)</f>
        <v>1.7379787080321516E-5</v>
      </c>
      <c r="AG134" s="104">
        <f>AF134*(1+US_Summary_pretax!AA275)</f>
        <v>1.7467539055567125E-5</v>
      </c>
      <c r="AH134" s="104">
        <f>AG134*(1+US_Summary_pretax!AB275)</f>
        <v>1.7626427722881632E-5</v>
      </c>
      <c r="AI134" s="104">
        <f>AH134*(1+US_Summary_pretax!AC275)</f>
        <v>1.7773324546815967E-5</v>
      </c>
      <c r="AJ134" s="104">
        <f>AI134*(1+US_Summary_pretax!AD275)</f>
        <v>1.7905674582832494E-5</v>
      </c>
      <c r="AK134" s="104">
        <f>AJ134*(1+US_Summary_pretax!AE275)</f>
        <v>1.8087158167649555E-5</v>
      </c>
      <c r="AL134" s="104">
        <f t="shared" ref="AL134:AU141" si="40">SLOPE(AA134:AK134,AA$13:AK$13)*AL$13+INTERCEPT(AA134:AK134,AA$13:AK$13)</f>
        <v>1.8126877955535863E-5</v>
      </c>
      <c r="AM134" s="104">
        <f t="shared" si="40"/>
        <v>1.824702104010018E-5</v>
      </c>
      <c r="AN134" s="104">
        <f t="shared" si="40"/>
        <v>1.8372028261242691E-5</v>
      </c>
      <c r="AO134" s="104">
        <f t="shared" si="40"/>
        <v>1.8505489645364768E-5</v>
      </c>
      <c r="AP134" s="104">
        <f t="shared" si="40"/>
        <v>1.8646917027710912E-5</v>
      </c>
      <c r="AQ134" s="104">
        <f t="shared" si="40"/>
        <v>1.8770359557119848E-5</v>
      </c>
      <c r="AR134" s="104">
        <f t="shared" si="40"/>
        <v>1.8896353883092714E-5</v>
      </c>
      <c r="AS134" s="104">
        <f t="shared" si="40"/>
        <v>1.9013056295742986E-5</v>
      </c>
      <c r="AT134" s="104">
        <f t="shared" si="40"/>
        <v>1.9131816098311762E-5</v>
      </c>
      <c r="AU134" s="104">
        <f>SLOPE(AJ134:AT134,AJ$13:AT$13)*AU$13+INTERCEPT(AJ134:AT134,AJ$13:AT$13)</f>
        <v>1.9252848065315684E-5</v>
      </c>
    </row>
    <row r="135" spans="1:47" ht="18.75" customHeight="1">
      <c r="A135" s="101" t="s">
        <v>3669</v>
      </c>
      <c r="G135" s="101">
        <v>0</v>
      </c>
      <c r="H135" s="101">
        <v>0</v>
      </c>
      <c r="I135" s="101">
        <v>0</v>
      </c>
      <c r="J135" s="101">
        <v>0</v>
      </c>
      <c r="K135" s="101">
        <v>0</v>
      </c>
      <c r="L135" s="101">
        <v>0</v>
      </c>
      <c r="M135" s="101">
        <v>0</v>
      </c>
      <c r="N135" s="101">
        <v>0</v>
      </c>
      <c r="O135" s="101">
        <v>0</v>
      </c>
      <c r="P135" s="101">
        <v>0</v>
      </c>
      <c r="Q135" s="101">
        <v>0</v>
      </c>
      <c r="R135" s="101">
        <v>0</v>
      </c>
      <c r="S135" s="101">
        <v>0</v>
      </c>
      <c r="T135" s="101">
        <v>0</v>
      </c>
      <c r="U135" s="101">
        <v>0</v>
      </c>
      <c r="V135" s="101">
        <v>0</v>
      </c>
      <c r="W135" s="101">
        <v>0</v>
      </c>
      <c r="X135" s="101">
        <v>0</v>
      </c>
      <c r="Y135" s="101">
        <v>0</v>
      </c>
      <c r="Z135" s="101">
        <v>0</v>
      </c>
      <c r="AA135" s="101">
        <v>0</v>
      </c>
      <c r="AB135" s="101">
        <v>0</v>
      </c>
      <c r="AC135" s="101">
        <v>0</v>
      </c>
      <c r="AD135" s="101">
        <v>0</v>
      </c>
      <c r="AE135" s="101">
        <v>0</v>
      </c>
      <c r="AF135" s="101">
        <v>0</v>
      </c>
      <c r="AG135" s="101">
        <v>0</v>
      </c>
      <c r="AH135" s="101">
        <v>0</v>
      </c>
      <c r="AI135" s="101">
        <v>0</v>
      </c>
      <c r="AJ135" s="101">
        <v>0</v>
      </c>
      <c r="AK135" s="101">
        <v>0</v>
      </c>
      <c r="AL135" s="101">
        <v>0</v>
      </c>
      <c r="AM135" s="101">
        <v>0</v>
      </c>
      <c r="AN135" s="101">
        <v>0</v>
      </c>
      <c r="AO135" s="101">
        <v>0</v>
      </c>
      <c r="AP135" s="101">
        <v>0</v>
      </c>
      <c r="AQ135" s="101">
        <v>0</v>
      </c>
      <c r="AR135" s="101">
        <v>0</v>
      </c>
      <c r="AS135" s="101">
        <v>0</v>
      </c>
      <c r="AT135" s="101">
        <v>0</v>
      </c>
      <c r="AU135" s="101">
        <v>0</v>
      </c>
    </row>
    <row r="136" spans="1:47" ht="18.75" customHeight="1">
      <c r="A136" s="101" t="s">
        <v>3670</v>
      </c>
      <c r="B136" s="109">
        <f>B$134</f>
        <v>1.2268971117390572E-5</v>
      </c>
      <c r="C136" s="109">
        <f t="shared" ref="C136:H138" si="41">C$134</f>
        <v>9.6892382602459731E-6</v>
      </c>
      <c r="D136" s="109">
        <f t="shared" si="41"/>
        <v>1.2324504735555591E-5</v>
      </c>
      <c r="E136" s="109">
        <f t="shared" si="41"/>
        <v>1.3123776283389586E-5</v>
      </c>
      <c r="F136" s="109">
        <f t="shared" si="41"/>
        <v>1.1338121495184029E-5</v>
      </c>
      <c r="G136" s="109">
        <f t="shared" si="41"/>
        <v>9.428345420156652E-6</v>
      </c>
      <c r="H136" s="109">
        <f t="shared" si="41"/>
        <v>1.3018084141363729E-5</v>
      </c>
      <c r="I136" s="104">
        <f>H136*(1+US_Summary_pretax!C277)</f>
        <v>1.2932875042887365E-5</v>
      </c>
      <c r="J136" s="104">
        <f>I136*(1+US_Summary_pretax!D277)</f>
        <v>1.3086081774160734E-5</v>
      </c>
      <c r="K136" s="104">
        <f>J136*(1+US_Summary_pretax!E277)</f>
        <v>1.300424978983966E-5</v>
      </c>
      <c r="L136" s="104">
        <f>K136*(1+US_Summary_pretax!F277)</f>
        <v>1.3007672062642009E-5</v>
      </c>
      <c r="M136" s="104">
        <f>L136*(1+US_Summary_pretax!G277)</f>
        <v>1.3070389896954639E-5</v>
      </c>
      <c r="N136" s="104">
        <f>M136*(1+US_Summary_pretax!H277)</f>
        <v>1.3006984145918598E-5</v>
      </c>
      <c r="O136" s="104">
        <f>N136*(1+US_Summary_pretax!I277)</f>
        <v>1.2970142216366182E-5</v>
      </c>
      <c r="P136" s="104">
        <f>O136*(1+US_Summary_pretax!J277)</f>
        <v>1.3060391019853436E-5</v>
      </c>
      <c r="Q136" s="104">
        <f>P136*(1+US_Summary_pretax!K277)</f>
        <v>1.31902055719544E-5</v>
      </c>
      <c r="R136" s="104">
        <f>Q136*(1+US_Summary_pretax!L277)</f>
        <v>1.3626954416331431E-5</v>
      </c>
      <c r="S136" s="104">
        <f>R136*(1+US_Summary_pretax!M277)</f>
        <v>1.3846731767154998E-5</v>
      </c>
      <c r="T136" s="104">
        <f>S136*(1+US_Summary_pretax!N277)</f>
        <v>1.4048536729096389E-5</v>
      </c>
      <c r="U136" s="104">
        <f>T136*(1+US_Summary_pretax!O277)</f>
        <v>1.4215084077352736E-5</v>
      </c>
      <c r="V136" s="104">
        <f>U136*(1+US_Summary_pretax!P277)</f>
        <v>1.4376924389298135E-5</v>
      </c>
      <c r="W136" s="104">
        <f>V136*(1+US_Summary_pretax!Q277)</f>
        <v>1.4478697679512803E-5</v>
      </c>
      <c r="X136" s="104">
        <f>W136*(1+US_Summary_pretax!R277)</f>
        <v>1.46096953881665E-5</v>
      </c>
      <c r="Y136" s="104">
        <f>X136*(1+US_Summary_pretax!S277)</f>
        <v>1.4836356422088873E-5</v>
      </c>
      <c r="Z136" s="104">
        <f>Y136*(1+US_Summary_pretax!T277)</f>
        <v>1.5037428308659803E-5</v>
      </c>
      <c r="AA136" s="104">
        <f>Z136*(1+US_Summary_pretax!U277)</f>
        <v>1.5183358476605025E-5</v>
      </c>
      <c r="AB136" s="104">
        <f>AA136*(1+US_Summary_pretax!V277)</f>
        <v>1.5335418178243303E-5</v>
      </c>
      <c r="AC136" s="104">
        <f>AB136*(1+US_Summary_pretax!W277)</f>
        <v>1.5489615389175325E-5</v>
      </c>
      <c r="AD136" s="104">
        <f>AC136*(1+US_Summary_pretax!X277)</f>
        <v>1.5634757538729506E-5</v>
      </c>
      <c r="AE136" s="104">
        <f>AD136*(1+US_Summary_pretax!Y277)</f>
        <v>1.5708686759816657E-5</v>
      </c>
      <c r="AF136" s="104">
        <f>AE136*(1+US_Summary_pretax!Z277)</f>
        <v>1.5835302574418178E-5</v>
      </c>
      <c r="AG136" s="104">
        <f>AF136*(1+US_Summary_pretax!AA277)</f>
        <v>1.5945919433013656E-5</v>
      </c>
      <c r="AH136" s="104">
        <f>AG136*(1+US_Summary_pretax!AB277)</f>
        <v>1.6092878465467525E-5</v>
      </c>
      <c r="AI136" s="104">
        <f>AH136*(1+US_Summary_pretax!AC277)</f>
        <v>1.6247800472684717E-5</v>
      </c>
      <c r="AJ136" s="104">
        <f>AI136*(1+US_Summary_pretax!AD277)</f>
        <v>1.6400212411769992E-5</v>
      </c>
      <c r="AK136" s="104">
        <f>AJ136*(1+US_Summary_pretax!AE277)</f>
        <v>1.6580405950521026E-5</v>
      </c>
      <c r="AL136" s="104">
        <f t="shared" si="40"/>
        <v>1.6659802008997927E-5</v>
      </c>
      <c r="AM136" s="104">
        <f t="shared" si="40"/>
        <v>1.6791013525806881E-5</v>
      </c>
      <c r="AN136" s="104">
        <f t="shared" si="40"/>
        <v>1.6925346421893875E-5</v>
      </c>
      <c r="AO136" s="104">
        <f t="shared" si="40"/>
        <v>1.7065578147456694E-5</v>
      </c>
      <c r="AP136" s="104">
        <f t="shared" si="40"/>
        <v>1.7212796952243196E-5</v>
      </c>
      <c r="AQ136" s="104">
        <f t="shared" si="40"/>
        <v>1.735297928691479E-5</v>
      </c>
      <c r="AR136" s="104">
        <f t="shared" si="40"/>
        <v>1.7492022016240476E-5</v>
      </c>
      <c r="AS136" s="104">
        <f t="shared" si="40"/>
        <v>1.7624989174852752E-5</v>
      </c>
      <c r="AT136" s="104">
        <f t="shared" si="40"/>
        <v>1.7756710930637125E-5</v>
      </c>
      <c r="AU136" s="104">
        <f t="shared" si="40"/>
        <v>1.7889379760627992E-5</v>
      </c>
    </row>
    <row r="137" spans="1:47" ht="18.75" customHeight="1">
      <c r="A137" s="101" t="s">
        <v>3671</v>
      </c>
      <c r="B137" s="109">
        <f t="shared" ref="B137:B138" si="42">B$134</f>
        <v>1.2268971117390572E-5</v>
      </c>
      <c r="C137" s="109">
        <f t="shared" si="41"/>
        <v>9.6892382602459731E-6</v>
      </c>
      <c r="D137" s="109">
        <f t="shared" si="41"/>
        <v>1.2324504735555591E-5</v>
      </c>
      <c r="E137" s="109">
        <f t="shared" si="41"/>
        <v>1.3123776283389586E-5</v>
      </c>
      <c r="F137" s="109">
        <f t="shared" si="41"/>
        <v>1.1338121495184029E-5</v>
      </c>
      <c r="G137" s="109">
        <f t="shared" si="41"/>
        <v>9.428345420156652E-6</v>
      </c>
      <c r="H137" s="109">
        <f t="shared" si="41"/>
        <v>1.3018084141363729E-5</v>
      </c>
      <c r="I137" s="104">
        <f>H137*(1+US_Summary_pretax!C278)</f>
        <v>1.3860292296053976E-5</v>
      </c>
      <c r="J137" s="104">
        <f>I137*(1+US_Summary_pretax!D278)</f>
        <v>1.440650990818406E-5</v>
      </c>
      <c r="K137" s="104">
        <f>J137*(1+US_Summary_pretax!E278)</f>
        <v>1.4217216191350625E-5</v>
      </c>
      <c r="L137" s="104">
        <f>K137*(1+US_Summary_pretax!F278)</f>
        <v>1.4264969557846997E-5</v>
      </c>
      <c r="M137" s="104">
        <f>L137*(1+US_Summary_pretax!G278)</f>
        <v>1.4383688317035684E-5</v>
      </c>
      <c r="N137" s="104">
        <f>M137*(1+US_Summary_pretax!H278)</f>
        <v>1.4230485885904532E-5</v>
      </c>
      <c r="O137" s="104">
        <f>N137*(1+US_Summary_pretax!I278)</f>
        <v>1.4195768768463653E-5</v>
      </c>
      <c r="P137" s="104">
        <f>O137*(1+US_Summary_pretax!J278)</f>
        <v>1.4388782322081845E-5</v>
      </c>
      <c r="Q137" s="104">
        <f>P137*(1+US_Summary_pretax!K278)</f>
        <v>1.457233572624469E-5</v>
      </c>
      <c r="R137" s="104">
        <f>Q137*(1+US_Summary_pretax!L278)</f>
        <v>1.5257072149596994E-5</v>
      </c>
      <c r="S137" s="104">
        <f>R137*(1+US_Summary_pretax!M278)</f>
        <v>1.5439476675695591E-5</v>
      </c>
      <c r="T137" s="104">
        <f>S137*(1+US_Summary_pretax!N278)</f>
        <v>1.561385026888371E-5</v>
      </c>
      <c r="U137" s="104">
        <f>T137*(1+US_Summary_pretax!O278)</f>
        <v>1.5755671977114053E-5</v>
      </c>
      <c r="V137" s="104">
        <f>U137*(1+US_Summary_pretax!P278)</f>
        <v>1.5906318740714544E-5</v>
      </c>
      <c r="W137" s="104">
        <f>V137*(1+US_Summary_pretax!Q278)</f>
        <v>1.5954796909609919E-5</v>
      </c>
      <c r="X137" s="104">
        <f>W137*(1+US_Summary_pretax!R278)</f>
        <v>1.6096273036949603E-5</v>
      </c>
      <c r="Y137" s="104">
        <f>X137*(1+US_Summary_pretax!S278)</f>
        <v>1.6400420919589689E-5</v>
      </c>
      <c r="Z137" s="104">
        <f>Y137*(1+US_Summary_pretax!T278)</f>
        <v>1.6594296896315561E-5</v>
      </c>
      <c r="AA137" s="104">
        <f>Z137*(1+US_Summary_pretax!U278)</f>
        <v>1.6691315418278383E-5</v>
      </c>
      <c r="AB137" s="104">
        <f>AA137*(1+US_Summary_pretax!V278)</f>
        <v>1.6835223864217251E-5</v>
      </c>
      <c r="AC137" s="104">
        <f>AB137*(1+US_Summary_pretax!W278)</f>
        <v>1.6986788099208882E-5</v>
      </c>
      <c r="AD137" s="104">
        <f>AC137*(1+US_Summary_pretax!X278)</f>
        <v>1.7121446394699706E-5</v>
      </c>
      <c r="AE137" s="104">
        <f>AD137*(1+US_Summary_pretax!Y278)</f>
        <v>1.7133977015077413E-5</v>
      </c>
      <c r="AF137" s="104">
        <f>AE137*(1+US_Summary_pretax!Z278)</f>
        <v>1.728724264979329E-5</v>
      </c>
      <c r="AG137" s="104">
        <f>AF137*(1+US_Summary_pretax!AA278)</f>
        <v>1.7388302123527775E-5</v>
      </c>
      <c r="AH137" s="104">
        <f>AG137*(1+US_Summary_pretax!AB278)</f>
        <v>1.7559270878442095E-5</v>
      </c>
      <c r="AI137" s="104">
        <f>AH137*(1+US_Summary_pretax!AC278)</f>
        <v>1.7722407485914027E-5</v>
      </c>
      <c r="AJ137" s="104">
        <f>AI137*(1+US_Summary_pretax!AD278)</f>
        <v>1.787126925795241E-5</v>
      </c>
      <c r="AK137" s="104">
        <f>AJ137*(1+US_Summary_pretax!AE278)</f>
        <v>1.8069142351705699E-5</v>
      </c>
      <c r="AL137" s="104">
        <f t="shared" si="40"/>
        <v>1.8117134056881267E-5</v>
      </c>
      <c r="AM137" s="104">
        <f t="shared" si="40"/>
        <v>1.8250418147041172E-5</v>
      </c>
      <c r="AN137" s="104">
        <f t="shared" si="40"/>
        <v>1.8388411976920881E-5</v>
      </c>
      <c r="AO137" s="104">
        <f t="shared" si="40"/>
        <v>1.8535217239600953E-5</v>
      </c>
      <c r="AP137" s="104">
        <f t="shared" si="40"/>
        <v>1.8690782347041831E-5</v>
      </c>
      <c r="AQ137" s="104">
        <f t="shared" si="40"/>
        <v>1.8828763594101283E-5</v>
      </c>
      <c r="AR137" s="104">
        <f t="shared" si="40"/>
        <v>1.896822960837177E-5</v>
      </c>
      <c r="AS137" s="104">
        <f t="shared" si="40"/>
        <v>1.9098214361024644E-5</v>
      </c>
      <c r="AT137" s="104">
        <f t="shared" si="40"/>
        <v>1.9229699230266788E-5</v>
      </c>
      <c r="AU137" s="104">
        <f t="shared" si="40"/>
        <v>1.9363613969222248E-5</v>
      </c>
    </row>
    <row r="138" spans="1:47" ht="18.75" customHeight="1">
      <c r="A138" s="101" t="s">
        <v>3672</v>
      </c>
      <c r="B138" s="109">
        <f t="shared" si="42"/>
        <v>1.2268971117390572E-5</v>
      </c>
      <c r="C138" s="109">
        <f t="shared" si="41"/>
        <v>9.6892382602459731E-6</v>
      </c>
      <c r="D138" s="109">
        <f t="shared" si="41"/>
        <v>1.2324504735555591E-5</v>
      </c>
      <c r="E138" s="109">
        <f t="shared" si="41"/>
        <v>1.3123776283389586E-5</v>
      </c>
      <c r="F138" s="109">
        <f t="shared" si="41"/>
        <v>1.1338121495184029E-5</v>
      </c>
      <c r="G138" s="109">
        <f t="shared" si="41"/>
        <v>9.428345420156652E-6</v>
      </c>
      <c r="H138" s="109">
        <f t="shared" si="41"/>
        <v>1.3018084141363729E-5</v>
      </c>
      <c r="I138" s="104">
        <f>H138*(1+US_Summary_pretax!C279)</f>
        <v>1.4510233029065293E-5</v>
      </c>
      <c r="J138" s="104">
        <f>I138*(1+US_Summary_pretax!D279)</f>
        <v>1.5362535032131622E-5</v>
      </c>
      <c r="K138" s="104">
        <f>J138*(1+US_Summary_pretax!E279)</f>
        <v>1.5014627350975334E-5</v>
      </c>
      <c r="L138" s="104">
        <f>K138*(1+US_Summary_pretax!F279)</f>
        <v>1.5100181191894704E-5</v>
      </c>
      <c r="M138" s="104">
        <f>L138*(1+US_Summary_pretax!G279)</f>
        <v>1.529234856975245E-5</v>
      </c>
      <c r="N138" s="104">
        <f>M138*(1+US_Summary_pretax!H279)</f>
        <v>1.5036447047377816E-5</v>
      </c>
      <c r="O138" s="104">
        <f>N138*(1+US_Summary_pretax!I279)</f>
        <v>1.4990249271259545E-5</v>
      </c>
      <c r="P138" s="104">
        <f>O138*(1+US_Summary_pretax!J279)</f>
        <v>1.5306470913956595E-5</v>
      </c>
      <c r="Q138" s="104">
        <f>P138*(1+US_Summary_pretax!K279)</f>
        <v>1.5592179822157191E-5</v>
      </c>
      <c r="R138" s="104">
        <f>Q138*(1+US_Summary_pretax!L279)</f>
        <v>1.6330896779149656E-5</v>
      </c>
      <c r="S138" s="104">
        <f>R138*(1+US_Summary_pretax!M279)</f>
        <v>1.6598292239907877E-5</v>
      </c>
      <c r="T138" s="104">
        <f>S138*(1+US_Summary_pretax!N279)</f>
        <v>1.6818046777752259E-5</v>
      </c>
      <c r="U138" s="104">
        <f>T138*(1+US_Summary_pretax!O279)</f>
        <v>1.7043237453170932E-5</v>
      </c>
      <c r="V138" s="104">
        <f>U138*(1+US_Summary_pretax!P279)</f>
        <v>1.7285059327992173E-5</v>
      </c>
      <c r="W138" s="104">
        <f>V138*(1+US_Summary_pretax!Q279)</f>
        <v>1.7355351678065228E-5</v>
      </c>
      <c r="X138" s="104">
        <f>W138*(1+US_Summary_pretax!R279)</f>
        <v>1.7590019302085757E-5</v>
      </c>
      <c r="Y138" s="104">
        <f>X138*(1+US_Summary_pretax!S279)</f>
        <v>1.8096628726237039E-5</v>
      </c>
      <c r="Z138" s="104">
        <f>Y138*(1+US_Summary_pretax!T279)</f>
        <v>1.8404790949137334E-5</v>
      </c>
      <c r="AA138" s="104">
        <f>Z138*(1+US_Summary_pretax!U279)</f>
        <v>1.8554024282860616E-5</v>
      </c>
      <c r="AB138" s="104">
        <f>AA138*(1+US_Summary_pretax!V279)</f>
        <v>1.8793081122578891E-5</v>
      </c>
      <c r="AC138" s="104">
        <f>AB138*(1+US_Summary_pretax!W279)</f>
        <v>1.9043934192968111E-5</v>
      </c>
      <c r="AD138" s="104">
        <f>AC138*(1+US_Summary_pretax!X279)</f>
        <v>1.9265434169895409E-5</v>
      </c>
      <c r="AE138" s="104">
        <f>AD138*(1+US_Summary_pretax!Y279)</f>
        <v>1.9276443074326401E-5</v>
      </c>
      <c r="AF138" s="104">
        <f>AE138*(1+US_Summary_pretax!Z279)</f>
        <v>1.9541925725130746E-5</v>
      </c>
      <c r="AG138" s="104">
        <f>AF138*(1+US_Summary_pretax!AA279)</f>
        <v>1.970795421339551E-5</v>
      </c>
      <c r="AH138" s="104">
        <f>AG138*(1+US_Summary_pretax!AB279)</f>
        <v>1.9999664562826403E-5</v>
      </c>
      <c r="AI138" s="104">
        <f>AH138*(1+US_Summary_pretax!AC279)</f>
        <v>2.0273771937083506E-5</v>
      </c>
      <c r="AJ138" s="104">
        <f>AI138*(1+US_Summary_pretax!AD279)</f>
        <v>2.0523345815816067E-5</v>
      </c>
      <c r="AK138" s="104">
        <f>AJ138*(1+US_Summary_pretax!AE279)</f>
        <v>2.0862201807012031E-5</v>
      </c>
      <c r="AL138" s="104">
        <f t="shared" si="40"/>
        <v>2.0933876348589397E-5</v>
      </c>
      <c r="AM138" s="104">
        <f t="shared" si="40"/>
        <v>2.1158503620176611E-5</v>
      </c>
      <c r="AN138" s="104">
        <f t="shared" si="40"/>
        <v>2.1391507767234562E-5</v>
      </c>
      <c r="AO138" s="104">
        <f t="shared" si="40"/>
        <v>2.163951019362758E-5</v>
      </c>
      <c r="AP138" s="104">
        <f t="shared" si="40"/>
        <v>2.1902000392840946E-5</v>
      </c>
      <c r="AQ138" s="104">
        <f t="shared" si="40"/>
        <v>2.2133048622430111E-5</v>
      </c>
      <c r="AR138" s="104">
        <f t="shared" si="40"/>
        <v>2.2367652617413802E-5</v>
      </c>
      <c r="AS138" s="104">
        <f t="shared" si="40"/>
        <v>2.2585476277037762E-5</v>
      </c>
      <c r="AT138" s="104">
        <f t="shared" si="40"/>
        <v>2.2806383800716792E-5</v>
      </c>
      <c r="AU138" s="104">
        <f t="shared" si="40"/>
        <v>2.3031366073419208E-5</v>
      </c>
    </row>
    <row r="139" spans="1:47" ht="18.75" customHeight="1">
      <c r="A139" s="101" t="s">
        <v>3673</v>
      </c>
      <c r="G139" s="101">
        <v>0</v>
      </c>
      <c r="H139" s="101">
        <v>0</v>
      </c>
      <c r="I139" s="101">
        <v>0</v>
      </c>
      <c r="J139" s="101">
        <v>0</v>
      </c>
      <c r="K139" s="101">
        <v>0</v>
      </c>
      <c r="L139" s="101">
        <v>0</v>
      </c>
      <c r="M139" s="101">
        <v>0</v>
      </c>
      <c r="N139" s="101">
        <v>0</v>
      </c>
      <c r="O139" s="101">
        <v>0</v>
      </c>
      <c r="P139" s="101">
        <v>0</v>
      </c>
      <c r="Q139" s="101">
        <v>0</v>
      </c>
      <c r="R139" s="101">
        <v>0</v>
      </c>
      <c r="S139" s="101">
        <v>0</v>
      </c>
      <c r="T139" s="101">
        <v>0</v>
      </c>
      <c r="U139" s="101">
        <v>0</v>
      </c>
      <c r="V139" s="101">
        <v>0</v>
      </c>
      <c r="W139" s="101">
        <v>0</v>
      </c>
      <c r="X139" s="101">
        <v>0</v>
      </c>
      <c r="Y139" s="101">
        <v>0</v>
      </c>
      <c r="Z139" s="101">
        <v>0</v>
      </c>
      <c r="AA139" s="101">
        <v>0</v>
      </c>
      <c r="AB139" s="101">
        <v>0</v>
      </c>
      <c r="AC139" s="101">
        <v>0</v>
      </c>
      <c r="AD139" s="101">
        <v>0</v>
      </c>
      <c r="AE139" s="101">
        <v>0</v>
      </c>
      <c r="AF139" s="101">
        <v>0</v>
      </c>
      <c r="AG139" s="101">
        <v>0</v>
      </c>
      <c r="AH139" s="101">
        <v>0</v>
      </c>
      <c r="AI139" s="101">
        <v>0</v>
      </c>
      <c r="AJ139" s="101">
        <v>0</v>
      </c>
      <c r="AK139" s="101">
        <v>0</v>
      </c>
      <c r="AL139" s="101">
        <v>0</v>
      </c>
      <c r="AM139" s="101">
        <v>0</v>
      </c>
      <c r="AN139" s="101">
        <v>0</v>
      </c>
      <c r="AO139" s="101">
        <v>0</v>
      </c>
      <c r="AP139" s="101">
        <v>0</v>
      </c>
      <c r="AQ139" s="101">
        <v>0</v>
      </c>
      <c r="AR139" s="101">
        <v>0</v>
      </c>
      <c r="AS139" s="101">
        <v>0</v>
      </c>
      <c r="AT139" s="101">
        <v>0</v>
      </c>
      <c r="AU139" s="101">
        <v>0</v>
      </c>
    </row>
    <row r="140" spans="1:47" ht="18.75" customHeight="1">
      <c r="A140" s="101" t="s">
        <v>3674</v>
      </c>
      <c r="G140" s="101">
        <v>0</v>
      </c>
      <c r="H140" s="101">
        <v>0</v>
      </c>
      <c r="I140" s="101">
        <v>0</v>
      </c>
      <c r="J140" s="101">
        <v>0</v>
      </c>
      <c r="K140" s="101">
        <v>0</v>
      </c>
      <c r="L140" s="101">
        <v>0</v>
      </c>
      <c r="M140" s="101">
        <v>0</v>
      </c>
      <c r="N140" s="101">
        <v>0</v>
      </c>
      <c r="O140" s="101">
        <v>0</v>
      </c>
      <c r="P140" s="101">
        <v>0</v>
      </c>
      <c r="Q140" s="101">
        <v>0</v>
      </c>
      <c r="R140" s="101">
        <v>0</v>
      </c>
      <c r="S140" s="101">
        <v>0</v>
      </c>
      <c r="T140" s="101">
        <v>0</v>
      </c>
      <c r="U140" s="101">
        <v>0</v>
      </c>
      <c r="V140" s="101">
        <v>0</v>
      </c>
      <c r="W140" s="101">
        <v>0</v>
      </c>
      <c r="X140" s="101">
        <v>0</v>
      </c>
      <c r="Y140" s="101">
        <v>0</v>
      </c>
      <c r="Z140" s="101">
        <v>0</v>
      </c>
      <c r="AA140" s="101">
        <v>0</v>
      </c>
      <c r="AB140" s="101">
        <v>0</v>
      </c>
      <c r="AC140" s="101">
        <v>0</v>
      </c>
      <c r="AD140" s="101">
        <v>0</v>
      </c>
      <c r="AE140" s="101">
        <v>0</v>
      </c>
      <c r="AF140" s="101">
        <v>0</v>
      </c>
      <c r="AG140" s="101">
        <v>0</v>
      </c>
      <c r="AH140" s="101">
        <v>0</v>
      </c>
      <c r="AI140" s="101">
        <v>0</v>
      </c>
      <c r="AJ140" s="101">
        <v>0</v>
      </c>
      <c r="AK140" s="101">
        <v>0</v>
      </c>
      <c r="AL140" s="101">
        <v>0</v>
      </c>
      <c r="AM140" s="101">
        <v>0</v>
      </c>
      <c r="AN140" s="101">
        <v>0</v>
      </c>
      <c r="AO140" s="101">
        <v>0</v>
      </c>
      <c r="AP140" s="101">
        <v>0</v>
      </c>
      <c r="AQ140" s="101">
        <v>0</v>
      </c>
      <c r="AR140" s="101">
        <v>0</v>
      </c>
      <c r="AS140" s="101">
        <v>0</v>
      </c>
      <c r="AT140" s="101">
        <v>0</v>
      </c>
      <c r="AU140" s="101">
        <v>0</v>
      </c>
    </row>
    <row r="141" spans="1:47" ht="18.75" customHeight="1">
      <c r="A141" s="101" t="s">
        <v>3675</v>
      </c>
      <c r="B141" s="109">
        <f>B$134</f>
        <v>1.2268971117390572E-5</v>
      </c>
      <c r="C141" s="109">
        <f t="shared" ref="C141:H141" si="43">C$134</f>
        <v>9.6892382602459731E-6</v>
      </c>
      <c r="D141" s="109">
        <f t="shared" si="43"/>
        <v>1.2324504735555591E-5</v>
      </c>
      <c r="E141" s="109">
        <f t="shared" si="43"/>
        <v>1.3123776283389586E-5</v>
      </c>
      <c r="F141" s="109">
        <f t="shared" si="43"/>
        <v>1.1338121495184029E-5</v>
      </c>
      <c r="G141" s="109">
        <f t="shared" si="43"/>
        <v>9.428345420156652E-6</v>
      </c>
      <c r="H141" s="109">
        <f t="shared" si="43"/>
        <v>1.3018084141363729E-5</v>
      </c>
      <c r="I141" s="104">
        <f>H141*(1+US_Summary_pretax!C282)</f>
        <v>1.4510233029065293E-5</v>
      </c>
      <c r="J141" s="104">
        <f>I141*(1+US_Summary_pretax!D282)</f>
        <v>1.5362535032131622E-5</v>
      </c>
      <c r="K141" s="104">
        <f>J141*(1+US_Summary_pretax!E282)</f>
        <v>1.5014627350975334E-5</v>
      </c>
      <c r="L141" s="104">
        <f>K141*(1+US_Summary_pretax!F282)</f>
        <v>1.5100181191894704E-5</v>
      </c>
      <c r="M141" s="104">
        <f>L141*(1+US_Summary_pretax!G282)</f>
        <v>1.529234856975245E-5</v>
      </c>
      <c r="N141" s="104">
        <f>M141*(1+US_Summary_pretax!H282)</f>
        <v>1.5036447047377816E-5</v>
      </c>
      <c r="O141" s="104">
        <f>N141*(1+US_Summary_pretax!I282)</f>
        <v>1.4990249271259545E-5</v>
      </c>
      <c r="P141" s="104">
        <f>O141*(1+US_Summary_pretax!J282)</f>
        <v>1.5306470913956595E-5</v>
      </c>
      <c r="Q141" s="104">
        <f>P141*(1+US_Summary_pretax!K282)</f>
        <v>1.5592179822157191E-5</v>
      </c>
      <c r="R141" s="104">
        <f>Q141*(1+US_Summary_pretax!L282)</f>
        <v>1.6330896779149656E-5</v>
      </c>
      <c r="S141" s="104">
        <f>R141*(1+US_Summary_pretax!M282)</f>
        <v>1.6598292239907877E-5</v>
      </c>
      <c r="T141" s="104">
        <f>S141*(1+US_Summary_pretax!N282)</f>
        <v>1.6818046777752259E-5</v>
      </c>
      <c r="U141" s="104">
        <f>T141*(1+US_Summary_pretax!O282)</f>
        <v>1.7043237453170932E-5</v>
      </c>
      <c r="V141" s="104">
        <f>U141*(1+US_Summary_pretax!P282)</f>
        <v>1.7285059327992173E-5</v>
      </c>
      <c r="W141" s="104">
        <f>V141*(1+US_Summary_pretax!Q282)</f>
        <v>1.7355351678065228E-5</v>
      </c>
      <c r="X141" s="104">
        <f>W141*(1+US_Summary_pretax!R282)</f>
        <v>1.7590019302085757E-5</v>
      </c>
      <c r="Y141" s="104">
        <f>X141*(1+US_Summary_pretax!S282)</f>
        <v>1.8096628726237039E-5</v>
      </c>
      <c r="Z141" s="104">
        <f>Y141*(1+US_Summary_pretax!T282)</f>
        <v>1.8404790949137334E-5</v>
      </c>
      <c r="AA141" s="104">
        <f>Z141*(1+US_Summary_pretax!U282)</f>
        <v>1.8554024282860616E-5</v>
      </c>
      <c r="AB141" s="104">
        <f>AA141*(1+US_Summary_pretax!V282)</f>
        <v>1.8793081122578891E-5</v>
      </c>
      <c r="AC141" s="104">
        <f>AB141*(1+US_Summary_pretax!W282)</f>
        <v>1.9043934192968111E-5</v>
      </c>
      <c r="AD141" s="104">
        <f>AC141*(1+US_Summary_pretax!X282)</f>
        <v>1.9265434169895409E-5</v>
      </c>
      <c r="AE141" s="104">
        <f>AD141*(1+US_Summary_pretax!Y282)</f>
        <v>1.9276443074326401E-5</v>
      </c>
      <c r="AF141" s="104">
        <f>AE141*(1+US_Summary_pretax!Z282)</f>
        <v>1.9541925725130746E-5</v>
      </c>
      <c r="AG141" s="104">
        <f>AF141*(1+US_Summary_pretax!AA282)</f>
        <v>1.970795421339551E-5</v>
      </c>
      <c r="AH141" s="104">
        <f>AG141*(1+US_Summary_pretax!AB282)</f>
        <v>1.9999664562826403E-5</v>
      </c>
      <c r="AI141" s="104">
        <f>AH141*(1+US_Summary_pretax!AC282)</f>
        <v>2.0273771937083506E-5</v>
      </c>
      <c r="AJ141" s="104">
        <f>AI141*(1+US_Summary_pretax!AD282)</f>
        <v>2.0523345815816067E-5</v>
      </c>
      <c r="AK141" s="104">
        <f>AJ141*(1+US_Summary_pretax!AE282)</f>
        <v>2.0862201807012031E-5</v>
      </c>
      <c r="AL141" s="104">
        <f t="shared" si="40"/>
        <v>2.0933876348589397E-5</v>
      </c>
      <c r="AM141" s="104">
        <f t="shared" si="40"/>
        <v>2.1158503620176611E-5</v>
      </c>
      <c r="AN141" s="104">
        <f t="shared" si="40"/>
        <v>2.1391507767234562E-5</v>
      </c>
      <c r="AO141" s="104">
        <f t="shared" si="40"/>
        <v>2.163951019362758E-5</v>
      </c>
      <c r="AP141" s="104">
        <f t="shared" si="40"/>
        <v>2.1902000392840946E-5</v>
      </c>
      <c r="AQ141" s="104">
        <f t="shared" si="40"/>
        <v>2.2133048622430111E-5</v>
      </c>
      <c r="AR141" s="104">
        <f t="shared" si="40"/>
        <v>2.2367652617413802E-5</v>
      </c>
      <c r="AS141" s="104">
        <f t="shared" si="40"/>
        <v>2.2585476277037762E-5</v>
      </c>
      <c r="AT141" s="104">
        <f t="shared" si="40"/>
        <v>2.2806383800716792E-5</v>
      </c>
      <c r="AU141" s="104">
        <f t="shared" si="40"/>
        <v>2.3031366073419208E-5</v>
      </c>
    </row>
    <row r="142" spans="1:47" s="103" customFormat="1" ht="18.75" customHeight="1">
      <c r="A142" s="102" t="s">
        <v>3688</v>
      </c>
      <c r="B142" s="102"/>
      <c r="C142" s="102"/>
      <c r="D142" s="102"/>
      <c r="E142" s="102"/>
      <c r="F142" s="102"/>
      <c r="I142" s="102"/>
      <c r="L142" s="102"/>
      <c r="O142" s="102"/>
      <c r="R142" s="102"/>
      <c r="U142" s="102"/>
      <c r="X142" s="102"/>
      <c r="AA142" s="102"/>
      <c r="AD142" s="102"/>
      <c r="AG142" s="102"/>
      <c r="AJ142" s="102"/>
      <c r="AM142" s="102"/>
      <c r="AP142" s="102"/>
      <c r="AS142" s="102"/>
    </row>
    <row r="143" spans="1:47" ht="18.75" customHeight="1">
      <c r="A143" s="105" t="s">
        <v>3697</v>
      </c>
      <c r="B143" s="101">
        <v>2015</v>
      </c>
      <c r="C143" s="101">
        <v>2016</v>
      </c>
      <c r="D143" s="101">
        <v>2017</v>
      </c>
      <c r="E143" s="101">
        <v>2018</v>
      </c>
      <c r="F143" s="101">
        <v>2019</v>
      </c>
      <c r="G143" s="101">
        <v>2020</v>
      </c>
      <c r="H143" s="101">
        <v>2021</v>
      </c>
      <c r="I143" s="101">
        <v>2022</v>
      </c>
      <c r="J143" s="101">
        <v>2023</v>
      </c>
      <c r="K143" s="101">
        <v>2024</v>
      </c>
      <c r="L143" s="101">
        <v>2025</v>
      </c>
      <c r="M143" s="101">
        <v>2026</v>
      </c>
      <c r="N143" s="101">
        <v>2027</v>
      </c>
      <c r="O143" s="101">
        <v>2028</v>
      </c>
      <c r="P143" s="101">
        <v>2029</v>
      </c>
      <c r="Q143" s="101">
        <v>2030</v>
      </c>
      <c r="R143" s="101">
        <v>2031</v>
      </c>
      <c r="S143" s="101">
        <v>2032</v>
      </c>
      <c r="T143" s="101">
        <v>2033</v>
      </c>
      <c r="U143" s="101">
        <v>2034</v>
      </c>
      <c r="V143" s="101">
        <v>2035</v>
      </c>
      <c r="W143" s="101">
        <v>2036</v>
      </c>
      <c r="X143" s="101">
        <v>2037</v>
      </c>
      <c r="Y143" s="101">
        <v>2038</v>
      </c>
      <c r="Z143" s="101">
        <v>2039</v>
      </c>
      <c r="AA143" s="101">
        <v>2040</v>
      </c>
      <c r="AB143" s="101">
        <v>2041</v>
      </c>
      <c r="AC143" s="101">
        <v>2042</v>
      </c>
      <c r="AD143" s="101">
        <v>2043</v>
      </c>
      <c r="AE143" s="101">
        <v>2044</v>
      </c>
      <c r="AF143" s="101">
        <v>2045</v>
      </c>
      <c r="AG143" s="101">
        <v>2046</v>
      </c>
      <c r="AH143" s="101">
        <v>2047</v>
      </c>
      <c r="AI143" s="101">
        <v>2048</v>
      </c>
      <c r="AJ143" s="101">
        <v>2049</v>
      </c>
      <c r="AK143" s="101">
        <v>2050</v>
      </c>
      <c r="AL143" s="101">
        <v>2051</v>
      </c>
      <c r="AM143" s="101">
        <v>2052</v>
      </c>
      <c r="AN143" s="101">
        <v>2053</v>
      </c>
      <c r="AO143" s="101">
        <v>2054</v>
      </c>
      <c r="AP143" s="101">
        <v>2055</v>
      </c>
      <c r="AQ143" s="101">
        <v>2056</v>
      </c>
      <c r="AR143" s="101">
        <v>2057</v>
      </c>
      <c r="AS143" s="101">
        <v>2058</v>
      </c>
      <c r="AT143" s="101">
        <v>2059</v>
      </c>
      <c r="AU143" s="101">
        <v>2060</v>
      </c>
    </row>
    <row r="144" spans="1:47" ht="18.75" customHeight="1">
      <c r="A144" s="101" t="s">
        <v>3689</v>
      </c>
      <c r="B144" s="108">
        <v>0</v>
      </c>
      <c r="C144" s="108">
        <v>0</v>
      </c>
      <c r="D144" s="108">
        <v>0</v>
      </c>
      <c r="E144" s="108">
        <v>0</v>
      </c>
      <c r="F144" s="108">
        <v>0</v>
      </c>
      <c r="G144" s="108">
        <v>0</v>
      </c>
      <c r="H144" s="108">
        <v>0</v>
      </c>
      <c r="I144" s="104">
        <v>0</v>
      </c>
      <c r="J144" s="104">
        <v>0</v>
      </c>
      <c r="K144" s="104">
        <v>0</v>
      </c>
      <c r="L144" s="104">
        <v>0</v>
      </c>
      <c r="M144" s="104">
        <v>0</v>
      </c>
      <c r="N144" s="104">
        <v>0</v>
      </c>
      <c r="O144" s="104">
        <v>0</v>
      </c>
      <c r="P144" s="104">
        <v>0</v>
      </c>
      <c r="Q144" s="104">
        <v>0</v>
      </c>
      <c r="R144" s="104">
        <v>0</v>
      </c>
      <c r="S144" s="104">
        <v>0</v>
      </c>
      <c r="T144" s="104">
        <v>0</v>
      </c>
      <c r="U144" s="104">
        <v>0</v>
      </c>
      <c r="V144" s="104">
        <v>0</v>
      </c>
      <c r="W144" s="104">
        <v>0</v>
      </c>
      <c r="X144" s="104">
        <v>0</v>
      </c>
      <c r="Y144" s="104">
        <v>0</v>
      </c>
      <c r="Z144" s="104">
        <v>0</v>
      </c>
      <c r="AA144" s="104">
        <v>0</v>
      </c>
      <c r="AB144" s="104">
        <v>0</v>
      </c>
      <c r="AC144" s="104">
        <v>0</v>
      </c>
      <c r="AD144" s="104">
        <v>0</v>
      </c>
      <c r="AE144" s="104">
        <v>0</v>
      </c>
      <c r="AF144" s="104">
        <v>0</v>
      </c>
      <c r="AG144" s="104">
        <v>0</v>
      </c>
      <c r="AH144" s="104">
        <v>0</v>
      </c>
      <c r="AI144" s="104">
        <v>0</v>
      </c>
      <c r="AJ144" s="104">
        <v>0</v>
      </c>
      <c r="AK144" s="104">
        <v>0</v>
      </c>
      <c r="AL144" s="104">
        <v>0</v>
      </c>
      <c r="AM144" s="104">
        <v>0</v>
      </c>
      <c r="AN144" s="104">
        <v>0</v>
      </c>
      <c r="AO144" s="104">
        <v>0</v>
      </c>
      <c r="AP144" s="104">
        <v>0</v>
      </c>
      <c r="AQ144" s="104">
        <v>0</v>
      </c>
      <c r="AR144" s="104">
        <v>0</v>
      </c>
      <c r="AS144" s="104">
        <v>0</v>
      </c>
      <c r="AT144" s="104">
        <v>0</v>
      </c>
      <c r="AU144" s="104">
        <v>0</v>
      </c>
    </row>
    <row r="145" spans="1:47" ht="18.75" customHeight="1">
      <c r="A145" s="101" t="s">
        <v>3690</v>
      </c>
      <c r="B145" s="108">
        <v>0</v>
      </c>
      <c r="C145" s="108">
        <v>0</v>
      </c>
      <c r="D145" s="108">
        <v>0</v>
      </c>
      <c r="E145" s="108">
        <v>0</v>
      </c>
      <c r="F145" s="108">
        <v>0</v>
      </c>
      <c r="G145" s="108">
        <v>0</v>
      </c>
      <c r="H145" s="108">
        <v>0</v>
      </c>
      <c r="I145" s="104">
        <v>0</v>
      </c>
      <c r="J145" s="104">
        <v>0</v>
      </c>
      <c r="K145" s="104">
        <v>0</v>
      </c>
      <c r="L145" s="104">
        <v>0</v>
      </c>
      <c r="M145" s="104">
        <v>0</v>
      </c>
      <c r="N145" s="104">
        <v>0</v>
      </c>
      <c r="O145" s="104">
        <v>0</v>
      </c>
      <c r="P145" s="104">
        <v>0</v>
      </c>
      <c r="Q145" s="104">
        <v>0</v>
      </c>
      <c r="R145" s="104">
        <v>0</v>
      </c>
      <c r="S145" s="104">
        <v>0</v>
      </c>
      <c r="T145" s="104">
        <v>0</v>
      </c>
      <c r="U145" s="104">
        <v>0</v>
      </c>
      <c r="V145" s="104">
        <v>0</v>
      </c>
      <c r="W145" s="104">
        <v>0</v>
      </c>
      <c r="X145" s="104">
        <v>0</v>
      </c>
      <c r="Y145" s="104">
        <v>0</v>
      </c>
      <c r="Z145" s="104">
        <v>0</v>
      </c>
      <c r="AA145" s="104">
        <v>0</v>
      </c>
      <c r="AB145" s="104">
        <v>0</v>
      </c>
      <c r="AC145" s="104">
        <v>0</v>
      </c>
      <c r="AD145" s="104">
        <v>0</v>
      </c>
      <c r="AE145" s="104">
        <v>0</v>
      </c>
      <c r="AF145" s="104">
        <v>0</v>
      </c>
      <c r="AG145" s="104">
        <v>0</v>
      </c>
      <c r="AH145" s="104">
        <v>0</v>
      </c>
      <c r="AI145" s="104">
        <v>0</v>
      </c>
      <c r="AJ145" s="104">
        <v>0</v>
      </c>
      <c r="AK145" s="104">
        <v>0</v>
      </c>
      <c r="AL145" s="104">
        <v>0</v>
      </c>
      <c r="AM145" s="104">
        <v>0</v>
      </c>
      <c r="AN145" s="104">
        <v>0</v>
      </c>
      <c r="AO145" s="104">
        <v>0</v>
      </c>
      <c r="AP145" s="104">
        <v>0</v>
      </c>
      <c r="AQ145" s="104">
        <v>0</v>
      </c>
      <c r="AR145" s="104">
        <v>0</v>
      </c>
      <c r="AS145" s="104">
        <v>0</v>
      </c>
      <c r="AT145" s="104">
        <v>0</v>
      </c>
      <c r="AU145" s="104">
        <v>0</v>
      </c>
    </row>
    <row r="146" spans="1:47" ht="18.75" customHeight="1">
      <c r="A146" s="101" t="s">
        <v>3691</v>
      </c>
      <c r="B146" s="108">
        <v>0</v>
      </c>
      <c r="C146" s="108">
        <v>0</v>
      </c>
      <c r="D146" s="108">
        <v>0</v>
      </c>
      <c r="E146" s="108">
        <v>0</v>
      </c>
      <c r="F146" s="108">
        <v>0</v>
      </c>
      <c r="G146" s="108">
        <v>0</v>
      </c>
      <c r="H146" s="108">
        <v>0</v>
      </c>
      <c r="I146" s="104">
        <v>0</v>
      </c>
      <c r="J146" s="104">
        <v>0</v>
      </c>
      <c r="K146" s="104">
        <v>0</v>
      </c>
      <c r="L146" s="104">
        <v>0</v>
      </c>
      <c r="M146" s="104">
        <v>0</v>
      </c>
      <c r="N146" s="104">
        <v>0</v>
      </c>
      <c r="O146" s="104">
        <v>0</v>
      </c>
      <c r="P146" s="104">
        <v>0</v>
      </c>
      <c r="Q146" s="104">
        <v>0</v>
      </c>
      <c r="R146" s="104">
        <v>0</v>
      </c>
      <c r="S146" s="104">
        <v>0</v>
      </c>
      <c r="T146" s="104">
        <v>0</v>
      </c>
      <c r="U146" s="104">
        <v>0</v>
      </c>
      <c r="V146" s="104">
        <v>0</v>
      </c>
      <c r="W146" s="104">
        <v>0</v>
      </c>
      <c r="X146" s="104">
        <v>0</v>
      </c>
      <c r="Y146" s="104">
        <v>0</v>
      </c>
      <c r="Z146" s="104">
        <v>0</v>
      </c>
      <c r="AA146" s="104">
        <v>0</v>
      </c>
      <c r="AB146" s="104">
        <v>0</v>
      </c>
      <c r="AC146" s="104">
        <v>0</v>
      </c>
      <c r="AD146" s="104">
        <v>0</v>
      </c>
      <c r="AE146" s="104">
        <v>0</v>
      </c>
      <c r="AF146" s="104">
        <v>0</v>
      </c>
      <c r="AG146" s="104">
        <v>0</v>
      </c>
      <c r="AH146" s="104">
        <v>0</v>
      </c>
      <c r="AI146" s="104">
        <v>0</v>
      </c>
      <c r="AJ146" s="104">
        <v>0</v>
      </c>
      <c r="AK146" s="104">
        <v>0</v>
      </c>
      <c r="AL146" s="104">
        <v>0</v>
      </c>
      <c r="AM146" s="104">
        <v>0</v>
      </c>
      <c r="AN146" s="104">
        <v>0</v>
      </c>
      <c r="AO146" s="104">
        <v>0</v>
      </c>
      <c r="AP146" s="104">
        <v>0</v>
      </c>
      <c r="AQ146" s="104">
        <v>0</v>
      </c>
      <c r="AR146" s="104">
        <v>0</v>
      </c>
      <c r="AS146" s="104">
        <v>0</v>
      </c>
      <c r="AT146" s="104">
        <v>0</v>
      </c>
      <c r="AU146" s="104">
        <v>0</v>
      </c>
    </row>
    <row r="147" spans="1:47" ht="18.75" customHeight="1">
      <c r="A147" s="101" t="s">
        <v>3692</v>
      </c>
      <c r="B147" s="108">
        <v>0</v>
      </c>
      <c r="C147" s="108">
        <v>0</v>
      </c>
      <c r="D147" s="108">
        <v>0</v>
      </c>
      <c r="E147" s="108">
        <v>0</v>
      </c>
      <c r="F147" s="108">
        <v>0</v>
      </c>
      <c r="G147" s="108">
        <v>0</v>
      </c>
      <c r="H147" s="108">
        <v>0</v>
      </c>
      <c r="I147" s="104">
        <v>0</v>
      </c>
      <c r="J147" s="104">
        <v>0</v>
      </c>
      <c r="K147" s="104">
        <v>0</v>
      </c>
      <c r="L147" s="104">
        <v>0</v>
      </c>
      <c r="M147" s="104">
        <v>0</v>
      </c>
      <c r="N147" s="104">
        <v>0</v>
      </c>
      <c r="O147" s="104">
        <v>0</v>
      </c>
      <c r="P147" s="104">
        <v>0</v>
      </c>
      <c r="Q147" s="104">
        <v>0</v>
      </c>
      <c r="R147" s="104">
        <v>0</v>
      </c>
      <c r="S147" s="104">
        <v>0</v>
      </c>
      <c r="T147" s="104">
        <v>0</v>
      </c>
      <c r="U147" s="104">
        <v>0</v>
      </c>
      <c r="V147" s="104">
        <v>0</v>
      </c>
      <c r="W147" s="104">
        <v>0</v>
      </c>
      <c r="X147" s="104">
        <v>0</v>
      </c>
      <c r="Y147" s="104">
        <v>0</v>
      </c>
      <c r="Z147" s="104">
        <v>0</v>
      </c>
      <c r="AA147" s="104">
        <v>0</v>
      </c>
      <c r="AB147" s="104">
        <v>0</v>
      </c>
      <c r="AC147" s="104">
        <v>0</v>
      </c>
      <c r="AD147" s="104">
        <v>0</v>
      </c>
      <c r="AE147" s="104">
        <v>0</v>
      </c>
      <c r="AF147" s="104">
        <v>0</v>
      </c>
      <c r="AG147" s="104">
        <v>0</v>
      </c>
      <c r="AH147" s="104">
        <v>0</v>
      </c>
      <c r="AI147" s="104">
        <v>0</v>
      </c>
      <c r="AJ147" s="104">
        <v>0</v>
      </c>
      <c r="AK147" s="104">
        <v>0</v>
      </c>
      <c r="AL147" s="104">
        <v>0</v>
      </c>
      <c r="AM147" s="104">
        <v>0</v>
      </c>
      <c r="AN147" s="104">
        <v>0</v>
      </c>
      <c r="AO147" s="104">
        <v>0</v>
      </c>
      <c r="AP147" s="104">
        <v>0</v>
      </c>
      <c r="AQ147" s="104">
        <v>0</v>
      </c>
      <c r="AR147" s="104">
        <v>0</v>
      </c>
      <c r="AS147" s="104">
        <v>0</v>
      </c>
      <c r="AT147" s="104">
        <v>0</v>
      </c>
      <c r="AU147" s="104">
        <v>0</v>
      </c>
    </row>
    <row r="148" spans="1:47" ht="18.75" customHeight="1">
      <c r="A148" s="101" t="s">
        <v>3693</v>
      </c>
      <c r="B148" s="108">
        <v>0</v>
      </c>
      <c r="C148" s="108">
        <v>0</v>
      </c>
      <c r="D148" s="108">
        <v>0</v>
      </c>
      <c r="E148" s="108">
        <v>0</v>
      </c>
      <c r="F148" s="108">
        <v>0</v>
      </c>
      <c r="G148" s="108">
        <v>0</v>
      </c>
      <c r="H148" s="108">
        <v>0</v>
      </c>
      <c r="I148" s="104">
        <v>0</v>
      </c>
      <c r="J148" s="104">
        <v>0</v>
      </c>
      <c r="K148" s="104">
        <v>0</v>
      </c>
      <c r="L148" s="104">
        <v>0</v>
      </c>
      <c r="M148" s="104">
        <v>0</v>
      </c>
      <c r="N148" s="104">
        <v>0</v>
      </c>
      <c r="O148" s="104">
        <v>0</v>
      </c>
      <c r="P148" s="104">
        <v>0</v>
      </c>
      <c r="Q148" s="104">
        <v>0</v>
      </c>
      <c r="R148" s="104">
        <v>0</v>
      </c>
      <c r="S148" s="104">
        <v>0</v>
      </c>
      <c r="T148" s="104">
        <v>0</v>
      </c>
      <c r="U148" s="104">
        <v>0</v>
      </c>
      <c r="V148" s="104">
        <v>0</v>
      </c>
      <c r="W148" s="104">
        <v>0</v>
      </c>
      <c r="X148" s="104">
        <v>0</v>
      </c>
      <c r="Y148" s="104">
        <v>0</v>
      </c>
      <c r="Z148" s="104">
        <v>0</v>
      </c>
      <c r="AA148" s="104">
        <v>0</v>
      </c>
      <c r="AB148" s="104">
        <v>0</v>
      </c>
      <c r="AC148" s="104">
        <v>0</v>
      </c>
      <c r="AD148" s="104">
        <v>0</v>
      </c>
      <c r="AE148" s="104">
        <v>0</v>
      </c>
      <c r="AF148" s="104">
        <v>0</v>
      </c>
      <c r="AG148" s="104">
        <v>0</v>
      </c>
      <c r="AH148" s="104">
        <v>0</v>
      </c>
      <c r="AI148" s="104">
        <v>0</v>
      </c>
      <c r="AJ148" s="104">
        <v>0</v>
      </c>
      <c r="AK148" s="104">
        <v>0</v>
      </c>
      <c r="AL148" s="104">
        <v>0</v>
      </c>
      <c r="AM148" s="104">
        <v>0</v>
      </c>
      <c r="AN148" s="104">
        <v>0</v>
      </c>
      <c r="AO148" s="104">
        <v>0</v>
      </c>
      <c r="AP148" s="104">
        <v>0</v>
      </c>
      <c r="AQ148" s="104">
        <v>0</v>
      </c>
      <c r="AR148" s="104">
        <v>0</v>
      </c>
      <c r="AS148" s="104">
        <v>0</v>
      </c>
      <c r="AT148" s="104">
        <v>0</v>
      </c>
      <c r="AU148" s="104">
        <v>0</v>
      </c>
    </row>
    <row r="149" spans="1:47" ht="18.75" customHeight="1">
      <c r="A149" s="101" t="s">
        <v>3694</v>
      </c>
      <c r="B149" s="108">
        <v>0</v>
      </c>
      <c r="C149" s="108">
        <v>0</v>
      </c>
      <c r="D149" s="108">
        <v>0</v>
      </c>
      <c r="E149" s="108">
        <v>0</v>
      </c>
      <c r="F149" s="108">
        <v>0</v>
      </c>
      <c r="G149" s="108">
        <v>0</v>
      </c>
      <c r="H149" s="108">
        <v>0</v>
      </c>
      <c r="I149" s="104">
        <v>0</v>
      </c>
      <c r="J149" s="104">
        <v>0</v>
      </c>
      <c r="K149" s="104">
        <v>0</v>
      </c>
      <c r="L149" s="104">
        <v>0</v>
      </c>
      <c r="M149" s="104">
        <v>0</v>
      </c>
      <c r="N149" s="104">
        <v>0</v>
      </c>
      <c r="O149" s="104">
        <v>0</v>
      </c>
      <c r="P149" s="104">
        <v>0</v>
      </c>
      <c r="Q149" s="104">
        <v>0</v>
      </c>
      <c r="R149" s="104">
        <v>0</v>
      </c>
      <c r="S149" s="104">
        <v>0</v>
      </c>
      <c r="T149" s="104">
        <v>0</v>
      </c>
      <c r="U149" s="104">
        <v>0</v>
      </c>
      <c r="V149" s="104">
        <v>0</v>
      </c>
      <c r="W149" s="104">
        <v>0</v>
      </c>
      <c r="X149" s="104">
        <v>0</v>
      </c>
      <c r="Y149" s="104">
        <v>0</v>
      </c>
      <c r="Z149" s="104">
        <v>0</v>
      </c>
      <c r="AA149" s="104">
        <v>0</v>
      </c>
      <c r="AB149" s="104">
        <v>0</v>
      </c>
      <c r="AC149" s="104">
        <v>0</v>
      </c>
      <c r="AD149" s="104">
        <v>0</v>
      </c>
      <c r="AE149" s="104">
        <v>0</v>
      </c>
      <c r="AF149" s="104">
        <v>0</v>
      </c>
      <c r="AG149" s="104">
        <v>0</v>
      </c>
      <c r="AH149" s="104">
        <v>0</v>
      </c>
      <c r="AI149" s="104">
        <v>0</v>
      </c>
      <c r="AJ149" s="104">
        <v>0</v>
      </c>
      <c r="AK149" s="104">
        <v>0</v>
      </c>
      <c r="AL149" s="104">
        <v>0</v>
      </c>
      <c r="AM149" s="104">
        <v>0</v>
      </c>
      <c r="AN149" s="104">
        <v>0</v>
      </c>
      <c r="AO149" s="104">
        <v>0</v>
      </c>
      <c r="AP149" s="104">
        <v>0</v>
      </c>
      <c r="AQ149" s="104">
        <v>0</v>
      </c>
      <c r="AR149" s="104">
        <v>0</v>
      </c>
      <c r="AS149" s="104">
        <v>0</v>
      </c>
      <c r="AT149" s="104">
        <v>0</v>
      </c>
      <c r="AU149" s="104">
        <v>0</v>
      </c>
    </row>
    <row r="150" spans="1:47" ht="18.75" customHeight="1">
      <c r="A150" s="101" t="s">
        <v>3695</v>
      </c>
      <c r="B150" s="108">
        <v>0</v>
      </c>
      <c r="C150" s="108">
        <v>0</v>
      </c>
      <c r="D150" s="108">
        <v>0</v>
      </c>
      <c r="E150" s="108">
        <v>0</v>
      </c>
      <c r="F150" s="108">
        <v>0</v>
      </c>
      <c r="G150" s="108">
        <v>0</v>
      </c>
      <c r="H150" s="108">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row>
    <row r="151" spans="1:47" ht="18.75" customHeight="1">
      <c r="A151" s="101" t="s">
        <v>3675</v>
      </c>
      <c r="B151" s="108">
        <v>0</v>
      </c>
      <c r="C151" s="108">
        <v>0</v>
      </c>
      <c r="D151" s="108">
        <v>0</v>
      </c>
      <c r="E151" s="108">
        <v>0</v>
      </c>
      <c r="F151" s="108">
        <v>0</v>
      </c>
      <c r="G151" s="108">
        <v>0</v>
      </c>
      <c r="H151" s="108">
        <v>0</v>
      </c>
      <c r="I151" s="104">
        <v>0</v>
      </c>
      <c r="J151" s="104">
        <v>0</v>
      </c>
      <c r="K151" s="104">
        <v>0</v>
      </c>
      <c r="L151" s="104">
        <v>0</v>
      </c>
      <c r="M151" s="104">
        <v>0</v>
      </c>
      <c r="N151" s="104">
        <v>0</v>
      </c>
      <c r="O151" s="104">
        <v>0</v>
      </c>
      <c r="P151" s="104">
        <v>0</v>
      </c>
      <c r="Q151" s="104">
        <v>0</v>
      </c>
      <c r="R151" s="104">
        <v>0</v>
      </c>
      <c r="S151" s="104">
        <v>0</v>
      </c>
      <c r="T151" s="104">
        <v>0</v>
      </c>
      <c r="U151" s="104">
        <v>0</v>
      </c>
      <c r="V151" s="104">
        <v>0</v>
      </c>
      <c r="W151" s="104">
        <v>0</v>
      </c>
      <c r="X151" s="104">
        <v>0</v>
      </c>
      <c r="Y151" s="104">
        <v>0</v>
      </c>
      <c r="Z151" s="104">
        <v>0</v>
      </c>
      <c r="AA151" s="104">
        <v>0</v>
      </c>
      <c r="AB151" s="104">
        <v>0</v>
      </c>
      <c r="AC151" s="104">
        <v>0</v>
      </c>
      <c r="AD151" s="104">
        <v>0</v>
      </c>
      <c r="AE151" s="104">
        <v>0</v>
      </c>
      <c r="AF151" s="104">
        <v>0</v>
      </c>
      <c r="AG151" s="104">
        <v>0</v>
      </c>
      <c r="AH151" s="104">
        <v>0</v>
      </c>
      <c r="AI151" s="104">
        <v>0</v>
      </c>
      <c r="AJ151" s="104">
        <v>0</v>
      </c>
      <c r="AK151" s="104">
        <v>0</v>
      </c>
      <c r="AL151" s="104">
        <v>0</v>
      </c>
      <c r="AM151" s="104">
        <v>0</v>
      </c>
      <c r="AN151" s="104">
        <v>0</v>
      </c>
      <c r="AO151" s="104">
        <v>0</v>
      </c>
      <c r="AP151" s="104">
        <v>0</v>
      </c>
      <c r="AQ151" s="104">
        <v>0</v>
      </c>
      <c r="AR151" s="104">
        <v>0</v>
      </c>
      <c r="AS151" s="104">
        <v>0</v>
      </c>
      <c r="AT151" s="104">
        <v>0</v>
      </c>
      <c r="AU151" s="104">
        <v>0</v>
      </c>
    </row>
    <row r="152" spans="1:47" s="103" customFormat="1" ht="18.75" customHeight="1">
      <c r="A152" s="102" t="s">
        <v>3696</v>
      </c>
      <c r="B152" s="102"/>
      <c r="C152" s="102"/>
      <c r="D152" s="102"/>
      <c r="E152" s="102"/>
      <c r="F152" s="102"/>
      <c r="I152" s="102"/>
      <c r="L152" s="102"/>
      <c r="O152" s="102"/>
      <c r="R152" s="102"/>
      <c r="U152" s="102"/>
      <c r="X152" s="102"/>
      <c r="AA152" s="102"/>
      <c r="AD152" s="102"/>
      <c r="AG152" s="102"/>
      <c r="AJ152" s="102"/>
      <c r="AM152" s="102"/>
      <c r="AP152" s="102"/>
      <c r="AS152" s="102"/>
    </row>
    <row r="153" spans="1:47" ht="18.75" customHeight="1">
      <c r="A153" s="105" t="s">
        <v>3697</v>
      </c>
      <c r="B153" s="101">
        <v>2015</v>
      </c>
      <c r="C153" s="101">
        <v>2016</v>
      </c>
      <c r="D153" s="101">
        <v>2017</v>
      </c>
      <c r="E153" s="101">
        <v>2018</v>
      </c>
      <c r="F153" s="101">
        <v>2019</v>
      </c>
      <c r="G153" s="101">
        <v>2020</v>
      </c>
      <c r="H153" s="101">
        <v>2021</v>
      </c>
      <c r="I153" s="101">
        <v>2022</v>
      </c>
      <c r="J153" s="101">
        <v>2023</v>
      </c>
      <c r="K153" s="101">
        <v>2024</v>
      </c>
      <c r="L153" s="101">
        <v>2025</v>
      </c>
      <c r="M153" s="101">
        <v>2026</v>
      </c>
      <c r="N153" s="101">
        <v>2027</v>
      </c>
      <c r="O153" s="101">
        <v>2028</v>
      </c>
      <c r="P153" s="101">
        <v>2029</v>
      </c>
      <c r="Q153" s="101">
        <v>2030</v>
      </c>
      <c r="R153" s="101">
        <v>2031</v>
      </c>
      <c r="S153" s="101">
        <v>2032</v>
      </c>
      <c r="T153" s="101">
        <v>2033</v>
      </c>
      <c r="U153" s="101">
        <v>2034</v>
      </c>
      <c r="V153" s="101">
        <v>2035</v>
      </c>
      <c r="W153" s="101">
        <v>2036</v>
      </c>
      <c r="X153" s="101">
        <v>2037</v>
      </c>
      <c r="Y153" s="101">
        <v>2038</v>
      </c>
      <c r="Z153" s="101">
        <v>2039</v>
      </c>
      <c r="AA153" s="101">
        <v>2040</v>
      </c>
      <c r="AB153" s="101">
        <v>2041</v>
      </c>
      <c r="AC153" s="101">
        <v>2042</v>
      </c>
      <c r="AD153" s="101">
        <v>2043</v>
      </c>
      <c r="AE153" s="101">
        <v>2044</v>
      </c>
      <c r="AF153" s="101">
        <v>2045</v>
      </c>
      <c r="AG153" s="101">
        <v>2046</v>
      </c>
      <c r="AH153" s="101">
        <v>2047</v>
      </c>
      <c r="AI153" s="101">
        <v>2048</v>
      </c>
      <c r="AJ153" s="101">
        <v>2049</v>
      </c>
      <c r="AK153" s="101">
        <v>2050</v>
      </c>
      <c r="AL153" s="101">
        <v>2051</v>
      </c>
      <c r="AM153" s="101">
        <v>2052</v>
      </c>
      <c r="AN153" s="101">
        <v>2053</v>
      </c>
      <c r="AO153" s="101">
        <v>2054</v>
      </c>
      <c r="AP153" s="101">
        <v>2055</v>
      </c>
      <c r="AQ153" s="101">
        <v>2056</v>
      </c>
      <c r="AR153" s="101">
        <v>2057</v>
      </c>
      <c r="AS153" s="101">
        <v>2058</v>
      </c>
      <c r="AT153" s="101">
        <v>2059</v>
      </c>
      <c r="AU153" s="101">
        <v>2060</v>
      </c>
    </row>
    <row r="154" spans="1:47" ht="18.75" customHeight="1">
      <c r="A154" s="101" t="s">
        <v>3668</v>
      </c>
      <c r="G154" s="109">
        <f>Hydrogen!B9</f>
        <v>4.7337988898127018E-5</v>
      </c>
      <c r="H154" s="109">
        <f>Hydrogen!C9</f>
        <v>4.5074339746673864E-5</v>
      </c>
      <c r="I154" s="109">
        <f>Hydrogen!D9</f>
        <v>4.291893574040214E-5</v>
      </c>
      <c r="J154" s="109">
        <f>Hydrogen!E9</f>
        <v>4.0866600718753649E-5</v>
      </c>
      <c r="K154" s="109">
        <f>Hydrogen!F9</f>
        <v>3.8912406039320571E-5</v>
      </c>
      <c r="L154" s="109">
        <f>Hydrogen!G9</f>
        <v>3.7051658741807184E-5</v>
      </c>
      <c r="M154" s="109">
        <f>Hydrogen!H9</f>
        <v>3.5279890277977457E-5</v>
      </c>
      <c r="N154" s="109">
        <f>Hydrogen!I9</f>
        <v>3.3592845780523871E-5</v>
      </c>
      <c r="O154" s="109">
        <f>Hydrogen!J9</f>
        <v>3.1986473845086868E-5</v>
      </c>
      <c r="P154" s="109">
        <f>Hydrogen!K9</f>
        <v>3.0456916800886494E-5</v>
      </c>
      <c r="Q154" s="109">
        <f>Hydrogen!L9</f>
        <v>2.9000501446601473E-5</v>
      </c>
      <c r="R154" s="109">
        <f>Hydrogen!M9</f>
        <v>2.761373022924811E-5</v>
      </c>
      <c r="S154" s="109">
        <f>Hydrogen!N9</f>
        <v>2.629327284487522E-5</v>
      </c>
      <c r="T154" s="109">
        <f>Hydrogen!O9</f>
        <v>2.5035958240904313E-5</v>
      </c>
      <c r="U154" s="109">
        <f>Hydrogen!P9</f>
        <v>2.3838767000908859E-5</v>
      </c>
      <c r="V154" s="109">
        <f>Hydrogen!Q9</f>
        <v>2.2698824093544834E-5</v>
      </c>
      <c r="W154" s="109">
        <f>Hydrogen!R9</f>
        <v>2.1613391968219165E-5</v>
      </c>
      <c r="X154" s="109">
        <f>Hydrogen!S9</f>
        <v>2.0579863980915512E-5</v>
      </c>
      <c r="Y154" s="109">
        <f>Hydrogen!T9</f>
        <v>1.9595758134389703E-5</v>
      </c>
      <c r="Z154" s="109">
        <f>Hydrogen!U9</f>
        <v>1.8658711117701853E-5</v>
      </c>
      <c r="AA154" s="109">
        <f>Hydrogen!V9</f>
        <v>1.7766472630771406E-5</v>
      </c>
      <c r="AB154" s="109">
        <f>Hydrogen!W9</f>
        <v>1.6916899980325485E-5</v>
      </c>
      <c r="AC154" s="109">
        <f>Hydrogen!X9</f>
        <v>1.6107952934262929E-5</v>
      </c>
      <c r="AD154" s="109">
        <f>Hydrogen!Y9</f>
        <v>1.5337688822076823E-5</v>
      </c>
      <c r="AE154" s="109">
        <f>Hydrogen!Z9</f>
        <v>1.4604257869569239E-5</v>
      </c>
      <c r="AF154" s="109">
        <f>Hydrogen!AA9</f>
        <v>1.3905898756654719E-5</v>
      </c>
      <c r="AG154" s="109">
        <f>Hydrogen!AB9</f>
        <v>1.3240934387584525E-5</v>
      </c>
      <c r="AH154" s="109">
        <f>Hydrogen!AC9</f>
        <v>1.2607767863434017E-5</v>
      </c>
      <c r="AI154" s="109">
        <f>Hydrogen!AD9</f>
        <v>1.2004878647181101E-5</v>
      </c>
      <c r="AJ154" s="109">
        <f>Hydrogen!AE9</f>
        <v>1.1430818912166361E-5</v>
      </c>
      <c r="AK154" s="109">
        <f>Hydrogen!AF9</f>
        <v>1.0884210065165599E-5</v>
      </c>
      <c r="AL154" s="109">
        <f>Hydrogen!AG9</f>
        <v>1.0363739435725217E-5</v>
      </c>
      <c r="AM154" s="109">
        <f>Hydrogen!AH9</f>
        <v>9.8681571238097832E-6</v>
      </c>
      <c r="AN154" s="109">
        <f>Hydrogen!AI9</f>
        <v>9.3962729981915504E-6</v>
      </c>
      <c r="AO154" s="109">
        <f>Hydrogen!AJ9</f>
        <v>8.9469538383735878E-6</v>
      </c>
      <c r="AP154" s="109">
        <f>Hydrogen!AK9</f>
        <v>8.519120613182935E-6</v>
      </c>
      <c r="AQ154" s="109">
        <f>Hydrogen!AL9</f>
        <v>8.1117458894983464E-6</v>
      </c>
      <c r="AR154" s="109">
        <f>Hydrogen!AM9</f>
        <v>7.7238513648897387E-6</v>
      </c>
      <c r="AS154" s="109">
        <f>Hydrogen!AN9</f>
        <v>7.3545055182440509E-6</v>
      </c>
      <c r="AT154" s="109">
        <f>Hydrogen!AO9</f>
        <v>7.0028213727355076E-6</v>
      </c>
      <c r="AU154" s="109">
        <f>Hydrogen!AP9</f>
        <v>6.6679543657681309E-6</v>
      </c>
    </row>
    <row r="155" spans="1:47" ht="18.75" customHeight="1">
      <c r="A155" s="101" t="s">
        <v>3669</v>
      </c>
      <c r="G155" s="109">
        <v>0</v>
      </c>
      <c r="H155" s="109">
        <v>0</v>
      </c>
      <c r="I155" s="109">
        <v>0</v>
      </c>
      <c r="J155" s="109">
        <v>0</v>
      </c>
      <c r="K155" s="109">
        <v>0</v>
      </c>
      <c r="L155" s="109">
        <v>0</v>
      </c>
      <c r="M155" s="109">
        <v>0</v>
      </c>
      <c r="N155" s="109">
        <v>0</v>
      </c>
      <c r="O155" s="109">
        <v>0</v>
      </c>
      <c r="P155" s="109">
        <v>0</v>
      </c>
      <c r="Q155" s="109">
        <v>0</v>
      </c>
      <c r="R155" s="109">
        <v>0</v>
      </c>
      <c r="S155" s="109">
        <v>0</v>
      </c>
      <c r="T155" s="109">
        <v>0</v>
      </c>
      <c r="U155" s="109">
        <v>0</v>
      </c>
      <c r="V155" s="109">
        <v>0</v>
      </c>
      <c r="W155" s="109">
        <v>0</v>
      </c>
      <c r="X155" s="109">
        <v>0</v>
      </c>
      <c r="Y155" s="109">
        <v>0</v>
      </c>
      <c r="Z155" s="109">
        <v>0</v>
      </c>
      <c r="AA155" s="109">
        <v>0</v>
      </c>
      <c r="AB155" s="109">
        <v>0</v>
      </c>
      <c r="AC155" s="109">
        <v>0</v>
      </c>
      <c r="AD155" s="109">
        <v>0</v>
      </c>
      <c r="AE155" s="109">
        <v>0</v>
      </c>
      <c r="AF155" s="109">
        <v>0</v>
      </c>
      <c r="AG155" s="109">
        <v>0</v>
      </c>
      <c r="AH155" s="109">
        <v>0</v>
      </c>
      <c r="AI155" s="109">
        <v>0</v>
      </c>
      <c r="AJ155" s="109">
        <v>0</v>
      </c>
      <c r="AK155" s="109">
        <v>0</v>
      </c>
      <c r="AL155" s="109">
        <v>0</v>
      </c>
      <c r="AM155" s="109">
        <v>0</v>
      </c>
      <c r="AN155" s="109">
        <v>0</v>
      </c>
      <c r="AO155" s="109">
        <v>0</v>
      </c>
      <c r="AP155" s="109">
        <v>0</v>
      </c>
      <c r="AQ155" s="109">
        <v>0</v>
      </c>
      <c r="AR155" s="109">
        <v>0</v>
      </c>
      <c r="AS155" s="109">
        <v>0</v>
      </c>
      <c r="AT155" s="109">
        <v>0</v>
      </c>
      <c r="AU155" s="109">
        <v>0</v>
      </c>
    </row>
    <row r="156" spans="1:47" ht="18.75" customHeight="1">
      <c r="A156" s="101" t="s">
        <v>3670</v>
      </c>
      <c r="G156" s="109">
        <f>Hydrogen!B9</f>
        <v>4.7337988898127018E-5</v>
      </c>
      <c r="H156" s="109">
        <f>Hydrogen!C9</f>
        <v>4.5074339746673864E-5</v>
      </c>
      <c r="I156" s="109">
        <f>Hydrogen!D9</f>
        <v>4.291893574040214E-5</v>
      </c>
      <c r="J156" s="109">
        <f>Hydrogen!E9</f>
        <v>4.0866600718753649E-5</v>
      </c>
      <c r="K156" s="109">
        <f>Hydrogen!F9</f>
        <v>3.8912406039320571E-5</v>
      </c>
      <c r="L156" s="109">
        <f>Hydrogen!G9</f>
        <v>3.7051658741807184E-5</v>
      </c>
      <c r="M156" s="109">
        <f>Hydrogen!H9</f>
        <v>3.5279890277977457E-5</v>
      </c>
      <c r="N156" s="109">
        <f>Hydrogen!I9</f>
        <v>3.3592845780523871E-5</v>
      </c>
      <c r="O156" s="109">
        <f>Hydrogen!J9</f>
        <v>3.1986473845086868E-5</v>
      </c>
      <c r="P156" s="109">
        <f>Hydrogen!K9</f>
        <v>3.0456916800886494E-5</v>
      </c>
      <c r="Q156" s="109">
        <f>Hydrogen!L9</f>
        <v>2.9000501446601473E-5</v>
      </c>
      <c r="R156" s="109">
        <f>Hydrogen!M9</f>
        <v>2.761373022924811E-5</v>
      </c>
      <c r="S156" s="109">
        <f>Hydrogen!N9</f>
        <v>2.629327284487522E-5</v>
      </c>
      <c r="T156" s="109">
        <f>Hydrogen!O9</f>
        <v>2.5035958240904313E-5</v>
      </c>
      <c r="U156" s="109">
        <f>Hydrogen!P9</f>
        <v>2.3838767000908859E-5</v>
      </c>
      <c r="V156" s="109">
        <f>Hydrogen!Q9</f>
        <v>2.2698824093544834E-5</v>
      </c>
      <c r="W156" s="109">
        <f>Hydrogen!R9</f>
        <v>2.1613391968219165E-5</v>
      </c>
      <c r="X156" s="109">
        <f>Hydrogen!S9</f>
        <v>2.0579863980915512E-5</v>
      </c>
      <c r="Y156" s="109">
        <f>Hydrogen!T9</f>
        <v>1.9595758134389703E-5</v>
      </c>
      <c r="Z156" s="109">
        <f>Hydrogen!U9</f>
        <v>1.8658711117701853E-5</v>
      </c>
      <c r="AA156" s="109">
        <f>Hydrogen!V9</f>
        <v>1.7766472630771406E-5</v>
      </c>
      <c r="AB156" s="109">
        <f>Hydrogen!W9</f>
        <v>1.6916899980325485E-5</v>
      </c>
      <c r="AC156" s="109">
        <f>Hydrogen!X9</f>
        <v>1.6107952934262929E-5</v>
      </c>
      <c r="AD156" s="109">
        <f>Hydrogen!Y9</f>
        <v>1.5337688822076823E-5</v>
      </c>
      <c r="AE156" s="109">
        <f>Hydrogen!Z9</f>
        <v>1.4604257869569239E-5</v>
      </c>
      <c r="AF156" s="109">
        <f>Hydrogen!AA9</f>
        <v>1.3905898756654719E-5</v>
      </c>
      <c r="AG156" s="109">
        <f>Hydrogen!AB9</f>
        <v>1.3240934387584525E-5</v>
      </c>
      <c r="AH156" s="109">
        <f>Hydrogen!AC9</f>
        <v>1.2607767863434017E-5</v>
      </c>
      <c r="AI156" s="109">
        <f>Hydrogen!AD9</f>
        <v>1.2004878647181101E-5</v>
      </c>
      <c r="AJ156" s="109">
        <f>Hydrogen!AE9</f>
        <v>1.1430818912166361E-5</v>
      </c>
      <c r="AK156" s="109">
        <f>Hydrogen!AF9</f>
        <v>1.0884210065165599E-5</v>
      </c>
      <c r="AL156" s="109">
        <f>Hydrogen!AG9</f>
        <v>1.0363739435725217E-5</v>
      </c>
      <c r="AM156" s="109">
        <f>Hydrogen!AH9</f>
        <v>9.8681571238097832E-6</v>
      </c>
      <c r="AN156" s="109">
        <f>Hydrogen!AI9</f>
        <v>9.3962729981915504E-6</v>
      </c>
      <c r="AO156" s="109">
        <f>Hydrogen!AJ9</f>
        <v>8.9469538383735878E-6</v>
      </c>
      <c r="AP156" s="109">
        <f>Hydrogen!AK9</f>
        <v>8.519120613182935E-6</v>
      </c>
      <c r="AQ156" s="109">
        <f>Hydrogen!AL9</f>
        <v>8.1117458894983464E-6</v>
      </c>
      <c r="AR156" s="109">
        <f>Hydrogen!AM9</f>
        <v>7.7238513648897387E-6</v>
      </c>
      <c r="AS156" s="109">
        <f>Hydrogen!AN9</f>
        <v>7.3545055182440509E-6</v>
      </c>
      <c r="AT156" s="109">
        <f>Hydrogen!AO9</f>
        <v>7.0028213727355076E-6</v>
      </c>
      <c r="AU156" s="109">
        <f>Hydrogen!AP9</f>
        <v>6.6679543657681309E-6</v>
      </c>
    </row>
    <row r="157" spans="1:47" ht="18.75" customHeight="1">
      <c r="A157" s="101" t="s">
        <v>3671</v>
      </c>
      <c r="G157" s="109">
        <f>Hydrogen!B9</f>
        <v>4.7337988898127018E-5</v>
      </c>
      <c r="H157" s="109">
        <f>Hydrogen!C9</f>
        <v>4.5074339746673864E-5</v>
      </c>
      <c r="I157" s="109">
        <f>Hydrogen!D9</f>
        <v>4.291893574040214E-5</v>
      </c>
      <c r="J157" s="109">
        <f>Hydrogen!E9</f>
        <v>4.0866600718753649E-5</v>
      </c>
      <c r="K157" s="109">
        <f>Hydrogen!F9</f>
        <v>3.8912406039320571E-5</v>
      </c>
      <c r="L157" s="109">
        <f>Hydrogen!G9</f>
        <v>3.7051658741807184E-5</v>
      </c>
      <c r="M157" s="109">
        <f>Hydrogen!H9</f>
        <v>3.5279890277977457E-5</v>
      </c>
      <c r="N157" s="109">
        <f>Hydrogen!I9</f>
        <v>3.3592845780523871E-5</v>
      </c>
      <c r="O157" s="109">
        <f>Hydrogen!J9</f>
        <v>3.1986473845086868E-5</v>
      </c>
      <c r="P157" s="109">
        <f>Hydrogen!K9</f>
        <v>3.0456916800886494E-5</v>
      </c>
      <c r="Q157" s="109">
        <f>Hydrogen!L9</f>
        <v>2.9000501446601473E-5</v>
      </c>
      <c r="R157" s="109">
        <f>Hydrogen!M9</f>
        <v>2.761373022924811E-5</v>
      </c>
      <c r="S157" s="109">
        <f>Hydrogen!N9</f>
        <v>2.629327284487522E-5</v>
      </c>
      <c r="T157" s="109">
        <f>Hydrogen!O9</f>
        <v>2.5035958240904313E-5</v>
      </c>
      <c r="U157" s="109">
        <f>Hydrogen!P9</f>
        <v>2.3838767000908859E-5</v>
      </c>
      <c r="V157" s="109">
        <f>Hydrogen!Q9</f>
        <v>2.2698824093544834E-5</v>
      </c>
      <c r="W157" s="109">
        <f>Hydrogen!R9</f>
        <v>2.1613391968219165E-5</v>
      </c>
      <c r="X157" s="109">
        <f>Hydrogen!S9</f>
        <v>2.0579863980915512E-5</v>
      </c>
      <c r="Y157" s="109">
        <f>Hydrogen!T9</f>
        <v>1.9595758134389703E-5</v>
      </c>
      <c r="Z157" s="109">
        <f>Hydrogen!U9</f>
        <v>1.8658711117701853E-5</v>
      </c>
      <c r="AA157" s="109">
        <f>Hydrogen!V9</f>
        <v>1.7766472630771406E-5</v>
      </c>
      <c r="AB157" s="109">
        <f>Hydrogen!W9</f>
        <v>1.6916899980325485E-5</v>
      </c>
      <c r="AC157" s="109">
        <f>Hydrogen!X9</f>
        <v>1.6107952934262929E-5</v>
      </c>
      <c r="AD157" s="109">
        <f>Hydrogen!Y9</f>
        <v>1.5337688822076823E-5</v>
      </c>
      <c r="AE157" s="109">
        <f>Hydrogen!Z9</f>
        <v>1.4604257869569239E-5</v>
      </c>
      <c r="AF157" s="109">
        <f>Hydrogen!AA9</f>
        <v>1.3905898756654719E-5</v>
      </c>
      <c r="AG157" s="109">
        <f>Hydrogen!AB9</f>
        <v>1.3240934387584525E-5</v>
      </c>
      <c r="AH157" s="109">
        <f>Hydrogen!AC9</f>
        <v>1.2607767863434017E-5</v>
      </c>
      <c r="AI157" s="109">
        <f>Hydrogen!AD9</f>
        <v>1.2004878647181101E-5</v>
      </c>
      <c r="AJ157" s="109">
        <f>Hydrogen!AE9</f>
        <v>1.1430818912166361E-5</v>
      </c>
      <c r="AK157" s="109">
        <f>Hydrogen!AF9</f>
        <v>1.0884210065165599E-5</v>
      </c>
      <c r="AL157" s="109">
        <f>Hydrogen!AG9</f>
        <v>1.0363739435725217E-5</v>
      </c>
      <c r="AM157" s="109">
        <f>Hydrogen!AH9</f>
        <v>9.8681571238097832E-6</v>
      </c>
      <c r="AN157" s="109">
        <f>Hydrogen!AI9</f>
        <v>9.3962729981915504E-6</v>
      </c>
      <c r="AO157" s="109">
        <f>Hydrogen!AJ9</f>
        <v>8.9469538383735878E-6</v>
      </c>
      <c r="AP157" s="109">
        <f>Hydrogen!AK9</f>
        <v>8.519120613182935E-6</v>
      </c>
      <c r="AQ157" s="109">
        <f>Hydrogen!AL9</f>
        <v>8.1117458894983464E-6</v>
      </c>
      <c r="AR157" s="109">
        <f>Hydrogen!AM9</f>
        <v>7.7238513648897387E-6</v>
      </c>
      <c r="AS157" s="109">
        <f>Hydrogen!AN9</f>
        <v>7.3545055182440509E-6</v>
      </c>
      <c r="AT157" s="109">
        <f>Hydrogen!AO9</f>
        <v>7.0028213727355076E-6</v>
      </c>
      <c r="AU157" s="109">
        <f>Hydrogen!AP9</f>
        <v>6.6679543657681309E-6</v>
      </c>
    </row>
    <row r="158" spans="1:47" ht="18.75" customHeight="1">
      <c r="A158" s="101" t="s">
        <v>3672</v>
      </c>
      <c r="G158" s="109">
        <f>Hydrogen!B9</f>
        <v>4.7337988898127018E-5</v>
      </c>
      <c r="H158" s="109">
        <f>Hydrogen!C9</f>
        <v>4.5074339746673864E-5</v>
      </c>
      <c r="I158" s="109">
        <f>Hydrogen!D9</f>
        <v>4.291893574040214E-5</v>
      </c>
      <c r="J158" s="109">
        <f>Hydrogen!E9</f>
        <v>4.0866600718753649E-5</v>
      </c>
      <c r="K158" s="109">
        <f>Hydrogen!F9</f>
        <v>3.8912406039320571E-5</v>
      </c>
      <c r="L158" s="109">
        <f>Hydrogen!G9</f>
        <v>3.7051658741807184E-5</v>
      </c>
      <c r="M158" s="109">
        <f>Hydrogen!H9</f>
        <v>3.5279890277977457E-5</v>
      </c>
      <c r="N158" s="109">
        <f>Hydrogen!I9</f>
        <v>3.3592845780523871E-5</v>
      </c>
      <c r="O158" s="109">
        <f>Hydrogen!J9</f>
        <v>3.1986473845086868E-5</v>
      </c>
      <c r="P158" s="109">
        <f>Hydrogen!K9</f>
        <v>3.0456916800886494E-5</v>
      </c>
      <c r="Q158" s="109">
        <f>Hydrogen!L9</f>
        <v>2.9000501446601473E-5</v>
      </c>
      <c r="R158" s="109">
        <f>Hydrogen!M9</f>
        <v>2.761373022924811E-5</v>
      </c>
      <c r="S158" s="109">
        <f>Hydrogen!N9</f>
        <v>2.629327284487522E-5</v>
      </c>
      <c r="T158" s="109">
        <f>Hydrogen!O9</f>
        <v>2.5035958240904313E-5</v>
      </c>
      <c r="U158" s="109">
        <f>Hydrogen!P9</f>
        <v>2.3838767000908859E-5</v>
      </c>
      <c r="V158" s="109">
        <f>Hydrogen!Q9</f>
        <v>2.2698824093544834E-5</v>
      </c>
      <c r="W158" s="109">
        <f>Hydrogen!R9</f>
        <v>2.1613391968219165E-5</v>
      </c>
      <c r="X158" s="109">
        <f>Hydrogen!S9</f>
        <v>2.0579863980915512E-5</v>
      </c>
      <c r="Y158" s="109">
        <f>Hydrogen!T9</f>
        <v>1.9595758134389703E-5</v>
      </c>
      <c r="Z158" s="109">
        <f>Hydrogen!U9</f>
        <v>1.8658711117701853E-5</v>
      </c>
      <c r="AA158" s="109">
        <f>Hydrogen!V9</f>
        <v>1.7766472630771406E-5</v>
      </c>
      <c r="AB158" s="109">
        <f>Hydrogen!W9</f>
        <v>1.6916899980325485E-5</v>
      </c>
      <c r="AC158" s="109">
        <f>Hydrogen!X9</f>
        <v>1.6107952934262929E-5</v>
      </c>
      <c r="AD158" s="109">
        <f>Hydrogen!Y9</f>
        <v>1.5337688822076823E-5</v>
      </c>
      <c r="AE158" s="109">
        <f>Hydrogen!Z9</f>
        <v>1.4604257869569239E-5</v>
      </c>
      <c r="AF158" s="109">
        <f>Hydrogen!AA9</f>
        <v>1.3905898756654719E-5</v>
      </c>
      <c r="AG158" s="109">
        <f>Hydrogen!AB9</f>
        <v>1.3240934387584525E-5</v>
      </c>
      <c r="AH158" s="109">
        <f>Hydrogen!AC9</f>
        <v>1.2607767863434017E-5</v>
      </c>
      <c r="AI158" s="109">
        <f>Hydrogen!AD9</f>
        <v>1.2004878647181101E-5</v>
      </c>
      <c r="AJ158" s="109">
        <f>Hydrogen!AE9</f>
        <v>1.1430818912166361E-5</v>
      </c>
      <c r="AK158" s="109">
        <f>Hydrogen!AF9</f>
        <v>1.0884210065165599E-5</v>
      </c>
      <c r="AL158" s="109">
        <f>Hydrogen!AG9</f>
        <v>1.0363739435725217E-5</v>
      </c>
      <c r="AM158" s="109">
        <f>Hydrogen!AH9</f>
        <v>9.8681571238097832E-6</v>
      </c>
      <c r="AN158" s="109">
        <f>Hydrogen!AI9</f>
        <v>9.3962729981915504E-6</v>
      </c>
      <c r="AO158" s="109">
        <f>Hydrogen!AJ9</f>
        <v>8.9469538383735878E-6</v>
      </c>
      <c r="AP158" s="109">
        <f>Hydrogen!AK9</f>
        <v>8.519120613182935E-6</v>
      </c>
      <c r="AQ158" s="109">
        <f>Hydrogen!AL9</f>
        <v>8.1117458894983464E-6</v>
      </c>
      <c r="AR158" s="109">
        <f>Hydrogen!AM9</f>
        <v>7.7238513648897387E-6</v>
      </c>
      <c r="AS158" s="109">
        <f>Hydrogen!AN9</f>
        <v>7.3545055182440509E-6</v>
      </c>
      <c r="AT158" s="109">
        <f>Hydrogen!AO9</f>
        <v>7.0028213727355076E-6</v>
      </c>
      <c r="AU158" s="109">
        <f>Hydrogen!AP9</f>
        <v>6.6679543657681309E-6</v>
      </c>
    </row>
    <row r="159" spans="1:47" ht="18.75" customHeight="1">
      <c r="A159" s="101" t="s">
        <v>3673</v>
      </c>
      <c r="G159" s="109">
        <f>Hydrogen!B9</f>
        <v>4.7337988898127018E-5</v>
      </c>
      <c r="H159" s="109">
        <f>Hydrogen!C9</f>
        <v>4.5074339746673864E-5</v>
      </c>
      <c r="I159" s="109">
        <f>Hydrogen!D9</f>
        <v>4.291893574040214E-5</v>
      </c>
      <c r="J159" s="109">
        <f>Hydrogen!E9</f>
        <v>4.0866600718753649E-5</v>
      </c>
      <c r="K159" s="109">
        <f>Hydrogen!F9</f>
        <v>3.8912406039320571E-5</v>
      </c>
      <c r="L159" s="109">
        <f>Hydrogen!G9</f>
        <v>3.7051658741807184E-5</v>
      </c>
      <c r="M159" s="109">
        <f>Hydrogen!H9</f>
        <v>3.5279890277977457E-5</v>
      </c>
      <c r="N159" s="109">
        <f>Hydrogen!I9</f>
        <v>3.3592845780523871E-5</v>
      </c>
      <c r="O159" s="109">
        <f>Hydrogen!J9</f>
        <v>3.1986473845086868E-5</v>
      </c>
      <c r="P159" s="109">
        <f>Hydrogen!K9</f>
        <v>3.0456916800886494E-5</v>
      </c>
      <c r="Q159" s="109">
        <f>Hydrogen!L9</f>
        <v>2.9000501446601473E-5</v>
      </c>
      <c r="R159" s="109">
        <f>Hydrogen!M9</f>
        <v>2.761373022924811E-5</v>
      </c>
      <c r="S159" s="109">
        <f>Hydrogen!N9</f>
        <v>2.629327284487522E-5</v>
      </c>
      <c r="T159" s="109">
        <f>Hydrogen!O9</f>
        <v>2.5035958240904313E-5</v>
      </c>
      <c r="U159" s="109">
        <f>Hydrogen!P9</f>
        <v>2.3838767000908859E-5</v>
      </c>
      <c r="V159" s="109">
        <f>Hydrogen!Q9</f>
        <v>2.2698824093544834E-5</v>
      </c>
      <c r="W159" s="109">
        <f>Hydrogen!R9</f>
        <v>2.1613391968219165E-5</v>
      </c>
      <c r="X159" s="109">
        <f>Hydrogen!S9</f>
        <v>2.0579863980915512E-5</v>
      </c>
      <c r="Y159" s="109">
        <f>Hydrogen!T9</f>
        <v>1.9595758134389703E-5</v>
      </c>
      <c r="Z159" s="109">
        <f>Hydrogen!U9</f>
        <v>1.8658711117701853E-5</v>
      </c>
      <c r="AA159" s="109">
        <f>Hydrogen!V9</f>
        <v>1.7766472630771406E-5</v>
      </c>
      <c r="AB159" s="109">
        <f>Hydrogen!W9</f>
        <v>1.6916899980325485E-5</v>
      </c>
      <c r="AC159" s="109">
        <f>Hydrogen!X9</f>
        <v>1.6107952934262929E-5</v>
      </c>
      <c r="AD159" s="109">
        <f>Hydrogen!Y9</f>
        <v>1.5337688822076823E-5</v>
      </c>
      <c r="AE159" s="109">
        <f>Hydrogen!Z9</f>
        <v>1.4604257869569239E-5</v>
      </c>
      <c r="AF159" s="109">
        <f>Hydrogen!AA9</f>
        <v>1.3905898756654719E-5</v>
      </c>
      <c r="AG159" s="109">
        <f>Hydrogen!AB9</f>
        <v>1.3240934387584525E-5</v>
      </c>
      <c r="AH159" s="109">
        <f>Hydrogen!AC9</f>
        <v>1.2607767863434017E-5</v>
      </c>
      <c r="AI159" s="109">
        <f>Hydrogen!AD9</f>
        <v>1.2004878647181101E-5</v>
      </c>
      <c r="AJ159" s="109">
        <f>Hydrogen!AE9</f>
        <v>1.1430818912166361E-5</v>
      </c>
      <c r="AK159" s="109">
        <f>Hydrogen!AF9</f>
        <v>1.0884210065165599E-5</v>
      </c>
      <c r="AL159" s="109">
        <f>Hydrogen!AG9</f>
        <v>1.0363739435725217E-5</v>
      </c>
      <c r="AM159" s="109">
        <f>Hydrogen!AH9</f>
        <v>9.8681571238097832E-6</v>
      </c>
      <c r="AN159" s="109">
        <f>Hydrogen!AI9</f>
        <v>9.3962729981915504E-6</v>
      </c>
      <c r="AO159" s="109">
        <f>Hydrogen!AJ9</f>
        <v>8.9469538383735878E-6</v>
      </c>
      <c r="AP159" s="109">
        <f>Hydrogen!AK9</f>
        <v>8.519120613182935E-6</v>
      </c>
      <c r="AQ159" s="109">
        <f>Hydrogen!AL9</f>
        <v>8.1117458894983464E-6</v>
      </c>
      <c r="AR159" s="109">
        <f>Hydrogen!AM9</f>
        <v>7.7238513648897387E-6</v>
      </c>
      <c r="AS159" s="109">
        <f>Hydrogen!AN9</f>
        <v>7.3545055182440509E-6</v>
      </c>
      <c r="AT159" s="109">
        <f>Hydrogen!AO9</f>
        <v>7.0028213727355076E-6</v>
      </c>
      <c r="AU159" s="109">
        <f>Hydrogen!AP9</f>
        <v>6.6679543657681309E-6</v>
      </c>
    </row>
    <row r="160" spans="1:47" ht="18.75" customHeight="1">
      <c r="A160" s="101" t="s">
        <v>3674</v>
      </c>
      <c r="G160" s="109">
        <v>0</v>
      </c>
      <c r="H160" s="109">
        <v>0</v>
      </c>
      <c r="I160" s="109">
        <v>0</v>
      </c>
      <c r="J160" s="109">
        <v>0</v>
      </c>
      <c r="K160" s="109">
        <v>0</v>
      </c>
      <c r="L160" s="109">
        <v>0</v>
      </c>
      <c r="M160" s="109">
        <v>0</v>
      </c>
      <c r="N160" s="109">
        <v>0</v>
      </c>
      <c r="O160" s="109">
        <v>0</v>
      </c>
      <c r="P160" s="109">
        <v>0</v>
      </c>
      <c r="Q160" s="109">
        <v>0</v>
      </c>
      <c r="R160" s="109">
        <v>0</v>
      </c>
      <c r="S160" s="109">
        <v>0</v>
      </c>
      <c r="T160" s="109">
        <v>0</v>
      </c>
      <c r="U160" s="109">
        <v>0</v>
      </c>
      <c r="V160" s="109">
        <v>0</v>
      </c>
      <c r="W160" s="109">
        <v>0</v>
      </c>
      <c r="X160" s="109">
        <v>0</v>
      </c>
      <c r="Y160" s="109">
        <v>0</v>
      </c>
      <c r="Z160" s="109">
        <v>0</v>
      </c>
      <c r="AA160" s="109">
        <v>0</v>
      </c>
      <c r="AB160" s="109">
        <v>0</v>
      </c>
      <c r="AC160" s="109">
        <v>0</v>
      </c>
      <c r="AD160" s="109">
        <v>0</v>
      </c>
      <c r="AE160" s="109">
        <v>0</v>
      </c>
      <c r="AF160" s="109">
        <v>0</v>
      </c>
      <c r="AG160" s="109">
        <v>0</v>
      </c>
      <c r="AH160" s="109">
        <v>0</v>
      </c>
      <c r="AI160" s="109">
        <v>0</v>
      </c>
      <c r="AJ160" s="109">
        <v>0</v>
      </c>
      <c r="AK160" s="109">
        <v>0</v>
      </c>
      <c r="AL160" s="109">
        <v>0</v>
      </c>
      <c r="AM160" s="109">
        <v>0</v>
      </c>
      <c r="AN160" s="109">
        <v>0</v>
      </c>
      <c r="AO160" s="109">
        <v>0</v>
      </c>
      <c r="AP160" s="109">
        <v>0</v>
      </c>
      <c r="AQ160" s="109">
        <v>0</v>
      </c>
      <c r="AR160" s="109">
        <v>0</v>
      </c>
      <c r="AS160" s="109">
        <v>0</v>
      </c>
      <c r="AT160" s="109">
        <v>0</v>
      </c>
      <c r="AU160" s="109">
        <v>0</v>
      </c>
    </row>
    <row r="161" spans="1:47" ht="18.75" customHeight="1">
      <c r="A161" s="101" t="s">
        <v>3675</v>
      </c>
      <c r="G161" s="109">
        <f>Hydrogen!B9</f>
        <v>4.7337988898127018E-5</v>
      </c>
      <c r="H161" s="109">
        <f>Hydrogen!C9</f>
        <v>4.5074339746673864E-5</v>
      </c>
      <c r="I161" s="109">
        <f>Hydrogen!D9</f>
        <v>4.291893574040214E-5</v>
      </c>
      <c r="J161" s="109">
        <f>Hydrogen!E9</f>
        <v>4.0866600718753649E-5</v>
      </c>
      <c r="K161" s="109">
        <f>Hydrogen!F9</f>
        <v>3.8912406039320571E-5</v>
      </c>
      <c r="L161" s="109">
        <f>Hydrogen!G9</f>
        <v>3.7051658741807184E-5</v>
      </c>
      <c r="M161" s="109">
        <f>Hydrogen!H9</f>
        <v>3.5279890277977457E-5</v>
      </c>
      <c r="N161" s="109">
        <f>Hydrogen!I9</f>
        <v>3.3592845780523871E-5</v>
      </c>
      <c r="O161" s="109">
        <f>Hydrogen!J9</f>
        <v>3.1986473845086868E-5</v>
      </c>
      <c r="P161" s="109">
        <f>Hydrogen!K9</f>
        <v>3.0456916800886494E-5</v>
      </c>
      <c r="Q161" s="109">
        <f>Hydrogen!L9</f>
        <v>2.9000501446601473E-5</v>
      </c>
      <c r="R161" s="109">
        <f>Hydrogen!M9</f>
        <v>2.761373022924811E-5</v>
      </c>
      <c r="S161" s="109">
        <f>Hydrogen!N9</f>
        <v>2.629327284487522E-5</v>
      </c>
      <c r="T161" s="109">
        <f>Hydrogen!O9</f>
        <v>2.5035958240904313E-5</v>
      </c>
      <c r="U161" s="109">
        <f>Hydrogen!P9</f>
        <v>2.3838767000908859E-5</v>
      </c>
      <c r="V161" s="109">
        <f>Hydrogen!Q9</f>
        <v>2.2698824093544834E-5</v>
      </c>
      <c r="W161" s="109">
        <f>Hydrogen!R9</f>
        <v>2.1613391968219165E-5</v>
      </c>
      <c r="X161" s="109">
        <f>Hydrogen!S9</f>
        <v>2.0579863980915512E-5</v>
      </c>
      <c r="Y161" s="109">
        <f>Hydrogen!T9</f>
        <v>1.9595758134389703E-5</v>
      </c>
      <c r="Z161" s="109">
        <f>Hydrogen!U9</f>
        <v>1.8658711117701853E-5</v>
      </c>
      <c r="AA161" s="109">
        <f>Hydrogen!V9</f>
        <v>1.7766472630771406E-5</v>
      </c>
      <c r="AB161" s="109">
        <f>Hydrogen!W9</f>
        <v>1.6916899980325485E-5</v>
      </c>
      <c r="AC161" s="109">
        <f>Hydrogen!X9</f>
        <v>1.6107952934262929E-5</v>
      </c>
      <c r="AD161" s="109">
        <f>Hydrogen!Y9</f>
        <v>1.5337688822076823E-5</v>
      </c>
      <c r="AE161" s="109">
        <f>Hydrogen!Z9</f>
        <v>1.4604257869569239E-5</v>
      </c>
      <c r="AF161" s="109">
        <f>Hydrogen!AA9</f>
        <v>1.3905898756654719E-5</v>
      </c>
      <c r="AG161" s="109">
        <f>Hydrogen!AB9</f>
        <v>1.3240934387584525E-5</v>
      </c>
      <c r="AH161" s="109">
        <f>Hydrogen!AC9</f>
        <v>1.2607767863434017E-5</v>
      </c>
      <c r="AI161" s="109">
        <f>Hydrogen!AD9</f>
        <v>1.2004878647181101E-5</v>
      </c>
      <c r="AJ161" s="109">
        <f>Hydrogen!AE9</f>
        <v>1.1430818912166361E-5</v>
      </c>
      <c r="AK161" s="109">
        <f>Hydrogen!AF9</f>
        <v>1.0884210065165599E-5</v>
      </c>
      <c r="AL161" s="109">
        <f>Hydrogen!AG9</f>
        <v>1.0363739435725217E-5</v>
      </c>
      <c r="AM161" s="109">
        <f>Hydrogen!AH9</f>
        <v>9.8681571238097832E-6</v>
      </c>
      <c r="AN161" s="109">
        <f>Hydrogen!AI9</f>
        <v>9.3962729981915504E-6</v>
      </c>
      <c r="AO161" s="109">
        <f>Hydrogen!AJ9</f>
        <v>8.9469538383735878E-6</v>
      </c>
      <c r="AP161" s="109">
        <f>Hydrogen!AK9</f>
        <v>8.519120613182935E-6</v>
      </c>
      <c r="AQ161" s="109">
        <f>Hydrogen!AL9</f>
        <v>8.1117458894983464E-6</v>
      </c>
      <c r="AR161" s="109">
        <f>Hydrogen!AM9</f>
        <v>7.7238513648897387E-6</v>
      </c>
      <c r="AS161" s="109">
        <f>Hydrogen!AN9</f>
        <v>7.3545055182440509E-6</v>
      </c>
      <c r="AT161" s="109">
        <f>Hydrogen!AO9</f>
        <v>7.0028213727355076E-6</v>
      </c>
      <c r="AU161" s="109">
        <f>Hydrogen!AP9</f>
        <v>6.6679543657681309E-6</v>
      </c>
    </row>
    <row r="162" spans="1:47" s="103" customFormat="1" ht="18.75" customHeight="1">
      <c r="A162" s="102" t="s">
        <v>3767</v>
      </c>
      <c r="B162" s="102"/>
      <c r="C162" s="102"/>
      <c r="D162" s="102"/>
      <c r="E162" s="102"/>
      <c r="F162" s="102"/>
      <c r="I162" s="102"/>
      <c r="L162" s="102"/>
      <c r="O162" s="102"/>
      <c r="R162" s="102"/>
      <c r="U162" s="102"/>
      <c r="X162" s="102"/>
      <c r="AA162" s="102"/>
      <c r="AD162" s="102"/>
      <c r="AG162" s="102"/>
      <c r="AJ162" s="102"/>
      <c r="AM162" s="102"/>
      <c r="AP162" s="102"/>
      <c r="AS162" s="102"/>
    </row>
    <row r="163" spans="1:47" ht="18.75" customHeight="1">
      <c r="A163" s="105" t="s">
        <v>3697</v>
      </c>
      <c r="B163" s="101">
        <v>2015</v>
      </c>
      <c r="C163" s="101">
        <v>2016</v>
      </c>
      <c r="D163" s="101">
        <v>2017</v>
      </c>
      <c r="E163" s="101">
        <v>2018</v>
      </c>
      <c r="F163" s="101">
        <v>2019</v>
      </c>
      <c r="G163" s="101">
        <v>2020</v>
      </c>
      <c r="H163" s="101">
        <v>2021</v>
      </c>
      <c r="I163" s="101">
        <v>2022</v>
      </c>
      <c r="J163" s="101">
        <v>2023</v>
      </c>
      <c r="K163" s="101">
        <v>2024</v>
      </c>
      <c r="L163" s="101">
        <v>2025</v>
      </c>
      <c r="M163" s="101">
        <v>2026</v>
      </c>
      <c r="N163" s="101">
        <v>2027</v>
      </c>
      <c r="O163" s="101">
        <v>2028</v>
      </c>
      <c r="P163" s="101">
        <v>2029</v>
      </c>
      <c r="Q163" s="101">
        <v>2030</v>
      </c>
      <c r="R163" s="101">
        <v>2031</v>
      </c>
      <c r="S163" s="101">
        <v>2032</v>
      </c>
      <c r="T163" s="101">
        <v>2033</v>
      </c>
      <c r="U163" s="101">
        <v>2034</v>
      </c>
      <c r="V163" s="101">
        <v>2035</v>
      </c>
      <c r="W163" s="101">
        <v>2036</v>
      </c>
      <c r="X163" s="101">
        <v>2037</v>
      </c>
      <c r="Y163" s="101">
        <v>2038</v>
      </c>
      <c r="Z163" s="101">
        <v>2039</v>
      </c>
      <c r="AA163" s="101">
        <v>2040</v>
      </c>
      <c r="AB163" s="101">
        <v>2041</v>
      </c>
      <c r="AC163" s="101">
        <v>2042</v>
      </c>
      <c r="AD163" s="101">
        <v>2043</v>
      </c>
      <c r="AE163" s="101">
        <v>2044</v>
      </c>
      <c r="AF163" s="101">
        <v>2045</v>
      </c>
      <c r="AG163" s="101">
        <v>2046</v>
      </c>
      <c r="AH163" s="101">
        <v>2047</v>
      </c>
      <c r="AI163" s="101">
        <v>2048</v>
      </c>
      <c r="AJ163" s="101">
        <v>2049</v>
      </c>
      <c r="AK163" s="101">
        <v>2050</v>
      </c>
      <c r="AL163" s="101">
        <v>2051</v>
      </c>
      <c r="AM163" s="101">
        <v>2052</v>
      </c>
      <c r="AN163" s="101">
        <v>2053</v>
      </c>
      <c r="AO163" s="101">
        <v>2054</v>
      </c>
      <c r="AP163" s="101">
        <v>2055</v>
      </c>
      <c r="AQ163" s="101">
        <v>2056</v>
      </c>
      <c r="AR163" s="101">
        <v>2057</v>
      </c>
      <c r="AS163" s="101">
        <v>2058</v>
      </c>
      <c r="AT163" s="101">
        <v>2059</v>
      </c>
      <c r="AU163" s="101">
        <v>2060</v>
      </c>
    </row>
    <row r="164" spans="1:47" ht="18.75" customHeight="1">
      <c r="A164" s="101" t="s">
        <v>3668</v>
      </c>
      <c r="G164" s="109">
        <v>0</v>
      </c>
      <c r="H164" s="109">
        <v>0</v>
      </c>
      <c r="I164" s="109">
        <v>0</v>
      </c>
      <c r="J164" s="109">
        <v>0</v>
      </c>
      <c r="K164" s="109">
        <v>0</v>
      </c>
      <c r="L164" s="109">
        <v>0</v>
      </c>
      <c r="M164" s="109">
        <v>0</v>
      </c>
      <c r="N164" s="109">
        <v>0</v>
      </c>
      <c r="O164" s="109">
        <v>0</v>
      </c>
      <c r="P164" s="109">
        <v>0</v>
      </c>
      <c r="Q164" s="109">
        <v>0</v>
      </c>
      <c r="R164" s="109">
        <v>0</v>
      </c>
      <c r="S164" s="109">
        <v>0</v>
      </c>
      <c r="T164" s="109">
        <v>0</v>
      </c>
      <c r="U164" s="109">
        <v>0</v>
      </c>
      <c r="V164" s="109">
        <v>0</v>
      </c>
      <c r="W164" s="109">
        <v>0</v>
      </c>
      <c r="X164" s="109">
        <v>0</v>
      </c>
      <c r="Y164" s="109">
        <v>0</v>
      </c>
      <c r="Z164" s="109">
        <v>0</v>
      </c>
      <c r="AA164" s="109">
        <v>0</v>
      </c>
      <c r="AB164" s="109">
        <v>0</v>
      </c>
      <c r="AC164" s="109">
        <v>0</v>
      </c>
      <c r="AD164" s="109">
        <v>0</v>
      </c>
      <c r="AE164" s="109">
        <v>0</v>
      </c>
      <c r="AF164" s="109">
        <v>0</v>
      </c>
      <c r="AG164" s="109">
        <v>0</v>
      </c>
      <c r="AH164" s="109">
        <v>0</v>
      </c>
      <c r="AI164" s="109">
        <v>0</v>
      </c>
      <c r="AJ164" s="109">
        <v>0</v>
      </c>
      <c r="AK164" s="109">
        <v>0</v>
      </c>
      <c r="AL164" s="109">
        <v>0</v>
      </c>
      <c r="AM164" s="109">
        <v>0</v>
      </c>
      <c r="AN164" s="109">
        <v>0</v>
      </c>
      <c r="AO164" s="109">
        <v>0</v>
      </c>
      <c r="AP164" s="109">
        <v>0</v>
      </c>
      <c r="AQ164" s="109">
        <v>0</v>
      </c>
      <c r="AR164" s="109">
        <v>0</v>
      </c>
      <c r="AS164" s="109">
        <v>0</v>
      </c>
      <c r="AT164" s="109">
        <v>0</v>
      </c>
      <c r="AU164" s="109">
        <v>0</v>
      </c>
    </row>
    <row r="165" spans="1:47" ht="18.75" customHeight="1">
      <c r="A165" s="101" t="s">
        <v>3669</v>
      </c>
      <c r="G165" s="109">
        <v>0</v>
      </c>
      <c r="H165" s="109">
        <v>0</v>
      </c>
      <c r="I165" s="109">
        <v>0</v>
      </c>
      <c r="J165" s="109">
        <v>0</v>
      </c>
      <c r="K165" s="109">
        <v>0</v>
      </c>
      <c r="L165" s="109">
        <v>0</v>
      </c>
      <c r="M165" s="109">
        <v>0</v>
      </c>
      <c r="N165" s="109">
        <v>0</v>
      </c>
      <c r="O165" s="109">
        <v>0</v>
      </c>
      <c r="P165" s="109">
        <v>0</v>
      </c>
      <c r="Q165" s="109">
        <v>0</v>
      </c>
      <c r="R165" s="109">
        <v>0</v>
      </c>
      <c r="S165" s="109">
        <v>0</v>
      </c>
      <c r="T165" s="109">
        <v>0</v>
      </c>
      <c r="U165" s="109">
        <v>0</v>
      </c>
      <c r="V165" s="109">
        <v>0</v>
      </c>
      <c r="W165" s="109">
        <v>0</v>
      </c>
      <c r="X165" s="109">
        <v>0</v>
      </c>
      <c r="Y165" s="109">
        <v>0</v>
      </c>
      <c r="Z165" s="109">
        <v>0</v>
      </c>
      <c r="AA165" s="109">
        <v>0</v>
      </c>
      <c r="AB165" s="109">
        <v>0</v>
      </c>
      <c r="AC165" s="109">
        <v>0</v>
      </c>
      <c r="AD165" s="109">
        <v>0</v>
      </c>
      <c r="AE165" s="109">
        <v>0</v>
      </c>
      <c r="AF165" s="109">
        <v>0</v>
      </c>
      <c r="AG165" s="109">
        <v>0</v>
      </c>
      <c r="AH165" s="109">
        <v>0</v>
      </c>
      <c r="AI165" s="109">
        <v>0</v>
      </c>
      <c r="AJ165" s="109">
        <v>0</v>
      </c>
      <c r="AK165" s="109">
        <v>0</v>
      </c>
      <c r="AL165" s="109">
        <v>0</v>
      </c>
      <c r="AM165" s="109">
        <v>0</v>
      </c>
      <c r="AN165" s="109">
        <v>0</v>
      </c>
      <c r="AO165" s="109">
        <v>0</v>
      </c>
      <c r="AP165" s="109">
        <v>0</v>
      </c>
      <c r="AQ165" s="109">
        <v>0</v>
      </c>
      <c r="AR165" s="109">
        <v>0</v>
      </c>
      <c r="AS165" s="109">
        <v>0</v>
      </c>
      <c r="AT165" s="109">
        <v>0</v>
      </c>
      <c r="AU165" s="109">
        <v>0</v>
      </c>
    </row>
    <row r="166" spans="1:47" ht="18.75" customHeight="1">
      <c r="A166" s="101" t="s">
        <v>3670</v>
      </c>
      <c r="G166" s="109">
        <f>热力!$F28</f>
        <v>7.8271847848917674E-6</v>
      </c>
      <c r="H166" s="109">
        <f>热力!$F28</f>
        <v>7.8271847848917674E-6</v>
      </c>
      <c r="I166" s="109">
        <f>热力!$F28</f>
        <v>7.8271847848917674E-6</v>
      </c>
      <c r="J166" s="109">
        <f>热力!$F28</f>
        <v>7.8271847848917674E-6</v>
      </c>
      <c r="K166" s="109">
        <f>热力!$F28</f>
        <v>7.8271847848917674E-6</v>
      </c>
      <c r="L166" s="109">
        <f>热力!$F28</f>
        <v>7.8271847848917674E-6</v>
      </c>
      <c r="M166" s="109">
        <f>热力!$F28</f>
        <v>7.8271847848917674E-6</v>
      </c>
      <c r="N166" s="109">
        <f>热力!$F28</f>
        <v>7.8271847848917674E-6</v>
      </c>
      <c r="O166" s="109">
        <f>热力!$F28</f>
        <v>7.8271847848917674E-6</v>
      </c>
      <c r="P166" s="109">
        <f>热力!$F28</f>
        <v>7.8271847848917674E-6</v>
      </c>
      <c r="Q166" s="109">
        <f>热力!$F28</f>
        <v>7.8271847848917674E-6</v>
      </c>
      <c r="R166" s="109">
        <f>热力!$F28</f>
        <v>7.8271847848917674E-6</v>
      </c>
      <c r="S166" s="109">
        <f>热力!$F28</f>
        <v>7.8271847848917674E-6</v>
      </c>
      <c r="T166" s="109">
        <f>热力!$F28</f>
        <v>7.8271847848917674E-6</v>
      </c>
      <c r="U166" s="109">
        <f>热力!$F28</f>
        <v>7.8271847848917674E-6</v>
      </c>
      <c r="V166" s="109">
        <f>热力!$F28</f>
        <v>7.8271847848917674E-6</v>
      </c>
      <c r="W166" s="109">
        <f>热力!$F28</f>
        <v>7.8271847848917674E-6</v>
      </c>
      <c r="X166" s="109">
        <f>热力!$F28</f>
        <v>7.8271847848917674E-6</v>
      </c>
      <c r="Y166" s="109">
        <f>热力!$F28</f>
        <v>7.8271847848917674E-6</v>
      </c>
      <c r="Z166" s="109">
        <f>热力!$F28</f>
        <v>7.8271847848917674E-6</v>
      </c>
      <c r="AA166" s="109">
        <f>热力!$F28</f>
        <v>7.8271847848917674E-6</v>
      </c>
      <c r="AB166" s="109">
        <f>热力!$F28</f>
        <v>7.8271847848917674E-6</v>
      </c>
      <c r="AC166" s="109">
        <f>热力!$F28</f>
        <v>7.8271847848917674E-6</v>
      </c>
      <c r="AD166" s="109">
        <f>热力!$F28</f>
        <v>7.8271847848917674E-6</v>
      </c>
      <c r="AE166" s="109">
        <f>热力!$F28</f>
        <v>7.8271847848917674E-6</v>
      </c>
      <c r="AF166" s="109">
        <f>热力!$F28</f>
        <v>7.8271847848917674E-6</v>
      </c>
      <c r="AG166" s="109">
        <f>热力!$F28</f>
        <v>7.8271847848917674E-6</v>
      </c>
      <c r="AH166" s="109">
        <f>热力!$F28</f>
        <v>7.8271847848917674E-6</v>
      </c>
      <c r="AI166" s="109">
        <f>热力!$F28</f>
        <v>7.8271847848917674E-6</v>
      </c>
      <c r="AJ166" s="109">
        <f>热力!$F28</f>
        <v>7.8271847848917674E-6</v>
      </c>
      <c r="AK166" s="109">
        <f>热力!$F28</f>
        <v>7.8271847848917674E-6</v>
      </c>
      <c r="AL166" s="109">
        <f>热力!$F28</f>
        <v>7.8271847848917674E-6</v>
      </c>
      <c r="AM166" s="109">
        <f>热力!$F28</f>
        <v>7.8271847848917674E-6</v>
      </c>
      <c r="AN166" s="109">
        <f>热力!$F28</f>
        <v>7.8271847848917674E-6</v>
      </c>
      <c r="AO166" s="109">
        <f>热力!$F28</f>
        <v>7.8271847848917674E-6</v>
      </c>
      <c r="AP166" s="109">
        <f>热力!$F28</f>
        <v>7.8271847848917674E-6</v>
      </c>
      <c r="AQ166" s="109">
        <f>热力!$F28</f>
        <v>7.8271847848917674E-6</v>
      </c>
      <c r="AR166" s="109">
        <f>热力!$F28</f>
        <v>7.8271847848917674E-6</v>
      </c>
      <c r="AS166" s="109">
        <f>热力!$F28</f>
        <v>7.8271847848917674E-6</v>
      </c>
      <c r="AT166" s="109">
        <f>热力!$F28</f>
        <v>7.8271847848917674E-6</v>
      </c>
      <c r="AU166" s="109">
        <f>热力!$F28</f>
        <v>7.8271847848917674E-6</v>
      </c>
    </row>
    <row r="167" spans="1:47" ht="18.75" customHeight="1">
      <c r="A167" s="101" t="s">
        <v>3671</v>
      </c>
      <c r="G167" s="109">
        <f>热力!$F29</f>
        <v>1.115690493128535E-5</v>
      </c>
      <c r="H167" s="109">
        <f>热力!$F29</f>
        <v>1.115690493128535E-5</v>
      </c>
      <c r="I167" s="109">
        <f>热力!$F29</f>
        <v>1.115690493128535E-5</v>
      </c>
      <c r="J167" s="109">
        <f>热力!$F29</f>
        <v>1.115690493128535E-5</v>
      </c>
      <c r="K167" s="109">
        <f>热力!$F29</f>
        <v>1.115690493128535E-5</v>
      </c>
      <c r="L167" s="109">
        <f>热力!$F29</f>
        <v>1.115690493128535E-5</v>
      </c>
      <c r="M167" s="109">
        <f>热力!$F29</f>
        <v>1.115690493128535E-5</v>
      </c>
      <c r="N167" s="109">
        <f>热力!$F29</f>
        <v>1.115690493128535E-5</v>
      </c>
      <c r="O167" s="109">
        <f>热力!$F29</f>
        <v>1.115690493128535E-5</v>
      </c>
      <c r="P167" s="109">
        <f>热力!$F29</f>
        <v>1.115690493128535E-5</v>
      </c>
      <c r="Q167" s="109">
        <f>热力!$F29</f>
        <v>1.115690493128535E-5</v>
      </c>
      <c r="R167" s="109">
        <f>热力!$F29</f>
        <v>1.115690493128535E-5</v>
      </c>
      <c r="S167" s="109">
        <f>热力!$F29</f>
        <v>1.115690493128535E-5</v>
      </c>
      <c r="T167" s="109">
        <f>热力!$F29</f>
        <v>1.115690493128535E-5</v>
      </c>
      <c r="U167" s="109">
        <f>热力!$F29</f>
        <v>1.115690493128535E-5</v>
      </c>
      <c r="V167" s="109">
        <f>热力!$F29</f>
        <v>1.115690493128535E-5</v>
      </c>
      <c r="W167" s="109">
        <f>热力!$F29</f>
        <v>1.115690493128535E-5</v>
      </c>
      <c r="X167" s="109">
        <f>热力!$F29</f>
        <v>1.115690493128535E-5</v>
      </c>
      <c r="Y167" s="109">
        <f>热力!$F29</f>
        <v>1.115690493128535E-5</v>
      </c>
      <c r="Z167" s="109">
        <f>热力!$F29</f>
        <v>1.115690493128535E-5</v>
      </c>
      <c r="AA167" s="109">
        <f>热力!$F29</f>
        <v>1.115690493128535E-5</v>
      </c>
      <c r="AB167" s="109">
        <f>热力!$F29</f>
        <v>1.115690493128535E-5</v>
      </c>
      <c r="AC167" s="109">
        <f>热力!$F29</f>
        <v>1.115690493128535E-5</v>
      </c>
      <c r="AD167" s="109">
        <f>热力!$F29</f>
        <v>1.115690493128535E-5</v>
      </c>
      <c r="AE167" s="109">
        <f>热力!$F29</f>
        <v>1.115690493128535E-5</v>
      </c>
      <c r="AF167" s="109">
        <f>热力!$F29</f>
        <v>1.115690493128535E-5</v>
      </c>
      <c r="AG167" s="109">
        <f>热力!$F29</f>
        <v>1.115690493128535E-5</v>
      </c>
      <c r="AH167" s="109">
        <f>热力!$F29</f>
        <v>1.115690493128535E-5</v>
      </c>
      <c r="AI167" s="109">
        <f>热力!$F29</f>
        <v>1.115690493128535E-5</v>
      </c>
      <c r="AJ167" s="109">
        <f>热力!$F29</f>
        <v>1.115690493128535E-5</v>
      </c>
      <c r="AK167" s="109">
        <f>热力!$F29</f>
        <v>1.115690493128535E-5</v>
      </c>
      <c r="AL167" s="109">
        <f>热力!$F29</f>
        <v>1.115690493128535E-5</v>
      </c>
      <c r="AM167" s="109">
        <f>热力!$F29</f>
        <v>1.115690493128535E-5</v>
      </c>
      <c r="AN167" s="109">
        <f>热力!$F29</f>
        <v>1.115690493128535E-5</v>
      </c>
      <c r="AO167" s="109">
        <f>热力!$F29</f>
        <v>1.115690493128535E-5</v>
      </c>
      <c r="AP167" s="109">
        <f>热力!$F29</f>
        <v>1.115690493128535E-5</v>
      </c>
      <c r="AQ167" s="109">
        <f>热力!$F29</f>
        <v>1.115690493128535E-5</v>
      </c>
      <c r="AR167" s="109">
        <f>热力!$F29</f>
        <v>1.115690493128535E-5</v>
      </c>
      <c r="AS167" s="109">
        <f>热力!$F29</f>
        <v>1.115690493128535E-5</v>
      </c>
      <c r="AT167" s="109">
        <f>热力!$F29</f>
        <v>1.115690493128535E-5</v>
      </c>
      <c r="AU167" s="109">
        <f>热力!$F29</f>
        <v>1.115690493128535E-5</v>
      </c>
    </row>
    <row r="168" spans="1:47" ht="18.75" customHeight="1">
      <c r="A168" s="101" t="s">
        <v>3672</v>
      </c>
      <c r="G168" s="109">
        <f>热力!$F29</f>
        <v>1.115690493128535E-5</v>
      </c>
      <c r="H168" s="109">
        <f>热力!$F29</f>
        <v>1.115690493128535E-5</v>
      </c>
      <c r="I168" s="109">
        <f>热力!$F29</f>
        <v>1.115690493128535E-5</v>
      </c>
      <c r="J168" s="109">
        <f>热力!$F29</f>
        <v>1.115690493128535E-5</v>
      </c>
      <c r="K168" s="109">
        <f>热力!$F29</f>
        <v>1.115690493128535E-5</v>
      </c>
      <c r="L168" s="109">
        <f>热力!$F29</f>
        <v>1.115690493128535E-5</v>
      </c>
      <c r="M168" s="109">
        <f>热力!$F29</f>
        <v>1.115690493128535E-5</v>
      </c>
      <c r="N168" s="109">
        <f>热力!$F29</f>
        <v>1.115690493128535E-5</v>
      </c>
      <c r="O168" s="109">
        <f>热力!$F29</f>
        <v>1.115690493128535E-5</v>
      </c>
      <c r="P168" s="109">
        <f>热力!$F29</f>
        <v>1.115690493128535E-5</v>
      </c>
      <c r="Q168" s="109">
        <f>热力!$F29</f>
        <v>1.115690493128535E-5</v>
      </c>
      <c r="R168" s="109">
        <f>热力!$F29</f>
        <v>1.115690493128535E-5</v>
      </c>
      <c r="S168" s="109">
        <f>热力!$F29</f>
        <v>1.115690493128535E-5</v>
      </c>
      <c r="T168" s="109">
        <f>热力!$F29</f>
        <v>1.115690493128535E-5</v>
      </c>
      <c r="U168" s="109">
        <f>热力!$F29</f>
        <v>1.115690493128535E-5</v>
      </c>
      <c r="V168" s="109">
        <f>热力!$F29</f>
        <v>1.115690493128535E-5</v>
      </c>
      <c r="W168" s="109">
        <f>热力!$F29</f>
        <v>1.115690493128535E-5</v>
      </c>
      <c r="X168" s="109">
        <f>热力!$F29</f>
        <v>1.115690493128535E-5</v>
      </c>
      <c r="Y168" s="109">
        <f>热力!$F29</f>
        <v>1.115690493128535E-5</v>
      </c>
      <c r="Z168" s="109">
        <f>热力!$F29</f>
        <v>1.115690493128535E-5</v>
      </c>
      <c r="AA168" s="109">
        <f>热力!$F29</f>
        <v>1.115690493128535E-5</v>
      </c>
      <c r="AB168" s="109">
        <f>热力!$F29</f>
        <v>1.115690493128535E-5</v>
      </c>
      <c r="AC168" s="109">
        <f>热力!$F29</f>
        <v>1.115690493128535E-5</v>
      </c>
      <c r="AD168" s="109">
        <f>热力!$F29</f>
        <v>1.115690493128535E-5</v>
      </c>
      <c r="AE168" s="109">
        <f>热力!$F29</f>
        <v>1.115690493128535E-5</v>
      </c>
      <c r="AF168" s="109">
        <f>热力!$F29</f>
        <v>1.115690493128535E-5</v>
      </c>
      <c r="AG168" s="109">
        <f>热力!$F29</f>
        <v>1.115690493128535E-5</v>
      </c>
      <c r="AH168" s="109">
        <f>热力!$F29</f>
        <v>1.115690493128535E-5</v>
      </c>
      <c r="AI168" s="109">
        <f>热力!$F29</f>
        <v>1.115690493128535E-5</v>
      </c>
      <c r="AJ168" s="109">
        <f>热力!$F29</f>
        <v>1.115690493128535E-5</v>
      </c>
      <c r="AK168" s="109">
        <f>热力!$F29</f>
        <v>1.115690493128535E-5</v>
      </c>
      <c r="AL168" s="109">
        <f>热力!$F29</f>
        <v>1.115690493128535E-5</v>
      </c>
      <c r="AM168" s="109">
        <f>热力!$F29</f>
        <v>1.115690493128535E-5</v>
      </c>
      <c r="AN168" s="109">
        <f>热力!$F29</f>
        <v>1.115690493128535E-5</v>
      </c>
      <c r="AO168" s="109">
        <f>热力!$F29</f>
        <v>1.115690493128535E-5</v>
      </c>
      <c r="AP168" s="109">
        <f>热力!$F29</f>
        <v>1.115690493128535E-5</v>
      </c>
      <c r="AQ168" s="109">
        <f>热力!$F29</f>
        <v>1.115690493128535E-5</v>
      </c>
      <c r="AR168" s="109">
        <f>热力!$F29</f>
        <v>1.115690493128535E-5</v>
      </c>
      <c r="AS168" s="109">
        <f>热力!$F29</f>
        <v>1.115690493128535E-5</v>
      </c>
      <c r="AT168" s="109">
        <f>热力!$F29</f>
        <v>1.115690493128535E-5</v>
      </c>
      <c r="AU168" s="109">
        <f>热力!$F29</f>
        <v>1.115690493128535E-5</v>
      </c>
    </row>
    <row r="169" spans="1:47" ht="18.75" customHeight="1">
      <c r="A169" s="101" t="s">
        <v>3673</v>
      </c>
      <c r="G169" s="109">
        <f>热力!$F28</f>
        <v>7.8271847848917674E-6</v>
      </c>
      <c r="H169" s="109">
        <f>热力!$F28</f>
        <v>7.8271847848917674E-6</v>
      </c>
      <c r="I169" s="109">
        <f>热力!$F28</f>
        <v>7.8271847848917674E-6</v>
      </c>
      <c r="J169" s="109">
        <f>热力!$F28</f>
        <v>7.8271847848917674E-6</v>
      </c>
      <c r="K169" s="109">
        <f>热力!$F28</f>
        <v>7.8271847848917674E-6</v>
      </c>
      <c r="L169" s="109">
        <f>热力!$F28</f>
        <v>7.8271847848917674E-6</v>
      </c>
      <c r="M169" s="109">
        <f>热力!$F28</f>
        <v>7.8271847848917674E-6</v>
      </c>
      <c r="N169" s="109">
        <f>热力!$F28</f>
        <v>7.8271847848917674E-6</v>
      </c>
      <c r="O169" s="109">
        <f>热力!$F28</f>
        <v>7.8271847848917674E-6</v>
      </c>
      <c r="P169" s="109">
        <f>热力!$F28</f>
        <v>7.8271847848917674E-6</v>
      </c>
      <c r="Q169" s="109">
        <f>热力!$F28</f>
        <v>7.8271847848917674E-6</v>
      </c>
      <c r="R169" s="109">
        <f>热力!$F28</f>
        <v>7.8271847848917674E-6</v>
      </c>
      <c r="S169" s="109">
        <f>热力!$F28</f>
        <v>7.8271847848917674E-6</v>
      </c>
      <c r="T169" s="109">
        <f>热力!$F28</f>
        <v>7.8271847848917674E-6</v>
      </c>
      <c r="U169" s="109">
        <f>热力!$F28</f>
        <v>7.8271847848917674E-6</v>
      </c>
      <c r="V169" s="109">
        <f>热力!$F28</f>
        <v>7.8271847848917674E-6</v>
      </c>
      <c r="W169" s="109">
        <f>热力!$F28</f>
        <v>7.8271847848917674E-6</v>
      </c>
      <c r="X169" s="109">
        <f>热力!$F28</f>
        <v>7.8271847848917674E-6</v>
      </c>
      <c r="Y169" s="109">
        <f>热力!$F28</f>
        <v>7.8271847848917674E-6</v>
      </c>
      <c r="Z169" s="109">
        <f>热力!$F28</f>
        <v>7.8271847848917674E-6</v>
      </c>
      <c r="AA169" s="109">
        <f>热力!$F28</f>
        <v>7.8271847848917674E-6</v>
      </c>
      <c r="AB169" s="109">
        <f>热力!$F28</f>
        <v>7.8271847848917674E-6</v>
      </c>
      <c r="AC169" s="109">
        <f>热力!$F28</f>
        <v>7.8271847848917674E-6</v>
      </c>
      <c r="AD169" s="109">
        <f>热力!$F28</f>
        <v>7.8271847848917674E-6</v>
      </c>
      <c r="AE169" s="109">
        <f>热力!$F28</f>
        <v>7.8271847848917674E-6</v>
      </c>
      <c r="AF169" s="109">
        <f>热力!$F28</f>
        <v>7.8271847848917674E-6</v>
      </c>
      <c r="AG169" s="109">
        <f>热力!$F28</f>
        <v>7.8271847848917674E-6</v>
      </c>
      <c r="AH169" s="109">
        <f>热力!$F28</f>
        <v>7.8271847848917674E-6</v>
      </c>
      <c r="AI169" s="109">
        <f>热力!$F28</f>
        <v>7.8271847848917674E-6</v>
      </c>
      <c r="AJ169" s="109">
        <f>热力!$F28</f>
        <v>7.8271847848917674E-6</v>
      </c>
      <c r="AK169" s="109">
        <f>热力!$F28</f>
        <v>7.8271847848917674E-6</v>
      </c>
      <c r="AL169" s="109">
        <f>热力!$F28</f>
        <v>7.8271847848917674E-6</v>
      </c>
      <c r="AM169" s="109">
        <f>热力!$F28</f>
        <v>7.8271847848917674E-6</v>
      </c>
      <c r="AN169" s="109">
        <f>热力!$F28</f>
        <v>7.8271847848917674E-6</v>
      </c>
      <c r="AO169" s="109">
        <f>热力!$F28</f>
        <v>7.8271847848917674E-6</v>
      </c>
      <c r="AP169" s="109">
        <f>热力!$F28</f>
        <v>7.8271847848917674E-6</v>
      </c>
      <c r="AQ169" s="109">
        <f>热力!$F28</f>
        <v>7.8271847848917674E-6</v>
      </c>
      <c r="AR169" s="109">
        <f>热力!$F28</f>
        <v>7.8271847848917674E-6</v>
      </c>
      <c r="AS169" s="109">
        <f>热力!$F28</f>
        <v>7.8271847848917674E-6</v>
      </c>
      <c r="AT169" s="109">
        <f>热力!$F28</f>
        <v>7.8271847848917674E-6</v>
      </c>
      <c r="AU169" s="109">
        <f>热力!$F28</f>
        <v>7.8271847848917674E-6</v>
      </c>
    </row>
    <row r="170" spans="1:47" ht="18.75" customHeight="1">
      <c r="A170" s="101" t="s">
        <v>3674</v>
      </c>
      <c r="G170" s="109">
        <v>0</v>
      </c>
      <c r="H170" s="109">
        <v>0</v>
      </c>
      <c r="I170" s="109">
        <v>0</v>
      </c>
      <c r="J170" s="109">
        <v>0</v>
      </c>
      <c r="K170" s="109">
        <v>0</v>
      </c>
      <c r="L170" s="109">
        <v>0</v>
      </c>
      <c r="M170" s="109">
        <v>0</v>
      </c>
      <c r="N170" s="109">
        <v>0</v>
      </c>
      <c r="O170" s="109">
        <v>0</v>
      </c>
      <c r="P170" s="109">
        <v>0</v>
      </c>
      <c r="Q170" s="109">
        <v>0</v>
      </c>
      <c r="R170" s="109">
        <v>0</v>
      </c>
      <c r="S170" s="109">
        <v>0</v>
      </c>
      <c r="T170" s="109">
        <v>0</v>
      </c>
      <c r="U170" s="109">
        <v>0</v>
      </c>
      <c r="V170" s="109">
        <v>0</v>
      </c>
      <c r="W170" s="109">
        <v>0</v>
      </c>
      <c r="X170" s="109">
        <v>0</v>
      </c>
      <c r="Y170" s="109">
        <v>0</v>
      </c>
      <c r="Z170" s="109">
        <v>0</v>
      </c>
      <c r="AA170" s="109">
        <v>0</v>
      </c>
      <c r="AB170" s="109">
        <v>0</v>
      </c>
      <c r="AC170" s="109">
        <v>0</v>
      </c>
      <c r="AD170" s="109">
        <v>0</v>
      </c>
      <c r="AE170" s="109">
        <v>0</v>
      </c>
      <c r="AF170" s="109">
        <v>0</v>
      </c>
      <c r="AG170" s="109">
        <v>0</v>
      </c>
      <c r="AH170" s="109">
        <v>0</v>
      </c>
      <c r="AI170" s="109">
        <v>0</v>
      </c>
      <c r="AJ170" s="109">
        <v>0</v>
      </c>
      <c r="AK170" s="109">
        <v>0</v>
      </c>
      <c r="AL170" s="109">
        <v>0</v>
      </c>
      <c r="AM170" s="109">
        <v>0</v>
      </c>
      <c r="AN170" s="109">
        <v>0</v>
      </c>
      <c r="AO170" s="109">
        <v>0</v>
      </c>
      <c r="AP170" s="109">
        <v>0</v>
      </c>
      <c r="AQ170" s="109">
        <v>0</v>
      </c>
      <c r="AR170" s="109">
        <v>0</v>
      </c>
      <c r="AS170" s="109">
        <v>0</v>
      </c>
      <c r="AT170" s="109">
        <v>0</v>
      </c>
      <c r="AU170" s="109">
        <v>0</v>
      </c>
    </row>
    <row r="171" spans="1:47" ht="18.75" customHeight="1">
      <c r="A171" s="101" t="s">
        <v>3675</v>
      </c>
      <c r="G171" s="109">
        <f>热力!$F29</f>
        <v>1.115690493128535E-5</v>
      </c>
      <c r="H171" s="109">
        <f>热力!$F29</f>
        <v>1.115690493128535E-5</v>
      </c>
      <c r="I171" s="109">
        <f>热力!$F29</f>
        <v>1.115690493128535E-5</v>
      </c>
      <c r="J171" s="109">
        <f>热力!$F29</f>
        <v>1.115690493128535E-5</v>
      </c>
      <c r="K171" s="109">
        <f>热力!$F29</f>
        <v>1.115690493128535E-5</v>
      </c>
      <c r="L171" s="109">
        <f>热力!$F29</f>
        <v>1.115690493128535E-5</v>
      </c>
      <c r="M171" s="109">
        <f>热力!$F29</f>
        <v>1.115690493128535E-5</v>
      </c>
      <c r="N171" s="109">
        <f>热力!$F29</f>
        <v>1.115690493128535E-5</v>
      </c>
      <c r="O171" s="109">
        <f>热力!$F29</f>
        <v>1.115690493128535E-5</v>
      </c>
      <c r="P171" s="109">
        <f>热力!$F29</f>
        <v>1.115690493128535E-5</v>
      </c>
      <c r="Q171" s="109">
        <f>热力!$F29</f>
        <v>1.115690493128535E-5</v>
      </c>
      <c r="R171" s="109">
        <f>热力!$F29</f>
        <v>1.115690493128535E-5</v>
      </c>
      <c r="S171" s="109">
        <f>热力!$F29</f>
        <v>1.115690493128535E-5</v>
      </c>
      <c r="T171" s="109">
        <f>热力!$F29</f>
        <v>1.115690493128535E-5</v>
      </c>
      <c r="U171" s="109">
        <f>热力!$F29</f>
        <v>1.115690493128535E-5</v>
      </c>
      <c r="V171" s="109">
        <f>热力!$F29</f>
        <v>1.115690493128535E-5</v>
      </c>
      <c r="W171" s="109">
        <f>热力!$F29</f>
        <v>1.115690493128535E-5</v>
      </c>
      <c r="X171" s="109">
        <f>热力!$F29</f>
        <v>1.115690493128535E-5</v>
      </c>
      <c r="Y171" s="109">
        <f>热力!$F29</f>
        <v>1.115690493128535E-5</v>
      </c>
      <c r="Z171" s="109">
        <f>热力!$F29</f>
        <v>1.115690493128535E-5</v>
      </c>
      <c r="AA171" s="109">
        <f>热力!$F29</f>
        <v>1.115690493128535E-5</v>
      </c>
      <c r="AB171" s="109">
        <f>热力!$F29</f>
        <v>1.115690493128535E-5</v>
      </c>
      <c r="AC171" s="109">
        <f>热力!$F29</f>
        <v>1.115690493128535E-5</v>
      </c>
      <c r="AD171" s="109">
        <f>热力!$F29</f>
        <v>1.115690493128535E-5</v>
      </c>
      <c r="AE171" s="109">
        <f>热力!$F29</f>
        <v>1.115690493128535E-5</v>
      </c>
      <c r="AF171" s="109">
        <f>热力!$F29</f>
        <v>1.115690493128535E-5</v>
      </c>
      <c r="AG171" s="109">
        <f>热力!$F29</f>
        <v>1.115690493128535E-5</v>
      </c>
      <c r="AH171" s="109">
        <f>热力!$F29</f>
        <v>1.115690493128535E-5</v>
      </c>
      <c r="AI171" s="109">
        <f>热力!$F29</f>
        <v>1.115690493128535E-5</v>
      </c>
      <c r="AJ171" s="109">
        <f>热力!$F29</f>
        <v>1.115690493128535E-5</v>
      </c>
      <c r="AK171" s="109">
        <f>热力!$F29</f>
        <v>1.115690493128535E-5</v>
      </c>
      <c r="AL171" s="109">
        <f>热力!$F29</f>
        <v>1.115690493128535E-5</v>
      </c>
      <c r="AM171" s="109">
        <f>热力!$F29</f>
        <v>1.115690493128535E-5</v>
      </c>
      <c r="AN171" s="109">
        <f>热力!$F29</f>
        <v>1.115690493128535E-5</v>
      </c>
      <c r="AO171" s="109">
        <f>热力!$F29</f>
        <v>1.115690493128535E-5</v>
      </c>
      <c r="AP171" s="109">
        <f>热力!$F29</f>
        <v>1.115690493128535E-5</v>
      </c>
      <c r="AQ171" s="109">
        <f>热力!$F29</f>
        <v>1.115690493128535E-5</v>
      </c>
      <c r="AR171" s="109">
        <f>热力!$F29</f>
        <v>1.115690493128535E-5</v>
      </c>
      <c r="AS171" s="109">
        <f>热力!$F29</f>
        <v>1.115690493128535E-5</v>
      </c>
      <c r="AT171" s="109">
        <f>热力!$F29</f>
        <v>1.115690493128535E-5</v>
      </c>
      <c r="AU171" s="109">
        <f>热力!$F29</f>
        <v>1.115690493128535E-5</v>
      </c>
    </row>
    <row r="172" spans="1:47" s="103" customFormat="1" ht="18.75" customHeight="1">
      <c r="A172" s="102" t="s">
        <v>389</v>
      </c>
      <c r="B172" s="102"/>
      <c r="C172" s="102"/>
      <c r="D172" s="102"/>
      <c r="E172" s="102"/>
      <c r="F172" s="102"/>
      <c r="I172" s="102"/>
      <c r="L172" s="102"/>
      <c r="O172" s="102"/>
      <c r="R172" s="102"/>
      <c r="U172" s="102"/>
      <c r="X172" s="102"/>
      <c r="AA172" s="102"/>
      <c r="AD172" s="102"/>
      <c r="AG172" s="102"/>
      <c r="AJ172" s="102"/>
      <c r="AM172" s="102"/>
      <c r="AP172" s="102"/>
      <c r="AS172" s="102"/>
    </row>
    <row r="173" spans="1:47" ht="18.75" customHeight="1">
      <c r="A173" s="105" t="s">
        <v>3697</v>
      </c>
      <c r="B173" s="101">
        <v>2015</v>
      </c>
      <c r="C173" s="101">
        <v>2016</v>
      </c>
      <c r="D173" s="101">
        <v>2017</v>
      </c>
      <c r="E173" s="101">
        <v>2018</v>
      </c>
      <c r="F173" s="101">
        <v>2019</v>
      </c>
      <c r="G173" s="101">
        <v>2020</v>
      </c>
      <c r="H173" s="101">
        <v>2021</v>
      </c>
      <c r="I173" s="101">
        <v>2022</v>
      </c>
      <c r="J173" s="101">
        <v>2023</v>
      </c>
      <c r="K173" s="101">
        <v>2024</v>
      </c>
      <c r="L173" s="101">
        <v>2025</v>
      </c>
      <c r="M173" s="101">
        <v>2026</v>
      </c>
      <c r="N173" s="101">
        <v>2027</v>
      </c>
      <c r="O173" s="101">
        <v>2028</v>
      </c>
      <c r="P173" s="101">
        <v>2029</v>
      </c>
      <c r="Q173" s="101">
        <v>2030</v>
      </c>
      <c r="R173" s="101">
        <v>2031</v>
      </c>
      <c r="S173" s="101">
        <v>2032</v>
      </c>
      <c r="T173" s="101">
        <v>2033</v>
      </c>
      <c r="U173" s="101">
        <v>2034</v>
      </c>
      <c r="V173" s="101">
        <v>2035</v>
      </c>
      <c r="W173" s="101">
        <v>2036</v>
      </c>
      <c r="X173" s="101">
        <v>2037</v>
      </c>
      <c r="Y173" s="101">
        <v>2038</v>
      </c>
      <c r="Z173" s="101">
        <v>2039</v>
      </c>
      <c r="AA173" s="101">
        <v>2040</v>
      </c>
      <c r="AB173" s="101">
        <v>2041</v>
      </c>
      <c r="AC173" s="101">
        <v>2042</v>
      </c>
      <c r="AD173" s="101">
        <v>2043</v>
      </c>
      <c r="AE173" s="101">
        <v>2044</v>
      </c>
      <c r="AF173" s="101">
        <v>2045</v>
      </c>
      <c r="AG173" s="101">
        <v>2046</v>
      </c>
      <c r="AH173" s="101">
        <v>2047</v>
      </c>
      <c r="AI173" s="101">
        <v>2048</v>
      </c>
      <c r="AJ173" s="101">
        <v>2049</v>
      </c>
      <c r="AK173" s="101">
        <v>2050</v>
      </c>
      <c r="AL173" s="101">
        <v>2051</v>
      </c>
      <c r="AM173" s="101">
        <v>2052</v>
      </c>
      <c r="AN173" s="101">
        <v>2053</v>
      </c>
      <c r="AO173" s="101">
        <v>2054</v>
      </c>
      <c r="AP173" s="101">
        <v>2055</v>
      </c>
      <c r="AQ173" s="101">
        <v>2056</v>
      </c>
      <c r="AR173" s="101">
        <v>2057</v>
      </c>
      <c r="AS173" s="101">
        <v>2058</v>
      </c>
      <c r="AT173" s="101">
        <v>2059</v>
      </c>
      <c r="AU173" s="101">
        <v>2060</v>
      </c>
    </row>
    <row r="174" spans="1:47" ht="18.75" customHeight="1">
      <c r="A174" s="101" t="s">
        <v>3668</v>
      </c>
      <c r="B174" s="101">
        <v>0</v>
      </c>
      <c r="C174" s="101">
        <v>0</v>
      </c>
      <c r="D174" s="101">
        <v>0</v>
      </c>
      <c r="E174" s="101">
        <v>0</v>
      </c>
      <c r="F174" s="101">
        <v>0</v>
      </c>
      <c r="G174" s="101">
        <v>0</v>
      </c>
      <c r="H174" s="101">
        <v>0</v>
      </c>
      <c r="I174" s="101">
        <v>0</v>
      </c>
      <c r="J174" s="101">
        <v>0</v>
      </c>
      <c r="K174" s="101">
        <v>0</v>
      </c>
      <c r="L174" s="101">
        <v>0</v>
      </c>
      <c r="M174" s="101">
        <v>0</v>
      </c>
      <c r="N174" s="101">
        <v>0</v>
      </c>
      <c r="O174" s="101">
        <v>0</v>
      </c>
      <c r="P174" s="101">
        <v>0</v>
      </c>
      <c r="Q174" s="101">
        <v>0</v>
      </c>
      <c r="R174" s="101">
        <v>0</v>
      </c>
      <c r="S174" s="101">
        <v>0</v>
      </c>
      <c r="T174" s="101">
        <v>0</v>
      </c>
      <c r="U174" s="101">
        <v>0</v>
      </c>
      <c r="V174" s="101">
        <v>0</v>
      </c>
      <c r="W174" s="101">
        <v>0</v>
      </c>
      <c r="X174" s="101">
        <v>0</v>
      </c>
      <c r="Y174" s="101">
        <v>0</v>
      </c>
      <c r="Z174" s="101">
        <v>0</v>
      </c>
      <c r="AA174" s="101">
        <v>0</v>
      </c>
      <c r="AB174" s="101">
        <v>0</v>
      </c>
      <c r="AC174" s="101">
        <v>0</v>
      </c>
      <c r="AD174" s="101">
        <v>0</v>
      </c>
      <c r="AE174" s="101">
        <v>0</v>
      </c>
      <c r="AF174" s="101">
        <v>0</v>
      </c>
      <c r="AG174" s="101">
        <v>0</v>
      </c>
      <c r="AH174" s="101">
        <v>0</v>
      </c>
      <c r="AI174" s="101">
        <v>0</v>
      </c>
      <c r="AJ174" s="101">
        <v>0</v>
      </c>
      <c r="AK174" s="101">
        <v>0</v>
      </c>
      <c r="AL174" s="101">
        <v>0</v>
      </c>
      <c r="AM174" s="101">
        <v>0</v>
      </c>
      <c r="AN174" s="101">
        <v>0</v>
      </c>
      <c r="AO174" s="101">
        <v>0</v>
      </c>
      <c r="AP174" s="101">
        <v>0</v>
      </c>
      <c r="AQ174" s="101">
        <v>0</v>
      </c>
      <c r="AR174" s="101">
        <v>0</v>
      </c>
      <c r="AS174" s="101">
        <v>0</v>
      </c>
      <c r="AT174" s="101">
        <v>0</v>
      </c>
      <c r="AU174" s="101">
        <v>0</v>
      </c>
    </row>
    <row r="175" spans="1:47" ht="18.75" customHeight="1">
      <c r="A175" s="101" t="s">
        <v>3669</v>
      </c>
      <c r="B175" s="101">
        <v>0</v>
      </c>
      <c r="C175" s="101">
        <v>0</v>
      </c>
      <c r="D175" s="101">
        <v>0</v>
      </c>
      <c r="E175" s="101">
        <v>0</v>
      </c>
      <c r="F175" s="101">
        <v>0</v>
      </c>
      <c r="G175" s="101">
        <v>0</v>
      </c>
      <c r="H175" s="101">
        <v>0</v>
      </c>
      <c r="I175" s="101">
        <v>0</v>
      </c>
      <c r="J175" s="101">
        <v>0</v>
      </c>
      <c r="K175" s="101">
        <v>0</v>
      </c>
      <c r="L175" s="101">
        <v>0</v>
      </c>
      <c r="M175" s="101">
        <v>0</v>
      </c>
      <c r="N175" s="101">
        <v>0</v>
      </c>
      <c r="O175" s="101">
        <v>0</v>
      </c>
      <c r="P175" s="101">
        <v>0</v>
      </c>
      <c r="Q175" s="101">
        <v>0</v>
      </c>
      <c r="R175" s="101">
        <v>0</v>
      </c>
      <c r="S175" s="101">
        <v>0</v>
      </c>
      <c r="T175" s="101">
        <v>0</v>
      </c>
      <c r="U175" s="101">
        <v>0</v>
      </c>
      <c r="V175" s="101">
        <v>0</v>
      </c>
      <c r="W175" s="101">
        <v>0</v>
      </c>
      <c r="X175" s="101">
        <v>0</v>
      </c>
      <c r="Y175" s="101">
        <v>0</v>
      </c>
      <c r="Z175" s="101">
        <v>0</v>
      </c>
      <c r="AA175" s="101">
        <v>0</v>
      </c>
      <c r="AB175" s="101">
        <v>0</v>
      </c>
      <c r="AC175" s="101">
        <v>0</v>
      </c>
      <c r="AD175" s="101">
        <v>0</v>
      </c>
      <c r="AE175" s="101">
        <v>0</v>
      </c>
      <c r="AF175" s="101">
        <v>0</v>
      </c>
      <c r="AG175" s="101">
        <v>0</v>
      </c>
      <c r="AH175" s="101">
        <v>0</v>
      </c>
      <c r="AI175" s="101">
        <v>0</v>
      </c>
      <c r="AJ175" s="101">
        <v>0</v>
      </c>
      <c r="AK175" s="101">
        <v>0</v>
      </c>
      <c r="AL175" s="101">
        <v>0</v>
      </c>
      <c r="AM175" s="101">
        <v>0</v>
      </c>
      <c r="AN175" s="101">
        <v>0</v>
      </c>
      <c r="AO175" s="101">
        <v>0</v>
      </c>
      <c r="AP175" s="101">
        <v>0</v>
      </c>
      <c r="AQ175" s="101">
        <v>0</v>
      </c>
      <c r="AR175" s="101">
        <v>0</v>
      </c>
      <c r="AS175" s="101">
        <v>0</v>
      </c>
      <c r="AT175" s="101">
        <v>0</v>
      </c>
      <c r="AU175" s="101">
        <v>0</v>
      </c>
    </row>
    <row r="176" spans="1:47" ht="18.75" customHeight="1">
      <c r="A176" s="101" t="s">
        <v>3670</v>
      </c>
      <c r="B176" s="101">
        <v>0</v>
      </c>
      <c r="C176" s="101">
        <v>0</v>
      </c>
      <c r="D176" s="101">
        <v>0</v>
      </c>
      <c r="E176" s="101">
        <v>0</v>
      </c>
      <c r="F176" s="101">
        <v>0</v>
      </c>
      <c r="G176" s="101">
        <v>0</v>
      </c>
      <c r="H176" s="101">
        <v>0</v>
      </c>
      <c r="I176" s="101">
        <v>0</v>
      </c>
      <c r="J176" s="101">
        <v>0</v>
      </c>
      <c r="K176" s="101">
        <v>0</v>
      </c>
      <c r="L176" s="101">
        <v>0</v>
      </c>
      <c r="M176" s="101">
        <v>0</v>
      </c>
      <c r="N176" s="101">
        <v>0</v>
      </c>
      <c r="O176" s="101">
        <v>0</v>
      </c>
      <c r="P176" s="101">
        <v>0</v>
      </c>
      <c r="Q176" s="101">
        <v>0</v>
      </c>
      <c r="R176" s="101">
        <v>0</v>
      </c>
      <c r="S176" s="101">
        <v>0</v>
      </c>
      <c r="T176" s="101">
        <v>0</v>
      </c>
      <c r="U176" s="101">
        <v>0</v>
      </c>
      <c r="V176" s="101">
        <v>0</v>
      </c>
      <c r="W176" s="101">
        <v>0</v>
      </c>
      <c r="X176" s="101">
        <v>0</v>
      </c>
      <c r="Y176" s="101">
        <v>0</v>
      </c>
      <c r="Z176" s="101">
        <v>0</v>
      </c>
      <c r="AA176" s="101">
        <v>0</v>
      </c>
      <c r="AB176" s="101">
        <v>0</v>
      </c>
      <c r="AC176" s="101">
        <v>0</v>
      </c>
      <c r="AD176" s="101">
        <v>0</v>
      </c>
      <c r="AE176" s="101">
        <v>0</v>
      </c>
      <c r="AF176" s="101">
        <v>0</v>
      </c>
      <c r="AG176" s="101">
        <v>0</v>
      </c>
      <c r="AH176" s="101">
        <v>0</v>
      </c>
      <c r="AI176" s="101">
        <v>0</v>
      </c>
      <c r="AJ176" s="101">
        <v>0</v>
      </c>
      <c r="AK176" s="101">
        <v>0</v>
      </c>
      <c r="AL176" s="101">
        <v>0</v>
      </c>
      <c r="AM176" s="101">
        <v>0</v>
      </c>
      <c r="AN176" s="101">
        <v>0</v>
      </c>
      <c r="AO176" s="101">
        <v>0</v>
      </c>
      <c r="AP176" s="101">
        <v>0</v>
      </c>
      <c r="AQ176" s="101">
        <v>0</v>
      </c>
      <c r="AR176" s="101">
        <v>0</v>
      </c>
      <c r="AS176" s="101">
        <v>0</v>
      </c>
      <c r="AT176" s="101">
        <v>0</v>
      </c>
      <c r="AU176" s="101">
        <v>0</v>
      </c>
    </row>
    <row r="177" spans="1:47" ht="18.75" customHeight="1">
      <c r="A177" s="101" t="s">
        <v>3671</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row>
    <row r="178" spans="1:47" ht="18.75" customHeight="1">
      <c r="A178" s="101" t="s">
        <v>3672</v>
      </c>
      <c r="B178" s="101">
        <v>0</v>
      </c>
      <c r="C178" s="101">
        <v>0</v>
      </c>
      <c r="D178" s="101">
        <v>0</v>
      </c>
      <c r="E178" s="101">
        <v>0</v>
      </c>
      <c r="F178" s="101">
        <v>0</v>
      </c>
      <c r="G178" s="101">
        <v>0</v>
      </c>
      <c r="H178" s="101">
        <v>0</v>
      </c>
      <c r="I178" s="101">
        <v>0</v>
      </c>
      <c r="J178" s="101">
        <v>0</v>
      </c>
      <c r="K178" s="101">
        <v>0</v>
      </c>
      <c r="L178" s="101">
        <v>0</v>
      </c>
      <c r="M178" s="101">
        <v>0</v>
      </c>
      <c r="N178" s="101">
        <v>0</v>
      </c>
      <c r="O178" s="101">
        <v>0</v>
      </c>
      <c r="P178" s="101">
        <v>0</v>
      </c>
      <c r="Q178" s="101">
        <v>0</v>
      </c>
      <c r="R178" s="101">
        <v>0</v>
      </c>
      <c r="S178" s="101">
        <v>0</v>
      </c>
      <c r="T178" s="101">
        <v>0</v>
      </c>
      <c r="U178" s="101">
        <v>0</v>
      </c>
      <c r="V178" s="101">
        <v>0</v>
      </c>
      <c r="W178" s="101">
        <v>0</v>
      </c>
      <c r="X178" s="101">
        <v>0</v>
      </c>
      <c r="Y178" s="101">
        <v>0</v>
      </c>
      <c r="Z178" s="101">
        <v>0</v>
      </c>
      <c r="AA178" s="101">
        <v>0</v>
      </c>
      <c r="AB178" s="101">
        <v>0</v>
      </c>
      <c r="AC178" s="101">
        <v>0</v>
      </c>
      <c r="AD178" s="101">
        <v>0</v>
      </c>
      <c r="AE178" s="101">
        <v>0</v>
      </c>
      <c r="AF178" s="101">
        <v>0</v>
      </c>
      <c r="AG178" s="101">
        <v>0</v>
      </c>
      <c r="AH178" s="101">
        <v>0</v>
      </c>
      <c r="AI178" s="101">
        <v>0</v>
      </c>
      <c r="AJ178" s="101">
        <v>0</v>
      </c>
      <c r="AK178" s="101">
        <v>0</v>
      </c>
      <c r="AL178" s="101">
        <v>0</v>
      </c>
      <c r="AM178" s="101">
        <v>0</v>
      </c>
      <c r="AN178" s="101">
        <v>0</v>
      </c>
      <c r="AO178" s="101">
        <v>0</v>
      </c>
      <c r="AP178" s="101">
        <v>0</v>
      </c>
      <c r="AQ178" s="101">
        <v>0</v>
      </c>
      <c r="AR178" s="101">
        <v>0</v>
      </c>
      <c r="AS178" s="101">
        <v>0</v>
      </c>
      <c r="AT178" s="101">
        <v>0</v>
      </c>
      <c r="AU178" s="101">
        <v>0</v>
      </c>
    </row>
    <row r="179" spans="1:47" ht="18.75" customHeight="1">
      <c r="A179" s="101" t="s">
        <v>3673</v>
      </c>
      <c r="B179" s="101">
        <v>0</v>
      </c>
      <c r="C179" s="101">
        <v>0</v>
      </c>
      <c r="D179" s="101">
        <v>0</v>
      </c>
      <c r="E179" s="101">
        <v>0</v>
      </c>
      <c r="F179" s="101">
        <v>0</v>
      </c>
      <c r="G179" s="101">
        <v>0</v>
      </c>
      <c r="H179" s="101">
        <v>0</v>
      </c>
      <c r="I179" s="101">
        <v>0</v>
      </c>
      <c r="J179" s="101">
        <v>0</v>
      </c>
      <c r="K179" s="101">
        <v>0</v>
      </c>
      <c r="L179" s="101">
        <v>0</v>
      </c>
      <c r="M179" s="101">
        <v>0</v>
      </c>
      <c r="N179" s="101">
        <v>0</v>
      </c>
      <c r="O179" s="101">
        <v>0</v>
      </c>
      <c r="P179" s="101">
        <v>0</v>
      </c>
      <c r="Q179" s="101">
        <v>0</v>
      </c>
      <c r="R179" s="101">
        <v>0</v>
      </c>
      <c r="S179" s="101">
        <v>0</v>
      </c>
      <c r="T179" s="101">
        <v>0</v>
      </c>
      <c r="U179" s="101">
        <v>0</v>
      </c>
      <c r="V179" s="101">
        <v>0</v>
      </c>
      <c r="W179" s="101">
        <v>0</v>
      </c>
      <c r="X179" s="101">
        <v>0</v>
      </c>
      <c r="Y179" s="101">
        <v>0</v>
      </c>
      <c r="Z179" s="101">
        <v>0</v>
      </c>
      <c r="AA179" s="101">
        <v>0</v>
      </c>
      <c r="AB179" s="101">
        <v>0</v>
      </c>
      <c r="AC179" s="101">
        <v>0</v>
      </c>
      <c r="AD179" s="101">
        <v>0</v>
      </c>
      <c r="AE179" s="101">
        <v>0</v>
      </c>
      <c r="AF179" s="101">
        <v>0</v>
      </c>
      <c r="AG179" s="101">
        <v>0</v>
      </c>
      <c r="AH179" s="101">
        <v>0</v>
      </c>
      <c r="AI179" s="101">
        <v>0</v>
      </c>
      <c r="AJ179" s="101">
        <v>0</v>
      </c>
      <c r="AK179" s="101">
        <v>0</v>
      </c>
      <c r="AL179" s="101">
        <v>0</v>
      </c>
      <c r="AM179" s="101">
        <v>0</v>
      </c>
      <c r="AN179" s="101">
        <v>0</v>
      </c>
      <c r="AO179" s="101">
        <v>0</v>
      </c>
      <c r="AP179" s="101">
        <v>0</v>
      </c>
      <c r="AQ179" s="101">
        <v>0</v>
      </c>
      <c r="AR179" s="101">
        <v>0</v>
      </c>
      <c r="AS179" s="101">
        <v>0</v>
      </c>
      <c r="AT179" s="101">
        <v>0</v>
      </c>
      <c r="AU179" s="101">
        <v>0</v>
      </c>
    </row>
    <row r="180" spans="1:47" ht="18.75" customHeight="1">
      <c r="A180" s="101" t="s">
        <v>3674</v>
      </c>
      <c r="B180" s="101">
        <v>0</v>
      </c>
      <c r="C180" s="101">
        <v>0</v>
      </c>
      <c r="D180" s="101">
        <v>0</v>
      </c>
      <c r="E180" s="101">
        <v>0</v>
      </c>
      <c r="F180" s="101">
        <v>0</v>
      </c>
      <c r="G180" s="101">
        <v>0</v>
      </c>
      <c r="H180" s="101">
        <v>0</v>
      </c>
      <c r="I180" s="101">
        <v>0</v>
      </c>
      <c r="J180" s="101">
        <v>0</v>
      </c>
      <c r="K180" s="101">
        <v>0</v>
      </c>
      <c r="L180" s="101">
        <v>0</v>
      </c>
      <c r="M180" s="101">
        <v>0</v>
      </c>
      <c r="N180" s="101">
        <v>0</v>
      </c>
      <c r="O180" s="101">
        <v>0</v>
      </c>
      <c r="P180" s="101">
        <v>0</v>
      </c>
      <c r="Q180" s="101">
        <v>0</v>
      </c>
      <c r="R180" s="101">
        <v>0</v>
      </c>
      <c r="S180" s="101">
        <v>0</v>
      </c>
      <c r="T180" s="101">
        <v>0</v>
      </c>
      <c r="U180" s="101">
        <v>0</v>
      </c>
      <c r="V180" s="101">
        <v>0</v>
      </c>
      <c r="W180" s="101">
        <v>0</v>
      </c>
      <c r="X180" s="101">
        <v>0</v>
      </c>
      <c r="Y180" s="101">
        <v>0</v>
      </c>
      <c r="Z180" s="101">
        <v>0</v>
      </c>
      <c r="AA180" s="101">
        <v>0</v>
      </c>
      <c r="AB180" s="101">
        <v>0</v>
      </c>
      <c r="AC180" s="101">
        <v>0</v>
      </c>
      <c r="AD180" s="101">
        <v>0</v>
      </c>
      <c r="AE180" s="101">
        <v>0</v>
      </c>
      <c r="AF180" s="101">
        <v>0</v>
      </c>
      <c r="AG180" s="101">
        <v>0</v>
      </c>
      <c r="AH180" s="101">
        <v>0</v>
      </c>
      <c r="AI180" s="101">
        <v>0</v>
      </c>
      <c r="AJ180" s="101">
        <v>0</v>
      </c>
      <c r="AK180" s="101">
        <v>0</v>
      </c>
      <c r="AL180" s="101">
        <v>0</v>
      </c>
      <c r="AM180" s="101">
        <v>0</v>
      </c>
      <c r="AN180" s="101">
        <v>0</v>
      </c>
      <c r="AO180" s="101">
        <v>0</v>
      </c>
      <c r="AP180" s="101">
        <v>0</v>
      </c>
      <c r="AQ180" s="101">
        <v>0</v>
      </c>
      <c r="AR180" s="101">
        <v>0</v>
      </c>
      <c r="AS180" s="101">
        <v>0</v>
      </c>
      <c r="AT180" s="101">
        <v>0</v>
      </c>
      <c r="AU180" s="101">
        <v>0</v>
      </c>
    </row>
    <row r="181" spans="1:47" ht="18.75" customHeight="1">
      <c r="A181" s="101" t="s">
        <v>3675</v>
      </c>
      <c r="B181" s="101">
        <v>0</v>
      </c>
      <c r="C181" s="101">
        <v>0</v>
      </c>
      <c r="D181" s="101">
        <v>0</v>
      </c>
      <c r="E181" s="101">
        <v>0</v>
      </c>
      <c r="F181" s="101">
        <v>0</v>
      </c>
      <c r="G181" s="101">
        <v>0</v>
      </c>
      <c r="H181" s="101">
        <v>0</v>
      </c>
      <c r="I181" s="101">
        <v>0</v>
      </c>
      <c r="J181" s="101">
        <v>0</v>
      </c>
      <c r="K181" s="101">
        <v>0</v>
      </c>
      <c r="L181" s="101">
        <v>0</v>
      </c>
      <c r="M181" s="101">
        <v>0</v>
      </c>
      <c r="N181" s="101">
        <v>0</v>
      </c>
      <c r="O181" s="101">
        <v>0</v>
      </c>
      <c r="P181" s="101">
        <v>0</v>
      </c>
      <c r="Q181" s="101">
        <v>0</v>
      </c>
      <c r="R181" s="101">
        <v>0</v>
      </c>
      <c r="S181" s="101">
        <v>0</v>
      </c>
      <c r="T181" s="101">
        <v>0</v>
      </c>
      <c r="U181" s="101">
        <v>0</v>
      </c>
      <c r="V181" s="101">
        <v>0</v>
      </c>
      <c r="W181" s="101">
        <v>0</v>
      </c>
      <c r="X181" s="101">
        <v>0</v>
      </c>
      <c r="Y181" s="101">
        <v>0</v>
      </c>
      <c r="Z181" s="101">
        <v>0</v>
      </c>
      <c r="AA181" s="101">
        <v>0</v>
      </c>
      <c r="AB181" s="101">
        <v>0</v>
      </c>
      <c r="AC181" s="101">
        <v>0</v>
      </c>
      <c r="AD181" s="101">
        <v>0</v>
      </c>
      <c r="AE181" s="101">
        <v>0</v>
      </c>
      <c r="AF181" s="101">
        <v>0</v>
      </c>
      <c r="AG181" s="101">
        <v>0</v>
      </c>
      <c r="AH181" s="101">
        <v>0</v>
      </c>
      <c r="AI181" s="101">
        <v>0</v>
      </c>
      <c r="AJ181" s="101">
        <v>0</v>
      </c>
      <c r="AK181" s="101">
        <v>0</v>
      </c>
      <c r="AL181" s="101">
        <v>0</v>
      </c>
      <c r="AM181" s="101">
        <v>0</v>
      </c>
      <c r="AN181" s="101">
        <v>0</v>
      </c>
      <c r="AO181" s="101">
        <v>0</v>
      </c>
      <c r="AP181" s="101">
        <v>0</v>
      </c>
      <c r="AQ181" s="101">
        <v>0</v>
      </c>
      <c r="AR181" s="101">
        <v>0</v>
      </c>
      <c r="AS181" s="101">
        <v>0</v>
      </c>
      <c r="AT181" s="101">
        <v>0</v>
      </c>
      <c r="AU181" s="101">
        <v>0</v>
      </c>
    </row>
    <row r="182" spans="1:47" s="103" customFormat="1" ht="18.75" customHeight="1">
      <c r="A182" s="102" t="s">
        <v>3818</v>
      </c>
      <c r="B182" s="102"/>
      <c r="C182" s="102"/>
      <c r="D182" s="102"/>
      <c r="E182" s="102"/>
      <c r="F182" s="102"/>
      <c r="I182" s="102"/>
      <c r="L182" s="102"/>
      <c r="O182" s="102"/>
      <c r="R182" s="102"/>
      <c r="U182" s="102"/>
      <c r="X182" s="102"/>
      <c r="AA182" s="102"/>
      <c r="AD182" s="102"/>
      <c r="AG182" s="102"/>
      <c r="AJ182" s="102"/>
      <c r="AM182" s="102"/>
      <c r="AP182" s="102"/>
      <c r="AS182" s="102"/>
    </row>
    <row r="183" spans="1:47" ht="18.75" customHeight="1">
      <c r="A183" s="105" t="s">
        <v>3697</v>
      </c>
      <c r="B183" s="101">
        <v>2015</v>
      </c>
      <c r="C183" s="101">
        <v>2016</v>
      </c>
      <c r="D183" s="101">
        <v>2017</v>
      </c>
      <c r="E183" s="101">
        <v>2018</v>
      </c>
      <c r="F183" s="101">
        <v>2019</v>
      </c>
      <c r="G183" s="101">
        <v>2020</v>
      </c>
      <c r="H183" s="101">
        <v>2021</v>
      </c>
      <c r="I183" s="101">
        <v>2022</v>
      </c>
      <c r="J183" s="101">
        <v>2023</v>
      </c>
      <c r="K183" s="101">
        <v>2024</v>
      </c>
      <c r="L183" s="101">
        <v>2025</v>
      </c>
      <c r="M183" s="101">
        <v>2026</v>
      </c>
      <c r="N183" s="101">
        <v>2027</v>
      </c>
      <c r="O183" s="101">
        <v>2028</v>
      </c>
      <c r="P183" s="101">
        <v>2029</v>
      </c>
      <c r="Q183" s="101">
        <v>2030</v>
      </c>
      <c r="R183" s="101">
        <v>2031</v>
      </c>
      <c r="S183" s="101">
        <v>2032</v>
      </c>
      <c r="T183" s="101">
        <v>2033</v>
      </c>
      <c r="U183" s="101">
        <v>2034</v>
      </c>
      <c r="V183" s="101">
        <v>2035</v>
      </c>
      <c r="W183" s="101">
        <v>2036</v>
      </c>
      <c r="X183" s="101">
        <v>2037</v>
      </c>
      <c r="Y183" s="101">
        <v>2038</v>
      </c>
      <c r="Z183" s="101">
        <v>2039</v>
      </c>
      <c r="AA183" s="101">
        <v>2040</v>
      </c>
      <c r="AB183" s="101">
        <v>2041</v>
      </c>
      <c r="AC183" s="101">
        <v>2042</v>
      </c>
      <c r="AD183" s="101">
        <v>2043</v>
      </c>
      <c r="AE183" s="101">
        <v>2044</v>
      </c>
      <c r="AF183" s="101">
        <v>2045</v>
      </c>
      <c r="AG183" s="101">
        <v>2046</v>
      </c>
      <c r="AH183" s="101">
        <v>2047</v>
      </c>
      <c r="AI183" s="101">
        <v>2048</v>
      </c>
      <c r="AJ183" s="101">
        <v>2049</v>
      </c>
      <c r="AK183" s="101">
        <v>2050</v>
      </c>
      <c r="AL183" s="101">
        <v>2051</v>
      </c>
      <c r="AM183" s="101">
        <v>2052</v>
      </c>
      <c r="AN183" s="101">
        <v>2053</v>
      </c>
      <c r="AO183" s="101">
        <v>2054</v>
      </c>
      <c r="AP183" s="101">
        <v>2055</v>
      </c>
      <c r="AQ183" s="101">
        <v>2056</v>
      </c>
      <c r="AR183" s="101">
        <v>2057</v>
      </c>
      <c r="AS183" s="101">
        <v>2058</v>
      </c>
      <c r="AT183" s="101">
        <v>2059</v>
      </c>
      <c r="AU183" s="101">
        <v>2060</v>
      </c>
    </row>
    <row r="184" spans="1:47" ht="18.75" customHeight="1">
      <c r="A184" s="101" t="s">
        <v>3668</v>
      </c>
      <c r="B184" s="101">
        <v>0</v>
      </c>
      <c r="C184" s="101">
        <v>0</v>
      </c>
      <c r="D184" s="101">
        <v>0</v>
      </c>
      <c r="E184" s="101">
        <v>0</v>
      </c>
      <c r="F184" s="101">
        <v>0</v>
      </c>
      <c r="G184" s="101">
        <v>0</v>
      </c>
      <c r="H184" s="101">
        <v>0</v>
      </c>
      <c r="I184" s="101">
        <v>0</v>
      </c>
      <c r="J184" s="101">
        <v>0</v>
      </c>
      <c r="K184" s="101">
        <v>0</v>
      </c>
      <c r="L184" s="101">
        <v>0</v>
      </c>
      <c r="M184" s="101">
        <v>0</v>
      </c>
      <c r="N184" s="101">
        <v>0</v>
      </c>
      <c r="O184" s="101">
        <v>0</v>
      </c>
      <c r="P184" s="101">
        <v>0</v>
      </c>
      <c r="Q184" s="101">
        <v>0</v>
      </c>
      <c r="R184" s="101">
        <v>0</v>
      </c>
      <c r="S184" s="101">
        <v>0</v>
      </c>
      <c r="T184" s="101">
        <v>0</v>
      </c>
      <c r="U184" s="101">
        <v>0</v>
      </c>
      <c r="V184" s="101">
        <v>0</v>
      </c>
      <c r="W184" s="101">
        <v>0</v>
      </c>
      <c r="X184" s="101">
        <v>0</v>
      </c>
      <c r="Y184" s="101">
        <v>0</v>
      </c>
      <c r="Z184" s="101">
        <v>0</v>
      </c>
      <c r="AA184" s="101">
        <v>0</v>
      </c>
      <c r="AB184" s="101">
        <v>0</v>
      </c>
      <c r="AC184" s="101">
        <v>0</v>
      </c>
      <c r="AD184" s="101">
        <v>0</v>
      </c>
      <c r="AE184" s="101">
        <v>0</v>
      </c>
      <c r="AF184" s="101">
        <v>0</v>
      </c>
      <c r="AG184" s="101">
        <v>0</v>
      </c>
      <c r="AH184" s="101">
        <v>0</v>
      </c>
      <c r="AI184" s="101">
        <v>0</v>
      </c>
      <c r="AJ184" s="101">
        <v>0</v>
      </c>
      <c r="AK184" s="101">
        <v>0</v>
      </c>
      <c r="AL184" s="101">
        <v>0</v>
      </c>
      <c r="AM184" s="101">
        <v>0</v>
      </c>
      <c r="AN184" s="101">
        <v>0</v>
      </c>
      <c r="AO184" s="101">
        <v>0</v>
      </c>
      <c r="AP184" s="101">
        <v>0</v>
      </c>
      <c r="AQ184" s="101">
        <v>0</v>
      </c>
      <c r="AR184" s="101">
        <v>0</v>
      </c>
      <c r="AS184" s="101">
        <v>0</v>
      </c>
      <c r="AT184" s="101">
        <v>0</v>
      </c>
      <c r="AU184" s="101">
        <v>0</v>
      </c>
    </row>
    <row r="185" spans="1:47" ht="18.75" customHeight="1">
      <c r="A185" s="101" t="s">
        <v>3669</v>
      </c>
      <c r="B185" s="101">
        <v>0</v>
      </c>
      <c r="C185" s="101">
        <v>0</v>
      </c>
      <c r="D185" s="101">
        <v>0</v>
      </c>
      <c r="E185" s="101">
        <v>0</v>
      </c>
      <c r="F185" s="101">
        <v>0</v>
      </c>
      <c r="G185" s="101">
        <v>0</v>
      </c>
      <c r="H185" s="101">
        <v>0</v>
      </c>
      <c r="I185" s="101">
        <v>0</v>
      </c>
      <c r="J185" s="101">
        <v>0</v>
      </c>
      <c r="K185" s="101">
        <v>0</v>
      </c>
      <c r="L185" s="101">
        <v>0</v>
      </c>
      <c r="M185" s="101">
        <v>0</v>
      </c>
      <c r="N185" s="101">
        <v>0</v>
      </c>
      <c r="O185" s="101">
        <v>0</v>
      </c>
      <c r="P185" s="101">
        <v>0</v>
      </c>
      <c r="Q185" s="101">
        <v>0</v>
      </c>
      <c r="R185" s="101">
        <v>0</v>
      </c>
      <c r="S185" s="101">
        <v>0</v>
      </c>
      <c r="T185" s="101">
        <v>0</v>
      </c>
      <c r="U185" s="101">
        <v>0</v>
      </c>
      <c r="V185" s="101">
        <v>0</v>
      </c>
      <c r="W185" s="101">
        <v>0</v>
      </c>
      <c r="X185" s="101">
        <v>0</v>
      </c>
      <c r="Y185" s="101">
        <v>0</v>
      </c>
      <c r="Z185" s="101">
        <v>0</v>
      </c>
      <c r="AA185" s="101">
        <v>0</v>
      </c>
      <c r="AB185" s="101">
        <v>0</v>
      </c>
      <c r="AC185" s="101">
        <v>0</v>
      </c>
      <c r="AD185" s="101">
        <v>0</v>
      </c>
      <c r="AE185" s="101">
        <v>0</v>
      </c>
      <c r="AF185" s="101">
        <v>0</v>
      </c>
      <c r="AG185" s="101">
        <v>0</v>
      </c>
      <c r="AH185" s="101">
        <v>0</v>
      </c>
      <c r="AI185" s="101">
        <v>0</v>
      </c>
      <c r="AJ185" s="101">
        <v>0</v>
      </c>
      <c r="AK185" s="101">
        <v>0</v>
      </c>
      <c r="AL185" s="101">
        <v>0</v>
      </c>
      <c r="AM185" s="101">
        <v>0</v>
      </c>
      <c r="AN185" s="101">
        <v>0</v>
      </c>
      <c r="AO185" s="101">
        <v>0</v>
      </c>
      <c r="AP185" s="101">
        <v>0</v>
      </c>
      <c r="AQ185" s="101">
        <v>0</v>
      </c>
      <c r="AR185" s="101">
        <v>0</v>
      </c>
      <c r="AS185" s="101">
        <v>0</v>
      </c>
      <c r="AT185" s="101">
        <v>0</v>
      </c>
      <c r="AU185" s="101">
        <v>0</v>
      </c>
    </row>
    <row r="186" spans="1:47" ht="18.75" customHeight="1">
      <c r="A186" s="101" t="s">
        <v>3670</v>
      </c>
      <c r="B186" s="101">
        <v>0</v>
      </c>
      <c r="C186" s="101">
        <v>0</v>
      </c>
      <c r="D186" s="101">
        <v>0</v>
      </c>
      <c r="E186" s="101">
        <v>0</v>
      </c>
      <c r="F186" s="101">
        <v>0</v>
      </c>
      <c r="G186" s="101">
        <v>0</v>
      </c>
      <c r="H186" s="101">
        <v>0</v>
      </c>
      <c r="I186" s="101">
        <v>0</v>
      </c>
      <c r="J186" s="101">
        <v>0</v>
      </c>
      <c r="K186" s="101">
        <v>0</v>
      </c>
      <c r="L186" s="101">
        <v>0</v>
      </c>
      <c r="M186" s="101">
        <v>0</v>
      </c>
      <c r="N186" s="101">
        <v>0</v>
      </c>
      <c r="O186" s="101">
        <v>0</v>
      </c>
      <c r="P186" s="101">
        <v>0</v>
      </c>
      <c r="Q186" s="101">
        <v>0</v>
      </c>
      <c r="R186" s="101">
        <v>0</v>
      </c>
      <c r="S186" s="101">
        <v>0</v>
      </c>
      <c r="T186" s="101">
        <v>0</v>
      </c>
      <c r="U186" s="101">
        <v>0</v>
      </c>
      <c r="V186" s="101">
        <v>0</v>
      </c>
      <c r="W186" s="101">
        <v>0</v>
      </c>
      <c r="X186" s="101">
        <v>0</v>
      </c>
      <c r="Y186" s="101">
        <v>0</v>
      </c>
      <c r="Z186" s="101">
        <v>0</v>
      </c>
      <c r="AA186" s="101">
        <v>0</v>
      </c>
      <c r="AB186" s="101">
        <v>0</v>
      </c>
      <c r="AC186" s="101">
        <v>0</v>
      </c>
      <c r="AD186" s="101">
        <v>0</v>
      </c>
      <c r="AE186" s="101">
        <v>0</v>
      </c>
      <c r="AF186" s="101">
        <v>0</v>
      </c>
      <c r="AG186" s="101">
        <v>0</v>
      </c>
      <c r="AH186" s="101">
        <v>0</v>
      </c>
      <c r="AI186" s="101">
        <v>0</v>
      </c>
      <c r="AJ186" s="101">
        <v>0</v>
      </c>
      <c r="AK186" s="101">
        <v>0</v>
      </c>
      <c r="AL186" s="101">
        <v>0</v>
      </c>
      <c r="AM186" s="101">
        <v>0</v>
      </c>
      <c r="AN186" s="101">
        <v>0</v>
      </c>
      <c r="AO186" s="101">
        <v>0</v>
      </c>
      <c r="AP186" s="101">
        <v>0</v>
      </c>
      <c r="AQ186" s="101">
        <v>0</v>
      </c>
      <c r="AR186" s="101">
        <v>0</v>
      </c>
      <c r="AS186" s="101">
        <v>0</v>
      </c>
      <c r="AT186" s="101">
        <v>0</v>
      </c>
      <c r="AU186" s="101">
        <v>0</v>
      </c>
    </row>
    <row r="187" spans="1:47" ht="18.75" customHeight="1">
      <c r="A187" s="101" t="s">
        <v>3671</v>
      </c>
      <c r="B187" s="101">
        <v>0</v>
      </c>
      <c r="C187" s="101">
        <v>0</v>
      </c>
      <c r="D187" s="101">
        <v>0</v>
      </c>
      <c r="E187" s="101">
        <v>0</v>
      </c>
      <c r="F187" s="101">
        <v>0</v>
      </c>
      <c r="G187" s="101">
        <v>0</v>
      </c>
      <c r="H187" s="101">
        <v>0</v>
      </c>
      <c r="I187" s="101">
        <v>0</v>
      </c>
      <c r="J187" s="101">
        <v>0</v>
      </c>
      <c r="K187" s="101">
        <v>0</v>
      </c>
      <c r="L187" s="101">
        <v>0</v>
      </c>
      <c r="M187" s="101">
        <v>0</v>
      </c>
      <c r="N187" s="101">
        <v>0</v>
      </c>
      <c r="O187" s="101">
        <v>0</v>
      </c>
      <c r="P187" s="101">
        <v>0</v>
      </c>
      <c r="Q187" s="101">
        <v>0</v>
      </c>
      <c r="R187" s="101">
        <v>0</v>
      </c>
      <c r="S187" s="101">
        <v>0</v>
      </c>
      <c r="T187" s="101">
        <v>0</v>
      </c>
      <c r="U187" s="101">
        <v>0</v>
      </c>
      <c r="V187" s="101">
        <v>0</v>
      </c>
      <c r="W187" s="101">
        <v>0</v>
      </c>
      <c r="X187" s="101">
        <v>0</v>
      </c>
      <c r="Y187" s="101">
        <v>0</v>
      </c>
      <c r="Z187" s="101">
        <v>0</v>
      </c>
      <c r="AA187" s="101">
        <v>0</v>
      </c>
      <c r="AB187" s="101">
        <v>0</v>
      </c>
      <c r="AC187" s="101">
        <v>0</v>
      </c>
      <c r="AD187" s="101">
        <v>0</v>
      </c>
      <c r="AE187" s="101">
        <v>0</v>
      </c>
      <c r="AF187" s="101">
        <v>0</v>
      </c>
      <c r="AG187" s="101">
        <v>0</v>
      </c>
      <c r="AH187" s="101">
        <v>0</v>
      </c>
      <c r="AI187" s="101">
        <v>0</v>
      </c>
      <c r="AJ187" s="101">
        <v>0</v>
      </c>
      <c r="AK187" s="101">
        <v>0</v>
      </c>
      <c r="AL187" s="101">
        <v>0</v>
      </c>
      <c r="AM187" s="101">
        <v>0</v>
      </c>
      <c r="AN187" s="101">
        <v>0</v>
      </c>
      <c r="AO187" s="101">
        <v>0</v>
      </c>
      <c r="AP187" s="101">
        <v>0</v>
      </c>
      <c r="AQ187" s="101">
        <v>0</v>
      </c>
      <c r="AR187" s="101">
        <v>0</v>
      </c>
      <c r="AS187" s="101">
        <v>0</v>
      </c>
      <c r="AT187" s="101">
        <v>0</v>
      </c>
      <c r="AU187" s="101">
        <v>0</v>
      </c>
    </row>
    <row r="188" spans="1:47" ht="18.75" customHeight="1">
      <c r="A188" s="101" t="s">
        <v>3672</v>
      </c>
      <c r="B188" s="101">
        <v>0</v>
      </c>
      <c r="C188" s="101">
        <v>0</v>
      </c>
      <c r="D188" s="101">
        <v>0</v>
      </c>
      <c r="E188" s="101">
        <v>0</v>
      </c>
      <c r="F188" s="101">
        <v>0</v>
      </c>
      <c r="G188" s="101">
        <v>0</v>
      </c>
      <c r="H188" s="101">
        <v>0</v>
      </c>
      <c r="I188" s="101">
        <v>0</v>
      </c>
      <c r="J188" s="101">
        <v>0</v>
      </c>
      <c r="K188" s="101">
        <v>0</v>
      </c>
      <c r="L188" s="101">
        <v>0</v>
      </c>
      <c r="M188" s="101">
        <v>0</v>
      </c>
      <c r="N188" s="101">
        <v>0</v>
      </c>
      <c r="O188" s="101">
        <v>0</v>
      </c>
      <c r="P188" s="101">
        <v>0</v>
      </c>
      <c r="Q188" s="101">
        <v>0</v>
      </c>
      <c r="R188" s="101">
        <v>0</v>
      </c>
      <c r="S188" s="101">
        <v>0</v>
      </c>
      <c r="T188" s="101">
        <v>0</v>
      </c>
      <c r="U188" s="101">
        <v>0</v>
      </c>
      <c r="V188" s="101">
        <v>0</v>
      </c>
      <c r="W188" s="101">
        <v>0</v>
      </c>
      <c r="X188" s="101">
        <v>0</v>
      </c>
      <c r="Y188" s="101">
        <v>0</v>
      </c>
      <c r="Z188" s="101">
        <v>0</v>
      </c>
      <c r="AA188" s="101">
        <v>0</v>
      </c>
      <c r="AB188" s="101">
        <v>0</v>
      </c>
      <c r="AC188" s="101">
        <v>0</v>
      </c>
      <c r="AD188" s="101">
        <v>0</v>
      </c>
      <c r="AE188" s="101">
        <v>0</v>
      </c>
      <c r="AF188" s="101">
        <v>0</v>
      </c>
      <c r="AG188" s="101">
        <v>0</v>
      </c>
      <c r="AH188" s="101">
        <v>0</v>
      </c>
      <c r="AI188" s="101">
        <v>0</v>
      </c>
      <c r="AJ188" s="101">
        <v>0</v>
      </c>
      <c r="AK188" s="101">
        <v>0</v>
      </c>
      <c r="AL188" s="101">
        <v>0</v>
      </c>
      <c r="AM188" s="101">
        <v>0</v>
      </c>
      <c r="AN188" s="101">
        <v>0</v>
      </c>
      <c r="AO188" s="101">
        <v>0</v>
      </c>
      <c r="AP188" s="101">
        <v>0</v>
      </c>
      <c r="AQ188" s="101">
        <v>0</v>
      </c>
      <c r="AR188" s="101">
        <v>0</v>
      </c>
      <c r="AS188" s="101">
        <v>0</v>
      </c>
      <c r="AT188" s="101">
        <v>0</v>
      </c>
      <c r="AU188" s="101">
        <v>0</v>
      </c>
    </row>
    <row r="189" spans="1:47" ht="18.75" customHeight="1">
      <c r="A189" s="101" t="s">
        <v>3673</v>
      </c>
      <c r="B189" s="101">
        <v>0</v>
      </c>
      <c r="C189" s="101">
        <v>0</v>
      </c>
      <c r="D189" s="101">
        <v>0</v>
      </c>
      <c r="E189" s="101">
        <v>0</v>
      </c>
      <c r="F189" s="101">
        <v>0</v>
      </c>
      <c r="G189" s="101">
        <v>0</v>
      </c>
      <c r="H189" s="101">
        <v>0</v>
      </c>
      <c r="I189" s="101">
        <v>0</v>
      </c>
      <c r="J189" s="101">
        <v>0</v>
      </c>
      <c r="K189" s="101">
        <v>0</v>
      </c>
      <c r="L189" s="101">
        <v>0</v>
      </c>
      <c r="M189" s="101">
        <v>0</v>
      </c>
      <c r="N189" s="101">
        <v>0</v>
      </c>
      <c r="O189" s="101">
        <v>0</v>
      </c>
      <c r="P189" s="101">
        <v>0</v>
      </c>
      <c r="Q189" s="101">
        <v>0</v>
      </c>
      <c r="R189" s="101">
        <v>0</v>
      </c>
      <c r="S189" s="101">
        <v>0</v>
      </c>
      <c r="T189" s="101">
        <v>0</v>
      </c>
      <c r="U189" s="101">
        <v>0</v>
      </c>
      <c r="V189" s="101">
        <v>0</v>
      </c>
      <c r="W189" s="101">
        <v>0</v>
      </c>
      <c r="X189" s="101">
        <v>0</v>
      </c>
      <c r="Y189" s="101">
        <v>0</v>
      </c>
      <c r="Z189" s="101">
        <v>0</v>
      </c>
      <c r="AA189" s="101">
        <v>0</v>
      </c>
      <c r="AB189" s="101">
        <v>0</v>
      </c>
      <c r="AC189" s="101">
        <v>0</v>
      </c>
      <c r="AD189" s="101">
        <v>0</v>
      </c>
      <c r="AE189" s="101">
        <v>0</v>
      </c>
      <c r="AF189" s="101">
        <v>0</v>
      </c>
      <c r="AG189" s="101">
        <v>0</v>
      </c>
      <c r="AH189" s="101">
        <v>0</v>
      </c>
      <c r="AI189" s="101">
        <v>0</v>
      </c>
      <c r="AJ189" s="101">
        <v>0</v>
      </c>
      <c r="AK189" s="101">
        <v>0</v>
      </c>
      <c r="AL189" s="101">
        <v>0</v>
      </c>
      <c r="AM189" s="101">
        <v>0</v>
      </c>
      <c r="AN189" s="101">
        <v>0</v>
      </c>
      <c r="AO189" s="101">
        <v>0</v>
      </c>
      <c r="AP189" s="101">
        <v>0</v>
      </c>
      <c r="AQ189" s="101">
        <v>0</v>
      </c>
      <c r="AR189" s="101">
        <v>0</v>
      </c>
      <c r="AS189" s="101">
        <v>0</v>
      </c>
      <c r="AT189" s="101">
        <v>0</v>
      </c>
      <c r="AU189" s="101">
        <v>0</v>
      </c>
    </row>
    <row r="190" spans="1:47" ht="18.75" customHeight="1">
      <c r="A190" s="101" t="s">
        <v>3674</v>
      </c>
      <c r="B190" s="101">
        <v>0</v>
      </c>
      <c r="C190" s="101">
        <v>0</v>
      </c>
      <c r="D190" s="101">
        <v>0</v>
      </c>
      <c r="E190" s="101">
        <v>0</v>
      </c>
      <c r="F190" s="101">
        <v>0</v>
      </c>
      <c r="G190" s="101">
        <v>0</v>
      </c>
      <c r="H190" s="101">
        <v>0</v>
      </c>
      <c r="I190" s="101">
        <v>0</v>
      </c>
      <c r="J190" s="101">
        <v>0</v>
      </c>
      <c r="K190" s="101">
        <v>0</v>
      </c>
      <c r="L190" s="101">
        <v>0</v>
      </c>
      <c r="M190" s="101">
        <v>0</v>
      </c>
      <c r="N190" s="101">
        <v>0</v>
      </c>
      <c r="O190" s="101">
        <v>0</v>
      </c>
      <c r="P190" s="101">
        <v>0</v>
      </c>
      <c r="Q190" s="101">
        <v>0</v>
      </c>
      <c r="R190" s="101">
        <v>0</v>
      </c>
      <c r="S190" s="101">
        <v>0</v>
      </c>
      <c r="T190" s="101">
        <v>0</v>
      </c>
      <c r="U190" s="101">
        <v>0</v>
      </c>
      <c r="V190" s="101">
        <v>0</v>
      </c>
      <c r="W190" s="101">
        <v>0</v>
      </c>
      <c r="X190" s="101">
        <v>0</v>
      </c>
      <c r="Y190" s="101">
        <v>0</v>
      </c>
      <c r="Z190" s="101">
        <v>0</v>
      </c>
      <c r="AA190" s="101">
        <v>0</v>
      </c>
      <c r="AB190" s="101">
        <v>0</v>
      </c>
      <c r="AC190" s="101">
        <v>0</v>
      </c>
      <c r="AD190" s="101">
        <v>0</v>
      </c>
      <c r="AE190" s="101">
        <v>0</v>
      </c>
      <c r="AF190" s="101">
        <v>0</v>
      </c>
      <c r="AG190" s="101">
        <v>0</v>
      </c>
      <c r="AH190" s="101">
        <v>0</v>
      </c>
      <c r="AI190" s="101">
        <v>0</v>
      </c>
      <c r="AJ190" s="101">
        <v>0</v>
      </c>
      <c r="AK190" s="101">
        <v>0</v>
      </c>
      <c r="AL190" s="101">
        <v>0</v>
      </c>
      <c r="AM190" s="101">
        <v>0</v>
      </c>
      <c r="AN190" s="101">
        <v>0</v>
      </c>
      <c r="AO190" s="101">
        <v>0</v>
      </c>
      <c r="AP190" s="101">
        <v>0</v>
      </c>
      <c r="AQ190" s="101">
        <v>0</v>
      </c>
      <c r="AR190" s="101">
        <v>0</v>
      </c>
      <c r="AS190" s="101">
        <v>0</v>
      </c>
      <c r="AT190" s="101">
        <v>0</v>
      </c>
      <c r="AU190" s="101">
        <v>0</v>
      </c>
    </row>
    <row r="191" spans="1:47" ht="18.75" customHeight="1">
      <c r="A191" s="101" t="s">
        <v>3675</v>
      </c>
      <c r="B191" s="101">
        <v>0</v>
      </c>
      <c r="C191" s="101">
        <v>0</v>
      </c>
      <c r="D191" s="101">
        <v>0</v>
      </c>
      <c r="E191" s="101">
        <v>0</v>
      </c>
      <c r="F191" s="101">
        <v>0</v>
      </c>
      <c r="G191" s="101">
        <v>0</v>
      </c>
      <c r="H191" s="101">
        <v>0</v>
      </c>
      <c r="I191" s="101">
        <v>0</v>
      </c>
      <c r="J191" s="101">
        <v>0</v>
      </c>
      <c r="K191" s="101">
        <v>0</v>
      </c>
      <c r="L191" s="101">
        <v>0</v>
      </c>
      <c r="M191" s="101">
        <v>0</v>
      </c>
      <c r="N191" s="101">
        <v>0</v>
      </c>
      <c r="O191" s="101">
        <v>0</v>
      </c>
      <c r="P191" s="101">
        <v>0</v>
      </c>
      <c r="Q191" s="101">
        <v>0</v>
      </c>
      <c r="R191" s="101">
        <v>0</v>
      </c>
      <c r="S191" s="101">
        <v>0</v>
      </c>
      <c r="T191" s="101">
        <v>0</v>
      </c>
      <c r="U191" s="101">
        <v>0</v>
      </c>
      <c r="V191" s="101">
        <v>0</v>
      </c>
      <c r="W191" s="101">
        <v>0</v>
      </c>
      <c r="X191" s="101">
        <v>0</v>
      </c>
      <c r="Y191" s="101">
        <v>0</v>
      </c>
      <c r="Z191" s="101">
        <v>0</v>
      </c>
      <c r="AA191" s="101">
        <v>0</v>
      </c>
      <c r="AB191" s="101">
        <v>0</v>
      </c>
      <c r="AC191" s="101">
        <v>0</v>
      </c>
      <c r="AD191" s="101">
        <v>0</v>
      </c>
      <c r="AE191" s="101">
        <v>0</v>
      </c>
      <c r="AF191" s="101">
        <v>0</v>
      </c>
      <c r="AG191" s="101">
        <v>0</v>
      </c>
      <c r="AH191" s="101">
        <v>0</v>
      </c>
      <c r="AI191" s="101">
        <v>0</v>
      </c>
      <c r="AJ191" s="101">
        <v>0</v>
      </c>
      <c r="AK191" s="101">
        <v>0</v>
      </c>
      <c r="AL191" s="101">
        <v>0</v>
      </c>
      <c r="AM191" s="101">
        <v>0</v>
      </c>
      <c r="AN191" s="101">
        <v>0</v>
      </c>
      <c r="AO191" s="101">
        <v>0</v>
      </c>
      <c r="AP191" s="101">
        <v>0</v>
      </c>
      <c r="AQ191" s="101">
        <v>0</v>
      </c>
      <c r="AR191" s="101">
        <v>0</v>
      </c>
      <c r="AS191" s="101">
        <v>0</v>
      </c>
      <c r="AT191" s="101">
        <v>0</v>
      </c>
      <c r="AU191" s="101">
        <v>0</v>
      </c>
    </row>
    <row r="192" spans="1:47" s="103" customFormat="1" ht="18.75" customHeight="1">
      <c r="A192" s="102" t="s">
        <v>3819</v>
      </c>
      <c r="B192" s="102"/>
      <c r="C192" s="102"/>
      <c r="D192" s="102"/>
      <c r="E192" s="102"/>
      <c r="F192" s="102"/>
      <c r="I192" s="102"/>
      <c r="L192" s="102"/>
      <c r="O192" s="102"/>
      <c r="R192" s="102"/>
      <c r="U192" s="102"/>
      <c r="X192" s="102"/>
      <c r="AA192" s="102"/>
      <c r="AD192" s="102"/>
      <c r="AG192" s="102"/>
      <c r="AJ192" s="102"/>
      <c r="AM192" s="102"/>
      <c r="AP192" s="102"/>
      <c r="AS192" s="102"/>
    </row>
    <row r="193" spans="1:47" ht="18.75" customHeight="1">
      <c r="A193" s="105" t="s">
        <v>3697</v>
      </c>
      <c r="B193" s="101">
        <v>2015</v>
      </c>
      <c r="C193" s="101">
        <v>2016</v>
      </c>
      <c r="D193" s="101">
        <v>2017</v>
      </c>
      <c r="E193" s="101">
        <v>2018</v>
      </c>
      <c r="F193" s="101">
        <v>2019</v>
      </c>
      <c r="G193" s="101">
        <v>2020</v>
      </c>
      <c r="H193" s="101">
        <v>2021</v>
      </c>
      <c r="I193" s="101">
        <v>2022</v>
      </c>
      <c r="J193" s="101">
        <v>2023</v>
      </c>
      <c r="K193" s="101">
        <v>2024</v>
      </c>
      <c r="L193" s="101">
        <v>2025</v>
      </c>
      <c r="M193" s="101">
        <v>2026</v>
      </c>
      <c r="N193" s="101">
        <v>2027</v>
      </c>
      <c r="O193" s="101">
        <v>2028</v>
      </c>
      <c r="P193" s="101">
        <v>2029</v>
      </c>
      <c r="Q193" s="101">
        <v>2030</v>
      </c>
      <c r="R193" s="101">
        <v>2031</v>
      </c>
      <c r="S193" s="101">
        <v>2032</v>
      </c>
      <c r="T193" s="101">
        <v>2033</v>
      </c>
      <c r="U193" s="101">
        <v>2034</v>
      </c>
      <c r="V193" s="101">
        <v>2035</v>
      </c>
      <c r="W193" s="101">
        <v>2036</v>
      </c>
      <c r="X193" s="101">
        <v>2037</v>
      </c>
      <c r="Y193" s="101">
        <v>2038</v>
      </c>
      <c r="Z193" s="101">
        <v>2039</v>
      </c>
      <c r="AA193" s="101">
        <v>2040</v>
      </c>
      <c r="AB193" s="101">
        <v>2041</v>
      </c>
      <c r="AC193" s="101">
        <v>2042</v>
      </c>
      <c r="AD193" s="101">
        <v>2043</v>
      </c>
      <c r="AE193" s="101">
        <v>2044</v>
      </c>
      <c r="AF193" s="101">
        <v>2045</v>
      </c>
      <c r="AG193" s="101">
        <v>2046</v>
      </c>
      <c r="AH193" s="101">
        <v>2047</v>
      </c>
      <c r="AI193" s="101">
        <v>2048</v>
      </c>
      <c r="AJ193" s="101">
        <v>2049</v>
      </c>
      <c r="AK193" s="101">
        <v>2050</v>
      </c>
      <c r="AL193" s="101">
        <v>2051</v>
      </c>
      <c r="AM193" s="101">
        <v>2052</v>
      </c>
      <c r="AN193" s="101">
        <v>2053</v>
      </c>
      <c r="AO193" s="101">
        <v>2054</v>
      </c>
      <c r="AP193" s="101">
        <v>2055</v>
      </c>
      <c r="AQ193" s="101">
        <v>2056</v>
      </c>
      <c r="AR193" s="101">
        <v>2057</v>
      </c>
      <c r="AS193" s="101">
        <v>2058</v>
      </c>
      <c r="AT193" s="101">
        <v>2059</v>
      </c>
      <c r="AU193" s="101">
        <v>2060</v>
      </c>
    </row>
    <row r="194" spans="1:47" ht="18.75" customHeight="1">
      <c r="A194" s="101" t="s">
        <v>3668</v>
      </c>
      <c r="B194" s="101">
        <v>0</v>
      </c>
      <c r="C194" s="101">
        <v>0</v>
      </c>
      <c r="D194" s="101">
        <v>0</v>
      </c>
      <c r="E194" s="101">
        <v>0</v>
      </c>
      <c r="F194" s="101">
        <v>0</v>
      </c>
      <c r="G194" s="101">
        <v>0</v>
      </c>
      <c r="H194" s="101">
        <v>0</v>
      </c>
      <c r="I194" s="101">
        <v>0</v>
      </c>
      <c r="J194" s="101">
        <v>0</v>
      </c>
      <c r="K194" s="101">
        <v>0</v>
      </c>
      <c r="L194" s="101">
        <v>0</v>
      </c>
      <c r="M194" s="101">
        <v>0</v>
      </c>
      <c r="N194" s="101">
        <v>0</v>
      </c>
      <c r="O194" s="101">
        <v>0</v>
      </c>
      <c r="P194" s="101">
        <v>0</v>
      </c>
      <c r="Q194" s="101">
        <v>0</v>
      </c>
      <c r="R194" s="101">
        <v>0</v>
      </c>
      <c r="S194" s="101">
        <v>0</v>
      </c>
      <c r="T194" s="101">
        <v>0</v>
      </c>
      <c r="U194" s="101">
        <v>0</v>
      </c>
      <c r="V194" s="101">
        <v>0</v>
      </c>
      <c r="W194" s="101">
        <v>0</v>
      </c>
      <c r="X194" s="101">
        <v>0</v>
      </c>
      <c r="Y194" s="101">
        <v>0</v>
      </c>
      <c r="Z194" s="101">
        <v>0</v>
      </c>
      <c r="AA194" s="101">
        <v>0</v>
      </c>
      <c r="AB194" s="101">
        <v>0</v>
      </c>
      <c r="AC194" s="101">
        <v>0</v>
      </c>
      <c r="AD194" s="101">
        <v>0</v>
      </c>
      <c r="AE194" s="101">
        <v>0</v>
      </c>
      <c r="AF194" s="101">
        <v>0</v>
      </c>
      <c r="AG194" s="101">
        <v>0</v>
      </c>
      <c r="AH194" s="101">
        <v>0</v>
      </c>
      <c r="AI194" s="101">
        <v>0</v>
      </c>
      <c r="AJ194" s="101">
        <v>0</v>
      </c>
      <c r="AK194" s="101">
        <v>0</v>
      </c>
      <c r="AL194" s="101">
        <v>0</v>
      </c>
      <c r="AM194" s="101">
        <v>0</v>
      </c>
      <c r="AN194" s="101">
        <v>0</v>
      </c>
      <c r="AO194" s="101">
        <v>0</v>
      </c>
      <c r="AP194" s="101">
        <v>0</v>
      </c>
      <c r="AQ194" s="101">
        <v>0</v>
      </c>
      <c r="AR194" s="101">
        <v>0</v>
      </c>
      <c r="AS194" s="101">
        <v>0</v>
      </c>
      <c r="AT194" s="101">
        <v>0</v>
      </c>
      <c r="AU194" s="101">
        <v>0</v>
      </c>
    </row>
    <row r="195" spans="1:47" ht="18.75" customHeight="1">
      <c r="A195" s="101" t="s">
        <v>3669</v>
      </c>
      <c r="B195" s="101">
        <v>0</v>
      </c>
      <c r="C195" s="101">
        <v>0</v>
      </c>
      <c r="D195" s="101">
        <v>0</v>
      </c>
      <c r="E195" s="101">
        <v>0</v>
      </c>
      <c r="F195" s="101">
        <v>0</v>
      </c>
      <c r="G195" s="101">
        <v>0</v>
      </c>
      <c r="H195" s="101">
        <v>0</v>
      </c>
      <c r="I195" s="101">
        <v>0</v>
      </c>
      <c r="J195" s="101">
        <v>0</v>
      </c>
      <c r="K195" s="101">
        <v>0</v>
      </c>
      <c r="L195" s="101">
        <v>0</v>
      </c>
      <c r="M195" s="101">
        <v>0</v>
      </c>
      <c r="N195" s="101">
        <v>0</v>
      </c>
      <c r="O195" s="101">
        <v>0</v>
      </c>
      <c r="P195" s="101">
        <v>0</v>
      </c>
      <c r="Q195" s="101">
        <v>0</v>
      </c>
      <c r="R195" s="101">
        <v>0</v>
      </c>
      <c r="S195" s="101">
        <v>0</v>
      </c>
      <c r="T195" s="101">
        <v>0</v>
      </c>
      <c r="U195" s="101">
        <v>0</v>
      </c>
      <c r="V195" s="101">
        <v>0</v>
      </c>
      <c r="W195" s="101">
        <v>0</v>
      </c>
      <c r="X195" s="101">
        <v>0</v>
      </c>
      <c r="Y195" s="101">
        <v>0</v>
      </c>
      <c r="Z195" s="101">
        <v>0</v>
      </c>
      <c r="AA195" s="101">
        <v>0</v>
      </c>
      <c r="AB195" s="101">
        <v>0</v>
      </c>
      <c r="AC195" s="101">
        <v>0</v>
      </c>
      <c r="AD195" s="101">
        <v>0</v>
      </c>
      <c r="AE195" s="101">
        <v>0</v>
      </c>
      <c r="AF195" s="101">
        <v>0</v>
      </c>
      <c r="AG195" s="101">
        <v>0</v>
      </c>
      <c r="AH195" s="101">
        <v>0</v>
      </c>
      <c r="AI195" s="101">
        <v>0</v>
      </c>
      <c r="AJ195" s="101">
        <v>0</v>
      </c>
      <c r="AK195" s="101">
        <v>0</v>
      </c>
      <c r="AL195" s="101">
        <v>0</v>
      </c>
      <c r="AM195" s="101">
        <v>0</v>
      </c>
      <c r="AN195" s="101">
        <v>0</v>
      </c>
      <c r="AO195" s="101">
        <v>0</v>
      </c>
      <c r="AP195" s="101">
        <v>0</v>
      </c>
      <c r="AQ195" s="101">
        <v>0</v>
      </c>
      <c r="AR195" s="101">
        <v>0</v>
      </c>
      <c r="AS195" s="101">
        <v>0</v>
      </c>
      <c r="AT195" s="101">
        <v>0</v>
      </c>
      <c r="AU195" s="101">
        <v>0</v>
      </c>
    </row>
    <row r="196" spans="1:47" ht="18.75" customHeight="1">
      <c r="A196" s="101" t="s">
        <v>3670</v>
      </c>
      <c r="B196" s="101">
        <v>0</v>
      </c>
      <c r="C196" s="101">
        <v>0</v>
      </c>
      <c r="D196" s="101">
        <v>0</v>
      </c>
      <c r="E196" s="101">
        <v>0</v>
      </c>
      <c r="F196" s="101">
        <v>0</v>
      </c>
      <c r="G196" s="101">
        <v>0</v>
      </c>
      <c r="H196" s="101">
        <v>0</v>
      </c>
      <c r="I196" s="101">
        <v>0</v>
      </c>
      <c r="J196" s="101">
        <v>0</v>
      </c>
      <c r="K196" s="101">
        <v>0</v>
      </c>
      <c r="L196" s="101">
        <v>0</v>
      </c>
      <c r="M196" s="101">
        <v>0</v>
      </c>
      <c r="N196" s="101">
        <v>0</v>
      </c>
      <c r="O196" s="101">
        <v>0</v>
      </c>
      <c r="P196" s="101">
        <v>0</v>
      </c>
      <c r="Q196" s="101">
        <v>0</v>
      </c>
      <c r="R196" s="101">
        <v>0</v>
      </c>
      <c r="S196" s="101">
        <v>0</v>
      </c>
      <c r="T196" s="101">
        <v>0</v>
      </c>
      <c r="U196" s="101">
        <v>0</v>
      </c>
      <c r="V196" s="101">
        <v>0</v>
      </c>
      <c r="W196" s="101">
        <v>0</v>
      </c>
      <c r="X196" s="101">
        <v>0</v>
      </c>
      <c r="Y196" s="101">
        <v>0</v>
      </c>
      <c r="Z196" s="101">
        <v>0</v>
      </c>
      <c r="AA196" s="101">
        <v>0</v>
      </c>
      <c r="AB196" s="101">
        <v>0</v>
      </c>
      <c r="AC196" s="101">
        <v>0</v>
      </c>
      <c r="AD196" s="101">
        <v>0</v>
      </c>
      <c r="AE196" s="101">
        <v>0</v>
      </c>
      <c r="AF196" s="101">
        <v>0</v>
      </c>
      <c r="AG196" s="101">
        <v>0</v>
      </c>
      <c r="AH196" s="101">
        <v>0</v>
      </c>
      <c r="AI196" s="101">
        <v>0</v>
      </c>
      <c r="AJ196" s="101">
        <v>0</v>
      </c>
      <c r="AK196" s="101">
        <v>0</v>
      </c>
      <c r="AL196" s="101">
        <v>0</v>
      </c>
      <c r="AM196" s="101">
        <v>0</v>
      </c>
      <c r="AN196" s="101">
        <v>0</v>
      </c>
      <c r="AO196" s="101">
        <v>0</v>
      </c>
      <c r="AP196" s="101">
        <v>0</v>
      </c>
      <c r="AQ196" s="101">
        <v>0</v>
      </c>
      <c r="AR196" s="101">
        <v>0</v>
      </c>
      <c r="AS196" s="101">
        <v>0</v>
      </c>
      <c r="AT196" s="101">
        <v>0</v>
      </c>
      <c r="AU196" s="101">
        <v>0</v>
      </c>
    </row>
    <row r="197" spans="1:47" ht="18.75" customHeight="1">
      <c r="A197" s="101" t="s">
        <v>3671</v>
      </c>
      <c r="B197" s="101">
        <v>0</v>
      </c>
      <c r="C197" s="101">
        <v>0</v>
      </c>
      <c r="D197" s="101">
        <v>0</v>
      </c>
      <c r="E197" s="101">
        <v>0</v>
      </c>
      <c r="F197" s="101">
        <v>0</v>
      </c>
      <c r="G197" s="101">
        <v>0</v>
      </c>
      <c r="H197" s="101">
        <v>0</v>
      </c>
      <c r="I197" s="101">
        <v>0</v>
      </c>
      <c r="J197" s="101">
        <v>0</v>
      </c>
      <c r="K197" s="101">
        <v>0</v>
      </c>
      <c r="L197" s="101">
        <v>0</v>
      </c>
      <c r="M197" s="101">
        <v>0</v>
      </c>
      <c r="N197" s="101">
        <v>0</v>
      </c>
      <c r="O197" s="101">
        <v>0</v>
      </c>
      <c r="P197" s="101">
        <v>0</v>
      </c>
      <c r="Q197" s="101">
        <v>0</v>
      </c>
      <c r="R197" s="101">
        <v>0</v>
      </c>
      <c r="S197" s="101">
        <v>0</v>
      </c>
      <c r="T197" s="101">
        <v>0</v>
      </c>
      <c r="U197" s="101">
        <v>0</v>
      </c>
      <c r="V197" s="101">
        <v>0</v>
      </c>
      <c r="W197" s="101">
        <v>0</v>
      </c>
      <c r="X197" s="101">
        <v>0</v>
      </c>
      <c r="Y197" s="101">
        <v>0</v>
      </c>
      <c r="Z197" s="101">
        <v>0</v>
      </c>
      <c r="AA197" s="101">
        <v>0</v>
      </c>
      <c r="AB197" s="101">
        <v>0</v>
      </c>
      <c r="AC197" s="101">
        <v>0</v>
      </c>
      <c r="AD197" s="101">
        <v>0</v>
      </c>
      <c r="AE197" s="101">
        <v>0</v>
      </c>
      <c r="AF197" s="101">
        <v>0</v>
      </c>
      <c r="AG197" s="101">
        <v>0</v>
      </c>
      <c r="AH197" s="101">
        <v>0</v>
      </c>
      <c r="AI197" s="101">
        <v>0</v>
      </c>
      <c r="AJ197" s="101">
        <v>0</v>
      </c>
      <c r="AK197" s="101">
        <v>0</v>
      </c>
      <c r="AL197" s="101">
        <v>0</v>
      </c>
      <c r="AM197" s="101">
        <v>0</v>
      </c>
      <c r="AN197" s="101">
        <v>0</v>
      </c>
      <c r="AO197" s="101">
        <v>0</v>
      </c>
      <c r="AP197" s="101">
        <v>0</v>
      </c>
      <c r="AQ197" s="101">
        <v>0</v>
      </c>
      <c r="AR197" s="101">
        <v>0</v>
      </c>
      <c r="AS197" s="101">
        <v>0</v>
      </c>
      <c r="AT197" s="101">
        <v>0</v>
      </c>
      <c r="AU197" s="101">
        <v>0</v>
      </c>
    </row>
    <row r="198" spans="1:47" ht="18.75" customHeight="1">
      <c r="A198" s="101" t="s">
        <v>3672</v>
      </c>
      <c r="B198" s="101">
        <v>0</v>
      </c>
      <c r="C198" s="101">
        <v>0</v>
      </c>
      <c r="D198" s="101">
        <v>0</v>
      </c>
      <c r="E198" s="101">
        <v>0</v>
      </c>
      <c r="F198" s="101">
        <v>0</v>
      </c>
      <c r="G198" s="101">
        <v>0</v>
      </c>
      <c r="H198" s="101">
        <v>0</v>
      </c>
      <c r="I198" s="101">
        <v>0</v>
      </c>
      <c r="J198" s="101">
        <v>0</v>
      </c>
      <c r="K198" s="101">
        <v>0</v>
      </c>
      <c r="L198" s="101">
        <v>0</v>
      </c>
      <c r="M198" s="101">
        <v>0</v>
      </c>
      <c r="N198" s="101">
        <v>0</v>
      </c>
      <c r="O198" s="101">
        <v>0</v>
      </c>
      <c r="P198" s="101">
        <v>0</v>
      </c>
      <c r="Q198" s="101">
        <v>0</v>
      </c>
      <c r="R198" s="101">
        <v>0</v>
      </c>
      <c r="S198" s="101">
        <v>0</v>
      </c>
      <c r="T198" s="101">
        <v>0</v>
      </c>
      <c r="U198" s="101">
        <v>0</v>
      </c>
      <c r="V198" s="101">
        <v>0</v>
      </c>
      <c r="W198" s="101">
        <v>0</v>
      </c>
      <c r="X198" s="101">
        <v>0</v>
      </c>
      <c r="Y198" s="101">
        <v>0</v>
      </c>
      <c r="Z198" s="101">
        <v>0</v>
      </c>
      <c r="AA198" s="101">
        <v>0</v>
      </c>
      <c r="AB198" s="101">
        <v>0</v>
      </c>
      <c r="AC198" s="101">
        <v>0</v>
      </c>
      <c r="AD198" s="101">
        <v>0</v>
      </c>
      <c r="AE198" s="101">
        <v>0</v>
      </c>
      <c r="AF198" s="101">
        <v>0</v>
      </c>
      <c r="AG198" s="101">
        <v>0</v>
      </c>
      <c r="AH198" s="101">
        <v>0</v>
      </c>
      <c r="AI198" s="101">
        <v>0</v>
      </c>
      <c r="AJ198" s="101">
        <v>0</v>
      </c>
      <c r="AK198" s="101">
        <v>0</v>
      </c>
      <c r="AL198" s="101">
        <v>0</v>
      </c>
      <c r="AM198" s="101">
        <v>0</v>
      </c>
      <c r="AN198" s="101">
        <v>0</v>
      </c>
      <c r="AO198" s="101">
        <v>0</v>
      </c>
      <c r="AP198" s="101">
        <v>0</v>
      </c>
      <c r="AQ198" s="101">
        <v>0</v>
      </c>
      <c r="AR198" s="101">
        <v>0</v>
      </c>
      <c r="AS198" s="101">
        <v>0</v>
      </c>
      <c r="AT198" s="101">
        <v>0</v>
      </c>
      <c r="AU198" s="101">
        <v>0</v>
      </c>
    </row>
    <row r="199" spans="1:47" ht="18.75" customHeight="1">
      <c r="A199" s="101" t="s">
        <v>3673</v>
      </c>
      <c r="B199" s="101">
        <v>0</v>
      </c>
      <c r="C199" s="101">
        <v>0</v>
      </c>
      <c r="D199" s="101">
        <v>0</v>
      </c>
      <c r="E199" s="101">
        <v>0</v>
      </c>
      <c r="F199" s="101">
        <v>0</v>
      </c>
      <c r="G199" s="101">
        <v>0</v>
      </c>
      <c r="H199" s="101">
        <v>0</v>
      </c>
      <c r="I199" s="101">
        <v>0</v>
      </c>
      <c r="J199" s="101">
        <v>0</v>
      </c>
      <c r="K199" s="101">
        <v>0</v>
      </c>
      <c r="L199" s="101">
        <v>0</v>
      </c>
      <c r="M199" s="101">
        <v>0</v>
      </c>
      <c r="N199" s="101">
        <v>0</v>
      </c>
      <c r="O199" s="101">
        <v>0</v>
      </c>
      <c r="P199" s="101">
        <v>0</v>
      </c>
      <c r="Q199" s="101">
        <v>0</v>
      </c>
      <c r="R199" s="101">
        <v>0</v>
      </c>
      <c r="S199" s="101">
        <v>0</v>
      </c>
      <c r="T199" s="101">
        <v>0</v>
      </c>
      <c r="U199" s="101">
        <v>0</v>
      </c>
      <c r="V199" s="101">
        <v>0</v>
      </c>
      <c r="W199" s="101">
        <v>0</v>
      </c>
      <c r="X199" s="101">
        <v>0</v>
      </c>
      <c r="Y199" s="101">
        <v>0</v>
      </c>
      <c r="Z199" s="101">
        <v>0</v>
      </c>
      <c r="AA199" s="101">
        <v>0</v>
      </c>
      <c r="AB199" s="101">
        <v>0</v>
      </c>
      <c r="AC199" s="101">
        <v>0</v>
      </c>
      <c r="AD199" s="101">
        <v>0</v>
      </c>
      <c r="AE199" s="101">
        <v>0</v>
      </c>
      <c r="AF199" s="101">
        <v>0</v>
      </c>
      <c r="AG199" s="101">
        <v>0</v>
      </c>
      <c r="AH199" s="101">
        <v>0</v>
      </c>
      <c r="AI199" s="101">
        <v>0</v>
      </c>
      <c r="AJ199" s="101">
        <v>0</v>
      </c>
      <c r="AK199" s="101">
        <v>0</v>
      </c>
      <c r="AL199" s="101">
        <v>0</v>
      </c>
      <c r="AM199" s="101">
        <v>0</v>
      </c>
      <c r="AN199" s="101">
        <v>0</v>
      </c>
      <c r="AO199" s="101">
        <v>0</v>
      </c>
      <c r="AP199" s="101">
        <v>0</v>
      </c>
      <c r="AQ199" s="101">
        <v>0</v>
      </c>
      <c r="AR199" s="101">
        <v>0</v>
      </c>
      <c r="AS199" s="101">
        <v>0</v>
      </c>
      <c r="AT199" s="101">
        <v>0</v>
      </c>
      <c r="AU199" s="101">
        <v>0</v>
      </c>
    </row>
    <row r="200" spans="1:47" ht="18.75" customHeight="1">
      <c r="A200" s="101" t="s">
        <v>3674</v>
      </c>
      <c r="B200" s="101">
        <v>0</v>
      </c>
      <c r="C200" s="101">
        <v>0</v>
      </c>
      <c r="D200" s="101">
        <v>0</v>
      </c>
      <c r="E200" s="101">
        <v>0</v>
      </c>
      <c r="F200" s="101">
        <v>0</v>
      </c>
      <c r="G200" s="101">
        <v>0</v>
      </c>
      <c r="H200" s="101">
        <v>0</v>
      </c>
      <c r="I200" s="101">
        <v>0</v>
      </c>
      <c r="J200" s="101">
        <v>0</v>
      </c>
      <c r="K200" s="101">
        <v>0</v>
      </c>
      <c r="L200" s="101">
        <v>0</v>
      </c>
      <c r="M200" s="101">
        <v>0</v>
      </c>
      <c r="N200" s="101">
        <v>0</v>
      </c>
      <c r="O200" s="101">
        <v>0</v>
      </c>
      <c r="P200" s="101">
        <v>0</v>
      </c>
      <c r="Q200" s="101">
        <v>0</v>
      </c>
      <c r="R200" s="101">
        <v>0</v>
      </c>
      <c r="S200" s="101">
        <v>0</v>
      </c>
      <c r="T200" s="101">
        <v>0</v>
      </c>
      <c r="U200" s="101">
        <v>0</v>
      </c>
      <c r="V200" s="101">
        <v>0</v>
      </c>
      <c r="W200" s="101">
        <v>0</v>
      </c>
      <c r="X200" s="101">
        <v>0</v>
      </c>
      <c r="Y200" s="101">
        <v>0</v>
      </c>
      <c r="Z200" s="101">
        <v>0</v>
      </c>
      <c r="AA200" s="101">
        <v>0</v>
      </c>
      <c r="AB200" s="101">
        <v>0</v>
      </c>
      <c r="AC200" s="101">
        <v>0</v>
      </c>
      <c r="AD200" s="101">
        <v>0</v>
      </c>
      <c r="AE200" s="101">
        <v>0</v>
      </c>
      <c r="AF200" s="101">
        <v>0</v>
      </c>
      <c r="AG200" s="101">
        <v>0</v>
      </c>
      <c r="AH200" s="101">
        <v>0</v>
      </c>
      <c r="AI200" s="101">
        <v>0</v>
      </c>
      <c r="AJ200" s="101">
        <v>0</v>
      </c>
      <c r="AK200" s="101">
        <v>0</v>
      </c>
      <c r="AL200" s="101">
        <v>0</v>
      </c>
      <c r="AM200" s="101">
        <v>0</v>
      </c>
      <c r="AN200" s="101">
        <v>0</v>
      </c>
      <c r="AO200" s="101">
        <v>0</v>
      </c>
      <c r="AP200" s="101">
        <v>0</v>
      </c>
      <c r="AQ200" s="101">
        <v>0</v>
      </c>
      <c r="AR200" s="101">
        <v>0</v>
      </c>
      <c r="AS200" s="101">
        <v>0</v>
      </c>
      <c r="AT200" s="101">
        <v>0</v>
      </c>
      <c r="AU200" s="101">
        <v>0</v>
      </c>
    </row>
    <row r="201" spans="1:47" ht="18.75" customHeight="1">
      <c r="A201" s="101" t="s">
        <v>3675</v>
      </c>
      <c r="B201" s="101">
        <v>0</v>
      </c>
      <c r="C201" s="101">
        <v>0</v>
      </c>
      <c r="D201" s="101">
        <v>0</v>
      </c>
      <c r="E201" s="101">
        <v>0</v>
      </c>
      <c r="F201" s="101">
        <v>0</v>
      </c>
      <c r="G201" s="101">
        <v>0</v>
      </c>
      <c r="H201" s="101">
        <v>0</v>
      </c>
      <c r="I201" s="101">
        <v>0</v>
      </c>
      <c r="J201" s="101">
        <v>0</v>
      </c>
      <c r="K201" s="101">
        <v>0</v>
      </c>
      <c r="L201" s="101">
        <v>0</v>
      </c>
      <c r="M201" s="101">
        <v>0</v>
      </c>
      <c r="N201" s="101">
        <v>0</v>
      </c>
      <c r="O201" s="101">
        <v>0</v>
      </c>
      <c r="P201" s="101">
        <v>0</v>
      </c>
      <c r="Q201" s="101">
        <v>0</v>
      </c>
      <c r="R201" s="101">
        <v>0</v>
      </c>
      <c r="S201" s="101">
        <v>0</v>
      </c>
      <c r="T201" s="101">
        <v>0</v>
      </c>
      <c r="U201" s="101">
        <v>0</v>
      </c>
      <c r="V201" s="101">
        <v>0</v>
      </c>
      <c r="W201" s="101">
        <v>0</v>
      </c>
      <c r="X201" s="101">
        <v>0</v>
      </c>
      <c r="Y201" s="101">
        <v>0</v>
      </c>
      <c r="Z201" s="101">
        <v>0</v>
      </c>
      <c r="AA201" s="101">
        <v>0</v>
      </c>
      <c r="AB201" s="101">
        <v>0</v>
      </c>
      <c r="AC201" s="101">
        <v>0</v>
      </c>
      <c r="AD201" s="101">
        <v>0</v>
      </c>
      <c r="AE201" s="101">
        <v>0</v>
      </c>
      <c r="AF201" s="101">
        <v>0</v>
      </c>
      <c r="AG201" s="101">
        <v>0</v>
      </c>
      <c r="AH201" s="101">
        <v>0</v>
      </c>
      <c r="AI201" s="101">
        <v>0</v>
      </c>
      <c r="AJ201" s="101">
        <v>0</v>
      </c>
      <c r="AK201" s="101">
        <v>0</v>
      </c>
      <c r="AL201" s="101">
        <v>0</v>
      </c>
      <c r="AM201" s="101">
        <v>0</v>
      </c>
      <c r="AN201" s="101">
        <v>0</v>
      </c>
      <c r="AO201" s="101">
        <v>0</v>
      </c>
      <c r="AP201" s="101">
        <v>0</v>
      </c>
      <c r="AQ201" s="101">
        <v>0</v>
      </c>
      <c r="AR201" s="101">
        <v>0</v>
      </c>
      <c r="AS201" s="101">
        <v>0</v>
      </c>
      <c r="AT201" s="101">
        <v>0</v>
      </c>
      <c r="AU201" s="101">
        <v>0</v>
      </c>
    </row>
    <row r="202" spans="1:47" s="103" customFormat="1" ht="18.75" customHeight="1">
      <c r="A202" s="102" t="s">
        <v>3820</v>
      </c>
      <c r="B202" s="102"/>
      <c r="C202" s="102"/>
      <c r="D202" s="102"/>
      <c r="E202" s="102"/>
      <c r="F202" s="102"/>
      <c r="I202" s="102"/>
      <c r="L202" s="102"/>
      <c r="O202" s="102"/>
      <c r="R202" s="102"/>
      <c r="U202" s="102"/>
      <c r="X202" s="102"/>
      <c r="AA202" s="102"/>
      <c r="AD202" s="102"/>
      <c r="AG202" s="102"/>
      <c r="AJ202" s="102"/>
      <c r="AM202" s="102"/>
      <c r="AP202" s="102"/>
      <c r="AS202" s="102"/>
    </row>
    <row r="203" spans="1:47" ht="18.75" customHeight="1">
      <c r="A203" s="105" t="s">
        <v>3697</v>
      </c>
      <c r="B203" s="101">
        <v>2015</v>
      </c>
      <c r="C203" s="101">
        <v>2016</v>
      </c>
      <c r="D203" s="101">
        <v>2017</v>
      </c>
      <c r="E203" s="101">
        <v>2018</v>
      </c>
      <c r="F203" s="101">
        <v>2019</v>
      </c>
      <c r="G203" s="101">
        <v>2020</v>
      </c>
      <c r="H203" s="101">
        <v>2021</v>
      </c>
      <c r="I203" s="101">
        <v>2022</v>
      </c>
      <c r="J203" s="101">
        <v>2023</v>
      </c>
      <c r="K203" s="101">
        <v>2024</v>
      </c>
      <c r="L203" s="101">
        <v>2025</v>
      </c>
      <c r="M203" s="101">
        <v>2026</v>
      </c>
      <c r="N203" s="101">
        <v>2027</v>
      </c>
      <c r="O203" s="101">
        <v>2028</v>
      </c>
      <c r="P203" s="101">
        <v>2029</v>
      </c>
      <c r="Q203" s="101">
        <v>2030</v>
      </c>
      <c r="R203" s="101">
        <v>2031</v>
      </c>
      <c r="S203" s="101">
        <v>2032</v>
      </c>
      <c r="T203" s="101">
        <v>2033</v>
      </c>
      <c r="U203" s="101">
        <v>2034</v>
      </c>
      <c r="V203" s="101">
        <v>2035</v>
      </c>
      <c r="W203" s="101">
        <v>2036</v>
      </c>
      <c r="X203" s="101">
        <v>2037</v>
      </c>
      <c r="Y203" s="101">
        <v>2038</v>
      </c>
      <c r="Z203" s="101">
        <v>2039</v>
      </c>
      <c r="AA203" s="101">
        <v>2040</v>
      </c>
      <c r="AB203" s="101">
        <v>2041</v>
      </c>
      <c r="AC203" s="101">
        <v>2042</v>
      </c>
      <c r="AD203" s="101">
        <v>2043</v>
      </c>
      <c r="AE203" s="101">
        <v>2044</v>
      </c>
      <c r="AF203" s="101">
        <v>2045</v>
      </c>
      <c r="AG203" s="101">
        <v>2046</v>
      </c>
      <c r="AH203" s="101">
        <v>2047</v>
      </c>
      <c r="AI203" s="101">
        <v>2048</v>
      </c>
      <c r="AJ203" s="101">
        <v>2049</v>
      </c>
      <c r="AK203" s="101">
        <v>2050</v>
      </c>
      <c r="AL203" s="101">
        <v>2051</v>
      </c>
      <c r="AM203" s="101">
        <v>2052</v>
      </c>
      <c r="AN203" s="101">
        <v>2053</v>
      </c>
      <c r="AO203" s="101">
        <v>2054</v>
      </c>
      <c r="AP203" s="101">
        <v>2055</v>
      </c>
      <c r="AQ203" s="101">
        <v>2056</v>
      </c>
      <c r="AR203" s="101">
        <v>2057</v>
      </c>
      <c r="AS203" s="101">
        <v>2058</v>
      </c>
      <c r="AT203" s="101">
        <v>2059</v>
      </c>
      <c r="AU203" s="101">
        <v>2060</v>
      </c>
    </row>
    <row r="204" spans="1:47" ht="18.75" customHeight="1">
      <c r="A204" s="101" t="s">
        <v>3668</v>
      </c>
      <c r="B204" s="101">
        <v>0</v>
      </c>
      <c r="C204" s="101">
        <v>0</v>
      </c>
      <c r="D204" s="101">
        <v>0</v>
      </c>
      <c r="E204" s="101">
        <v>0</v>
      </c>
      <c r="F204" s="101">
        <v>0</v>
      </c>
      <c r="G204" s="101">
        <v>0</v>
      </c>
      <c r="H204" s="101">
        <v>0</v>
      </c>
      <c r="I204" s="101">
        <v>0</v>
      </c>
      <c r="J204" s="101">
        <v>0</v>
      </c>
      <c r="K204" s="101">
        <v>0</v>
      </c>
      <c r="L204" s="101">
        <v>0</v>
      </c>
      <c r="M204" s="101">
        <v>0</v>
      </c>
      <c r="N204" s="101">
        <v>0</v>
      </c>
      <c r="O204" s="101">
        <v>0</v>
      </c>
      <c r="P204" s="101">
        <v>0</v>
      </c>
      <c r="Q204" s="101">
        <v>0</v>
      </c>
      <c r="R204" s="101">
        <v>0</v>
      </c>
      <c r="S204" s="101">
        <v>0</v>
      </c>
      <c r="T204" s="101">
        <v>0</v>
      </c>
      <c r="U204" s="101">
        <v>0</v>
      </c>
      <c r="V204" s="101">
        <v>0</v>
      </c>
      <c r="W204" s="101">
        <v>0</v>
      </c>
      <c r="X204" s="101">
        <v>0</v>
      </c>
      <c r="Y204" s="101">
        <v>0</v>
      </c>
      <c r="Z204" s="101">
        <v>0</v>
      </c>
      <c r="AA204" s="101">
        <v>0</v>
      </c>
      <c r="AB204" s="101">
        <v>0</v>
      </c>
      <c r="AC204" s="101">
        <v>0</v>
      </c>
      <c r="AD204" s="101">
        <v>0</v>
      </c>
      <c r="AE204" s="101">
        <v>0</v>
      </c>
      <c r="AF204" s="101">
        <v>0</v>
      </c>
      <c r="AG204" s="101">
        <v>0</v>
      </c>
      <c r="AH204" s="101">
        <v>0</v>
      </c>
      <c r="AI204" s="101">
        <v>0</v>
      </c>
      <c r="AJ204" s="101">
        <v>0</v>
      </c>
      <c r="AK204" s="101">
        <v>0</v>
      </c>
      <c r="AL204" s="101">
        <v>0</v>
      </c>
      <c r="AM204" s="101">
        <v>0</v>
      </c>
      <c r="AN204" s="101">
        <v>0</v>
      </c>
      <c r="AO204" s="101">
        <v>0</v>
      </c>
      <c r="AP204" s="101">
        <v>0</v>
      </c>
      <c r="AQ204" s="101">
        <v>0</v>
      </c>
      <c r="AR204" s="101">
        <v>0</v>
      </c>
      <c r="AS204" s="101">
        <v>0</v>
      </c>
      <c r="AT204" s="101">
        <v>0</v>
      </c>
      <c r="AU204" s="101">
        <v>0</v>
      </c>
    </row>
    <row r="205" spans="1:47" ht="18.75" customHeight="1">
      <c r="A205" s="101" t="s">
        <v>3669</v>
      </c>
      <c r="B205" s="101">
        <v>0</v>
      </c>
      <c r="C205" s="101">
        <v>0</v>
      </c>
      <c r="D205" s="101">
        <v>0</v>
      </c>
      <c r="E205" s="101">
        <v>0</v>
      </c>
      <c r="F205" s="101">
        <v>0</v>
      </c>
      <c r="G205" s="101">
        <v>0</v>
      </c>
      <c r="H205" s="101">
        <v>0</v>
      </c>
      <c r="I205" s="101">
        <v>0</v>
      </c>
      <c r="J205" s="101">
        <v>0</v>
      </c>
      <c r="K205" s="101">
        <v>0</v>
      </c>
      <c r="L205" s="101">
        <v>0</v>
      </c>
      <c r="M205" s="101">
        <v>0</v>
      </c>
      <c r="N205" s="101">
        <v>0</v>
      </c>
      <c r="O205" s="101">
        <v>0</v>
      </c>
      <c r="P205" s="101">
        <v>0</v>
      </c>
      <c r="Q205" s="101">
        <v>0</v>
      </c>
      <c r="R205" s="101">
        <v>0</v>
      </c>
      <c r="S205" s="101">
        <v>0</v>
      </c>
      <c r="T205" s="101">
        <v>0</v>
      </c>
      <c r="U205" s="101">
        <v>0</v>
      </c>
      <c r="V205" s="101">
        <v>0</v>
      </c>
      <c r="W205" s="101">
        <v>0</v>
      </c>
      <c r="X205" s="101">
        <v>0</v>
      </c>
      <c r="Y205" s="101">
        <v>0</v>
      </c>
      <c r="Z205" s="101">
        <v>0</v>
      </c>
      <c r="AA205" s="101">
        <v>0</v>
      </c>
      <c r="AB205" s="101">
        <v>0</v>
      </c>
      <c r="AC205" s="101">
        <v>0</v>
      </c>
      <c r="AD205" s="101">
        <v>0</v>
      </c>
      <c r="AE205" s="101">
        <v>0</v>
      </c>
      <c r="AF205" s="101">
        <v>0</v>
      </c>
      <c r="AG205" s="101">
        <v>0</v>
      </c>
      <c r="AH205" s="101">
        <v>0</v>
      </c>
      <c r="AI205" s="101">
        <v>0</v>
      </c>
      <c r="AJ205" s="101">
        <v>0</v>
      </c>
      <c r="AK205" s="101">
        <v>0</v>
      </c>
      <c r="AL205" s="101">
        <v>0</v>
      </c>
      <c r="AM205" s="101">
        <v>0</v>
      </c>
      <c r="AN205" s="101">
        <v>0</v>
      </c>
      <c r="AO205" s="101">
        <v>0</v>
      </c>
      <c r="AP205" s="101">
        <v>0</v>
      </c>
      <c r="AQ205" s="101">
        <v>0</v>
      </c>
      <c r="AR205" s="101">
        <v>0</v>
      </c>
      <c r="AS205" s="101">
        <v>0</v>
      </c>
      <c r="AT205" s="101">
        <v>0</v>
      </c>
      <c r="AU205" s="101">
        <v>0</v>
      </c>
    </row>
    <row r="206" spans="1:47" ht="18.75" customHeight="1">
      <c r="A206" s="101" t="s">
        <v>3670</v>
      </c>
      <c r="B206" s="101">
        <v>0</v>
      </c>
      <c r="C206" s="101">
        <v>0</v>
      </c>
      <c r="D206" s="101">
        <v>0</v>
      </c>
      <c r="E206" s="101">
        <v>0</v>
      </c>
      <c r="F206" s="101">
        <v>0</v>
      </c>
      <c r="G206" s="101">
        <v>0</v>
      </c>
      <c r="H206" s="101">
        <v>0</v>
      </c>
      <c r="I206" s="101">
        <v>0</v>
      </c>
      <c r="J206" s="101">
        <v>0</v>
      </c>
      <c r="K206" s="101">
        <v>0</v>
      </c>
      <c r="L206" s="101">
        <v>0</v>
      </c>
      <c r="M206" s="101">
        <v>0</v>
      </c>
      <c r="N206" s="101">
        <v>0</v>
      </c>
      <c r="O206" s="101">
        <v>0</v>
      </c>
      <c r="P206" s="101">
        <v>0</v>
      </c>
      <c r="Q206" s="101">
        <v>0</v>
      </c>
      <c r="R206" s="101">
        <v>0</v>
      </c>
      <c r="S206" s="101">
        <v>0</v>
      </c>
      <c r="T206" s="101">
        <v>0</v>
      </c>
      <c r="U206" s="101">
        <v>0</v>
      </c>
      <c r="V206" s="101">
        <v>0</v>
      </c>
      <c r="W206" s="101">
        <v>0</v>
      </c>
      <c r="X206" s="101">
        <v>0</v>
      </c>
      <c r="Y206" s="101">
        <v>0</v>
      </c>
      <c r="Z206" s="101">
        <v>0</v>
      </c>
      <c r="AA206" s="101">
        <v>0</v>
      </c>
      <c r="AB206" s="101">
        <v>0</v>
      </c>
      <c r="AC206" s="101">
        <v>0</v>
      </c>
      <c r="AD206" s="101">
        <v>0</v>
      </c>
      <c r="AE206" s="101">
        <v>0</v>
      </c>
      <c r="AF206" s="101">
        <v>0</v>
      </c>
      <c r="AG206" s="101">
        <v>0</v>
      </c>
      <c r="AH206" s="101">
        <v>0</v>
      </c>
      <c r="AI206" s="101">
        <v>0</v>
      </c>
      <c r="AJ206" s="101">
        <v>0</v>
      </c>
      <c r="AK206" s="101">
        <v>0</v>
      </c>
      <c r="AL206" s="101">
        <v>0</v>
      </c>
      <c r="AM206" s="101">
        <v>0</v>
      </c>
      <c r="AN206" s="101">
        <v>0</v>
      </c>
      <c r="AO206" s="101">
        <v>0</v>
      </c>
      <c r="AP206" s="101">
        <v>0</v>
      </c>
      <c r="AQ206" s="101">
        <v>0</v>
      </c>
      <c r="AR206" s="101">
        <v>0</v>
      </c>
      <c r="AS206" s="101">
        <v>0</v>
      </c>
      <c r="AT206" s="101">
        <v>0</v>
      </c>
      <c r="AU206" s="101">
        <v>0</v>
      </c>
    </row>
    <row r="207" spans="1:47" ht="18.75" customHeight="1">
      <c r="A207" s="101" t="s">
        <v>3671</v>
      </c>
      <c r="B207" s="101">
        <v>0</v>
      </c>
      <c r="C207" s="101">
        <v>0</v>
      </c>
      <c r="D207" s="101">
        <v>0</v>
      </c>
      <c r="E207" s="101">
        <v>0</v>
      </c>
      <c r="F207" s="101">
        <v>0</v>
      </c>
      <c r="G207" s="101">
        <v>0</v>
      </c>
      <c r="H207" s="101">
        <v>0</v>
      </c>
      <c r="I207" s="101">
        <v>0</v>
      </c>
      <c r="J207" s="101">
        <v>0</v>
      </c>
      <c r="K207" s="101">
        <v>0</v>
      </c>
      <c r="L207" s="101">
        <v>0</v>
      </c>
      <c r="M207" s="101">
        <v>0</v>
      </c>
      <c r="N207" s="101">
        <v>0</v>
      </c>
      <c r="O207" s="101">
        <v>0</v>
      </c>
      <c r="P207" s="101">
        <v>0</v>
      </c>
      <c r="Q207" s="101">
        <v>0</v>
      </c>
      <c r="R207" s="101">
        <v>0</v>
      </c>
      <c r="S207" s="101">
        <v>0</v>
      </c>
      <c r="T207" s="101">
        <v>0</v>
      </c>
      <c r="U207" s="101">
        <v>0</v>
      </c>
      <c r="V207" s="101">
        <v>0</v>
      </c>
      <c r="W207" s="101">
        <v>0</v>
      </c>
      <c r="X207" s="101">
        <v>0</v>
      </c>
      <c r="Y207" s="101">
        <v>0</v>
      </c>
      <c r="Z207" s="101">
        <v>0</v>
      </c>
      <c r="AA207" s="101">
        <v>0</v>
      </c>
      <c r="AB207" s="101">
        <v>0</v>
      </c>
      <c r="AC207" s="101">
        <v>0</v>
      </c>
      <c r="AD207" s="101">
        <v>0</v>
      </c>
      <c r="AE207" s="101">
        <v>0</v>
      </c>
      <c r="AF207" s="101">
        <v>0</v>
      </c>
      <c r="AG207" s="101">
        <v>0</v>
      </c>
      <c r="AH207" s="101">
        <v>0</v>
      </c>
      <c r="AI207" s="101">
        <v>0</v>
      </c>
      <c r="AJ207" s="101">
        <v>0</v>
      </c>
      <c r="AK207" s="101">
        <v>0</v>
      </c>
      <c r="AL207" s="101">
        <v>0</v>
      </c>
      <c r="AM207" s="101">
        <v>0</v>
      </c>
      <c r="AN207" s="101">
        <v>0</v>
      </c>
      <c r="AO207" s="101">
        <v>0</v>
      </c>
      <c r="AP207" s="101">
        <v>0</v>
      </c>
      <c r="AQ207" s="101">
        <v>0</v>
      </c>
      <c r="AR207" s="101">
        <v>0</v>
      </c>
      <c r="AS207" s="101">
        <v>0</v>
      </c>
      <c r="AT207" s="101">
        <v>0</v>
      </c>
      <c r="AU207" s="101">
        <v>0</v>
      </c>
    </row>
    <row r="208" spans="1:47" ht="18.75" customHeight="1">
      <c r="A208" s="101" t="s">
        <v>3672</v>
      </c>
      <c r="B208" s="101">
        <v>0</v>
      </c>
      <c r="C208" s="101">
        <v>0</v>
      </c>
      <c r="D208" s="101">
        <v>0</v>
      </c>
      <c r="E208" s="101">
        <v>0</v>
      </c>
      <c r="F208" s="101">
        <v>0</v>
      </c>
      <c r="G208" s="101">
        <v>0</v>
      </c>
      <c r="H208" s="101">
        <v>0</v>
      </c>
      <c r="I208" s="101">
        <v>0</v>
      </c>
      <c r="J208" s="101">
        <v>0</v>
      </c>
      <c r="K208" s="101">
        <v>0</v>
      </c>
      <c r="L208" s="101">
        <v>0</v>
      </c>
      <c r="M208" s="101">
        <v>0</v>
      </c>
      <c r="N208" s="101">
        <v>0</v>
      </c>
      <c r="O208" s="101">
        <v>0</v>
      </c>
      <c r="P208" s="101">
        <v>0</v>
      </c>
      <c r="Q208" s="101">
        <v>0</v>
      </c>
      <c r="R208" s="101">
        <v>0</v>
      </c>
      <c r="S208" s="101">
        <v>0</v>
      </c>
      <c r="T208" s="101">
        <v>0</v>
      </c>
      <c r="U208" s="101">
        <v>0</v>
      </c>
      <c r="V208" s="101">
        <v>0</v>
      </c>
      <c r="W208" s="101">
        <v>0</v>
      </c>
      <c r="X208" s="101">
        <v>0</v>
      </c>
      <c r="Y208" s="101">
        <v>0</v>
      </c>
      <c r="Z208" s="101">
        <v>0</v>
      </c>
      <c r="AA208" s="101">
        <v>0</v>
      </c>
      <c r="AB208" s="101">
        <v>0</v>
      </c>
      <c r="AC208" s="101">
        <v>0</v>
      </c>
      <c r="AD208" s="101">
        <v>0</v>
      </c>
      <c r="AE208" s="101">
        <v>0</v>
      </c>
      <c r="AF208" s="101">
        <v>0</v>
      </c>
      <c r="AG208" s="101">
        <v>0</v>
      </c>
      <c r="AH208" s="101">
        <v>0</v>
      </c>
      <c r="AI208" s="101">
        <v>0</v>
      </c>
      <c r="AJ208" s="101">
        <v>0</v>
      </c>
      <c r="AK208" s="101">
        <v>0</v>
      </c>
      <c r="AL208" s="101">
        <v>0</v>
      </c>
      <c r="AM208" s="101">
        <v>0</v>
      </c>
      <c r="AN208" s="101">
        <v>0</v>
      </c>
      <c r="AO208" s="101">
        <v>0</v>
      </c>
      <c r="AP208" s="101">
        <v>0</v>
      </c>
      <c r="AQ208" s="101">
        <v>0</v>
      </c>
      <c r="AR208" s="101">
        <v>0</v>
      </c>
      <c r="AS208" s="101">
        <v>0</v>
      </c>
      <c r="AT208" s="101">
        <v>0</v>
      </c>
      <c r="AU208" s="101">
        <v>0</v>
      </c>
    </row>
    <row r="209" spans="1:47" ht="18.75" customHeight="1">
      <c r="A209" s="101" t="s">
        <v>3673</v>
      </c>
      <c r="B209" s="101">
        <v>0</v>
      </c>
      <c r="C209" s="101">
        <v>0</v>
      </c>
      <c r="D209" s="101">
        <v>0</v>
      </c>
      <c r="E209" s="101">
        <v>0</v>
      </c>
      <c r="F209" s="101">
        <v>0</v>
      </c>
      <c r="G209" s="101">
        <v>0</v>
      </c>
      <c r="H209" s="101">
        <v>0</v>
      </c>
      <c r="I209" s="101">
        <v>0</v>
      </c>
      <c r="J209" s="101">
        <v>0</v>
      </c>
      <c r="K209" s="101">
        <v>0</v>
      </c>
      <c r="L209" s="101">
        <v>0</v>
      </c>
      <c r="M209" s="101">
        <v>0</v>
      </c>
      <c r="N209" s="101">
        <v>0</v>
      </c>
      <c r="O209" s="101">
        <v>0</v>
      </c>
      <c r="P209" s="101">
        <v>0</v>
      </c>
      <c r="Q209" s="101">
        <v>0</v>
      </c>
      <c r="R209" s="101">
        <v>0</v>
      </c>
      <c r="S209" s="101">
        <v>0</v>
      </c>
      <c r="T209" s="101">
        <v>0</v>
      </c>
      <c r="U209" s="101">
        <v>0</v>
      </c>
      <c r="V209" s="101">
        <v>0</v>
      </c>
      <c r="W209" s="101">
        <v>0</v>
      </c>
      <c r="X209" s="101">
        <v>0</v>
      </c>
      <c r="Y209" s="101">
        <v>0</v>
      </c>
      <c r="Z209" s="101">
        <v>0</v>
      </c>
      <c r="AA209" s="101">
        <v>0</v>
      </c>
      <c r="AB209" s="101">
        <v>0</v>
      </c>
      <c r="AC209" s="101">
        <v>0</v>
      </c>
      <c r="AD209" s="101">
        <v>0</v>
      </c>
      <c r="AE209" s="101">
        <v>0</v>
      </c>
      <c r="AF209" s="101">
        <v>0</v>
      </c>
      <c r="AG209" s="101">
        <v>0</v>
      </c>
      <c r="AH209" s="101">
        <v>0</v>
      </c>
      <c r="AI209" s="101">
        <v>0</v>
      </c>
      <c r="AJ209" s="101">
        <v>0</v>
      </c>
      <c r="AK209" s="101">
        <v>0</v>
      </c>
      <c r="AL209" s="101">
        <v>0</v>
      </c>
      <c r="AM209" s="101">
        <v>0</v>
      </c>
      <c r="AN209" s="101">
        <v>0</v>
      </c>
      <c r="AO209" s="101">
        <v>0</v>
      </c>
      <c r="AP209" s="101">
        <v>0</v>
      </c>
      <c r="AQ209" s="101">
        <v>0</v>
      </c>
      <c r="AR209" s="101">
        <v>0</v>
      </c>
      <c r="AS209" s="101">
        <v>0</v>
      </c>
      <c r="AT209" s="101">
        <v>0</v>
      </c>
      <c r="AU209" s="101">
        <v>0</v>
      </c>
    </row>
    <row r="210" spans="1:47" ht="18.75" customHeight="1">
      <c r="A210" s="101" t="s">
        <v>3674</v>
      </c>
      <c r="B210" s="101">
        <v>0</v>
      </c>
      <c r="C210" s="101">
        <v>0</v>
      </c>
      <c r="D210" s="101">
        <v>0</v>
      </c>
      <c r="E210" s="101">
        <v>0</v>
      </c>
      <c r="F210" s="101">
        <v>0</v>
      </c>
      <c r="G210" s="101">
        <v>0</v>
      </c>
      <c r="H210" s="101">
        <v>0</v>
      </c>
      <c r="I210" s="101">
        <v>0</v>
      </c>
      <c r="J210" s="101">
        <v>0</v>
      </c>
      <c r="K210" s="101">
        <v>0</v>
      </c>
      <c r="L210" s="101">
        <v>0</v>
      </c>
      <c r="M210" s="101">
        <v>0</v>
      </c>
      <c r="N210" s="101">
        <v>0</v>
      </c>
      <c r="O210" s="101">
        <v>0</v>
      </c>
      <c r="P210" s="101">
        <v>0</v>
      </c>
      <c r="Q210" s="101">
        <v>0</v>
      </c>
      <c r="R210" s="101">
        <v>0</v>
      </c>
      <c r="S210" s="101">
        <v>0</v>
      </c>
      <c r="T210" s="101">
        <v>0</v>
      </c>
      <c r="U210" s="101">
        <v>0</v>
      </c>
      <c r="V210" s="101">
        <v>0</v>
      </c>
      <c r="W210" s="101">
        <v>0</v>
      </c>
      <c r="X210" s="101">
        <v>0</v>
      </c>
      <c r="Y210" s="101">
        <v>0</v>
      </c>
      <c r="Z210" s="101">
        <v>0</v>
      </c>
      <c r="AA210" s="101">
        <v>0</v>
      </c>
      <c r="AB210" s="101">
        <v>0</v>
      </c>
      <c r="AC210" s="101">
        <v>0</v>
      </c>
      <c r="AD210" s="101">
        <v>0</v>
      </c>
      <c r="AE210" s="101">
        <v>0</v>
      </c>
      <c r="AF210" s="101">
        <v>0</v>
      </c>
      <c r="AG210" s="101">
        <v>0</v>
      </c>
      <c r="AH210" s="101">
        <v>0</v>
      </c>
      <c r="AI210" s="101">
        <v>0</v>
      </c>
      <c r="AJ210" s="101">
        <v>0</v>
      </c>
      <c r="AK210" s="101">
        <v>0</v>
      </c>
      <c r="AL210" s="101">
        <v>0</v>
      </c>
      <c r="AM210" s="101">
        <v>0</v>
      </c>
      <c r="AN210" s="101">
        <v>0</v>
      </c>
      <c r="AO210" s="101">
        <v>0</v>
      </c>
      <c r="AP210" s="101">
        <v>0</v>
      </c>
      <c r="AQ210" s="101">
        <v>0</v>
      </c>
      <c r="AR210" s="101">
        <v>0</v>
      </c>
      <c r="AS210" s="101">
        <v>0</v>
      </c>
      <c r="AT210" s="101">
        <v>0</v>
      </c>
      <c r="AU210" s="101">
        <v>0</v>
      </c>
    </row>
    <row r="211" spans="1:47" ht="18.75" customHeight="1">
      <c r="A211" s="101" t="s">
        <v>3675</v>
      </c>
      <c r="B211" s="101">
        <v>0</v>
      </c>
      <c r="C211" s="101">
        <v>0</v>
      </c>
      <c r="D211" s="101">
        <v>0</v>
      </c>
      <c r="E211" s="101">
        <v>0</v>
      </c>
      <c r="F211" s="101">
        <v>0</v>
      </c>
      <c r="G211" s="101">
        <v>0</v>
      </c>
      <c r="H211" s="101">
        <v>0</v>
      </c>
      <c r="I211" s="101">
        <v>0</v>
      </c>
      <c r="J211" s="101">
        <v>0</v>
      </c>
      <c r="K211" s="101">
        <v>0</v>
      </c>
      <c r="L211" s="101">
        <v>0</v>
      </c>
      <c r="M211" s="101">
        <v>0</v>
      </c>
      <c r="N211" s="101">
        <v>0</v>
      </c>
      <c r="O211" s="101">
        <v>0</v>
      </c>
      <c r="P211" s="101">
        <v>0</v>
      </c>
      <c r="Q211" s="101">
        <v>0</v>
      </c>
      <c r="R211" s="101">
        <v>0</v>
      </c>
      <c r="S211" s="101">
        <v>0</v>
      </c>
      <c r="T211" s="101">
        <v>0</v>
      </c>
      <c r="U211" s="101">
        <v>0</v>
      </c>
      <c r="V211" s="101">
        <v>0</v>
      </c>
      <c r="W211" s="101">
        <v>0</v>
      </c>
      <c r="X211" s="101">
        <v>0</v>
      </c>
      <c r="Y211" s="101">
        <v>0</v>
      </c>
      <c r="Z211" s="101">
        <v>0</v>
      </c>
      <c r="AA211" s="101">
        <v>0</v>
      </c>
      <c r="AB211" s="101">
        <v>0</v>
      </c>
      <c r="AC211" s="101">
        <v>0</v>
      </c>
      <c r="AD211" s="101">
        <v>0</v>
      </c>
      <c r="AE211" s="101">
        <v>0</v>
      </c>
      <c r="AF211" s="101">
        <v>0</v>
      </c>
      <c r="AG211" s="101">
        <v>0</v>
      </c>
      <c r="AH211" s="101">
        <v>0</v>
      </c>
      <c r="AI211" s="101">
        <v>0</v>
      </c>
      <c r="AJ211" s="101">
        <v>0</v>
      </c>
      <c r="AK211" s="101">
        <v>0</v>
      </c>
      <c r="AL211" s="101">
        <v>0</v>
      </c>
      <c r="AM211" s="101">
        <v>0</v>
      </c>
      <c r="AN211" s="101">
        <v>0</v>
      </c>
      <c r="AO211" s="101">
        <v>0</v>
      </c>
      <c r="AP211" s="101">
        <v>0</v>
      </c>
      <c r="AQ211" s="101">
        <v>0</v>
      </c>
      <c r="AR211" s="101">
        <v>0</v>
      </c>
      <c r="AS211" s="101">
        <v>0</v>
      </c>
      <c r="AT211" s="101">
        <v>0</v>
      </c>
      <c r="AU211" s="101">
        <v>0</v>
      </c>
    </row>
    <row r="213" spans="1:47" s="128" customFormat="1">
      <c r="A213" s="127" t="s">
        <v>3763</v>
      </c>
      <c r="B213" s="127"/>
      <c r="C213" s="127"/>
      <c r="D213" s="127"/>
      <c r="E213" s="127"/>
      <c r="F213" s="127"/>
    </row>
    <row r="214" spans="1:47">
      <c r="A214" s="105" t="s">
        <v>3697</v>
      </c>
      <c r="B214" s="105"/>
      <c r="C214" s="105"/>
      <c r="D214" s="105"/>
      <c r="E214" s="105"/>
      <c r="F214" s="105"/>
      <c r="G214" s="101">
        <f t="shared" ref="G214:AK214" si="44">G$1</f>
        <v>2020</v>
      </c>
      <c r="H214" s="101">
        <f t="shared" si="44"/>
        <v>2021</v>
      </c>
      <c r="I214" s="101">
        <f t="shared" si="44"/>
        <v>2022</v>
      </c>
      <c r="J214" s="101">
        <f t="shared" si="44"/>
        <v>2023</v>
      </c>
      <c r="K214" s="101">
        <f t="shared" si="44"/>
        <v>2024</v>
      </c>
      <c r="L214" s="101">
        <f t="shared" si="44"/>
        <v>2025</v>
      </c>
      <c r="M214" s="101">
        <f t="shared" si="44"/>
        <v>2026</v>
      </c>
      <c r="N214" s="101">
        <f t="shared" si="44"/>
        <v>2027</v>
      </c>
      <c r="O214" s="101">
        <f t="shared" si="44"/>
        <v>2028</v>
      </c>
      <c r="P214" s="101">
        <f t="shared" si="44"/>
        <v>2029</v>
      </c>
      <c r="Q214" s="101">
        <f t="shared" si="44"/>
        <v>2030</v>
      </c>
      <c r="R214" s="101">
        <f t="shared" si="44"/>
        <v>2031</v>
      </c>
      <c r="S214" s="101">
        <f t="shared" si="44"/>
        <v>2032</v>
      </c>
      <c r="T214" s="101">
        <f t="shared" si="44"/>
        <v>2033</v>
      </c>
      <c r="U214" s="101">
        <f t="shared" si="44"/>
        <v>2034</v>
      </c>
      <c r="V214" s="101">
        <f t="shared" si="44"/>
        <v>2035</v>
      </c>
      <c r="W214" s="101">
        <f t="shared" si="44"/>
        <v>2036</v>
      </c>
      <c r="X214" s="101">
        <f t="shared" si="44"/>
        <v>2037</v>
      </c>
      <c r="Y214" s="101">
        <f t="shared" si="44"/>
        <v>2038</v>
      </c>
      <c r="Z214" s="101">
        <f t="shared" si="44"/>
        <v>2039</v>
      </c>
      <c r="AA214" s="101">
        <f t="shared" si="44"/>
        <v>2040</v>
      </c>
      <c r="AB214" s="101">
        <f t="shared" si="44"/>
        <v>2041</v>
      </c>
      <c r="AC214" s="101">
        <f t="shared" si="44"/>
        <v>2042</v>
      </c>
      <c r="AD214" s="101">
        <f t="shared" si="44"/>
        <v>2043</v>
      </c>
      <c r="AE214" s="101">
        <f t="shared" si="44"/>
        <v>2044</v>
      </c>
      <c r="AF214" s="101">
        <f t="shared" si="44"/>
        <v>2045</v>
      </c>
      <c r="AG214" s="101">
        <f t="shared" si="44"/>
        <v>2046</v>
      </c>
      <c r="AH214" s="101">
        <f t="shared" si="44"/>
        <v>2047</v>
      </c>
      <c r="AI214" s="101">
        <f t="shared" si="44"/>
        <v>2048</v>
      </c>
      <c r="AJ214" s="101">
        <f t="shared" si="44"/>
        <v>2049</v>
      </c>
      <c r="AK214" s="101">
        <f t="shared" si="44"/>
        <v>2050</v>
      </c>
    </row>
    <row r="215" spans="1:47">
      <c r="A215" s="101" t="s">
        <v>3668</v>
      </c>
      <c r="G215" s="106"/>
      <c r="H215" s="106">
        <f t="shared" ref="H215:AK222" si="45">IFERROR(H4/G4-1,"")</f>
        <v>-2.1626787057669961E-2</v>
      </c>
      <c r="I215" s="106">
        <f t="shared" si="45"/>
        <v>-2.316192531223904E-2</v>
      </c>
      <c r="J215" s="106">
        <f t="shared" si="45"/>
        <v>2.4206793457943743E-3</v>
      </c>
      <c r="K215" s="106">
        <f t="shared" si="45"/>
        <v>-3.7591613758745646E-2</v>
      </c>
      <c r="L215" s="106">
        <f t="shared" si="45"/>
        <v>-1.754641472454932E-2</v>
      </c>
      <c r="M215" s="106">
        <f t="shared" si="45"/>
        <v>-4.2719173411604139E-2</v>
      </c>
      <c r="N215" s="106">
        <f t="shared" si="45"/>
        <v>-1.0735924032221011E-2</v>
      </c>
      <c r="O215" s="106">
        <f t="shared" si="45"/>
        <v>-9.7337597828172084E-3</v>
      </c>
      <c r="P215" s="106">
        <f t="shared" si="45"/>
        <v>-2.2987480466456489E-2</v>
      </c>
      <c r="Q215" s="106">
        <f t="shared" si="45"/>
        <v>-3.4340810149580125E-3</v>
      </c>
      <c r="R215" s="106">
        <f t="shared" si="45"/>
        <v>-2.5141318446455507E-3</v>
      </c>
      <c r="S215" s="106">
        <f t="shared" si="45"/>
        <v>2.5129118795104155E-3</v>
      </c>
      <c r="T215" s="106">
        <f t="shared" si="45"/>
        <v>-1.40220730379359E-2</v>
      </c>
      <c r="U215" s="106">
        <f t="shared" si="45"/>
        <v>-8.8194042182828669E-3</v>
      </c>
      <c r="V215" s="106">
        <f t="shared" si="45"/>
        <v>-3.0935211675401364E-3</v>
      </c>
      <c r="W215" s="106">
        <f t="shared" si="45"/>
        <v>-8.6546953894792722E-3</v>
      </c>
      <c r="X215" s="106">
        <f t="shared" si="45"/>
        <v>-5.8882080948453597E-3</v>
      </c>
      <c r="Y215" s="106">
        <f t="shared" si="45"/>
        <v>-8.4063351881202841E-4</v>
      </c>
      <c r="Z215" s="106">
        <f t="shared" si="45"/>
        <v>7.9987815064594958E-3</v>
      </c>
      <c r="AA215" s="106">
        <f t="shared" si="45"/>
        <v>-1.7178977967735598E-3</v>
      </c>
      <c r="AB215" s="106">
        <f t="shared" si="45"/>
        <v>-6.2467302271462799E-4</v>
      </c>
      <c r="AC215" s="106">
        <f t="shared" si="45"/>
        <v>-6.6773608617698432E-4</v>
      </c>
      <c r="AD215" s="106">
        <f t="shared" si="45"/>
        <v>-3.0281707082369103E-3</v>
      </c>
      <c r="AE215" s="106">
        <f t="shared" si="45"/>
        <v>-8.988438696132528E-4</v>
      </c>
      <c r="AF215" s="106">
        <f t="shared" si="45"/>
        <v>-1.4231415986646345E-3</v>
      </c>
      <c r="AG215" s="106">
        <f t="shared" si="45"/>
        <v>-2.8467117093691208E-3</v>
      </c>
      <c r="AH215" s="106">
        <f t="shared" si="45"/>
        <v>-1.2867390684786484E-3</v>
      </c>
      <c r="AI215" s="106">
        <f t="shared" si="45"/>
        <v>-1.384935592298131E-3</v>
      </c>
      <c r="AJ215" s="106">
        <f t="shared" si="45"/>
        <v>-6.3493819947018082E-3</v>
      </c>
      <c r="AK215" s="106">
        <f t="shared" si="45"/>
        <v>-1.4581309001373555E-3</v>
      </c>
    </row>
    <row r="216" spans="1:47">
      <c r="A216" s="101" t="s">
        <v>3669</v>
      </c>
      <c r="G216" s="106"/>
      <c r="H216" s="106" t="str">
        <f t="shared" si="45"/>
        <v/>
      </c>
      <c r="I216" s="106" t="str">
        <f t="shared" si="45"/>
        <v/>
      </c>
      <c r="J216" s="106" t="str">
        <f t="shared" si="45"/>
        <v/>
      </c>
      <c r="K216" s="106" t="str">
        <f t="shared" si="45"/>
        <v/>
      </c>
      <c r="L216" s="106" t="str">
        <f t="shared" si="45"/>
        <v/>
      </c>
      <c r="M216" s="106" t="str">
        <f t="shared" si="45"/>
        <v/>
      </c>
      <c r="N216" s="106" t="str">
        <f t="shared" si="45"/>
        <v/>
      </c>
      <c r="O216" s="106" t="str">
        <f t="shared" si="45"/>
        <v/>
      </c>
      <c r="P216" s="106" t="str">
        <f t="shared" si="45"/>
        <v/>
      </c>
      <c r="Q216" s="106" t="str">
        <f t="shared" si="45"/>
        <v/>
      </c>
      <c r="R216" s="106" t="str">
        <f t="shared" si="45"/>
        <v/>
      </c>
      <c r="S216" s="106" t="str">
        <f t="shared" si="45"/>
        <v/>
      </c>
      <c r="T216" s="106" t="str">
        <f t="shared" si="45"/>
        <v/>
      </c>
      <c r="U216" s="106" t="str">
        <f t="shared" si="45"/>
        <v/>
      </c>
      <c r="V216" s="106" t="str">
        <f t="shared" si="45"/>
        <v/>
      </c>
      <c r="W216" s="106" t="str">
        <f t="shared" si="45"/>
        <v/>
      </c>
      <c r="X216" s="106" t="str">
        <f t="shared" si="45"/>
        <v/>
      </c>
      <c r="Y216" s="106" t="str">
        <f t="shared" si="45"/>
        <v/>
      </c>
      <c r="Z216" s="106" t="str">
        <f t="shared" si="45"/>
        <v/>
      </c>
      <c r="AA216" s="106" t="str">
        <f t="shared" si="45"/>
        <v/>
      </c>
      <c r="AB216" s="106" t="str">
        <f t="shared" si="45"/>
        <v/>
      </c>
      <c r="AC216" s="106" t="str">
        <f t="shared" si="45"/>
        <v/>
      </c>
      <c r="AD216" s="106" t="str">
        <f t="shared" si="45"/>
        <v/>
      </c>
      <c r="AE216" s="106" t="str">
        <f t="shared" si="45"/>
        <v/>
      </c>
      <c r="AF216" s="106" t="str">
        <f t="shared" si="45"/>
        <v/>
      </c>
      <c r="AG216" s="106" t="str">
        <f t="shared" si="45"/>
        <v/>
      </c>
      <c r="AH216" s="106" t="str">
        <f t="shared" si="45"/>
        <v/>
      </c>
      <c r="AI216" s="106" t="str">
        <f t="shared" si="45"/>
        <v/>
      </c>
      <c r="AJ216" s="106" t="str">
        <f t="shared" si="45"/>
        <v/>
      </c>
      <c r="AK216" s="106" t="str">
        <f t="shared" si="45"/>
        <v/>
      </c>
      <c r="AM216" s="101" t="str">
        <f t="shared" ref="AM216:AU222" si="46">IFERROR(AM5/AL5,"")</f>
        <v/>
      </c>
      <c r="AN216" s="101" t="str">
        <f t="shared" si="46"/>
        <v/>
      </c>
      <c r="AO216" s="101" t="str">
        <f t="shared" si="46"/>
        <v/>
      </c>
      <c r="AP216" s="101" t="str">
        <f t="shared" si="46"/>
        <v/>
      </c>
      <c r="AQ216" s="101" t="str">
        <f t="shared" si="46"/>
        <v/>
      </c>
      <c r="AR216" s="101" t="str">
        <f t="shared" si="46"/>
        <v/>
      </c>
      <c r="AS216" s="101" t="str">
        <f t="shared" si="46"/>
        <v/>
      </c>
      <c r="AT216" s="101" t="str">
        <f t="shared" si="46"/>
        <v/>
      </c>
      <c r="AU216" s="101" t="str">
        <f t="shared" si="46"/>
        <v/>
      </c>
    </row>
    <row r="217" spans="1:47">
      <c r="A217" s="101" t="s">
        <v>3670</v>
      </c>
      <c r="G217" s="106"/>
      <c r="H217" s="106">
        <f t="shared" si="45"/>
        <v>-2.1626787057669961E-2</v>
      </c>
      <c r="I217" s="106">
        <f t="shared" si="45"/>
        <v>-2.316192531223904E-2</v>
      </c>
      <c r="J217" s="106">
        <f t="shared" si="45"/>
        <v>2.4206793457943743E-3</v>
      </c>
      <c r="K217" s="106">
        <f t="shared" si="45"/>
        <v>-3.7591613758745646E-2</v>
      </c>
      <c r="L217" s="106">
        <f t="shared" si="45"/>
        <v>-1.754641472454932E-2</v>
      </c>
      <c r="M217" s="106">
        <f t="shared" si="45"/>
        <v>-4.2719173411604139E-2</v>
      </c>
      <c r="N217" s="106">
        <f t="shared" si="45"/>
        <v>-1.0735924032221011E-2</v>
      </c>
      <c r="O217" s="106">
        <f t="shared" si="45"/>
        <v>-9.7337597828172084E-3</v>
      </c>
      <c r="P217" s="106">
        <f t="shared" si="45"/>
        <v>-2.2987480466456489E-2</v>
      </c>
      <c r="Q217" s="106">
        <f t="shared" si="45"/>
        <v>-3.4340810149580125E-3</v>
      </c>
      <c r="R217" s="106">
        <f t="shared" si="45"/>
        <v>-2.5141318446455507E-3</v>
      </c>
      <c r="S217" s="106">
        <f t="shared" si="45"/>
        <v>2.5129118795104155E-3</v>
      </c>
      <c r="T217" s="106">
        <f t="shared" si="45"/>
        <v>-1.40220730379359E-2</v>
      </c>
      <c r="U217" s="106">
        <f t="shared" si="45"/>
        <v>-8.8194042182828669E-3</v>
      </c>
      <c r="V217" s="106">
        <f t="shared" si="45"/>
        <v>-3.0935211675401364E-3</v>
      </c>
      <c r="W217" s="106">
        <f t="shared" si="45"/>
        <v>-8.6546953894792722E-3</v>
      </c>
      <c r="X217" s="106">
        <f t="shared" si="45"/>
        <v>-5.8882080948453597E-3</v>
      </c>
      <c r="Y217" s="106">
        <f t="shared" si="45"/>
        <v>-8.4063351881202841E-4</v>
      </c>
      <c r="Z217" s="106">
        <f t="shared" si="45"/>
        <v>7.9987815064594958E-3</v>
      </c>
      <c r="AA217" s="106">
        <f t="shared" si="45"/>
        <v>-1.7178977967735598E-3</v>
      </c>
      <c r="AB217" s="106">
        <f t="shared" si="45"/>
        <v>-6.2467302271462799E-4</v>
      </c>
      <c r="AC217" s="106">
        <f t="shared" si="45"/>
        <v>-6.6773608617698432E-4</v>
      </c>
      <c r="AD217" s="106">
        <f t="shared" si="45"/>
        <v>-3.0281707082369103E-3</v>
      </c>
      <c r="AE217" s="106">
        <f t="shared" si="45"/>
        <v>-8.988438696132528E-4</v>
      </c>
      <c r="AF217" s="106">
        <f t="shared" si="45"/>
        <v>-1.4231415986646345E-3</v>
      </c>
      <c r="AG217" s="106">
        <f t="shared" si="45"/>
        <v>-2.8467117093691208E-3</v>
      </c>
      <c r="AH217" s="106">
        <f t="shared" si="45"/>
        <v>-1.2867390684786484E-3</v>
      </c>
      <c r="AI217" s="106">
        <f t="shared" si="45"/>
        <v>-1.384935592298131E-3</v>
      </c>
      <c r="AJ217" s="106">
        <f t="shared" si="45"/>
        <v>-6.3493819947018082E-3</v>
      </c>
      <c r="AK217" s="106">
        <f t="shared" si="45"/>
        <v>-1.4581309001373555E-3</v>
      </c>
      <c r="AM217" s="101">
        <f t="shared" si="46"/>
        <v>0.997498534725206</v>
      </c>
      <c r="AN217" s="101">
        <f t="shared" si="46"/>
        <v>0.99754646116734824</v>
      </c>
      <c r="AO217" s="101">
        <f t="shared" si="46"/>
        <v>0.99770635966484988</v>
      </c>
      <c r="AP217" s="101">
        <f t="shared" si="46"/>
        <v>0.99745231624764619</v>
      </c>
      <c r="AQ217" s="101">
        <f t="shared" si="46"/>
        <v>0.99758006854844827</v>
      </c>
      <c r="AR217" s="101">
        <f t="shared" si="46"/>
        <v>0.99771980515279002</v>
      </c>
      <c r="AS217" s="101">
        <f t="shared" si="46"/>
        <v>0.99762069789235519</v>
      </c>
      <c r="AT217" s="101">
        <f t="shared" si="46"/>
        <v>0.9978325758674671</v>
      </c>
      <c r="AU217" s="101">
        <f t="shared" si="46"/>
        <v>0.99815976107561755</v>
      </c>
    </row>
    <row r="218" spans="1:47">
      <c r="A218" s="101" t="s">
        <v>3671</v>
      </c>
      <c r="G218" s="106"/>
      <c r="H218" s="106">
        <f t="shared" si="45"/>
        <v>-2.1626787057669739E-2</v>
      </c>
      <c r="I218" s="106">
        <f t="shared" si="45"/>
        <v>0.12577176410408475</v>
      </c>
      <c r="J218" s="106">
        <f t="shared" si="45"/>
        <v>2.4206793457943743E-3</v>
      </c>
      <c r="K218" s="106">
        <f t="shared" si="45"/>
        <v>-3.7591613758745646E-2</v>
      </c>
      <c r="L218" s="106">
        <f t="shared" si="45"/>
        <v>-1.7546414724549431E-2</v>
      </c>
      <c r="M218" s="106">
        <f t="shared" si="45"/>
        <v>-4.271917341160425E-2</v>
      </c>
      <c r="N218" s="106">
        <f t="shared" si="45"/>
        <v>-1.0735924032221011E-2</v>
      </c>
      <c r="O218" s="106">
        <f t="shared" si="45"/>
        <v>-9.7337597828172084E-3</v>
      </c>
      <c r="P218" s="106">
        <f t="shared" si="45"/>
        <v>-2.2987480466456378E-2</v>
      </c>
      <c r="Q218" s="106">
        <f t="shared" si="45"/>
        <v>-3.4340810149579015E-3</v>
      </c>
      <c r="R218" s="106">
        <f t="shared" si="45"/>
        <v>-2.5141318446454397E-3</v>
      </c>
      <c r="S218" s="106">
        <f t="shared" si="45"/>
        <v>2.5129118795104155E-3</v>
      </c>
      <c r="T218" s="106">
        <f t="shared" si="45"/>
        <v>-1.4022073037936011E-2</v>
      </c>
      <c r="U218" s="106">
        <f t="shared" si="45"/>
        <v>-8.8194042182828669E-3</v>
      </c>
      <c r="V218" s="106">
        <f t="shared" si="45"/>
        <v>-3.0935211675400254E-3</v>
      </c>
      <c r="W218" s="106">
        <f t="shared" si="45"/>
        <v>-8.6546953894791612E-3</v>
      </c>
      <c r="X218" s="106">
        <f t="shared" si="45"/>
        <v>-5.8882080948453597E-3</v>
      </c>
      <c r="Y218" s="106">
        <f t="shared" si="45"/>
        <v>-8.4063351881213944E-4</v>
      </c>
      <c r="Z218" s="106">
        <f t="shared" si="45"/>
        <v>7.9987815064594958E-3</v>
      </c>
      <c r="AA218" s="106">
        <f t="shared" si="45"/>
        <v>-1.7178977967735598E-3</v>
      </c>
      <c r="AB218" s="106">
        <f t="shared" si="45"/>
        <v>-6.2467302271462799E-4</v>
      </c>
      <c r="AC218" s="106">
        <f t="shared" si="45"/>
        <v>-6.6773608617709534E-4</v>
      </c>
      <c r="AD218" s="106">
        <f t="shared" si="45"/>
        <v>-3.0281707082370213E-3</v>
      </c>
      <c r="AE218" s="106">
        <f t="shared" si="45"/>
        <v>-8.9884386961347484E-4</v>
      </c>
      <c r="AF218" s="106">
        <f t="shared" si="45"/>
        <v>-1.4231415986646345E-3</v>
      </c>
      <c r="AG218" s="106">
        <f t="shared" si="45"/>
        <v>-2.8467117093691208E-3</v>
      </c>
      <c r="AH218" s="106">
        <f t="shared" si="45"/>
        <v>-1.2867390684786484E-3</v>
      </c>
      <c r="AI218" s="106">
        <f t="shared" si="45"/>
        <v>-1.384935592298131E-3</v>
      </c>
      <c r="AJ218" s="106">
        <f t="shared" si="45"/>
        <v>-6.3493819947016972E-3</v>
      </c>
      <c r="AK218" s="106">
        <f t="shared" si="45"/>
        <v>-1.4581309001372444E-3</v>
      </c>
      <c r="AM218" s="101">
        <f t="shared" si="46"/>
        <v>0.99749853472520544</v>
      </c>
      <c r="AN218" s="101">
        <f t="shared" si="46"/>
        <v>0.9975464611673488</v>
      </c>
      <c r="AO218" s="101">
        <f t="shared" si="46"/>
        <v>0.99770635966484866</v>
      </c>
      <c r="AP218" s="101">
        <f t="shared" si="46"/>
        <v>0.99745231624764563</v>
      </c>
      <c r="AQ218" s="101">
        <f t="shared" si="46"/>
        <v>0.99758006854844894</v>
      </c>
      <c r="AR218" s="101">
        <f t="shared" si="46"/>
        <v>0.99771980515279013</v>
      </c>
      <c r="AS218" s="101">
        <f t="shared" si="46"/>
        <v>0.99762069789235508</v>
      </c>
      <c r="AT218" s="101">
        <f t="shared" si="46"/>
        <v>0.99783257586746654</v>
      </c>
      <c r="AU218" s="101">
        <f t="shared" si="46"/>
        <v>0.99815976107561799</v>
      </c>
    </row>
    <row r="219" spans="1:47">
      <c r="A219" s="101" t="s">
        <v>3672</v>
      </c>
      <c r="G219" s="106"/>
      <c r="H219" s="106">
        <f t="shared" si="45"/>
        <v>-7.1571120400345856E-2</v>
      </c>
      <c r="I219" s="106">
        <f t="shared" si="45"/>
        <v>0.14494213026636493</v>
      </c>
      <c r="J219" s="106">
        <f t="shared" si="45"/>
        <v>2.4206793457943743E-3</v>
      </c>
      <c r="K219" s="106">
        <f t="shared" si="45"/>
        <v>-3.7591613758745646E-2</v>
      </c>
      <c r="L219" s="106">
        <f t="shared" si="45"/>
        <v>-1.7546414724549431E-2</v>
      </c>
      <c r="M219" s="106">
        <f t="shared" si="45"/>
        <v>-4.2719173411604361E-2</v>
      </c>
      <c r="N219" s="106">
        <f t="shared" si="45"/>
        <v>-1.07359240322209E-2</v>
      </c>
      <c r="O219" s="106">
        <f t="shared" si="45"/>
        <v>-9.7337597828172084E-3</v>
      </c>
      <c r="P219" s="106">
        <f t="shared" si="45"/>
        <v>-2.2987480466456378E-2</v>
      </c>
      <c r="Q219" s="106">
        <f t="shared" si="45"/>
        <v>-3.4340810149580125E-3</v>
      </c>
      <c r="R219" s="106">
        <f t="shared" si="45"/>
        <v>-2.5141318446455507E-3</v>
      </c>
      <c r="S219" s="106">
        <f t="shared" si="45"/>
        <v>2.5129118795104155E-3</v>
      </c>
      <c r="T219" s="106">
        <f t="shared" si="45"/>
        <v>-1.4022073037936011E-2</v>
      </c>
      <c r="U219" s="106">
        <f t="shared" si="45"/>
        <v>-8.8194042182829779E-3</v>
      </c>
      <c r="V219" s="106">
        <f t="shared" si="45"/>
        <v>-3.0935211675400254E-3</v>
      </c>
      <c r="W219" s="106">
        <f t="shared" si="45"/>
        <v>-8.6546953894792722E-3</v>
      </c>
      <c r="X219" s="106">
        <f t="shared" si="45"/>
        <v>-5.8882080948453597E-3</v>
      </c>
      <c r="Y219" s="106">
        <f t="shared" si="45"/>
        <v>-8.4063351881213944E-4</v>
      </c>
      <c r="Z219" s="106">
        <f t="shared" si="45"/>
        <v>7.9987815064594958E-3</v>
      </c>
      <c r="AA219" s="106">
        <f t="shared" si="45"/>
        <v>-1.7178977967734488E-3</v>
      </c>
      <c r="AB219" s="106">
        <f t="shared" si="45"/>
        <v>-6.2467302271473901E-4</v>
      </c>
      <c r="AC219" s="106">
        <f t="shared" si="45"/>
        <v>-6.6773608617709534E-4</v>
      </c>
      <c r="AD219" s="106">
        <f t="shared" si="45"/>
        <v>-3.0281707082371323E-3</v>
      </c>
      <c r="AE219" s="106">
        <f t="shared" si="45"/>
        <v>-8.9884386961336382E-4</v>
      </c>
      <c r="AF219" s="106">
        <f t="shared" si="45"/>
        <v>-1.4231415986646345E-3</v>
      </c>
      <c r="AG219" s="106">
        <f t="shared" si="45"/>
        <v>-2.8467117093691208E-3</v>
      </c>
      <c r="AH219" s="106">
        <f t="shared" si="45"/>
        <v>-1.2867390684786484E-3</v>
      </c>
      <c r="AI219" s="106">
        <f t="shared" si="45"/>
        <v>-1.384935592298131E-3</v>
      </c>
      <c r="AJ219" s="106">
        <f t="shared" si="45"/>
        <v>-6.3493819947018082E-3</v>
      </c>
      <c r="AK219" s="106">
        <f t="shared" si="45"/>
        <v>-1.4581309001373555E-3</v>
      </c>
      <c r="AM219" s="101">
        <f t="shared" si="46"/>
        <v>0.99749853472520622</v>
      </c>
      <c r="AN219" s="101">
        <f t="shared" si="46"/>
        <v>0.99754646116734824</v>
      </c>
      <c r="AO219" s="101">
        <f t="shared" si="46"/>
        <v>0.99770635966485011</v>
      </c>
      <c r="AP219" s="101">
        <f t="shared" si="46"/>
        <v>0.99745231624764663</v>
      </c>
      <c r="AQ219" s="101">
        <f t="shared" si="46"/>
        <v>0.99758006854844783</v>
      </c>
      <c r="AR219" s="101">
        <f t="shared" si="46"/>
        <v>0.99771980515278957</v>
      </c>
      <c r="AS219" s="101">
        <f t="shared" si="46"/>
        <v>0.99762069789235575</v>
      </c>
      <c r="AT219" s="101">
        <f t="shared" si="46"/>
        <v>0.99783257586746632</v>
      </c>
      <c r="AU219" s="101">
        <f t="shared" si="46"/>
        <v>0.99815976107561788</v>
      </c>
    </row>
    <row r="220" spans="1:47">
      <c r="A220" s="101" t="s">
        <v>3673</v>
      </c>
      <c r="G220" s="106"/>
      <c r="H220" s="106">
        <f t="shared" si="45"/>
        <v>-7.1571120400345856E-2</v>
      </c>
      <c r="I220" s="106">
        <f t="shared" si="45"/>
        <v>0.14494213026636493</v>
      </c>
      <c r="J220" s="106">
        <f t="shared" si="45"/>
        <v>2.4206793457943743E-3</v>
      </c>
      <c r="K220" s="106">
        <f t="shared" si="45"/>
        <v>-3.7591613758745646E-2</v>
      </c>
      <c r="L220" s="106">
        <f t="shared" si="45"/>
        <v>-1.7546414724549431E-2</v>
      </c>
      <c r="M220" s="106">
        <f t="shared" si="45"/>
        <v>-4.2719173411604361E-2</v>
      </c>
      <c r="N220" s="106">
        <f t="shared" si="45"/>
        <v>-1.07359240322209E-2</v>
      </c>
      <c r="O220" s="106">
        <f t="shared" si="45"/>
        <v>-9.7337597828172084E-3</v>
      </c>
      <c r="P220" s="106">
        <f t="shared" si="45"/>
        <v>-2.2987480466456378E-2</v>
      </c>
      <c r="Q220" s="106">
        <f t="shared" si="45"/>
        <v>-3.4340810149580125E-3</v>
      </c>
      <c r="R220" s="106">
        <f t="shared" si="45"/>
        <v>-2.5141318446455507E-3</v>
      </c>
      <c r="S220" s="106">
        <f t="shared" si="45"/>
        <v>2.5129118795104155E-3</v>
      </c>
      <c r="T220" s="106">
        <f t="shared" si="45"/>
        <v>-1.4022073037936011E-2</v>
      </c>
      <c r="U220" s="106">
        <f t="shared" si="45"/>
        <v>-8.8194042182829779E-3</v>
      </c>
      <c r="V220" s="106">
        <f t="shared" si="45"/>
        <v>-3.0935211675400254E-3</v>
      </c>
      <c r="W220" s="106">
        <f t="shared" si="45"/>
        <v>-8.6546953894792722E-3</v>
      </c>
      <c r="X220" s="106">
        <f t="shared" si="45"/>
        <v>-5.8882080948453597E-3</v>
      </c>
      <c r="Y220" s="106">
        <f t="shared" si="45"/>
        <v>-8.4063351881213944E-4</v>
      </c>
      <c r="Z220" s="106">
        <f t="shared" si="45"/>
        <v>7.9987815064594958E-3</v>
      </c>
      <c r="AA220" s="106">
        <f t="shared" si="45"/>
        <v>-1.7178977967734488E-3</v>
      </c>
      <c r="AB220" s="106">
        <f t="shared" si="45"/>
        <v>-6.2467302271473901E-4</v>
      </c>
      <c r="AC220" s="106">
        <f t="shared" si="45"/>
        <v>-6.6773608617709534E-4</v>
      </c>
      <c r="AD220" s="106">
        <f t="shared" si="45"/>
        <v>-3.0281707082371323E-3</v>
      </c>
      <c r="AE220" s="106">
        <f t="shared" si="45"/>
        <v>-8.9884386961336382E-4</v>
      </c>
      <c r="AF220" s="106">
        <f t="shared" si="45"/>
        <v>-1.4231415986646345E-3</v>
      </c>
      <c r="AG220" s="106">
        <f t="shared" si="45"/>
        <v>-2.8467117093691208E-3</v>
      </c>
      <c r="AH220" s="106">
        <f t="shared" si="45"/>
        <v>-1.2867390684786484E-3</v>
      </c>
      <c r="AI220" s="106">
        <f t="shared" si="45"/>
        <v>-1.384935592298131E-3</v>
      </c>
      <c r="AJ220" s="106">
        <f t="shared" si="45"/>
        <v>-6.3493819947018082E-3</v>
      </c>
      <c r="AK220" s="106">
        <f t="shared" si="45"/>
        <v>-1.4581309001373555E-3</v>
      </c>
      <c r="AM220" s="101">
        <f t="shared" si="46"/>
        <v>0.99749853472520622</v>
      </c>
      <c r="AN220" s="101">
        <f t="shared" si="46"/>
        <v>0.99754646116734824</v>
      </c>
      <c r="AO220" s="101">
        <f t="shared" si="46"/>
        <v>0.99770635966485011</v>
      </c>
      <c r="AP220" s="101">
        <f t="shared" si="46"/>
        <v>0.99745231624764663</v>
      </c>
      <c r="AQ220" s="101">
        <f t="shared" si="46"/>
        <v>0.99758006854844783</v>
      </c>
      <c r="AR220" s="101">
        <f t="shared" si="46"/>
        <v>0.99771980515278957</v>
      </c>
      <c r="AS220" s="101">
        <f t="shared" si="46"/>
        <v>0.99762069789235575</v>
      </c>
      <c r="AT220" s="101">
        <f t="shared" si="46"/>
        <v>0.99783257586746632</v>
      </c>
      <c r="AU220" s="101">
        <f t="shared" si="46"/>
        <v>0.99815976107561788</v>
      </c>
    </row>
    <row r="221" spans="1:47">
      <c r="A221" s="101" t="s">
        <v>3674</v>
      </c>
      <c r="G221" s="106"/>
      <c r="H221" s="106" t="str">
        <f t="shared" si="45"/>
        <v/>
      </c>
      <c r="I221" s="106" t="str">
        <f t="shared" si="45"/>
        <v/>
      </c>
      <c r="J221" s="106" t="str">
        <f t="shared" si="45"/>
        <v/>
      </c>
      <c r="K221" s="106" t="str">
        <f t="shared" si="45"/>
        <v/>
      </c>
      <c r="L221" s="106" t="str">
        <f t="shared" si="45"/>
        <v/>
      </c>
      <c r="M221" s="106" t="str">
        <f t="shared" si="45"/>
        <v/>
      </c>
      <c r="N221" s="106" t="str">
        <f t="shared" si="45"/>
        <v/>
      </c>
      <c r="O221" s="106" t="str">
        <f t="shared" si="45"/>
        <v/>
      </c>
      <c r="P221" s="106" t="str">
        <f t="shared" si="45"/>
        <v/>
      </c>
      <c r="Q221" s="106" t="str">
        <f t="shared" si="45"/>
        <v/>
      </c>
      <c r="R221" s="106" t="str">
        <f t="shared" si="45"/>
        <v/>
      </c>
      <c r="S221" s="106" t="str">
        <f t="shared" si="45"/>
        <v/>
      </c>
      <c r="T221" s="106" t="str">
        <f t="shared" si="45"/>
        <v/>
      </c>
      <c r="U221" s="106" t="str">
        <f t="shared" si="45"/>
        <v/>
      </c>
      <c r="V221" s="106" t="str">
        <f t="shared" si="45"/>
        <v/>
      </c>
      <c r="W221" s="106" t="str">
        <f t="shared" si="45"/>
        <v/>
      </c>
      <c r="X221" s="106" t="str">
        <f t="shared" si="45"/>
        <v/>
      </c>
      <c r="Y221" s="106" t="str">
        <f t="shared" si="45"/>
        <v/>
      </c>
      <c r="Z221" s="106" t="str">
        <f t="shared" si="45"/>
        <v/>
      </c>
      <c r="AA221" s="106" t="str">
        <f t="shared" si="45"/>
        <v/>
      </c>
      <c r="AB221" s="106" t="str">
        <f t="shared" si="45"/>
        <v/>
      </c>
      <c r="AC221" s="106" t="str">
        <f t="shared" si="45"/>
        <v/>
      </c>
      <c r="AD221" s="106" t="str">
        <f t="shared" si="45"/>
        <v/>
      </c>
      <c r="AE221" s="106" t="str">
        <f t="shared" si="45"/>
        <v/>
      </c>
      <c r="AF221" s="106" t="str">
        <f t="shared" si="45"/>
        <v/>
      </c>
      <c r="AG221" s="106" t="str">
        <f t="shared" si="45"/>
        <v/>
      </c>
      <c r="AH221" s="106" t="str">
        <f t="shared" si="45"/>
        <v/>
      </c>
      <c r="AI221" s="106" t="str">
        <f t="shared" si="45"/>
        <v/>
      </c>
      <c r="AJ221" s="106" t="str">
        <f t="shared" si="45"/>
        <v/>
      </c>
      <c r="AK221" s="106" t="str">
        <f t="shared" si="45"/>
        <v/>
      </c>
      <c r="AM221" s="101" t="str">
        <f t="shared" si="46"/>
        <v/>
      </c>
      <c r="AN221" s="101" t="str">
        <f t="shared" si="46"/>
        <v/>
      </c>
      <c r="AO221" s="101" t="str">
        <f t="shared" si="46"/>
        <v/>
      </c>
      <c r="AP221" s="101" t="str">
        <f t="shared" si="46"/>
        <v/>
      </c>
      <c r="AQ221" s="101" t="str">
        <f t="shared" si="46"/>
        <v/>
      </c>
      <c r="AR221" s="101" t="str">
        <f t="shared" si="46"/>
        <v/>
      </c>
      <c r="AS221" s="101" t="str">
        <f t="shared" si="46"/>
        <v/>
      </c>
      <c r="AT221" s="101" t="str">
        <f t="shared" si="46"/>
        <v/>
      </c>
      <c r="AU221" s="101" t="str">
        <f t="shared" si="46"/>
        <v/>
      </c>
    </row>
    <row r="222" spans="1:47">
      <c r="A222" s="101" t="s">
        <v>3675</v>
      </c>
      <c r="G222" s="106"/>
      <c r="H222" s="106">
        <f t="shared" si="45"/>
        <v>-7.1571120400345856E-2</v>
      </c>
      <c r="I222" s="106">
        <f t="shared" si="45"/>
        <v>0.14494213026636493</v>
      </c>
      <c r="J222" s="106">
        <f t="shared" si="45"/>
        <v>2.4206793457943743E-3</v>
      </c>
      <c r="K222" s="106">
        <f t="shared" si="45"/>
        <v>-3.7591613758745646E-2</v>
      </c>
      <c r="L222" s="106">
        <f t="shared" si="45"/>
        <v>-1.7546414724549431E-2</v>
      </c>
      <c r="M222" s="106">
        <f t="shared" si="45"/>
        <v>-4.2719173411604361E-2</v>
      </c>
      <c r="N222" s="106">
        <f t="shared" si="45"/>
        <v>-1.07359240322209E-2</v>
      </c>
      <c r="O222" s="106">
        <f t="shared" si="45"/>
        <v>-9.7337597828172084E-3</v>
      </c>
      <c r="P222" s="106">
        <f t="shared" si="45"/>
        <v>-2.2987480466456378E-2</v>
      </c>
      <c r="Q222" s="106">
        <f t="shared" si="45"/>
        <v>-3.4340810149580125E-3</v>
      </c>
      <c r="R222" s="106">
        <f t="shared" si="45"/>
        <v>-2.5141318446455507E-3</v>
      </c>
      <c r="S222" s="106">
        <f t="shared" si="45"/>
        <v>2.5129118795104155E-3</v>
      </c>
      <c r="T222" s="106">
        <f t="shared" si="45"/>
        <v>-1.4022073037936011E-2</v>
      </c>
      <c r="U222" s="106">
        <f t="shared" si="45"/>
        <v>-8.8194042182829779E-3</v>
      </c>
      <c r="V222" s="106">
        <f t="shared" si="45"/>
        <v>-3.0935211675400254E-3</v>
      </c>
      <c r="W222" s="106">
        <f t="shared" si="45"/>
        <v>-8.6546953894792722E-3</v>
      </c>
      <c r="X222" s="106">
        <f t="shared" si="45"/>
        <v>-5.8882080948453597E-3</v>
      </c>
      <c r="Y222" s="106">
        <f t="shared" si="45"/>
        <v>-8.4063351881213944E-4</v>
      </c>
      <c r="Z222" s="106">
        <f t="shared" si="45"/>
        <v>7.9987815064594958E-3</v>
      </c>
      <c r="AA222" s="106">
        <f t="shared" si="45"/>
        <v>-1.7178977967734488E-3</v>
      </c>
      <c r="AB222" s="106">
        <f t="shared" si="45"/>
        <v>-6.2467302271473901E-4</v>
      </c>
      <c r="AC222" s="106">
        <f t="shared" si="45"/>
        <v>-6.6773608617709534E-4</v>
      </c>
      <c r="AD222" s="106">
        <f t="shared" si="45"/>
        <v>-3.0281707082371323E-3</v>
      </c>
      <c r="AE222" s="106">
        <f t="shared" si="45"/>
        <v>-8.9884386961336382E-4</v>
      </c>
      <c r="AF222" s="106">
        <f t="shared" si="45"/>
        <v>-1.4231415986646345E-3</v>
      </c>
      <c r="AG222" s="106">
        <f t="shared" si="45"/>
        <v>-2.8467117093691208E-3</v>
      </c>
      <c r="AH222" s="106">
        <f t="shared" si="45"/>
        <v>-1.2867390684786484E-3</v>
      </c>
      <c r="AI222" s="106">
        <f t="shared" si="45"/>
        <v>-1.384935592298131E-3</v>
      </c>
      <c r="AJ222" s="106">
        <f t="shared" si="45"/>
        <v>-6.3493819947018082E-3</v>
      </c>
      <c r="AK222" s="106">
        <f t="shared" si="45"/>
        <v>-1.4581309001373555E-3</v>
      </c>
      <c r="AM222" s="101">
        <f t="shared" si="46"/>
        <v>0.99749853472520622</v>
      </c>
      <c r="AN222" s="101">
        <f t="shared" si="46"/>
        <v>0.99754646116734824</v>
      </c>
      <c r="AO222" s="101">
        <f t="shared" si="46"/>
        <v>0.99770635966485011</v>
      </c>
      <c r="AP222" s="101">
        <f t="shared" si="46"/>
        <v>0.99745231624764663</v>
      </c>
      <c r="AQ222" s="101">
        <f t="shared" si="46"/>
        <v>0.99758006854844783</v>
      </c>
      <c r="AR222" s="101">
        <f t="shared" si="46"/>
        <v>0.99771980515278957</v>
      </c>
      <c r="AS222" s="101">
        <f t="shared" si="46"/>
        <v>0.99762069789235575</v>
      </c>
      <c r="AT222" s="101">
        <f t="shared" si="46"/>
        <v>0.99783257586746632</v>
      </c>
      <c r="AU222" s="101">
        <f t="shared" si="46"/>
        <v>0.99815976107561788</v>
      </c>
    </row>
    <row r="223" spans="1:47" s="128" customFormat="1">
      <c r="A223" s="127" t="s">
        <v>3667</v>
      </c>
      <c r="B223" s="127"/>
      <c r="C223" s="127"/>
      <c r="D223" s="127"/>
      <c r="E223" s="127"/>
      <c r="F223" s="127"/>
    </row>
    <row r="224" spans="1:47">
      <c r="A224" s="105" t="s">
        <v>3697</v>
      </c>
      <c r="B224" s="105"/>
      <c r="C224" s="105"/>
      <c r="D224" s="105"/>
      <c r="E224" s="105"/>
      <c r="F224" s="105"/>
      <c r="G224" s="101">
        <f t="shared" ref="G224:AK224" si="47">G$1</f>
        <v>2020</v>
      </c>
      <c r="H224" s="101">
        <f t="shared" si="47"/>
        <v>2021</v>
      </c>
      <c r="I224" s="101">
        <f t="shared" si="47"/>
        <v>2022</v>
      </c>
      <c r="J224" s="101">
        <f t="shared" si="47"/>
        <v>2023</v>
      </c>
      <c r="K224" s="101">
        <f t="shared" si="47"/>
        <v>2024</v>
      </c>
      <c r="L224" s="101">
        <f t="shared" si="47"/>
        <v>2025</v>
      </c>
      <c r="M224" s="101">
        <f t="shared" si="47"/>
        <v>2026</v>
      </c>
      <c r="N224" s="101">
        <f t="shared" si="47"/>
        <v>2027</v>
      </c>
      <c r="O224" s="101">
        <f t="shared" si="47"/>
        <v>2028</v>
      </c>
      <c r="P224" s="101">
        <f t="shared" si="47"/>
        <v>2029</v>
      </c>
      <c r="Q224" s="101">
        <f t="shared" si="47"/>
        <v>2030</v>
      </c>
      <c r="R224" s="101">
        <f t="shared" si="47"/>
        <v>2031</v>
      </c>
      <c r="S224" s="101">
        <f t="shared" si="47"/>
        <v>2032</v>
      </c>
      <c r="T224" s="101">
        <f t="shared" si="47"/>
        <v>2033</v>
      </c>
      <c r="U224" s="101">
        <f t="shared" si="47"/>
        <v>2034</v>
      </c>
      <c r="V224" s="101">
        <f t="shared" si="47"/>
        <v>2035</v>
      </c>
      <c r="W224" s="101">
        <f t="shared" si="47"/>
        <v>2036</v>
      </c>
      <c r="X224" s="101">
        <f t="shared" si="47"/>
        <v>2037</v>
      </c>
      <c r="Y224" s="101">
        <f t="shared" si="47"/>
        <v>2038</v>
      </c>
      <c r="Z224" s="101">
        <f t="shared" si="47"/>
        <v>2039</v>
      </c>
      <c r="AA224" s="101">
        <f t="shared" si="47"/>
        <v>2040</v>
      </c>
      <c r="AB224" s="101">
        <f t="shared" si="47"/>
        <v>2041</v>
      </c>
      <c r="AC224" s="101">
        <f t="shared" si="47"/>
        <v>2042</v>
      </c>
      <c r="AD224" s="101">
        <f t="shared" si="47"/>
        <v>2043</v>
      </c>
      <c r="AE224" s="101">
        <f t="shared" si="47"/>
        <v>2044</v>
      </c>
      <c r="AF224" s="101">
        <f t="shared" si="47"/>
        <v>2045</v>
      </c>
      <c r="AG224" s="101">
        <f t="shared" si="47"/>
        <v>2046</v>
      </c>
      <c r="AH224" s="101">
        <f t="shared" si="47"/>
        <v>2047</v>
      </c>
      <c r="AI224" s="101">
        <f t="shared" si="47"/>
        <v>2048</v>
      </c>
      <c r="AJ224" s="101">
        <f t="shared" si="47"/>
        <v>2049</v>
      </c>
      <c r="AK224" s="101">
        <f t="shared" si="47"/>
        <v>2050</v>
      </c>
    </row>
    <row r="225" spans="1:47">
      <c r="A225" s="101" t="s">
        <v>3668</v>
      </c>
      <c r="G225" s="106"/>
      <c r="H225" s="106" t="str">
        <f t="shared" ref="H225:AK233" si="48">IFERROR(H14/G14-1,"")</f>
        <v/>
      </c>
      <c r="I225" s="106" t="str">
        <f t="shared" si="48"/>
        <v/>
      </c>
      <c r="J225" s="106" t="str">
        <f t="shared" si="48"/>
        <v/>
      </c>
      <c r="K225" s="106" t="str">
        <f t="shared" si="48"/>
        <v/>
      </c>
      <c r="L225" s="106" t="str">
        <f t="shared" si="48"/>
        <v/>
      </c>
      <c r="M225" s="106" t="str">
        <f t="shared" si="48"/>
        <v/>
      </c>
      <c r="N225" s="106" t="str">
        <f t="shared" si="48"/>
        <v/>
      </c>
      <c r="O225" s="106" t="str">
        <f t="shared" si="48"/>
        <v/>
      </c>
      <c r="P225" s="106" t="str">
        <f t="shared" si="48"/>
        <v/>
      </c>
      <c r="Q225" s="106" t="str">
        <f t="shared" si="48"/>
        <v/>
      </c>
      <c r="R225" s="106" t="str">
        <f t="shared" si="48"/>
        <v/>
      </c>
      <c r="S225" s="106" t="str">
        <f t="shared" si="48"/>
        <v/>
      </c>
      <c r="T225" s="106" t="str">
        <f t="shared" si="48"/>
        <v/>
      </c>
      <c r="U225" s="106" t="str">
        <f t="shared" si="48"/>
        <v/>
      </c>
      <c r="V225" s="106" t="str">
        <f t="shared" si="48"/>
        <v/>
      </c>
      <c r="W225" s="106" t="str">
        <f t="shared" si="48"/>
        <v/>
      </c>
      <c r="X225" s="106" t="str">
        <f t="shared" si="48"/>
        <v/>
      </c>
      <c r="Y225" s="106" t="str">
        <f t="shared" si="48"/>
        <v/>
      </c>
      <c r="Z225" s="106" t="str">
        <f t="shared" si="48"/>
        <v/>
      </c>
      <c r="AA225" s="106" t="str">
        <f t="shared" si="48"/>
        <v/>
      </c>
      <c r="AB225" s="106" t="str">
        <f t="shared" si="48"/>
        <v/>
      </c>
      <c r="AC225" s="106" t="str">
        <f t="shared" si="48"/>
        <v/>
      </c>
      <c r="AD225" s="106" t="str">
        <f t="shared" si="48"/>
        <v/>
      </c>
      <c r="AE225" s="106" t="str">
        <f t="shared" si="48"/>
        <v/>
      </c>
      <c r="AF225" s="106" t="str">
        <f t="shared" si="48"/>
        <v/>
      </c>
      <c r="AG225" s="106" t="str">
        <f t="shared" si="48"/>
        <v/>
      </c>
      <c r="AH225" s="106" t="str">
        <f t="shared" si="48"/>
        <v/>
      </c>
      <c r="AI225" s="106" t="str">
        <f t="shared" si="48"/>
        <v/>
      </c>
      <c r="AJ225" s="106" t="str">
        <f t="shared" si="48"/>
        <v/>
      </c>
      <c r="AK225" s="106" t="str">
        <f t="shared" si="48"/>
        <v/>
      </c>
    </row>
    <row r="226" spans="1:47">
      <c r="A226" s="101" t="s">
        <v>3669</v>
      </c>
      <c r="G226" s="106"/>
      <c r="H226" s="106">
        <f t="shared" si="48"/>
        <v>0</v>
      </c>
      <c r="I226" s="106">
        <f t="shared" si="48"/>
        <v>4.119091531303698E-2</v>
      </c>
      <c r="J226" s="106">
        <f t="shared" si="48"/>
        <v>2.4206793457943743E-3</v>
      </c>
      <c r="K226" s="106">
        <f t="shared" si="48"/>
        <v>-3.7591613758745646E-2</v>
      </c>
      <c r="L226" s="106">
        <f t="shared" si="48"/>
        <v>-1.7546414724549431E-2</v>
      </c>
      <c r="M226" s="106">
        <f t="shared" si="48"/>
        <v>-4.271917341160425E-2</v>
      </c>
      <c r="N226" s="106">
        <f t="shared" si="48"/>
        <v>-1.07359240322209E-2</v>
      </c>
      <c r="O226" s="106">
        <f t="shared" si="48"/>
        <v>-9.7337597828172084E-3</v>
      </c>
      <c r="P226" s="106">
        <f t="shared" si="48"/>
        <v>-2.2987480466456378E-2</v>
      </c>
      <c r="Q226" s="106">
        <f t="shared" si="48"/>
        <v>-3.4340810149580125E-3</v>
      </c>
      <c r="R226" s="106">
        <f t="shared" si="48"/>
        <v>-2.5141318446455507E-3</v>
      </c>
      <c r="S226" s="106">
        <f t="shared" si="48"/>
        <v>2.5129118795104155E-3</v>
      </c>
      <c r="T226" s="106">
        <f t="shared" si="48"/>
        <v>-1.4022073037936011E-2</v>
      </c>
      <c r="U226" s="106">
        <f t="shared" si="48"/>
        <v>-8.8194042182828669E-3</v>
      </c>
      <c r="V226" s="106">
        <f t="shared" si="48"/>
        <v>-3.0935211675400254E-3</v>
      </c>
      <c r="W226" s="106">
        <f t="shared" si="48"/>
        <v>-8.6546953894791612E-3</v>
      </c>
      <c r="X226" s="106">
        <f t="shared" si="48"/>
        <v>-5.8882080948453597E-3</v>
      </c>
      <c r="Y226" s="106">
        <f t="shared" si="48"/>
        <v>-8.4063351881213944E-4</v>
      </c>
      <c r="Z226" s="106">
        <f t="shared" si="48"/>
        <v>7.9987815064594958E-3</v>
      </c>
      <c r="AA226" s="106">
        <f t="shared" si="48"/>
        <v>-1.7178977967735598E-3</v>
      </c>
      <c r="AB226" s="106">
        <f t="shared" si="48"/>
        <v>-6.2467302271462799E-4</v>
      </c>
      <c r="AC226" s="106">
        <f t="shared" si="48"/>
        <v>-6.6773608617709534E-4</v>
      </c>
      <c r="AD226" s="106">
        <f t="shared" si="48"/>
        <v>-3.0281707082370213E-3</v>
      </c>
      <c r="AE226" s="106">
        <f t="shared" si="48"/>
        <v>-8.9884386961336382E-4</v>
      </c>
      <c r="AF226" s="106">
        <f t="shared" si="48"/>
        <v>-1.4231415986646345E-3</v>
      </c>
      <c r="AG226" s="106">
        <f t="shared" si="48"/>
        <v>-2.8467117093691208E-3</v>
      </c>
      <c r="AH226" s="106">
        <f t="shared" si="48"/>
        <v>-1.2867390684786484E-3</v>
      </c>
      <c r="AI226" s="106">
        <f t="shared" si="48"/>
        <v>-1.384935592298131E-3</v>
      </c>
      <c r="AJ226" s="106">
        <f t="shared" si="48"/>
        <v>-6.3493819947016972E-3</v>
      </c>
      <c r="AK226" s="106">
        <f t="shared" si="48"/>
        <v>-1.4581309001373555E-3</v>
      </c>
      <c r="AM226" s="101">
        <f t="shared" ref="AM226:AU233" si="49">IFERROR(AM15/AL15,"")</f>
        <v>0.99749853472520567</v>
      </c>
      <c r="AN226" s="101">
        <f t="shared" si="49"/>
        <v>0.99754646116734924</v>
      </c>
      <c r="AO226" s="101">
        <f t="shared" si="49"/>
        <v>0.99770635966484933</v>
      </c>
      <c r="AP226" s="101">
        <f t="shared" si="49"/>
        <v>0.99745231624764552</v>
      </c>
      <c r="AQ226" s="101">
        <f t="shared" si="49"/>
        <v>0.99758006854844894</v>
      </c>
      <c r="AR226" s="101">
        <f t="shared" si="49"/>
        <v>0.99771980515278968</v>
      </c>
      <c r="AS226" s="101">
        <f t="shared" si="49"/>
        <v>0.9976206978923553</v>
      </c>
      <c r="AT226" s="101">
        <f t="shared" si="49"/>
        <v>0.99783257586746699</v>
      </c>
      <c r="AU226" s="101">
        <f t="shared" si="49"/>
        <v>0.99815976107561777</v>
      </c>
    </row>
    <row r="227" spans="1:47">
      <c r="A227" s="101" t="s">
        <v>3670</v>
      </c>
      <c r="G227" s="106"/>
      <c r="H227" s="106">
        <f t="shared" si="48"/>
        <v>0.49268349378021559</v>
      </c>
      <c r="I227" s="106">
        <f t="shared" si="48"/>
        <v>-6.7324052941551527E-2</v>
      </c>
      <c r="J227" s="106">
        <f t="shared" si="48"/>
        <v>-2.244571379624094E-2</v>
      </c>
      <c r="K227" s="106">
        <f t="shared" si="48"/>
        <v>-1.8675892044051512E-2</v>
      </c>
      <c r="L227" s="106">
        <f t="shared" si="48"/>
        <v>-1.5815271614149751E-2</v>
      </c>
      <c r="M227" s="106">
        <f t="shared" si="48"/>
        <v>-1.0858921608306038E-2</v>
      </c>
      <c r="N227" s="106">
        <f t="shared" si="48"/>
        <v>-9.4881963161045357E-3</v>
      </c>
      <c r="O227" s="106">
        <f t="shared" si="48"/>
        <v>-5.0098340198437841E-3</v>
      </c>
      <c r="P227" s="106">
        <f t="shared" si="48"/>
        <v>-2.3111365354732127E-3</v>
      </c>
      <c r="Q227" s="106">
        <f t="shared" si="48"/>
        <v>2.196090901596337E-3</v>
      </c>
      <c r="R227" s="106">
        <f t="shared" si="48"/>
        <v>6.6692098669034472E-3</v>
      </c>
      <c r="S227" s="106">
        <f t="shared" si="48"/>
        <v>5.7240571302743515E-3</v>
      </c>
      <c r="T227" s="106">
        <f t="shared" si="48"/>
        <v>3.5461121306519239E-3</v>
      </c>
      <c r="U227" s="106">
        <f t="shared" si="48"/>
        <v>5.1088192739592309E-3</v>
      </c>
      <c r="V227" s="106">
        <f t="shared" si="48"/>
        <v>5.6521003343781295E-3</v>
      </c>
      <c r="W227" s="106">
        <f t="shared" si="48"/>
        <v>6.2997355947878031E-3</v>
      </c>
      <c r="X227" s="106">
        <f t="shared" si="48"/>
        <v>5.4672818351781949E-3</v>
      </c>
      <c r="Y227" s="106">
        <f t="shared" si="48"/>
        <v>6.3115570272160859E-3</v>
      </c>
      <c r="Z227" s="106">
        <f t="shared" si="48"/>
        <v>6.0115071725386215E-3</v>
      </c>
      <c r="AA227" s="106">
        <f t="shared" si="48"/>
        <v>6.280598149902783E-3</v>
      </c>
      <c r="AB227" s="106">
        <f t="shared" si="48"/>
        <v>6.4968470647954746E-3</v>
      </c>
      <c r="AC227" s="106">
        <f t="shared" si="48"/>
        <v>5.7676054053601433E-3</v>
      </c>
      <c r="AD227" s="106">
        <f t="shared" si="48"/>
        <v>6.3160691368517874E-3</v>
      </c>
      <c r="AE227" s="106">
        <f t="shared" si="48"/>
        <v>7.3524738387180655E-3</v>
      </c>
      <c r="AF227" s="106">
        <f t="shared" si="48"/>
        <v>4.2477421726461184E-3</v>
      </c>
      <c r="AG227" s="106">
        <f t="shared" si="48"/>
        <v>8.5965554466669314E-3</v>
      </c>
      <c r="AH227" s="106">
        <f t="shared" si="48"/>
        <v>6.2704059383118516E-3</v>
      </c>
      <c r="AI227" s="106">
        <f t="shared" si="48"/>
        <v>6.6166958522413388E-3</v>
      </c>
      <c r="AJ227" s="106">
        <f t="shared" si="48"/>
        <v>7.5741093055516906E-3</v>
      </c>
      <c r="AK227" s="106">
        <f t="shared" si="48"/>
        <v>7.4794586596449442E-3</v>
      </c>
      <c r="AM227" s="101">
        <f t="shared" si="49"/>
        <v>1.0066162399051779</v>
      </c>
      <c r="AN227" s="101">
        <f t="shared" si="49"/>
        <v>1.0066578392367751</v>
      </c>
      <c r="AO227" s="101">
        <f t="shared" si="49"/>
        <v>1.0065483273469935</v>
      </c>
      <c r="AP227" s="101">
        <f t="shared" si="49"/>
        <v>1.0064747566864443</v>
      </c>
      <c r="AQ227" s="101">
        <f t="shared" si="49"/>
        <v>1.0065899779517009</v>
      </c>
      <c r="AR227" s="101">
        <f t="shared" si="49"/>
        <v>1.0061119981605549</v>
      </c>
      <c r="AS227" s="101">
        <f t="shared" si="49"/>
        <v>1.0062963291388536</v>
      </c>
      <c r="AT227" s="101">
        <f t="shared" si="49"/>
        <v>1.0061652154943379</v>
      </c>
      <c r="AU227" s="101">
        <f t="shared" si="49"/>
        <v>1.0060627241338116</v>
      </c>
    </row>
    <row r="228" spans="1:47">
      <c r="A228" s="101" t="s">
        <v>3671</v>
      </c>
      <c r="G228" s="106"/>
      <c r="H228" s="106">
        <f t="shared" si="48"/>
        <v>0.49268349378021559</v>
      </c>
      <c r="I228" s="106">
        <f t="shared" si="48"/>
        <v>-6.7324052941551527E-2</v>
      </c>
      <c r="J228" s="106">
        <f t="shared" si="48"/>
        <v>-2.244571379624094E-2</v>
      </c>
      <c r="K228" s="106">
        <f t="shared" si="48"/>
        <v>-1.8675892044051512E-2</v>
      </c>
      <c r="L228" s="106">
        <f t="shared" si="48"/>
        <v>-1.5815271614149751E-2</v>
      </c>
      <c r="M228" s="106">
        <f t="shared" si="48"/>
        <v>-1.0858921608306038E-2</v>
      </c>
      <c r="N228" s="106">
        <f t="shared" si="48"/>
        <v>-9.4881963161045357E-3</v>
      </c>
      <c r="O228" s="106">
        <f t="shared" si="48"/>
        <v>-5.0098340198437841E-3</v>
      </c>
      <c r="P228" s="106">
        <f t="shared" si="48"/>
        <v>-2.3111365354732127E-3</v>
      </c>
      <c r="Q228" s="106">
        <f t="shared" si="48"/>
        <v>2.196090901596337E-3</v>
      </c>
      <c r="R228" s="106">
        <f t="shared" si="48"/>
        <v>6.6692098669034472E-3</v>
      </c>
      <c r="S228" s="106">
        <f t="shared" si="48"/>
        <v>5.7240571302743515E-3</v>
      </c>
      <c r="T228" s="106">
        <f t="shared" si="48"/>
        <v>3.5461121306519239E-3</v>
      </c>
      <c r="U228" s="106">
        <f t="shared" si="48"/>
        <v>5.1088192739592309E-3</v>
      </c>
      <c r="V228" s="106">
        <f t="shared" si="48"/>
        <v>5.6521003343781295E-3</v>
      </c>
      <c r="W228" s="106">
        <f t="shared" si="48"/>
        <v>6.2997355947878031E-3</v>
      </c>
      <c r="X228" s="106">
        <f t="shared" si="48"/>
        <v>5.4672818351781949E-3</v>
      </c>
      <c r="Y228" s="106">
        <f t="shared" si="48"/>
        <v>6.3115570272160859E-3</v>
      </c>
      <c r="Z228" s="106">
        <f t="shared" si="48"/>
        <v>6.0115071725386215E-3</v>
      </c>
      <c r="AA228" s="106">
        <f t="shared" si="48"/>
        <v>6.280598149902783E-3</v>
      </c>
      <c r="AB228" s="106">
        <f t="shared" si="48"/>
        <v>6.4968470647954746E-3</v>
      </c>
      <c r="AC228" s="106">
        <f t="shared" si="48"/>
        <v>5.7676054053601433E-3</v>
      </c>
      <c r="AD228" s="106">
        <f t="shared" si="48"/>
        <v>6.3160691368517874E-3</v>
      </c>
      <c r="AE228" s="106">
        <f t="shared" si="48"/>
        <v>7.3524738387180655E-3</v>
      </c>
      <c r="AF228" s="106">
        <f t="shared" si="48"/>
        <v>4.2477421726461184E-3</v>
      </c>
      <c r="AG228" s="106">
        <f t="shared" si="48"/>
        <v>8.5965554466669314E-3</v>
      </c>
      <c r="AH228" s="106">
        <f t="shared" si="48"/>
        <v>6.2704059383118516E-3</v>
      </c>
      <c r="AI228" s="106">
        <f t="shared" si="48"/>
        <v>6.6166958522413388E-3</v>
      </c>
      <c r="AJ228" s="106">
        <f t="shared" si="48"/>
        <v>7.5741093055516906E-3</v>
      </c>
      <c r="AK228" s="106">
        <f t="shared" si="48"/>
        <v>7.4794586596449442E-3</v>
      </c>
      <c r="AM228" s="101">
        <f t="shared" si="49"/>
        <v>1.0066162399051779</v>
      </c>
      <c r="AN228" s="101">
        <f t="shared" si="49"/>
        <v>1.0066578392367751</v>
      </c>
      <c r="AO228" s="101">
        <f t="shared" si="49"/>
        <v>1.0065483273469935</v>
      </c>
      <c r="AP228" s="101">
        <f t="shared" si="49"/>
        <v>1.0064747566864443</v>
      </c>
      <c r="AQ228" s="101">
        <f t="shared" si="49"/>
        <v>1.0065899779517009</v>
      </c>
      <c r="AR228" s="101">
        <f t="shared" si="49"/>
        <v>1.0061119981605549</v>
      </c>
      <c r="AS228" s="101">
        <f t="shared" si="49"/>
        <v>1.0062963291388536</v>
      </c>
      <c r="AT228" s="101">
        <f t="shared" si="49"/>
        <v>1.0061652154943379</v>
      </c>
      <c r="AU228" s="101">
        <f t="shared" si="49"/>
        <v>1.0060627241338116</v>
      </c>
    </row>
    <row r="229" spans="1:47">
      <c r="A229" s="101" t="s">
        <v>3672</v>
      </c>
      <c r="G229" s="106"/>
      <c r="H229" s="106">
        <f t="shared" si="48"/>
        <v>0.65322610837025086</v>
      </c>
      <c r="I229" s="106">
        <f t="shared" si="48"/>
        <v>-6.7324052941551527E-2</v>
      </c>
      <c r="J229" s="106">
        <f t="shared" si="48"/>
        <v>-2.2445713796240829E-2</v>
      </c>
      <c r="K229" s="106">
        <f t="shared" si="48"/>
        <v>-1.8675892044051512E-2</v>
      </c>
      <c r="L229" s="106">
        <f t="shared" si="48"/>
        <v>-1.5815271614149751E-2</v>
      </c>
      <c r="M229" s="106">
        <f t="shared" si="48"/>
        <v>-1.0858921608305927E-2</v>
      </c>
      <c r="N229" s="106">
        <f t="shared" si="48"/>
        <v>-9.4881963161045357E-3</v>
      </c>
      <c r="O229" s="106">
        <f t="shared" si="48"/>
        <v>-5.0098340198438951E-3</v>
      </c>
      <c r="P229" s="106">
        <f t="shared" si="48"/>
        <v>-2.3111365354732127E-3</v>
      </c>
      <c r="Q229" s="106">
        <f t="shared" si="48"/>
        <v>2.196090901596337E-3</v>
      </c>
      <c r="R229" s="106">
        <f t="shared" si="48"/>
        <v>6.6692098669034472E-3</v>
      </c>
      <c r="S229" s="106">
        <f t="shared" si="48"/>
        <v>5.7240571302743515E-3</v>
      </c>
      <c r="T229" s="106">
        <f t="shared" si="48"/>
        <v>3.5461121306519239E-3</v>
      </c>
      <c r="U229" s="106">
        <f t="shared" si="48"/>
        <v>5.1088192739592309E-3</v>
      </c>
      <c r="V229" s="106">
        <f t="shared" si="48"/>
        <v>5.6521003343781295E-3</v>
      </c>
      <c r="W229" s="106">
        <f t="shared" si="48"/>
        <v>6.2997355947878031E-3</v>
      </c>
      <c r="X229" s="106">
        <f t="shared" si="48"/>
        <v>5.4672818351781949E-3</v>
      </c>
      <c r="Y229" s="106">
        <f t="shared" si="48"/>
        <v>6.3115570272160859E-3</v>
      </c>
      <c r="Z229" s="106">
        <f t="shared" si="48"/>
        <v>6.0115071725386215E-3</v>
      </c>
      <c r="AA229" s="106">
        <f t="shared" si="48"/>
        <v>6.280598149902783E-3</v>
      </c>
      <c r="AB229" s="106">
        <f t="shared" si="48"/>
        <v>6.4968470647954746E-3</v>
      </c>
      <c r="AC229" s="106">
        <f t="shared" si="48"/>
        <v>5.7676054053601433E-3</v>
      </c>
      <c r="AD229" s="106">
        <f t="shared" si="48"/>
        <v>6.3160691368517874E-3</v>
      </c>
      <c r="AE229" s="106">
        <f t="shared" si="48"/>
        <v>7.3524738387180655E-3</v>
      </c>
      <c r="AF229" s="106">
        <f t="shared" si="48"/>
        <v>4.2477421726461184E-3</v>
      </c>
      <c r="AG229" s="106">
        <f t="shared" si="48"/>
        <v>8.5965554466669314E-3</v>
      </c>
      <c r="AH229" s="106">
        <f t="shared" si="48"/>
        <v>6.2704059383118516E-3</v>
      </c>
      <c r="AI229" s="106">
        <f t="shared" si="48"/>
        <v>6.6166958522413388E-3</v>
      </c>
      <c r="AJ229" s="106">
        <f t="shared" si="48"/>
        <v>7.5741093055516906E-3</v>
      </c>
      <c r="AK229" s="106">
        <f t="shared" si="48"/>
        <v>7.4794586596449442E-3</v>
      </c>
      <c r="AM229" s="101">
        <f t="shared" si="49"/>
        <v>1.0066162399051792</v>
      </c>
      <c r="AN229" s="101">
        <f t="shared" si="49"/>
        <v>1.0066578392367769</v>
      </c>
      <c r="AO229" s="101">
        <f t="shared" si="49"/>
        <v>1.0065483273469926</v>
      </c>
      <c r="AP229" s="101">
        <f t="shared" si="49"/>
        <v>1.0064747566864418</v>
      </c>
      <c r="AQ229" s="101">
        <f t="shared" si="49"/>
        <v>1.0065899779517022</v>
      </c>
      <c r="AR229" s="101">
        <f t="shared" si="49"/>
        <v>1.0061119981605566</v>
      </c>
      <c r="AS229" s="101">
        <f t="shared" si="49"/>
        <v>1.0062963291388536</v>
      </c>
      <c r="AT229" s="101">
        <f t="shared" si="49"/>
        <v>1.0061652154943339</v>
      </c>
      <c r="AU229" s="101">
        <f t="shared" si="49"/>
        <v>1.0060627241338134</v>
      </c>
    </row>
    <row r="230" spans="1:47">
      <c r="A230" s="101" t="s">
        <v>3673</v>
      </c>
      <c r="G230" s="106"/>
      <c r="H230" s="106">
        <f t="shared" si="48"/>
        <v>0</v>
      </c>
      <c r="I230" s="106">
        <f t="shared" si="48"/>
        <v>4.119091531303698E-2</v>
      </c>
      <c r="J230" s="106">
        <f t="shared" si="48"/>
        <v>2.4206793457943743E-3</v>
      </c>
      <c r="K230" s="106">
        <f t="shared" si="48"/>
        <v>-3.7591613758745646E-2</v>
      </c>
      <c r="L230" s="106">
        <f t="shared" si="48"/>
        <v>-1.7546414724549431E-2</v>
      </c>
      <c r="M230" s="106">
        <f t="shared" si="48"/>
        <v>-4.271917341160425E-2</v>
      </c>
      <c r="N230" s="106">
        <f t="shared" si="48"/>
        <v>-1.07359240322209E-2</v>
      </c>
      <c r="O230" s="106">
        <f t="shared" si="48"/>
        <v>-9.7337597828172084E-3</v>
      </c>
      <c r="P230" s="106">
        <f t="shared" si="48"/>
        <v>-2.2987480466456378E-2</v>
      </c>
      <c r="Q230" s="106">
        <f t="shared" si="48"/>
        <v>-3.4340810149580125E-3</v>
      </c>
      <c r="R230" s="106">
        <f t="shared" si="48"/>
        <v>-2.5141318446455507E-3</v>
      </c>
      <c r="S230" s="106">
        <f t="shared" si="48"/>
        <v>2.5129118795104155E-3</v>
      </c>
      <c r="T230" s="106">
        <f t="shared" si="48"/>
        <v>-1.4022073037936011E-2</v>
      </c>
      <c r="U230" s="106">
        <f t="shared" si="48"/>
        <v>-8.8194042182828669E-3</v>
      </c>
      <c r="V230" s="106">
        <f t="shared" si="48"/>
        <v>-3.0935211675400254E-3</v>
      </c>
      <c r="W230" s="106">
        <f t="shared" si="48"/>
        <v>-8.6546953894791612E-3</v>
      </c>
      <c r="X230" s="106">
        <f t="shared" si="48"/>
        <v>-5.8882080948453597E-3</v>
      </c>
      <c r="Y230" s="106">
        <f t="shared" si="48"/>
        <v>-8.4063351881213944E-4</v>
      </c>
      <c r="Z230" s="106">
        <f t="shared" si="48"/>
        <v>7.9987815064594958E-3</v>
      </c>
      <c r="AA230" s="106">
        <f t="shared" si="48"/>
        <v>-1.7178977967735598E-3</v>
      </c>
      <c r="AB230" s="106">
        <f t="shared" si="48"/>
        <v>-6.2467302271462799E-4</v>
      </c>
      <c r="AC230" s="106">
        <f t="shared" si="48"/>
        <v>-6.6773608617709534E-4</v>
      </c>
      <c r="AD230" s="106">
        <f t="shared" si="48"/>
        <v>-3.0281707082370213E-3</v>
      </c>
      <c r="AE230" s="106">
        <f t="shared" si="48"/>
        <v>-8.9884386961336382E-4</v>
      </c>
      <c r="AF230" s="106">
        <f t="shared" si="48"/>
        <v>-1.4231415986646345E-3</v>
      </c>
      <c r="AG230" s="106">
        <f t="shared" si="48"/>
        <v>-2.8467117093691208E-3</v>
      </c>
      <c r="AH230" s="106">
        <f t="shared" si="48"/>
        <v>-1.2867390684786484E-3</v>
      </c>
      <c r="AI230" s="106">
        <f t="shared" si="48"/>
        <v>-1.384935592298131E-3</v>
      </c>
      <c r="AJ230" s="106">
        <f t="shared" si="48"/>
        <v>-6.3493819947016972E-3</v>
      </c>
      <c r="AK230" s="106">
        <f t="shared" si="48"/>
        <v>-1.4581309001373555E-3</v>
      </c>
      <c r="AM230" s="101">
        <f t="shared" si="49"/>
        <v>0.99749853472520567</v>
      </c>
      <c r="AN230" s="101">
        <f t="shared" si="49"/>
        <v>0.99754646116734924</v>
      </c>
      <c r="AO230" s="101">
        <f t="shared" si="49"/>
        <v>0.99770635966484933</v>
      </c>
      <c r="AP230" s="101">
        <f t="shared" si="49"/>
        <v>0.99745231624764552</v>
      </c>
      <c r="AQ230" s="101">
        <f t="shared" si="49"/>
        <v>0.99758006854844894</v>
      </c>
      <c r="AR230" s="101">
        <f t="shared" si="49"/>
        <v>0.99771980515278968</v>
      </c>
      <c r="AS230" s="101">
        <f t="shared" si="49"/>
        <v>0.9976206978923553</v>
      </c>
      <c r="AT230" s="101">
        <f t="shared" si="49"/>
        <v>0.99783257586746699</v>
      </c>
      <c r="AU230" s="101">
        <f t="shared" si="49"/>
        <v>0.99815976107561777</v>
      </c>
    </row>
    <row r="231" spans="1:47">
      <c r="A231" s="101" t="s">
        <v>3674</v>
      </c>
      <c r="G231" s="106"/>
      <c r="H231" s="106" t="str">
        <f t="shared" si="48"/>
        <v/>
      </c>
      <c r="I231" s="106" t="str">
        <f t="shared" si="48"/>
        <v/>
      </c>
      <c r="J231" s="106" t="str">
        <f t="shared" si="48"/>
        <v/>
      </c>
      <c r="K231" s="106" t="str">
        <f t="shared" si="48"/>
        <v/>
      </c>
      <c r="L231" s="106" t="str">
        <f t="shared" si="48"/>
        <v/>
      </c>
      <c r="M231" s="106" t="str">
        <f t="shared" si="48"/>
        <v/>
      </c>
      <c r="N231" s="106" t="str">
        <f t="shared" si="48"/>
        <v/>
      </c>
      <c r="O231" s="106" t="str">
        <f t="shared" si="48"/>
        <v/>
      </c>
      <c r="P231" s="106" t="str">
        <f t="shared" si="48"/>
        <v/>
      </c>
      <c r="Q231" s="106" t="str">
        <f t="shared" si="48"/>
        <v/>
      </c>
      <c r="R231" s="106" t="str">
        <f t="shared" si="48"/>
        <v/>
      </c>
      <c r="S231" s="106" t="str">
        <f t="shared" si="48"/>
        <v/>
      </c>
      <c r="T231" s="106" t="str">
        <f t="shared" si="48"/>
        <v/>
      </c>
      <c r="U231" s="106" t="str">
        <f t="shared" si="48"/>
        <v/>
      </c>
      <c r="V231" s="106" t="str">
        <f t="shared" si="48"/>
        <v/>
      </c>
      <c r="W231" s="106" t="str">
        <f t="shared" si="48"/>
        <v/>
      </c>
      <c r="X231" s="106" t="str">
        <f t="shared" si="48"/>
        <v/>
      </c>
      <c r="Y231" s="106" t="str">
        <f t="shared" si="48"/>
        <v/>
      </c>
      <c r="Z231" s="106" t="str">
        <f t="shared" si="48"/>
        <v/>
      </c>
      <c r="AA231" s="106" t="str">
        <f t="shared" si="48"/>
        <v/>
      </c>
      <c r="AB231" s="106" t="str">
        <f t="shared" si="48"/>
        <v/>
      </c>
      <c r="AC231" s="106" t="str">
        <f t="shared" si="48"/>
        <v/>
      </c>
      <c r="AD231" s="106" t="str">
        <f t="shared" si="48"/>
        <v/>
      </c>
      <c r="AE231" s="106" t="str">
        <f t="shared" si="48"/>
        <v/>
      </c>
      <c r="AF231" s="106" t="str">
        <f t="shared" si="48"/>
        <v/>
      </c>
      <c r="AG231" s="106" t="str">
        <f t="shared" si="48"/>
        <v/>
      </c>
      <c r="AH231" s="106" t="str">
        <f t="shared" si="48"/>
        <v/>
      </c>
      <c r="AI231" s="106" t="str">
        <f t="shared" si="48"/>
        <v/>
      </c>
      <c r="AJ231" s="106" t="str">
        <f t="shared" si="48"/>
        <v/>
      </c>
      <c r="AK231" s="106" t="str">
        <f t="shared" si="48"/>
        <v/>
      </c>
      <c r="AM231" s="101" t="str">
        <f t="shared" si="49"/>
        <v/>
      </c>
      <c r="AN231" s="101" t="str">
        <f t="shared" si="49"/>
        <v/>
      </c>
      <c r="AO231" s="101" t="str">
        <f t="shared" si="49"/>
        <v/>
      </c>
      <c r="AP231" s="101" t="str">
        <f t="shared" si="49"/>
        <v/>
      </c>
      <c r="AQ231" s="101" t="str">
        <f t="shared" si="49"/>
        <v/>
      </c>
      <c r="AR231" s="101" t="str">
        <f t="shared" si="49"/>
        <v/>
      </c>
      <c r="AS231" s="101" t="str">
        <f t="shared" si="49"/>
        <v/>
      </c>
      <c r="AT231" s="101" t="str">
        <f t="shared" si="49"/>
        <v/>
      </c>
      <c r="AU231" s="101" t="str">
        <f t="shared" si="49"/>
        <v/>
      </c>
    </row>
    <row r="232" spans="1:47">
      <c r="A232" s="101" t="s">
        <v>3675</v>
      </c>
      <c r="G232" s="106"/>
      <c r="H232" s="106">
        <f t="shared" si="48"/>
        <v>0.65322610837025086</v>
      </c>
      <c r="I232" s="106">
        <f t="shared" si="48"/>
        <v>-6.7324052941551527E-2</v>
      </c>
      <c r="J232" s="106">
        <f t="shared" si="48"/>
        <v>-2.2445713796240829E-2</v>
      </c>
      <c r="K232" s="106">
        <f t="shared" si="48"/>
        <v>-1.8675892044051512E-2</v>
      </c>
      <c r="L232" s="106">
        <f t="shared" si="48"/>
        <v>-1.5815271614149751E-2</v>
      </c>
      <c r="M232" s="106">
        <f t="shared" si="48"/>
        <v>-1.0858921608305927E-2</v>
      </c>
      <c r="N232" s="106">
        <f t="shared" si="48"/>
        <v>-9.4881963161045357E-3</v>
      </c>
      <c r="O232" s="106">
        <f t="shared" si="48"/>
        <v>-5.0098340198438951E-3</v>
      </c>
      <c r="P232" s="106">
        <f t="shared" si="48"/>
        <v>-2.3111365354732127E-3</v>
      </c>
      <c r="Q232" s="106">
        <f t="shared" si="48"/>
        <v>2.196090901596337E-3</v>
      </c>
      <c r="R232" s="106">
        <f t="shared" si="48"/>
        <v>6.6692098669034472E-3</v>
      </c>
      <c r="S232" s="106">
        <f t="shared" si="48"/>
        <v>5.7240571302743515E-3</v>
      </c>
      <c r="T232" s="106">
        <f t="shared" si="48"/>
        <v>3.5461121306519239E-3</v>
      </c>
      <c r="U232" s="106">
        <f t="shared" si="48"/>
        <v>5.1088192739592309E-3</v>
      </c>
      <c r="V232" s="106">
        <f t="shared" si="48"/>
        <v>5.6521003343781295E-3</v>
      </c>
      <c r="W232" s="106">
        <f t="shared" si="48"/>
        <v>6.2997355947878031E-3</v>
      </c>
      <c r="X232" s="106">
        <f t="shared" si="48"/>
        <v>5.4672818351781949E-3</v>
      </c>
      <c r="Y232" s="106">
        <f t="shared" si="48"/>
        <v>6.3115570272160859E-3</v>
      </c>
      <c r="Z232" s="106">
        <f t="shared" si="48"/>
        <v>6.0115071725386215E-3</v>
      </c>
      <c r="AA232" s="106">
        <f t="shared" si="48"/>
        <v>6.280598149902783E-3</v>
      </c>
      <c r="AB232" s="106">
        <f t="shared" si="48"/>
        <v>6.4968470647954746E-3</v>
      </c>
      <c r="AC232" s="106">
        <f t="shared" si="48"/>
        <v>5.7676054053601433E-3</v>
      </c>
      <c r="AD232" s="106">
        <f t="shared" si="48"/>
        <v>6.3160691368517874E-3</v>
      </c>
      <c r="AE232" s="106">
        <f t="shared" si="48"/>
        <v>7.3524738387180655E-3</v>
      </c>
      <c r="AF232" s="106">
        <f t="shared" si="48"/>
        <v>4.2477421726461184E-3</v>
      </c>
      <c r="AG232" s="106">
        <f t="shared" si="48"/>
        <v>8.5965554466669314E-3</v>
      </c>
      <c r="AH232" s="106">
        <f t="shared" si="48"/>
        <v>6.2704059383118516E-3</v>
      </c>
      <c r="AI232" s="106">
        <f t="shared" si="48"/>
        <v>6.6166958522413388E-3</v>
      </c>
      <c r="AJ232" s="106">
        <f t="shared" si="48"/>
        <v>7.5741093055516906E-3</v>
      </c>
      <c r="AK232" s="106">
        <f t="shared" si="48"/>
        <v>7.4794586596449442E-3</v>
      </c>
      <c r="AM232" s="101">
        <f t="shared" si="49"/>
        <v>1.0066162399051792</v>
      </c>
      <c r="AN232" s="101">
        <f t="shared" si="49"/>
        <v>1.0066578392367769</v>
      </c>
      <c r="AO232" s="101">
        <f t="shared" si="49"/>
        <v>1.0065483273469926</v>
      </c>
      <c r="AP232" s="101">
        <f t="shared" si="49"/>
        <v>1.0064747566864418</v>
      </c>
      <c r="AQ232" s="101">
        <f t="shared" si="49"/>
        <v>1.0065899779517022</v>
      </c>
      <c r="AR232" s="101">
        <f t="shared" si="49"/>
        <v>1.0061119981605566</v>
      </c>
      <c r="AS232" s="101">
        <f t="shared" si="49"/>
        <v>1.0062963291388536</v>
      </c>
      <c r="AT232" s="101">
        <f t="shared" si="49"/>
        <v>1.0061652154943339</v>
      </c>
      <c r="AU232" s="101">
        <f t="shared" si="49"/>
        <v>1.0060627241338134</v>
      </c>
    </row>
    <row r="233" spans="1:47" s="128" customFormat="1">
      <c r="A233" s="127" t="s">
        <v>3676</v>
      </c>
      <c r="B233" s="127"/>
      <c r="C233" s="127"/>
      <c r="D233" s="127"/>
      <c r="E233" s="127"/>
      <c r="F233" s="127"/>
      <c r="G233" s="129"/>
      <c r="H233" s="129" t="str">
        <f t="shared" si="48"/>
        <v/>
      </c>
      <c r="I233" s="129" t="str">
        <f t="shared" si="48"/>
        <v/>
      </c>
      <c r="J233" s="129" t="str">
        <f t="shared" si="48"/>
        <v/>
      </c>
      <c r="K233" s="129" t="str">
        <f t="shared" si="48"/>
        <v/>
      </c>
      <c r="L233" s="129" t="str">
        <f t="shared" si="48"/>
        <v/>
      </c>
      <c r="M233" s="129" t="str">
        <f t="shared" si="48"/>
        <v/>
      </c>
      <c r="N233" s="129" t="str">
        <f t="shared" si="48"/>
        <v/>
      </c>
      <c r="O233" s="129" t="str">
        <f t="shared" si="48"/>
        <v/>
      </c>
      <c r="P233" s="129" t="str">
        <f t="shared" si="48"/>
        <v/>
      </c>
      <c r="Q233" s="129" t="str">
        <f t="shared" si="48"/>
        <v/>
      </c>
      <c r="R233" s="129" t="str">
        <f t="shared" si="48"/>
        <v/>
      </c>
      <c r="S233" s="129" t="str">
        <f t="shared" si="48"/>
        <v/>
      </c>
      <c r="T233" s="129" t="str">
        <f t="shared" si="48"/>
        <v/>
      </c>
      <c r="U233" s="129" t="str">
        <f t="shared" si="48"/>
        <v/>
      </c>
      <c r="V233" s="129" t="str">
        <f t="shared" si="48"/>
        <v/>
      </c>
      <c r="W233" s="129" t="str">
        <f t="shared" ref="W233:AZ233" si="50">IFERROR(W22/V22-1,"")</f>
        <v/>
      </c>
      <c r="X233" s="129" t="str">
        <f t="shared" si="50"/>
        <v/>
      </c>
      <c r="Y233" s="129" t="str">
        <f t="shared" si="50"/>
        <v/>
      </c>
      <c r="Z233" s="129" t="str">
        <f t="shared" si="50"/>
        <v/>
      </c>
      <c r="AA233" s="129" t="str">
        <f t="shared" si="50"/>
        <v/>
      </c>
      <c r="AB233" s="129" t="str">
        <f t="shared" si="50"/>
        <v/>
      </c>
      <c r="AC233" s="129" t="str">
        <f t="shared" si="50"/>
        <v/>
      </c>
      <c r="AD233" s="129" t="str">
        <f t="shared" si="50"/>
        <v/>
      </c>
      <c r="AE233" s="129" t="str">
        <f t="shared" si="50"/>
        <v/>
      </c>
      <c r="AF233" s="129" t="str">
        <f t="shared" si="50"/>
        <v/>
      </c>
      <c r="AG233" s="129" t="str">
        <f t="shared" si="50"/>
        <v/>
      </c>
      <c r="AH233" s="129" t="str">
        <f t="shared" si="50"/>
        <v/>
      </c>
      <c r="AI233" s="129" t="str">
        <f t="shared" si="50"/>
        <v/>
      </c>
      <c r="AJ233" s="129" t="str">
        <f t="shared" si="50"/>
        <v/>
      </c>
      <c r="AK233" s="129" t="str">
        <f t="shared" si="50"/>
        <v/>
      </c>
      <c r="AM233" s="128" t="str">
        <f t="shared" si="49"/>
        <v/>
      </c>
      <c r="AN233" s="128" t="str">
        <f t="shared" si="49"/>
        <v/>
      </c>
      <c r="AO233" s="128" t="str">
        <f t="shared" si="49"/>
        <v/>
      </c>
      <c r="AP233" s="128" t="str">
        <f t="shared" si="49"/>
        <v/>
      </c>
      <c r="AQ233" s="128" t="str">
        <f t="shared" si="49"/>
        <v/>
      </c>
      <c r="AR233" s="128" t="str">
        <f t="shared" si="49"/>
        <v/>
      </c>
      <c r="AS233" s="128" t="str">
        <f t="shared" si="49"/>
        <v/>
      </c>
      <c r="AT233" s="128" t="str">
        <f t="shared" si="49"/>
        <v/>
      </c>
      <c r="AU233" s="128" t="str">
        <f t="shared" si="49"/>
        <v/>
      </c>
    </row>
    <row r="234" spans="1:47">
      <c r="A234" s="105" t="s">
        <v>3697</v>
      </c>
      <c r="B234" s="105"/>
      <c r="C234" s="105"/>
      <c r="D234" s="105"/>
      <c r="E234" s="105"/>
      <c r="F234" s="105"/>
      <c r="G234" s="101">
        <f t="shared" ref="G234:AK234" si="51">G$1</f>
        <v>2020</v>
      </c>
      <c r="H234" s="101">
        <f t="shared" si="51"/>
        <v>2021</v>
      </c>
      <c r="I234" s="101">
        <f t="shared" si="51"/>
        <v>2022</v>
      </c>
      <c r="J234" s="101">
        <f t="shared" si="51"/>
        <v>2023</v>
      </c>
      <c r="K234" s="101">
        <f t="shared" si="51"/>
        <v>2024</v>
      </c>
      <c r="L234" s="101">
        <f t="shared" si="51"/>
        <v>2025</v>
      </c>
      <c r="M234" s="101">
        <f t="shared" si="51"/>
        <v>2026</v>
      </c>
      <c r="N234" s="101">
        <f t="shared" si="51"/>
        <v>2027</v>
      </c>
      <c r="O234" s="101">
        <f t="shared" si="51"/>
        <v>2028</v>
      </c>
      <c r="P234" s="101">
        <f t="shared" si="51"/>
        <v>2029</v>
      </c>
      <c r="Q234" s="101">
        <f t="shared" si="51"/>
        <v>2030</v>
      </c>
      <c r="R234" s="101">
        <f t="shared" si="51"/>
        <v>2031</v>
      </c>
      <c r="S234" s="101">
        <f t="shared" si="51"/>
        <v>2032</v>
      </c>
      <c r="T234" s="101">
        <f t="shared" si="51"/>
        <v>2033</v>
      </c>
      <c r="U234" s="101">
        <f t="shared" si="51"/>
        <v>2034</v>
      </c>
      <c r="V234" s="101">
        <f t="shared" si="51"/>
        <v>2035</v>
      </c>
      <c r="W234" s="101">
        <f t="shared" si="51"/>
        <v>2036</v>
      </c>
      <c r="X234" s="101">
        <f t="shared" si="51"/>
        <v>2037</v>
      </c>
      <c r="Y234" s="101">
        <f t="shared" si="51"/>
        <v>2038</v>
      </c>
      <c r="Z234" s="101">
        <f t="shared" si="51"/>
        <v>2039</v>
      </c>
      <c r="AA234" s="101">
        <f t="shared" si="51"/>
        <v>2040</v>
      </c>
      <c r="AB234" s="101">
        <f t="shared" si="51"/>
        <v>2041</v>
      </c>
      <c r="AC234" s="101">
        <f t="shared" si="51"/>
        <v>2042</v>
      </c>
      <c r="AD234" s="101">
        <f t="shared" si="51"/>
        <v>2043</v>
      </c>
      <c r="AE234" s="101">
        <f t="shared" si="51"/>
        <v>2044</v>
      </c>
      <c r="AF234" s="101">
        <f t="shared" si="51"/>
        <v>2045</v>
      </c>
      <c r="AG234" s="101">
        <f t="shared" si="51"/>
        <v>2046</v>
      </c>
      <c r="AH234" s="101">
        <f t="shared" si="51"/>
        <v>2047</v>
      </c>
      <c r="AI234" s="101">
        <f t="shared" si="51"/>
        <v>2048</v>
      </c>
      <c r="AJ234" s="101">
        <f t="shared" si="51"/>
        <v>2049</v>
      </c>
      <c r="AK234" s="101">
        <f t="shared" si="51"/>
        <v>2050</v>
      </c>
    </row>
    <row r="235" spans="1:47">
      <c r="A235" s="101" t="s">
        <v>3668</v>
      </c>
      <c r="G235" s="106"/>
      <c r="H235" s="106">
        <f t="shared" ref="H235:AK243" si="52">IFERROR(H24/G24-1,"")</f>
        <v>0</v>
      </c>
      <c r="I235" s="106">
        <f t="shared" si="52"/>
        <v>-0.16983055861506346</v>
      </c>
      <c r="J235" s="106">
        <f t="shared" si="52"/>
        <v>-0.1174705863388239</v>
      </c>
      <c r="K235" s="106">
        <f t="shared" si="52"/>
        <v>-2.6801868869016143E-2</v>
      </c>
      <c r="L235" s="106">
        <f t="shared" si="52"/>
        <v>1.0707001368315927E-2</v>
      </c>
      <c r="M235" s="106">
        <f t="shared" si="52"/>
        <v>1.073530712359605E-2</v>
      </c>
      <c r="N235" s="106">
        <f t="shared" si="52"/>
        <v>0.13393239338244611</v>
      </c>
      <c r="O235" s="106">
        <f t="shared" si="52"/>
        <v>0.11811320865694164</v>
      </c>
      <c r="P235" s="106">
        <f t="shared" si="52"/>
        <v>-2.1262090729493921E-2</v>
      </c>
      <c r="Q235" s="106">
        <f t="shared" si="52"/>
        <v>-1.6123025091987708E-2</v>
      </c>
      <c r="R235" s="106">
        <f t="shared" si="52"/>
        <v>4.1184182799058888E-2</v>
      </c>
      <c r="S235" s="106">
        <f t="shared" si="52"/>
        <v>-2.319704288612745E-2</v>
      </c>
      <c r="T235" s="106">
        <f t="shared" si="52"/>
        <v>-1.0117157992623693E-2</v>
      </c>
      <c r="U235" s="106">
        <f t="shared" si="52"/>
        <v>-1.4694129437125114E-2</v>
      </c>
      <c r="V235" s="106">
        <f t="shared" si="52"/>
        <v>-1.4734665956913973E-2</v>
      </c>
      <c r="W235" s="106">
        <f t="shared" si="52"/>
        <v>-1.9412648833508683E-2</v>
      </c>
      <c r="X235" s="106">
        <f t="shared" si="52"/>
        <v>-1.2824160409870666E-2</v>
      </c>
      <c r="Y235" s="106">
        <f t="shared" si="52"/>
        <v>-1.2676305663598342E-2</v>
      </c>
      <c r="Z235" s="106">
        <f t="shared" si="52"/>
        <v>-1.2079836553570145E-2</v>
      </c>
      <c r="AA235" s="106">
        <f t="shared" si="52"/>
        <v>-1.1318987044168116E-2</v>
      </c>
      <c r="AB235" s="106">
        <f t="shared" si="52"/>
        <v>-8.4071563799543725E-3</v>
      </c>
      <c r="AC235" s="106">
        <f t="shared" si="52"/>
        <v>-8.1552402496025689E-3</v>
      </c>
      <c r="AD235" s="106">
        <f t="shared" si="52"/>
        <v>-3.5173815140850939E-3</v>
      </c>
      <c r="AE235" s="106">
        <f t="shared" si="52"/>
        <v>-6.580602243281275E-3</v>
      </c>
      <c r="AF235" s="106">
        <f t="shared" si="52"/>
        <v>-1.5923813448983637E-3</v>
      </c>
      <c r="AG235" s="106">
        <f t="shared" si="52"/>
        <v>-5.2229251150858191E-3</v>
      </c>
      <c r="AH235" s="106">
        <f t="shared" si="52"/>
        <v>-4.1609578312147288E-3</v>
      </c>
      <c r="AI235" s="106">
        <f t="shared" si="52"/>
        <v>-1.7809285562792043E-3</v>
      </c>
      <c r="AJ235" s="106">
        <f t="shared" si="52"/>
        <v>-6.3458222063039749E-3</v>
      </c>
      <c r="AK235" s="106">
        <f t="shared" si="52"/>
        <v>-4.2189828816505681E-3</v>
      </c>
      <c r="AM235" s="101">
        <f t="shared" ref="AM235:AU243" si="53">IFERROR(AM24/AL24,"")</f>
        <v>0.99641229177517832</v>
      </c>
      <c r="AN235" s="101">
        <f t="shared" si="53"/>
        <v>0.99614218793722653</v>
      </c>
      <c r="AO235" s="101">
        <f t="shared" si="53"/>
        <v>0.99556437533014519</v>
      </c>
      <c r="AP235" s="101">
        <f t="shared" si="53"/>
        <v>0.99568441938026908</v>
      </c>
      <c r="AQ235" s="101">
        <f t="shared" si="53"/>
        <v>0.99513864548248898</v>
      </c>
      <c r="AR235" s="101">
        <f t="shared" si="53"/>
        <v>0.9955011279788214</v>
      </c>
      <c r="AS235" s="101">
        <f t="shared" si="53"/>
        <v>0.995281177125657</v>
      </c>
      <c r="AT235" s="101">
        <f t="shared" si="53"/>
        <v>0.99520251584660024</v>
      </c>
      <c r="AU235" s="101">
        <f t="shared" si="53"/>
        <v>0.99571950357094252</v>
      </c>
    </row>
    <row r="236" spans="1:47">
      <c r="A236" s="101" t="s">
        <v>3669</v>
      </c>
      <c r="G236" s="106"/>
      <c r="H236" s="106">
        <f t="shared" si="52"/>
        <v>0.21707632600258742</v>
      </c>
      <c r="I236" s="106">
        <f t="shared" si="52"/>
        <v>0.38653894150496071</v>
      </c>
      <c r="J236" s="106">
        <f t="shared" si="52"/>
        <v>-0.11747058633882368</v>
      </c>
      <c r="K236" s="106">
        <f t="shared" si="52"/>
        <v>-2.6801868869016365E-2</v>
      </c>
      <c r="L236" s="106">
        <f t="shared" si="52"/>
        <v>1.0707001368315927E-2</v>
      </c>
      <c r="M236" s="106">
        <f t="shared" si="52"/>
        <v>1.073530712359605E-2</v>
      </c>
      <c r="N236" s="106">
        <f t="shared" si="52"/>
        <v>-3.8208259103377551E-2</v>
      </c>
      <c r="O236" s="106">
        <f t="shared" si="52"/>
        <v>-3.9726125187723338E-2</v>
      </c>
      <c r="P236" s="106">
        <f t="shared" si="52"/>
        <v>1.9921192326069814E-2</v>
      </c>
      <c r="Q236" s="106">
        <f t="shared" si="52"/>
        <v>3.4551865055553854E-2</v>
      </c>
      <c r="R236" s="106">
        <f t="shared" si="52"/>
        <v>2.0559820710698729E-2</v>
      </c>
      <c r="S236" s="106">
        <f t="shared" si="52"/>
        <v>1.1313133223270544E-2</v>
      </c>
      <c r="T236" s="106">
        <f t="shared" si="52"/>
        <v>6.2540924570568812E-3</v>
      </c>
      <c r="U236" s="106">
        <f t="shared" si="52"/>
        <v>1.0874813219806878E-2</v>
      </c>
      <c r="V236" s="106">
        <f t="shared" si="52"/>
        <v>-2.1599683029572825E-3</v>
      </c>
      <c r="W236" s="106">
        <f t="shared" si="52"/>
        <v>-6.6867099091015847E-3</v>
      </c>
      <c r="X236" s="106">
        <f t="shared" si="52"/>
        <v>-1.4201332368473096E-3</v>
      </c>
      <c r="Y236" s="106">
        <f t="shared" si="52"/>
        <v>-8.1511780354324159E-3</v>
      </c>
      <c r="Z236" s="106">
        <f t="shared" si="52"/>
        <v>-8.3171435545732475E-3</v>
      </c>
      <c r="AA236" s="106">
        <f t="shared" si="52"/>
        <v>-9.4898433656575021E-3</v>
      </c>
      <c r="AB236" s="106">
        <f t="shared" si="52"/>
        <v>-5.4150512348200008E-3</v>
      </c>
      <c r="AC236" s="106">
        <f t="shared" si="52"/>
        <v>2.2316187518933717E-4</v>
      </c>
      <c r="AD236" s="106">
        <f t="shared" si="52"/>
        <v>3.2337564478379655E-4</v>
      </c>
      <c r="AE236" s="106">
        <f t="shared" si="52"/>
        <v>-5.2746213708542156E-3</v>
      </c>
      <c r="AF236" s="106">
        <f t="shared" si="52"/>
        <v>6.0904648974626774E-3</v>
      </c>
      <c r="AG236" s="106">
        <f t="shared" si="52"/>
        <v>-8.0484451727446116E-3</v>
      </c>
      <c r="AH236" s="106">
        <f t="shared" si="52"/>
        <v>-5.6027109691699772E-3</v>
      </c>
      <c r="AI236" s="106">
        <f t="shared" si="52"/>
        <v>1.1199942891382264E-3</v>
      </c>
      <c r="AJ236" s="106">
        <f t="shared" si="52"/>
        <v>-1.3902922192442269E-2</v>
      </c>
      <c r="AK236" s="106">
        <f t="shared" si="52"/>
        <v>-1.3720533165590187E-2</v>
      </c>
      <c r="AM236" s="101">
        <f t="shared" si="53"/>
        <v>0.99556004950781873</v>
      </c>
      <c r="AN236" s="101">
        <f t="shared" si="53"/>
        <v>0.99453031743729337</v>
      </c>
      <c r="AO236" s="101">
        <f t="shared" si="53"/>
        <v>0.99444459363215831</v>
      </c>
      <c r="AP236" s="101">
        <f t="shared" si="53"/>
        <v>0.99467644751018458</v>
      </c>
      <c r="AQ236" s="101">
        <f t="shared" si="53"/>
        <v>0.99394115360296398</v>
      </c>
      <c r="AR236" s="101">
        <f t="shared" si="53"/>
        <v>0.9957591854272082</v>
      </c>
      <c r="AS236" s="101">
        <f t="shared" si="53"/>
        <v>0.99542047084667562</v>
      </c>
      <c r="AT236" s="101">
        <f t="shared" si="53"/>
        <v>0.99535353935053794</v>
      </c>
      <c r="AU236" s="101">
        <f t="shared" si="53"/>
        <v>0.99688652405807632</v>
      </c>
    </row>
    <row r="237" spans="1:47">
      <c r="A237" s="101" t="s">
        <v>3670</v>
      </c>
      <c r="G237" s="106"/>
      <c r="H237" s="106">
        <f t="shared" si="52"/>
        <v>0</v>
      </c>
      <c r="I237" s="106">
        <f t="shared" si="52"/>
        <v>6.4074471515411124E-2</v>
      </c>
      <c r="J237" s="106">
        <f t="shared" si="52"/>
        <v>-0.1174705863388239</v>
      </c>
      <c r="K237" s="106">
        <f t="shared" si="52"/>
        <v>-2.6801868869016254E-2</v>
      </c>
      <c r="L237" s="106">
        <f t="shared" si="52"/>
        <v>1.0707001368315927E-2</v>
      </c>
      <c r="M237" s="106">
        <f t="shared" si="52"/>
        <v>1.073530712359605E-2</v>
      </c>
      <c r="N237" s="106">
        <f t="shared" si="52"/>
        <v>2.0156052553400805E-2</v>
      </c>
      <c r="O237" s="106">
        <f t="shared" si="52"/>
        <v>1.9757813035516492E-2</v>
      </c>
      <c r="P237" s="106">
        <f t="shared" si="52"/>
        <v>7.4334331090508687E-3</v>
      </c>
      <c r="Q237" s="106">
        <f t="shared" si="52"/>
        <v>1.4380077941719582E-2</v>
      </c>
      <c r="R237" s="106">
        <f t="shared" si="52"/>
        <v>3.5388798540831878E-2</v>
      </c>
      <c r="S237" s="106">
        <f t="shared" si="52"/>
        <v>7.2755035052947115E-3</v>
      </c>
      <c r="T237" s="106">
        <f t="shared" si="52"/>
        <v>7.8426863779894607E-3</v>
      </c>
      <c r="U237" s="106">
        <f t="shared" si="52"/>
        <v>7.4032214679338182E-3</v>
      </c>
      <c r="V237" s="106">
        <f t="shared" si="52"/>
        <v>3.2907319197617024E-3</v>
      </c>
      <c r="W237" s="106">
        <f t="shared" si="52"/>
        <v>6.5776443504939053E-4</v>
      </c>
      <c r="X237" s="106">
        <f t="shared" si="52"/>
        <v>1.3419517286130667E-3</v>
      </c>
      <c r="Y237" s="106">
        <f t="shared" si="52"/>
        <v>1.5105655596279188E-3</v>
      </c>
      <c r="Z237" s="106">
        <f t="shared" si="52"/>
        <v>-6.4260153728634695E-4</v>
      </c>
      <c r="AA237" s="106">
        <f t="shared" si="52"/>
        <v>-1.1208932981564557E-3</v>
      </c>
      <c r="AB237" s="106">
        <f t="shared" si="52"/>
        <v>-3.4137813897272551E-4</v>
      </c>
      <c r="AC237" s="106">
        <f t="shared" si="52"/>
        <v>2.1624263549879785E-3</v>
      </c>
      <c r="AD237" s="106">
        <f t="shared" si="52"/>
        <v>2.3758006574938761E-3</v>
      </c>
      <c r="AE237" s="106">
        <f t="shared" si="52"/>
        <v>1.6547589588542522E-3</v>
      </c>
      <c r="AF237" s="106">
        <f t="shared" si="52"/>
        <v>2.526807012249277E-3</v>
      </c>
      <c r="AG237" s="106">
        <f t="shared" si="52"/>
        <v>1.933628981328761E-3</v>
      </c>
      <c r="AH237" s="106">
        <f t="shared" si="52"/>
        <v>8.877083985088241E-4</v>
      </c>
      <c r="AI237" s="106">
        <f t="shared" si="52"/>
        <v>9.7397004813637444E-4</v>
      </c>
      <c r="AJ237" s="106">
        <f t="shared" si="52"/>
        <v>-1.6578545018491875E-3</v>
      </c>
      <c r="AK237" s="106">
        <f t="shared" si="52"/>
        <v>6.2657289842671382E-4</v>
      </c>
      <c r="AM237" s="101">
        <f t="shared" si="53"/>
        <v>1.0013201603547917</v>
      </c>
      <c r="AN237" s="101">
        <f t="shared" si="53"/>
        <v>1.0009126403754007</v>
      </c>
      <c r="AO237" s="101">
        <f t="shared" si="53"/>
        <v>1.0008504073136688</v>
      </c>
      <c r="AP237" s="101">
        <f t="shared" si="53"/>
        <v>1.0008828535988525</v>
      </c>
      <c r="AQ237" s="101">
        <f t="shared" si="53"/>
        <v>1.0008417246301813</v>
      </c>
      <c r="AR237" s="101">
        <f t="shared" si="53"/>
        <v>1.0010307569272134</v>
      </c>
      <c r="AS237" s="101">
        <f t="shared" si="53"/>
        <v>1.001241132457791</v>
      </c>
      <c r="AT237" s="101">
        <f t="shared" si="53"/>
        <v>1.0013320335070046</v>
      </c>
      <c r="AU237" s="101">
        <f t="shared" si="53"/>
        <v>1.0014567454102368</v>
      </c>
    </row>
    <row r="238" spans="1:47">
      <c r="A238" s="101" t="s">
        <v>3671</v>
      </c>
      <c r="G238" s="106"/>
      <c r="H238" s="106">
        <f t="shared" si="52"/>
        <v>0.21707632600258742</v>
      </c>
      <c r="I238" s="106">
        <f t="shared" si="52"/>
        <v>9.7174787260720707E-2</v>
      </c>
      <c r="J238" s="106">
        <f t="shared" si="52"/>
        <v>-0.11747058633882379</v>
      </c>
      <c r="K238" s="106">
        <f t="shared" si="52"/>
        <v>-2.6801868869016365E-2</v>
      </c>
      <c r="L238" s="106">
        <f t="shared" si="52"/>
        <v>1.0707001368315927E-2</v>
      </c>
      <c r="M238" s="106">
        <f t="shared" si="52"/>
        <v>1.073530712359605E-2</v>
      </c>
      <c r="N238" s="106">
        <f t="shared" si="52"/>
        <v>2.1896115129079519E-2</v>
      </c>
      <c r="O238" s="106">
        <f t="shared" si="52"/>
        <v>2.1426948204332552E-2</v>
      </c>
      <c r="P238" s="106">
        <f t="shared" si="52"/>
        <v>5.7136837727882472E-3</v>
      </c>
      <c r="Q238" s="106">
        <f t="shared" si="52"/>
        <v>1.5490211890972105E-2</v>
      </c>
      <c r="R238" s="106">
        <f t="shared" si="52"/>
        <v>3.3915768766908272E-2</v>
      </c>
      <c r="S238" s="106">
        <f t="shared" si="52"/>
        <v>5.3179329750052684E-3</v>
      </c>
      <c r="T238" s="106">
        <f t="shared" si="52"/>
        <v>6.1744625525979036E-3</v>
      </c>
      <c r="U238" s="106">
        <f t="shared" si="52"/>
        <v>7.4311830448048344E-3</v>
      </c>
      <c r="V238" s="106">
        <f t="shared" si="52"/>
        <v>2.182505024368675E-3</v>
      </c>
      <c r="W238" s="106">
        <f t="shared" si="52"/>
        <v>-1.0438653279654098E-3</v>
      </c>
      <c r="X238" s="106">
        <f t="shared" si="52"/>
        <v>4.6911180007880304E-5</v>
      </c>
      <c r="Y238" s="106">
        <f t="shared" si="52"/>
        <v>2.5205587869203683E-4</v>
      </c>
      <c r="Z238" s="106">
        <f t="shared" si="52"/>
        <v>-2.5356412017225605E-3</v>
      </c>
      <c r="AA238" s="106">
        <f t="shared" si="52"/>
        <v>-3.0537584211516311E-3</v>
      </c>
      <c r="AB238" s="106">
        <f t="shared" si="52"/>
        <v>-1.6783702396595546E-3</v>
      </c>
      <c r="AC238" s="106">
        <f t="shared" si="52"/>
        <v>1.8257427409540394E-3</v>
      </c>
      <c r="AD238" s="106">
        <f t="shared" si="52"/>
        <v>2.1064933573189393E-3</v>
      </c>
      <c r="AE238" s="106">
        <f t="shared" si="52"/>
        <v>1.1877727107680869E-3</v>
      </c>
      <c r="AF238" s="106">
        <f t="shared" si="52"/>
        <v>2.503350094048562E-3</v>
      </c>
      <c r="AG238" s="106">
        <f t="shared" si="52"/>
        <v>1.6938578109837454E-3</v>
      </c>
      <c r="AH238" s="106">
        <f t="shared" si="52"/>
        <v>3.5337428445214591E-4</v>
      </c>
      <c r="AI238" s="106">
        <f t="shared" si="52"/>
        <v>2.7969300059993429E-4</v>
      </c>
      <c r="AJ238" s="106">
        <f t="shared" si="52"/>
        <v>-3.4537652349599934E-3</v>
      </c>
      <c r="AK238" s="106">
        <f t="shared" si="52"/>
        <v>-3.9440320873351808E-4</v>
      </c>
      <c r="AM238" s="101">
        <f t="shared" si="53"/>
        <v>1.0008125855059764</v>
      </c>
      <c r="AN238" s="101">
        <f t="shared" si="53"/>
        <v>1.0002414549164163</v>
      </c>
      <c r="AO238" s="101">
        <f t="shared" si="53"/>
        <v>1.0001482140531013</v>
      </c>
      <c r="AP238" s="101">
        <f t="shared" si="53"/>
        <v>1.0001729095288436</v>
      </c>
      <c r="AQ238" s="101">
        <f t="shared" si="53"/>
        <v>1.0000978422687832</v>
      </c>
      <c r="AR238" s="101">
        <f t="shared" si="53"/>
        <v>1.0003595594160584</v>
      </c>
      <c r="AS238" s="101">
        <f t="shared" si="53"/>
        <v>1.0006574626454112</v>
      </c>
      <c r="AT238" s="101">
        <f t="shared" si="53"/>
        <v>1.0008204493869424</v>
      </c>
      <c r="AU238" s="101">
        <f t="shared" si="53"/>
        <v>1.0010085036561125</v>
      </c>
    </row>
    <row r="239" spans="1:47">
      <c r="A239" s="101" t="s">
        <v>3672</v>
      </c>
      <c r="G239" s="106"/>
      <c r="H239" s="106">
        <f t="shared" si="52"/>
        <v>0.21707632600258742</v>
      </c>
      <c r="I239" s="106">
        <f t="shared" si="52"/>
        <v>0.31796633299763744</v>
      </c>
      <c r="J239" s="106">
        <f t="shared" si="52"/>
        <v>-0.1174705863388239</v>
      </c>
      <c r="K239" s="106">
        <f t="shared" si="52"/>
        <v>-2.6801868869016254E-2</v>
      </c>
      <c r="L239" s="106">
        <f t="shared" si="52"/>
        <v>1.0707001368315927E-2</v>
      </c>
      <c r="M239" s="106">
        <f t="shared" si="52"/>
        <v>1.073530712359605E-2</v>
      </c>
      <c r="N239" s="106">
        <f t="shared" si="52"/>
        <v>-3.4283714844269619E-2</v>
      </c>
      <c r="O239" s="106">
        <f t="shared" si="52"/>
        <v>-3.5500814650486157E-2</v>
      </c>
      <c r="P239" s="106">
        <f t="shared" si="52"/>
        <v>1.9389335501195593E-2</v>
      </c>
      <c r="Q239" s="106">
        <f t="shared" si="52"/>
        <v>3.1222547344384788E-2</v>
      </c>
      <c r="R239" s="106">
        <f t="shared" si="52"/>
        <v>1.537063866394095E-2</v>
      </c>
      <c r="S239" s="106">
        <f t="shared" si="52"/>
        <v>8.1703510224881981E-3</v>
      </c>
      <c r="T239" s="106">
        <f t="shared" si="52"/>
        <v>6.4769908848203439E-3</v>
      </c>
      <c r="U239" s="106">
        <f t="shared" si="52"/>
        <v>1.284875677445263E-2</v>
      </c>
      <c r="V239" s="106">
        <f t="shared" si="52"/>
        <v>1.843007833057797E-4</v>
      </c>
      <c r="W239" s="106">
        <f t="shared" si="52"/>
        <v>-5.5097440074547421E-3</v>
      </c>
      <c r="X239" s="106">
        <f t="shared" si="52"/>
        <v>-1.8203265626347553E-3</v>
      </c>
      <c r="Y239" s="106">
        <f t="shared" si="52"/>
        <v>-3.5784492568983195E-3</v>
      </c>
      <c r="Z239" s="106">
        <f t="shared" si="52"/>
        <v>-4.9801008551539905E-3</v>
      </c>
      <c r="AA239" s="106">
        <f t="shared" si="52"/>
        <v>-7.1274679356713166E-3</v>
      </c>
      <c r="AB239" s="106">
        <f t="shared" si="52"/>
        <v>-5.6983977326460211E-3</v>
      </c>
      <c r="AC239" s="106">
        <f t="shared" si="52"/>
        <v>1.2016821271720879E-4</v>
      </c>
      <c r="AD239" s="106">
        <f t="shared" si="52"/>
        <v>7.9495103591331606E-4</v>
      </c>
      <c r="AE239" s="106">
        <f t="shared" si="52"/>
        <v>-2.9411446737058755E-3</v>
      </c>
      <c r="AF239" s="106">
        <f t="shared" si="52"/>
        <v>3.5749952919290617E-3</v>
      </c>
      <c r="AG239" s="106">
        <f t="shared" si="52"/>
        <v>-5.135409389821155E-3</v>
      </c>
      <c r="AH239" s="106">
        <f t="shared" si="52"/>
        <v>-3.7101106660109018E-3</v>
      </c>
      <c r="AI239" s="106">
        <f t="shared" si="52"/>
        <v>3.8455525579408345E-3</v>
      </c>
      <c r="AJ239" s="106">
        <f t="shared" si="52"/>
        <v>-8.7109313272626387E-3</v>
      </c>
      <c r="AK239" s="106">
        <f t="shared" si="52"/>
        <v>-6.856677679360712E-3</v>
      </c>
      <c r="AM239" s="101">
        <f t="shared" si="53"/>
        <v>0.9981877533344472</v>
      </c>
      <c r="AN239" s="101">
        <f t="shared" si="53"/>
        <v>0.99727002849859447</v>
      </c>
      <c r="AO239" s="101">
        <f t="shared" si="53"/>
        <v>0.9972026199035684</v>
      </c>
      <c r="AP239" s="101">
        <f t="shared" si="53"/>
        <v>0.99743230814657602</v>
      </c>
      <c r="AQ239" s="101">
        <f t="shared" si="53"/>
        <v>0.99704259865226619</v>
      </c>
      <c r="AR239" s="101">
        <f t="shared" si="53"/>
        <v>0.99806767407819774</v>
      </c>
      <c r="AS239" s="101">
        <f t="shared" si="53"/>
        <v>0.9977184818055822</v>
      </c>
      <c r="AT239" s="101">
        <f t="shared" si="53"/>
        <v>0.99741031430677152</v>
      </c>
      <c r="AU239" s="101">
        <f t="shared" si="53"/>
        <v>0.99874387517518004</v>
      </c>
    </row>
    <row r="240" spans="1:47">
      <c r="A240" s="101" t="s">
        <v>3673</v>
      </c>
      <c r="G240" s="106"/>
      <c r="H240" s="106">
        <f t="shared" si="52"/>
        <v>0</v>
      </c>
      <c r="I240" s="106">
        <f t="shared" si="52"/>
        <v>0.38653894150496071</v>
      </c>
      <c r="J240" s="106">
        <f t="shared" si="52"/>
        <v>-0.11747058633882368</v>
      </c>
      <c r="K240" s="106">
        <f t="shared" si="52"/>
        <v>-2.6801868869016476E-2</v>
      </c>
      <c r="L240" s="106">
        <f t="shared" si="52"/>
        <v>1.0707001368315927E-2</v>
      </c>
      <c r="M240" s="106">
        <f t="shared" si="52"/>
        <v>1.073530712359605E-2</v>
      </c>
      <c r="N240" s="106">
        <f t="shared" si="52"/>
        <v>-3.8208259103377551E-2</v>
      </c>
      <c r="O240" s="106">
        <f t="shared" si="52"/>
        <v>-3.9726125187723227E-2</v>
      </c>
      <c r="P240" s="106">
        <f t="shared" si="52"/>
        <v>1.9921192326069814E-2</v>
      </c>
      <c r="Q240" s="106">
        <f t="shared" si="52"/>
        <v>3.4551865055553854E-2</v>
      </c>
      <c r="R240" s="106">
        <f t="shared" si="52"/>
        <v>2.0559820710698729E-2</v>
      </c>
      <c r="S240" s="106">
        <f t="shared" si="52"/>
        <v>1.1313133223270544E-2</v>
      </c>
      <c r="T240" s="106">
        <f t="shared" si="52"/>
        <v>6.2540924570568812E-3</v>
      </c>
      <c r="U240" s="106">
        <f t="shared" si="52"/>
        <v>1.0874813219806878E-2</v>
      </c>
      <c r="V240" s="106">
        <f t="shared" si="52"/>
        <v>-2.1599683029573935E-3</v>
      </c>
      <c r="W240" s="106">
        <f t="shared" si="52"/>
        <v>-6.6867099091014737E-3</v>
      </c>
      <c r="X240" s="106">
        <f t="shared" si="52"/>
        <v>-1.4201332368473096E-3</v>
      </c>
      <c r="Y240" s="106">
        <f t="shared" si="52"/>
        <v>-8.1511780354325269E-3</v>
      </c>
      <c r="Z240" s="106">
        <f t="shared" si="52"/>
        <v>-8.3171435545731365E-3</v>
      </c>
      <c r="AA240" s="106">
        <f t="shared" si="52"/>
        <v>-9.4898433656575021E-3</v>
      </c>
      <c r="AB240" s="106">
        <f t="shared" si="52"/>
        <v>-5.4150512348198898E-3</v>
      </c>
      <c r="AC240" s="106">
        <f t="shared" si="52"/>
        <v>2.2316187518933717E-4</v>
      </c>
      <c r="AD240" s="106">
        <f t="shared" si="52"/>
        <v>3.2337564478379655E-4</v>
      </c>
      <c r="AE240" s="106">
        <f t="shared" si="52"/>
        <v>-5.2746213708541045E-3</v>
      </c>
      <c r="AF240" s="106">
        <f t="shared" si="52"/>
        <v>6.0904648974626774E-3</v>
      </c>
      <c r="AG240" s="106">
        <f t="shared" si="52"/>
        <v>-8.0484451727446116E-3</v>
      </c>
      <c r="AH240" s="106">
        <f t="shared" si="52"/>
        <v>-5.6027109691698662E-3</v>
      </c>
      <c r="AI240" s="106">
        <f t="shared" si="52"/>
        <v>1.1199942891382264E-3</v>
      </c>
      <c r="AJ240" s="106">
        <f t="shared" si="52"/>
        <v>-1.3902922192442269E-2</v>
      </c>
      <c r="AK240" s="106">
        <f t="shared" si="52"/>
        <v>-1.3720533165590187E-2</v>
      </c>
      <c r="AM240" s="101">
        <f t="shared" si="53"/>
        <v>0.99556004950781984</v>
      </c>
      <c r="AN240" s="101">
        <f t="shared" si="53"/>
        <v>0.99453031743729403</v>
      </c>
      <c r="AO240" s="101">
        <f t="shared" si="53"/>
        <v>0.99444459363215731</v>
      </c>
      <c r="AP240" s="101">
        <f t="shared" si="53"/>
        <v>0.99467644751018514</v>
      </c>
      <c r="AQ240" s="101">
        <f t="shared" si="53"/>
        <v>0.99394115360296298</v>
      </c>
      <c r="AR240" s="101">
        <f t="shared" si="53"/>
        <v>0.99575918542720765</v>
      </c>
      <c r="AS240" s="101">
        <f t="shared" si="53"/>
        <v>0.99542047084667529</v>
      </c>
      <c r="AT240" s="101">
        <f t="shared" si="53"/>
        <v>0.99535353935053872</v>
      </c>
      <c r="AU240" s="101">
        <f t="shared" si="53"/>
        <v>0.99688652405807399</v>
      </c>
    </row>
    <row r="241" spans="1:47">
      <c r="A241" s="101" t="s">
        <v>3674</v>
      </c>
      <c r="G241" s="106"/>
      <c r="H241" s="106" t="str">
        <f t="shared" si="52"/>
        <v/>
      </c>
      <c r="I241" s="106" t="str">
        <f t="shared" si="52"/>
        <v/>
      </c>
      <c r="J241" s="106" t="str">
        <f t="shared" si="52"/>
        <v/>
      </c>
      <c r="K241" s="106" t="str">
        <f t="shared" si="52"/>
        <v/>
      </c>
      <c r="L241" s="106" t="str">
        <f t="shared" si="52"/>
        <v/>
      </c>
      <c r="M241" s="106" t="str">
        <f t="shared" si="52"/>
        <v/>
      </c>
      <c r="N241" s="106" t="str">
        <f t="shared" si="52"/>
        <v/>
      </c>
      <c r="O241" s="106" t="str">
        <f t="shared" si="52"/>
        <v/>
      </c>
      <c r="P241" s="106" t="str">
        <f t="shared" si="52"/>
        <v/>
      </c>
      <c r="Q241" s="106" t="str">
        <f t="shared" si="52"/>
        <v/>
      </c>
      <c r="R241" s="106" t="str">
        <f t="shared" si="52"/>
        <v/>
      </c>
      <c r="S241" s="106" t="str">
        <f t="shared" si="52"/>
        <v/>
      </c>
      <c r="T241" s="106" t="str">
        <f t="shared" si="52"/>
        <v/>
      </c>
      <c r="U241" s="106" t="str">
        <f t="shared" si="52"/>
        <v/>
      </c>
      <c r="V241" s="106" t="str">
        <f t="shared" si="52"/>
        <v/>
      </c>
      <c r="W241" s="106" t="str">
        <f t="shared" si="52"/>
        <v/>
      </c>
      <c r="X241" s="106" t="str">
        <f t="shared" si="52"/>
        <v/>
      </c>
      <c r="Y241" s="106" t="str">
        <f t="shared" si="52"/>
        <v/>
      </c>
      <c r="Z241" s="106" t="str">
        <f t="shared" si="52"/>
        <v/>
      </c>
      <c r="AA241" s="106" t="str">
        <f t="shared" si="52"/>
        <v/>
      </c>
      <c r="AB241" s="106" t="str">
        <f t="shared" si="52"/>
        <v/>
      </c>
      <c r="AC241" s="106" t="str">
        <f t="shared" si="52"/>
        <v/>
      </c>
      <c r="AD241" s="106" t="str">
        <f t="shared" si="52"/>
        <v/>
      </c>
      <c r="AE241" s="106" t="str">
        <f t="shared" si="52"/>
        <v/>
      </c>
      <c r="AF241" s="106" t="str">
        <f t="shared" si="52"/>
        <v/>
      </c>
      <c r="AG241" s="106" t="str">
        <f t="shared" si="52"/>
        <v/>
      </c>
      <c r="AH241" s="106" t="str">
        <f t="shared" si="52"/>
        <v/>
      </c>
      <c r="AI241" s="106" t="str">
        <f t="shared" si="52"/>
        <v/>
      </c>
      <c r="AJ241" s="106" t="str">
        <f t="shared" si="52"/>
        <v/>
      </c>
      <c r="AK241" s="106" t="str">
        <f t="shared" si="52"/>
        <v/>
      </c>
      <c r="AM241" s="101" t="str">
        <f t="shared" si="53"/>
        <v/>
      </c>
      <c r="AN241" s="101" t="str">
        <f t="shared" si="53"/>
        <v/>
      </c>
      <c r="AO241" s="101" t="str">
        <f t="shared" si="53"/>
        <v/>
      </c>
      <c r="AP241" s="101" t="str">
        <f t="shared" si="53"/>
        <v/>
      </c>
      <c r="AQ241" s="101" t="str">
        <f t="shared" si="53"/>
        <v/>
      </c>
      <c r="AR241" s="101" t="str">
        <f t="shared" si="53"/>
        <v/>
      </c>
      <c r="AS241" s="101" t="str">
        <f t="shared" si="53"/>
        <v/>
      </c>
      <c r="AT241" s="101" t="str">
        <f t="shared" si="53"/>
        <v/>
      </c>
      <c r="AU241" s="101" t="str">
        <f t="shared" si="53"/>
        <v/>
      </c>
    </row>
    <row r="242" spans="1:47">
      <c r="A242" s="101" t="s">
        <v>3675</v>
      </c>
      <c r="G242" s="106"/>
      <c r="H242" s="106">
        <f t="shared" si="52"/>
        <v>0.21707632600258742</v>
      </c>
      <c r="I242" s="106">
        <f t="shared" si="52"/>
        <v>0.31796633299763744</v>
      </c>
      <c r="J242" s="106">
        <f t="shared" si="52"/>
        <v>-0.1174705863388239</v>
      </c>
      <c r="K242" s="106">
        <f t="shared" si="52"/>
        <v>-2.6801868869016254E-2</v>
      </c>
      <c r="L242" s="106">
        <f t="shared" si="52"/>
        <v>1.0707001368315927E-2</v>
      </c>
      <c r="M242" s="106">
        <f t="shared" si="52"/>
        <v>1.073530712359605E-2</v>
      </c>
      <c r="N242" s="106">
        <f t="shared" si="52"/>
        <v>-3.4283714844269619E-2</v>
      </c>
      <c r="O242" s="106">
        <f t="shared" si="52"/>
        <v>-3.5500814650486157E-2</v>
      </c>
      <c r="P242" s="106">
        <f t="shared" si="52"/>
        <v>1.9389335501195593E-2</v>
      </c>
      <c r="Q242" s="106">
        <f t="shared" si="52"/>
        <v>3.1222547344384788E-2</v>
      </c>
      <c r="R242" s="106">
        <f t="shared" si="52"/>
        <v>1.537063866394095E-2</v>
      </c>
      <c r="S242" s="106">
        <f t="shared" si="52"/>
        <v>8.1703510224881981E-3</v>
      </c>
      <c r="T242" s="106">
        <f t="shared" si="52"/>
        <v>6.4769908848203439E-3</v>
      </c>
      <c r="U242" s="106">
        <f t="shared" si="52"/>
        <v>1.284875677445263E-2</v>
      </c>
      <c r="V242" s="106">
        <f t="shared" si="52"/>
        <v>1.843007833057797E-4</v>
      </c>
      <c r="W242" s="106">
        <f t="shared" si="52"/>
        <v>-5.5097440074547421E-3</v>
      </c>
      <c r="X242" s="106">
        <f t="shared" si="52"/>
        <v>-1.8203265626347553E-3</v>
      </c>
      <c r="Y242" s="106">
        <f t="shared" si="52"/>
        <v>-3.5784492568983195E-3</v>
      </c>
      <c r="Z242" s="106">
        <f t="shared" si="52"/>
        <v>-4.9801008551539905E-3</v>
      </c>
      <c r="AA242" s="106">
        <f t="shared" si="52"/>
        <v>-7.1274679356713166E-3</v>
      </c>
      <c r="AB242" s="106">
        <f t="shared" si="52"/>
        <v>-5.6983977326460211E-3</v>
      </c>
      <c r="AC242" s="106">
        <f t="shared" si="52"/>
        <v>1.2016821271720879E-4</v>
      </c>
      <c r="AD242" s="106">
        <f t="shared" si="52"/>
        <v>7.9495103591331606E-4</v>
      </c>
      <c r="AE242" s="106">
        <f t="shared" si="52"/>
        <v>-2.9411446737058755E-3</v>
      </c>
      <c r="AF242" s="106">
        <f t="shared" si="52"/>
        <v>3.5749952919290617E-3</v>
      </c>
      <c r="AG242" s="106">
        <f t="shared" si="52"/>
        <v>-5.135409389821155E-3</v>
      </c>
      <c r="AH242" s="106">
        <f t="shared" si="52"/>
        <v>-3.7101106660109018E-3</v>
      </c>
      <c r="AI242" s="106">
        <f t="shared" si="52"/>
        <v>3.8455525579408345E-3</v>
      </c>
      <c r="AJ242" s="106">
        <f t="shared" si="52"/>
        <v>-8.7109313272626387E-3</v>
      </c>
      <c r="AK242" s="106">
        <f t="shared" si="52"/>
        <v>-6.856677679360712E-3</v>
      </c>
      <c r="AM242" s="101">
        <f t="shared" si="53"/>
        <v>0.9981877533344472</v>
      </c>
      <c r="AN242" s="101">
        <f t="shared" si="53"/>
        <v>0.99727002849859447</v>
      </c>
      <c r="AO242" s="101">
        <f t="shared" si="53"/>
        <v>0.9972026199035684</v>
      </c>
      <c r="AP242" s="101">
        <f t="shared" si="53"/>
        <v>0.99743230814657602</v>
      </c>
      <c r="AQ242" s="101">
        <f t="shared" si="53"/>
        <v>0.99704259865226619</v>
      </c>
      <c r="AR242" s="101">
        <f t="shared" si="53"/>
        <v>0.99806767407819774</v>
      </c>
      <c r="AS242" s="101">
        <f t="shared" si="53"/>
        <v>0.9977184818055822</v>
      </c>
      <c r="AT242" s="101">
        <f t="shared" si="53"/>
        <v>0.99741031430677152</v>
      </c>
      <c r="AU242" s="101">
        <f t="shared" si="53"/>
        <v>0.99874387517518004</v>
      </c>
    </row>
    <row r="243" spans="1:47" s="128" customFormat="1">
      <c r="A243" s="127" t="s">
        <v>3677</v>
      </c>
      <c r="B243" s="127"/>
      <c r="C243" s="127"/>
      <c r="D243" s="127"/>
      <c r="E243" s="127"/>
      <c r="F243" s="127"/>
      <c r="G243" s="129"/>
      <c r="H243" s="129" t="str">
        <f t="shared" si="52"/>
        <v/>
      </c>
      <c r="I243" s="129" t="str">
        <f t="shared" si="52"/>
        <v/>
      </c>
      <c r="J243" s="129" t="str">
        <f t="shared" si="52"/>
        <v/>
      </c>
      <c r="K243" s="129" t="str">
        <f t="shared" si="52"/>
        <v/>
      </c>
      <c r="L243" s="129" t="str">
        <f t="shared" si="52"/>
        <v/>
      </c>
      <c r="M243" s="129" t="str">
        <f t="shared" si="52"/>
        <v/>
      </c>
      <c r="N243" s="129" t="str">
        <f t="shared" si="52"/>
        <v/>
      </c>
      <c r="O243" s="129" t="str">
        <f t="shared" si="52"/>
        <v/>
      </c>
      <c r="P243" s="129" t="str">
        <f t="shared" si="52"/>
        <v/>
      </c>
      <c r="Q243" s="129" t="str">
        <f t="shared" si="52"/>
        <v/>
      </c>
      <c r="R243" s="129" t="str">
        <f t="shared" si="52"/>
        <v/>
      </c>
      <c r="S243" s="129" t="str">
        <f t="shared" si="52"/>
        <v/>
      </c>
      <c r="T243" s="129" t="str">
        <f t="shared" si="52"/>
        <v/>
      </c>
      <c r="U243" s="129" t="str">
        <f t="shared" si="52"/>
        <v/>
      </c>
      <c r="V243" s="129" t="str">
        <f t="shared" si="52"/>
        <v/>
      </c>
      <c r="W243" s="129" t="str">
        <f t="shared" ref="W243:AZ243" si="54">IFERROR(W32/V32-1,"")</f>
        <v/>
      </c>
      <c r="X243" s="129" t="str">
        <f t="shared" si="54"/>
        <v/>
      </c>
      <c r="Y243" s="129" t="str">
        <f t="shared" si="54"/>
        <v/>
      </c>
      <c r="Z243" s="129" t="str">
        <f t="shared" si="54"/>
        <v/>
      </c>
      <c r="AA243" s="129" t="str">
        <f t="shared" si="54"/>
        <v/>
      </c>
      <c r="AB243" s="129" t="str">
        <f t="shared" si="54"/>
        <v/>
      </c>
      <c r="AC243" s="129" t="str">
        <f t="shared" si="54"/>
        <v/>
      </c>
      <c r="AD243" s="129" t="str">
        <f t="shared" si="54"/>
        <v/>
      </c>
      <c r="AE243" s="129" t="str">
        <f t="shared" si="54"/>
        <v/>
      </c>
      <c r="AF243" s="129" t="str">
        <f t="shared" si="54"/>
        <v/>
      </c>
      <c r="AG243" s="129" t="str">
        <f t="shared" si="54"/>
        <v/>
      </c>
      <c r="AH243" s="129" t="str">
        <f t="shared" si="54"/>
        <v/>
      </c>
      <c r="AI243" s="129" t="str">
        <f t="shared" si="54"/>
        <v/>
      </c>
      <c r="AJ243" s="129" t="str">
        <f t="shared" si="54"/>
        <v/>
      </c>
      <c r="AK243" s="129" t="str">
        <f t="shared" si="54"/>
        <v/>
      </c>
      <c r="AM243" s="128" t="str">
        <f t="shared" si="53"/>
        <v/>
      </c>
      <c r="AN243" s="128" t="str">
        <f t="shared" si="53"/>
        <v/>
      </c>
      <c r="AO243" s="128" t="str">
        <f t="shared" si="53"/>
        <v/>
      </c>
      <c r="AP243" s="128" t="str">
        <f t="shared" si="53"/>
        <v/>
      </c>
      <c r="AQ243" s="128" t="str">
        <f t="shared" si="53"/>
        <v/>
      </c>
      <c r="AR243" s="128" t="str">
        <f t="shared" si="53"/>
        <v/>
      </c>
      <c r="AS243" s="128" t="str">
        <f t="shared" si="53"/>
        <v/>
      </c>
      <c r="AT243" s="128" t="str">
        <f t="shared" si="53"/>
        <v/>
      </c>
      <c r="AU243" s="128" t="str">
        <f t="shared" si="53"/>
        <v/>
      </c>
    </row>
    <row r="244" spans="1:47">
      <c r="A244" s="105" t="s">
        <v>3697</v>
      </c>
      <c r="B244" s="105"/>
      <c r="C244" s="105"/>
      <c r="D244" s="105"/>
      <c r="E244" s="105"/>
      <c r="F244" s="105"/>
      <c r="G244" s="101">
        <f t="shared" ref="G244:AK244" si="55">G$1</f>
        <v>2020</v>
      </c>
      <c r="H244" s="101">
        <f t="shared" si="55"/>
        <v>2021</v>
      </c>
      <c r="I244" s="101">
        <f t="shared" si="55"/>
        <v>2022</v>
      </c>
      <c r="J244" s="101">
        <f t="shared" si="55"/>
        <v>2023</v>
      </c>
      <c r="K244" s="101">
        <f t="shared" si="55"/>
        <v>2024</v>
      </c>
      <c r="L244" s="101">
        <f t="shared" si="55"/>
        <v>2025</v>
      </c>
      <c r="M244" s="101">
        <f t="shared" si="55"/>
        <v>2026</v>
      </c>
      <c r="N244" s="101">
        <f t="shared" si="55"/>
        <v>2027</v>
      </c>
      <c r="O244" s="101">
        <f t="shared" si="55"/>
        <v>2028</v>
      </c>
      <c r="P244" s="101">
        <f t="shared" si="55"/>
        <v>2029</v>
      </c>
      <c r="Q244" s="101">
        <f t="shared" si="55"/>
        <v>2030</v>
      </c>
      <c r="R244" s="101">
        <f t="shared" si="55"/>
        <v>2031</v>
      </c>
      <c r="S244" s="101">
        <f t="shared" si="55"/>
        <v>2032</v>
      </c>
      <c r="T244" s="101">
        <f t="shared" si="55"/>
        <v>2033</v>
      </c>
      <c r="U244" s="101">
        <f t="shared" si="55"/>
        <v>2034</v>
      </c>
      <c r="V244" s="101">
        <f t="shared" si="55"/>
        <v>2035</v>
      </c>
      <c r="W244" s="101">
        <f t="shared" si="55"/>
        <v>2036</v>
      </c>
      <c r="X244" s="101">
        <f t="shared" si="55"/>
        <v>2037</v>
      </c>
      <c r="Y244" s="101">
        <f t="shared" si="55"/>
        <v>2038</v>
      </c>
      <c r="Z244" s="101">
        <f t="shared" si="55"/>
        <v>2039</v>
      </c>
      <c r="AA244" s="101">
        <f t="shared" si="55"/>
        <v>2040</v>
      </c>
      <c r="AB244" s="101">
        <f t="shared" si="55"/>
        <v>2041</v>
      </c>
      <c r="AC244" s="101">
        <f t="shared" si="55"/>
        <v>2042</v>
      </c>
      <c r="AD244" s="101">
        <f t="shared" si="55"/>
        <v>2043</v>
      </c>
      <c r="AE244" s="101">
        <f t="shared" si="55"/>
        <v>2044</v>
      </c>
      <c r="AF244" s="101">
        <f t="shared" si="55"/>
        <v>2045</v>
      </c>
      <c r="AG244" s="101">
        <f t="shared" si="55"/>
        <v>2046</v>
      </c>
      <c r="AH244" s="101">
        <f t="shared" si="55"/>
        <v>2047</v>
      </c>
      <c r="AI244" s="101">
        <f t="shared" si="55"/>
        <v>2048</v>
      </c>
      <c r="AJ244" s="101">
        <f t="shared" si="55"/>
        <v>2049</v>
      </c>
      <c r="AK244" s="101">
        <f t="shared" si="55"/>
        <v>2050</v>
      </c>
    </row>
    <row r="245" spans="1:47">
      <c r="A245" s="101" t="s">
        <v>3668</v>
      </c>
      <c r="G245" s="106"/>
      <c r="H245" s="106" t="str">
        <f t="shared" ref="H245:AK253" si="56">IFERROR(H34/G34-1,"")</f>
        <v/>
      </c>
      <c r="I245" s="106" t="str">
        <f t="shared" si="56"/>
        <v/>
      </c>
      <c r="J245" s="106" t="str">
        <f t="shared" si="56"/>
        <v/>
      </c>
      <c r="K245" s="106" t="str">
        <f t="shared" si="56"/>
        <v/>
      </c>
      <c r="L245" s="106" t="str">
        <f t="shared" si="56"/>
        <v/>
      </c>
      <c r="M245" s="106" t="str">
        <f t="shared" si="56"/>
        <v/>
      </c>
      <c r="N245" s="106" t="str">
        <f t="shared" si="56"/>
        <v/>
      </c>
      <c r="O245" s="106" t="str">
        <f t="shared" si="56"/>
        <v/>
      </c>
      <c r="P245" s="106" t="str">
        <f t="shared" si="56"/>
        <v/>
      </c>
      <c r="Q245" s="106" t="str">
        <f t="shared" si="56"/>
        <v/>
      </c>
      <c r="R245" s="106" t="str">
        <f t="shared" si="56"/>
        <v/>
      </c>
      <c r="S245" s="106" t="str">
        <f t="shared" si="56"/>
        <v/>
      </c>
      <c r="T245" s="106" t="str">
        <f t="shared" si="56"/>
        <v/>
      </c>
      <c r="U245" s="106" t="str">
        <f t="shared" si="56"/>
        <v/>
      </c>
      <c r="V245" s="106" t="str">
        <f t="shared" si="56"/>
        <v/>
      </c>
      <c r="W245" s="106" t="str">
        <f t="shared" si="56"/>
        <v/>
      </c>
      <c r="X245" s="106" t="str">
        <f t="shared" si="56"/>
        <v/>
      </c>
      <c r="Y245" s="106" t="str">
        <f t="shared" si="56"/>
        <v/>
      </c>
      <c r="Z245" s="106" t="str">
        <f t="shared" si="56"/>
        <v/>
      </c>
      <c r="AA245" s="106" t="str">
        <f t="shared" si="56"/>
        <v/>
      </c>
      <c r="AB245" s="106" t="str">
        <f t="shared" si="56"/>
        <v/>
      </c>
      <c r="AC245" s="106" t="str">
        <f t="shared" si="56"/>
        <v/>
      </c>
      <c r="AD245" s="106" t="str">
        <f t="shared" si="56"/>
        <v/>
      </c>
      <c r="AE245" s="106" t="str">
        <f t="shared" si="56"/>
        <v/>
      </c>
      <c r="AF245" s="106" t="str">
        <f t="shared" si="56"/>
        <v/>
      </c>
      <c r="AG245" s="106" t="str">
        <f t="shared" si="56"/>
        <v/>
      </c>
      <c r="AH245" s="106" t="str">
        <f t="shared" si="56"/>
        <v/>
      </c>
      <c r="AI245" s="106" t="str">
        <f t="shared" si="56"/>
        <v/>
      </c>
      <c r="AJ245" s="106" t="str">
        <f t="shared" si="56"/>
        <v/>
      </c>
      <c r="AK245" s="106" t="str">
        <f t="shared" si="56"/>
        <v/>
      </c>
      <c r="AM245" s="101" t="str">
        <f t="shared" ref="AM245:AU253" si="57">IFERROR(AM34/AL34,"")</f>
        <v/>
      </c>
      <c r="AN245" s="101" t="str">
        <f t="shared" si="57"/>
        <v/>
      </c>
      <c r="AO245" s="101" t="str">
        <f t="shared" si="57"/>
        <v/>
      </c>
      <c r="AP245" s="101" t="str">
        <f t="shared" si="57"/>
        <v/>
      </c>
      <c r="AQ245" s="101" t="str">
        <f t="shared" si="57"/>
        <v/>
      </c>
      <c r="AR245" s="101" t="str">
        <f t="shared" si="57"/>
        <v/>
      </c>
      <c r="AS245" s="101" t="str">
        <f t="shared" si="57"/>
        <v/>
      </c>
      <c r="AT245" s="101" t="str">
        <f t="shared" si="57"/>
        <v/>
      </c>
      <c r="AU245" s="101" t="str">
        <f t="shared" si="57"/>
        <v/>
      </c>
    </row>
    <row r="246" spans="1:47">
      <c r="A246" s="101" t="s">
        <v>3669</v>
      </c>
      <c r="G246" s="106"/>
      <c r="H246" s="106">
        <f t="shared" si="56"/>
        <v>1.4662094114321622E-3</v>
      </c>
      <c r="I246" s="106">
        <f t="shared" si="56"/>
        <v>1.4662094114321622E-3</v>
      </c>
      <c r="J246" s="106">
        <f t="shared" si="56"/>
        <v>1.4640627887922975E-3</v>
      </c>
      <c r="K246" s="106">
        <f t="shared" si="56"/>
        <v>2.9238448850879006E-3</v>
      </c>
      <c r="L246" s="106">
        <f t="shared" si="56"/>
        <v>1.4576604694362949E-3</v>
      </c>
      <c r="M246" s="106">
        <f t="shared" si="56"/>
        <v>2.9110775761662655E-3</v>
      </c>
      <c r="N246" s="106">
        <f t="shared" si="56"/>
        <v>1.4513139007306108E-3</v>
      </c>
      <c r="O246" s="106">
        <f t="shared" si="56"/>
        <v>2.898421282364172E-3</v>
      </c>
      <c r="P246" s="106">
        <f t="shared" si="56"/>
        <v>1.4450223576272236E-3</v>
      </c>
      <c r="Q246" s="106">
        <f t="shared" si="56"/>
        <v>2.8858745619910753E-3</v>
      </c>
      <c r="R246" s="106">
        <f t="shared" si="56"/>
        <v>2.8775702551913085E-3</v>
      </c>
      <c r="S246" s="106">
        <f t="shared" si="56"/>
        <v>1.4346568018563932E-3</v>
      </c>
      <c r="T246" s="106">
        <f t="shared" si="56"/>
        <v>2.8652030207101387E-3</v>
      </c>
      <c r="U246" s="106">
        <f t="shared" si="56"/>
        <v>2.8570170867230349E-3</v>
      </c>
      <c r="V246" s="106">
        <f t="shared" si="56"/>
        <v>1.4258548403311977E-3</v>
      </c>
      <c r="W246" s="106">
        <f t="shared" si="56"/>
        <v>2.8448214916929615E-3</v>
      </c>
      <c r="X246" s="106">
        <f t="shared" si="56"/>
        <v>2.8367514402296568E-3</v>
      </c>
      <c r="Y246" s="106">
        <f t="shared" si="56"/>
        <v>1.4143635223555773E-3</v>
      </c>
      <c r="Z246" s="106">
        <f t="shared" si="56"/>
        <v>2.8247318470266958E-3</v>
      </c>
      <c r="AA246" s="106">
        <f t="shared" si="56"/>
        <v>2.8167752123782197E-3</v>
      </c>
      <c r="AB246" s="106">
        <f t="shared" si="56"/>
        <v>2.8088632759273313E-3</v>
      </c>
      <c r="AC246" s="106">
        <f t="shared" si="56"/>
        <v>2.8009956620760335E-3</v>
      </c>
      <c r="AD246" s="106">
        <f t="shared" si="56"/>
        <v>2.79317199942275E-3</v>
      </c>
      <c r="AE246" s="106">
        <f t="shared" si="56"/>
        <v>2.7853919207021516E-3</v>
      </c>
      <c r="AF246" s="106">
        <f t="shared" si="56"/>
        <v>2.7776550627320873E-3</v>
      </c>
      <c r="AG246" s="106">
        <f t="shared" si="56"/>
        <v>2.7699610663523E-3</v>
      </c>
      <c r="AH246" s="106">
        <f t="shared" si="56"/>
        <v>2.7636824936569937E-3</v>
      </c>
      <c r="AI246" s="106">
        <f t="shared" si="56"/>
        <v>2.7546964699631804E-3</v>
      </c>
      <c r="AJ246" s="106">
        <f t="shared" si="56"/>
        <v>2.7471289635050411E-3</v>
      </c>
      <c r="AK246" s="106">
        <f t="shared" si="56"/>
        <v>2.7396029209725281E-3</v>
      </c>
      <c r="AM246" s="101">
        <f t="shared" si="57"/>
        <v>1.0027249330528234</v>
      </c>
      <c r="AN246" s="101">
        <f t="shared" si="57"/>
        <v>1.0027175390918621</v>
      </c>
      <c r="AO246" s="101">
        <f t="shared" si="57"/>
        <v>1.0027101751255147</v>
      </c>
      <c r="AP246" s="101">
        <f t="shared" si="57"/>
        <v>1.0027028366888413</v>
      </c>
      <c r="AQ246" s="101">
        <f t="shared" si="57"/>
        <v>1.0026955183806114</v>
      </c>
      <c r="AR246" s="101">
        <f t="shared" si="57"/>
        <v>1.0026882137478743</v>
      </c>
      <c r="AS246" s="101">
        <f t="shared" si="57"/>
        <v>1.0026809151793761</v>
      </c>
      <c r="AT246" s="101">
        <f t="shared" si="57"/>
        <v>1.0026739279123225</v>
      </c>
      <c r="AU246" s="101">
        <f t="shared" si="57"/>
        <v>1.0026667981226041</v>
      </c>
    </row>
    <row r="247" spans="1:47">
      <c r="A247" s="101" t="s">
        <v>3670</v>
      </c>
      <c r="G247" s="106"/>
      <c r="H247" s="106" t="str">
        <f t="shared" si="56"/>
        <v/>
      </c>
      <c r="I247" s="106" t="str">
        <f t="shared" si="56"/>
        <v/>
      </c>
      <c r="J247" s="106" t="str">
        <f t="shared" si="56"/>
        <v/>
      </c>
      <c r="K247" s="106" t="str">
        <f t="shared" si="56"/>
        <v/>
      </c>
      <c r="L247" s="106" t="str">
        <f t="shared" si="56"/>
        <v/>
      </c>
      <c r="M247" s="106" t="str">
        <f t="shared" si="56"/>
        <v/>
      </c>
      <c r="N247" s="106" t="str">
        <f t="shared" si="56"/>
        <v/>
      </c>
      <c r="O247" s="106" t="str">
        <f t="shared" si="56"/>
        <v/>
      </c>
      <c r="P247" s="106" t="str">
        <f t="shared" si="56"/>
        <v/>
      </c>
      <c r="Q247" s="106" t="str">
        <f t="shared" si="56"/>
        <v/>
      </c>
      <c r="R247" s="106" t="str">
        <f t="shared" si="56"/>
        <v/>
      </c>
      <c r="S247" s="106" t="str">
        <f t="shared" si="56"/>
        <v/>
      </c>
      <c r="T247" s="106" t="str">
        <f t="shared" si="56"/>
        <v/>
      </c>
      <c r="U247" s="106" t="str">
        <f t="shared" si="56"/>
        <v/>
      </c>
      <c r="V247" s="106" t="str">
        <f t="shared" si="56"/>
        <v/>
      </c>
      <c r="W247" s="106" t="str">
        <f t="shared" si="56"/>
        <v/>
      </c>
      <c r="X247" s="106" t="str">
        <f t="shared" si="56"/>
        <v/>
      </c>
      <c r="Y247" s="106" t="str">
        <f t="shared" si="56"/>
        <v/>
      </c>
      <c r="Z247" s="106" t="str">
        <f t="shared" si="56"/>
        <v/>
      </c>
      <c r="AA247" s="106" t="str">
        <f t="shared" si="56"/>
        <v/>
      </c>
      <c r="AB247" s="106" t="str">
        <f t="shared" si="56"/>
        <v/>
      </c>
      <c r="AC247" s="106" t="str">
        <f t="shared" si="56"/>
        <v/>
      </c>
      <c r="AD247" s="106" t="str">
        <f t="shared" si="56"/>
        <v/>
      </c>
      <c r="AE247" s="106" t="str">
        <f t="shared" si="56"/>
        <v/>
      </c>
      <c r="AF247" s="106" t="str">
        <f t="shared" si="56"/>
        <v/>
      </c>
      <c r="AG247" s="106" t="str">
        <f t="shared" si="56"/>
        <v/>
      </c>
      <c r="AH247" s="106" t="str">
        <f t="shared" si="56"/>
        <v/>
      </c>
      <c r="AI247" s="106" t="str">
        <f t="shared" si="56"/>
        <v/>
      </c>
      <c r="AJ247" s="106" t="str">
        <f t="shared" si="56"/>
        <v/>
      </c>
      <c r="AK247" s="106" t="str">
        <f t="shared" si="56"/>
        <v/>
      </c>
      <c r="AM247" s="101" t="str">
        <f t="shared" si="57"/>
        <v/>
      </c>
      <c r="AN247" s="101" t="str">
        <f t="shared" si="57"/>
        <v/>
      </c>
      <c r="AO247" s="101" t="str">
        <f t="shared" si="57"/>
        <v/>
      </c>
      <c r="AP247" s="101" t="str">
        <f t="shared" si="57"/>
        <v/>
      </c>
      <c r="AQ247" s="101" t="str">
        <f t="shared" si="57"/>
        <v/>
      </c>
      <c r="AR247" s="101" t="str">
        <f t="shared" si="57"/>
        <v/>
      </c>
      <c r="AS247" s="101" t="str">
        <f t="shared" si="57"/>
        <v/>
      </c>
      <c r="AT247" s="101" t="str">
        <f t="shared" si="57"/>
        <v/>
      </c>
      <c r="AU247" s="101" t="str">
        <f t="shared" si="57"/>
        <v/>
      </c>
    </row>
    <row r="248" spans="1:47">
      <c r="A248" s="101" t="s">
        <v>3671</v>
      </c>
      <c r="G248" s="106"/>
      <c r="H248" s="106" t="str">
        <f t="shared" si="56"/>
        <v/>
      </c>
      <c r="I248" s="106" t="str">
        <f t="shared" si="56"/>
        <v/>
      </c>
      <c r="J248" s="106" t="str">
        <f t="shared" si="56"/>
        <v/>
      </c>
      <c r="K248" s="106" t="str">
        <f t="shared" si="56"/>
        <v/>
      </c>
      <c r="L248" s="106" t="str">
        <f t="shared" si="56"/>
        <v/>
      </c>
      <c r="M248" s="106" t="str">
        <f t="shared" si="56"/>
        <v/>
      </c>
      <c r="N248" s="106" t="str">
        <f t="shared" si="56"/>
        <v/>
      </c>
      <c r="O248" s="106" t="str">
        <f t="shared" si="56"/>
        <v/>
      </c>
      <c r="P248" s="106" t="str">
        <f t="shared" si="56"/>
        <v/>
      </c>
      <c r="Q248" s="106" t="str">
        <f t="shared" si="56"/>
        <v/>
      </c>
      <c r="R248" s="106" t="str">
        <f t="shared" si="56"/>
        <v/>
      </c>
      <c r="S248" s="106" t="str">
        <f t="shared" si="56"/>
        <v/>
      </c>
      <c r="T248" s="106" t="str">
        <f t="shared" si="56"/>
        <v/>
      </c>
      <c r="U248" s="106" t="str">
        <f t="shared" si="56"/>
        <v/>
      </c>
      <c r="V248" s="106" t="str">
        <f t="shared" si="56"/>
        <v/>
      </c>
      <c r="W248" s="106" t="str">
        <f t="shared" si="56"/>
        <v/>
      </c>
      <c r="X248" s="106" t="str">
        <f t="shared" si="56"/>
        <v/>
      </c>
      <c r="Y248" s="106" t="str">
        <f t="shared" si="56"/>
        <v/>
      </c>
      <c r="Z248" s="106" t="str">
        <f t="shared" si="56"/>
        <v/>
      </c>
      <c r="AA248" s="106" t="str">
        <f t="shared" si="56"/>
        <v/>
      </c>
      <c r="AB248" s="106" t="str">
        <f t="shared" si="56"/>
        <v/>
      </c>
      <c r="AC248" s="106" t="str">
        <f t="shared" si="56"/>
        <v/>
      </c>
      <c r="AD248" s="106" t="str">
        <f t="shared" si="56"/>
        <v/>
      </c>
      <c r="AE248" s="106" t="str">
        <f t="shared" si="56"/>
        <v/>
      </c>
      <c r="AF248" s="106" t="str">
        <f t="shared" si="56"/>
        <v/>
      </c>
      <c r="AG248" s="106" t="str">
        <f t="shared" si="56"/>
        <v/>
      </c>
      <c r="AH248" s="106" t="str">
        <f t="shared" si="56"/>
        <v/>
      </c>
      <c r="AI248" s="106" t="str">
        <f t="shared" si="56"/>
        <v/>
      </c>
      <c r="AJ248" s="106" t="str">
        <f t="shared" si="56"/>
        <v/>
      </c>
      <c r="AK248" s="106" t="str">
        <f t="shared" si="56"/>
        <v/>
      </c>
      <c r="AM248" s="101" t="str">
        <f t="shared" si="57"/>
        <v/>
      </c>
      <c r="AN248" s="101" t="str">
        <f t="shared" si="57"/>
        <v/>
      </c>
      <c r="AO248" s="101" t="str">
        <f t="shared" si="57"/>
        <v/>
      </c>
      <c r="AP248" s="101" t="str">
        <f t="shared" si="57"/>
        <v/>
      </c>
      <c r="AQ248" s="101" t="str">
        <f t="shared" si="57"/>
        <v/>
      </c>
      <c r="AR248" s="101" t="str">
        <f t="shared" si="57"/>
        <v/>
      </c>
      <c r="AS248" s="101" t="str">
        <f t="shared" si="57"/>
        <v/>
      </c>
      <c r="AT248" s="101" t="str">
        <f t="shared" si="57"/>
        <v/>
      </c>
      <c r="AU248" s="101" t="str">
        <f t="shared" si="57"/>
        <v/>
      </c>
    </row>
    <row r="249" spans="1:47">
      <c r="A249" s="101" t="s">
        <v>3672</v>
      </c>
      <c r="G249" s="106"/>
      <c r="H249" s="106" t="str">
        <f t="shared" si="56"/>
        <v/>
      </c>
      <c r="I249" s="106" t="str">
        <f t="shared" si="56"/>
        <v/>
      </c>
      <c r="J249" s="106" t="str">
        <f t="shared" si="56"/>
        <v/>
      </c>
      <c r="K249" s="106" t="str">
        <f t="shared" si="56"/>
        <v/>
      </c>
      <c r="L249" s="106" t="str">
        <f t="shared" si="56"/>
        <v/>
      </c>
      <c r="M249" s="106" t="str">
        <f t="shared" si="56"/>
        <v/>
      </c>
      <c r="N249" s="106" t="str">
        <f t="shared" si="56"/>
        <v/>
      </c>
      <c r="O249" s="106" t="str">
        <f t="shared" si="56"/>
        <v/>
      </c>
      <c r="P249" s="106" t="str">
        <f t="shared" si="56"/>
        <v/>
      </c>
      <c r="Q249" s="106" t="str">
        <f t="shared" si="56"/>
        <v/>
      </c>
      <c r="R249" s="106" t="str">
        <f t="shared" si="56"/>
        <v/>
      </c>
      <c r="S249" s="106" t="str">
        <f t="shared" si="56"/>
        <v/>
      </c>
      <c r="T249" s="106" t="str">
        <f t="shared" si="56"/>
        <v/>
      </c>
      <c r="U249" s="106" t="str">
        <f t="shared" si="56"/>
        <v/>
      </c>
      <c r="V249" s="106" t="str">
        <f t="shared" si="56"/>
        <v/>
      </c>
      <c r="W249" s="106" t="str">
        <f t="shared" si="56"/>
        <v/>
      </c>
      <c r="X249" s="106" t="str">
        <f t="shared" si="56"/>
        <v/>
      </c>
      <c r="Y249" s="106" t="str">
        <f t="shared" si="56"/>
        <v/>
      </c>
      <c r="Z249" s="106" t="str">
        <f t="shared" si="56"/>
        <v/>
      </c>
      <c r="AA249" s="106" t="str">
        <f t="shared" si="56"/>
        <v/>
      </c>
      <c r="AB249" s="106" t="str">
        <f t="shared" si="56"/>
        <v/>
      </c>
      <c r="AC249" s="106" t="str">
        <f t="shared" si="56"/>
        <v/>
      </c>
      <c r="AD249" s="106" t="str">
        <f t="shared" si="56"/>
        <v/>
      </c>
      <c r="AE249" s="106" t="str">
        <f t="shared" si="56"/>
        <v/>
      </c>
      <c r="AF249" s="106" t="str">
        <f t="shared" si="56"/>
        <v/>
      </c>
      <c r="AG249" s="106" t="str">
        <f t="shared" si="56"/>
        <v/>
      </c>
      <c r="AH249" s="106" t="str">
        <f t="shared" si="56"/>
        <v/>
      </c>
      <c r="AI249" s="106" t="str">
        <f t="shared" si="56"/>
        <v/>
      </c>
      <c r="AJ249" s="106" t="str">
        <f t="shared" si="56"/>
        <v/>
      </c>
      <c r="AK249" s="106" t="str">
        <f t="shared" si="56"/>
        <v/>
      </c>
      <c r="AM249" s="101" t="str">
        <f t="shared" si="57"/>
        <v/>
      </c>
      <c r="AN249" s="101" t="str">
        <f t="shared" si="57"/>
        <v/>
      </c>
      <c r="AO249" s="101" t="str">
        <f t="shared" si="57"/>
        <v/>
      </c>
      <c r="AP249" s="101" t="str">
        <f t="shared" si="57"/>
        <v/>
      </c>
      <c r="AQ249" s="101" t="str">
        <f t="shared" si="57"/>
        <v/>
      </c>
      <c r="AR249" s="101" t="str">
        <f t="shared" si="57"/>
        <v/>
      </c>
      <c r="AS249" s="101" t="str">
        <f t="shared" si="57"/>
        <v/>
      </c>
      <c r="AT249" s="101" t="str">
        <f t="shared" si="57"/>
        <v/>
      </c>
      <c r="AU249" s="101" t="str">
        <f t="shared" si="57"/>
        <v/>
      </c>
    </row>
    <row r="250" spans="1:47">
      <c r="A250" s="101" t="s">
        <v>3673</v>
      </c>
      <c r="G250" s="106"/>
      <c r="H250" s="106" t="str">
        <f t="shared" si="56"/>
        <v/>
      </c>
      <c r="I250" s="106" t="str">
        <f t="shared" si="56"/>
        <v/>
      </c>
      <c r="J250" s="106" t="str">
        <f t="shared" si="56"/>
        <v/>
      </c>
      <c r="K250" s="106" t="str">
        <f t="shared" si="56"/>
        <v/>
      </c>
      <c r="L250" s="106" t="str">
        <f t="shared" si="56"/>
        <v/>
      </c>
      <c r="M250" s="106" t="str">
        <f t="shared" si="56"/>
        <v/>
      </c>
      <c r="N250" s="106" t="str">
        <f t="shared" si="56"/>
        <v/>
      </c>
      <c r="O250" s="106" t="str">
        <f t="shared" si="56"/>
        <v/>
      </c>
      <c r="P250" s="106" t="str">
        <f t="shared" si="56"/>
        <v/>
      </c>
      <c r="Q250" s="106" t="str">
        <f t="shared" si="56"/>
        <v/>
      </c>
      <c r="R250" s="106" t="str">
        <f t="shared" si="56"/>
        <v/>
      </c>
      <c r="S250" s="106" t="str">
        <f t="shared" si="56"/>
        <v/>
      </c>
      <c r="T250" s="106" t="str">
        <f t="shared" si="56"/>
        <v/>
      </c>
      <c r="U250" s="106" t="str">
        <f t="shared" si="56"/>
        <v/>
      </c>
      <c r="V250" s="106" t="str">
        <f t="shared" si="56"/>
        <v/>
      </c>
      <c r="W250" s="106" t="str">
        <f t="shared" si="56"/>
        <v/>
      </c>
      <c r="X250" s="106" t="str">
        <f t="shared" si="56"/>
        <v/>
      </c>
      <c r="Y250" s="106" t="str">
        <f t="shared" si="56"/>
        <v/>
      </c>
      <c r="Z250" s="106" t="str">
        <f t="shared" si="56"/>
        <v/>
      </c>
      <c r="AA250" s="106" t="str">
        <f t="shared" si="56"/>
        <v/>
      </c>
      <c r="AB250" s="106" t="str">
        <f t="shared" si="56"/>
        <v/>
      </c>
      <c r="AC250" s="106" t="str">
        <f t="shared" si="56"/>
        <v/>
      </c>
      <c r="AD250" s="106" t="str">
        <f t="shared" si="56"/>
        <v/>
      </c>
      <c r="AE250" s="106" t="str">
        <f t="shared" si="56"/>
        <v/>
      </c>
      <c r="AF250" s="106" t="str">
        <f t="shared" si="56"/>
        <v/>
      </c>
      <c r="AG250" s="106" t="str">
        <f t="shared" si="56"/>
        <v/>
      </c>
      <c r="AH250" s="106" t="str">
        <f t="shared" si="56"/>
        <v/>
      </c>
      <c r="AI250" s="106" t="str">
        <f t="shared" si="56"/>
        <v/>
      </c>
      <c r="AJ250" s="106" t="str">
        <f t="shared" si="56"/>
        <v/>
      </c>
      <c r="AK250" s="106" t="str">
        <f t="shared" si="56"/>
        <v/>
      </c>
      <c r="AM250" s="101" t="str">
        <f t="shared" si="57"/>
        <v/>
      </c>
      <c r="AN250" s="101" t="str">
        <f t="shared" si="57"/>
        <v/>
      </c>
      <c r="AO250" s="101" t="str">
        <f t="shared" si="57"/>
        <v/>
      </c>
      <c r="AP250" s="101" t="str">
        <f t="shared" si="57"/>
        <v/>
      </c>
      <c r="AQ250" s="101" t="str">
        <f t="shared" si="57"/>
        <v/>
      </c>
      <c r="AR250" s="101" t="str">
        <f t="shared" si="57"/>
        <v/>
      </c>
      <c r="AS250" s="101" t="str">
        <f t="shared" si="57"/>
        <v/>
      </c>
      <c r="AT250" s="101" t="str">
        <f t="shared" si="57"/>
        <v/>
      </c>
      <c r="AU250" s="101" t="str">
        <f t="shared" si="57"/>
        <v/>
      </c>
    </row>
    <row r="251" spans="1:47">
      <c r="A251" s="101" t="s">
        <v>3674</v>
      </c>
      <c r="G251" s="106"/>
      <c r="H251" s="106" t="str">
        <f t="shared" si="56"/>
        <v/>
      </c>
      <c r="I251" s="106" t="str">
        <f t="shared" si="56"/>
        <v/>
      </c>
      <c r="J251" s="106" t="str">
        <f t="shared" si="56"/>
        <v/>
      </c>
      <c r="K251" s="106" t="str">
        <f t="shared" si="56"/>
        <v/>
      </c>
      <c r="L251" s="106" t="str">
        <f t="shared" si="56"/>
        <v/>
      </c>
      <c r="M251" s="106" t="str">
        <f t="shared" si="56"/>
        <v/>
      </c>
      <c r="N251" s="106" t="str">
        <f t="shared" si="56"/>
        <v/>
      </c>
      <c r="O251" s="106" t="str">
        <f t="shared" si="56"/>
        <v/>
      </c>
      <c r="P251" s="106" t="str">
        <f t="shared" si="56"/>
        <v/>
      </c>
      <c r="Q251" s="106" t="str">
        <f t="shared" si="56"/>
        <v/>
      </c>
      <c r="R251" s="106" t="str">
        <f t="shared" si="56"/>
        <v/>
      </c>
      <c r="S251" s="106" t="str">
        <f t="shared" si="56"/>
        <v/>
      </c>
      <c r="T251" s="106" t="str">
        <f t="shared" si="56"/>
        <v/>
      </c>
      <c r="U251" s="106" t="str">
        <f t="shared" si="56"/>
        <v/>
      </c>
      <c r="V251" s="106" t="str">
        <f t="shared" si="56"/>
        <v/>
      </c>
      <c r="W251" s="106" t="str">
        <f t="shared" si="56"/>
        <v/>
      </c>
      <c r="X251" s="106" t="str">
        <f t="shared" si="56"/>
        <v/>
      </c>
      <c r="Y251" s="106" t="str">
        <f t="shared" si="56"/>
        <v/>
      </c>
      <c r="Z251" s="106" t="str">
        <f t="shared" si="56"/>
        <v/>
      </c>
      <c r="AA251" s="106" t="str">
        <f t="shared" si="56"/>
        <v/>
      </c>
      <c r="AB251" s="106" t="str">
        <f t="shared" si="56"/>
        <v/>
      </c>
      <c r="AC251" s="106" t="str">
        <f t="shared" si="56"/>
        <v/>
      </c>
      <c r="AD251" s="106" t="str">
        <f t="shared" si="56"/>
        <v/>
      </c>
      <c r="AE251" s="106" t="str">
        <f t="shared" si="56"/>
        <v/>
      </c>
      <c r="AF251" s="106" t="str">
        <f t="shared" si="56"/>
        <v/>
      </c>
      <c r="AG251" s="106" t="str">
        <f t="shared" si="56"/>
        <v/>
      </c>
      <c r="AH251" s="106" t="str">
        <f t="shared" si="56"/>
        <v/>
      </c>
      <c r="AI251" s="106" t="str">
        <f t="shared" si="56"/>
        <v/>
      </c>
      <c r="AJ251" s="106" t="str">
        <f t="shared" si="56"/>
        <v/>
      </c>
      <c r="AK251" s="106" t="str">
        <f t="shared" si="56"/>
        <v/>
      </c>
      <c r="AM251" s="101" t="str">
        <f t="shared" si="57"/>
        <v/>
      </c>
      <c r="AN251" s="101" t="str">
        <f t="shared" si="57"/>
        <v/>
      </c>
      <c r="AO251" s="101" t="str">
        <f t="shared" si="57"/>
        <v/>
      </c>
      <c r="AP251" s="101" t="str">
        <f t="shared" si="57"/>
        <v/>
      </c>
      <c r="AQ251" s="101" t="str">
        <f t="shared" si="57"/>
        <v/>
      </c>
      <c r="AR251" s="101" t="str">
        <f t="shared" si="57"/>
        <v/>
      </c>
      <c r="AS251" s="101" t="str">
        <f t="shared" si="57"/>
        <v/>
      </c>
      <c r="AT251" s="101" t="str">
        <f t="shared" si="57"/>
        <v/>
      </c>
      <c r="AU251" s="101" t="str">
        <f t="shared" si="57"/>
        <v/>
      </c>
    </row>
    <row r="252" spans="1:47">
      <c r="A252" s="101" t="s">
        <v>3675</v>
      </c>
      <c r="G252" s="106"/>
      <c r="H252" s="106" t="str">
        <f t="shared" si="56"/>
        <v/>
      </c>
      <c r="I252" s="106" t="str">
        <f t="shared" si="56"/>
        <v/>
      </c>
      <c r="J252" s="106" t="str">
        <f t="shared" si="56"/>
        <v/>
      </c>
      <c r="K252" s="106" t="str">
        <f t="shared" si="56"/>
        <v/>
      </c>
      <c r="L252" s="106" t="str">
        <f t="shared" si="56"/>
        <v/>
      </c>
      <c r="M252" s="106" t="str">
        <f t="shared" si="56"/>
        <v/>
      </c>
      <c r="N252" s="106" t="str">
        <f t="shared" si="56"/>
        <v/>
      </c>
      <c r="O252" s="106" t="str">
        <f t="shared" si="56"/>
        <v/>
      </c>
      <c r="P252" s="106" t="str">
        <f t="shared" si="56"/>
        <v/>
      </c>
      <c r="Q252" s="106" t="str">
        <f t="shared" si="56"/>
        <v/>
      </c>
      <c r="R252" s="106" t="str">
        <f t="shared" si="56"/>
        <v/>
      </c>
      <c r="S252" s="106" t="str">
        <f t="shared" si="56"/>
        <v/>
      </c>
      <c r="T252" s="106" t="str">
        <f t="shared" si="56"/>
        <v/>
      </c>
      <c r="U252" s="106" t="str">
        <f t="shared" si="56"/>
        <v/>
      </c>
      <c r="V252" s="106" t="str">
        <f t="shared" si="56"/>
        <v/>
      </c>
      <c r="W252" s="106" t="str">
        <f t="shared" si="56"/>
        <v/>
      </c>
      <c r="X252" s="106" t="str">
        <f t="shared" si="56"/>
        <v/>
      </c>
      <c r="Y252" s="106" t="str">
        <f t="shared" si="56"/>
        <v/>
      </c>
      <c r="Z252" s="106" t="str">
        <f t="shared" si="56"/>
        <v/>
      </c>
      <c r="AA252" s="106" t="str">
        <f t="shared" si="56"/>
        <v/>
      </c>
      <c r="AB252" s="106" t="str">
        <f t="shared" si="56"/>
        <v/>
      </c>
      <c r="AC252" s="106" t="str">
        <f t="shared" si="56"/>
        <v/>
      </c>
      <c r="AD252" s="106" t="str">
        <f t="shared" si="56"/>
        <v/>
      </c>
      <c r="AE252" s="106" t="str">
        <f t="shared" si="56"/>
        <v/>
      </c>
      <c r="AF252" s="106" t="str">
        <f t="shared" si="56"/>
        <v/>
      </c>
      <c r="AG252" s="106" t="str">
        <f t="shared" si="56"/>
        <v/>
      </c>
      <c r="AH252" s="106" t="str">
        <f t="shared" si="56"/>
        <v/>
      </c>
      <c r="AI252" s="106" t="str">
        <f t="shared" si="56"/>
        <v/>
      </c>
      <c r="AJ252" s="106" t="str">
        <f t="shared" si="56"/>
        <v/>
      </c>
      <c r="AK252" s="106" t="str">
        <f t="shared" si="56"/>
        <v/>
      </c>
      <c r="AM252" s="101" t="str">
        <f t="shared" si="57"/>
        <v/>
      </c>
      <c r="AN252" s="101" t="str">
        <f t="shared" si="57"/>
        <v/>
      </c>
      <c r="AO252" s="101" t="str">
        <f t="shared" si="57"/>
        <v/>
      </c>
      <c r="AP252" s="101" t="str">
        <f t="shared" si="57"/>
        <v/>
      </c>
      <c r="AQ252" s="101" t="str">
        <f t="shared" si="57"/>
        <v/>
      </c>
      <c r="AR252" s="101" t="str">
        <f t="shared" si="57"/>
        <v/>
      </c>
      <c r="AS252" s="101" t="str">
        <f t="shared" si="57"/>
        <v/>
      </c>
      <c r="AT252" s="101" t="str">
        <f t="shared" si="57"/>
        <v/>
      </c>
      <c r="AU252" s="101" t="str">
        <f t="shared" si="57"/>
        <v/>
      </c>
    </row>
    <row r="253" spans="1:47" s="128" customFormat="1">
      <c r="A253" s="127" t="s">
        <v>3678</v>
      </c>
      <c r="B253" s="127"/>
      <c r="C253" s="127"/>
      <c r="D253" s="127"/>
      <c r="E253" s="127"/>
      <c r="F253" s="127"/>
      <c r="G253" s="129"/>
      <c r="H253" s="129" t="str">
        <f t="shared" si="56"/>
        <v/>
      </c>
      <c r="I253" s="129" t="str">
        <f t="shared" si="56"/>
        <v/>
      </c>
      <c r="J253" s="129" t="str">
        <f t="shared" si="56"/>
        <v/>
      </c>
      <c r="K253" s="129" t="str">
        <f t="shared" si="56"/>
        <v/>
      </c>
      <c r="L253" s="129" t="str">
        <f t="shared" si="56"/>
        <v/>
      </c>
      <c r="M253" s="129" t="str">
        <f t="shared" si="56"/>
        <v/>
      </c>
      <c r="N253" s="129" t="str">
        <f t="shared" si="56"/>
        <v/>
      </c>
      <c r="O253" s="129" t="str">
        <f t="shared" si="56"/>
        <v/>
      </c>
      <c r="P253" s="129" t="str">
        <f t="shared" si="56"/>
        <v/>
      </c>
      <c r="Q253" s="129" t="str">
        <f t="shared" si="56"/>
        <v/>
      </c>
      <c r="R253" s="129" t="str">
        <f t="shared" si="56"/>
        <v/>
      </c>
      <c r="S253" s="129" t="str">
        <f t="shared" si="56"/>
        <v/>
      </c>
      <c r="T253" s="129" t="str">
        <f t="shared" si="56"/>
        <v/>
      </c>
      <c r="U253" s="129" t="str">
        <f t="shared" si="56"/>
        <v/>
      </c>
      <c r="V253" s="129" t="str">
        <f t="shared" si="56"/>
        <v/>
      </c>
      <c r="W253" s="129" t="str">
        <f t="shared" ref="W253:AZ253" si="58">IFERROR(W42/V42-1,"")</f>
        <v/>
      </c>
      <c r="X253" s="129" t="str">
        <f t="shared" si="58"/>
        <v/>
      </c>
      <c r="Y253" s="129" t="str">
        <f t="shared" si="58"/>
        <v/>
      </c>
      <c r="Z253" s="129" t="str">
        <f t="shared" si="58"/>
        <v/>
      </c>
      <c r="AA253" s="129" t="str">
        <f t="shared" si="58"/>
        <v/>
      </c>
      <c r="AB253" s="129" t="str">
        <f t="shared" si="58"/>
        <v/>
      </c>
      <c r="AC253" s="129" t="str">
        <f t="shared" si="58"/>
        <v/>
      </c>
      <c r="AD253" s="129" t="str">
        <f t="shared" si="58"/>
        <v/>
      </c>
      <c r="AE253" s="129" t="str">
        <f t="shared" si="58"/>
        <v/>
      </c>
      <c r="AF253" s="129" t="str">
        <f t="shared" si="58"/>
        <v/>
      </c>
      <c r="AG253" s="129" t="str">
        <f t="shared" si="58"/>
        <v/>
      </c>
      <c r="AH253" s="129" t="str">
        <f t="shared" si="58"/>
        <v/>
      </c>
      <c r="AI253" s="129" t="str">
        <f t="shared" si="58"/>
        <v/>
      </c>
      <c r="AJ253" s="129" t="str">
        <f t="shared" si="58"/>
        <v/>
      </c>
      <c r="AK253" s="129" t="str">
        <f t="shared" si="58"/>
        <v/>
      </c>
      <c r="AM253" s="128" t="str">
        <f t="shared" si="57"/>
        <v/>
      </c>
      <c r="AN253" s="128" t="str">
        <f t="shared" si="57"/>
        <v/>
      </c>
      <c r="AO253" s="128" t="str">
        <f t="shared" si="57"/>
        <v/>
      </c>
      <c r="AP253" s="128" t="str">
        <f t="shared" si="57"/>
        <v/>
      </c>
      <c r="AQ253" s="128" t="str">
        <f t="shared" si="57"/>
        <v/>
      </c>
      <c r="AR253" s="128" t="str">
        <f t="shared" si="57"/>
        <v/>
      </c>
      <c r="AS253" s="128" t="str">
        <f t="shared" si="57"/>
        <v/>
      </c>
      <c r="AT253" s="128" t="str">
        <f t="shared" si="57"/>
        <v/>
      </c>
      <c r="AU253" s="128" t="str">
        <f t="shared" si="57"/>
        <v/>
      </c>
    </row>
    <row r="254" spans="1:47">
      <c r="A254" s="105" t="s">
        <v>3697</v>
      </c>
      <c r="B254" s="105"/>
      <c r="C254" s="105"/>
      <c r="D254" s="105"/>
      <c r="E254" s="105"/>
      <c r="F254" s="105"/>
      <c r="G254" s="101">
        <f t="shared" ref="G254:AK254" si="59">G$1</f>
        <v>2020</v>
      </c>
      <c r="H254" s="101">
        <f t="shared" si="59"/>
        <v>2021</v>
      </c>
      <c r="I254" s="101">
        <f t="shared" si="59"/>
        <v>2022</v>
      </c>
      <c r="J254" s="101">
        <f t="shared" si="59"/>
        <v>2023</v>
      </c>
      <c r="K254" s="101">
        <f t="shared" si="59"/>
        <v>2024</v>
      </c>
      <c r="L254" s="101">
        <f t="shared" si="59"/>
        <v>2025</v>
      </c>
      <c r="M254" s="101">
        <f t="shared" si="59"/>
        <v>2026</v>
      </c>
      <c r="N254" s="101">
        <f t="shared" si="59"/>
        <v>2027</v>
      </c>
      <c r="O254" s="101">
        <f t="shared" si="59"/>
        <v>2028</v>
      </c>
      <c r="P254" s="101">
        <f t="shared" si="59"/>
        <v>2029</v>
      </c>
      <c r="Q254" s="101">
        <f t="shared" si="59"/>
        <v>2030</v>
      </c>
      <c r="R254" s="101">
        <f t="shared" si="59"/>
        <v>2031</v>
      </c>
      <c r="S254" s="101">
        <f t="shared" si="59"/>
        <v>2032</v>
      </c>
      <c r="T254" s="101">
        <f t="shared" si="59"/>
        <v>2033</v>
      </c>
      <c r="U254" s="101">
        <f t="shared" si="59"/>
        <v>2034</v>
      </c>
      <c r="V254" s="101">
        <f t="shared" si="59"/>
        <v>2035</v>
      </c>
      <c r="W254" s="101">
        <f t="shared" si="59"/>
        <v>2036</v>
      </c>
      <c r="X254" s="101">
        <f t="shared" si="59"/>
        <v>2037</v>
      </c>
      <c r="Y254" s="101">
        <f t="shared" si="59"/>
        <v>2038</v>
      </c>
      <c r="Z254" s="101">
        <f t="shared" si="59"/>
        <v>2039</v>
      </c>
      <c r="AA254" s="101">
        <f t="shared" si="59"/>
        <v>2040</v>
      </c>
      <c r="AB254" s="101">
        <f t="shared" si="59"/>
        <v>2041</v>
      </c>
      <c r="AC254" s="101">
        <f t="shared" si="59"/>
        <v>2042</v>
      </c>
      <c r="AD254" s="101">
        <f t="shared" si="59"/>
        <v>2043</v>
      </c>
      <c r="AE254" s="101">
        <f t="shared" si="59"/>
        <v>2044</v>
      </c>
      <c r="AF254" s="101">
        <f t="shared" si="59"/>
        <v>2045</v>
      </c>
      <c r="AG254" s="101">
        <f t="shared" si="59"/>
        <v>2046</v>
      </c>
      <c r="AH254" s="101">
        <f t="shared" si="59"/>
        <v>2047</v>
      </c>
      <c r="AI254" s="101">
        <f t="shared" si="59"/>
        <v>2048</v>
      </c>
      <c r="AJ254" s="101">
        <f t="shared" si="59"/>
        <v>2049</v>
      </c>
      <c r="AK254" s="101">
        <f t="shared" si="59"/>
        <v>2050</v>
      </c>
    </row>
    <row r="255" spans="1:47">
      <c r="A255" s="101" t="s">
        <v>3668</v>
      </c>
      <c r="G255" s="106"/>
      <c r="H255" s="106" t="str">
        <f t="shared" ref="H255:AK263" si="60">IFERROR(H44/G44-1,"")</f>
        <v/>
      </c>
      <c r="I255" s="106" t="str">
        <f t="shared" si="60"/>
        <v/>
      </c>
      <c r="J255" s="106" t="str">
        <f t="shared" si="60"/>
        <v/>
      </c>
      <c r="K255" s="106" t="str">
        <f t="shared" si="60"/>
        <v/>
      </c>
      <c r="L255" s="106" t="str">
        <f t="shared" si="60"/>
        <v/>
      </c>
      <c r="M255" s="106" t="str">
        <f t="shared" si="60"/>
        <v/>
      </c>
      <c r="N255" s="106" t="str">
        <f t="shared" si="60"/>
        <v/>
      </c>
      <c r="O255" s="106" t="str">
        <f t="shared" si="60"/>
        <v/>
      </c>
      <c r="P255" s="106" t="str">
        <f t="shared" si="60"/>
        <v/>
      </c>
      <c r="Q255" s="106" t="str">
        <f t="shared" si="60"/>
        <v/>
      </c>
      <c r="R255" s="106" t="str">
        <f t="shared" si="60"/>
        <v/>
      </c>
      <c r="S255" s="106" t="str">
        <f t="shared" si="60"/>
        <v/>
      </c>
      <c r="T255" s="106" t="str">
        <f t="shared" si="60"/>
        <v/>
      </c>
      <c r="U255" s="106" t="str">
        <f t="shared" si="60"/>
        <v/>
      </c>
      <c r="V255" s="106" t="str">
        <f t="shared" si="60"/>
        <v/>
      </c>
      <c r="W255" s="106" t="str">
        <f t="shared" si="60"/>
        <v/>
      </c>
      <c r="X255" s="106" t="str">
        <f t="shared" si="60"/>
        <v/>
      </c>
      <c r="Y255" s="106" t="str">
        <f t="shared" si="60"/>
        <v/>
      </c>
      <c r="Z255" s="106" t="str">
        <f t="shared" si="60"/>
        <v/>
      </c>
      <c r="AA255" s="106" t="str">
        <f t="shared" si="60"/>
        <v/>
      </c>
      <c r="AB255" s="106" t="str">
        <f t="shared" si="60"/>
        <v/>
      </c>
      <c r="AC255" s="106" t="str">
        <f t="shared" si="60"/>
        <v/>
      </c>
      <c r="AD255" s="106" t="str">
        <f t="shared" si="60"/>
        <v/>
      </c>
      <c r="AE255" s="106" t="str">
        <f t="shared" si="60"/>
        <v/>
      </c>
      <c r="AF255" s="106" t="str">
        <f t="shared" si="60"/>
        <v/>
      </c>
      <c r="AG255" s="106" t="str">
        <f t="shared" si="60"/>
        <v/>
      </c>
      <c r="AH255" s="106" t="str">
        <f t="shared" si="60"/>
        <v/>
      </c>
      <c r="AI255" s="106" t="str">
        <f t="shared" si="60"/>
        <v/>
      </c>
      <c r="AJ255" s="106" t="str">
        <f t="shared" si="60"/>
        <v/>
      </c>
      <c r="AK255" s="106" t="str">
        <f t="shared" si="60"/>
        <v/>
      </c>
      <c r="AM255" s="101" t="str">
        <f t="shared" ref="AM255:AU263" si="61">IFERROR(AM44/AL44,"")</f>
        <v/>
      </c>
      <c r="AN255" s="101" t="str">
        <f t="shared" si="61"/>
        <v/>
      </c>
      <c r="AO255" s="101" t="str">
        <f t="shared" si="61"/>
        <v/>
      </c>
      <c r="AP255" s="101" t="str">
        <f t="shared" si="61"/>
        <v/>
      </c>
      <c r="AQ255" s="101" t="str">
        <f t="shared" si="61"/>
        <v/>
      </c>
      <c r="AR255" s="101" t="str">
        <f t="shared" si="61"/>
        <v/>
      </c>
      <c r="AS255" s="101" t="str">
        <f t="shared" si="61"/>
        <v/>
      </c>
      <c r="AT255" s="101" t="str">
        <f t="shared" si="61"/>
        <v/>
      </c>
      <c r="AU255" s="101" t="str">
        <f t="shared" si="61"/>
        <v/>
      </c>
    </row>
    <row r="256" spans="1:47">
      <c r="A256" s="101" t="s">
        <v>3669</v>
      </c>
      <c r="G256" s="106"/>
      <c r="H256" s="106">
        <f t="shared" si="60"/>
        <v>7.0010939480151579E-2</v>
      </c>
      <c r="I256" s="106">
        <f t="shared" si="60"/>
        <v>0</v>
      </c>
      <c r="J256" s="106">
        <f t="shared" si="60"/>
        <v>0</v>
      </c>
      <c r="K256" s="106">
        <f t="shared" si="60"/>
        <v>0</v>
      </c>
      <c r="L256" s="106">
        <f t="shared" si="60"/>
        <v>0</v>
      </c>
      <c r="M256" s="106">
        <f t="shared" si="60"/>
        <v>0</v>
      </c>
      <c r="N256" s="106">
        <f t="shared" si="60"/>
        <v>0</v>
      </c>
      <c r="O256" s="106">
        <f t="shared" si="60"/>
        <v>0</v>
      </c>
      <c r="P256" s="106">
        <f t="shared" si="60"/>
        <v>0</v>
      </c>
      <c r="Q256" s="106">
        <f t="shared" si="60"/>
        <v>0</v>
      </c>
      <c r="R256" s="106">
        <f t="shared" si="60"/>
        <v>0</v>
      </c>
      <c r="S256" s="106">
        <f t="shared" si="60"/>
        <v>0</v>
      </c>
      <c r="T256" s="106">
        <f t="shared" si="60"/>
        <v>0</v>
      </c>
      <c r="U256" s="106">
        <f t="shared" si="60"/>
        <v>0</v>
      </c>
      <c r="V256" s="106">
        <f t="shared" si="60"/>
        <v>0</v>
      </c>
      <c r="W256" s="106">
        <f t="shared" si="60"/>
        <v>0</v>
      </c>
      <c r="X256" s="106">
        <f t="shared" si="60"/>
        <v>0</v>
      </c>
      <c r="Y256" s="106">
        <f t="shared" si="60"/>
        <v>0</v>
      </c>
      <c r="Z256" s="106">
        <f t="shared" si="60"/>
        <v>0</v>
      </c>
      <c r="AA256" s="106">
        <f t="shared" si="60"/>
        <v>0</v>
      </c>
      <c r="AB256" s="106">
        <f t="shared" si="60"/>
        <v>0</v>
      </c>
      <c r="AC256" s="106">
        <f t="shared" si="60"/>
        <v>0</v>
      </c>
      <c r="AD256" s="106">
        <f t="shared" si="60"/>
        <v>0</v>
      </c>
      <c r="AE256" s="106">
        <f t="shared" si="60"/>
        <v>0</v>
      </c>
      <c r="AF256" s="106">
        <f t="shared" si="60"/>
        <v>0</v>
      </c>
      <c r="AG256" s="106">
        <f t="shared" si="60"/>
        <v>0</v>
      </c>
      <c r="AH256" s="106">
        <f t="shared" si="60"/>
        <v>0</v>
      </c>
      <c r="AI256" s="106">
        <f t="shared" si="60"/>
        <v>0</v>
      </c>
      <c r="AJ256" s="106">
        <f t="shared" si="60"/>
        <v>0</v>
      </c>
      <c r="AK256" s="106">
        <f t="shared" si="60"/>
        <v>0</v>
      </c>
      <c r="AM256" s="101">
        <f t="shared" si="61"/>
        <v>1</v>
      </c>
      <c r="AN256" s="101">
        <f t="shared" si="61"/>
        <v>0.99999999999999978</v>
      </c>
      <c r="AO256" s="101">
        <f t="shared" si="61"/>
        <v>1.0000000000000002</v>
      </c>
      <c r="AP256" s="101">
        <f t="shared" si="61"/>
        <v>0.99999999999999978</v>
      </c>
      <c r="AQ256" s="101">
        <f t="shared" si="61"/>
        <v>1</v>
      </c>
      <c r="AR256" s="101">
        <f t="shared" si="61"/>
        <v>1</v>
      </c>
      <c r="AS256" s="101">
        <f t="shared" si="61"/>
        <v>0.99999999999999978</v>
      </c>
      <c r="AT256" s="101">
        <f t="shared" si="61"/>
        <v>1.0000000000000002</v>
      </c>
      <c r="AU256" s="101">
        <f t="shared" si="61"/>
        <v>0.99999999999999956</v>
      </c>
    </row>
    <row r="257" spans="1:47">
      <c r="A257" s="101" t="s">
        <v>3670</v>
      </c>
      <c r="G257" s="106"/>
      <c r="H257" s="106">
        <f t="shared" si="60"/>
        <v>7.0010939480151579E-2</v>
      </c>
      <c r="I257" s="106">
        <f t="shared" si="60"/>
        <v>0</v>
      </c>
      <c r="J257" s="106">
        <f t="shared" si="60"/>
        <v>0</v>
      </c>
      <c r="K257" s="106">
        <f t="shared" si="60"/>
        <v>0</v>
      </c>
      <c r="L257" s="106">
        <f t="shared" si="60"/>
        <v>0</v>
      </c>
      <c r="M257" s="106">
        <f t="shared" si="60"/>
        <v>0</v>
      </c>
      <c r="N257" s="106">
        <f t="shared" si="60"/>
        <v>0</v>
      </c>
      <c r="O257" s="106">
        <f t="shared" si="60"/>
        <v>0</v>
      </c>
      <c r="P257" s="106">
        <f t="shared" si="60"/>
        <v>0</v>
      </c>
      <c r="Q257" s="106">
        <f t="shared" si="60"/>
        <v>0</v>
      </c>
      <c r="R257" s="106">
        <f t="shared" si="60"/>
        <v>0</v>
      </c>
      <c r="S257" s="106">
        <f t="shared" si="60"/>
        <v>0</v>
      </c>
      <c r="T257" s="106">
        <f t="shared" si="60"/>
        <v>0</v>
      </c>
      <c r="U257" s="106">
        <f t="shared" si="60"/>
        <v>0</v>
      </c>
      <c r="V257" s="106">
        <f t="shared" si="60"/>
        <v>0</v>
      </c>
      <c r="W257" s="106">
        <f t="shared" si="60"/>
        <v>0</v>
      </c>
      <c r="X257" s="106">
        <f t="shared" si="60"/>
        <v>0</v>
      </c>
      <c r="Y257" s="106">
        <f t="shared" si="60"/>
        <v>0</v>
      </c>
      <c r="Z257" s="106">
        <f t="shared" si="60"/>
        <v>0</v>
      </c>
      <c r="AA257" s="106">
        <f t="shared" si="60"/>
        <v>0</v>
      </c>
      <c r="AB257" s="106">
        <f t="shared" si="60"/>
        <v>0</v>
      </c>
      <c r="AC257" s="106">
        <f t="shared" si="60"/>
        <v>0</v>
      </c>
      <c r="AD257" s="106">
        <f t="shared" si="60"/>
        <v>0</v>
      </c>
      <c r="AE257" s="106">
        <f t="shared" si="60"/>
        <v>0</v>
      </c>
      <c r="AF257" s="106">
        <f t="shared" si="60"/>
        <v>0</v>
      </c>
      <c r="AG257" s="106">
        <f t="shared" si="60"/>
        <v>0</v>
      </c>
      <c r="AH257" s="106">
        <f t="shared" si="60"/>
        <v>0</v>
      </c>
      <c r="AI257" s="106">
        <f t="shared" si="60"/>
        <v>0</v>
      </c>
      <c r="AJ257" s="106">
        <f t="shared" si="60"/>
        <v>0</v>
      </c>
      <c r="AK257" s="106">
        <f t="shared" si="60"/>
        <v>0</v>
      </c>
      <c r="AM257" s="101">
        <f t="shared" si="61"/>
        <v>1</v>
      </c>
      <c r="AN257" s="101">
        <f t="shared" si="61"/>
        <v>0.99999999999999978</v>
      </c>
      <c r="AO257" s="101">
        <f t="shared" si="61"/>
        <v>1.0000000000000002</v>
      </c>
      <c r="AP257" s="101">
        <f t="shared" si="61"/>
        <v>0.99999999999999978</v>
      </c>
      <c r="AQ257" s="101">
        <f t="shared" si="61"/>
        <v>1</v>
      </c>
      <c r="AR257" s="101">
        <f t="shared" si="61"/>
        <v>1</v>
      </c>
      <c r="AS257" s="101">
        <f t="shared" si="61"/>
        <v>0.99999999999999978</v>
      </c>
      <c r="AT257" s="101">
        <f t="shared" si="61"/>
        <v>1.0000000000000002</v>
      </c>
      <c r="AU257" s="101">
        <f t="shared" si="61"/>
        <v>0.99999999999999956</v>
      </c>
    </row>
    <row r="258" spans="1:47">
      <c r="A258" s="101" t="s">
        <v>3671</v>
      </c>
      <c r="G258" s="106"/>
      <c r="H258" s="106">
        <f t="shared" si="60"/>
        <v>7.0010939480151579E-2</v>
      </c>
      <c r="I258" s="106">
        <f t="shared" si="60"/>
        <v>0</v>
      </c>
      <c r="J258" s="106">
        <f t="shared" si="60"/>
        <v>0</v>
      </c>
      <c r="K258" s="106">
        <f t="shared" si="60"/>
        <v>0</v>
      </c>
      <c r="L258" s="106">
        <f t="shared" si="60"/>
        <v>0</v>
      </c>
      <c r="M258" s="106">
        <f t="shared" si="60"/>
        <v>0</v>
      </c>
      <c r="N258" s="106">
        <f t="shared" si="60"/>
        <v>0</v>
      </c>
      <c r="O258" s="106">
        <f t="shared" si="60"/>
        <v>0</v>
      </c>
      <c r="P258" s="106">
        <f t="shared" si="60"/>
        <v>0</v>
      </c>
      <c r="Q258" s="106">
        <f t="shared" si="60"/>
        <v>0</v>
      </c>
      <c r="R258" s="106">
        <f t="shared" si="60"/>
        <v>0</v>
      </c>
      <c r="S258" s="106">
        <f t="shared" si="60"/>
        <v>0</v>
      </c>
      <c r="T258" s="106">
        <f t="shared" si="60"/>
        <v>0</v>
      </c>
      <c r="U258" s="106">
        <f t="shared" si="60"/>
        <v>0</v>
      </c>
      <c r="V258" s="106">
        <f t="shared" si="60"/>
        <v>0</v>
      </c>
      <c r="W258" s="106">
        <f t="shared" si="60"/>
        <v>0</v>
      </c>
      <c r="X258" s="106">
        <f t="shared" si="60"/>
        <v>0</v>
      </c>
      <c r="Y258" s="106">
        <f t="shared" si="60"/>
        <v>0</v>
      </c>
      <c r="Z258" s="106">
        <f t="shared" si="60"/>
        <v>0</v>
      </c>
      <c r="AA258" s="106">
        <f t="shared" si="60"/>
        <v>0</v>
      </c>
      <c r="AB258" s="106">
        <f t="shared" si="60"/>
        <v>0</v>
      </c>
      <c r="AC258" s="106">
        <f t="shared" si="60"/>
        <v>0</v>
      </c>
      <c r="AD258" s="106">
        <f t="shared" si="60"/>
        <v>0</v>
      </c>
      <c r="AE258" s="106">
        <f t="shared" si="60"/>
        <v>0</v>
      </c>
      <c r="AF258" s="106">
        <f t="shared" si="60"/>
        <v>0</v>
      </c>
      <c r="AG258" s="106">
        <f t="shared" si="60"/>
        <v>0</v>
      </c>
      <c r="AH258" s="106">
        <f t="shared" si="60"/>
        <v>0</v>
      </c>
      <c r="AI258" s="106">
        <f t="shared" si="60"/>
        <v>0</v>
      </c>
      <c r="AJ258" s="106">
        <f t="shared" si="60"/>
        <v>0</v>
      </c>
      <c r="AK258" s="106">
        <f t="shared" si="60"/>
        <v>0</v>
      </c>
      <c r="AM258" s="101">
        <f t="shared" si="61"/>
        <v>1</v>
      </c>
      <c r="AN258" s="101">
        <f t="shared" si="61"/>
        <v>0.99999999999999978</v>
      </c>
      <c r="AO258" s="101">
        <f t="shared" si="61"/>
        <v>1.0000000000000002</v>
      </c>
      <c r="AP258" s="101">
        <f t="shared" si="61"/>
        <v>0.99999999999999978</v>
      </c>
      <c r="AQ258" s="101">
        <f t="shared" si="61"/>
        <v>1</v>
      </c>
      <c r="AR258" s="101">
        <f t="shared" si="61"/>
        <v>1</v>
      </c>
      <c r="AS258" s="101">
        <f t="shared" si="61"/>
        <v>0.99999999999999978</v>
      </c>
      <c r="AT258" s="101">
        <f t="shared" si="61"/>
        <v>1.0000000000000002</v>
      </c>
      <c r="AU258" s="101">
        <f t="shared" si="61"/>
        <v>0.99999999999999956</v>
      </c>
    </row>
    <row r="259" spans="1:47">
      <c r="A259" s="101" t="s">
        <v>3672</v>
      </c>
      <c r="G259" s="106"/>
      <c r="H259" s="106">
        <f t="shared" si="60"/>
        <v>7.0010939480151579E-2</v>
      </c>
      <c r="I259" s="106">
        <f t="shared" si="60"/>
        <v>0</v>
      </c>
      <c r="J259" s="106">
        <f t="shared" si="60"/>
        <v>0</v>
      </c>
      <c r="K259" s="106">
        <f t="shared" si="60"/>
        <v>0</v>
      </c>
      <c r="L259" s="106">
        <f t="shared" si="60"/>
        <v>0</v>
      </c>
      <c r="M259" s="106">
        <f t="shared" si="60"/>
        <v>0</v>
      </c>
      <c r="N259" s="106">
        <f t="shared" si="60"/>
        <v>0</v>
      </c>
      <c r="O259" s="106">
        <f t="shared" si="60"/>
        <v>0</v>
      </c>
      <c r="P259" s="106">
        <f t="shared" si="60"/>
        <v>0</v>
      </c>
      <c r="Q259" s="106">
        <f t="shared" si="60"/>
        <v>0</v>
      </c>
      <c r="R259" s="106">
        <f t="shared" si="60"/>
        <v>0</v>
      </c>
      <c r="S259" s="106">
        <f t="shared" si="60"/>
        <v>0</v>
      </c>
      <c r="T259" s="106">
        <f t="shared" si="60"/>
        <v>0</v>
      </c>
      <c r="U259" s="106">
        <f t="shared" si="60"/>
        <v>0</v>
      </c>
      <c r="V259" s="106">
        <f t="shared" si="60"/>
        <v>0</v>
      </c>
      <c r="W259" s="106">
        <f t="shared" si="60"/>
        <v>0</v>
      </c>
      <c r="X259" s="106">
        <f t="shared" si="60"/>
        <v>0</v>
      </c>
      <c r="Y259" s="106">
        <f t="shared" si="60"/>
        <v>0</v>
      </c>
      <c r="Z259" s="106">
        <f t="shared" si="60"/>
        <v>0</v>
      </c>
      <c r="AA259" s="106">
        <f t="shared" si="60"/>
        <v>0</v>
      </c>
      <c r="AB259" s="106">
        <f t="shared" si="60"/>
        <v>0</v>
      </c>
      <c r="AC259" s="106">
        <f t="shared" si="60"/>
        <v>0</v>
      </c>
      <c r="AD259" s="106">
        <f t="shared" si="60"/>
        <v>0</v>
      </c>
      <c r="AE259" s="106">
        <f t="shared" si="60"/>
        <v>0</v>
      </c>
      <c r="AF259" s="106">
        <f t="shared" si="60"/>
        <v>0</v>
      </c>
      <c r="AG259" s="106">
        <f t="shared" si="60"/>
        <v>0</v>
      </c>
      <c r="AH259" s="106">
        <f t="shared" si="60"/>
        <v>0</v>
      </c>
      <c r="AI259" s="106">
        <f t="shared" si="60"/>
        <v>0</v>
      </c>
      <c r="AJ259" s="106">
        <f t="shared" si="60"/>
        <v>0</v>
      </c>
      <c r="AK259" s="106">
        <f t="shared" si="60"/>
        <v>0</v>
      </c>
      <c r="AM259" s="101">
        <f t="shared" si="61"/>
        <v>1</v>
      </c>
      <c r="AN259" s="101">
        <f t="shared" si="61"/>
        <v>0.99999999999999978</v>
      </c>
      <c r="AO259" s="101">
        <f t="shared" si="61"/>
        <v>1.0000000000000002</v>
      </c>
      <c r="AP259" s="101">
        <f t="shared" si="61"/>
        <v>0.99999999999999978</v>
      </c>
      <c r="AQ259" s="101">
        <f t="shared" si="61"/>
        <v>1</v>
      </c>
      <c r="AR259" s="101">
        <f t="shared" si="61"/>
        <v>1</v>
      </c>
      <c r="AS259" s="101">
        <f t="shared" si="61"/>
        <v>0.99999999999999978</v>
      </c>
      <c r="AT259" s="101">
        <f t="shared" si="61"/>
        <v>1.0000000000000002</v>
      </c>
      <c r="AU259" s="101">
        <f t="shared" si="61"/>
        <v>0.99999999999999956</v>
      </c>
    </row>
    <row r="260" spans="1:47">
      <c r="A260" s="101" t="s">
        <v>3673</v>
      </c>
      <c r="G260" s="106"/>
      <c r="H260" s="106">
        <f t="shared" si="60"/>
        <v>7.0010939480151579E-2</v>
      </c>
      <c r="I260" s="106">
        <f t="shared" si="60"/>
        <v>0</v>
      </c>
      <c r="J260" s="106">
        <f t="shared" si="60"/>
        <v>0</v>
      </c>
      <c r="K260" s="106">
        <f t="shared" si="60"/>
        <v>0</v>
      </c>
      <c r="L260" s="106">
        <f t="shared" si="60"/>
        <v>0</v>
      </c>
      <c r="M260" s="106">
        <f t="shared" si="60"/>
        <v>0</v>
      </c>
      <c r="N260" s="106">
        <f t="shared" si="60"/>
        <v>0</v>
      </c>
      <c r="O260" s="106">
        <f t="shared" si="60"/>
        <v>0</v>
      </c>
      <c r="P260" s="106">
        <f t="shared" si="60"/>
        <v>0</v>
      </c>
      <c r="Q260" s="106">
        <f t="shared" si="60"/>
        <v>0</v>
      </c>
      <c r="R260" s="106">
        <f t="shared" si="60"/>
        <v>0</v>
      </c>
      <c r="S260" s="106">
        <f t="shared" si="60"/>
        <v>0</v>
      </c>
      <c r="T260" s="106">
        <f t="shared" si="60"/>
        <v>0</v>
      </c>
      <c r="U260" s="106">
        <f t="shared" si="60"/>
        <v>0</v>
      </c>
      <c r="V260" s="106">
        <f t="shared" si="60"/>
        <v>0</v>
      </c>
      <c r="W260" s="106">
        <f t="shared" si="60"/>
        <v>0</v>
      </c>
      <c r="X260" s="106">
        <f t="shared" si="60"/>
        <v>0</v>
      </c>
      <c r="Y260" s="106">
        <f t="shared" si="60"/>
        <v>0</v>
      </c>
      <c r="Z260" s="106">
        <f t="shared" si="60"/>
        <v>0</v>
      </c>
      <c r="AA260" s="106">
        <f t="shared" si="60"/>
        <v>0</v>
      </c>
      <c r="AB260" s="106">
        <f t="shared" si="60"/>
        <v>0</v>
      </c>
      <c r="AC260" s="106">
        <f t="shared" si="60"/>
        <v>0</v>
      </c>
      <c r="AD260" s="106">
        <f t="shared" si="60"/>
        <v>0</v>
      </c>
      <c r="AE260" s="106">
        <f t="shared" si="60"/>
        <v>0</v>
      </c>
      <c r="AF260" s="106">
        <f t="shared" si="60"/>
        <v>0</v>
      </c>
      <c r="AG260" s="106">
        <f t="shared" si="60"/>
        <v>0</v>
      </c>
      <c r="AH260" s="106">
        <f t="shared" si="60"/>
        <v>0</v>
      </c>
      <c r="AI260" s="106">
        <f t="shared" si="60"/>
        <v>0</v>
      </c>
      <c r="AJ260" s="106">
        <f t="shared" si="60"/>
        <v>0</v>
      </c>
      <c r="AK260" s="106">
        <f t="shared" si="60"/>
        <v>0</v>
      </c>
      <c r="AM260" s="101">
        <f t="shared" si="61"/>
        <v>1</v>
      </c>
      <c r="AN260" s="101">
        <f t="shared" si="61"/>
        <v>0.99999999999999978</v>
      </c>
      <c r="AO260" s="101">
        <f t="shared" si="61"/>
        <v>1.0000000000000002</v>
      </c>
      <c r="AP260" s="101">
        <f t="shared" si="61"/>
        <v>0.99999999999999978</v>
      </c>
      <c r="AQ260" s="101">
        <f t="shared" si="61"/>
        <v>1</v>
      </c>
      <c r="AR260" s="101">
        <f t="shared" si="61"/>
        <v>1</v>
      </c>
      <c r="AS260" s="101">
        <f t="shared" si="61"/>
        <v>0.99999999999999978</v>
      </c>
      <c r="AT260" s="101">
        <f t="shared" si="61"/>
        <v>1.0000000000000002</v>
      </c>
      <c r="AU260" s="101">
        <f t="shared" si="61"/>
        <v>0.99999999999999956</v>
      </c>
    </row>
    <row r="261" spans="1:47">
      <c r="A261" s="101" t="s">
        <v>3674</v>
      </c>
      <c r="G261" s="106"/>
      <c r="H261" s="106" t="str">
        <f t="shared" si="60"/>
        <v/>
      </c>
      <c r="I261" s="106" t="str">
        <f t="shared" si="60"/>
        <v/>
      </c>
      <c r="J261" s="106" t="str">
        <f t="shared" si="60"/>
        <v/>
      </c>
      <c r="K261" s="106" t="str">
        <f t="shared" si="60"/>
        <v/>
      </c>
      <c r="L261" s="106" t="str">
        <f t="shared" si="60"/>
        <v/>
      </c>
      <c r="M261" s="106" t="str">
        <f t="shared" si="60"/>
        <v/>
      </c>
      <c r="N261" s="106" t="str">
        <f t="shared" si="60"/>
        <v/>
      </c>
      <c r="O261" s="106" t="str">
        <f t="shared" si="60"/>
        <v/>
      </c>
      <c r="P261" s="106" t="str">
        <f t="shared" si="60"/>
        <v/>
      </c>
      <c r="Q261" s="106" t="str">
        <f t="shared" si="60"/>
        <v/>
      </c>
      <c r="R261" s="106" t="str">
        <f t="shared" si="60"/>
        <v/>
      </c>
      <c r="S261" s="106" t="str">
        <f t="shared" si="60"/>
        <v/>
      </c>
      <c r="T261" s="106" t="str">
        <f t="shared" si="60"/>
        <v/>
      </c>
      <c r="U261" s="106" t="str">
        <f t="shared" si="60"/>
        <v/>
      </c>
      <c r="V261" s="106" t="str">
        <f t="shared" si="60"/>
        <v/>
      </c>
      <c r="W261" s="106" t="str">
        <f t="shared" si="60"/>
        <v/>
      </c>
      <c r="X261" s="106" t="str">
        <f t="shared" si="60"/>
        <v/>
      </c>
      <c r="Y261" s="106" t="str">
        <f t="shared" si="60"/>
        <v/>
      </c>
      <c r="Z261" s="106" t="str">
        <f t="shared" si="60"/>
        <v/>
      </c>
      <c r="AA261" s="106" t="str">
        <f t="shared" si="60"/>
        <v/>
      </c>
      <c r="AB261" s="106" t="str">
        <f t="shared" si="60"/>
        <v/>
      </c>
      <c r="AC261" s="106" t="str">
        <f t="shared" si="60"/>
        <v/>
      </c>
      <c r="AD261" s="106" t="str">
        <f t="shared" si="60"/>
        <v/>
      </c>
      <c r="AE261" s="106" t="str">
        <f t="shared" si="60"/>
        <v/>
      </c>
      <c r="AF261" s="106" t="str">
        <f t="shared" si="60"/>
        <v/>
      </c>
      <c r="AG261" s="106" t="str">
        <f t="shared" si="60"/>
        <v/>
      </c>
      <c r="AH261" s="106" t="str">
        <f t="shared" si="60"/>
        <v/>
      </c>
      <c r="AI261" s="106" t="str">
        <f t="shared" si="60"/>
        <v/>
      </c>
      <c r="AJ261" s="106" t="str">
        <f t="shared" si="60"/>
        <v/>
      </c>
      <c r="AK261" s="106" t="str">
        <f t="shared" si="60"/>
        <v/>
      </c>
      <c r="AM261" s="101" t="str">
        <f t="shared" si="61"/>
        <v/>
      </c>
      <c r="AN261" s="101" t="str">
        <f t="shared" si="61"/>
        <v/>
      </c>
      <c r="AO261" s="101" t="str">
        <f t="shared" si="61"/>
        <v/>
      </c>
      <c r="AP261" s="101" t="str">
        <f t="shared" si="61"/>
        <v/>
      </c>
      <c r="AQ261" s="101" t="str">
        <f t="shared" si="61"/>
        <v/>
      </c>
      <c r="AR261" s="101" t="str">
        <f t="shared" si="61"/>
        <v/>
      </c>
      <c r="AS261" s="101" t="str">
        <f t="shared" si="61"/>
        <v/>
      </c>
      <c r="AT261" s="101" t="str">
        <f t="shared" si="61"/>
        <v/>
      </c>
      <c r="AU261" s="101" t="str">
        <f t="shared" si="61"/>
        <v/>
      </c>
    </row>
    <row r="262" spans="1:47">
      <c r="A262" s="101" t="s">
        <v>3675</v>
      </c>
      <c r="G262" s="106"/>
      <c r="H262" s="106">
        <f t="shared" si="60"/>
        <v>7.0010939480151579E-2</v>
      </c>
      <c r="I262" s="106">
        <f t="shared" si="60"/>
        <v>0</v>
      </c>
      <c r="J262" s="106">
        <f t="shared" si="60"/>
        <v>0</v>
      </c>
      <c r="K262" s="106">
        <f t="shared" si="60"/>
        <v>0</v>
      </c>
      <c r="L262" s="106">
        <f t="shared" si="60"/>
        <v>0</v>
      </c>
      <c r="M262" s="106">
        <f t="shared" si="60"/>
        <v>0</v>
      </c>
      <c r="N262" s="106">
        <f t="shared" si="60"/>
        <v>0</v>
      </c>
      <c r="O262" s="106">
        <f t="shared" si="60"/>
        <v>0</v>
      </c>
      <c r="P262" s="106">
        <f t="shared" si="60"/>
        <v>0</v>
      </c>
      <c r="Q262" s="106">
        <f t="shared" si="60"/>
        <v>0</v>
      </c>
      <c r="R262" s="106">
        <f t="shared" si="60"/>
        <v>0</v>
      </c>
      <c r="S262" s="106">
        <f t="shared" si="60"/>
        <v>0</v>
      </c>
      <c r="T262" s="106">
        <f t="shared" si="60"/>
        <v>0</v>
      </c>
      <c r="U262" s="106">
        <f t="shared" si="60"/>
        <v>0</v>
      </c>
      <c r="V262" s="106">
        <f t="shared" si="60"/>
        <v>0</v>
      </c>
      <c r="W262" s="106">
        <f t="shared" si="60"/>
        <v>0</v>
      </c>
      <c r="X262" s="106">
        <f t="shared" si="60"/>
        <v>0</v>
      </c>
      <c r="Y262" s="106">
        <f t="shared" si="60"/>
        <v>0</v>
      </c>
      <c r="Z262" s="106">
        <f t="shared" si="60"/>
        <v>0</v>
      </c>
      <c r="AA262" s="106">
        <f t="shared" si="60"/>
        <v>0</v>
      </c>
      <c r="AB262" s="106">
        <f t="shared" si="60"/>
        <v>0</v>
      </c>
      <c r="AC262" s="106">
        <f t="shared" si="60"/>
        <v>0</v>
      </c>
      <c r="AD262" s="106">
        <f t="shared" si="60"/>
        <v>0</v>
      </c>
      <c r="AE262" s="106">
        <f t="shared" si="60"/>
        <v>0</v>
      </c>
      <c r="AF262" s="106">
        <f t="shared" si="60"/>
        <v>0</v>
      </c>
      <c r="AG262" s="106">
        <f t="shared" si="60"/>
        <v>0</v>
      </c>
      <c r="AH262" s="106">
        <f t="shared" si="60"/>
        <v>0</v>
      </c>
      <c r="AI262" s="106">
        <f t="shared" si="60"/>
        <v>0</v>
      </c>
      <c r="AJ262" s="106">
        <f t="shared" si="60"/>
        <v>0</v>
      </c>
      <c r="AK262" s="106">
        <f t="shared" si="60"/>
        <v>0</v>
      </c>
      <c r="AM262" s="101">
        <f t="shared" si="61"/>
        <v>1</v>
      </c>
      <c r="AN262" s="101">
        <f t="shared" si="61"/>
        <v>0.99999999999999978</v>
      </c>
      <c r="AO262" s="101">
        <f t="shared" si="61"/>
        <v>1.0000000000000002</v>
      </c>
      <c r="AP262" s="101">
        <f t="shared" si="61"/>
        <v>0.99999999999999978</v>
      </c>
      <c r="AQ262" s="101">
        <f t="shared" si="61"/>
        <v>1</v>
      </c>
      <c r="AR262" s="101">
        <f t="shared" si="61"/>
        <v>1</v>
      </c>
      <c r="AS262" s="101">
        <f t="shared" si="61"/>
        <v>0.99999999999999978</v>
      </c>
      <c r="AT262" s="101">
        <f t="shared" si="61"/>
        <v>1.0000000000000002</v>
      </c>
      <c r="AU262" s="101">
        <f t="shared" si="61"/>
        <v>0.99999999999999956</v>
      </c>
    </row>
    <row r="263" spans="1:47" s="128" customFormat="1">
      <c r="A263" s="127" t="s">
        <v>3679</v>
      </c>
      <c r="B263" s="127"/>
      <c r="C263" s="127"/>
      <c r="D263" s="127"/>
      <c r="E263" s="127"/>
      <c r="F263" s="127"/>
      <c r="G263" s="129"/>
      <c r="H263" s="129" t="str">
        <f t="shared" si="60"/>
        <v/>
      </c>
      <c r="I263" s="129" t="str">
        <f t="shared" si="60"/>
        <v/>
      </c>
      <c r="J263" s="129" t="str">
        <f t="shared" si="60"/>
        <v/>
      </c>
      <c r="K263" s="129" t="str">
        <f t="shared" si="60"/>
        <v/>
      </c>
      <c r="L263" s="129" t="str">
        <f t="shared" si="60"/>
        <v/>
      </c>
      <c r="M263" s="129" t="str">
        <f t="shared" si="60"/>
        <v/>
      </c>
      <c r="N263" s="129" t="str">
        <f t="shared" si="60"/>
        <v/>
      </c>
      <c r="O263" s="129" t="str">
        <f t="shared" si="60"/>
        <v/>
      </c>
      <c r="P263" s="129" t="str">
        <f t="shared" si="60"/>
        <v/>
      </c>
      <c r="Q263" s="129" t="str">
        <f t="shared" si="60"/>
        <v/>
      </c>
      <c r="R263" s="129" t="str">
        <f t="shared" si="60"/>
        <v/>
      </c>
      <c r="S263" s="129" t="str">
        <f t="shared" si="60"/>
        <v/>
      </c>
      <c r="T263" s="129" t="str">
        <f t="shared" si="60"/>
        <v/>
      </c>
      <c r="U263" s="129" t="str">
        <f t="shared" si="60"/>
        <v/>
      </c>
      <c r="V263" s="129" t="str">
        <f t="shared" si="60"/>
        <v/>
      </c>
      <c r="W263" s="129" t="str">
        <f t="shared" ref="W263:AZ263" si="62">IFERROR(W52/V52-1,"")</f>
        <v/>
      </c>
      <c r="X263" s="129" t="str">
        <f t="shared" si="62"/>
        <v/>
      </c>
      <c r="Y263" s="129" t="str">
        <f t="shared" si="62"/>
        <v/>
      </c>
      <c r="Z263" s="129" t="str">
        <f t="shared" si="62"/>
        <v/>
      </c>
      <c r="AA263" s="129" t="str">
        <f t="shared" si="62"/>
        <v/>
      </c>
      <c r="AB263" s="129" t="str">
        <f t="shared" si="62"/>
        <v/>
      </c>
      <c r="AC263" s="129" t="str">
        <f t="shared" si="62"/>
        <v/>
      </c>
      <c r="AD263" s="129" t="str">
        <f t="shared" si="62"/>
        <v/>
      </c>
      <c r="AE263" s="129" t="str">
        <f t="shared" si="62"/>
        <v/>
      </c>
      <c r="AF263" s="129" t="str">
        <f t="shared" si="62"/>
        <v/>
      </c>
      <c r="AG263" s="129" t="str">
        <f t="shared" si="62"/>
        <v/>
      </c>
      <c r="AH263" s="129" t="str">
        <f t="shared" si="62"/>
        <v/>
      </c>
      <c r="AI263" s="129" t="str">
        <f t="shared" si="62"/>
        <v/>
      </c>
      <c r="AJ263" s="129" t="str">
        <f t="shared" si="62"/>
        <v/>
      </c>
      <c r="AK263" s="129" t="str">
        <f t="shared" si="62"/>
        <v/>
      </c>
      <c r="AM263" s="128" t="str">
        <f t="shared" si="61"/>
        <v/>
      </c>
      <c r="AN263" s="128" t="str">
        <f t="shared" si="61"/>
        <v/>
      </c>
      <c r="AO263" s="128" t="str">
        <f t="shared" si="61"/>
        <v/>
      </c>
      <c r="AP263" s="128" t="str">
        <f t="shared" si="61"/>
        <v/>
      </c>
      <c r="AQ263" s="128" t="str">
        <f t="shared" si="61"/>
        <v/>
      </c>
      <c r="AR263" s="128" t="str">
        <f t="shared" si="61"/>
        <v/>
      </c>
      <c r="AS263" s="128" t="str">
        <f t="shared" si="61"/>
        <v/>
      </c>
      <c r="AT263" s="128" t="str">
        <f t="shared" si="61"/>
        <v/>
      </c>
      <c r="AU263" s="128" t="str">
        <f t="shared" si="61"/>
        <v/>
      </c>
    </row>
    <row r="264" spans="1:47">
      <c r="A264" s="105" t="s">
        <v>3697</v>
      </c>
      <c r="B264" s="105"/>
      <c r="C264" s="105"/>
      <c r="D264" s="105"/>
      <c r="E264" s="105"/>
      <c r="F264" s="105"/>
      <c r="G264" s="101">
        <f t="shared" ref="G264:AK264" si="63">G$1</f>
        <v>2020</v>
      </c>
      <c r="H264" s="101">
        <f t="shared" si="63"/>
        <v>2021</v>
      </c>
      <c r="I264" s="101">
        <f t="shared" si="63"/>
        <v>2022</v>
      </c>
      <c r="J264" s="101">
        <f t="shared" si="63"/>
        <v>2023</v>
      </c>
      <c r="K264" s="101">
        <f t="shared" si="63"/>
        <v>2024</v>
      </c>
      <c r="L264" s="101">
        <f t="shared" si="63"/>
        <v>2025</v>
      </c>
      <c r="M264" s="101">
        <f t="shared" si="63"/>
        <v>2026</v>
      </c>
      <c r="N264" s="101">
        <f t="shared" si="63"/>
        <v>2027</v>
      </c>
      <c r="O264" s="101">
        <f t="shared" si="63"/>
        <v>2028</v>
      </c>
      <c r="P264" s="101">
        <f t="shared" si="63"/>
        <v>2029</v>
      </c>
      <c r="Q264" s="101">
        <f t="shared" si="63"/>
        <v>2030</v>
      </c>
      <c r="R264" s="101">
        <f t="shared" si="63"/>
        <v>2031</v>
      </c>
      <c r="S264" s="101">
        <f t="shared" si="63"/>
        <v>2032</v>
      </c>
      <c r="T264" s="101">
        <f t="shared" si="63"/>
        <v>2033</v>
      </c>
      <c r="U264" s="101">
        <f t="shared" si="63"/>
        <v>2034</v>
      </c>
      <c r="V264" s="101">
        <f t="shared" si="63"/>
        <v>2035</v>
      </c>
      <c r="W264" s="101">
        <f t="shared" si="63"/>
        <v>2036</v>
      </c>
      <c r="X264" s="101">
        <f t="shared" si="63"/>
        <v>2037</v>
      </c>
      <c r="Y264" s="101">
        <f t="shared" si="63"/>
        <v>2038</v>
      </c>
      <c r="Z264" s="101">
        <f t="shared" si="63"/>
        <v>2039</v>
      </c>
      <c r="AA264" s="101">
        <f t="shared" si="63"/>
        <v>2040</v>
      </c>
      <c r="AB264" s="101">
        <f t="shared" si="63"/>
        <v>2041</v>
      </c>
      <c r="AC264" s="101">
        <f t="shared" si="63"/>
        <v>2042</v>
      </c>
      <c r="AD264" s="101">
        <f t="shared" si="63"/>
        <v>2043</v>
      </c>
      <c r="AE264" s="101">
        <f t="shared" si="63"/>
        <v>2044</v>
      </c>
      <c r="AF264" s="101">
        <f t="shared" si="63"/>
        <v>2045</v>
      </c>
      <c r="AG264" s="101">
        <f t="shared" si="63"/>
        <v>2046</v>
      </c>
      <c r="AH264" s="101">
        <f t="shared" si="63"/>
        <v>2047</v>
      </c>
      <c r="AI264" s="101">
        <f t="shared" si="63"/>
        <v>2048</v>
      </c>
      <c r="AJ264" s="101">
        <f t="shared" si="63"/>
        <v>2049</v>
      </c>
      <c r="AK264" s="101">
        <f t="shared" si="63"/>
        <v>2050</v>
      </c>
    </row>
    <row r="265" spans="1:47">
      <c r="A265" s="101" t="s">
        <v>3668</v>
      </c>
      <c r="G265" s="106"/>
      <c r="H265" s="106">
        <f t="shared" ref="H265:AK273" si="64">IFERROR(H54/G54-1,"")</f>
        <v>0.32571630787608008</v>
      </c>
      <c r="I265" s="106">
        <f t="shared" si="64"/>
        <v>7.0674159316385987E-2</v>
      </c>
      <c r="J265" s="106">
        <f t="shared" si="64"/>
        <v>2.2413002154004769E-2</v>
      </c>
      <c r="K265" s="106">
        <f t="shared" si="64"/>
        <v>-6.5851319368362971E-3</v>
      </c>
      <c r="L265" s="106">
        <f t="shared" si="64"/>
        <v>-1.0904662810998333E-2</v>
      </c>
      <c r="M265" s="106">
        <f t="shared" si="64"/>
        <v>-7.3574158530993472E-3</v>
      </c>
      <c r="N265" s="106">
        <f t="shared" si="64"/>
        <v>1.9930630635909274E-3</v>
      </c>
      <c r="O265" s="106">
        <f t="shared" si="64"/>
        <v>3.9507791013955629E-2</v>
      </c>
      <c r="P265" s="106">
        <f t="shared" si="64"/>
        <v>1.8773366945030512E-2</v>
      </c>
      <c r="Q265" s="106">
        <f t="shared" si="64"/>
        <v>2.5646042010022851E-2</v>
      </c>
      <c r="R265" s="106">
        <f t="shared" si="64"/>
        <v>7.5479724274797766E-2</v>
      </c>
      <c r="S265" s="106">
        <f t="shared" si="64"/>
        <v>-2.4284342172661288E-3</v>
      </c>
      <c r="T265" s="106">
        <f t="shared" si="64"/>
        <v>2.1633727916698708E-2</v>
      </c>
      <c r="U265" s="106">
        <f t="shared" si="64"/>
        <v>1.342203724870461E-2</v>
      </c>
      <c r="V265" s="106">
        <f t="shared" si="64"/>
        <v>3.001282731109467E-2</v>
      </c>
      <c r="W265" s="106">
        <f t="shared" si="64"/>
        <v>-1.4802267140846648E-2</v>
      </c>
      <c r="X265" s="106">
        <f t="shared" si="64"/>
        <v>5.6674496527895357E-3</v>
      </c>
      <c r="Y265" s="106">
        <f t="shared" si="64"/>
        <v>1.6991980454209354E-2</v>
      </c>
      <c r="Z265" s="106">
        <f t="shared" si="64"/>
        <v>1.51945782701286E-2</v>
      </c>
      <c r="AA265" s="106">
        <f t="shared" si="64"/>
        <v>4.0370179271023154E-3</v>
      </c>
      <c r="AB265" s="106">
        <f t="shared" si="64"/>
        <v>1.0944071993554738E-2</v>
      </c>
      <c r="AC265" s="106">
        <f t="shared" si="64"/>
        <v>1.1142311962995421E-2</v>
      </c>
      <c r="AD265" s="106">
        <f t="shared" si="64"/>
        <v>5.2970232231142056E-4</v>
      </c>
      <c r="AE265" s="106">
        <f t="shared" si="64"/>
        <v>7.7879925407102757E-3</v>
      </c>
      <c r="AF265" s="106">
        <f t="shared" si="64"/>
        <v>1.1298645803654805E-2</v>
      </c>
      <c r="AG265" s="106">
        <f t="shared" si="64"/>
        <v>1.4070196246102284E-2</v>
      </c>
      <c r="AH265" s="106">
        <f t="shared" si="64"/>
        <v>6.3833877066514777E-3</v>
      </c>
      <c r="AI265" s="106">
        <f t="shared" si="64"/>
        <v>7.44298992512471E-3</v>
      </c>
      <c r="AJ265" s="106">
        <f t="shared" si="64"/>
        <v>6.703937826299855E-3</v>
      </c>
      <c r="AK265" s="106">
        <f t="shared" si="64"/>
        <v>1.100164140574611E-2</v>
      </c>
      <c r="AM265" s="101">
        <f t="shared" ref="AM265:AU273" si="65">IFERROR(AM54/AL54,"")</f>
        <v>1.0081319001522551</v>
      </c>
      <c r="AN265" s="101">
        <f t="shared" si="65"/>
        <v>1.0084968283122464</v>
      </c>
      <c r="AO265" s="101">
        <f t="shared" si="65"/>
        <v>1.0091735081326576</v>
      </c>
      <c r="AP265" s="101">
        <f t="shared" si="65"/>
        <v>1.0079418378967651</v>
      </c>
      <c r="AQ265" s="101">
        <f t="shared" si="65"/>
        <v>1.0074048073907955</v>
      </c>
      <c r="AR265" s="101">
        <f t="shared" si="65"/>
        <v>1.0074215829692905</v>
      </c>
      <c r="AS265" s="101">
        <f t="shared" si="65"/>
        <v>1.0082357976428953</v>
      </c>
      <c r="AT265" s="101">
        <f t="shared" si="65"/>
        <v>1.0080229356313186</v>
      </c>
      <c r="AU265" s="101">
        <f t="shared" si="65"/>
        <v>1.0078704088726476</v>
      </c>
    </row>
    <row r="266" spans="1:47">
      <c r="A266" s="101" t="s">
        <v>3669</v>
      </c>
      <c r="G266" s="106"/>
      <c r="H266" s="106">
        <f t="shared" si="64"/>
        <v>0.32571630787608008</v>
      </c>
      <c r="I266" s="106">
        <f t="shared" si="64"/>
        <v>7.0674159316385987E-2</v>
      </c>
      <c r="J266" s="106">
        <f t="shared" si="64"/>
        <v>2.2413002154004769E-2</v>
      </c>
      <c r="K266" s="106">
        <f t="shared" si="64"/>
        <v>-6.5851319368362971E-3</v>
      </c>
      <c r="L266" s="106">
        <f t="shared" si="64"/>
        <v>-1.0904662810998333E-2</v>
      </c>
      <c r="M266" s="106">
        <f t="shared" si="64"/>
        <v>-7.3574158530993472E-3</v>
      </c>
      <c r="N266" s="106">
        <f t="shared" si="64"/>
        <v>1.9930630635909274E-3</v>
      </c>
      <c r="O266" s="106">
        <f t="shared" si="64"/>
        <v>3.9507791013955629E-2</v>
      </c>
      <c r="P266" s="106">
        <f t="shared" si="64"/>
        <v>1.8773366945030512E-2</v>
      </c>
      <c r="Q266" s="106">
        <f t="shared" si="64"/>
        <v>2.5646042010022851E-2</v>
      </c>
      <c r="R266" s="106">
        <f t="shared" si="64"/>
        <v>7.5479724274797766E-2</v>
      </c>
      <c r="S266" s="106">
        <f t="shared" si="64"/>
        <v>-2.4284342172661288E-3</v>
      </c>
      <c r="T266" s="106">
        <f t="shared" si="64"/>
        <v>2.1633727916698708E-2</v>
      </c>
      <c r="U266" s="106">
        <f t="shared" si="64"/>
        <v>1.342203724870461E-2</v>
      </c>
      <c r="V266" s="106">
        <f t="shared" si="64"/>
        <v>3.001282731109467E-2</v>
      </c>
      <c r="W266" s="106">
        <f t="shared" si="64"/>
        <v>-1.4802267140846648E-2</v>
      </c>
      <c r="X266" s="106">
        <f t="shared" si="64"/>
        <v>5.6674496527895357E-3</v>
      </c>
      <c r="Y266" s="106">
        <f t="shared" si="64"/>
        <v>1.6991980454209354E-2</v>
      </c>
      <c r="Z266" s="106">
        <f t="shared" si="64"/>
        <v>1.51945782701286E-2</v>
      </c>
      <c r="AA266" s="106">
        <f t="shared" si="64"/>
        <v>4.0370179271023154E-3</v>
      </c>
      <c r="AB266" s="106">
        <f t="shared" si="64"/>
        <v>1.0944071993554738E-2</v>
      </c>
      <c r="AC266" s="106">
        <f t="shared" si="64"/>
        <v>1.1142311962995421E-2</v>
      </c>
      <c r="AD266" s="106">
        <f t="shared" si="64"/>
        <v>5.2970232231142056E-4</v>
      </c>
      <c r="AE266" s="106">
        <f t="shared" si="64"/>
        <v>7.7879925407102757E-3</v>
      </c>
      <c r="AF266" s="106">
        <f t="shared" si="64"/>
        <v>1.1298645803654805E-2</v>
      </c>
      <c r="AG266" s="106">
        <f t="shared" si="64"/>
        <v>1.4070196246102284E-2</v>
      </c>
      <c r="AH266" s="106">
        <f t="shared" si="64"/>
        <v>6.3833877066514777E-3</v>
      </c>
      <c r="AI266" s="106">
        <f t="shared" si="64"/>
        <v>7.44298992512471E-3</v>
      </c>
      <c r="AJ266" s="106">
        <f t="shared" si="64"/>
        <v>6.703937826299855E-3</v>
      </c>
      <c r="AK266" s="106">
        <f t="shared" si="64"/>
        <v>1.100164140574611E-2</v>
      </c>
      <c r="AM266" s="101">
        <f t="shared" si="65"/>
        <v>1.0081319001522551</v>
      </c>
      <c r="AN266" s="101">
        <f t="shared" si="65"/>
        <v>1.0084968283122464</v>
      </c>
      <c r="AO266" s="101">
        <f t="shared" si="65"/>
        <v>1.0091735081326576</v>
      </c>
      <c r="AP266" s="101">
        <f t="shared" si="65"/>
        <v>1.0079418378967651</v>
      </c>
      <c r="AQ266" s="101">
        <f t="shared" si="65"/>
        <v>1.0074048073907955</v>
      </c>
      <c r="AR266" s="101">
        <f t="shared" si="65"/>
        <v>1.0074215829692905</v>
      </c>
      <c r="AS266" s="101">
        <f t="shared" si="65"/>
        <v>1.0082357976428953</v>
      </c>
      <c r="AT266" s="101">
        <f t="shared" si="65"/>
        <v>1.0080229356313186</v>
      </c>
      <c r="AU266" s="101">
        <f t="shared" si="65"/>
        <v>1.0078704088726476</v>
      </c>
    </row>
    <row r="267" spans="1:47">
      <c r="A267" s="101" t="s">
        <v>3670</v>
      </c>
      <c r="G267" s="106"/>
      <c r="H267" s="106">
        <f t="shared" si="64"/>
        <v>0.32571630787608008</v>
      </c>
      <c r="I267" s="106">
        <f t="shared" si="64"/>
        <v>7.0674159316385987E-2</v>
      </c>
      <c r="J267" s="106">
        <f t="shared" si="64"/>
        <v>2.2413002154004769E-2</v>
      </c>
      <c r="K267" s="106">
        <f t="shared" si="64"/>
        <v>-6.5851319368362971E-3</v>
      </c>
      <c r="L267" s="106">
        <f t="shared" si="64"/>
        <v>-1.0904662810998333E-2</v>
      </c>
      <c r="M267" s="106">
        <f t="shared" si="64"/>
        <v>-7.3574158530993472E-3</v>
      </c>
      <c r="N267" s="106">
        <f t="shared" si="64"/>
        <v>1.9930630635909274E-3</v>
      </c>
      <c r="O267" s="106">
        <f t="shared" si="64"/>
        <v>3.9507791013955629E-2</v>
      </c>
      <c r="P267" s="106">
        <f t="shared" si="64"/>
        <v>1.8773366945030512E-2</v>
      </c>
      <c r="Q267" s="106">
        <f t="shared" si="64"/>
        <v>2.5646042010022851E-2</v>
      </c>
      <c r="R267" s="106">
        <f t="shared" si="64"/>
        <v>7.5479724274797766E-2</v>
      </c>
      <c r="S267" s="106">
        <f t="shared" si="64"/>
        <v>-2.4284342172661288E-3</v>
      </c>
      <c r="T267" s="106">
        <f t="shared" si="64"/>
        <v>2.1633727916698708E-2</v>
      </c>
      <c r="U267" s="106">
        <f t="shared" si="64"/>
        <v>1.342203724870461E-2</v>
      </c>
      <c r="V267" s="106">
        <f t="shared" si="64"/>
        <v>3.001282731109467E-2</v>
      </c>
      <c r="W267" s="106">
        <f t="shared" si="64"/>
        <v>-1.4802267140846648E-2</v>
      </c>
      <c r="X267" s="106">
        <f t="shared" si="64"/>
        <v>5.6674496527895357E-3</v>
      </c>
      <c r="Y267" s="106">
        <f t="shared" si="64"/>
        <v>1.6991980454209354E-2</v>
      </c>
      <c r="Z267" s="106">
        <f t="shared" si="64"/>
        <v>1.51945782701286E-2</v>
      </c>
      <c r="AA267" s="106">
        <f t="shared" si="64"/>
        <v>4.0370179271023154E-3</v>
      </c>
      <c r="AB267" s="106">
        <f t="shared" si="64"/>
        <v>1.0944071993554738E-2</v>
      </c>
      <c r="AC267" s="106">
        <f t="shared" si="64"/>
        <v>1.1142311962995421E-2</v>
      </c>
      <c r="AD267" s="106">
        <f t="shared" si="64"/>
        <v>5.2970232231142056E-4</v>
      </c>
      <c r="AE267" s="106">
        <f t="shared" si="64"/>
        <v>7.7879925407102757E-3</v>
      </c>
      <c r="AF267" s="106">
        <f t="shared" si="64"/>
        <v>1.1298645803654805E-2</v>
      </c>
      <c r="AG267" s="106">
        <f t="shared" si="64"/>
        <v>1.4070196246102284E-2</v>
      </c>
      <c r="AH267" s="106">
        <f t="shared" si="64"/>
        <v>6.3833877066514777E-3</v>
      </c>
      <c r="AI267" s="106">
        <f t="shared" si="64"/>
        <v>7.44298992512471E-3</v>
      </c>
      <c r="AJ267" s="106">
        <f t="shared" si="64"/>
        <v>6.703937826299855E-3</v>
      </c>
      <c r="AK267" s="106">
        <f t="shared" si="64"/>
        <v>1.100164140574611E-2</v>
      </c>
      <c r="AM267" s="101">
        <f t="shared" si="65"/>
        <v>1.0081319001522551</v>
      </c>
      <c r="AN267" s="101">
        <f t="shared" si="65"/>
        <v>1.0084968283122464</v>
      </c>
      <c r="AO267" s="101">
        <f t="shared" si="65"/>
        <v>1.0091735081326576</v>
      </c>
      <c r="AP267" s="101">
        <f t="shared" si="65"/>
        <v>1.0079418378967651</v>
      </c>
      <c r="AQ267" s="101">
        <f t="shared" si="65"/>
        <v>1.0074048073907955</v>
      </c>
      <c r="AR267" s="101">
        <f t="shared" si="65"/>
        <v>1.0074215829692905</v>
      </c>
      <c r="AS267" s="101">
        <f t="shared" si="65"/>
        <v>1.0082357976428953</v>
      </c>
      <c r="AT267" s="101">
        <f t="shared" si="65"/>
        <v>1.0080229356313186</v>
      </c>
      <c r="AU267" s="101">
        <f t="shared" si="65"/>
        <v>1.0078704088726476</v>
      </c>
    </row>
    <row r="268" spans="1:47">
      <c r="A268" s="101" t="s">
        <v>3671</v>
      </c>
      <c r="G268" s="106"/>
      <c r="H268" s="106">
        <f t="shared" si="64"/>
        <v>0.32571630787608008</v>
      </c>
      <c r="I268" s="106">
        <f t="shared" si="64"/>
        <v>7.0674159316385987E-2</v>
      </c>
      <c r="J268" s="106">
        <f t="shared" si="64"/>
        <v>2.2413002154004769E-2</v>
      </c>
      <c r="K268" s="106">
        <f t="shared" si="64"/>
        <v>-6.5851319368362971E-3</v>
      </c>
      <c r="L268" s="106">
        <f t="shared" si="64"/>
        <v>-1.0904662810998333E-2</v>
      </c>
      <c r="M268" s="106">
        <f t="shared" si="64"/>
        <v>-7.3574158530993472E-3</v>
      </c>
      <c r="N268" s="106">
        <f t="shared" si="64"/>
        <v>1.9930630635909274E-3</v>
      </c>
      <c r="O268" s="106">
        <f t="shared" si="64"/>
        <v>3.9507791013955629E-2</v>
      </c>
      <c r="P268" s="106">
        <f t="shared" si="64"/>
        <v>1.8773366945030512E-2</v>
      </c>
      <c r="Q268" s="106">
        <f t="shared" si="64"/>
        <v>2.5646042010022851E-2</v>
      </c>
      <c r="R268" s="106">
        <f t="shared" si="64"/>
        <v>7.5479724274797766E-2</v>
      </c>
      <c r="S268" s="106">
        <f t="shared" si="64"/>
        <v>-2.4284342172661288E-3</v>
      </c>
      <c r="T268" s="106">
        <f t="shared" si="64"/>
        <v>2.1633727916698708E-2</v>
      </c>
      <c r="U268" s="106">
        <f t="shared" si="64"/>
        <v>1.342203724870461E-2</v>
      </c>
      <c r="V268" s="106">
        <f t="shared" si="64"/>
        <v>3.001282731109467E-2</v>
      </c>
      <c r="W268" s="106">
        <f t="shared" si="64"/>
        <v>-1.4802267140846648E-2</v>
      </c>
      <c r="X268" s="106">
        <f t="shared" si="64"/>
        <v>5.6674496527895357E-3</v>
      </c>
      <c r="Y268" s="106">
        <f t="shared" si="64"/>
        <v>1.6991980454209354E-2</v>
      </c>
      <c r="Z268" s="106">
        <f t="shared" si="64"/>
        <v>1.51945782701286E-2</v>
      </c>
      <c r="AA268" s="106">
        <f t="shared" si="64"/>
        <v>4.0370179271023154E-3</v>
      </c>
      <c r="AB268" s="106">
        <f t="shared" si="64"/>
        <v>1.0944071993554738E-2</v>
      </c>
      <c r="AC268" s="106">
        <f t="shared" si="64"/>
        <v>1.1142311962995421E-2</v>
      </c>
      <c r="AD268" s="106">
        <f t="shared" si="64"/>
        <v>5.2970232231142056E-4</v>
      </c>
      <c r="AE268" s="106">
        <f t="shared" si="64"/>
        <v>7.7879925407102757E-3</v>
      </c>
      <c r="AF268" s="106">
        <f t="shared" si="64"/>
        <v>1.1298645803654805E-2</v>
      </c>
      <c r="AG268" s="106">
        <f t="shared" si="64"/>
        <v>1.4070196246102284E-2</v>
      </c>
      <c r="AH268" s="106">
        <f t="shared" si="64"/>
        <v>6.3833877066514777E-3</v>
      </c>
      <c r="AI268" s="106">
        <f t="shared" si="64"/>
        <v>7.44298992512471E-3</v>
      </c>
      <c r="AJ268" s="106">
        <f t="shared" si="64"/>
        <v>6.703937826299855E-3</v>
      </c>
      <c r="AK268" s="106">
        <f t="shared" si="64"/>
        <v>1.100164140574611E-2</v>
      </c>
      <c r="AM268" s="101">
        <f t="shared" si="65"/>
        <v>1.0081319001522551</v>
      </c>
      <c r="AN268" s="101">
        <f t="shared" si="65"/>
        <v>1.0084968283122464</v>
      </c>
      <c r="AO268" s="101">
        <f t="shared" si="65"/>
        <v>1.0091735081326576</v>
      </c>
      <c r="AP268" s="101">
        <f t="shared" si="65"/>
        <v>1.0079418378967651</v>
      </c>
      <c r="AQ268" s="101">
        <f t="shared" si="65"/>
        <v>1.0074048073907955</v>
      </c>
      <c r="AR268" s="101">
        <f t="shared" si="65"/>
        <v>1.0074215829692905</v>
      </c>
      <c r="AS268" s="101">
        <f t="shared" si="65"/>
        <v>1.0082357976428953</v>
      </c>
      <c r="AT268" s="101">
        <f t="shared" si="65"/>
        <v>1.0080229356313186</v>
      </c>
      <c r="AU268" s="101">
        <f t="shared" si="65"/>
        <v>1.0078704088726476</v>
      </c>
    </row>
    <row r="269" spans="1:47">
      <c r="A269" s="101" t="s">
        <v>3672</v>
      </c>
      <c r="G269" s="106"/>
      <c r="H269" s="106">
        <f t="shared" si="64"/>
        <v>0.32571630787608008</v>
      </c>
      <c r="I269" s="106">
        <f t="shared" si="64"/>
        <v>7.0674159316385987E-2</v>
      </c>
      <c r="J269" s="106">
        <f t="shared" si="64"/>
        <v>2.2413002154004769E-2</v>
      </c>
      <c r="K269" s="106">
        <f t="shared" si="64"/>
        <v>-6.5851319368362971E-3</v>
      </c>
      <c r="L269" s="106">
        <f t="shared" si="64"/>
        <v>-1.0904662810998333E-2</v>
      </c>
      <c r="M269" s="106">
        <f t="shared" si="64"/>
        <v>-7.3574158530993472E-3</v>
      </c>
      <c r="N269" s="106">
        <f t="shared" si="64"/>
        <v>1.9930630635909274E-3</v>
      </c>
      <c r="O269" s="106">
        <f t="shared" si="64"/>
        <v>3.9507791013955629E-2</v>
      </c>
      <c r="P269" s="106">
        <f t="shared" si="64"/>
        <v>1.8773366945030512E-2</v>
      </c>
      <c r="Q269" s="106">
        <f t="shared" si="64"/>
        <v>2.5646042010022851E-2</v>
      </c>
      <c r="R269" s="106">
        <f t="shared" si="64"/>
        <v>7.5479724274797766E-2</v>
      </c>
      <c r="S269" s="106">
        <f t="shared" si="64"/>
        <v>-2.4284342172661288E-3</v>
      </c>
      <c r="T269" s="106">
        <f t="shared" si="64"/>
        <v>2.1633727916698708E-2</v>
      </c>
      <c r="U269" s="106">
        <f t="shared" si="64"/>
        <v>1.342203724870461E-2</v>
      </c>
      <c r="V269" s="106">
        <f t="shared" si="64"/>
        <v>3.001282731109467E-2</v>
      </c>
      <c r="W269" s="106">
        <f t="shared" si="64"/>
        <v>-1.4802267140846648E-2</v>
      </c>
      <c r="X269" s="106">
        <f t="shared" si="64"/>
        <v>5.6674496527895357E-3</v>
      </c>
      <c r="Y269" s="106">
        <f t="shared" si="64"/>
        <v>1.6991980454209354E-2</v>
      </c>
      <c r="Z269" s="106">
        <f t="shared" si="64"/>
        <v>1.51945782701286E-2</v>
      </c>
      <c r="AA269" s="106">
        <f t="shared" si="64"/>
        <v>4.0370179271023154E-3</v>
      </c>
      <c r="AB269" s="106">
        <f t="shared" si="64"/>
        <v>1.0944071993554738E-2</v>
      </c>
      <c r="AC269" s="106">
        <f t="shared" si="64"/>
        <v>1.1142311962995421E-2</v>
      </c>
      <c r="AD269" s="106">
        <f t="shared" si="64"/>
        <v>5.2970232231142056E-4</v>
      </c>
      <c r="AE269" s="106">
        <f t="shared" si="64"/>
        <v>7.7879925407102757E-3</v>
      </c>
      <c r="AF269" s="106">
        <f t="shared" si="64"/>
        <v>1.1298645803654805E-2</v>
      </c>
      <c r="AG269" s="106">
        <f t="shared" si="64"/>
        <v>1.4070196246102284E-2</v>
      </c>
      <c r="AH269" s="106">
        <f t="shared" si="64"/>
        <v>6.3833877066514777E-3</v>
      </c>
      <c r="AI269" s="106">
        <f t="shared" si="64"/>
        <v>7.44298992512471E-3</v>
      </c>
      <c r="AJ269" s="106">
        <f t="shared" si="64"/>
        <v>6.703937826299855E-3</v>
      </c>
      <c r="AK269" s="106">
        <f t="shared" si="64"/>
        <v>1.100164140574611E-2</v>
      </c>
      <c r="AM269" s="101">
        <f t="shared" si="65"/>
        <v>1.0081319001522551</v>
      </c>
      <c r="AN269" s="101">
        <f t="shared" si="65"/>
        <v>1.0084968283122464</v>
      </c>
      <c r="AO269" s="101">
        <f t="shared" si="65"/>
        <v>1.0091735081326576</v>
      </c>
      <c r="AP269" s="101">
        <f t="shared" si="65"/>
        <v>1.0079418378967651</v>
      </c>
      <c r="AQ269" s="101">
        <f t="shared" si="65"/>
        <v>1.0074048073907955</v>
      </c>
      <c r="AR269" s="101">
        <f t="shared" si="65"/>
        <v>1.0074215829692905</v>
      </c>
      <c r="AS269" s="101">
        <f t="shared" si="65"/>
        <v>1.0082357976428953</v>
      </c>
      <c r="AT269" s="101">
        <f t="shared" si="65"/>
        <v>1.0080229356313186</v>
      </c>
      <c r="AU269" s="101">
        <f t="shared" si="65"/>
        <v>1.0078704088726476</v>
      </c>
    </row>
    <row r="270" spans="1:47">
      <c r="A270" s="101" t="s">
        <v>3673</v>
      </c>
      <c r="G270" s="106"/>
      <c r="H270" s="106">
        <f t="shared" si="64"/>
        <v>0.32571630787608008</v>
      </c>
      <c r="I270" s="106">
        <f t="shared" si="64"/>
        <v>7.0674159316385987E-2</v>
      </c>
      <c r="J270" s="106">
        <f t="shared" si="64"/>
        <v>2.2413002154004769E-2</v>
      </c>
      <c r="K270" s="106">
        <f t="shared" si="64"/>
        <v>-6.5851319368362971E-3</v>
      </c>
      <c r="L270" s="106">
        <f t="shared" si="64"/>
        <v>-1.0904662810998333E-2</v>
      </c>
      <c r="M270" s="106">
        <f t="shared" si="64"/>
        <v>-7.3574158530993472E-3</v>
      </c>
      <c r="N270" s="106">
        <f t="shared" si="64"/>
        <v>1.9930630635909274E-3</v>
      </c>
      <c r="O270" s="106">
        <f t="shared" si="64"/>
        <v>3.9507791013955629E-2</v>
      </c>
      <c r="P270" s="106">
        <f t="shared" si="64"/>
        <v>1.8773366945030512E-2</v>
      </c>
      <c r="Q270" s="106">
        <f t="shared" si="64"/>
        <v>2.5646042010022851E-2</v>
      </c>
      <c r="R270" s="106">
        <f t="shared" si="64"/>
        <v>7.5479724274797766E-2</v>
      </c>
      <c r="S270" s="106">
        <f t="shared" si="64"/>
        <v>-2.4284342172661288E-3</v>
      </c>
      <c r="T270" s="106">
        <f t="shared" si="64"/>
        <v>2.1633727916698708E-2</v>
      </c>
      <c r="U270" s="106">
        <f t="shared" si="64"/>
        <v>1.342203724870461E-2</v>
      </c>
      <c r="V270" s="106">
        <f t="shared" si="64"/>
        <v>3.001282731109467E-2</v>
      </c>
      <c r="W270" s="106">
        <f t="shared" si="64"/>
        <v>-1.4802267140846648E-2</v>
      </c>
      <c r="X270" s="106">
        <f t="shared" si="64"/>
        <v>5.6674496527895357E-3</v>
      </c>
      <c r="Y270" s="106">
        <f t="shared" si="64"/>
        <v>1.6991980454209354E-2</v>
      </c>
      <c r="Z270" s="106">
        <f t="shared" si="64"/>
        <v>1.51945782701286E-2</v>
      </c>
      <c r="AA270" s="106">
        <f t="shared" si="64"/>
        <v>4.0370179271023154E-3</v>
      </c>
      <c r="AB270" s="106">
        <f t="shared" si="64"/>
        <v>1.0944071993554738E-2</v>
      </c>
      <c r="AC270" s="106">
        <f t="shared" si="64"/>
        <v>1.1142311962995421E-2</v>
      </c>
      <c r="AD270" s="106">
        <f t="shared" si="64"/>
        <v>5.2970232231142056E-4</v>
      </c>
      <c r="AE270" s="106">
        <f t="shared" si="64"/>
        <v>7.7879925407102757E-3</v>
      </c>
      <c r="AF270" s="106">
        <f t="shared" si="64"/>
        <v>1.1298645803654805E-2</v>
      </c>
      <c r="AG270" s="106">
        <f t="shared" si="64"/>
        <v>1.4070196246102284E-2</v>
      </c>
      <c r="AH270" s="106">
        <f t="shared" si="64"/>
        <v>6.3833877066514777E-3</v>
      </c>
      <c r="AI270" s="106">
        <f t="shared" si="64"/>
        <v>7.44298992512471E-3</v>
      </c>
      <c r="AJ270" s="106">
        <f t="shared" si="64"/>
        <v>6.703937826299855E-3</v>
      </c>
      <c r="AK270" s="106">
        <f t="shared" si="64"/>
        <v>1.100164140574611E-2</v>
      </c>
      <c r="AM270" s="101">
        <f t="shared" si="65"/>
        <v>1.0081319001522551</v>
      </c>
      <c r="AN270" s="101">
        <f t="shared" si="65"/>
        <v>1.0084968283122464</v>
      </c>
      <c r="AO270" s="101">
        <f t="shared" si="65"/>
        <v>1.0091735081326576</v>
      </c>
      <c r="AP270" s="101">
        <f t="shared" si="65"/>
        <v>1.0079418378967651</v>
      </c>
      <c r="AQ270" s="101">
        <f t="shared" si="65"/>
        <v>1.0074048073907955</v>
      </c>
      <c r="AR270" s="101">
        <f t="shared" si="65"/>
        <v>1.0074215829692905</v>
      </c>
      <c r="AS270" s="101">
        <f t="shared" si="65"/>
        <v>1.0082357976428953</v>
      </c>
      <c r="AT270" s="101">
        <f t="shared" si="65"/>
        <v>1.0080229356313186</v>
      </c>
      <c r="AU270" s="101">
        <f t="shared" si="65"/>
        <v>1.0078704088726476</v>
      </c>
    </row>
    <row r="271" spans="1:47">
      <c r="A271" s="101" t="s">
        <v>3674</v>
      </c>
      <c r="G271" s="106"/>
      <c r="H271" s="106">
        <f t="shared" si="64"/>
        <v>0.32571630787608008</v>
      </c>
      <c r="I271" s="106">
        <f t="shared" si="64"/>
        <v>7.0674159316385987E-2</v>
      </c>
      <c r="J271" s="106">
        <f t="shared" si="64"/>
        <v>2.2413002154004769E-2</v>
      </c>
      <c r="K271" s="106">
        <f t="shared" si="64"/>
        <v>-6.5851319368362971E-3</v>
      </c>
      <c r="L271" s="106">
        <f t="shared" si="64"/>
        <v>-1.0904662810998333E-2</v>
      </c>
      <c r="M271" s="106">
        <f t="shared" si="64"/>
        <v>-7.3574158530993472E-3</v>
      </c>
      <c r="N271" s="106">
        <f t="shared" si="64"/>
        <v>1.9930630635909274E-3</v>
      </c>
      <c r="O271" s="106">
        <f t="shared" si="64"/>
        <v>3.9507791013955629E-2</v>
      </c>
      <c r="P271" s="106">
        <f t="shared" si="64"/>
        <v>1.8773366945030512E-2</v>
      </c>
      <c r="Q271" s="106">
        <f t="shared" si="64"/>
        <v>2.5646042010022851E-2</v>
      </c>
      <c r="R271" s="106">
        <f t="shared" si="64"/>
        <v>7.5479724274797766E-2</v>
      </c>
      <c r="S271" s="106">
        <f t="shared" si="64"/>
        <v>-2.4284342172661288E-3</v>
      </c>
      <c r="T271" s="106">
        <f t="shared" si="64"/>
        <v>2.1633727916698708E-2</v>
      </c>
      <c r="U271" s="106">
        <f t="shared" si="64"/>
        <v>1.342203724870461E-2</v>
      </c>
      <c r="V271" s="106">
        <f t="shared" si="64"/>
        <v>3.001282731109467E-2</v>
      </c>
      <c r="W271" s="106">
        <f t="shared" si="64"/>
        <v>-1.4802267140846648E-2</v>
      </c>
      <c r="X271" s="106">
        <f t="shared" si="64"/>
        <v>5.6674496527895357E-3</v>
      </c>
      <c r="Y271" s="106">
        <f t="shared" si="64"/>
        <v>1.6991980454209354E-2</v>
      </c>
      <c r="Z271" s="106">
        <f t="shared" si="64"/>
        <v>1.51945782701286E-2</v>
      </c>
      <c r="AA271" s="106">
        <f t="shared" si="64"/>
        <v>4.0370179271023154E-3</v>
      </c>
      <c r="AB271" s="106">
        <f t="shared" si="64"/>
        <v>1.0944071993554738E-2</v>
      </c>
      <c r="AC271" s="106">
        <f t="shared" si="64"/>
        <v>1.1142311962995421E-2</v>
      </c>
      <c r="AD271" s="106">
        <f t="shared" si="64"/>
        <v>5.2970232231142056E-4</v>
      </c>
      <c r="AE271" s="106">
        <f t="shared" si="64"/>
        <v>7.7879925407102757E-3</v>
      </c>
      <c r="AF271" s="106">
        <f t="shared" si="64"/>
        <v>1.1298645803654805E-2</v>
      </c>
      <c r="AG271" s="106">
        <f t="shared" si="64"/>
        <v>1.4070196246102284E-2</v>
      </c>
      <c r="AH271" s="106">
        <f t="shared" si="64"/>
        <v>6.3833877066514777E-3</v>
      </c>
      <c r="AI271" s="106">
        <f t="shared" si="64"/>
        <v>7.44298992512471E-3</v>
      </c>
      <c r="AJ271" s="106">
        <f t="shared" si="64"/>
        <v>6.703937826299855E-3</v>
      </c>
      <c r="AK271" s="106">
        <f t="shared" si="64"/>
        <v>1.100164140574611E-2</v>
      </c>
      <c r="AM271" s="101">
        <f t="shared" si="65"/>
        <v>1.0081319001522551</v>
      </c>
      <c r="AN271" s="101">
        <f t="shared" si="65"/>
        <v>1.0084968283122464</v>
      </c>
      <c r="AO271" s="101">
        <f t="shared" si="65"/>
        <v>1.0091735081326576</v>
      </c>
      <c r="AP271" s="101">
        <f t="shared" si="65"/>
        <v>1.0079418378967651</v>
      </c>
      <c r="AQ271" s="101">
        <f t="shared" si="65"/>
        <v>1.0074048073907955</v>
      </c>
      <c r="AR271" s="101">
        <f t="shared" si="65"/>
        <v>1.0074215829692905</v>
      </c>
      <c r="AS271" s="101">
        <f t="shared" si="65"/>
        <v>1.0082357976428953</v>
      </c>
      <c r="AT271" s="101">
        <f t="shared" si="65"/>
        <v>1.0080229356313186</v>
      </c>
      <c r="AU271" s="101">
        <f t="shared" si="65"/>
        <v>1.0078704088726476</v>
      </c>
    </row>
    <row r="272" spans="1:47">
      <c r="A272" s="101" t="s">
        <v>3675</v>
      </c>
      <c r="G272" s="106"/>
      <c r="H272" s="106">
        <f t="shared" si="64"/>
        <v>0.32571630787608008</v>
      </c>
      <c r="I272" s="106">
        <f t="shared" si="64"/>
        <v>7.0674159316385987E-2</v>
      </c>
      <c r="J272" s="106">
        <f t="shared" si="64"/>
        <v>2.2413002154004769E-2</v>
      </c>
      <c r="K272" s="106">
        <f t="shared" si="64"/>
        <v>-6.5851319368362971E-3</v>
      </c>
      <c r="L272" s="106">
        <f t="shared" si="64"/>
        <v>-1.0904662810998333E-2</v>
      </c>
      <c r="M272" s="106">
        <f t="shared" si="64"/>
        <v>-7.3574158530993472E-3</v>
      </c>
      <c r="N272" s="106">
        <f t="shared" si="64"/>
        <v>1.9930630635909274E-3</v>
      </c>
      <c r="O272" s="106">
        <f t="shared" si="64"/>
        <v>3.9507791013955629E-2</v>
      </c>
      <c r="P272" s="106">
        <f t="shared" si="64"/>
        <v>1.8773366945030512E-2</v>
      </c>
      <c r="Q272" s="106">
        <f t="shared" si="64"/>
        <v>2.5646042010022851E-2</v>
      </c>
      <c r="R272" s="106">
        <f t="shared" si="64"/>
        <v>7.5479724274797766E-2</v>
      </c>
      <c r="S272" s="106">
        <f t="shared" si="64"/>
        <v>-2.4284342172661288E-3</v>
      </c>
      <c r="T272" s="106">
        <f t="shared" si="64"/>
        <v>2.1633727916698708E-2</v>
      </c>
      <c r="U272" s="106">
        <f t="shared" si="64"/>
        <v>1.342203724870461E-2</v>
      </c>
      <c r="V272" s="106">
        <f t="shared" si="64"/>
        <v>3.001282731109467E-2</v>
      </c>
      <c r="W272" s="106">
        <f t="shared" si="64"/>
        <v>-1.4802267140846648E-2</v>
      </c>
      <c r="X272" s="106">
        <f t="shared" si="64"/>
        <v>5.6674496527895357E-3</v>
      </c>
      <c r="Y272" s="106">
        <f t="shared" si="64"/>
        <v>1.6991980454209354E-2</v>
      </c>
      <c r="Z272" s="106">
        <f t="shared" si="64"/>
        <v>1.51945782701286E-2</v>
      </c>
      <c r="AA272" s="106">
        <f t="shared" si="64"/>
        <v>4.0370179271023154E-3</v>
      </c>
      <c r="AB272" s="106">
        <f t="shared" si="64"/>
        <v>1.0944071993554738E-2</v>
      </c>
      <c r="AC272" s="106">
        <f t="shared" si="64"/>
        <v>1.1142311962995421E-2</v>
      </c>
      <c r="AD272" s="106">
        <f t="shared" si="64"/>
        <v>5.2970232231142056E-4</v>
      </c>
      <c r="AE272" s="106">
        <f t="shared" si="64"/>
        <v>7.7879925407102757E-3</v>
      </c>
      <c r="AF272" s="106">
        <f t="shared" si="64"/>
        <v>1.1298645803654805E-2</v>
      </c>
      <c r="AG272" s="106">
        <f t="shared" si="64"/>
        <v>1.4070196246102284E-2</v>
      </c>
      <c r="AH272" s="106">
        <f t="shared" si="64"/>
        <v>6.3833877066514777E-3</v>
      </c>
      <c r="AI272" s="106">
        <f t="shared" si="64"/>
        <v>7.44298992512471E-3</v>
      </c>
      <c r="AJ272" s="106">
        <f t="shared" si="64"/>
        <v>6.703937826299855E-3</v>
      </c>
      <c r="AK272" s="106">
        <f t="shared" si="64"/>
        <v>1.100164140574611E-2</v>
      </c>
      <c r="AM272" s="101">
        <f t="shared" si="65"/>
        <v>1.0081319001522551</v>
      </c>
      <c r="AN272" s="101">
        <f t="shared" si="65"/>
        <v>1.0084968283122464</v>
      </c>
      <c r="AO272" s="101">
        <f t="shared" si="65"/>
        <v>1.0091735081326576</v>
      </c>
      <c r="AP272" s="101">
        <f t="shared" si="65"/>
        <v>1.0079418378967651</v>
      </c>
      <c r="AQ272" s="101">
        <f t="shared" si="65"/>
        <v>1.0074048073907955</v>
      </c>
      <c r="AR272" s="101">
        <f t="shared" si="65"/>
        <v>1.0074215829692905</v>
      </c>
      <c r="AS272" s="101">
        <f t="shared" si="65"/>
        <v>1.0082357976428953</v>
      </c>
      <c r="AT272" s="101">
        <f t="shared" si="65"/>
        <v>1.0080229356313186</v>
      </c>
      <c r="AU272" s="101">
        <f t="shared" si="65"/>
        <v>1.0078704088726476</v>
      </c>
    </row>
    <row r="273" spans="1:47" s="128" customFormat="1">
      <c r="A273" s="127" t="s">
        <v>3680</v>
      </c>
      <c r="B273" s="127"/>
      <c r="C273" s="127"/>
      <c r="D273" s="127"/>
      <c r="E273" s="127"/>
      <c r="F273" s="127"/>
      <c r="G273" s="129"/>
      <c r="H273" s="129" t="str">
        <f t="shared" si="64"/>
        <v/>
      </c>
      <c r="I273" s="129" t="str">
        <f t="shared" si="64"/>
        <v/>
      </c>
      <c r="J273" s="129" t="str">
        <f t="shared" si="64"/>
        <v/>
      </c>
      <c r="K273" s="129" t="str">
        <f t="shared" si="64"/>
        <v/>
      </c>
      <c r="L273" s="129" t="str">
        <f t="shared" si="64"/>
        <v/>
      </c>
      <c r="M273" s="129" t="str">
        <f t="shared" si="64"/>
        <v/>
      </c>
      <c r="N273" s="129" t="str">
        <f t="shared" si="64"/>
        <v/>
      </c>
      <c r="O273" s="129" t="str">
        <f t="shared" si="64"/>
        <v/>
      </c>
      <c r="P273" s="129" t="str">
        <f t="shared" si="64"/>
        <v/>
      </c>
      <c r="Q273" s="129" t="str">
        <f t="shared" si="64"/>
        <v/>
      </c>
      <c r="R273" s="129" t="str">
        <f t="shared" si="64"/>
        <v/>
      </c>
      <c r="S273" s="129" t="str">
        <f t="shared" si="64"/>
        <v/>
      </c>
      <c r="T273" s="129" t="str">
        <f t="shared" si="64"/>
        <v/>
      </c>
      <c r="U273" s="129" t="str">
        <f t="shared" si="64"/>
        <v/>
      </c>
      <c r="V273" s="129" t="str">
        <f t="shared" si="64"/>
        <v/>
      </c>
      <c r="W273" s="129" t="str">
        <f t="shared" ref="W273:AZ273" si="66">IFERROR(W62/V62-1,"")</f>
        <v/>
      </c>
      <c r="X273" s="129" t="str">
        <f t="shared" si="66"/>
        <v/>
      </c>
      <c r="Y273" s="129" t="str">
        <f t="shared" si="66"/>
        <v/>
      </c>
      <c r="Z273" s="129" t="str">
        <f t="shared" si="66"/>
        <v/>
      </c>
      <c r="AA273" s="129" t="str">
        <f t="shared" si="66"/>
        <v/>
      </c>
      <c r="AB273" s="129" t="str">
        <f t="shared" si="66"/>
        <v/>
      </c>
      <c r="AC273" s="129" t="str">
        <f t="shared" si="66"/>
        <v/>
      </c>
      <c r="AD273" s="129" t="str">
        <f t="shared" si="66"/>
        <v/>
      </c>
      <c r="AE273" s="129" t="str">
        <f t="shared" si="66"/>
        <v/>
      </c>
      <c r="AF273" s="129" t="str">
        <f t="shared" si="66"/>
        <v/>
      </c>
      <c r="AG273" s="129" t="str">
        <f t="shared" si="66"/>
        <v/>
      </c>
      <c r="AH273" s="129" t="str">
        <f t="shared" si="66"/>
        <v/>
      </c>
      <c r="AI273" s="129" t="str">
        <f t="shared" si="66"/>
        <v/>
      </c>
      <c r="AJ273" s="129" t="str">
        <f t="shared" si="66"/>
        <v/>
      </c>
      <c r="AK273" s="129" t="str">
        <f t="shared" si="66"/>
        <v/>
      </c>
      <c r="AM273" s="128" t="str">
        <f t="shared" si="65"/>
        <v/>
      </c>
      <c r="AN273" s="128" t="str">
        <f t="shared" si="65"/>
        <v/>
      </c>
      <c r="AO273" s="128" t="str">
        <f t="shared" si="65"/>
        <v/>
      </c>
      <c r="AP273" s="128" t="str">
        <f t="shared" si="65"/>
        <v/>
      </c>
      <c r="AQ273" s="128" t="str">
        <f t="shared" si="65"/>
        <v/>
      </c>
      <c r="AR273" s="128" t="str">
        <f t="shared" si="65"/>
        <v/>
      </c>
      <c r="AS273" s="128" t="str">
        <f t="shared" si="65"/>
        <v/>
      </c>
      <c r="AT273" s="128" t="str">
        <f t="shared" si="65"/>
        <v/>
      </c>
      <c r="AU273" s="128" t="str">
        <f t="shared" si="65"/>
        <v/>
      </c>
    </row>
    <row r="274" spans="1:47">
      <c r="A274" s="105" t="s">
        <v>3697</v>
      </c>
      <c r="B274" s="105"/>
      <c r="C274" s="105"/>
      <c r="D274" s="105"/>
      <c r="E274" s="105"/>
      <c r="F274" s="105"/>
      <c r="G274" s="101">
        <f t="shared" ref="G274:AK274" si="67">G$1</f>
        <v>2020</v>
      </c>
      <c r="H274" s="101">
        <f t="shared" si="67"/>
        <v>2021</v>
      </c>
      <c r="I274" s="101">
        <f t="shared" si="67"/>
        <v>2022</v>
      </c>
      <c r="J274" s="101">
        <f t="shared" si="67"/>
        <v>2023</v>
      </c>
      <c r="K274" s="101">
        <f t="shared" si="67"/>
        <v>2024</v>
      </c>
      <c r="L274" s="101">
        <f t="shared" si="67"/>
        <v>2025</v>
      </c>
      <c r="M274" s="101">
        <f t="shared" si="67"/>
        <v>2026</v>
      </c>
      <c r="N274" s="101">
        <f t="shared" si="67"/>
        <v>2027</v>
      </c>
      <c r="O274" s="101">
        <f t="shared" si="67"/>
        <v>2028</v>
      </c>
      <c r="P274" s="101">
        <f t="shared" si="67"/>
        <v>2029</v>
      </c>
      <c r="Q274" s="101">
        <f t="shared" si="67"/>
        <v>2030</v>
      </c>
      <c r="R274" s="101">
        <f t="shared" si="67"/>
        <v>2031</v>
      </c>
      <c r="S274" s="101">
        <f t="shared" si="67"/>
        <v>2032</v>
      </c>
      <c r="T274" s="101">
        <f t="shared" si="67"/>
        <v>2033</v>
      </c>
      <c r="U274" s="101">
        <f t="shared" si="67"/>
        <v>2034</v>
      </c>
      <c r="V274" s="101">
        <f t="shared" si="67"/>
        <v>2035</v>
      </c>
      <c r="W274" s="101">
        <f t="shared" si="67"/>
        <v>2036</v>
      </c>
      <c r="X274" s="101">
        <f t="shared" si="67"/>
        <v>2037</v>
      </c>
      <c r="Y274" s="101">
        <f t="shared" si="67"/>
        <v>2038</v>
      </c>
      <c r="Z274" s="101">
        <f t="shared" si="67"/>
        <v>2039</v>
      </c>
      <c r="AA274" s="101">
        <f t="shared" si="67"/>
        <v>2040</v>
      </c>
      <c r="AB274" s="101">
        <f t="shared" si="67"/>
        <v>2041</v>
      </c>
      <c r="AC274" s="101">
        <f t="shared" si="67"/>
        <v>2042</v>
      </c>
      <c r="AD274" s="101">
        <f t="shared" si="67"/>
        <v>2043</v>
      </c>
      <c r="AE274" s="101">
        <f t="shared" si="67"/>
        <v>2044</v>
      </c>
      <c r="AF274" s="101">
        <f t="shared" si="67"/>
        <v>2045</v>
      </c>
      <c r="AG274" s="101">
        <f t="shared" si="67"/>
        <v>2046</v>
      </c>
      <c r="AH274" s="101">
        <f t="shared" si="67"/>
        <v>2047</v>
      </c>
      <c r="AI274" s="101">
        <f t="shared" si="67"/>
        <v>2048</v>
      </c>
      <c r="AJ274" s="101">
        <f t="shared" si="67"/>
        <v>2049</v>
      </c>
      <c r="AK274" s="101">
        <f t="shared" si="67"/>
        <v>2050</v>
      </c>
    </row>
    <row r="275" spans="1:47">
      <c r="A275" s="101" t="s">
        <v>3668</v>
      </c>
      <c r="G275" s="106"/>
      <c r="H275" s="106">
        <f t="shared" ref="H275:AK283" si="68">IFERROR(H64/G64-1,"")</f>
        <v>0.18037974682564673</v>
      </c>
      <c r="I275" s="106">
        <f t="shared" si="68"/>
        <v>-3.4785543910610395E-3</v>
      </c>
      <c r="J275" s="106">
        <f t="shared" si="68"/>
        <v>6.6378252876449162E-2</v>
      </c>
      <c r="K275" s="106">
        <f t="shared" si="68"/>
        <v>9.5944265201730827E-2</v>
      </c>
      <c r="L275" s="106">
        <f t="shared" si="68"/>
        <v>2.2529094763850344E-2</v>
      </c>
      <c r="M275" s="106">
        <f t="shared" si="68"/>
        <v>1.8330863534481212E-2</v>
      </c>
      <c r="N275" s="106">
        <f t="shared" si="68"/>
        <v>1.1588916538033622E-2</v>
      </c>
      <c r="O275" s="106">
        <f t="shared" si="68"/>
        <v>4.0376761659840055E-2</v>
      </c>
      <c r="P275" s="106">
        <f t="shared" si="68"/>
        <v>1.9305128864679499E-2</v>
      </c>
      <c r="Q275" s="106">
        <f t="shared" si="68"/>
        <v>1.7469631538680863E-2</v>
      </c>
      <c r="R275" s="106">
        <f t="shared" si="68"/>
        <v>4.7615326647600043E-2</v>
      </c>
      <c r="S275" s="106">
        <f t="shared" si="68"/>
        <v>1.2304842316728237E-2</v>
      </c>
      <c r="T275" s="106">
        <f t="shared" si="68"/>
        <v>1.9086015770152009E-2</v>
      </c>
      <c r="U275" s="106">
        <f t="shared" si="68"/>
        <v>1.1901275021238611E-2</v>
      </c>
      <c r="V275" s="106">
        <f t="shared" si="68"/>
        <v>8.8258525296693868E-3</v>
      </c>
      <c r="W275" s="106">
        <f t="shared" si="68"/>
        <v>-1.2310665053660741E-2</v>
      </c>
      <c r="X275" s="106">
        <f t="shared" si="68"/>
        <v>-2.3992976686113554E-3</v>
      </c>
      <c r="Y275" s="106">
        <f t="shared" si="68"/>
        <v>1.2877406853164519E-2</v>
      </c>
      <c r="Z275" s="106">
        <f t="shared" si="68"/>
        <v>1.2006571882070771E-2</v>
      </c>
      <c r="AA275" s="106">
        <f t="shared" si="68"/>
        <v>-5.8875219808136592E-3</v>
      </c>
      <c r="AB275" s="106">
        <f t="shared" si="68"/>
        <v>2.0834709573227306E-2</v>
      </c>
      <c r="AC275" s="106">
        <f t="shared" si="68"/>
        <v>8.3649815743278566E-3</v>
      </c>
      <c r="AD275" s="106">
        <f t="shared" si="68"/>
        <v>5.8142761080068883E-3</v>
      </c>
      <c r="AE275" s="106">
        <f t="shared" si="68"/>
        <v>7.8753407436484846E-3</v>
      </c>
      <c r="AF275" s="106">
        <f t="shared" si="68"/>
        <v>1.0492373119438847E-2</v>
      </c>
      <c r="AG275" s="106">
        <f t="shared" si="68"/>
        <v>1.2932695627461577E-2</v>
      </c>
      <c r="AH275" s="106">
        <f t="shared" si="68"/>
        <v>9.1072932235773951E-3</v>
      </c>
      <c r="AI275" s="106">
        <f t="shared" si="68"/>
        <v>7.3628710597788416E-3</v>
      </c>
      <c r="AJ275" s="106">
        <f t="shared" si="68"/>
        <v>5.6116651460751399E-3</v>
      </c>
      <c r="AK275" s="106">
        <f t="shared" si="68"/>
        <v>9.1814003585224402E-3</v>
      </c>
      <c r="AM275" s="101">
        <f t="shared" ref="AM275:AU283" si="69">IFERROR(AM64/AL64,"")</f>
        <v>1.0073447705593594</v>
      </c>
      <c r="AN275" s="101">
        <f t="shared" si="69"/>
        <v>1.008797311086312</v>
      </c>
      <c r="AO275" s="101">
        <f t="shared" si="69"/>
        <v>1.0087986749884157</v>
      </c>
      <c r="AP275" s="101">
        <f t="shared" si="69"/>
        <v>1.0082351547217514</v>
      </c>
      <c r="AQ275" s="101">
        <f t="shared" si="69"/>
        <v>1.0077664967149405</v>
      </c>
      <c r="AR275" s="101">
        <f t="shared" si="69"/>
        <v>1.0076742020194542</v>
      </c>
      <c r="AS275" s="101">
        <f t="shared" si="69"/>
        <v>1.0082089965132006</v>
      </c>
      <c r="AT275" s="101">
        <f t="shared" si="69"/>
        <v>1.0083796000219314</v>
      </c>
      <c r="AU275" s="101">
        <f t="shared" si="69"/>
        <v>1.0082807603865636</v>
      </c>
    </row>
    <row r="276" spans="1:47">
      <c r="A276" s="101" t="s">
        <v>3669</v>
      </c>
      <c r="G276" s="106"/>
      <c r="H276" s="106">
        <f t="shared" si="68"/>
        <v>0.18037974682564673</v>
      </c>
      <c r="I276" s="106">
        <f t="shared" si="68"/>
        <v>1.1068166484087261E-3</v>
      </c>
      <c r="J276" s="106">
        <f t="shared" si="68"/>
        <v>2.6700985118377041E-2</v>
      </c>
      <c r="K276" s="106">
        <f t="shared" si="68"/>
        <v>3.173443967874201E-2</v>
      </c>
      <c r="L276" s="106">
        <f t="shared" si="68"/>
        <v>-9.1316594579388122E-3</v>
      </c>
      <c r="M276" s="106">
        <f t="shared" si="68"/>
        <v>-2.2773462898312835E-2</v>
      </c>
      <c r="N276" s="106">
        <f t="shared" si="68"/>
        <v>-2.8435677552718031E-2</v>
      </c>
      <c r="O276" s="106">
        <f t="shared" si="68"/>
        <v>4.0539737651345886E-2</v>
      </c>
      <c r="P276" s="106">
        <f t="shared" si="68"/>
        <v>1.7154543419997781E-2</v>
      </c>
      <c r="Q276" s="106">
        <f t="shared" si="68"/>
        <v>1.9910457726151742E-2</v>
      </c>
      <c r="R276" s="106">
        <f t="shared" si="68"/>
        <v>3.484491975635895E-2</v>
      </c>
      <c r="S276" s="106">
        <f t="shared" si="68"/>
        <v>3.0320104125280967E-3</v>
      </c>
      <c r="T276" s="106">
        <f t="shared" si="68"/>
        <v>1.9941989935104765E-2</v>
      </c>
      <c r="U276" s="106">
        <f t="shared" si="68"/>
        <v>1.3283857256074727E-2</v>
      </c>
      <c r="V276" s="106">
        <f t="shared" si="68"/>
        <v>1.1278863903073644E-2</v>
      </c>
      <c r="W276" s="106">
        <f t="shared" si="68"/>
        <v>-7.7645071782158626E-3</v>
      </c>
      <c r="X276" s="106">
        <f t="shared" si="68"/>
        <v>-6.9567458857378028E-4</v>
      </c>
      <c r="Y276" s="106">
        <f t="shared" si="68"/>
        <v>1.4304534453789541E-2</v>
      </c>
      <c r="Z276" s="106">
        <f t="shared" si="68"/>
        <v>9.6763123489980174E-3</v>
      </c>
      <c r="AA276" s="106">
        <f t="shared" si="68"/>
        <v>-4.4301359319141032E-3</v>
      </c>
      <c r="AB276" s="106">
        <f t="shared" si="68"/>
        <v>3.0166024947116954E-2</v>
      </c>
      <c r="AC276" s="106">
        <f t="shared" si="68"/>
        <v>1.1408226033645663E-2</v>
      </c>
      <c r="AD276" s="106">
        <f t="shared" si="68"/>
        <v>7.1557832757700446E-3</v>
      </c>
      <c r="AE276" s="106">
        <f t="shared" si="68"/>
        <v>1.0300652150444067E-2</v>
      </c>
      <c r="AF276" s="106">
        <f t="shared" si="68"/>
        <v>1.4454338451166615E-2</v>
      </c>
      <c r="AG276" s="106">
        <f t="shared" si="68"/>
        <v>1.7279211101323799E-2</v>
      </c>
      <c r="AH276" s="106">
        <f t="shared" si="68"/>
        <v>1.2188293252304527E-2</v>
      </c>
      <c r="AI276" s="106">
        <f t="shared" si="68"/>
        <v>8.8460497153015627E-3</v>
      </c>
      <c r="AJ276" s="106">
        <f t="shared" si="68"/>
        <v>7.2997529313669762E-3</v>
      </c>
      <c r="AK276" s="106">
        <f t="shared" si="68"/>
        <v>1.4086928589092773E-2</v>
      </c>
      <c r="AM276" s="101">
        <f t="shared" si="69"/>
        <v>1.0094376361111654</v>
      </c>
      <c r="AN276" s="101">
        <f t="shared" si="69"/>
        <v>1.0115497725424383</v>
      </c>
      <c r="AO276" s="101">
        <f t="shared" si="69"/>
        <v>1.0115875411032447</v>
      </c>
      <c r="AP276" s="101">
        <f t="shared" si="69"/>
        <v>1.0107542761496391</v>
      </c>
      <c r="AQ276" s="101">
        <f t="shared" si="69"/>
        <v>1.0100699677733673</v>
      </c>
      <c r="AR276" s="101">
        <f t="shared" si="69"/>
        <v>1.0099842447080047</v>
      </c>
      <c r="AS276" s="101">
        <f t="shared" si="69"/>
        <v>1.0106711542133233</v>
      </c>
      <c r="AT276" s="101">
        <f t="shared" si="69"/>
        <v>1.0109026101936824</v>
      </c>
      <c r="AU276" s="101">
        <f t="shared" si="69"/>
        <v>1.0105928509662876</v>
      </c>
    </row>
    <row r="277" spans="1:47">
      <c r="A277" s="101" t="s">
        <v>3670</v>
      </c>
      <c r="G277" s="106"/>
      <c r="H277" s="106">
        <f t="shared" si="68"/>
        <v>0.18037974682564673</v>
      </c>
      <c r="I277" s="106">
        <f t="shared" si="68"/>
        <v>1.2892287085899401E-3</v>
      </c>
      <c r="J277" s="106">
        <f t="shared" si="68"/>
        <v>8.5798024649775151E-2</v>
      </c>
      <c r="K277" s="106">
        <f t="shared" si="68"/>
        <v>0.1068013847075715</v>
      </c>
      <c r="L277" s="106">
        <f t="shared" si="68"/>
        <v>4.4133414078213917E-2</v>
      </c>
      <c r="M277" s="106">
        <f t="shared" si="68"/>
        <v>2.9656627130735691E-2</v>
      </c>
      <c r="N277" s="106">
        <f t="shared" si="68"/>
        <v>3.5232037857192866E-2</v>
      </c>
      <c r="O277" s="106">
        <f t="shared" si="68"/>
        <v>3.3592278896691141E-2</v>
      </c>
      <c r="P277" s="106">
        <f t="shared" si="68"/>
        <v>1.732567186905376E-2</v>
      </c>
      <c r="Q277" s="106">
        <f t="shared" si="68"/>
        <v>1.7955927184852616E-2</v>
      </c>
      <c r="R277" s="106">
        <f t="shared" si="68"/>
        <v>2.9618601120026566E-2</v>
      </c>
      <c r="S277" s="106">
        <f t="shared" si="68"/>
        <v>9.9593669350732661E-3</v>
      </c>
      <c r="T277" s="106">
        <f t="shared" si="68"/>
        <v>1.6641246761294193E-2</v>
      </c>
      <c r="U277" s="106">
        <f t="shared" si="68"/>
        <v>1.0877973614178416E-2</v>
      </c>
      <c r="V277" s="106">
        <f t="shared" si="68"/>
        <v>8.1638969106350157E-3</v>
      </c>
      <c r="W277" s="106">
        <f t="shared" si="68"/>
        <v>-7.74675676377512E-3</v>
      </c>
      <c r="X277" s="106">
        <f t="shared" si="68"/>
        <v>-3.230335735570633E-3</v>
      </c>
      <c r="Y277" s="106">
        <f t="shared" si="68"/>
        <v>1.1566223021971744E-2</v>
      </c>
      <c r="Z277" s="106">
        <f t="shared" si="68"/>
        <v>1.1952012881831786E-2</v>
      </c>
      <c r="AA277" s="106">
        <f t="shared" si="68"/>
        <v>-5.6204177532661603E-3</v>
      </c>
      <c r="AB277" s="106">
        <f t="shared" si="68"/>
        <v>2.1692419663375206E-2</v>
      </c>
      <c r="AC277" s="106">
        <f t="shared" si="68"/>
        <v>8.7225888401580853E-3</v>
      </c>
      <c r="AD277" s="106">
        <f t="shared" si="68"/>
        <v>6.3265932756926269E-3</v>
      </c>
      <c r="AE277" s="106">
        <f t="shared" si="68"/>
        <v>8.1995813795092687E-3</v>
      </c>
      <c r="AF277" s="106">
        <f t="shared" si="68"/>
        <v>1.0571140661445266E-2</v>
      </c>
      <c r="AG277" s="106">
        <f t="shared" si="68"/>
        <v>1.3841793076589948E-2</v>
      </c>
      <c r="AH277" s="106">
        <f t="shared" si="68"/>
        <v>8.2802700664221796E-3</v>
      </c>
      <c r="AI277" s="106">
        <f t="shared" si="68"/>
        <v>6.5890715550456225E-3</v>
      </c>
      <c r="AJ277" s="106">
        <f t="shared" si="68"/>
        <v>4.0874448777461492E-3</v>
      </c>
      <c r="AK277" s="106">
        <f t="shared" si="68"/>
        <v>9.7600060171347813E-3</v>
      </c>
      <c r="AM277" s="101">
        <f t="shared" si="69"/>
        <v>1.0070657912550589</v>
      </c>
      <c r="AN277" s="101">
        <f t="shared" si="69"/>
        <v>1.0085298353547909</v>
      </c>
      <c r="AO277" s="101">
        <f t="shared" si="69"/>
        <v>1.0085026232331804</v>
      </c>
      <c r="AP277" s="101">
        <f t="shared" si="69"/>
        <v>1.0079649394587653</v>
      </c>
      <c r="AQ277" s="101">
        <f t="shared" si="69"/>
        <v>1.0075313507204615</v>
      </c>
      <c r="AR277" s="101">
        <f t="shared" si="69"/>
        <v>1.0074647802011356</v>
      </c>
      <c r="AS277" s="101">
        <f t="shared" si="69"/>
        <v>1.0082291314665057</v>
      </c>
      <c r="AT277" s="101">
        <f t="shared" si="69"/>
        <v>1.0083923082922179</v>
      </c>
      <c r="AU277" s="101">
        <f t="shared" si="69"/>
        <v>1.008250883377912</v>
      </c>
    </row>
    <row r="278" spans="1:47">
      <c r="A278" s="101" t="s">
        <v>3671</v>
      </c>
      <c r="G278" s="106"/>
      <c r="H278" s="106">
        <f t="shared" si="68"/>
        <v>0.18037974682564673</v>
      </c>
      <c r="I278" s="106">
        <f t="shared" si="68"/>
        <v>4.0280286012328581E-3</v>
      </c>
      <c r="J278" s="106">
        <f t="shared" si="68"/>
        <v>2.5310816705123251E-2</v>
      </c>
      <c r="K278" s="106">
        <f t="shared" si="68"/>
        <v>5.3132939592932305E-2</v>
      </c>
      <c r="L278" s="106">
        <f t="shared" si="68"/>
        <v>-7.4555482402774986E-3</v>
      </c>
      <c r="M278" s="106">
        <f t="shared" si="68"/>
        <v>-2.3162441875788198E-2</v>
      </c>
      <c r="N278" s="106">
        <f t="shared" si="68"/>
        <v>-1.583780885697561E-2</v>
      </c>
      <c r="O278" s="106">
        <f t="shared" si="68"/>
        <v>3.9231878804437237E-2</v>
      </c>
      <c r="P278" s="106">
        <f t="shared" si="68"/>
        <v>1.9806101106722762E-2</v>
      </c>
      <c r="Q278" s="106">
        <f t="shared" si="68"/>
        <v>2.0879422981702644E-2</v>
      </c>
      <c r="R278" s="106">
        <f t="shared" si="68"/>
        <v>4.8754961934247998E-2</v>
      </c>
      <c r="S278" s="106">
        <f t="shared" si="68"/>
        <v>1.1341701922080949E-2</v>
      </c>
      <c r="T278" s="106">
        <f t="shared" si="68"/>
        <v>2.0977380938478118E-2</v>
      </c>
      <c r="U278" s="106">
        <f t="shared" si="68"/>
        <v>1.2572243422243945E-2</v>
      </c>
      <c r="V278" s="106">
        <f t="shared" si="68"/>
        <v>9.4478409429545884E-3</v>
      </c>
      <c r="W278" s="106">
        <f t="shared" si="68"/>
        <v>-9.4994690242725666E-3</v>
      </c>
      <c r="X278" s="106">
        <f t="shared" si="68"/>
        <v>-4.0598433678251666E-3</v>
      </c>
      <c r="Y278" s="106">
        <f t="shared" si="68"/>
        <v>1.3310527953484863E-2</v>
      </c>
      <c r="Z278" s="106">
        <f t="shared" si="68"/>
        <v>1.4043601850502352E-2</v>
      </c>
      <c r="AA278" s="106">
        <f t="shared" si="68"/>
        <v>-6.8335160910916182E-3</v>
      </c>
      <c r="AB278" s="106">
        <f t="shared" si="68"/>
        <v>2.5700155423501236E-2</v>
      </c>
      <c r="AC278" s="106">
        <f t="shared" si="68"/>
        <v>1.0149137946216413E-2</v>
      </c>
      <c r="AD278" s="106">
        <f t="shared" si="68"/>
        <v>7.2343716036262773E-3</v>
      </c>
      <c r="AE278" s="106">
        <f t="shared" si="68"/>
        <v>9.8844076335571351E-3</v>
      </c>
      <c r="AF278" s="106">
        <f t="shared" si="68"/>
        <v>1.2675092627953521E-2</v>
      </c>
      <c r="AG278" s="106">
        <f t="shared" si="68"/>
        <v>1.6425863813681829E-2</v>
      </c>
      <c r="AH278" s="106">
        <f t="shared" si="68"/>
        <v>9.7722377678071126E-3</v>
      </c>
      <c r="AI278" s="106">
        <f t="shared" si="68"/>
        <v>7.7680815553828886E-3</v>
      </c>
      <c r="AJ278" s="106">
        <f t="shared" si="68"/>
        <v>5.2056652880803078E-3</v>
      </c>
      <c r="AK278" s="106">
        <f t="shared" si="68"/>
        <v>1.1553233401318863E-2</v>
      </c>
      <c r="AM278" s="101">
        <f t="shared" si="69"/>
        <v>1.0083930847265024</v>
      </c>
      <c r="AN278" s="101">
        <f t="shared" si="69"/>
        <v>1.0100980419140424</v>
      </c>
      <c r="AO278" s="101">
        <f t="shared" si="69"/>
        <v>1.0100346338545771</v>
      </c>
      <c r="AP278" s="101">
        <f t="shared" si="69"/>
        <v>1.0093423413292457</v>
      </c>
      <c r="AQ278" s="101">
        <f t="shared" si="69"/>
        <v>1.0088286116696656</v>
      </c>
      <c r="AR278" s="101">
        <f t="shared" si="69"/>
        <v>1.0087489910435394</v>
      </c>
      <c r="AS278" s="101">
        <f t="shared" si="69"/>
        <v>1.0096230918893669</v>
      </c>
      <c r="AT278" s="101">
        <f t="shared" si="69"/>
        <v>1.0097842225677667</v>
      </c>
      <c r="AU278" s="101">
        <f t="shared" si="69"/>
        <v>1.0095844040617701</v>
      </c>
    </row>
    <row r="279" spans="1:47">
      <c r="A279" s="101" t="s">
        <v>3672</v>
      </c>
      <c r="G279" s="106"/>
      <c r="H279" s="106">
        <f t="shared" si="68"/>
        <v>0.18037974682564673</v>
      </c>
      <c r="I279" s="106">
        <f t="shared" si="68"/>
        <v>1.4511092075155663E-3</v>
      </c>
      <c r="J279" s="106">
        <f t="shared" si="68"/>
        <v>2.736716224096658E-2</v>
      </c>
      <c r="K279" s="106">
        <f t="shared" si="68"/>
        <v>5.7129414630547881E-2</v>
      </c>
      <c r="L279" s="106">
        <f t="shared" si="68"/>
        <v>-7.1732070365543299E-3</v>
      </c>
      <c r="M279" s="106">
        <f t="shared" si="68"/>
        <v>-2.2625697909765208E-2</v>
      </c>
      <c r="N279" s="106">
        <f t="shared" si="68"/>
        <v>-1.5282519221731738E-2</v>
      </c>
      <c r="O279" s="106">
        <f t="shared" si="68"/>
        <v>3.9541896484578176E-2</v>
      </c>
      <c r="P279" s="106">
        <f t="shared" si="68"/>
        <v>1.9981480042832178E-2</v>
      </c>
      <c r="Q279" s="106">
        <f t="shared" si="68"/>
        <v>2.1245534397789978E-2</v>
      </c>
      <c r="R279" s="106">
        <f t="shared" si="68"/>
        <v>3.3277837756622963E-2</v>
      </c>
      <c r="S279" s="106">
        <f t="shared" si="68"/>
        <v>1.2111687327053922E-2</v>
      </c>
      <c r="T279" s="106">
        <f t="shared" si="68"/>
        <v>1.8968693673703685E-2</v>
      </c>
      <c r="U279" s="106">
        <f t="shared" si="68"/>
        <v>1.2922020196936002E-2</v>
      </c>
      <c r="V279" s="106">
        <f t="shared" si="68"/>
        <v>1.0009914704285139E-2</v>
      </c>
      <c r="W279" s="106">
        <f t="shared" si="68"/>
        <v>-9.7519774748546784E-3</v>
      </c>
      <c r="X279" s="106">
        <f t="shared" si="68"/>
        <v>-4.1847559313352711E-3</v>
      </c>
      <c r="Y279" s="106">
        <f t="shared" si="68"/>
        <v>1.3473067591077692E-2</v>
      </c>
      <c r="Z279" s="106">
        <f t="shared" si="68"/>
        <v>1.4267496501726651E-2</v>
      </c>
      <c r="AA279" s="106">
        <f t="shared" si="68"/>
        <v>-7.0907113528707599E-3</v>
      </c>
      <c r="AB279" s="106">
        <f t="shared" si="68"/>
        <v>2.5920170222234029E-2</v>
      </c>
      <c r="AC279" s="106">
        <f t="shared" si="68"/>
        <v>1.0366944331340333E-2</v>
      </c>
      <c r="AD279" s="106">
        <f t="shared" si="68"/>
        <v>7.3980669861142268E-3</v>
      </c>
      <c r="AE279" s="106">
        <f t="shared" si="68"/>
        <v>1.0241596286560961E-2</v>
      </c>
      <c r="AF279" s="106">
        <f t="shared" si="68"/>
        <v>1.2872557392964223E-2</v>
      </c>
      <c r="AG279" s="106">
        <f t="shared" si="68"/>
        <v>1.6840409169118331E-2</v>
      </c>
      <c r="AH279" s="106">
        <f t="shared" si="68"/>
        <v>9.9855110589814888E-3</v>
      </c>
      <c r="AI279" s="106">
        <f t="shared" si="68"/>
        <v>8.1756771076526569E-3</v>
      </c>
      <c r="AJ279" s="106">
        <f t="shared" si="68"/>
        <v>5.5857518857238553E-3</v>
      </c>
      <c r="AK279" s="106">
        <f t="shared" si="68"/>
        <v>1.1981274823686716E-2</v>
      </c>
      <c r="AM279" s="101">
        <f t="shared" si="69"/>
        <v>1.0087029592771863</v>
      </c>
      <c r="AN279" s="101">
        <f t="shared" si="69"/>
        <v>1.0104016239982618</v>
      </c>
      <c r="AO279" s="101">
        <f t="shared" si="69"/>
        <v>1.0103319391580481</v>
      </c>
      <c r="AP279" s="101">
        <f t="shared" si="69"/>
        <v>1.0096178286865494</v>
      </c>
      <c r="AQ279" s="101">
        <f t="shared" si="69"/>
        <v>1.0091074153801158</v>
      </c>
      <c r="AR279" s="101">
        <f t="shared" si="69"/>
        <v>1.0090012748529911</v>
      </c>
      <c r="AS279" s="101">
        <f t="shared" si="69"/>
        <v>1.009877763573376</v>
      </c>
      <c r="AT279" s="101">
        <f t="shared" si="69"/>
        <v>1.0100114437923791</v>
      </c>
      <c r="AU279" s="101">
        <f t="shared" si="69"/>
        <v>1.0098150003998021</v>
      </c>
    </row>
    <row r="280" spans="1:47">
      <c r="A280" s="101" t="s">
        <v>3673</v>
      </c>
      <c r="G280" s="106"/>
      <c r="H280" s="106">
        <f t="shared" si="68"/>
        <v>0.18037974682564673</v>
      </c>
      <c r="I280" s="106">
        <f t="shared" si="68"/>
        <v>1.1068166484087261E-3</v>
      </c>
      <c r="J280" s="106">
        <f t="shared" si="68"/>
        <v>2.6700985118377041E-2</v>
      </c>
      <c r="K280" s="106">
        <f t="shared" si="68"/>
        <v>3.173443967874201E-2</v>
      </c>
      <c r="L280" s="106">
        <f t="shared" si="68"/>
        <v>-9.1316594579388122E-3</v>
      </c>
      <c r="M280" s="106">
        <f t="shared" si="68"/>
        <v>-2.2773462898312835E-2</v>
      </c>
      <c r="N280" s="106">
        <f t="shared" si="68"/>
        <v>-2.8435677552718031E-2</v>
      </c>
      <c r="O280" s="106">
        <f t="shared" si="68"/>
        <v>4.0539737651345886E-2</v>
      </c>
      <c r="P280" s="106">
        <f t="shared" si="68"/>
        <v>1.7154543419997781E-2</v>
      </c>
      <c r="Q280" s="106">
        <f t="shared" si="68"/>
        <v>1.9910457726151742E-2</v>
      </c>
      <c r="R280" s="106">
        <f t="shared" si="68"/>
        <v>3.484491975635895E-2</v>
      </c>
      <c r="S280" s="106">
        <f t="shared" si="68"/>
        <v>3.0320104125280967E-3</v>
      </c>
      <c r="T280" s="106">
        <f t="shared" si="68"/>
        <v>1.9941989935104765E-2</v>
      </c>
      <c r="U280" s="106">
        <f t="shared" si="68"/>
        <v>1.3283857256074727E-2</v>
      </c>
      <c r="V280" s="106">
        <f t="shared" si="68"/>
        <v>1.1278863903073644E-2</v>
      </c>
      <c r="W280" s="106">
        <f t="shared" si="68"/>
        <v>-7.7645071782158626E-3</v>
      </c>
      <c r="X280" s="106">
        <f t="shared" si="68"/>
        <v>-6.9567458857378028E-4</v>
      </c>
      <c r="Y280" s="106">
        <f t="shared" si="68"/>
        <v>1.4304534453789541E-2</v>
      </c>
      <c r="Z280" s="106">
        <f t="shared" si="68"/>
        <v>9.6763123489980174E-3</v>
      </c>
      <c r="AA280" s="106">
        <f t="shared" si="68"/>
        <v>-4.4301359319141032E-3</v>
      </c>
      <c r="AB280" s="106">
        <f t="shared" si="68"/>
        <v>3.0166024947116954E-2</v>
      </c>
      <c r="AC280" s="106">
        <f t="shared" si="68"/>
        <v>1.1408226033645663E-2</v>
      </c>
      <c r="AD280" s="106">
        <f t="shared" si="68"/>
        <v>7.1557832757700446E-3</v>
      </c>
      <c r="AE280" s="106">
        <f t="shared" si="68"/>
        <v>1.0300652150444067E-2</v>
      </c>
      <c r="AF280" s="106">
        <f t="shared" si="68"/>
        <v>1.4454338451166615E-2</v>
      </c>
      <c r="AG280" s="106">
        <f t="shared" si="68"/>
        <v>1.7279211101323799E-2</v>
      </c>
      <c r="AH280" s="106">
        <f t="shared" si="68"/>
        <v>1.2188293252304527E-2</v>
      </c>
      <c r="AI280" s="106">
        <f t="shared" si="68"/>
        <v>8.8460497153015627E-3</v>
      </c>
      <c r="AJ280" s="106">
        <f t="shared" si="68"/>
        <v>7.2997529313669762E-3</v>
      </c>
      <c r="AK280" s="106">
        <f t="shared" si="68"/>
        <v>1.4086928589092773E-2</v>
      </c>
      <c r="AM280" s="101">
        <f t="shared" si="69"/>
        <v>1.0094376361111654</v>
      </c>
      <c r="AN280" s="101">
        <f t="shared" si="69"/>
        <v>1.0115497725424383</v>
      </c>
      <c r="AO280" s="101">
        <f t="shared" si="69"/>
        <v>1.0115875411032447</v>
      </c>
      <c r="AP280" s="101">
        <f t="shared" si="69"/>
        <v>1.0107542761496391</v>
      </c>
      <c r="AQ280" s="101">
        <f t="shared" si="69"/>
        <v>1.0100699677733673</v>
      </c>
      <c r="AR280" s="101">
        <f t="shared" si="69"/>
        <v>1.0099842447080047</v>
      </c>
      <c r="AS280" s="101">
        <f t="shared" si="69"/>
        <v>1.0106711542133233</v>
      </c>
      <c r="AT280" s="101">
        <f t="shared" si="69"/>
        <v>1.0109026101936824</v>
      </c>
      <c r="AU280" s="101">
        <f t="shared" si="69"/>
        <v>1.0105928509662876</v>
      </c>
    </row>
    <row r="281" spans="1:47">
      <c r="A281" s="101" t="s">
        <v>3674</v>
      </c>
      <c r="G281" s="106"/>
      <c r="H281" s="106" t="str">
        <f t="shared" si="68"/>
        <v/>
      </c>
      <c r="I281" s="106" t="str">
        <f t="shared" si="68"/>
        <v/>
      </c>
      <c r="J281" s="106" t="str">
        <f t="shared" si="68"/>
        <v/>
      </c>
      <c r="K281" s="106" t="str">
        <f t="shared" si="68"/>
        <v/>
      </c>
      <c r="L281" s="106" t="str">
        <f t="shared" si="68"/>
        <v/>
      </c>
      <c r="M281" s="106" t="str">
        <f t="shared" si="68"/>
        <v/>
      </c>
      <c r="N281" s="106" t="str">
        <f t="shared" si="68"/>
        <v/>
      </c>
      <c r="O281" s="106" t="str">
        <f t="shared" si="68"/>
        <v/>
      </c>
      <c r="P281" s="106" t="str">
        <f t="shared" si="68"/>
        <v/>
      </c>
      <c r="Q281" s="106" t="str">
        <f t="shared" si="68"/>
        <v/>
      </c>
      <c r="R281" s="106" t="str">
        <f t="shared" si="68"/>
        <v/>
      </c>
      <c r="S281" s="106" t="str">
        <f t="shared" si="68"/>
        <v/>
      </c>
      <c r="T281" s="106" t="str">
        <f t="shared" si="68"/>
        <v/>
      </c>
      <c r="U281" s="106" t="str">
        <f t="shared" si="68"/>
        <v/>
      </c>
      <c r="V281" s="106" t="str">
        <f t="shared" si="68"/>
        <v/>
      </c>
      <c r="W281" s="106" t="str">
        <f t="shared" si="68"/>
        <v/>
      </c>
      <c r="X281" s="106" t="str">
        <f t="shared" si="68"/>
        <v/>
      </c>
      <c r="Y281" s="106" t="str">
        <f t="shared" si="68"/>
        <v/>
      </c>
      <c r="Z281" s="106" t="str">
        <f t="shared" si="68"/>
        <v/>
      </c>
      <c r="AA281" s="106" t="str">
        <f t="shared" si="68"/>
        <v/>
      </c>
      <c r="AB281" s="106" t="str">
        <f t="shared" si="68"/>
        <v/>
      </c>
      <c r="AC281" s="106" t="str">
        <f t="shared" si="68"/>
        <v/>
      </c>
      <c r="AD281" s="106" t="str">
        <f t="shared" si="68"/>
        <v/>
      </c>
      <c r="AE281" s="106" t="str">
        <f t="shared" si="68"/>
        <v/>
      </c>
      <c r="AF281" s="106" t="str">
        <f t="shared" si="68"/>
        <v/>
      </c>
      <c r="AG281" s="106" t="str">
        <f t="shared" si="68"/>
        <v/>
      </c>
      <c r="AH281" s="106" t="str">
        <f t="shared" si="68"/>
        <v/>
      </c>
      <c r="AI281" s="106" t="str">
        <f t="shared" si="68"/>
        <v/>
      </c>
      <c r="AJ281" s="106" t="str">
        <f t="shared" si="68"/>
        <v/>
      </c>
      <c r="AK281" s="106" t="str">
        <f t="shared" si="68"/>
        <v/>
      </c>
      <c r="AM281" s="101" t="str">
        <f t="shared" si="69"/>
        <v/>
      </c>
      <c r="AN281" s="101" t="str">
        <f t="shared" si="69"/>
        <v/>
      </c>
      <c r="AO281" s="101" t="str">
        <f t="shared" si="69"/>
        <v/>
      </c>
      <c r="AP281" s="101" t="str">
        <f t="shared" si="69"/>
        <v/>
      </c>
      <c r="AQ281" s="101" t="str">
        <f t="shared" si="69"/>
        <v/>
      </c>
      <c r="AR281" s="101" t="str">
        <f t="shared" si="69"/>
        <v/>
      </c>
      <c r="AS281" s="101" t="str">
        <f t="shared" si="69"/>
        <v/>
      </c>
      <c r="AT281" s="101" t="str">
        <f t="shared" si="69"/>
        <v/>
      </c>
      <c r="AU281" s="101" t="str">
        <f t="shared" si="69"/>
        <v/>
      </c>
    </row>
    <row r="282" spans="1:47">
      <c r="A282" s="101" t="s">
        <v>3675</v>
      </c>
      <c r="G282" s="106"/>
      <c r="H282" s="106">
        <f t="shared" si="68"/>
        <v>0.18037974682564673</v>
      </c>
      <c r="I282" s="106">
        <f t="shared" si="68"/>
        <v>1.4511092075155663E-3</v>
      </c>
      <c r="J282" s="106">
        <f t="shared" si="68"/>
        <v>2.736716224096658E-2</v>
      </c>
      <c r="K282" s="106">
        <f t="shared" si="68"/>
        <v>5.7129414630547881E-2</v>
      </c>
      <c r="L282" s="106">
        <f t="shared" si="68"/>
        <v>-7.1732070365543299E-3</v>
      </c>
      <c r="M282" s="106">
        <f t="shared" si="68"/>
        <v>-2.2625697909765208E-2</v>
      </c>
      <c r="N282" s="106">
        <f t="shared" si="68"/>
        <v>-1.5282519221731738E-2</v>
      </c>
      <c r="O282" s="106">
        <f t="shared" si="68"/>
        <v>3.9541896484578176E-2</v>
      </c>
      <c r="P282" s="106">
        <f t="shared" si="68"/>
        <v>1.9981480042832178E-2</v>
      </c>
      <c r="Q282" s="106">
        <f t="shared" si="68"/>
        <v>2.1245534397789978E-2</v>
      </c>
      <c r="R282" s="106">
        <f t="shared" si="68"/>
        <v>3.3277837756622963E-2</v>
      </c>
      <c r="S282" s="106">
        <f t="shared" si="68"/>
        <v>1.2111687327053922E-2</v>
      </c>
      <c r="T282" s="106">
        <f t="shared" si="68"/>
        <v>1.8968693673703685E-2</v>
      </c>
      <c r="U282" s="106">
        <f t="shared" si="68"/>
        <v>1.2922020196936002E-2</v>
      </c>
      <c r="V282" s="106">
        <f t="shared" si="68"/>
        <v>1.0009914704285139E-2</v>
      </c>
      <c r="W282" s="106">
        <f t="shared" si="68"/>
        <v>-9.7519774748546784E-3</v>
      </c>
      <c r="X282" s="106">
        <f t="shared" si="68"/>
        <v>-4.1847559313352711E-3</v>
      </c>
      <c r="Y282" s="106">
        <f t="shared" si="68"/>
        <v>1.3473067591077692E-2</v>
      </c>
      <c r="Z282" s="106">
        <f t="shared" si="68"/>
        <v>1.4267496501726651E-2</v>
      </c>
      <c r="AA282" s="106">
        <f t="shared" si="68"/>
        <v>-7.0907113528707599E-3</v>
      </c>
      <c r="AB282" s="106">
        <f t="shared" si="68"/>
        <v>2.5920170222234029E-2</v>
      </c>
      <c r="AC282" s="106">
        <f t="shared" si="68"/>
        <v>1.0366944331340333E-2</v>
      </c>
      <c r="AD282" s="106">
        <f t="shared" si="68"/>
        <v>7.3980669861142268E-3</v>
      </c>
      <c r="AE282" s="106">
        <f t="shared" si="68"/>
        <v>1.0241596286560961E-2</v>
      </c>
      <c r="AF282" s="106">
        <f t="shared" si="68"/>
        <v>1.2872557392964223E-2</v>
      </c>
      <c r="AG282" s="106">
        <f t="shared" si="68"/>
        <v>1.6840409169118331E-2</v>
      </c>
      <c r="AH282" s="106">
        <f t="shared" si="68"/>
        <v>9.9855110589814888E-3</v>
      </c>
      <c r="AI282" s="106">
        <f t="shared" si="68"/>
        <v>8.1756771076526569E-3</v>
      </c>
      <c r="AJ282" s="106">
        <f t="shared" si="68"/>
        <v>5.5857518857238553E-3</v>
      </c>
      <c r="AK282" s="106">
        <f t="shared" si="68"/>
        <v>1.1981274823686716E-2</v>
      </c>
      <c r="AM282" s="101">
        <f t="shared" si="69"/>
        <v>1.0087029592771863</v>
      </c>
      <c r="AN282" s="101">
        <f t="shared" si="69"/>
        <v>1.0104016239982618</v>
      </c>
      <c r="AO282" s="101">
        <f t="shared" si="69"/>
        <v>1.0103319391580481</v>
      </c>
      <c r="AP282" s="101">
        <f t="shared" si="69"/>
        <v>1.0096178286865494</v>
      </c>
      <c r="AQ282" s="101">
        <f t="shared" si="69"/>
        <v>1.0091074153801158</v>
      </c>
      <c r="AR282" s="101">
        <f t="shared" si="69"/>
        <v>1.0090012748529911</v>
      </c>
      <c r="AS282" s="101">
        <f t="shared" si="69"/>
        <v>1.009877763573376</v>
      </c>
      <c r="AT282" s="101">
        <f t="shared" si="69"/>
        <v>1.0100114437923791</v>
      </c>
      <c r="AU282" s="101">
        <f t="shared" si="69"/>
        <v>1.0098150003998021</v>
      </c>
    </row>
    <row r="283" spans="1:47" s="128" customFormat="1">
      <c r="A283" s="127" t="s">
        <v>3681</v>
      </c>
      <c r="B283" s="127"/>
      <c r="C283" s="127"/>
      <c r="D283" s="127"/>
      <c r="E283" s="127"/>
      <c r="F283" s="127"/>
      <c r="G283" s="129"/>
      <c r="H283" s="129" t="str">
        <f t="shared" si="68"/>
        <v/>
      </c>
      <c r="I283" s="129" t="str">
        <f t="shared" si="68"/>
        <v/>
      </c>
      <c r="J283" s="129" t="str">
        <f t="shared" si="68"/>
        <v/>
      </c>
      <c r="K283" s="129" t="str">
        <f t="shared" si="68"/>
        <v/>
      </c>
      <c r="L283" s="129" t="str">
        <f t="shared" si="68"/>
        <v/>
      </c>
      <c r="M283" s="129" t="str">
        <f t="shared" si="68"/>
        <v/>
      </c>
      <c r="N283" s="129" t="str">
        <f t="shared" si="68"/>
        <v/>
      </c>
      <c r="O283" s="129" t="str">
        <f t="shared" si="68"/>
        <v/>
      </c>
      <c r="P283" s="129" t="str">
        <f t="shared" si="68"/>
        <v/>
      </c>
      <c r="Q283" s="129" t="str">
        <f t="shared" si="68"/>
        <v/>
      </c>
      <c r="R283" s="129" t="str">
        <f t="shared" si="68"/>
        <v/>
      </c>
      <c r="S283" s="129" t="str">
        <f t="shared" si="68"/>
        <v/>
      </c>
      <c r="T283" s="129" t="str">
        <f t="shared" si="68"/>
        <v/>
      </c>
      <c r="U283" s="129" t="str">
        <f t="shared" si="68"/>
        <v/>
      </c>
      <c r="V283" s="129" t="str">
        <f t="shared" si="68"/>
        <v/>
      </c>
      <c r="W283" s="129" t="str">
        <f t="shared" ref="W283:AZ283" si="70">IFERROR(W72/V72-1,"")</f>
        <v/>
      </c>
      <c r="X283" s="129" t="str">
        <f t="shared" si="70"/>
        <v/>
      </c>
      <c r="Y283" s="129" t="str">
        <f t="shared" si="70"/>
        <v/>
      </c>
      <c r="Z283" s="129" t="str">
        <f t="shared" si="70"/>
        <v/>
      </c>
      <c r="AA283" s="129" t="str">
        <f t="shared" si="70"/>
        <v/>
      </c>
      <c r="AB283" s="129" t="str">
        <f t="shared" si="70"/>
        <v/>
      </c>
      <c r="AC283" s="129" t="str">
        <f t="shared" si="70"/>
        <v/>
      </c>
      <c r="AD283" s="129" t="str">
        <f t="shared" si="70"/>
        <v/>
      </c>
      <c r="AE283" s="129" t="str">
        <f t="shared" si="70"/>
        <v/>
      </c>
      <c r="AF283" s="129" t="str">
        <f t="shared" si="70"/>
        <v/>
      </c>
      <c r="AG283" s="129" t="str">
        <f t="shared" si="70"/>
        <v/>
      </c>
      <c r="AH283" s="129" t="str">
        <f t="shared" si="70"/>
        <v/>
      </c>
      <c r="AI283" s="129" t="str">
        <f t="shared" si="70"/>
        <v/>
      </c>
      <c r="AJ283" s="129" t="str">
        <f t="shared" si="70"/>
        <v/>
      </c>
      <c r="AK283" s="129" t="str">
        <f t="shared" si="70"/>
        <v/>
      </c>
      <c r="AM283" s="128" t="str">
        <f t="shared" si="69"/>
        <v/>
      </c>
      <c r="AN283" s="128" t="str">
        <f t="shared" si="69"/>
        <v/>
      </c>
      <c r="AO283" s="128" t="str">
        <f t="shared" si="69"/>
        <v/>
      </c>
      <c r="AP283" s="128" t="str">
        <f t="shared" si="69"/>
        <v/>
      </c>
      <c r="AQ283" s="128" t="str">
        <f t="shared" si="69"/>
        <v/>
      </c>
      <c r="AR283" s="128" t="str">
        <f t="shared" si="69"/>
        <v/>
      </c>
      <c r="AS283" s="128" t="str">
        <f t="shared" si="69"/>
        <v/>
      </c>
      <c r="AT283" s="128" t="str">
        <f t="shared" si="69"/>
        <v/>
      </c>
      <c r="AU283" s="128" t="str">
        <f t="shared" si="69"/>
        <v/>
      </c>
    </row>
    <row r="284" spans="1:47">
      <c r="A284" s="105" t="s">
        <v>3697</v>
      </c>
      <c r="B284" s="105"/>
      <c r="C284" s="105"/>
      <c r="D284" s="105"/>
      <c r="E284" s="105"/>
      <c r="F284" s="105"/>
      <c r="G284" s="101">
        <f t="shared" ref="G284:AK284" si="71">G$1</f>
        <v>2020</v>
      </c>
      <c r="H284" s="101">
        <f t="shared" si="71"/>
        <v>2021</v>
      </c>
      <c r="I284" s="101">
        <f t="shared" si="71"/>
        <v>2022</v>
      </c>
      <c r="J284" s="101">
        <f t="shared" si="71"/>
        <v>2023</v>
      </c>
      <c r="K284" s="101">
        <f t="shared" si="71"/>
        <v>2024</v>
      </c>
      <c r="L284" s="101">
        <f t="shared" si="71"/>
        <v>2025</v>
      </c>
      <c r="M284" s="101">
        <f t="shared" si="71"/>
        <v>2026</v>
      </c>
      <c r="N284" s="101">
        <f t="shared" si="71"/>
        <v>2027</v>
      </c>
      <c r="O284" s="101">
        <f t="shared" si="71"/>
        <v>2028</v>
      </c>
      <c r="P284" s="101">
        <f t="shared" si="71"/>
        <v>2029</v>
      </c>
      <c r="Q284" s="101">
        <f t="shared" si="71"/>
        <v>2030</v>
      </c>
      <c r="R284" s="101">
        <f t="shared" si="71"/>
        <v>2031</v>
      </c>
      <c r="S284" s="101">
        <f t="shared" si="71"/>
        <v>2032</v>
      </c>
      <c r="T284" s="101">
        <f t="shared" si="71"/>
        <v>2033</v>
      </c>
      <c r="U284" s="101">
        <f t="shared" si="71"/>
        <v>2034</v>
      </c>
      <c r="V284" s="101">
        <f t="shared" si="71"/>
        <v>2035</v>
      </c>
      <c r="W284" s="101">
        <f t="shared" si="71"/>
        <v>2036</v>
      </c>
      <c r="X284" s="101">
        <f t="shared" si="71"/>
        <v>2037</v>
      </c>
      <c r="Y284" s="101">
        <f t="shared" si="71"/>
        <v>2038</v>
      </c>
      <c r="Z284" s="101">
        <f t="shared" si="71"/>
        <v>2039</v>
      </c>
      <c r="AA284" s="101">
        <f t="shared" si="71"/>
        <v>2040</v>
      </c>
      <c r="AB284" s="101">
        <f t="shared" si="71"/>
        <v>2041</v>
      </c>
      <c r="AC284" s="101">
        <f t="shared" si="71"/>
        <v>2042</v>
      </c>
      <c r="AD284" s="101">
        <f t="shared" si="71"/>
        <v>2043</v>
      </c>
      <c r="AE284" s="101">
        <f t="shared" si="71"/>
        <v>2044</v>
      </c>
      <c r="AF284" s="101">
        <f t="shared" si="71"/>
        <v>2045</v>
      </c>
      <c r="AG284" s="101">
        <f t="shared" si="71"/>
        <v>2046</v>
      </c>
      <c r="AH284" s="101">
        <f t="shared" si="71"/>
        <v>2047</v>
      </c>
      <c r="AI284" s="101">
        <f t="shared" si="71"/>
        <v>2048</v>
      </c>
      <c r="AJ284" s="101">
        <f t="shared" si="71"/>
        <v>2049</v>
      </c>
      <c r="AK284" s="101">
        <f t="shared" si="71"/>
        <v>2050</v>
      </c>
    </row>
    <row r="285" spans="1:47">
      <c r="A285" s="101" t="s">
        <v>3668</v>
      </c>
      <c r="G285" s="106"/>
      <c r="H285" s="106">
        <f t="shared" ref="H285:AK293" si="72">IFERROR(H74/G74-1,"")</f>
        <v>0.32571630787608008</v>
      </c>
      <c r="I285" s="106">
        <f t="shared" si="72"/>
        <v>7.6485317312777079E-2</v>
      </c>
      <c r="J285" s="106">
        <f t="shared" si="72"/>
        <v>6.9917370597054163E-2</v>
      </c>
      <c r="K285" s="106">
        <f t="shared" si="72"/>
        <v>-2.1587953241661184E-2</v>
      </c>
      <c r="L285" s="106">
        <f t="shared" si="72"/>
        <v>-1.3673627792090803E-2</v>
      </c>
      <c r="M285" s="106">
        <f t="shared" si="72"/>
        <v>-9.8217486448468616E-3</v>
      </c>
      <c r="N285" s="106">
        <f t="shared" si="72"/>
        <v>1.5610313479585969E-4</v>
      </c>
      <c r="O285" s="106">
        <f t="shared" si="72"/>
        <v>4.0243852508498268E-2</v>
      </c>
      <c r="P285" s="106">
        <f t="shared" si="72"/>
        <v>1.9786883880863027E-2</v>
      </c>
      <c r="Q285" s="106">
        <f t="shared" si="72"/>
        <v>2.6830505633305801E-2</v>
      </c>
      <c r="R285" s="106">
        <f t="shared" si="72"/>
        <v>6.9201268124941651E-2</v>
      </c>
      <c r="S285" s="106">
        <f t="shared" si="72"/>
        <v>-1.367085345268193E-3</v>
      </c>
      <c r="T285" s="106">
        <f t="shared" si="72"/>
        <v>2.1865022615269458E-2</v>
      </c>
      <c r="U285" s="106">
        <f t="shared" si="72"/>
        <v>1.4700502040706054E-2</v>
      </c>
      <c r="V285" s="106">
        <f t="shared" si="72"/>
        <v>3.1337779956793987E-2</v>
      </c>
      <c r="W285" s="106">
        <f t="shared" si="72"/>
        <v>-1.4176781171577391E-2</v>
      </c>
      <c r="X285" s="106">
        <f t="shared" si="72"/>
        <v>6.4270219696351827E-3</v>
      </c>
      <c r="Y285" s="106">
        <f t="shared" si="72"/>
        <v>1.756602420782416E-2</v>
      </c>
      <c r="Z285" s="106">
        <f t="shared" si="72"/>
        <v>1.5917149264127461E-2</v>
      </c>
      <c r="AA285" s="106">
        <f t="shared" si="72"/>
        <v>4.4772969161395171E-3</v>
      </c>
      <c r="AB285" s="106">
        <f t="shared" si="72"/>
        <v>1.1416447505706362E-2</v>
      </c>
      <c r="AC285" s="106">
        <f t="shared" si="72"/>
        <v>1.1868671792097052E-2</v>
      </c>
      <c r="AD285" s="106">
        <f t="shared" si="72"/>
        <v>1.0792829423813544E-3</v>
      </c>
      <c r="AE285" s="106">
        <f t="shared" si="72"/>
        <v>8.3883987285293671E-3</v>
      </c>
      <c r="AF285" s="106">
        <f t="shared" si="72"/>
        <v>1.1900911880893261E-2</v>
      </c>
      <c r="AG285" s="106">
        <f t="shared" si="72"/>
        <v>1.5200705931010861E-2</v>
      </c>
      <c r="AH285" s="106">
        <f t="shared" si="72"/>
        <v>7.7771206370407242E-3</v>
      </c>
      <c r="AI285" s="106">
        <f t="shared" si="72"/>
        <v>7.7113081365043357E-3</v>
      </c>
      <c r="AJ285" s="106">
        <f t="shared" si="72"/>
        <v>8.0785036552868394E-3</v>
      </c>
      <c r="AK285" s="106">
        <f t="shared" si="72"/>
        <v>1.1013234638252323E-2</v>
      </c>
      <c r="AM285" s="101">
        <f t="shared" ref="AM285:AU293" si="73">IFERROR(AM74/AL74,"")</f>
        <v>1.0089298014776844</v>
      </c>
      <c r="AN285" s="101">
        <f t="shared" si="73"/>
        <v>1.0092635427896106</v>
      </c>
      <c r="AO285" s="101">
        <f t="shared" si="73"/>
        <v>1.0099336067661198</v>
      </c>
      <c r="AP285" s="101">
        <f t="shared" si="73"/>
        <v>1.0086717408940284</v>
      </c>
      <c r="AQ285" s="101">
        <f t="shared" si="73"/>
        <v>1.0080856763730091</v>
      </c>
      <c r="AR285" s="101">
        <f t="shared" si="73"/>
        <v>1.0080244489879173</v>
      </c>
      <c r="AS285" s="101">
        <f t="shared" si="73"/>
        <v>1.0088346932550574</v>
      </c>
      <c r="AT285" s="101">
        <f t="shared" si="73"/>
        <v>1.0087112821188011</v>
      </c>
      <c r="AU285" s="101">
        <f t="shared" si="73"/>
        <v>1.0084782010604882</v>
      </c>
    </row>
    <row r="286" spans="1:47">
      <c r="A286" s="101" t="s">
        <v>3669</v>
      </c>
      <c r="G286" s="106"/>
      <c r="H286" s="106" t="str">
        <f t="shared" si="72"/>
        <v/>
      </c>
      <c r="I286" s="106" t="str">
        <f t="shared" si="72"/>
        <v/>
      </c>
      <c r="J286" s="106" t="str">
        <f t="shared" si="72"/>
        <v/>
      </c>
      <c r="K286" s="106" t="str">
        <f t="shared" si="72"/>
        <v/>
      </c>
      <c r="L286" s="106" t="str">
        <f t="shared" si="72"/>
        <v/>
      </c>
      <c r="M286" s="106" t="str">
        <f t="shared" si="72"/>
        <v/>
      </c>
      <c r="N286" s="106" t="str">
        <f t="shared" si="72"/>
        <v/>
      </c>
      <c r="O286" s="106" t="str">
        <f t="shared" si="72"/>
        <v/>
      </c>
      <c r="P286" s="106" t="str">
        <f t="shared" si="72"/>
        <v/>
      </c>
      <c r="Q286" s="106" t="str">
        <f t="shared" si="72"/>
        <v/>
      </c>
      <c r="R286" s="106" t="str">
        <f t="shared" si="72"/>
        <v/>
      </c>
      <c r="S286" s="106" t="str">
        <f t="shared" si="72"/>
        <v/>
      </c>
      <c r="T286" s="106" t="str">
        <f t="shared" si="72"/>
        <v/>
      </c>
      <c r="U286" s="106" t="str">
        <f t="shared" si="72"/>
        <v/>
      </c>
      <c r="V286" s="106" t="str">
        <f t="shared" si="72"/>
        <v/>
      </c>
      <c r="W286" s="106" t="str">
        <f t="shared" si="72"/>
        <v/>
      </c>
      <c r="X286" s="106" t="str">
        <f t="shared" si="72"/>
        <v/>
      </c>
      <c r="Y286" s="106" t="str">
        <f t="shared" si="72"/>
        <v/>
      </c>
      <c r="Z286" s="106" t="str">
        <f t="shared" si="72"/>
        <v/>
      </c>
      <c r="AA286" s="106" t="str">
        <f t="shared" si="72"/>
        <v/>
      </c>
      <c r="AB286" s="106" t="str">
        <f t="shared" si="72"/>
        <v/>
      </c>
      <c r="AC286" s="106" t="str">
        <f t="shared" si="72"/>
        <v/>
      </c>
      <c r="AD286" s="106" t="str">
        <f t="shared" si="72"/>
        <v/>
      </c>
      <c r="AE286" s="106" t="str">
        <f t="shared" si="72"/>
        <v/>
      </c>
      <c r="AF286" s="106" t="str">
        <f t="shared" si="72"/>
        <v/>
      </c>
      <c r="AG286" s="106" t="str">
        <f t="shared" si="72"/>
        <v/>
      </c>
      <c r="AH286" s="106" t="str">
        <f t="shared" si="72"/>
        <v/>
      </c>
      <c r="AI286" s="106" t="str">
        <f t="shared" si="72"/>
        <v/>
      </c>
      <c r="AJ286" s="106" t="str">
        <f t="shared" si="72"/>
        <v/>
      </c>
      <c r="AK286" s="106" t="str">
        <f t="shared" si="72"/>
        <v/>
      </c>
      <c r="AM286" s="101" t="str">
        <f t="shared" si="73"/>
        <v/>
      </c>
      <c r="AN286" s="101" t="str">
        <f t="shared" si="73"/>
        <v/>
      </c>
      <c r="AO286" s="101" t="str">
        <f t="shared" si="73"/>
        <v/>
      </c>
      <c r="AP286" s="101" t="str">
        <f t="shared" si="73"/>
        <v/>
      </c>
      <c r="AQ286" s="101" t="str">
        <f t="shared" si="73"/>
        <v/>
      </c>
      <c r="AR286" s="101" t="str">
        <f t="shared" si="73"/>
        <v/>
      </c>
      <c r="AS286" s="101" t="str">
        <f t="shared" si="73"/>
        <v/>
      </c>
      <c r="AT286" s="101" t="str">
        <f t="shared" si="73"/>
        <v/>
      </c>
      <c r="AU286" s="101" t="str">
        <f t="shared" si="73"/>
        <v/>
      </c>
    </row>
    <row r="287" spans="1:47">
      <c r="A287" s="101" t="s">
        <v>3670</v>
      </c>
      <c r="G287" s="106"/>
      <c r="H287" s="106" t="str">
        <f t="shared" si="72"/>
        <v/>
      </c>
      <c r="I287" s="106" t="str">
        <f t="shared" si="72"/>
        <v/>
      </c>
      <c r="J287" s="106" t="str">
        <f t="shared" si="72"/>
        <v/>
      </c>
      <c r="K287" s="106" t="str">
        <f t="shared" si="72"/>
        <v/>
      </c>
      <c r="L287" s="106" t="str">
        <f t="shared" si="72"/>
        <v/>
      </c>
      <c r="M287" s="106" t="str">
        <f t="shared" si="72"/>
        <v/>
      </c>
      <c r="N287" s="106" t="str">
        <f t="shared" si="72"/>
        <v/>
      </c>
      <c r="O287" s="106" t="str">
        <f t="shared" si="72"/>
        <v/>
      </c>
      <c r="P287" s="106" t="str">
        <f t="shared" si="72"/>
        <v/>
      </c>
      <c r="Q287" s="106" t="str">
        <f t="shared" si="72"/>
        <v/>
      </c>
      <c r="R287" s="106" t="str">
        <f t="shared" si="72"/>
        <v/>
      </c>
      <c r="S287" s="106" t="str">
        <f t="shared" si="72"/>
        <v/>
      </c>
      <c r="T287" s="106" t="str">
        <f t="shared" si="72"/>
        <v/>
      </c>
      <c r="U287" s="106" t="str">
        <f t="shared" si="72"/>
        <v/>
      </c>
      <c r="V287" s="106" t="str">
        <f t="shared" si="72"/>
        <v/>
      </c>
      <c r="W287" s="106" t="str">
        <f t="shared" si="72"/>
        <v/>
      </c>
      <c r="X287" s="106" t="str">
        <f t="shared" si="72"/>
        <v/>
      </c>
      <c r="Y287" s="106" t="str">
        <f t="shared" si="72"/>
        <v/>
      </c>
      <c r="Z287" s="106" t="str">
        <f t="shared" si="72"/>
        <v/>
      </c>
      <c r="AA287" s="106" t="str">
        <f t="shared" si="72"/>
        <v/>
      </c>
      <c r="AB287" s="106" t="str">
        <f t="shared" si="72"/>
        <v/>
      </c>
      <c r="AC287" s="106" t="str">
        <f t="shared" si="72"/>
        <v/>
      </c>
      <c r="AD287" s="106" t="str">
        <f t="shared" si="72"/>
        <v/>
      </c>
      <c r="AE287" s="106" t="str">
        <f t="shared" si="72"/>
        <v/>
      </c>
      <c r="AF287" s="106" t="str">
        <f t="shared" si="72"/>
        <v/>
      </c>
      <c r="AG287" s="106" t="str">
        <f t="shared" si="72"/>
        <v/>
      </c>
      <c r="AH287" s="106" t="str">
        <f t="shared" si="72"/>
        <v/>
      </c>
      <c r="AI287" s="106" t="str">
        <f t="shared" si="72"/>
        <v/>
      </c>
      <c r="AJ287" s="106" t="str">
        <f t="shared" si="72"/>
        <v/>
      </c>
      <c r="AK287" s="106" t="str">
        <f t="shared" si="72"/>
        <v/>
      </c>
      <c r="AM287" s="101" t="str">
        <f t="shared" si="73"/>
        <v/>
      </c>
      <c r="AN287" s="101" t="str">
        <f t="shared" si="73"/>
        <v/>
      </c>
      <c r="AO287" s="101" t="str">
        <f t="shared" si="73"/>
        <v/>
      </c>
      <c r="AP287" s="101" t="str">
        <f t="shared" si="73"/>
        <v/>
      </c>
      <c r="AQ287" s="101" t="str">
        <f t="shared" si="73"/>
        <v/>
      </c>
      <c r="AR287" s="101" t="str">
        <f t="shared" si="73"/>
        <v/>
      </c>
      <c r="AS287" s="101" t="str">
        <f t="shared" si="73"/>
        <v/>
      </c>
      <c r="AT287" s="101" t="str">
        <f t="shared" si="73"/>
        <v/>
      </c>
      <c r="AU287" s="101" t="str">
        <f t="shared" si="73"/>
        <v/>
      </c>
    </row>
    <row r="288" spans="1:47">
      <c r="A288" s="101" t="s">
        <v>3671</v>
      </c>
      <c r="G288" s="106"/>
      <c r="H288" s="106" t="str">
        <f t="shared" si="72"/>
        <v/>
      </c>
      <c r="I288" s="106" t="str">
        <f t="shared" si="72"/>
        <v/>
      </c>
      <c r="J288" s="106" t="str">
        <f t="shared" si="72"/>
        <v/>
      </c>
      <c r="K288" s="106" t="str">
        <f t="shared" si="72"/>
        <v/>
      </c>
      <c r="L288" s="106" t="str">
        <f t="shared" si="72"/>
        <v/>
      </c>
      <c r="M288" s="106" t="str">
        <f t="shared" si="72"/>
        <v/>
      </c>
      <c r="N288" s="106" t="str">
        <f t="shared" si="72"/>
        <v/>
      </c>
      <c r="O288" s="106" t="str">
        <f t="shared" si="72"/>
        <v/>
      </c>
      <c r="P288" s="106" t="str">
        <f t="shared" si="72"/>
        <v/>
      </c>
      <c r="Q288" s="106" t="str">
        <f t="shared" si="72"/>
        <v/>
      </c>
      <c r="R288" s="106" t="str">
        <f t="shared" si="72"/>
        <v/>
      </c>
      <c r="S288" s="106" t="str">
        <f t="shared" si="72"/>
        <v/>
      </c>
      <c r="T288" s="106" t="str">
        <f t="shared" si="72"/>
        <v/>
      </c>
      <c r="U288" s="106" t="str">
        <f t="shared" si="72"/>
        <v/>
      </c>
      <c r="V288" s="106" t="str">
        <f t="shared" si="72"/>
        <v/>
      </c>
      <c r="W288" s="106" t="str">
        <f t="shared" si="72"/>
        <v/>
      </c>
      <c r="X288" s="106" t="str">
        <f t="shared" si="72"/>
        <v/>
      </c>
      <c r="Y288" s="106" t="str">
        <f t="shared" si="72"/>
        <v/>
      </c>
      <c r="Z288" s="106" t="str">
        <f t="shared" si="72"/>
        <v/>
      </c>
      <c r="AA288" s="106" t="str">
        <f t="shared" si="72"/>
        <v/>
      </c>
      <c r="AB288" s="106" t="str">
        <f t="shared" si="72"/>
        <v/>
      </c>
      <c r="AC288" s="106" t="str">
        <f t="shared" si="72"/>
        <v/>
      </c>
      <c r="AD288" s="106" t="str">
        <f t="shared" si="72"/>
        <v/>
      </c>
      <c r="AE288" s="106" t="str">
        <f t="shared" si="72"/>
        <v/>
      </c>
      <c r="AF288" s="106" t="str">
        <f t="shared" si="72"/>
        <v/>
      </c>
      <c r="AG288" s="106" t="str">
        <f t="shared" si="72"/>
        <v/>
      </c>
      <c r="AH288" s="106" t="str">
        <f t="shared" si="72"/>
        <v/>
      </c>
      <c r="AI288" s="106" t="str">
        <f t="shared" si="72"/>
        <v/>
      </c>
      <c r="AJ288" s="106" t="str">
        <f t="shared" si="72"/>
        <v/>
      </c>
      <c r="AK288" s="106" t="str">
        <f t="shared" si="72"/>
        <v/>
      </c>
      <c r="AM288" s="101" t="str">
        <f t="shared" si="73"/>
        <v/>
      </c>
      <c r="AN288" s="101" t="str">
        <f t="shared" si="73"/>
        <v/>
      </c>
      <c r="AO288" s="101" t="str">
        <f t="shared" si="73"/>
        <v/>
      </c>
      <c r="AP288" s="101" t="str">
        <f t="shared" si="73"/>
        <v/>
      </c>
      <c r="AQ288" s="101" t="str">
        <f t="shared" si="73"/>
        <v/>
      </c>
      <c r="AR288" s="101" t="str">
        <f t="shared" si="73"/>
        <v/>
      </c>
      <c r="AS288" s="101" t="str">
        <f t="shared" si="73"/>
        <v/>
      </c>
      <c r="AT288" s="101" t="str">
        <f t="shared" si="73"/>
        <v/>
      </c>
      <c r="AU288" s="101" t="str">
        <f t="shared" si="73"/>
        <v/>
      </c>
    </row>
    <row r="289" spans="1:47">
      <c r="A289" s="101" t="s">
        <v>3672</v>
      </c>
      <c r="G289" s="106"/>
      <c r="H289" s="106" t="str">
        <f t="shared" si="72"/>
        <v/>
      </c>
      <c r="I289" s="106" t="str">
        <f t="shared" si="72"/>
        <v/>
      </c>
      <c r="J289" s="106" t="str">
        <f t="shared" si="72"/>
        <v/>
      </c>
      <c r="K289" s="106" t="str">
        <f t="shared" si="72"/>
        <v/>
      </c>
      <c r="L289" s="106" t="str">
        <f t="shared" si="72"/>
        <v/>
      </c>
      <c r="M289" s="106" t="str">
        <f t="shared" si="72"/>
        <v/>
      </c>
      <c r="N289" s="106" t="str">
        <f t="shared" si="72"/>
        <v/>
      </c>
      <c r="O289" s="106" t="str">
        <f t="shared" si="72"/>
        <v/>
      </c>
      <c r="P289" s="106" t="str">
        <f t="shared" si="72"/>
        <v/>
      </c>
      <c r="Q289" s="106" t="str">
        <f t="shared" si="72"/>
        <v/>
      </c>
      <c r="R289" s="106" t="str">
        <f t="shared" si="72"/>
        <v/>
      </c>
      <c r="S289" s="106" t="str">
        <f t="shared" si="72"/>
        <v/>
      </c>
      <c r="T289" s="106" t="str">
        <f t="shared" si="72"/>
        <v/>
      </c>
      <c r="U289" s="106" t="str">
        <f t="shared" si="72"/>
        <v/>
      </c>
      <c r="V289" s="106" t="str">
        <f t="shared" si="72"/>
        <v/>
      </c>
      <c r="W289" s="106" t="str">
        <f t="shared" si="72"/>
        <v/>
      </c>
      <c r="X289" s="106" t="str">
        <f t="shared" si="72"/>
        <v/>
      </c>
      <c r="Y289" s="106" t="str">
        <f t="shared" si="72"/>
        <v/>
      </c>
      <c r="Z289" s="106" t="str">
        <f t="shared" si="72"/>
        <v/>
      </c>
      <c r="AA289" s="106" t="str">
        <f t="shared" si="72"/>
        <v/>
      </c>
      <c r="AB289" s="106" t="str">
        <f t="shared" si="72"/>
        <v/>
      </c>
      <c r="AC289" s="106" t="str">
        <f t="shared" si="72"/>
        <v/>
      </c>
      <c r="AD289" s="106" t="str">
        <f t="shared" si="72"/>
        <v/>
      </c>
      <c r="AE289" s="106" t="str">
        <f t="shared" si="72"/>
        <v/>
      </c>
      <c r="AF289" s="106" t="str">
        <f t="shared" si="72"/>
        <v/>
      </c>
      <c r="AG289" s="106" t="str">
        <f t="shared" si="72"/>
        <v/>
      </c>
      <c r="AH289" s="106" t="str">
        <f t="shared" si="72"/>
        <v/>
      </c>
      <c r="AI289" s="106" t="str">
        <f t="shared" si="72"/>
        <v/>
      </c>
      <c r="AJ289" s="106" t="str">
        <f t="shared" si="72"/>
        <v/>
      </c>
      <c r="AK289" s="106" t="str">
        <f t="shared" si="72"/>
        <v/>
      </c>
      <c r="AM289" s="101" t="str">
        <f t="shared" si="73"/>
        <v/>
      </c>
      <c r="AN289" s="101" t="str">
        <f t="shared" si="73"/>
        <v/>
      </c>
      <c r="AO289" s="101" t="str">
        <f t="shared" si="73"/>
        <v/>
      </c>
      <c r="AP289" s="101" t="str">
        <f t="shared" si="73"/>
        <v/>
      </c>
      <c r="AQ289" s="101" t="str">
        <f t="shared" si="73"/>
        <v/>
      </c>
      <c r="AR289" s="101" t="str">
        <f t="shared" si="73"/>
        <v/>
      </c>
      <c r="AS289" s="101" t="str">
        <f t="shared" si="73"/>
        <v/>
      </c>
      <c r="AT289" s="101" t="str">
        <f t="shared" si="73"/>
        <v/>
      </c>
      <c r="AU289" s="101" t="str">
        <f t="shared" si="73"/>
        <v/>
      </c>
    </row>
    <row r="290" spans="1:47">
      <c r="A290" s="101" t="s">
        <v>3673</v>
      </c>
      <c r="G290" s="106"/>
      <c r="H290" s="106" t="str">
        <f t="shared" si="72"/>
        <v/>
      </c>
      <c r="I290" s="106" t="str">
        <f t="shared" si="72"/>
        <v/>
      </c>
      <c r="J290" s="106" t="str">
        <f t="shared" si="72"/>
        <v/>
      </c>
      <c r="K290" s="106" t="str">
        <f t="shared" si="72"/>
        <v/>
      </c>
      <c r="L290" s="106" t="str">
        <f t="shared" si="72"/>
        <v/>
      </c>
      <c r="M290" s="106" t="str">
        <f t="shared" si="72"/>
        <v/>
      </c>
      <c r="N290" s="106" t="str">
        <f t="shared" si="72"/>
        <v/>
      </c>
      <c r="O290" s="106" t="str">
        <f t="shared" si="72"/>
        <v/>
      </c>
      <c r="P290" s="106" t="str">
        <f t="shared" si="72"/>
        <v/>
      </c>
      <c r="Q290" s="106" t="str">
        <f t="shared" si="72"/>
        <v/>
      </c>
      <c r="R290" s="106" t="str">
        <f t="shared" si="72"/>
        <v/>
      </c>
      <c r="S290" s="106" t="str">
        <f t="shared" si="72"/>
        <v/>
      </c>
      <c r="T290" s="106" t="str">
        <f t="shared" si="72"/>
        <v/>
      </c>
      <c r="U290" s="106" t="str">
        <f t="shared" si="72"/>
        <v/>
      </c>
      <c r="V290" s="106" t="str">
        <f t="shared" si="72"/>
        <v/>
      </c>
      <c r="W290" s="106" t="str">
        <f t="shared" si="72"/>
        <v/>
      </c>
      <c r="X290" s="106" t="str">
        <f t="shared" si="72"/>
        <v/>
      </c>
      <c r="Y290" s="106" t="str">
        <f t="shared" si="72"/>
        <v/>
      </c>
      <c r="Z290" s="106" t="str">
        <f t="shared" si="72"/>
        <v/>
      </c>
      <c r="AA290" s="106" t="str">
        <f t="shared" si="72"/>
        <v/>
      </c>
      <c r="AB290" s="106" t="str">
        <f t="shared" si="72"/>
        <v/>
      </c>
      <c r="AC290" s="106" t="str">
        <f t="shared" si="72"/>
        <v/>
      </c>
      <c r="AD290" s="106" t="str">
        <f t="shared" si="72"/>
        <v/>
      </c>
      <c r="AE290" s="106" t="str">
        <f t="shared" si="72"/>
        <v/>
      </c>
      <c r="AF290" s="106" t="str">
        <f t="shared" si="72"/>
        <v/>
      </c>
      <c r="AG290" s="106" t="str">
        <f t="shared" si="72"/>
        <v/>
      </c>
      <c r="AH290" s="106" t="str">
        <f t="shared" si="72"/>
        <v/>
      </c>
      <c r="AI290" s="106" t="str">
        <f t="shared" si="72"/>
        <v/>
      </c>
      <c r="AJ290" s="106" t="str">
        <f t="shared" si="72"/>
        <v/>
      </c>
      <c r="AK290" s="106" t="str">
        <f t="shared" si="72"/>
        <v/>
      </c>
      <c r="AM290" s="101" t="str">
        <f t="shared" si="73"/>
        <v/>
      </c>
      <c r="AN290" s="101" t="str">
        <f t="shared" si="73"/>
        <v/>
      </c>
      <c r="AO290" s="101" t="str">
        <f t="shared" si="73"/>
        <v/>
      </c>
      <c r="AP290" s="101" t="str">
        <f t="shared" si="73"/>
        <v/>
      </c>
      <c r="AQ290" s="101" t="str">
        <f t="shared" si="73"/>
        <v/>
      </c>
      <c r="AR290" s="101" t="str">
        <f t="shared" si="73"/>
        <v/>
      </c>
      <c r="AS290" s="101" t="str">
        <f t="shared" si="73"/>
        <v/>
      </c>
      <c r="AT290" s="101" t="str">
        <f t="shared" si="73"/>
        <v/>
      </c>
      <c r="AU290" s="101" t="str">
        <f t="shared" si="73"/>
        <v/>
      </c>
    </row>
    <row r="291" spans="1:47">
      <c r="A291" s="101" t="s">
        <v>3674</v>
      </c>
      <c r="G291" s="106"/>
      <c r="H291" s="106" t="str">
        <f t="shared" si="72"/>
        <v/>
      </c>
      <c r="I291" s="106" t="str">
        <f t="shared" si="72"/>
        <v/>
      </c>
      <c r="J291" s="106" t="str">
        <f t="shared" si="72"/>
        <v/>
      </c>
      <c r="K291" s="106" t="str">
        <f t="shared" si="72"/>
        <v/>
      </c>
      <c r="L291" s="106" t="str">
        <f t="shared" si="72"/>
        <v/>
      </c>
      <c r="M291" s="106" t="str">
        <f t="shared" si="72"/>
        <v/>
      </c>
      <c r="N291" s="106" t="str">
        <f t="shared" si="72"/>
        <v/>
      </c>
      <c r="O291" s="106" t="str">
        <f t="shared" si="72"/>
        <v/>
      </c>
      <c r="P291" s="106" t="str">
        <f t="shared" si="72"/>
        <v/>
      </c>
      <c r="Q291" s="106" t="str">
        <f t="shared" si="72"/>
        <v/>
      </c>
      <c r="R291" s="106" t="str">
        <f t="shared" si="72"/>
        <v/>
      </c>
      <c r="S291" s="106" t="str">
        <f t="shared" si="72"/>
        <v/>
      </c>
      <c r="T291" s="106" t="str">
        <f t="shared" si="72"/>
        <v/>
      </c>
      <c r="U291" s="106" t="str">
        <f t="shared" si="72"/>
        <v/>
      </c>
      <c r="V291" s="106" t="str">
        <f t="shared" si="72"/>
        <v/>
      </c>
      <c r="W291" s="106" t="str">
        <f t="shared" si="72"/>
        <v/>
      </c>
      <c r="X291" s="106" t="str">
        <f t="shared" si="72"/>
        <v/>
      </c>
      <c r="Y291" s="106" t="str">
        <f t="shared" si="72"/>
        <v/>
      </c>
      <c r="Z291" s="106" t="str">
        <f t="shared" si="72"/>
        <v/>
      </c>
      <c r="AA291" s="106" t="str">
        <f t="shared" si="72"/>
        <v/>
      </c>
      <c r="AB291" s="106" t="str">
        <f t="shared" si="72"/>
        <v/>
      </c>
      <c r="AC291" s="106" t="str">
        <f t="shared" si="72"/>
        <v/>
      </c>
      <c r="AD291" s="106" t="str">
        <f t="shared" si="72"/>
        <v/>
      </c>
      <c r="AE291" s="106" t="str">
        <f t="shared" si="72"/>
        <v/>
      </c>
      <c r="AF291" s="106" t="str">
        <f t="shared" si="72"/>
        <v/>
      </c>
      <c r="AG291" s="106" t="str">
        <f t="shared" si="72"/>
        <v/>
      </c>
      <c r="AH291" s="106" t="str">
        <f t="shared" si="72"/>
        <v/>
      </c>
      <c r="AI291" s="106" t="str">
        <f t="shared" si="72"/>
        <v/>
      </c>
      <c r="AJ291" s="106" t="str">
        <f t="shared" si="72"/>
        <v/>
      </c>
      <c r="AK291" s="106" t="str">
        <f t="shared" si="72"/>
        <v/>
      </c>
      <c r="AM291" s="101" t="str">
        <f t="shared" si="73"/>
        <v/>
      </c>
      <c r="AN291" s="101" t="str">
        <f t="shared" si="73"/>
        <v/>
      </c>
      <c r="AO291" s="101" t="str">
        <f t="shared" si="73"/>
        <v/>
      </c>
      <c r="AP291" s="101" t="str">
        <f t="shared" si="73"/>
        <v/>
      </c>
      <c r="AQ291" s="101" t="str">
        <f t="shared" si="73"/>
        <v/>
      </c>
      <c r="AR291" s="101" t="str">
        <f t="shared" si="73"/>
        <v/>
      </c>
      <c r="AS291" s="101" t="str">
        <f t="shared" si="73"/>
        <v/>
      </c>
      <c r="AT291" s="101" t="str">
        <f t="shared" si="73"/>
        <v/>
      </c>
      <c r="AU291" s="101" t="str">
        <f t="shared" si="73"/>
        <v/>
      </c>
    </row>
    <row r="292" spans="1:47">
      <c r="A292" s="101" t="s">
        <v>3675</v>
      </c>
      <c r="G292" s="106"/>
      <c r="H292" s="106" t="str">
        <f t="shared" si="72"/>
        <v/>
      </c>
      <c r="I292" s="106" t="str">
        <f t="shared" si="72"/>
        <v/>
      </c>
      <c r="J292" s="106" t="str">
        <f t="shared" si="72"/>
        <v/>
      </c>
      <c r="K292" s="106" t="str">
        <f t="shared" si="72"/>
        <v/>
      </c>
      <c r="L292" s="106" t="str">
        <f t="shared" si="72"/>
        <v/>
      </c>
      <c r="M292" s="106" t="str">
        <f t="shared" si="72"/>
        <v/>
      </c>
      <c r="N292" s="106" t="str">
        <f t="shared" si="72"/>
        <v/>
      </c>
      <c r="O292" s="106" t="str">
        <f t="shared" si="72"/>
        <v/>
      </c>
      <c r="P292" s="106" t="str">
        <f t="shared" si="72"/>
        <v/>
      </c>
      <c r="Q292" s="106" t="str">
        <f t="shared" si="72"/>
        <v/>
      </c>
      <c r="R292" s="106" t="str">
        <f t="shared" si="72"/>
        <v/>
      </c>
      <c r="S292" s="106" t="str">
        <f t="shared" si="72"/>
        <v/>
      </c>
      <c r="T292" s="106" t="str">
        <f t="shared" si="72"/>
        <v/>
      </c>
      <c r="U292" s="106" t="str">
        <f t="shared" si="72"/>
        <v/>
      </c>
      <c r="V292" s="106" t="str">
        <f t="shared" si="72"/>
        <v/>
      </c>
      <c r="W292" s="106" t="str">
        <f t="shared" si="72"/>
        <v/>
      </c>
      <c r="X292" s="106" t="str">
        <f t="shared" si="72"/>
        <v/>
      </c>
      <c r="Y292" s="106" t="str">
        <f t="shared" si="72"/>
        <v/>
      </c>
      <c r="Z292" s="106" t="str">
        <f t="shared" si="72"/>
        <v/>
      </c>
      <c r="AA292" s="106" t="str">
        <f t="shared" si="72"/>
        <v/>
      </c>
      <c r="AB292" s="106" t="str">
        <f t="shared" si="72"/>
        <v/>
      </c>
      <c r="AC292" s="106" t="str">
        <f t="shared" si="72"/>
        <v/>
      </c>
      <c r="AD292" s="106" t="str">
        <f t="shared" si="72"/>
        <v/>
      </c>
      <c r="AE292" s="106" t="str">
        <f t="shared" si="72"/>
        <v/>
      </c>
      <c r="AF292" s="106" t="str">
        <f t="shared" si="72"/>
        <v/>
      </c>
      <c r="AG292" s="106" t="str">
        <f t="shared" si="72"/>
        <v/>
      </c>
      <c r="AH292" s="106" t="str">
        <f t="shared" si="72"/>
        <v/>
      </c>
      <c r="AI292" s="106" t="str">
        <f t="shared" si="72"/>
        <v/>
      </c>
      <c r="AJ292" s="106" t="str">
        <f t="shared" si="72"/>
        <v/>
      </c>
      <c r="AK292" s="106" t="str">
        <f t="shared" si="72"/>
        <v/>
      </c>
      <c r="AM292" s="101" t="str">
        <f t="shared" si="73"/>
        <v/>
      </c>
      <c r="AN292" s="101" t="str">
        <f t="shared" si="73"/>
        <v/>
      </c>
      <c r="AO292" s="101" t="str">
        <f t="shared" si="73"/>
        <v/>
      </c>
      <c r="AP292" s="101" t="str">
        <f t="shared" si="73"/>
        <v/>
      </c>
      <c r="AQ292" s="101" t="str">
        <f t="shared" si="73"/>
        <v/>
      </c>
      <c r="AR292" s="101" t="str">
        <f t="shared" si="73"/>
        <v/>
      </c>
      <c r="AS292" s="101" t="str">
        <f t="shared" si="73"/>
        <v/>
      </c>
      <c r="AT292" s="101" t="str">
        <f t="shared" si="73"/>
        <v/>
      </c>
      <c r="AU292" s="101" t="str">
        <f t="shared" si="73"/>
        <v/>
      </c>
    </row>
    <row r="293" spans="1:47" s="128" customFormat="1">
      <c r="A293" s="127" t="s">
        <v>3682</v>
      </c>
      <c r="B293" s="127"/>
      <c r="C293" s="127"/>
      <c r="D293" s="127"/>
      <c r="E293" s="127"/>
      <c r="F293" s="127"/>
      <c r="G293" s="129"/>
      <c r="H293" s="129" t="str">
        <f t="shared" si="72"/>
        <v/>
      </c>
      <c r="I293" s="129" t="str">
        <f t="shared" si="72"/>
        <v/>
      </c>
      <c r="J293" s="129" t="str">
        <f t="shared" si="72"/>
        <v/>
      </c>
      <c r="K293" s="129" t="str">
        <f t="shared" si="72"/>
        <v/>
      </c>
      <c r="L293" s="129" t="str">
        <f t="shared" si="72"/>
        <v/>
      </c>
      <c r="M293" s="129" t="str">
        <f t="shared" si="72"/>
        <v/>
      </c>
      <c r="N293" s="129" t="str">
        <f t="shared" si="72"/>
        <v/>
      </c>
      <c r="O293" s="129" t="str">
        <f t="shared" si="72"/>
        <v/>
      </c>
      <c r="P293" s="129" t="str">
        <f t="shared" si="72"/>
        <v/>
      </c>
      <c r="Q293" s="129" t="str">
        <f t="shared" si="72"/>
        <v/>
      </c>
      <c r="R293" s="129" t="str">
        <f t="shared" si="72"/>
        <v/>
      </c>
      <c r="S293" s="129" t="str">
        <f t="shared" si="72"/>
        <v/>
      </c>
      <c r="T293" s="129" t="str">
        <f t="shared" si="72"/>
        <v/>
      </c>
      <c r="U293" s="129" t="str">
        <f t="shared" si="72"/>
        <v/>
      </c>
      <c r="V293" s="129" t="str">
        <f t="shared" si="72"/>
        <v/>
      </c>
      <c r="W293" s="129" t="str">
        <f t="shared" ref="W293:AZ293" si="74">IFERROR(W82/V82-1,"")</f>
        <v/>
      </c>
      <c r="X293" s="129" t="str">
        <f t="shared" si="74"/>
        <v/>
      </c>
      <c r="Y293" s="129" t="str">
        <f t="shared" si="74"/>
        <v/>
      </c>
      <c r="Z293" s="129" t="str">
        <f t="shared" si="74"/>
        <v/>
      </c>
      <c r="AA293" s="129" t="str">
        <f t="shared" si="74"/>
        <v/>
      </c>
      <c r="AB293" s="129" t="str">
        <f t="shared" si="74"/>
        <v/>
      </c>
      <c r="AC293" s="129" t="str">
        <f t="shared" si="74"/>
        <v/>
      </c>
      <c r="AD293" s="129" t="str">
        <f t="shared" si="74"/>
        <v/>
      </c>
      <c r="AE293" s="129" t="str">
        <f t="shared" si="74"/>
        <v/>
      </c>
      <c r="AF293" s="129" t="str">
        <f t="shared" si="74"/>
        <v/>
      </c>
      <c r="AG293" s="129" t="str">
        <f t="shared" si="74"/>
        <v/>
      </c>
      <c r="AH293" s="129" t="str">
        <f t="shared" si="74"/>
        <v/>
      </c>
      <c r="AI293" s="129" t="str">
        <f t="shared" si="74"/>
        <v/>
      </c>
      <c r="AJ293" s="129" t="str">
        <f t="shared" si="74"/>
        <v/>
      </c>
      <c r="AK293" s="129" t="str">
        <f t="shared" si="74"/>
        <v/>
      </c>
      <c r="AM293" s="128" t="str">
        <f t="shared" si="73"/>
        <v/>
      </c>
      <c r="AN293" s="128" t="str">
        <f t="shared" si="73"/>
        <v/>
      </c>
      <c r="AO293" s="128" t="str">
        <f t="shared" si="73"/>
        <v/>
      </c>
      <c r="AP293" s="128" t="str">
        <f t="shared" si="73"/>
        <v/>
      </c>
      <c r="AQ293" s="128" t="str">
        <f t="shared" si="73"/>
        <v/>
      </c>
      <c r="AR293" s="128" t="str">
        <f t="shared" si="73"/>
        <v/>
      </c>
      <c r="AS293" s="128" t="str">
        <f t="shared" si="73"/>
        <v/>
      </c>
      <c r="AT293" s="128" t="str">
        <f t="shared" si="73"/>
        <v/>
      </c>
      <c r="AU293" s="128" t="str">
        <f t="shared" si="73"/>
        <v/>
      </c>
    </row>
    <row r="294" spans="1:47">
      <c r="A294" s="105" t="s">
        <v>3697</v>
      </c>
      <c r="B294" s="105"/>
      <c r="C294" s="105"/>
      <c r="D294" s="105"/>
      <c r="E294" s="105"/>
      <c r="F294" s="105"/>
      <c r="G294" s="101">
        <f t="shared" ref="G294:AK294" si="75">G$1</f>
        <v>2020</v>
      </c>
      <c r="H294" s="101">
        <f t="shared" si="75"/>
        <v>2021</v>
      </c>
      <c r="I294" s="101">
        <f t="shared" si="75"/>
        <v>2022</v>
      </c>
      <c r="J294" s="101">
        <f t="shared" si="75"/>
        <v>2023</v>
      </c>
      <c r="K294" s="101">
        <f t="shared" si="75"/>
        <v>2024</v>
      </c>
      <c r="L294" s="101">
        <f t="shared" si="75"/>
        <v>2025</v>
      </c>
      <c r="M294" s="101">
        <f t="shared" si="75"/>
        <v>2026</v>
      </c>
      <c r="N294" s="101">
        <f t="shared" si="75"/>
        <v>2027</v>
      </c>
      <c r="O294" s="101">
        <f t="shared" si="75"/>
        <v>2028</v>
      </c>
      <c r="P294" s="101">
        <f t="shared" si="75"/>
        <v>2029</v>
      </c>
      <c r="Q294" s="101">
        <f t="shared" si="75"/>
        <v>2030</v>
      </c>
      <c r="R294" s="101">
        <f t="shared" si="75"/>
        <v>2031</v>
      </c>
      <c r="S294" s="101">
        <f t="shared" si="75"/>
        <v>2032</v>
      </c>
      <c r="T294" s="101">
        <f t="shared" si="75"/>
        <v>2033</v>
      </c>
      <c r="U294" s="101">
        <f t="shared" si="75"/>
        <v>2034</v>
      </c>
      <c r="V294" s="101">
        <f t="shared" si="75"/>
        <v>2035</v>
      </c>
      <c r="W294" s="101">
        <f t="shared" si="75"/>
        <v>2036</v>
      </c>
      <c r="X294" s="101">
        <f t="shared" si="75"/>
        <v>2037</v>
      </c>
      <c r="Y294" s="101">
        <f t="shared" si="75"/>
        <v>2038</v>
      </c>
      <c r="Z294" s="101">
        <f t="shared" si="75"/>
        <v>2039</v>
      </c>
      <c r="AA294" s="101">
        <f t="shared" si="75"/>
        <v>2040</v>
      </c>
      <c r="AB294" s="101">
        <f t="shared" si="75"/>
        <v>2041</v>
      </c>
      <c r="AC294" s="101">
        <f t="shared" si="75"/>
        <v>2042</v>
      </c>
      <c r="AD294" s="101">
        <f t="shared" si="75"/>
        <v>2043</v>
      </c>
      <c r="AE294" s="101">
        <f t="shared" si="75"/>
        <v>2044</v>
      </c>
      <c r="AF294" s="101">
        <f t="shared" si="75"/>
        <v>2045</v>
      </c>
      <c r="AG294" s="101">
        <f t="shared" si="75"/>
        <v>2046</v>
      </c>
      <c r="AH294" s="101">
        <f t="shared" si="75"/>
        <v>2047</v>
      </c>
      <c r="AI294" s="101">
        <f t="shared" si="75"/>
        <v>2048</v>
      </c>
      <c r="AJ294" s="101">
        <f t="shared" si="75"/>
        <v>2049</v>
      </c>
      <c r="AK294" s="101">
        <f t="shared" si="75"/>
        <v>2050</v>
      </c>
    </row>
    <row r="295" spans="1:47">
      <c r="A295" s="101" t="s">
        <v>3668</v>
      </c>
      <c r="G295" s="106"/>
      <c r="H295" s="106">
        <f t="shared" ref="H295:AK303" si="76">IFERROR(H84/G84-1,"")</f>
        <v>0.27520396270396263</v>
      </c>
      <c r="I295" s="106">
        <f t="shared" si="76"/>
        <v>-3.4785543910613725E-3</v>
      </c>
      <c r="J295" s="106">
        <f t="shared" si="76"/>
        <v>6.6378252876449162E-2</v>
      </c>
      <c r="K295" s="106">
        <f t="shared" si="76"/>
        <v>9.5944265201730827E-2</v>
      </c>
      <c r="L295" s="106">
        <f t="shared" si="76"/>
        <v>2.2529094763850344E-2</v>
      </c>
      <c r="M295" s="106">
        <f t="shared" si="76"/>
        <v>1.8330863534481434E-2</v>
      </c>
      <c r="N295" s="106">
        <f t="shared" si="76"/>
        <v>1.1588916538033178E-2</v>
      </c>
      <c r="O295" s="106">
        <f t="shared" si="76"/>
        <v>4.0376761659840277E-2</v>
      </c>
      <c r="P295" s="106">
        <f t="shared" si="76"/>
        <v>1.9305128864679277E-2</v>
      </c>
      <c r="Q295" s="106">
        <f t="shared" si="76"/>
        <v>1.7469631538680863E-2</v>
      </c>
      <c r="R295" s="106">
        <f t="shared" si="76"/>
        <v>4.761532664759982E-2</v>
      </c>
      <c r="S295" s="106">
        <f t="shared" si="76"/>
        <v>1.2304842316728681E-2</v>
      </c>
      <c r="T295" s="106">
        <f t="shared" si="76"/>
        <v>1.9086015770151565E-2</v>
      </c>
      <c r="U295" s="106">
        <f t="shared" si="76"/>
        <v>1.1901275021238833E-2</v>
      </c>
      <c r="V295" s="106">
        <f t="shared" si="76"/>
        <v>8.8258525296693868E-3</v>
      </c>
      <c r="W295" s="106">
        <f t="shared" si="76"/>
        <v>-1.231066505366063E-2</v>
      </c>
      <c r="X295" s="106">
        <f t="shared" si="76"/>
        <v>-2.3992976686114664E-3</v>
      </c>
      <c r="Y295" s="106">
        <f t="shared" si="76"/>
        <v>1.2877406853164741E-2</v>
      </c>
      <c r="Z295" s="106">
        <f t="shared" si="76"/>
        <v>1.2006571882070771E-2</v>
      </c>
      <c r="AA295" s="106">
        <f t="shared" si="76"/>
        <v>-5.8875219808138812E-3</v>
      </c>
      <c r="AB295" s="106">
        <f t="shared" si="76"/>
        <v>2.0834709573227306E-2</v>
      </c>
      <c r="AC295" s="106">
        <f t="shared" si="76"/>
        <v>8.3649815743278566E-3</v>
      </c>
      <c r="AD295" s="106">
        <f t="shared" si="76"/>
        <v>5.8142761080068883E-3</v>
      </c>
      <c r="AE295" s="106">
        <f t="shared" si="76"/>
        <v>7.8753407436484846E-3</v>
      </c>
      <c r="AF295" s="106">
        <f t="shared" si="76"/>
        <v>1.0492373119438847E-2</v>
      </c>
      <c r="AG295" s="106">
        <f t="shared" si="76"/>
        <v>1.2932695627461799E-2</v>
      </c>
      <c r="AH295" s="106">
        <f t="shared" si="76"/>
        <v>9.1072932235773951E-3</v>
      </c>
      <c r="AI295" s="106">
        <f t="shared" si="76"/>
        <v>7.3628710597790636E-3</v>
      </c>
      <c r="AJ295" s="106">
        <f t="shared" si="76"/>
        <v>5.6116651460749178E-3</v>
      </c>
      <c r="AK295" s="106">
        <f t="shared" si="76"/>
        <v>9.1814003585224402E-3</v>
      </c>
      <c r="AM295" s="101">
        <f t="shared" ref="AM295:AU303" si="77">IFERROR(AM84/AL84,"")</f>
        <v>1.0073447705593574</v>
      </c>
      <c r="AN295" s="101">
        <f t="shared" si="77"/>
        <v>1.008797311086314</v>
      </c>
      <c r="AO295" s="101">
        <f t="shared" si="77"/>
        <v>1.0087986749884152</v>
      </c>
      <c r="AP295" s="101">
        <f t="shared" si="77"/>
        <v>1.008235154721751</v>
      </c>
      <c r="AQ295" s="101">
        <f t="shared" si="77"/>
        <v>1.0077664967149429</v>
      </c>
      <c r="AR295" s="101">
        <f t="shared" si="77"/>
        <v>1.0076742020194513</v>
      </c>
      <c r="AS295" s="101">
        <f t="shared" si="77"/>
        <v>1.0082089965132013</v>
      </c>
      <c r="AT295" s="101">
        <f t="shared" si="77"/>
        <v>1.0083796000219327</v>
      </c>
      <c r="AU295" s="101">
        <f t="shared" si="77"/>
        <v>1.0082807603865627</v>
      </c>
    </row>
    <row r="296" spans="1:47">
      <c r="A296" s="101" t="s">
        <v>3669</v>
      </c>
      <c r="G296" s="106"/>
      <c r="H296" s="106" t="str">
        <f t="shared" si="76"/>
        <v/>
      </c>
      <c r="I296" s="106" t="str">
        <f t="shared" si="76"/>
        <v/>
      </c>
      <c r="J296" s="106" t="str">
        <f t="shared" si="76"/>
        <v/>
      </c>
      <c r="K296" s="106" t="str">
        <f t="shared" si="76"/>
        <v/>
      </c>
      <c r="L296" s="106" t="str">
        <f t="shared" si="76"/>
        <v/>
      </c>
      <c r="M296" s="106" t="str">
        <f t="shared" si="76"/>
        <v/>
      </c>
      <c r="N296" s="106" t="str">
        <f t="shared" si="76"/>
        <v/>
      </c>
      <c r="O296" s="106" t="str">
        <f t="shared" si="76"/>
        <v/>
      </c>
      <c r="P296" s="106" t="str">
        <f t="shared" si="76"/>
        <v/>
      </c>
      <c r="Q296" s="106" t="str">
        <f t="shared" si="76"/>
        <v/>
      </c>
      <c r="R296" s="106" t="str">
        <f t="shared" si="76"/>
        <v/>
      </c>
      <c r="S296" s="106" t="str">
        <f t="shared" si="76"/>
        <v/>
      </c>
      <c r="T296" s="106" t="str">
        <f t="shared" si="76"/>
        <v/>
      </c>
      <c r="U296" s="106" t="str">
        <f t="shared" si="76"/>
        <v/>
      </c>
      <c r="V296" s="106" t="str">
        <f t="shared" si="76"/>
        <v/>
      </c>
      <c r="W296" s="106" t="str">
        <f t="shared" si="76"/>
        <v/>
      </c>
      <c r="X296" s="106" t="str">
        <f t="shared" si="76"/>
        <v/>
      </c>
      <c r="Y296" s="106" t="str">
        <f t="shared" si="76"/>
        <v/>
      </c>
      <c r="Z296" s="106" t="str">
        <f t="shared" si="76"/>
        <v/>
      </c>
      <c r="AA296" s="106" t="str">
        <f t="shared" si="76"/>
        <v/>
      </c>
      <c r="AB296" s="106" t="str">
        <f t="shared" si="76"/>
        <v/>
      </c>
      <c r="AC296" s="106" t="str">
        <f t="shared" si="76"/>
        <v/>
      </c>
      <c r="AD296" s="106" t="str">
        <f t="shared" si="76"/>
        <v/>
      </c>
      <c r="AE296" s="106" t="str">
        <f t="shared" si="76"/>
        <v/>
      </c>
      <c r="AF296" s="106" t="str">
        <f t="shared" si="76"/>
        <v/>
      </c>
      <c r="AG296" s="106" t="str">
        <f t="shared" si="76"/>
        <v/>
      </c>
      <c r="AH296" s="106" t="str">
        <f t="shared" si="76"/>
        <v/>
      </c>
      <c r="AI296" s="106" t="str">
        <f t="shared" si="76"/>
        <v/>
      </c>
      <c r="AJ296" s="106" t="str">
        <f t="shared" si="76"/>
        <v/>
      </c>
      <c r="AK296" s="106" t="str">
        <f t="shared" si="76"/>
        <v/>
      </c>
      <c r="AM296" s="101" t="str">
        <f t="shared" si="77"/>
        <v/>
      </c>
      <c r="AN296" s="101" t="str">
        <f t="shared" si="77"/>
        <v/>
      </c>
      <c r="AO296" s="101" t="str">
        <f t="shared" si="77"/>
        <v/>
      </c>
      <c r="AP296" s="101" t="str">
        <f t="shared" si="77"/>
        <v/>
      </c>
      <c r="AQ296" s="101" t="str">
        <f t="shared" si="77"/>
        <v/>
      </c>
      <c r="AR296" s="101" t="str">
        <f t="shared" si="77"/>
        <v/>
      </c>
      <c r="AS296" s="101" t="str">
        <f t="shared" si="77"/>
        <v/>
      </c>
      <c r="AT296" s="101" t="str">
        <f t="shared" si="77"/>
        <v/>
      </c>
      <c r="AU296" s="101" t="str">
        <f t="shared" si="77"/>
        <v/>
      </c>
    </row>
    <row r="297" spans="1:47">
      <c r="A297" s="101" t="s">
        <v>3670</v>
      </c>
      <c r="G297" s="106"/>
      <c r="H297" s="106" t="str">
        <f t="shared" si="76"/>
        <v/>
      </c>
      <c r="I297" s="106" t="str">
        <f t="shared" si="76"/>
        <v/>
      </c>
      <c r="J297" s="106" t="str">
        <f t="shared" si="76"/>
        <v/>
      </c>
      <c r="K297" s="106" t="str">
        <f t="shared" si="76"/>
        <v/>
      </c>
      <c r="L297" s="106" t="str">
        <f t="shared" si="76"/>
        <v/>
      </c>
      <c r="M297" s="106" t="str">
        <f t="shared" si="76"/>
        <v/>
      </c>
      <c r="N297" s="106" t="str">
        <f t="shared" si="76"/>
        <v/>
      </c>
      <c r="O297" s="106" t="str">
        <f t="shared" si="76"/>
        <v/>
      </c>
      <c r="P297" s="106" t="str">
        <f t="shared" si="76"/>
        <v/>
      </c>
      <c r="Q297" s="106" t="str">
        <f t="shared" si="76"/>
        <v/>
      </c>
      <c r="R297" s="106" t="str">
        <f t="shared" si="76"/>
        <v/>
      </c>
      <c r="S297" s="106" t="str">
        <f t="shared" si="76"/>
        <v/>
      </c>
      <c r="T297" s="106" t="str">
        <f t="shared" si="76"/>
        <v/>
      </c>
      <c r="U297" s="106" t="str">
        <f t="shared" si="76"/>
        <v/>
      </c>
      <c r="V297" s="106" t="str">
        <f t="shared" si="76"/>
        <v/>
      </c>
      <c r="W297" s="106" t="str">
        <f t="shared" si="76"/>
        <v/>
      </c>
      <c r="X297" s="106" t="str">
        <f t="shared" si="76"/>
        <v/>
      </c>
      <c r="Y297" s="106" t="str">
        <f t="shared" si="76"/>
        <v/>
      </c>
      <c r="Z297" s="106" t="str">
        <f t="shared" si="76"/>
        <v/>
      </c>
      <c r="AA297" s="106" t="str">
        <f t="shared" si="76"/>
        <v/>
      </c>
      <c r="AB297" s="106" t="str">
        <f t="shared" si="76"/>
        <v/>
      </c>
      <c r="AC297" s="106" t="str">
        <f t="shared" si="76"/>
        <v/>
      </c>
      <c r="AD297" s="106" t="str">
        <f t="shared" si="76"/>
        <v/>
      </c>
      <c r="AE297" s="106" t="str">
        <f t="shared" si="76"/>
        <v/>
      </c>
      <c r="AF297" s="106" t="str">
        <f t="shared" si="76"/>
        <v/>
      </c>
      <c r="AG297" s="106" t="str">
        <f t="shared" si="76"/>
        <v/>
      </c>
      <c r="AH297" s="106" t="str">
        <f t="shared" si="76"/>
        <v/>
      </c>
      <c r="AI297" s="106" t="str">
        <f t="shared" si="76"/>
        <v/>
      </c>
      <c r="AJ297" s="106" t="str">
        <f t="shared" si="76"/>
        <v/>
      </c>
      <c r="AK297" s="106" t="str">
        <f t="shared" si="76"/>
        <v/>
      </c>
      <c r="AM297" s="101" t="str">
        <f t="shared" si="77"/>
        <v/>
      </c>
      <c r="AN297" s="101" t="str">
        <f t="shared" si="77"/>
        <v/>
      </c>
      <c r="AO297" s="101" t="str">
        <f t="shared" si="77"/>
        <v/>
      </c>
      <c r="AP297" s="101" t="str">
        <f t="shared" si="77"/>
        <v/>
      </c>
      <c r="AQ297" s="101" t="str">
        <f t="shared" si="77"/>
        <v/>
      </c>
      <c r="AR297" s="101" t="str">
        <f t="shared" si="77"/>
        <v/>
      </c>
      <c r="AS297" s="101" t="str">
        <f t="shared" si="77"/>
        <v/>
      </c>
      <c r="AT297" s="101" t="str">
        <f t="shared" si="77"/>
        <v/>
      </c>
      <c r="AU297" s="101" t="str">
        <f t="shared" si="77"/>
        <v/>
      </c>
    </row>
    <row r="298" spans="1:47">
      <c r="A298" s="101" t="s">
        <v>3671</v>
      </c>
      <c r="G298" s="106"/>
      <c r="H298" s="106" t="str">
        <f t="shared" si="76"/>
        <v/>
      </c>
      <c r="I298" s="106" t="str">
        <f t="shared" si="76"/>
        <v/>
      </c>
      <c r="J298" s="106" t="str">
        <f t="shared" si="76"/>
        <v/>
      </c>
      <c r="K298" s="106" t="str">
        <f t="shared" si="76"/>
        <v/>
      </c>
      <c r="L298" s="106" t="str">
        <f t="shared" si="76"/>
        <v/>
      </c>
      <c r="M298" s="106" t="str">
        <f t="shared" si="76"/>
        <v/>
      </c>
      <c r="N298" s="106" t="str">
        <f t="shared" si="76"/>
        <v/>
      </c>
      <c r="O298" s="106" t="str">
        <f t="shared" si="76"/>
        <v/>
      </c>
      <c r="P298" s="106" t="str">
        <f t="shared" si="76"/>
        <v/>
      </c>
      <c r="Q298" s="106" t="str">
        <f t="shared" si="76"/>
        <v/>
      </c>
      <c r="R298" s="106" t="str">
        <f t="shared" si="76"/>
        <v/>
      </c>
      <c r="S298" s="106" t="str">
        <f t="shared" si="76"/>
        <v/>
      </c>
      <c r="T298" s="106" t="str">
        <f t="shared" si="76"/>
        <v/>
      </c>
      <c r="U298" s="106" t="str">
        <f t="shared" si="76"/>
        <v/>
      </c>
      <c r="V298" s="106" t="str">
        <f t="shared" si="76"/>
        <v/>
      </c>
      <c r="W298" s="106" t="str">
        <f t="shared" si="76"/>
        <v/>
      </c>
      <c r="X298" s="106" t="str">
        <f t="shared" si="76"/>
        <v/>
      </c>
      <c r="Y298" s="106" t="str">
        <f t="shared" si="76"/>
        <v/>
      </c>
      <c r="Z298" s="106" t="str">
        <f t="shared" si="76"/>
        <v/>
      </c>
      <c r="AA298" s="106" t="str">
        <f t="shared" si="76"/>
        <v/>
      </c>
      <c r="AB298" s="106" t="str">
        <f t="shared" si="76"/>
        <v/>
      </c>
      <c r="AC298" s="106" t="str">
        <f t="shared" si="76"/>
        <v/>
      </c>
      <c r="AD298" s="106" t="str">
        <f t="shared" si="76"/>
        <v/>
      </c>
      <c r="AE298" s="106" t="str">
        <f t="shared" si="76"/>
        <v/>
      </c>
      <c r="AF298" s="106" t="str">
        <f t="shared" si="76"/>
        <v/>
      </c>
      <c r="AG298" s="106" t="str">
        <f t="shared" si="76"/>
        <v/>
      </c>
      <c r="AH298" s="106" t="str">
        <f t="shared" si="76"/>
        <v/>
      </c>
      <c r="AI298" s="106" t="str">
        <f t="shared" si="76"/>
        <v/>
      </c>
      <c r="AJ298" s="106" t="str">
        <f t="shared" si="76"/>
        <v/>
      </c>
      <c r="AK298" s="106" t="str">
        <f t="shared" si="76"/>
        <v/>
      </c>
      <c r="AM298" s="101" t="str">
        <f t="shared" si="77"/>
        <v/>
      </c>
      <c r="AN298" s="101" t="str">
        <f t="shared" si="77"/>
        <v/>
      </c>
      <c r="AO298" s="101" t="str">
        <f t="shared" si="77"/>
        <v/>
      </c>
      <c r="AP298" s="101" t="str">
        <f t="shared" si="77"/>
        <v/>
      </c>
      <c r="AQ298" s="101" t="str">
        <f t="shared" si="77"/>
        <v/>
      </c>
      <c r="AR298" s="101" t="str">
        <f t="shared" si="77"/>
        <v/>
      </c>
      <c r="AS298" s="101" t="str">
        <f t="shared" si="77"/>
        <v/>
      </c>
      <c r="AT298" s="101" t="str">
        <f t="shared" si="77"/>
        <v/>
      </c>
      <c r="AU298" s="101" t="str">
        <f t="shared" si="77"/>
        <v/>
      </c>
    </row>
    <row r="299" spans="1:47">
      <c r="A299" s="101" t="s">
        <v>3672</v>
      </c>
      <c r="G299" s="106"/>
      <c r="H299" s="106" t="str">
        <f t="shared" si="76"/>
        <v/>
      </c>
      <c r="I299" s="106" t="str">
        <f t="shared" si="76"/>
        <v/>
      </c>
      <c r="J299" s="106" t="str">
        <f t="shared" si="76"/>
        <v/>
      </c>
      <c r="K299" s="106" t="str">
        <f t="shared" si="76"/>
        <v/>
      </c>
      <c r="L299" s="106" t="str">
        <f t="shared" si="76"/>
        <v/>
      </c>
      <c r="M299" s="106" t="str">
        <f t="shared" si="76"/>
        <v/>
      </c>
      <c r="N299" s="106" t="str">
        <f t="shared" si="76"/>
        <v/>
      </c>
      <c r="O299" s="106" t="str">
        <f t="shared" si="76"/>
        <v/>
      </c>
      <c r="P299" s="106" t="str">
        <f t="shared" si="76"/>
        <v/>
      </c>
      <c r="Q299" s="106" t="str">
        <f t="shared" si="76"/>
        <v/>
      </c>
      <c r="R299" s="106" t="str">
        <f t="shared" si="76"/>
        <v/>
      </c>
      <c r="S299" s="106" t="str">
        <f t="shared" si="76"/>
        <v/>
      </c>
      <c r="T299" s="106" t="str">
        <f t="shared" si="76"/>
        <v/>
      </c>
      <c r="U299" s="106" t="str">
        <f t="shared" si="76"/>
        <v/>
      </c>
      <c r="V299" s="106" t="str">
        <f t="shared" si="76"/>
        <v/>
      </c>
      <c r="W299" s="106" t="str">
        <f t="shared" si="76"/>
        <v/>
      </c>
      <c r="X299" s="106" t="str">
        <f t="shared" si="76"/>
        <v/>
      </c>
      <c r="Y299" s="106" t="str">
        <f t="shared" si="76"/>
        <v/>
      </c>
      <c r="Z299" s="106" t="str">
        <f t="shared" si="76"/>
        <v/>
      </c>
      <c r="AA299" s="106" t="str">
        <f t="shared" si="76"/>
        <v/>
      </c>
      <c r="AB299" s="106" t="str">
        <f t="shared" si="76"/>
        <v/>
      </c>
      <c r="AC299" s="106" t="str">
        <f t="shared" si="76"/>
        <v/>
      </c>
      <c r="AD299" s="106" t="str">
        <f t="shared" si="76"/>
        <v/>
      </c>
      <c r="AE299" s="106" t="str">
        <f t="shared" si="76"/>
        <v/>
      </c>
      <c r="AF299" s="106" t="str">
        <f t="shared" si="76"/>
        <v/>
      </c>
      <c r="AG299" s="106" t="str">
        <f t="shared" si="76"/>
        <v/>
      </c>
      <c r="AH299" s="106" t="str">
        <f t="shared" si="76"/>
        <v/>
      </c>
      <c r="AI299" s="106" t="str">
        <f t="shared" si="76"/>
        <v/>
      </c>
      <c r="AJ299" s="106" t="str">
        <f t="shared" si="76"/>
        <v/>
      </c>
      <c r="AK299" s="106" t="str">
        <f t="shared" si="76"/>
        <v/>
      </c>
      <c r="AM299" s="101" t="str">
        <f t="shared" si="77"/>
        <v/>
      </c>
      <c r="AN299" s="101" t="str">
        <f t="shared" si="77"/>
        <v/>
      </c>
      <c r="AO299" s="101" t="str">
        <f t="shared" si="77"/>
        <v/>
      </c>
      <c r="AP299" s="101" t="str">
        <f t="shared" si="77"/>
        <v/>
      </c>
      <c r="AQ299" s="101" t="str">
        <f t="shared" si="77"/>
        <v/>
      </c>
      <c r="AR299" s="101" t="str">
        <f t="shared" si="77"/>
        <v/>
      </c>
      <c r="AS299" s="101" t="str">
        <f t="shared" si="77"/>
        <v/>
      </c>
      <c r="AT299" s="101" t="str">
        <f t="shared" si="77"/>
        <v/>
      </c>
      <c r="AU299" s="101" t="str">
        <f t="shared" si="77"/>
        <v/>
      </c>
    </row>
    <row r="300" spans="1:47">
      <c r="A300" s="101" t="s">
        <v>3673</v>
      </c>
      <c r="G300" s="106"/>
      <c r="H300" s="106" t="str">
        <f t="shared" si="76"/>
        <v/>
      </c>
      <c r="I300" s="106" t="str">
        <f t="shared" si="76"/>
        <v/>
      </c>
      <c r="J300" s="106" t="str">
        <f t="shared" si="76"/>
        <v/>
      </c>
      <c r="K300" s="106" t="str">
        <f t="shared" si="76"/>
        <v/>
      </c>
      <c r="L300" s="106" t="str">
        <f t="shared" si="76"/>
        <v/>
      </c>
      <c r="M300" s="106" t="str">
        <f t="shared" si="76"/>
        <v/>
      </c>
      <c r="N300" s="106" t="str">
        <f t="shared" si="76"/>
        <v/>
      </c>
      <c r="O300" s="106" t="str">
        <f t="shared" si="76"/>
        <v/>
      </c>
      <c r="P300" s="106" t="str">
        <f t="shared" si="76"/>
        <v/>
      </c>
      <c r="Q300" s="106" t="str">
        <f t="shared" si="76"/>
        <v/>
      </c>
      <c r="R300" s="106" t="str">
        <f t="shared" si="76"/>
        <v/>
      </c>
      <c r="S300" s="106" t="str">
        <f t="shared" si="76"/>
        <v/>
      </c>
      <c r="T300" s="106" t="str">
        <f t="shared" si="76"/>
        <v/>
      </c>
      <c r="U300" s="106" t="str">
        <f t="shared" si="76"/>
        <v/>
      </c>
      <c r="V300" s="106" t="str">
        <f t="shared" si="76"/>
        <v/>
      </c>
      <c r="W300" s="106" t="str">
        <f t="shared" si="76"/>
        <v/>
      </c>
      <c r="X300" s="106" t="str">
        <f t="shared" si="76"/>
        <v/>
      </c>
      <c r="Y300" s="106" t="str">
        <f t="shared" si="76"/>
        <v/>
      </c>
      <c r="Z300" s="106" t="str">
        <f t="shared" si="76"/>
        <v/>
      </c>
      <c r="AA300" s="106" t="str">
        <f t="shared" si="76"/>
        <v/>
      </c>
      <c r="AB300" s="106" t="str">
        <f t="shared" si="76"/>
        <v/>
      </c>
      <c r="AC300" s="106" t="str">
        <f t="shared" si="76"/>
        <v/>
      </c>
      <c r="AD300" s="106" t="str">
        <f t="shared" si="76"/>
        <v/>
      </c>
      <c r="AE300" s="106" t="str">
        <f t="shared" si="76"/>
        <v/>
      </c>
      <c r="AF300" s="106" t="str">
        <f t="shared" si="76"/>
        <v/>
      </c>
      <c r="AG300" s="106" t="str">
        <f t="shared" si="76"/>
        <v/>
      </c>
      <c r="AH300" s="106" t="str">
        <f t="shared" si="76"/>
        <v/>
      </c>
      <c r="AI300" s="106" t="str">
        <f t="shared" si="76"/>
        <v/>
      </c>
      <c r="AJ300" s="106" t="str">
        <f t="shared" si="76"/>
        <v/>
      </c>
      <c r="AK300" s="106" t="str">
        <f t="shared" si="76"/>
        <v/>
      </c>
      <c r="AM300" s="101" t="str">
        <f t="shared" si="77"/>
        <v/>
      </c>
      <c r="AN300" s="101" t="str">
        <f t="shared" si="77"/>
        <v/>
      </c>
      <c r="AO300" s="101" t="str">
        <f t="shared" si="77"/>
        <v/>
      </c>
      <c r="AP300" s="101" t="str">
        <f t="shared" si="77"/>
        <v/>
      </c>
      <c r="AQ300" s="101" t="str">
        <f t="shared" si="77"/>
        <v/>
      </c>
      <c r="AR300" s="101" t="str">
        <f t="shared" si="77"/>
        <v/>
      </c>
      <c r="AS300" s="101" t="str">
        <f t="shared" si="77"/>
        <v/>
      </c>
      <c r="AT300" s="101" t="str">
        <f t="shared" si="77"/>
        <v/>
      </c>
      <c r="AU300" s="101" t="str">
        <f t="shared" si="77"/>
        <v/>
      </c>
    </row>
    <row r="301" spans="1:47">
      <c r="A301" s="101" t="s">
        <v>3674</v>
      </c>
      <c r="G301" s="106"/>
      <c r="H301" s="106" t="str">
        <f t="shared" si="76"/>
        <v/>
      </c>
      <c r="I301" s="106" t="str">
        <f t="shared" si="76"/>
        <v/>
      </c>
      <c r="J301" s="106" t="str">
        <f t="shared" si="76"/>
        <v/>
      </c>
      <c r="K301" s="106" t="str">
        <f t="shared" si="76"/>
        <v/>
      </c>
      <c r="L301" s="106" t="str">
        <f t="shared" si="76"/>
        <v/>
      </c>
      <c r="M301" s="106" t="str">
        <f t="shared" si="76"/>
        <v/>
      </c>
      <c r="N301" s="106" t="str">
        <f t="shared" si="76"/>
        <v/>
      </c>
      <c r="O301" s="106" t="str">
        <f t="shared" si="76"/>
        <v/>
      </c>
      <c r="P301" s="106" t="str">
        <f t="shared" si="76"/>
        <v/>
      </c>
      <c r="Q301" s="106" t="str">
        <f t="shared" si="76"/>
        <v/>
      </c>
      <c r="R301" s="106" t="str">
        <f t="shared" si="76"/>
        <v/>
      </c>
      <c r="S301" s="106" t="str">
        <f t="shared" si="76"/>
        <v/>
      </c>
      <c r="T301" s="106" t="str">
        <f t="shared" si="76"/>
        <v/>
      </c>
      <c r="U301" s="106" t="str">
        <f t="shared" si="76"/>
        <v/>
      </c>
      <c r="V301" s="106" t="str">
        <f t="shared" si="76"/>
        <v/>
      </c>
      <c r="W301" s="106" t="str">
        <f t="shared" si="76"/>
        <v/>
      </c>
      <c r="X301" s="106" t="str">
        <f t="shared" si="76"/>
        <v/>
      </c>
      <c r="Y301" s="106" t="str">
        <f t="shared" si="76"/>
        <v/>
      </c>
      <c r="Z301" s="106" t="str">
        <f t="shared" si="76"/>
        <v/>
      </c>
      <c r="AA301" s="106" t="str">
        <f t="shared" si="76"/>
        <v/>
      </c>
      <c r="AB301" s="106" t="str">
        <f t="shared" si="76"/>
        <v/>
      </c>
      <c r="AC301" s="106" t="str">
        <f t="shared" si="76"/>
        <v/>
      </c>
      <c r="AD301" s="106" t="str">
        <f t="shared" si="76"/>
        <v/>
      </c>
      <c r="AE301" s="106" t="str">
        <f t="shared" si="76"/>
        <v/>
      </c>
      <c r="AF301" s="106" t="str">
        <f t="shared" si="76"/>
        <v/>
      </c>
      <c r="AG301" s="106" t="str">
        <f t="shared" si="76"/>
        <v/>
      </c>
      <c r="AH301" s="106" t="str">
        <f t="shared" si="76"/>
        <v/>
      </c>
      <c r="AI301" s="106" t="str">
        <f t="shared" si="76"/>
        <v/>
      </c>
      <c r="AJ301" s="106" t="str">
        <f t="shared" si="76"/>
        <v/>
      </c>
      <c r="AK301" s="106" t="str">
        <f t="shared" si="76"/>
        <v/>
      </c>
      <c r="AM301" s="101" t="str">
        <f t="shared" si="77"/>
        <v/>
      </c>
      <c r="AN301" s="101" t="str">
        <f t="shared" si="77"/>
        <v/>
      </c>
      <c r="AO301" s="101" t="str">
        <f t="shared" si="77"/>
        <v/>
      </c>
      <c r="AP301" s="101" t="str">
        <f t="shared" si="77"/>
        <v/>
      </c>
      <c r="AQ301" s="101" t="str">
        <f t="shared" si="77"/>
        <v/>
      </c>
      <c r="AR301" s="101" t="str">
        <f t="shared" si="77"/>
        <v/>
      </c>
      <c r="AS301" s="101" t="str">
        <f t="shared" si="77"/>
        <v/>
      </c>
      <c r="AT301" s="101" t="str">
        <f t="shared" si="77"/>
        <v/>
      </c>
      <c r="AU301" s="101" t="str">
        <f t="shared" si="77"/>
        <v/>
      </c>
    </row>
    <row r="302" spans="1:47">
      <c r="A302" s="101" t="s">
        <v>3675</v>
      </c>
      <c r="G302" s="106"/>
      <c r="H302" s="106" t="str">
        <f t="shared" si="76"/>
        <v/>
      </c>
      <c r="I302" s="106" t="str">
        <f t="shared" si="76"/>
        <v/>
      </c>
      <c r="J302" s="106" t="str">
        <f t="shared" si="76"/>
        <v/>
      </c>
      <c r="K302" s="106" t="str">
        <f t="shared" si="76"/>
        <v/>
      </c>
      <c r="L302" s="106" t="str">
        <f t="shared" si="76"/>
        <v/>
      </c>
      <c r="M302" s="106" t="str">
        <f t="shared" si="76"/>
        <v/>
      </c>
      <c r="N302" s="106" t="str">
        <f t="shared" si="76"/>
        <v/>
      </c>
      <c r="O302" s="106" t="str">
        <f t="shared" si="76"/>
        <v/>
      </c>
      <c r="P302" s="106" t="str">
        <f t="shared" si="76"/>
        <v/>
      </c>
      <c r="Q302" s="106" t="str">
        <f t="shared" si="76"/>
        <v/>
      </c>
      <c r="R302" s="106" t="str">
        <f t="shared" si="76"/>
        <v/>
      </c>
      <c r="S302" s="106" t="str">
        <f t="shared" si="76"/>
        <v/>
      </c>
      <c r="T302" s="106" t="str">
        <f t="shared" si="76"/>
        <v/>
      </c>
      <c r="U302" s="106" t="str">
        <f t="shared" si="76"/>
        <v/>
      </c>
      <c r="V302" s="106" t="str">
        <f t="shared" si="76"/>
        <v/>
      </c>
      <c r="W302" s="106" t="str">
        <f t="shared" si="76"/>
        <v/>
      </c>
      <c r="X302" s="106" t="str">
        <f t="shared" si="76"/>
        <v/>
      </c>
      <c r="Y302" s="106" t="str">
        <f t="shared" si="76"/>
        <v/>
      </c>
      <c r="Z302" s="106" t="str">
        <f t="shared" si="76"/>
        <v/>
      </c>
      <c r="AA302" s="106" t="str">
        <f t="shared" si="76"/>
        <v/>
      </c>
      <c r="AB302" s="106" t="str">
        <f t="shared" si="76"/>
        <v/>
      </c>
      <c r="AC302" s="106" t="str">
        <f t="shared" si="76"/>
        <v/>
      </c>
      <c r="AD302" s="106" t="str">
        <f t="shared" si="76"/>
        <v/>
      </c>
      <c r="AE302" s="106" t="str">
        <f t="shared" si="76"/>
        <v/>
      </c>
      <c r="AF302" s="106" t="str">
        <f t="shared" si="76"/>
        <v/>
      </c>
      <c r="AG302" s="106" t="str">
        <f t="shared" si="76"/>
        <v/>
      </c>
      <c r="AH302" s="106" t="str">
        <f t="shared" si="76"/>
        <v/>
      </c>
      <c r="AI302" s="106" t="str">
        <f t="shared" si="76"/>
        <v/>
      </c>
      <c r="AJ302" s="106" t="str">
        <f t="shared" si="76"/>
        <v/>
      </c>
      <c r="AK302" s="106" t="str">
        <f t="shared" si="76"/>
        <v/>
      </c>
      <c r="AM302" s="101" t="str">
        <f t="shared" si="77"/>
        <v/>
      </c>
      <c r="AN302" s="101" t="str">
        <f t="shared" si="77"/>
        <v/>
      </c>
      <c r="AO302" s="101" t="str">
        <f t="shared" si="77"/>
        <v/>
      </c>
      <c r="AP302" s="101" t="str">
        <f t="shared" si="77"/>
        <v/>
      </c>
      <c r="AQ302" s="101" t="str">
        <f t="shared" si="77"/>
        <v/>
      </c>
      <c r="AR302" s="101" t="str">
        <f t="shared" si="77"/>
        <v/>
      </c>
      <c r="AS302" s="101" t="str">
        <f t="shared" si="77"/>
        <v/>
      </c>
      <c r="AT302" s="101" t="str">
        <f t="shared" si="77"/>
        <v/>
      </c>
      <c r="AU302" s="101" t="str">
        <f t="shared" si="77"/>
        <v/>
      </c>
    </row>
    <row r="303" spans="1:47" s="128" customFormat="1">
      <c r="A303" s="127" t="s">
        <v>3683</v>
      </c>
      <c r="B303" s="127"/>
      <c r="C303" s="127"/>
      <c r="D303" s="127"/>
      <c r="E303" s="127"/>
      <c r="F303" s="127"/>
      <c r="G303" s="129"/>
      <c r="H303" s="129" t="str">
        <f t="shared" si="76"/>
        <v/>
      </c>
      <c r="I303" s="129" t="str">
        <f t="shared" si="76"/>
        <v/>
      </c>
      <c r="J303" s="129" t="str">
        <f t="shared" si="76"/>
        <v/>
      </c>
      <c r="K303" s="129" t="str">
        <f t="shared" si="76"/>
        <v/>
      </c>
      <c r="L303" s="129" t="str">
        <f t="shared" si="76"/>
        <v/>
      </c>
      <c r="M303" s="129" t="str">
        <f t="shared" si="76"/>
        <v/>
      </c>
      <c r="N303" s="129" t="str">
        <f t="shared" si="76"/>
        <v/>
      </c>
      <c r="O303" s="129" t="str">
        <f t="shared" si="76"/>
        <v/>
      </c>
      <c r="P303" s="129" t="str">
        <f t="shared" si="76"/>
        <v/>
      </c>
      <c r="Q303" s="129" t="str">
        <f t="shared" si="76"/>
        <v/>
      </c>
      <c r="R303" s="129" t="str">
        <f t="shared" si="76"/>
        <v/>
      </c>
      <c r="S303" s="129" t="str">
        <f t="shared" si="76"/>
        <v/>
      </c>
      <c r="T303" s="129" t="str">
        <f t="shared" si="76"/>
        <v/>
      </c>
      <c r="U303" s="129" t="str">
        <f t="shared" si="76"/>
        <v/>
      </c>
      <c r="V303" s="129" t="str">
        <f t="shared" si="76"/>
        <v/>
      </c>
      <c r="W303" s="129" t="str">
        <f t="shared" ref="W303:AZ303" si="78">IFERROR(W92/V92-1,"")</f>
        <v/>
      </c>
      <c r="X303" s="129" t="str">
        <f t="shared" si="78"/>
        <v/>
      </c>
      <c r="Y303" s="129" t="str">
        <f t="shared" si="78"/>
        <v/>
      </c>
      <c r="Z303" s="129" t="str">
        <f t="shared" si="78"/>
        <v/>
      </c>
      <c r="AA303" s="129" t="str">
        <f t="shared" si="78"/>
        <v/>
      </c>
      <c r="AB303" s="129" t="str">
        <f t="shared" si="78"/>
        <v/>
      </c>
      <c r="AC303" s="129" t="str">
        <f t="shared" si="78"/>
        <v/>
      </c>
      <c r="AD303" s="129" t="str">
        <f t="shared" si="78"/>
        <v/>
      </c>
      <c r="AE303" s="129" t="str">
        <f t="shared" si="78"/>
        <v/>
      </c>
      <c r="AF303" s="129" t="str">
        <f t="shared" si="78"/>
        <v/>
      </c>
      <c r="AG303" s="129" t="str">
        <f t="shared" si="78"/>
        <v/>
      </c>
      <c r="AH303" s="129" t="str">
        <f t="shared" si="78"/>
        <v/>
      </c>
      <c r="AI303" s="129" t="str">
        <f t="shared" si="78"/>
        <v/>
      </c>
      <c r="AJ303" s="129" t="str">
        <f t="shared" si="78"/>
        <v/>
      </c>
      <c r="AK303" s="129" t="str">
        <f t="shared" si="78"/>
        <v/>
      </c>
      <c r="AM303" s="128" t="str">
        <f t="shared" si="77"/>
        <v/>
      </c>
      <c r="AN303" s="128" t="str">
        <f t="shared" si="77"/>
        <v/>
      </c>
      <c r="AO303" s="128" t="str">
        <f t="shared" si="77"/>
        <v/>
      </c>
      <c r="AP303" s="128" t="str">
        <f t="shared" si="77"/>
        <v/>
      </c>
      <c r="AQ303" s="128" t="str">
        <f t="shared" si="77"/>
        <v/>
      </c>
      <c r="AR303" s="128" t="str">
        <f t="shared" si="77"/>
        <v/>
      </c>
      <c r="AS303" s="128" t="str">
        <f t="shared" si="77"/>
        <v/>
      </c>
      <c r="AT303" s="128" t="str">
        <f t="shared" si="77"/>
        <v/>
      </c>
      <c r="AU303" s="128" t="str">
        <f t="shared" si="77"/>
        <v/>
      </c>
    </row>
    <row r="304" spans="1:47">
      <c r="A304" s="105" t="s">
        <v>3697</v>
      </c>
      <c r="B304" s="105"/>
      <c r="C304" s="105"/>
      <c r="D304" s="105"/>
      <c r="E304" s="105"/>
      <c r="F304" s="105"/>
      <c r="G304" s="101">
        <f t="shared" ref="G304:AK304" si="79">G$1</f>
        <v>2020</v>
      </c>
      <c r="H304" s="101">
        <f t="shared" si="79"/>
        <v>2021</v>
      </c>
      <c r="I304" s="101">
        <f t="shared" si="79"/>
        <v>2022</v>
      </c>
      <c r="J304" s="101">
        <f t="shared" si="79"/>
        <v>2023</v>
      </c>
      <c r="K304" s="101">
        <f t="shared" si="79"/>
        <v>2024</v>
      </c>
      <c r="L304" s="101">
        <f t="shared" si="79"/>
        <v>2025</v>
      </c>
      <c r="M304" s="101">
        <f t="shared" si="79"/>
        <v>2026</v>
      </c>
      <c r="N304" s="101">
        <f t="shared" si="79"/>
        <v>2027</v>
      </c>
      <c r="O304" s="101">
        <f t="shared" si="79"/>
        <v>2028</v>
      </c>
      <c r="P304" s="101">
        <f t="shared" si="79"/>
        <v>2029</v>
      </c>
      <c r="Q304" s="101">
        <f t="shared" si="79"/>
        <v>2030</v>
      </c>
      <c r="R304" s="101">
        <f t="shared" si="79"/>
        <v>2031</v>
      </c>
      <c r="S304" s="101">
        <f t="shared" si="79"/>
        <v>2032</v>
      </c>
      <c r="T304" s="101">
        <f t="shared" si="79"/>
        <v>2033</v>
      </c>
      <c r="U304" s="101">
        <f t="shared" si="79"/>
        <v>2034</v>
      </c>
      <c r="V304" s="101">
        <f t="shared" si="79"/>
        <v>2035</v>
      </c>
      <c r="W304" s="101">
        <f t="shared" si="79"/>
        <v>2036</v>
      </c>
      <c r="X304" s="101">
        <f t="shared" si="79"/>
        <v>2037</v>
      </c>
      <c r="Y304" s="101">
        <f t="shared" si="79"/>
        <v>2038</v>
      </c>
      <c r="Z304" s="101">
        <f t="shared" si="79"/>
        <v>2039</v>
      </c>
      <c r="AA304" s="101">
        <f t="shared" si="79"/>
        <v>2040</v>
      </c>
      <c r="AB304" s="101">
        <f t="shared" si="79"/>
        <v>2041</v>
      </c>
      <c r="AC304" s="101">
        <f t="shared" si="79"/>
        <v>2042</v>
      </c>
      <c r="AD304" s="101">
        <f t="shared" si="79"/>
        <v>2043</v>
      </c>
      <c r="AE304" s="101">
        <f t="shared" si="79"/>
        <v>2044</v>
      </c>
      <c r="AF304" s="101">
        <f t="shared" si="79"/>
        <v>2045</v>
      </c>
      <c r="AG304" s="101">
        <f t="shared" si="79"/>
        <v>2046</v>
      </c>
      <c r="AH304" s="101">
        <f t="shared" si="79"/>
        <v>2047</v>
      </c>
      <c r="AI304" s="101">
        <f t="shared" si="79"/>
        <v>2048</v>
      </c>
      <c r="AJ304" s="101">
        <f t="shared" si="79"/>
        <v>2049</v>
      </c>
      <c r="AK304" s="101">
        <f t="shared" si="79"/>
        <v>2050</v>
      </c>
    </row>
    <row r="305" spans="1:47">
      <c r="A305" s="101" t="s">
        <v>3668</v>
      </c>
      <c r="G305" s="106"/>
      <c r="H305" s="106">
        <f t="shared" ref="H305:AK313" si="80">IFERROR(H94/G94-1,"")</f>
        <v>0.36655804798887304</v>
      </c>
      <c r="I305" s="106">
        <f t="shared" si="80"/>
        <v>9.5012771372027682E-2</v>
      </c>
      <c r="J305" s="106">
        <f t="shared" si="80"/>
        <v>0.10435436006222121</v>
      </c>
      <c r="K305" s="106">
        <f t="shared" si="80"/>
        <v>8.0202884298822275E-2</v>
      </c>
      <c r="L305" s="106">
        <f t="shared" si="80"/>
        <v>4.5398382075291233E-2</v>
      </c>
      <c r="M305" s="106">
        <f t="shared" si="80"/>
        <v>1.8095000085853519E-2</v>
      </c>
      <c r="N305" s="106">
        <f t="shared" si="80"/>
        <v>3.0495271081651287E-2</v>
      </c>
      <c r="O305" s="106">
        <f t="shared" si="80"/>
        <v>4.1256336400833815E-2</v>
      </c>
      <c r="P305" s="106">
        <f t="shared" si="80"/>
        <v>2.1280763917365553E-2</v>
      </c>
      <c r="Q305" s="106">
        <f t="shared" si="80"/>
        <v>2.292732014819987E-2</v>
      </c>
      <c r="R305" s="106">
        <f t="shared" si="80"/>
        <v>3.0374800613887754E-2</v>
      </c>
      <c r="S305" s="106">
        <f t="shared" si="80"/>
        <v>1.6868096181399395E-2</v>
      </c>
      <c r="T305" s="106">
        <f t="shared" si="80"/>
        <v>2.2744921222393355E-2</v>
      </c>
      <c r="U305" s="106">
        <f t="shared" si="80"/>
        <v>1.4869667371665285E-2</v>
      </c>
      <c r="V305" s="106">
        <f t="shared" si="80"/>
        <v>9.5573613280215408E-3</v>
      </c>
      <c r="W305" s="106">
        <f t="shared" si="80"/>
        <v>-5.509492269827887E-3</v>
      </c>
      <c r="X305" s="106">
        <f t="shared" si="80"/>
        <v>-2.2710563250779581E-3</v>
      </c>
      <c r="Y305" s="106">
        <f t="shared" si="80"/>
        <v>1.5889573792436495E-2</v>
      </c>
      <c r="Z305" s="106">
        <f t="shared" si="80"/>
        <v>1.6375693450882078E-2</v>
      </c>
      <c r="AA305" s="106">
        <f t="shared" si="80"/>
        <v>-4.6473930510204653E-3</v>
      </c>
      <c r="AB305" s="106">
        <f t="shared" si="80"/>
        <v>2.8408888916469754E-2</v>
      </c>
      <c r="AC305" s="106">
        <f t="shared" si="80"/>
        <v>1.1896265946379492E-2</v>
      </c>
      <c r="AD305" s="106">
        <f t="shared" si="80"/>
        <v>9.0863492148625102E-3</v>
      </c>
      <c r="AE305" s="106">
        <f t="shared" si="80"/>
        <v>1.232197738089158E-2</v>
      </c>
      <c r="AF305" s="106">
        <f t="shared" si="80"/>
        <v>1.5994453471953385E-2</v>
      </c>
      <c r="AG305" s="106">
        <f t="shared" si="80"/>
        <v>1.7291432053319511E-2</v>
      </c>
      <c r="AH305" s="106">
        <f t="shared" si="80"/>
        <v>1.0800369266308563E-2</v>
      </c>
      <c r="AI305" s="106">
        <f t="shared" si="80"/>
        <v>8.198447731102787E-3</v>
      </c>
      <c r="AJ305" s="106">
        <f t="shared" si="80"/>
        <v>4.8780676026665137E-3</v>
      </c>
      <c r="AK305" s="106">
        <f t="shared" si="80"/>
        <v>1.2096379989737338E-2</v>
      </c>
      <c r="AM305" s="101">
        <f t="shared" ref="AM305:AU313" si="81">IFERROR(AM94/AL94,"")</f>
        <v>1.0093876961813293</v>
      </c>
      <c r="AN305" s="101">
        <f t="shared" si="81"/>
        <v>1.0110463572038555</v>
      </c>
      <c r="AO305" s="101">
        <f t="shared" si="81"/>
        <v>1.0108552417644776</v>
      </c>
      <c r="AP305" s="101">
        <f t="shared" si="81"/>
        <v>1.0100629637914411</v>
      </c>
      <c r="AQ305" s="101">
        <f t="shared" si="81"/>
        <v>1.0095802396826032</v>
      </c>
      <c r="AR305" s="101">
        <f t="shared" si="81"/>
        <v>1.0098020506160961</v>
      </c>
      <c r="AS305" s="101">
        <f t="shared" si="81"/>
        <v>1.0106917964471047</v>
      </c>
      <c r="AT305" s="101">
        <f t="shared" si="81"/>
        <v>1.0109085963197426</v>
      </c>
      <c r="AU305" s="101">
        <f t="shared" si="81"/>
        <v>1.0106607711768569</v>
      </c>
    </row>
    <row r="306" spans="1:47">
      <c r="A306" s="101" t="s">
        <v>3669</v>
      </c>
      <c r="G306" s="106"/>
      <c r="H306" s="106" t="str">
        <f t="shared" si="80"/>
        <v/>
      </c>
      <c r="I306" s="106" t="str">
        <f t="shared" si="80"/>
        <v/>
      </c>
      <c r="J306" s="106" t="str">
        <f t="shared" si="80"/>
        <v/>
      </c>
      <c r="K306" s="106" t="str">
        <f t="shared" si="80"/>
        <v/>
      </c>
      <c r="L306" s="106" t="str">
        <f t="shared" si="80"/>
        <v/>
      </c>
      <c r="M306" s="106" t="str">
        <f t="shared" si="80"/>
        <v/>
      </c>
      <c r="N306" s="106" t="str">
        <f t="shared" si="80"/>
        <v/>
      </c>
      <c r="O306" s="106" t="str">
        <f t="shared" si="80"/>
        <v/>
      </c>
      <c r="P306" s="106" t="str">
        <f t="shared" si="80"/>
        <v/>
      </c>
      <c r="Q306" s="106" t="str">
        <f t="shared" si="80"/>
        <v/>
      </c>
      <c r="R306" s="106" t="str">
        <f t="shared" si="80"/>
        <v/>
      </c>
      <c r="S306" s="106" t="str">
        <f t="shared" si="80"/>
        <v/>
      </c>
      <c r="T306" s="106" t="str">
        <f t="shared" si="80"/>
        <v/>
      </c>
      <c r="U306" s="106" t="str">
        <f t="shared" si="80"/>
        <v/>
      </c>
      <c r="V306" s="106" t="str">
        <f t="shared" si="80"/>
        <v/>
      </c>
      <c r="W306" s="106" t="str">
        <f t="shared" si="80"/>
        <v/>
      </c>
      <c r="X306" s="106" t="str">
        <f t="shared" si="80"/>
        <v/>
      </c>
      <c r="Y306" s="106" t="str">
        <f t="shared" si="80"/>
        <v/>
      </c>
      <c r="Z306" s="106" t="str">
        <f t="shared" si="80"/>
        <v/>
      </c>
      <c r="AA306" s="106" t="str">
        <f t="shared" si="80"/>
        <v/>
      </c>
      <c r="AB306" s="106" t="str">
        <f t="shared" si="80"/>
        <v/>
      </c>
      <c r="AC306" s="106" t="str">
        <f t="shared" si="80"/>
        <v/>
      </c>
      <c r="AD306" s="106" t="str">
        <f t="shared" si="80"/>
        <v/>
      </c>
      <c r="AE306" s="106" t="str">
        <f t="shared" si="80"/>
        <v/>
      </c>
      <c r="AF306" s="106" t="str">
        <f t="shared" si="80"/>
        <v/>
      </c>
      <c r="AG306" s="106" t="str">
        <f t="shared" si="80"/>
        <v/>
      </c>
      <c r="AH306" s="106" t="str">
        <f t="shared" si="80"/>
        <v/>
      </c>
      <c r="AI306" s="106" t="str">
        <f t="shared" si="80"/>
        <v/>
      </c>
      <c r="AJ306" s="106" t="str">
        <f t="shared" si="80"/>
        <v/>
      </c>
      <c r="AK306" s="106" t="str">
        <f t="shared" si="80"/>
        <v/>
      </c>
      <c r="AM306" s="101" t="str">
        <f t="shared" si="81"/>
        <v/>
      </c>
      <c r="AN306" s="101" t="str">
        <f t="shared" si="81"/>
        <v/>
      </c>
      <c r="AO306" s="101" t="str">
        <f t="shared" si="81"/>
        <v/>
      </c>
      <c r="AP306" s="101" t="str">
        <f t="shared" si="81"/>
        <v/>
      </c>
      <c r="AQ306" s="101" t="str">
        <f t="shared" si="81"/>
        <v/>
      </c>
      <c r="AR306" s="101" t="str">
        <f t="shared" si="81"/>
        <v/>
      </c>
      <c r="AS306" s="101" t="str">
        <f t="shared" si="81"/>
        <v/>
      </c>
      <c r="AT306" s="101" t="str">
        <f t="shared" si="81"/>
        <v/>
      </c>
      <c r="AU306" s="101" t="str">
        <f t="shared" si="81"/>
        <v/>
      </c>
    </row>
    <row r="307" spans="1:47">
      <c r="A307" s="101" t="s">
        <v>3670</v>
      </c>
      <c r="G307" s="106"/>
      <c r="H307" s="106">
        <f t="shared" si="80"/>
        <v>0.36655804798887304</v>
      </c>
      <c r="I307" s="106">
        <f t="shared" si="80"/>
        <v>1.0953121412220934E-2</v>
      </c>
      <c r="J307" s="106">
        <f t="shared" si="80"/>
        <v>6.9644736163035903E-2</v>
      </c>
      <c r="K307" s="106">
        <f t="shared" si="80"/>
        <v>7.8869230649207589E-2</v>
      </c>
      <c r="L307" s="106">
        <f t="shared" si="80"/>
        <v>3.8842510007393471E-2</v>
      </c>
      <c r="M307" s="106">
        <f t="shared" si="80"/>
        <v>2.3216903018264956E-2</v>
      </c>
      <c r="N307" s="106">
        <f t="shared" si="80"/>
        <v>3.1441525698354456E-2</v>
      </c>
      <c r="O307" s="106">
        <f t="shared" si="80"/>
        <v>2.2252026453744911E-2</v>
      </c>
      <c r="P307" s="106">
        <f t="shared" si="80"/>
        <v>1.0862198922031663E-2</v>
      </c>
      <c r="Q307" s="106">
        <f t="shared" si="80"/>
        <v>1.2253400638520429E-2</v>
      </c>
      <c r="R307" s="106">
        <f t="shared" si="80"/>
        <v>1.6914448527892922E-2</v>
      </c>
      <c r="S307" s="106">
        <f t="shared" si="80"/>
        <v>5.7667572928805644E-3</v>
      </c>
      <c r="T307" s="106">
        <f t="shared" si="80"/>
        <v>1.1404573092541392E-2</v>
      </c>
      <c r="U307" s="106">
        <f t="shared" si="80"/>
        <v>7.1108303587235078E-3</v>
      </c>
      <c r="V307" s="106">
        <f t="shared" si="80"/>
        <v>5.007894550621339E-3</v>
      </c>
      <c r="W307" s="106">
        <f t="shared" si="80"/>
        <v>-6.7743974931416817E-3</v>
      </c>
      <c r="X307" s="106">
        <f t="shared" si="80"/>
        <v>-4.2259204492273161E-3</v>
      </c>
      <c r="Y307" s="106">
        <f t="shared" si="80"/>
        <v>8.067715224166383E-3</v>
      </c>
      <c r="Z307" s="106">
        <f t="shared" si="80"/>
        <v>8.7545392451124915E-3</v>
      </c>
      <c r="AA307" s="106">
        <f t="shared" si="80"/>
        <v>-5.7632193104775187E-3</v>
      </c>
      <c r="AB307" s="106">
        <f t="shared" si="80"/>
        <v>1.7285208308476019E-2</v>
      </c>
      <c r="AC307" s="106">
        <f t="shared" si="80"/>
        <v>6.2762887975174042E-3</v>
      </c>
      <c r="AD307" s="106">
        <f t="shared" si="80"/>
        <v>4.3641151385958032E-3</v>
      </c>
      <c r="AE307" s="106">
        <f t="shared" si="80"/>
        <v>5.9259159728135558E-3</v>
      </c>
      <c r="AF307" s="106">
        <f t="shared" si="80"/>
        <v>7.9686671181689039E-3</v>
      </c>
      <c r="AG307" s="106">
        <f t="shared" si="80"/>
        <v>1.0832253878849007E-2</v>
      </c>
      <c r="AH307" s="106">
        <f t="shared" si="80"/>
        <v>5.792832334829745E-3</v>
      </c>
      <c r="AI307" s="106">
        <f t="shared" si="80"/>
        <v>4.3906828356001792E-3</v>
      </c>
      <c r="AJ307" s="106">
        <f t="shared" si="80"/>
        <v>2.1273583229848292E-3</v>
      </c>
      <c r="AK307" s="106">
        <f t="shared" si="80"/>
        <v>7.4353382932035306E-3</v>
      </c>
      <c r="AM307" s="101">
        <f t="shared" si="81"/>
        <v>1.004990301023146</v>
      </c>
      <c r="AN307" s="101">
        <f t="shared" si="81"/>
        <v>1.0062807604726163</v>
      </c>
      <c r="AO307" s="101">
        <f t="shared" si="81"/>
        <v>1.0062654807510141</v>
      </c>
      <c r="AP307" s="101">
        <f t="shared" si="81"/>
        <v>1.0058254947096996</v>
      </c>
      <c r="AQ307" s="101">
        <f t="shared" si="81"/>
        <v>1.0054759525980874</v>
      </c>
      <c r="AR307" s="101">
        <f t="shared" si="81"/>
        <v>1.0054562938977176</v>
      </c>
      <c r="AS307" s="101">
        <f t="shared" si="81"/>
        <v>1.0061879730006915</v>
      </c>
      <c r="AT307" s="101">
        <f t="shared" si="81"/>
        <v>1.0063470730039403</v>
      </c>
      <c r="AU307" s="101">
        <f t="shared" si="81"/>
        <v>1.0062321146043913</v>
      </c>
    </row>
    <row r="308" spans="1:47">
      <c r="A308" s="101" t="s">
        <v>3671</v>
      </c>
      <c r="G308" s="106"/>
      <c r="H308" s="106">
        <f t="shared" si="80"/>
        <v>0.36655804798887304</v>
      </c>
      <c r="I308" s="106">
        <f t="shared" si="80"/>
        <v>1.3718354694478352E-2</v>
      </c>
      <c r="J308" s="106">
        <f t="shared" si="80"/>
        <v>1.005738923996069E-2</v>
      </c>
      <c r="K308" s="106">
        <f t="shared" si="80"/>
        <v>2.6555206750269233E-2</v>
      </c>
      <c r="L308" s="106">
        <f t="shared" si="80"/>
        <v>-1.2485037201630078E-2</v>
      </c>
      <c r="M308" s="106">
        <f t="shared" si="80"/>
        <v>-2.9271822625902111E-2</v>
      </c>
      <c r="N308" s="106">
        <f t="shared" si="80"/>
        <v>-1.9441328276175618E-2</v>
      </c>
      <c r="O308" s="106">
        <f t="shared" si="80"/>
        <v>2.7829750428459255E-2</v>
      </c>
      <c r="P308" s="106">
        <f t="shared" si="80"/>
        <v>1.3326869010277687E-2</v>
      </c>
      <c r="Q308" s="106">
        <f t="shared" si="80"/>
        <v>1.5160519191578015E-2</v>
      </c>
      <c r="R308" s="106">
        <f t="shared" si="80"/>
        <v>3.5814691572313206E-2</v>
      </c>
      <c r="S308" s="106">
        <f t="shared" si="80"/>
        <v>7.1433538401202146E-3</v>
      </c>
      <c r="T308" s="106">
        <f t="shared" si="80"/>
        <v>1.5718372036187978E-2</v>
      </c>
      <c r="U308" s="106">
        <f t="shared" si="80"/>
        <v>8.7987862918734727E-3</v>
      </c>
      <c r="V308" s="106">
        <f t="shared" si="80"/>
        <v>6.287819265835326E-3</v>
      </c>
      <c r="W308" s="106">
        <f t="shared" si="80"/>
        <v>-8.5288273252639435E-3</v>
      </c>
      <c r="X308" s="106">
        <f t="shared" si="80"/>
        <v>-5.0545995599609039E-3</v>
      </c>
      <c r="Y308" s="106">
        <f t="shared" si="80"/>
        <v>9.8059874667011382E-3</v>
      </c>
      <c r="Z308" s="106">
        <f t="shared" si="80"/>
        <v>1.0839519401802944E-2</v>
      </c>
      <c r="AA308" s="106">
        <f t="shared" si="80"/>
        <v>-6.9761434368300623E-3</v>
      </c>
      <c r="AB308" s="106">
        <f t="shared" si="80"/>
        <v>2.1275656146905186E-2</v>
      </c>
      <c r="AC308" s="106">
        <f t="shared" si="80"/>
        <v>7.6993783130230309E-3</v>
      </c>
      <c r="AD308" s="106">
        <f t="shared" si="80"/>
        <v>5.2701231713450092E-3</v>
      </c>
      <c r="AE308" s="106">
        <f t="shared" si="80"/>
        <v>7.6069426506257809E-3</v>
      </c>
      <c r="AF308" s="106">
        <f t="shared" si="80"/>
        <v>1.0067200881931138E-2</v>
      </c>
      <c r="AG308" s="106">
        <f t="shared" si="80"/>
        <v>1.3408653929817937E-2</v>
      </c>
      <c r="AH308" s="106">
        <f t="shared" si="80"/>
        <v>7.2811193366464355E-3</v>
      </c>
      <c r="AI308" s="106">
        <f t="shared" si="80"/>
        <v>5.5671178802199073E-3</v>
      </c>
      <c r="AJ308" s="106">
        <f t="shared" si="80"/>
        <v>3.2433958469548774E-3</v>
      </c>
      <c r="AK308" s="106">
        <f t="shared" si="80"/>
        <v>9.2244373124328316E-3</v>
      </c>
      <c r="AM308" s="101">
        <f t="shared" si="81"/>
        <v>1.0063394581261946</v>
      </c>
      <c r="AN308" s="101">
        <f t="shared" si="81"/>
        <v>1.007887999698734</v>
      </c>
      <c r="AO308" s="101">
        <f t="shared" si="81"/>
        <v>1.0078438208808798</v>
      </c>
      <c r="AP308" s="101">
        <f t="shared" si="81"/>
        <v>1.007252377429023</v>
      </c>
      <c r="AQ308" s="101">
        <f t="shared" si="81"/>
        <v>1.0068277735852511</v>
      </c>
      <c r="AR308" s="101">
        <f t="shared" si="81"/>
        <v>1.006802039401379</v>
      </c>
      <c r="AS308" s="101">
        <f t="shared" si="81"/>
        <v>1.0076538526571022</v>
      </c>
      <c r="AT308" s="101">
        <f t="shared" si="81"/>
        <v>1.0078171442298376</v>
      </c>
      <c r="AU308" s="101">
        <f t="shared" si="81"/>
        <v>1.0076464780823855</v>
      </c>
    </row>
    <row r="309" spans="1:47">
      <c r="A309" s="101" t="s">
        <v>3672</v>
      </c>
      <c r="G309" s="106"/>
      <c r="H309" s="106" t="str">
        <f t="shared" si="80"/>
        <v/>
      </c>
      <c r="I309" s="106" t="str">
        <f t="shared" si="80"/>
        <v/>
      </c>
      <c r="J309" s="106" t="str">
        <f t="shared" si="80"/>
        <v/>
      </c>
      <c r="K309" s="106" t="str">
        <f t="shared" si="80"/>
        <v/>
      </c>
      <c r="L309" s="106" t="str">
        <f t="shared" si="80"/>
        <v/>
      </c>
      <c r="M309" s="106" t="str">
        <f t="shared" si="80"/>
        <v/>
      </c>
      <c r="N309" s="106" t="str">
        <f t="shared" si="80"/>
        <v/>
      </c>
      <c r="O309" s="106" t="str">
        <f t="shared" si="80"/>
        <v/>
      </c>
      <c r="P309" s="106" t="str">
        <f t="shared" si="80"/>
        <v/>
      </c>
      <c r="Q309" s="106" t="str">
        <f t="shared" si="80"/>
        <v/>
      </c>
      <c r="R309" s="106" t="str">
        <f t="shared" si="80"/>
        <v/>
      </c>
      <c r="S309" s="106" t="str">
        <f t="shared" si="80"/>
        <v/>
      </c>
      <c r="T309" s="106" t="str">
        <f t="shared" si="80"/>
        <v/>
      </c>
      <c r="U309" s="106" t="str">
        <f t="shared" si="80"/>
        <v/>
      </c>
      <c r="V309" s="106" t="str">
        <f t="shared" si="80"/>
        <v/>
      </c>
      <c r="W309" s="106" t="str">
        <f t="shared" si="80"/>
        <v/>
      </c>
      <c r="X309" s="106" t="str">
        <f t="shared" si="80"/>
        <v/>
      </c>
      <c r="Y309" s="106" t="str">
        <f t="shared" si="80"/>
        <v/>
      </c>
      <c r="Z309" s="106" t="str">
        <f t="shared" si="80"/>
        <v/>
      </c>
      <c r="AA309" s="106" t="str">
        <f t="shared" si="80"/>
        <v/>
      </c>
      <c r="AB309" s="106" t="str">
        <f t="shared" si="80"/>
        <v/>
      </c>
      <c r="AC309" s="106" t="str">
        <f t="shared" si="80"/>
        <v/>
      </c>
      <c r="AD309" s="106" t="str">
        <f t="shared" si="80"/>
        <v/>
      </c>
      <c r="AE309" s="106" t="str">
        <f t="shared" si="80"/>
        <v/>
      </c>
      <c r="AF309" s="106" t="str">
        <f t="shared" si="80"/>
        <v/>
      </c>
      <c r="AG309" s="106" t="str">
        <f t="shared" si="80"/>
        <v/>
      </c>
      <c r="AH309" s="106" t="str">
        <f t="shared" si="80"/>
        <v/>
      </c>
      <c r="AI309" s="106" t="str">
        <f t="shared" si="80"/>
        <v/>
      </c>
      <c r="AJ309" s="106" t="str">
        <f t="shared" si="80"/>
        <v/>
      </c>
      <c r="AK309" s="106" t="str">
        <f t="shared" si="80"/>
        <v/>
      </c>
      <c r="AM309" s="101" t="str">
        <f t="shared" si="81"/>
        <v/>
      </c>
      <c r="AN309" s="101" t="str">
        <f t="shared" si="81"/>
        <v/>
      </c>
      <c r="AO309" s="101" t="str">
        <f t="shared" si="81"/>
        <v/>
      </c>
      <c r="AP309" s="101" t="str">
        <f t="shared" si="81"/>
        <v/>
      </c>
      <c r="AQ309" s="101" t="str">
        <f t="shared" si="81"/>
        <v/>
      </c>
      <c r="AR309" s="101" t="str">
        <f t="shared" si="81"/>
        <v/>
      </c>
      <c r="AS309" s="101" t="str">
        <f t="shared" si="81"/>
        <v/>
      </c>
      <c r="AT309" s="101" t="str">
        <f t="shared" si="81"/>
        <v/>
      </c>
      <c r="AU309" s="101" t="str">
        <f t="shared" si="81"/>
        <v/>
      </c>
    </row>
    <row r="310" spans="1:47">
      <c r="A310" s="101" t="s">
        <v>3673</v>
      </c>
      <c r="G310" s="106"/>
      <c r="H310" s="106" t="str">
        <f t="shared" si="80"/>
        <v/>
      </c>
      <c r="I310" s="106" t="str">
        <f t="shared" si="80"/>
        <v/>
      </c>
      <c r="J310" s="106" t="str">
        <f t="shared" si="80"/>
        <v/>
      </c>
      <c r="K310" s="106" t="str">
        <f t="shared" si="80"/>
        <v/>
      </c>
      <c r="L310" s="106" t="str">
        <f t="shared" si="80"/>
        <v/>
      </c>
      <c r="M310" s="106" t="str">
        <f t="shared" si="80"/>
        <v/>
      </c>
      <c r="N310" s="106" t="str">
        <f t="shared" si="80"/>
        <v/>
      </c>
      <c r="O310" s="106" t="str">
        <f t="shared" si="80"/>
        <v/>
      </c>
      <c r="P310" s="106" t="str">
        <f t="shared" si="80"/>
        <v/>
      </c>
      <c r="Q310" s="106" t="str">
        <f t="shared" si="80"/>
        <v/>
      </c>
      <c r="R310" s="106" t="str">
        <f t="shared" si="80"/>
        <v/>
      </c>
      <c r="S310" s="106" t="str">
        <f t="shared" si="80"/>
        <v/>
      </c>
      <c r="T310" s="106" t="str">
        <f t="shared" si="80"/>
        <v/>
      </c>
      <c r="U310" s="106" t="str">
        <f t="shared" si="80"/>
        <v/>
      </c>
      <c r="V310" s="106" t="str">
        <f t="shared" si="80"/>
        <v/>
      </c>
      <c r="W310" s="106" t="str">
        <f t="shared" si="80"/>
        <v/>
      </c>
      <c r="X310" s="106" t="str">
        <f t="shared" si="80"/>
        <v/>
      </c>
      <c r="Y310" s="106" t="str">
        <f t="shared" si="80"/>
        <v/>
      </c>
      <c r="Z310" s="106" t="str">
        <f t="shared" si="80"/>
        <v/>
      </c>
      <c r="AA310" s="106" t="str">
        <f t="shared" si="80"/>
        <v/>
      </c>
      <c r="AB310" s="106" t="str">
        <f t="shared" si="80"/>
        <v/>
      </c>
      <c r="AC310" s="106" t="str">
        <f t="shared" si="80"/>
        <v/>
      </c>
      <c r="AD310" s="106" t="str">
        <f t="shared" si="80"/>
        <v/>
      </c>
      <c r="AE310" s="106" t="str">
        <f t="shared" si="80"/>
        <v/>
      </c>
      <c r="AF310" s="106" t="str">
        <f t="shared" si="80"/>
        <v/>
      </c>
      <c r="AG310" s="106" t="str">
        <f t="shared" si="80"/>
        <v/>
      </c>
      <c r="AH310" s="106" t="str">
        <f t="shared" si="80"/>
        <v/>
      </c>
      <c r="AI310" s="106" t="str">
        <f t="shared" si="80"/>
        <v/>
      </c>
      <c r="AJ310" s="106" t="str">
        <f t="shared" si="80"/>
        <v/>
      </c>
      <c r="AK310" s="106" t="str">
        <f t="shared" si="80"/>
        <v/>
      </c>
      <c r="AM310" s="101" t="str">
        <f t="shared" si="81"/>
        <v/>
      </c>
      <c r="AN310" s="101" t="str">
        <f t="shared" si="81"/>
        <v/>
      </c>
      <c r="AO310" s="101" t="str">
        <f t="shared" si="81"/>
        <v/>
      </c>
      <c r="AP310" s="101" t="str">
        <f t="shared" si="81"/>
        <v/>
      </c>
      <c r="AQ310" s="101" t="str">
        <f t="shared" si="81"/>
        <v/>
      </c>
      <c r="AR310" s="101" t="str">
        <f t="shared" si="81"/>
        <v/>
      </c>
      <c r="AS310" s="101" t="str">
        <f t="shared" si="81"/>
        <v/>
      </c>
      <c r="AT310" s="101" t="str">
        <f t="shared" si="81"/>
        <v/>
      </c>
      <c r="AU310" s="101" t="str">
        <f t="shared" si="81"/>
        <v/>
      </c>
    </row>
    <row r="311" spans="1:47">
      <c r="A311" s="101" t="s">
        <v>3674</v>
      </c>
      <c r="G311" s="106"/>
      <c r="H311" s="106" t="str">
        <f t="shared" si="80"/>
        <v/>
      </c>
      <c r="I311" s="106" t="str">
        <f t="shared" si="80"/>
        <v/>
      </c>
      <c r="J311" s="106" t="str">
        <f t="shared" si="80"/>
        <v/>
      </c>
      <c r="K311" s="106" t="str">
        <f t="shared" si="80"/>
        <v/>
      </c>
      <c r="L311" s="106" t="str">
        <f t="shared" si="80"/>
        <v/>
      </c>
      <c r="M311" s="106" t="str">
        <f t="shared" si="80"/>
        <v/>
      </c>
      <c r="N311" s="106" t="str">
        <f t="shared" si="80"/>
        <v/>
      </c>
      <c r="O311" s="106" t="str">
        <f t="shared" si="80"/>
        <v/>
      </c>
      <c r="P311" s="106" t="str">
        <f t="shared" si="80"/>
        <v/>
      </c>
      <c r="Q311" s="106" t="str">
        <f t="shared" si="80"/>
        <v/>
      </c>
      <c r="R311" s="106" t="str">
        <f t="shared" si="80"/>
        <v/>
      </c>
      <c r="S311" s="106" t="str">
        <f t="shared" si="80"/>
        <v/>
      </c>
      <c r="T311" s="106" t="str">
        <f t="shared" si="80"/>
        <v/>
      </c>
      <c r="U311" s="106" t="str">
        <f t="shared" si="80"/>
        <v/>
      </c>
      <c r="V311" s="106" t="str">
        <f t="shared" si="80"/>
        <v/>
      </c>
      <c r="W311" s="106" t="str">
        <f t="shared" si="80"/>
        <v/>
      </c>
      <c r="X311" s="106" t="str">
        <f t="shared" si="80"/>
        <v/>
      </c>
      <c r="Y311" s="106" t="str">
        <f t="shared" si="80"/>
        <v/>
      </c>
      <c r="Z311" s="106" t="str">
        <f t="shared" si="80"/>
        <v/>
      </c>
      <c r="AA311" s="106" t="str">
        <f t="shared" si="80"/>
        <v/>
      </c>
      <c r="AB311" s="106" t="str">
        <f t="shared" si="80"/>
        <v/>
      </c>
      <c r="AC311" s="106" t="str">
        <f t="shared" si="80"/>
        <v/>
      </c>
      <c r="AD311" s="106" t="str">
        <f t="shared" si="80"/>
        <v/>
      </c>
      <c r="AE311" s="106" t="str">
        <f t="shared" si="80"/>
        <v/>
      </c>
      <c r="AF311" s="106" t="str">
        <f t="shared" si="80"/>
        <v/>
      </c>
      <c r="AG311" s="106" t="str">
        <f t="shared" si="80"/>
        <v/>
      </c>
      <c r="AH311" s="106" t="str">
        <f t="shared" si="80"/>
        <v/>
      </c>
      <c r="AI311" s="106" t="str">
        <f t="shared" si="80"/>
        <v/>
      </c>
      <c r="AJ311" s="106" t="str">
        <f t="shared" si="80"/>
        <v/>
      </c>
      <c r="AK311" s="106" t="str">
        <f t="shared" si="80"/>
        <v/>
      </c>
      <c r="AM311" s="101" t="str">
        <f t="shared" si="81"/>
        <v/>
      </c>
      <c r="AN311" s="101" t="str">
        <f t="shared" si="81"/>
        <v/>
      </c>
      <c r="AO311" s="101" t="str">
        <f t="shared" si="81"/>
        <v/>
      </c>
      <c r="AP311" s="101" t="str">
        <f t="shared" si="81"/>
        <v/>
      </c>
      <c r="AQ311" s="101" t="str">
        <f t="shared" si="81"/>
        <v/>
      </c>
      <c r="AR311" s="101" t="str">
        <f t="shared" si="81"/>
        <v/>
      </c>
      <c r="AS311" s="101" t="str">
        <f t="shared" si="81"/>
        <v/>
      </c>
      <c r="AT311" s="101" t="str">
        <f t="shared" si="81"/>
        <v/>
      </c>
      <c r="AU311" s="101" t="str">
        <f t="shared" si="81"/>
        <v/>
      </c>
    </row>
    <row r="312" spans="1:47">
      <c r="A312" s="101" t="s">
        <v>3675</v>
      </c>
      <c r="G312" s="106"/>
      <c r="H312" s="106" t="str">
        <f t="shared" si="80"/>
        <v/>
      </c>
      <c r="I312" s="106" t="str">
        <f t="shared" si="80"/>
        <v/>
      </c>
      <c r="J312" s="106" t="str">
        <f t="shared" si="80"/>
        <v/>
      </c>
      <c r="K312" s="106" t="str">
        <f t="shared" si="80"/>
        <v/>
      </c>
      <c r="L312" s="106" t="str">
        <f t="shared" si="80"/>
        <v/>
      </c>
      <c r="M312" s="106" t="str">
        <f t="shared" si="80"/>
        <v/>
      </c>
      <c r="N312" s="106" t="str">
        <f t="shared" si="80"/>
        <v/>
      </c>
      <c r="O312" s="106" t="str">
        <f t="shared" si="80"/>
        <v/>
      </c>
      <c r="P312" s="106" t="str">
        <f t="shared" si="80"/>
        <v/>
      </c>
      <c r="Q312" s="106" t="str">
        <f t="shared" si="80"/>
        <v/>
      </c>
      <c r="R312" s="106" t="str">
        <f t="shared" si="80"/>
        <v/>
      </c>
      <c r="S312" s="106" t="str">
        <f t="shared" si="80"/>
        <v/>
      </c>
      <c r="T312" s="106" t="str">
        <f t="shared" si="80"/>
        <v/>
      </c>
      <c r="U312" s="106" t="str">
        <f t="shared" si="80"/>
        <v/>
      </c>
      <c r="V312" s="106" t="str">
        <f t="shared" si="80"/>
        <v/>
      </c>
      <c r="W312" s="106" t="str">
        <f t="shared" si="80"/>
        <v/>
      </c>
      <c r="X312" s="106" t="str">
        <f t="shared" si="80"/>
        <v/>
      </c>
      <c r="Y312" s="106" t="str">
        <f t="shared" si="80"/>
        <v/>
      </c>
      <c r="Z312" s="106" t="str">
        <f t="shared" si="80"/>
        <v/>
      </c>
      <c r="AA312" s="106" t="str">
        <f t="shared" si="80"/>
        <v/>
      </c>
      <c r="AB312" s="106" t="str">
        <f t="shared" si="80"/>
        <v/>
      </c>
      <c r="AC312" s="106" t="str">
        <f t="shared" si="80"/>
        <v/>
      </c>
      <c r="AD312" s="106" t="str">
        <f t="shared" si="80"/>
        <v/>
      </c>
      <c r="AE312" s="106" t="str">
        <f t="shared" si="80"/>
        <v/>
      </c>
      <c r="AF312" s="106" t="str">
        <f t="shared" si="80"/>
        <v/>
      </c>
      <c r="AG312" s="106" t="str">
        <f t="shared" si="80"/>
        <v/>
      </c>
      <c r="AH312" s="106" t="str">
        <f t="shared" si="80"/>
        <v/>
      </c>
      <c r="AI312" s="106" t="str">
        <f t="shared" si="80"/>
        <v/>
      </c>
      <c r="AJ312" s="106" t="str">
        <f t="shared" si="80"/>
        <v/>
      </c>
      <c r="AK312" s="106" t="str">
        <f t="shared" si="80"/>
        <v/>
      </c>
      <c r="AM312" s="101" t="str">
        <f t="shared" si="81"/>
        <v/>
      </c>
      <c r="AN312" s="101" t="str">
        <f t="shared" si="81"/>
        <v/>
      </c>
      <c r="AO312" s="101" t="str">
        <f t="shared" si="81"/>
        <v/>
      </c>
      <c r="AP312" s="101" t="str">
        <f t="shared" si="81"/>
        <v/>
      </c>
      <c r="AQ312" s="101" t="str">
        <f t="shared" si="81"/>
        <v/>
      </c>
      <c r="AR312" s="101" t="str">
        <f t="shared" si="81"/>
        <v/>
      </c>
      <c r="AS312" s="101" t="str">
        <f t="shared" si="81"/>
        <v/>
      </c>
      <c r="AT312" s="101" t="str">
        <f t="shared" si="81"/>
        <v/>
      </c>
      <c r="AU312" s="101" t="str">
        <f t="shared" si="81"/>
        <v/>
      </c>
    </row>
    <row r="313" spans="1:47" s="128" customFormat="1">
      <c r="A313" s="127" t="s">
        <v>3684</v>
      </c>
      <c r="B313" s="127"/>
      <c r="C313" s="127"/>
      <c r="D313" s="127"/>
      <c r="E313" s="127"/>
      <c r="F313" s="127"/>
      <c r="G313" s="129"/>
      <c r="H313" s="129" t="str">
        <f t="shared" si="80"/>
        <v/>
      </c>
      <c r="I313" s="129" t="str">
        <f t="shared" si="80"/>
        <v/>
      </c>
      <c r="J313" s="129" t="str">
        <f t="shared" si="80"/>
        <v/>
      </c>
      <c r="K313" s="129" t="str">
        <f t="shared" si="80"/>
        <v/>
      </c>
      <c r="L313" s="129" t="str">
        <f t="shared" si="80"/>
        <v/>
      </c>
      <c r="M313" s="129" t="str">
        <f t="shared" si="80"/>
        <v/>
      </c>
      <c r="N313" s="129" t="str">
        <f t="shared" si="80"/>
        <v/>
      </c>
      <c r="O313" s="129" t="str">
        <f t="shared" si="80"/>
        <v/>
      </c>
      <c r="P313" s="129" t="str">
        <f t="shared" si="80"/>
        <v/>
      </c>
      <c r="Q313" s="129" t="str">
        <f t="shared" si="80"/>
        <v/>
      </c>
      <c r="R313" s="129" t="str">
        <f t="shared" si="80"/>
        <v/>
      </c>
      <c r="S313" s="129" t="str">
        <f t="shared" si="80"/>
        <v/>
      </c>
      <c r="T313" s="129" t="str">
        <f t="shared" si="80"/>
        <v/>
      </c>
      <c r="U313" s="129" t="str">
        <f t="shared" si="80"/>
        <v/>
      </c>
      <c r="V313" s="129" t="str">
        <f t="shared" si="80"/>
        <v/>
      </c>
      <c r="W313" s="129" t="str">
        <f t="shared" ref="W313:AZ313" si="82">IFERROR(W102/V102-1,"")</f>
        <v/>
      </c>
      <c r="X313" s="129" t="str">
        <f t="shared" si="82"/>
        <v/>
      </c>
      <c r="Y313" s="129" t="str">
        <f t="shared" si="82"/>
        <v/>
      </c>
      <c r="Z313" s="129" t="str">
        <f t="shared" si="82"/>
        <v/>
      </c>
      <c r="AA313" s="129" t="str">
        <f t="shared" si="82"/>
        <v/>
      </c>
      <c r="AB313" s="129" t="str">
        <f t="shared" si="82"/>
        <v/>
      </c>
      <c r="AC313" s="129" t="str">
        <f t="shared" si="82"/>
        <v/>
      </c>
      <c r="AD313" s="129" t="str">
        <f t="shared" si="82"/>
        <v/>
      </c>
      <c r="AE313" s="129" t="str">
        <f t="shared" si="82"/>
        <v/>
      </c>
      <c r="AF313" s="129" t="str">
        <f t="shared" si="82"/>
        <v/>
      </c>
      <c r="AG313" s="129" t="str">
        <f t="shared" si="82"/>
        <v/>
      </c>
      <c r="AH313" s="129" t="str">
        <f t="shared" si="82"/>
        <v/>
      </c>
      <c r="AI313" s="129" t="str">
        <f t="shared" si="82"/>
        <v/>
      </c>
      <c r="AJ313" s="129" t="str">
        <f t="shared" si="82"/>
        <v/>
      </c>
      <c r="AK313" s="129" t="str">
        <f t="shared" si="82"/>
        <v/>
      </c>
      <c r="AM313" s="128" t="str">
        <f t="shared" si="81"/>
        <v/>
      </c>
      <c r="AN313" s="128" t="str">
        <f t="shared" si="81"/>
        <v/>
      </c>
      <c r="AO313" s="128" t="str">
        <f t="shared" si="81"/>
        <v/>
      </c>
      <c r="AP313" s="128" t="str">
        <f t="shared" si="81"/>
        <v/>
      </c>
      <c r="AQ313" s="128" t="str">
        <f t="shared" si="81"/>
        <v/>
      </c>
      <c r="AR313" s="128" t="str">
        <f t="shared" si="81"/>
        <v/>
      </c>
      <c r="AS313" s="128" t="str">
        <f t="shared" si="81"/>
        <v/>
      </c>
      <c r="AT313" s="128" t="str">
        <f t="shared" si="81"/>
        <v/>
      </c>
      <c r="AU313" s="128" t="str">
        <f t="shared" si="81"/>
        <v/>
      </c>
    </row>
    <row r="314" spans="1:47">
      <c r="A314" s="105" t="s">
        <v>3697</v>
      </c>
      <c r="B314" s="105"/>
      <c r="C314" s="105"/>
      <c r="D314" s="105"/>
      <c r="E314" s="105"/>
      <c r="F314" s="105"/>
      <c r="G314" s="101">
        <f t="shared" ref="G314:AK314" si="83">G$1</f>
        <v>2020</v>
      </c>
      <c r="H314" s="101">
        <f t="shared" si="83"/>
        <v>2021</v>
      </c>
      <c r="I314" s="101">
        <f t="shared" si="83"/>
        <v>2022</v>
      </c>
      <c r="J314" s="101">
        <f t="shared" si="83"/>
        <v>2023</v>
      </c>
      <c r="K314" s="101">
        <f t="shared" si="83"/>
        <v>2024</v>
      </c>
      <c r="L314" s="101">
        <f t="shared" si="83"/>
        <v>2025</v>
      </c>
      <c r="M314" s="101">
        <f t="shared" si="83"/>
        <v>2026</v>
      </c>
      <c r="N314" s="101">
        <f t="shared" si="83"/>
        <v>2027</v>
      </c>
      <c r="O314" s="101">
        <f t="shared" si="83"/>
        <v>2028</v>
      </c>
      <c r="P314" s="101">
        <f t="shared" si="83"/>
        <v>2029</v>
      </c>
      <c r="Q314" s="101">
        <f t="shared" si="83"/>
        <v>2030</v>
      </c>
      <c r="R314" s="101">
        <f t="shared" si="83"/>
        <v>2031</v>
      </c>
      <c r="S314" s="101">
        <f t="shared" si="83"/>
        <v>2032</v>
      </c>
      <c r="T314" s="101">
        <f t="shared" si="83"/>
        <v>2033</v>
      </c>
      <c r="U314" s="101">
        <f t="shared" si="83"/>
        <v>2034</v>
      </c>
      <c r="V314" s="101">
        <f t="shared" si="83"/>
        <v>2035</v>
      </c>
      <c r="W314" s="101">
        <f t="shared" si="83"/>
        <v>2036</v>
      </c>
      <c r="X314" s="101">
        <f t="shared" si="83"/>
        <v>2037</v>
      </c>
      <c r="Y314" s="101">
        <f t="shared" si="83"/>
        <v>2038</v>
      </c>
      <c r="Z314" s="101">
        <f t="shared" si="83"/>
        <v>2039</v>
      </c>
      <c r="AA314" s="101">
        <f t="shared" si="83"/>
        <v>2040</v>
      </c>
      <c r="AB314" s="101">
        <f t="shared" si="83"/>
        <v>2041</v>
      </c>
      <c r="AC314" s="101">
        <f t="shared" si="83"/>
        <v>2042</v>
      </c>
      <c r="AD314" s="101">
        <f t="shared" si="83"/>
        <v>2043</v>
      </c>
      <c r="AE314" s="101">
        <f t="shared" si="83"/>
        <v>2044</v>
      </c>
      <c r="AF314" s="101">
        <f t="shared" si="83"/>
        <v>2045</v>
      </c>
      <c r="AG314" s="101">
        <f t="shared" si="83"/>
        <v>2046</v>
      </c>
      <c r="AH314" s="101">
        <f t="shared" si="83"/>
        <v>2047</v>
      </c>
      <c r="AI314" s="101">
        <f t="shared" si="83"/>
        <v>2048</v>
      </c>
      <c r="AJ314" s="101">
        <f t="shared" si="83"/>
        <v>2049</v>
      </c>
      <c r="AK314" s="101">
        <f t="shared" si="83"/>
        <v>2050</v>
      </c>
    </row>
    <row r="315" spans="1:47">
      <c r="A315" s="101" t="s">
        <v>3668</v>
      </c>
      <c r="G315" s="106"/>
      <c r="H315" s="106" t="str">
        <f t="shared" ref="H315:AK323" si="84">IFERROR(H104/G104-1,"")</f>
        <v/>
      </c>
      <c r="I315" s="106" t="str">
        <f t="shared" si="84"/>
        <v/>
      </c>
      <c r="J315" s="106" t="str">
        <f t="shared" si="84"/>
        <v/>
      </c>
      <c r="K315" s="106" t="str">
        <f t="shared" si="84"/>
        <v/>
      </c>
      <c r="L315" s="106" t="str">
        <f t="shared" si="84"/>
        <v/>
      </c>
      <c r="M315" s="106" t="str">
        <f t="shared" si="84"/>
        <v/>
      </c>
      <c r="N315" s="106" t="str">
        <f t="shared" si="84"/>
        <v/>
      </c>
      <c r="O315" s="106" t="str">
        <f t="shared" si="84"/>
        <v/>
      </c>
      <c r="P315" s="106" t="str">
        <f t="shared" si="84"/>
        <v/>
      </c>
      <c r="Q315" s="106" t="str">
        <f t="shared" si="84"/>
        <v/>
      </c>
      <c r="R315" s="106" t="str">
        <f t="shared" si="84"/>
        <v/>
      </c>
      <c r="S315" s="106" t="str">
        <f t="shared" si="84"/>
        <v/>
      </c>
      <c r="T315" s="106" t="str">
        <f t="shared" si="84"/>
        <v/>
      </c>
      <c r="U315" s="106" t="str">
        <f t="shared" si="84"/>
        <v/>
      </c>
      <c r="V315" s="106" t="str">
        <f t="shared" si="84"/>
        <v/>
      </c>
      <c r="W315" s="106" t="str">
        <f t="shared" si="84"/>
        <v/>
      </c>
      <c r="X315" s="106" t="str">
        <f t="shared" si="84"/>
        <v/>
      </c>
      <c r="Y315" s="106" t="str">
        <f t="shared" si="84"/>
        <v/>
      </c>
      <c r="Z315" s="106" t="str">
        <f t="shared" si="84"/>
        <v/>
      </c>
      <c r="AA315" s="106" t="str">
        <f t="shared" si="84"/>
        <v/>
      </c>
      <c r="AB315" s="106" t="str">
        <f t="shared" si="84"/>
        <v/>
      </c>
      <c r="AC315" s="106" t="str">
        <f t="shared" si="84"/>
        <v/>
      </c>
      <c r="AD315" s="106" t="str">
        <f t="shared" si="84"/>
        <v/>
      </c>
      <c r="AE315" s="106" t="str">
        <f t="shared" si="84"/>
        <v/>
      </c>
      <c r="AF315" s="106" t="str">
        <f t="shared" si="84"/>
        <v/>
      </c>
      <c r="AG315" s="106" t="str">
        <f t="shared" si="84"/>
        <v/>
      </c>
      <c r="AH315" s="106" t="str">
        <f t="shared" si="84"/>
        <v/>
      </c>
      <c r="AI315" s="106" t="str">
        <f t="shared" si="84"/>
        <v/>
      </c>
      <c r="AJ315" s="106" t="str">
        <f t="shared" si="84"/>
        <v/>
      </c>
      <c r="AK315" s="106" t="str">
        <f t="shared" si="84"/>
        <v/>
      </c>
      <c r="AM315" s="101" t="str">
        <f t="shared" ref="AM315:AU323" si="85">IFERROR(AM104/AL104,"")</f>
        <v/>
      </c>
      <c r="AN315" s="101" t="str">
        <f t="shared" si="85"/>
        <v/>
      </c>
      <c r="AO315" s="101" t="str">
        <f t="shared" si="85"/>
        <v/>
      </c>
      <c r="AP315" s="101" t="str">
        <f t="shared" si="85"/>
        <v/>
      </c>
      <c r="AQ315" s="101" t="str">
        <f t="shared" si="85"/>
        <v/>
      </c>
      <c r="AR315" s="101" t="str">
        <f t="shared" si="85"/>
        <v/>
      </c>
      <c r="AS315" s="101" t="str">
        <f t="shared" si="85"/>
        <v/>
      </c>
      <c r="AT315" s="101" t="str">
        <f t="shared" si="85"/>
        <v/>
      </c>
      <c r="AU315" s="101" t="str">
        <f t="shared" si="85"/>
        <v/>
      </c>
    </row>
    <row r="316" spans="1:47">
      <c r="A316" s="101" t="s">
        <v>3669</v>
      </c>
      <c r="G316" s="106"/>
      <c r="H316" s="106">
        <f t="shared" si="84"/>
        <v>0.38446450571071389</v>
      </c>
      <c r="I316" s="106">
        <f t="shared" si="84"/>
        <v>4.119091531303698E-2</v>
      </c>
      <c r="J316" s="106">
        <f t="shared" si="84"/>
        <v>2.4206793457941522E-3</v>
      </c>
      <c r="K316" s="106">
        <f t="shared" si="84"/>
        <v>-3.7591613758745646E-2</v>
      </c>
      <c r="L316" s="106">
        <f t="shared" si="84"/>
        <v>-1.754641472454932E-2</v>
      </c>
      <c r="M316" s="106">
        <f t="shared" si="84"/>
        <v>-4.271917341160425E-2</v>
      </c>
      <c r="N316" s="106">
        <f t="shared" si="84"/>
        <v>-1.0735924032221011E-2</v>
      </c>
      <c r="O316" s="106">
        <f t="shared" si="84"/>
        <v>-9.7337597828172084E-3</v>
      </c>
      <c r="P316" s="106">
        <f t="shared" si="84"/>
        <v>-2.2987480466456489E-2</v>
      </c>
      <c r="Q316" s="106">
        <f t="shared" si="84"/>
        <v>-3.4340810149580125E-3</v>
      </c>
      <c r="R316" s="106">
        <f t="shared" si="84"/>
        <v>-2.5141318446454397E-3</v>
      </c>
      <c r="S316" s="106">
        <f t="shared" si="84"/>
        <v>2.5129118795104155E-3</v>
      </c>
      <c r="T316" s="106">
        <f t="shared" si="84"/>
        <v>-1.40220730379359E-2</v>
      </c>
      <c r="U316" s="106">
        <f t="shared" si="84"/>
        <v>-8.8194042182827559E-3</v>
      </c>
      <c r="V316" s="106">
        <f t="shared" si="84"/>
        <v>-3.0935211675402474E-3</v>
      </c>
      <c r="W316" s="106">
        <f t="shared" si="84"/>
        <v>-8.6546953894789391E-3</v>
      </c>
      <c r="X316" s="106">
        <f t="shared" si="84"/>
        <v>-5.8882080948453597E-3</v>
      </c>
      <c r="Y316" s="106">
        <f t="shared" si="84"/>
        <v>-8.4063351881213944E-4</v>
      </c>
      <c r="Z316" s="106">
        <f t="shared" si="84"/>
        <v>7.9987815064592738E-3</v>
      </c>
      <c r="AA316" s="106">
        <f t="shared" si="84"/>
        <v>-1.7178977967736708E-3</v>
      </c>
      <c r="AB316" s="106">
        <f t="shared" si="84"/>
        <v>-6.2467302271473901E-4</v>
      </c>
      <c r="AC316" s="106">
        <f t="shared" si="84"/>
        <v>-6.6773608617709534E-4</v>
      </c>
      <c r="AD316" s="106">
        <f t="shared" si="84"/>
        <v>-3.0281707082367992E-3</v>
      </c>
      <c r="AE316" s="106">
        <f t="shared" si="84"/>
        <v>-8.9884386961347484E-4</v>
      </c>
      <c r="AF316" s="106">
        <f t="shared" si="84"/>
        <v>-1.4231415986643015E-3</v>
      </c>
      <c r="AG316" s="106">
        <f t="shared" si="84"/>
        <v>-2.8467117093692318E-3</v>
      </c>
      <c r="AH316" s="106">
        <f t="shared" si="84"/>
        <v>-1.2867390684786484E-3</v>
      </c>
      <c r="AI316" s="106">
        <f t="shared" si="84"/>
        <v>-1.384935592298242E-3</v>
      </c>
      <c r="AJ316" s="106">
        <f t="shared" si="84"/>
        <v>-6.3493819947018082E-3</v>
      </c>
      <c r="AK316" s="106">
        <f t="shared" si="84"/>
        <v>-1.4581309001375775E-3</v>
      </c>
      <c r="AM316" s="101">
        <f t="shared" si="85"/>
        <v>0.99749853472520567</v>
      </c>
      <c r="AN316" s="101">
        <f t="shared" si="85"/>
        <v>0.99754646116734957</v>
      </c>
      <c r="AO316" s="101">
        <f t="shared" si="85"/>
        <v>0.99770635966484933</v>
      </c>
      <c r="AP316" s="101">
        <f t="shared" si="85"/>
        <v>0.99745231624764596</v>
      </c>
      <c r="AQ316" s="101">
        <f t="shared" si="85"/>
        <v>0.99758006854844794</v>
      </c>
      <c r="AR316" s="101">
        <f t="shared" si="85"/>
        <v>0.99771980515279113</v>
      </c>
      <c r="AS316" s="101">
        <f t="shared" si="85"/>
        <v>0.99762069789235552</v>
      </c>
      <c r="AT316" s="101">
        <f t="shared" si="85"/>
        <v>0.99783257586746699</v>
      </c>
      <c r="AU316" s="101">
        <f t="shared" si="85"/>
        <v>0.99815976107561799</v>
      </c>
    </row>
    <row r="317" spans="1:47">
      <c r="A317" s="101" t="s">
        <v>3670</v>
      </c>
      <c r="G317" s="106"/>
      <c r="H317" s="106" t="str">
        <f t="shared" si="84"/>
        <v/>
      </c>
      <c r="I317" s="106" t="str">
        <f t="shared" si="84"/>
        <v/>
      </c>
      <c r="J317" s="106" t="str">
        <f t="shared" si="84"/>
        <v/>
      </c>
      <c r="K317" s="106" t="str">
        <f t="shared" si="84"/>
        <v/>
      </c>
      <c r="L317" s="106" t="str">
        <f t="shared" si="84"/>
        <v/>
      </c>
      <c r="M317" s="106" t="str">
        <f t="shared" si="84"/>
        <v/>
      </c>
      <c r="N317" s="106" t="str">
        <f t="shared" si="84"/>
        <v/>
      </c>
      <c r="O317" s="106" t="str">
        <f t="shared" si="84"/>
        <v/>
      </c>
      <c r="P317" s="106" t="str">
        <f t="shared" si="84"/>
        <v/>
      </c>
      <c r="Q317" s="106" t="str">
        <f t="shared" si="84"/>
        <v/>
      </c>
      <c r="R317" s="106" t="str">
        <f t="shared" si="84"/>
        <v/>
      </c>
      <c r="S317" s="106" t="str">
        <f t="shared" si="84"/>
        <v/>
      </c>
      <c r="T317" s="106" t="str">
        <f t="shared" si="84"/>
        <v/>
      </c>
      <c r="U317" s="106" t="str">
        <f t="shared" si="84"/>
        <v/>
      </c>
      <c r="V317" s="106" t="str">
        <f t="shared" si="84"/>
        <v/>
      </c>
      <c r="W317" s="106" t="str">
        <f t="shared" si="84"/>
        <v/>
      </c>
      <c r="X317" s="106" t="str">
        <f t="shared" si="84"/>
        <v/>
      </c>
      <c r="Y317" s="106" t="str">
        <f t="shared" si="84"/>
        <v/>
      </c>
      <c r="Z317" s="106" t="str">
        <f t="shared" si="84"/>
        <v/>
      </c>
      <c r="AA317" s="106" t="str">
        <f t="shared" si="84"/>
        <v/>
      </c>
      <c r="AB317" s="106" t="str">
        <f t="shared" si="84"/>
        <v/>
      </c>
      <c r="AC317" s="106" t="str">
        <f t="shared" si="84"/>
        <v/>
      </c>
      <c r="AD317" s="106" t="str">
        <f t="shared" si="84"/>
        <v/>
      </c>
      <c r="AE317" s="106" t="str">
        <f t="shared" si="84"/>
        <v/>
      </c>
      <c r="AF317" s="106" t="str">
        <f t="shared" si="84"/>
        <v/>
      </c>
      <c r="AG317" s="106" t="str">
        <f t="shared" si="84"/>
        <v/>
      </c>
      <c r="AH317" s="106" t="str">
        <f t="shared" si="84"/>
        <v/>
      </c>
      <c r="AI317" s="106" t="str">
        <f t="shared" si="84"/>
        <v/>
      </c>
      <c r="AJ317" s="106" t="str">
        <f t="shared" si="84"/>
        <v/>
      </c>
      <c r="AK317" s="106" t="str">
        <f t="shared" si="84"/>
        <v/>
      </c>
      <c r="AM317" s="101" t="str">
        <f t="shared" si="85"/>
        <v/>
      </c>
      <c r="AN317" s="101" t="str">
        <f t="shared" si="85"/>
        <v/>
      </c>
      <c r="AO317" s="101" t="str">
        <f t="shared" si="85"/>
        <v/>
      </c>
      <c r="AP317" s="101" t="str">
        <f t="shared" si="85"/>
        <v/>
      </c>
      <c r="AQ317" s="101" t="str">
        <f t="shared" si="85"/>
        <v/>
      </c>
      <c r="AR317" s="101" t="str">
        <f t="shared" si="85"/>
        <v/>
      </c>
      <c r="AS317" s="101" t="str">
        <f t="shared" si="85"/>
        <v/>
      </c>
      <c r="AT317" s="101" t="str">
        <f t="shared" si="85"/>
        <v/>
      </c>
      <c r="AU317" s="101" t="str">
        <f t="shared" si="85"/>
        <v/>
      </c>
    </row>
    <row r="318" spans="1:47">
      <c r="A318" s="101" t="s">
        <v>3671</v>
      </c>
      <c r="G318" s="106"/>
      <c r="H318" s="106" t="str">
        <f t="shared" si="84"/>
        <v/>
      </c>
      <c r="I318" s="106" t="str">
        <f t="shared" si="84"/>
        <v/>
      </c>
      <c r="J318" s="106" t="str">
        <f t="shared" si="84"/>
        <v/>
      </c>
      <c r="K318" s="106" t="str">
        <f t="shared" si="84"/>
        <v/>
      </c>
      <c r="L318" s="106" t="str">
        <f t="shared" si="84"/>
        <v/>
      </c>
      <c r="M318" s="106" t="str">
        <f t="shared" si="84"/>
        <v/>
      </c>
      <c r="N318" s="106" t="str">
        <f t="shared" si="84"/>
        <v/>
      </c>
      <c r="O318" s="106" t="str">
        <f t="shared" si="84"/>
        <v/>
      </c>
      <c r="P318" s="106" t="str">
        <f t="shared" si="84"/>
        <v/>
      </c>
      <c r="Q318" s="106" t="str">
        <f t="shared" si="84"/>
        <v/>
      </c>
      <c r="R318" s="106" t="str">
        <f t="shared" si="84"/>
        <v/>
      </c>
      <c r="S318" s="106" t="str">
        <f t="shared" si="84"/>
        <v/>
      </c>
      <c r="T318" s="106" t="str">
        <f t="shared" si="84"/>
        <v/>
      </c>
      <c r="U318" s="106" t="str">
        <f t="shared" si="84"/>
        <v/>
      </c>
      <c r="V318" s="106" t="str">
        <f t="shared" si="84"/>
        <v/>
      </c>
      <c r="W318" s="106" t="str">
        <f t="shared" si="84"/>
        <v/>
      </c>
      <c r="X318" s="106" t="str">
        <f t="shared" si="84"/>
        <v/>
      </c>
      <c r="Y318" s="106" t="str">
        <f t="shared" si="84"/>
        <v/>
      </c>
      <c r="Z318" s="106" t="str">
        <f t="shared" si="84"/>
        <v/>
      </c>
      <c r="AA318" s="106" t="str">
        <f t="shared" si="84"/>
        <v/>
      </c>
      <c r="AB318" s="106" t="str">
        <f t="shared" si="84"/>
        <v/>
      </c>
      <c r="AC318" s="106" t="str">
        <f t="shared" si="84"/>
        <v/>
      </c>
      <c r="AD318" s="106" t="str">
        <f t="shared" si="84"/>
        <v/>
      </c>
      <c r="AE318" s="106" t="str">
        <f t="shared" si="84"/>
        <v/>
      </c>
      <c r="AF318" s="106" t="str">
        <f t="shared" si="84"/>
        <v/>
      </c>
      <c r="AG318" s="106" t="str">
        <f t="shared" si="84"/>
        <v/>
      </c>
      <c r="AH318" s="106" t="str">
        <f t="shared" si="84"/>
        <v/>
      </c>
      <c r="AI318" s="106" t="str">
        <f t="shared" si="84"/>
        <v/>
      </c>
      <c r="AJ318" s="106" t="str">
        <f t="shared" si="84"/>
        <v/>
      </c>
      <c r="AK318" s="106" t="str">
        <f t="shared" si="84"/>
        <v/>
      </c>
      <c r="AM318" s="101" t="str">
        <f t="shared" si="85"/>
        <v/>
      </c>
      <c r="AN318" s="101" t="str">
        <f t="shared" si="85"/>
        <v/>
      </c>
      <c r="AO318" s="101" t="str">
        <f t="shared" si="85"/>
        <v/>
      </c>
      <c r="AP318" s="101" t="str">
        <f t="shared" si="85"/>
        <v/>
      </c>
      <c r="AQ318" s="101" t="str">
        <f t="shared" si="85"/>
        <v/>
      </c>
      <c r="AR318" s="101" t="str">
        <f t="shared" si="85"/>
        <v/>
      </c>
      <c r="AS318" s="101" t="str">
        <f t="shared" si="85"/>
        <v/>
      </c>
      <c r="AT318" s="101" t="str">
        <f t="shared" si="85"/>
        <v/>
      </c>
      <c r="AU318" s="101" t="str">
        <f t="shared" si="85"/>
        <v/>
      </c>
    </row>
    <row r="319" spans="1:47">
      <c r="A319" s="101" t="s">
        <v>3672</v>
      </c>
      <c r="G319" s="106"/>
      <c r="H319" s="106">
        <f t="shared" si="84"/>
        <v>0.38446450571071389</v>
      </c>
      <c r="I319" s="106">
        <f t="shared" si="84"/>
        <v>4.119091531303698E-2</v>
      </c>
      <c r="J319" s="106">
        <f t="shared" si="84"/>
        <v>2.4206793457941522E-3</v>
      </c>
      <c r="K319" s="106">
        <f t="shared" si="84"/>
        <v>-3.7591613758745646E-2</v>
      </c>
      <c r="L319" s="106">
        <f t="shared" si="84"/>
        <v>-1.754641472454932E-2</v>
      </c>
      <c r="M319" s="106">
        <f t="shared" si="84"/>
        <v>-4.271917341160425E-2</v>
      </c>
      <c r="N319" s="106">
        <f t="shared" si="84"/>
        <v>-1.0735924032221011E-2</v>
      </c>
      <c r="O319" s="106">
        <f t="shared" si="84"/>
        <v>-9.7337597828172084E-3</v>
      </c>
      <c r="P319" s="106">
        <f t="shared" si="84"/>
        <v>-2.2987480466456489E-2</v>
      </c>
      <c r="Q319" s="106">
        <f t="shared" si="84"/>
        <v>-3.4340810149580125E-3</v>
      </c>
      <c r="R319" s="106">
        <f t="shared" si="84"/>
        <v>-2.5141318446454397E-3</v>
      </c>
      <c r="S319" s="106">
        <f t="shared" si="84"/>
        <v>2.5129118795104155E-3</v>
      </c>
      <c r="T319" s="106">
        <f t="shared" si="84"/>
        <v>-1.40220730379359E-2</v>
      </c>
      <c r="U319" s="106">
        <f t="shared" si="84"/>
        <v>-8.8194042182827559E-3</v>
      </c>
      <c r="V319" s="106">
        <f t="shared" si="84"/>
        <v>-3.0935211675402474E-3</v>
      </c>
      <c r="W319" s="106">
        <f t="shared" si="84"/>
        <v>-8.6546953894789391E-3</v>
      </c>
      <c r="X319" s="106">
        <f t="shared" si="84"/>
        <v>-5.8882080948453597E-3</v>
      </c>
      <c r="Y319" s="106">
        <f t="shared" si="84"/>
        <v>-8.4063351881213944E-4</v>
      </c>
      <c r="Z319" s="106">
        <f t="shared" si="84"/>
        <v>7.9987815064592738E-3</v>
      </c>
      <c r="AA319" s="106">
        <f t="shared" si="84"/>
        <v>-1.7178977967736708E-3</v>
      </c>
      <c r="AB319" s="106">
        <f t="shared" si="84"/>
        <v>-6.2467302271473901E-4</v>
      </c>
      <c r="AC319" s="106">
        <f t="shared" si="84"/>
        <v>-6.6773608617709534E-4</v>
      </c>
      <c r="AD319" s="106">
        <f t="shared" si="84"/>
        <v>-3.0281707082367992E-3</v>
      </c>
      <c r="AE319" s="106">
        <f t="shared" si="84"/>
        <v>-8.9884386961347484E-4</v>
      </c>
      <c r="AF319" s="106">
        <f t="shared" si="84"/>
        <v>-1.4231415986643015E-3</v>
      </c>
      <c r="AG319" s="106">
        <f t="shared" si="84"/>
        <v>-2.8467117093692318E-3</v>
      </c>
      <c r="AH319" s="106">
        <f t="shared" si="84"/>
        <v>-1.2867390684786484E-3</v>
      </c>
      <c r="AI319" s="106">
        <f t="shared" si="84"/>
        <v>-1.384935592298242E-3</v>
      </c>
      <c r="AJ319" s="106">
        <f t="shared" si="84"/>
        <v>-6.3493819947018082E-3</v>
      </c>
      <c r="AK319" s="106">
        <f t="shared" si="84"/>
        <v>-1.4581309001375775E-3</v>
      </c>
      <c r="AM319" s="101">
        <f t="shared" si="85"/>
        <v>0.99749853472520567</v>
      </c>
      <c r="AN319" s="101">
        <f t="shared" si="85"/>
        <v>0.99754646116734957</v>
      </c>
      <c r="AO319" s="101">
        <f t="shared" si="85"/>
        <v>0.99770635966484933</v>
      </c>
      <c r="AP319" s="101">
        <f t="shared" si="85"/>
        <v>0.99745231624764596</v>
      </c>
      <c r="AQ319" s="101">
        <f t="shared" si="85"/>
        <v>0.99758006854844794</v>
      </c>
      <c r="AR319" s="101">
        <f t="shared" si="85"/>
        <v>0.99771980515279113</v>
      </c>
      <c r="AS319" s="101">
        <f t="shared" si="85"/>
        <v>0.99762069789235552</v>
      </c>
      <c r="AT319" s="101">
        <f t="shared" si="85"/>
        <v>0.99783257586746699</v>
      </c>
      <c r="AU319" s="101">
        <f t="shared" si="85"/>
        <v>0.99815976107561799</v>
      </c>
    </row>
    <row r="320" spans="1:47">
      <c r="A320" s="101" t="s">
        <v>3673</v>
      </c>
      <c r="G320" s="106"/>
      <c r="H320" s="106" t="str">
        <f t="shared" si="84"/>
        <v/>
      </c>
      <c r="I320" s="106" t="str">
        <f t="shared" si="84"/>
        <v/>
      </c>
      <c r="J320" s="106" t="str">
        <f t="shared" si="84"/>
        <v/>
      </c>
      <c r="K320" s="106" t="str">
        <f t="shared" si="84"/>
        <v/>
      </c>
      <c r="L320" s="106" t="str">
        <f t="shared" si="84"/>
        <v/>
      </c>
      <c r="M320" s="106" t="str">
        <f t="shared" si="84"/>
        <v/>
      </c>
      <c r="N320" s="106" t="str">
        <f t="shared" si="84"/>
        <v/>
      </c>
      <c r="O320" s="106" t="str">
        <f t="shared" si="84"/>
        <v/>
      </c>
      <c r="P320" s="106" t="str">
        <f t="shared" si="84"/>
        <v/>
      </c>
      <c r="Q320" s="106" t="str">
        <f t="shared" si="84"/>
        <v/>
      </c>
      <c r="R320" s="106" t="str">
        <f t="shared" si="84"/>
        <v/>
      </c>
      <c r="S320" s="106" t="str">
        <f t="shared" si="84"/>
        <v/>
      </c>
      <c r="T320" s="106" t="str">
        <f t="shared" si="84"/>
        <v/>
      </c>
      <c r="U320" s="106" t="str">
        <f t="shared" si="84"/>
        <v/>
      </c>
      <c r="V320" s="106" t="str">
        <f t="shared" si="84"/>
        <v/>
      </c>
      <c r="W320" s="106" t="str">
        <f t="shared" si="84"/>
        <v/>
      </c>
      <c r="X320" s="106" t="str">
        <f t="shared" si="84"/>
        <v/>
      </c>
      <c r="Y320" s="106" t="str">
        <f t="shared" si="84"/>
        <v/>
      </c>
      <c r="Z320" s="106" t="str">
        <f t="shared" si="84"/>
        <v/>
      </c>
      <c r="AA320" s="106" t="str">
        <f t="shared" si="84"/>
        <v/>
      </c>
      <c r="AB320" s="106" t="str">
        <f t="shared" si="84"/>
        <v/>
      </c>
      <c r="AC320" s="106" t="str">
        <f t="shared" si="84"/>
        <v/>
      </c>
      <c r="AD320" s="106" t="str">
        <f t="shared" si="84"/>
        <v/>
      </c>
      <c r="AE320" s="106" t="str">
        <f t="shared" si="84"/>
        <v/>
      </c>
      <c r="AF320" s="106" t="str">
        <f t="shared" si="84"/>
        <v/>
      </c>
      <c r="AG320" s="106" t="str">
        <f t="shared" si="84"/>
        <v/>
      </c>
      <c r="AH320" s="106" t="str">
        <f t="shared" si="84"/>
        <v/>
      </c>
      <c r="AI320" s="106" t="str">
        <f t="shared" si="84"/>
        <v/>
      </c>
      <c r="AJ320" s="106" t="str">
        <f t="shared" si="84"/>
        <v/>
      </c>
      <c r="AK320" s="106" t="str">
        <f t="shared" si="84"/>
        <v/>
      </c>
      <c r="AM320" s="101" t="str">
        <f t="shared" si="85"/>
        <v/>
      </c>
      <c r="AN320" s="101" t="str">
        <f t="shared" si="85"/>
        <v/>
      </c>
      <c r="AO320" s="101" t="str">
        <f t="shared" si="85"/>
        <v/>
      </c>
      <c r="AP320" s="101" t="str">
        <f t="shared" si="85"/>
        <v/>
      </c>
      <c r="AQ320" s="101" t="str">
        <f t="shared" si="85"/>
        <v/>
      </c>
      <c r="AR320" s="101" t="str">
        <f t="shared" si="85"/>
        <v/>
      </c>
      <c r="AS320" s="101" t="str">
        <f t="shared" si="85"/>
        <v/>
      </c>
      <c r="AT320" s="101" t="str">
        <f t="shared" si="85"/>
        <v/>
      </c>
      <c r="AU320" s="101" t="str">
        <f t="shared" si="85"/>
        <v/>
      </c>
    </row>
    <row r="321" spans="1:47">
      <c r="A321" s="101" t="s">
        <v>3674</v>
      </c>
      <c r="G321" s="106"/>
      <c r="H321" s="106" t="str">
        <f t="shared" si="84"/>
        <v/>
      </c>
      <c r="I321" s="106" t="str">
        <f t="shared" si="84"/>
        <v/>
      </c>
      <c r="J321" s="106" t="str">
        <f t="shared" si="84"/>
        <v/>
      </c>
      <c r="K321" s="106" t="str">
        <f t="shared" si="84"/>
        <v/>
      </c>
      <c r="L321" s="106" t="str">
        <f t="shared" si="84"/>
        <v/>
      </c>
      <c r="M321" s="106" t="str">
        <f t="shared" si="84"/>
        <v/>
      </c>
      <c r="N321" s="106" t="str">
        <f t="shared" si="84"/>
        <v/>
      </c>
      <c r="O321" s="106" t="str">
        <f t="shared" si="84"/>
        <v/>
      </c>
      <c r="P321" s="106" t="str">
        <f t="shared" si="84"/>
        <v/>
      </c>
      <c r="Q321" s="106" t="str">
        <f t="shared" si="84"/>
        <v/>
      </c>
      <c r="R321" s="106" t="str">
        <f t="shared" si="84"/>
        <v/>
      </c>
      <c r="S321" s="106" t="str">
        <f t="shared" si="84"/>
        <v/>
      </c>
      <c r="T321" s="106" t="str">
        <f t="shared" si="84"/>
        <v/>
      </c>
      <c r="U321" s="106" t="str">
        <f t="shared" si="84"/>
        <v/>
      </c>
      <c r="V321" s="106" t="str">
        <f t="shared" si="84"/>
        <v/>
      </c>
      <c r="W321" s="106" t="str">
        <f t="shared" si="84"/>
        <v/>
      </c>
      <c r="X321" s="106" t="str">
        <f t="shared" si="84"/>
        <v/>
      </c>
      <c r="Y321" s="106" t="str">
        <f t="shared" si="84"/>
        <v/>
      </c>
      <c r="Z321" s="106" t="str">
        <f t="shared" si="84"/>
        <v/>
      </c>
      <c r="AA321" s="106" t="str">
        <f t="shared" si="84"/>
        <v/>
      </c>
      <c r="AB321" s="106" t="str">
        <f t="shared" si="84"/>
        <v/>
      </c>
      <c r="AC321" s="106" t="str">
        <f t="shared" si="84"/>
        <v/>
      </c>
      <c r="AD321" s="106" t="str">
        <f t="shared" si="84"/>
        <v/>
      </c>
      <c r="AE321" s="106" t="str">
        <f t="shared" si="84"/>
        <v/>
      </c>
      <c r="AF321" s="106" t="str">
        <f t="shared" si="84"/>
        <v/>
      </c>
      <c r="AG321" s="106" t="str">
        <f t="shared" si="84"/>
        <v/>
      </c>
      <c r="AH321" s="106" t="str">
        <f t="shared" si="84"/>
        <v/>
      </c>
      <c r="AI321" s="106" t="str">
        <f t="shared" si="84"/>
        <v/>
      </c>
      <c r="AJ321" s="106" t="str">
        <f t="shared" si="84"/>
        <v/>
      </c>
      <c r="AK321" s="106" t="str">
        <f t="shared" si="84"/>
        <v/>
      </c>
      <c r="AM321" s="101" t="str">
        <f t="shared" si="85"/>
        <v/>
      </c>
      <c r="AN321" s="101" t="str">
        <f t="shared" si="85"/>
        <v/>
      </c>
      <c r="AO321" s="101" t="str">
        <f t="shared" si="85"/>
        <v/>
      </c>
      <c r="AP321" s="101" t="str">
        <f t="shared" si="85"/>
        <v/>
      </c>
      <c r="AQ321" s="101" t="str">
        <f t="shared" si="85"/>
        <v/>
      </c>
      <c r="AR321" s="101" t="str">
        <f t="shared" si="85"/>
        <v/>
      </c>
      <c r="AS321" s="101" t="str">
        <f t="shared" si="85"/>
        <v/>
      </c>
      <c r="AT321" s="101" t="str">
        <f t="shared" si="85"/>
        <v/>
      </c>
      <c r="AU321" s="101" t="str">
        <f t="shared" si="85"/>
        <v/>
      </c>
    </row>
    <row r="322" spans="1:47">
      <c r="A322" s="101" t="s">
        <v>3675</v>
      </c>
      <c r="G322" s="106"/>
      <c r="H322" s="106" t="str">
        <f t="shared" si="84"/>
        <v/>
      </c>
      <c r="I322" s="106" t="str">
        <f t="shared" si="84"/>
        <v/>
      </c>
      <c r="J322" s="106" t="str">
        <f t="shared" si="84"/>
        <v/>
      </c>
      <c r="K322" s="106" t="str">
        <f t="shared" si="84"/>
        <v/>
      </c>
      <c r="L322" s="106" t="str">
        <f t="shared" si="84"/>
        <v/>
      </c>
      <c r="M322" s="106" t="str">
        <f t="shared" si="84"/>
        <v/>
      </c>
      <c r="N322" s="106" t="str">
        <f t="shared" si="84"/>
        <v/>
      </c>
      <c r="O322" s="106" t="str">
        <f t="shared" si="84"/>
        <v/>
      </c>
      <c r="P322" s="106" t="str">
        <f t="shared" si="84"/>
        <v/>
      </c>
      <c r="Q322" s="106" t="str">
        <f t="shared" si="84"/>
        <v/>
      </c>
      <c r="R322" s="106" t="str">
        <f t="shared" si="84"/>
        <v/>
      </c>
      <c r="S322" s="106" t="str">
        <f t="shared" si="84"/>
        <v/>
      </c>
      <c r="T322" s="106" t="str">
        <f t="shared" si="84"/>
        <v/>
      </c>
      <c r="U322" s="106" t="str">
        <f t="shared" si="84"/>
        <v/>
      </c>
      <c r="V322" s="106" t="str">
        <f t="shared" si="84"/>
        <v/>
      </c>
      <c r="W322" s="106" t="str">
        <f t="shared" si="84"/>
        <v/>
      </c>
      <c r="X322" s="106" t="str">
        <f t="shared" si="84"/>
        <v/>
      </c>
      <c r="Y322" s="106" t="str">
        <f t="shared" si="84"/>
        <v/>
      </c>
      <c r="Z322" s="106" t="str">
        <f t="shared" si="84"/>
        <v/>
      </c>
      <c r="AA322" s="106" t="str">
        <f t="shared" si="84"/>
        <v/>
      </c>
      <c r="AB322" s="106" t="str">
        <f t="shared" si="84"/>
        <v/>
      </c>
      <c r="AC322" s="106" t="str">
        <f t="shared" si="84"/>
        <v/>
      </c>
      <c r="AD322" s="106" t="str">
        <f t="shared" si="84"/>
        <v/>
      </c>
      <c r="AE322" s="106" t="str">
        <f t="shared" si="84"/>
        <v/>
      </c>
      <c r="AF322" s="106" t="str">
        <f t="shared" si="84"/>
        <v/>
      </c>
      <c r="AG322" s="106" t="str">
        <f t="shared" si="84"/>
        <v/>
      </c>
      <c r="AH322" s="106" t="str">
        <f t="shared" si="84"/>
        <v/>
      </c>
      <c r="AI322" s="106" t="str">
        <f t="shared" si="84"/>
        <v/>
      </c>
      <c r="AJ322" s="106" t="str">
        <f t="shared" si="84"/>
        <v/>
      </c>
      <c r="AK322" s="106" t="str">
        <f t="shared" si="84"/>
        <v/>
      </c>
      <c r="AM322" s="101" t="str">
        <f t="shared" si="85"/>
        <v/>
      </c>
      <c r="AN322" s="101" t="str">
        <f t="shared" si="85"/>
        <v/>
      </c>
      <c r="AO322" s="101" t="str">
        <f t="shared" si="85"/>
        <v/>
      </c>
      <c r="AP322" s="101" t="str">
        <f t="shared" si="85"/>
        <v/>
      </c>
      <c r="AQ322" s="101" t="str">
        <f t="shared" si="85"/>
        <v/>
      </c>
      <c r="AR322" s="101" t="str">
        <f t="shared" si="85"/>
        <v/>
      </c>
      <c r="AS322" s="101" t="str">
        <f t="shared" si="85"/>
        <v/>
      </c>
      <c r="AT322" s="101" t="str">
        <f t="shared" si="85"/>
        <v/>
      </c>
      <c r="AU322" s="101" t="str">
        <f t="shared" si="85"/>
        <v/>
      </c>
    </row>
    <row r="323" spans="1:47" s="128" customFormat="1">
      <c r="A323" s="127" t="s">
        <v>3685</v>
      </c>
      <c r="B323" s="127"/>
      <c r="C323" s="127"/>
      <c r="D323" s="127"/>
      <c r="E323" s="127"/>
      <c r="F323" s="127"/>
      <c r="G323" s="129"/>
      <c r="H323" s="129" t="str">
        <f t="shared" si="84"/>
        <v/>
      </c>
      <c r="I323" s="129" t="str">
        <f t="shared" si="84"/>
        <v/>
      </c>
      <c r="J323" s="129" t="str">
        <f t="shared" si="84"/>
        <v/>
      </c>
      <c r="K323" s="129" t="str">
        <f t="shared" si="84"/>
        <v/>
      </c>
      <c r="L323" s="129" t="str">
        <f t="shared" si="84"/>
        <v/>
      </c>
      <c r="M323" s="129" t="str">
        <f t="shared" si="84"/>
        <v/>
      </c>
      <c r="N323" s="129" t="str">
        <f t="shared" si="84"/>
        <v/>
      </c>
      <c r="O323" s="129" t="str">
        <f t="shared" si="84"/>
        <v/>
      </c>
      <c r="P323" s="129" t="str">
        <f t="shared" si="84"/>
        <v/>
      </c>
      <c r="Q323" s="129" t="str">
        <f t="shared" si="84"/>
        <v/>
      </c>
      <c r="R323" s="129" t="str">
        <f t="shared" si="84"/>
        <v/>
      </c>
      <c r="S323" s="129" t="str">
        <f t="shared" si="84"/>
        <v/>
      </c>
      <c r="T323" s="129" t="str">
        <f t="shared" si="84"/>
        <v/>
      </c>
      <c r="U323" s="129" t="str">
        <f t="shared" si="84"/>
        <v/>
      </c>
      <c r="V323" s="129" t="str">
        <f t="shared" si="84"/>
        <v/>
      </c>
      <c r="W323" s="129" t="str">
        <f t="shared" ref="W323:AZ323" si="86">IFERROR(W112/V112-1,"")</f>
        <v/>
      </c>
      <c r="X323" s="129" t="str">
        <f t="shared" si="86"/>
        <v/>
      </c>
      <c r="Y323" s="129" t="str">
        <f t="shared" si="86"/>
        <v/>
      </c>
      <c r="Z323" s="129" t="str">
        <f t="shared" si="86"/>
        <v/>
      </c>
      <c r="AA323" s="129" t="str">
        <f t="shared" si="86"/>
        <v/>
      </c>
      <c r="AB323" s="129" t="str">
        <f t="shared" si="86"/>
        <v/>
      </c>
      <c r="AC323" s="129" t="str">
        <f t="shared" si="86"/>
        <v/>
      </c>
      <c r="AD323" s="129" t="str">
        <f t="shared" si="86"/>
        <v/>
      </c>
      <c r="AE323" s="129" t="str">
        <f t="shared" si="86"/>
        <v/>
      </c>
      <c r="AF323" s="129" t="str">
        <f t="shared" si="86"/>
        <v/>
      </c>
      <c r="AG323" s="129" t="str">
        <f t="shared" si="86"/>
        <v/>
      </c>
      <c r="AH323" s="129" t="str">
        <f t="shared" si="86"/>
        <v/>
      </c>
      <c r="AI323" s="129" t="str">
        <f t="shared" si="86"/>
        <v/>
      </c>
      <c r="AJ323" s="129" t="str">
        <f t="shared" si="86"/>
        <v/>
      </c>
      <c r="AK323" s="129" t="str">
        <f t="shared" si="86"/>
        <v/>
      </c>
      <c r="AM323" s="128" t="str">
        <f t="shared" si="85"/>
        <v/>
      </c>
      <c r="AN323" s="128" t="str">
        <f t="shared" si="85"/>
        <v/>
      </c>
      <c r="AO323" s="128" t="str">
        <f t="shared" si="85"/>
        <v/>
      </c>
      <c r="AP323" s="128" t="str">
        <f t="shared" si="85"/>
        <v/>
      </c>
      <c r="AQ323" s="128" t="str">
        <f t="shared" si="85"/>
        <v/>
      </c>
      <c r="AR323" s="128" t="str">
        <f t="shared" si="85"/>
        <v/>
      </c>
      <c r="AS323" s="128" t="str">
        <f t="shared" si="85"/>
        <v/>
      </c>
      <c r="AT323" s="128" t="str">
        <f t="shared" si="85"/>
        <v/>
      </c>
      <c r="AU323" s="128" t="str">
        <f t="shared" si="85"/>
        <v/>
      </c>
    </row>
    <row r="324" spans="1:47">
      <c r="A324" s="105" t="s">
        <v>3697</v>
      </c>
      <c r="B324" s="105"/>
      <c r="C324" s="105"/>
      <c r="D324" s="105"/>
      <c r="E324" s="105"/>
      <c r="F324" s="105"/>
      <c r="G324" s="101">
        <f t="shared" ref="G324:AK324" si="87">G$1</f>
        <v>2020</v>
      </c>
      <c r="H324" s="101">
        <f t="shared" si="87"/>
        <v>2021</v>
      </c>
      <c r="I324" s="101">
        <f t="shared" si="87"/>
        <v>2022</v>
      </c>
      <c r="J324" s="101">
        <f t="shared" si="87"/>
        <v>2023</v>
      </c>
      <c r="K324" s="101">
        <f t="shared" si="87"/>
        <v>2024</v>
      </c>
      <c r="L324" s="101">
        <f t="shared" si="87"/>
        <v>2025</v>
      </c>
      <c r="M324" s="101">
        <f t="shared" si="87"/>
        <v>2026</v>
      </c>
      <c r="N324" s="101">
        <f t="shared" si="87"/>
        <v>2027</v>
      </c>
      <c r="O324" s="101">
        <f t="shared" si="87"/>
        <v>2028</v>
      </c>
      <c r="P324" s="101">
        <f t="shared" si="87"/>
        <v>2029</v>
      </c>
      <c r="Q324" s="101">
        <f t="shared" si="87"/>
        <v>2030</v>
      </c>
      <c r="R324" s="101">
        <f t="shared" si="87"/>
        <v>2031</v>
      </c>
      <c r="S324" s="101">
        <f t="shared" si="87"/>
        <v>2032</v>
      </c>
      <c r="T324" s="101">
        <f t="shared" si="87"/>
        <v>2033</v>
      </c>
      <c r="U324" s="101">
        <f t="shared" si="87"/>
        <v>2034</v>
      </c>
      <c r="V324" s="101">
        <f t="shared" si="87"/>
        <v>2035</v>
      </c>
      <c r="W324" s="101">
        <f t="shared" si="87"/>
        <v>2036</v>
      </c>
      <c r="X324" s="101">
        <f t="shared" si="87"/>
        <v>2037</v>
      </c>
      <c r="Y324" s="101">
        <f t="shared" si="87"/>
        <v>2038</v>
      </c>
      <c r="Z324" s="101">
        <f t="shared" si="87"/>
        <v>2039</v>
      </c>
      <c r="AA324" s="101">
        <f t="shared" si="87"/>
        <v>2040</v>
      </c>
      <c r="AB324" s="101">
        <f t="shared" si="87"/>
        <v>2041</v>
      </c>
      <c r="AC324" s="101">
        <f t="shared" si="87"/>
        <v>2042</v>
      </c>
      <c r="AD324" s="101">
        <f t="shared" si="87"/>
        <v>2043</v>
      </c>
      <c r="AE324" s="101">
        <f t="shared" si="87"/>
        <v>2044</v>
      </c>
      <c r="AF324" s="101">
        <f t="shared" si="87"/>
        <v>2045</v>
      </c>
      <c r="AG324" s="101">
        <f t="shared" si="87"/>
        <v>2046</v>
      </c>
      <c r="AH324" s="101">
        <f t="shared" si="87"/>
        <v>2047</v>
      </c>
      <c r="AI324" s="101">
        <f t="shared" si="87"/>
        <v>2048</v>
      </c>
      <c r="AJ324" s="101">
        <f t="shared" si="87"/>
        <v>2049</v>
      </c>
      <c r="AK324" s="101">
        <f t="shared" si="87"/>
        <v>2050</v>
      </c>
    </row>
    <row r="325" spans="1:47">
      <c r="A325" s="101" t="s">
        <v>3668</v>
      </c>
      <c r="G325" s="106"/>
      <c r="H325" s="106" t="str">
        <f t="shared" ref="H325:AK333" si="88">IFERROR(H114/G114-1,"")</f>
        <v/>
      </c>
      <c r="I325" s="106" t="str">
        <f t="shared" si="88"/>
        <v/>
      </c>
      <c r="J325" s="106" t="str">
        <f t="shared" si="88"/>
        <v/>
      </c>
      <c r="K325" s="106" t="str">
        <f t="shared" si="88"/>
        <v/>
      </c>
      <c r="L325" s="106" t="str">
        <f t="shared" si="88"/>
        <v/>
      </c>
      <c r="M325" s="106" t="str">
        <f t="shared" si="88"/>
        <v/>
      </c>
      <c r="N325" s="106" t="str">
        <f t="shared" si="88"/>
        <v/>
      </c>
      <c r="O325" s="106" t="str">
        <f t="shared" si="88"/>
        <v/>
      </c>
      <c r="P325" s="106" t="str">
        <f t="shared" si="88"/>
        <v/>
      </c>
      <c r="Q325" s="106" t="str">
        <f t="shared" si="88"/>
        <v/>
      </c>
      <c r="R325" s="106" t="str">
        <f t="shared" si="88"/>
        <v/>
      </c>
      <c r="S325" s="106" t="str">
        <f t="shared" si="88"/>
        <v/>
      </c>
      <c r="T325" s="106" t="str">
        <f t="shared" si="88"/>
        <v/>
      </c>
      <c r="U325" s="106" t="str">
        <f t="shared" si="88"/>
        <v/>
      </c>
      <c r="V325" s="106" t="str">
        <f t="shared" si="88"/>
        <v/>
      </c>
      <c r="W325" s="106" t="str">
        <f t="shared" si="88"/>
        <v/>
      </c>
      <c r="X325" s="106" t="str">
        <f t="shared" si="88"/>
        <v/>
      </c>
      <c r="Y325" s="106" t="str">
        <f t="shared" si="88"/>
        <v/>
      </c>
      <c r="Z325" s="106" t="str">
        <f t="shared" si="88"/>
        <v/>
      </c>
      <c r="AA325" s="106" t="str">
        <f t="shared" si="88"/>
        <v/>
      </c>
      <c r="AB325" s="106" t="str">
        <f t="shared" si="88"/>
        <v/>
      </c>
      <c r="AC325" s="106" t="str">
        <f t="shared" si="88"/>
        <v/>
      </c>
      <c r="AD325" s="106" t="str">
        <f t="shared" si="88"/>
        <v/>
      </c>
      <c r="AE325" s="106" t="str">
        <f t="shared" si="88"/>
        <v/>
      </c>
      <c r="AF325" s="106" t="str">
        <f t="shared" si="88"/>
        <v/>
      </c>
      <c r="AG325" s="106" t="str">
        <f t="shared" si="88"/>
        <v/>
      </c>
      <c r="AH325" s="106" t="str">
        <f t="shared" si="88"/>
        <v/>
      </c>
      <c r="AI325" s="106" t="str">
        <f t="shared" si="88"/>
        <v/>
      </c>
      <c r="AJ325" s="106" t="str">
        <f t="shared" si="88"/>
        <v/>
      </c>
      <c r="AK325" s="106" t="str">
        <f t="shared" si="88"/>
        <v/>
      </c>
      <c r="AM325" s="101" t="str">
        <f t="shared" ref="AM325:AU333" si="89">IFERROR(AM114/AL114,"")</f>
        <v/>
      </c>
      <c r="AN325" s="101" t="str">
        <f t="shared" si="89"/>
        <v/>
      </c>
      <c r="AO325" s="101" t="str">
        <f t="shared" si="89"/>
        <v/>
      </c>
      <c r="AP325" s="101" t="str">
        <f t="shared" si="89"/>
        <v/>
      </c>
      <c r="AQ325" s="101" t="str">
        <f t="shared" si="89"/>
        <v/>
      </c>
      <c r="AR325" s="101" t="str">
        <f t="shared" si="89"/>
        <v/>
      </c>
      <c r="AS325" s="101" t="str">
        <f t="shared" si="89"/>
        <v/>
      </c>
      <c r="AT325" s="101" t="str">
        <f t="shared" si="89"/>
        <v/>
      </c>
      <c r="AU325" s="101" t="str">
        <f t="shared" si="89"/>
        <v/>
      </c>
    </row>
    <row r="326" spans="1:47">
      <c r="A326" s="101" t="s">
        <v>3669</v>
      </c>
      <c r="G326" s="106"/>
      <c r="H326" s="106">
        <f t="shared" si="88"/>
        <v>9.601454839794199E-2</v>
      </c>
      <c r="I326" s="106">
        <f t="shared" si="88"/>
        <v>0.14178041028382293</v>
      </c>
      <c r="J326" s="106">
        <f t="shared" si="88"/>
        <v>6.8829603984568166E-2</v>
      </c>
      <c r="K326" s="106">
        <f t="shared" si="88"/>
        <v>6.1113406318169305E-2</v>
      </c>
      <c r="L326" s="106">
        <f t="shared" si="88"/>
        <v>2.1900270085538631E-2</v>
      </c>
      <c r="M326" s="106">
        <f t="shared" si="88"/>
        <v>2.3185773305536062E-2</v>
      </c>
      <c r="N326" s="106">
        <f t="shared" si="88"/>
        <v>-2.2832656729078749E-2</v>
      </c>
      <c r="O326" s="106">
        <f t="shared" si="88"/>
        <v>1.2640713110689594E-2</v>
      </c>
      <c r="P326" s="106">
        <f t="shared" si="88"/>
        <v>2.1337700817019689E-2</v>
      </c>
      <c r="Q326" s="106">
        <f t="shared" si="88"/>
        <v>3.7133519337745113E-2</v>
      </c>
      <c r="R326" s="106">
        <f t="shared" si="88"/>
        <v>1.7861835900134571E-2</v>
      </c>
      <c r="S326" s="106">
        <f t="shared" si="88"/>
        <v>2.9379635932244685E-2</v>
      </c>
      <c r="T326" s="106">
        <f t="shared" si="88"/>
        <v>1.1880328288552677E-2</v>
      </c>
      <c r="U326" s="106">
        <f t="shared" si="88"/>
        <v>2.6879892653893567E-2</v>
      </c>
      <c r="V326" s="106">
        <f t="shared" si="88"/>
        <v>1.9727093722360145E-2</v>
      </c>
      <c r="W326" s="106">
        <f t="shared" si="88"/>
        <v>9.7403058896814443E-3</v>
      </c>
      <c r="X326" s="106">
        <f t="shared" si="88"/>
        <v>1.8209081208290456E-2</v>
      </c>
      <c r="Y326" s="106">
        <f t="shared" si="88"/>
        <v>1.6318536642604409E-2</v>
      </c>
      <c r="Z326" s="106">
        <f t="shared" si="88"/>
        <v>2.6993600628003156E-2</v>
      </c>
      <c r="AA326" s="106">
        <f t="shared" si="88"/>
        <v>-8.9519729653568803E-3</v>
      </c>
      <c r="AB326" s="106">
        <f t="shared" si="88"/>
        <v>3.7297982765164495E-2</v>
      </c>
      <c r="AC326" s="106">
        <f t="shared" si="88"/>
        <v>1.6715500888777601E-2</v>
      </c>
      <c r="AD326" s="106">
        <f t="shared" si="88"/>
        <v>1.1369435251258775E-2</v>
      </c>
      <c r="AE326" s="106">
        <f t="shared" si="88"/>
        <v>1.0934239549422742E-2</v>
      </c>
      <c r="AF326" s="106">
        <f t="shared" si="88"/>
        <v>2.2469104369245096E-2</v>
      </c>
      <c r="AG326" s="106">
        <f t="shared" si="88"/>
        <v>1.7787713322801935E-2</v>
      </c>
      <c r="AH326" s="106">
        <f t="shared" si="88"/>
        <v>2.1097769507113062E-2</v>
      </c>
      <c r="AI326" s="106">
        <f t="shared" si="88"/>
        <v>1.2036138517590222E-2</v>
      </c>
      <c r="AJ326" s="106">
        <f t="shared" si="88"/>
        <v>-2.7538328341978335E-3</v>
      </c>
      <c r="AK326" s="106">
        <f t="shared" si="88"/>
        <v>1.266488446420011E-2</v>
      </c>
      <c r="AM326" s="101">
        <f t="shared" si="89"/>
        <v>1.0109586148713763</v>
      </c>
      <c r="AN326" s="101">
        <f t="shared" si="89"/>
        <v>1.0130419747456214</v>
      </c>
      <c r="AO326" s="101">
        <f t="shared" si="89"/>
        <v>1.0130720343698985</v>
      </c>
      <c r="AP326" s="101">
        <f t="shared" si="89"/>
        <v>1.0122210090709678</v>
      </c>
      <c r="AQ326" s="101">
        <f t="shared" si="89"/>
        <v>1.0109162454358529</v>
      </c>
      <c r="AR326" s="101">
        <f t="shared" si="89"/>
        <v>1.0114157437962064</v>
      </c>
      <c r="AS326" s="101">
        <f t="shared" si="89"/>
        <v>1.0117155666910937</v>
      </c>
      <c r="AT326" s="101">
        <f t="shared" si="89"/>
        <v>1.0131059754831062</v>
      </c>
      <c r="AU326" s="101">
        <f t="shared" si="89"/>
        <v>1.0135762473225212</v>
      </c>
    </row>
    <row r="327" spans="1:47">
      <c r="A327" s="101" t="s">
        <v>3670</v>
      </c>
      <c r="G327" s="106"/>
      <c r="H327" s="106" t="str">
        <f t="shared" si="88"/>
        <v/>
      </c>
      <c r="I327" s="106" t="str">
        <f t="shared" si="88"/>
        <v/>
      </c>
      <c r="J327" s="106" t="str">
        <f t="shared" si="88"/>
        <v/>
      </c>
      <c r="K327" s="106" t="str">
        <f t="shared" si="88"/>
        <v/>
      </c>
      <c r="L327" s="106" t="str">
        <f t="shared" si="88"/>
        <v/>
      </c>
      <c r="M327" s="106" t="str">
        <f t="shared" si="88"/>
        <v/>
      </c>
      <c r="N327" s="106" t="str">
        <f t="shared" si="88"/>
        <v/>
      </c>
      <c r="O327" s="106" t="str">
        <f t="shared" si="88"/>
        <v/>
      </c>
      <c r="P327" s="106" t="str">
        <f t="shared" si="88"/>
        <v/>
      </c>
      <c r="Q327" s="106" t="str">
        <f t="shared" si="88"/>
        <v/>
      </c>
      <c r="R327" s="106" t="str">
        <f t="shared" si="88"/>
        <v/>
      </c>
      <c r="S327" s="106" t="str">
        <f t="shared" si="88"/>
        <v/>
      </c>
      <c r="T327" s="106" t="str">
        <f t="shared" si="88"/>
        <v/>
      </c>
      <c r="U327" s="106" t="str">
        <f t="shared" si="88"/>
        <v/>
      </c>
      <c r="V327" s="106" t="str">
        <f t="shared" si="88"/>
        <v/>
      </c>
      <c r="W327" s="106" t="str">
        <f t="shared" si="88"/>
        <v/>
      </c>
      <c r="X327" s="106" t="str">
        <f t="shared" si="88"/>
        <v/>
      </c>
      <c r="Y327" s="106" t="str">
        <f t="shared" si="88"/>
        <v/>
      </c>
      <c r="Z327" s="106" t="str">
        <f t="shared" si="88"/>
        <v/>
      </c>
      <c r="AA327" s="106" t="str">
        <f t="shared" si="88"/>
        <v/>
      </c>
      <c r="AB327" s="106" t="str">
        <f t="shared" si="88"/>
        <v/>
      </c>
      <c r="AC327" s="106" t="str">
        <f t="shared" si="88"/>
        <v/>
      </c>
      <c r="AD327" s="106" t="str">
        <f t="shared" si="88"/>
        <v/>
      </c>
      <c r="AE327" s="106" t="str">
        <f t="shared" si="88"/>
        <v/>
      </c>
      <c r="AF327" s="106" t="str">
        <f t="shared" si="88"/>
        <v/>
      </c>
      <c r="AG327" s="106" t="str">
        <f t="shared" si="88"/>
        <v/>
      </c>
      <c r="AH327" s="106" t="str">
        <f t="shared" si="88"/>
        <v/>
      </c>
      <c r="AI327" s="106" t="str">
        <f t="shared" si="88"/>
        <v/>
      </c>
      <c r="AJ327" s="106" t="str">
        <f t="shared" si="88"/>
        <v/>
      </c>
      <c r="AK327" s="106" t="str">
        <f t="shared" si="88"/>
        <v/>
      </c>
      <c r="AM327" s="101" t="str">
        <f t="shared" si="89"/>
        <v/>
      </c>
      <c r="AN327" s="101" t="str">
        <f t="shared" si="89"/>
        <v/>
      </c>
      <c r="AO327" s="101" t="str">
        <f t="shared" si="89"/>
        <v/>
      </c>
      <c r="AP327" s="101" t="str">
        <f t="shared" si="89"/>
        <v/>
      </c>
      <c r="AQ327" s="101" t="str">
        <f t="shared" si="89"/>
        <v/>
      </c>
      <c r="AR327" s="101" t="str">
        <f t="shared" si="89"/>
        <v/>
      </c>
      <c r="AS327" s="101" t="str">
        <f t="shared" si="89"/>
        <v/>
      </c>
      <c r="AT327" s="101" t="str">
        <f t="shared" si="89"/>
        <v/>
      </c>
      <c r="AU327" s="101" t="str">
        <f t="shared" si="89"/>
        <v/>
      </c>
    </row>
    <row r="328" spans="1:47">
      <c r="A328" s="101" t="s">
        <v>3671</v>
      </c>
      <c r="G328" s="106"/>
      <c r="H328" s="106" t="str">
        <f t="shared" si="88"/>
        <v/>
      </c>
      <c r="I328" s="106" t="str">
        <f t="shared" si="88"/>
        <v/>
      </c>
      <c r="J328" s="106" t="str">
        <f t="shared" si="88"/>
        <v/>
      </c>
      <c r="K328" s="106" t="str">
        <f t="shared" si="88"/>
        <v/>
      </c>
      <c r="L328" s="106" t="str">
        <f t="shared" si="88"/>
        <v/>
      </c>
      <c r="M328" s="106" t="str">
        <f t="shared" si="88"/>
        <v/>
      </c>
      <c r="N328" s="106" t="str">
        <f t="shared" si="88"/>
        <v/>
      </c>
      <c r="O328" s="106" t="str">
        <f t="shared" si="88"/>
        <v/>
      </c>
      <c r="P328" s="106" t="str">
        <f t="shared" si="88"/>
        <v/>
      </c>
      <c r="Q328" s="106" t="str">
        <f t="shared" si="88"/>
        <v/>
      </c>
      <c r="R328" s="106" t="str">
        <f t="shared" si="88"/>
        <v/>
      </c>
      <c r="S328" s="106" t="str">
        <f t="shared" si="88"/>
        <v/>
      </c>
      <c r="T328" s="106" t="str">
        <f t="shared" si="88"/>
        <v/>
      </c>
      <c r="U328" s="106" t="str">
        <f t="shared" si="88"/>
        <v/>
      </c>
      <c r="V328" s="106" t="str">
        <f t="shared" si="88"/>
        <v/>
      </c>
      <c r="W328" s="106" t="str">
        <f t="shared" si="88"/>
        <v/>
      </c>
      <c r="X328" s="106" t="str">
        <f t="shared" si="88"/>
        <v/>
      </c>
      <c r="Y328" s="106" t="str">
        <f t="shared" si="88"/>
        <v/>
      </c>
      <c r="Z328" s="106" t="str">
        <f t="shared" si="88"/>
        <v/>
      </c>
      <c r="AA328" s="106" t="str">
        <f t="shared" si="88"/>
        <v/>
      </c>
      <c r="AB328" s="106" t="str">
        <f t="shared" si="88"/>
        <v/>
      </c>
      <c r="AC328" s="106" t="str">
        <f t="shared" si="88"/>
        <v/>
      </c>
      <c r="AD328" s="106" t="str">
        <f t="shared" si="88"/>
        <v/>
      </c>
      <c r="AE328" s="106" t="str">
        <f t="shared" si="88"/>
        <v/>
      </c>
      <c r="AF328" s="106" t="str">
        <f t="shared" si="88"/>
        <v/>
      </c>
      <c r="AG328" s="106" t="str">
        <f t="shared" si="88"/>
        <v/>
      </c>
      <c r="AH328" s="106" t="str">
        <f t="shared" si="88"/>
        <v/>
      </c>
      <c r="AI328" s="106" t="str">
        <f t="shared" si="88"/>
        <v/>
      </c>
      <c r="AJ328" s="106" t="str">
        <f t="shared" si="88"/>
        <v/>
      </c>
      <c r="AK328" s="106" t="str">
        <f t="shared" si="88"/>
        <v/>
      </c>
      <c r="AM328" s="101" t="str">
        <f t="shared" si="89"/>
        <v/>
      </c>
      <c r="AN328" s="101" t="str">
        <f t="shared" si="89"/>
        <v/>
      </c>
      <c r="AO328" s="101" t="str">
        <f t="shared" si="89"/>
        <v/>
      </c>
      <c r="AP328" s="101" t="str">
        <f t="shared" si="89"/>
        <v/>
      </c>
      <c r="AQ328" s="101" t="str">
        <f t="shared" si="89"/>
        <v/>
      </c>
      <c r="AR328" s="101" t="str">
        <f t="shared" si="89"/>
        <v/>
      </c>
      <c r="AS328" s="101" t="str">
        <f t="shared" si="89"/>
        <v/>
      </c>
      <c r="AT328" s="101" t="str">
        <f t="shared" si="89"/>
        <v/>
      </c>
      <c r="AU328" s="101" t="str">
        <f t="shared" si="89"/>
        <v/>
      </c>
    </row>
    <row r="329" spans="1:47">
      <c r="A329" s="101" t="s">
        <v>3672</v>
      </c>
      <c r="G329" s="106"/>
      <c r="H329" s="106">
        <f t="shared" si="88"/>
        <v>9.601454839794199E-2</v>
      </c>
      <c r="I329" s="106">
        <f t="shared" si="88"/>
        <v>0.14178041028382293</v>
      </c>
      <c r="J329" s="106">
        <f t="shared" si="88"/>
        <v>6.8829603984568166E-2</v>
      </c>
      <c r="K329" s="106">
        <f t="shared" si="88"/>
        <v>6.1113406318169305E-2</v>
      </c>
      <c r="L329" s="106">
        <f t="shared" si="88"/>
        <v>2.1900270085538631E-2</v>
      </c>
      <c r="M329" s="106">
        <f t="shared" si="88"/>
        <v>2.3185773305536062E-2</v>
      </c>
      <c r="N329" s="106">
        <f t="shared" si="88"/>
        <v>-2.2832656729078749E-2</v>
      </c>
      <c r="O329" s="106">
        <f t="shared" si="88"/>
        <v>1.2640713110689594E-2</v>
      </c>
      <c r="P329" s="106">
        <f t="shared" si="88"/>
        <v>2.1337700817019689E-2</v>
      </c>
      <c r="Q329" s="106">
        <f t="shared" si="88"/>
        <v>3.7133519337745113E-2</v>
      </c>
      <c r="R329" s="106">
        <f t="shared" si="88"/>
        <v>1.7861835900134571E-2</v>
      </c>
      <c r="S329" s="106">
        <f t="shared" si="88"/>
        <v>2.9379635932244685E-2</v>
      </c>
      <c r="T329" s="106">
        <f t="shared" si="88"/>
        <v>1.1880328288552677E-2</v>
      </c>
      <c r="U329" s="106">
        <f t="shared" si="88"/>
        <v>2.6879892653893567E-2</v>
      </c>
      <c r="V329" s="106">
        <f t="shared" si="88"/>
        <v>1.9727093722360145E-2</v>
      </c>
      <c r="W329" s="106">
        <f t="shared" si="88"/>
        <v>9.7403058896814443E-3</v>
      </c>
      <c r="X329" s="106">
        <f t="shared" si="88"/>
        <v>1.8209081208290456E-2</v>
      </c>
      <c r="Y329" s="106">
        <f t="shared" si="88"/>
        <v>1.6318536642604409E-2</v>
      </c>
      <c r="Z329" s="106">
        <f t="shared" si="88"/>
        <v>2.6993600628003156E-2</v>
      </c>
      <c r="AA329" s="106">
        <f t="shared" si="88"/>
        <v>-8.9519729653568803E-3</v>
      </c>
      <c r="AB329" s="106">
        <f t="shared" si="88"/>
        <v>3.7297982765164495E-2</v>
      </c>
      <c r="AC329" s="106">
        <f t="shared" si="88"/>
        <v>1.6715500888777601E-2</v>
      </c>
      <c r="AD329" s="106">
        <f t="shared" si="88"/>
        <v>1.1369435251258775E-2</v>
      </c>
      <c r="AE329" s="106">
        <f t="shared" si="88"/>
        <v>1.0934239549422742E-2</v>
      </c>
      <c r="AF329" s="106">
        <f t="shared" si="88"/>
        <v>2.2469104369245096E-2</v>
      </c>
      <c r="AG329" s="106">
        <f t="shared" si="88"/>
        <v>1.7787713322801935E-2</v>
      </c>
      <c r="AH329" s="106">
        <f t="shared" si="88"/>
        <v>2.1097769507113062E-2</v>
      </c>
      <c r="AI329" s="106">
        <f t="shared" si="88"/>
        <v>1.2036138517590222E-2</v>
      </c>
      <c r="AJ329" s="106">
        <f t="shared" si="88"/>
        <v>-2.7538328341978335E-3</v>
      </c>
      <c r="AK329" s="106">
        <f t="shared" si="88"/>
        <v>1.266488446420011E-2</v>
      </c>
      <c r="AM329" s="101">
        <f t="shared" si="89"/>
        <v>1.0109586148713763</v>
      </c>
      <c r="AN329" s="101">
        <f t="shared" si="89"/>
        <v>1.0130419747456214</v>
      </c>
      <c r="AO329" s="101">
        <f t="shared" si="89"/>
        <v>1.0130720343698985</v>
      </c>
      <c r="AP329" s="101">
        <f t="shared" si="89"/>
        <v>1.0122210090709678</v>
      </c>
      <c r="AQ329" s="101">
        <f t="shared" si="89"/>
        <v>1.0109162454358529</v>
      </c>
      <c r="AR329" s="101">
        <f t="shared" si="89"/>
        <v>1.0114157437962064</v>
      </c>
      <c r="AS329" s="101">
        <f t="shared" si="89"/>
        <v>1.0117155666910937</v>
      </c>
      <c r="AT329" s="101">
        <f t="shared" si="89"/>
        <v>1.0131059754831062</v>
      </c>
      <c r="AU329" s="101">
        <f t="shared" si="89"/>
        <v>1.0135762473225212</v>
      </c>
    </row>
    <row r="330" spans="1:47">
      <c r="A330" s="101" t="s">
        <v>3673</v>
      </c>
      <c r="G330" s="106"/>
      <c r="H330" s="106" t="str">
        <f t="shared" si="88"/>
        <v/>
      </c>
      <c r="I330" s="106" t="str">
        <f t="shared" si="88"/>
        <v/>
      </c>
      <c r="J330" s="106" t="str">
        <f t="shared" si="88"/>
        <v/>
      </c>
      <c r="K330" s="106" t="str">
        <f t="shared" si="88"/>
        <v/>
      </c>
      <c r="L330" s="106" t="str">
        <f t="shared" si="88"/>
        <v/>
      </c>
      <c r="M330" s="106" t="str">
        <f t="shared" si="88"/>
        <v/>
      </c>
      <c r="N330" s="106" t="str">
        <f t="shared" si="88"/>
        <v/>
      </c>
      <c r="O330" s="106" t="str">
        <f t="shared" si="88"/>
        <v/>
      </c>
      <c r="P330" s="106" t="str">
        <f t="shared" si="88"/>
        <v/>
      </c>
      <c r="Q330" s="106" t="str">
        <f t="shared" si="88"/>
        <v/>
      </c>
      <c r="R330" s="106" t="str">
        <f t="shared" si="88"/>
        <v/>
      </c>
      <c r="S330" s="106" t="str">
        <f t="shared" si="88"/>
        <v/>
      </c>
      <c r="T330" s="106" t="str">
        <f t="shared" si="88"/>
        <v/>
      </c>
      <c r="U330" s="106" t="str">
        <f t="shared" si="88"/>
        <v/>
      </c>
      <c r="V330" s="106" t="str">
        <f t="shared" si="88"/>
        <v/>
      </c>
      <c r="W330" s="106" t="str">
        <f t="shared" si="88"/>
        <v/>
      </c>
      <c r="X330" s="106" t="str">
        <f t="shared" si="88"/>
        <v/>
      </c>
      <c r="Y330" s="106" t="str">
        <f t="shared" si="88"/>
        <v/>
      </c>
      <c r="Z330" s="106" t="str">
        <f t="shared" si="88"/>
        <v/>
      </c>
      <c r="AA330" s="106" t="str">
        <f t="shared" si="88"/>
        <v/>
      </c>
      <c r="AB330" s="106" t="str">
        <f t="shared" si="88"/>
        <v/>
      </c>
      <c r="AC330" s="106" t="str">
        <f t="shared" si="88"/>
        <v/>
      </c>
      <c r="AD330" s="106" t="str">
        <f t="shared" si="88"/>
        <v/>
      </c>
      <c r="AE330" s="106" t="str">
        <f t="shared" si="88"/>
        <v/>
      </c>
      <c r="AF330" s="106" t="str">
        <f t="shared" si="88"/>
        <v/>
      </c>
      <c r="AG330" s="106" t="str">
        <f t="shared" si="88"/>
        <v/>
      </c>
      <c r="AH330" s="106" t="str">
        <f t="shared" si="88"/>
        <v/>
      </c>
      <c r="AI330" s="106" t="str">
        <f t="shared" si="88"/>
        <v/>
      </c>
      <c r="AJ330" s="106" t="str">
        <f t="shared" si="88"/>
        <v/>
      </c>
      <c r="AK330" s="106" t="str">
        <f t="shared" si="88"/>
        <v/>
      </c>
      <c r="AM330" s="101" t="str">
        <f t="shared" si="89"/>
        <v/>
      </c>
      <c r="AN330" s="101" t="str">
        <f t="shared" si="89"/>
        <v/>
      </c>
      <c r="AO330" s="101" t="str">
        <f t="shared" si="89"/>
        <v/>
      </c>
      <c r="AP330" s="101" t="str">
        <f t="shared" si="89"/>
        <v/>
      </c>
      <c r="AQ330" s="101" t="str">
        <f t="shared" si="89"/>
        <v/>
      </c>
      <c r="AR330" s="101" t="str">
        <f t="shared" si="89"/>
        <v/>
      </c>
      <c r="AS330" s="101" t="str">
        <f t="shared" si="89"/>
        <v/>
      </c>
      <c r="AT330" s="101" t="str">
        <f t="shared" si="89"/>
        <v/>
      </c>
      <c r="AU330" s="101" t="str">
        <f t="shared" si="89"/>
        <v/>
      </c>
    </row>
    <row r="331" spans="1:47">
      <c r="A331" s="101" t="s">
        <v>3674</v>
      </c>
      <c r="G331" s="106"/>
      <c r="H331" s="106" t="str">
        <f t="shared" si="88"/>
        <v/>
      </c>
      <c r="I331" s="106" t="str">
        <f t="shared" si="88"/>
        <v/>
      </c>
      <c r="J331" s="106" t="str">
        <f t="shared" si="88"/>
        <v/>
      </c>
      <c r="K331" s="106" t="str">
        <f t="shared" si="88"/>
        <v/>
      </c>
      <c r="L331" s="106" t="str">
        <f t="shared" si="88"/>
        <v/>
      </c>
      <c r="M331" s="106" t="str">
        <f t="shared" si="88"/>
        <v/>
      </c>
      <c r="N331" s="106" t="str">
        <f t="shared" si="88"/>
        <v/>
      </c>
      <c r="O331" s="106" t="str">
        <f t="shared" si="88"/>
        <v/>
      </c>
      <c r="P331" s="106" t="str">
        <f t="shared" si="88"/>
        <v/>
      </c>
      <c r="Q331" s="106" t="str">
        <f t="shared" si="88"/>
        <v/>
      </c>
      <c r="R331" s="106" t="str">
        <f t="shared" si="88"/>
        <v/>
      </c>
      <c r="S331" s="106" t="str">
        <f t="shared" si="88"/>
        <v/>
      </c>
      <c r="T331" s="106" t="str">
        <f t="shared" si="88"/>
        <v/>
      </c>
      <c r="U331" s="106" t="str">
        <f t="shared" si="88"/>
        <v/>
      </c>
      <c r="V331" s="106" t="str">
        <f t="shared" si="88"/>
        <v/>
      </c>
      <c r="W331" s="106" t="str">
        <f t="shared" si="88"/>
        <v/>
      </c>
      <c r="X331" s="106" t="str">
        <f t="shared" si="88"/>
        <v/>
      </c>
      <c r="Y331" s="106" t="str">
        <f t="shared" si="88"/>
        <v/>
      </c>
      <c r="Z331" s="106" t="str">
        <f t="shared" si="88"/>
        <v/>
      </c>
      <c r="AA331" s="106" t="str">
        <f t="shared" si="88"/>
        <v/>
      </c>
      <c r="AB331" s="106" t="str">
        <f t="shared" si="88"/>
        <v/>
      </c>
      <c r="AC331" s="106" t="str">
        <f t="shared" si="88"/>
        <v/>
      </c>
      <c r="AD331" s="106" t="str">
        <f t="shared" si="88"/>
        <v/>
      </c>
      <c r="AE331" s="106" t="str">
        <f t="shared" si="88"/>
        <v/>
      </c>
      <c r="AF331" s="106" t="str">
        <f t="shared" si="88"/>
        <v/>
      </c>
      <c r="AG331" s="106" t="str">
        <f t="shared" si="88"/>
        <v/>
      </c>
      <c r="AH331" s="106" t="str">
        <f t="shared" si="88"/>
        <v/>
      </c>
      <c r="AI331" s="106" t="str">
        <f t="shared" si="88"/>
        <v/>
      </c>
      <c r="AJ331" s="106" t="str">
        <f t="shared" si="88"/>
        <v/>
      </c>
      <c r="AK331" s="106" t="str">
        <f t="shared" si="88"/>
        <v/>
      </c>
      <c r="AM331" s="101" t="str">
        <f t="shared" si="89"/>
        <v/>
      </c>
      <c r="AN331" s="101" t="str">
        <f t="shared" si="89"/>
        <v/>
      </c>
      <c r="AO331" s="101" t="str">
        <f t="shared" si="89"/>
        <v/>
      </c>
      <c r="AP331" s="101" t="str">
        <f t="shared" si="89"/>
        <v/>
      </c>
      <c r="AQ331" s="101" t="str">
        <f t="shared" si="89"/>
        <v/>
      </c>
      <c r="AR331" s="101" t="str">
        <f t="shared" si="89"/>
        <v/>
      </c>
      <c r="AS331" s="101" t="str">
        <f t="shared" si="89"/>
        <v/>
      </c>
      <c r="AT331" s="101" t="str">
        <f t="shared" si="89"/>
        <v/>
      </c>
      <c r="AU331" s="101" t="str">
        <f t="shared" si="89"/>
        <v/>
      </c>
    </row>
    <row r="332" spans="1:47">
      <c r="A332" s="101" t="s">
        <v>3675</v>
      </c>
      <c r="G332" s="106"/>
      <c r="H332" s="106">
        <f t="shared" si="88"/>
        <v>9.601454839794199E-2</v>
      </c>
      <c r="I332" s="106">
        <f t="shared" si="88"/>
        <v>0.14178041028382293</v>
      </c>
      <c r="J332" s="106">
        <f t="shared" si="88"/>
        <v>6.8829603984568166E-2</v>
      </c>
      <c r="K332" s="106">
        <f t="shared" si="88"/>
        <v>6.1113406318169305E-2</v>
      </c>
      <c r="L332" s="106">
        <f t="shared" si="88"/>
        <v>2.1900270085538631E-2</v>
      </c>
      <c r="M332" s="106">
        <f t="shared" si="88"/>
        <v>2.3185773305536062E-2</v>
      </c>
      <c r="N332" s="106">
        <f t="shared" si="88"/>
        <v>-2.2832656729078749E-2</v>
      </c>
      <c r="O332" s="106">
        <f t="shared" si="88"/>
        <v>1.2640713110689594E-2</v>
      </c>
      <c r="P332" s="106">
        <f t="shared" si="88"/>
        <v>2.1337700817019689E-2</v>
      </c>
      <c r="Q332" s="106">
        <f t="shared" si="88"/>
        <v>3.7133519337745113E-2</v>
      </c>
      <c r="R332" s="106">
        <f t="shared" si="88"/>
        <v>1.7861835900134571E-2</v>
      </c>
      <c r="S332" s="106">
        <f t="shared" si="88"/>
        <v>2.9379635932244685E-2</v>
      </c>
      <c r="T332" s="106">
        <f t="shared" si="88"/>
        <v>1.1880328288552677E-2</v>
      </c>
      <c r="U332" s="106">
        <f t="shared" si="88"/>
        <v>2.6879892653893567E-2</v>
      </c>
      <c r="V332" s="106">
        <f t="shared" si="88"/>
        <v>1.9727093722360145E-2</v>
      </c>
      <c r="W332" s="106">
        <f t="shared" si="88"/>
        <v>9.7403058896814443E-3</v>
      </c>
      <c r="X332" s="106">
        <f t="shared" si="88"/>
        <v>1.8209081208290456E-2</v>
      </c>
      <c r="Y332" s="106">
        <f t="shared" si="88"/>
        <v>1.6318536642604409E-2</v>
      </c>
      <c r="Z332" s="106">
        <f t="shared" si="88"/>
        <v>2.6993600628003156E-2</v>
      </c>
      <c r="AA332" s="106">
        <f t="shared" si="88"/>
        <v>-8.9519729653568803E-3</v>
      </c>
      <c r="AB332" s="106">
        <f t="shared" si="88"/>
        <v>3.7297982765164495E-2</v>
      </c>
      <c r="AC332" s="106">
        <f t="shared" si="88"/>
        <v>1.6715500888777601E-2</v>
      </c>
      <c r="AD332" s="106">
        <f t="shared" si="88"/>
        <v>1.1369435251258775E-2</v>
      </c>
      <c r="AE332" s="106">
        <f t="shared" si="88"/>
        <v>1.0934239549422742E-2</v>
      </c>
      <c r="AF332" s="106">
        <f t="shared" si="88"/>
        <v>2.2469104369245096E-2</v>
      </c>
      <c r="AG332" s="106">
        <f t="shared" si="88"/>
        <v>1.7787713322801935E-2</v>
      </c>
      <c r="AH332" s="106">
        <f t="shared" si="88"/>
        <v>2.1097769507113062E-2</v>
      </c>
      <c r="AI332" s="106">
        <f t="shared" si="88"/>
        <v>1.2036138517590222E-2</v>
      </c>
      <c r="AJ332" s="106">
        <f t="shared" si="88"/>
        <v>-2.7538328341978335E-3</v>
      </c>
      <c r="AK332" s="106">
        <f t="shared" si="88"/>
        <v>1.266488446420011E-2</v>
      </c>
      <c r="AM332" s="101">
        <f t="shared" si="89"/>
        <v>1.0109586148713763</v>
      </c>
      <c r="AN332" s="101">
        <f t="shared" si="89"/>
        <v>1.0130419747456214</v>
      </c>
      <c r="AO332" s="101">
        <f t="shared" si="89"/>
        <v>1.0130720343698985</v>
      </c>
      <c r="AP332" s="101">
        <f t="shared" si="89"/>
        <v>1.0122210090709678</v>
      </c>
      <c r="AQ332" s="101">
        <f t="shared" si="89"/>
        <v>1.0109162454358529</v>
      </c>
      <c r="AR332" s="101">
        <f t="shared" si="89"/>
        <v>1.0114157437962064</v>
      </c>
      <c r="AS332" s="101">
        <f t="shared" si="89"/>
        <v>1.0117155666910937</v>
      </c>
      <c r="AT332" s="101">
        <f t="shared" si="89"/>
        <v>1.0131059754831062</v>
      </c>
      <c r="AU332" s="101">
        <f t="shared" si="89"/>
        <v>1.0135762473225212</v>
      </c>
    </row>
    <row r="333" spans="1:47" s="128" customFormat="1">
      <c r="A333" s="127" t="s">
        <v>3686</v>
      </c>
      <c r="B333" s="127"/>
      <c r="C333" s="127"/>
      <c r="D333" s="127"/>
      <c r="E333" s="127"/>
      <c r="F333" s="127"/>
      <c r="G333" s="129"/>
      <c r="H333" s="129" t="str">
        <f t="shared" si="88"/>
        <v/>
      </c>
      <c r="I333" s="129" t="str">
        <f t="shared" si="88"/>
        <v/>
      </c>
      <c r="J333" s="129" t="str">
        <f t="shared" si="88"/>
        <v/>
      </c>
      <c r="K333" s="129" t="str">
        <f t="shared" si="88"/>
        <v/>
      </c>
      <c r="L333" s="129" t="str">
        <f t="shared" si="88"/>
        <v/>
      </c>
      <c r="M333" s="129" t="str">
        <f t="shared" si="88"/>
        <v/>
      </c>
      <c r="N333" s="129" t="str">
        <f t="shared" si="88"/>
        <v/>
      </c>
      <c r="O333" s="129" t="str">
        <f t="shared" si="88"/>
        <v/>
      </c>
      <c r="P333" s="129" t="str">
        <f t="shared" si="88"/>
        <v/>
      </c>
      <c r="Q333" s="129" t="str">
        <f t="shared" si="88"/>
        <v/>
      </c>
      <c r="R333" s="129" t="str">
        <f t="shared" si="88"/>
        <v/>
      </c>
      <c r="S333" s="129" t="str">
        <f t="shared" si="88"/>
        <v/>
      </c>
      <c r="T333" s="129" t="str">
        <f t="shared" si="88"/>
        <v/>
      </c>
      <c r="U333" s="129" t="str">
        <f t="shared" si="88"/>
        <v/>
      </c>
      <c r="V333" s="129" t="str">
        <f t="shared" si="88"/>
        <v/>
      </c>
      <c r="W333" s="129" t="str">
        <f t="shared" ref="W333:AZ333" si="90">IFERROR(W122/V122-1,"")</f>
        <v/>
      </c>
      <c r="X333" s="129" t="str">
        <f t="shared" si="90"/>
        <v/>
      </c>
      <c r="Y333" s="129" t="str">
        <f t="shared" si="90"/>
        <v/>
      </c>
      <c r="Z333" s="129" t="str">
        <f t="shared" si="90"/>
        <v/>
      </c>
      <c r="AA333" s="129" t="str">
        <f t="shared" si="90"/>
        <v/>
      </c>
      <c r="AB333" s="129" t="str">
        <f t="shared" si="90"/>
        <v/>
      </c>
      <c r="AC333" s="129" t="str">
        <f t="shared" si="90"/>
        <v/>
      </c>
      <c r="AD333" s="129" t="str">
        <f t="shared" si="90"/>
        <v/>
      </c>
      <c r="AE333" s="129" t="str">
        <f t="shared" si="90"/>
        <v/>
      </c>
      <c r="AF333" s="129" t="str">
        <f t="shared" si="90"/>
        <v/>
      </c>
      <c r="AG333" s="129" t="str">
        <f t="shared" si="90"/>
        <v/>
      </c>
      <c r="AH333" s="129" t="str">
        <f t="shared" si="90"/>
        <v/>
      </c>
      <c r="AI333" s="129" t="str">
        <f t="shared" si="90"/>
        <v/>
      </c>
      <c r="AJ333" s="129" t="str">
        <f t="shared" si="90"/>
        <v/>
      </c>
      <c r="AK333" s="129" t="str">
        <f t="shared" si="90"/>
        <v/>
      </c>
      <c r="AM333" s="128" t="str">
        <f t="shared" si="89"/>
        <v/>
      </c>
      <c r="AN333" s="128" t="str">
        <f t="shared" si="89"/>
        <v/>
      </c>
      <c r="AO333" s="128" t="str">
        <f t="shared" si="89"/>
        <v/>
      </c>
      <c r="AP333" s="128" t="str">
        <f t="shared" si="89"/>
        <v/>
      </c>
      <c r="AQ333" s="128" t="str">
        <f t="shared" si="89"/>
        <v/>
      </c>
      <c r="AR333" s="128" t="str">
        <f t="shared" si="89"/>
        <v/>
      </c>
      <c r="AS333" s="128" t="str">
        <f t="shared" si="89"/>
        <v/>
      </c>
      <c r="AT333" s="128" t="str">
        <f t="shared" si="89"/>
        <v/>
      </c>
      <c r="AU333" s="128" t="str">
        <f t="shared" si="89"/>
        <v/>
      </c>
    </row>
    <row r="334" spans="1:47">
      <c r="A334" s="105" t="s">
        <v>3697</v>
      </c>
      <c r="B334" s="105"/>
      <c r="C334" s="105"/>
      <c r="D334" s="105"/>
      <c r="E334" s="105"/>
      <c r="F334" s="105"/>
      <c r="G334" s="101">
        <f t="shared" ref="G334:AK334" si="91">G$1</f>
        <v>2020</v>
      </c>
      <c r="H334" s="101">
        <f t="shared" si="91"/>
        <v>2021</v>
      </c>
      <c r="I334" s="101">
        <f t="shared" si="91"/>
        <v>2022</v>
      </c>
      <c r="J334" s="101">
        <f t="shared" si="91"/>
        <v>2023</v>
      </c>
      <c r="K334" s="101">
        <f t="shared" si="91"/>
        <v>2024</v>
      </c>
      <c r="L334" s="101">
        <f t="shared" si="91"/>
        <v>2025</v>
      </c>
      <c r="M334" s="101">
        <f t="shared" si="91"/>
        <v>2026</v>
      </c>
      <c r="N334" s="101">
        <f t="shared" si="91"/>
        <v>2027</v>
      </c>
      <c r="O334" s="101">
        <f t="shared" si="91"/>
        <v>2028</v>
      </c>
      <c r="P334" s="101">
        <f t="shared" si="91"/>
        <v>2029</v>
      </c>
      <c r="Q334" s="101">
        <f t="shared" si="91"/>
        <v>2030</v>
      </c>
      <c r="R334" s="101">
        <f t="shared" si="91"/>
        <v>2031</v>
      </c>
      <c r="S334" s="101">
        <f t="shared" si="91"/>
        <v>2032</v>
      </c>
      <c r="T334" s="101">
        <f t="shared" si="91"/>
        <v>2033</v>
      </c>
      <c r="U334" s="101">
        <f t="shared" si="91"/>
        <v>2034</v>
      </c>
      <c r="V334" s="101">
        <f t="shared" si="91"/>
        <v>2035</v>
      </c>
      <c r="W334" s="101">
        <f t="shared" si="91"/>
        <v>2036</v>
      </c>
      <c r="X334" s="101">
        <f t="shared" si="91"/>
        <v>2037</v>
      </c>
      <c r="Y334" s="101">
        <f t="shared" si="91"/>
        <v>2038</v>
      </c>
      <c r="Z334" s="101">
        <f t="shared" si="91"/>
        <v>2039</v>
      </c>
      <c r="AA334" s="101">
        <f t="shared" si="91"/>
        <v>2040</v>
      </c>
      <c r="AB334" s="101">
        <f t="shared" si="91"/>
        <v>2041</v>
      </c>
      <c r="AC334" s="101">
        <f t="shared" si="91"/>
        <v>2042</v>
      </c>
      <c r="AD334" s="101">
        <f t="shared" si="91"/>
        <v>2043</v>
      </c>
      <c r="AE334" s="101">
        <f t="shared" si="91"/>
        <v>2044</v>
      </c>
      <c r="AF334" s="101">
        <f t="shared" si="91"/>
        <v>2045</v>
      </c>
      <c r="AG334" s="101">
        <f t="shared" si="91"/>
        <v>2046</v>
      </c>
      <c r="AH334" s="101">
        <f t="shared" si="91"/>
        <v>2047</v>
      </c>
      <c r="AI334" s="101">
        <f t="shared" si="91"/>
        <v>2048</v>
      </c>
      <c r="AJ334" s="101">
        <f t="shared" si="91"/>
        <v>2049</v>
      </c>
      <c r="AK334" s="101">
        <f t="shared" si="91"/>
        <v>2050</v>
      </c>
    </row>
    <row r="335" spans="1:47">
      <c r="A335" s="101" t="s">
        <v>3668</v>
      </c>
      <c r="G335" s="106"/>
      <c r="H335" s="106">
        <f t="shared" ref="H335:AK343" si="92">IFERROR(H124/G124-1,"")</f>
        <v>0.34626145946790921</v>
      </c>
      <c r="I335" s="106">
        <f t="shared" si="92"/>
        <v>-0.24092518450671407</v>
      </c>
      <c r="J335" s="106">
        <f t="shared" si="92"/>
        <v>2.2119113638799259E-2</v>
      </c>
      <c r="K335" s="106">
        <f t="shared" si="92"/>
        <v>0.14615993499635715</v>
      </c>
      <c r="L335" s="106">
        <f t="shared" si="92"/>
        <v>0.14185337256437824</v>
      </c>
      <c r="M335" s="106">
        <f t="shared" si="92"/>
        <v>2.7517744180274306E-3</v>
      </c>
      <c r="N335" s="106">
        <f t="shared" si="92"/>
        <v>2.82191316783309E-2</v>
      </c>
      <c r="O335" s="106">
        <f t="shared" si="92"/>
        <v>5.0425039962573637E-2</v>
      </c>
      <c r="P335" s="106">
        <f t="shared" si="92"/>
        <v>9.8698636758778324E-3</v>
      </c>
      <c r="Q335" s="106">
        <f t="shared" si="92"/>
        <v>7.2592632721406369E-2</v>
      </c>
      <c r="R335" s="106">
        <f t="shared" si="92"/>
        <v>3.2687880577823236E-2</v>
      </c>
      <c r="S335" s="106">
        <f t="shared" si="92"/>
        <v>-2.4390879108441732E-2</v>
      </c>
      <c r="T335" s="106">
        <f t="shared" si="92"/>
        <v>2.5622605125624753E-2</v>
      </c>
      <c r="U335" s="106">
        <f t="shared" si="92"/>
        <v>1.1265650670600591E-2</v>
      </c>
      <c r="V335" s="106">
        <f t="shared" si="92"/>
        <v>3.6551200358408309E-2</v>
      </c>
      <c r="W335" s="106">
        <f t="shared" si="92"/>
        <v>-2.9847500073017508E-2</v>
      </c>
      <c r="X335" s="106">
        <f t="shared" si="92"/>
        <v>1.0016990110373047E-2</v>
      </c>
      <c r="Y335" s="106">
        <f t="shared" si="92"/>
        <v>1.2207541694963187E-2</v>
      </c>
      <c r="Z335" s="106">
        <f t="shared" si="92"/>
        <v>1.6513928702633018E-2</v>
      </c>
      <c r="AA335" s="106">
        <f t="shared" si="92"/>
        <v>1.1741331229080831E-2</v>
      </c>
      <c r="AB335" s="106">
        <f t="shared" si="92"/>
        <v>1.4636694261248362E-2</v>
      </c>
      <c r="AC335" s="106">
        <f t="shared" si="92"/>
        <v>4.5376229251288258E-3</v>
      </c>
      <c r="AD335" s="106">
        <f t="shared" si="92"/>
        <v>1.978456784116589E-2</v>
      </c>
      <c r="AE335" s="106">
        <f t="shared" si="92"/>
        <v>2.6903223701409296E-2</v>
      </c>
      <c r="AF335" s="106">
        <f t="shared" si="92"/>
        <v>2.3414020891093346E-2</v>
      </c>
      <c r="AG335" s="106">
        <f t="shared" si="92"/>
        <v>-2.882256687030571E-3</v>
      </c>
      <c r="AH335" s="106">
        <f t="shared" si="92"/>
        <v>4.5730776520933603E-2</v>
      </c>
      <c r="AI335" s="106">
        <f t="shared" si="92"/>
        <v>5.8182091625655907E-3</v>
      </c>
      <c r="AJ335" s="106">
        <f t="shared" si="92"/>
        <v>3.7366631986570642E-3</v>
      </c>
      <c r="AK335" s="106">
        <f t="shared" si="92"/>
        <v>1.215039547069896E-2</v>
      </c>
      <c r="AM335" s="101">
        <f t="shared" ref="AM335:AU343" si="93">IFERROR(AM124/AL124,"")</f>
        <v>1.0160510471007838</v>
      </c>
      <c r="AN335" s="101">
        <f t="shared" si="93"/>
        <v>1.0158051004291382</v>
      </c>
      <c r="AO335" s="101">
        <f t="shared" si="93"/>
        <v>1.0134411407912374</v>
      </c>
      <c r="AP335" s="101">
        <f t="shared" si="93"/>
        <v>1.0127304628933702</v>
      </c>
      <c r="AQ335" s="101">
        <f t="shared" si="93"/>
        <v>1.013472666586168</v>
      </c>
      <c r="AR335" s="101">
        <f t="shared" si="93"/>
        <v>1.0144746755994793</v>
      </c>
      <c r="AS335" s="101">
        <f t="shared" si="93"/>
        <v>1.011063119348053</v>
      </c>
      <c r="AT335" s="101">
        <f t="shared" si="93"/>
        <v>1.0152659601018632</v>
      </c>
      <c r="AU335" s="101">
        <f t="shared" si="93"/>
        <v>1.0146292575449276</v>
      </c>
    </row>
    <row r="336" spans="1:47">
      <c r="A336" s="101" t="s">
        <v>3669</v>
      </c>
      <c r="G336" s="106"/>
      <c r="H336" s="106">
        <f t="shared" si="92"/>
        <v>0.34626145946790921</v>
      </c>
      <c r="I336" s="106">
        <f t="shared" si="92"/>
        <v>6.789884606060026E-2</v>
      </c>
      <c r="J336" s="106">
        <f t="shared" si="92"/>
        <v>9.7920622892609055E-2</v>
      </c>
      <c r="K336" s="106">
        <f t="shared" si="92"/>
        <v>0.10012255394899294</v>
      </c>
      <c r="L336" s="106">
        <f t="shared" si="92"/>
        <v>6.3478703219694843E-2</v>
      </c>
      <c r="M336" s="106">
        <f t="shared" si="92"/>
        <v>2.8888646788718608E-2</v>
      </c>
      <c r="N336" s="106">
        <f t="shared" si="92"/>
        <v>3.4323356189875476E-2</v>
      </c>
      <c r="O336" s="106">
        <f t="shared" si="92"/>
        <v>3.3647718793334169E-2</v>
      </c>
      <c r="P336" s="106">
        <f t="shared" si="92"/>
        <v>9.2984031708767123E-3</v>
      </c>
      <c r="Q336" s="106">
        <f t="shared" si="92"/>
        <v>1.7037358702131966E-2</v>
      </c>
      <c r="R336" s="106">
        <f t="shared" si="92"/>
        <v>2.4557861005875425E-2</v>
      </c>
      <c r="S336" s="106">
        <f t="shared" si="92"/>
        <v>8.1881681802058459E-3</v>
      </c>
      <c r="T336" s="106">
        <f t="shared" si="92"/>
        <v>1.4854754466799625E-2</v>
      </c>
      <c r="U336" s="106">
        <f t="shared" si="92"/>
        <v>1.4276147451080634E-2</v>
      </c>
      <c r="V336" s="106">
        <f t="shared" si="92"/>
        <v>5.8661773888801783E-3</v>
      </c>
      <c r="W336" s="106">
        <f t="shared" si="92"/>
        <v>-6.17935305194528E-3</v>
      </c>
      <c r="X336" s="106">
        <f t="shared" si="92"/>
        <v>-4.2366178856546588E-3</v>
      </c>
      <c r="Y336" s="106">
        <f t="shared" si="92"/>
        <v>1.2260518131161913E-2</v>
      </c>
      <c r="Z336" s="106">
        <f t="shared" si="92"/>
        <v>1.2560924065110113E-2</v>
      </c>
      <c r="AA336" s="106">
        <f t="shared" si="92"/>
        <v>3.4314816674547721E-3</v>
      </c>
      <c r="AB336" s="106">
        <f t="shared" si="92"/>
        <v>2.0217734066267257E-2</v>
      </c>
      <c r="AC336" s="106">
        <f t="shared" si="92"/>
        <v>2.7456442103410694E-3</v>
      </c>
      <c r="AD336" s="106">
        <f t="shared" si="92"/>
        <v>-2.3223305261632632E-4</v>
      </c>
      <c r="AE336" s="106">
        <f t="shared" si="92"/>
        <v>-1.3597287648874357E-3</v>
      </c>
      <c r="AF336" s="106">
        <f t="shared" si="92"/>
        <v>3.5967708417892208E-3</v>
      </c>
      <c r="AG336" s="106">
        <f t="shared" si="92"/>
        <v>-6.2191872331700537E-3</v>
      </c>
      <c r="AH336" s="106">
        <f t="shared" si="92"/>
        <v>1.3171633133348903E-2</v>
      </c>
      <c r="AI336" s="106">
        <f t="shared" si="92"/>
        <v>1.0025487046146919E-2</v>
      </c>
      <c r="AJ336" s="106">
        <f t="shared" si="92"/>
        <v>6.1343799088249273E-3</v>
      </c>
      <c r="AK336" s="106">
        <f t="shared" si="92"/>
        <v>1.2751545559211319E-2</v>
      </c>
      <c r="AM336" s="101">
        <f t="shared" si="93"/>
        <v>1.0029431817807286</v>
      </c>
      <c r="AN336" s="101">
        <f t="shared" si="93"/>
        <v>1.005626063543404</v>
      </c>
      <c r="AO336" s="101">
        <f t="shared" si="93"/>
        <v>1.0062555772226558</v>
      </c>
      <c r="AP336" s="101">
        <f t="shared" si="93"/>
        <v>1.0062815941737617</v>
      </c>
      <c r="AQ336" s="101">
        <f t="shared" si="93"/>
        <v>1.0057286352776136</v>
      </c>
      <c r="AR336" s="101">
        <f t="shared" si="93"/>
        <v>1.0056945068787122</v>
      </c>
      <c r="AS336" s="101">
        <f t="shared" si="93"/>
        <v>1.0033577070739899</v>
      </c>
      <c r="AT336" s="101">
        <f t="shared" si="93"/>
        <v>1.0038630971205655</v>
      </c>
      <c r="AU336" s="101">
        <f t="shared" si="93"/>
        <v>1.0043737693034103</v>
      </c>
    </row>
    <row r="337" spans="1:47">
      <c r="A337" s="101" t="s">
        <v>3670</v>
      </c>
      <c r="G337" s="106"/>
      <c r="H337" s="106">
        <f t="shared" si="92"/>
        <v>0.34626145946790921</v>
      </c>
      <c r="I337" s="106">
        <f t="shared" si="92"/>
        <v>-0.21962310255178685</v>
      </c>
      <c r="J337" s="106">
        <f t="shared" si="92"/>
        <v>0.25920367108805675</v>
      </c>
      <c r="K337" s="106">
        <f t="shared" si="92"/>
        <v>0.23921489062868817</v>
      </c>
      <c r="L337" s="106">
        <f t="shared" si="92"/>
        <v>0.16105235016480468</v>
      </c>
      <c r="M337" s="106">
        <f t="shared" si="92"/>
        <v>8.9850985107947645E-2</v>
      </c>
      <c r="N337" s="106">
        <f t="shared" si="92"/>
        <v>8.8259400678161848E-2</v>
      </c>
      <c r="O337" s="106">
        <f t="shared" si="92"/>
        <v>5.383570794721515E-2</v>
      </c>
      <c r="P337" s="106">
        <f t="shared" si="92"/>
        <v>1.1736165055716841E-2</v>
      </c>
      <c r="Q337" s="106">
        <f t="shared" si="92"/>
        <v>2.6716198202331842E-2</v>
      </c>
      <c r="R337" s="106">
        <f t="shared" si="92"/>
        <v>3.5996454690879087E-2</v>
      </c>
      <c r="S337" s="106">
        <f t="shared" si="92"/>
        <v>7.9247886253637212E-3</v>
      </c>
      <c r="T337" s="106">
        <f t="shared" si="92"/>
        <v>2.6490340174152305E-2</v>
      </c>
      <c r="U337" s="106">
        <f t="shared" si="92"/>
        <v>1.6654144340890298E-2</v>
      </c>
      <c r="V337" s="106">
        <f t="shared" si="92"/>
        <v>1.5664592467804273E-2</v>
      </c>
      <c r="W337" s="106">
        <f t="shared" si="92"/>
        <v>-8.8284199620008996E-3</v>
      </c>
      <c r="X337" s="106">
        <f t="shared" si="92"/>
        <v>9.56166278659909E-4</v>
      </c>
      <c r="Y337" s="106">
        <f t="shared" si="92"/>
        <v>1.7279184054028507E-2</v>
      </c>
      <c r="Z337" s="106">
        <f t="shared" si="92"/>
        <v>1.6499067990798366E-2</v>
      </c>
      <c r="AA337" s="106">
        <f t="shared" si="92"/>
        <v>-6.0866337577536456E-4</v>
      </c>
      <c r="AB337" s="106">
        <f t="shared" si="92"/>
        <v>2.9999137140729326E-2</v>
      </c>
      <c r="AC337" s="106">
        <f t="shared" si="92"/>
        <v>1.2564589684217475E-2</v>
      </c>
      <c r="AD337" s="106">
        <f t="shared" si="92"/>
        <v>1.1258484989125517E-2</v>
      </c>
      <c r="AE337" s="106">
        <f t="shared" si="92"/>
        <v>1.0975591240799609E-2</v>
      </c>
      <c r="AF337" s="106">
        <f t="shared" si="92"/>
        <v>2.0856002932831297E-2</v>
      </c>
      <c r="AG337" s="106">
        <f t="shared" si="92"/>
        <v>1.5437371600068195E-2</v>
      </c>
      <c r="AH337" s="106">
        <f t="shared" si="92"/>
        <v>1.6787091669337117E-2</v>
      </c>
      <c r="AI337" s="106">
        <f t="shared" si="92"/>
        <v>9.4202579960203092E-3</v>
      </c>
      <c r="AJ337" s="106">
        <f t="shared" si="92"/>
        <v>2.9006950521222041E-3</v>
      </c>
      <c r="AK337" s="106">
        <f t="shared" si="92"/>
        <v>1.1460326687430022E-2</v>
      </c>
      <c r="AM337" s="101">
        <f t="shared" si="93"/>
        <v>1.0105459529763534</v>
      </c>
      <c r="AN337" s="101">
        <f t="shared" si="93"/>
        <v>1.0121976580304299</v>
      </c>
      <c r="AO337" s="101">
        <f t="shared" si="93"/>
        <v>1.011867310821313</v>
      </c>
      <c r="AP337" s="101">
        <f t="shared" si="93"/>
        <v>1.0111789564518545</v>
      </c>
      <c r="AQ337" s="101">
        <f t="shared" si="93"/>
        <v>1.0101713353963175</v>
      </c>
      <c r="AR337" s="101">
        <f t="shared" si="93"/>
        <v>1.0108172657480488</v>
      </c>
      <c r="AS337" s="101">
        <f t="shared" si="93"/>
        <v>1.0111107302018869</v>
      </c>
      <c r="AT337" s="101">
        <f t="shared" si="93"/>
        <v>1.0120118606715289</v>
      </c>
      <c r="AU337" s="101">
        <f t="shared" si="93"/>
        <v>1.0119772677429197</v>
      </c>
    </row>
    <row r="338" spans="1:47">
      <c r="A338" s="101" t="s">
        <v>3671</v>
      </c>
      <c r="G338" s="106"/>
      <c r="H338" s="106">
        <f t="shared" si="92"/>
        <v>0.34626145946790921</v>
      </c>
      <c r="I338" s="106">
        <f t="shared" si="92"/>
        <v>-0.21962310255178685</v>
      </c>
      <c r="J338" s="106">
        <f t="shared" si="92"/>
        <v>0.25920367108805675</v>
      </c>
      <c r="K338" s="106">
        <f t="shared" si="92"/>
        <v>0.23921489062868817</v>
      </c>
      <c r="L338" s="106">
        <f t="shared" si="92"/>
        <v>0.16105235016480468</v>
      </c>
      <c r="M338" s="106">
        <f t="shared" si="92"/>
        <v>8.9850985107947645E-2</v>
      </c>
      <c r="N338" s="106">
        <f t="shared" si="92"/>
        <v>8.8259400678161848E-2</v>
      </c>
      <c r="O338" s="106">
        <f t="shared" si="92"/>
        <v>5.383570794721515E-2</v>
      </c>
      <c r="P338" s="106">
        <f t="shared" si="92"/>
        <v>1.1736165055716841E-2</v>
      </c>
      <c r="Q338" s="106">
        <f t="shared" si="92"/>
        <v>2.6716198202331842E-2</v>
      </c>
      <c r="R338" s="106">
        <f t="shared" si="92"/>
        <v>3.5996454690879087E-2</v>
      </c>
      <c r="S338" s="106">
        <f t="shared" si="92"/>
        <v>7.9247886253637212E-3</v>
      </c>
      <c r="T338" s="106">
        <f t="shared" si="92"/>
        <v>2.6490340174152305E-2</v>
      </c>
      <c r="U338" s="106">
        <f t="shared" si="92"/>
        <v>1.6654144340890298E-2</v>
      </c>
      <c r="V338" s="106">
        <f t="shared" si="92"/>
        <v>1.5664592467804273E-2</v>
      </c>
      <c r="W338" s="106">
        <f t="shared" si="92"/>
        <v>-8.8284199620008996E-3</v>
      </c>
      <c r="X338" s="106">
        <f t="shared" si="92"/>
        <v>9.56166278659909E-4</v>
      </c>
      <c r="Y338" s="106">
        <f t="shared" si="92"/>
        <v>1.7279184054028507E-2</v>
      </c>
      <c r="Z338" s="106">
        <f t="shared" si="92"/>
        <v>1.6499067990798366E-2</v>
      </c>
      <c r="AA338" s="106">
        <f t="shared" si="92"/>
        <v>-6.0866337577536456E-4</v>
      </c>
      <c r="AB338" s="106">
        <f t="shared" si="92"/>
        <v>2.9999137140729326E-2</v>
      </c>
      <c r="AC338" s="106">
        <f t="shared" si="92"/>
        <v>1.2564589684217475E-2</v>
      </c>
      <c r="AD338" s="106">
        <f t="shared" si="92"/>
        <v>1.1258484989125517E-2</v>
      </c>
      <c r="AE338" s="106">
        <f t="shared" si="92"/>
        <v>1.0975591240799609E-2</v>
      </c>
      <c r="AF338" s="106">
        <f t="shared" si="92"/>
        <v>2.0856002932831297E-2</v>
      </c>
      <c r="AG338" s="106">
        <f t="shared" si="92"/>
        <v>1.5437371600068195E-2</v>
      </c>
      <c r="AH338" s="106">
        <f t="shared" si="92"/>
        <v>1.6787091669337117E-2</v>
      </c>
      <c r="AI338" s="106">
        <f t="shared" si="92"/>
        <v>9.4202579960203092E-3</v>
      </c>
      <c r="AJ338" s="106">
        <f t="shared" si="92"/>
        <v>2.9006950521222041E-3</v>
      </c>
      <c r="AK338" s="106">
        <f t="shared" si="92"/>
        <v>1.1460326687430022E-2</v>
      </c>
      <c r="AM338" s="101">
        <f t="shared" si="93"/>
        <v>1.0105459529763534</v>
      </c>
      <c r="AN338" s="101">
        <f t="shared" si="93"/>
        <v>1.0121976580304299</v>
      </c>
      <c r="AO338" s="101">
        <f t="shared" si="93"/>
        <v>1.011867310821313</v>
      </c>
      <c r="AP338" s="101">
        <f t="shared" si="93"/>
        <v>1.0111789564518545</v>
      </c>
      <c r="AQ338" s="101">
        <f t="shared" si="93"/>
        <v>1.0101713353963175</v>
      </c>
      <c r="AR338" s="101">
        <f t="shared" si="93"/>
        <v>1.0108172657480488</v>
      </c>
      <c r="AS338" s="101">
        <f t="shared" si="93"/>
        <v>1.0111107302018869</v>
      </c>
      <c r="AT338" s="101">
        <f t="shared" si="93"/>
        <v>1.0120118606715289</v>
      </c>
      <c r="AU338" s="101">
        <f t="shared" si="93"/>
        <v>1.0119772677429197</v>
      </c>
    </row>
    <row r="339" spans="1:47">
      <c r="A339" s="101" t="s">
        <v>3672</v>
      </c>
      <c r="G339" s="106"/>
      <c r="H339" s="106">
        <f t="shared" si="92"/>
        <v>0.34626145946790921</v>
      </c>
      <c r="I339" s="106">
        <f t="shared" si="92"/>
        <v>-0.18282196823008301</v>
      </c>
      <c r="J339" s="106">
        <f t="shared" si="92"/>
        <v>0.31035776053495301</v>
      </c>
      <c r="K339" s="106">
        <f t="shared" si="92"/>
        <v>0.26630175147580903</v>
      </c>
      <c r="L339" s="106">
        <f t="shared" si="92"/>
        <v>0.17016072153740369</v>
      </c>
      <c r="M339" s="106">
        <f t="shared" si="92"/>
        <v>0.11435072276733416</v>
      </c>
      <c r="N339" s="106">
        <f t="shared" si="92"/>
        <v>0.11369191815264079</v>
      </c>
      <c r="O339" s="106">
        <f t="shared" si="92"/>
        <v>4.160636426279285E-2</v>
      </c>
      <c r="P339" s="106">
        <f t="shared" si="92"/>
        <v>1.7685025647333097E-2</v>
      </c>
      <c r="Q339" s="106">
        <f t="shared" si="92"/>
        <v>2.1366267153301033E-2</v>
      </c>
      <c r="R339" s="106">
        <f t="shared" si="92"/>
        <v>2.8161870074529416E-2</v>
      </c>
      <c r="S339" s="106">
        <f t="shared" si="92"/>
        <v>8.5780298016351342E-3</v>
      </c>
      <c r="T339" s="106">
        <f t="shared" si="92"/>
        <v>1.8864674556232863E-2</v>
      </c>
      <c r="U339" s="106">
        <f t="shared" si="92"/>
        <v>1.4851345322924203E-2</v>
      </c>
      <c r="V339" s="106">
        <f t="shared" si="92"/>
        <v>1.1707353670179721E-2</v>
      </c>
      <c r="W339" s="106">
        <f t="shared" si="92"/>
        <v>-7.9569067663489701E-3</v>
      </c>
      <c r="X339" s="106">
        <f t="shared" si="92"/>
        <v>-4.2664039736395321E-4</v>
      </c>
      <c r="Y339" s="106">
        <f t="shared" si="92"/>
        <v>1.4739689337872619E-2</v>
      </c>
      <c r="Z339" s="106">
        <f t="shared" si="92"/>
        <v>1.5701079616625035E-2</v>
      </c>
      <c r="AA339" s="106">
        <f t="shared" si="92"/>
        <v>-1.3967595148050016E-3</v>
      </c>
      <c r="AB339" s="106">
        <f t="shared" si="92"/>
        <v>2.5585443070115677E-2</v>
      </c>
      <c r="AC339" s="106">
        <f t="shared" si="92"/>
        <v>1.1383087787971036E-2</v>
      </c>
      <c r="AD339" s="106">
        <f t="shared" si="92"/>
        <v>8.5283560098106115E-3</v>
      </c>
      <c r="AE339" s="106">
        <f t="shared" si="92"/>
        <v>8.1653442630784667E-3</v>
      </c>
      <c r="AF339" s="106">
        <f t="shared" si="92"/>
        <v>1.7281162318176779E-2</v>
      </c>
      <c r="AG339" s="106">
        <f t="shared" si="92"/>
        <v>1.486021497232981E-2</v>
      </c>
      <c r="AH339" s="106">
        <f t="shared" si="92"/>
        <v>1.089467767875818E-2</v>
      </c>
      <c r="AI339" s="106">
        <f t="shared" si="92"/>
        <v>6.5892400848903687E-3</v>
      </c>
      <c r="AJ339" s="106">
        <f t="shared" si="92"/>
        <v>3.7896913794146503E-3</v>
      </c>
      <c r="AK339" s="106">
        <f t="shared" si="92"/>
        <v>9.4951514747896315E-3</v>
      </c>
      <c r="AM339" s="101">
        <f t="shared" si="93"/>
        <v>1.008377538913698</v>
      </c>
      <c r="AN339" s="101">
        <f t="shared" si="93"/>
        <v>1.0098725569024929</v>
      </c>
      <c r="AO339" s="101">
        <f t="shared" si="93"/>
        <v>1.0098121094107393</v>
      </c>
      <c r="AP339" s="101">
        <f t="shared" si="93"/>
        <v>1.0092104080987958</v>
      </c>
      <c r="AQ339" s="101">
        <f t="shared" si="93"/>
        <v>1.0082635534802249</v>
      </c>
      <c r="AR339" s="101">
        <f t="shared" si="93"/>
        <v>1.0088413507107621</v>
      </c>
      <c r="AS339" s="101">
        <f t="shared" si="93"/>
        <v>1.0095705461117623</v>
      </c>
      <c r="AT339" s="101">
        <f t="shared" si="93"/>
        <v>1.0100178827130255</v>
      </c>
      <c r="AU339" s="101">
        <f t="shared" si="93"/>
        <v>1.0097728961744337</v>
      </c>
    </row>
    <row r="340" spans="1:47">
      <c r="A340" s="101" t="s">
        <v>3673</v>
      </c>
      <c r="G340" s="106"/>
      <c r="H340" s="106">
        <f t="shared" si="92"/>
        <v>0.34626145946790921</v>
      </c>
      <c r="I340" s="106">
        <f t="shared" si="92"/>
        <v>-0.18282196823008301</v>
      </c>
      <c r="J340" s="106">
        <f t="shared" si="92"/>
        <v>0.31035776053495301</v>
      </c>
      <c r="K340" s="106">
        <f t="shared" si="92"/>
        <v>0.26630175147580903</v>
      </c>
      <c r="L340" s="106">
        <f t="shared" si="92"/>
        <v>0.17016072153740369</v>
      </c>
      <c r="M340" s="106">
        <f t="shared" si="92"/>
        <v>0.11435072276733416</v>
      </c>
      <c r="N340" s="106">
        <f t="shared" si="92"/>
        <v>0.11369191815264079</v>
      </c>
      <c r="O340" s="106">
        <f t="shared" si="92"/>
        <v>4.160636426279285E-2</v>
      </c>
      <c r="P340" s="106">
        <f t="shared" si="92"/>
        <v>1.7685025647333097E-2</v>
      </c>
      <c r="Q340" s="106">
        <f t="shared" si="92"/>
        <v>2.1366267153301033E-2</v>
      </c>
      <c r="R340" s="106">
        <f t="shared" si="92"/>
        <v>2.8161870074529416E-2</v>
      </c>
      <c r="S340" s="106">
        <f t="shared" si="92"/>
        <v>8.5780298016351342E-3</v>
      </c>
      <c r="T340" s="106">
        <f t="shared" si="92"/>
        <v>1.8864674556232863E-2</v>
      </c>
      <c r="U340" s="106">
        <f t="shared" si="92"/>
        <v>1.4851345322924203E-2</v>
      </c>
      <c r="V340" s="106">
        <f t="shared" si="92"/>
        <v>1.1707353670179721E-2</v>
      </c>
      <c r="W340" s="106">
        <f t="shared" si="92"/>
        <v>-7.9569067663489701E-3</v>
      </c>
      <c r="X340" s="106">
        <f t="shared" si="92"/>
        <v>-4.2664039736395321E-4</v>
      </c>
      <c r="Y340" s="106">
        <f t="shared" si="92"/>
        <v>1.4739689337872619E-2</v>
      </c>
      <c r="Z340" s="106">
        <f t="shared" si="92"/>
        <v>1.5701079616625035E-2</v>
      </c>
      <c r="AA340" s="106">
        <f t="shared" si="92"/>
        <v>-1.3967595148050016E-3</v>
      </c>
      <c r="AB340" s="106">
        <f t="shared" si="92"/>
        <v>2.5585443070115677E-2</v>
      </c>
      <c r="AC340" s="106">
        <f t="shared" si="92"/>
        <v>1.1383087787971036E-2</v>
      </c>
      <c r="AD340" s="106">
        <f t="shared" si="92"/>
        <v>8.5283560098106115E-3</v>
      </c>
      <c r="AE340" s="106">
        <f t="shared" si="92"/>
        <v>8.1653442630784667E-3</v>
      </c>
      <c r="AF340" s="106">
        <f t="shared" si="92"/>
        <v>1.7281162318176779E-2</v>
      </c>
      <c r="AG340" s="106">
        <f t="shared" si="92"/>
        <v>1.486021497232981E-2</v>
      </c>
      <c r="AH340" s="106">
        <f t="shared" si="92"/>
        <v>1.089467767875818E-2</v>
      </c>
      <c r="AI340" s="106">
        <f t="shared" si="92"/>
        <v>6.5892400848903687E-3</v>
      </c>
      <c r="AJ340" s="106">
        <f t="shared" si="92"/>
        <v>3.7896913794146503E-3</v>
      </c>
      <c r="AK340" s="106">
        <f t="shared" si="92"/>
        <v>9.4951514747896315E-3</v>
      </c>
      <c r="AM340" s="101">
        <f t="shared" si="93"/>
        <v>1.008377538913698</v>
      </c>
      <c r="AN340" s="101">
        <f t="shared" si="93"/>
        <v>1.0098725569024929</v>
      </c>
      <c r="AO340" s="101">
        <f t="shared" si="93"/>
        <v>1.0098121094107393</v>
      </c>
      <c r="AP340" s="101">
        <f t="shared" si="93"/>
        <v>1.0092104080987958</v>
      </c>
      <c r="AQ340" s="101">
        <f t="shared" si="93"/>
        <v>1.0082635534802249</v>
      </c>
      <c r="AR340" s="101">
        <f t="shared" si="93"/>
        <v>1.0088413507107621</v>
      </c>
      <c r="AS340" s="101">
        <f t="shared" si="93"/>
        <v>1.0095705461117623</v>
      </c>
      <c r="AT340" s="101">
        <f t="shared" si="93"/>
        <v>1.0100178827130255</v>
      </c>
      <c r="AU340" s="101">
        <f t="shared" si="93"/>
        <v>1.0097728961744337</v>
      </c>
    </row>
    <row r="341" spans="1:47">
      <c r="A341" s="101" t="s">
        <v>3674</v>
      </c>
      <c r="G341" s="106"/>
      <c r="H341" s="106" t="str">
        <f t="shared" si="92"/>
        <v/>
      </c>
      <c r="I341" s="106" t="str">
        <f t="shared" si="92"/>
        <v/>
      </c>
      <c r="J341" s="106" t="str">
        <f t="shared" si="92"/>
        <v/>
      </c>
      <c r="K341" s="106" t="str">
        <f t="shared" si="92"/>
        <v/>
      </c>
      <c r="L341" s="106" t="str">
        <f t="shared" si="92"/>
        <v/>
      </c>
      <c r="M341" s="106" t="str">
        <f t="shared" si="92"/>
        <v/>
      </c>
      <c r="N341" s="106" t="str">
        <f t="shared" si="92"/>
        <v/>
      </c>
      <c r="O341" s="106" t="str">
        <f t="shared" si="92"/>
        <v/>
      </c>
      <c r="P341" s="106" t="str">
        <f t="shared" si="92"/>
        <v/>
      </c>
      <c r="Q341" s="106" t="str">
        <f t="shared" si="92"/>
        <v/>
      </c>
      <c r="R341" s="106" t="str">
        <f t="shared" si="92"/>
        <v/>
      </c>
      <c r="S341" s="106" t="str">
        <f t="shared" si="92"/>
        <v/>
      </c>
      <c r="T341" s="106" t="str">
        <f t="shared" si="92"/>
        <v/>
      </c>
      <c r="U341" s="106" t="str">
        <f t="shared" si="92"/>
        <v/>
      </c>
      <c r="V341" s="106" t="str">
        <f t="shared" si="92"/>
        <v/>
      </c>
      <c r="W341" s="106" t="str">
        <f t="shared" si="92"/>
        <v/>
      </c>
      <c r="X341" s="106" t="str">
        <f t="shared" si="92"/>
        <v/>
      </c>
      <c r="Y341" s="106" t="str">
        <f t="shared" si="92"/>
        <v/>
      </c>
      <c r="Z341" s="106" t="str">
        <f t="shared" si="92"/>
        <v/>
      </c>
      <c r="AA341" s="106" t="str">
        <f t="shared" si="92"/>
        <v/>
      </c>
      <c r="AB341" s="106" t="str">
        <f t="shared" si="92"/>
        <v/>
      </c>
      <c r="AC341" s="106" t="str">
        <f t="shared" si="92"/>
        <v/>
      </c>
      <c r="AD341" s="106" t="str">
        <f t="shared" si="92"/>
        <v/>
      </c>
      <c r="AE341" s="106" t="str">
        <f t="shared" si="92"/>
        <v/>
      </c>
      <c r="AF341" s="106" t="str">
        <f t="shared" si="92"/>
        <v/>
      </c>
      <c r="AG341" s="106" t="str">
        <f t="shared" si="92"/>
        <v/>
      </c>
      <c r="AH341" s="106" t="str">
        <f t="shared" si="92"/>
        <v/>
      </c>
      <c r="AI341" s="106" t="str">
        <f t="shared" si="92"/>
        <v/>
      </c>
      <c r="AJ341" s="106" t="str">
        <f t="shared" si="92"/>
        <v/>
      </c>
      <c r="AK341" s="106" t="str">
        <f t="shared" si="92"/>
        <v/>
      </c>
      <c r="AM341" s="101" t="str">
        <f t="shared" si="93"/>
        <v/>
      </c>
      <c r="AN341" s="101" t="str">
        <f t="shared" si="93"/>
        <v/>
      </c>
      <c r="AO341" s="101" t="str">
        <f t="shared" si="93"/>
        <v/>
      </c>
      <c r="AP341" s="101" t="str">
        <f t="shared" si="93"/>
        <v/>
      </c>
      <c r="AQ341" s="101" t="str">
        <f t="shared" si="93"/>
        <v/>
      </c>
      <c r="AR341" s="101" t="str">
        <f t="shared" si="93"/>
        <v/>
      </c>
      <c r="AS341" s="101" t="str">
        <f t="shared" si="93"/>
        <v/>
      </c>
      <c r="AT341" s="101" t="str">
        <f t="shared" si="93"/>
        <v/>
      </c>
      <c r="AU341" s="101" t="str">
        <f t="shared" si="93"/>
        <v/>
      </c>
    </row>
    <row r="342" spans="1:47">
      <c r="A342" s="101" t="s">
        <v>3675</v>
      </c>
      <c r="G342" s="106"/>
      <c r="H342" s="106">
        <f t="shared" si="92"/>
        <v>0.34626145946790921</v>
      </c>
      <c r="I342" s="106">
        <f t="shared" si="92"/>
        <v>-0.18282196823008301</v>
      </c>
      <c r="J342" s="106">
        <f t="shared" si="92"/>
        <v>0.31035776053495301</v>
      </c>
      <c r="K342" s="106">
        <f t="shared" si="92"/>
        <v>0.26630175147580903</v>
      </c>
      <c r="L342" s="106">
        <f t="shared" si="92"/>
        <v>0.17016072153740369</v>
      </c>
      <c r="M342" s="106">
        <f t="shared" si="92"/>
        <v>0.11435072276733416</v>
      </c>
      <c r="N342" s="106">
        <f t="shared" si="92"/>
        <v>0.11369191815264079</v>
      </c>
      <c r="O342" s="106">
        <f t="shared" si="92"/>
        <v>4.160636426279285E-2</v>
      </c>
      <c r="P342" s="106">
        <f t="shared" si="92"/>
        <v>1.7685025647333097E-2</v>
      </c>
      <c r="Q342" s="106">
        <f t="shared" si="92"/>
        <v>2.1366267153301033E-2</v>
      </c>
      <c r="R342" s="106">
        <f t="shared" si="92"/>
        <v>2.8161870074529416E-2</v>
      </c>
      <c r="S342" s="106">
        <f t="shared" si="92"/>
        <v>8.5780298016351342E-3</v>
      </c>
      <c r="T342" s="106">
        <f t="shared" si="92"/>
        <v>1.8864674556232863E-2</v>
      </c>
      <c r="U342" s="106">
        <f t="shared" si="92"/>
        <v>1.4851345322924203E-2</v>
      </c>
      <c r="V342" s="106">
        <f t="shared" si="92"/>
        <v>1.1707353670179721E-2</v>
      </c>
      <c r="W342" s="106">
        <f t="shared" si="92"/>
        <v>-7.9569067663489701E-3</v>
      </c>
      <c r="X342" s="106">
        <f t="shared" si="92"/>
        <v>-4.2664039736395321E-4</v>
      </c>
      <c r="Y342" s="106">
        <f t="shared" si="92"/>
        <v>1.4739689337872619E-2</v>
      </c>
      <c r="Z342" s="106">
        <f t="shared" si="92"/>
        <v>1.5701079616625035E-2</v>
      </c>
      <c r="AA342" s="106">
        <f t="shared" si="92"/>
        <v>-1.3967595148050016E-3</v>
      </c>
      <c r="AB342" s="106">
        <f t="shared" si="92"/>
        <v>2.5585443070115677E-2</v>
      </c>
      <c r="AC342" s="106">
        <f t="shared" si="92"/>
        <v>1.1383087787971036E-2</v>
      </c>
      <c r="AD342" s="106">
        <f t="shared" si="92"/>
        <v>8.5283560098106115E-3</v>
      </c>
      <c r="AE342" s="106">
        <f t="shared" si="92"/>
        <v>8.1653442630784667E-3</v>
      </c>
      <c r="AF342" s="106">
        <f t="shared" si="92"/>
        <v>1.7281162318176779E-2</v>
      </c>
      <c r="AG342" s="106">
        <f t="shared" si="92"/>
        <v>1.486021497232981E-2</v>
      </c>
      <c r="AH342" s="106">
        <f t="shared" si="92"/>
        <v>1.089467767875818E-2</v>
      </c>
      <c r="AI342" s="106">
        <f t="shared" si="92"/>
        <v>6.5892400848903687E-3</v>
      </c>
      <c r="AJ342" s="106">
        <f t="shared" si="92"/>
        <v>3.7896913794146503E-3</v>
      </c>
      <c r="AK342" s="106">
        <f t="shared" si="92"/>
        <v>9.4951514747896315E-3</v>
      </c>
      <c r="AM342" s="101">
        <f t="shared" si="93"/>
        <v>1.008377538913698</v>
      </c>
      <c r="AN342" s="101">
        <f t="shared" si="93"/>
        <v>1.0098725569024929</v>
      </c>
      <c r="AO342" s="101">
        <f t="shared" si="93"/>
        <v>1.0098121094107393</v>
      </c>
      <c r="AP342" s="101">
        <f t="shared" si="93"/>
        <v>1.0092104080987958</v>
      </c>
      <c r="AQ342" s="101">
        <f t="shared" si="93"/>
        <v>1.0082635534802249</v>
      </c>
      <c r="AR342" s="101">
        <f t="shared" si="93"/>
        <v>1.0088413507107621</v>
      </c>
      <c r="AS342" s="101">
        <f t="shared" si="93"/>
        <v>1.0095705461117623</v>
      </c>
      <c r="AT342" s="101">
        <f t="shared" si="93"/>
        <v>1.0100178827130255</v>
      </c>
      <c r="AU342" s="101">
        <f t="shared" si="93"/>
        <v>1.0097728961744337</v>
      </c>
    </row>
    <row r="343" spans="1:47" s="128" customFormat="1">
      <c r="A343" s="127" t="s">
        <v>3687</v>
      </c>
      <c r="B343" s="127"/>
      <c r="C343" s="127"/>
      <c r="D343" s="127"/>
      <c r="E343" s="127"/>
      <c r="F343" s="127"/>
      <c r="G343" s="129"/>
      <c r="H343" s="129" t="str">
        <f t="shared" si="92"/>
        <v/>
      </c>
      <c r="I343" s="129" t="str">
        <f t="shared" si="92"/>
        <v/>
      </c>
      <c r="J343" s="129" t="str">
        <f t="shared" si="92"/>
        <v/>
      </c>
      <c r="K343" s="129" t="str">
        <f t="shared" si="92"/>
        <v/>
      </c>
      <c r="L343" s="129" t="str">
        <f t="shared" si="92"/>
        <v/>
      </c>
      <c r="M343" s="129" t="str">
        <f t="shared" si="92"/>
        <v/>
      </c>
      <c r="N343" s="129" t="str">
        <f t="shared" si="92"/>
        <v/>
      </c>
      <c r="O343" s="129" t="str">
        <f t="shared" si="92"/>
        <v/>
      </c>
      <c r="P343" s="129" t="str">
        <f t="shared" si="92"/>
        <v/>
      </c>
      <c r="Q343" s="129" t="str">
        <f t="shared" si="92"/>
        <v/>
      </c>
      <c r="R343" s="129" t="str">
        <f t="shared" si="92"/>
        <v/>
      </c>
      <c r="S343" s="129" t="str">
        <f t="shared" si="92"/>
        <v/>
      </c>
      <c r="T343" s="129" t="str">
        <f t="shared" si="92"/>
        <v/>
      </c>
      <c r="U343" s="129" t="str">
        <f t="shared" si="92"/>
        <v/>
      </c>
      <c r="V343" s="129" t="str">
        <f t="shared" si="92"/>
        <v/>
      </c>
      <c r="W343" s="129" t="str">
        <f t="shared" ref="W343:AZ343" si="94">IFERROR(W132/V132-1,"")</f>
        <v/>
      </c>
      <c r="X343" s="129" t="str">
        <f t="shared" si="94"/>
        <v/>
      </c>
      <c r="Y343" s="129" t="str">
        <f t="shared" si="94"/>
        <v/>
      </c>
      <c r="Z343" s="129" t="str">
        <f t="shared" si="94"/>
        <v/>
      </c>
      <c r="AA343" s="129" t="str">
        <f t="shared" si="94"/>
        <v/>
      </c>
      <c r="AB343" s="129" t="str">
        <f t="shared" si="94"/>
        <v/>
      </c>
      <c r="AC343" s="129" t="str">
        <f t="shared" si="94"/>
        <v/>
      </c>
      <c r="AD343" s="129" t="str">
        <f t="shared" si="94"/>
        <v/>
      </c>
      <c r="AE343" s="129" t="str">
        <f t="shared" si="94"/>
        <v/>
      </c>
      <c r="AF343" s="129" t="str">
        <f t="shared" si="94"/>
        <v/>
      </c>
      <c r="AG343" s="129" t="str">
        <f t="shared" si="94"/>
        <v/>
      </c>
      <c r="AH343" s="129" t="str">
        <f t="shared" si="94"/>
        <v/>
      </c>
      <c r="AI343" s="129" t="str">
        <f t="shared" si="94"/>
        <v/>
      </c>
      <c r="AJ343" s="129" t="str">
        <f t="shared" si="94"/>
        <v/>
      </c>
      <c r="AK343" s="129" t="str">
        <f t="shared" si="94"/>
        <v/>
      </c>
      <c r="AM343" s="128" t="str">
        <f t="shared" si="93"/>
        <v/>
      </c>
      <c r="AN343" s="128" t="str">
        <f t="shared" si="93"/>
        <v/>
      </c>
      <c r="AO343" s="128" t="str">
        <f t="shared" si="93"/>
        <v/>
      </c>
      <c r="AP343" s="128" t="str">
        <f t="shared" si="93"/>
        <v/>
      </c>
      <c r="AQ343" s="128" t="str">
        <f t="shared" si="93"/>
        <v/>
      </c>
      <c r="AR343" s="128" t="str">
        <f t="shared" si="93"/>
        <v/>
      </c>
      <c r="AS343" s="128" t="str">
        <f t="shared" si="93"/>
        <v/>
      </c>
      <c r="AT343" s="128" t="str">
        <f t="shared" si="93"/>
        <v/>
      </c>
      <c r="AU343" s="128" t="str">
        <f t="shared" si="93"/>
        <v/>
      </c>
    </row>
    <row r="344" spans="1:47">
      <c r="A344" s="105" t="s">
        <v>3697</v>
      </c>
      <c r="B344" s="105"/>
      <c r="C344" s="105"/>
      <c r="D344" s="105"/>
      <c r="E344" s="105"/>
      <c r="F344" s="105"/>
      <c r="G344" s="101">
        <f t="shared" ref="G344:AK344" si="95">G$1</f>
        <v>2020</v>
      </c>
      <c r="H344" s="101">
        <f t="shared" si="95"/>
        <v>2021</v>
      </c>
      <c r="I344" s="101">
        <f t="shared" si="95"/>
        <v>2022</v>
      </c>
      <c r="J344" s="101">
        <f t="shared" si="95"/>
        <v>2023</v>
      </c>
      <c r="K344" s="101">
        <f t="shared" si="95"/>
        <v>2024</v>
      </c>
      <c r="L344" s="101">
        <f t="shared" si="95"/>
        <v>2025</v>
      </c>
      <c r="M344" s="101">
        <f t="shared" si="95"/>
        <v>2026</v>
      </c>
      <c r="N344" s="101">
        <f t="shared" si="95"/>
        <v>2027</v>
      </c>
      <c r="O344" s="101">
        <f t="shared" si="95"/>
        <v>2028</v>
      </c>
      <c r="P344" s="101">
        <f t="shared" si="95"/>
        <v>2029</v>
      </c>
      <c r="Q344" s="101">
        <f t="shared" si="95"/>
        <v>2030</v>
      </c>
      <c r="R344" s="101">
        <f t="shared" si="95"/>
        <v>2031</v>
      </c>
      <c r="S344" s="101">
        <f t="shared" si="95"/>
        <v>2032</v>
      </c>
      <c r="T344" s="101">
        <f t="shared" si="95"/>
        <v>2033</v>
      </c>
      <c r="U344" s="101">
        <f t="shared" si="95"/>
        <v>2034</v>
      </c>
      <c r="V344" s="101">
        <f t="shared" si="95"/>
        <v>2035</v>
      </c>
      <c r="W344" s="101">
        <f t="shared" si="95"/>
        <v>2036</v>
      </c>
      <c r="X344" s="101">
        <f t="shared" si="95"/>
        <v>2037</v>
      </c>
      <c r="Y344" s="101">
        <f t="shared" si="95"/>
        <v>2038</v>
      </c>
      <c r="Z344" s="101">
        <f t="shared" si="95"/>
        <v>2039</v>
      </c>
      <c r="AA344" s="101">
        <f t="shared" si="95"/>
        <v>2040</v>
      </c>
      <c r="AB344" s="101">
        <f t="shared" si="95"/>
        <v>2041</v>
      </c>
      <c r="AC344" s="101">
        <f t="shared" si="95"/>
        <v>2042</v>
      </c>
      <c r="AD344" s="101">
        <f t="shared" si="95"/>
        <v>2043</v>
      </c>
      <c r="AE344" s="101">
        <f t="shared" si="95"/>
        <v>2044</v>
      </c>
      <c r="AF344" s="101">
        <f t="shared" si="95"/>
        <v>2045</v>
      </c>
      <c r="AG344" s="101">
        <f t="shared" si="95"/>
        <v>2046</v>
      </c>
      <c r="AH344" s="101">
        <f t="shared" si="95"/>
        <v>2047</v>
      </c>
      <c r="AI344" s="101">
        <f t="shared" si="95"/>
        <v>2048</v>
      </c>
      <c r="AJ344" s="101">
        <f t="shared" si="95"/>
        <v>2049</v>
      </c>
      <c r="AK344" s="101">
        <f t="shared" si="95"/>
        <v>2050</v>
      </c>
    </row>
    <row r="345" spans="1:47">
      <c r="A345" s="101" t="s">
        <v>3668</v>
      </c>
      <c r="G345" s="106"/>
      <c r="H345" s="106">
        <f t="shared" ref="H345:AK353" si="96">IFERROR(H134/G134-1,"")</f>
        <v>0.38073899090848462</v>
      </c>
      <c r="I345" s="106">
        <f t="shared" si="96"/>
        <v>7.7576380463429961E-2</v>
      </c>
      <c r="J345" s="106">
        <f t="shared" si="96"/>
        <v>3.6246442213638597E-2</v>
      </c>
      <c r="K345" s="106">
        <f t="shared" si="96"/>
        <v>-1.5827481719105307E-2</v>
      </c>
      <c r="L345" s="106">
        <f t="shared" si="96"/>
        <v>3.8733766943461756E-3</v>
      </c>
      <c r="M345" s="106">
        <f t="shared" si="96"/>
        <v>8.1521973341935894E-3</v>
      </c>
      <c r="N345" s="106">
        <f t="shared" si="96"/>
        <v>-1.1171444418679677E-2</v>
      </c>
      <c r="O345" s="106">
        <f t="shared" si="96"/>
        <v>-1.8540850886040738E-3</v>
      </c>
      <c r="P345" s="106">
        <f t="shared" si="96"/>
        <v>1.3671876187216991E-2</v>
      </c>
      <c r="Q345" s="106">
        <f t="shared" si="96"/>
        <v>1.1710844370513396E-2</v>
      </c>
      <c r="R345" s="106">
        <f t="shared" si="96"/>
        <v>6.1857931740223027E-2</v>
      </c>
      <c r="S345" s="106">
        <f t="shared" si="96"/>
        <v>9.2095993395528986E-3</v>
      </c>
      <c r="T345" s="106">
        <f t="shared" si="96"/>
        <v>1.1785659173910723E-2</v>
      </c>
      <c r="U345" s="106">
        <f t="shared" si="96"/>
        <v>7.7865613161383074E-3</v>
      </c>
      <c r="V345" s="106">
        <f t="shared" si="96"/>
        <v>8.3878212643080374E-3</v>
      </c>
      <c r="W345" s="106">
        <f t="shared" si="96"/>
        <v>2.019400716798625E-3</v>
      </c>
      <c r="X345" s="106">
        <f t="shared" si="96"/>
        <v>8.1667440262613855E-3</v>
      </c>
      <c r="Y345" s="106">
        <f t="shared" si="96"/>
        <v>1.7650727470834848E-2</v>
      </c>
      <c r="Z345" s="106">
        <f t="shared" si="96"/>
        <v>1.0067594322092699E-2</v>
      </c>
      <c r="AA345" s="106">
        <f t="shared" si="96"/>
        <v>4.6034213773042953E-3</v>
      </c>
      <c r="AB345" s="106">
        <f t="shared" si="96"/>
        <v>7.8007395819434944E-3</v>
      </c>
      <c r="AC345" s="106">
        <f t="shared" si="96"/>
        <v>8.0410908929036129E-3</v>
      </c>
      <c r="AD345" s="106">
        <f t="shared" si="96"/>
        <v>6.9410940328595849E-3</v>
      </c>
      <c r="AE345" s="106">
        <f t="shared" si="96"/>
        <v>7.3092441650324247E-6</v>
      </c>
      <c r="AF345" s="106">
        <f t="shared" si="96"/>
        <v>8.5471534167631535E-3</v>
      </c>
      <c r="AG345" s="106">
        <f t="shared" si="96"/>
        <v>5.0490822954307735E-3</v>
      </c>
      <c r="AH345" s="106">
        <f t="shared" si="96"/>
        <v>9.0962251069859335E-3</v>
      </c>
      <c r="AI345" s="106">
        <f t="shared" si="96"/>
        <v>8.3338964788446379E-3</v>
      </c>
      <c r="AJ345" s="106">
        <f t="shared" si="96"/>
        <v>7.4465548450382002E-3</v>
      </c>
      <c r="AK345" s="106">
        <f t="shared" si="96"/>
        <v>1.0135534630516752E-2</v>
      </c>
      <c r="AM345" s="101">
        <f t="shared" ref="AM345:AU353" si="97">IFERROR(AM134/AL134,"")</f>
        <v>1.0066278972506475</v>
      </c>
      <c r="AN345" s="101">
        <f t="shared" si="97"/>
        <v>1.0068508290130094</v>
      </c>
      <c r="AO345" s="101">
        <f t="shared" si="97"/>
        <v>1.0072643794263927</v>
      </c>
      <c r="AP345" s="101">
        <f t="shared" si="97"/>
        <v>1.0076424555662362</v>
      </c>
      <c r="AQ345" s="101">
        <f t="shared" si="97"/>
        <v>1.006619996711815</v>
      </c>
      <c r="AR345" s="101">
        <f t="shared" si="97"/>
        <v>1.0067124087628398</v>
      </c>
      <c r="AS345" s="101">
        <f t="shared" si="97"/>
        <v>1.006175922263749</v>
      </c>
      <c r="AT345" s="101">
        <f t="shared" si="97"/>
        <v>1.0062462236855296</v>
      </c>
      <c r="AU345" s="101">
        <f t="shared" si="97"/>
        <v>1.0063262142173006</v>
      </c>
    </row>
    <row r="346" spans="1:47">
      <c r="A346" s="101" t="s">
        <v>3669</v>
      </c>
      <c r="G346" s="106"/>
      <c r="H346" s="106" t="str">
        <f t="shared" si="96"/>
        <v/>
      </c>
      <c r="I346" s="106" t="str">
        <f t="shared" si="96"/>
        <v/>
      </c>
      <c r="J346" s="106" t="str">
        <f t="shared" si="96"/>
        <v/>
      </c>
      <c r="K346" s="106" t="str">
        <f t="shared" si="96"/>
        <v/>
      </c>
      <c r="L346" s="106" t="str">
        <f t="shared" si="96"/>
        <v/>
      </c>
      <c r="M346" s="106" t="str">
        <f t="shared" si="96"/>
        <v/>
      </c>
      <c r="N346" s="106" t="str">
        <f t="shared" si="96"/>
        <v/>
      </c>
      <c r="O346" s="106" t="str">
        <f t="shared" si="96"/>
        <v/>
      </c>
      <c r="P346" s="106" t="str">
        <f t="shared" si="96"/>
        <v/>
      </c>
      <c r="Q346" s="106" t="str">
        <f t="shared" si="96"/>
        <v/>
      </c>
      <c r="R346" s="106" t="str">
        <f t="shared" si="96"/>
        <v/>
      </c>
      <c r="S346" s="106" t="str">
        <f t="shared" si="96"/>
        <v/>
      </c>
      <c r="T346" s="106" t="str">
        <f t="shared" si="96"/>
        <v/>
      </c>
      <c r="U346" s="106" t="str">
        <f t="shared" si="96"/>
        <v/>
      </c>
      <c r="V346" s="106" t="str">
        <f t="shared" si="96"/>
        <v/>
      </c>
      <c r="W346" s="106" t="str">
        <f t="shared" si="96"/>
        <v/>
      </c>
      <c r="X346" s="106" t="str">
        <f t="shared" si="96"/>
        <v/>
      </c>
      <c r="Y346" s="106" t="str">
        <f t="shared" si="96"/>
        <v/>
      </c>
      <c r="Z346" s="106" t="str">
        <f t="shared" si="96"/>
        <v/>
      </c>
      <c r="AA346" s="106" t="str">
        <f t="shared" si="96"/>
        <v/>
      </c>
      <c r="AB346" s="106" t="str">
        <f t="shared" si="96"/>
        <v/>
      </c>
      <c r="AC346" s="106" t="str">
        <f t="shared" si="96"/>
        <v/>
      </c>
      <c r="AD346" s="106" t="str">
        <f t="shared" si="96"/>
        <v/>
      </c>
      <c r="AE346" s="106" t="str">
        <f t="shared" si="96"/>
        <v/>
      </c>
      <c r="AF346" s="106" t="str">
        <f t="shared" si="96"/>
        <v/>
      </c>
      <c r="AG346" s="106" t="str">
        <f t="shared" si="96"/>
        <v/>
      </c>
      <c r="AH346" s="106" t="str">
        <f t="shared" si="96"/>
        <v/>
      </c>
      <c r="AI346" s="106" t="str">
        <f t="shared" si="96"/>
        <v/>
      </c>
      <c r="AJ346" s="106" t="str">
        <f t="shared" si="96"/>
        <v/>
      </c>
      <c r="AK346" s="106" t="str">
        <f t="shared" si="96"/>
        <v/>
      </c>
      <c r="AM346" s="101" t="str">
        <f t="shared" si="97"/>
        <v/>
      </c>
      <c r="AN346" s="101" t="str">
        <f t="shared" si="97"/>
        <v/>
      </c>
      <c r="AO346" s="101" t="str">
        <f t="shared" si="97"/>
        <v/>
      </c>
      <c r="AP346" s="101" t="str">
        <f t="shared" si="97"/>
        <v/>
      </c>
      <c r="AQ346" s="101" t="str">
        <f t="shared" si="97"/>
        <v/>
      </c>
      <c r="AR346" s="101" t="str">
        <f t="shared" si="97"/>
        <v/>
      </c>
      <c r="AS346" s="101" t="str">
        <f t="shared" si="97"/>
        <v/>
      </c>
      <c r="AT346" s="101" t="str">
        <f t="shared" si="97"/>
        <v/>
      </c>
      <c r="AU346" s="101" t="str">
        <f t="shared" si="97"/>
        <v/>
      </c>
    </row>
    <row r="347" spans="1:47">
      <c r="A347" s="101" t="s">
        <v>3670</v>
      </c>
      <c r="G347" s="106"/>
      <c r="H347" s="106">
        <f t="shared" si="96"/>
        <v>0.38073899090848462</v>
      </c>
      <c r="I347" s="106">
        <f t="shared" si="96"/>
        <v>-6.5454407538833026E-3</v>
      </c>
      <c r="J347" s="106">
        <f t="shared" si="96"/>
        <v>1.1846301055667308E-2</v>
      </c>
      <c r="K347" s="106">
        <f t="shared" si="96"/>
        <v>-6.2533603055007214E-3</v>
      </c>
      <c r="L347" s="106">
        <f t="shared" si="96"/>
        <v>2.6316572333318078E-4</v>
      </c>
      <c r="M347" s="106">
        <f t="shared" si="96"/>
        <v>4.8216032823240607E-3</v>
      </c>
      <c r="N347" s="106">
        <f t="shared" si="96"/>
        <v>-4.8510986692764657E-3</v>
      </c>
      <c r="O347" s="106">
        <f t="shared" si="96"/>
        <v>-2.8324728575899183E-3</v>
      </c>
      <c r="P347" s="106">
        <f t="shared" si="96"/>
        <v>6.9581969096201846E-3</v>
      </c>
      <c r="Q347" s="106">
        <f t="shared" si="96"/>
        <v>9.9395609138830388E-3</v>
      </c>
      <c r="R347" s="106">
        <f t="shared" si="96"/>
        <v>3.3111602544365626E-2</v>
      </c>
      <c r="S347" s="106">
        <f t="shared" si="96"/>
        <v>1.6128134292441088E-2</v>
      </c>
      <c r="T347" s="106">
        <f t="shared" si="96"/>
        <v>1.4574194498378379E-2</v>
      </c>
      <c r="U347" s="106">
        <f t="shared" si="96"/>
        <v>1.1855138472279814E-2</v>
      </c>
      <c r="V347" s="106">
        <f t="shared" si="96"/>
        <v>1.1385111130171932E-2</v>
      </c>
      <c r="W347" s="106">
        <f t="shared" si="96"/>
        <v>7.0789333976344349E-3</v>
      </c>
      <c r="X347" s="106">
        <f t="shared" si="96"/>
        <v>9.0476168197819451E-3</v>
      </c>
      <c r="Y347" s="106">
        <f t="shared" si="96"/>
        <v>1.5514425722110703E-2</v>
      </c>
      <c r="Z347" s="106">
        <f t="shared" si="96"/>
        <v>1.3552646003540891E-2</v>
      </c>
      <c r="AA347" s="106">
        <f t="shared" si="96"/>
        <v>9.7044630870282145E-3</v>
      </c>
      <c r="AB347" s="106">
        <f t="shared" si="96"/>
        <v>1.0014892414782706E-2</v>
      </c>
      <c r="AC347" s="106">
        <f t="shared" si="96"/>
        <v>1.0054972687395303E-2</v>
      </c>
      <c r="AD347" s="106">
        <f t="shared" si="96"/>
        <v>9.370287506015984E-3</v>
      </c>
      <c r="AE347" s="106">
        <f t="shared" si="96"/>
        <v>4.728517273390187E-3</v>
      </c>
      <c r="AF347" s="106">
        <f t="shared" si="96"/>
        <v>8.0602418609179161E-3</v>
      </c>
      <c r="AG347" s="106">
        <f t="shared" si="96"/>
        <v>6.9854591079414607E-3</v>
      </c>
      <c r="AH347" s="106">
        <f t="shared" si="96"/>
        <v>9.216090239965169E-3</v>
      </c>
      <c r="AI347" s="106">
        <f t="shared" si="96"/>
        <v>9.6267431304863926E-3</v>
      </c>
      <c r="AJ347" s="106">
        <f t="shared" si="96"/>
        <v>9.3804659493144094E-3</v>
      </c>
      <c r="AK347" s="106">
        <f t="shared" si="96"/>
        <v>1.0987268593040556E-2</v>
      </c>
      <c r="AM347" s="101">
        <f t="shared" si="97"/>
        <v>1.00787593494437</v>
      </c>
      <c r="AN347" s="101">
        <f t="shared" si="97"/>
        <v>1.0080002851454162</v>
      </c>
      <c r="AO347" s="101">
        <f t="shared" si="97"/>
        <v>1.0082853090310413</v>
      </c>
      <c r="AP347" s="101">
        <f t="shared" si="97"/>
        <v>1.0086266520544716</v>
      </c>
      <c r="AQ347" s="101">
        <f t="shared" si="97"/>
        <v>1.0081440764717395</v>
      </c>
      <c r="AR347" s="101">
        <f t="shared" si="97"/>
        <v>1.0080126142621821</v>
      </c>
      <c r="AS347" s="101">
        <f t="shared" si="97"/>
        <v>1.0076015887979572</v>
      </c>
      <c r="AT347" s="101">
        <f t="shared" si="97"/>
        <v>1.0074735793864948</v>
      </c>
      <c r="AU347" s="101">
        <f t="shared" si="97"/>
        <v>1.0074714754612557</v>
      </c>
    </row>
    <row r="348" spans="1:47">
      <c r="A348" s="101" t="s">
        <v>3671</v>
      </c>
      <c r="G348" s="106"/>
      <c r="H348" s="106">
        <f t="shared" si="96"/>
        <v>0.38073899090848462</v>
      </c>
      <c r="I348" s="106">
        <f t="shared" si="96"/>
        <v>6.4695245901369658E-2</v>
      </c>
      <c r="J348" s="106">
        <f t="shared" si="96"/>
        <v>3.940880902530397E-2</v>
      </c>
      <c r="K348" s="106">
        <f t="shared" si="96"/>
        <v>-1.3139456956601347E-2</v>
      </c>
      <c r="L348" s="106">
        <f t="shared" si="96"/>
        <v>3.3588408485638599E-3</v>
      </c>
      <c r="M348" s="106">
        <f t="shared" si="96"/>
        <v>8.3223983554441272E-3</v>
      </c>
      <c r="N348" s="106">
        <f t="shared" si="96"/>
        <v>-1.0651122838201577E-2</v>
      </c>
      <c r="O348" s="106">
        <f t="shared" si="96"/>
        <v>-2.4396298003617201E-3</v>
      </c>
      <c r="P348" s="106">
        <f t="shared" si="96"/>
        <v>1.3596555196572213E-2</v>
      </c>
      <c r="Q348" s="106">
        <f t="shared" si="96"/>
        <v>1.2756701717639762E-2</v>
      </c>
      <c r="R348" s="106">
        <f t="shared" si="96"/>
        <v>4.6988790007019832E-2</v>
      </c>
      <c r="S348" s="106">
        <f t="shared" si="96"/>
        <v>1.1955408240198695E-2</v>
      </c>
      <c r="T348" s="106">
        <f t="shared" si="96"/>
        <v>1.1294009301663355E-2</v>
      </c>
      <c r="U348" s="106">
        <f t="shared" si="96"/>
        <v>9.0830708497937618E-3</v>
      </c>
      <c r="V348" s="106">
        <f t="shared" si="96"/>
        <v>9.5614305641367192E-3</v>
      </c>
      <c r="W348" s="106">
        <f t="shared" si="96"/>
        <v>3.0477302564853037E-3</v>
      </c>
      <c r="X348" s="106">
        <f t="shared" si="96"/>
        <v>8.8673098216918156E-3</v>
      </c>
      <c r="Y348" s="106">
        <f t="shared" si="96"/>
        <v>1.8895546934492469E-2</v>
      </c>
      <c r="Z348" s="106">
        <f t="shared" si="96"/>
        <v>1.1821402491828392E-2</v>
      </c>
      <c r="AA348" s="106">
        <f t="shared" si="96"/>
        <v>5.8464979003938211E-3</v>
      </c>
      <c r="AB348" s="106">
        <f t="shared" si="96"/>
        <v>8.6217558252643656E-3</v>
      </c>
      <c r="AC348" s="106">
        <f t="shared" si="96"/>
        <v>9.0028048461996413E-3</v>
      </c>
      <c r="AD348" s="106">
        <f t="shared" si="96"/>
        <v>7.9272370211702636E-3</v>
      </c>
      <c r="AE348" s="106">
        <f t="shared" si="96"/>
        <v>7.3186692811111342E-4</v>
      </c>
      <c r="AF348" s="106">
        <f t="shared" si="96"/>
        <v>8.9451290019244567E-3</v>
      </c>
      <c r="AG348" s="106">
        <f t="shared" si="96"/>
        <v>5.8458989546081863E-3</v>
      </c>
      <c r="AH348" s="106">
        <f t="shared" si="96"/>
        <v>9.8324007542396341E-3</v>
      </c>
      <c r="AI348" s="106">
        <f t="shared" si="96"/>
        <v>9.2906253682900619E-3</v>
      </c>
      <c r="AJ348" s="106">
        <f t="shared" si="96"/>
        <v>8.3996360063778308E-3</v>
      </c>
      <c r="AK348" s="106">
        <f t="shared" si="96"/>
        <v>1.1072134323377059E-2</v>
      </c>
      <c r="AM348" s="101">
        <f t="shared" si="97"/>
        <v>1.0073567976999807</v>
      </c>
      <c r="AN348" s="101">
        <f t="shared" si="97"/>
        <v>1.0075611325049054</v>
      </c>
      <c r="AO348" s="101">
        <f t="shared" si="97"/>
        <v>1.0079835748113717</v>
      </c>
      <c r="AP348" s="101">
        <f t="shared" si="97"/>
        <v>1.0083929476212725</v>
      </c>
      <c r="AQ348" s="101">
        <f t="shared" si="97"/>
        <v>1.0073823152234871</v>
      </c>
      <c r="AR348" s="101">
        <f t="shared" si="97"/>
        <v>1.0074070723536079</v>
      </c>
      <c r="AS348" s="101">
        <f t="shared" si="97"/>
        <v>1.0068527614509424</v>
      </c>
      <c r="AT348" s="101">
        <f t="shared" si="97"/>
        <v>1.0068846682080643</v>
      </c>
      <c r="AU348" s="101">
        <f t="shared" si="97"/>
        <v>1.0069639539002608</v>
      </c>
    </row>
    <row r="349" spans="1:47">
      <c r="A349" s="101" t="s">
        <v>3672</v>
      </c>
      <c r="G349" s="106"/>
      <c r="H349" s="106">
        <f t="shared" si="96"/>
        <v>0.38073899090848462</v>
      </c>
      <c r="I349" s="106">
        <f t="shared" si="96"/>
        <v>0.11462123546739122</v>
      </c>
      <c r="J349" s="106">
        <f t="shared" si="96"/>
        <v>5.8737995548320487E-2</v>
      </c>
      <c r="K349" s="106">
        <f t="shared" si="96"/>
        <v>-2.264650205377039E-2</v>
      </c>
      <c r="L349" s="106">
        <f t="shared" si="96"/>
        <v>5.6980329194658008E-3</v>
      </c>
      <c r="M349" s="106">
        <f t="shared" si="96"/>
        <v>1.2726163707286853E-2</v>
      </c>
      <c r="N349" s="106">
        <f t="shared" si="96"/>
        <v>-1.6733958241103353E-2</v>
      </c>
      <c r="O349" s="106">
        <f t="shared" si="96"/>
        <v>-3.0723864469252016E-3</v>
      </c>
      <c r="P349" s="106">
        <f t="shared" si="96"/>
        <v>2.1095155722549164E-2</v>
      </c>
      <c r="Q349" s="106">
        <f t="shared" si="96"/>
        <v>1.8665890381046824E-2</v>
      </c>
      <c r="R349" s="106">
        <f t="shared" si="96"/>
        <v>4.7377401070164415E-2</v>
      </c>
      <c r="S349" s="106">
        <f t="shared" si="96"/>
        <v>1.6373593218690585E-2</v>
      </c>
      <c r="T349" s="106">
        <f t="shared" si="96"/>
        <v>1.3239587221872018E-2</v>
      </c>
      <c r="U349" s="106">
        <f t="shared" si="96"/>
        <v>1.3389823348366914E-2</v>
      </c>
      <c r="V349" s="106">
        <f t="shared" si="96"/>
        <v>1.4188728842491782E-2</v>
      </c>
      <c r="W349" s="106">
        <f t="shared" si="96"/>
        <v>4.0666536769833339E-3</v>
      </c>
      <c r="X349" s="106">
        <f t="shared" si="96"/>
        <v>1.3521340758373412E-2</v>
      </c>
      <c r="Y349" s="106">
        <f t="shared" si="96"/>
        <v>2.8800958967180268E-2</v>
      </c>
      <c r="Z349" s="106">
        <f t="shared" si="96"/>
        <v>1.7028708913805257E-2</v>
      </c>
      <c r="AA349" s="106">
        <f t="shared" si="96"/>
        <v>8.1083960223018448E-3</v>
      </c>
      <c r="AB349" s="106">
        <f t="shared" si="96"/>
        <v>1.2884366004581871E-2</v>
      </c>
      <c r="AC349" s="106">
        <f t="shared" si="96"/>
        <v>1.3348160887137972E-2</v>
      </c>
      <c r="AD349" s="106">
        <f t="shared" si="96"/>
        <v>1.1630998862046438E-2</v>
      </c>
      <c r="AE349" s="106">
        <f t="shared" si="96"/>
        <v>5.7143297856199204E-4</v>
      </c>
      <c r="AF349" s="106">
        <f t="shared" si="96"/>
        <v>1.377238787159496E-2</v>
      </c>
      <c r="AG349" s="106">
        <f t="shared" si="96"/>
        <v>8.4960147019315091E-3</v>
      </c>
      <c r="AH349" s="106">
        <f t="shared" si="96"/>
        <v>1.4801655528132729E-2</v>
      </c>
      <c r="AI349" s="106">
        <f t="shared" si="96"/>
        <v>1.3705598581217782E-2</v>
      </c>
      <c r="AJ349" s="106">
        <f t="shared" si="96"/>
        <v>1.2310184779974476E-2</v>
      </c>
      <c r="AK349" s="106">
        <f t="shared" si="96"/>
        <v>1.6510757760307637E-2</v>
      </c>
      <c r="AM349" s="101">
        <f t="shared" si="97"/>
        <v>1.0107303237989342</v>
      </c>
      <c r="AN349" s="101">
        <f t="shared" si="97"/>
        <v>1.0110123169029666</v>
      </c>
      <c r="AO349" s="101">
        <f t="shared" si="97"/>
        <v>1.0115934991161719</v>
      </c>
      <c r="AP349" s="101">
        <f t="shared" si="97"/>
        <v>1.0121301358886887</v>
      </c>
      <c r="AQ349" s="101">
        <f t="shared" si="97"/>
        <v>1.0105491838848055</v>
      </c>
      <c r="AR349" s="101">
        <f t="shared" si="97"/>
        <v>1.0105997144354502</v>
      </c>
      <c r="AS349" s="101">
        <f t="shared" si="97"/>
        <v>1.0097383334473988</v>
      </c>
      <c r="AT349" s="101">
        <f t="shared" si="97"/>
        <v>1.0097809548476788</v>
      </c>
      <c r="AU349" s="101">
        <f t="shared" si="97"/>
        <v>1.009864881458995</v>
      </c>
    </row>
    <row r="350" spans="1:47">
      <c r="A350" s="101" t="s">
        <v>3673</v>
      </c>
      <c r="G350" s="106"/>
      <c r="H350" s="106" t="str">
        <f t="shared" si="96"/>
        <v/>
      </c>
      <c r="I350" s="106" t="str">
        <f t="shared" si="96"/>
        <v/>
      </c>
      <c r="J350" s="106" t="str">
        <f t="shared" si="96"/>
        <v/>
      </c>
      <c r="K350" s="106" t="str">
        <f t="shared" si="96"/>
        <v/>
      </c>
      <c r="L350" s="106" t="str">
        <f t="shared" si="96"/>
        <v/>
      </c>
      <c r="M350" s="106" t="str">
        <f t="shared" si="96"/>
        <v/>
      </c>
      <c r="N350" s="106" t="str">
        <f t="shared" si="96"/>
        <v/>
      </c>
      <c r="O350" s="106" t="str">
        <f t="shared" si="96"/>
        <v/>
      </c>
      <c r="P350" s="106" t="str">
        <f t="shared" si="96"/>
        <v/>
      </c>
      <c r="Q350" s="106" t="str">
        <f t="shared" si="96"/>
        <v/>
      </c>
      <c r="R350" s="106" t="str">
        <f t="shared" si="96"/>
        <v/>
      </c>
      <c r="S350" s="106" t="str">
        <f t="shared" si="96"/>
        <v/>
      </c>
      <c r="T350" s="106" t="str">
        <f t="shared" si="96"/>
        <v/>
      </c>
      <c r="U350" s="106" t="str">
        <f t="shared" si="96"/>
        <v/>
      </c>
      <c r="V350" s="106" t="str">
        <f t="shared" si="96"/>
        <v/>
      </c>
      <c r="W350" s="106" t="str">
        <f t="shared" si="96"/>
        <v/>
      </c>
      <c r="X350" s="106" t="str">
        <f t="shared" si="96"/>
        <v/>
      </c>
      <c r="Y350" s="106" t="str">
        <f t="shared" si="96"/>
        <v/>
      </c>
      <c r="Z350" s="106" t="str">
        <f t="shared" si="96"/>
        <v/>
      </c>
      <c r="AA350" s="106" t="str">
        <f t="shared" si="96"/>
        <v/>
      </c>
      <c r="AB350" s="106" t="str">
        <f t="shared" si="96"/>
        <v/>
      </c>
      <c r="AC350" s="106" t="str">
        <f t="shared" si="96"/>
        <v/>
      </c>
      <c r="AD350" s="106" t="str">
        <f t="shared" si="96"/>
        <v/>
      </c>
      <c r="AE350" s="106" t="str">
        <f t="shared" si="96"/>
        <v/>
      </c>
      <c r="AF350" s="106" t="str">
        <f t="shared" si="96"/>
        <v/>
      </c>
      <c r="AG350" s="106" t="str">
        <f t="shared" si="96"/>
        <v/>
      </c>
      <c r="AH350" s="106" t="str">
        <f t="shared" si="96"/>
        <v/>
      </c>
      <c r="AI350" s="106" t="str">
        <f t="shared" si="96"/>
        <v/>
      </c>
      <c r="AJ350" s="106" t="str">
        <f t="shared" si="96"/>
        <v/>
      </c>
      <c r="AK350" s="106" t="str">
        <f t="shared" si="96"/>
        <v/>
      </c>
      <c r="AM350" s="101" t="str">
        <f t="shared" si="97"/>
        <v/>
      </c>
      <c r="AN350" s="101" t="str">
        <f t="shared" si="97"/>
        <v/>
      </c>
      <c r="AO350" s="101" t="str">
        <f t="shared" si="97"/>
        <v/>
      </c>
      <c r="AP350" s="101" t="str">
        <f t="shared" si="97"/>
        <v/>
      </c>
      <c r="AQ350" s="101" t="str">
        <f t="shared" si="97"/>
        <v/>
      </c>
      <c r="AR350" s="101" t="str">
        <f t="shared" si="97"/>
        <v/>
      </c>
      <c r="AS350" s="101" t="str">
        <f t="shared" si="97"/>
        <v/>
      </c>
      <c r="AT350" s="101" t="str">
        <f t="shared" si="97"/>
        <v/>
      </c>
      <c r="AU350" s="101" t="str">
        <f t="shared" si="97"/>
        <v/>
      </c>
    </row>
    <row r="351" spans="1:47">
      <c r="A351" s="101" t="s">
        <v>3674</v>
      </c>
      <c r="G351" s="106"/>
      <c r="H351" s="106" t="str">
        <f t="shared" si="96"/>
        <v/>
      </c>
      <c r="I351" s="106" t="str">
        <f t="shared" si="96"/>
        <v/>
      </c>
      <c r="J351" s="106" t="str">
        <f t="shared" si="96"/>
        <v/>
      </c>
      <c r="K351" s="106" t="str">
        <f t="shared" si="96"/>
        <v/>
      </c>
      <c r="L351" s="106" t="str">
        <f t="shared" si="96"/>
        <v/>
      </c>
      <c r="M351" s="106" t="str">
        <f t="shared" si="96"/>
        <v/>
      </c>
      <c r="N351" s="106" t="str">
        <f t="shared" si="96"/>
        <v/>
      </c>
      <c r="O351" s="106" t="str">
        <f t="shared" si="96"/>
        <v/>
      </c>
      <c r="P351" s="106" t="str">
        <f t="shared" si="96"/>
        <v/>
      </c>
      <c r="Q351" s="106" t="str">
        <f t="shared" si="96"/>
        <v/>
      </c>
      <c r="R351" s="106" t="str">
        <f t="shared" si="96"/>
        <v/>
      </c>
      <c r="S351" s="106" t="str">
        <f t="shared" si="96"/>
        <v/>
      </c>
      <c r="T351" s="106" t="str">
        <f t="shared" si="96"/>
        <v/>
      </c>
      <c r="U351" s="106" t="str">
        <f t="shared" si="96"/>
        <v/>
      </c>
      <c r="V351" s="106" t="str">
        <f t="shared" si="96"/>
        <v/>
      </c>
      <c r="W351" s="106" t="str">
        <f t="shared" si="96"/>
        <v/>
      </c>
      <c r="X351" s="106" t="str">
        <f t="shared" si="96"/>
        <v/>
      </c>
      <c r="Y351" s="106" t="str">
        <f t="shared" si="96"/>
        <v/>
      </c>
      <c r="Z351" s="106" t="str">
        <f t="shared" si="96"/>
        <v/>
      </c>
      <c r="AA351" s="106" t="str">
        <f t="shared" si="96"/>
        <v/>
      </c>
      <c r="AB351" s="106" t="str">
        <f t="shared" si="96"/>
        <v/>
      </c>
      <c r="AC351" s="106" t="str">
        <f t="shared" si="96"/>
        <v/>
      </c>
      <c r="AD351" s="106" t="str">
        <f t="shared" si="96"/>
        <v/>
      </c>
      <c r="AE351" s="106" t="str">
        <f t="shared" si="96"/>
        <v/>
      </c>
      <c r="AF351" s="106" t="str">
        <f t="shared" si="96"/>
        <v/>
      </c>
      <c r="AG351" s="106" t="str">
        <f t="shared" si="96"/>
        <v/>
      </c>
      <c r="AH351" s="106" t="str">
        <f t="shared" si="96"/>
        <v/>
      </c>
      <c r="AI351" s="106" t="str">
        <f t="shared" si="96"/>
        <v/>
      </c>
      <c r="AJ351" s="106" t="str">
        <f t="shared" si="96"/>
        <v/>
      </c>
      <c r="AK351" s="106" t="str">
        <f t="shared" si="96"/>
        <v/>
      </c>
      <c r="AM351" s="101" t="str">
        <f t="shared" si="97"/>
        <v/>
      </c>
      <c r="AN351" s="101" t="str">
        <f t="shared" si="97"/>
        <v/>
      </c>
      <c r="AO351" s="101" t="str">
        <f t="shared" si="97"/>
        <v/>
      </c>
      <c r="AP351" s="101" t="str">
        <f t="shared" si="97"/>
        <v/>
      </c>
      <c r="AQ351" s="101" t="str">
        <f t="shared" si="97"/>
        <v/>
      </c>
      <c r="AR351" s="101" t="str">
        <f t="shared" si="97"/>
        <v/>
      </c>
      <c r="AS351" s="101" t="str">
        <f t="shared" si="97"/>
        <v/>
      </c>
      <c r="AT351" s="101" t="str">
        <f t="shared" si="97"/>
        <v/>
      </c>
      <c r="AU351" s="101" t="str">
        <f t="shared" si="97"/>
        <v/>
      </c>
    </row>
    <row r="352" spans="1:47">
      <c r="A352" s="101" t="s">
        <v>3675</v>
      </c>
      <c r="G352" s="106"/>
      <c r="H352" s="106">
        <f t="shared" si="96"/>
        <v>0.38073899090848462</v>
      </c>
      <c r="I352" s="106">
        <f t="shared" si="96"/>
        <v>0.11462123546739122</v>
      </c>
      <c r="J352" s="106">
        <f t="shared" si="96"/>
        <v>5.8737995548320487E-2</v>
      </c>
      <c r="K352" s="106">
        <f t="shared" si="96"/>
        <v>-2.264650205377039E-2</v>
      </c>
      <c r="L352" s="106">
        <f t="shared" si="96"/>
        <v>5.6980329194658008E-3</v>
      </c>
      <c r="M352" s="106">
        <f t="shared" si="96"/>
        <v>1.2726163707286853E-2</v>
      </c>
      <c r="N352" s="106">
        <f t="shared" si="96"/>
        <v>-1.6733958241103353E-2</v>
      </c>
      <c r="O352" s="106">
        <f t="shared" si="96"/>
        <v>-3.0723864469252016E-3</v>
      </c>
      <c r="P352" s="106">
        <f t="shared" si="96"/>
        <v>2.1095155722549164E-2</v>
      </c>
      <c r="Q352" s="106">
        <f t="shared" si="96"/>
        <v>1.8665890381046824E-2</v>
      </c>
      <c r="R352" s="106">
        <f t="shared" si="96"/>
        <v>4.7377401070164415E-2</v>
      </c>
      <c r="S352" s="106">
        <f t="shared" si="96"/>
        <v>1.6373593218690585E-2</v>
      </c>
      <c r="T352" s="106">
        <f t="shared" si="96"/>
        <v>1.3239587221872018E-2</v>
      </c>
      <c r="U352" s="106">
        <f t="shared" si="96"/>
        <v>1.3389823348366914E-2</v>
      </c>
      <c r="V352" s="106">
        <f t="shared" si="96"/>
        <v>1.4188728842491782E-2</v>
      </c>
      <c r="W352" s="106">
        <f t="shared" si="96"/>
        <v>4.0666536769833339E-3</v>
      </c>
      <c r="X352" s="106">
        <f t="shared" si="96"/>
        <v>1.3521340758373412E-2</v>
      </c>
      <c r="Y352" s="106">
        <f t="shared" si="96"/>
        <v>2.8800958967180268E-2</v>
      </c>
      <c r="Z352" s="106">
        <f t="shared" si="96"/>
        <v>1.7028708913805257E-2</v>
      </c>
      <c r="AA352" s="106">
        <f t="shared" si="96"/>
        <v>8.1083960223018448E-3</v>
      </c>
      <c r="AB352" s="106">
        <f t="shared" si="96"/>
        <v>1.2884366004581871E-2</v>
      </c>
      <c r="AC352" s="106">
        <f t="shared" si="96"/>
        <v>1.3348160887137972E-2</v>
      </c>
      <c r="AD352" s="106">
        <f t="shared" si="96"/>
        <v>1.1630998862046438E-2</v>
      </c>
      <c r="AE352" s="106">
        <f t="shared" si="96"/>
        <v>5.7143297856199204E-4</v>
      </c>
      <c r="AF352" s="106">
        <f t="shared" si="96"/>
        <v>1.377238787159496E-2</v>
      </c>
      <c r="AG352" s="106">
        <f t="shared" si="96"/>
        <v>8.4960147019315091E-3</v>
      </c>
      <c r="AH352" s="106">
        <f t="shared" si="96"/>
        <v>1.4801655528132729E-2</v>
      </c>
      <c r="AI352" s="106">
        <f t="shared" si="96"/>
        <v>1.3705598581217782E-2</v>
      </c>
      <c r="AJ352" s="106">
        <f t="shared" si="96"/>
        <v>1.2310184779974476E-2</v>
      </c>
      <c r="AK352" s="106">
        <f t="shared" si="96"/>
        <v>1.6510757760307637E-2</v>
      </c>
      <c r="AM352" s="101">
        <f t="shared" si="97"/>
        <v>1.0107303237989342</v>
      </c>
      <c r="AN352" s="101">
        <f t="shared" si="97"/>
        <v>1.0110123169029666</v>
      </c>
      <c r="AO352" s="101">
        <f t="shared" si="97"/>
        <v>1.0115934991161719</v>
      </c>
      <c r="AP352" s="101">
        <f t="shared" si="97"/>
        <v>1.0121301358886887</v>
      </c>
      <c r="AQ352" s="101">
        <f t="shared" si="97"/>
        <v>1.0105491838848055</v>
      </c>
      <c r="AR352" s="101">
        <f t="shared" si="97"/>
        <v>1.0105997144354502</v>
      </c>
      <c r="AS352" s="101">
        <f t="shared" si="97"/>
        <v>1.0097383334473988</v>
      </c>
      <c r="AT352" s="101">
        <f t="shared" si="97"/>
        <v>1.0097809548476788</v>
      </c>
      <c r="AU352" s="101">
        <f t="shared" si="97"/>
        <v>1.009864881458995</v>
      </c>
    </row>
    <row r="353" spans="1:47" s="128" customFormat="1">
      <c r="A353" s="127" t="s">
        <v>3688</v>
      </c>
      <c r="B353" s="127"/>
      <c r="C353" s="127"/>
      <c r="D353" s="127"/>
      <c r="E353" s="127"/>
      <c r="F353" s="127"/>
      <c r="G353" s="129"/>
      <c r="H353" s="129" t="str">
        <f t="shared" si="96"/>
        <v/>
      </c>
      <c r="I353" s="129" t="str">
        <f t="shared" si="96"/>
        <v/>
      </c>
      <c r="J353" s="129" t="str">
        <f t="shared" si="96"/>
        <v/>
      </c>
      <c r="K353" s="129" t="str">
        <f t="shared" si="96"/>
        <v/>
      </c>
      <c r="L353" s="129" t="str">
        <f t="shared" si="96"/>
        <v/>
      </c>
      <c r="M353" s="129" t="str">
        <f t="shared" si="96"/>
        <v/>
      </c>
      <c r="N353" s="129" t="str">
        <f t="shared" si="96"/>
        <v/>
      </c>
      <c r="O353" s="129" t="str">
        <f t="shared" si="96"/>
        <v/>
      </c>
      <c r="P353" s="129" t="str">
        <f t="shared" si="96"/>
        <v/>
      </c>
      <c r="Q353" s="129" t="str">
        <f t="shared" si="96"/>
        <v/>
      </c>
      <c r="R353" s="129" t="str">
        <f t="shared" si="96"/>
        <v/>
      </c>
      <c r="S353" s="129" t="str">
        <f t="shared" si="96"/>
        <v/>
      </c>
      <c r="T353" s="129" t="str">
        <f t="shared" si="96"/>
        <v/>
      </c>
      <c r="U353" s="129" t="str">
        <f t="shared" si="96"/>
        <v/>
      </c>
      <c r="V353" s="129" t="str">
        <f t="shared" si="96"/>
        <v/>
      </c>
      <c r="W353" s="129" t="str">
        <f t="shared" ref="W353:AZ353" si="98">IFERROR(W142/V142-1,"")</f>
        <v/>
      </c>
      <c r="X353" s="129" t="str">
        <f t="shared" si="98"/>
        <v/>
      </c>
      <c r="Y353" s="129" t="str">
        <f t="shared" si="98"/>
        <v/>
      </c>
      <c r="Z353" s="129" t="str">
        <f t="shared" si="98"/>
        <v/>
      </c>
      <c r="AA353" s="129" t="str">
        <f t="shared" si="98"/>
        <v/>
      </c>
      <c r="AB353" s="129" t="str">
        <f t="shared" si="98"/>
        <v/>
      </c>
      <c r="AC353" s="129" t="str">
        <f t="shared" si="98"/>
        <v/>
      </c>
      <c r="AD353" s="129" t="str">
        <f t="shared" si="98"/>
        <v/>
      </c>
      <c r="AE353" s="129" t="str">
        <f t="shared" si="98"/>
        <v/>
      </c>
      <c r="AF353" s="129" t="str">
        <f t="shared" si="98"/>
        <v/>
      </c>
      <c r="AG353" s="129" t="str">
        <f t="shared" si="98"/>
        <v/>
      </c>
      <c r="AH353" s="129" t="str">
        <f t="shared" si="98"/>
        <v/>
      </c>
      <c r="AI353" s="129" t="str">
        <f t="shared" si="98"/>
        <v/>
      </c>
      <c r="AJ353" s="129" t="str">
        <f t="shared" si="98"/>
        <v/>
      </c>
      <c r="AK353" s="129" t="str">
        <f t="shared" si="98"/>
        <v/>
      </c>
      <c r="AM353" s="128" t="str">
        <f t="shared" si="97"/>
        <v/>
      </c>
      <c r="AN353" s="128" t="str">
        <f t="shared" si="97"/>
        <v/>
      </c>
      <c r="AO353" s="128" t="str">
        <f t="shared" si="97"/>
        <v/>
      </c>
      <c r="AP353" s="128" t="str">
        <f t="shared" si="97"/>
        <v/>
      </c>
      <c r="AQ353" s="128" t="str">
        <f t="shared" si="97"/>
        <v/>
      </c>
      <c r="AR353" s="128" t="str">
        <f t="shared" si="97"/>
        <v/>
      </c>
      <c r="AS353" s="128" t="str">
        <f t="shared" si="97"/>
        <v/>
      </c>
      <c r="AT353" s="128" t="str">
        <f t="shared" si="97"/>
        <v/>
      </c>
      <c r="AU353" s="128" t="str">
        <f t="shared" si="97"/>
        <v/>
      </c>
    </row>
    <row r="354" spans="1:47">
      <c r="A354" s="105" t="s">
        <v>3697</v>
      </c>
      <c r="B354" s="105"/>
      <c r="C354" s="105"/>
      <c r="D354" s="105"/>
      <c r="E354" s="105"/>
      <c r="F354" s="105"/>
      <c r="G354" s="101">
        <f t="shared" ref="G354:AK354" si="99">G$1</f>
        <v>2020</v>
      </c>
      <c r="H354" s="101">
        <f t="shared" si="99"/>
        <v>2021</v>
      </c>
      <c r="I354" s="101">
        <f t="shared" si="99"/>
        <v>2022</v>
      </c>
      <c r="J354" s="101">
        <f t="shared" si="99"/>
        <v>2023</v>
      </c>
      <c r="K354" s="101">
        <f t="shared" si="99"/>
        <v>2024</v>
      </c>
      <c r="L354" s="101">
        <f t="shared" si="99"/>
        <v>2025</v>
      </c>
      <c r="M354" s="101">
        <f t="shared" si="99"/>
        <v>2026</v>
      </c>
      <c r="N354" s="101">
        <f t="shared" si="99"/>
        <v>2027</v>
      </c>
      <c r="O354" s="101">
        <f t="shared" si="99"/>
        <v>2028</v>
      </c>
      <c r="P354" s="101">
        <f t="shared" si="99"/>
        <v>2029</v>
      </c>
      <c r="Q354" s="101">
        <f t="shared" si="99"/>
        <v>2030</v>
      </c>
      <c r="R354" s="101">
        <f t="shared" si="99"/>
        <v>2031</v>
      </c>
      <c r="S354" s="101">
        <f t="shared" si="99"/>
        <v>2032</v>
      </c>
      <c r="T354" s="101">
        <f t="shared" si="99"/>
        <v>2033</v>
      </c>
      <c r="U354" s="101">
        <f t="shared" si="99"/>
        <v>2034</v>
      </c>
      <c r="V354" s="101">
        <f t="shared" si="99"/>
        <v>2035</v>
      </c>
      <c r="W354" s="101">
        <f t="shared" si="99"/>
        <v>2036</v>
      </c>
      <c r="X354" s="101">
        <f t="shared" si="99"/>
        <v>2037</v>
      </c>
      <c r="Y354" s="101">
        <f t="shared" si="99"/>
        <v>2038</v>
      </c>
      <c r="Z354" s="101">
        <f t="shared" si="99"/>
        <v>2039</v>
      </c>
      <c r="AA354" s="101">
        <f t="shared" si="99"/>
        <v>2040</v>
      </c>
      <c r="AB354" s="101">
        <f t="shared" si="99"/>
        <v>2041</v>
      </c>
      <c r="AC354" s="101">
        <f t="shared" si="99"/>
        <v>2042</v>
      </c>
      <c r="AD354" s="101">
        <f t="shared" si="99"/>
        <v>2043</v>
      </c>
      <c r="AE354" s="101">
        <f t="shared" si="99"/>
        <v>2044</v>
      </c>
      <c r="AF354" s="101">
        <f t="shared" si="99"/>
        <v>2045</v>
      </c>
      <c r="AG354" s="101">
        <f t="shared" si="99"/>
        <v>2046</v>
      </c>
      <c r="AH354" s="101">
        <f t="shared" si="99"/>
        <v>2047</v>
      </c>
      <c r="AI354" s="101">
        <f t="shared" si="99"/>
        <v>2048</v>
      </c>
      <c r="AJ354" s="101">
        <f t="shared" si="99"/>
        <v>2049</v>
      </c>
      <c r="AK354" s="101">
        <f t="shared" si="99"/>
        <v>2050</v>
      </c>
    </row>
    <row r="355" spans="1:47">
      <c r="A355" s="101" t="s">
        <v>3689</v>
      </c>
      <c r="G355" s="106"/>
      <c r="H355" s="106" t="str">
        <f t="shared" ref="H355:AK363" si="100">IFERROR(H144/G144-1,"")</f>
        <v/>
      </c>
      <c r="I355" s="106" t="str">
        <f t="shared" si="100"/>
        <v/>
      </c>
      <c r="J355" s="106" t="str">
        <f t="shared" si="100"/>
        <v/>
      </c>
      <c r="K355" s="106" t="str">
        <f t="shared" si="100"/>
        <v/>
      </c>
      <c r="L355" s="106" t="str">
        <f t="shared" si="100"/>
        <v/>
      </c>
      <c r="M355" s="106" t="str">
        <f t="shared" si="100"/>
        <v/>
      </c>
      <c r="N355" s="106" t="str">
        <f t="shared" si="100"/>
        <v/>
      </c>
      <c r="O355" s="106" t="str">
        <f t="shared" si="100"/>
        <v/>
      </c>
      <c r="P355" s="106" t="str">
        <f t="shared" si="100"/>
        <v/>
      </c>
      <c r="Q355" s="106" t="str">
        <f t="shared" si="100"/>
        <v/>
      </c>
      <c r="R355" s="106" t="str">
        <f t="shared" si="100"/>
        <v/>
      </c>
      <c r="S355" s="106" t="str">
        <f t="shared" si="100"/>
        <v/>
      </c>
      <c r="T355" s="106" t="str">
        <f t="shared" si="100"/>
        <v/>
      </c>
      <c r="U355" s="106" t="str">
        <f t="shared" si="100"/>
        <v/>
      </c>
      <c r="V355" s="106" t="str">
        <f t="shared" si="100"/>
        <v/>
      </c>
      <c r="W355" s="106" t="str">
        <f t="shared" si="100"/>
        <v/>
      </c>
      <c r="X355" s="106" t="str">
        <f t="shared" si="100"/>
        <v/>
      </c>
      <c r="Y355" s="106" t="str">
        <f t="shared" si="100"/>
        <v/>
      </c>
      <c r="Z355" s="106" t="str">
        <f t="shared" si="100"/>
        <v/>
      </c>
      <c r="AA355" s="106" t="str">
        <f t="shared" si="100"/>
        <v/>
      </c>
      <c r="AB355" s="106" t="str">
        <f t="shared" si="100"/>
        <v/>
      </c>
      <c r="AC355" s="106" t="str">
        <f t="shared" si="100"/>
        <v/>
      </c>
      <c r="AD355" s="106" t="str">
        <f t="shared" si="100"/>
        <v/>
      </c>
      <c r="AE355" s="106" t="str">
        <f t="shared" si="100"/>
        <v/>
      </c>
      <c r="AF355" s="106" t="str">
        <f t="shared" si="100"/>
        <v/>
      </c>
      <c r="AG355" s="106" t="str">
        <f t="shared" si="100"/>
        <v/>
      </c>
      <c r="AH355" s="106" t="str">
        <f t="shared" si="100"/>
        <v/>
      </c>
      <c r="AI355" s="106" t="str">
        <f t="shared" si="100"/>
        <v/>
      </c>
      <c r="AJ355" s="106" t="str">
        <f t="shared" si="100"/>
        <v/>
      </c>
      <c r="AK355" s="106" t="str">
        <f t="shared" si="100"/>
        <v/>
      </c>
      <c r="AM355" s="101" t="str">
        <f t="shared" ref="AM355:AU363" si="101">IFERROR(AM144/AL144,"")</f>
        <v/>
      </c>
      <c r="AN355" s="101" t="str">
        <f t="shared" si="101"/>
        <v/>
      </c>
      <c r="AO355" s="101" t="str">
        <f t="shared" si="101"/>
        <v/>
      </c>
      <c r="AP355" s="101" t="str">
        <f t="shared" si="101"/>
        <v/>
      </c>
      <c r="AQ355" s="101" t="str">
        <f t="shared" si="101"/>
        <v/>
      </c>
      <c r="AR355" s="101" t="str">
        <f t="shared" si="101"/>
        <v/>
      </c>
      <c r="AS355" s="101" t="str">
        <f t="shared" si="101"/>
        <v/>
      </c>
      <c r="AT355" s="101" t="str">
        <f t="shared" si="101"/>
        <v/>
      </c>
      <c r="AU355" s="101" t="str">
        <f t="shared" si="101"/>
        <v/>
      </c>
    </row>
    <row r="356" spans="1:47">
      <c r="A356" s="101" t="s">
        <v>3690</v>
      </c>
      <c r="G356" s="106"/>
      <c r="H356" s="106" t="str">
        <f t="shared" si="100"/>
        <v/>
      </c>
      <c r="I356" s="106" t="str">
        <f t="shared" si="100"/>
        <v/>
      </c>
      <c r="J356" s="106" t="str">
        <f t="shared" si="100"/>
        <v/>
      </c>
      <c r="K356" s="106" t="str">
        <f t="shared" si="100"/>
        <v/>
      </c>
      <c r="L356" s="106" t="str">
        <f t="shared" si="100"/>
        <v/>
      </c>
      <c r="M356" s="106" t="str">
        <f t="shared" si="100"/>
        <v/>
      </c>
      <c r="N356" s="106" t="str">
        <f t="shared" si="100"/>
        <v/>
      </c>
      <c r="O356" s="106" t="str">
        <f t="shared" si="100"/>
        <v/>
      </c>
      <c r="P356" s="106" t="str">
        <f t="shared" si="100"/>
        <v/>
      </c>
      <c r="Q356" s="106" t="str">
        <f t="shared" si="100"/>
        <v/>
      </c>
      <c r="R356" s="106" t="str">
        <f t="shared" si="100"/>
        <v/>
      </c>
      <c r="S356" s="106" t="str">
        <f t="shared" si="100"/>
        <v/>
      </c>
      <c r="T356" s="106" t="str">
        <f t="shared" si="100"/>
        <v/>
      </c>
      <c r="U356" s="106" t="str">
        <f t="shared" si="100"/>
        <v/>
      </c>
      <c r="V356" s="106" t="str">
        <f t="shared" si="100"/>
        <v/>
      </c>
      <c r="W356" s="106" t="str">
        <f t="shared" si="100"/>
        <v/>
      </c>
      <c r="X356" s="106" t="str">
        <f t="shared" si="100"/>
        <v/>
      </c>
      <c r="Y356" s="106" t="str">
        <f t="shared" si="100"/>
        <v/>
      </c>
      <c r="Z356" s="106" t="str">
        <f t="shared" si="100"/>
        <v/>
      </c>
      <c r="AA356" s="106" t="str">
        <f t="shared" si="100"/>
        <v/>
      </c>
      <c r="AB356" s="106" t="str">
        <f t="shared" si="100"/>
        <v/>
      </c>
      <c r="AC356" s="106" t="str">
        <f t="shared" si="100"/>
        <v/>
      </c>
      <c r="AD356" s="106" t="str">
        <f t="shared" si="100"/>
        <v/>
      </c>
      <c r="AE356" s="106" t="str">
        <f t="shared" si="100"/>
        <v/>
      </c>
      <c r="AF356" s="106" t="str">
        <f t="shared" si="100"/>
        <v/>
      </c>
      <c r="AG356" s="106" t="str">
        <f t="shared" si="100"/>
        <v/>
      </c>
      <c r="AH356" s="106" t="str">
        <f t="shared" si="100"/>
        <v/>
      </c>
      <c r="AI356" s="106" t="str">
        <f t="shared" si="100"/>
        <v/>
      </c>
      <c r="AJ356" s="106" t="str">
        <f t="shared" si="100"/>
        <v/>
      </c>
      <c r="AK356" s="106" t="str">
        <f t="shared" si="100"/>
        <v/>
      </c>
      <c r="AM356" s="101" t="str">
        <f t="shared" si="101"/>
        <v/>
      </c>
      <c r="AN356" s="101" t="str">
        <f t="shared" si="101"/>
        <v/>
      </c>
      <c r="AO356" s="101" t="str">
        <f t="shared" si="101"/>
        <v/>
      </c>
      <c r="AP356" s="101" t="str">
        <f t="shared" si="101"/>
        <v/>
      </c>
      <c r="AQ356" s="101" t="str">
        <f t="shared" si="101"/>
        <v/>
      </c>
      <c r="AR356" s="101" t="str">
        <f t="shared" si="101"/>
        <v/>
      </c>
      <c r="AS356" s="101" t="str">
        <f t="shared" si="101"/>
        <v/>
      </c>
      <c r="AT356" s="101" t="str">
        <f t="shared" si="101"/>
        <v/>
      </c>
      <c r="AU356" s="101" t="str">
        <f t="shared" si="101"/>
        <v/>
      </c>
    </row>
    <row r="357" spans="1:47">
      <c r="A357" s="101" t="s">
        <v>3691</v>
      </c>
      <c r="G357" s="106"/>
      <c r="H357" s="106" t="str">
        <f t="shared" si="100"/>
        <v/>
      </c>
      <c r="I357" s="106" t="str">
        <f t="shared" si="100"/>
        <v/>
      </c>
      <c r="J357" s="106" t="str">
        <f t="shared" si="100"/>
        <v/>
      </c>
      <c r="K357" s="106" t="str">
        <f t="shared" si="100"/>
        <v/>
      </c>
      <c r="L357" s="106" t="str">
        <f t="shared" si="100"/>
        <v/>
      </c>
      <c r="M357" s="106" t="str">
        <f t="shared" si="100"/>
        <v/>
      </c>
      <c r="N357" s="106" t="str">
        <f t="shared" si="100"/>
        <v/>
      </c>
      <c r="O357" s="106" t="str">
        <f t="shared" si="100"/>
        <v/>
      </c>
      <c r="P357" s="106" t="str">
        <f t="shared" si="100"/>
        <v/>
      </c>
      <c r="Q357" s="106" t="str">
        <f t="shared" si="100"/>
        <v/>
      </c>
      <c r="R357" s="106" t="str">
        <f t="shared" si="100"/>
        <v/>
      </c>
      <c r="S357" s="106" t="str">
        <f t="shared" si="100"/>
        <v/>
      </c>
      <c r="T357" s="106" t="str">
        <f t="shared" si="100"/>
        <v/>
      </c>
      <c r="U357" s="106" t="str">
        <f t="shared" si="100"/>
        <v/>
      </c>
      <c r="V357" s="106" t="str">
        <f t="shared" si="100"/>
        <v/>
      </c>
      <c r="W357" s="106" t="str">
        <f t="shared" si="100"/>
        <v/>
      </c>
      <c r="X357" s="106" t="str">
        <f t="shared" si="100"/>
        <v/>
      </c>
      <c r="Y357" s="106" t="str">
        <f t="shared" si="100"/>
        <v/>
      </c>
      <c r="Z357" s="106" t="str">
        <f t="shared" si="100"/>
        <v/>
      </c>
      <c r="AA357" s="106" t="str">
        <f t="shared" si="100"/>
        <v/>
      </c>
      <c r="AB357" s="106" t="str">
        <f t="shared" si="100"/>
        <v/>
      </c>
      <c r="AC357" s="106" t="str">
        <f t="shared" si="100"/>
        <v/>
      </c>
      <c r="AD357" s="106" t="str">
        <f t="shared" si="100"/>
        <v/>
      </c>
      <c r="AE357" s="106" t="str">
        <f t="shared" si="100"/>
        <v/>
      </c>
      <c r="AF357" s="106" t="str">
        <f t="shared" si="100"/>
        <v/>
      </c>
      <c r="AG357" s="106" t="str">
        <f t="shared" si="100"/>
        <v/>
      </c>
      <c r="AH357" s="106" t="str">
        <f t="shared" si="100"/>
        <v/>
      </c>
      <c r="AI357" s="106" t="str">
        <f t="shared" si="100"/>
        <v/>
      </c>
      <c r="AJ357" s="106" t="str">
        <f t="shared" si="100"/>
        <v/>
      </c>
      <c r="AK357" s="106" t="str">
        <f t="shared" si="100"/>
        <v/>
      </c>
      <c r="AM357" s="101" t="str">
        <f t="shared" si="101"/>
        <v/>
      </c>
      <c r="AN357" s="101" t="str">
        <f t="shared" si="101"/>
        <v/>
      </c>
      <c r="AO357" s="101" t="str">
        <f t="shared" si="101"/>
        <v/>
      </c>
      <c r="AP357" s="101" t="str">
        <f t="shared" si="101"/>
        <v/>
      </c>
      <c r="AQ357" s="101" t="str">
        <f t="shared" si="101"/>
        <v/>
      </c>
      <c r="AR357" s="101" t="str">
        <f t="shared" si="101"/>
        <v/>
      </c>
      <c r="AS357" s="101" t="str">
        <f t="shared" si="101"/>
        <v/>
      </c>
      <c r="AT357" s="101" t="str">
        <f t="shared" si="101"/>
        <v/>
      </c>
      <c r="AU357" s="101" t="str">
        <f t="shared" si="101"/>
        <v/>
      </c>
    </row>
    <row r="358" spans="1:47">
      <c r="A358" s="101" t="s">
        <v>3692</v>
      </c>
      <c r="G358" s="106"/>
      <c r="H358" s="106" t="str">
        <f t="shared" si="100"/>
        <v/>
      </c>
      <c r="I358" s="106" t="str">
        <f t="shared" si="100"/>
        <v/>
      </c>
      <c r="J358" s="106" t="str">
        <f t="shared" si="100"/>
        <v/>
      </c>
      <c r="K358" s="106" t="str">
        <f t="shared" si="100"/>
        <v/>
      </c>
      <c r="L358" s="106" t="str">
        <f t="shared" si="100"/>
        <v/>
      </c>
      <c r="M358" s="106" t="str">
        <f t="shared" si="100"/>
        <v/>
      </c>
      <c r="N358" s="106" t="str">
        <f t="shared" si="100"/>
        <v/>
      </c>
      <c r="O358" s="106" t="str">
        <f t="shared" si="100"/>
        <v/>
      </c>
      <c r="P358" s="106" t="str">
        <f t="shared" si="100"/>
        <v/>
      </c>
      <c r="Q358" s="106" t="str">
        <f t="shared" si="100"/>
        <v/>
      </c>
      <c r="R358" s="106" t="str">
        <f t="shared" si="100"/>
        <v/>
      </c>
      <c r="S358" s="106" t="str">
        <f t="shared" si="100"/>
        <v/>
      </c>
      <c r="T358" s="106" t="str">
        <f t="shared" si="100"/>
        <v/>
      </c>
      <c r="U358" s="106" t="str">
        <f t="shared" si="100"/>
        <v/>
      </c>
      <c r="V358" s="106" t="str">
        <f t="shared" si="100"/>
        <v/>
      </c>
      <c r="W358" s="106" t="str">
        <f t="shared" si="100"/>
        <v/>
      </c>
      <c r="X358" s="106" t="str">
        <f t="shared" si="100"/>
        <v/>
      </c>
      <c r="Y358" s="106" t="str">
        <f t="shared" si="100"/>
        <v/>
      </c>
      <c r="Z358" s="106" t="str">
        <f t="shared" si="100"/>
        <v/>
      </c>
      <c r="AA358" s="106" t="str">
        <f t="shared" si="100"/>
        <v/>
      </c>
      <c r="AB358" s="106" t="str">
        <f t="shared" si="100"/>
        <v/>
      </c>
      <c r="AC358" s="106" t="str">
        <f t="shared" si="100"/>
        <v/>
      </c>
      <c r="AD358" s="106" t="str">
        <f t="shared" si="100"/>
        <v/>
      </c>
      <c r="AE358" s="106" t="str">
        <f t="shared" si="100"/>
        <v/>
      </c>
      <c r="AF358" s="106" t="str">
        <f t="shared" si="100"/>
        <v/>
      </c>
      <c r="AG358" s="106" t="str">
        <f t="shared" si="100"/>
        <v/>
      </c>
      <c r="AH358" s="106" t="str">
        <f t="shared" si="100"/>
        <v/>
      </c>
      <c r="AI358" s="106" t="str">
        <f t="shared" si="100"/>
        <v/>
      </c>
      <c r="AJ358" s="106" t="str">
        <f t="shared" si="100"/>
        <v/>
      </c>
      <c r="AK358" s="106" t="str">
        <f t="shared" si="100"/>
        <v/>
      </c>
      <c r="AM358" s="101" t="str">
        <f t="shared" si="101"/>
        <v/>
      </c>
      <c r="AN358" s="101" t="str">
        <f t="shared" si="101"/>
        <v/>
      </c>
      <c r="AO358" s="101" t="str">
        <f t="shared" si="101"/>
        <v/>
      </c>
      <c r="AP358" s="101" t="str">
        <f t="shared" si="101"/>
        <v/>
      </c>
      <c r="AQ358" s="101" t="str">
        <f t="shared" si="101"/>
        <v/>
      </c>
      <c r="AR358" s="101" t="str">
        <f t="shared" si="101"/>
        <v/>
      </c>
      <c r="AS358" s="101" t="str">
        <f t="shared" si="101"/>
        <v/>
      </c>
      <c r="AT358" s="101" t="str">
        <f t="shared" si="101"/>
        <v/>
      </c>
      <c r="AU358" s="101" t="str">
        <f t="shared" si="101"/>
        <v/>
      </c>
    </row>
    <row r="359" spans="1:47">
      <c r="A359" s="101" t="s">
        <v>3693</v>
      </c>
      <c r="G359" s="106"/>
      <c r="H359" s="106" t="str">
        <f t="shared" si="100"/>
        <v/>
      </c>
      <c r="I359" s="106" t="str">
        <f t="shared" si="100"/>
        <v/>
      </c>
      <c r="J359" s="106" t="str">
        <f t="shared" si="100"/>
        <v/>
      </c>
      <c r="K359" s="106" t="str">
        <f t="shared" si="100"/>
        <v/>
      </c>
      <c r="L359" s="106" t="str">
        <f t="shared" si="100"/>
        <v/>
      </c>
      <c r="M359" s="106" t="str">
        <f t="shared" si="100"/>
        <v/>
      </c>
      <c r="N359" s="106" t="str">
        <f t="shared" si="100"/>
        <v/>
      </c>
      <c r="O359" s="106" t="str">
        <f t="shared" si="100"/>
        <v/>
      </c>
      <c r="P359" s="106" t="str">
        <f t="shared" si="100"/>
        <v/>
      </c>
      <c r="Q359" s="106" t="str">
        <f t="shared" si="100"/>
        <v/>
      </c>
      <c r="R359" s="106" t="str">
        <f t="shared" si="100"/>
        <v/>
      </c>
      <c r="S359" s="106" t="str">
        <f t="shared" si="100"/>
        <v/>
      </c>
      <c r="T359" s="106" t="str">
        <f t="shared" si="100"/>
        <v/>
      </c>
      <c r="U359" s="106" t="str">
        <f t="shared" si="100"/>
        <v/>
      </c>
      <c r="V359" s="106" t="str">
        <f t="shared" si="100"/>
        <v/>
      </c>
      <c r="W359" s="106" t="str">
        <f t="shared" si="100"/>
        <v/>
      </c>
      <c r="X359" s="106" t="str">
        <f t="shared" si="100"/>
        <v/>
      </c>
      <c r="Y359" s="106" t="str">
        <f t="shared" si="100"/>
        <v/>
      </c>
      <c r="Z359" s="106" t="str">
        <f t="shared" si="100"/>
        <v/>
      </c>
      <c r="AA359" s="106" t="str">
        <f t="shared" si="100"/>
        <v/>
      </c>
      <c r="AB359" s="106" t="str">
        <f t="shared" si="100"/>
        <v/>
      </c>
      <c r="AC359" s="106" t="str">
        <f t="shared" si="100"/>
        <v/>
      </c>
      <c r="AD359" s="106" t="str">
        <f t="shared" si="100"/>
        <v/>
      </c>
      <c r="AE359" s="106" t="str">
        <f t="shared" si="100"/>
        <v/>
      </c>
      <c r="AF359" s="106" t="str">
        <f t="shared" si="100"/>
        <v/>
      </c>
      <c r="AG359" s="106" t="str">
        <f t="shared" si="100"/>
        <v/>
      </c>
      <c r="AH359" s="106" t="str">
        <f t="shared" si="100"/>
        <v/>
      </c>
      <c r="AI359" s="106" t="str">
        <f t="shared" si="100"/>
        <v/>
      </c>
      <c r="AJ359" s="106" t="str">
        <f t="shared" si="100"/>
        <v/>
      </c>
      <c r="AK359" s="106" t="str">
        <f t="shared" si="100"/>
        <v/>
      </c>
      <c r="AM359" s="101" t="str">
        <f t="shared" si="101"/>
        <v/>
      </c>
      <c r="AN359" s="101" t="str">
        <f t="shared" si="101"/>
        <v/>
      </c>
      <c r="AO359" s="101" t="str">
        <f t="shared" si="101"/>
        <v/>
      </c>
      <c r="AP359" s="101" t="str">
        <f t="shared" si="101"/>
        <v/>
      </c>
      <c r="AQ359" s="101" t="str">
        <f t="shared" si="101"/>
        <v/>
      </c>
      <c r="AR359" s="101" t="str">
        <f t="shared" si="101"/>
        <v/>
      </c>
      <c r="AS359" s="101" t="str">
        <f t="shared" si="101"/>
        <v/>
      </c>
      <c r="AT359" s="101" t="str">
        <f t="shared" si="101"/>
        <v/>
      </c>
      <c r="AU359" s="101" t="str">
        <f t="shared" si="101"/>
        <v/>
      </c>
    </row>
    <row r="360" spans="1:47">
      <c r="A360" s="101" t="s">
        <v>3694</v>
      </c>
      <c r="G360" s="106"/>
      <c r="H360" s="106" t="str">
        <f t="shared" si="100"/>
        <v/>
      </c>
      <c r="I360" s="106" t="str">
        <f t="shared" si="100"/>
        <v/>
      </c>
      <c r="J360" s="106" t="str">
        <f t="shared" si="100"/>
        <v/>
      </c>
      <c r="K360" s="106" t="str">
        <f t="shared" si="100"/>
        <v/>
      </c>
      <c r="L360" s="106" t="str">
        <f t="shared" si="100"/>
        <v/>
      </c>
      <c r="M360" s="106" t="str">
        <f t="shared" si="100"/>
        <v/>
      </c>
      <c r="N360" s="106" t="str">
        <f t="shared" si="100"/>
        <v/>
      </c>
      <c r="O360" s="106" t="str">
        <f t="shared" si="100"/>
        <v/>
      </c>
      <c r="P360" s="106" t="str">
        <f t="shared" si="100"/>
        <v/>
      </c>
      <c r="Q360" s="106" t="str">
        <f t="shared" si="100"/>
        <v/>
      </c>
      <c r="R360" s="106" t="str">
        <f t="shared" si="100"/>
        <v/>
      </c>
      <c r="S360" s="106" t="str">
        <f t="shared" si="100"/>
        <v/>
      </c>
      <c r="T360" s="106" t="str">
        <f t="shared" si="100"/>
        <v/>
      </c>
      <c r="U360" s="106" t="str">
        <f t="shared" si="100"/>
        <v/>
      </c>
      <c r="V360" s="106" t="str">
        <f t="shared" si="100"/>
        <v/>
      </c>
      <c r="W360" s="106" t="str">
        <f t="shared" si="100"/>
        <v/>
      </c>
      <c r="X360" s="106" t="str">
        <f t="shared" si="100"/>
        <v/>
      </c>
      <c r="Y360" s="106" t="str">
        <f t="shared" si="100"/>
        <v/>
      </c>
      <c r="Z360" s="106" t="str">
        <f t="shared" si="100"/>
        <v/>
      </c>
      <c r="AA360" s="106" t="str">
        <f t="shared" si="100"/>
        <v/>
      </c>
      <c r="AB360" s="106" t="str">
        <f t="shared" si="100"/>
        <v/>
      </c>
      <c r="AC360" s="106" t="str">
        <f t="shared" si="100"/>
        <v/>
      </c>
      <c r="AD360" s="106" t="str">
        <f t="shared" si="100"/>
        <v/>
      </c>
      <c r="AE360" s="106" t="str">
        <f t="shared" si="100"/>
        <v/>
      </c>
      <c r="AF360" s="106" t="str">
        <f t="shared" si="100"/>
        <v/>
      </c>
      <c r="AG360" s="106" t="str">
        <f t="shared" si="100"/>
        <v/>
      </c>
      <c r="AH360" s="106" t="str">
        <f t="shared" si="100"/>
        <v/>
      </c>
      <c r="AI360" s="106" t="str">
        <f t="shared" si="100"/>
        <v/>
      </c>
      <c r="AJ360" s="106" t="str">
        <f t="shared" si="100"/>
        <v/>
      </c>
      <c r="AK360" s="106" t="str">
        <f t="shared" si="100"/>
        <v/>
      </c>
      <c r="AM360" s="101" t="str">
        <f t="shared" si="101"/>
        <v/>
      </c>
      <c r="AN360" s="101" t="str">
        <f t="shared" si="101"/>
        <v/>
      </c>
      <c r="AO360" s="101" t="str">
        <f t="shared" si="101"/>
        <v/>
      </c>
      <c r="AP360" s="101" t="str">
        <f t="shared" si="101"/>
        <v/>
      </c>
      <c r="AQ360" s="101" t="str">
        <f t="shared" si="101"/>
        <v/>
      </c>
      <c r="AR360" s="101" t="str">
        <f t="shared" si="101"/>
        <v/>
      </c>
      <c r="AS360" s="101" t="str">
        <f t="shared" si="101"/>
        <v/>
      </c>
      <c r="AT360" s="101" t="str">
        <f t="shared" si="101"/>
        <v/>
      </c>
      <c r="AU360" s="101" t="str">
        <f t="shared" si="101"/>
        <v/>
      </c>
    </row>
    <row r="361" spans="1:47">
      <c r="A361" s="101" t="s">
        <v>3695</v>
      </c>
      <c r="G361" s="106"/>
      <c r="H361" s="106" t="str">
        <f t="shared" si="100"/>
        <v/>
      </c>
      <c r="I361" s="106" t="str">
        <f t="shared" si="100"/>
        <v/>
      </c>
      <c r="J361" s="106" t="str">
        <f t="shared" si="100"/>
        <v/>
      </c>
      <c r="K361" s="106" t="str">
        <f t="shared" si="100"/>
        <v/>
      </c>
      <c r="L361" s="106" t="str">
        <f t="shared" si="100"/>
        <v/>
      </c>
      <c r="M361" s="106" t="str">
        <f t="shared" si="100"/>
        <v/>
      </c>
      <c r="N361" s="106" t="str">
        <f t="shared" si="100"/>
        <v/>
      </c>
      <c r="O361" s="106" t="str">
        <f t="shared" si="100"/>
        <v/>
      </c>
      <c r="P361" s="106" t="str">
        <f t="shared" si="100"/>
        <v/>
      </c>
      <c r="Q361" s="106" t="str">
        <f t="shared" si="100"/>
        <v/>
      </c>
      <c r="R361" s="106" t="str">
        <f t="shared" si="100"/>
        <v/>
      </c>
      <c r="S361" s="106" t="str">
        <f t="shared" si="100"/>
        <v/>
      </c>
      <c r="T361" s="106" t="str">
        <f t="shared" si="100"/>
        <v/>
      </c>
      <c r="U361" s="106" t="str">
        <f t="shared" si="100"/>
        <v/>
      </c>
      <c r="V361" s="106" t="str">
        <f t="shared" si="100"/>
        <v/>
      </c>
      <c r="W361" s="106" t="str">
        <f t="shared" si="100"/>
        <v/>
      </c>
      <c r="X361" s="106" t="str">
        <f t="shared" si="100"/>
        <v/>
      </c>
      <c r="Y361" s="106" t="str">
        <f t="shared" si="100"/>
        <v/>
      </c>
      <c r="Z361" s="106" t="str">
        <f t="shared" si="100"/>
        <v/>
      </c>
      <c r="AA361" s="106" t="str">
        <f t="shared" si="100"/>
        <v/>
      </c>
      <c r="AB361" s="106" t="str">
        <f t="shared" si="100"/>
        <v/>
      </c>
      <c r="AC361" s="106" t="str">
        <f t="shared" si="100"/>
        <v/>
      </c>
      <c r="AD361" s="106" t="str">
        <f t="shared" si="100"/>
        <v/>
      </c>
      <c r="AE361" s="106" t="str">
        <f t="shared" si="100"/>
        <v/>
      </c>
      <c r="AF361" s="106" t="str">
        <f t="shared" si="100"/>
        <v/>
      </c>
      <c r="AG361" s="106" t="str">
        <f t="shared" si="100"/>
        <v/>
      </c>
      <c r="AH361" s="106" t="str">
        <f t="shared" si="100"/>
        <v/>
      </c>
      <c r="AI361" s="106" t="str">
        <f t="shared" si="100"/>
        <v/>
      </c>
      <c r="AJ361" s="106" t="str">
        <f t="shared" si="100"/>
        <v/>
      </c>
      <c r="AK361" s="106" t="str">
        <f t="shared" si="100"/>
        <v/>
      </c>
      <c r="AM361" s="101" t="str">
        <f t="shared" si="101"/>
        <v/>
      </c>
      <c r="AN361" s="101" t="str">
        <f t="shared" si="101"/>
        <v/>
      </c>
      <c r="AO361" s="101" t="str">
        <f t="shared" si="101"/>
        <v/>
      </c>
      <c r="AP361" s="101" t="str">
        <f t="shared" si="101"/>
        <v/>
      </c>
      <c r="AQ361" s="101" t="str">
        <f t="shared" si="101"/>
        <v/>
      </c>
      <c r="AR361" s="101" t="str">
        <f t="shared" si="101"/>
        <v/>
      </c>
      <c r="AS361" s="101" t="str">
        <f t="shared" si="101"/>
        <v/>
      </c>
      <c r="AT361" s="101" t="str">
        <f t="shared" si="101"/>
        <v/>
      </c>
      <c r="AU361" s="101" t="str">
        <f t="shared" si="101"/>
        <v/>
      </c>
    </row>
    <row r="362" spans="1:47">
      <c r="A362" s="101" t="s">
        <v>3675</v>
      </c>
      <c r="G362" s="106"/>
      <c r="H362" s="106" t="str">
        <f t="shared" si="100"/>
        <v/>
      </c>
      <c r="I362" s="106" t="str">
        <f t="shared" si="100"/>
        <v/>
      </c>
      <c r="J362" s="106" t="str">
        <f t="shared" si="100"/>
        <v/>
      </c>
      <c r="K362" s="106" t="str">
        <f t="shared" si="100"/>
        <v/>
      </c>
      <c r="L362" s="106" t="str">
        <f t="shared" si="100"/>
        <v/>
      </c>
      <c r="M362" s="106" t="str">
        <f t="shared" si="100"/>
        <v/>
      </c>
      <c r="N362" s="106" t="str">
        <f t="shared" si="100"/>
        <v/>
      </c>
      <c r="O362" s="106" t="str">
        <f t="shared" si="100"/>
        <v/>
      </c>
      <c r="P362" s="106" t="str">
        <f t="shared" si="100"/>
        <v/>
      </c>
      <c r="Q362" s="106" t="str">
        <f t="shared" si="100"/>
        <v/>
      </c>
      <c r="R362" s="106" t="str">
        <f t="shared" si="100"/>
        <v/>
      </c>
      <c r="S362" s="106" t="str">
        <f t="shared" si="100"/>
        <v/>
      </c>
      <c r="T362" s="106" t="str">
        <f t="shared" si="100"/>
        <v/>
      </c>
      <c r="U362" s="106" t="str">
        <f t="shared" si="100"/>
        <v/>
      </c>
      <c r="V362" s="106" t="str">
        <f t="shared" si="100"/>
        <v/>
      </c>
      <c r="W362" s="106" t="str">
        <f t="shared" si="100"/>
        <v/>
      </c>
      <c r="X362" s="106" t="str">
        <f t="shared" si="100"/>
        <v/>
      </c>
      <c r="Y362" s="106" t="str">
        <f t="shared" si="100"/>
        <v/>
      </c>
      <c r="Z362" s="106" t="str">
        <f t="shared" si="100"/>
        <v/>
      </c>
      <c r="AA362" s="106" t="str">
        <f t="shared" si="100"/>
        <v/>
      </c>
      <c r="AB362" s="106" t="str">
        <f t="shared" si="100"/>
        <v/>
      </c>
      <c r="AC362" s="106" t="str">
        <f t="shared" si="100"/>
        <v/>
      </c>
      <c r="AD362" s="106" t="str">
        <f t="shared" si="100"/>
        <v/>
      </c>
      <c r="AE362" s="106" t="str">
        <f t="shared" si="100"/>
        <v/>
      </c>
      <c r="AF362" s="106" t="str">
        <f t="shared" si="100"/>
        <v/>
      </c>
      <c r="AG362" s="106" t="str">
        <f t="shared" si="100"/>
        <v/>
      </c>
      <c r="AH362" s="106" t="str">
        <f t="shared" si="100"/>
        <v/>
      </c>
      <c r="AI362" s="106" t="str">
        <f t="shared" si="100"/>
        <v/>
      </c>
      <c r="AJ362" s="106" t="str">
        <f t="shared" si="100"/>
        <v/>
      </c>
      <c r="AK362" s="106" t="str">
        <f t="shared" si="100"/>
        <v/>
      </c>
      <c r="AM362" s="101" t="str">
        <f t="shared" si="101"/>
        <v/>
      </c>
      <c r="AN362" s="101" t="str">
        <f t="shared" si="101"/>
        <v/>
      </c>
      <c r="AO362" s="101" t="str">
        <f t="shared" si="101"/>
        <v/>
      </c>
      <c r="AP362" s="101" t="str">
        <f t="shared" si="101"/>
        <v/>
      </c>
      <c r="AQ362" s="101" t="str">
        <f t="shared" si="101"/>
        <v/>
      </c>
      <c r="AR362" s="101" t="str">
        <f t="shared" si="101"/>
        <v/>
      </c>
      <c r="AS362" s="101" t="str">
        <f t="shared" si="101"/>
        <v/>
      </c>
      <c r="AT362" s="101" t="str">
        <f t="shared" si="101"/>
        <v/>
      </c>
      <c r="AU362" s="101" t="str">
        <f t="shared" si="101"/>
        <v/>
      </c>
    </row>
    <row r="363" spans="1:47" s="128" customFormat="1">
      <c r="A363" s="127" t="s">
        <v>3696</v>
      </c>
      <c r="B363" s="127"/>
      <c r="C363" s="127"/>
      <c r="D363" s="127"/>
      <c r="E363" s="127"/>
      <c r="F363" s="127"/>
      <c r="G363" s="129"/>
      <c r="H363" s="129" t="str">
        <f t="shared" si="100"/>
        <v/>
      </c>
      <c r="I363" s="129" t="str">
        <f t="shared" si="100"/>
        <v/>
      </c>
      <c r="J363" s="129" t="str">
        <f t="shared" si="100"/>
        <v/>
      </c>
      <c r="K363" s="129" t="str">
        <f t="shared" si="100"/>
        <v/>
      </c>
      <c r="L363" s="129" t="str">
        <f t="shared" si="100"/>
        <v/>
      </c>
      <c r="M363" s="129" t="str">
        <f t="shared" si="100"/>
        <v/>
      </c>
      <c r="N363" s="129" t="str">
        <f t="shared" si="100"/>
        <v/>
      </c>
      <c r="O363" s="129" t="str">
        <f t="shared" si="100"/>
        <v/>
      </c>
      <c r="P363" s="129" t="str">
        <f t="shared" si="100"/>
        <v/>
      </c>
      <c r="Q363" s="129" t="str">
        <f t="shared" si="100"/>
        <v/>
      </c>
      <c r="R363" s="129" t="str">
        <f t="shared" si="100"/>
        <v/>
      </c>
      <c r="S363" s="129" t="str">
        <f t="shared" si="100"/>
        <v/>
      </c>
      <c r="T363" s="129" t="str">
        <f t="shared" si="100"/>
        <v/>
      </c>
      <c r="U363" s="129" t="str">
        <f t="shared" si="100"/>
        <v/>
      </c>
      <c r="V363" s="129" t="str">
        <f t="shared" si="100"/>
        <v/>
      </c>
      <c r="W363" s="129" t="str">
        <f t="shared" ref="W363:AZ363" si="102">IFERROR(W152/V152-1,"")</f>
        <v/>
      </c>
      <c r="X363" s="129" t="str">
        <f t="shared" si="102"/>
        <v/>
      </c>
      <c r="Y363" s="129" t="str">
        <f t="shared" si="102"/>
        <v/>
      </c>
      <c r="Z363" s="129" t="str">
        <f t="shared" si="102"/>
        <v/>
      </c>
      <c r="AA363" s="129" t="str">
        <f t="shared" si="102"/>
        <v/>
      </c>
      <c r="AB363" s="129" t="str">
        <f t="shared" si="102"/>
        <v/>
      </c>
      <c r="AC363" s="129" t="str">
        <f t="shared" si="102"/>
        <v/>
      </c>
      <c r="AD363" s="129" t="str">
        <f t="shared" si="102"/>
        <v/>
      </c>
      <c r="AE363" s="129" t="str">
        <f t="shared" si="102"/>
        <v/>
      </c>
      <c r="AF363" s="129" t="str">
        <f t="shared" si="102"/>
        <v/>
      </c>
      <c r="AG363" s="129" t="str">
        <f t="shared" si="102"/>
        <v/>
      </c>
      <c r="AH363" s="129" t="str">
        <f t="shared" si="102"/>
        <v/>
      </c>
      <c r="AI363" s="129" t="str">
        <f t="shared" si="102"/>
        <v/>
      </c>
      <c r="AJ363" s="129" t="str">
        <f t="shared" si="102"/>
        <v/>
      </c>
      <c r="AK363" s="129" t="str">
        <f t="shared" si="102"/>
        <v/>
      </c>
      <c r="AM363" s="128" t="str">
        <f t="shared" si="101"/>
        <v/>
      </c>
      <c r="AN363" s="128" t="str">
        <f t="shared" si="101"/>
        <v/>
      </c>
      <c r="AO363" s="128" t="str">
        <f t="shared" si="101"/>
        <v/>
      </c>
      <c r="AP363" s="128" t="str">
        <f t="shared" si="101"/>
        <v/>
      </c>
      <c r="AQ363" s="128" t="str">
        <f t="shared" si="101"/>
        <v/>
      </c>
      <c r="AR363" s="128" t="str">
        <f t="shared" si="101"/>
        <v/>
      </c>
      <c r="AS363" s="128" t="str">
        <f t="shared" si="101"/>
        <v/>
      </c>
      <c r="AT363" s="128" t="str">
        <f t="shared" si="101"/>
        <v/>
      </c>
      <c r="AU363" s="128" t="str">
        <f t="shared" si="101"/>
        <v/>
      </c>
    </row>
    <row r="364" spans="1:47">
      <c r="A364" s="105" t="s">
        <v>3697</v>
      </c>
      <c r="B364" s="105"/>
      <c r="C364" s="105"/>
      <c r="D364" s="105"/>
      <c r="E364" s="105"/>
      <c r="F364" s="105"/>
      <c r="G364" s="101">
        <f t="shared" ref="G364:AK364" si="103">G$1</f>
        <v>2020</v>
      </c>
      <c r="H364" s="101">
        <f t="shared" si="103"/>
        <v>2021</v>
      </c>
      <c r="I364" s="101">
        <f t="shared" si="103"/>
        <v>2022</v>
      </c>
      <c r="J364" s="101">
        <f t="shared" si="103"/>
        <v>2023</v>
      </c>
      <c r="K364" s="101">
        <f t="shared" si="103"/>
        <v>2024</v>
      </c>
      <c r="L364" s="101">
        <f t="shared" si="103"/>
        <v>2025</v>
      </c>
      <c r="M364" s="101">
        <f t="shared" si="103"/>
        <v>2026</v>
      </c>
      <c r="N364" s="101">
        <f t="shared" si="103"/>
        <v>2027</v>
      </c>
      <c r="O364" s="101">
        <f t="shared" si="103"/>
        <v>2028</v>
      </c>
      <c r="P364" s="101">
        <f t="shared" si="103"/>
        <v>2029</v>
      </c>
      <c r="Q364" s="101">
        <f t="shared" si="103"/>
        <v>2030</v>
      </c>
      <c r="R364" s="101">
        <f t="shared" si="103"/>
        <v>2031</v>
      </c>
      <c r="S364" s="101">
        <f t="shared" si="103"/>
        <v>2032</v>
      </c>
      <c r="T364" s="101">
        <f t="shared" si="103"/>
        <v>2033</v>
      </c>
      <c r="U364" s="101">
        <f t="shared" si="103"/>
        <v>2034</v>
      </c>
      <c r="V364" s="101">
        <f t="shared" si="103"/>
        <v>2035</v>
      </c>
      <c r="W364" s="101">
        <f t="shared" si="103"/>
        <v>2036</v>
      </c>
      <c r="X364" s="101">
        <f t="shared" si="103"/>
        <v>2037</v>
      </c>
      <c r="Y364" s="101">
        <f t="shared" si="103"/>
        <v>2038</v>
      </c>
      <c r="Z364" s="101">
        <f t="shared" si="103"/>
        <v>2039</v>
      </c>
      <c r="AA364" s="101">
        <f t="shared" si="103"/>
        <v>2040</v>
      </c>
      <c r="AB364" s="101">
        <f t="shared" si="103"/>
        <v>2041</v>
      </c>
      <c r="AC364" s="101">
        <f t="shared" si="103"/>
        <v>2042</v>
      </c>
      <c r="AD364" s="101">
        <f t="shared" si="103"/>
        <v>2043</v>
      </c>
      <c r="AE364" s="101">
        <f t="shared" si="103"/>
        <v>2044</v>
      </c>
      <c r="AF364" s="101">
        <f t="shared" si="103"/>
        <v>2045</v>
      </c>
      <c r="AG364" s="101">
        <f t="shared" si="103"/>
        <v>2046</v>
      </c>
      <c r="AH364" s="101">
        <f t="shared" si="103"/>
        <v>2047</v>
      </c>
      <c r="AI364" s="101">
        <f t="shared" si="103"/>
        <v>2048</v>
      </c>
      <c r="AJ364" s="101">
        <f t="shared" si="103"/>
        <v>2049</v>
      </c>
      <c r="AK364" s="101">
        <f t="shared" si="103"/>
        <v>2050</v>
      </c>
    </row>
    <row r="365" spans="1:47">
      <c r="A365" s="101" t="s">
        <v>3668</v>
      </c>
      <c r="G365" s="106"/>
      <c r="H365" s="106">
        <f t="shared" ref="H365:AK372" si="104">IFERROR(H154/G154-1,"")</f>
        <v>-4.781887030149512E-2</v>
      </c>
      <c r="I365" s="106">
        <f t="shared" si="104"/>
        <v>-4.781887030149512E-2</v>
      </c>
      <c r="J365" s="106">
        <f t="shared" si="104"/>
        <v>-4.781887030149512E-2</v>
      </c>
      <c r="K365" s="106">
        <f t="shared" si="104"/>
        <v>-4.7818870301495342E-2</v>
      </c>
      <c r="L365" s="106">
        <f t="shared" si="104"/>
        <v>-4.781887030149512E-2</v>
      </c>
      <c r="M365" s="106">
        <f t="shared" si="104"/>
        <v>-4.7818870301494898E-2</v>
      </c>
      <c r="N365" s="106">
        <f t="shared" si="104"/>
        <v>-4.7818870301495231E-2</v>
      </c>
      <c r="O365" s="106">
        <f t="shared" si="104"/>
        <v>-4.7818870301495231E-2</v>
      </c>
      <c r="P365" s="106">
        <f t="shared" si="104"/>
        <v>-4.781887030149512E-2</v>
      </c>
      <c r="Q365" s="106">
        <f t="shared" si="104"/>
        <v>-4.7818870301495231E-2</v>
      </c>
      <c r="R365" s="106">
        <f t="shared" si="104"/>
        <v>-4.7818870301495342E-2</v>
      </c>
      <c r="S365" s="106">
        <f t="shared" si="104"/>
        <v>-4.781887030149512E-2</v>
      </c>
      <c r="T365" s="106">
        <f t="shared" si="104"/>
        <v>-4.7818870301495009E-2</v>
      </c>
      <c r="U365" s="106">
        <f t="shared" si="104"/>
        <v>-4.7818870301495231E-2</v>
      </c>
      <c r="V365" s="106">
        <f t="shared" si="104"/>
        <v>-4.7818870301495231E-2</v>
      </c>
      <c r="W365" s="106">
        <f t="shared" si="104"/>
        <v>-4.7818870301494898E-2</v>
      </c>
      <c r="X365" s="106">
        <f t="shared" si="104"/>
        <v>-4.7818870301495342E-2</v>
      </c>
      <c r="Y365" s="106">
        <f t="shared" si="104"/>
        <v>-4.7818870301495009E-2</v>
      </c>
      <c r="Z365" s="106">
        <f t="shared" si="104"/>
        <v>-4.781887030149512E-2</v>
      </c>
      <c r="AA365" s="106">
        <f t="shared" si="104"/>
        <v>-4.7818870301495009E-2</v>
      </c>
      <c r="AB365" s="106">
        <f t="shared" si="104"/>
        <v>-4.781887030149512E-2</v>
      </c>
      <c r="AC365" s="106">
        <f t="shared" si="104"/>
        <v>-4.7818870301495564E-2</v>
      </c>
      <c r="AD365" s="106">
        <f t="shared" si="104"/>
        <v>-4.7818870301495009E-2</v>
      </c>
      <c r="AE365" s="106">
        <f t="shared" si="104"/>
        <v>-4.7818870301495231E-2</v>
      </c>
      <c r="AF365" s="106">
        <f t="shared" si="104"/>
        <v>-4.7818870301495009E-2</v>
      </c>
      <c r="AG365" s="106">
        <f t="shared" si="104"/>
        <v>-4.781887030149512E-2</v>
      </c>
      <c r="AH365" s="106">
        <f t="shared" si="104"/>
        <v>-4.7818870301494898E-2</v>
      </c>
      <c r="AI365" s="106">
        <f t="shared" si="104"/>
        <v>-4.7818870301495675E-2</v>
      </c>
      <c r="AJ365" s="106">
        <f t="shared" si="104"/>
        <v>-4.7818870301495009E-2</v>
      </c>
      <c r="AK365" s="106">
        <f t="shared" si="104"/>
        <v>-4.781887030149512E-2</v>
      </c>
      <c r="AM365" s="101">
        <f t="shared" ref="AM365:AU372" si="105">IFERROR(AM154/AL154,"")</f>
        <v>0.95218112969850488</v>
      </c>
      <c r="AN365" s="101">
        <f t="shared" si="105"/>
        <v>0.9521811296985051</v>
      </c>
      <c r="AO365" s="101">
        <f t="shared" si="105"/>
        <v>0.95218112969850488</v>
      </c>
      <c r="AP365" s="101">
        <f t="shared" si="105"/>
        <v>0.95218112969850466</v>
      </c>
      <c r="AQ365" s="101">
        <f t="shared" si="105"/>
        <v>0.95218112969850488</v>
      </c>
      <c r="AR365" s="101">
        <f t="shared" si="105"/>
        <v>0.95218112969850488</v>
      </c>
      <c r="AS365" s="101">
        <f t="shared" si="105"/>
        <v>0.95218112969850499</v>
      </c>
      <c r="AT365" s="101">
        <f t="shared" si="105"/>
        <v>0.95218112969850477</v>
      </c>
      <c r="AU365" s="101">
        <f t="shared" si="105"/>
        <v>0.95218112969850499</v>
      </c>
    </row>
    <row r="366" spans="1:47">
      <c r="A366" s="101" t="s">
        <v>3669</v>
      </c>
      <c r="G366" s="106"/>
      <c r="H366" s="106" t="str">
        <f t="shared" si="104"/>
        <v/>
      </c>
      <c r="I366" s="106" t="str">
        <f t="shared" si="104"/>
        <v/>
      </c>
      <c r="J366" s="106" t="str">
        <f t="shared" si="104"/>
        <v/>
      </c>
      <c r="K366" s="106" t="str">
        <f t="shared" si="104"/>
        <v/>
      </c>
      <c r="L366" s="106" t="str">
        <f t="shared" si="104"/>
        <v/>
      </c>
      <c r="M366" s="106" t="str">
        <f t="shared" si="104"/>
        <v/>
      </c>
      <c r="N366" s="106" t="str">
        <f t="shared" si="104"/>
        <v/>
      </c>
      <c r="O366" s="106" t="str">
        <f t="shared" si="104"/>
        <v/>
      </c>
      <c r="P366" s="106" t="str">
        <f t="shared" si="104"/>
        <v/>
      </c>
      <c r="Q366" s="106" t="str">
        <f t="shared" si="104"/>
        <v/>
      </c>
      <c r="R366" s="106" t="str">
        <f t="shared" si="104"/>
        <v/>
      </c>
      <c r="S366" s="106" t="str">
        <f t="shared" si="104"/>
        <v/>
      </c>
      <c r="T366" s="106" t="str">
        <f t="shared" si="104"/>
        <v/>
      </c>
      <c r="U366" s="106" t="str">
        <f t="shared" si="104"/>
        <v/>
      </c>
      <c r="V366" s="106" t="str">
        <f t="shared" si="104"/>
        <v/>
      </c>
      <c r="W366" s="106" t="str">
        <f t="shared" si="104"/>
        <v/>
      </c>
      <c r="X366" s="106" t="str">
        <f t="shared" si="104"/>
        <v/>
      </c>
      <c r="Y366" s="106" t="str">
        <f t="shared" si="104"/>
        <v/>
      </c>
      <c r="Z366" s="106" t="str">
        <f t="shared" si="104"/>
        <v/>
      </c>
      <c r="AA366" s="106" t="str">
        <f t="shared" si="104"/>
        <v/>
      </c>
      <c r="AB366" s="106" t="str">
        <f t="shared" si="104"/>
        <v/>
      </c>
      <c r="AC366" s="106" t="str">
        <f t="shared" si="104"/>
        <v/>
      </c>
      <c r="AD366" s="106" t="str">
        <f t="shared" si="104"/>
        <v/>
      </c>
      <c r="AE366" s="106" t="str">
        <f t="shared" si="104"/>
        <v/>
      </c>
      <c r="AF366" s="106" t="str">
        <f t="shared" si="104"/>
        <v/>
      </c>
      <c r="AG366" s="106" t="str">
        <f t="shared" si="104"/>
        <v/>
      </c>
      <c r="AH366" s="106" t="str">
        <f t="shared" si="104"/>
        <v/>
      </c>
      <c r="AI366" s="106" t="str">
        <f t="shared" si="104"/>
        <v/>
      </c>
      <c r="AJ366" s="106" t="str">
        <f t="shared" si="104"/>
        <v/>
      </c>
      <c r="AK366" s="106" t="str">
        <f t="shared" si="104"/>
        <v/>
      </c>
      <c r="AM366" s="101" t="str">
        <f t="shared" si="105"/>
        <v/>
      </c>
      <c r="AN366" s="101" t="str">
        <f t="shared" si="105"/>
        <v/>
      </c>
      <c r="AO366" s="101" t="str">
        <f t="shared" si="105"/>
        <v/>
      </c>
      <c r="AP366" s="101" t="str">
        <f t="shared" si="105"/>
        <v/>
      </c>
      <c r="AQ366" s="101" t="str">
        <f t="shared" si="105"/>
        <v/>
      </c>
      <c r="AR366" s="101" t="str">
        <f t="shared" si="105"/>
        <v/>
      </c>
      <c r="AS366" s="101" t="str">
        <f t="shared" si="105"/>
        <v/>
      </c>
      <c r="AT366" s="101" t="str">
        <f t="shared" si="105"/>
        <v/>
      </c>
      <c r="AU366" s="101" t="str">
        <f t="shared" si="105"/>
        <v/>
      </c>
    </row>
    <row r="367" spans="1:47">
      <c r="A367" s="101" t="s">
        <v>3670</v>
      </c>
      <c r="G367" s="106"/>
      <c r="H367" s="106">
        <f t="shared" si="104"/>
        <v>-4.781887030149512E-2</v>
      </c>
      <c r="I367" s="106">
        <f t="shared" si="104"/>
        <v>-4.781887030149512E-2</v>
      </c>
      <c r="J367" s="106">
        <f t="shared" si="104"/>
        <v>-4.781887030149512E-2</v>
      </c>
      <c r="K367" s="106">
        <f t="shared" si="104"/>
        <v>-4.7818870301495342E-2</v>
      </c>
      <c r="L367" s="106">
        <f t="shared" si="104"/>
        <v>-4.781887030149512E-2</v>
      </c>
      <c r="M367" s="106">
        <f t="shared" si="104"/>
        <v>-4.7818870301494898E-2</v>
      </c>
      <c r="N367" s="106">
        <f t="shared" si="104"/>
        <v>-4.7818870301495231E-2</v>
      </c>
      <c r="O367" s="106">
        <f t="shared" si="104"/>
        <v>-4.7818870301495231E-2</v>
      </c>
      <c r="P367" s="106">
        <f t="shared" si="104"/>
        <v>-4.781887030149512E-2</v>
      </c>
      <c r="Q367" s="106">
        <f t="shared" si="104"/>
        <v>-4.7818870301495231E-2</v>
      </c>
      <c r="R367" s="106">
        <f t="shared" si="104"/>
        <v>-4.7818870301495342E-2</v>
      </c>
      <c r="S367" s="106">
        <f t="shared" si="104"/>
        <v>-4.781887030149512E-2</v>
      </c>
      <c r="T367" s="106">
        <f t="shared" si="104"/>
        <v>-4.7818870301495009E-2</v>
      </c>
      <c r="U367" s="106">
        <f t="shared" si="104"/>
        <v>-4.7818870301495231E-2</v>
      </c>
      <c r="V367" s="106">
        <f t="shared" si="104"/>
        <v>-4.7818870301495231E-2</v>
      </c>
      <c r="W367" s="106">
        <f t="shared" si="104"/>
        <v>-4.7818870301494898E-2</v>
      </c>
      <c r="X367" s="106">
        <f t="shared" si="104"/>
        <v>-4.7818870301495342E-2</v>
      </c>
      <c r="Y367" s="106">
        <f t="shared" si="104"/>
        <v>-4.7818870301495009E-2</v>
      </c>
      <c r="Z367" s="106">
        <f t="shared" si="104"/>
        <v>-4.781887030149512E-2</v>
      </c>
      <c r="AA367" s="106">
        <f t="shared" si="104"/>
        <v>-4.7818870301495009E-2</v>
      </c>
      <c r="AB367" s="106">
        <f t="shared" si="104"/>
        <v>-4.781887030149512E-2</v>
      </c>
      <c r="AC367" s="106">
        <f t="shared" si="104"/>
        <v>-4.7818870301495564E-2</v>
      </c>
      <c r="AD367" s="106">
        <f t="shared" si="104"/>
        <v>-4.7818870301495009E-2</v>
      </c>
      <c r="AE367" s="106">
        <f t="shared" si="104"/>
        <v>-4.7818870301495231E-2</v>
      </c>
      <c r="AF367" s="106">
        <f t="shared" si="104"/>
        <v>-4.7818870301495009E-2</v>
      </c>
      <c r="AG367" s="106">
        <f t="shared" si="104"/>
        <v>-4.781887030149512E-2</v>
      </c>
      <c r="AH367" s="106">
        <f t="shared" si="104"/>
        <v>-4.7818870301494898E-2</v>
      </c>
      <c r="AI367" s="106">
        <f t="shared" si="104"/>
        <v>-4.7818870301495675E-2</v>
      </c>
      <c r="AJ367" s="106">
        <f t="shared" si="104"/>
        <v>-4.7818870301495009E-2</v>
      </c>
      <c r="AK367" s="106">
        <f t="shared" si="104"/>
        <v>-4.781887030149512E-2</v>
      </c>
      <c r="AM367" s="101">
        <f t="shared" si="105"/>
        <v>0.95218112969850488</v>
      </c>
      <c r="AN367" s="101">
        <f t="shared" si="105"/>
        <v>0.9521811296985051</v>
      </c>
      <c r="AO367" s="101">
        <f t="shared" si="105"/>
        <v>0.95218112969850488</v>
      </c>
      <c r="AP367" s="101">
        <f t="shared" si="105"/>
        <v>0.95218112969850466</v>
      </c>
      <c r="AQ367" s="101">
        <f t="shared" si="105"/>
        <v>0.95218112969850488</v>
      </c>
      <c r="AR367" s="101">
        <f t="shared" si="105"/>
        <v>0.95218112969850488</v>
      </c>
      <c r="AS367" s="101">
        <f t="shared" si="105"/>
        <v>0.95218112969850499</v>
      </c>
      <c r="AT367" s="101">
        <f t="shared" si="105"/>
        <v>0.95218112969850477</v>
      </c>
      <c r="AU367" s="101">
        <f t="shared" si="105"/>
        <v>0.95218112969850499</v>
      </c>
    </row>
    <row r="368" spans="1:47">
      <c r="A368" s="101" t="s">
        <v>3671</v>
      </c>
      <c r="G368" s="106"/>
      <c r="H368" s="106">
        <f t="shared" si="104"/>
        <v>-4.781887030149512E-2</v>
      </c>
      <c r="I368" s="106">
        <f t="shared" si="104"/>
        <v>-4.781887030149512E-2</v>
      </c>
      <c r="J368" s="106">
        <f t="shared" si="104"/>
        <v>-4.781887030149512E-2</v>
      </c>
      <c r="K368" s="106">
        <f t="shared" si="104"/>
        <v>-4.7818870301495342E-2</v>
      </c>
      <c r="L368" s="106">
        <f t="shared" si="104"/>
        <v>-4.781887030149512E-2</v>
      </c>
      <c r="M368" s="106">
        <f t="shared" si="104"/>
        <v>-4.7818870301494898E-2</v>
      </c>
      <c r="N368" s="106">
        <f t="shared" si="104"/>
        <v>-4.7818870301495231E-2</v>
      </c>
      <c r="O368" s="106">
        <f t="shared" si="104"/>
        <v>-4.7818870301495231E-2</v>
      </c>
      <c r="P368" s="106">
        <f t="shared" si="104"/>
        <v>-4.781887030149512E-2</v>
      </c>
      <c r="Q368" s="106">
        <f t="shared" si="104"/>
        <v>-4.7818870301495231E-2</v>
      </c>
      <c r="R368" s="106">
        <f t="shared" si="104"/>
        <v>-4.7818870301495342E-2</v>
      </c>
      <c r="S368" s="106">
        <f t="shared" si="104"/>
        <v>-4.781887030149512E-2</v>
      </c>
      <c r="T368" s="106">
        <f t="shared" si="104"/>
        <v>-4.7818870301495009E-2</v>
      </c>
      <c r="U368" s="106">
        <f t="shared" si="104"/>
        <v>-4.7818870301495231E-2</v>
      </c>
      <c r="V368" s="106">
        <f t="shared" si="104"/>
        <v>-4.7818870301495231E-2</v>
      </c>
      <c r="W368" s="106">
        <f t="shared" si="104"/>
        <v>-4.7818870301494898E-2</v>
      </c>
      <c r="X368" s="106">
        <f t="shared" si="104"/>
        <v>-4.7818870301495342E-2</v>
      </c>
      <c r="Y368" s="106">
        <f t="shared" si="104"/>
        <v>-4.7818870301495009E-2</v>
      </c>
      <c r="Z368" s="106">
        <f t="shared" si="104"/>
        <v>-4.781887030149512E-2</v>
      </c>
      <c r="AA368" s="106">
        <f t="shared" si="104"/>
        <v>-4.7818870301495009E-2</v>
      </c>
      <c r="AB368" s="106">
        <f t="shared" si="104"/>
        <v>-4.781887030149512E-2</v>
      </c>
      <c r="AC368" s="106">
        <f t="shared" si="104"/>
        <v>-4.7818870301495564E-2</v>
      </c>
      <c r="AD368" s="106">
        <f t="shared" si="104"/>
        <v>-4.7818870301495009E-2</v>
      </c>
      <c r="AE368" s="106">
        <f t="shared" si="104"/>
        <v>-4.7818870301495231E-2</v>
      </c>
      <c r="AF368" s="106">
        <f t="shared" si="104"/>
        <v>-4.7818870301495009E-2</v>
      </c>
      <c r="AG368" s="106">
        <f t="shared" si="104"/>
        <v>-4.781887030149512E-2</v>
      </c>
      <c r="AH368" s="106">
        <f t="shared" si="104"/>
        <v>-4.7818870301494898E-2</v>
      </c>
      <c r="AI368" s="106">
        <f t="shared" si="104"/>
        <v>-4.7818870301495675E-2</v>
      </c>
      <c r="AJ368" s="106">
        <f t="shared" si="104"/>
        <v>-4.7818870301495009E-2</v>
      </c>
      <c r="AK368" s="106">
        <f t="shared" si="104"/>
        <v>-4.781887030149512E-2</v>
      </c>
      <c r="AM368" s="101">
        <f t="shared" si="105"/>
        <v>0.95218112969850488</v>
      </c>
      <c r="AN368" s="101">
        <f t="shared" si="105"/>
        <v>0.9521811296985051</v>
      </c>
      <c r="AO368" s="101">
        <f t="shared" si="105"/>
        <v>0.95218112969850488</v>
      </c>
      <c r="AP368" s="101">
        <f t="shared" si="105"/>
        <v>0.95218112969850466</v>
      </c>
      <c r="AQ368" s="101">
        <f t="shared" si="105"/>
        <v>0.95218112969850488</v>
      </c>
      <c r="AR368" s="101">
        <f t="shared" si="105"/>
        <v>0.95218112969850488</v>
      </c>
      <c r="AS368" s="101">
        <f t="shared" si="105"/>
        <v>0.95218112969850499</v>
      </c>
      <c r="AT368" s="101">
        <f t="shared" si="105"/>
        <v>0.95218112969850477</v>
      </c>
      <c r="AU368" s="101">
        <f t="shared" si="105"/>
        <v>0.95218112969850499</v>
      </c>
    </row>
    <row r="369" spans="1:47">
      <c r="A369" s="101" t="s">
        <v>3672</v>
      </c>
      <c r="G369" s="106"/>
      <c r="H369" s="106">
        <f t="shared" si="104"/>
        <v>-4.781887030149512E-2</v>
      </c>
      <c r="I369" s="106">
        <f t="shared" si="104"/>
        <v>-4.781887030149512E-2</v>
      </c>
      <c r="J369" s="106">
        <f t="shared" si="104"/>
        <v>-4.781887030149512E-2</v>
      </c>
      <c r="K369" s="106">
        <f t="shared" si="104"/>
        <v>-4.7818870301495342E-2</v>
      </c>
      <c r="L369" s="106">
        <f t="shared" si="104"/>
        <v>-4.781887030149512E-2</v>
      </c>
      <c r="M369" s="106">
        <f t="shared" si="104"/>
        <v>-4.7818870301494898E-2</v>
      </c>
      <c r="N369" s="106">
        <f t="shared" si="104"/>
        <v>-4.7818870301495231E-2</v>
      </c>
      <c r="O369" s="106">
        <f t="shared" si="104"/>
        <v>-4.7818870301495231E-2</v>
      </c>
      <c r="P369" s="106">
        <f t="shared" si="104"/>
        <v>-4.781887030149512E-2</v>
      </c>
      <c r="Q369" s="106">
        <f t="shared" si="104"/>
        <v>-4.7818870301495231E-2</v>
      </c>
      <c r="R369" s="106">
        <f t="shared" si="104"/>
        <v>-4.7818870301495342E-2</v>
      </c>
      <c r="S369" s="106">
        <f t="shared" si="104"/>
        <v>-4.781887030149512E-2</v>
      </c>
      <c r="T369" s="106">
        <f t="shared" si="104"/>
        <v>-4.7818870301495009E-2</v>
      </c>
      <c r="U369" s="106">
        <f t="shared" si="104"/>
        <v>-4.7818870301495231E-2</v>
      </c>
      <c r="V369" s="106">
        <f t="shared" si="104"/>
        <v>-4.7818870301495231E-2</v>
      </c>
      <c r="W369" s="106">
        <f t="shared" si="104"/>
        <v>-4.7818870301494898E-2</v>
      </c>
      <c r="X369" s="106">
        <f t="shared" si="104"/>
        <v>-4.7818870301495342E-2</v>
      </c>
      <c r="Y369" s="106">
        <f t="shared" si="104"/>
        <v>-4.7818870301495009E-2</v>
      </c>
      <c r="Z369" s="106">
        <f t="shared" si="104"/>
        <v>-4.781887030149512E-2</v>
      </c>
      <c r="AA369" s="106">
        <f t="shared" si="104"/>
        <v>-4.7818870301495009E-2</v>
      </c>
      <c r="AB369" s="106">
        <f t="shared" si="104"/>
        <v>-4.781887030149512E-2</v>
      </c>
      <c r="AC369" s="106">
        <f t="shared" si="104"/>
        <v>-4.7818870301495564E-2</v>
      </c>
      <c r="AD369" s="106">
        <f t="shared" si="104"/>
        <v>-4.7818870301495009E-2</v>
      </c>
      <c r="AE369" s="106">
        <f t="shared" si="104"/>
        <v>-4.7818870301495231E-2</v>
      </c>
      <c r="AF369" s="106">
        <f t="shared" si="104"/>
        <v>-4.7818870301495009E-2</v>
      </c>
      <c r="AG369" s="106">
        <f t="shared" si="104"/>
        <v>-4.781887030149512E-2</v>
      </c>
      <c r="AH369" s="106">
        <f t="shared" si="104"/>
        <v>-4.7818870301494898E-2</v>
      </c>
      <c r="AI369" s="106">
        <f t="shared" si="104"/>
        <v>-4.7818870301495675E-2</v>
      </c>
      <c r="AJ369" s="106">
        <f t="shared" si="104"/>
        <v>-4.7818870301495009E-2</v>
      </c>
      <c r="AK369" s="106">
        <f t="shared" si="104"/>
        <v>-4.781887030149512E-2</v>
      </c>
      <c r="AM369" s="101">
        <f t="shared" si="105"/>
        <v>0.95218112969850488</v>
      </c>
      <c r="AN369" s="101">
        <f t="shared" si="105"/>
        <v>0.9521811296985051</v>
      </c>
      <c r="AO369" s="101">
        <f t="shared" si="105"/>
        <v>0.95218112969850488</v>
      </c>
      <c r="AP369" s="101">
        <f t="shared" si="105"/>
        <v>0.95218112969850466</v>
      </c>
      <c r="AQ369" s="101">
        <f t="shared" si="105"/>
        <v>0.95218112969850488</v>
      </c>
      <c r="AR369" s="101">
        <f t="shared" si="105"/>
        <v>0.95218112969850488</v>
      </c>
      <c r="AS369" s="101">
        <f t="shared" si="105"/>
        <v>0.95218112969850499</v>
      </c>
      <c r="AT369" s="101">
        <f t="shared" si="105"/>
        <v>0.95218112969850477</v>
      </c>
      <c r="AU369" s="101">
        <f t="shared" si="105"/>
        <v>0.95218112969850499</v>
      </c>
    </row>
    <row r="370" spans="1:47">
      <c r="A370" s="101" t="s">
        <v>3673</v>
      </c>
      <c r="G370" s="106"/>
      <c r="H370" s="106">
        <f t="shared" si="104"/>
        <v>-4.781887030149512E-2</v>
      </c>
      <c r="I370" s="106">
        <f t="shared" si="104"/>
        <v>-4.781887030149512E-2</v>
      </c>
      <c r="J370" s="106">
        <f t="shared" si="104"/>
        <v>-4.781887030149512E-2</v>
      </c>
      <c r="K370" s="106">
        <f t="shared" si="104"/>
        <v>-4.7818870301495342E-2</v>
      </c>
      <c r="L370" s="106">
        <f t="shared" si="104"/>
        <v>-4.781887030149512E-2</v>
      </c>
      <c r="M370" s="106">
        <f t="shared" si="104"/>
        <v>-4.7818870301494898E-2</v>
      </c>
      <c r="N370" s="106">
        <f t="shared" si="104"/>
        <v>-4.7818870301495231E-2</v>
      </c>
      <c r="O370" s="106">
        <f t="shared" si="104"/>
        <v>-4.7818870301495231E-2</v>
      </c>
      <c r="P370" s="106">
        <f t="shared" si="104"/>
        <v>-4.781887030149512E-2</v>
      </c>
      <c r="Q370" s="106">
        <f t="shared" si="104"/>
        <v>-4.7818870301495231E-2</v>
      </c>
      <c r="R370" s="106">
        <f t="shared" si="104"/>
        <v>-4.7818870301495342E-2</v>
      </c>
      <c r="S370" s="106">
        <f t="shared" si="104"/>
        <v>-4.781887030149512E-2</v>
      </c>
      <c r="T370" s="106">
        <f t="shared" si="104"/>
        <v>-4.7818870301495009E-2</v>
      </c>
      <c r="U370" s="106">
        <f t="shared" si="104"/>
        <v>-4.7818870301495231E-2</v>
      </c>
      <c r="V370" s="106">
        <f t="shared" si="104"/>
        <v>-4.7818870301495231E-2</v>
      </c>
      <c r="W370" s="106">
        <f t="shared" si="104"/>
        <v>-4.7818870301494898E-2</v>
      </c>
      <c r="X370" s="106">
        <f t="shared" si="104"/>
        <v>-4.7818870301495342E-2</v>
      </c>
      <c r="Y370" s="106">
        <f t="shared" si="104"/>
        <v>-4.7818870301495009E-2</v>
      </c>
      <c r="Z370" s="106">
        <f t="shared" si="104"/>
        <v>-4.781887030149512E-2</v>
      </c>
      <c r="AA370" s="106">
        <f t="shared" si="104"/>
        <v>-4.7818870301495009E-2</v>
      </c>
      <c r="AB370" s="106">
        <f t="shared" si="104"/>
        <v>-4.781887030149512E-2</v>
      </c>
      <c r="AC370" s="106">
        <f t="shared" si="104"/>
        <v>-4.7818870301495564E-2</v>
      </c>
      <c r="AD370" s="106">
        <f t="shared" si="104"/>
        <v>-4.7818870301495009E-2</v>
      </c>
      <c r="AE370" s="106">
        <f t="shared" si="104"/>
        <v>-4.7818870301495231E-2</v>
      </c>
      <c r="AF370" s="106">
        <f t="shared" si="104"/>
        <v>-4.7818870301495009E-2</v>
      </c>
      <c r="AG370" s="106">
        <f t="shared" si="104"/>
        <v>-4.781887030149512E-2</v>
      </c>
      <c r="AH370" s="106">
        <f t="shared" si="104"/>
        <v>-4.7818870301494898E-2</v>
      </c>
      <c r="AI370" s="106">
        <f t="shared" si="104"/>
        <v>-4.7818870301495675E-2</v>
      </c>
      <c r="AJ370" s="106">
        <f t="shared" si="104"/>
        <v>-4.7818870301495009E-2</v>
      </c>
      <c r="AK370" s="106">
        <f t="shared" si="104"/>
        <v>-4.781887030149512E-2</v>
      </c>
      <c r="AM370" s="101">
        <f t="shared" si="105"/>
        <v>0.95218112969850488</v>
      </c>
      <c r="AN370" s="101">
        <f t="shared" si="105"/>
        <v>0.9521811296985051</v>
      </c>
      <c r="AO370" s="101">
        <f t="shared" si="105"/>
        <v>0.95218112969850488</v>
      </c>
      <c r="AP370" s="101">
        <f t="shared" si="105"/>
        <v>0.95218112969850466</v>
      </c>
      <c r="AQ370" s="101">
        <f t="shared" si="105"/>
        <v>0.95218112969850488</v>
      </c>
      <c r="AR370" s="101">
        <f t="shared" si="105"/>
        <v>0.95218112969850488</v>
      </c>
      <c r="AS370" s="101">
        <f t="shared" si="105"/>
        <v>0.95218112969850499</v>
      </c>
      <c r="AT370" s="101">
        <f t="shared" si="105"/>
        <v>0.95218112969850477</v>
      </c>
      <c r="AU370" s="101">
        <f t="shared" si="105"/>
        <v>0.95218112969850499</v>
      </c>
    </row>
    <row r="371" spans="1:47">
      <c r="A371" s="101" t="s">
        <v>3674</v>
      </c>
      <c r="G371" s="106"/>
      <c r="H371" s="106" t="str">
        <f t="shared" si="104"/>
        <v/>
      </c>
      <c r="I371" s="106" t="str">
        <f t="shared" si="104"/>
        <v/>
      </c>
      <c r="J371" s="106" t="str">
        <f t="shared" si="104"/>
        <v/>
      </c>
      <c r="K371" s="106" t="str">
        <f t="shared" si="104"/>
        <v/>
      </c>
      <c r="L371" s="106" t="str">
        <f t="shared" si="104"/>
        <v/>
      </c>
      <c r="M371" s="106" t="str">
        <f t="shared" si="104"/>
        <v/>
      </c>
      <c r="N371" s="106" t="str">
        <f t="shared" si="104"/>
        <v/>
      </c>
      <c r="O371" s="106" t="str">
        <f t="shared" si="104"/>
        <v/>
      </c>
      <c r="P371" s="106" t="str">
        <f t="shared" si="104"/>
        <v/>
      </c>
      <c r="Q371" s="106" t="str">
        <f t="shared" si="104"/>
        <v/>
      </c>
      <c r="R371" s="106" t="str">
        <f t="shared" si="104"/>
        <v/>
      </c>
      <c r="S371" s="106" t="str">
        <f t="shared" si="104"/>
        <v/>
      </c>
      <c r="T371" s="106" t="str">
        <f t="shared" si="104"/>
        <v/>
      </c>
      <c r="U371" s="106" t="str">
        <f t="shared" si="104"/>
        <v/>
      </c>
      <c r="V371" s="106" t="str">
        <f t="shared" si="104"/>
        <v/>
      </c>
      <c r="W371" s="106" t="str">
        <f t="shared" si="104"/>
        <v/>
      </c>
      <c r="X371" s="106" t="str">
        <f t="shared" si="104"/>
        <v/>
      </c>
      <c r="Y371" s="106" t="str">
        <f t="shared" si="104"/>
        <v/>
      </c>
      <c r="Z371" s="106" t="str">
        <f t="shared" si="104"/>
        <v/>
      </c>
      <c r="AA371" s="106" t="str">
        <f t="shared" si="104"/>
        <v/>
      </c>
      <c r="AB371" s="106" t="str">
        <f t="shared" si="104"/>
        <v/>
      </c>
      <c r="AC371" s="106" t="str">
        <f t="shared" si="104"/>
        <v/>
      </c>
      <c r="AD371" s="106" t="str">
        <f t="shared" si="104"/>
        <v/>
      </c>
      <c r="AE371" s="106" t="str">
        <f t="shared" si="104"/>
        <v/>
      </c>
      <c r="AF371" s="106" t="str">
        <f t="shared" si="104"/>
        <v/>
      </c>
      <c r="AG371" s="106" t="str">
        <f t="shared" si="104"/>
        <v/>
      </c>
      <c r="AH371" s="106" t="str">
        <f t="shared" si="104"/>
        <v/>
      </c>
      <c r="AI371" s="106" t="str">
        <f t="shared" si="104"/>
        <v/>
      </c>
      <c r="AJ371" s="106" t="str">
        <f t="shared" si="104"/>
        <v/>
      </c>
      <c r="AK371" s="106" t="str">
        <f t="shared" si="104"/>
        <v/>
      </c>
      <c r="AM371" s="101" t="str">
        <f t="shared" si="105"/>
        <v/>
      </c>
      <c r="AN371" s="101" t="str">
        <f t="shared" si="105"/>
        <v/>
      </c>
      <c r="AO371" s="101" t="str">
        <f t="shared" si="105"/>
        <v/>
      </c>
      <c r="AP371" s="101" t="str">
        <f t="shared" si="105"/>
        <v/>
      </c>
      <c r="AQ371" s="101" t="str">
        <f t="shared" si="105"/>
        <v/>
      </c>
      <c r="AR371" s="101" t="str">
        <f t="shared" si="105"/>
        <v/>
      </c>
      <c r="AS371" s="101" t="str">
        <f t="shared" si="105"/>
        <v/>
      </c>
      <c r="AT371" s="101" t="str">
        <f t="shared" si="105"/>
        <v/>
      </c>
      <c r="AU371" s="101" t="str">
        <f t="shared" si="105"/>
        <v/>
      </c>
    </row>
    <row r="372" spans="1:47">
      <c r="A372" s="101" t="s">
        <v>3675</v>
      </c>
      <c r="G372" s="106"/>
      <c r="H372" s="106">
        <f t="shared" si="104"/>
        <v>-4.781887030149512E-2</v>
      </c>
      <c r="I372" s="106">
        <f t="shared" si="104"/>
        <v>-4.781887030149512E-2</v>
      </c>
      <c r="J372" s="106">
        <f t="shared" si="104"/>
        <v>-4.781887030149512E-2</v>
      </c>
      <c r="K372" s="106">
        <f t="shared" si="104"/>
        <v>-4.7818870301495342E-2</v>
      </c>
      <c r="L372" s="106">
        <f t="shared" si="104"/>
        <v>-4.781887030149512E-2</v>
      </c>
      <c r="M372" s="106">
        <f t="shared" si="104"/>
        <v>-4.7818870301494898E-2</v>
      </c>
      <c r="N372" s="106">
        <f t="shared" si="104"/>
        <v>-4.7818870301495231E-2</v>
      </c>
      <c r="O372" s="106">
        <f t="shared" si="104"/>
        <v>-4.7818870301495231E-2</v>
      </c>
      <c r="P372" s="106">
        <f t="shared" si="104"/>
        <v>-4.781887030149512E-2</v>
      </c>
      <c r="Q372" s="106">
        <f t="shared" si="104"/>
        <v>-4.7818870301495231E-2</v>
      </c>
      <c r="R372" s="106">
        <f t="shared" si="104"/>
        <v>-4.7818870301495342E-2</v>
      </c>
      <c r="S372" s="106">
        <f t="shared" si="104"/>
        <v>-4.781887030149512E-2</v>
      </c>
      <c r="T372" s="106">
        <f t="shared" si="104"/>
        <v>-4.7818870301495009E-2</v>
      </c>
      <c r="U372" s="106">
        <f t="shared" si="104"/>
        <v>-4.7818870301495231E-2</v>
      </c>
      <c r="V372" s="106">
        <f t="shared" si="104"/>
        <v>-4.7818870301495231E-2</v>
      </c>
      <c r="W372" s="106">
        <f t="shared" si="104"/>
        <v>-4.7818870301494898E-2</v>
      </c>
      <c r="X372" s="106">
        <f t="shared" si="104"/>
        <v>-4.7818870301495342E-2</v>
      </c>
      <c r="Y372" s="106">
        <f t="shared" si="104"/>
        <v>-4.7818870301495009E-2</v>
      </c>
      <c r="Z372" s="106">
        <f t="shared" si="104"/>
        <v>-4.781887030149512E-2</v>
      </c>
      <c r="AA372" s="106">
        <f t="shared" si="104"/>
        <v>-4.7818870301495009E-2</v>
      </c>
      <c r="AB372" s="106">
        <f t="shared" si="104"/>
        <v>-4.781887030149512E-2</v>
      </c>
      <c r="AC372" s="106">
        <f t="shared" si="104"/>
        <v>-4.7818870301495564E-2</v>
      </c>
      <c r="AD372" s="106">
        <f t="shared" si="104"/>
        <v>-4.7818870301495009E-2</v>
      </c>
      <c r="AE372" s="106">
        <f t="shared" si="104"/>
        <v>-4.7818870301495231E-2</v>
      </c>
      <c r="AF372" s="106">
        <f t="shared" si="104"/>
        <v>-4.7818870301495009E-2</v>
      </c>
      <c r="AG372" s="106">
        <f t="shared" si="104"/>
        <v>-4.781887030149512E-2</v>
      </c>
      <c r="AH372" s="106">
        <f t="shared" si="104"/>
        <v>-4.7818870301494898E-2</v>
      </c>
      <c r="AI372" s="106">
        <f t="shared" si="104"/>
        <v>-4.7818870301495675E-2</v>
      </c>
      <c r="AJ372" s="106">
        <f t="shared" si="104"/>
        <v>-4.7818870301495009E-2</v>
      </c>
      <c r="AK372" s="106">
        <f t="shared" si="104"/>
        <v>-4.781887030149512E-2</v>
      </c>
      <c r="AM372" s="101">
        <f t="shared" si="105"/>
        <v>0.95218112969850488</v>
      </c>
      <c r="AN372" s="101">
        <f t="shared" si="105"/>
        <v>0.9521811296985051</v>
      </c>
      <c r="AO372" s="101">
        <f t="shared" si="105"/>
        <v>0.95218112969850488</v>
      </c>
      <c r="AP372" s="101">
        <f t="shared" si="105"/>
        <v>0.95218112969850466</v>
      </c>
      <c r="AQ372" s="101">
        <f t="shared" si="105"/>
        <v>0.95218112969850488</v>
      </c>
      <c r="AR372" s="101">
        <f t="shared" si="105"/>
        <v>0.95218112969850488</v>
      </c>
      <c r="AS372" s="101">
        <f t="shared" si="105"/>
        <v>0.95218112969850499</v>
      </c>
      <c r="AT372" s="101">
        <f t="shared" si="105"/>
        <v>0.95218112969850477</v>
      </c>
      <c r="AU372" s="101">
        <f t="shared" si="105"/>
        <v>0.95218112969850499</v>
      </c>
    </row>
    <row r="373" spans="1:47">
      <c r="G373" s="106"/>
      <c r="H373" s="106" t="str">
        <f t="shared" ref="H373:AK373" si="106">IFERROR(H212/G212-1,"")</f>
        <v/>
      </c>
      <c r="I373" s="106" t="str">
        <f t="shared" si="106"/>
        <v/>
      </c>
      <c r="J373" s="106" t="str">
        <f t="shared" si="106"/>
        <v/>
      </c>
      <c r="K373" s="106" t="str">
        <f t="shared" si="106"/>
        <v/>
      </c>
      <c r="L373" s="106" t="str">
        <f t="shared" si="106"/>
        <v/>
      </c>
      <c r="M373" s="106" t="str">
        <f t="shared" si="106"/>
        <v/>
      </c>
      <c r="N373" s="106" t="str">
        <f t="shared" si="106"/>
        <v/>
      </c>
      <c r="O373" s="106" t="str">
        <f t="shared" si="106"/>
        <v/>
      </c>
      <c r="P373" s="106" t="str">
        <f t="shared" si="106"/>
        <v/>
      </c>
      <c r="Q373" s="106" t="str">
        <f t="shared" si="106"/>
        <v/>
      </c>
      <c r="R373" s="106" t="str">
        <f t="shared" si="106"/>
        <v/>
      </c>
      <c r="S373" s="106" t="str">
        <f t="shared" si="106"/>
        <v/>
      </c>
      <c r="T373" s="106" t="str">
        <f t="shared" si="106"/>
        <v/>
      </c>
      <c r="U373" s="106" t="str">
        <f t="shared" si="106"/>
        <v/>
      </c>
      <c r="V373" s="106" t="str">
        <f t="shared" si="106"/>
        <v/>
      </c>
      <c r="W373" s="106" t="str">
        <f t="shared" si="106"/>
        <v/>
      </c>
      <c r="X373" s="106" t="str">
        <f t="shared" si="106"/>
        <v/>
      </c>
      <c r="Y373" s="106" t="str">
        <f t="shared" si="106"/>
        <v/>
      </c>
      <c r="Z373" s="106" t="str">
        <f t="shared" si="106"/>
        <v/>
      </c>
      <c r="AA373" s="106" t="str">
        <f t="shared" si="106"/>
        <v/>
      </c>
      <c r="AB373" s="106" t="str">
        <f t="shared" si="106"/>
        <v/>
      </c>
      <c r="AC373" s="106" t="str">
        <f t="shared" si="106"/>
        <v/>
      </c>
      <c r="AD373" s="106" t="str">
        <f t="shared" si="106"/>
        <v/>
      </c>
      <c r="AE373" s="106" t="str">
        <f t="shared" si="106"/>
        <v/>
      </c>
      <c r="AF373" s="106" t="str">
        <f t="shared" si="106"/>
        <v/>
      </c>
      <c r="AG373" s="106" t="str">
        <f t="shared" si="106"/>
        <v/>
      </c>
      <c r="AH373" s="106" t="str">
        <f t="shared" si="106"/>
        <v/>
      </c>
      <c r="AI373" s="106" t="str">
        <f t="shared" si="106"/>
        <v/>
      </c>
      <c r="AJ373" s="106" t="str">
        <f t="shared" si="106"/>
        <v/>
      </c>
      <c r="AK373" s="106" t="str">
        <f t="shared" si="106"/>
        <v/>
      </c>
      <c r="AM373" s="101" t="str">
        <f t="shared" ref="AM373:AU373" si="107">IFERROR(AM212/AL212,"")</f>
        <v/>
      </c>
      <c r="AN373" s="101" t="str">
        <f t="shared" si="107"/>
        <v/>
      </c>
      <c r="AO373" s="101" t="str">
        <f t="shared" si="107"/>
        <v/>
      </c>
      <c r="AP373" s="101" t="str">
        <f t="shared" si="107"/>
        <v/>
      </c>
      <c r="AQ373" s="101" t="str">
        <f t="shared" si="107"/>
        <v/>
      </c>
      <c r="AR373" s="101" t="str">
        <f t="shared" si="107"/>
        <v/>
      </c>
      <c r="AS373" s="101" t="str">
        <f t="shared" si="107"/>
        <v/>
      </c>
      <c r="AT373" s="101" t="str">
        <f t="shared" si="107"/>
        <v/>
      </c>
      <c r="AU373" s="101" t="str">
        <f t="shared" si="107"/>
        <v/>
      </c>
    </row>
  </sheetData>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conditionalFormatting sqref="G215:AK22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AEE1D-5416-4379-8A9D-9045691ED4F9}">
  <sheetPr>
    <tabColor rgb="FFFF0000"/>
  </sheetPr>
  <dimension ref="A1:AU373"/>
  <sheetViews>
    <sheetView workbookViewId="0">
      <selection activeCell="G204" sqref="G204:AU211"/>
    </sheetView>
  </sheetViews>
  <sheetFormatPr defaultColWidth="7.6640625" defaultRowHeight="14.4"/>
  <cols>
    <col min="1" max="1" width="34.6640625" style="101" customWidth="1"/>
    <col min="2" max="47" width="9.33203125" style="101" customWidth="1"/>
    <col min="48" max="16384" width="7.6640625" style="101"/>
  </cols>
  <sheetData>
    <row r="1" spans="1:47" ht="18.75" customHeight="1">
      <c r="B1" s="105">
        <v>2015</v>
      </c>
      <c r="C1" s="105">
        <v>2016</v>
      </c>
      <c r="D1" s="105">
        <v>2017</v>
      </c>
      <c r="E1" s="105">
        <v>2018</v>
      </c>
      <c r="F1" s="105">
        <v>2019</v>
      </c>
      <c r="G1" s="105">
        <v>2020</v>
      </c>
      <c r="H1" s="105">
        <v>2021</v>
      </c>
      <c r="I1" s="105">
        <v>2022</v>
      </c>
      <c r="J1" s="105">
        <v>2023</v>
      </c>
      <c r="K1" s="105">
        <v>2024</v>
      </c>
      <c r="L1" s="105">
        <v>2025</v>
      </c>
      <c r="M1" s="105">
        <v>2026</v>
      </c>
      <c r="N1" s="105">
        <v>2027</v>
      </c>
      <c r="O1" s="105">
        <v>2028</v>
      </c>
      <c r="P1" s="105">
        <v>2029</v>
      </c>
      <c r="Q1" s="105">
        <v>2030</v>
      </c>
      <c r="R1" s="105">
        <v>2031</v>
      </c>
      <c r="S1" s="105">
        <v>2032</v>
      </c>
      <c r="T1" s="105">
        <v>2033</v>
      </c>
      <c r="U1" s="105">
        <v>2034</v>
      </c>
      <c r="V1" s="105">
        <v>2035</v>
      </c>
      <c r="W1" s="105">
        <v>2036</v>
      </c>
      <c r="X1" s="105">
        <v>2037</v>
      </c>
      <c r="Y1" s="105">
        <v>2038</v>
      </c>
      <c r="Z1" s="105">
        <v>2039</v>
      </c>
      <c r="AA1" s="105">
        <v>2040</v>
      </c>
      <c r="AB1" s="105">
        <v>2041</v>
      </c>
      <c r="AC1" s="105">
        <v>2042</v>
      </c>
      <c r="AD1" s="105">
        <v>2043</v>
      </c>
      <c r="AE1" s="105">
        <v>2044</v>
      </c>
      <c r="AF1" s="105">
        <v>2045</v>
      </c>
      <c r="AG1" s="105">
        <v>2046</v>
      </c>
      <c r="AH1" s="105">
        <v>2047</v>
      </c>
      <c r="AI1" s="105">
        <v>2048</v>
      </c>
      <c r="AJ1" s="105">
        <v>2049</v>
      </c>
      <c r="AK1" s="105">
        <v>2050</v>
      </c>
      <c r="AL1" s="105">
        <v>2051</v>
      </c>
      <c r="AM1" s="105">
        <v>2052</v>
      </c>
      <c r="AN1" s="105">
        <v>2053</v>
      </c>
      <c r="AO1" s="105">
        <v>2054</v>
      </c>
      <c r="AP1" s="105">
        <v>2055</v>
      </c>
      <c r="AQ1" s="105">
        <v>2056</v>
      </c>
      <c r="AR1" s="105">
        <v>2057</v>
      </c>
      <c r="AS1" s="105">
        <v>2058</v>
      </c>
      <c r="AT1" s="105">
        <v>2059</v>
      </c>
      <c r="AU1" s="105">
        <v>2060</v>
      </c>
    </row>
    <row r="2" spans="1:47" s="103" customFormat="1" ht="18.75" customHeight="1">
      <c r="A2" s="102" t="s">
        <v>3763</v>
      </c>
      <c r="B2" s="102"/>
      <c r="C2" s="102"/>
      <c r="D2" s="102"/>
      <c r="E2" s="102"/>
      <c r="F2" s="102"/>
    </row>
    <row r="3" spans="1:47" ht="18.75" customHeight="1">
      <c r="A3" s="105" t="s">
        <v>3697</v>
      </c>
      <c r="B3" s="101">
        <v>2015</v>
      </c>
      <c r="C3" s="101">
        <v>2016</v>
      </c>
      <c r="D3" s="101">
        <v>2017</v>
      </c>
      <c r="E3" s="101">
        <v>2018</v>
      </c>
      <c r="F3" s="101">
        <v>2019</v>
      </c>
      <c r="G3" s="101">
        <v>2020</v>
      </c>
      <c r="H3" s="101">
        <v>2021</v>
      </c>
      <c r="I3" s="101">
        <v>2022</v>
      </c>
      <c r="J3" s="101">
        <v>2023</v>
      </c>
      <c r="K3" s="101">
        <v>2024</v>
      </c>
      <c r="L3" s="101">
        <v>2025</v>
      </c>
      <c r="M3" s="101">
        <v>2026</v>
      </c>
      <c r="N3" s="101">
        <v>2027</v>
      </c>
      <c r="O3" s="101">
        <v>2028</v>
      </c>
      <c r="P3" s="101">
        <v>2029</v>
      </c>
      <c r="Q3" s="101">
        <v>2030</v>
      </c>
      <c r="R3" s="101">
        <v>2031</v>
      </c>
      <c r="S3" s="101">
        <v>2032</v>
      </c>
      <c r="T3" s="101">
        <v>2033</v>
      </c>
      <c r="U3" s="101">
        <v>2034</v>
      </c>
      <c r="V3" s="101">
        <v>2035</v>
      </c>
      <c r="W3" s="101">
        <v>2036</v>
      </c>
      <c r="X3" s="101">
        <v>2037</v>
      </c>
      <c r="Y3" s="101">
        <v>2038</v>
      </c>
      <c r="Z3" s="101">
        <v>2039</v>
      </c>
      <c r="AA3" s="101">
        <v>2040</v>
      </c>
      <c r="AB3" s="101">
        <v>2041</v>
      </c>
      <c r="AC3" s="101">
        <v>2042</v>
      </c>
      <c r="AD3" s="101">
        <v>2043</v>
      </c>
      <c r="AE3" s="101">
        <v>2044</v>
      </c>
      <c r="AF3" s="101">
        <v>2045</v>
      </c>
      <c r="AG3" s="101">
        <v>2046</v>
      </c>
      <c r="AH3" s="101">
        <v>2047</v>
      </c>
      <c r="AI3" s="101">
        <v>2048</v>
      </c>
      <c r="AJ3" s="101">
        <v>2049</v>
      </c>
      <c r="AK3" s="101">
        <v>2050</v>
      </c>
      <c r="AL3" s="101">
        <v>2051</v>
      </c>
      <c r="AM3" s="101">
        <v>2052</v>
      </c>
      <c r="AN3" s="101">
        <v>2053</v>
      </c>
      <c r="AO3" s="101">
        <v>2054</v>
      </c>
      <c r="AP3" s="101">
        <v>2055</v>
      </c>
      <c r="AQ3" s="101">
        <v>2056</v>
      </c>
      <c r="AR3" s="101">
        <v>2057</v>
      </c>
      <c r="AS3" s="101">
        <v>2058</v>
      </c>
      <c r="AT3" s="101">
        <v>2059</v>
      </c>
      <c r="AU3" s="101">
        <v>2060</v>
      </c>
    </row>
    <row r="4" spans="1:47" ht="18.75" customHeight="1">
      <c r="A4" s="101" t="s">
        <v>3668</v>
      </c>
      <c r="B4" s="124">
        <v>0</v>
      </c>
      <c r="C4" s="124">
        <v>0</v>
      </c>
      <c r="D4" s="124">
        <v>0</v>
      </c>
      <c r="E4" s="124">
        <v>0</v>
      </c>
      <c r="F4" s="124">
        <v>0</v>
      </c>
      <c r="G4" s="180">
        <f>税率2!$O$3</f>
        <v>0.11504424778761058</v>
      </c>
      <c r="H4" s="180">
        <f>税率2!$O$3</f>
        <v>0.11504424778761058</v>
      </c>
      <c r="I4" s="180">
        <f>税率2!$O$3</f>
        <v>0.11504424778761058</v>
      </c>
      <c r="J4" s="180">
        <f>税率2!$O$3</f>
        <v>0.11504424778761058</v>
      </c>
      <c r="K4" s="180">
        <f>税率2!$O$3</f>
        <v>0.11504424778761058</v>
      </c>
      <c r="L4" s="180">
        <f>税率2!$O$3</f>
        <v>0.11504424778761058</v>
      </c>
      <c r="M4" s="180">
        <f>税率2!$O$3</f>
        <v>0.11504424778761058</v>
      </c>
      <c r="N4" s="180">
        <f>税率2!$O$3</f>
        <v>0.11504424778761058</v>
      </c>
      <c r="O4" s="180">
        <f>税率2!$O$3</f>
        <v>0.11504424778761058</v>
      </c>
      <c r="P4" s="180">
        <f>税率2!$O$3</f>
        <v>0.11504424778761058</v>
      </c>
      <c r="Q4" s="180">
        <f>税率2!$O$3</f>
        <v>0.11504424778761058</v>
      </c>
      <c r="R4" s="180">
        <f>税率2!$O$3</f>
        <v>0.11504424778761058</v>
      </c>
      <c r="S4" s="180">
        <f>税率2!$O$3</f>
        <v>0.11504424778761058</v>
      </c>
      <c r="T4" s="180">
        <f>税率2!$O$3</f>
        <v>0.11504424778761058</v>
      </c>
      <c r="U4" s="180">
        <f>税率2!$O$3</f>
        <v>0.11504424778761058</v>
      </c>
      <c r="V4" s="180">
        <f>税率2!$O$3</f>
        <v>0.11504424778761058</v>
      </c>
      <c r="W4" s="180">
        <f>税率2!$O$3</f>
        <v>0.11504424778761058</v>
      </c>
      <c r="X4" s="180">
        <f>税率2!$O$3</f>
        <v>0.11504424778761058</v>
      </c>
      <c r="Y4" s="180">
        <f>税率2!$O$3</f>
        <v>0.11504424778761058</v>
      </c>
      <c r="Z4" s="180">
        <f>税率2!$O$3</f>
        <v>0.11504424778761058</v>
      </c>
      <c r="AA4" s="180">
        <f>税率2!$O$3</f>
        <v>0.11504424778761058</v>
      </c>
      <c r="AB4" s="180">
        <f>税率2!$O$3</f>
        <v>0.11504424778761058</v>
      </c>
      <c r="AC4" s="180">
        <f>税率2!$O$3</f>
        <v>0.11504424778761058</v>
      </c>
      <c r="AD4" s="180">
        <f>税率2!$O$3</f>
        <v>0.11504424778761058</v>
      </c>
      <c r="AE4" s="180">
        <f>税率2!$O$3</f>
        <v>0.11504424778761058</v>
      </c>
      <c r="AF4" s="180">
        <f>税率2!$O$3</f>
        <v>0.11504424778761058</v>
      </c>
      <c r="AG4" s="180">
        <f>税率2!$O$3</f>
        <v>0.11504424778761058</v>
      </c>
      <c r="AH4" s="180">
        <f>税率2!$O$3</f>
        <v>0.11504424778761058</v>
      </c>
      <c r="AI4" s="180">
        <f>税率2!$O$3</f>
        <v>0.11504424778761058</v>
      </c>
      <c r="AJ4" s="180">
        <f>税率2!$O$3</f>
        <v>0.11504424778761058</v>
      </c>
      <c r="AK4" s="180">
        <f>税率2!$O$3</f>
        <v>0.11504424778761058</v>
      </c>
      <c r="AL4" s="180">
        <f>税率2!$O$3</f>
        <v>0.11504424778761058</v>
      </c>
      <c r="AM4" s="180">
        <f>税率2!$O$3</f>
        <v>0.11504424778761058</v>
      </c>
      <c r="AN4" s="180">
        <f>税率2!$O$3</f>
        <v>0.11504424778761058</v>
      </c>
      <c r="AO4" s="180">
        <f>税率2!$O$3</f>
        <v>0.11504424778761058</v>
      </c>
      <c r="AP4" s="180">
        <f>税率2!$O$3</f>
        <v>0.11504424778761058</v>
      </c>
      <c r="AQ4" s="180">
        <f>税率2!$O$3</f>
        <v>0.11504424778761058</v>
      </c>
      <c r="AR4" s="180">
        <f>税率2!$O$3</f>
        <v>0.11504424778761058</v>
      </c>
      <c r="AS4" s="180">
        <f>税率2!$O$3</f>
        <v>0.11504424778761058</v>
      </c>
      <c r="AT4" s="180">
        <f>税率2!$O$3</f>
        <v>0.11504424778761058</v>
      </c>
      <c r="AU4" s="180">
        <f>税率2!$O$3</f>
        <v>0.11504424778761058</v>
      </c>
    </row>
    <row r="5" spans="1:47" ht="18.75" customHeight="1">
      <c r="A5" s="101" t="s">
        <v>3669</v>
      </c>
      <c r="B5" s="124">
        <v>0</v>
      </c>
      <c r="C5" s="124">
        <v>0</v>
      </c>
      <c r="D5" s="124">
        <v>0</v>
      </c>
      <c r="E5" s="124">
        <v>0</v>
      </c>
      <c r="F5" s="124">
        <v>0</v>
      </c>
      <c r="G5" s="180">
        <f>税率2!$O$3</f>
        <v>0.11504424778761058</v>
      </c>
      <c r="H5" s="180">
        <f>税率2!$O$3</f>
        <v>0.11504424778761058</v>
      </c>
      <c r="I5" s="180">
        <f>税率2!$O$3</f>
        <v>0.11504424778761058</v>
      </c>
      <c r="J5" s="180">
        <f>税率2!$O$3</f>
        <v>0.11504424778761058</v>
      </c>
      <c r="K5" s="180">
        <f>税率2!$O$3</f>
        <v>0.11504424778761058</v>
      </c>
      <c r="L5" s="180">
        <f>税率2!$O$3</f>
        <v>0.11504424778761058</v>
      </c>
      <c r="M5" s="180">
        <f>税率2!$O$3</f>
        <v>0.11504424778761058</v>
      </c>
      <c r="N5" s="180">
        <f>税率2!$O$3</f>
        <v>0.11504424778761058</v>
      </c>
      <c r="O5" s="180">
        <f>税率2!$O$3</f>
        <v>0.11504424778761058</v>
      </c>
      <c r="P5" s="180">
        <f>税率2!$O$3</f>
        <v>0.11504424778761058</v>
      </c>
      <c r="Q5" s="180">
        <f>税率2!$O$3</f>
        <v>0.11504424778761058</v>
      </c>
      <c r="R5" s="180">
        <f>税率2!$O$3</f>
        <v>0.11504424778761058</v>
      </c>
      <c r="S5" s="180">
        <f>税率2!$O$3</f>
        <v>0.11504424778761058</v>
      </c>
      <c r="T5" s="180">
        <f>税率2!$O$3</f>
        <v>0.11504424778761058</v>
      </c>
      <c r="U5" s="180">
        <f>税率2!$O$3</f>
        <v>0.11504424778761058</v>
      </c>
      <c r="V5" s="180">
        <f>税率2!$O$3</f>
        <v>0.11504424778761058</v>
      </c>
      <c r="W5" s="180">
        <f>税率2!$O$3</f>
        <v>0.11504424778761058</v>
      </c>
      <c r="X5" s="180">
        <f>税率2!$O$3</f>
        <v>0.11504424778761058</v>
      </c>
      <c r="Y5" s="180">
        <f>税率2!$O$3</f>
        <v>0.11504424778761058</v>
      </c>
      <c r="Z5" s="180">
        <f>税率2!$O$3</f>
        <v>0.11504424778761058</v>
      </c>
      <c r="AA5" s="180">
        <f>税率2!$O$3</f>
        <v>0.11504424778761058</v>
      </c>
      <c r="AB5" s="180">
        <f>税率2!$O$3</f>
        <v>0.11504424778761058</v>
      </c>
      <c r="AC5" s="180">
        <f>税率2!$O$3</f>
        <v>0.11504424778761058</v>
      </c>
      <c r="AD5" s="180">
        <f>税率2!$O$3</f>
        <v>0.11504424778761058</v>
      </c>
      <c r="AE5" s="180">
        <f>税率2!$O$3</f>
        <v>0.11504424778761058</v>
      </c>
      <c r="AF5" s="180">
        <f>税率2!$O$3</f>
        <v>0.11504424778761058</v>
      </c>
      <c r="AG5" s="180">
        <f>税率2!$O$3</f>
        <v>0.11504424778761058</v>
      </c>
      <c r="AH5" s="180">
        <f>税率2!$O$3</f>
        <v>0.11504424778761058</v>
      </c>
      <c r="AI5" s="180">
        <f>税率2!$O$3</f>
        <v>0.11504424778761058</v>
      </c>
      <c r="AJ5" s="180">
        <f>税率2!$O$3</f>
        <v>0.11504424778761058</v>
      </c>
      <c r="AK5" s="180">
        <f>税率2!$O$3</f>
        <v>0.11504424778761058</v>
      </c>
      <c r="AL5" s="180">
        <f>税率2!$O$3</f>
        <v>0.11504424778761058</v>
      </c>
      <c r="AM5" s="180">
        <f>税率2!$O$3</f>
        <v>0.11504424778761058</v>
      </c>
      <c r="AN5" s="180">
        <f>税率2!$O$3</f>
        <v>0.11504424778761058</v>
      </c>
      <c r="AO5" s="180">
        <f>税率2!$O$3</f>
        <v>0.11504424778761058</v>
      </c>
      <c r="AP5" s="180">
        <f>税率2!$O$3</f>
        <v>0.11504424778761058</v>
      </c>
      <c r="AQ5" s="180">
        <f>税率2!$O$3</f>
        <v>0.11504424778761058</v>
      </c>
      <c r="AR5" s="180">
        <f>税率2!$O$3</f>
        <v>0.11504424778761058</v>
      </c>
      <c r="AS5" s="180">
        <f>税率2!$O$3</f>
        <v>0.11504424778761058</v>
      </c>
      <c r="AT5" s="180">
        <f>税率2!$O$3</f>
        <v>0.11504424778761058</v>
      </c>
      <c r="AU5" s="180">
        <f>税率2!$O$3</f>
        <v>0.11504424778761058</v>
      </c>
    </row>
    <row r="6" spans="1:47" ht="18.75" customHeight="1">
      <c r="A6" s="101" t="s">
        <v>3670</v>
      </c>
      <c r="B6" s="124">
        <v>0</v>
      </c>
      <c r="C6" s="124">
        <v>0</v>
      </c>
      <c r="D6" s="124">
        <v>0</v>
      </c>
      <c r="E6" s="124">
        <v>0</v>
      </c>
      <c r="F6" s="124">
        <v>0</v>
      </c>
      <c r="G6" s="180">
        <f>税率2!$O$3</f>
        <v>0.11504424778761058</v>
      </c>
      <c r="H6" s="180">
        <f>税率2!$O$3</f>
        <v>0.11504424778761058</v>
      </c>
      <c r="I6" s="180">
        <f>税率2!$O$3</f>
        <v>0.11504424778761058</v>
      </c>
      <c r="J6" s="180">
        <f>税率2!$O$3</f>
        <v>0.11504424778761058</v>
      </c>
      <c r="K6" s="180">
        <f>税率2!$O$3</f>
        <v>0.11504424778761058</v>
      </c>
      <c r="L6" s="180">
        <f>税率2!$O$3</f>
        <v>0.11504424778761058</v>
      </c>
      <c r="M6" s="180">
        <f>税率2!$O$3</f>
        <v>0.11504424778761058</v>
      </c>
      <c r="N6" s="180">
        <f>税率2!$O$3</f>
        <v>0.11504424778761058</v>
      </c>
      <c r="O6" s="180">
        <f>税率2!$O$3</f>
        <v>0.11504424778761058</v>
      </c>
      <c r="P6" s="180">
        <f>税率2!$O$3</f>
        <v>0.11504424778761058</v>
      </c>
      <c r="Q6" s="180">
        <f>税率2!$O$3</f>
        <v>0.11504424778761058</v>
      </c>
      <c r="R6" s="180">
        <f>税率2!$O$3</f>
        <v>0.11504424778761058</v>
      </c>
      <c r="S6" s="180">
        <f>税率2!$O$3</f>
        <v>0.11504424778761058</v>
      </c>
      <c r="T6" s="180">
        <f>税率2!$O$3</f>
        <v>0.11504424778761058</v>
      </c>
      <c r="U6" s="180">
        <f>税率2!$O$3</f>
        <v>0.11504424778761058</v>
      </c>
      <c r="V6" s="180">
        <f>税率2!$O$3</f>
        <v>0.11504424778761058</v>
      </c>
      <c r="W6" s="180">
        <f>税率2!$O$3</f>
        <v>0.11504424778761058</v>
      </c>
      <c r="X6" s="180">
        <f>税率2!$O$3</f>
        <v>0.11504424778761058</v>
      </c>
      <c r="Y6" s="180">
        <f>税率2!$O$3</f>
        <v>0.11504424778761058</v>
      </c>
      <c r="Z6" s="180">
        <f>税率2!$O$3</f>
        <v>0.11504424778761058</v>
      </c>
      <c r="AA6" s="180">
        <f>税率2!$O$3</f>
        <v>0.11504424778761058</v>
      </c>
      <c r="AB6" s="180">
        <f>税率2!$O$3</f>
        <v>0.11504424778761058</v>
      </c>
      <c r="AC6" s="180">
        <f>税率2!$O$3</f>
        <v>0.11504424778761058</v>
      </c>
      <c r="AD6" s="180">
        <f>税率2!$O$3</f>
        <v>0.11504424778761058</v>
      </c>
      <c r="AE6" s="180">
        <f>税率2!$O$3</f>
        <v>0.11504424778761058</v>
      </c>
      <c r="AF6" s="180">
        <f>税率2!$O$3</f>
        <v>0.11504424778761058</v>
      </c>
      <c r="AG6" s="180">
        <f>税率2!$O$3</f>
        <v>0.11504424778761058</v>
      </c>
      <c r="AH6" s="180">
        <f>税率2!$O$3</f>
        <v>0.11504424778761058</v>
      </c>
      <c r="AI6" s="180">
        <f>税率2!$O$3</f>
        <v>0.11504424778761058</v>
      </c>
      <c r="AJ6" s="180">
        <f>税率2!$O$3</f>
        <v>0.11504424778761058</v>
      </c>
      <c r="AK6" s="180">
        <f>税率2!$O$3</f>
        <v>0.11504424778761058</v>
      </c>
      <c r="AL6" s="180">
        <f>税率2!$O$3</f>
        <v>0.11504424778761058</v>
      </c>
      <c r="AM6" s="180">
        <f>税率2!$O$3</f>
        <v>0.11504424778761058</v>
      </c>
      <c r="AN6" s="180">
        <f>税率2!$O$3</f>
        <v>0.11504424778761058</v>
      </c>
      <c r="AO6" s="180">
        <f>税率2!$O$3</f>
        <v>0.11504424778761058</v>
      </c>
      <c r="AP6" s="180">
        <f>税率2!$O$3</f>
        <v>0.11504424778761058</v>
      </c>
      <c r="AQ6" s="180">
        <f>税率2!$O$3</f>
        <v>0.11504424778761058</v>
      </c>
      <c r="AR6" s="180">
        <f>税率2!$O$3</f>
        <v>0.11504424778761058</v>
      </c>
      <c r="AS6" s="180">
        <f>税率2!$O$3</f>
        <v>0.11504424778761058</v>
      </c>
      <c r="AT6" s="180">
        <f>税率2!$O$3</f>
        <v>0.11504424778761058</v>
      </c>
      <c r="AU6" s="180">
        <f>税率2!$O$3</f>
        <v>0.11504424778761058</v>
      </c>
    </row>
    <row r="7" spans="1:47" ht="18.75" customHeight="1">
      <c r="A7" s="101" t="s">
        <v>3671</v>
      </c>
      <c r="B7" s="124">
        <v>0</v>
      </c>
      <c r="C7" s="124">
        <v>0</v>
      </c>
      <c r="D7" s="124">
        <v>0</v>
      </c>
      <c r="E7" s="124">
        <v>0</v>
      </c>
      <c r="F7" s="124">
        <v>0</v>
      </c>
      <c r="G7" s="180">
        <f>税率2!$O$3</f>
        <v>0.11504424778761058</v>
      </c>
      <c r="H7" s="180">
        <f>税率2!$O$3</f>
        <v>0.11504424778761058</v>
      </c>
      <c r="I7" s="180">
        <f>税率2!$O$3</f>
        <v>0.11504424778761058</v>
      </c>
      <c r="J7" s="180">
        <f>税率2!$O$3</f>
        <v>0.11504424778761058</v>
      </c>
      <c r="K7" s="180">
        <f>税率2!$O$3</f>
        <v>0.11504424778761058</v>
      </c>
      <c r="L7" s="180">
        <f>税率2!$O$3</f>
        <v>0.11504424778761058</v>
      </c>
      <c r="M7" s="180">
        <f>税率2!$O$3</f>
        <v>0.11504424778761058</v>
      </c>
      <c r="N7" s="180">
        <f>税率2!$O$3</f>
        <v>0.11504424778761058</v>
      </c>
      <c r="O7" s="180">
        <f>税率2!$O$3</f>
        <v>0.11504424778761058</v>
      </c>
      <c r="P7" s="180">
        <f>税率2!$O$3</f>
        <v>0.11504424778761058</v>
      </c>
      <c r="Q7" s="180">
        <f>税率2!$O$3</f>
        <v>0.11504424778761058</v>
      </c>
      <c r="R7" s="180">
        <f>税率2!$O$3</f>
        <v>0.11504424778761058</v>
      </c>
      <c r="S7" s="180">
        <f>税率2!$O$3</f>
        <v>0.11504424778761058</v>
      </c>
      <c r="T7" s="180">
        <f>税率2!$O$3</f>
        <v>0.11504424778761058</v>
      </c>
      <c r="U7" s="180">
        <f>税率2!$O$3</f>
        <v>0.11504424778761058</v>
      </c>
      <c r="V7" s="180">
        <f>税率2!$O$3</f>
        <v>0.11504424778761058</v>
      </c>
      <c r="W7" s="180">
        <f>税率2!$O$3</f>
        <v>0.11504424778761058</v>
      </c>
      <c r="X7" s="180">
        <f>税率2!$O$3</f>
        <v>0.11504424778761058</v>
      </c>
      <c r="Y7" s="180">
        <f>税率2!$O$3</f>
        <v>0.11504424778761058</v>
      </c>
      <c r="Z7" s="180">
        <f>税率2!$O$3</f>
        <v>0.11504424778761058</v>
      </c>
      <c r="AA7" s="180">
        <f>税率2!$O$3</f>
        <v>0.11504424778761058</v>
      </c>
      <c r="AB7" s="180">
        <f>税率2!$O$3</f>
        <v>0.11504424778761058</v>
      </c>
      <c r="AC7" s="180">
        <f>税率2!$O$3</f>
        <v>0.11504424778761058</v>
      </c>
      <c r="AD7" s="180">
        <f>税率2!$O$3</f>
        <v>0.11504424778761058</v>
      </c>
      <c r="AE7" s="180">
        <f>税率2!$O$3</f>
        <v>0.11504424778761058</v>
      </c>
      <c r="AF7" s="180">
        <f>税率2!$O$3</f>
        <v>0.11504424778761058</v>
      </c>
      <c r="AG7" s="180">
        <f>税率2!$O$3</f>
        <v>0.11504424778761058</v>
      </c>
      <c r="AH7" s="180">
        <f>税率2!$O$3</f>
        <v>0.11504424778761058</v>
      </c>
      <c r="AI7" s="180">
        <f>税率2!$O$3</f>
        <v>0.11504424778761058</v>
      </c>
      <c r="AJ7" s="180">
        <f>税率2!$O$3</f>
        <v>0.11504424778761058</v>
      </c>
      <c r="AK7" s="180">
        <f>税率2!$O$3</f>
        <v>0.11504424778761058</v>
      </c>
      <c r="AL7" s="180">
        <f>税率2!$O$3</f>
        <v>0.11504424778761058</v>
      </c>
      <c r="AM7" s="180">
        <f>税率2!$O$3</f>
        <v>0.11504424778761058</v>
      </c>
      <c r="AN7" s="180">
        <f>税率2!$O$3</f>
        <v>0.11504424778761058</v>
      </c>
      <c r="AO7" s="180">
        <f>税率2!$O$3</f>
        <v>0.11504424778761058</v>
      </c>
      <c r="AP7" s="180">
        <f>税率2!$O$3</f>
        <v>0.11504424778761058</v>
      </c>
      <c r="AQ7" s="180">
        <f>税率2!$O$3</f>
        <v>0.11504424778761058</v>
      </c>
      <c r="AR7" s="180">
        <f>税率2!$O$3</f>
        <v>0.11504424778761058</v>
      </c>
      <c r="AS7" s="180">
        <f>税率2!$O$3</f>
        <v>0.11504424778761058</v>
      </c>
      <c r="AT7" s="180">
        <f>税率2!$O$3</f>
        <v>0.11504424778761058</v>
      </c>
      <c r="AU7" s="180">
        <f>税率2!$O$3</f>
        <v>0.11504424778761058</v>
      </c>
    </row>
    <row r="8" spans="1:47" ht="18.75" customHeight="1">
      <c r="A8" s="101" t="s">
        <v>3672</v>
      </c>
      <c r="B8" s="124">
        <v>0</v>
      </c>
      <c r="C8" s="124">
        <v>0</v>
      </c>
      <c r="D8" s="124">
        <v>0</v>
      </c>
      <c r="E8" s="124">
        <v>0</v>
      </c>
      <c r="F8" s="124">
        <v>0</v>
      </c>
      <c r="G8" s="180">
        <f>税率2!$O$3</f>
        <v>0.11504424778761058</v>
      </c>
      <c r="H8" s="180">
        <f>税率2!$O$3</f>
        <v>0.11504424778761058</v>
      </c>
      <c r="I8" s="180">
        <f>税率2!$O$3</f>
        <v>0.11504424778761058</v>
      </c>
      <c r="J8" s="180">
        <f>税率2!$O$3</f>
        <v>0.11504424778761058</v>
      </c>
      <c r="K8" s="180">
        <f>税率2!$O$3</f>
        <v>0.11504424778761058</v>
      </c>
      <c r="L8" s="180">
        <f>税率2!$O$3</f>
        <v>0.11504424778761058</v>
      </c>
      <c r="M8" s="180">
        <f>税率2!$O$3</f>
        <v>0.11504424778761058</v>
      </c>
      <c r="N8" s="180">
        <f>税率2!$O$3</f>
        <v>0.11504424778761058</v>
      </c>
      <c r="O8" s="180">
        <f>税率2!$O$3</f>
        <v>0.11504424778761058</v>
      </c>
      <c r="P8" s="180">
        <f>税率2!$O$3</f>
        <v>0.11504424778761058</v>
      </c>
      <c r="Q8" s="180">
        <f>税率2!$O$3</f>
        <v>0.11504424778761058</v>
      </c>
      <c r="R8" s="180">
        <f>税率2!$O$3</f>
        <v>0.11504424778761058</v>
      </c>
      <c r="S8" s="180">
        <f>税率2!$O$3</f>
        <v>0.11504424778761058</v>
      </c>
      <c r="T8" s="180">
        <f>税率2!$O$3</f>
        <v>0.11504424778761058</v>
      </c>
      <c r="U8" s="180">
        <f>税率2!$O$3</f>
        <v>0.11504424778761058</v>
      </c>
      <c r="V8" s="180">
        <f>税率2!$O$3</f>
        <v>0.11504424778761058</v>
      </c>
      <c r="W8" s="180">
        <f>税率2!$O$3</f>
        <v>0.11504424778761058</v>
      </c>
      <c r="X8" s="180">
        <f>税率2!$O$3</f>
        <v>0.11504424778761058</v>
      </c>
      <c r="Y8" s="180">
        <f>税率2!$O$3</f>
        <v>0.11504424778761058</v>
      </c>
      <c r="Z8" s="180">
        <f>税率2!$O$3</f>
        <v>0.11504424778761058</v>
      </c>
      <c r="AA8" s="180">
        <f>税率2!$O$3</f>
        <v>0.11504424778761058</v>
      </c>
      <c r="AB8" s="180">
        <f>税率2!$O$3</f>
        <v>0.11504424778761058</v>
      </c>
      <c r="AC8" s="180">
        <f>税率2!$O$3</f>
        <v>0.11504424778761058</v>
      </c>
      <c r="AD8" s="180">
        <f>税率2!$O$3</f>
        <v>0.11504424778761058</v>
      </c>
      <c r="AE8" s="180">
        <f>税率2!$O$3</f>
        <v>0.11504424778761058</v>
      </c>
      <c r="AF8" s="180">
        <f>税率2!$O$3</f>
        <v>0.11504424778761058</v>
      </c>
      <c r="AG8" s="180">
        <f>税率2!$O$3</f>
        <v>0.11504424778761058</v>
      </c>
      <c r="AH8" s="180">
        <f>税率2!$O$3</f>
        <v>0.11504424778761058</v>
      </c>
      <c r="AI8" s="180">
        <f>税率2!$O$3</f>
        <v>0.11504424778761058</v>
      </c>
      <c r="AJ8" s="180">
        <f>税率2!$O$3</f>
        <v>0.11504424778761058</v>
      </c>
      <c r="AK8" s="180">
        <f>税率2!$O$3</f>
        <v>0.11504424778761058</v>
      </c>
      <c r="AL8" s="180">
        <f>税率2!$O$3</f>
        <v>0.11504424778761058</v>
      </c>
      <c r="AM8" s="180">
        <f>税率2!$O$3</f>
        <v>0.11504424778761058</v>
      </c>
      <c r="AN8" s="180">
        <f>税率2!$O$3</f>
        <v>0.11504424778761058</v>
      </c>
      <c r="AO8" s="180">
        <f>税率2!$O$3</f>
        <v>0.11504424778761058</v>
      </c>
      <c r="AP8" s="180">
        <f>税率2!$O$3</f>
        <v>0.11504424778761058</v>
      </c>
      <c r="AQ8" s="180">
        <f>税率2!$O$3</f>
        <v>0.11504424778761058</v>
      </c>
      <c r="AR8" s="180">
        <f>税率2!$O$3</f>
        <v>0.11504424778761058</v>
      </c>
      <c r="AS8" s="180">
        <f>税率2!$O$3</f>
        <v>0.11504424778761058</v>
      </c>
      <c r="AT8" s="180">
        <f>税率2!$O$3</f>
        <v>0.11504424778761058</v>
      </c>
      <c r="AU8" s="180">
        <f>税率2!$O$3</f>
        <v>0.11504424778761058</v>
      </c>
    </row>
    <row r="9" spans="1:47" ht="18.75" customHeight="1">
      <c r="A9" s="101" t="s">
        <v>3673</v>
      </c>
      <c r="B9" s="124">
        <v>0</v>
      </c>
      <c r="C9" s="124">
        <v>0</v>
      </c>
      <c r="D9" s="124">
        <v>0</v>
      </c>
      <c r="E9" s="124">
        <v>0</v>
      </c>
      <c r="F9" s="124">
        <v>0</v>
      </c>
      <c r="G9" s="180">
        <f>税率2!$O$3</f>
        <v>0.11504424778761058</v>
      </c>
      <c r="H9" s="180">
        <f>税率2!$O$3</f>
        <v>0.11504424778761058</v>
      </c>
      <c r="I9" s="180">
        <f>税率2!$O$3</f>
        <v>0.11504424778761058</v>
      </c>
      <c r="J9" s="180">
        <f>税率2!$O$3</f>
        <v>0.11504424778761058</v>
      </c>
      <c r="K9" s="180">
        <f>税率2!$O$3</f>
        <v>0.11504424778761058</v>
      </c>
      <c r="L9" s="180">
        <f>税率2!$O$3</f>
        <v>0.11504424778761058</v>
      </c>
      <c r="M9" s="180">
        <f>税率2!$O$3</f>
        <v>0.11504424778761058</v>
      </c>
      <c r="N9" s="180">
        <f>税率2!$O$3</f>
        <v>0.11504424778761058</v>
      </c>
      <c r="O9" s="180">
        <f>税率2!$O$3</f>
        <v>0.11504424778761058</v>
      </c>
      <c r="P9" s="180">
        <f>税率2!$O$3</f>
        <v>0.11504424778761058</v>
      </c>
      <c r="Q9" s="180">
        <f>税率2!$O$3</f>
        <v>0.11504424778761058</v>
      </c>
      <c r="R9" s="180">
        <f>税率2!$O$3</f>
        <v>0.11504424778761058</v>
      </c>
      <c r="S9" s="180">
        <f>税率2!$O$3</f>
        <v>0.11504424778761058</v>
      </c>
      <c r="T9" s="180">
        <f>税率2!$O$3</f>
        <v>0.11504424778761058</v>
      </c>
      <c r="U9" s="180">
        <f>税率2!$O$3</f>
        <v>0.11504424778761058</v>
      </c>
      <c r="V9" s="180">
        <f>税率2!$O$3</f>
        <v>0.11504424778761058</v>
      </c>
      <c r="W9" s="180">
        <f>税率2!$O$3</f>
        <v>0.11504424778761058</v>
      </c>
      <c r="X9" s="180">
        <f>税率2!$O$3</f>
        <v>0.11504424778761058</v>
      </c>
      <c r="Y9" s="180">
        <f>税率2!$O$3</f>
        <v>0.11504424778761058</v>
      </c>
      <c r="Z9" s="180">
        <f>税率2!$O$3</f>
        <v>0.11504424778761058</v>
      </c>
      <c r="AA9" s="180">
        <f>税率2!$O$3</f>
        <v>0.11504424778761058</v>
      </c>
      <c r="AB9" s="180">
        <f>税率2!$O$3</f>
        <v>0.11504424778761058</v>
      </c>
      <c r="AC9" s="180">
        <f>税率2!$O$3</f>
        <v>0.11504424778761058</v>
      </c>
      <c r="AD9" s="180">
        <f>税率2!$O$3</f>
        <v>0.11504424778761058</v>
      </c>
      <c r="AE9" s="180">
        <f>税率2!$O$3</f>
        <v>0.11504424778761058</v>
      </c>
      <c r="AF9" s="180">
        <f>税率2!$O$3</f>
        <v>0.11504424778761058</v>
      </c>
      <c r="AG9" s="180">
        <f>税率2!$O$3</f>
        <v>0.11504424778761058</v>
      </c>
      <c r="AH9" s="180">
        <f>税率2!$O$3</f>
        <v>0.11504424778761058</v>
      </c>
      <c r="AI9" s="180">
        <f>税率2!$O$3</f>
        <v>0.11504424778761058</v>
      </c>
      <c r="AJ9" s="180">
        <f>税率2!$O$3</f>
        <v>0.11504424778761058</v>
      </c>
      <c r="AK9" s="180">
        <f>税率2!$O$3</f>
        <v>0.11504424778761058</v>
      </c>
      <c r="AL9" s="180">
        <f>税率2!$O$3</f>
        <v>0.11504424778761058</v>
      </c>
      <c r="AM9" s="180">
        <f>税率2!$O$3</f>
        <v>0.11504424778761058</v>
      </c>
      <c r="AN9" s="180">
        <f>税率2!$O$3</f>
        <v>0.11504424778761058</v>
      </c>
      <c r="AO9" s="180">
        <f>税率2!$O$3</f>
        <v>0.11504424778761058</v>
      </c>
      <c r="AP9" s="180">
        <f>税率2!$O$3</f>
        <v>0.11504424778761058</v>
      </c>
      <c r="AQ9" s="180">
        <f>税率2!$O$3</f>
        <v>0.11504424778761058</v>
      </c>
      <c r="AR9" s="180">
        <f>税率2!$O$3</f>
        <v>0.11504424778761058</v>
      </c>
      <c r="AS9" s="180">
        <f>税率2!$O$3</f>
        <v>0.11504424778761058</v>
      </c>
      <c r="AT9" s="180">
        <f>税率2!$O$3</f>
        <v>0.11504424778761058</v>
      </c>
      <c r="AU9" s="180">
        <f>税率2!$O$3</f>
        <v>0.11504424778761058</v>
      </c>
    </row>
    <row r="10" spans="1:47" ht="18.75" customHeight="1">
      <c r="A10" s="101" t="s">
        <v>3674</v>
      </c>
      <c r="B10" s="124">
        <v>0</v>
      </c>
      <c r="C10" s="124">
        <v>0</v>
      </c>
      <c r="D10" s="124">
        <v>0</v>
      </c>
      <c r="E10" s="124">
        <v>0</v>
      </c>
      <c r="F10" s="124">
        <v>0</v>
      </c>
      <c r="G10" s="180">
        <f>税率2!$O$3</f>
        <v>0.11504424778761058</v>
      </c>
      <c r="H10" s="180">
        <f>税率2!$O$3</f>
        <v>0.11504424778761058</v>
      </c>
      <c r="I10" s="180">
        <f>税率2!$O$3</f>
        <v>0.11504424778761058</v>
      </c>
      <c r="J10" s="180">
        <f>税率2!$O$3</f>
        <v>0.11504424778761058</v>
      </c>
      <c r="K10" s="180">
        <f>税率2!$O$3</f>
        <v>0.11504424778761058</v>
      </c>
      <c r="L10" s="180">
        <f>税率2!$O$3</f>
        <v>0.11504424778761058</v>
      </c>
      <c r="M10" s="180">
        <f>税率2!$O$3</f>
        <v>0.11504424778761058</v>
      </c>
      <c r="N10" s="180">
        <f>税率2!$O$3</f>
        <v>0.11504424778761058</v>
      </c>
      <c r="O10" s="180">
        <f>税率2!$O$3</f>
        <v>0.11504424778761058</v>
      </c>
      <c r="P10" s="180">
        <f>税率2!$O$3</f>
        <v>0.11504424778761058</v>
      </c>
      <c r="Q10" s="180">
        <f>税率2!$O$3</f>
        <v>0.11504424778761058</v>
      </c>
      <c r="R10" s="180">
        <f>税率2!$O$3</f>
        <v>0.11504424778761058</v>
      </c>
      <c r="S10" s="180">
        <f>税率2!$O$3</f>
        <v>0.11504424778761058</v>
      </c>
      <c r="T10" s="180">
        <f>税率2!$O$3</f>
        <v>0.11504424778761058</v>
      </c>
      <c r="U10" s="180">
        <f>税率2!$O$3</f>
        <v>0.11504424778761058</v>
      </c>
      <c r="V10" s="180">
        <f>税率2!$O$3</f>
        <v>0.11504424778761058</v>
      </c>
      <c r="W10" s="180">
        <f>税率2!$O$3</f>
        <v>0.11504424778761058</v>
      </c>
      <c r="X10" s="180">
        <f>税率2!$O$3</f>
        <v>0.11504424778761058</v>
      </c>
      <c r="Y10" s="180">
        <f>税率2!$O$3</f>
        <v>0.11504424778761058</v>
      </c>
      <c r="Z10" s="180">
        <f>税率2!$O$3</f>
        <v>0.11504424778761058</v>
      </c>
      <c r="AA10" s="180">
        <f>税率2!$O$3</f>
        <v>0.11504424778761058</v>
      </c>
      <c r="AB10" s="180">
        <f>税率2!$O$3</f>
        <v>0.11504424778761058</v>
      </c>
      <c r="AC10" s="180">
        <f>税率2!$O$3</f>
        <v>0.11504424778761058</v>
      </c>
      <c r="AD10" s="180">
        <f>税率2!$O$3</f>
        <v>0.11504424778761058</v>
      </c>
      <c r="AE10" s="180">
        <f>税率2!$O$3</f>
        <v>0.11504424778761058</v>
      </c>
      <c r="AF10" s="180">
        <f>税率2!$O$3</f>
        <v>0.11504424778761058</v>
      </c>
      <c r="AG10" s="180">
        <f>税率2!$O$3</f>
        <v>0.11504424778761058</v>
      </c>
      <c r="AH10" s="180">
        <f>税率2!$O$3</f>
        <v>0.11504424778761058</v>
      </c>
      <c r="AI10" s="180">
        <f>税率2!$O$3</f>
        <v>0.11504424778761058</v>
      </c>
      <c r="AJ10" s="180">
        <f>税率2!$O$3</f>
        <v>0.11504424778761058</v>
      </c>
      <c r="AK10" s="180">
        <f>税率2!$O$3</f>
        <v>0.11504424778761058</v>
      </c>
      <c r="AL10" s="180">
        <f>税率2!$O$3</f>
        <v>0.11504424778761058</v>
      </c>
      <c r="AM10" s="180">
        <f>税率2!$O$3</f>
        <v>0.11504424778761058</v>
      </c>
      <c r="AN10" s="180">
        <f>税率2!$O$3</f>
        <v>0.11504424778761058</v>
      </c>
      <c r="AO10" s="180">
        <f>税率2!$O$3</f>
        <v>0.11504424778761058</v>
      </c>
      <c r="AP10" s="180">
        <f>税率2!$O$3</f>
        <v>0.11504424778761058</v>
      </c>
      <c r="AQ10" s="180">
        <f>税率2!$O$3</f>
        <v>0.11504424778761058</v>
      </c>
      <c r="AR10" s="180">
        <f>税率2!$O$3</f>
        <v>0.11504424778761058</v>
      </c>
      <c r="AS10" s="180">
        <f>税率2!$O$3</f>
        <v>0.11504424778761058</v>
      </c>
      <c r="AT10" s="180">
        <f>税率2!$O$3</f>
        <v>0.11504424778761058</v>
      </c>
      <c r="AU10" s="180">
        <f>税率2!$O$3</f>
        <v>0.11504424778761058</v>
      </c>
    </row>
    <row r="11" spans="1:47" ht="18.75" customHeight="1">
      <c r="A11" s="101" t="s">
        <v>3675</v>
      </c>
      <c r="B11" s="124">
        <v>0</v>
      </c>
      <c r="C11" s="124">
        <v>0</v>
      </c>
      <c r="D11" s="124">
        <v>0</v>
      </c>
      <c r="E11" s="124">
        <v>0</v>
      </c>
      <c r="F11" s="124">
        <v>0</v>
      </c>
      <c r="G11" s="180">
        <f>税率2!$O$3</f>
        <v>0.11504424778761058</v>
      </c>
      <c r="H11" s="180">
        <f>税率2!$O$3</f>
        <v>0.11504424778761058</v>
      </c>
      <c r="I11" s="180">
        <f>税率2!$O$3</f>
        <v>0.11504424778761058</v>
      </c>
      <c r="J11" s="180">
        <f>税率2!$O$3</f>
        <v>0.11504424778761058</v>
      </c>
      <c r="K11" s="180">
        <f>税率2!$O$3</f>
        <v>0.11504424778761058</v>
      </c>
      <c r="L11" s="180">
        <f>税率2!$O$3</f>
        <v>0.11504424778761058</v>
      </c>
      <c r="M11" s="180">
        <f>税率2!$O$3</f>
        <v>0.11504424778761058</v>
      </c>
      <c r="N11" s="180">
        <f>税率2!$O$3</f>
        <v>0.11504424778761058</v>
      </c>
      <c r="O11" s="180">
        <f>税率2!$O$3</f>
        <v>0.11504424778761058</v>
      </c>
      <c r="P11" s="180">
        <f>税率2!$O$3</f>
        <v>0.11504424778761058</v>
      </c>
      <c r="Q11" s="180">
        <f>税率2!$O$3</f>
        <v>0.11504424778761058</v>
      </c>
      <c r="R11" s="180">
        <f>税率2!$O$3</f>
        <v>0.11504424778761058</v>
      </c>
      <c r="S11" s="180">
        <f>税率2!$O$3</f>
        <v>0.11504424778761058</v>
      </c>
      <c r="T11" s="180">
        <f>税率2!$O$3</f>
        <v>0.11504424778761058</v>
      </c>
      <c r="U11" s="180">
        <f>税率2!$O$3</f>
        <v>0.11504424778761058</v>
      </c>
      <c r="V11" s="180">
        <f>税率2!$O$3</f>
        <v>0.11504424778761058</v>
      </c>
      <c r="W11" s="180">
        <f>税率2!$O$3</f>
        <v>0.11504424778761058</v>
      </c>
      <c r="X11" s="180">
        <f>税率2!$O$3</f>
        <v>0.11504424778761058</v>
      </c>
      <c r="Y11" s="180">
        <f>税率2!$O$3</f>
        <v>0.11504424778761058</v>
      </c>
      <c r="Z11" s="180">
        <f>税率2!$O$3</f>
        <v>0.11504424778761058</v>
      </c>
      <c r="AA11" s="180">
        <f>税率2!$O$3</f>
        <v>0.11504424778761058</v>
      </c>
      <c r="AB11" s="180">
        <f>税率2!$O$3</f>
        <v>0.11504424778761058</v>
      </c>
      <c r="AC11" s="180">
        <f>税率2!$O$3</f>
        <v>0.11504424778761058</v>
      </c>
      <c r="AD11" s="180">
        <f>税率2!$O$3</f>
        <v>0.11504424778761058</v>
      </c>
      <c r="AE11" s="180">
        <f>税率2!$O$3</f>
        <v>0.11504424778761058</v>
      </c>
      <c r="AF11" s="180">
        <f>税率2!$O$3</f>
        <v>0.11504424778761058</v>
      </c>
      <c r="AG11" s="180">
        <f>税率2!$O$3</f>
        <v>0.11504424778761058</v>
      </c>
      <c r="AH11" s="180">
        <f>税率2!$O$3</f>
        <v>0.11504424778761058</v>
      </c>
      <c r="AI11" s="180">
        <f>税率2!$O$3</f>
        <v>0.11504424778761058</v>
      </c>
      <c r="AJ11" s="180">
        <f>税率2!$O$3</f>
        <v>0.11504424778761058</v>
      </c>
      <c r="AK11" s="180">
        <f>税率2!$O$3</f>
        <v>0.11504424778761058</v>
      </c>
      <c r="AL11" s="180">
        <f>税率2!$O$3</f>
        <v>0.11504424778761058</v>
      </c>
      <c r="AM11" s="180">
        <f>税率2!$O$3</f>
        <v>0.11504424778761058</v>
      </c>
      <c r="AN11" s="180">
        <f>税率2!$O$3</f>
        <v>0.11504424778761058</v>
      </c>
      <c r="AO11" s="180">
        <f>税率2!$O$3</f>
        <v>0.11504424778761058</v>
      </c>
      <c r="AP11" s="180">
        <f>税率2!$O$3</f>
        <v>0.11504424778761058</v>
      </c>
      <c r="AQ11" s="180">
        <f>税率2!$O$3</f>
        <v>0.11504424778761058</v>
      </c>
      <c r="AR11" s="180">
        <f>税率2!$O$3</f>
        <v>0.11504424778761058</v>
      </c>
      <c r="AS11" s="180">
        <f>税率2!$O$3</f>
        <v>0.11504424778761058</v>
      </c>
      <c r="AT11" s="180">
        <f>税率2!$O$3</f>
        <v>0.11504424778761058</v>
      </c>
      <c r="AU11" s="180">
        <f>税率2!$O$3</f>
        <v>0.11504424778761058</v>
      </c>
    </row>
    <row r="12" spans="1:47" s="103" customFormat="1" ht="18.75" customHeight="1">
      <c r="A12" s="102" t="s">
        <v>3667</v>
      </c>
      <c r="B12" s="102"/>
      <c r="C12" s="102"/>
      <c r="D12" s="102"/>
      <c r="E12" s="102"/>
      <c r="F12" s="102"/>
    </row>
    <row r="13" spans="1:47" ht="18.75" customHeight="1">
      <c r="A13" s="105" t="s">
        <v>3697</v>
      </c>
      <c r="B13" s="101">
        <v>2015</v>
      </c>
      <c r="C13" s="101">
        <v>2016</v>
      </c>
      <c r="D13" s="101">
        <v>2017</v>
      </c>
      <c r="E13" s="101">
        <v>2018</v>
      </c>
      <c r="F13" s="101">
        <v>2019</v>
      </c>
      <c r="G13" s="101">
        <v>2020</v>
      </c>
      <c r="H13" s="101">
        <v>2021</v>
      </c>
      <c r="I13" s="101">
        <v>2022</v>
      </c>
      <c r="J13" s="101">
        <v>2023</v>
      </c>
      <c r="K13" s="101">
        <v>2024</v>
      </c>
      <c r="L13" s="101">
        <v>2025</v>
      </c>
      <c r="M13" s="101">
        <v>2026</v>
      </c>
      <c r="N13" s="101">
        <v>2027</v>
      </c>
      <c r="O13" s="101">
        <v>2028</v>
      </c>
      <c r="P13" s="101">
        <v>2029</v>
      </c>
      <c r="Q13" s="101">
        <v>2030</v>
      </c>
      <c r="R13" s="101">
        <v>2031</v>
      </c>
      <c r="S13" s="101">
        <v>2032</v>
      </c>
      <c r="T13" s="101">
        <v>2033</v>
      </c>
      <c r="U13" s="101">
        <v>2034</v>
      </c>
      <c r="V13" s="101">
        <v>2035</v>
      </c>
      <c r="W13" s="101">
        <v>2036</v>
      </c>
      <c r="X13" s="101">
        <v>2037</v>
      </c>
      <c r="Y13" s="101">
        <v>2038</v>
      </c>
      <c r="Z13" s="101">
        <v>2039</v>
      </c>
      <c r="AA13" s="101">
        <v>2040</v>
      </c>
      <c r="AB13" s="101">
        <v>2041</v>
      </c>
      <c r="AC13" s="101">
        <v>2042</v>
      </c>
      <c r="AD13" s="101">
        <v>2043</v>
      </c>
      <c r="AE13" s="101">
        <v>2044</v>
      </c>
      <c r="AF13" s="101">
        <v>2045</v>
      </c>
      <c r="AG13" s="101">
        <v>2046</v>
      </c>
      <c r="AH13" s="101">
        <v>2047</v>
      </c>
      <c r="AI13" s="101">
        <v>2048</v>
      </c>
      <c r="AJ13" s="101">
        <v>2049</v>
      </c>
      <c r="AK13" s="101">
        <v>2050</v>
      </c>
      <c r="AL13" s="101">
        <v>2051</v>
      </c>
      <c r="AM13" s="101">
        <v>2052</v>
      </c>
      <c r="AN13" s="101">
        <v>2053</v>
      </c>
      <c r="AO13" s="101">
        <v>2054</v>
      </c>
      <c r="AP13" s="101">
        <v>2055</v>
      </c>
      <c r="AQ13" s="101">
        <v>2056</v>
      </c>
      <c r="AR13" s="101">
        <v>2057</v>
      </c>
      <c r="AS13" s="101">
        <v>2058</v>
      </c>
      <c r="AT13" s="101">
        <v>2059</v>
      </c>
      <c r="AU13" s="101">
        <v>2060</v>
      </c>
    </row>
    <row r="14" spans="1:47" ht="18.75" customHeight="1">
      <c r="A14" s="101" t="s">
        <v>3668</v>
      </c>
      <c r="B14" s="124">
        <v>0</v>
      </c>
      <c r="C14" s="124">
        <v>0</v>
      </c>
      <c r="D14" s="124">
        <v>0</v>
      </c>
      <c r="E14" s="124">
        <v>0</v>
      </c>
      <c r="F14" s="124">
        <v>0</v>
      </c>
      <c r="G14" s="180">
        <f>税率2!$O$4</f>
        <v>0.14529914529914523</v>
      </c>
      <c r="H14" s="180">
        <f>税率2!$O$4</f>
        <v>0.14529914529914523</v>
      </c>
      <c r="I14" s="180">
        <f>税率2!$O$4</f>
        <v>0.14529914529914523</v>
      </c>
      <c r="J14" s="180">
        <f>税率2!$O$4</f>
        <v>0.14529914529914523</v>
      </c>
      <c r="K14" s="180">
        <f>税率2!$O$4</f>
        <v>0.14529914529914523</v>
      </c>
      <c r="L14" s="180">
        <f>税率2!$O$4</f>
        <v>0.14529914529914523</v>
      </c>
      <c r="M14" s="180">
        <f>税率2!$O$4</f>
        <v>0.14529914529914523</v>
      </c>
      <c r="N14" s="180">
        <f>税率2!$O$4</f>
        <v>0.14529914529914523</v>
      </c>
      <c r="O14" s="180">
        <f>税率2!$O$4</f>
        <v>0.14529914529914523</v>
      </c>
      <c r="P14" s="180">
        <f>税率2!$O$4</f>
        <v>0.14529914529914523</v>
      </c>
      <c r="Q14" s="180">
        <f>税率2!$O$4</f>
        <v>0.14529914529914523</v>
      </c>
      <c r="R14" s="180">
        <f>税率2!$O$4</f>
        <v>0.14529914529914523</v>
      </c>
      <c r="S14" s="180">
        <f>税率2!$O$4</f>
        <v>0.14529914529914523</v>
      </c>
      <c r="T14" s="180">
        <f>税率2!$O$4</f>
        <v>0.14529914529914523</v>
      </c>
      <c r="U14" s="180">
        <f>税率2!$O$4</f>
        <v>0.14529914529914523</v>
      </c>
      <c r="V14" s="180">
        <f>税率2!$O$4</f>
        <v>0.14529914529914523</v>
      </c>
      <c r="W14" s="180">
        <f>税率2!$O$4</f>
        <v>0.14529914529914523</v>
      </c>
      <c r="X14" s="180">
        <f>税率2!$O$4</f>
        <v>0.14529914529914523</v>
      </c>
      <c r="Y14" s="180">
        <f>税率2!$O$4</f>
        <v>0.14529914529914523</v>
      </c>
      <c r="Z14" s="180">
        <f>税率2!$O$4</f>
        <v>0.14529914529914523</v>
      </c>
      <c r="AA14" s="180">
        <f>税率2!$O$4</f>
        <v>0.14529914529914523</v>
      </c>
      <c r="AB14" s="180">
        <f>税率2!$O$4</f>
        <v>0.14529914529914523</v>
      </c>
      <c r="AC14" s="180">
        <f>税率2!$O$4</f>
        <v>0.14529914529914523</v>
      </c>
      <c r="AD14" s="180">
        <f>税率2!$O$4</f>
        <v>0.14529914529914523</v>
      </c>
      <c r="AE14" s="180">
        <f>税率2!$O$4</f>
        <v>0.14529914529914523</v>
      </c>
      <c r="AF14" s="180">
        <f>税率2!$O$4</f>
        <v>0.14529914529914523</v>
      </c>
      <c r="AG14" s="180">
        <f>税率2!$O$4</f>
        <v>0.14529914529914523</v>
      </c>
      <c r="AH14" s="180">
        <f>税率2!$O$4</f>
        <v>0.14529914529914523</v>
      </c>
      <c r="AI14" s="180">
        <f>税率2!$O$4</f>
        <v>0.14529914529914523</v>
      </c>
      <c r="AJ14" s="180">
        <f>税率2!$O$4</f>
        <v>0.14529914529914523</v>
      </c>
      <c r="AK14" s="180">
        <f>税率2!$O$4</f>
        <v>0.14529914529914523</v>
      </c>
      <c r="AL14" s="180">
        <f>税率2!$O$4</f>
        <v>0.14529914529914523</v>
      </c>
      <c r="AM14" s="180">
        <f>税率2!$O$4</f>
        <v>0.14529914529914523</v>
      </c>
      <c r="AN14" s="180">
        <f>税率2!$O$4</f>
        <v>0.14529914529914523</v>
      </c>
      <c r="AO14" s="180">
        <f>税率2!$O$4</f>
        <v>0.14529914529914523</v>
      </c>
      <c r="AP14" s="180">
        <f>税率2!$O$4</f>
        <v>0.14529914529914523</v>
      </c>
      <c r="AQ14" s="180">
        <f>税率2!$O$4</f>
        <v>0.14529914529914523</v>
      </c>
      <c r="AR14" s="180">
        <f>税率2!$O$4</f>
        <v>0.14529914529914523</v>
      </c>
      <c r="AS14" s="180">
        <f>税率2!$O$4</f>
        <v>0.14529914529914523</v>
      </c>
      <c r="AT14" s="180">
        <f>税率2!$O$4</f>
        <v>0.14529914529914523</v>
      </c>
      <c r="AU14" s="180">
        <f>税率2!$O$4</f>
        <v>0.14529914529914523</v>
      </c>
    </row>
    <row r="15" spans="1:47" ht="18.75" customHeight="1">
      <c r="A15" s="101" t="s">
        <v>3669</v>
      </c>
      <c r="B15" s="124">
        <v>0</v>
      </c>
      <c r="C15" s="124">
        <v>0</v>
      </c>
      <c r="D15" s="124">
        <v>0</v>
      </c>
      <c r="E15" s="124">
        <v>0</v>
      </c>
      <c r="F15" s="124">
        <v>0</v>
      </c>
      <c r="G15" s="180">
        <f>税率2!$O$4</f>
        <v>0.14529914529914523</v>
      </c>
      <c r="H15" s="180">
        <f>税率2!$O$4</f>
        <v>0.14529914529914523</v>
      </c>
      <c r="I15" s="180">
        <f>税率2!$O$4</f>
        <v>0.14529914529914523</v>
      </c>
      <c r="J15" s="180">
        <f>税率2!$O$4</f>
        <v>0.14529914529914523</v>
      </c>
      <c r="K15" s="180">
        <f>税率2!$O$4</f>
        <v>0.14529914529914523</v>
      </c>
      <c r="L15" s="180">
        <f>税率2!$O$4</f>
        <v>0.14529914529914523</v>
      </c>
      <c r="M15" s="180">
        <f>税率2!$O$4</f>
        <v>0.14529914529914523</v>
      </c>
      <c r="N15" s="180">
        <f>税率2!$O$4</f>
        <v>0.14529914529914523</v>
      </c>
      <c r="O15" s="180">
        <f>税率2!$O$4</f>
        <v>0.14529914529914523</v>
      </c>
      <c r="P15" s="180">
        <f>税率2!$O$4</f>
        <v>0.14529914529914523</v>
      </c>
      <c r="Q15" s="180">
        <f>税率2!$O$4</f>
        <v>0.14529914529914523</v>
      </c>
      <c r="R15" s="180">
        <f>税率2!$O$4</f>
        <v>0.14529914529914523</v>
      </c>
      <c r="S15" s="180">
        <f>税率2!$O$4</f>
        <v>0.14529914529914523</v>
      </c>
      <c r="T15" s="180">
        <f>税率2!$O$4</f>
        <v>0.14529914529914523</v>
      </c>
      <c r="U15" s="180">
        <f>税率2!$O$4</f>
        <v>0.14529914529914523</v>
      </c>
      <c r="V15" s="180">
        <f>税率2!$O$4</f>
        <v>0.14529914529914523</v>
      </c>
      <c r="W15" s="180">
        <f>税率2!$O$4</f>
        <v>0.14529914529914523</v>
      </c>
      <c r="X15" s="180">
        <f>税率2!$O$4</f>
        <v>0.14529914529914523</v>
      </c>
      <c r="Y15" s="180">
        <f>税率2!$O$4</f>
        <v>0.14529914529914523</v>
      </c>
      <c r="Z15" s="180">
        <f>税率2!$O$4</f>
        <v>0.14529914529914523</v>
      </c>
      <c r="AA15" s="180">
        <f>税率2!$O$4</f>
        <v>0.14529914529914523</v>
      </c>
      <c r="AB15" s="180">
        <f>税率2!$O$4</f>
        <v>0.14529914529914523</v>
      </c>
      <c r="AC15" s="180">
        <f>税率2!$O$4</f>
        <v>0.14529914529914523</v>
      </c>
      <c r="AD15" s="180">
        <f>税率2!$O$4</f>
        <v>0.14529914529914523</v>
      </c>
      <c r="AE15" s="180">
        <f>税率2!$O$4</f>
        <v>0.14529914529914523</v>
      </c>
      <c r="AF15" s="180">
        <f>税率2!$O$4</f>
        <v>0.14529914529914523</v>
      </c>
      <c r="AG15" s="180">
        <f>税率2!$O$4</f>
        <v>0.14529914529914523</v>
      </c>
      <c r="AH15" s="180">
        <f>税率2!$O$4</f>
        <v>0.14529914529914523</v>
      </c>
      <c r="AI15" s="180">
        <f>税率2!$O$4</f>
        <v>0.14529914529914523</v>
      </c>
      <c r="AJ15" s="180">
        <f>税率2!$O$4</f>
        <v>0.14529914529914523</v>
      </c>
      <c r="AK15" s="180">
        <f>税率2!$O$4</f>
        <v>0.14529914529914523</v>
      </c>
      <c r="AL15" s="180">
        <f>税率2!$O$4</f>
        <v>0.14529914529914523</v>
      </c>
      <c r="AM15" s="180">
        <f>税率2!$O$4</f>
        <v>0.14529914529914523</v>
      </c>
      <c r="AN15" s="180">
        <f>税率2!$O$4</f>
        <v>0.14529914529914523</v>
      </c>
      <c r="AO15" s="180">
        <f>税率2!$O$4</f>
        <v>0.14529914529914523</v>
      </c>
      <c r="AP15" s="180">
        <f>税率2!$O$4</f>
        <v>0.14529914529914523</v>
      </c>
      <c r="AQ15" s="180">
        <f>税率2!$O$4</f>
        <v>0.14529914529914523</v>
      </c>
      <c r="AR15" s="180">
        <f>税率2!$O$4</f>
        <v>0.14529914529914523</v>
      </c>
      <c r="AS15" s="180">
        <f>税率2!$O$4</f>
        <v>0.14529914529914523</v>
      </c>
      <c r="AT15" s="180">
        <f>税率2!$O$4</f>
        <v>0.14529914529914523</v>
      </c>
      <c r="AU15" s="180">
        <f>税率2!$O$4</f>
        <v>0.14529914529914523</v>
      </c>
    </row>
    <row r="16" spans="1:47" ht="18.75" customHeight="1">
      <c r="A16" s="101" t="s">
        <v>3670</v>
      </c>
      <c r="B16" s="124">
        <v>0</v>
      </c>
      <c r="C16" s="124">
        <v>0</v>
      </c>
      <c r="D16" s="124">
        <v>0</v>
      </c>
      <c r="E16" s="124">
        <v>0</v>
      </c>
      <c r="F16" s="124">
        <v>0</v>
      </c>
      <c r="G16" s="180">
        <f>税率2!$O$5</f>
        <v>0.11504424778761069</v>
      </c>
      <c r="H16" s="180">
        <f>税率2!$O$5</f>
        <v>0.11504424778761069</v>
      </c>
      <c r="I16" s="180">
        <f>税率2!$O$5</f>
        <v>0.11504424778761069</v>
      </c>
      <c r="J16" s="180">
        <f>税率2!$O$5</f>
        <v>0.11504424778761069</v>
      </c>
      <c r="K16" s="180">
        <f>税率2!$O$5</f>
        <v>0.11504424778761069</v>
      </c>
      <c r="L16" s="180">
        <f>税率2!$O$5</f>
        <v>0.11504424778761069</v>
      </c>
      <c r="M16" s="180">
        <f>税率2!$O$5</f>
        <v>0.11504424778761069</v>
      </c>
      <c r="N16" s="180">
        <f>税率2!$O$5</f>
        <v>0.11504424778761069</v>
      </c>
      <c r="O16" s="180">
        <f>税率2!$O$5</f>
        <v>0.11504424778761069</v>
      </c>
      <c r="P16" s="180">
        <f>税率2!$O$5</f>
        <v>0.11504424778761069</v>
      </c>
      <c r="Q16" s="180">
        <f>税率2!$O$5</f>
        <v>0.11504424778761069</v>
      </c>
      <c r="R16" s="180">
        <f>税率2!$O$5</f>
        <v>0.11504424778761069</v>
      </c>
      <c r="S16" s="180">
        <f>税率2!$O$5</f>
        <v>0.11504424778761069</v>
      </c>
      <c r="T16" s="180">
        <f>税率2!$O$5</f>
        <v>0.11504424778761069</v>
      </c>
      <c r="U16" s="180">
        <f>税率2!$O$5</f>
        <v>0.11504424778761069</v>
      </c>
      <c r="V16" s="180">
        <f>税率2!$O$5</f>
        <v>0.11504424778761069</v>
      </c>
      <c r="W16" s="180">
        <f>税率2!$O$5</f>
        <v>0.11504424778761069</v>
      </c>
      <c r="X16" s="180">
        <f>税率2!$O$5</f>
        <v>0.11504424778761069</v>
      </c>
      <c r="Y16" s="180">
        <f>税率2!$O$5</f>
        <v>0.11504424778761069</v>
      </c>
      <c r="Z16" s="180">
        <f>税率2!$O$5</f>
        <v>0.11504424778761069</v>
      </c>
      <c r="AA16" s="180">
        <f>税率2!$O$5</f>
        <v>0.11504424778761069</v>
      </c>
      <c r="AB16" s="180">
        <f>税率2!$O$5</f>
        <v>0.11504424778761069</v>
      </c>
      <c r="AC16" s="180">
        <f>税率2!$O$5</f>
        <v>0.11504424778761069</v>
      </c>
      <c r="AD16" s="180">
        <f>税率2!$O$5</f>
        <v>0.11504424778761069</v>
      </c>
      <c r="AE16" s="180">
        <f>税率2!$O$5</f>
        <v>0.11504424778761069</v>
      </c>
      <c r="AF16" s="180">
        <f>税率2!$O$5</f>
        <v>0.11504424778761069</v>
      </c>
      <c r="AG16" s="180">
        <f>税率2!$O$5</f>
        <v>0.11504424778761069</v>
      </c>
      <c r="AH16" s="180">
        <f>税率2!$O$5</f>
        <v>0.11504424778761069</v>
      </c>
      <c r="AI16" s="180">
        <f>税率2!$O$5</f>
        <v>0.11504424778761069</v>
      </c>
      <c r="AJ16" s="180">
        <f>税率2!$O$5</f>
        <v>0.11504424778761069</v>
      </c>
      <c r="AK16" s="180">
        <f>税率2!$O$5</f>
        <v>0.11504424778761069</v>
      </c>
      <c r="AL16" s="180">
        <f>税率2!$O$5</f>
        <v>0.11504424778761069</v>
      </c>
      <c r="AM16" s="180">
        <f>税率2!$O$5</f>
        <v>0.11504424778761069</v>
      </c>
      <c r="AN16" s="180">
        <f>税率2!$O$5</f>
        <v>0.11504424778761069</v>
      </c>
      <c r="AO16" s="180">
        <f>税率2!$O$5</f>
        <v>0.11504424778761069</v>
      </c>
      <c r="AP16" s="180">
        <f>税率2!$O$5</f>
        <v>0.11504424778761069</v>
      </c>
      <c r="AQ16" s="180">
        <f>税率2!$O$5</f>
        <v>0.11504424778761069</v>
      </c>
      <c r="AR16" s="180">
        <f>税率2!$O$5</f>
        <v>0.11504424778761069</v>
      </c>
      <c r="AS16" s="180">
        <f>税率2!$O$5</f>
        <v>0.11504424778761069</v>
      </c>
      <c r="AT16" s="180">
        <f>税率2!$O$5</f>
        <v>0.11504424778761069</v>
      </c>
      <c r="AU16" s="180">
        <f>税率2!$O$5</f>
        <v>0.11504424778761069</v>
      </c>
    </row>
    <row r="17" spans="1:47" ht="18.75" customHeight="1">
      <c r="A17" s="101" t="s">
        <v>3671</v>
      </c>
      <c r="B17" s="124">
        <v>0</v>
      </c>
      <c r="C17" s="124">
        <v>0</v>
      </c>
      <c r="D17" s="124">
        <v>0</v>
      </c>
      <c r="E17" s="124">
        <v>0</v>
      </c>
      <c r="F17" s="124">
        <v>0</v>
      </c>
      <c r="G17" s="180">
        <f>税率2!$O$4</f>
        <v>0.14529914529914523</v>
      </c>
      <c r="H17" s="180">
        <f>税率2!$O$4</f>
        <v>0.14529914529914523</v>
      </c>
      <c r="I17" s="180">
        <f>税率2!$O$4</f>
        <v>0.14529914529914523</v>
      </c>
      <c r="J17" s="180">
        <f>税率2!$O$4</f>
        <v>0.14529914529914523</v>
      </c>
      <c r="K17" s="180">
        <f>税率2!$O$4</f>
        <v>0.14529914529914523</v>
      </c>
      <c r="L17" s="180">
        <f>税率2!$O$4</f>
        <v>0.14529914529914523</v>
      </c>
      <c r="M17" s="180">
        <f>税率2!$O$4</f>
        <v>0.14529914529914523</v>
      </c>
      <c r="N17" s="180">
        <f>税率2!$O$4</f>
        <v>0.14529914529914523</v>
      </c>
      <c r="O17" s="180">
        <f>税率2!$O$4</f>
        <v>0.14529914529914523</v>
      </c>
      <c r="P17" s="180">
        <f>税率2!$O$4</f>
        <v>0.14529914529914523</v>
      </c>
      <c r="Q17" s="180">
        <f>税率2!$O$4</f>
        <v>0.14529914529914523</v>
      </c>
      <c r="R17" s="180">
        <f>税率2!$O$4</f>
        <v>0.14529914529914523</v>
      </c>
      <c r="S17" s="180">
        <f>税率2!$O$4</f>
        <v>0.14529914529914523</v>
      </c>
      <c r="T17" s="180">
        <f>税率2!$O$4</f>
        <v>0.14529914529914523</v>
      </c>
      <c r="U17" s="180">
        <f>税率2!$O$4</f>
        <v>0.14529914529914523</v>
      </c>
      <c r="V17" s="180">
        <f>税率2!$O$4</f>
        <v>0.14529914529914523</v>
      </c>
      <c r="W17" s="180">
        <f>税率2!$O$4</f>
        <v>0.14529914529914523</v>
      </c>
      <c r="X17" s="180">
        <f>税率2!$O$4</f>
        <v>0.14529914529914523</v>
      </c>
      <c r="Y17" s="180">
        <f>税率2!$O$4</f>
        <v>0.14529914529914523</v>
      </c>
      <c r="Z17" s="180">
        <f>税率2!$O$4</f>
        <v>0.14529914529914523</v>
      </c>
      <c r="AA17" s="180">
        <f>税率2!$O$4</f>
        <v>0.14529914529914523</v>
      </c>
      <c r="AB17" s="180">
        <f>税率2!$O$4</f>
        <v>0.14529914529914523</v>
      </c>
      <c r="AC17" s="180">
        <f>税率2!$O$4</f>
        <v>0.14529914529914523</v>
      </c>
      <c r="AD17" s="180">
        <f>税率2!$O$4</f>
        <v>0.14529914529914523</v>
      </c>
      <c r="AE17" s="180">
        <f>税率2!$O$4</f>
        <v>0.14529914529914523</v>
      </c>
      <c r="AF17" s="180">
        <f>税率2!$O$4</f>
        <v>0.14529914529914523</v>
      </c>
      <c r="AG17" s="180">
        <f>税率2!$O$4</f>
        <v>0.14529914529914523</v>
      </c>
      <c r="AH17" s="180">
        <f>税率2!$O$4</f>
        <v>0.14529914529914523</v>
      </c>
      <c r="AI17" s="180">
        <f>税率2!$O$4</f>
        <v>0.14529914529914523</v>
      </c>
      <c r="AJ17" s="180">
        <f>税率2!$O$4</f>
        <v>0.14529914529914523</v>
      </c>
      <c r="AK17" s="180">
        <f>税率2!$O$4</f>
        <v>0.14529914529914523</v>
      </c>
      <c r="AL17" s="180">
        <f>税率2!$O$4</f>
        <v>0.14529914529914523</v>
      </c>
      <c r="AM17" s="180">
        <f>税率2!$O$4</f>
        <v>0.14529914529914523</v>
      </c>
      <c r="AN17" s="180">
        <f>税率2!$O$4</f>
        <v>0.14529914529914523</v>
      </c>
      <c r="AO17" s="180">
        <f>税率2!$O$4</f>
        <v>0.14529914529914523</v>
      </c>
      <c r="AP17" s="180">
        <f>税率2!$O$4</f>
        <v>0.14529914529914523</v>
      </c>
      <c r="AQ17" s="180">
        <f>税率2!$O$4</f>
        <v>0.14529914529914523</v>
      </c>
      <c r="AR17" s="180">
        <f>税率2!$O$4</f>
        <v>0.14529914529914523</v>
      </c>
      <c r="AS17" s="180">
        <f>税率2!$O$4</f>
        <v>0.14529914529914523</v>
      </c>
      <c r="AT17" s="180">
        <f>税率2!$O$4</f>
        <v>0.14529914529914523</v>
      </c>
      <c r="AU17" s="180">
        <f>税率2!$O$4</f>
        <v>0.14529914529914523</v>
      </c>
    </row>
    <row r="18" spans="1:47" ht="18.75" customHeight="1">
      <c r="A18" s="101" t="s">
        <v>3672</v>
      </c>
      <c r="B18" s="124">
        <v>0</v>
      </c>
      <c r="C18" s="124">
        <v>0</v>
      </c>
      <c r="D18" s="124">
        <v>0</v>
      </c>
      <c r="E18" s="124">
        <v>0</v>
      </c>
      <c r="F18" s="124">
        <v>0</v>
      </c>
      <c r="G18" s="180">
        <f>税率2!$O$4</f>
        <v>0.14529914529914523</v>
      </c>
      <c r="H18" s="180">
        <f>税率2!$O$4</f>
        <v>0.14529914529914523</v>
      </c>
      <c r="I18" s="180">
        <f>税率2!$O$4</f>
        <v>0.14529914529914523</v>
      </c>
      <c r="J18" s="180">
        <f>税率2!$O$4</f>
        <v>0.14529914529914523</v>
      </c>
      <c r="K18" s="180">
        <f>税率2!$O$4</f>
        <v>0.14529914529914523</v>
      </c>
      <c r="L18" s="180">
        <f>税率2!$O$4</f>
        <v>0.14529914529914523</v>
      </c>
      <c r="M18" s="180">
        <f>税率2!$O$4</f>
        <v>0.14529914529914523</v>
      </c>
      <c r="N18" s="180">
        <f>税率2!$O$4</f>
        <v>0.14529914529914523</v>
      </c>
      <c r="O18" s="180">
        <f>税率2!$O$4</f>
        <v>0.14529914529914523</v>
      </c>
      <c r="P18" s="180">
        <f>税率2!$O$4</f>
        <v>0.14529914529914523</v>
      </c>
      <c r="Q18" s="180">
        <f>税率2!$O$4</f>
        <v>0.14529914529914523</v>
      </c>
      <c r="R18" s="180">
        <f>税率2!$O$4</f>
        <v>0.14529914529914523</v>
      </c>
      <c r="S18" s="180">
        <f>税率2!$O$4</f>
        <v>0.14529914529914523</v>
      </c>
      <c r="T18" s="180">
        <f>税率2!$O$4</f>
        <v>0.14529914529914523</v>
      </c>
      <c r="U18" s="180">
        <f>税率2!$O$4</f>
        <v>0.14529914529914523</v>
      </c>
      <c r="V18" s="180">
        <f>税率2!$O$4</f>
        <v>0.14529914529914523</v>
      </c>
      <c r="W18" s="180">
        <f>税率2!$O$4</f>
        <v>0.14529914529914523</v>
      </c>
      <c r="X18" s="180">
        <f>税率2!$O$4</f>
        <v>0.14529914529914523</v>
      </c>
      <c r="Y18" s="180">
        <f>税率2!$O$4</f>
        <v>0.14529914529914523</v>
      </c>
      <c r="Z18" s="180">
        <f>税率2!$O$4</f>
        <v>0.14529914529914523</v>
      </c>
      <c r="AA18" s="180">
        <f>税率2!$O$4</f>
        <v>0.14529914529914523</v>
      </c>
      <c r="AB18" s="180">
        <f>税率2!$O$4</f>
        <v>0.14529914529914523</v>
      </c>
      <c r="AC18" s="180">
        <f>税率2!$O$4</f>
        <v>0.14529914529914523</v>
      </c>
      <c r="AD18" s="180">
        <f>税率2!$O$4</f>
        <v>0.14529914529914523</v>
      </c>
      <c r="AE18" s="180">
        <f>税率2!$O$4</f>
        <v>0.14529914529914523</v>
      </c>
      <c r="AF18" s="180">
        <f>税率2!$O$4</f>
        <v>0.14529914529914523</v>
      </c>
      <c r="AG18" s="180">
        <f>税率2!$O$4</f>
        <v>0.14529914529914523</v>
      </c>
      <c r="AH18" s="180">
        <f>税率2!$O$4</f>
        <v>0.14529914529914523</v>
      </c>
      <c r="AI18" s="180">
        <f>税率2!$O$4</f>
        <v>0.14529914529914523</v>
      </c>
      <c r="AJ18" s="180">
        <f>税率2!$O$4</f>
        <v>0.14529914529914523</v>
      </c>
      <c r="AK18" s="180">
        <f>税率2!$O$4</f>
        <v>0.14529914529914523</v>
      </c>
      <c r="AL18" s="180">
        <f>税率2!$O$4</f>
        <v>0.14529914529914523</v>
      </c>
      <c r="AM18" s="180">
        <f>税率2!$O$4</f>
        <v>0.14529914529914523</v>
      </c>
      <c r="AN18" s="180">
        <f>税率2!$O$4</f>
        <v>0.14529914529914523</v>
      </c>
      <c r="AO18" s="180">
        <f>税率2!$O$4</f>
        <v>0.14529914529914523</v>
      </c>
      <c r="AP18" s="180">
        <f>税率2!$O$4</f>
        <v>0.14529914529914523</v>
      </c>
      <c r="AQ18" s="180">
        <f>税率2!$O$4</f>
        <v>0.14529914529914523</v>
      </c>
      <c r="AR18" s="180">
        <f>税率2!$O$4</f>
        <v>0.14529914529914523</v>
      </c>
      <c r="AS18" s="180">
        <f>税率2!$O$4</f>
        <v>0.14529914529914523</v>
      </c>
      <c r="AT18" s="180">
        <f>税率2!$O$4</f>
        <v>0.14529914529914523</v>
      </c>
      <c r="AU18" s="180">
        <f>税率2!$O$4</f>
        <v>0.14529914529914523</v>
      </c>
    </row>
    <row r="19" spans="1:47" ht="18.75" customHeight="1">
      <c r="A19" s="101" t="s">
        <v>3673</v>
      </c>
      <c r="B19" s="124">
        <v>0</v>
      </c>
      <c r="C19" s="124">
        <v>0</v>
      </c>
      <c r="D19" s="124">
        <v>0</v>
      </c>
      <c r="E19" s="124">
        <v>0</v>
      </c>
      <c r="F19" s="124">
        <v>0</v>
      </c>
      <c r="G19" s="180">
        <f>税率2!$O$4</f>
        <v>0.14529914529914523</v>
      </c>
      <c r="H19" s="180">
        <f>税率2!$O$4</f>
        <v>0.14529914529914523</v>
      </c>
      <c r="I19" s="180">
        <f>税率2!$O$4</f>
        <v>0.14529914529914523</v>
      </c>
      <c r="J19" s="180">
        <f>税率2!$O$4</f>
        <v>0.14529914529914523</v>
      </c>
      <c r="K19" s="180">
        <f>税率2!$O$4</f>
        <v>0.14529914529914523</v>
      </c>
      <c r="L19" s="180">
        <f>税率2!$O$4</f>
        <v>0.14529914529914523</v>
      </c>
      <c r="M19" s="180">
        <f>税率2!$O$4</f>
        <v>0.14529914529914523</v>
      </c>
      <c r="N19" s="180">
        <f>税率2!$O$4</f>
        <v>0.14529914529914523</v>
      </c>
      <c r="O19" s="180">
        <f>税率2!$O$4</f>
        <v>0.14529914529914523</v>
      </c>
      <c r="P19" s="180">
        <f>税率2!$O$4</f>
        <v>0.14529914529914523</v>
      </c>
      <c r="Q19" s="180">
        <f>税率2!$O$4</f>
        <v>0.14529914529914523</v>
      </c>
      <c r="R19" s="180">
        <f>税率2!$O$4</f>
        <v>0.14529914529914523</v>
      </c>
      <c r="S19" s="180">
        <f>税率2!$O$4</f>
        <v>0.14529914529914523</v>
      </c>
      <c r="T19" s="180">
        <f>税率2!$O$4</f>
        <v>0.14529914529914523</v>
      </c>
      <c r="U19" s="180">
        <f>税率2!$O$4</f>
        <v>0.14529914529914523</v>
      </c>
      <c r="V19" s="180">
        <f>税率2!$O$4</f>
        <v>0.14529914529914523</v>
      </c>
      <c r="W19" s="180">
        <f>税率2!$O$4</f>
        <v>0.14529914529914523</v>
      </c>
      <c r="X19" s="180">
        <f>税率2!$O$4</f>
        <v>0.14529914529914523</v>
      </c>
      <c r="Y19" s="180">
        <f>税率2!$O$4</f>
        <v>0.14529914529914523</v>
      </c>
      <c r="Z19" s="180">
        <f>税率2!$O$4</f>
        <v>0.14529914529914523</v>
      </c>
      <c r="AA19" s="180">
        <f>税率2!$O$4</f>
        <v>0.14529914529914523</v>
      </c>
      <c r="AB19" s="180">
        <f>税率2!$O$4</f>
        <v>0.14529914529914523</v>
      </c>
      <c r="AC19" s="180">
        <f>税率2!$O$4</f>
        <v>0.14529914529914523</v>
      </c>
      <c r="AD19" s="180">
        <f>税率2!$O$4</f>
        <v>0.14529914529914523</v>
      </c>
      <c r="AE19" s="180">
        <f>税率2!$O$4</f>
        <v>0.14529914529914523</v>
      </c>
      <c r="AF19" s="180">
        <f>税率2!$O$4</f>
        <v>0.14529914529914523</v>
      </c>
      <c r="AG19" s="180">
        <f>税率2!$O$4</f>
        <v>0.14529914529914523</v>
      </c>
      <c r="AH19" s="180">
        <f>税率2!$O$4</f>
        <v>0.14529914529914523</v>
      </c>
      <c r="AI19" s="180">
        <f>税率2!$O$4</f>
        <v>0.14529914529914523</v>
      </c>
      <c r="AJ19" s="180">
        <f>税率2!$O$4</f>
        <v>0.14529914529914523</v>
      </c>
      <c r="AK19" s="180">
        <f>税率2!$O$4</f>
        <v>0.14529914529914523</v>
      </c>
      <c r="AL19" s="180">
        <f>税率2!$O$4</f>
        <v>0.14529914529914523</v>
      </c>
      <c r="AM19" s="180">
        <f>税率2!$O$4</f>
        <v>0.14529914529914523</v>
      </c>
      <c r="AN19" s="180">
        <f>税率2!$O$4</f>
        <v>0.14529914529914523</v>
      </c>
      <c r="AO19" s="180">
        <f>税率2!$O$4</f>
        <v>0.14529914529914523</v>
      </c>
      <c r="AP19" s="180">
        <f>税率2!$O$4</f>
        <v>0.14529914529914523</v>
      </c>
      <c r="AQ19" s="180">
        <f>税率2!$O$4</f>
        <v>0.14529914529914523</v>
      </c>
      <c r="AR19" s="180">
        <f>税率2!$O$4</f>
        <v>0.14529914529914523</v>
      </c>
      <c r="AS19" s="180">
        <f>税率2!$O$4</f>
        <v>0.14529914529914523</v>
      </c>
      <c r="AT19" s="180">
        <f>税率2!$O$4</f>
        <v>0.14529914529914523</v>
      </c>
      <c r="AU19" s="180">
        <f>税率2!$O$4</f>
        <v>0.14529914529914523</v>
      </c>
    </row>
    <row r="20" spans="1:47" ht="18.75" customHeight="1">
      <c r="A20" s="101" t="s">
        <v>3674</v>
      </c>
      <c r="B20" s="124">
        <v>0</v>
      </c>
      <c r="C20" s="124">
        <v>0</v>
      </c>
      <c r="D20" s="124">
        <v>0</v>
      </c>
      <c r="E20" s="124">
        <v>0</v>
      </c>
      <c r="F20" s="124">
        <v>0</v>
      </c>
      <c r="G20" s="180">
        <f>税率2!$O$4</f>
        <v>0.14529914529914523</v>
      </c>
      <c r="H20" s="180">
        <f>税率2!$O$4</f>
        <v>0.14529914529914523</v>
      </c>
      <c r="I20" s="180">
        <f>税率2!$O$4</f>
        <v>0.14529914529914523</v>
      </c>
      <c r="J20" s="180">
        <f>税率2!$O$4</f>
        <v>0.14529914529914523</v>
      </c>
      <c r="K20" s="180">
        <f>税率2!$O$4</f>
        <v>0.14529914529914523</v>
      </c>
      <c r="L20" s="180">
        <f>税率2!$O$4</f>
        <v>0.14529914529914523</v>
      </c>
      <c r="M20" s="180">
        <f>税率2!$O$4</f>
        <v>0.14529914529914523</v>
      </c>
      <c r="N20" s="180">
        <f>税率2!$O$4</f>
        <v>0.14529914529914523</v>
      </c>
      <c r="O20" s="180">
        <f>税率2!$O$4</f>
        <v>0.14529914529914523</v>
      </c>
      <c r="P20" s="180">
        <f>税率2!$O$4</f>
        <v>0.14529914529914523</v>
      </c>
      <c r="Q20" s="180">
        <f>税率2!$O$4</f>
        <v>0.14529914529914523</v>
      </c>
      <c r="R20" s="180">
        <f>税率2!$O$4</f>
        <v>0.14529914529914523</v>
      </c>
      <c r="S20" s="180">
        <f>税率2!$O$4</f>
        <v>0.14529914529914523</v>
      </c>
      <c r="T20" s="180">
        <f>税率2!$O$4</f>
        <v>0.14529914529914523</v>
      </c>
      <c r="U20" s="180">
        <f>税率2!$O$4</f>
        <v>0.14529914529914523</v>
      </c>
      <c r="V20" s="180">
        <f>税率2!$O$4</f>
        <v>0.14529914529914523</v>
      </c>
      <c r="W20" s="180">
        <f>税率2!$O$4</f>
        <v>0.14529914529914523</v>
      </c>
      <c r="X20" s="180">
        <f>税率2!$O$4</f>
        <v>0.14529914529914523</v>
      </c>
      <c r="Y20" s="180">
        <f>税率2!$O$4</f>
        <v>0.14529914529914523</v>
      </c>
      <c r="Z20" s="180">
        <f>税率2!$O$4</f>
        <v>0.14529914529914523</v>
      </c>
      <c r="AA20" s="180">
        <f>税率2!$O$4</f>
        <v>0.14529914529914523</v>
      </c>
      <c r="AB20" s="180">
        <f>税率2!$O$4</f>
        <v>0.14529914529914523</v>
      </c>
      <c r="AC20" s="180">
        <f>税率2!$O$4</f>
        <v>0.14529914529914523</v>
      </c>
      <c r="AD20" s="180">
        <f>税率2!$O$4</f>
        <v>0.14529914529914523</v>
      </c>
      <c r="AE20" s="180">
        <f>税率2!$O$4</f>
        <v>0.14529914529914523</v>
      </c>
      <c r="AF20" s="180">
        <f>税率2!$O$4</f>
        <v>0.14529914529914523</v>
      </c>
      <c r="AG20" s="180">
        <f>税率2!$O$4</f>
        <v>0.14529914529914523</v>
      </c>
      <c r="AH20" s="180">
        <f>税率2!$O$4</f>
        <v>0.14529914529914523</v>
      </c>
      <c r="AI20" s="180">
        <f>税率2!$O$4</f>
        <v>0.14529914529914523</v>
      </c>
      <c r="AJ20" s="180">
        <f>税率2!$O$4</f>
        <v>0.14529914529914523</v>
      </c>
      <c r="AK20" s="180">
        <f>税率2!$O$4</f>
        <v>0.14529914529914523</v>
      </c>
      <c r="AL20" s="180">
        <f>税率2!$O$4</f>
        <v>0.14529914529914523</v>
      </c>
      <c r="AM20" s="180">
        <f>税率2!$O$4</f>
        <v>0.14529914529914523</v>
      </c>
      <c r="AN20" s="180">
        <f>税率2!$O$4</f>
        <v>0.14529914529914523</v>
      </c>
      <c r="AO20" s="180">
        <f>税率2!$O$4</f>
        <v>0.14529914529914523</v>
      </c>
      <c r="AP20" s="180">
        <f>税率2!$O$4</f>
        <v>0.14529914529914523</v>
      </c>
      <c r="AQ20" s="180">
        <f>税率2!$O$4</f>
        <v>0.14529914529914523</v>
      </c>
      <c r="AR20" s="180">
        <f>税率2!$O$4</f>
        <v>0.14529914529914523</v>
      </c>
      <c r="AS20" s="180">
        <f>税率2!$O$4</f>
        <v>0.14529914529914523</v>
      </c>
      <c r="AT20" s="180">
        <f>税率2!$O$4</f>
        <v>0.14529914529914523</v>
      </c>
      <c r="AU20" s="180">
        <f>税率2!$O$4</f>
        <v>0.14529914529914523</v>
      </c>
    </row>
    <row r="21" spans="1:47" ht="18.75" customHeight="1">
      <c r="A21" s="101" t="s">
        <v>3675</v>
      </c>
      <c r="B21" s="124">
        <v>0</v>
      </c>
      <c r="C21" s="124">
        <v>0</v>
      </c>
      <c r="D21" s="124">
        <v>0</v>
      </c>
      <c r="E21" s="124">
        <v>0</v>
      </c>
      <c r="F21" s="124">
        <v>0</v>
      </c>
      <c r="G21" s="180">
        <f>税率2!$O$4</f>
        <v>0.14529914529914523</v>
      </c>
      <c r="H21" s="180">
        <f>税率2!$O$4</f>
        <v>0.14529914529914523</v>
      </c>
      <c r="I21" s="180">
        <f>税率2!$O$4</f>
        <v>0.14529914529914523</v>
      </c>
      <c r="J21" s="180">
        <f>税率2!$O$4</f>
        <v>0.14529914529914523</v>
      </c>
      <c r="K21" s="180">
        <f>税率2!$O$4</f>
        <v>0.14529914529914523</v>
      </c>
      <c r="L21" s="180">
        <f>税率2!$O$4</f>
        <v>0.14529914529914523</v>
      </c>
      <c r="M21" s="180">
        <f>税率2!$O$4</f>
        <v>0.14529914529914523</v>
      </c>
      <c r="N21" s="180">
        <f>税率2!$O$4</f>
        <v>0.14529914529914523</v>
      </c>
      <c r="O21" s="180">
        <f>税率2!$O$4</f>
        <v>0.14529914529914523</v>
      </c>
      <c r="P21" s="180">
        <f>税率2!$O$4</f>
        <v>0.14529914529914523</v>
      </c>
      <c r="Q21" s="180">
        <f>税率2!$O$4</f>
        <v>0.14529914529914523</v>
      </c>
      <c r="R21" s="180">
        <f>税率2!$O$4</f>
        <v>0.14529914529914523</v>
      </c>
      <c r="S21" s="180">
        <f>税率2!$O$4</f>
        <v>0.14529914529914523</v>
      </c>
      <c r="T21" s="180">
        <f>税率2!$O$4</f>
        <v>0.14529914529914523</v>
      </c>
      <c r="U21" s="180">
        <f>税率2!$O$4</f>
        <v>0.14529914529914523</v>
      </c>
      <c r="V21" s="180">
        <f>税率2!$O$4</f>
        <v>0.14529914529914523</v>
      </c>
      <c r="W21" s="180">
        <f>税率2!$O$4</f>
        <v>0.14529914529914523</v>
      </c>
      <c r="X21" s="180">
        <f>税率2!$O$4</f>
        <v>0.14529914529914523</v>
      </c>
      <c r="Y21" s="180">
        <f>税率2!$O$4</f>
        <v>0.14529914529914523</v>
      </c>
      <c r="Z21" s="180">
        <f>税率2!$O$4</f>
        <v>0.14529914529914523</v>
      </c>
      <c r="AA21" s="180">
        <f>税率2!$O$4</f>
        <v>0.14529914529914523</v>
      </c>
      <c r="AB21" s="180">
        <f>税率2!$O$4</f>
        <v>0.14529914529914523</v>
      </c>
      <c r="AC21" s="180">
        <f>税率2!$O$4</f>
        <v>0.14529914529914523</v>
      </c>
      <c r="AD21" s="180">
        <f>税率2!$O$4</f>
        <v>0.14529914529914523</v>
      </c>
      <c r="AE21" s="180">
        <f>税率2!$O$4</f>
        <v>0.14529914529914523</v>
      </c>
      <c r="AF21" s="180">
        <f>税率2!$O$4</f>
        <v>0.14529914529914523</v>
      </c>
      <c r="AG21" s="180">
        <f>税率2!$O$4</f>
        <v>0.14529914529914523</v>
      </c>
      <c r="AH21" s="180">
        <f>税率2!$O$4</f>
        <v>0.14529914529914523</v>
      </c>
      <c r="AI21" s="180">
        <f>税率2!$O$4</f>
        <v>0.14529914529914523</v>
      </c>
      <c r="AJ21" s="180">
        <f>税率2!$O$4</f>
        <v>0.14529914529914523</v>
      </c>
      <c r="AK21" s="180">
        <f>税率2!$O$4</f>
        <v>0.14529914529914523</v>
      </c>
      <c r="AL21" s="180">
        <f>税率2!$O$4</f>
        <v>0.14529914529914523</v>
      </c>
      <c r="AM21" s="180">
        <f>税率2!$O$4</f>
        <v>0.14529914529914523</v>
      </c>
      <c r="AN21" s="180">
        <f>税率2!$O$4</f>
        <v>0.14529914529914523</v>
      </c>
      <c r="AO21" s="180">
        <f>税率2!$O$4</f>
        <v>0.14529914529914523</v>
      </c>
      <c r="AP21" s="180">
        <f>税率2!$O$4</f>
        <v>0.14529914529914523</v>
      </c>
      <c r="AQ21" s="180">
        <f>税率2!$O$4</f>
        <v>0.14529914529914523</v>
      </c>
      <c r="AR21" s="180">
        <f>税率2!$O$4</f>
        <v>0.14529914529914523</v>
      </c>
      <c r="AS21" s="180">
        <f>税率2!$O$4</f>
        <v>0.14529914529914523</v>
      </c>
      <c r="AT21" s="180">
        <f>税率2!$O$4</f>
        <v>0.14529914529914523</v>
      </c>
      <c r="AU21" s="180">
        <f>税率2!$O$4</f>
        <v>0.14529914529914523</v>
      </c>
    </row>
    <row r="22" spans="1:47" s="103" customFormat="1" ht="18.75" customHeight="1">
      <c r="A22" s="102" t="s">
        <v>3676</v>
      </c>
      <c r="B22" s="102"/>
      <c r="C22" s="102"/>
      <c r="D22" s="102"/>
      <c r="E22" s="102"/>
      <c r="F22" s="102"/>
      <c r="I22" s="102"/>
      <c r="L22" s="102"/>
      <c r="O22" s="102"/>
      <c r="R22" s="102"/>
      <c r="U22" s="102"/>
      <c r="X22" s="102"/>
      <c r="AA22" s="102"/>
      <c r="AD22" s="102"/>
      <c r="AG22" s="102"/>
      <c r="AJ22" s="102"/>
      <c r="AM22" s="102"/>
      <c r="AP22" s="102"/>
      <c r="AS22" s="102"/>
    </row>
    <row r="23" spans="1:47" ht="18.75" customHeight="1">
      <c r="A23" s="105" t="s">
        <v>3697</v>
      </c>
      <c r="B23" s="101">
        <v>2015</v>
      </c>
      <c r="C23" s="101">
        <v>2016</v>
      </c>
      <c r="D23" s="101">
        <v>2017</v>
      </c>
      <c r="E23" s="101">
        <v>2018</v>
      </c>
      <c r="F23" s="101">
        <v>2019</v>
      </c>
      <c r="G23" s="101">
        <v>2020</v>
      </c>
      <c r="H23" s="101">
        <v>2021</v>
      </c>
      <c r="I23" s="101">
        <v>2022</v>
      </c>
      <c r="J23" s="101">
        <v>2023</v>
      </c>
      <c r="K23" s="101">
        <v>2024</v>
      </c>
      <c r="L23" s="101">
        <v>2025</v>
      </c>
      <c r="M23" s="101">
        <v>2026</v>
      </c>
      <c r="N23" s="101">
        <v>2027</v>
      </c>
      <c r="O23" s="101">
        <v>2028</v>
      </c>
      <c r="P23" s="101">
        <v>2029</v>
      </c>
      <c r="Q23" s="101">
        <v>2030</v>
      </c>
      <c r="R23" s="101">
        <v>2031</v>
      </c>
      <c r="S23" s="101">
        <v>2032</v>
      </c>
      <c r="T23" s="101">
        <v>2033</v>
      </c>
      <c r="U23" s="101">
        <v>2034</v>
      </c>
      <c r="V23" s="101">
        <v>2035</v>
      </c>
      <c r="W23" s="101">
        <v>2036</v>
      </c>
      <c r="X23" s="101">
        <v>2037</v>
      </c>
      <c r="Y23" s="101">
        <v>2038</v>
      </c>
      <c r="Z23" s="101">
        <v>2039</v>
      </c>
      <c r="AA23" s="101">
        <v>2040</v>
      </c>
      <c r="AB23" s="101">
        <v>2041</v>
      </c>
      <c r="AC23" s="101">
        <v>2042</v>
      </c>
      <c r="AD23" s="101">
        <v>2043</v>
      </c>
      <c r="AE23" s="101">
        <v>2044</v>
      </c>
      <c r="AF23" s="101">
        <v>2045</v>
      </c>
      <c r="AG23" s="101">
        <v>2046</v>
      </c>
      <c r="AH23" s="101">
        <v>2047</v>
      </c>
      <c r="AI23" s="101">
        <v>2048</v>
      </c>
      <c r="AJ23" s="101">
        <v>2049</v>
      </c>
      <c r="AK23" s="101">
        <v>2050</v>
      </c>
      <c r="AL23" s="101">
        <v>2051</v>
      </c>
      <c r="AM23" s="101">
        <v>2052</v>
      </c>
      <c r="AN23" s="101">
        <v>2053</v>
      </c>
      <c r="AO23" s="101">
        <v>2054</v>
      </c>
      <c r="AP23" s="101">
        <v>2055</v>
      </c>
      <c r="AQ23" s="101">
        <v>2056</v>
      </c>
      <c r="AR23" s="101">
        <v>2057</v>
      </c>
      <c r="AS23" s="101">
        <v>2058</v>
      </c>
      <c r="AT23" s="101">
        <v>2059</v>
      </c>
      <c r="AU23" s="101">
        <v>2060</v>
      </c>
    </row>
    <row r="24" spans="1:47" ht="18.75" customHeight="1">
      <c r="A24" s="101" t="s">
        <v>3668</v>
      </c>
      <c r="B24" s="124">
        <v>0</v>
      </c>
      <c r="C24" s="124">
        <v>0</v>
      </c>
      <c r="D24" s="124">
        <v>0</v>
      </c>
      <c r="E24" s="124">
        <v>0</v>
      </c>
      <c r="F24" s="124">
        <v>0</v>
      </c>
      <c r="G24" s="180">
        <f>税率2!$O$6</f>
        <v>0.13043478260869579</v>
      </c>
      <c r="H24" s="180">
        <f>税率2!$O$6</f>
        <v>0.13043478260869579</v>
      </c>
      <c r="I24" s="180">
        <f>税率2!$O$6</f>
        <v>0.13043478260869579</v>
      </c>
      <c r="J24" s="180">
        <f>税率2!$O$6</f>
        <v>0.13043478260869579</v>
      </c>
      <c r="K24" s="180">
        <f>税率2!$O$6</f>
        <v>0.13043478260869579</v>
      </c>
      <c r="L24" s="180">
        <f>税率2!$O$6</f>
        <v>0.13043478260869579</v>
      </c>
      <c r="M24" s="180">
        <f>税率2!$O$6</f>
        <v>0.13043478260869579</v>
      </c>
      <c r="N24" s="180">
        <f>税率2!$O$6</f>
        <v>0.13043478260869579</v>
      </c>
      <c r="O24" s="180">
        <f>税率2!$O$6</f>
        <v>0.13043478260869579</v>
      </c>
      <c r="P24" s="180">
        <f>税率2!$O$6</f>
        <v>0.13043478260869579</v>
      </c>
      <c r="Q24" s="180">
        <f>税率2!$O$6</f>
        <v>0.13043478260869579</v>
      </c>
      <c r="R24" s="180">
        <f>税率2!$O$6</f>
        <v>0.13043478260869579</v>
      </c>
      <c r="S24" s="180">
        <f>税率2!$O$6</f>
        <v>0.13043478260869579</v>
      </c>
      <c r="T24" s="180">
        <f>税率2!$O$6</f>
        <v>0.13043478260869579</v>
      </c>
      <c r="U24" s="180">
        <f>税率2!$O$6</f>
        <v>0.13043478260869579</v>
      </c>
      <c r="V24" s="180">
        <f>税率2!$O$6</f>
        <v>0.13043478260869579</v>
      </c>
      <c r="W24" s="180">
        <f>税率2!$O$6</f>
        <v>0.13043478260869579</v>
      </c>
      <c r="X24" s="180">
        <f>税率2!$O$6</f>
        <v>0.13043478260869579</v>
      </c>
      <c r="Y24" s="180">
        <f>税率2!$O$6</f>
        <v>0.13043478260869579</v>
      </c>
      <c r="Z24" s="180">
        <f>税率2!$O$6</f>
        <v>0.13043478260869579</v>
      </c>
      <c r="AA24" s="180">
        <f>税率2!$O$6</f>
        <v>0.13043478260869579</v>
      </c>
      <c r="AB24" s="180">
        <f>税率2!$O$6</f>
        <v>0.13043478260869579</v>
      </c>
      <c r="AC24" s="180">
        <f>税率2!$O$6</f>
        <v>0.13043478260869579</v>
      </c>
      <c r="AD24" s="180">
        <f>税率2!$O$6</f>
        <v>0.13043478260869579</v>
      </c>
      <c r="AE24" s="180">
        <f>税率2!$O$6</f>
        <v>0.13043478260869579</v>
      </c>
      <c r="AF24" s="180">
        <f>税率2!$O$6</f>
        <v>0.13043478260869579</v>
      </c>
      <c r="AG24" s="180">
        <f>税率2!$O$6</f>
        <v>0.13043478260869579</v>
      </c>
      <c r="AH24" s="180">
        <f>税率2!$O$6</f>
        <v>0.13043478260869579</v>
      </c>
      <c r="AI24" s="180">
        <f>税率2!$O$6</f>
        <v>0.13043478260869579</v>
      </c>
      <c r="AJ24" s="180">
        <f>税率2!$O$6</f>
        <v>0.13043478260869579</v>
      </c>
      <c r="AK24" s="180">
        <f>税率2!$O$6</f>
        <v>0.13043478260869579</v>
      </c>
      <c r="AL24" s="180">
        <f>税率2!$O$6</f>
        <v>0.13043478260869579</v>
      </c>
      <c r="AM24" s="180">
        <f>税率2!$O$6</f>
        <v>0.13043478260869579</v>
      </c>
      <c r="AN24" s="180">
        <f>税率2!$O$6</f>
        <v>0.13043478260869579</v>
      </c>
      <c r="AO24" s="180">
        <f>税率2!$O$6</f>
        <v>0.13043478260869579</v>
      </c>
      <c r="AP24" s="180">
        <f>税率2!$O$6</f>
        <v>0.13043478260869579</v>
      </c>
      <c r="AQ24" s="180">
        <f>税率2!$O$6</f>
        <v>0.13043478260869579</v>
      </c>
      <c r="AR24" s="180">
        <f>税率2!$O$6</f>
        <v>0.13043478260869579</v>
      </c>
      <c r="AS24" s="180">
        <f>税率2!$O$6</f>
        <v>0.13043478260869579</v>
      </c>
      <c r="AT24" s="180">
        <f>税率2!$O$6</f>
        <v>0.13043478260869579</v>
      </c>
      <c r="AU24" s="180">
        <f>税率2!$O$6</f>
        <v>0.13043478260869579</v>
      </c>
    </row>
    <row r="25" spans="1:47" ht="18.75" customHeight="1">
      <c r="A25" s="101" t="s">
        <v>3669</v>
      </c>
      <c r="B25" s="124">
        <v>0</v>
      </c>
      <c r="C25" s="124">
        <v>0</v>
      </c>
      <c r="D25" s="124">
        <v>0</v>
      </c>
      <c r="E25" s="124">
        <v>0</v>
      </c>
      <c r="F25" s="124">
        <v>0</v>
      </c>
      <c r="G25" s="180">
        <f>税率2!$O$6</f>
        <v>0.13043478260869579</v>
      </c>
      <c r="H25" s="180">
        <f>税率2!$O$6</f>
        <v>0.13043478260869579</v>
      </c>
      <c r="I25" s="180">
        <f>税率2!$O$6</f>
        <v>0.13043478260869579</v>
      </c>
      <c r="J25" s="180">
        <f>税率2!$O$6</f>
        <v>0.13043478260869579</v>
      </c>
      <c r="K25" s="180">
        <f>税率2!$O$6</f>
        <v>0.13043478260869579</v>
      </c>
      <c r="L25" s="180">
        <f>税率2!$O$6</f>
        <v>0.13043478260869579</v>
      </c>
      <c r="M25" s="180">
        <f>税率2!$O$6</f>
        <v>0.13043478260869579</v>
      </c>
      <c r="N25" s="180">
        <f>税率2!$O$6</f>
        <v>0.13043478260869579</v>
      </c>
      <c r="O25" s="180">
        <f>税率2!$O$6</f>
        <v>0.13043478260869579</v>
      </c>
      <c r="P25" s="180">
        <f>税率2!$O$6</f>
        <v>0.13043478260869579</v>
      </c>
      <c r="Q25" s="180">
        <f>税率2!$O$6</f>
        <v>0.13043478260869579</v>
      </c>
      <c r="R25" s="180">
        <f>税率2!$O$6</f>
        <v>0.13043478260869579</v>
      </c>
      <c r="S25" s="180">
        <f>税率2!$O$6</f>
        <v>0.13043478260869579</v>
      </c>
      <c r="T25" s="180">
        <f>税率2!$O$6</f>
        <v>0.13043478260869579</v>
      </c>
      <c r="U25" s="180">
        <f>税率2!$O$6</f>
        <v>0.13043478260869579</v>
      </c>
      <c r="V25" s="180">
        <f>税率2!$O$6</f>
        <v>0.13043478260869579</v>
      </c>
      <c r="W25" s="180">
        <f>税率2!$O$6</f>
        <v>0.13043478260869579</v>
      </c>
      <c r="X25" s="180">
        <f>税率2!$O$6</f>
        <v>0.13043478260869579</v>
      </c>
      <c r="Y25" s="180">
        <f>税率2!$O$6</f>
        <v>0.13043478260869579</v>
      </c>
      <c r="Z25" s="180">
        <f>税率2!$O$6</f>
        <v>0.13043478260869579</v>
      </c>
      <c r="AA25" s="180">
        <f>税率2!$O$6</f>
        <v>0.13043478260869579</v>
      </c>
      <c r="AB25" s="180">
        <f>税率2!$O$6</f>
        <v>0.13043478260869579</v>
      </c>
      <c r="AC25" s="180">
        <f>税率2!$O$6</f>
        <v>0.13043478260869579</v>
      </c>
      <c r="AD25" s="180">
        <f>税率2!$O$6</f>
        <v>0.13043478260869579</v>
      </c>
      <c r="AE25" s="180">
        <f>税率2!$O$6</f>
        <v>0.13043478260869579</v>
      </c>
      <c r="AF25" s="180">
        <f>税率2!$O$6</f>
        <v>0.13043478260869579</v>
      </c>
      <c r="AG25" s="180">
        <f>税率2!$O$6</f>
        <v>0.13043478260869579</v>
      </c>
      <c r="AH25" s="180">
        <f>税率2!$O$6</f>
        <v>0.13043478260869579</v>
      </c>
      <c r="AI25" s="180">
        <f>税率2!$O$6</f>
        <v>0.13043478260869579</v>
      </c>
      <c r="AJ25" s="180">
        <f>税率2!$O$6</f>
        <v>0.13043478260869579</v>
      </c>
      <c r="AK25" s="180">
        <f>税率2!$O$6</f>
        <v>0.13043478260869579</v>
      </c>
      <c r="AL25" s="180">
        <f>税率2!$O$6</f>
        <v>0.13043478260869579</v>
      </c>
      <c r="AM25" s="180">
        <f>税率2!$O$6</f>
        <v>0.13043478260869579</v>
      </c>
      <c r="AN25" s="180">
        <f>税率2!$O$6</f>
        <v>0.13043478260869579</v>
      </c>
      <c r="AO25" s="180">
        <f>税率2!$O$6</f>
        <v>0.13043478260869579</v>
      </c>
      <c r="AP25" s="180">
        <f>税率2!$O$6</f>
        <v>0.13043478260869579</v>
      </c>
      <c r="AQ25" s="180">
        <f>税率2!$O$6</f>
        <v>0.13043478260869579</v>
      </c>
      <c r="AR25" s="180">
        <f>税率2!$O$6</f>
        <v>0.13043478260869579</v>
      </c>
      <c r="AS25" s="180">
        <f>税率2!$O$6</f>
        <v>0.13043478260869579</v>
      </c>
      <c r="AT25" s="180">
        <f>税率2!$O$6</f>
        <v>0.13043478260869579</v>
      </c>
      <c r="AU25" s="180">
        <f>税率2!$O$6</f>
        <v>0.13043478260869579</v>
      </c>
    </row>
    <row r="26" spans="1:47" ht="18.75" customHeight="1">
      <c r="A26" s="101" t="s">
        <v>3670</v>
      </c>
      <c r="B26" s="124">
        <v>0</v>
      </c>
      <c r="C26" s="124">
        <v>0</v>
      </c>
      <c r="D26" s="124">
        <v>0</v>
      </c>
      <c r="E26" s="124">
        <v>0</v>
      </c>
      <c r="F26" s="124">
        <v>0</v>
      </c>
      <c r="G26" s="180">
        <f>税率2!$O$6</f>
        <v>0.13043478260869579</v>
      </c>
      <c r="H26" s="180">
        <f>税率2!$O$6</f>
        <v>0.13043478260869579</v>
      </c>
      <c r="I26" s="180">
        <f>税率2!$O$6</f>
        <v>0.13043478260869579</v>
      </c>
      <c r="J26" s="180">
        <f>税率2!$O$6</f>
        <v>0.13043478260869579</v>
      </c>
      <c r="K26" s="180">
        <f>税率2!$O$6</f>
        <v>0.13043478260869579</v>
      </c>
      <c r="L26" s="180">
        <f>税率2!$O$6</f>
        <v>0.13043478260869579</v>
      </c>
      <c r="M26" s="180">
        <f>税率2!$O$6</f>
        <v>0.13043478260869579</v>
      </c>
      <c r="N26" s="180">
        <f>税率2!$O$6</f>
        <v>0.13043478260869579</v>
      </c>
      <c r="O26" s="180">
        <f>税率2!$O$6</f>
        <v>0.13043478260869579</v>
      </c>
      <c r="P26" s="180">
        <f>税率2!$O$6</f>
        <v>0.13043478260869579</v>
      </c>
      <c r="Q26" s="180">
        <f>税率2!$O$6</f>
        <v>0.13043478260869579</v>
      </c>
      <c r="R26" s="180">
        <f>税率2!$O$6</f>
        <v>0.13043478260869579</v>
      </c>
      <c r="S26" s="180">
        <f>税率2!$O$6</f>
        <v>0.13043478260869579</v>
      </c>
      <c r="T26" s="180">
        <f>税率2!$O$6</f>
        <v>0.13043478260869579</v>
      </c>
      <c r="U26" s="180">
        <f>税率2!$O$6</f>
        <v>0.13043478260869579</v>
      </c>
      <c r="V26" s="180">
        <f>税率2!$O$6</f>
        <v>0.13043478260869579</v>
      </c>
      <c r="W26" s="180">
        <f>税率2!$O$6</f>
        <v>0.13043478260869579</v>
      </c>
      <c r="X26" s="180">
        <f>税率2!$O$6</f>
        <v>0.13043478260869579</v>
      </c>
      <c r="Y26" s="180">
        <f>税率2!$O$6</f>
        <v>0.13043478260869579</v>
      </c>
      <c r="Z26" s="180">
        <f>税率2!$O$6</f>
        <v>0.13043478260869579</v>
      </c>
      <c r="AA26" s="180">
        <f>税率2!$O$6</f>
        <v>0.13043478260869579</v>
      </c>
      <c r="AB26" s="180">
        <f>税率2!$O$6</f>
        <v>0.13043478260869579</v>
      </c>
      <c r="AC26" s="180">
        <f>税率2!$O$6</f>
        <v>0.13043478260869579</v>
      </c>
      <c r="AD26" s="180">
        <f>税率2!$O$6</f>
        <v>0.13043478260869579</v>
      </c>
      <c r="AE26" s="180">
        <f>税率2!$O$6</f>
        <v>0.13043478260869579</v>
      </c>
      <c r="AF26" s="180">
        <f>税率2!$O$6</f>
        <v>0.13043478260869579</v>
      </c>
      <c r="AG26" s="180">
        <f>税率2!$O$6</f>
        <v>0.13043478260869579</v>
      </c>
      <c r="AH26" s="180">
        <f>税率2!$O$6</f>
        <v>0.13043478260869579</v>
      </c>
      <c r="AI26" s="180">
        <f>税率2!$O$6</f>
        <v>0.13043478260869579</v>
      </c>
      <c r="AJ26" s="180">
        <f>税率2!$O$6</f>
        <v>0.13043478260869579</v>
      </c>
      <c r="AK26" s="180">
        <f>税率2!$O$6</f>
        <v>0.13043478260869579</v>
      </c>
      <c r="AL26" s="180">
        <f>税率2!$O$6</f>
        <v>0.13043478260869579</v>
      </c>
      <c r="AM26" s="180">
        <f>税率2!$O$6</f>
        <v>0.13043478260869579</v>
      </c>
      <c r="AN26" s="180">
        <f>税率2!$O$6</f>
        <v>0.13043478260869579</v>
      </c>
      <c r="AO26" s="180">
        <f>税率2!$O$6</f>
        <v>0.13043478260869579</v>
      </c>
      <c r="AP26" s="180">
        <f>税率2!$O$6</f>
        <v>0.13043478260869579</v>
      </c>
      <c r="AQ26" s="180">
        <f>税率2!$O$6</f>
        <v>0.13043478260869579</v>
      </c>
      <c r="AR26" s="180">
        <f>税率2!$O$6</f>
        <v>0.13043478260869579</v>
      </c>
      <c r="AS26" s="180">
        <f>税率2!$O$6</f>
        <v>0.13043478260869579</v>
      </c>
      <c r="AT26" s="180">
        <f>税率2!$O$6</f>
        <v>0.13043478260869579</v>
      </c>
      <c r="AU26" s="180">
        <f>税率2!$O$6</f>
        <v>0.13043478260869579</v>
      </c>
    </row>
    <row r="27" spans="1:47" ht="18.75" customHeight="1">
      <c r="A27" s="101" t="s">
        <v>3671</v>
      </c>
      <c r="B27" s="124">
        <v>0</v>
      </c>
      <c r="C27" s="124">
        <v>0</v>
      </c>
      <c r="D27" s="124">
        <v>0</v>
      </c>
      <c r="E27" s="124">
        <v>0</v>
      </c>
      <c r="F27" s="124">
        <v>0</v>
      </c>
      <c r="G27" s="180">
        <f>税率2!$O$6</f>
        <v>0.13043478260869579</v>
      </c>
      <c r="H27" s="180">
        <f>税率2!$O$6</f>
        <v>0.13043478260869579</v>
      </c>
      <c r="I27" s="180">
        <f>税率2!$O$6</f>
        <v>0.13043478260869579</v>
      </c>
      <c r="J27" s="180">
        <f>税率2!$O$6</f>
        <v>0.13043478260869579</v>
      </c>
      <c r="K27" s="180">
        <f>税率2!$O$6</f>
        <v>0.13043478260869579</v>
      </c>
      <c r="L27" s="180">
        <f>税率2!$O$6</f>
        <v>0.13043478260869579</v>
      </c>
      <c r="M27" s="180">
        <f>税率2!$O$6</f>
        <v>0.13043478260869579</v>
      </c>
      <c r="N27" s="180">
        <f>税率2!$O$6</f>
        <v>0.13043478260869579</v>
      </c>
      <c r="O27" s="180">
        <f>税率2!$O$6</f>
        <v>0.13043478260869579</v>
      </c>
      <c r="P27" s="180">
        <f>税率2!$O$6</f>
        <v>0.13043478260869579</v>
      </c>
      <c r="Q27" s="180">
        <f>税率2!$O$6</f>
        <v>0.13043478260869579</v>
      </c>
      <c r="R27" s="180">
        <f>税率2!$O$6</f>
        <v>0.13043478260869579</v>
      </c>
      <c r="S27" s="180">
        <f>税率2!$O$6</f>
        <v>0.13043478260869579</v>
      </c>
      <c r="T27" s="180">
        <f>税率2!$O$6</f>
        <v>0.13043478260869579</v>
      </c>
      <c r="U27" s="180">
        <f>税率2!$O$6</f>
        <v>0.13043478260869579</v>
      </c>
      <c r="V27" s="180">
        <f>税率2!$O$6</f>
        <v>0.13043478260869579</v>
      </c>
      <c r="W27" s="180">
        <f>税率2!$O$6</f>
        <v>0.13043478260869579</v>
      </c>
      <c r="X27" s="180">
        <f>税率2!$O$6</f>
        <v>0.13043478260869579</v>
      </c>
      <c r="Y27" s="180">
        <f>税率2!$O$6</f>
        <v>0.13043478260869579</v>
      </c>
      <c r="Z27" s="180">
        <f>税率2!$O$6</f>
        <v>0.13043478260869579</v>
      </c>
      <c r="AA27" s="180">
        <f>税率2!$O$6</f>
        <v>0.13043478260869579</v>
      </c>
      <c r="AB27" s="180">
        <f>税率2!$O$6</f>
        <v>0.13043478260869579</v>
      </c>
      <c r="AC27" s="180">
        <f>税率2!$O$6</f>
        <v>0.13043478260869579</v>
      </c>
      <c r="AD27" s="180">
        <f>税率2!$O$6</f>
        <v>0.13043478260869579</v>
      </c>
      <c r="AE27" s="180">
        <f>税率2!$O$6</f>
        <v>0.13043478260869579</v>
      </c>
      <c r="AF27" s="180">
        <f>税率2!$O$6</f>
        <v>0.13043478260869579</v>
      </c>
      <c r="AG27" s="180">
        <f>税率2!$O$6</f>
        <v>0.13043478260869579</v>
      </c>
      <c r="AH27" s="180">
        <f>税率2!$O$6</f>
        <v>0.13043478260869579</v>
      </c>
      <c r="AI27" s="180">
        <f>税率2!$O$6</f>
        <v>0.13043478260869579</v>
      </c>
      <c r="AJ27" s="180">
        <f>税率2!$O$6</f>
        <v>0.13043478260869579</v>
      </c>
      <c r="AK27" s="180">
        <f>税率2!$O$6</f>
        <v>0.13043478260869579</v>
      </c>
      <c r="AL27" s="180">
        <f>税率2!$O$6</f>
        <v>0.13043478260869579</v>
      </c>
      <c r="AM27" s="180">
        <f>税率2!$O$6</f>
        <v>0.13043478260869579</v>
      </c>
      <c r="AN27" s="180">
        <f>税率2!$O$6</f>
        <v>0.13043478260869579</v>
      </c>
      <c r="AO27" s="180">
        <f>税率2!$O$6</f>
        <v>0.13043478260869579</v>
      </c>
      <c r="AP27" s="180">
        <f>税率2!$O$6</f>
        <v>0.13043478260869579</v>
      </c>
      <c r="AQ27" s="180">
        <f>税率2!$O$6</f>
        <v>0.13043478260869579</v>
      </c>
      <c r="AR27" s="180">
        <f>税率2!$O$6</f>
        <v>0.13043478260869579</v>
      </c>
      <c r="AS27" s="180">
        <f>税率2!$O$6</f>
        <v>0.13043478260869579</v>
      </c>
      <c r="AT27" s="180">
        <f>税率2!$O$6</f>
        <v>0.13043478260869579</v>
      </c>
      <c r="AU27" s="180">
        <f>税率2!$O$6</f>
        <v>0.13043478260869579</v>
      </c>
    </row>
    <row r="28" spans="1:47" ht="18.75" customHeight="1">
      <c r="A28" s="101" t="s">
        <v>3672</v>
      </c>
      <c r="B28" s="124">
        <v>0</v>
      </c>
      <c r="C28" s="124">
        <v>0</v>
      </c>
      <c r="D28" s="124">
        <v>0</v>
      </c>
      <c r="E28" s="124">
        <v>0</v>
      </c>
      <c r="F28" s="124">
        <v>0</v>
      </c>
      <c r="G28" s="180">
        <f>税率2!$O$6</f>
        <v>0.13043478260869579</v>
      </c>
      <c r="H28" s="180">
        <f>税率2!$O$6</f>
        <v>0.13043478260869579</v>
      </c>
      <c r="I28" s="180">
        <f>税率2!$O$6</f>
        <v>0.13043478260869579</v>
      </c>
      <c r="J28" s="180">
        <f>税率2!$O$6</f>
        <v>0.13043478260869579</v>
      </c>
      <c r="K28" s="180">
        <f>税率2!$O$6</f>
        <v>0.13043478260869579</v>
      </c>
      <c r="L28" s="180">
        <f>税率2!$O$6</f>
        <v>0.13043478260869579</v>
      </c>
      <c r="M28" s="180">
        <f>税率2!$O$6</f>
        <v>0.13043478260869579</v>
      </c>
      <c r="N28" s="180">
        <f>税率2!$O$6</f>
        <v>0.13043478260869579</v>
      </c>
      <c r="O28" s="180">
        <f>税率2!$O$6</f>
        <v>0.13043478260869579</v>
      </c>
      <c r="P28" s="180">
        <f>税率2!$O$6</f>
        <v>0.13043478260869579</v>
      </c>
      <c r="Q28" s="180">
        <f>税率2!$O$6</f>
        <v>0.13043478260869579</v>
      </c>
      <c r="R28" s="180">
        <f>税率2!$O$6</f>
        <v>0.13043478260869579</v>
      </c>
      <c r="S28" s="180">
        <f>税率2!$O$6</f>
        <v>0.13043478260869579</v>
      </c>
      <c r="T28" s="180">
        <f>税率2!$O$6</f>
        <v>0.13043478260869579</v>
      </c>
      <c r="U28" s="180">
        <f>税率2!$O$6</f>
        <v>0.13043478260869579</v>
      </c>
      <c r="V28" s="180">
        <f>税率2!$O$6</f>
        <v>0.13043478260869579</v>
      </c>
      <c r="W28" s="180">
        <f>税率2!$O$6</f>
        <v>0.13043478260869579</v>
      </c>
      <c r="X28" s="180">
        <f>税率2!$O$6</f>
        <v>0.13043478260869579</v>
      </c>
      <c r="Y28" s="180">
        <f>税率2!$O$6</f>
        <v>0.13043478260869579</v>
      </c>
      <c r="Z28" s="180">
        <f>税率2!$O$6</f>
        <v>0.13043478260869579</v>
      </c>
      <c r="AA28" s="180">
        <f>税率2!$O$6</f>
        <v>0.13043478260869579</v>
      </c>
      <c r="AB28" s="180">
        <f>税率2!$O$6</f>
        <v>0.13043478260869579</v>
      </c>
      <c r="AC28" s="180">
        <f>税率2!$O$6</f>
        <v>0.13043478260869579</v>
      </c>
      <c r="AD28" s="180">
        <f>税率2!$O$6</f>
        <v>0.13043478260869579</v>
      </c>
      <c r="AE28" s="180">
        <f>税率2!$O$6</f>
        <v>0.13043478260869579</v>
      </c>
      <c r="AF28" s="180">
        <f>税率2!$O$6</f>
        <v>0.13043478260869579</v>
      </c>
      <c r="AG28" s="180">
        <f>税率2!$O$6</f>
        <v>0.13043478260869579</v>
      </c>
      <c r="AH28" s="180">
        <f>税率2!$O$6</f>
        <v>0.13043478260869579</v>
      </c>
      <c r="AI28" s="180">
        <f>税率2!$O$6</f>
        <v>0.13043478260869579</v>
      </c>
      <c r="AJ28" s="180">
        <f>税率2!$O$6</f>
        <v>0.13043478260869579</v>
      </c>
      <c r="AK28" s="180">
        <f>税率2!$O$6</f>
        <v>0.13043478260869579</v>
      </c>
      <c r="AL28" s="180">
        <f>税率2!$O$6</f>
        <v>0.13043478260869579</v>
      </c>
      <c r="AM28" s="180">
        <f>税率2!$O$6</f>
        <v>0.13043478260869579</v>
      </c>
      <c r="AN28" s="180">
        <f>税率2!$O$6</f>
        <v>0.13043478260869579</v>
      </c>
      <c r="AO28" s="180">
        <f>税率2!$O$6</f>
        <v>0.13043478260869579</v>
      </c>
      <c r="AP28" s="180">
        <f>税率2!$O$6</f>
        <v>0.13043478260869579</v>
      </c>
      <c r="AQ28" s="180">
        <f>税率2!$O$6</f>
        <v>0.13043478260869579</v>
      </c>
      <c r="AR28" s="180">
        <f>税率2!$O$6</f>
        <v>0.13043478260869579</v>
      </c>
      <c r="AS28" s="180">
        <f>税率2!$O$6</f>
        <v>0.13043478260869579</v>
      </c>
      <c r="AT28" s="180">
        <f>税率2!$O$6</f>
        <v>0.13043478260869579</v>
      </c>
      <c r="AU28" s="180">
        <f>税率2!$O$6</f>
        <v>0.13043478260869579</v>
      </c>
    </row>
    <row r="29" spans="1:47" ht="18.75" customHeight="1">
      <c r="A29" s="101" t="s">
        <v>3673</v>
      </c>
      <c r="B29" s="124">
        <v>0</v>
      </c>
      <c r="C29" s="124">
        <v>0</v>
      </c>
      <c r="D29" s="124">
        <v>0</v>
      </c>
      <c r="E29" s="124">
        <v>0</v>
      </c>
      <c r="F29" s="124">
        <v>0</v>
      </c>
      <c r="G29" s="180">
        <f>税率2!$O$6</f>
        <v>0.13043478260869579</v>
      </c>
      <c r="H29" s="180">
        <f>税率2!$O$6</f>
        <v>0.13043478260869579</v>
      </c>
      <c r="I29" s="180">
        <f>税率2!$O$6</f>
        <v>0.13043478260869579</v>
      </c>
      <c r="J29" s="180">
        <f>税率2!$O$6</f>
        <v>0.13043478260869579</v>
      </c>
      <c r="K29" s="180">
        <f>税率2!$O$6</f>
        <v>0.13043478260869579</v>
      </c>
      <c r="L29" s="180">
        <f>税率2!$O$6</f>
        <v>0.13043478260869579</v>
      </c>
      <c r="M29" s="180">
        <f>税率2!$O$6</f>
        <v>0.13043478260869579</v>
      </c>
      <c r="N29" s="180">
        <f>税率2!$O$6</f>
        <v>0.13043478260869579</v>
      </c>
      <c r="O29" s="180">
        <f>税率2!$O$6</f>
        <v>0.13043478260869579</v>
      </c>
      <c r="P29" s="180">
        <f>税率2!$O$6</f>
        <v>0.13043478260869579</v>
      </c>
      <c r="Q29" s="180">
        <f>税率2!$O$6</f>
        <v>0.13043478260869579</v>
      </c>
      <c r="R29" s="180">
        <f>税率2!$O$6</f>
        <v>0.13043478260869579</v>
      </c>
      <c r="S29" s="180">
        <f>税率2!$O$6</f>
        <v>0.13043478260869579</v>
      </c>
      <c r="T29" s="180">
        <f>税率2!$O$6</f>
        <v>0.13043478260869579</v>
      </c>
      <c r="U29" s="180">
        <f>税率2!$O$6</f>
        <v>0.13043478260869579</v>
      </c>
      <c r="V29" s="180">
        <f>税率2!$O$6</f>
        <v>0.13043478260869579</v>
      </c>
      <c r="W29" s="180">
        <f>税率2!$O$6</f>
        <v>0.13043478260869579</v>
      </c>
      <c r="X29" s="180">
        <f>税率2!$O$6</f>
        <v>0.13043478260869579</v>
      </c>
      <c r="Y29" s="180">
        <f>税率2!$O$6</f>
        <v>0.13043478260869579</v>
      </c>
      <c r="Z29" s="180">
        <f>税率2!$O$6</f>
        <v>0.13043478260869579</v>
      </c>
      <c r="AA29" s="180">
        <f>税率2!$O$6</f>
        <v>0.13043478260869579</v>
      </c>
      <c r="AB29" s="180">
        <f>税率2!$O$6</f>
        <v>0.13043478260869579</v>
      </c>
      <c r="AC29" s="180">
        <f>税率2!$O$6</f>
        <v>0.13043478260869579</v>
      </c>
      <c r="AD29" s="180">
        <f>税率2!$O$6</f>
        <v>0.13043478260869579</v>
      </c>
      <c r="AE29" s="180">
        <f>税率2!$O$6</f>
        <v>0.13043478260869579</v>
      </c>
      <c r="AF29" s="180">
        <f>税率2!$O$6</f>
        <v>0.13043478260869579</v>
      </c>
      <c r="AG29" s="180">
        <f>税率2!$O$6</f>
        <v>0.13043478260869579</v>
      </c>
      <c r="AH29" s="180">
        <f>税率2!$O$6</f>
        <v>0.13043478260869579</v>
      </c>
      <c r="AI29" s="180">
        <f>税率2!$O$6</f>
        <v>0.13043478260869579</v>
      </c>
      <c r="AJ29" s="180">
        <f>税率2!$O$6</f>
        <v>0.13043478260869579</v>
      </c>
      <c r="AK29" s="180">
        <f>税率2!$O$6</f>
        <v>0.13043478260869579</v>
      </c>
      <c r="AL29" s="180">
        <f>税率2!$O$6</f>
        <v>0.13043478260869579</v>
      </c>
      <c r="AM29" s="180">
        <f>税率2!$O$6</f>
        <v>0.13043478260869579</v>
      </c>
      <c r="AN29" s="180">
        <f>税率2!$O$6</f>
        <v>0.13043478260869579</v>
      </c>
      <c r="AO29" s="180">
        <f>税率2!$O$6</f>
        <v>0.13043478260869579</v>
      </c>
      <c r="AP29" s="180">
        <f>税率2!$O$6</f>
        <v>0.13043478260869579</v>
      </c>
      <c r="AQ29" s="180">
        <f>税率2!$O$6</f>
        <v>0.13043478260869579</v>
      </c>
      <c r="AR29" s="180">
        <f>税率2!$O$6</f>
        <v>0.13043478260869579</v>
      </c>
      <c r="AS29" s="180">
        <f>税率2!$O$6</f>
        <v>0.13043478260869579</v>
      </c>
      <c r="AT29" s="180">
        <f>税率2!$O$6</f>
        <v>0.13043478260869579</v>
      </c>
      <c r="AU29" s="180">
        <f>税率2!$O$6</f>
        <v>0.13043478260869579</v>
      </c>
    </row>
    <row r="30" spans="1:47" ht="18.75" customHeight="1">
      <c r="A30" s="101" t="s">
        <v>3674</v>
      </c>
      <c r="B30" s="124">
        <v>0</v>
      </c>
      <c r="C30" s="124">
        <v>0</v>
      </c>
      <c r="D30" s="124">
        <v>0</v>
      </c>
      <c r="E30" s="124">
        <v>0</v>
      </c>
      <c r="F30" s="124">
        <v>0</v>
      </c>
      <c r="G30" s="180">
        <f>税率2!$O$6</f>
        <v>0.13043478260869579</v>
      </c>
      <c r="H30" s="180">
        <f>税率2!$O$6</f>
        <v>0.13043478260869579</v>
      </c>
      <c r="I30" s="180">
        <f>税率2!$O$6</f>
        <v>0.13043478260869579</v>
      </c>
      <c r="J30" s="180">
        <f>税率2!$O$6</f>
        <v>0.13043478260869579</v>
      </c>
      <c r="K30" s="180">
        <f>税率2!$O$6</f>
        <v>0.13043478260869579</v>
      </c>
      <c r="L30" s="180">
        <f>税率2!$O$6</f>
        <v>0.13043478260869579</v>
      </c>
      <c r="M30" s="180">
        <f>税率2!$O$6</f>
        <v>0.13043478260869579</v>
      </c>
      <c r="N30" s="180">
        <f>税率2!$O$6</f>
        <v>0.13043478260869579</v>
      </c>
      <c r="O30" s="180">
        <f>税率2!$O$6</f>
        <v>0.13043478260869579</v>
      </c>
      <c r="P30" s="180">
        <f>税率2!$O$6</f>
        <v>0.13043478260869579</v>
      </c>
      <c r="Q30" s="180">
        <f>税率2!$O$6</f>
        <v>0.13043478260869579</v>
      </c>
      <c r="R30" s="180">
        <f>税率2!$O$6</f>
        <v>0.13043478260869579</v>
      </c>
      <c r="S30" s="180">
        <f>税率2!$O$6</f>
        <v>0.13043478260869579</v>
      </c>
      <c r="T30" s="180">
        <f>税率2!$O$6</f>
        <v>0.13043478260869579</v>
      </c>
      <c r="U30" s="180">
        <f>税率2!$O$6</f>
        <v>0.13043478260869579</v>
      </c>
      <c r="V30" s="180">
        <f>税率2!$O$6</f>
        <v>0.13043478260869579</v>
      </c>
      <c r="W30" s="180">
        <f>税率2!$O$6</f>
        <v>0.13043478260869579</v>
      </c>
      <c r="X30" s="180">
        <f>税率2!$O$6</f>
        <v>0.13043478260869579</v>
      </c>
      <c r="Y30" s="180">
        <f>税率2!$O$6</f>
        <v>0.13043478260869579</v>
      </c>
      <c r="Z30" s="180">
        <f>税率2!$O$6</f>
        <v>0.13043478260869579</v>
      </c>
      <c r="AA30" s="180">
        <f>税率2!$O$6</f>
        <v>0.13043478260869579</v>
      </c>
      <c r="AB30" s="180">
        <f>税率2!$O$6</f>
        <v>0.13043478260869579</v>
      </c>
      <c r="AC30" s="180">
        <f>税率2!$O$6</f>
        <v>0.13043478260869579</v>
      </c>
      <c r="AD30" s="180">
        <f>税率2!$O$6</f>
        <v>0.13043478260869579</v>
      </c>
      <c r="AE30" s="180">
        <f>税率2!$O$6</f>
        <v>0.13043478260869579</v>
      </c>
      <c r="AF30" s="180">
        <f>税率2!$O$6</f>
        <v>0.13043478260869579</v>
      </c>
      <c r="AG30" s="180">
        <f>税率2!$O$6</f>
        <v>0.13043478260869579</v>
      </c>
      <c r="AH30" s="180">
        <f>税率2!$O$6</f>
        <v>0.13043478260869579</v>
      </c>
      <c r="AI30" s="180">
        <f>税率2!$O$6</f>
        <v>0.13043478260869579</v>
      </c>
      <c r="AJ30" s="180">
        <f>税率2!$O$6</f>
        <v>0.13043478260869579</v>
      </c>
      <c r="AK30" s="180">
        <f>税率2!$O$6</f>
        <v>0.13043478260869579</v>
      </c>
      <c r="AL30" s="180">
        <f>税率2!$O$6</f>
        <v>0.13043478260869579</v>
      </c>
      <c r="AM30" s="180">
        <f>税率2!$O$6</f>
        <v>0.13043478260869579</v>
      </c>
      <c r="AN30" s="180">
        <f>税率2!$O$6</f>
        <v>0.13043478260869579</v>
      </c>
      <c r="AO30" s="180">
        <f>税率2!$O$6</f>
        <v>0.13043478260869579</v>
      </c>
      <c r="AP30" s="180">
        <f>税率2!$O$6</f>
        <v>0.13043478260869579</v>
      </c>
      <c r="AQ30" s="180">
        <f>税率2!$O$6</f>
        <v>0.13043478260869579</v>
      </c>
      <c r="AR30" s="180">
        <f>税率2!$O$6</f>
        <v>0.13043478260869579</v>
      </c>
      <c r="AS30" s="180">
        <f>税率2!$O$6</f>
        <v>0.13043478260869579</v>
      </c>
      <c r="AT30" s="180">
        <f>税率2!$O$6</f>
        <v>0.13043478260869579</v>
      </c>
      <c r="AU30" s="180">
        <f>税率2!$O$6</f>
        <v>0.13043478260869579</v>
      </c>
    </row>
    <row r="31" spans="1:47" ht="18.75" customHeight="1">
      <c r="A31" s="101" t="s">
        <v>3675</v>
      </c>
      <c r="B31" s="124">
        <v>0</v>
      </c>
      <c r="C31" s="124">
        <v>0</v>
      </c>
      <c r="D31" s="124">
        <v>0</v>
      </c>
      <c r="E31" s="124">
        <v>0</v>
      </c>
      <c r="F31" s="124">
        <v>0</v>
      </c>
      <c r="G31" s="180">
        <f>税率2!$O$6</f>
        <v>0.13043478260869579</v>
      </c>
      <c r="H31" s="180">
        <f>税率2!$O$6</f>
        <v>0.13043478260869579</v>
      </c>
      <c r="I31" s="180">
        <f>税率2!$O$6</f>
        <v>0.13043478260869579</v>
      </c>
      <c r="J31" s="180">
        <f>税率2!$O$6</f>
        <v>0.13043478260869579</v>
      </c>
      <c r="K31" s="180">
        <f>税率2!$O$6</f>
        <v>0.13043478260869579</v>
      </c>
      <c r="L31" s="180">
        <f>税率2!$O$6</f>
        <v>0.13043478260869579</v>
      </c>
      <c r="M31" s="180">
        <f>税率2!$O$6</f>
        <v>0.13043478260869579</v>
      </c>
      <c r="N31" s="180">
        <f>税率2!$O$6</f>
        <v>0.13043478260869579</v>
      </c>
      <c r="O31" s="180">
        <f>税率2!$O$6</f>
        <v>0.13043478260869579</v>
      </c>
      <c r="P31" s="180">
        <f>税率2!$O$6</f>
        <v>0.13043478260869579</v>
      </c>
      <c r="Q31" s="180">
        <f>税率2!$O$6</f>
        <v>0.13043478260869579</v>
      </c>
      <c r="R31" s="180">
        <f>税率2!$O$6</f>
        <v>0.13043478260869579</v>
      </c>
      <c r="S31" s="180">
        <f>税率2!$O$6</f>
        <v>0.13043478260869579</v>
      </c>
      <c r="T31" s="180">
        <f>税率2!$O$6</f>
        <v>0.13043478260869579</v>
      </c>
      <c r="U31" s="180">
        <f>税率2!$O$6</f>
        <v>0.13043478260869579</v>
      </c>
      <c r="V31" s="180">
        <f>税率2!$O$6</f>
        <v>0.13043478260869579</v>
      </c>
      <c r="W31" s="180">
        <f>税率2!$O$6</f>
        <v>0.13043478260869579</v>
      </c>
      <c r="X31" s="180">
        <f>税率2!$O$6</f>
        <v>0.13043478260869579</v>
      </c>
      <c r="Y31" s="180">
        <f>税率2!$O$6</f>
        <v>0.13043478260869579</v>
      </c>
      <c r="Z31" s="180">
        <f>税率2!$O$6</f>
        <v>0.13043478260869579</v>
      </c>
      <c r="AA31" s="180">
        <f>税率2!$O$6</f>
        <v>0.13043478260869579</v>
      </c>
      <c r="AB31" s="180">
        <f>税率2!$O$6</f>
        <v>0.13043478260869579</v>
      </c>
      <c r="AC31" s="180">
        <f>税率2!$O$6</f>
        <v>0.13043478260869579</v>
      </c>
      <c r="AD31" s="180">
        <f>税率2!$O$6</f>
        <v>0.13043478260869579</v>
      </c>
      <c r="AE31" s="180">
        <f>税率2!$O$6</f>
        <v>0.13043478260869579</v>
      </c>
      <c r="AF31" s="180">
        <f>税率2!$O$6</f>
        <v>0.13043478260869579</v>
      </c>
      <c r="AG31" s="180">
        <f>税率2!$O$6</f>
        <v>0.13043478260869579</v>
      </c>
      <c r="AH31" s="180">
        <f>税率2!$O$6</f>
        <v>0.13043478260869579</v>
      </c>
      <c r="AI31" s="180">
        <f>税率2!$O$6</f>
        <v>0.13043478260869579</v>
      </c>
      <c r="AJ31" s="180">
        <f>税率2!$O$6</f>
        <v>0.13043478260869579</v>
      </c>
      <c r="AK31" s="180">
        <f>税率2!$O$6</f>
        <v>0.13043478260869579</v>
      </c>
      <c r="AL31" s="180">
        <f>税率2!$O$6</f>
        <v>0.13043478260869579</v>
      </c>
      <c r="AM31" s="180">
        <f>税率2!$O$6</f>
        <v>0.13043478260869579</v>
      </c>
      <c r="AN31" s="180">
        <f>税率2!$O$6</f>
        <v>0.13043478260869579</v>
      </c>
      <c r="AO31" s="180">
        <f>税率2!$O$6</f>
        <v>0.13043478260869579</v>
      </c>
      <c r="AP31" s="180">
        <f>税率2!$O$6</f>
        <v>0.13043478260869579</v>
      </c>
      <c r="AQ31" s="180">
        <f>税率2!$O$6</f>
        <v>0.13043478260869579</v>
      </c>
      <c r="AR31" s="180">
        <f>税率2!$O$6</f>
        <v>0.13043478260869579</v>
      </c>
      <c r="AS31" s="180">
        <f>税率2!$O$6</f>
        <v>0.13043478260869579</v>
      </c>
      <c r="AT31" s="180">
        <f>税率2!$O$6</f>
        <v>0.13043478260869579</v>
      </c>
      <c r="AU31" s="180">
        <f>税率2!$O$6</f>
        <v>0.13043478260869579</v>
      </c>
    </row>
    <row r="32" spans="1:47" s="103" customFormat="1" ht="18.75" customHeight="1">
      <c r="A32" s="102" t="s">
        <v>3677</v>
      </c>
      <c r="B32" s="102"/>
      <c r="C32" s="102"/>
      <c r="D32" s="102"/>
      <c r="E32" s="102"/>
      <c r="F32" s="102"/>
      <c r="I32" s="102"/>
      <c r="L32" s="102"/>
      <c r="O32" s="102"/>
      <c r="R32" s="102"/>
      <c r="U32" s="102"/>
      <c r="X32" s="102"/>
      <c r="AA32" s="102"/>
      <c r="AD32" s="102"/>
      <c r="AG32" s="102"/>
      <c r="AJ32" s="102"/>
      <c r="AM32" s="102"/>
      <c r="AP32" s="102"/>
      <c r="AS32" s="102"/>
    </row>
    <row r="33" spans="1:47" ht="18.75" customHeight="1">
      <c r="A33" s="105" t="s">
        <v>3697</v>
      </c>
      <c r="B33" s="101">
        <v>2015</v>
      </c>
      <c r="C33" s="101">
        <v>2016</v>
      </c>
      <c r="D33" s="101">
        <v>2017</v>
      </c>
      <c r="E33" s="101">
        <v>2018</v>
      </c>
      <c r="F33" s="101">
        <v>2019</v>
      </c>
      <c r="G33" s="101">
        <v>2020</v>
      </c>
      <c r="H33" s="101">
        <v>2021</v>
      </c>
      <c r="I33" s="101">
        <v>2022</v>
      </c>
      <c r="J33" s="101">
        <v>2023</v>
      </c>
      <c r="K33" s="101">
        <v>2024</v>
      </c>
      <c r="L33" s="101">
        <v>2025</v>
      </c>
      <c r="M33" s="101">
        <v>2026</v>
      </c>
      <c r="N33" s="101">
        <v>2027</v>
      </c>
      <c r="O33" s="101">
        <v>2028</v>
      </c>
      <c r="P33" s="101">
        <v>2029</v>
      </c>
      <c r="Q33" s="101">
        <v>2030</v>
      </c>
      <c r="R33" s="101">
        <v>2031</v>
      </c>
      <c r="S33" s="101">
        <v>2032</v>
      </c>
      <c r="T33" s="101">
        <v>2033</v>
      </c>
      <c r="U33" s="101">
        <v>2034</v>
      </c>
      <c r="V33" s="101">
        <v>2035</v>
      </c>
      <c r="W33" s="101">
        <v>2036</v>
      </c>
      <c r="X33" s="101">
        <v>2037</v>
      </c>
      <c r="Y33" s="101">
        <v>2038</v>
      </c>
      <c r="Z33" s="101">
        <v>2039</v>
      </c>
      <c r="AA33" s="101">
        <v>2040</v>
      </c>
      <c r="AB33" s="101">
        <v>2041</v>
      </c>
      <c r="AC33" s="101">
        <v>2042</v>
      </c>
      <c r="AD33" s="101">
        <v>2043</v>
      </c>
      <c r="AE33" s="101">
        <v>2044</v>
      </c>
      <c r="AF33" s="101">
        <v>2045</v>
      </c>
      <c r="AG33" s="101">
        <v>2046</v>
      </c>
      <c r="AH33" s="101">
        <v>2047</v>
      </c>
      <c r="AI33" s="101">
        <v>2048</v>
      </c>
      <c r="AJ33" s="101">
        <v>2049</v>
      </c>
      <c r="AK33" s="101">
        <v>2050</v>
      </c>
      <c r="AL33" s="101">
        <v>2051</v>
      </c>
      <c r="AM33" s="101">
        <v>2052</v>
      </c>
      <c r="AN33" s="101">
        <v>2053</v>
      </c>
      <c r="AO33" s="101">
        <v>2054</v>
      </c>
      <c r="AP33" s="101">
        <v>2055</v>
      </c>
      <c r="AQ33" s="101">
        <v>2056</v>
      </c>
      <c r="AR33" s="101">
        <v>2057</v>
      </c>
      <c r="AS33" s="101">
        <v>2058</v>
      </c>
      <c r="AT33" s="101">
        <v>2059</v>
      </c>
      <c r="AU33" s="101">
        <v>2060</v>
      </c>
    </row>
    <row r="34" spans="1:47" ht="18.75" customHeight="1">
      <c r="A34" s="101" t="s">
        <v>3668</v>
      </c>
      <c r="B34" s="124">
        <v>0</v>
      </c>
      <c r="C34" s="124">
        <v>0</v>
      </c>
      <c r="D34" s="124">
        <v>0</v>
      </c>
      <c r="E34" s="124">
        <v>0</v>
      </c>
      <c r="F34" s="124">
        <v>0</v>
      </c>
      <c r="G34" s="180">
        <f>税率2!$O$7</f>
        <v>0.14529914529914523</v>
      </c>
      <c r="H34" s="180">
        <f>税率2!$O$7</f>
        <v>0.14529914529914523</v>
      </c>
      <c r="I34" s="180">
        <f>税率2!$O$7</f>
        <v>0.14529914529914523</v>
      </c>
      <c r="J34" s="180">
        <f>税率2!$O$7</f>
        <v>0.14529914529914523</v>
      </c>
      <c r="K34" s="180">
        <f>税率2!$O$7</f>
        <v>0.14529914529914523</v>
      </c>
      <c r="L34" s="180">
        <f>税率2!$O$7</f>
        <v>0.14529914529914523</v>
      </c>
      <c r="M34" s="180">
        <f>税率2!$O$7</f>
        <v>0.14529914529914523</v>
      </c>
      <c r="N34" s="180">
        <f>税率2!$O$7</f>
        <v>0.14529914529914523</v>
      </c>
      <c r="O34" s="180">
        <f>税率2!$O$7</f>
        <v>0.14529914529914523</v>
      </c>
      <c r="P34" s="180">
        <f>税率2!$O$7</f>
        <v>0.14529914529914523</v>
      </c>
      <c r="Q34" s="180">
        <f>税率2!$O$7</f>
        <v>0.14529914529914523</v>
      </c>
      <c r="R34" s="180">
        <f>税率2!$O$7</f>
        <v>0.14529914529914523</v>
      </c>
      <c r="S34" s="180">
        <f>税率2!$O$7</f>
        <v>0.14529914529914523</v>
      </c>
      <c r="T34" s="180">
        <f>税率2!$O$7</f>
        <v>0.14529914529914523</v>
      </c>
      <c r="U34" s="180">
        <f>税率2!$O$7</f>
        <v>0.14529914529914523</v>
      </c>
      <c r="V34" s="180">
        <f>税率2!$O$7</f>
        <v>0.14529914529914523</v>
      </c>
      <c r="W34" s="180">
        <f>税率2!$O$7</f>
        <v>0.14529914529914523</v>
      </c>
      <c r="X34" s="180">
        <f>税率2!$O$7</f>
        <v>0.14529914529914523</v>
      </c>
      <c r="Y34" s="180">
        <f>税率2!$O$7</f>
        <v>0.14529914529914523</v>
      </c>
      <c r="Z34" s="180">
        <f>税率2!$O$7</f>
        <v>0.14529914529914523</v>
      </c>
      <c r="AA34" s="180">
        <f>税率2!$O$7</f>
        <v>0.14529914529914523</v>
      </c>
      <c r="AB34" s="180">
        <f>税率2!$O$7</f>
        <v>0.14529914529914523</v>
      </c>
      <c r="AC34" s="180">
        <f>税率2!$O$7</f>
        <v>0.14529914529914523</v>
      </c>
      <c r="AD34" s="180">
        <f>税率2!$O$7</f>
        <v>0.14529914529914523</v>
      </c>
      <c r="AE34" s="180">
        <f>税率2!$O$7</f>
        <v>0.14529914529914523</v>
      </c>
      <c r="AF34" s="180">
        <f>税率2!$O$7</f>
        <v>0.14529914529914523</v>
      </c>
      <c r="AG34" s="180">
        <f>税率2!$O$7</f>
        <v>0.14529914529914523</v>
      </c>
      <c r="AH34" s="180">
        <f>税率2!$O$7</f>
        <v>0.14529914529914523</v>
      </c>
      <c r="AI34" s="180">
        <f>税率2!$O$7</f>
        <v>0.14529914529914523</v>
      </c>
      <c r="AJ34" s="180">
        <f>税率2!$O$7</f>
        <v>0.14529914529914523</v>
      </c>
      <c r="AK34" s="180">
        <f>税率2!$O$7</f>
        <v>0.14529914529914523</v>
      </c>
      <c r="AL34" s="180">
        <f>税率2!$O$7</f>
        <v>0.14529914529914523</v>
      </c>
      <c r="AM34" s="180">
        <f>税率2!$O$7</f>
        <v>0.14529914529914523</v>
      </c>
      <c r="AN34" s="180">
        <f>税率2!$O$7</f>
        <v>0.14529914529914523</v>
      </c>
      <c r="AO34" s="180">
        <f>税率2!$O$7</f>
        <v>0.14529914529914523</v>
      </c>
      <c r="AP34" s="180">
        <f>税率2!$O$7</f>
        <v>0.14529914529914523</v>
      </c>
      <c r="AQ34" s="180">
        <f>税率2!$O$7</f>
        <v>0.14529914529914523</v>
      </c>
      <c r="AR34" s="180">
        <f>税率2!$O$7</f>
        <v>0.14529914529914523</v>
      </c>
      <c r="AS34" s="180">
        <f>税率2!$O$7</f>
        <v>0.14529914529914523</v>
      </c>
      <c r="AT34" s="180">
        <f>税率2!$O$7</f>
        <v>0.14529914529914523</v>
      </c>
      <c r="AU34" s="180">
        <f>税率2!$O$7</f>
        <v>0.14529914529914523</v>
      </c>
    </row>
    <row r="35" spans="1:47" ht="18.75" customHeight="1">
      <c r="A35" s="101" t="s">
        <v>3669</v>
      </c>
      <c r="B35" s="124">
        <v>0</v>
      </c>
      <c r="C35" s="124">
        <v>0</v>
      </c>
      <c r="D35" s="124">
        <v>0</v>
      </c>
      <c r="E35" s="124">
        <v>0</v>
      </c>
      <c r="F35" s="124">
        <v>0</v>
      </c>
      <c r="G35" s="180">
        <f>税率2!$O$7</f>
        <v>0.14529914529914523</v>
      </c>
      <c r="H35" s="180">
        <f>税率2!$O$7</f>
        <v>0.14529914529914523</v>
      </c>
      <c r="I35" s="180">
        <f>税率2!$O$7</f>
        <v>0.14529914529914523</v>
      </c>
      <c r="J35" s="180">
        <f>税率2!$O$7</f>
        <v>0.14529914529914523</v>
      </c>
      <c r="K35" s="180">
        <f>税率2!$O$7</f>
        <v>0.14529914529914523</v>
      </c>
      <c r="L35" s="180">
        <f>税率2!$O$7</f>
        <v>0.14529914529914523</v>
      </c>
      <c r="M35" s="180">
        <f>税率2!$O$7</f>
        <v>0.14529914529914523</v>
      </c>
      <c r="N35" s="180">
        <f>税率2!$O$7</f>
        <v>0.14529914529914523</v>
      </c>
      <c r="O35" s="180">
        <f>税率2!$O$7</f>
        <v>0.14529914529914523</v>
      </c>
      <c r="P35" s="180">
        <f>税率2!$O$7</f>
        <v>0.14529914529914523</v>
      </c>
      <c r="Q35" s="180">
        <f>税率2!$O$7</f>
        <v>0.14529914529914523</v>
      </c>
      <c r="R35" s="180">
        <f>税率2!$O$7</f>
        <v>0.14529914529914523</v>
      </c>
      <c r="S35" s="180">
        <f>税率2!$O$7</f>
        <v>0.14529914529914523</v>
      </c>
      <c r="T35" s="180">
        <f>税率2!$O$7</f>
        <v>0.14529914529914523</v>
      </c>
      <c r="U35" s="180">
        <f>税率2!$O$7</f>
        <v>0.14529914529914523</v>
      </c>
      <c r="V35" s="180">
        <f>税率2!$O$7</f>
        <v>0.14529914529914523</v>
      </c>
      <c r="W35" s="180">
        <f>税率2!$O$7</f>
        <v>0.14529914529914523</v>
      </c>
      <c r="X35" s="180">
        <f>税率2!$O$7</f>
        <v>0.14529914529914523</v>
      </c>
      <c r="Y35" s="180">
        <f>税率2!$O$7</f>
        <v>0.14529914529914523</v>
      </c>
      <c r="Z35" s="180">
        <f>税率2!$O$7</f>
        <v>0.14529914529914523</v>
      </c>
      <c r="AA35" s="180">
        <f>税率2!$O$7</f>
        <v>0.14529914529914523</v>
      </c>
      <c r="AB35" s="180">
        <f>税率2!$O$7</f>
        <v>0.14529914529914523</v>
      </c>
      <c r="AC35" s="180">
        <f>税率2!$O$7</f>
        <v>0.14529914529914523</v>
      </c>
      <c r="AD35" s="180">
        <f>税率2!$O$7</f>
        <v>0.14529914529914523</v>
      </c>
      <c r="AE35" s="180">
        <f>税率2!$O$7</f>
        <v>0.14529914529914523</v>
      </c>
      <c r="AF35" s="180">
        <f>税率2!$O$7</f>
        <v>0.14529914529914523</v>
      </c>
      <c r="AG35" s="180">
        <f>税率2!$O$7</f>
        <v>0.14529914529914523</v>
      </c>
      <c r="AH35" s="180">
        <f>税率2!$O$7</f>
        <v>0.14529914529914523</v>
      </c>
      <c r="AI35" s="180">
        <f>税率2!$O$7</f>
        <v>0.14529914529914523</v>
      </c>
      <c r="AJ35" s="180">
        <f>税率2!$O$7</f>
        <v>0.14529914529914523</v>
      </c>
      <c r="AK35" s="180">
        <f>税率2!$O$7</f>
        <v>0.14529914529914523</v>
      </c>
      <c r="AL35" s="180">
        <f>税率2!$O$7</f>
        <v>0.14529914529914523</v>
      </c>
      <c r="AM35" s="180">
        <f>税率2!$O$7</f>
        <v>0.14529914529914523</v>
      </c>
      <c r="AN35" s="180">
        <f>税率2!$O$7</f>
        <v>0.14529914529914523</v>
      </c>
      <c r="AO35" s="180">
        <f>税率2!$O$7</f>
        <v>0.14529914529914523</v>
      </c>
      <c r="AP35" s="180">
        <f>税率2!$O$7</f>
        <v>0.14529914529914523</v>
      </c>
      <c r="AQ35" s="180">
        <f>税率2!$O$7</f>
        <v>0.14529914529914523</v>
      </c>
      <c r="AR35" s="180">
        <f>税率2!$O$7</f>
        <v>0.14529914529914523</v>
      </c>
      <c r="AS35" s="180">
        <f>税率2!$O$7</f>
        <v>0.14529914529914523</v>
      </c>
      <c r="AT35" s="180">
        <f>税率2!$O$7</f>
        <v>0.14529914529914523</v>
      </c>
      <c r="AU35" s="180">
        <f>税率2!$O$7</f>
        <v>0.14529914529914523</v>
      </c>
    </row>
    <row r="36" spans="1:47" ht="18.75" customHeight="1">
      <c r="A36" s="101" t="s">
        <v>3670</v>
      </c>
      <c r="B36" s="124">
        <v>0</v>
      </c>
      <c r="C36" s="124">
        <v>0</v>
      </c>
      <c r="D36" s="124">
        <v>0</v>
      </c>
      <c r="E36" s="124">
        <v>0</v>
      </c>
      <c r="F36" s="124">
        <v>0</v>
      </c>
      <c r="G36" s="180">
        <f>税率2!$O$7</f>
        <v>0.14529914529914523</v>
      </c>
      <c r="H36" s="180">
        <f>税率2!$O$7</f>
        <v>0.14529914529914523</v>
      </c>
      <c r="I36" s="180">
        <f>税率2!$O$7</f>
        <v>0.14529914529914523</v>
      </c>
      <c r="J36" s="180">
        <f>税率2!$O$7</f>
        <v>0.14529914529914523</v>
      </c>
      <c r="K36" s="180">
        <f>税率2!$O$7</f>
        <v>0.14529914529914523</v>
      </c>
      <c r="L36" s="180">
        <f>税率2!$O$7</f>
        <v>0.14529914529914523</v>
      </c>
      <c r="M36" s="180">
        <f>税率2!$O$7</f>
        <v>0.14529914529914523</v>
      </c>
      <c r="N36" s="180">
        <f>税率2!$O$7</f>
        <v>0.14529914529914523</v>
      </c>
      <c r="O36" s="180">
        <f>税率2!$O$7</f>
        <v>0.14529914529914523</v>
      </c>
      <c r="P36" s="180">
        <f>税率2!$O$7</f>
        <v>0.14529914529914523</v>
      </c>
      <c r="Q36" s="180">
        <f>税率2!$O$7</f>
        <v>0.14529914529914523</v>
      </c>
      <c r="R36" s="180">
        <f>税率2!$O$7</f>
        <v>0.14529914529914523</v>
      </c>
      <c r="S36" s="180">
        <f>税率2!$O$7</f>
        <v>0.14529914529914523</v>
      </c>
      <c r="T36" s="180">
        <f>税率2!$O$7</f>
        <v>0.14529914529914523</v>
      </c>
      <c r="U36" s="180">
        <f>税率2!$O$7</f>
        <v>0.14529914529914523</v>
      </c>
      <c r="V36" s="180">
        <f>税率2!$O$7</f>
        <v>0.14529914529914523</v>
      </c>
      <c r="W36" s="180">
        <f>税率2!$O$7</f>
        <v>0.14529914529914523</v>
      </c>
      <c r="X36" s="180">
        <f>税率2!$O$7</f>
        <v>0.14529914529914523</v>
      </c>
      <c r="Y36" s="180">
        <f>税率2!$O$7</f>
        <v>0.14529914529914523</v>
      </c>
      <c r="Z36" s="180">
        <f>税率2!$O$7</f>
        <v>0.14529914529914523</v>
      </c>
      <c r="AA36" s="180">
        <f>税率2!$O$7</f>
        <v>0.14529914529914523</v>
      </c>
      <c r="AB36" s="180">
        <f>税率2!$O$7</f>
        <v>0.14529914529914523</v>
      </c>
      <c r="AC36" s="180">
        <f>税率2!$O$7</f>
        <v>0.14529914529914523</v>
      </c>
      <c r="AD36" s="180">
        <f>税率2!$O$7</f>
        <v>0.14529914529914523</v>
      </c>
      <c r="AE36" s="180">
        <f>税率2!$O$7</f>
        <v>0.14529914529914523</v>
      </c>
      <c r="AF36" s="180">
        <f>税率2!$O$7</f>
        <v>0.14529914529914523</v>
      </c>
      <c r="AG36" s="180">
        <f>税率2!$O$7</f>
        <v>0.14529914529914523</v>
      </c>
      <c r="AH36" s="180">
        <f>税率2!$O$7</f>
        <v>0.14529914529914523</v>
      </c>
      <c r="AI36" s="180">
        <f>税率2!$O$7</f>
        <v>0.14529914529914523</v>
      </c>
      <c r="AJ36" s="180">
        <f>税率2!$O$7</f>
        <v>0.14529914529914523</v>
      </c>
      <c r="AK36" s="180">
        <f>税率2!$O$7</f>
        <v>0.14529914529914523</v>
      </c>
      <c r="AL36" s="180">
        <f>税率2!$O$7</f>
        <v>0.14529914529914523</v>
      </c>
      <c r="AM36" s="180">
        <f>税率2!$O$7</f>
        <v>0.14529914529914523</v>
      </c>
      <c r="AN36" s="180">
        <f>税率2!$O$7</f>
        <v>0.14529914529914523</v>
      </c>
      <c r="AO36" s="180">
        <f>税率2!$O$7</f>
        <v>0.14529914529914523</v>
      </c>
      <c r="AP36" s="180">
        <f>税率2!$O$7</f>
        <v>0.14529914529914523</v>
      </c>
      <c r="AQ36" s="180">
        <f>税率2!$O$7</f>
        <v>0.14529914529914523</v>
      </c>
      <c r="AR36" s="180">
        <f>税率2!$O$7</f>
        <v>0.14529914529914523</v>
      </c>
      <c r="AS36" s="180">
        <f>税率2!$O$7</f>
        <v>0.14529914529914523</v>
      </c>
      <c r="AT36" s="180">
        <f>税率2!$O$7</f>
        <v>0.14529914529914523</v>
      </c>
      <c r="AU36" s="180">
        <f>税率2!$O$7</f>
        <v>0.14529914529914523</v>
      </c>
    </row>
    <row r="37" spans="1:47" ht="18.75" customHeight="1">
      <c r="A37" s="101" t="s">
        <v>3671</v>
      </c>
      <c r="B37" s="124">
        <v>0</v>
      </c>
      <c r="C37" s="124">
        <v>0</v>
      </c>
      <c r="D37" s="124">
        <v>0</v>
      </c>
      <c r="E37" s="124">
        <v>0</v>
      </c>
      <c r="F37" s="124">
        <v>0</v>
      </c>
      <c r="G37" s="180">
        <f>税率2!$O$7</f>
        <v>0.14529914529914523</v>
      </c>
      <c r="H37" s="180">
        <f>税率2!$O$7</f>
        <v>0.14529914529914523</v>
      </c>
      <c r="I37" s="180">
        <f>税率2!$O$7</f>
        <v>0.14529914529914523</v>
      </c>
      <c r="J37" s="180">
        <f>税率2!$O$7</f>
        <v>0.14529914529914523</v>
      </c>
      <c r="K37" s="180">
        <f>税率2!$O$7</f>
        <v>0.14529914529914523</v>
      </c>
      <c r="L37" s="180">
        <f>税率2!$O$7</f>
        <v>0.14529914529914523</v>
      </c>
      <c r="M37" s="180">
        <f>税率2!$O$7</f>
        <v>0.14529914529914523</v>
      </c>
      <c r="N37" s="180">
        <f>税率2!$O$7</f>
        <v>0.14529914529914523</v>
      </c>
      <c r="O37" s="180">
        <f>税率2!$O$7</f>
        <v>0.14529914529914523</v>
      </c>
      <c r="P37" s="180">
        <f>税率2!$O$7</f>
        <v>0.14529914529914523</v>
      </c>
      <c r="Q37" s="180">
        <f>税率2!$O$7</f>
        <v>0.14529914529914523</v>
      </c>
      <c r="R37" s="180">
        <f>税率2!$O$7</f>
        <v>0.14529914529914523</v>
      </c>
      <c r="S37" s="180">
        <f>税率2!$O$7</f>
        <v>0.14529914529914523</v>
      </c>
      <c r="T37" s="180">
        <f>税率2!$O$7</f>
        <v>0.14529914529914523</v>
      </c>
      <c r="U37" s="180">
        <f>税率2!$O$7</f>
        <v>0.14529914529914523</v>
      </c>
      <c r="V37" s="180">
        <f>税率2!$O$7</f>
        <v>0.14529914529914523</v>
      </c>
      <c r="W37" s="180">
        <f>税率2!$O$7</f>
        <v>0.14529914529914523</v>
      </c>
      <c r="X37" s="180">
        <f>税率2!$O$7</f>
        <v>0.14529914529914523</v>
      </c>
      <c r="Y37" s="180">
        <f>税率2!$O$7</f>
        <v>0.14529914529914523</v>
      </c>
      <c r="Z37" s="180">
        <f>税率2!$O$7</f>
        <v>0.14529914529914523</v>
      </c>
      <c r="AA37" s="180">
        <f>税率2!$O$7</f>
        <v>0.14529914529914523</v>
      </c>
      <c r="AB37" s="180">
        <f>税率2!$O$7</f>
        <v>0.14529914529914523</v>
      </c>
      <c r="AC37" s="180">
        <f>税率2!$O$7</f>
        <v>0.14529914529914523</v>
      </c>
      <c r="AD37" s="180">
        <f>税率2!$O$7</f>
        <v>0.14529914529914523</v>
      </c>
      <c r="AE37" s="180">
        <f>税率2!$O$7</f>
        <v>0.14529914529914523</v>
      </c>
      <c r="AF37" s="180">
        <f>税率2!$O$7</f>
        <v>0.14529914529914523</v>
      </c>
      <c r="AG37" s="180">
        <f>税率2!$O$7</f>
        <v>0.14529914529914523</v>
      </c>
      <c r="AH37" s="180">
        <f>税率2!$O$7</f>
        <v>0.14529914529914523</v>
      </c>
      <c r="AI37" s="180">
        <f>税率2!$O$7</f>
        <v>0.14529914529914523</v>
      </c>
      <c r="AJ37" s="180">
        <f>税率2!$O$7</f>
        <v>0.14529914529914523</v>
      </c>
      <c r="AK37" s="180">
        <f>税率2!$O$7</f>
        <v>0.14529914529914523</v>
      </c>
      <c r="AL37" s="180">
        <f>税率2!$O$7</f>
        <v>0.14529914529914523</v>
      </c>
      <c r="AM37" s="180">
        <f>税率2!$O$7</f>
        <v>0.14529914529914523</v>
      </c>
      <c r="AN37" s="180">
        <f>税率2!$O$7</f>
        <v>0.14529914529914523</v>
      </c>
      <c r="AO37" s="180">
        <f>税率2!$O$7</f>
        <v>0.14529914529914523</v>
      </c>
      <c r="AP37" s="180">
        <f>税率2!$O$7</f>
        <v>0.14529914529914523</v>
      </c>
      <c r="AQ37" s="180">
        <f>税率2!$O$7</f>
        <v>0.14529914529914523</v>
      </c>
      <c r="AR37" s="180">
        <f>税率2!$O$7</f>
        <v>0.14529914529914523</v>
      </c>
      <c r="AS37" s="180">
        <f>税率2!$O$7</f>
        <v>0.14529914529914523</v>
      </c>
      <c r="AT37" s="180">
        <f>税率2!$O$7</f>
        <v>0.14529914529914523</v>
      </c>
      <c r="AU37" s="180">
        <f>税率2!$O$7</f>
        <v>0.14529914529914523</v>
      </c>
    </row>
    <row r="38" spans="1:47" ht="18.75" customHeight="1">
      <c r="A38" s="101" t="s">
        <v>3672</v>
      </c>
      <c r="B38" s="124">
        <v>0</v>
      </c>
      <c r="C38" s="124">
        <v>0</v>
      </c>
      <c r="D38" s="124">
        <v>0</v>
      </c>
      <c r="E38" s="124">
        <v>0</v>
      </c>
      <c r="F38" s="124">
        <v>0</v>
      </c>
      <c r="G38" s="180">
        <f>税率2!$O$7</f>
        <v>0.14529914529914523</v>
      </c>
      <c r="H38" s="180">
        <f>税率2!$O$7</f>
        <v>0.14529914529914523</v>
      </c>
      <c r="I38" s="180">
        <f>税率2!$O$7</f>
        <v>0.14529914529914523</v>
      </c>
      <c r="J38" s="180">
        <f>税率2!$O$7</f>
        <v>0.14529914529914523</v>
      </c>
      <c r="K38" s="180">
        <f>税率2!$O$7</f>
        <v>0.14529914529914523</v>
      </c>
      <c r="L38" s="180">
        <f>税率2!$O$7</f>
        <v>0.14529914529914523</v>
      </c>
      <c r="M38" s="180">
        <f>税率2!$O$7</f>
        <v>0.14529914529914523</v>
      </c>
      <c r="N38" s="180">
        <f>税率2!$O$7</f>
        <v>0.14529914529914523</v>
      </c>
      <c r="O38" s="180">
        <f>税率2!$O$7</f>
        <v>0.14529914529914523</v>
      </c>
      <c r="P38" s="180">
        <f>税率2!$O$7</f>
        <v>0.14529914529914523</v>
      </c>
      <c r="Q38" s="180">
        <f>税率2!$O$7</f>
        <v>0.14529914529914523</v>
      </c>
      <c r="R38" s="180">
        <f>税率2!$O$7</f>
        <v>0.14529914529914523</v>
      </c>
      <c r="S38" s="180">
        <f>税率2!$O$7</f>
        <v>0.14529914529914523</v>
      </c>
      <c r="T38" s="180">
        <f>税率2!$O$7</f>
        <v>0.14529914529914523</v>
      </c>
      <c r="U38" s="180">
        <f>税率2!$O$7</f>
        <v>0.14529914529914523</v>
      </c>
      <c r="V38" s="180">
        <f>税率2!$O$7</f>
        <v>0.14529914529914523</v>
      </c>
      <c r="W38" s="180">
        <f>税率2!$O$7</f>
        <v>0.14529914529914523</v>
      </c>
      <c r="X38" s="180">
        <f>税率2!$O$7</f>
        <v>0.14529914529914523</v>
      </c>
      <c r="Y38" s="180">
        <f>税率2!$O$7</f>
        <v>0.14529914529914523</v>
      </c>
      <c r="Z38" s="180">
        <f>税率2!$O$7</f>
        <v>0.14529914529914523</v>
      </c>
      <c r="AA38" s="180">
        <f>税率2!$O$7</f>
        <v>0.14529914529914523</v>
      </c>
      <c r="AB38" s="180">
        <f>税率2!$O$7</f>
        <v>0.14529914529914523</v>
      </c>
      <c r="AC38" s="180">
        <f>税率2!$O$7</f>
        <v>0.14529914529914523</v>
      </c>
      <c r="AD38" s="180">
        <f>税率2!$O$7</f>
        <v>0.14529914529914523</v>
      </c>
      <c r="AE38" s="180">
        <f>税率2!$O$7</f>
        <v>0.14529914529914523</v>
      </c>
      <c r="AF38" s="180">
        <f>税率2!$O$7</f>
        <v>0.14529914529914523</v>
      </c>
      <c r="AG38" s="180">
        <f>税率2!$O$7</f>
        <v>0.14529914529914523</v>
      </c>
      <c r="AH38" s="180">
        <f>税率2!$O$7</f>
        <v>0.14529914529914523</v>
      </c>
      <c r="AI38" s="180">
        <f>税率2!$O$7</f>
        <v>0.14529914529914523</v>
      </c>
      <c r="AJ38" s="180">
        <f>税率2!$O$7</f>
        <v>0.14529914529914523</v>
      </c>
      <c r="AK38" s="180">
        <f>税率2!$O$7</f>
        <v>0.14529914529914523</v>
      </c>
      <c r="AL38" s="180">
        <f>税率2!$O$7</f>
        <v>0.14529914529914523</v>
      </c>
      <c r="AM38" s="180">
        <f>税率2!$O$7</f>
        <v>0.14529914529914523</v>
      </c>
      <c r="AN38" s="180">
        <f>税率2!$O$7</f>
        <v>0.14529914529914523</v>
      </c>
      <c r="AO38" s="180">
        <f>税率2!$O$7</f>
        <v>0.14529914529914523</v>
      </c>
      <c r="AP38" s="180">
        <f>税率2!$O$7</f>
        <v>0.14529914529914523</v>
      </c>
      <c r="AQ38" s="180">
        <f>税率2!$O$7</f>
        <v>0.14529914529914523</v>
      </c>
      <c r="AR38" s="180">
        <f>税率2!$O$7</f>
        <v>0.14529914529914523</v>
      </c>
      <c r="AS38" s="180">
        <f>税率2!$O$7</f>
        <v>0.14529914529914523</v>
      </c>
      <c r="AT38" s="180">
        <f>税率2!$O$7</f>
        <v>0.14529914529914523</v>
      </c>
      <c r="AU38" s="180">
        <f>税率2!$O$7</f>
        <v>0.14529914529914523</v>
      </c>
    </row>
    <row r="39" spans="1:47" ht="18.75" customHeight="1">
      <c r="A39" s="101" t="s">
        <v>3673</v>
      </c>
      <c r="B39" s="124">
        <v>0</v>
      </c>
      <c r="C39" s="124">
        <v>0</v>
      </c>
      <c r="D39" s="124">
        <v>0</v>
      </c>
      <c r="E39" s="124">
        <v>0</v>
      </c>
      <c r="F39" s="124">
        <v>0</v>
      </c>
      <c r="G39" s="180">
        <f>税率2!$O$7</f>
        <v>0.14529914529914523</v>
      </c>
      <c r="H39" s="180">
        <f>税率2!$O$7</f>
        <v>0.14529914529914523</v>
      </c>
      <c r="I39" s="180">
        <f>税率2!$O$7</f>
        <v>0.14529914529914523</v>
      </c>
      <c r="J39" s="180">
        <f>税率2!$O$7</f>
        <v>0.14529914529914523</v>
      </c>
      <c r="K39" s="180">
        <f>税率2!$O$7</f>
        <v>0.14529914529914523</v>
      </c>
      <c r="L39" s="180">
        <f>税率2!$O$7</f>
        <v>0.14529914529914523</v>
      </c>
      <c r="M39" s="180">
        <f>税率2!$O$7</f>
        <v>0.14529914529914523</v>
      </c>
      <c r="N39" s="180">
        <f>税率2!$O$7</f>
        <v>0.14529914529914523</v>
      </c>
      <c r="O39" s="180">
        <f>税率2!$O$7</f>
        <v>0.14529914529914523</v>
      </c>
      <c r="P39" s="180">
        <f>税率2!$O$7</f>
        <v>0.14529914529914523</v>
      </c>
      <c r="Q39" s="180">
        <f>税率2!$O$7</f>
        <v>0.14529914529914523</v>
      </c>
      <c r="R39" s="180">
        <f>税率2!$O$7</f>
        <v>0.14529914529914523</v>
      </c>
      <c r="S39" s="180">
        <f>税率2!$O$7</f>
        <v>0.14529914529914523</v>
      </c>
      <c r="T39" s="180">
        <f>税率2!$O$7</f>
        <v>0.14529914529914523</v>
      </c>
      <c r="U39" s="180">
        <f>税率2!$O$7</f>
        <v>0.14529914529914523</v>
      </c>
      <c r="V39" s="180">
        <f>税率2!$O$7</f>
        <v>0.14529914529914523</v>
      </c>
      <c r="W39" s="180">
        <f>税率2!$O$7</f>
        <v>0.14529914529914523</v>
      </c>
      <c r="X39" s="180">
        <f>税率2!$O$7</f>
        <v>0.14529914529914523</v>
      </c>
      <c r="Y39" s="180">
        <f>税率2!$O$7</f>
        <v>0.14529914529914523</v>
      </c>
      <c r="Z39" s="180">
        <f>税率2!$O$7</f>
        <v>0.14529914529914523</v>
      </c>
      <c r="AA39" s="180">
        <f>税率2!$O$7</f>
        <v>0.14529914529914523</v>
      </c>
      <c r="AB39" s="180">
        <f>税率2!$O$7</f>
        <v>0.14529914529914523</v>
      </c>
      <c r="AC39" s="180">
        <f>税率2!$O$7</f>
        <v>0.14529914529914523</v>
      </c>
      <c r="AD39" s="180">
        <f>税率2!$O$7</f>
        <v>0.14529914529914523</v>
      </c>
      <c r="AE39" s="180">
        <f>税率2!$O$7</f>
        <v>0.14529914529914523</v>
      </c>
      <c r="AF39" s="180">
        <f>税率2!$O$7</f>
        <v>0.14529914529914523</v>
      </c>
      <c r="AG39" s="180">
        <f>税率2!$O$7</f>
        <v>0.14529914529914523</v>
      </c>
      <c r="AH39" s="180">
        <f>税率2!$O$7</f>
        <v>0.14529914529914523</v>
      </c>
      <c r="AI39" s="180">
        <f>税率2!$O$7</f>
        <v>0.14529914529914523</v>
      </c>
      <c r="AJ39" s="180">
        <f>税率2!$O$7</f>
        <v>0.14529914529914523</v>
      </c>
      <c r="AK39" s="180">
        <f>税率2!$O$7</f>
        <v>0.14529914529914523</v>
      </c>
      <c r="AL39" s="180">
        <f>税率2!$O$7</f>
        <v>0.14529914529914523</v>
      </c>
      <c r="AM39" s="180">
        <f>税率2!$O$7</f>
        <v>0.14529914529914523</v>
      </c>
      <c r="AN39" s="180">
        <f>税率2!$O$7</f>
        <v>0.14529914529914523</v>
      </c>
      <c r="AO39" s="180">
        <f>税率2!$O$7</f>
        <v>0.14529914529914523</v>
      </c>
      <c r="AP39" s="180">
        <f>税率2!$O$7</f>
        <v>0.14529914529914523</v>
      </c>
      <c r="AQ39" s="180">
        <f>税率2!$O$7</f>
        <v>0.14529914529914523</v>
      </c>
      <c r="AR39" s="180">
        <f>税率2!$O$7</f>
        <v>0.14529914529914523</v>
      </c>
      <c r="AS39" s="180">
        <f>税率2!$O$7</f>
        <v>0.14529914529914523</v>
      </c>
      <c r="AT39" s="180">
        <f>税率2!$O$7</f>
        <v>0.14529914529914523</v>
      </c>
      <c r="AU39" s="180">
        <f>税率2!$O$7</f>
        <v>0.14529914529914523</v>
      </c>
    </row>
    <row r="40" spans="1:47" ht="18.75" customHeight="1">
      <c r="A40" s="101" t="s">
        <v>3674</v>
      </c>
      <c r="B40" s="124">
        <v>0</v>
      </c>
      <c r="C40" s="124">
        <v>0</v>
      </c>
      <c r="D40" s="124">
        <v>0</v>
      </c>
      <c r="E40" s="124">
        <v>0</v>
      </c>
      <c r="F40" s="124">
        <v>0</v>
      </c>
      <c r="G40" s="180">
        <f>税率2!$O$7</f>
        <v>0.14529914529914523</v>
      </c>
      <c r="H40" s="180">
        <f>税率2!$O$7</f>
        <v>0.14529914529914523</v>
      </c>
      <c r="I40" s="180">
        <f>税率2!$O$7</f>
        <v>0.14529914529914523</v>
      </c>
      <c r="J40" s="180">
        <f>税率2!$O$7</f>
        <v>0.14529914529914523</v>
      </c>
      <c r="K40" s="180">
        <f>税率2!$O$7</f>
        <v>0.14529914529914523</v>
      </c>
      <c r="L40" s="180">
        <f>税率2!$O$7</f>
        <v>0.14529914529914523</v>
      </c>
      <c r="M40" s="180">
        <f>税率2!$O$7</f>
        <v>0.14529914529914523</v>
      </c>
      <c r="N40" s="180">
        <f>税率2!$O$7</f>
        <v>0.14529914529914523</v>
      </c>
      <c r="O40" s="180">
        <f>税率2!$O$7</f>
        <v>0.14529914529914523</v>
      </c>
      <c r="P40" s="180">
        <f>税率2!$O$7</f>
        <v>0.14529914529914523</v>
      </c>
      <c r="Q40" s="180">
        <f>税率2!$O$7</f>
        <v>0.14529914529914523</v>
      </c>
      <c r="R40" s="180">
        <f>税率2!$O$7</f>
        <v>0.14529914529914523</v>
      </c>
      <c r="S40" s="180">
        <f>税率2!$O$7</f>
        <v>0.14529914529914523</v>
      </c>
      <c r="T40" s="180">
        <f>税率2!$O$7</f>
        <v>0.14529914529914523</v>
      </c>
      <c r="U40" s="180">
        <f>税率2!$O$7</f>
        <v>0.14529914529914523</v>
      </c>
      <c r="V40" s="180">
        <f>税率2!$O$7</f>
        <v>0.14529914529914523</v>
      </c>
      <c r="W40" s="180">
        <f>税率2!$O$7</f>
        <v>0.14529914529914523</v>
      </c>
      <c r="X40" s="180">
        <f>税率2!$O$7</f>
        <v>0.14529914529914523</v>
      </c>
      <c r="Y40" s="180">
        <f>税率2!$O$7</f>
        <v>0.14529914529914523</v>
      </c>
      <c r="Z40" s="180">
        <f>税率2!$O$7</f>
        <v>0.14529914529914523</v>
      </c>
      <c r="AA40" s="180">
        <f>税率2!$O$7</f>
        <v>0.14529914529914523</v>
      </c>
      <c r="AB40" s="180">
        <f>税率2!$O$7</f>
        <v>0.14529914529914523</v>
      </c>
      <c r="AC40" s="180">
        <f>税率2!$O$7</f>
        <v>0.14529914529914523</v>
      </c>
      <c r="AD40" s="180">
        <f>税率2!$O$7</f>
        <v>0.14529914529914523</v>
      </c>
      <c r="AE40" s="180">
        <f>税率2!$O$7</f>
        <v>0.14529914529914523</v>
      </c>
      <c r="AF40" s="180">
        <f>税率2!$O$7</f>
        <v>0.14529914529914523</v>
      </c>
      <c r="AG40" s="180">
        <f>税率2!$O$7</f>
        <v>0.14529914529914523</v>
      </c>
      <c r="AH40" s="180">
        <f>税率2!$O$7</f>
        <v>0.14529914529914523</v>
      </c>
      <c r="AI40" s="180">
        <f>税率2!$O$7</f>
        <v>0.14529914529914523</v>
      </c>
      <c r="AJ40" s="180">
        <f>税率2!$O$7</f>
        <v>0.14529914529914523</v>
      </c>
      <c r="AK40" s="180">
        <f>税率2!$O$7</f>
        <v>0.14529914529914523</v>
      </c>
      <c r="AL40" s="180">
        <f>税率2!$O$7</f>
        <v>0.14529914529914523</v>
      </c>
      <c r="AM40" s="180">
        <f>税率2!$O$7</f>
        <v>0.14529914529914523</v>
      </c>
      <c r="AN40" s="180">
        <f>税率2!$O$7</f>
        <v>0.14529914529914523</v>
      </c>
      <c r="AO40" s="180">
        <f>税率2!$O$7</f>
        <v>0.14529914529914523</v>
      </c>
      <c r="AP40" s="180">
        <f>税率2!$O$7</f>
        <v>0.14529914529914523</v>
      </c>
      <c r="AQ40" s="180">
        <f>税率2!$O$7</f>
        <v>0.14529914529914523</v>
      </c>
      <c r="AR40" s="180">
        <f>税率2!$O$7</f>
        <v>0.14529914529914523</v>
      </c>
      <c r="AS40" s="180">
        <f>税率2!$O$7</f>
        <v>0.14529914529914523</v>
      </c>
      <c r="AT40" s="180">
        <f>税率2!$O$7</f>
        <v>0.14529914529914523</v>
      </c>
      <c r="AU40" s="180">
        <f>税率2!$O$7</f>
        <v>0.14529914529914523</v>
      </c>
    </row>
    <row r="41" spans="1:47" ht="18.75" customHeight="1">
      <c r="A41" s="101" t="s">
        <v>3675</v>
      </c>
      <c r="B41" s="124">
        <v>0</v>
      </c>
      <c r="C41" s="124">
        <v>0</v>
      </c>
      <c r="D41" s="124">
        <v>0</v>
      </c>
      <c r="E41" s="124">
        <v>0</v>
      </c>
      <c r="F41" s="124">
        <v>0</v>
      </c>
      <c r="G41" s="180">
        <f>税率2!$O$7</f>
        <v>0.14529914529914523</v>
      </c>
      <c r="H41" s="180">
        <f>税率2!$O$7</f>
        <v>0.14529914529914523</v>
      </c>
      <c r="I41" s="180">
        <f>税率2!$O$7</f>
        <v>0.14529914529914523</v>
      </c>
      <c r="J41" s="180">
        <f>税率2!$O$7</f>
        <v>0.14529914529914523</v>
      </c>
      <c r="K41" s="180">
        <f>税率2!$O$7</f>
        <v>0.14529914529914523</v>
      </c>
      <c r="L41" s="180">
        <f>税率2!$O$7</f>
        <v>0.14529914529914523</v>
      </c>
      <c r="M41" s="180">
        <f>税率2!$O$7</f>
        <v>0.14529914529914523</v>
      </c>
      <c r="N41" s="180">
        <f>税率2!$O$7</f>
        <v>0.14529914529914523</v>
      </c>
      <c r="O41" s="180">
        <f>税率2!$O$7</f>
        <v>0.14529914529914523</v>
      </c>
      <c r="P41" s="180">
        <f>税率2!$O$7</f>
        <v>0.14529914529914523</v>
      </c>
      <c r="Q41" s="180">
        <f>税率2!$O$7</f>
        <v>0.14529914529914523</v>
      </c>
      <c r="R41" s="180">
        <f>税率2!$O$7</f>
        <v>0.14529914529914523</v>
      </c>
      <c r="S41" s="180">
        <f>税率2!$O$7</f>
        <v>0.14529914529914523</v>
      </c>
      <c r="T41" s="180">
        <f>税率2!$O$7</f>
        <v>0.14529914529914523</v>
      </c>
      <c r="U41" s="180">
        <f>税率2!$O$7</f>
        <v>0.14529914529914523</v>
      </c>
      <c r="V41" s="180">
        <f>税率2!$O$7</f>
        <v>0.14529914529914523</v>
      </c>
      <c r="W41" s="180">
        <f>税率2!$O$7</f>
        <v>0.14529914529914523</v>
      </c>
      <c r="X41" s="180">
        <f>税率2!$O$7</f>
        <v>0.14529914529914523</v>
      </c>
      <c r="Y41" s="180">
        <f>税率2!$O$7</f>
        <v>0.14529914529914523</v>
      </c>
      <c r="Z41" s="180">
        <f>税率2!$O$7</f>
        <v>0.14529914529914523</v>
      </c>
      <c r="AA41" s="180">
        <f>税率2!$O$7</f>
        <v>0.14529914529914523</v>
      </c>
      <c r="AB41" s="180">
        <f>税率2!$O$7</f>
        <v>0.14529914529914523</v>
      </c>
      <c r="AC41" s="180">
        <f>税率2!$O$7</f>
        <v>0.14529914529914523</v>
      </c>
      <c r="AD41" s="180">
        <f>税率2!$O$7</f>
        <v>0.14529914529914523</v>
      </c>
      <c r="AE41" s="180">
        <f>税率2!$O$7</f>
        <v>0.14529914529914523</v>
      </c>
      <c r="AF41" s="180">
        <f>税率2!$O$7</f>
        <v>0.14529914529914523</v>
      </c>
      <c r="AG41" s="180">
        <f>税率2!$O$7</f>
        <v>0.14529914529914523</v>
      </c>
      <c r="AH41" s="180">
        <f>税率2!$O$7</f>
        <v>0.14529914529914523</v>
      </c>
      <c r="AI41" s="180">
        <f>税率2!$O$7</f>
        <v>0.14529914529914523</v>
      </c>
      <c r="AJ41" s="180">
        <f>税率2!$O$7</f>
        <v>0.14529914529914523</v>
      </c>
      <c r="AK41" s="180">
        <f>税率2!$O$7</f>
        <v>0.14529914529914523</v>
      </c>
      <c r="AL41" s="180">
        <f>税率2!$O$7</f>
        <v>0.14529914529914523</v>
      </c>
      <c r="AM41" s="180">
        <f>税率2!$O$7</f>
        <v>0.14529914529914523</v>
      </c>
      <c r="AN41" s="180">
        <f>税率2!$O$7</f>
        <v>0.14529914529914523</v>
      </c>
      <c r="AO41" s="180">
        <f>税率2!$O$7</f>
        <v>0.14529914529914523</v>
      </c>
      <c r="AP41" s="180">
        <f>税率2!$O$7</f>
        <v>0.14529914529914523</v>
      </c>
      <c r="AQ41" s="180">
        <f>税率2!$O$7</f>
        <v>0.14529914529914523</v>
      </c>
      <c r="AR41" s="180">
        <f>税率2!$O$7</f>
        <v>0.14529914529914523</v>
      </c>
      <c r="AS41" s="180">
        <f>税率2!$O$7</f>
        <v>0.14529914529914523</v>
      </c>
      <c r="AT41" s="180">
        <f>税率2!$O$7</f>
        <v>0.14529914529914523</v>
      </c>
      <c r="AU41" s="180">
        <f>税率2!$O$7</f>
        <v>0.14529914529914523</v>
      </c>
    </row>
    <row r="42" spans="1:47" s="103" customFormat="1" ht="18.75" customHeight="1">
      <c r="A42" s="102" t="s">
        <v>3678</v>
      </c>
      <c r="B42" s="102"/>
      <c r="C42" s="102"/>
      <c r="D42" s="102"/>
      <c r="E42" s="102"/>
      <c r="F42" s="102"/>
      <c r="I42" s="102"/>
      <c r="L42" s="102"/>
      <c r="O42" s="102"/>
      <c r="R42" s="102"/>
      <c r="U42" s="102"/>
      <c r="X42" s="102"/>
      <c r="AA42" s="102"/>
      <c r="AD42" s="102"/>
      <c r="AG42" s="102"/>
      <c r="AJ42" s="102"/>
      <c r="AM42" s="102"/>
      <c r="AP42" s="102"/>
      <c r="AS42" s="102"/>
    </row>
    <row r="43" spans="1:47" ht="18.75" customHeight="1">
      <c r="A43" s="105" t="s">
        <v>3697</v>
      </c>
      <c r="B43" s="101">
        <v>2015</v>
      </c>
      <c r="C43" s="101">
        <v>2016</v>
      </c>
      <c r="D43" s="101">
        <v>2017</v>
      </c>
      <c r="E43" s="101">
        <v>2018</v>
      </c>
      <c r="F43" s="101">
        <v>2019</v>
      </c>
      <c r="G43" s="101">
        <v>2020</v>
      </c>
      <c r="H43" s="101">
        <v>2021</v>
      </c>
      <c r="I43" s="101">
        <v>2022</v>
      </c>
      <c r="J43" s="101">
        <v>2023</v>
      </c>
      <c r="K43" s="101">
        <v>2024</v>
      </c>
      <c r="L43" s="101">
        <v>2025</v>
      </c>
      <c r="M43" s="101">
        <v>2026</v>
      </c>
      <c r="N43" s="101">
        <v>2027</v>
      </c>
      <c r="O43" s="101">
        <v>2028</v>
      </c>
      <c r="P43" s="101">
        <v>2029</v>
      </c>
      <c r="Q43" s="101">
        <v>2030</v>
      </c>
      <c r="R43" s="101">
        <v>2031</v>
      </c>
      <c r="S43" s="101">
        <v>2032</v>
      </c>
      <c r="T43" s="101">
        <v>2033</v>
      </c>
      <c r="U43" s="101">
        <v>2034</v>
      </c>
      <c r="V43" s="101">
        <v>2035</v>
      </c>
      <c r="W43" s="101">
        <v>2036</v>
      </c>
      <c r="X43" s="101">
        <v>2037</v>
      </c>
      <c r="Y43" s="101">
        <v>2038</v>
      </c>
      <c r="Z43" s="101">
        <v>2039</v>
      </c>
      <c r="AA43" s="101">
        <v>2040</v>
      </c>
      <c r="AB43" s="101">
        <v>2041</v>
      </c>
      <c r="AC43" s="101">
        <v>2042</v>
      </c>
      <c r="AD43" s="101">
        <v>2043</v>
      </c>
      <c r="AE43" s="101">
        <v>2044</v>
      </c>
      <c r="AF43" s="101">
        <v>2045</v>
      </c>
      <c r="AG43" s="101">
        <v>2046</v>
      </c>
      <c r="AH43" s="101">
        <v>2047</v>
      </c>
      <c r="AI43" s="101">
        <v>2048</v>
      </c>
      <c r="AJ43" s="101">
        <v>2049</v>
      </c>
      <c r="AK43" s="101">
        <v>2050</v>
      </c>
      <c r="AL43" s="101">
        <v>2051</v>
      </c>
      <c r="AM43" s="101">
        <v>2052</v>
      </c>
      <c r="AN43" s="101">
        <v>2053</v>
      </c>
      <c r="AO43" s="101">
        <v>2054</v>
      </c>
      <c r="AP43" s="101">
        <v>2055</v>
      </c>
      <c r="AQ43" s="101">
        <v>2056</v>
      </c>
      <c r="AR43" s="101">
        <v>2057</v>
      </c>
      <c r="AS43" s="101">
        <v>2058</v>
      </c>
      <c r="AT43" s="101">
        <v>2059</v>
      </c>
      <c r="AU43" s="101">
        <v>2060</v>
      </c>
    </row>
    <row r="44" spans="1:47" ht="18.75" customHeight="1">
      <c r="A44" s="101" t="s">
        <v>3668</v>
      </c>
      <c r="B44" s="124">
        <v>0</v>
      </c>
      <c r="C44" s="124">
        <v>0</v>
      </c>
      <c r="D44" s="124">
        <v>0</v>
      </c>
      <c r="E44" s="124">
        <v>0</v>
      </c>
      <c r="F44" s="124">
        <v>0</v>
      </c>
      <c r="G44" s="180">
        <f>税率2!$O$8</f>
        <v>0</v>
      </c>
      <c r="H44" s="180">
        <f>税率2!$O$8</f>
        <v>0</v>
      </c>
      <c r="I44" s="180">
        <f>税率2!$O$8</f>
        <v>0</v>
      </c>
      <c r="J44" s="180">
        <f>税率2!$O$8</f>
        <v>0</v>
      </c>
      <c r="K44" s="180">
        <f>税率2!$O$8</f>
        <v>0</v>
      </c>
      <c r="L44" s="180">
        <f>税率2!$O$8</f>
        <v>0</v>
      </c>
      <c r="M44" s="180">
        <f>税率2!$O$8</f>
        <v>0</v>
      </c>
      <c r="N44" s="180">
        <f>税率2!$O$8</f>
        <v>0</v>
      </c>
      <c r="O44" s="180">
        <f>税率2!$O$8</f>
        <v>0</v>
      </c>
      <c r="P44" s="180">
        <f>税率2!$O$8</f>
        <v>0</v>
      </c>
      <c r="Q44" s="180">
        <f>税率2!$O$8</f>
        <v>0</v>
      </c>
      <c r="R44" s="180">
        <f>税率2!$O$8</f>
        <v>0</v>
      </c>
      <c r="S44" s="180">
        <f>税率2!$O$8</f>
        <v>0</v>
      </c>
      <c r="T44" s="180">
        <f>税率2!$O$8</f>
        <v>0</v>
      </c>
      <c r="U44" s="180">
        <f>税率2!$O$8</f>
        <v>0</v>
      </c>
      <c r="V44" s="180">
        <f>税率2!$O$8</f>
        <v>0</v>
      </c>
      <c r="W44" s="180">
        <f>税率2!$O$8</f>
        <v>0</v>
      </c>
      <c r="X44" s="180">
        <f>税率2!$O$8</f>
        <v>0</v>
      </c>
      <c r="Y44" s="180">
        <f>税率2!$O$8</f>
        <v>0</v>
      </c>
      <c r="Z44" s="180">
        <f>税率2!$O$8</f>
        <v>0</v>
      </c>
      <c r="AA44" s="180">
        <f>税率2!$O$8</f>
        <v>0</v>
      </c>
      <c r="AB44" s="180">
        <f>税率2!$O$8</f>
        <v>0</v>
      </c>
      <c r="AC44" s="180">
        <f>税率2!$O$8</f>
        <v>0</v>
      </c>
      <c r="AD44" s="180">
        <f>税率2!$O$8</f>
        <v>0</v>
      </c>
      <c r="AE44" s="180">
        <f>税率2!$O$8</f>
        <v>0</v>
      </c>
      <c r="AF44" s="180">
        <f>税率2!$O$8</f>
        <v>0</v>
      </c>
      <c r="AG44" s="180">
        <f>税率2!$O$8</f>
        <v>0</v>
      </c>
      <c r="AH44" s="180">
        <f>税率2!$O$8</f>
        <v>0</v>
      </c>
      <c r="AI44" s="180">
        <f>税率2!$O$8</f>
        <v>0</v>
      </c>
      <c r="AJ44" s="180">
        <f>税率2!$O$8</f>
        <v>0</v>
      </c>
      <c r="AK44" s="180">
        <f>税率2!$O$8</f>
        <v>0</v>
      </c>
      <c r="AL44" s="180">
        <f>税率2!$O$8</f>
        <v>0</v>
      </c>
      <c r="AM44" s="180">
        <f>税率2!$O$8</f>
        <v>0</v>
      </c>
      <c r="AN44" s="180">
        <f>税率2!$O$8</f>
        <v>0</v>
      </c>
      <c r="AO44" s="180">
        <f>税率2!$O$8</f>
        <v>0</v>
      </c>
      <c r="AP44" s="180">
        <f>税率2!$O$8</f>
        <v>0</v>
      </c>
      <c r="AQ44" s="180">
        <f>税率2!$O$8</f>
        <v>0</v>
      </c>
      <c r="AR44" s="180">
        <f>税率2!$O$8</f>
        <v>0</v>
      </c>
      <c r="AS44" s="180">
        <f>税率2!$O$8</f>
        <v>0</v>
      </c>
      <c r="AT44" s="180">
        <f>税率2!$O$8</f>
        <v>0</v>
      </c>
      <c r="AU44" s="180">
        <f>税率2!$O$8</f>
        <v>0</v>
      </c>
    </row>
    <row r="45" spans="1:47" ht="18.75" customHeight="1">
      <c r="A45" s="101" t="s">
        <v>3669</v>
      </c>
      <c r="B45" s="124">
        <v>0</v>
      </c>
      <c r="C45" s="124">
        <v>0</v>
      </c>
      <c r="D45" s="124">
        <v>0</v>
      </c>
      <c r="E45" s="124">
        <v>0</v>
      </c>
      <c r="F45" s="124">
        <v>0</v>
      </c>
      <c r="G45" s="180">
        <f>税率2!$O$8</f>
        <v>0</v>
      </c>
      <c r="H45" s="180">
        <f>税率2!$O$8</f>
        <v>0</v>
      </c>
      <c r="I45" s="180">
        <f>税率2!$O$8</f>
        <v>0</v>
      </c>
      <c r="J45" s="180">
        <f>税率2!$O$8</f>
        <v>0</v>
      </c>
      <c r="K45" s="180">
        <f>税率2!$O$8</f>
        <v>0</v>
      </c>
      <c r="L45" s="180">
        <f>税率2!$O$8</f>
        <v>0</v>
      </c>
      <c r="M45" s="180">
        <f>税率2!$O$8</f>
        <v>0</v>
      </c>
      <c r="N45" s="180">
        <f>税率2!$O$8</f>
        <v>0</v>
      </c>
      <c r="O45" s="180">
        <f>税率2!$O$8</f>
        <v>0</v>
      </c>
      <c r="P45" s="180">
        <f>税率2!$O$8</f>
        <v>0</v>
      </c>
      <c r="Q45" s="180">
        <f>税率2!$O$8</f>
        <v>0</v>
      </c>
      <c r="R45" s="180">
        <f>税率2!$O$8</f>
        <v>0</v>
      </c>
      <c r="S45" s="180">
        <f>税率2!$O$8</f>
        <v>0</v>
      </c>
      <c r="T45" s="180">
        <f>税率2!$O$8</f>
        <v>0</v>
      </c>
      <c r="U45" s="180">
        <f>税率2!$O$8</f>
        <v>0</v>
      </c>
      <c r="V45" s="180">
        <f>税率2!$O$8</f>
        <v>0</v>
      </c>
      <c r="W45" s="180">
        <f>税率2!$O$8</f>
        <v>0</v>
      </c>
      <c r="X45" s="180">
        <f>税率2!$O$8</f>
        <v>0</v>
      </c>
      <c r="Y45" s="180">
        <f>税率2!$O$8</f>
        <v>0</v>
      </c>
      <c r="Z45" s="180">
        <f>税率2!$O$8</f>
        <v>0</v>
      </c>
      <c r="AA45" s="180">
        <f>税率2!$O$8</f>
        <v>0</v>
      </c>
      <c r="AB45" s="180">
        <f>税率2!$O$8</f>
        <v>0</v>
      </c>
      <c r="AC45" s="180">
        <f>税率2!$O$8</f>
        <v>0</v>
      </c>
      <c r="AD45" s="180">
        <f>税率2!$O$8</f>
        <v>0</v>
      </c>
      <c r="AE45" s="180">
        <f>税率2!$O$8</f>
        <v>0</v>
      </c>
      <c r="AF45" s="180">
        <f>税率2!$O$8</f>
        <v>0</v>
      </c>
      <c r="AG45" s="180">
        <f>税率2!$O$8</f>
        <v>0</v>
      </c>
      <c r="AH45" s="180">
        <f>税率2!$O$8</f>
        <v>0</v>
      </c>
      <c r="AI45" s="180">
        <f>税率2!$O$8</f>
        <v>0</v>
      </c>
      <c r="AJ45" s="180">
        <f>税率2!$O$8</f>
        <v>0</v>
      </c>
      <c r="AK45" s="180">
        <f>税率2!$O$8</f>
        <v>0</v>
      </c>
      <c r="AL45" s="180">
        <f>税率2!$O$8</f>
        <v>0</v>
      </c>
      <c r="AM45" s="180">
        <f>税率2!$O$8</f>
        <v>0</v>
      </c>
      <c r="AN45" s="180">
        <f>税率2!$O$8</f>
        <v>0</v>
      </c>
      <c r="AO45" s="180">
        <f>税率2!$O$8</f>
        <v>0</v>
      </c>
      <c r="AP45" s="180">
        <f>税率2!$O$8</f>
        <v>0</v>
      </c>
      <c r="AQ45" s="180">
        <f>税率2!$O$8</f>
        <v>0</v>
      </c>
      <c r="AR45" s="180">
        <f>税率2!$O$8</f>
        <v>0</v>
      </c>
      <c r="AS45" s="180">
        <f>税率2!$O$8</f>
        <v>0</v>
      </c>
      <c r="AT45" s="180">
        <f>税率2!$O$8</f>
        <v>0</v>
      </c>
      <c r="AU45" s="180">
        <f>税率2!$O$8</f>
        <v>0</v>
      </c>
    </row>
    <row r="46" spans="1:47" ht="18.75" customHeight="1">
      <c r="A46" s="101" t="s">
        <v>3670</v>
      </c>
      <c r="B46" s="124">
        <v>0</v>
      </c>
      <c r="C46" s="124">
        <v>0</v>
      </c>
      <c r="D46" s="124">
        <v>0</v>
      </c>
      <c r="E46" s="124">
        <v>0</v>
      </c>
      <c r="F46" s="124">
        <v>0</v>
      </c>
      <c r="G46" s="180">
        <f>税率2!$O$8</f>
        <v>0</v>
      </c>
      <c r="H46" s="180">
        <f>税率2!$O$8</f>
        <v>0</v>
      </c>
      <c r="I46" s="180">
        <f>税率2!$O$8</f>
        <v>0</v>
      </c>
      <c r="J46" s="180">
        <f>税率2!$O$8</f>
        <v>0</v>
      </c>
      <c r="K46" s="180">
        <f>税率2!$O$8</f>
        <v>0</v>
      </c>
      <c r="L46" s="180">
        <f>税率2!$O$8</f>
        <v>0</v>
      </c>
      <c r="M46" s="180">
        <f>税率2!$O$8</f>
        <v>0</v>
      </c>
      <c r="N46" s="180">
        <f>税率2!$O$8</f>
        <v>0</v>
      </c>
      <c r="O46" s="180">
        <f>税率2!$O$8</f>
        <v>0</v>
      </c>
      <c r="P46" s="180">
        <f>税率2!$O$8</f>
        <v>0</v>
      </c>
      <c r="Q46" s="180">
        <f>税率2!$O$8</f>
        <v>0</v>
      </c>
      <c r="R46" s="180">
        <f>税率2!$O$8</f>
        <v>0</v>
      </c>
      <c r="S46" s="180">
        <f>税率2!$O$8</f>
        <v>0</v>
      </c>
      <c r="T46" s="180">
        <f>税率2!$O$8</f>
        <v>0</v>
      </c>
      <c r="U46" s="180">
        <f>税率2!$O$8</f>
        <v>0</v>
      </c>
      <c r="V46" s="180">
        <f>税率2!$O$8</f>
        <v>0</v>
      </c>
      <c r="W46" s="180">
        <f>税率2!$O$8</f>
        <v>0</v>
      </c>
      <c r="X46" s="180">
        <f>税率2!$O$8</f>
        <v>0</v>
      </c>
      <c r="Y46" s="180">
        <f>税率2!$O$8</f>
        <v>0</v>
      </c>
      <c r="Z46" s="180">
        <f>税率2!$O$8</f>
        <v>0</v>
      </c>
      <c r="AA46" s="180">
        <f>税率2!$O$8</f>
        <v>0</v>
      </c>
      <c r="AB46" s="180">
        <f>税率2!$O$8</f>
        <v>0</v>
      </c>
      <c r="AC46" s="180">
        <f>税率2!$O$8</f>
        <v>0</v>
      </c>
      <c r="AD46" s="180">
        <f>税率2!$O$8</f>
        <v>0</v>
      </c>
      <c r="AE46" s="180">
        <f>税率2!$O$8</f>
        <v>0</v>
      </c>
      <c r="AF46" s="180">
        <f>税率2!$O$8</f>
        <v>0</v>
      </c>
      <c r="AG46" s="180">
        <f>税率2!$O$8</f>
        <v>0</v>
      </c>
      <c r="AH46" s="180">
        <f>税率2!$O$8</f>
        <v>0</v>
      </c>
      <c r="AI46" s="180">
        <f>税率2!$O$8</f>
        <v>0</v>
      </c>
      <c r="AJ46" s="180">
        <f>税率2!$O$8</f>
        <v>0</v>
      </c>
      <c r="AK46" s="180">
        <f>税率2!$O$8</f>
        <v>0</v>
      </c>
      <c r="AL46" s="180">
        <f>税率2!$O$8</f>
        <v>0</v>
      </c>
      <c r="AM46" s="180">
        <f>税率2!$O$8</f>
        <v>0</v>
      </c>
      <c r="AN46" s="180">
        <f>税率2!$O$8</f>
        <v>0</v>
      </c>
      <c r="AO46" s="180">
        <f>税率2!$O$8</f>
        <v>0</v>
      </c>
      <c r="AP46" s="180">
        <f>税率2!$O$8</f>
        <v>0</v>
      </c>
      <c r="AQ46" s="180">
        <f>税率2!$O$8</f>
        <v>0</v>
      </c>
      <c r="AR46" s="180">
        <f>税率2!$O$8</f>
        <v>0</v>
      </c>
      <c r="AS46" s="180">
        <f>税率2!$O$8</f>
        <v>0</v>
      </c>
      <c r="AT46" s="180">
        <f>税率2!$O$8</f>
        <v>0</v>
      </c>
      <c r="AU46" s="180">
        <f>税率2!$O$8</f>
        <v>0</v>
      </c>
    </row>
    <row r="47" spans="1:47" ht="18.75" customHeight="1">
      <c r="A47" s="101" t="s">
        <v>3671</v>
      </c>
      <c r="B47" s="124">
        <v>0</v>
      </c>
      <c r="C47" s="124">
        <v>0</v>
      </c>
      <c r="D47" s="124">
        <v>0</v>
      </c>
      <c r="E47" s="124">
        <v>0</v>
      </c>
      <c r="F47" s="124">
        <v>0</v>
      </c>
      <c r="G47" s="180">
        <f>税率2!$O$8</f>
        <v>0</v>
      </c>
      <c r="H47" s="180">
        <f>税率2!$O$8</f>
        <v>0</v>
      </c>
      <c r="I47" s="180">
        <f>税率2!$O$8</f>
        <v>0</v>
      </c>
      <c r="J47" s="180">
        <f>税率2!$O$8</f>
        <v>0</v>
      </c>
      <c r="K47" s="180">
        <f>税率2!$O$8</f>
        <v>0</v>
      </c>
      <c r="L47" s="180">
        <f>税率2!$O$8</f>
        <v>0</v>
      </c>
      <c r="M47" s="180">
        <f>税率2!$O$8</f>
        <v>0</v>
      </c>
      <c r="N47" s="180">
        <f>税率2!$O$8</f>
        <v>0</v>
      </c>
      <c r="O47" s="180">
        <f>税率2!$O$8</f>
        <v>0</v>
      </c>
      <c r="P47" s="180">
        <f>税率2!$O$8</f>
        <v>0</v>
      </c>
      <c r="Q47" s="180">
        <f>税率2!$O$8</f>
        <v>0</v>
      </c>
      <c r="R47" s="180">
        <f>税率2!$O$8</f>
        <v>0</v>
      </c>
      <c r="S47" s="180">
        <f>税率2!$O$8</f>
        <v>0</v>
      </c>
      <c r="T47" s="180">
        <f>税率2!$O$8</f>
        <v>0</v>
      </c>
      <c r="U47" s="180">
        <f>税率2!$O$8</f>
        <v>0</v>
      </c>
      <c r="V47" s="180">
        <f>税率2!$O$8</f>
        <v>0</v>
      </c>
      <c r="W47" s="180">
        <f>税率2!$O$8</f>
        <v>0</v>
      </c>
      <c r="X47" s="180">
        <f>税率2!$O$8</f>
        <v>0</v>
      </c>
      <c r="Y47" s="180">
        <f>税率2!$O$8</f>
        <v>0</v>
      </c>
      <c r="Z47" s="180">
        <f>税率2!$O$8</f>
        <v>0</v>
      </c>
      <c r="AA47" s="180">
        <f>税率2!$O$8</f>
        <v>0</v>
      </c>
      <c r="AB47" s="180">
        <f>税率2!$O$8</f>
        <v>0</v>
      </c>
      <c r="AC47" s="180">
        <f>税率2!$O$8</f>
        <v>0</v>
      </c>
      <c r="AD47" s="180">
        <f>税率2!$O$8</f>
        <v>0</v>
      </c>
      <c r="AE47" s="180">
        <f>税率2!$O$8</f>
        <v>0</v>
      </c>
      <c r="AF47" s="180">
        <f>税率2!$O$8</f>
        <v>0</v>
      </c>
      <c r="AG47" s="180">
        <f>税率2!$O$8</f>
        <v>0</v>
      </c>
      <c r="AH47" s="180">
        <f>税率2!$O$8</f>
        <v>0</v>
      </c>
      <c r="AI47" s="180">
        <f>税率2!$O$8</f>
        <v>0</v>
      </c>
      <c r="AJ47" s="180">
        <f>税率2!$O$8</f>
        <v>0</v>
      </c>
      <c r="AK47" s="180">
        <f>税率2!$O$8</f>
        <v>0</v>
      </c>
      <c r="AL47" s="180">
        <f>税率2!$O$8</f>
        <v>0</v>
      </c>
      <c r="AM47" s="180">
        <f>税率2!$O$8</f>
        <v>0</v>
      </c>
      <c r="AN47" s="180">
        <f>税率2!$O$8</f>
        <v>0</v>
      </c>
      <c r="AO47" s="180">
        <f>税率2!$O$8</f>
        <v>0</v>
      </c>
      <c r="AP47" s="180">
        <f>税率2!$O$8</f>
        <v>0</v>
      </c>
      <c r="AQ47" s="180">
        <f>税率2!$O$8</f>
        <v>0</v>
      </c>
      <c r="AR47" s="180">
        <f>税率2!$O$8</f>
        <v>0</v>
      </c>
      <c r="AS47" s="180">
        <f>税率2!$O$8</f>
        <v>0</v>
      </c>
      <c r="AT47" s="180">
        <f>税率2!$O$8</f>
        <v>0</v>
      </c>
      <c r="AU47" s="180">
        <f>税率2!$O$8</f>
        <v>0</v>
      </c>
    </row>
    <row r="48" spans="1:47" ht="18.75" customHeight="1">
      <c r="A48" s="101" t="s">
        <v>3672</v>
      </c>
      <c r="B48" s="124">
        <v>0</v>
      </c>
      <c r="C48" s="124">
        <v>0</v>
      </c>
      <c r="D48" s="124">
        <v>0</v>
      </c>
      <c r="E48" s="124">
        <v>0</v>
      </c>
      <c r="F48" s="124">
        <v>0</v>
      </c>
      <c r="G48" s="180">
        <f>税率2!$O$8</f>
        <v>0</v>
      </c>
      <c r="H48" s="180">
        <f>税率2!$O$8</f>
        <v>0</v>
      </c>
      <c r="I48" s="180">
        <f>税率2!$O$8</f>
        <v>0</v>
      </c>
      <c r="J48" s="180">
        <f>税率2!$O$8</f>
        <v>0</v>
      </c>
      <c r="K48" s="180">
        <f>税率2!$O$8</f>
        <v>0</v>
      </c>
      <c r="L48" s="180">
        <f>税率2!$O$8</f>
        <v>0</v>
      </c>
      <c r="M48" s="180">
        <f>税率2!$O$8</f>
        <v>0</v>
      </c>
      <c r="N48" s="180">
        <f>税率2!$O$8</f>
        <v>0</v>
      </c>
      <c r="O48" s="180">
        <f>税率2!$O$8</f>
        <v>0</v>
      </c>
      <c r="P48" s="180">
        <f>税率2!$O$8</f>
        <v>0</v>
      </c>
      <c r="Q48" s="180">
        <f>税率2!$O$8</f>
        <v>0</v>
      </c>
      <c r="R48" s="180">
        <f>税率2!$O$8</f>
        <v>0</v>
      </c>
      <c r="S48" s="180">
        <f>税率2!$O$8</f>
        <v>0</v>
      </c>
      <c r="T48" s="180">
        <f>税率2!$O$8</f>
        <v>0</v>
      </c>
      <c r="U48" s="180">
        <f>税率2!$O$8</f>
        <v>0</v>
      </c>
      <c r="V48" s="180">
        <f>税率2!$O$8</f>
        <v>0</v>
      </c>
      <c r="W48" s="180">
        <f>税率2!$O$8</f>
        <v>0</v>
      </c>
      <c r="X48" s="180">
        <f>税率2!$O$8</f>
        <v>0</v>
      </c>
      <c r="Y48" s="180">
        <f>税率2!$O$8</f>
        <v>0</v>
      </c>
      <c r="Z48" s="180">
        <f>税率2!$O$8</f>
        <v>0</v>
      </c>
      <c r="AA48" s="180">
        <f>税率2!$O$8</f>
        <v>0</v>
      </c>
      <c r="AB48" s="180">
        <f>税率2!$O$8</f>
        <v>0</v>
      </c>
      <c r="AC48" s="180">
        <f>税率2!$O$8</f>
        <v>0</v>
      </c>
      <c r="AD48" s="180">
        <f>税率2!$O$8</f>
        <v>0</v>
      </c>
      <c r="AE48" s="180">
        <f>税率2!$O$8</f>
        <v>0</v>
      </c>
      <c r="AF48" s="180">
        <f>税率2!$O$8</f>
        <v>0</v>
      </c>
      <c r="AG48" s="180">
        <f>税率2!$O$8</f>
        <v>0</v>
      </c>
      <c r="AH48" s="180">
        <f>税率2!$O$8</f>
        <v>0</v>
      </c>
      <c r="AI48" s="180">
        <f>税率2!$O$8</f>
        <v>0</v>
      </c>
      <c r="AJ48" s="180">
        <f>税率2!$O$8</f>
        <v>0</v>
      </c>
      <c r="AK48" s="180">
        <f>税率2!$O$8</f>
        <v>0</v>
      </c>
      <c r="AL48" s="180">
        <f>税率2!$O$8</f>
        <v>0</v>
      </c>
      <c r="AM48" s="180">
        <f>税率2!$O$8</f>
        <v>0</v>
      </c>
      <c r="AN48" s="180">
        <f>税率2!$O$8</f>
        <v>0</v>
      </c>
      <c r="AO48" s="180">
        <f>税率2!$O$8</f>
        <v>0</v>
      </c>
      <c r="AP48" s="180">
        <f>税率2!$O$8</f>
        <v>0</v>
      </c>
      <c r="AQ48" s="180">
        <f>税率2!$O$8</f>
        <v>0</v>
      </c>
      <c r="AR48" s="180">
        <f>税率2!$O$8</f>
        <v>0</v>
      </c>
      <c r="AS48" s="180">
        <f>税率2!$O$8</f>
        <v>0</v>
      </c>
      <c r="AT48" s="180">
        <f>税率2!$O$8</f>
        <v>0</v>
      </c>
      <c r="AU48" s="180">
        <f>税率2!$O$8</f>
        <v>0</v>
      </c>
    </row>
    <row r="49" spans="1:47" ht="18.75" customHeight="1">
      <c r="A49" s="101" t="s">
        <v>3673</v>
      </c>
      <c r="B49" s="124">
        <v>0</v>
      </c>
      <c r="C49" s="124">
        <v>0</v>
      </c>
      <c r="D49" s="124">
        <v>0</v>
      </c>
      <c r="E49" s="124">
        <v>0</v>
      </c>
      <c r="F49" s="124">
        <v>0</v>
      </c>
      <c r="G49" s="180">
        <f>税率2!$O$8</f>
        <v>0</v>
      </c>
      <c r="H49" s="180">
        <f>税率2!$O$8</f>
        <v>0</v>
      </c>
      <c r="I49" s="180">
        <f>税率2!$O$8</f>
        <v>0</v>
      </c>
      <c r="J49" s="180">
        <f>税率2!$O$8</f>
        <v>0</v>
      </c>
      <c r="K49" s="180">
        <f>税率2!$O$8</f>
        <v>0</v>
      </c>
      <c r="L49" s="180">
        <f>税率2!$O$8</f>
        <v>0</v>
      </c>
      <c r="M49" s="180">
        <f>税率2!$O$8</f>
        <v>0</v>
      </c>
      <c r="N49" s="180">
        <f>税率2!$O$8</f>
        <v>0</v>
      </c>
      <c r="O49" s="180">
        <f>税率2!$O$8</f>
        <v>0</v>
      </c>
      <c r="P49" s="180">
        <f>税率2!$O$8</f>
        <v>0</v>
      </c>
      <c r="Q49" s="180">
        <f>税率2!$O$8</f>
        <v>0</v>
      </c>
      <c r="R49" s="180">
        <f>税率2!$O$8</f>
        <v>0</v>
      </c>
      <c r="S49" s="180">
        <f>税率2!$O$8</f>
        <v>0</v>
      </c>
      <c r="T49" s="180">
        <f>税率2!$O$8</f>
        <v>0</v>
      </c>
      <c r="U49" s="180">
        <f>税率2!$O$8</f>
        <v>0</v>
      </c>
      <c r="V49" s="180">
        <f>税率2!$O$8</f>
        <v>0</v>
      </c>
      <c r="W49" s="180">
        <f>税率2!$O$8</f>
        <v>0</v>
      </c>
      <c r="X49" s="180">
        <f>税率2!$O$8</f>
        <v>0</v>
      </c>
      <c r="Y49" s="180">
        <f>税率2!$O$8</f>
        <v>0</v>
      </c>
      <c r="Z49" s="180">
        <f>税率2!$O$8</f>
        <v>0</v>
      </c>
      <c r="AA49" s="180">
        <f>税率2!$O$8</f>
        <v>0</v>
      </c>
      <c r="AB49" s="180">
        <f>税率2!$O$8</f>
        <v>0</v>
      </c>
      <c r="AC49" s="180">
        <f>税率2!$O$8</f>
        <v>0</v>
      </c>
      <c r="AD49" s="180">
        <f>税率2!$O$8</f>
        <v>0</v>
      </c>
      <c r="AE49" s="180">
        <f>税率2!$O$8</f>
        <v>0</v>
      </c>
      <c r="AF49" s="180">
        <f>税率2!$O$8</f>
        <v>0</v>
      </c>
      <c r="AG49" s="180">
        <f>税率2!$O$8</f>
        <v>0</v>
      </c>
      <c r="AH49" s="180">
        <f>税率2!$O$8</f>
        <v>0</v>
      </c>
      <c r="AI49" s="180">
        <f>税率2!$O$8</f>
        <v>0</v>
      </c>
      <c r="AJ49" s="180">
        <f>税率2!$O$8</f>
        <v>0</v>
      </c>
      <c r="AK49" s="180">
        <f>税率2!$O$8</f>
        <v>0</v>
      </c>
      <c r="AL49" s="180">
        <f>税率2!$O$8</f>
        <v>0</v>
      </c>
      <c r="AM49" s="180">
        <f>税率2!$O$8</f>
        <v>0</v>
      </c>
      <c r="AN49" s="180">
        <f>税率2!$O$8</f>
        <v>0</v>
      </c>
      <c r="AO49" s="180">
        <f>税率2!$O$8</f>
        <v>0</v>
      </c>
      <c r="AP49" s="180">
        <f>税率2!$O$8</f>
        <v>0</v>
      </c>
      <c r="AQ49" s="180">
        <f>税率2!$O$8</f>
        <v>0</v>
      </c>
      <c r="AR49" s="180">
        <f>税率2!$O$8</f>
        <v>0</v>
      </c>
      <c r="AS49" s="180">
        <f>税率2!$O$8</f>
        <v>0</v>
      </c>
      <c r="AT49" s="180">
        <f>税率2!$O$8</f>
        <v>0</v>
      </c>
      <c r="AU49" s="180">
        <f>税率2!$O$8</f>
        <v>0</v>
      </c>
    </row>
    <row r="50" spans="1:47" ht="18.75" customHeight="1">
      <c r="A50" s="101" t="s">
        <v>3674</v>
      </c>
      <c r="B50" s="124">
        <v>0</v>
      </c>
      <c r="C50" s="124">
        <v>0</v>
      </c>
      <c r="D50" s="124">
        <v>0</v>
      </c>
      <c r="E50" s="124">
        <v>0</v>
      </c>
      <c r="F50" s="124">
        <v>0</v>
      </c>
      <c r="G50" s="180">
        <f>税率2!$O$8</f>
        <v>0</v>
      </c>
      <c r="H50" s="180">
        <f>税率2!$O$8</f>
        <v>0</v>
      </c>
      <c r="I50" s="180">
        <f>税率2!$O$8</f>
        <v>0</v>
      </c>
      <c r="J50" s="180">
        <f>税率2!$O$8</f>
        <v>0</v>
      </c>
      <c r="K50" s="180">
        <f>税率2!$O$8</f>
        <v>0</v>
      </c>
      <c r="L50" s="180">
        <f>税率2!$O$8</f>
        <v>0</v>
      </c>
      <c r="M50" s="180">
        <f>税率2!$O$8</f>
        <v>0</v>
      </c>
      <c r="N50" s="180">
        <f>税率2!$O$8</f>
        <v>0</v>
      </c>
      <c r="O50" s="180">
        <f>税率2!$O$8</f>
        <v>0</v>
      </c>
      <c r="P50" s="180">
        <f>税率2!$O$8</f>
        <v>0</v>
      </c>
      <c r="Q50" s="180">
        <f>税率2!$O$8</f>
        <v>0</v>
      </c>
      <c r="R50" s="180">
        <f>税率2!$O$8</f>
        <v>0</v>
      </c>
      <c r="S50" s="180">
        <f>税率2!$O$8</f>
        <v>0</v>
      </c>
      <c r="T50" s="180">
        <f>税率2!$O$8</f>
        <v>0</v>
      </c>
      <c r="U50" s="180">
        <f>税率2!$O$8</f>
        <v>0</v>
      </c>
      <c r="V50" s="180">
        <f>税率2!$O$8</f>
        <v>0</v>
      </c>
      <c r="W50" s="180">
        <f>税率2!$O$8</f>
        <v>0</v>
      </c>
      <c r="X50" s="180">
        <f>税率2!$O$8</f>
        <v>0</v>
      </c>
      <c r="Y50" s="180">
        <f>税率2!$O$8</f>
        <v>0</v>
      </c>
      <c r="Z50" s="180">
        <f>税率2!$O$8</f>
        <v>0</v>
      </c>
      <c r="AA50" s="180">
        <f>税率2!$O$8</f>
        <v>0</v>
      </c>
      <c r="AB50" s="180">
        <f>税率2!$O$8</f>
        <v>0</v>
      </c>
      <c r="AC50" s="180">
        <f>税率2!$O$8</f>
        <v>0</v>
      </c>
      <c r="AD50" s="180">
        <f>税率2!$O$8</f>
        <v>0</v>
      </c>
      <c r="AE50" s="180">
        <f>税率2!$O$8</f>
        <v>0</v>
      </c>
      <c r="AF50" s="180">
        <f>税率2!$O$8</f>
        <v>0</v>
      </c>
      <c r="AG50" s="180">
        <f>税率2!$O$8</f>
        <v>0</v>
      </c>
      <c r="AH50" s="180">
        <f>税率2!$O$8</f>
        <v>0</v>
      </c>
      <c r="AI50" s="180">
        <f>税率2!$O$8</f>
        <v>0</v>
      </c>
      <c r="AJ50" s="180">
        <f>税率2!$O$8</f>
        <v>0</v>
      </c>
      <c r="AK50" s="180">
        <f>税率2!$O$8</f>
        <v>0</v>
      </c>
      <c r="AL50" s="180">
        <f>税率2!$O$8</f>
        <v>0</v>
      </c>
      <c r="AM50" s="180">
        <f>税率2!$O$8</f>
        <v>0</v>
      </c>
      <c r="AN50" s="180">
        <f>税率2!$O$8</f>
        <v>0</v>
      </c>
      <c r="AO50" s="180">
        <f>税率2!$O$8</f>
        <v>0</v>
      </c>
      <c r="AP50" s="180">
        <f>税率2!$O$8</f>
        <v>0</v>
      </c>
      <c r="AQ50" s="180">
        <f>税率2!$O$8</f>
        <v>0</v>
      </c>
      <c r="AR50" s="180">
        <f>税率2!$O$8</f>
        <v>0</v>
      </c>
      <c r="AS50" s="180">
        <f>税率2!$O$8</f>
        <v>0</v>
      </c>
      <c r="AT50" s="180">
        <f>税率2!$O$8</f>
        <v>0</v>
      </c>
      <c r="AU50" s="180">
        <f>税率2!$O$8</f>
        <v>0</v>
      </c>
    </row>
    <row r="51" spans="1:47" ht="18.75" customHeight="1">
      <c r="A51" s="101" t="s">
        <v>3675</v>
      </c>
      <c r="B51" s="124">
        <v>0</v>
      </c>
      <c r="C51" s="124">
        <v>0</v>
      </c>
      <c r="D51" s="124">
        <v>0</v>
      </c>
      <c r="E51" s="124">
        <v>0</v>
      </c>
      <c r="F51" s="124">
        <v>0</v>
      </c>
      <c r="G51" s="180">
        <f>税率2!$O$8</f>
        <v>0</v>
      </c>
      <c r="H51" s="180">
        <f>税率2!$O$8</f>
        <v>0</v>
      </c>
      <c r="I51" s="180">
        <f>税率2!$O$8</f>
        <v>0</v>
      </c>
      <c r="J51" s="180">
        <f>税率2!$O$8</f>
        <v>0</v>
      </c>
      <c r="K51" s="180">
        <f>税率2!$O$8</f>
        <v>0</v>
      </c>
      <c r="L51" s="180">
        <f>税率2!$O$8</f>
        <v>0</v>
      </c>
      <c r="M51" s="180">
        <f>税率2!$O$8</f>
        <v>0</v>
      </c>
      <c r="N51" s="180">
        <f>税率2!$O$8</f>
        <v>0</v>
      </c>
      <c r="O51" s="180">
        <f>税率2!$O$8</f>
        <v>0</v>
      </c>
      <c r="P51" s="180">
        <f>税率2!$O$8</f>
        <v>0</v>
      </c>
      <c r="Q51" s="180">
        <f>税率2!$O$8</f>
        <v>0</v>
      </c>
      <c r="R51" s="180">
        <f>税率2!$O$8</f>
        <v>0</v>
      </c>
      <c r="S51" s="180">
        <f>税率2!$O$8</f>
        <v>0</v>
      </c>
      <c r="T51" s="180">
        <f>税率2!$O$8</f>
        <v>0</v>
      </c>
      <c r="U51" s="180">
        <f>税率2!$O$8</f>
        <v>0</v>
      </c>
      <c r="V51" s="180">
        <f>税率2!$O$8</f>
        <v>0</v>
      </c>
      <c r="W51" s="180">
        <f>税率2!$O$8</f>
        <v>0</v>
      </c>
      <c r="X51" s="180">
        <f>税率2!$O$8</f>
        <v>0</v>
      </c>
      <c r="Y51" s="180">
        <f>税率2!$O$8</f>
        <v>0</v>
      </c>
      <c r="Z51" s="180">
        <f>税率2!$O$8</f>
        <v>0</v>
      </c>
      <c r="AA51" s="180">
        <f>税率2!$O$8</f>
        <v>0</v>
      </c>
      <c r="AB51" s="180">
        <f>税率2!$O$8</f>
        <v>0</v>
      </c>
      <c r="AC51" s="180">
        <f>税率2!$O$8</f>
        <v>0</v>
      </c>
      <c r="AD51" s="180">
        <f>税率2!$O$8</f>
        <v>0</v>
      </c>
      <c r="AE51" s="180">
        <f>税率2!$O$8</f>
        <v>0</v>
      </c>
      <c r="AF51" s="180">
        <f>税率2!$O$8</f>
        <v>0</v>
      </c>
      <c r="AG51" s="180">
        <f>税率2!$O$8</f>
        <v>0</v>
      </c>
      <c r="AH51" s="180">
        <f>税率2!$O$8</f>
        <v>0</v>
      </c>
      <c r="AI51" s="180">
        <f>税率2!$O$8</f>
        <v>0</v>
      </c>
      <c r="AJ51" s="180">
        <f>税率2!$O$8</f>
        <v>0</v>
      </c>
      <c r="AK51" s="180">
        <f>税率2!$O$8</f>
        <v>0</v>
      </c>
      <c r="AL51" s="180">
        <f>税率2!$O$8</f>
        <v>0</v>
      </c>
      <c r="AM51" s="180">
        <f>税率2!$O$8</f>
        <v>0</v>
      </c>
      <c r="AN51" s="180">
        <f>税率2!$O$8</f>
        <v>0</v>
      </c>
      <c r="AO51" s="180">
        <f>税率2!$O$8</f>
        <v>0</v>
      </c>
      <c r="AP51" s="180">
        <f>税率2!$O$8</f>
        <v>0</v>
      </c>
      <c r="AQ51" s="180">
        <f>税率2!$O$8</f>
        <v>0</v>
      </c>
      <c r="AR51" s="180">
        <f>税率2!$O$8</f>
        <v>0</v>
      </c>
      <c r="AS51" s="180">
        <f>税率2!$O$8</f>
        <v>0</v>
      </c>
      <c r="AT51" s="180">
        <f>税率2!$O$8</f>
        <v>0</v>
      </c>
      <c r="AU51" s="180">
        <f>税率2!$O$8</f>
        <v>0</v>
      </c>
    </row>
    <row r="52" spans="1:47" s="103" customFormat="1" ht="18.75" customHeight="1">
      <c r="A52" s="102" t="s">
        <v>3679</v>
      </c>
      <c r="B52" s="102"/>
      <c r="C52" s="102"/>
      <c r="D52" s="102"/>
      <c r="E52" s="102"/>
      <c r="F52" s="102"/>
      <c r="I52" s="102"/>
      <c r="L52" s="102"/>
      <c r="O52" s="102"/>
      <c r="R52" s="102"/>
      <c r="U52" s="102"/>
      <c r="X52" s="102"/>
      <c r="AA52" s="102"/>
      <c r="AD52" s="102"/>
      <c r="AG52" s="102"/>
      <c r="AJ52" s="102"/>
      <c r="AM52" s="102"/>
      <c r="AP52" s="102"/>
      <c r="AS52" s="102"/>
    </row>
    <row r="53" spans="1:47" ht="18.75" customHeight="1">
      <c r="A53" s="105" t="s">
        <v>3697</v>
      </c>
      <c r="B53" s="101">
        <v>2015</v>
      </c>
      <c r="C53" s="101">
        <v>2016</v>
      </c>
      <c r="D53" s="101">
        <v>2017</v>
      </c>
      <c r="E53" s="101">
        <v>2018</v>
      </c>
      <c r="F53" s="101">
        <v>2019</v>
      </c>
      <c r="G53" s="101">
        <v>2020</v>
      </c>
      <c r="H53" s="101">
        <v>2021</v>
      </c>
      <c r="I53" s="101">
        <v>2022</v>
      </c>
      <c r="J53" s="101">
        <v>2023</v>
      </c>
      <c r="K53" s="101">
        <v>2024</v>
      </c>
      <c r="L53" s="101">
        <v>2025</v>
      </c>
      <c r="M53" s="101">
        <v>2026</v>
      </c>
      <c r="N53" s="101">
        <v>2027</v>
      </c>
      <c r="O53" s="101">
        <v>2028</v>
      </c>
      <c r="P53" s="101">
        <v>2029</v>
      </c>
      <c r="Q53" s="101">
        <v>2030</v>
      </c>
      <c r="R53" s="101">
        <v>2031</v>
      </c>
      <c r="S53" s="101">
        <v>2032</v>
      </c>
      <c r="T53" s="101">
        <v>2033</v>
      </c>
      <c r="U53" s="101">
        <v>2034</v>
      </c>
      <c r="V53" s="101">
        <v>2035</v>
      </c>
      <c r="W53" s="101">
        <v>2036</v>
      </c>
      <c r="X53" s="101">
        <v>2037</v>
      </c>
      <c r="Y53" s="101">
        <v>2038</v>
      </c>
      <c r="Z53" s="101">
        <v>2039</v>
      </c>
      <c r="AA53" s="101">
        <v>2040</v>
      </c>
      <c r="AB53" s="101">
        <v>2041</v>
      </c>
      <c r="AC53" s="101">
        <v>2042</v>
      </c>
      <c r="AD53" s="101">
        <v>2043</v>
      </c>
      <c r="AE53" s="101">
        <v>2044</v>
      </c>
      <c r="AF53" s="101">
        <v>2045</v>
      </c>
      <c r="AG53" s="101">
        <v>2046</v>
      </c>
      <c r="AH53" s="101">
        <v>2047</v>
      </c>
      <c r="AI53" s="101">
        <v>2048</v>
      </c>
      <c r="AJ53" s="101">
        <v>2049</v>
      </c>
      <c r="AK53" s="101">
        <v>2050</v>
      </c>
      <c r="AL53" s="101">
        <v>2051</v>
      </c>
      <c r="AM53" s="101">
        <v>2052</v>
      </c>
      <c r="AN53" s="101">
        <v>2053</v>
      </c>
      <c r="AO53" s="101">
        <v>2054</v>
      </c>
      <c r="AP53" s="101">
        <v>2055</v>
      </c>
      <c r="AQ53" s="101">
        <v>2056</v>
      </c>
      <c r="AR53" s="101">
        <v>2057</v>
      </c>
      <c r="AS53" s="101">
        <v>2058</v>
      </c>
      <c r="AT53" s="101">
        <v>2059</v>
      </c>
      <c r="AU53" s="101">
        <v>2060</v>
      </c>
    </row>
    <row r="54" spans="1:47" ht="18.75" customHeight="1">
      <c r="A54" s="101" t="s">
        <v>3668</v>
      </c>
      <c r="B54" s="124">
        <v>0</v>
      </c>
      <c r="C54" s="124">
        <v>0</v>
      </c>
      <c r="D54" s="124">
        <v>0</v>
      </c>
      <c r="E54" s="124">
        <v>0</v>
      </c>
      <c r="F54" s="124">
        <v>0</v>
      </c>
      <c r="G54" s="180">
        <f>税率2!$O$9</f>
        <v>0.44434620963037808</v>
      </c>
      <c r="H54" s="180">
        <f>税率2!$O$9</f>
        <v>0.44434620963037808</v>
      </c>
      <c r="I54" s="180">
        <f>税率2!$O$9</f>
        <v>0.44434620963037808</v>
      </c>
      <c r="J54" s="180">
        <f>税率2!$O$9</f>
        <v>0.44434620963037808</v>
      </c>
      <c r="K54" s="180">
        <f>税率2!$O$9</f>
        <v>0.44434620963037808</v>
      </c>
      <c r="L54" s="180">
        <f>税率2!$O$9</f>
        <v>0.44434620963037808</v>
      </c>
      <c r="M54" s="180">
        <f>税率2!$O$9</f>
        <v>0.44434620963037808</v>
      </c>
      <c r="N54" s="180">
        <f>税率2!$O$9</f>
        <v>0.44434620963037808</v>
      </c>
      <c r="O54" s="180">
        <f>税率2!$O$9</f>
        <v>0.44434620963037808</v>
      </c>
      <c r="P54" s="180">
        <f>税率2!$O$9</f>
        <v>0.44434620963037808</v>
      </c>
      <c r="Q54" s="180">
        <f>税率2!$O$9</f>
        <v>0.44434620963037808</v>
      </c>
      <c r="R54" s="180">
        <f>税率2!$O$9</f>
        <v>0.44434620963037808</v>
      </c>
      <c r="S54" s="180">
        <f>税率2!$O$9</f>
        <v>0.44434620963037808</v>
      </c>
      <c r="T54" s="180">
        <f>税率2!$O$9</f>
        <v>0.44434620963037808</v>
      </c>
      <c r="U54" s="180">
        <f>税率2!$O$9</f>
        <v>0.44434620963037808</v>
      </c>
      <c r="V54" s="180">
        <f>税率2!$O$9</f>
        <v>0.44434620963037808</v>
      </c>
      <c r="W54" s="180">
        <f>税率2!$O$9</f>
        <v>0.44434620963037808</v>
      </c>
      <c r="X54" s="180">
        <f>税率2!$O$9</f>
        <v>0.44434620963037808</v>
      </c>
      <c r="Y54" s="180">
        <f>税率2!$O$9</f>
        <v>0.44434620963037808</v>
      </c>
      <c r="Z54" s="180">
        <f>税率2!$O$9</f>
        <v>0.44434620963037808</v>
      </c>
      <c r="AA54" s="180">
        <f>税率2!$O$9</f>
        <v>0.44434620963037808</v>
      </c>
      <c r="AB54" s="180">
        <f>税率2!$O$9</f>
        <v>0.44434620963037808</v>
      </c>
      <c r="AC54" s="180">
        <f>税率2!$O$9</f>
        <v>0.44434620963037808</v>
      </c>
      <c r="AD54" s="180">
        <f>税率2!$O$9</f>
        <v>0.44434620963037808</v>
      </c>
      <c r="AE54" s="180">
        <f>税率2!$O$9</f>
        <v>0.44434620963037808</v>
      </c>
      <c r="AF54" s="180">
        <f>税率2!$O$9</f>
        <v>0.44434620963037808</v>
      </c>
      <c r="AG54" s="180">
        <f>税率2!$O$9</f>
        <v>0.44434620963037808</v>
      </c>
      <c r="AH54" s="180">
        <f>税率2!$O$9</f>
        <v>0.44434620963037808</v>
      </c>
      <c r="AI54" s="180">
        <f>税率2!$O$9</f>
        <v>0.44434620963037808</v>
      </c>
      <c r="AJ54" s="180">
        <f>税率2!$O$9</f>
        <v>0.44434620963037808</v>
      </c>
      <c r="AK54" s="180">
        <f>税率2!$O$9</f>
        <v>0.44434620963037808</v>
      </c>
      <c r="AL54" s="180">
        <f>税率2!$O$9</f>
        <v>0.44434620963037808</v>
      </c>
      <c r="AM54" s="180">
        <f>税率2!$O$9</f>
        <v>0.44434620963037808</v>
      </c>
      <c r="AN54" s="180">
        <f>税率2!$O$9</f>
        <v>0.44434620963037808</v>
      </c>
      <c r="AO54" s="180">
        <f>税率2!$O$9</f>
        <v>0.44434620963037808</v>
      </c>
      <c r="AP54" s="180">
        <f>税率2!$O$9</f>
        <v>0.44434620963037808</v>
      </c>
      <c r="AQ54" s="180">
        <f>税率2!$O$9</f>
        <v>0.44434620963037808</v>
      </c>
      <c r="AR54" s="180">
        <f>税率2!$O$9</f>
        <v>0.44434620963037808</v>
      </c>
      <c r="AS54" s="180">
        <f>税率2!$O$9</f>
        <v>0.44434620963037808</v>
      </c>
      <c r="AT54" s="180">
        <f>税率2!$O$9</f>
        <v>0.44434620963037808</v>
      </c>
      <c r="AU54" s="180">
        <f>税率2!$O$9</f>
        <v>0.44434620963037808</v>
      </c>
    </row>
    <row r="55" spans="1:47" ht="18.75" customHeight="1">
      <c r="A55" s="101" t="s">
        <v>3669</v>
      </c>
      <c r="B55" s="124">
        <v>0</v>
      </c>
      <c r="C55" s="124">
        <v>0</v>
      </c>
      <c r="D55" s="124">
        <v>0</v>
      </c>
      <c r="E55" s="124">
        <v>0</v>
      </c>
      <c r="F55" s="124">
        <v>0</v>
      </c>
      <c r="G55" s="180">
        <f>税率2!$O$9</f>
        <v>0.44434620963037808</v>
      </c>
      <c r="H55" s="180">
        <f>税率2!$O$9</f>
        <v>0.44434620963037808</v>
      </c>
      <c r="I55" s="180">
        <f>税率2!$O$9</f>
        <v>0.44434620963037808</v>
      </c>
      <c r="J55" s="180">
        <f>税率2!$O$9</f>
        <v>0.44434620963037808</v>
      </c>
      <c r="K55" s="180">
        <f>税率2!$O$9</f>
        <v>0.44434620963037808</v>
      </c>
      <c r="L55" s="180">
        <f>税率2!$O$9</f>
        <v>0.44434620963037808</v>
      </c>
      <c r="M55" s="180">
        <f>税率2!$O$9</f>
        <v>0.44434620963037808</v>
      </c>
      <c r="N55" s="180">
        <f>税率2!$O$9</f>
        <v>0.44434620963037808</v>
      </c>
      <c r="O55" s="180">
        <f>税率2!$O$9</f>
        <v>0.44434620963037808</v>
      </c>
      <c r="P55" s="180">
        <f>税率2!$O$9</f>
        <v>0.44434620963037808</v>
      </c>
      <c r="Q55" s="180">
        <f>税率2!$O$9</f>
        <v>0.44434620963037808</v>
      </c>
      <c r="R55" s="180">
        <f>税率2!$O$9</f>
        <v>0.44434620963037808</v>
      </c>
      <c r="S55" s="180">
        <f>税率2!$O$9</f>
        <v>0.44434620963037808</v>
      </c>
      <c r="T55" s="180">
        <f>税率2!$O$9</f>
        <v>0.44434620963037808</v>
      </c>
      <c r="U55" s="180">
        <f>税率2!$O$9</f>
        <v>0.44434620963037808</v>
      </c>
      <c r="V55" s="180">
        <f>税率2!$O$9</f>
        <v>0.44434620963037808</v>
      </c>
      <c r="W55" s="180">
        <f>税率2!$O$9</f>
        <v>0.44434620963037808</v>
      </c>
      <c r="X55" s="180">
        <f>税率2!$O$9</f>
        <v>0.44434620963037808</v>
      </c>
      <c r="Y55" s="180">
        <f>税率2!$O$9</f>
        <v>0.44434620963037808</v>
      </c>
      <c r="Z55" s="180">
        <f>税率2!$O$9</f>
        <v>0.44434620963037808</v>
      </c>
      <c r="AA55" s="180">
        <f>税率2!$O$9</f>
        <v>0.44434620963037808</v>
      </c>
      <c r="AB55" s="180">
        <f>税率2!$O$9</f>
        <v>0.44434620963037808</v>
      </c>
      <c r="AC55" s="180">
        <f>税率2!$O$9</f>
        <v>0.44434620963037808</v>
      </c>
      <c r="AD55" s="180">
        <f>税率2!$O$9</f>
        <v>0.44434620963037808</v>
      </c>
      <c r="AE55" s="180">
        <f>税率2!$O$9</f>
        <v>0.44434620963037808</v>
      </c>
      <c r="AF55" s="180">
        <f>税率2!$O$9</f>
        <v>0.44434620963037808</v>
      </c>
      <c r="AG55" s="180">
        <f>税率2!$O$9</f>
        <v>0.44434620963037808</v>
      </c>
      <c r="AH55" s="180">
        <f>税率2!$O$9</f>
        <v>0.44434620963037808</v>
      </c>
      <c r="AI55" s="180">
        <f>税率2!$O$9</f>
        <v>0.44434620963037808</v>
      </c>
      <c r="AJ55" s="180">
        <f>税率2!$O$9</f>
        <v>0.44434620963037808</v>
      </c>
      <c r="AK55" s="180">
        <f>税率2!$O$9</f>
        <v>0.44434620963037808</v>
      </c>
      <c r="AL55" s="180">
        <f>税率2!$O$9</f>
        <v>0.44434620963037808</v>
      </c>
      <c r="AM55" s="180">
        <f>税率2!$O$9</f>
        <v>0.44434620963037808</v>
      </c>
      <c r="AN55" s="180">
        <f>税率2!$O$9</f>
        <v>0.44434620963037808</v>
      </c>
      <c r="AO55" s="180">
        <f>税率2!$O$9</f>
        <v>0.44434620963037808</v>
      </c>
      <c r="AP55" s="180">
        <f>税率2!$O$9</f>
        <v>0.44434620963037808</v>
      </c>
      <c r="AQ55" s="180">
        <f>税率2!$O$9</f>
        <v>0.44434620963037808</v>
      </c>
      <c r="AR55" s="180">
        <f>税率2!$O$9</f>
        <v>0.44434620963037808</v>
      </c>
      <c r="AS55" s="180">
        <f>税率2!$O$9</f>
        <v>0.44434620963037808</v>
      </c>
      <c r="AT55" s="180">
        <f>税率2!$O$9</f>
        <v>0.44434620963037808</v>
      </c>
      <c r="AU55" s="180">
        <f>税率2!$O$9</f>
        <v>0.44434620963037808</v>
      </c>
    </row>
    <row r="56" spans="1:47" ht="18.75" customHeight="1">
      <c r="A56" s="101" t="s">
        <v>3670</v>
      </c>
      <c r="B56" s="124">
        <v>0</v>
      </c>
      <c r="C56" s="124">
        <v>0</v>
      </c>
      <c r="D56" s="124">
        <v>0</v>
      </c>
      <c r="E56" s="124">
        <v>0</v>
      </c>
      <c r="F56" s="124">
        <v>0</v>
      </c>
      <c r="G56" s="180">
        <f>税率2!$O$9</f>
        <v>0.44434620963037808</v>
      </c>
      <c r="H56" s="180">
        <f>税率2!$O$9</f>
        <v>0.44434620963037808</v>
      </c>
      <c r="I56" s="180">
        <f>税率2!$O$9</f>
        <v>0.44434620963037808</v>
      </c>
      <c r="J56" s="180">
        <f>税率2!$O$9</f>
        <v>0.44434620963037808</v>
      </c>
      <c r="K56" s="180">
        <f>税率2!$O$9</f>
        <v>0.44434620963037808</v>
      </c>
      <c r="L56" s="180">
        <f>税率2!$O$9</f>
        <v>0.44434620963037808</v>
      </c>
      <c r="M56" s="180">
        <f>税率2!$O$9</f>
        <v>0.44434620963037808</v>
      </c>
      <c r="N56" s="180">
        <f>税率2!$O$9</f>
        <v>0.44434620963037808</v>
      </c>
      <c r="O56" s="180">
        <f>税率2!$O$9</f>
        <v>0.44434620963037808</v>
      </c>
      <c r="P56" s="180">
        <f>税率2!$O$9</f>
        <v>0.44434620963037808</v>
      </c>
      <c r="Q56" s="180">
        <f>税率2!$O$9</f>
        <v>0.44434620963037808</v>
      </c>
      <c r="R56" s="180">
        <f>税率2!$O$9</f>
        <v>0.44434620963037808</v>
      </c>
      <c r="S56" s="180">
        <f>税率2!$O$9</f>
        <v>0.44434620963037808</v>
      </c>
      <c r="T56" s="180">
        <f>税率2!$O$9</f>
        <v>0.44434620963037808</v>
      </c>
      <c r="U56" s="180">
        <f>税率2!$O$9</f>
        <v>0.44434620963037808</v>
      </c>
      <c r="V56" s="180">
        <f>税率2!$O$9</f>
        <v>0.44434620963037808</v>
      </c>
      <c r="W56" s="180">
        <f>税率2!$O$9</f>
        <v>0.44434620963037808</v>
      </c>
      <c r="X56" s="180">
        <f>税率2!$O$9</f>
        <v>0.44434620963037808</v>
      </c>
      <c r="Y56" s="180">
        <f>税率2!$O$9</f>
        <v>0.44434620963037808</v>
      </c>
      <c r="Z56" s="180">
        <f>税率2!$O$9</f>
        <v>0.44434620963037808</v>
      </c>
      <c r="AA56" s="180">
        <f>税率2!$O$9</f>
        <v>0.44434620963037808</v>
      </c>
      <c r="AB56" s="180">
        <f>税率2!$O$9</f>
        <v>0.44434620963037808</v>
      </c>
      <c r="AC56" s="180">
        <f>税率2!$O$9</f>
        <v>0.44434620963037808</v>
      </c>
      <c r="AD56" s="180">
        <f>税率2!$O$9</f>
        <v>0.44434620963037808</v>
      </c>
      <c r="AE56" s="180">
        <f>税率2!$O$9</f>
        <v>0.44434620963037808</v>
      </c>
      <c r="AF56" s="180">
        <f>税率2!$O$9</f>
        <v>0.44434620963037808</v>
      </c>
      <c r="AG56" s="180">
        <f>税率2!$O$9</f>
        <v>0.44434620963037808</v>
      </c>
      <c r="AH56" s="180">
        <f>税率2!$O$9</f>
        <v>0.44434620963037808</v>
      </c>
      <c r="AI56" s="180">
        <f>税率2!$O$9</f>
        <v>0.44434620963037808</v>
      </c>
      <c r="AJ56" s="180">
        <f>税率2!$O$9</f>
        <v>0.44434620963037808</v>
      </c>
      <c r="AK56" s="180">
        <f>税率2!$O$9</f>
        <v>0.44434620963037808</v>
      </c>
      <c r="AL56" s="180">
        <f>税率2!$O$9</f>
        <v>0.44434620963037808</v>
      </c>
      <c r="AM56" s="180">
        <f>税率2!$O$9</f>
        <v>0.44434620963037808</v>
      </c>
      <c r="AN56" s="180">
        <f>税率2!$O$9</f>
        <v>0.44434620963037808</v>
      </c>
      <c r="AO56" s="180">
        <f>税率2!$O$9</f>
        <v>0.44434620963037808</v>
      </c>
      <c r="AP56" s="180">
        <f>税率2!$O$9</f>
        <v>0.44434620963037808</v>
      </c>
      <c r="AQ56" s="180">
        <f>税率2!$O$9</f>
        <v>0.44434620963037808</v>
      </c>
      <c r="AR56" s="180">
        <f>税率2!$O$9</f>
        <v>0.44434620963037808</v>
      </c>
      <c r="AS56" s="180">
        <f>税率2!$O$9</f>
        <v>0.44434620963037808</v>
      </c>
      <c r="AT56" s="180">
        <f>税率2!$O$9</f>
        <v>0.44434620963037808</v>
      </c>
      <c r="AU56" s="180">
        <f>税率2!$O$9</f>
        <v>0.44434620963037808</v>
      </c>
    </row>
    <row r="57" spans="1:47" ht="18.75" customHeight="1">
      <c r="A57" s="101" t="s">
        <v>3671</v>
      </c>
      <c r="B57" s="124">
        <v>0</v>
      </c>
      <c r="C57" s="124">
        <v>0</v>
      </c>
      <c r="D57" s="124">
        <v>0</v>
      </c>
      <c r="E57" s="124">
        <v>0</v>
      </c>
      <c r="F57" s="124">
        <v>0</v>
      </c>
      <c r="G57" s="180">
        <f>税率2!$O$9</f>
        <v>0.44434620963037808</v>
      </c>
      <c r="H57" s="180">
        <f>税率2!$O$9</f>
        <v>0.44434620963037808</v>
      </c>
      <c r="I57" s="180">
        <f>税率2!$O$9</f>
        <v>0.44434620963037808</v>
      </c>
      <c r="J57" s="180">
        <f>税率2!$O$9</f>
        <v>0.44434620963037808</v>
      </c>
      <c r="K57" s="180">
        <f>税率2!$O$9</f>
        <v>0.44434620963037808</v>
      </c>
      <c r="L57" s="180">
        <f>税率2!$O$9</f>
        <v>0.44434620963037808</v>
      </c>
      <c r="M57" s="180">
        <f>税率2!$O$9</f>
        <v>0.44434620963037808</v>
      </c>
      <c r="N57" s="180">
        <f>税率2!$O$9</f>
        <v>0.44434620963037808</v>
      </c>
      <c r="O57" s="180">
        <f>税率2!$O$9</f>
        <v>0.44434620963037808</v>
      </c>
      <c r="P57" s="180">
        <f>税率2!$O$9</f>
        <v>0.44434620963037808</v>
      </c>
      <c r="Q57" s="180">
        <f>税率2!$O$9</f>
        <v>0.44434620963037808</v>
      </c>
      <c r="R57" s="180">
        <f>税率2!$O$9</f>
        <v>0.44434620963037808</v>
      </c>
      <c r="S57" s="180">
        <f>税率2!$O$9</f>
        <v>0.44434620963037808</v>
      </c>
      <c r="T57" s="180">
        <f>税率2!$O$9</f>
        <v>0.44434620963037808</v>
      </c>
      <c r="U57" s="180">
        <f>税率2!$O$9</f>
        <v>0.44434620963037808</v>
      </c>
      <c r="V57" s="180">
        <f>税率2!$O$9</f>
        <v>0.44434620963037808</v>
      </c>
      <c r="W57" s="180">
        <f>税率2!$O$9</f>
        <v>0.44434620963037808</v>
      </c>
      <c r="X57" s="180">
        <f>税率2!$O$9</f>
        <v>0.44434620963037808</v>
      </c>
      <c r="Y57" s="180">
        <f>税率2!$O$9</f>
        <v>0.44434620963037808</v>
      </c>
      <c r="Z57" s="180">
        <f>税率2!$O$9</f>
        <v>0.44434620963037808</v>
      </c>
      <c r="AA57" s="180">
        <f>税率2!$O$9</f>
        <v>0.44434620963037808</v>
      </c>
      <c r="AB57" s="180">
        <f>税率2!$O$9</f>
        <v>0.44434620963037808</v>
      </c>
      <c r="AC57" s="180">
        <f>税率2!$O$9</f>
        <v>0.44434620963037808</v>
      </c>
      <c r="AD57" s="180">
        <f>税率2!$O$9</f>
        <v>0.44434620963037808</v>
      </c>
      <c r="AE57" s="180">
        <f>税率2!$O$9</f>
        <v>0.44434620963037808</v>
      </c>
      <c r="AF57" s="180">
        <f>税率2!$O$9</f>
        <v>0.44434620963037808</v>
      </c>
      <c r="AG57" s="180">
        <f>税率2!$O$9</f>
        <v>0.44434620963037808</v>
      </c>
      <c r="AH57" s="180">
        <f>税率2!$O$9</f>
        <v>0.44434620963037808</v>
      </c>
      <c r="AI57" s="180">
        <f>税率2!$O$9</f>
        <v>0.44434620963037808</v>
      </c>
      <c r="AJ57" s="180">
        <f>税率2!$O$9</f>
        <v>0.44434620963037808</v>
      </c>
      <c r="AK57" s="180">
        <f>税率2!$O$9</f>
        <v>0.44434620963037808</v>
      </c>
      <c r="AL57" s="180">
        <f>税率2!$O$9</f>
        <v>0.44434620963037808</v>
      </c>
      <c r="AM57" s="180">
        <f>税率2!$O$9</f>
        <v>0.44434620963037808</v>
      </c>
      <c r="AN57" s="180">
        <f>税率2!$O$9</f>
        <v>0.44434620963037808</v>
      </c>
      <c r="AO57" s="180">
        <f>税率2!$O$9</f>
        <v>0.44434620963037808</v>
      </c>
      <c r="AP57" s="180">
        <f>税率2!$O$9</f>
        <v>0.44434620963037808</v>
      </c>
      <c r="AQ57" s="180">
        <f>税率2!$O$9</f>
        <v>0.44434620963037808</v>
      </c>
      <c r="AR57" s="180">
        <f>税率2!$O$9</f>
        <v>0.44434620963037808</v>
      </c>
      <c r="AS57" s="180">
        <f>税率2!$O$9</f>
        <v>0.44434620963037808</v>
      </c>
      <c r="AT57" s="180">
        <f>税率2!$O$9</f>
        <v>0.44434620963037808</v>
      </c>
      <c r="AU57" s="180">
        <f>税率2!$O$9</f>
        <v>0.44434620963037808</v>
      </c>
    </row>
    <row r="58" spans="1:47" ht="18.75" customHeight="1">
      <c r="A58" s="101" t="s">
        <v>3672</v>
      </c>
      <c r="B58" s="124">
        <v>0</v>
      </c>
      <c r="C58" s="124">
        <v>0</v>
      </c>
      <c r="D58" s="124">
        <v>0</v>
      </c>
      <c r="E58" s="124">
        <v>0</v>
      </c>
      <c r="F58" s="124">
        <v>0</v>
      </c>
      <c r="G58" s="180">
        <f>税率2!$O$9</f>
        <v>0.44434620963037808</v>
      </c>
      <c r="H58" s="180">
        <f>税率2!$O$9</f>
        <v>0.44434620963037808</v>
      </c>
      <c r="I58" s="180">
        <f>税率2!$O$9</f>
        <v>0.44434620963037808</v>
      </c>
      <c r="J58" s="180">
        <f>税率2!$O$9</f>
        <v>0.44434620963037808</v>
      </c>
      <c r="K58" s="180">
        <f>税率2!$O$9</f>
        <v>0.44434620963037808</v>
      </c>
      <c r="L58" s="180">
        <f>税率2!$O$9</f>
        <v>0.44434620963037808</v>
      </c>
      <c r="M58" s="180">
        <f>税率2!$O$9</f>
        <v>0.44434620963037808</v>
      </c>
      <c r="N58" s="180">
        <f>税率2!$O$9</f>
        <v>0.44434620963037808</v>
      </c>
      <c r="O58" s="180">
        <f>税率2!$O$9</f>
        <v>0.44434620963037808</v>
      </c>
      <c r="P58" s="180">
        <f>税率2!$O$9</f>
        <v>0.44434620963037808</v>
      </c>
      <c r="Q58" s="180">
        <f>税率2!$O$9</f>
        <v>0.44434620963037808</v>
      </c>
      <c r="R58" s="180">
        <f>税率2!$O$9</f>
        <v>0.44434620963037808</v>
      </c>
      <c r="S58" s="180">
        <f>税率2!$O$9</f>
        <v>0.44434620963037808</v>
      </c>
      <c r="T58" s="180">
        <f>税率2!$O$9</f>
        <v>0.44434620963037808</v>
      </c>
      <c r="U58" s="180">
        <f>税率2!$O$9</f>
        <v>0.44434620963037808</v>
      </c>
      <c r="V58" s="180">
        <f>税率2!$O$9</f>
        <v>0.44434620963037808</v>
      </c>
      <c r="W58" s="180">
        <f>税率2!$O$9</f>
        <v>0.44434620963037808</v>
      </c>
      <c r="X58" s="180">
        <f>税率2!$O$9</f>
        <v>0.44434620963037808</v>
      </c>
      <c r="Y58" s="180">
        <f>税率2!$O$9</f>
        <v>0.44434620963037808</v>
      </c>
      <c r="Z58" s="180">
        <f>税率2!$O$9</f>
        <v>0.44434620963037808</v>
      </c>
      <c r="AA58" s="180">
        <f>税率2!$O$9</f>
        <v>0.44434620963037808</v>
      </c>
      <c r="AB58" s="180">
        <f>税率2!$O$9</f>
        <v>0.44434620963037808</v>
      </c>
      <c r="AC58" s="180">
        <f>税率2!$O$9</f>
        <v>0.44434620963037808</v>
      </c>
      <c r="AD58" s="180">
        <f>税率2!$O$9</f>
        <v>0.44434620963037808</v>
      </c>
      <c r="AE58" s="180">
        <f>税率2!$O$9</f>
        <v>0.44434620963037808</v>
      </c>
      <c r="AF58" s="180">
        <f>税率2!$O$9</f>
        <v>0.44434620963037808</v>
      </c>
      <c r="AG58" s="180">
        <f>税率2!$O$9</f>
        <v>0.44434620963037808</v>
      </c>
      <c r="AH58" s="180">
        <f>税率2!$O$9</f>
        <v>0.44434620963037808</v>
      </c>
      <c r="AI58" s="180">
        <f>税率2!$O$9</f>
        <v>0.44434620963037808</v>
      </c>
      <c r="AJ58" s="180">
        <f>税率2!$O$9</f>
        <v>0.44434620963037808</v>
      </c>
      <c r="AK58" s="180">
        <f>税率2!$O$9</f>
        <v>0.44434620963037808</v>
      </c>
      <c r="AL58" s="180">
        <f>税率2!$O$9</f>
        <v>0.44434620963037808</v>
      </c>
      <c r="AM58" s="180">
        <f>税率2!$O$9</f>
        <v>0.44434620963037808</v>
      </c>
      <c r="AN58" s="180">
        <f>税率2!$O$9</f>
        <v>0.44434620963037808</v>
      </c>
      <c r="AO58" s="180">
        <f>税率2!$O$9</f>
        <v>0.44434620963037808</v>
      </c>
      <c r="AP58" s="180">
        <f>税率2!$O$9</f>
        <v>0.44434620963037808</v>
      </c>
      <c r="AQ58" s="180">
        <f>税率2!$O$9</f>
        <v>0.44434620963037808</v>
      </c>
      <c r="AR58" s="180">
        <f>税率2!$O$9</f>
        <v>0.44434620963037808</v>
      </c>
      <c r="AS58" s="180">
        <f>税率2!$O$9</f>
        <v>0.44434620963037808</v>
      </c>
      <c r="AT58" s="180">
        <f>税率2!$O$9</f>
        <v>0.44434620963037808</v>
      </c>
      <c r="AU58" s="180">
        <f>税率2!$O$9</f>
        <v>0.44434620963037808</v>
      </c>
    </row>
    <row r="59" spans="1:47" ht="18.75" customHeight="1">
      <c r="A59" s="101" t="s">
        <v>3673</v>
      </c>
      <c r="B59" s="124">
        <v>0</v>
      </c>
      <c r="C59" s="124">
        <v>0</v>
      </c>
      <c r="D59" s="124">
        <v>0</v>
      </c>
      <c r="E59" s="124">
        <v>0</v>
      </c>
      <c r="F59" s="124">
        <v>0</v>
      </c>
      <c r="G59" s="180">
        <f>税率2!$O$9</f>
        <v>0.44434620963037808</v>
      </c>
      <c r="H59" s="180">
        <f>税率2!$O$9</f>
        <v>0.44434620963037808</v>
      </c>
      <c r="I59" s="180">
        <f>税率2!$O$9</f>
        <v>0.44434620963037808</v>
      </c>
      <c r="J59" s="180">
        <f>税率2!$O$9</f>
        <v>0.44434620963037808</v>
      </c>
      <c r="K59" s="180">
        <f>税率2!$O$9</f>
        <v>0.44434620963037808</v>
      </c>
      <c r="L59" s="180">
        <f>税率2!$O$9</f>
        <v>0.44434620963037808</v>
      </c>
      <c r="M59" s="180">
        <f>税率2!$O$9</f>
        <v>0.44434620963037808</v>
      </c>
      <c r="N59" s="180">
        <f>税率2!$O$9</f>
        <v>0.44434620963037808</v>
      </c>
      <c r="O59" s="180">
        <f>税率2!$O$9</f>
        <v>0.44434620963037808</v>
      </c>
      <c r="P59" s="180">
        <f>税率2!$O$9</f>
        <v>0.44434620963037808</v>
      </c>
      <c r="Q59" s="180">
        <f>税率2!$O$9</f>
        <v>0.44434620963037808</v>
      </c>
      <c r="R59" s="180">
        <f>税率2!$O$9</f>
        <v>0.44434620963037808</v>
      </c>
      <c r="S59" s="180">
        <f>税率2!$O$9</f>
        <v>0.44434620963037808</v>
      </c>
      <c r="T59" s="180">
        <f>税率2!$O$9</f>
        <v>0.44434620963037808</v>
      </c>
      <c r="U59" s="180">
        <f>税率2!$O$9</f>
        <v>0.44434620963037808</v>
      </c>
      <c r="V59" s="180">
        <f>税率2!$O$9</f>
        <v>0.44434620963037808</v>
      </c>
      <c r="W59" s="180">
        <f>税率2!$O$9</f>
        <v>0.44434620963037808</v>
      </c>
      <c r="X59" s="180">
        <f>税率2!$O$9</f>
        <v>0.44434620963037808</v>
      </c>
      <c r="Y59" s="180">
        <f>税率2!$O$9</f>
        <v>0.44434620963037808</v>
      </c>
      <c r="Z59" s="180">
        <f>税率2!$O$9</f>
        <v>0.44434620963037808</v>
      </c>
      <c r="AA59" s="180">
        <f>税率2!$O$9</f>
        <v>0.44434620963037808</v>
      </c>
      <c r="AB59" s="180">
        <f>税率2!$O$9</f>
        <v>0.44434620963037808</v>
      </c>
      <c r="AC59" s="180">
        <f>税率2!$O$9</f>
        <v>0.44434620963037808</v>
      </c>
      <c r="AD59" s="180">
        <f>税率2!$O$9</f>
        <v>0.44434620963037808</v>
      </c>
      <c r="AE59" s="180">
        <f>税率2!$O$9</f>
        <v>0.44434620963037808</v>
      </c>
      <c r="AF59" s="180">
        <f>税率2!$O$9</f>
        <v>0.44434620963037808</v>
      </c>
      <c r="AG59" s="180">
        <f>税率2!$O$9</f>
        <v>0.44434620963037808</v>
      </c>
      <c r="AH59" s="180">
        <f>税率2!$O$9</f>
        <v>0.44434620963037808</v>
      </c>
      <c r="AI59" s="180">
        <f>税率2!$O$9</f>
        <v>0.44434620963037808</v>
      </c>
      <c r="AJ59" s="180">
        <f>税率2!$O$9</f>
        <v>0.44434620963037808</v>
      </c>
      <c r="AK59" s="180">
        <f>税率2!$O$9</f>
        <v>0.44434620963037808</v>
      </c>
      <c r="AL59" s="180">
        <f>税率2!$O$9</f>
        <v>0.44434620963037808</v>
      </c>
      <c r="AM59" s="180">
        <f>税率2!$O$9</f>
        <v>0.44434620963037808</v>
      </c>
      <c r="AN59" s="180">
        <f>税率2!$O$9</f>
        <v>0.44434620963037808</v>
      </c>
      <c r="AO59" s="180">
        <f>税率2!$O$9</f>
        <v>0.44434620963037808</v>
      </c>
      <c r="AP59" s="180">
        <f>税率2!$O$9</f>
        <v>0.44434620963037808</v>
      </c>
      <c r="AQ59" s="180">
        <f>税率2!$O$9</f>
        <v>0.44434620963037808</v>
      </c>
      <c r="AR59" s="180">
        <f>税率2!$O$9</f>
        <v>0.44434620963037808</v>
      </c>
      <c r="AS59" s="180">
        <f>税率2!$O$9</f>
        <v>0.44434620963037808</v>
      </c>
      <c r="AT59" s="180">
        <f>税率2!$O$9</f>
        <v>0.44434620963037808</v>
      </c>
      <c r="AU59" s="180">
        <f>税率2!$O$9</f>
        <v>0.44434620963037808</v>
      </c>
    </row>
    <row r="60" spans="1:47" ht="18.75" customHeight="1">
      <c r="A60" s="101" t="s">
        <v>3674</v>
      </c>
      <c r="B60" s="124">
        <v>0</v>
      </c>
      <c r="C60" s="124">
        <v>0</v>
      </c>
      <c r="D60" s="124">
        <v>0</v>
      </c>
      <c r="E60" s="124">
        <v>0</v>
      </c>
      <c r="F60" s="124">
        <v>0</v>
      </c>
      <c r="G60" s="180">
        <f>税率2!$O$9</f>
        <v>0.44434620963037808</v>
      </c>
      <c r="H60" s="180">
        <f>税率2!$O$9</f>
        <v>0.44434620963037808</v>
      </c>
      <c r="I60" s="180">
        <f>税率2!$O$9</f>
        <v>0.44434620963037808</v>
      </c>
      <c r="J60" s="180">
        <f>税率2!$O$9</f>
        <v>0.44434620963037808</v>
      </c>
      <c r="K60" s="180">
        <f>税率2!$O$9</f>
        <v>0.44434620963037808</v>
      </c>
      <c r="L60" s="180">
        <f>税率2!$O$9</f>
        <v>0.44434620963037808</v>
      </c>
      <c r="M60" s="180">
        <f>税率2!$O$9</f>
        <v>0.44434620963037808</v>
      </c>
      <c r="N60" s="180">
        <f>税率2!$O$9</f>
        <v>0.44434620963037808</v>
      </c>
      <c r="O60" s="180">
        <f>税率2!$O$9</f>
        <v>0.44434620963037808</v>
      </c>
      <c r="P60" s="180">
        <f>税率2!$O$9</f>
        <v>0.44434620963037808</v>
      </c>
      <c r="Q60" s="180">
        <f>税率2!$O$9</f>
        <v>0.44434620963037808</v>
      </c>
      <c r="R60" s="180">
        <f>税率2!$O$9</f>
        <v>0.44434620963037808</v>
      </c>
      <c r="S60" s="180">
        <f>税率2!$O$9</f>
        <v>0.44434620963037808</v>
      </c>
      <c r="T60" s="180">
        <f>税率2!$O$9</f>
        <v>0.44434620963037808</v>
      </c>
      <c r="U60" s="180">
        <f>税率2!$O$9</f>
        <v>0.44434620963037808</v>
      </c>
      <c r="V60" s="180">
        <f>税率2!$O$9</f>
        <v>0.44434620963037808</v>
      </c>
      <c r="W60" s="180">
        <f>税率2!$O$9</f>
        <v>0.44434620963037808</v>
      </c>
      <c r="X60" s="180">
        <f>税率2!$O$9</f>
        <v>0.44434620963037808</v>
      </c>
      <c r="Y60" s="180">
        <f>税率2!$O$9</f>
        <v>0.44434620963037808</v>
      </c>
      <c r="Z60" s="180">
        <f>税率2!$O$9</f>
        <v>0.44434620963037808</v>
      </c>
      <c r="AA60" s="180">
        <f>税率2!$O$9</f>
        <v>0.44434620963037808</v>
      </c>
      <c r="AB60" s="180">
        <f>税率2!$O$9</f>
        <v>0.44434620963037808</v>
      </c>
      <c r="AC60" s="180">
        <f>税率2!$O$9</f>
        <v>0.44434620963037808</v>
      </c>
      <c r="AD60" s="180">
        <f>税率2!$O$9</f>
        <v>0.44434620963037808</v>
      </c>
      <c r="AE60" s="180">
        <f>税率2!$O$9</f>
        <v>0.44434620963037808</v>
      </c>
      <c r="AF60" s="180">
        <f>税率2!$O$9</f>
        <v>0.44434620963037808</v>
      </c>
      <c r="AG60" s="180">
        <f>税率2!$O$9</f>
        <v>0.44434620963037808</v>
      </c>
      <c r="AH60" s="180">
        <f>税率2!$O$9</f>
        <v>0.44434620963037808</v>
      </c>
      <c r="AI60" s="180">
        <f>税率2!$O$9</f>
        <v>0.44434620963037808</v>
      </c>
      <c r="AJ60" s="180">
        <f>税率2!$O$9</f>
        <v>0.44434620963037808</v>
      </c>
      <c r="AK60" s="180">
        <f>税率2!$O$9</f>
        <v>0.44434620963037808</v>
      </c>
      <c r="AL60" s="180">
        <f>税率2!$O$9</f>
        <v>0.44434620963037808</v>
      </c>
      <c r="AM60" s="180">
        <f>税率2!$O$9</f>
        <v>0.44434620963037808</v>
      </c>
      <c r="AN60" s="180">
        <f>税率2!$O$9</f>
        <v>0.44434620963037808</v>
      </c>
      <c r="AO60" s="180">
        <f>税率2!$O$9</f>
        <v>0.44434620963037808</v>
      </c>
      <c r="AP60" s="180">
        <f>税率2!$O$9</f>
        <v>0.44434620963037808</v>
      </c>
      <c r="AQ60" s="180">
        <f>税率2!$O$9</f>
        <v>0.44434620963037808</v>
      </c>
      <c r="AR60" s="180">
        <f>税率2!$O$9</f>
        <v>0.44434620963037808</v>
      </c>
      <c r="AS60" s="180">
        <f>税率2!$O$9</f>
        <v>0.44434620963037808</v>
      </c>
      <c r="AT60" s="180">
        <f>税率2!$O$9</f>
        <v>0.44434620963037808</v>
      </c>
      <c r="AU60" s="180">
        <f>税率2!$O$9</f>
        <v>0.44434620963037808</v>
      </c>
    </row>
    <row r="61" spans="1:47" ht="18.75" customHeight="1">
      <c r="A61" s="101" t="s">
        <v>3675</v>
      </c>
      <c r="B61" s="124">
        <v>0</v>
      </c>
      <c r="C61" s="124">
        <v>0</v>
      </c>
      <c r="D61" s="124">
        <v>0</v>
      </c>
      <c r="E61" s="124">
        <v>0</v>
      </c>
      <c r="F61" s="124">
        <v>0</v>
      </c>
      <c r="G61" s="180">
        <f>税率2!$O$9</f>
        <v>0.44434620963037808</v>
      </c>
      <c r="H61" s="180">
        <f>税率2!$O$9</f>
        <v>0.44434620963037808</v>
      </c>
      <c r="I61" s="180">
        <f>税率2!$O$9</f>
        <v>0.44434620963037808</v>
      </c>
      <c r="J61" s="180">
        <f>税率2!$O$9</f>
        <v>0.44434620963037808</v>
      </c>
      <c r="K61" s="180">
        <f>税率2!$O$9</f>
        <v>0.44434620963037808</v>
      </c>
      <c r="L61" s="180">
        <f>税率2!$O$9</f>
        <v>0.44434620963037808</v>
      </c>
      <c r="M61" s="180">
        <f>税率2!$O$9</f>
        <v>0.44434620963037808</v>
      </c>
      <c r="N61" s="180">
        <f>税率2!$O$9</f>
        <v>0.44434620963037808</v>
      </c>
      <c r="O61" s="180">
        <f>税率2!$O$9</f>
        <v>0.44434620963037808</v>
      </c>
      <c r="P61" s="180">
        <f>税率2!$O$9</f>
        <v>0.44434620963037808</v>
      </c>
      <c r="Q61" s="180">
        <f>税率2!$O$9</f>
        <v>0.44434620963037808</v>
      </c>
      <c r="R61" s="180">
        <f>税率2!$O$9</f>
        <v>0.44434620963037808</v>
      </c>
      <c r="S61" s="180">
        <f>税率2!$O$9</f>
        <v>0.44434620963037808</v>
      </c>
      <c r="T61" s="180">
        <f>税率2!$O$9</f>
        <v>0.44434620963037808</v>
      </c>
      <c r="U61" s="180">
        <f>税率2!$O$9</f>
        <v>0.44434620963037808</v>
      </c>
      <c r="V61" s="180">
        <f>税率2!$O$9</f>
        <v>0.44434620963037808</v>
      </c>
      <c r="W61" s="180">
        <f>税率2!$O$9</f>
        <v>0.44434620963037808</v>
      </c>
      <c r="X61" s="180">
        <f>税率2!$O$9</f>
        <v>0.44434620963037808</v>
      </c>
      <c r="Y61" s="180">
        <f>税率2!$O$9</f>
        <v>0.44434620963037808</v>
      </c>
      <c r="Z61" s="180">
        <f>税率2!$O$9</f>
        <v>0.44434620963037808</v>
      </c>
      <c r="AA61" s="180">
        <f>税率2!$O$9</f>
        <v>0.44434620963037808</v>
      </c>
      <c r="AB61" s="180">
        <f>税率2!$O$9</f>
        <v>0.44434620963037808</v>
      </c>
      <c r="AC61" s="180">
        <f>税率2!$O$9</f>
        <v>0.44434620963037808</v>
      </c>
      <c r="AD61" s="180">
        <f>税率2!$O$9</f>
        <v>0.44434620963037808</v>
      </c>
      <c r="AE61" s="180">
        <f>税率2!$O$9</f>
        <v>0.44434620963037808</v>
      </c>
      <c r="AF61" s="180">
        <f>税率2!$O$9</f>
        <v>0.44434620963037808</v>
      </c>
      <c r="AG61" s="180">
        <f>税率2!$O$9</f>
        <v>0.44434620963037808</v>
      </c>
      <c r="AH61" s="180">
        <f>税率2!$O$9</f>
        <v>0.44434620963037808</v>
      </c>
      <c r="AI61" s="180">
        <f>税率2!$O$9</f>
        <v>0.44434620963037808</v>
      </c>
      <c r="AJ61" s="180">
        <f>税率2!$O$9</f>
        <v>0.44434620963037808</v>
      </c>
      <c r="AK61" s="180">
        <f>税率2!$O$9</f>
        <v>0.44434620963037808</v>
      </c>
      <c r="AL61" s="180">
        <f>税率2!$O$9</f>
        <v>0.44434620963037808</v>
      </c>
      <c r="AM61" s="180">
        <f>税率2!$O$9</f>
        <v>0.44434620963037808</v>
      </c>
      <c r="AN61" s="180">
        <f>税率2!$O$9</f>
        <v>0.44434620963037808</v>
      </c>
      <c r="AO61" s="180">
        <f>税率2!$O$9</f>
        <v>0.44434620963037808</v>
      </c>
      <c r="AP61" s="180">
        <f>税率2!$O$9</f>
        <v>0.44434620963037808</v>
      </c>
      <c r="AQ61" s="180">
        <f>税率2!$O$9</f>
        <v>0.44434620963037808</v>
      </c>
      <c r="AR61" s="180">
        <f>税率2!$O$9</f>
        <v>0.44434620963037808</v>
      </c>
      <c r="AS61" s="180">
        <f>税率2!$O$9</f>
        <v>0.44434620963037808</v>
      </c>
      <c r="AT61" s="180">
        <f>税率2!$O$9</f>
        <v>0.44434620963037808</v>
      </c>
      <c r="AU61" s="180">
        <f>税率2!$O$9</f>
        <v>0.44434620963037808</v>
      </c>
    </row>
    <row r="62" spans="1:47" s="103" customFormat="1" ht="18.75" customHeight="1">
      <c r="A62" s="102" t="s">
        <v>3680</v>
      </c>
      <c r="B62" s="102"/>
      <c r="C62" s="102"/>
      <c r="D62" s="102"/>
      <c r="E62" s="102"/>
      <c r="F62" s="102"/>
      <c r="I62" s="102"/>
      <c r="L62" s="102"/>
      <c r="O62" s="102"/>
      <c r="R62" s="102"/>
      <c r="U62" s="102"/>
      <c r="X62" s="102"/>
      <c r="AA62" s="102"/>
      <c r="AD62" s="102"/>
      <c r="AG62" s="102"/>
      <c r="AJ62" s="102"/>
      <c r="AM62" s="102"/>
      <c r="AP62" s="102"/>
      <c r="AS62" s="102"/>
    </row>
    <row r="63" spans="1:47" ht="18.75" customHeight="1">
      <c r="A63" s="105" t="s">
        <v>3697</v>
      </c>
      <c r="B63" s="101">
        <v>2015</v>
      </c>
      <c r="C63" s="101">
        <v>2016</v>
      </c>
      <c r="D63" s="101">
        <v>2017</v>
      </c>
      <c r="E63" s="101">
        <v>2018</v>
      </c>
      <c r="F63" s="101">
        <v>2019</v>
      </c>
      <c r="G63" s="101">
        <v>2020</v>
      </c>
      <c r="H63" s="101">
        <v>2021</v>
      </c>
      <c r="I63" s="101">
        <v>2022</v>
      </c>
      <c r="J63" s="101">
        <v>2023</v>
      </c>
      <c r="K63" s="101">
        <v>2024</v>
      </c>
      <c r="L63" s="101">
        <v>2025</v>
      </c>
      <c r="M63" s="101">
        <v>2026</v>
      </c>
      <c r="N63" s="101">
        <v>2027</v>
      </c>
      <c r="O63" s="101">
        <v>2028</v>
      </c>
      <c r="P63" s="101">
        <v>2029</v>
      </c>
      <c r="Q63" s="101">
        <v>2030</v>
      </c>
      <c r="R63" s="101">
        <v>2031</v>
      </c>
      <c r="S63" s="101">
        <v>2032</v>
      </c>
      <c r="T63" s="101">
        <v>2033</v>
      </c>
      <c r="U63" s="101">
        <v>2034</v>
      </c>
      <c r="V63" s="101">
        <v>2035</v>
      </c>
      <c r="W63" s="101">
        <v>2036</v>
      </c>
      <c r="X63" s="101">
        <v>2037</v>
      </c>
      <c r="Y63" s="101">
        <v>2038</v>
      </c>
      <c r="Z63" s="101">
        <v>2039</v>
      </c>
      <c r="AA63" s="101">
        <v>2040</v>
      </c>
      <c r="AB63" s="101">
        <v>2041</v>
      </c>
      <c r="AC63" s="101">
        <v>2042</v>
      </c>
      <c r="AD63" s="101">
        <v>2043</v>
      </c>
      <c r="AE63" s="101">
        <v>2044</v>
      </c>
      <c r="AF63" s="101">
        <v>2045</v>
      </c>
      <c r="AG63" s="101">
        <v>2046</v>
      </c>
      <c r="AH63" s="101">
        <v>2047</v>
      </c>
      <c r="AI63" s="101">
        <v>2048</v>
      </c>
      <c r="AJ63" s="101">
        <v>2049</v>
      </c>
      <c r="AK63" s="101">
        <v>2050</v>
      </c>
      <c r="AL63" s="101">
        <v>2051</v>
      </c>
      <c r="AM63" s="101">
        <v>2052</v>
      </c>
      <c r="AN63" s="101">
        <v>2053</v>
      </c>
      <c r="AO63" s="101">
        <v>2054</v>
      </c>
      <c r="AP63" s="101">
        <v>2055</v>
      </c>
      <c r="AQ63" s="101">
        <v>2056</v>
      </c>
      <c r="AR63" s="101">
        <v>2057</v>
      </c>
      <c r="AS63" s="101">
        <v>2058</v>
      </c>
      <c r="AT63" s="101">
        <v>2059</v>
      </c>
      <c r="AU63" s="101">
        <v>2060</v>
      </c>
    </row>
    <row r="64" spans="1:47" ht="18.75" customHeight="1">
      <c r="A64" s="101" t="s">
        <v>3668</v>
      </c>
      <c r="B64" s="124">
        <v>0</v>
      </c>
      <c r="C64" s="124">
        <v>0</v>
      </c>
      <c r="D64" s="124">
        <v>0</v>
      </c>
      <c r="E64" s="124">
        <v>0</v>
      </c>
      <c r="F64" s="124">
        <v>0</v>
      </c>
      <c r="G64" s="180">
        <f>税率2!$O$10</f>
        <v>0.34627022157121345</v>
      </c>
      <c r="H64" s="180">
        <f>税率2!$O$10</f>
        <v>0.34627022157121345</v>
      </c>
      <c r="I64" s="180">
        <f>税率2!$O$10</f>
        <v>0.34627022157121345</v>
      </c>
      <c r="J64" s="180">
        <f>税率2!$O$10</f>
        <v>0.34627022157121345</v>
      </c>
      <c r="K64" s="180">
        <f>税率2!$O$10</f>
        <v>0.34627022157121345</v>
      </c>
      <c r="L64" s="180">
        <f>税率2!$O$10</f>
        <v>0.34627022157121345</v>
      </c>
      <c r="M64" s="180">
        <f>税率2!$O$10</f>
        <v>0.34627022157121345</v>
      </c>
      <c r="N64" s="180">
        <f>税率2!$O$10</f>
        <v>0.34627022157121345</v>
      </c>
      <c r="O64" s="180">
        <f>税率2!$O$10</f>
        <v>0.34627022157121345</v>
      </c>
      <c r="P64" s="180">
        <f>税率2!$O$10</f>
        <v>0.34627022157121345</v>
      </c>
      <c r="Q64" s="180">
        <f>税率2!$O$10</f>
        <v>0.34627022157121345</v>
      </c>
      <c r="R64" s="180">
        <f>税率2!$O$10</f>
        <v>0.34627022157121345</v>
      </c>
      <c r="S64" s="180">
        <f>税率2!$O$10</f>
        <v>0.34627022157121345</v>
      </c>
      <c r="T64" s="180">
        <f>税率2!$O$10</f>
        <v>0.34627022157121345</v>
      </c>
      <c r="U64" s="180">
        <f>税率2!$O$10</f>
        <v>0.34627022157121345</v>
      </c>
      <c r="V64" s="180">
        <f>税率2!$O$10</f>
        <v>0.34627022157121345</v>
      </c>
      <c r="W64" s="180">
        <f>税率2!$O$10</f>
        <v>0.34627022157121345</v>
      </c>
      <c r="X64" s="180">
        <f>税率2!$O$10</f>
        <v>0.34627022157121345</v>
      </c>
      <c r="Y64" s="180">
        <f>税率2!$O$10</f>
        <v>0.34627022157121345</v>
      </c>
      <c r="Z64" s="180">
        <f>税率2!$O$10</f>
        <v>0.34627022157121345</v>
      </c>
      <c r="AA64" s="180">
        <f>税率2!$O$10</f>
        <v>0.34627022157121345</v>
      </c>
      <c r="AB64" s="180">
        <f>税率2!$O$10</f>
        <v>0.34627022157121345</v>
      </c>
      <c r="AC64" s="180">
        <f>税率2!$O$10</f>
        <v>0.34627022157121345</v>
      </c>
      <c r="AD64" s="180">
        <f>税率2!$O$10</f>
        <v>0.34627022157121345</v>
      </c>
      <c r="AE64" s="180">
        <f>税率2!$O$10</f>
        <v>0.34627022157121345</v>
      </c>
      <c r="AF64" s="180">
        <f>税率2!$O$10</f>
        <v>0.34627022157121345</v>
      </c>
      <c r="AG64" s="180">
        <f>税率2!$O$10</f>
        <v>0.34627022157121345</v>
      </c>
      <c r="AH64" s="180">
        <f>税率2!$O$10</f>
        <v>0.34627022157121345</v>
      </c>
      <c r="AI64" s="180">
        <f>税率2!$O$10</f>
        <v>0.34627022157121345</v>
      </c>
      <c r="AJ64" s="180">
        <f>税率2!$O$10</f>
        <v>0.34627022157121345</v>
      </c>
      <c r="AK64" s="180">
        <f>税率2!$O$10</f>
        <v>0.34627022157121345</v>
      </c>
      <c r="AL64" s="180">
        <f>税率2!$O$10</f>
        <v>0.34627022157121345</v>
      </c>
      <c r="AM64" s="180">
        <f>税率2!$O$10</f>
        <v>0.34627022157121345</v>
      </c>
      <c r="AN64" s="180">
        <f>税率2!$O$10</f>
        <v>0.34627022157121345</v>
      </c>
      <c r="AO64" s="180">
        <f>税率2!$O$10</f>
        <v>0.34627022157121345</v>
      </c>
      <c r="AP64" s="180">
        <f>税率2!$O$10</f>
        <v>0.34627022157121345</v>
      </c>
      <c r="AQ64" s="180">
        <f>税率2!$O$10</f>
        <v>0.34627022157121345</v>
      </c>
      <c r="AR64" s="180">
        <f>税率2!$O$10</f>
        <v>0.34627022157121345</v>
      </c>
      <c r="AS64" s="180">
        <f>税率2!$O$10</f>
        <v>0.34627022157121345</v>
      </c>
      <c r="AT64" s="180">
        <f>税率2!$O$10</f>
        <v>0.34627022157121345</v>
      </c>
      <c r="AU64" s="180">
        <f>税率2!$O$10</f>
        <v>0.34627022157121345</v>
      </c>
    </row>
    <row r="65" spans="1:47" ht="18.75" customHeight="1">
      <c r="A65" s="101" t="s">
        <v>3669</v>
      </c>
      <c r="B65" s="124">
        <v>0</v>
      </c>
      <c r="C65" s="124">
        <v>0</v>
      </c>
      <c r="D65" s="124">
        <v>0</v>
      </c>
      <c r="E65" s="124">
        <v>0</v>
      </c>
      <c r="F65" s="124">
        <v>0</v>
      </c>
      <c r="G65" s="180">
        <f>税率2!$O$10</f>
        <v>0.34627022157121345</v>
      </c>
      <c r="H65" s="180">
        <f>税率2!$O$10</f>
        <v>0.34627022157121345</v>
      </c>
      <c r="I65" s="180">
        <f>税率2!$O$10</f>
        <v>0.34627022157121345</v>
      </c>
      <c r="J65" s="180">
        <f>税率2!$O$10</f>
        <v>0.34627022157121345</v>
      </c>
      <c r="K65" s="180">
        <f>税率2!$O$10</f>
        <v>0.34627022157121345</v>
      </c>
      <c r="L65" s="180">
        <f>税率2!$O$10</f>
        <v>0.34627022157121345</v>
      </c>
      <c r="M65" s="180">
        <f>税率2!$O$10</f>
        <v>0.34627022157121345</v>
      </c>
      <c r="N65" s="180">
        <f>税率2!$O$10</f>
        <v>0.34627022157121345</v>
      </c>
      <c r="O65" s="180">
        <f>税率2!$O$10</f>
        <v>0.34627022157121345</v>
      </c>
      <c r="P65" s="180">
        <f>税率2!$O$10</f>
        <v>0.34627022157121345</v>
      </c>
      <c r="Q65" s="180">
        <f>税率2!$O$10</f>
        <v>0.34627022157121345</v>
      </c>
      <c r="R65" s="180">
        <f>税率2!$O$10</f>
        <v>0.34627022157121345</v>
      </c>
      <c r="S65" s="180">
        <f>税率2!$O$10</f>
        <v>0.34627022157121345</v>
      </c>
      <c r="T65" s="180">
        <f>税率2!$O$10</f>
        <v>0.34627022157121345</v>
      </c>
      <c r="U65" s="180">
        <f>税率2!$O$10</f>
        <v>0.34627022157121345</v>
      </c>
      <c r="V65" s="180">
        <f>税率2!$O$10</f>
        <v>0.34627022157121345</v>
      </c>
      <c r="W65" s="180">
        <f>税率2!$O$10</f>
        <v>0.34627022157121345</v>
      </c>
      <c r="X65" s="180">
        <f>税率2!$O$10</f>
        <v>0.34627022157121345</v>
      </c>
      <c r="Y65" s="180">
        <f>税率2!$O$10</f>
        <v>0.34627022157121345</v>
      </c>
      <c r="Z65" s="180">
        <f>税率2!$O$10</f>
        <v>0.34627022157121345</v>
      </c>
      <c r="AA65" s="180">
        <f>税率2!$O$10</f>
        <v>0.34627022157121345</v>
      </c>
      <c r="AB65" s="180">
        <f>税率2!$O$10</f>
        <v>0.34627022157121345</v>
      </c>
      <c r="AC65" s="180">
        <f>税率2!$O$10</f>
        <v>0.34627022157121345</v>
      </c>
      <c r="AD65" s="180">
        <f>税率2!$O$10</f>
        <v>0.34627022157121345</v>
      </c>
      <c r="AE65" s="180">
        <f>税率2!$O$10</f>
        <v>0.34627022157121345</v>
      </c>
      <c r="AF65" s="180">
        <f>税率2!$O$10</f>
        <v>0.34627022157121345</v>
      </c>
      <c r="AG65" s="180">
        <f>税率2!$O$10</f>
        <v>0.34627022157121345</v>
      </c>
      <c r="AH65" s="180">
        <f>税率2!$O$10</f>
        <v>0.34627022157121345</v>
      </c>
      <c r="AI65" s="180">
        <f>税率2!$O$10</f>
        <v>0.34627022157121345</v>
      </c>
      <c r="AJ65" s="180">
        <f>税率2!$O$10</f>
        <v>0.34627022157121345</v>
      </c>
      <c r="AK65" s="180">
        <f>税率2!$O$10</f>
        <v>0.34627022157121345</v>
      </c>
      <c r="AL65" s="180">
        <f>税率2!$O$10</f>
        <v>0.34627022157121345</v>
      </c>
      <c r="AM65" s="180">
        <f>税率2!$O$10</f>
        <v>0.34627022157121345</v>
      </c>
      <c r="AN65" s="180">
        <f>税率2!$O$10</f>
        <v>0.34627022157121345</v>
      </c>
      <c r="AO65" s="180">
        <f>税率2!$O$10</f>
        <v>0.34627022157121345</v>
      </c>
      <c r="AP65" s="180">
        <f>税率2!$O$10</f>
        <v>0.34627022157121345</v>
      </c>
      <c r="AQ65" s="180">
        <f>税率2!$O$10</f>
        <v>0.34627022157121345</v>
      </c>
      <c r="AR65" s="180">
        <f>税率2!$O$10</f>
        <v>0.34627022157121345</v>
      </c>
      <c r="AS65" s="180">
        <f>税率2!$O$10</f>
        <v>0.34627022157121345</v>
      </c>
      <c r="AT65" s="180">
        <f>税率2!$O$10</f>
        <v>0.34627022157121345</v>
      </c>
      <c r="AU65" s="180">
        <f>税率2!$O$10</f>
        <v>0.34627022157121345</v>
      </c>
    </row>
    <row r="66" spans="1:47" ht="18.75" customHeight="1">
      <c r="A66" s="101" t="s">
        <v>3670</v>
      </c>
      <c r="B66" s="124">
        <v>0</v>
      </c>
      <c r="C66" s="124">
        <v>0</v>
      </c>
      <c r="D66" s="124">
        <v>0</v>
      </c>
      <c r="E66" s="124">
        <v>0</v>
      </c>
      <c r="F66" s="124">
        <v>0</v>
      </c>
      <c r="G66" s="180">
        <f>税率2!$O$10</f>
        <v>0.34627022157121345</v>
      </c>
      <c r="H66" s="180">
        <f>税率2!$O$10</f>
        <v>0.34627022157121345</v>
      </c>
      <c r="I66" s="180">
        <f>税率2!$O$10</f>
        <v>0.34627022157121345</v>
      </c>
      <c r="J66" s="180">
        <f>税率2!$O$10</f>
        <v>0.34627022157121345</v>
      </c>
      <c r="K66" s="180">
        <f>税率2!$O$10</f>
        <v>0.34627022157121345</v>
      </c>
      <c r="L66" s="180">
        <f>税率2!$O$10</f>
        <v>0.34627022157121345</v>
      </c>
      <c r="M66" s="180">
        <f>税率2!$O$10</f>
        <v>0.34627022157121345</v>
      </c>
      <c r="N66" s="180">
        <f>税率2!$O$10</f>
        <v>0.34627022157121345</v>
      </c>
      <c r="O66" s="180">
        <f>税率2!$O$10</f>
        <v>0.34627022157121345</v>
      </c>
      <c r="P66" s="180">
        <f>税率2!$O$10</f>
        <v>0.34627022157121345</v>
      </c>
      <c r="Q66" s="180">
        <f>税率2!$O$10</f>
        <v>0.34627022157121345</v>
      </c>
      <c r="R66" s="180">
        <f>税率2!$O$10</f>
        <v>0.34627022157121345</v>
      </c>
      <c r="S66" s="180">
        <f>税率2!$O$10</f>
        <v>0.34627022157121345</v>
      </c>
      <c r="T66" s="180">
        <f>税率2!$O$10</f>
        <v>0.34627022157121345</v>
      </c>
      <c r="U66" s="180">
        <f>税率2!$O$10</f>
        <v>0.34627022157121345</v>
      </c>
      <c r="V66" s="180">
        <f>税率2!$O$10</f>
        <v>0.34627022157121345</v>
      </c>
      <c r="W66" s="180">
        <f>税率2!$O$10</f>
        <v>0.34627022157121345</v>
      </c>
      <c r="X66" s="180">
        <f>税率2!$O$10</f>
        <v>0.34627022157121345</v>
      </c>
      <c r="Y66" s="180">
        <f>税率2!$O$10</f>
        <v>0.34627022157121345</v>
      </c>
      <c r="Z66" s="180">
        <f>税率2!$O$10</f>
        <v>0.34627022157121345</v>
      </c>
      <c r="AA66" s="180">
        <f>税率2!$O$10</f>
        <v>0.34627022157121345</v>
      </c>
      <c r="AB66" s="180">
        <f>税率2!$O$10</f>
        <v>0.34627022157121345</v>
      </c>
      <c r="AC66" s="180">
        <f>税率2!$O$10</f>
        <v>0.34627022157121345</v>
      </c>
      <c r="AD66" s="180">
        <f>税率2!$O$10</f>
        <v>0.34627022157121345</v>
      </c>
      <c r="AE66" s="180">
        <f>税率2!$O$10</f>
        <v>0.34627022157121345</v>
      </c>
      <c r="AF66" s="180">
        <f>税率2!$O$10</f>
        <v>0.34627022157121345</v>
      </c>
      <c r="AG66" s="180">
        <f>税率2!$O$10</f>
        <v>0.34627022157121345</v>
      </c>
      <c r="AH66" s="180">
        <f>税率2!$O$10</f>
        <v>0.34627022157121345</v>
      </c>
      <c r="AI66" s="180">
        <f>税率2!$O$10</f>
        <v>0.34627022157121345</v>
      </c>
      <c r="AJ66" s="180">
        <f>税率2!$O$10</f>
        <v>0.34627022157121345</v>
      </c>
      <c r="AK66" s="180">
        <f>税率2!$O$10</f>
        <v>0.34627022157121345</v>
      </c>
      <c r="AL66" s="180">
        <f>税率2!$O$10</f>
        <v>0.34627022157121345</v>
      </c>
      <c r="AM66" s="180">
        <f>税率2!$O$10</f>
        <v>0.34627022157121345</v>
      </c>
      <c r="AN66" s="180">
        <f>税率2!$O$10</f>
        <v>0.34627022157121345</v>
      </c>
      <c r="AO66" s="180">
        <f>税率2!$O$10</f>
        <v>0.34627022157121345</v>
      </c>
      <c r="AP66" s="180">
        <f>税率2!$O$10</f>
        <v>0.34627022157121345</v>
      </c>
      <c r="AQ66" s="180">
        <f>税率2!$O$10</f>
        <v>0.34627022157121345</v>
      </c>
      <c r="AR66" s="180">
        <f>税率2!$O$10</f>
        <v>0.34627022157121345</v>
      </c>
      <c r="AS66" s="180">
        <f>税率2!$O$10</f>
        <v>0.34627022157121345</v>
      </c>
      <c r="AT66" s="180">
        <f>税率2!$O$10</f>
        <v>0.34627022157121345</v>
      </c>
      <c r="AU66" s="180">
        <f>税率2!$O$10</f>
        <v>0.34627022157121345</v>
      </c>
    </row>
    <row r="67" spans="1:47" ht="18.75" customHeight="1">
      <c r="A67" s="101" t="s">
        <v>3671</v>
      </c>
      <c r="B67" s="124">
        <v>0</v>
      </c>
      <c r="C67" s="124">
        <v>0</v>
      </c>
      <c r="D67" s="124">
        <v>0</v>
      </c>
      <c r="E67" s="124">
        <v>0</v>
      </c>
      <c r="F67" s="124">
        <v>0</v>
      </c>
      <c r="G67" s="180">
        <f>税率2!$O$10</f>
        <v>0.34627022157121345</v>
      </c>
      <c r="H67" s="180">
        <f>税率2!$O$10</f>
        <v>0.34627022157121345</v>
      </c>
      <c r="I67" s="180">
        <f>税率2!$O$10</f>
        <v>0.34627022157121345</v>
      </c>
      <c r="J67" s="180">
        <f>税率2!$O$10</f>
        <v>0.34627022157121345</v>
      </c>
      <c r="K67" s="180">
        <f>税率2!$O$10</f>
        <v>0.34627022157121345</v>
      </c>
      <c r="L67" s="180">
        <f>税率2!$O$10</f>
        <v>0.34627022157121345</v>
      </c>
      <c r="M67" s="180">
        <f>税率2!$O$10</f>
        <v>0.34627022157121345</v>
      </c>
      <c r="N67" s="180">
        <f>税率2!$O$10</f>
        <v>0.34627022157121345</v>
      </c>
      <c r="O67" s="180">
        <f>税率2!$O$10</f>
        <v>0.34627022157121345</v>
      </c>
      <c r="P67" s="180">
        <f>税率2!$O$10</f>
        <v>0.34627022157121345</v>
      </c>
      <c r="Q67" s="180">
        <f>税率2!$O$10</f>
        <v>0.34627022157121345</v>
      </c>
      <c r="R67" s="180">
        <f>税率2!$O$10</f>
        <v>0.34627022157121345</v>
      </c>
      <c r="S67" s="180">
        <f>税率2!$O$10</f>
        <v>0.34627022157121345</v>
      </c>
      <c r="T67" s="180">
        <f>税率2!$O$10</f>
        <v>0.34627022157121345</v>
      </c>
      <c r="U67" s="180">
        <f>税率2!$O$10</f>
        <v>0.34627022157121345</v>
      </c>
      <c r="V67" s="180">
        <f>税率2!$O$10</f>
        <v>0.34627022157121345</v>
      </c>
      <c r="W67" s="180">
        <f>税率2!$O$10</f>
        <v>0.34627022157121345</v>
      </c>
      <c r="X67" s="180">
        <f>税率2!$O$10</f>
        <v>0.34627022157121345</v>
      </c>
      <c r="Y67" s="180">
        <f>税率2!$O$10</f>
        <v>0.34627022157121345</v>
      </c>
      <c r="Z67" s="180">
        <f>税率2!$O$10</f>
        <v>0.34627022157121345</v>
      </c>
      <c r="AA67" s="180">
        <f>税率2!$O$10</f>
        <v>0.34627022157121345</v>
      </c>
      <c r="AB67" s="180">
        <f>税率2!$O$10</f>
        <v>0.34627022157121345</v>
      </c>
      <c r="AC67" s="180">
        <f>税率2!$O$10</f>
        <v>0.34627022157121345</v>
      </c>
      <c r="AD67" s="180">
        <f>税率2!$O$10</f>
        <v>0.34627022157121345</v>
      </c>
      <c r="AE67" s="180">
        <f>税率2!$O$10</f>
        <v>0.34627022157121345</v>
      </c>
      <c r="AF67" s="180">
        <f>税率2!$O$10</f>
        <v>0.34627022157121345</v>
      </c>
      <c r="AG67" s="180">
        <f>税率2!$O$10</f>
        <v>0.34627022157121345</v>
      </c>
      <c r="AH67" s="180">
        <f>税率2!$O$10</f>
        <v>0.34627022157121345</v>
      </c>
      <c r="AI67" s="180">
        <f>税率2!$O$10</f>
        <v>0.34627022157121345</v>
      </c>
      <c r="AJ67" s="180">
        <f>税率2!$O$10</f>
        <v>0.34627022157121345</v>
      </c>
      <c r="AK67" s="180">
        <f>税率2!$O$10</f>
        <v>0.34627022157121345</v>
      </c>
      <c r="AL67" s="180">
        <f>税率2!$O$10</f>
        <v>0.34627022157121345</v>
      </c>
      <c r="AM67" s="180">
        <f>税率2!$O$10</f>
        <v>0.34627022157121345</v>
      </c>
      <c r="AN67" s="180">
        <f>税率2!$O$10</f>
        <v>0.34627022157121345</v>
      </c>
      <c r="AO67" s="180">
        <f>税率2!$O$10</f>
        <v>0.34627022157121345</v>
      </c>
      <c r="AP67" s="180">
        <f>税率2!$O$10</f>
        <v>0.34627022157121345</v>
      </c>
      <c r="AQ67" s="180">
        <f>税率2!$O$10</f>
        <v>0.34627022157121345</v>
      </c>
      <c r="AR67" s="180">
        <f>税率2!$O$10</f>
        <v>0.34627022157121345</v>
      </c>
      <c r="AS67" s="180">
        <f>税率2!$O$10</f>
        <v>0.34627022157121345</v>
      </c>
      <c r="AT67" s="180">
        <f>税率2!$O$10</f>
        <v>0.34627022157121345</v>
      </c>
      <c r="AU67" s="180">
        <f>税率2!$O$10</f>
        <v>0.34627022157121345</v>
      </c>
    </row>
    <row r="68" spans="1:47" ht="18.75" customHeight="1">
      <c r="A68" s="101" t="s">
        <v>3672</v>
      </c>
      <c r="B68" s="124">
        <v>0</v>
      </c>
      <c r="C68" s="124">
        <v>0</v>
      </c>
      <c r="D68" s="124">
        <v>0</v>
      </c>
      <c r="E68" s="124">
        <v>0</v>
      </c>
      <c r="F68" s="124">
        <v>0</v>
      </c>
      <c r="G68" s="180">
        <f>税率2!$O$10</f>
        <v>0.34627022157121345</v>
      </c>
      <c r="H68" s="180">
        <f>税率2!$O$10</f>
        <v>0.34627022157121345</v>
      </c>
      <c r="I68" s="180">
        <f>税率2!$O$10</f>
        <v>0.34627022157121345</v>
      </c>
      <c r="J68" s="180">
        <f>税率2!$O$10</f>
        <v>0.34627022157121345</v>
      </c>
      <c r="K68" s="180">
        <f>税率2!$O$10</f>
        <v>0.34627022157121345</v>
      </c>
      <c r="L68" s="180">
        <f>税率2!$O$10</f>
        <v>0.34627022157121345</v>
      </c>
      <c r="M68" s="180">
        <f>税率2!$O$10</f>
        <v>0.34627022157121345</v>
      </c>
      <c r="N68" s="180">
        <f>税率2!$O$10</f>
        <v>0.34627022157121345</v>
      </c>
      <c r="O68" s="180">
        <f>税率2!$O$10</f>
        <v>0.34627022157121345</v>
      </c>
      <c r="P68" s="180">
        <f>税率2!$O$10</f>
        <v>0.34627022157121345</v>
      </c>
      <c r="Q68" s="180">
        <f>税率2!$O$10</f>
        <v>0.34627022157121345</v>
      </c>
      <c r="R68" s="180">
        <f>税率2!$O$10</f>
        <v>0.34627022157121345</v>
      </c>
      <c r="S68" s="180">
        <f>税率2!$O$10</f>
        <v>0.34627022157121345</v>
      </c>
      <c r="T68" s="180">
        <f>税率2!$O$10</f>
        <v>0.34627022157121345</v>
      </c>
      <c r="U68" s="180">
        <f>税率2!$O$10</f>
        <v>0.34627022157121345</v>
      </c>
      <c r="V68" s="180">
        <f>税率2!$O$10</f>
        <v>0.34627022157121345</v>
      </c>
      <c r="W68" s="180">
        <f>税率2!$O$10</f>
        <v>0.34627022157121345</v>
      </c>
      <c r="X68" s="180">
        <f>税率2!$O$10</f>
        <v>0.34627022157121345</v>
      </c>
      <c r="Y68" s="180">
        <f>税率2!$O$10</f>
        <v>0.34627022157121345</v>
      </c>
      <c r="Z68" s="180">
        <f>税率2!$O$10</f>
        <v>0.34627022157121345</v>
      </c>
      <c r="AA68" s="180">
        <f>税率2!$O$10</f>
        <v>0.34627022157121345</v>
      </c>
      <c r="AB68" s="180">
        <f>税率2!$O$10</f>
        <v>0.34627022157121345</v>
      </c>
      <c r="AC68" s="180">
        <f>税率2!$O$10</f>
        <v>0.34627022157121345</v>
      </c>
      <c r="AD68" s="180">
        <f>税率2!$O$10</f>
        <v>0.34627022157121345</v>
      </c>
      <c r="AE68" s="180">
        <f>税率2!$O$10</f>
        <v>0.34627022157121345</v>
      </c>
      <c r="AF68" s="180">
        <f>税率2!$O$10</f>
        <v>0.34627022157121345</v>
      </c>
      <c r="AG68" s="180">
        <f>税率2!$O$10</f>
        <v>0.34627022157121345</v>
      </c>
      <c r="AH68" s="180">
        <f>税率2!$O$10</f>
        <v>0.34627022157121345</v>
      </c>
      <c r="AI68" s="180">
        <f>税率2!$O$10</f>
        <v>0.34627022157121345</v>
      </c>
      <c r="AJ68" s="180">
        <f>税率2!$O$10</f>
        <v>0.34627022157121345</v>
      </c>
      <c r="AK68" s="180">
        <f>税率2!$O$10</f>
        <v>0.34627022157121345</v>
      </c>
      <c r="AL68" s="180">
        <f>税率2!$O$10</f>
        <v>0.34627022157121345</v>
      </c>
      <c r="AM68" s="180">
        <f>税率2!$O$10</f>
        <v>0.34627022157121345</v>
      </c>
      <c r="AN68" s="180">
        <f>税率2!$O$10</f>
        <v>0.34627022157121345</v>
      </c>
      <c r="AO68" s="180">
        <f>税率2!$O$10</f>
        <v>0.34627022157121345</v>
      </c>
      <c r="AP68" s="180">
        <f>税率2!$O$10</f>
        <v>0.34627022157121345</v>
      </c>
      <c r="AQ68" s="180">
        <f>税率2!$O$10</f>
        <v>0.34627022157121345</v>
      </c>
      <c r="AR68" s="180">
        <f>税率2!$O$10</f>
        <v>0.34627022157121345</v>
      </c>
      <c r="AS68" s="180">
        <f>税率2!$O$10</f>
        <v>0.34627022157121345</v>
      </c>
      <c r="AT68" s="180">
        <f>税率2!$O$10</f>
        <v>0.34627022157121345</v>
      </c>
      <c r="AU68" s="180">
        <f>税率2!$O$10</f>
        <v>0.34627022157121345</v>
      </c>
    </row>
    <row r="69" spans="1:47" ht="18.75" customHeight="1">
      <c r="A69" s="101" t="s">
        <v>3673</v>
      </c>
      <c r="B69" s="124">
        <v>0</v>
      </c>
      <c r="C69" s="124">
        <v>0</v>
      </c>
      <c r="D69" s="124">
        <v>0</v>
      </c>
      <c r="E69" s="124">
        <v>0</v>
      </c>
      <c r="F69" s="124">
        <v>0</v>
      </c>
      <c r="G69" s="180">
        <f>税率2!$O$10</f>
        <v>0.34627022157121345</v>
      </c>
      <c r="H69" s="180">
        <f>税率2!$O$10</f>
        <v>0.34627022157121345</v>
      </c>
      <c r="I69" s="180">
        <f>税率2!$O$10</f>
        <v>0.34627022157121345</v>
      </c>
      <c r="J69" s="180">
        <f>税率2!$O$10</f>
        <v>0.34627022157121345</v>
      </c>
      <c r="K69" s="180">
        <f>税率2!$O$10</f>
        <v>0.34627022157121345</v>
      </c>
      <c r="L69" s="180">
        <f>税率2!$O$10</f>
        <v>0.34627022157121345</v>
      </c>
      <c r="M69" s="180">
        <f>税率2!$O$10</f>
        <v>0.34627022157121345</v>
      </c>
      <c r="N69" s="180">
        <f>税率2!$O$10</f>
        <v>0.34627022157121345</v>
      </c>
      <c r="O69" s="180">
        <f>税率2!$O$10</f>
        <v>0.34627022157121345</v>
      </c>
      <c r="P69" s="180">
        <f>税率2!$O$10</f>
        <v>0.34627022157121345</v>
      </c>
      <c r="Q69" s="180">
        <f>税率2!$O$10</f>
        <v>0.34627022157121345</v>
      </c>
      <c r="R69" s="180">
        <f>税率2!$O$10</f>
        <v>0.34627022157121345</v>
      </c>
      <c r="S69" s="180">
        <f>税率2!$O$10</f>
        <v>0.34627022157121345</v>
      </c>
      <c r="T69" s="180">
        <f>税率2!$O$10</f>
        <v>0.34627022157121345</v>
      </c>
      <c r="U69" s="180">
        <f>税率2!$O$10</f>
        <v>0.34627022157121345</v>
      </c>
      <c r="V69" s="180">
        <f>税率2!$O$10</f>
        <v>0.34627022157121345</v>
      </c>
      <c r="W69" s="180">
        <f>税率2!$O$10</f>
        <v>0.34627022157121345</v>
      </c>
      <c r="X69" s="180">
        <f>税率2!$O$10</f>
        <v>0.34627022157121345</v>
      </c>
      <c r="Y69" s="180">
        <f>税率2!$O$10</f>
        <v>0.34627022157121345</v>
      </c>
      <c r="Z69" s="180">
        <f>税率2!$O$10</f>
        <v>0.34627022157121345</v>
      </c>
      <c r="AA69" s="180">
        <f>税率2!$O$10</f>
        <v>0.34627022157121345</v>
      </c>
      <c r="AB69" s="180">
        <f>税率2!$O$10</f>
        <v>0.34627022157121345</v>
      </c>
      <c r="AC69" s="180">
        <f>税率2!$O$10</f>
        <v>0.34627022157121345</v>
      </c>
      <c r="AD69" s="180">
        <f>税率2!$O$10</f>
        <v>0.34627022157121345</v>
      </c>
      <c r="AE69" s="180">
        <f>税率2!$O$10</f>
        <v>0.34627022157121345</v>
      </c>
      <c r="AF69" s="180">
        <f>税率2!$O$10</f>
        <v>0.34627022157121345</v>
      </c>
      <c r="AG69" s="180">
        <f>税率2!$O$10</f>
        <v>0.34627022157121345</v>
      </c>
      <c r="AH69" s="180">
        <f>税率2!$O$10</f>
        <v>0.34627022157121345</v>
      </c>
      <c r="AI69" s="180">
        <f>税率2!$O$10</f>
        <v>0.34627022157121345</v>
      </c>
      <c r="AJ69" s="180">
        <f>税率2!$O$10</f>
        <v>0.34627022157121345</v>
      </c>
      <c r="AK69" s="180">
        <f>税率2!$O$10</f>
        <v>0.34627022157121345</v>
      </c>
      <c r="AL69" s="180">
        <f>税率2!$O$10</f>
        <v>0.34627022157121345</v>
      </c>
      <c r="AM69" s="180">
        <f>税率2!$O$10</f>
        <v>0.34627022157121345</v>
      </c>
      <c r="AN69" s="180">
        <f>税率2!$O$10</f>
        <v>0.34627022157121345</v>
      </c>
      <c r="AO69" s="180">
        <f>税率2!$O$10</f>
        <v>0.34627022157121345</v>
      </c>
      <c r="AP69" s="180">
        <f>税率2!$O$10</f>
        <v>0.34627022157121345</v>
      </c>
      <c r="AQ69" s="180">
        <f>税率2!$O$10</f>
        <v>0.34627022157121345</v>
      </c>
      <c r="AR69" s="180">
        <f>税率2!$O$10</f>
        <v>0.34627022157121345</v>
      </c>
      <c r="AS69" s="180">
        <f>税率2!$O$10</f>
        <v>0.34627022157121345</v>
      </c>
      <c r="AT69" s="180">
        <f>税率2!$O$10</f>
        <v>0.34627022157121345</v>
      </c>
      <c r="AU69" s="180">
        <f>税率2!$O$10</f>
        <v>0.34627022157121345</v>
      </c>
    </row>
    <row r="70" spans="1:47" ht="18.75" customHeight="1">
      <c r="A70" s="101" t="s">
        <v>3674</v>
      </c>
      <c r="B70" s="124">
        <v>0</v>
      </c>
      <c r="C70" s="124">
        <v>0</v>
      </c>
      <c r="D70" s="124">
        <v>0</v>
      </c>
      <c r="E70" s="124">
        <v>0</v>
      </c>
      <c r="F70" s="124">
        <v>0</v>
      </c>
      <c r="G70" s="180">
        <f>税率2!$O$10</f>
        <v>0.34627022157121345</v>
      </c>
      <c r="H70" s="180">
        <f>税率2!$O$10</f>
        <v>0.34627022157121345</v>
      </c>
      <c r="I70" s="180">
        <f>税率2!$O$10</f>
        <v>0.34627022157121345</v>
      </c>
      <c r="J70" s="180">
        <f>税率2!$O$10</f>
        <v>0.34627022157121345</v>
      </c>
      <c r="K70" s="180">
        <f>税率2!$O$10</f>
        <v>0.34627022157121345</v>
      </c>
      <c r="L70" s="180">
        <f>税率2!$O$10</f>
        <v>0.34627022157121345</v>
      </c>
      <c r="M70" s="180">
        <f>税率2!$O$10</f>
        <v>0.34627022157121345</v>
      </c>
      <c r="N70" s="180">
        <f>税率2!$O$10</f>
        <v>0.34627022157121345</v>
      </c>
      <c r="O70" s="180">
        <f>税率2!$O$10</f>
        <v>0.34627022157121345</v>
      </c>
      <c r="P70" s="180">
        <f>税率2!$O$10</f>
        <v>0.34627022157121345</v>
      </c>
      <c r="Q70" s="180">
        <f>税率2!$O$10</f>
        <v>0.34627022157121345</v>
      </c>
      <c r="R70" s="180">
        <f>税率2!$O$10</f>
        <v>0.34627022157121345</v>
      </c>
      <c r="S70" s="180">
        <f>税率2!$O$10</f>
        <v>0.34627022157121345</v>
      </c>
      <c r="T70" s="180">
        <f>税率2!$O$10</f>
        <v>0.34627022157121345</v>
      </c>
      <c r="U70" s="180">
        <f>税率2!$O$10</f>
        <v>0.34627022157121345</v>
      </c>
      <c r="V70" s="180">
        <f>税率2!$O$10</f>
        <v>0.34627022157121345</v>
      </c>
      <c r="W70" s="180">
        <f>税率2!$O$10</f>
        <v>0.34627022157121345</v>
      </c>
      <c r="X70" s="180">
        <f>税率2!$O$10</f>
        <v>0.34627022157121345</v>
      </c>
      <c r="Y70" s="180">
        <f>税率2!$O$10</f>
        <v>0.34627022157121345</v>
      </c>
      <c r="Z70" s="180">
        <f>税率2!$O$10</f>
        <v>0.34627022157121345</v>
      </c>
      <c r="AA70" s="180">
        <f>税率2!$O$10</f>
        <v>0.34627022157121345</v>
      </c>
      <c r="AB70" s="180">
        <f>税率2!$O$10</f>
        <v>0.34627022157121345</v>
      </c>
      <c r="AC70" s="180">
        <f>税率2!$O$10</f>
        <v>0.34627022157121345</v>
      </c>
      <c r="AD70" s="180">
        <f>税率2!$O$10</f>
        <v>0.34627022157121345</v>
      </c>
      <c r="AE70" s="180">
        <f>税率2!$O$10</f>
        <v>0.34627022157121345</v>
      </c>
      <c r="AF70" s="180">
        <f>税率2!$O$10</f>
        <v>0.34627022157121345</v>
      </c>
      <c r="AG70" s="180">
        <f>税率2!$O$10</f>
        <v>0.34627022157121345</v>
      </c>
      <c r="AH70" s="180">
        <f>税率2!$O$10</f>
        <v>0.34627022157121345</v>
      </c>
      <c r="AI70" s="180">
        <f>税率2!$O$10</f>
        <v>0.34627022157121345</v>
      </c>
      <c r="AJ70" s="180">
        <f>税率2!$O$10</f>
        <v>0.34627022157121345</v>
      </c>
      <c r="AK70" s="180">
        <f>税率2!$O$10</f>
        <v>0.34627022157121345</v>
      </c>
      <c r="AL70" s="180">
        <f>税率2!$O$10</f>
        <v>0.34627022157121345</v>
      </c>
      <c r="AM70" s="180">
        <f>税率2!$O$10</f>
        <v>0.34627022157121345</v>
      </c>
      <c r="AN70" s="180">
        <f>税率2!$O$10</f>
        <v>0.34627022157121345</v>
      </c>
      <c r="AO70" s="180">
        <f>税率2!$O$10</f>
        <v>0.34627022157121345</v>
      </c>
      <c r="AP70" s="180">
        <f>税率2!$O$10</f>
        <v>0.34627022157121345</v>
      </c>
      <c r="AQ70" s="180">
        <f>税率2!$O$10</f>
        <v>0.34627022157121345</v>
      </c>
      <c r="AR70" s="180">
        <f>税率2!$O$10</f>
        <v>0.34627022157121345</v>
      </c>
      <c r="AS70" s="180">
        <f>税率2!$O$10</f>
        <v>0.34627022157121345</v>
      </c>
      <c r="AT70" s="180">
        <f>税率2!$O$10</f>
        <v>0.34627022157121345</v>
      </c>
      <c r="AU70" s="180">
        <f>税率2!$O$10</f>
        <v>0.34627022157121345</v>
      </c>
    </row>
    <row r="71" spans="1:47" ht="18.75" customHeight="1">
      <c r="A71" s="101" t="s">
        <v>3675</v>
      </c>
      <c r="B71" s="124">
        <v>0</v>
      </c>
      <c r="C71" s="124">
        <v>0</v>
      </c>
      <c r="D71" s="124">
        <v>0</v>
      </c>
      <c r="E71" s="124">
        <v>0</v>
      </c>
      <c r="F71" s="124">
        <v>0</v>
      </c>
      <c r="G71" s="180">
        <f>税率2!$O$10</f>
        <v>0.34627022157121345</v>
      </c>
      <c r="H71" s="180">
        <f>税率2!$O$10</f>
        <v>0.34627022157121345</v>
      </c>
      <c r="I71" s="180">
        <f>税率2!$O$10</f>
        <v>0.34627022157121345</v>
      </c>
      <c r="J71" s="180">
        <f>税率2!$O$10</f>
        <v>0.34627022157121345</v>
      </c>
      <c r="K71" s="180">
        <f>税率2!$O$10</f>
        <v>0.34627022157121345</v>
      </c>
      <c r="L71" s="180">
        <f>税率2!$O$10</f>
        <v>0.34627022157121345</v>
      </c>
      <c r="M71" s="180">
        <f>税率2!$O$10</f>
        <v>0.34627022157121345</v>
      </c>
      <c r="N71" s="180">
        <f>税率2!$O$10</f>
        <v>0.34627022157121345</v>
      </c>
      <c r="O71" s="180">
        <f>税率2!$O$10</f>
        <v>0.34627022157121345</v>
      </c>
      <c r="P71" s="180">
        <f>税率2!$O$10</f>
        <v>0.34627022157121345</v>
      </c>
      <c r="Q71" s="180">
        <f>税率2!$O$10</f>
        <v>0.34627022157121345</v>
      </c>
      <c r="R71" s="180">
        <f>税率2!$O$10</f>
        <v>0.34627022157121345</v>
      </c>
      <c r="S71" s="180">
        <f>税率2!$O$10</f>
        <v>0.34627022157121345</v>
      </c>
      <c r="T71" s="180">
        <f>税率2!$O$10</f>
        <v>0.34627022157121345</v>
      </c>
      <c r="U71" s="180">
        <f>税率2!$O$10</f>
        <v>0.34627022157121345</v>
      </c>
      <c r="V71" s="180">
        <f>税率2!$O$10</f>
        <v>0.34627022157121345</v>
      </c>
      <c r="W71" s="180">
        <f>税率2!$O$10</f>
        <v>0.34627022157121345</v>
      </c>
      <c r="X71" s="180">
        <f>税率2!$O$10</f>
        <v>0.34627022157121345</v>
      </c>
      <c r="Y71" s="180">
        <f>税率2!$O$10</f>
        <v>0.34627022157121345</v>
      </c>
      <c r="Z71" s="180">
        <f>税率2!$O$10</f>
        <v>0.34627022157121345</v>
      </c>
      <c r="AA71" s="180">
        <f>税率2!$O$10</f>
        <v>0.34627022157121345</v>
      </c>
      <c r="AB71" s="180">
        <f>税率2!$O$10</f>
        <v>0.34627022157121345</v>
      </c>
      <c r="AC71" s="180">
        <f>税率2!$O$10</f>
        <v>0.34627022157121345</v>
      </c>
      <c r="AD71" s="180">
        <f>税率2!$O$10</f>
        <v>0.34627022157121345</v>
      </c>
      <c r="AE71" s="180">
        <f>税率2!$O$10</f>
        <v>0.34627022157121345</v>
      </c>
      <c r="AF71" s="180">
        <f>税率2!$O$10</f>
        <v>0.34627022157121345</v>
      </c>
      <c r="AG71" s="180">
        <f>税率2!$O$10</f>
        <v>0.34627022157121345</v>
      </c>
      <c r="AH71" s="180">
        <f>税率2!$O$10</f>
        <v>0.34627022157121345</v>
      </c>
      <c r="AI71" s="180">
        <f>税率2!$O$10</f>
        <v>0.34627022157121345</v>
      </c>
      <c r="AJ71" s="180">
        <f>税率2!$O$10</f>
        <v>0.34627022157121345</v>
      </c>
      <c r="AK71" s="180">
        <f>税率2!$O$10</f>
        <v>0.34627022157121345</v>
      </c>
      <c r="AL71" s="180">
        <f>税率2!$O$10</f>
        <v>0.34627022157121345</v>
      </c>
      <c r="AM71" s="180">
        <f>税率2!$O$10</f>
        <v>0.34627022157121345</v>
      </c>
      <c r="AN71" s="180">
        <f>税率2!$O$10</f>
        <v>0.34627022157121345</v>
      </c>
      <c r="AO71" s="180">
        <f>税率2!$O$10</f>
        <v>0.34627022157121345</v>
      </c>
      <c r="AP71" s="180">
        <f>税率2!$O$10</f>
        <v>0.34627022157121345</v>
      </c>
      <c r="AQ71" s="180">
        <f>税率2!$O$10</f>
        <v>0.34627022157121345</v>
      </c>
      <c r="AR71" s="180">
        <f>税率2!$O$10</f>
        <v>0.34627022157121345</v>
      </c>
      <c r="AS71" s="180">
        <f>税率2!$O$10</f>
        <v>0.34627022157121345</v>
      </c>
      <c r="AT71" s="180">
        <f>税率2!$O$10</f>
        <v>0.34627022157121345</v>
      </c>
      <c r="AU71" s="180">
        <f>税率2!$O$10</f>
        <v>0.34627022157121345</v>
      </c>
    </row>
    <row r="72" spans="1:47" s="103" customFormat="1" ht="18.75" customHeight="1">
      <c r="A72" s="102" t="s">
        <v>3681</v>
      </c>
      <c r="B72" s="102"/>
      <c r="C72" s="102"/>
      <c r="D72" s="102"/>
      <c r="E72" s="102"/>
      <c r="F72" s="102"/>
      <c r="I72" s="102"/>
      <c r="L72" s="102"/>
      <c r="O72" s="102"/>
      <c r="R72" s="102"/>
      <c r="U72" s="102"/>
      <c r="X72" s="102"/>
      <c r="AA72" s="102"/>
      <c r="AD72" s="102"/>
      <c r="AG72" s="102"/>
      <c r="AJ72" s="102"/>
      <c r="AM72" s="102"/>
      <c r="AP72" s="102"/>
      <c r="AS72" s="102"/>
    </row>
    <row r="73" spans="1:47" ht="18.75" customHeight="1">
      <c r="A73" s="105" t="s">
        <v>3697</v>
      </c>
      <c r="B73" s="101">
        <v>2015</v>
      </c>
      <c r="C73" s="101">
        <v>2016</v>
      </c>
      <c r="D73" s="101">
        <v>2017</v>
      </c>
      <c r="E73" s="101">
        <v>2018</v>
      </c>
      <c r="F73" s="101">
        <v>2019</v>
      </c>
      <c r="G73" s="101">
        <v>2020</v>
      </c>
      <c r="H73" s="101">
        <v>2021</v>
      </c>
      <c r="I73" s="101">
        <v>2022</v>
      </c>
      <c r="J73" s="101">
        <v>2023</v>
      </c>
      <c r="K73" s="101">
        <v>2024</v>
      </c>
      <c r="L73" s="101">
        <v>2025</v>
      </c>
      <c r="M73" s="101">
        <v>2026</v>
      </c>
      <c r="N73" s="101">
        <v>2027</v>
      </c>
      <c r="O73" s="101">
        <v>2028</v>
      </c>
      <c r="P73" s="101">
        <v>2029</v>
      </c>
      <c r="Q73" s="101">
        <v>2030</v>
      </c>
      <c r="R73" s="101">
        <v>2031</v>
      </c>
      <c r="S73" s="101">
        <v>2032</v>
      </c>
      <c r="T73" s="101">
        <v>2033</v>
      </c>
      <c r="U73" s="101">
        <v>2034</v>
      </c>
      <c r="V73" s="101">
        <v>2035</v>
      </c>
      <c r="W73" s="101">
        <v>2036</v>
      </c>
      <c r="X73" s="101">
        <v>2037</v>
      </c>
      <c r="Y73" s="101">
        <v>2038</v>
      </c>
      <c r="Z73" s="101">
        <v>2039</v>
      </c>
      <c r="AA73" s="101">
        <v>2040</v>
      </c>
      <c r="AB73" s="101">
        <v>2041</v>
      </c>
      <c r="AC73" s="101">
        <v>2042</v>
      </c>
      <c r="AD73" s="101">
        <v>2043</v>
      </c>
      <c r="AE73" s="101">
        <v>2044</v>
      </c>
      <c r="AF73" s="101">
        <v>2045</v>
      </c>
      <c r="AG73" s="101">
        <v>2046</v>
      </c>
      <c r="AH73" s="101">
        <v>2047</v>
      </c>
      <c r="AI73" s="101">
        <v>2048</v>
      </c>
      <c r="AJ73" s="101">
        <v>2049</v>
      </c>
      <c r="AK73" s="101">
        <v>2050</v>
      </c>
      <c r="AL73" s="101">
        <v>2051</v>
      </c>
      <c r="AM73" s="101">
        <v>2052</v>
      </c>
      <c r="AN73" s="101">
        <v>2053</v>
      </c>
      <c r="AO73" s="101">
        <v>2054</v>
      </c>
      <c r="AP73" s="101">
        <v>2055</v>
      </c>
      <c r="AQ73" s="101">
        <v>2056</v>
      </c>
      <c r="AR73" s="101">
        <v>2057</v>
      </c>
      <c r="AS73" s="101">
        <v>2058</v>
      </c>
      <c r="AT73" s="101">
        <v>2059</v>
      </c>
      <c r="AU73" s="101">
        <v>2060</v>
      </c>
    </row>
    <row r="74" spans="1:47" ht="18.75" customHeight="1">
      <c r="A74" s="101" t="s">
        <v>3668</v>
      </c>
      <c r="B74" s="124">
        <v>0</v>
      </c>
      <c r="C74" s="124">
        <v>0</v>
      </c>
      <c r="D74" s="124">
        <v>0</v>
      </c>
      <c r="E74" s="124">
        <v>0</v>
      </c>
      <c r="F74" s="124">
        <v>0</v>
      </c>
      <c r="G74" s="180">
        <f>税率2!$O$11</f>
        <v>0</v>
      </c>
      <c r="H74" s="180">
        <f>税率2!$O$11</f>
        <v>0</v>
      </c>
      <c r="I74" s="180">
        <f>税率2!$O$11</f>
        <v>0</v>
      </c>
      <c r="J74" s="180">
        <f>税率2!$O$11</f>
        <v>0</v>
      </c>
      <c r="K74" s="180">
        <f>税率2!$O$11</f>
        <v>0</v>
      </c>
      <c r="L74" s="180">
        <f>税率2!$O$11</f>
        <v>0</v>
      </c>
      <c r="M74" s="180">
        <f>税率2!$O$11</f>
        <v>0</v>
      </c>
      <c r="N74" s="180">
        <f>税率2!$O$11</f>
        <v>0</v>
      </c>
      <c r="O74" s="180">
        <f>税率2!$O$11</f>
        <v>0</v>
      </c>
      <c r="P74" s="180">
        <f>税率2!$O$11</f>
        <v>0</v>
      </c>
      <c r="Q74" s="180">
        <f>税率2!$O$11</f>
        <v>0</v>
      </c>
      <c r="R74" s="180">
        <f>税率2!$O$11</f>
        <v>0</v>
      </c>
      <c r="S74" s="180">
        <f>税率2!$O$11</f>
        <v>0</v>
      </c>
      <c r="T74" s="180">
        <f>税率2!$O$11</f>
        <v>0</v>
      </c>
      <c r="U74" s="180">
        <f>税率2!$O$11</f>
        <v>0</v>
      </c>
      <c r="V74" s="180">
        <f>税率2!$O$11</f>
        <v>0</v>
      </c>
      <c r="W74" s="180">
        <f>税率2!$O$11</f>
        <v>0</v>
      </c>
      <c r="X74" s="180">
        <f>税率2!$O$11</f>
        <v>0</v>
      </c>
      <c r="Y74" s="180">
        <f>税率2!$O$11</f>
        <v>0</v>
      </c>
      <c r="Z74" s="180">
        <f>税率2!$O$11</f>
        <v>0</v>
      </c>
      <c r="AA74" s="180">
        <f>税率2!$O$11</f>
        <v>0</v>
      </c>
      <c r="AB74" s="180">
        <f>税率2!$O$11</f>
        <v>0</v>
      </c>
      <c r="AC74" s="180">
        <f>税率2!$O$11</f>
        <v>0</v>
      </c>
      <c r="AD74" s="180">
        <f>税率2!$O$11</f>
        <v>0</v>
      </c>
      <c r="AE74" s="180">
        <f>税率2!$O$11</f>
        <v>0</v>
      </c>
      <c r="AF74" s="180">
        <f>税率2!$O$11</f>
        <v>0</v>
      </c>
      <c r="AG74" s="180">
        <f>税率2!$O$11</f>
        <v>0</v>
      </c>
      <c r="AH74" s="180">
        <f>税率2!$O$11</f>
        <v>0</v>
      </c>
      <c r="AI74" s="180">
        <f>税率2!$O$11</f>
        <v>0</v>
      </c>
      <c r="AJ74" s="180">
        <f>税率2!$O$11</f>
        <v>0</v>
      </c>
      <c r="AK74" s="180">
        <f>税率2!$O$11</f>
        <v>0</v>
      </c>
      <c r="AL74" s="180">
        <f>税率2!$O$11</f>
        <v>0</v>
      </c>
      <c r="AM74" s="180">
        <f>税率2!$O$11</f>
        <v>0</v>
      </c>
      <c r="AN74" s="180">
        <f>税率2!$O$11</f>
        <v>0</v>
      </c>
      <c r="AO74" s="180">
        <f>税率2!$O$11</f>
        <v>0</v>
      </c>
      <c r="AP74" s="180">
        <f>税率2!$O$11</f>
        <v>0</v>
      </c>
      <c r="AQ74" s="180">
        <f>税率2!$O$11</f>
        <v>0</v>
      </c>
      <c r="AR74" s="180">
        <f>税率2!$O$11</f>
        <v>0</v>
      </c>
      <c r="AS74" s="180">
        <f>税率2!$O$11</f>
        <v>0</v>
      </c>
      <c r="AT74" s="180">
        <f>税率2!$O$11</f>
        <v>0</v>
      </c>
      <c r="AU74" s="180">
        <f>税率2!$O$11</f>
        <v>0</v>
      </c>
    </row>
    <row r="75" spans="1:47" ht="18.75" customHeight="1">
      <c r="A75" s="101" t="s">
        <v>3669</v>
      </c>
      <c r="B75" s="124">
        <v>0</v>
      </c>
      <c r="C75" s="124">
        <v>0</v>
      </c>
      <c r="D75" s="124">
        <v>0</v>
      </c>
      <c r="E75" s="124">
        <v>0</v>
      </c>
      <c r="F75" s="124">
        <v>0</v>
      </c>
      <c r="G75" s="180">
        <f>税率2!$O$11</f>
        <v>0</v>
      </c>
      <c r="H75" s="180">
        <f>税率2!$O$11</f>
        <v>0</v>
      </c>
      <c r="I75" s="180">
        <f>税率2!$O$11</f>
        <v>0</v>
      </c>
      <c r="J75" s="180">
        <f>税率2!$O$11</f>
        <v>0</v>
      </c>
      <c r="K75" s="180">
        <f>税率2!$O$11</f>
        <v>0</v>
      </c>
      <c r="L75" s="180">
        <f>税率2!$O$11</f>
        <v>0</v>
      </c>
      <c r="M75" s="180">
        <f>税率2!$O$11</f>
        <v>0</v>
      </c>
      <c r="N75" s="180">
        <f>税率2!$O$11</f>
        <v>0</v>
      </c>
      <c r="O75" s="180">
        <f>税率2!$O$11</f>
        <v>0</v>
      </c>
      <c r="P75" s="180">
        <f>税率2!$O$11</f>
        <v>0</v>
      </c>
      <c r="Q75" s="180">
        <f>税率2!$O$11</f>
        <v>0</v>
      </c>
      <c r="R75" s="180">
        <f>税率2!$O$11</f>
        <v>0</v>
      </c>
      <c r="S75" s="180">
        <f>税率2!$O$11</f>
        <v>0</v>
      </c>
      <c r="T75" s="180">
        <f>税率2!$O$11</f>
        <v>0</v>
      </c>
      <c r="U75" s="180">
        <f>税率2!$O$11</f>
        <v>0</v>
      </c>
      <c r="V75" s="180">
        <f>税率2!$O$11</f>
        <v>0</v>
      </c>
      <c r="W75" s="180">
        <f>税率2!$O$11</f>
        <v>0</v>
      </c>
      <c r="X75" s="180">
        <f>税率2!$O$11</f>
        <v>0</v>
      </c>
      <c r="Y75" s="180">
        <f>税率2!$O$11</f>
        <v>0</v>
      </c>
      <c r="Z75" s="180">
        <f>税率2!$O$11</f>
        <v>0</v>
      </c>
      <c r="AA75" s="180">
        <f>税率2!$O$11</f>
        <v>0</v>
      </c>
      <c r="AB75" s="180">
        <f>税率2!$O$11</f>
        <v>0</v>
      </c>
      <c r="AC75" s="180">
        <f>税率2!$O$11</f>
        <v>0</v>
      </c>
      <c r="AD75" s="180">
        <f>税率2!$O$11</f>
        <v>0</v>
      </c>
      <c r="AE75" s="180">
        <f>税率2!$O$11</f>
        <v>0</v>
      </c>
      <c r="AF75" s="180">
        <f>税率2!$O$11</f>
        <v>0</v>
      </c>
      <c r="AG75" s="180">
        <f>税率2!$O$11</f>
        <v>0</v>
      </c>
      <c r="AH75" s="180">
        <f>税率2!$O$11</f>
        <v>0</v>
      </c>
      <c r="AI75" s="180">
        <f>税率2!$O$11</f>
        <v>0</v>
      </c>
      <c r="AJ75" s="180">
        <f>税率2!$O$11</f>
        <v>0</v>
      </c>
      <c r="AK75" s="180">
        <f>税率2!$O$11</f>
        <v>0</v>
      </c>
      <c r="AL75" s="180">
        <f>税率2!$O$11</f>
        <v>0</v>
      </c>
      <c r="AM75" s="180">
        <f>税率2!$O$11</f>
        <v>0</v>
      </c>
      <c r="AN75" s="180">
        <f>税率2!$O$11</f>
        <v>0</v>
      </c>
      <c r="AO75" s="180">
        <f>税率2!$O$11</f>
        <v>0</v>
      </c>
      <c r="AP75" s="180">
        <f>税率2!$O$11</f>
        <v>0</v>
      </c>
      <c r="AQ75" s="180">
        <f>税率2!$O$11</f>
        <v>0</v>
      </c>
      <c r="AR75" s="180">
        <f>税率2!$O$11</f>
        <v>0</v>
      </c>
      <c r="AS75" s="180">
        <f>税率2!$O$11</f>
        <v>0</v>
      </c>
      <c r="AT75" s="180">
        <f>税率2!$O$11</f>
        <v>0</v>
      </c>
      <c r="AU75" s="180">
        <f>税率2!$O$11</f>
        <v>0</v>
      </c>
    </row>
    <row r="76" spans="1:47" ht="18.75" customHeight="1">
      <c r="A76" s="101" t="s">
        <v>3670</v>
      </c>
      <c r="B76" s="124">
        <v>0</v>
      </c>
      <c r="C76" s="124">
        <v>0</v>
      </c>
      <c r="D76" s="124">
        <v>0</v>
      </c>
      <c r="E76" s="124">
        <v>0</v>
      </c>
      <c r="F76" s="124">
        <v>0</v>
      </c>
      <c r="G76" s="180">
        <f>税率2!$O$11</f>
        <v>0</v>
      </c>
      <c r="H76" s="180">
        <f>税率2!$O$11</f>
        <v>0</v>
      </c>
      <c r="I76" s="180">
        <f>税率2!$O$11</f>
        <v>0</v>
      </c>
      <c r="J76" s="180">
        <f>税率2!$O$11</f>
        <v>0</v>
      </c>
      <c r="K76" s="180">
        <f>税率2!$O$11</f>
        <v>0</v>
      </c>
      <c r="L76" s="180">
        <f>税率2!$O$11</f>
        <v>0</v>
      </c>
      <c r="M76" s="180">
        <f>税率2!$O$11</f>
        <v>0</v>
      </c>
      <c r="N76" s="180">
        <f>税率2!$O$11</f>
        <v>0</v>
      </c>
      <c r="O76" s="180">
        <f>税率2!$O$11</f>
        <v>0</v>
      </c>
      <c r="P76" s="180">
        <f>税率2!$O$11</f>
        <v>0</v>
      </c>
      <c r="Q76" s="180">
        <f>税率2!$O$11</f>
        <v>0</v>
      </c>
      <c r="R76" s="180">
        <f>税率2!$O$11</f>
        <v>0</v>
      </c>
      <c r="S76" s="180">
        <f>税率2!$O$11</f>
        <v>0</v>
      </c>
      <c r="T76" s="180">
        <f>税率2!$O$11</f>
        <v>0</v>
      </c>
      <c r="U76" s="180">
        <f>税率2!$O$11</f>
        <v>0</v>
      </c>
      <c r="V76" s="180">
        <f>税率2!$O$11</f>
        <v>0</v>
      </c>
      <c r="W76" s="180">
        <f>税率2!$O$11</f>
        <v>0</v>
      </c>
      <c r="X76" s="180">
        <f>税率2!$O$11</f>
        <v>0</v>
      </c>
      <c r="Y76" s="180">
        <f>税率2!$O$11</f>
        <v>0</v>
      </c>
      <c r="Z76" s="180">
        <f>税率2!$O$11</f>
        <v>0</v>
      </c>
      <c r="AA76" s="180">
        <f>税率2!$O$11</f>
        <v>0</v>
      </c>
      <c r="AB76" s="180">
        <f>税率2!$O$11</f>
        <v>0</v>
      </c>
      <c r="AC76" s="180">
        <f>税率2!$O$11</f>
        <v>0</v>
      </c>
      <c r="AD76" s="180">
        <f>税率2!$O$11</f>
        <v>0</v>
      </c>
      <c r="AE76" s="180">
        <f>税率2!$O$11</f>
        <v>0</v>
      </c>
      <c r="AF76" s="180">
        <f>税率2!$O$11</f>
        <v>0</v>
      </c>
      <c r="AG76" s="180">
        <f>税率2!$O$11</f>
        <v>0</v>
      </c>
      <c r="AH76" s="180">
        <f>税率2!$O$11</f>
        <v>0</v>
      </c>
      <c r="AI76" s="180">
        <f>税率2!$O$11</f>
        <v>0</v>
      </c>
      <c r="AJ76" s="180">
        <f>税率2!$O$11</f>
        <v>0</v>
      </c>
      <c r="AK76" s="180">
        <f>税率2!$O$11</f>
        <v>0</v>
      </c>
      <c r="AL76" s="180">
        <f>税率2!$O$11</f>
        <v>0</v>
      </c>
      <c r="AM76" s="180">
        <f>税率2!$O$11</f>
        <v>0</v>
      </c>
      <c r="AN76" s="180">
        <f>税率2!$O$11</f>
        <v>0</v>
      </c>
      <c r="AO76" s="180">
        <f>税率2!$O$11</f>
        <v>0</v>
      </c>
      <c r="AP76" s="180">
        <f>税率2!$O$11</f>
        <v>0</v>
      </c>
      <c r="AQ76" s="180">
        <f>税率2!$O$11</f>
        <v>0</v>
      </c>
      <c r="AR76" s="180">
        <f>税率2!$O$11</f>
        <v>0</v>
      </c>
      <c r="AS76" s="180">
        <f>税率2!$O$11</f>
        <v>0</v>
      </c>
      <c r="AT76" s="180">
        <f>税率2!$O$11</f>
        <v>0</v>
      </c>
      <c r="AU76" s="180">
        <f>税率2!$O$11</f>
        <v>0</v>
      </c>
    </row>
    <row r="77" spans="1:47" ht="18.75" customHeight="1">
      <c r="A77" s="101" t="s">
        <v>3671</v>
      </c>
      <c r="B77" s="124">
        <v>0</v>
      </c>
      <c r="C77" s="124">
        <v>0</v>
      </c>
      <c r="D77" s="124">
        <v>0</v>
      </c>
      <c r="E77" s="124">
        <v>0</v>
      </c>
      <c r="F77" s="124">
        <v>0</v>
      </c>
      <c r="G77" s="180">
        <f>税率2!$O$11</f>
        <v>0</v>
      </c>
      <c r="H77" s="180">
        <f>税率2!$O$11</f>
        <v>0</v>
      </c>
      <c r="I77" s="180">
        <f>税率2!$O$11</f>
        <v>0</v>
      </c>
      <c r="J77" s="180">
        <f>税率2!$O$11</f>
        <v>0</v>
      </c>
      <c r="K77" s="180">
        <f>税率2!$O$11</f>
        <v>0</v>
      </c>
      <c r="L77" s="180">
        <f>税率2!$O$11</f>
        <v>0</v>
      </c>
      <c r="M77" s="180">
        <f>税率2!$O$11</f>
        <v>0</v>
      </c>
      <c r="N77" s="180">
        <f>税率2!$O$11</f>
        <v>0</v>
      </c>
      <c r="O77" s="180">
        <f>税率2!$O$11</f>
        <v>0</v>
      </c>
      <c r="P77" s="180">
        <f>税率2!$O$11</f>
        <v>0</v>
      </c>
      <c r="Q77" s="180">
        <f>税率2!$O$11</f>
        <v>0</v>
      </c>
      <c r="R77" s="180">
        <f>税率2!$O$11</f>
        <v>0</v>
      </c>
      <c r="S77" s="180">
        <f>税率2!$O$11</f>
        <v>0</v>
      </c>
      <c r="T77" s="180">
        <f>税率2!$O$11</f>
        <v>0</v>
      </c>
      <c r="U77" s="180">
        <f>税率2!$O$11</f>
        <v>0</v>
      </c>
      <c r="V77" s="180">
        <f>税率2!$O$11</f>
        <v>0</v>
      </c>
      <c r="W77" s="180">
        <f>税率2!$O$11</f>
        <v>0</v>
      </c>
      <c r="X77" s="180">
        <f>税率2!$O$11</f>
        <v>0</v>
      </c>
      <c r="Y77" s="180">
        <f>税率2!$O$11</f>
        <v>0</v>
      </c>
      <c r="Z77" s="180">
        <f>税率2!$O$11</f>
        <v>0</v>
      </c>
      <c r="AA77" s="180">
        <f>税率2!$O$11</f>
        <v>0</v>
      </c>
      <c r="AB77" s="180">
        <f>税率2!$O$11</f>
        <v>0</v>
      </c>
      <c r="AC77" s="180">
        <f>税率2!$O$11</f>
        <v>0</v>
      </c>
      <c r="AD77" s="180">
        <f>税率2!$O$11</f>
        <v>0</v>
      </c>
      <c r="AE77" s="180">
        <f>税率2!$O$11</f>
        <v>0</v>
      </c>
      <c r="AF77" s="180">
        <f>税率2!$O$11</f>
        <v>0</v>
      </c>
      <c r="AG77" s="180">
        <f>税率2!$O$11</f>
        <v>0</v>
      </c>
      <c r="AH77" s="180">
        <f>税率2!$O$11</f>
        <v>0</v>
      </c>
      <c r="AI77" s="180">
        <f>税率2!$O$11</f>
        <v>0</v>
      </c>
      <c r="AJ77" s="180">
        <f>税率2!$O$11</f>
        <v>0</v>
      </c>
      <c r="AK77" s="180">
        <f>税率2!$O$11</f>
        <v>0</v>
      </c>
      <c r="AL77" s="180">
        <f>税率2!$O$11</f>
        <v>0</v>
      </c>
      <c r="AM77" s="180">
        <f>税率2!$O$11</f>
        <v>0</v>
      </c>
      <c r="AN77" s="180">
        <f>税率2!$O$11</f>
        <v>0</v>
      </c>
      <c r="AO77" s="180">
        <f>税率2!$O$11</f>
        <v>0</v>
      </c>
      <c r="AP77" s="180">
        <f>税率2!$O$11</f>
        <v>0</v>
      </c>
      <c r="AQ77" s="180">
        <f>税率2!$O$11</f>
        <v>0</v>
      </c>
      <c r="AR77" s="180">
        <f>税率2!$O$11</f>
        <v>0</v>
      </c>
      <c r="AS77" s="180">
        <f>税率2!$O$11</f>
        <v>0</v>
      </c>
      <c r="AT77" s="180">
        <f>税率2!$O$11</f>
        <v>0</v>
      </c>
      <c r="AU77" s="180">
        <f>税率2!$O$11</f>
        <v>0</v>
      </c>
    </row>
    <row r="78" spans="1:47" ht="18.75" customHeight="1">
      <c r="A78" s="101" t="s">
        <v>3672</v>
      </c>
      <c r="B78" s="124">
        <v>0</v>
      </c>
      <c r="C78" s="124">
        <v>0</v>
      </c>
      <c r="D78" s="124">
        <v>0</v>
      </c>
      <c r="E78" s="124">
        <v>0</v>
      </c>
      <c r="F78" s="124">
        <v>0</v>
      </c>
      <c r="G78" s="180">
        <f>税率2!$O$11</f>
        <v>0</v>
      </c>
      <c r="H78" s="180">
        <f>税率2!$O$11</f>
        <v>0</v>
      </c>
      <c r="I78" s="180">
        <f>税率2!$O$11</f>
        <v>0</v>
      </c>
      <c r="J78" s="180">
        <f>税率2!$O$11</f>
        <v>0</v>
      </c>
      <c r="K78" s="180">
        <f>税率2!$O$11</f>
        <v>0</v>
      </c>
      <c r="L78" s="180">
        <f>税率2!$O$11</f>
        <v>0</v>
      </c>
      <c r="M78" s="180">
        <f>税率2!$O$11</f>
        <v>0</v>
      </c>
      <c r="N78" s="180">
        <f>税率2!$O$11</f>
        <v>0</v>
      </c>
      <c r="O78" s="180">
        <f>税率2!$O$11</f>
        <v>0</v>
      </c>
      <c r="P78" s="180">
        <f>税率2!$O$11</f>
        <v>0</v>
      </c>
      <c r="Q78" s="180">
        <f>税率2!$O$11</f>
        <v>0</v>
      </c>
      <c r="R78" s="180">
        <f>税率2!$O$11</f>
        <v>0</v>
      </c>
      <c r="S78" s="180">
        <f>税率2!$O$11</f>
        <v>0</v>
      </c>
      <c r="T78" s="180">
        <f>税率2!$O$11</f>
        <v>0</v>
      </c>
      <c r="U78" s="180">
        <f>税率2!$O$11</f>
        <v>0</v>
      </c>
      <c r="V78" s="180">
        <f>税率2!$O$11</f>
        <v>0</v>
      </c>
      <c r="W78" s="180">
        <f>税率2!$O$11</f>
        <v>0</v>
      </c>
      <c r="X78" s="180">
        <f>税率2!$O$11</f>
        <v>0</v>
      </c>
      <c r="Y78" s="180">
        <f>税率2!$O$11</f>
        <v>0</v>
      </c>
      <c r="Z78" s="180">
        <f>税率2!$O$11</f>
        <v>0</v>
      </c>
      <c r="AA78" s="180">
        <f>税率2!$O$11</f>
        <v>0</v>
      </c>
      <c r="AB78" s="180">
        <f>税率2!$O$11</f>
        <v>0</v>
      </c>
      <c r="AC78" s="180">
        <f>税率2!$O$11</f>
        <v>0</v>
      </c>
      <c r="AD78" s="180">
        <f>税率2!$O$11</f>
        <v>0</v>
      </c>
      <c r="AE78" s="180">
        <f>税率2!$O$11</f>
        <v>0</v>
      </c>
      <c r="AF78" s="180">
        <f>税率2!$O$11</f>
        <v>0</v>
      </c>
      <c r="AG78" s="180">
        <f>税率2!$O$11</f>
        <v>0</v>
      </c>
      <c r="AH78" s="180">
        <f>税率2!$O$11</f>
        <v>0</v>
      </c>
      <c r="AI78" s="180">
        <f>税率2!$O$11</f>
        <v>0</v>
      </c>
      <c r="AJ78" s="180">
        <f>税率2!$O$11</f>
        <v>0</v>
      </c>
      <c r="AK78" s="180">
        <f>税率2!$O$11</f>
        <v>0</v>
      </c>
      <c r="AL78" s="180">
        <f>税率2!$O$11</f>
        <v>0</v>
      </c>
      <c r="AM78" s="180">
        <f>税率2!$O$11</f>
        <v>0</v>
      </c>
      <c r="AN78" s="180">
        <f>税率2!$O$11</f>
        <v>0</v>
      </c>
      <c r="AO78" s="180">
        <f>税率2!$O$11</f>
        <v>0</v>
      </c>
      <c r="AP78" s="180">
        <f>税率2!$O$11</f>
        <v>0</v>
      </c>
      <c r="AQ78" s="180">
        <f>税率2!$O$11</f>
        <v>0</v>
      </c>
      <c r="AR78" s="180">
        <f>税率2!$O$11</f>
        <v>0</v>
      </c>
      <c r="AS78" s="180">
        <f>税率2!$O$11</f>
        <v>0</v>
      </c>
      <c r="AT78" s="180">
        <f>税率2!$O$11</f>
        <v>0</v>
      </c>
      <c r="AU78" s="180">
        <f>税率2!$O$11</f>
        <v>0</v>
      </c>
    </row>
    <row r="79" spans="1:47" ht="18.75" customHeight="1">
      <c r="A79" s="101" t="s">
        <v>3673</v>
      </c>
      <c r="B79" s="124">
        <v>0</v>
      </c>
      <c r="C79" s="124">
        <v>0</v>
      </c>
      <c r="D79" s="124">
        <v>0</v>
      </c>
      <c r="E79" s="124">
        <v>0</v>
      </c>
      <c r="F79" s="124">
        <v>0</v>
      </c>
      <c r="G79" s="180">
        <f>税率2!$O$11</f>
        <v>0</v>
      </c>
      <c r="H79" s="180">
        <f>税率2!$O$11</f>
        <v>0</v>
      </c>
      <c r="I79" s="180">
        <f>税率2!$O$11</f>
        <v>0</v>
      </c>
      <c r="J79" s="180">
        <f>税率2!$O$11</f>
        <v>0</v>
      </c>
      <c r="K79" s="180">
        <f>税率2!$O$11</f>
        <v>0</v>
      </c>
      <c r="L79" s="180">
        <f>税率2!$O$11</f>
        <v>0</v>
      </c>
      <c r="M79" s="180">
        <f>税率2!$O$11</f>
        <v>0</v>
      </c>
      <c r="N79" s="180">
        <f>税率2!$O$11</f>
        <v>0</v>
      </c>
      <c r="O79" s="180">
        <f>税率2!$O$11</f>
        <v>0</v>
      </c>
      <c r="P79" s="180">
        <f>税率2!$O$11</f>
        <v>0</v>
      </c>
      <c r="Q79" s="180">
        <f>税率2!$O$11</f>
        <v>0</v>
      </c>
      <c r="R79" s="180">
        <f>税率2!$O$11</f>
        <v>0</v>
      </c>
      <c r="S79" s="180">
        <f>税率2!$O$11</f>
        <v>0</v>
      </c>
      <c r="T79" s="180">
        <f>税率2!$O$11</f>
        <v>0</v>
      </c>
      <c r="U79" s="180">
        <f>税率2!$O$11</f>
        <v>0</v>
      </c>
      <c r="V79" s="180">
        <f>税率2!$O$11</f>
        <v>0</v>
      </c>
      <c r="W79" s="180">
        <f>税率2!$O$11</f>
        <v>0</v>
      </c>
      <c r="X79" s="180">
        <f>税率2!$O$11</f>
        <v>0</v>
      </c>
      <c r="Y79" s="180">
        <f>税率2!$O$11</f>
        <v>0</v>
      </c>
      <c r="Z79" s="180">
        <f>税率2!$O$11</f>
        <v>0</v>
      </c>
      <c r="AA79" s="180">
        <f>税率2!$O$11</f>
        <v>0</v>
      </c>
      <c r="AB79" s="180">
        <f>税率2!$O$11</f>
        <v>0</v>
      </c>
      <c r="AC79" s="180">
        <f>税率2!$O$11</f>
        <v>0</v>
      </c>
      <c r="AD79" s="180">
        <f>税率2!$O$11</f>
        <v>0</v>
      </c>
      <c r="AE79" s="180">
        <f>税率2!$O$11</f>
        <v>0</v>
      </c>
      <c r="AF79" s="180">
        <f>税率2!$O$11</f>
        <v>0</v>
      </c>
      <c r="AG79" s="180">
        <f>税率2!$O$11</f>
        <v>0</v>
      </c>
      <c r="AH79" s="180">
        <f>税率2!$O$11</f>
        <v>0</v>
      </c>
      <c r="AI79" s="180">
        <f>税率2!$O$11</f>
        <v>0</v>
      </c>
      <c r="AJ79" s="180">
        <f>税率2!$O$11</f>
        <v>0</v>
      </c>
      <c r="AK79" s="180">
        <f>税率2!$O$11</f>
        <v>0</v>
      </c>
      <c r="AL79" s="180">
        <f>税率2!$O$11</f>
        <v>0</v>
      </c>
      <c r="AM79" s="180">
        <f>税率2!$O$11</f>
        <v>0</v>
      </c>
      <c r="AN79" s="180">
        <f>税率2!$O$11</f>
        <v>0</v>
      </c>
      <c r="AO79" s="180">
        <f>税率2!$O$11</f>
        <v>0</v>
      </c>
      <c r="AP79" s="180">
        <f>税率2!$O$11</f>
        <v>0</v>
      </c>
      <c r="AQ79" s="180">
        <f>税率2!$O$11</f>
        <v>0</v>
      </c>
      <c r="AR79" s="180">
        <f>税率2!$O$11</f>
        <v>0</v>
      </c>
      <c r="AS79" s="180">
        <f>税率2!$O$11</f>
        <v>0</v>
      </c>
      <c r="AT79" s="180">
        <f>税率2!$O$11</f>
        <v>0</v>
      </c>
      <c r="AU79" s="180">
        <f>税率2!$O$11</f>
        <v>0</v>
      </c>
    </row>
    <row r="80" spans="1:47" ht="18.75" customHeight="1">
      <c r="A80" s="101" t="s">
        <v>3674</v>
      </c>
      <c r="B80" s="124">
        <v>0</v>
      </c>
      <c r="C80" s="124">
        <v>0</v>
      </c>
      <c r="D80" s="124">
        <v>0</v>
      </c>
      <c r="E80" s="124">
        <v>0</v>
      </c>
      <c r="F80" s="124">
        <v>0</v>
      </c>
      <c r="G80" s="180">
        <f>税率2!$O$11</f>
        <v>0</v>
      </c>
      <c r="H80" s="180">
        <f>税率2!$O$11</f>
        <v>0</v>
      </c>
      <c r="I80" s="180">
        <f>税率2!$O$11</f>
        <v>0</v>
      </c>
      <c r="J80" s="180">
        <f>税率2!$O$11</f>
        <v>0</v>
      </c>
      <c r="K80" s="180">
        <f>税率2!$O$11</f>
        <v>0</v>
      </c>
      <c r="L80" s="180">
        <f>税率2!$O$11</f>
        <v>0</v>
      </c>
      <c r="M80" s="180">
        <f>税率2!$O$11</f>
        <v>0</v>
      </c>
      <c r="N80" s="180">
        <f>税率2!$O$11</f>
        <v>0</v>
      </c>
      <c r="O80" s="180">
        <f>税率2!$O$11</f>
        <v>0</v>
      </c>
      <c r="P80" s="180">
        <f>税率2!$O$11</f>
        <v>0</v>
      </c>
      <c r="Q80" s="180">
        <f>税率2!$O$11</f>
        <v>0</v>
      </c>
      <c r="R80" s="180">
        <f>税率2!$O$11</f>
        <v>0</v>
      </c>
      <c r="S80" s="180">
        <f>税率2!$O$11</f>
        <v>0</v>
      </c>
      <c r="T80" s="180">
        <f>税率2!$O$11</f>
        <v>0</v>
      </c>
      <c r="U80" s="180">
        <f>税率2!$O$11</f>
        <v>0</v>
      </c>
      <c r="V80" s="180">
        <f>税率2!$O$11</f>
        <v>0</v>
      </c>
      <c r="W80" s="180">
        <f>税率2!$O$11</f>
        <v>0</v>
      </c>
      <c r="X80" s="180">
        <f>税率2!$O$11</f>
        <v>0</v>
      </c>
      <c r="Y80" s="180">
        <f>税率2!$O$11</f>
        <v>0</v>
      </c>
      <c r="Z80" s="180">
        <f>税率2!$O$11</f>
        <v>0</v>
      </c>
      <c r="AA80" s="180">
        <f>税率2!$O$11</f>
        <v>0</v>
      </c>
      <c r="AB80" s="180">
        <f>税率2!$O$11</f>
        <v>0</v>
      </c>
      <c r="AC80" s="180">
        <f>税率2!$O$11</f>
        <v>0</v>
      </c>
      <c r="AD80" s="180">
        <f>税率2!$O$11</f>
        <v>0</v>
      </c>
      <c r="AE80" s="180">
        <f>税率2!$O$11</f>
        <v>0</v>
      </c>
      <c r="AF80" s="180">
        <f>税率2!$O$11</f>
        <v>0</v>
      </c>
      <c r="AG80" s="180">
        <f>税率2!$O$11</f>
        <v>0</v>
      </c>
      <c r="AH80" s="180">
        <f>税率2!$O$11</f>
        <v>0</v>
      </c>
      <c r="AI80" s="180">
        <f>税率2!$O$11</f>
        <v>0</v>
      </c>
      <c r="AJ80" s="180">
        <f>税率2!$O$11</f>
        <v>0</v>
      </c>
      <c r="AK80" s="180">
        <f>税率2!$O$11</f>
        <v>0</v>
      </c>
      <c r="AL80" s="180">
        <f>税率2!$O$11</f>
        <v>0</v>
      </c>
      <c r="AM80" s="180">
        <f>税率2!$O$11</f>
        <v>0</v>
      </c>
      <c r="AN80" s="180">
        <f>税率2!$O$11</f>
        <v>0</v>
      </c>
      <c r="AO80" s="180">
        <f>税率2!$O$11</f>
        <v>0</v>
      </c>
      <c r="AP80" s="180">
        <f>税率2!$O$11</f>
        <v>0</v>
      </c>
      <c r="AQ80" s="180">
        <f>税率2!$O$11</f>
        <v>0</v>
      </c>
      <c r="AR80" s="180">
        <f>税率2!$O$11</f>
        <v>0</v>
      </c>
      <c r="AS80" s="180">
        <f>税率2!$O$11</f>
        <v>0</v>
      </c>
      <c r="AT80" s="180">
        <f>税率2!$O$11</f>
        <v>0</v>
      </c>
      <c r="AU80" s="180">
        <f>税率2!$O$11</f>
        <v>0</v>
      </c>
    </row>
    <row r="81" spans="1:47" ht="18.75" customHeight="1">
      <c r="A81" s="101" t="s">
        <v>3675</v>
      </c>
      <c r="B81" s="124">
        <v>0</v>
      </c>
      <c r="C81" s="124">
        <v>0</v>
      </c>
      <c r="D81" s="124">
        <v>0</v>
      </c>
      <c r="E81" s="124">
        <v>0</v>
      </c>
      <c r="F81" s="124">
        <v>0</v>
      </c>
      <c r="G81" s="180">
        <f>税率2!$O$11</f>
        <v>0</v>
      </c>
      <c r="H81" s="180">
        <f>税率2!$O$11</f>
        <v>0</v>
      </c>
      <c r="I81" s="180">
        <f>税率2!$O$11</f>
        <v>0</v>
      </c>
      <c r="J81" s="180">
        <f>税率2!$O$11</f>
        <v>0</v>
      </c>
      <c r="K81" s="180">
        <f>税率2!$O$11</f>
        <v>0</v>
      </c>
      <c r="L81" s="180">
        <f>税率2!$O$11</f>
        <v>0</v>
      </c>
      <c r="M81" s="180">
        <f>税率2!$O$11</f>
        <v>0</v>
      </c>
      <c r="N81" s="180">
        <f>税率2!$O$11</f>
        <v>0</v>
      </c>
      <c r="O81" s="180">
        <f>税率2!$O$11</f>
        <v>0</v>
      </c>
      <c r="P81" s="180">
        <f>税率2!$O$11</f>
        <v>0</v>
      </c>
      <c r="Q81" s="180">
        <f>税率2!$O$11</f>
        <v>0</v>
      </c>
      <c r="R81" s="180">
        <f>税率2!$O$11</f>
        <v>0</v>
      </c>
      <c r="S81" s="180">
        <f>税率2!$O$11</f>
        <v>0</v>
      </c>
      <c r="T81" s="180">
        <f>税率2!$O$11</f>
        <v>0</v>
      </c>
      <c r="U81" s="180">
        <f>税率2!$O$11</f>
        <v>0</v>
      </c>
      <c r="V81" s="180">
        <f>税率2!$O$11</f>
        <v>0</v>
      </c>
      <c r="W81" s="180">
        <f>税率2!$O$11</f>
        <v>0</v>
      </c>
      <c r="X81" s="180">
        <f>税率2!$O$11</f>
        <v>0</v>
      </c>
      <c r="Y81" s="180">
        <f>税率2!$O$11</f>
        <v>0</v>
      </c>
      <c r="Z81" s="180">
        <f>税率2!$O$11</f>
        <v>0</v>
      </c>
      <c r="AA81" s="180">
        <f>税率2!$O$11</f>
        <v>0</v>
      </c>
      <c r="AB81" s="180">
        <f>税率2!$O$11</f>
        <v>0</v>
      </c>
      <c r="AC81" s="180">
        <f>税率2!$O$11</f>
        <v>0</v>
      </c>
      <c r="AD81" s="180">
        <f>税率2!$O$11</f>
        <v>0</v>
      </c>
      <c r="AE81" s="180">
        <f>税率2!$O$11</f>
        <v>0</v>
      </c>
      <c r="AF81" s="180">
        <f>税率2!$O$11</f>
        <v>0</v>
      </c>
      <c r="AG81" s="180">
        <f>税率2!$O$11</f>
        <v>0</v>
      </c>
      <c r="AH81" s="180">
        <f>税率2!$O$11</f>
        <v>0</v>
      </c>
      <c r="AI81" s="180">
        <f>税率2!$O$11</f>
        <v>0</v>
      </c>
      <c r="AJ81" s="180">
        <f>税率2!$O$11</f>
        <v>0</v>
      </c>
      <c r="AK81" s="180">
        <f>税率2!$O$11</f>
        <v>0</v>
      </c>
      <c r="AL81" s="180">
        <f>税率2!$O$11</f>
        <v>0</v>
      </c>
      <c r="AM81" s="180">
        <f>税率2!$O$11</f>
        <v>0</v>
      </c>
      <c r="AN81" s="180">
        <f>税率2!$O$11</f>
        <v>0</v>
      </c>
      <c r="AO81" s="180">
        <f>税率2!$O$11</f>
        <v>0</v>
      </c>
      <c r="AP81" s="180">
        <f>税率2!$O$11</f>
        <v>0</v>
      </c>
      <c r="AQ81" s="180">
        <f>税率2!$O$11</f>
        <v>0</v>
      </c>
      <c r="AR81" s="180">
        <f>税率2!$O$11</f>
        <v>0</v>
      </c>
      <c r="AS81" s="180">
        <f>税率2!$O$11</f>
        <v>0</v>
      </c>
      <c r="AT81" s="180">
        <f>税率2!$O$11</f>
        <v>0</v>
      </c>
      <c r="AU81" s="180">
        <f>税率2!$O$11</f>
        <v>0</v>
      </c>
    </row>
    <row r="82" spans="1:47" s="103" customFormat="1" ht="18.75" customHeight="1">
      <c r="A82" s="102" t="s">
        <v>3682</v>
      </c>
      <c r="B82" s="102"/>
      <c r="C82" s="102"/>
      <c r="D82" s="102"/>
      <c r="E82" s="102"/>
      <c r="F82" s="102"/>
      <c r="I82" s="102"/>
      <c r="L82" s="102"/>
      <c r="O82" s="102"/>
      <c r="R82" s="102"/>
      <c r="U82" s="102"/>
      <c r="X82" s="102"/>
      <c r="AA82" s="102"/>
      <c r="AD82" s="102"/>
      <c r="AG82" s="102"/>
      <c r="AJ82" s="102"/>
      <c r="AM82" s="102"/>
      <c r="AP82" s="102"/>
      <c r="AS82" s="102"/>
    </row>
    <row r="83" spans="1:47" ht="18.75" customHeight="1">
      <c r="A83" s="105" t="s">
        <v>3697</v>
      </c>
      <c r="B83" s="101">
        <v>2015</v>
      </c>
      <c r="C83" s="101">
        <v>2016</v>
      </c>
      <c r="D83" s="101">
        <v>2017</v>
      </c>
      <c r="E83" s="101">
        <v>2018</v>
      </c>
      <c r="F83" s="101">
        <v>2019</v>
      </c>
      <c r="G83" s="101">
        <v>2020</v>
      </c>
      <c r="H83" s="101">
        <v>2021</v>
      </c>
      <c r="I83" s="101">
        <v>2022</v>
      </c>
      <c r="J83" s="101">
        <v>2023</v>
      </c>
      <c r="K83" s="101">
        <v>2024</v>
      </c>
      <c r="L83" s="101">
        <v>2025</v>
      </c>
      <c r="M83" s="101">
        <v>2026</v>
      </c>
      <c r="N83" s="101">
        <v>2027</v>
      </c>
      <c r="O83" s="101">
        <v>2028</v>
      </c>
      <c r="P83" s="101">
        <v>2029</v>
      </c>
      <c r="Q83" s="101">
        <v>2030</v>
      </c>
      <c r="R83" s="101">
        <v>2031</v>
      </c>
      <c r="S83" s="101">
        <v>2032</v>
      </c>
      <c r="T83" s="101">
        <v>2033</v>
      </c>
      <c r="U83" s="101">
        <v>2034</v>
      </c>
      <c r="V83" s="101">
        <v>2035</v>
      </c>
      <c r="W83" s="101">
        <v>2036</v>
      </c>
      <c r="X83" s="101">
        <v>2037</v>
      </c>
      <c r="Y83" s="101">
        <v>2038</v>
      </c>
      <c r="Z83" s="101">
        <v>2039</v>
      </c>
      <c r="AA83" s="101">
        <v>2040</v>
      </c>
      <c r="AB83" s="101">
        <v>2041</v>
      </c>
      <c r="AC83" s="101">
        <v>2042</v>
      </c>
      <c r="AD83" s="101">
        <v>2043</v>
      </c>
      <c r="AE83" s="101">
        <v>2044</v>
      </c>
      <c r="AF83" s="101">
        <v>2045</v>
      </c>
      <c r="AG83" s="101">
        <v>2046</v>
      </c>
      <c r="AH83" s="101">
        <v>2047</v>
      </c>
      <c r="AI83" s="101">
        <v>2048</v>
      </c>
      <c r="AJ83" s="101">
        <v>2049</v>
      </c>
      <c r="AK83" s="101">
        <v>2050</v>
      </c>
      <c r="AL83" s="101">
        <v>2051</v>
      </c>
      <c r="AM83" s="101">
        <v>2052</v>
      </c>
      <c r="AN83" s="101">
        <v>2053</v>
      </c>
      <c r="AO83" s="101">
        <v>2054</v>
      </c>
      <c r="AP83" s="101">
        <v>2055</v>
      </c>
      <c r="AQ83" s="101">
        <v>2056</v>
      </c>
      <c r="AR83" s="101">
        <v>2057</v>
      </c>
      <c r="AS83" s="101">
        <v>2058</v>
      </c>
      <c r="AT83" s="101">
        <v>2059</v>
      </c>
      <c r="AU83" s="101">
        <v>2060</v>
      </c>
    </row>
    <row r="84" spans="1:47" ht="18.75" customHeight="1">
      <c r="A84" s="101" t="s">
        <v>3668</v>
      </c>
      <c r="B84" s="124">
        <v>0</v>
      </c>
      <c r="C84" s="124">
        <v>0</v>
      </c>
      <c r="D84" s="124">
        <v>0</v>
      </c>
      <c r="E84" s="124">
        <v>0</v>
      </c>
      <c r="F84" s="124">
        <v>0</v>
      </c>
      <c r="G84" s="180">
        <f>税率2!$O$12</f>
        <v>0</v>
      </c>
      <c r="H84" s="180">
        <f>税率2!$O$12</f>
        <v>0</v>
      </c>
      <c r="I84" s="180">
        <f>税率2!$O$12</f>
        <v>0</v>
      </c>
      <c r="J84" s="180">
        <f>税率2!$O$12</f>
        <v>0</v>
      </c>
      <c r="K84" s="180">
        <f>税率2!$O$12</f>
        <v>0</v>
      </c>
      <c r="L84" s="180">
        <f>税率2!$O$12</f>
        <v>0</v>
      </c>
      <c r="M84" s="180">
        <f>税率2!$O$12</f>
        <v>0</v>
      </c>
      <c r="N84" s="180">
        <f>税率2!$O$12</f>
        <v>0</v>
      </c>
      <c r="O84" s="180">
        <f>税率2!$O$12</f>
        <v>0</v>
      </c>
      <c r="P84" s="180">
        <f>税率2!$O$12</f>
        <v>0</v>
      </c>
      <c r="Q84" s="180">
        <f>税率2!$O$12</f>
        <v>0</v>
      </c>
      <c r="R84" s="180">
        <f>税率2!$O$12</f>
        <v>0</v>
      </c>
      <c r="S84" s="180">
        <f>税率2!$O$12</f>
        <v>0</v>
      </c>
      <c r="T84" s="180">
        <f>税率2!$O$12</f>
        <v>0</v>
      </c>
      <c r="U84" s="180">
        <f>税率2!$O$12</f>
        <v>0</v>
      </c>
      <c r="V84" s="180">
        <f>税率2!$O$12</f>
        <v>0</v>
      </c>
      <c r="W84" s="180">
        <f>税率2!$O$12</f>
        <v>0</v>
      </c>
      <c r="X84" s="180">
        <f>税率2!$O$12</f>
        <v>0</v>
      </c>
      <c r="Y84" s="180">
        <f>税率2!$O$12</f>
        <v>0</v>
      </c>
      <c r="Z84" s="180">
        <f>税率2!$O$12</f>
        <v>0</v>
      </c>
      <c r="AA84" s="180">
        <f>税率2!$O$12</f>
        <v>0</v>
      </c>
      <c r="AB84" s="180">
        <f>税率2!$O$12</f>
        <v>0</v>
      </c>
      <c r="AC84" s="180">
        <f>税率2!$O$12</f>
        <v>0</v>
      </c>
      <c r="AD84" s="180">
        <f>税率2!$O$12</f>
        <v>0</v>
      </c>
      <c r="AE84" s="180">
        <f>税率2!$O$12</f>
        <v>0</v>
      </c>
      <c r="AF84" s="180">
        <f>税率2!$O$12</f>
        <v>0</v>
      </c>
      <c r="AG84" s="180">
        <f>税率2!$O$12</f>
        <v>0</v>
      </c>
      <c r="AH84" s="180">
        <f>税率2!$O$12</f>
        <v>0</v>
      </c>
      <c r="AI84" s="180">
        <f>税率2!$O$12</f>
        <v>0</v>
      </c>
      <c r="AJ84" s="180">
        <f>税率2!$O$12</f>
        <v>0</v>
      </c>
      <c r="AK84" s="180">
        <f>税率2!$O$12</f>
        <v>0</v>
      </c>
      <c r="AL84" s="180">
        <f>税率2!$O$12</f>
        <v>0</v>
      </c>
      <c r="AM84" s="180">
        <f>税率2!$O$12</f>
        <v>0</v>
      </c>
      <c r="AN84" s="180">
        <f>税率2!$O$12</f>
        <v>0</v>
      </c>
      <c r="AO84" s="180">
        <f>税率2!$O$12</f>
        <v>0</v>
      </c>
      <c r="AP84" s="180">
        <f>税率2!$O$12</f>
        <v>0</v>
      </c>
      <c r="AQ84" s="180">
        <f>税率2!$O$12</f>
        <v>0</v>
      </c>
      <c r="AR84" s="180">
        <f>税率2!$O$12</f>
        <v>0</v>
      </c>
      <c r="AS84" s="180">
        <f>税率2!$O$12</f>
        <v>0</v>
      </c>
      <c r="AT84" s="180">
        <f>税率2!$O$12</f>
        <v>0</v>
      </c>
      <c r="AU84" s="180">
        <f>税率2!$O$12</f>
        <v>0</v>
      </c>
    </row>
    <row r="85" spans="1:47" ht="18.75" customHeight="1">
      <c r="A85" s="101" t="s">
        <v>3669</v>
      </c>
      <c r="B85" s="124">
        <v>0</v>
      </c>
      <c r="C85" s="124">
        <v>0</v>
      </c>
      <c r="D85" s="124">
        <v>0</v>
      </c>
      <c r="E85" s="124">
        <v>0</v>
      </c>
      <c r="F85" s="124">
        <v>0</v>
      </c>
      <c r="G85" s="180">
        <f>税率2!$O$12</f>
        <v>0</v>
      </c>
      <c r="H85" s="180">
        <f>税率2!$O$12</f>
        <v>0</v>
      </c>
      <c r="I85" s="180">
        <f>税率2!$O$12</f>
        <v>0</v>
      </c>
      <c r="J85" s="180">
        <f>税率2!$O$12</f>
        <v>0</v>
      </c>
      <c r="K85" s="180">
        <f>税率2!$O$12</f>
        <v>0</v>
      </c>
      <c r="L85" s="180">
        <f>税率2!$O$12</f>
        <v>0</v>
      </c>
      <c r="M85" s="180">
        <f>税率2!$O$12</f>
        <v>0</v>
      </c>
      <c r="N85" s="180">
        <f>税率2!$O$12</f>
        <v>0</v>
      </c>
      <c r="O85" s="180">
        <f>税率2!$O$12</f>
        <v>0</v>
      </c>
      <c r="P85" s="180">
        <f>税率2!$O$12</f>
        <v>0</v>
      </c>
      <c r="Q85" s="180">
        <f>税率2!$O$12</f>
        <v>0</v>
      </c>
      <c r="R85" s="180">
        <f>税率2!$O$12</f>
        <v>0</v>
      </c>
      <c r="S85" s="180">
        <f>税率2!$O$12</f>
        <v>0</v>
      </c>
      <c r="T85" s="180">
        <f>税率2!$O$12</f>
        <v>0</v>
      </c>
      <c r="U85" s="180">
        <f>税率2!$O$12</f>
        <v>0</v>
      </c>
      <c r="V85" s="180">
        <f>税率2!$O$12</f>
        <v>0</v>
      </c>
      <c r="W85" s="180">
        <f>税率2!$O$12</f>
        <v>0</v>
      </c>
      <c r="X85" s="180">
        <f>税率2!$O$12</f>
        <v>0</v>
      </c>
      <c r="Y85" s="180">
        <f>税率2!$O$12</f>
        <v>0</v>
      </c>
      <c r="Z85" s="180">
        <f>税率2!$O$12</f>
        <v>0</v>
      </c>
      <c r="AA85" s="180">
        <f>税率2!$O$12</f>
        <v>0</v>
      </c>
      <c r="AB85" s="180">
        <f>税率2!$O$12</f>
        <v>0</v>
      </c>
      <c r="AC85" s="180">
        <f>税率2!$O$12</f>
        <v>0</v>
      </c>
      <c r="AD85" s="180">
        <f>税率2!$O$12</f>
        <v>0</v>
      </c>
      <c r="AE85" s="180">
        <f>税率2!$O$12</f>
        <v>0</v>
      </c>
      <c r="AF85" s="180">
        <f>税率2!$O$12</f>
        <v>0</v>
      </c>
      <c r="AG85" s="180">
        <f>税率2!$O$12</f>
        <v>0</v>
      </c>
      <c r="AH85" s="180">
        <f>税率2!$O$12</f>
        <v>0</v>
      </c>
      <c r="AI85" s="180">
        <f>税率2!$O$12</f>
        <v>0</v>
      </c>
      <c r="AJ85" s="180">
        <f>税率2!$O$12</f>
        <v>0</v>
      </c>
      <c r="AK85" s="180">
        <f>税率2!$O$12</f>
        <v>0</v>
      </c>
      <c r="AL85" s="180">
        <f>税率2!$O$12</f>
        <v>0</v>
      </c>
      <c r="AM85" s="180">
        <f>税率2!$O$12</f>
        <v>0</v>
      </c>
      <c r="AN85" s="180">
        <f>税率2!$O$12</f>
        <v>0</v>
      </c>
      <c r="AO85" s="180">
        <f>税率2!$O$12</f>
        <v>0</v>
      </c>
      <c r="AP85" s="180">
        <f>税率2!$O$12</f>
        <v>0</v>
      </c>
      <c r="AQ85" s="180">
        <f>税率2!$O$12</f>
        <v>0</v>
      </c>
      <c r="AR85" s="180">
        <f>税率2!$O$12</f>
        <v>0</v>
      </c>
      <c r="AS85" s="180">
        <f>税率2!$O$12</f>
        <v>0</v>
      </c>
      <c r="AT85" s="180">
        <f>税率2!$O$12</f>
        <v>0</v>
      </c>
      <c r="AU85" s="180">
        <f>税率2!$O$12</f>
        <v>0</v>
      </c>
    </row>
    <row r="86" spans="1:47" ht="18.75" customHeight="1">
      <c r="A86" s="101" t="s">
        <v>3670</v>
      </c>
      <c r="B86" s="124">
        <v>0</v>
      </c>
      <c r="C86" s="124">
        <v>0</v>
      </c>
      <c r="D86" s="124">
        <v>0</v>
      </c>
      <c r="E86" s="124">
        <v>0</v>
      </c>
      <c r="F86" s="124">
        <v>0</v>
      </c>
      <c r="G86" s="180">
        <f>税率2!$O$12</f>
        <v>0</v>
      </c>
      <c r="H86" s="180">
        <f>税率2!$O$12</f>
        <v>0</v>
      </c>
      <c r="I86" s="180">
        <f>税率2!$O$12</f>
        <v>0</v>
      </c>
      <c r="J86" s="180">
        <f>税率2!$O$12</f>
        <v>0</v>
      </c>
      <c r="K86" s="180">
        <f>税率2!$O$12</f>
        <v>0</v>
      </c>
      <c r="L86" s="180">
        <f>税率2!$O$12</f>
        <v>0</v>
      </c>
      <c r="M86" s="180">
        <f>税率2!$O$12</f>
        <v>0</v>
      </c>
      <c r="N86" s="180">
        <f>税率2!$O$12</f>
        <v>0</v>
      </c>
      <c r="O86" s="180">
        <f>税率2!$O$12</f>
        <v>0</v>
      </c>
      <c r="P86" s="180">
        <f>税率2!$O$12</f>
        <v>0</v>
      </c>
      <c r="Q86" s="180">
        <f>税率2!$O$12</f>
        <v>0</v>
      </c>
      <c r="R86" s="180">
        <f>税率2!$O$12</f>
        <v>0</v>
      </c>
      <c r="S86" s="180">
        <f>税率2!$O$12</f>
        <v>0</v>
      </c>
      <c r="T86" s="180">
        <f>税率2!$O$12</f>
        <v>0</v>
      </c>
      <c r="U86" s="180">
        <f>税率2!$O$12</f>
        <v>0</v>
      </c>
      <c r="V86" s="180">
        <f>税率2!$O$12</f>
        <v>0</v>
      </c>
      <c r="W86" s="180">
        <f>税率2!$O$12</f>
        <v>0</v>
      </c>
      <c r="X86" s="180">
        <f>税率2!$O$12</f>
        <v>0</v>
      </c>
      <c r="Y86" s="180">
        <f>税率2!$O$12</f>
        <v>0</v>
      </c>
      <c r="Z86" s="180">
        <f>税率2!$O$12</f>
        <v>0</v>
      </c>
      <c r="AA86" s="180">
        <f>税率2!$O$12</f>
        <v>0</v>
      </c>
      <c r="AB86" s="180">
        <f>税率2!$O$12</f>
        <v>0</v>
      </c>
      <c r="AC86" s="180">
        <f>税率2!$O$12</f>
        <v>0</v>
      </c>
      <c r="AD86" s="180">
        <f>税率2!$O$12</f>
        <v>0</v>
      </c>
      <c r="AE86" s="180">
        <f>税率2!$O$12</f>
        <v>0</v>
      </c>
      <c r="AF86" s="180">
        <f>税率2!$O$12</f>
        <v>0</v>
      </c>
      <c r="AG86" s="180">
        <f>税率2!$O$12</f>
        <v>0</v>
      </c>
      <c r="AH86" s="180">
        <f>税率2!$O$12</f>
        <v>0</v>
      </c>
      <c r="AI86" s="180">
        <f>税率2!$O$12</f>
        <v>0</v>
      </c>
      <c r="AJ86" s="180">
        <f>税率2!$O$12</f>
        <v>0</v>
      </c>
      <c r="AK86" s="180">
        <f>税率2!$O$12</f>
        <v>0</v>
      </c>
      <c r="AL86" s="180">
        <f>税率2!$O$12</f>
        <v>0</v>
      </c>
      <c r="AM86" s="180">
        <f>税率2!$O$12</f>
        <v>0</v>
      </c>
      <c r="AN86" s="180">
        <f>税率2!$O$12</f>
        <v>0</v>
      </c>
      <c r="AO86" s="180">
        <f>税率2!$O$12</f>
        <v>0</v>
      </c>
      <c r="AP86" s="180">
        <f>税率2!$O$12</f>
        <v>0</v>
      </c>
      <c r="AQ86" s="180">
        <f>税率2!$O$12</f>
        <v>0</v>
      </c>
      <c r="AR86" s="180">
        <f>税率2!$O$12</f>
        <v>0</v>
      </c>
      <c r="AS86" s="180">
        <f>税率2!$O$12</f>
        <v>0</v>
      </c>
      <c r="AT86" s="180">
        <f>税率2!$O$12</f>
        <v>0</v>
      </c>
      <c r="AU86" s="180">
        <f>税率2!$O$12</f>
        <v>0</v>
      </c>
    </row>
    <row r="87" spans="1:47" ht="18.75" customHeight="1">
      <c r="A87" s="101" t="s">
        <v>3671</v>
      </c>
      <c r="B87" s="124">
        <v>0</v>
      </c>
      <c r="C87" s="124">
        <v>0</v>
      </c>
      <c r="D87" s="124">
        <v>0</v>
      </c>
      <c r="E87" s="124">
        <v>0</v>
      </c>
      <c r="F87" s="124">
        <v>0</v>
      </c>
      <c r="G87" s="180">
        <f>税率2!$O$12</f>
        <v>0</v>
      </c>
      <c r="H87" s="180">
        <f>税率2!$O$12</f>
        <v>0</v>
      </c>
      <c r="I87" s="180">
        <f>税率2!$O$12</f>
        <v>0</v>
      </c>
      <c r="J87" s="180">
        <f>税率2!$O$12</f>
        <v>0</v>
      </c>
      <c r="K87" s="180">
        <f>税率2!$O$12</f>
        <v>0</v>
      </c>
      <c r="L87" s="180">
        <f>税率2!$O$12</f>
        <v>0</v>
      </c>
      <c r="M87" s="180">
        <f>税率2!$O$12</f>
        <v>0</v>
      </c>
      <c r="N87" s="180">
        <f>税率2!$O$12</f>
        <v>0</v>
      </c>
      <c r="O87" s="180">
        <f>税率2!$O$12</f>
        <v>0</v>
      </c>
      <c r="P87" s="180">
        <f>税率2!$O$12</f>
        <v>0</v>
      </c>
      <c r="Q87" s="180">
        <f>税率2!$O$12</f>
        <v>0</v>
      </c>
      <c r="R87" s="180">
        <f>税率2!$O$12</f>
        <v>0</v>
      </c>
      <c r="S87" s="180">
        <f>税率2!$O$12</f>
        <v>0</v>
      </c>
      <c r="T87" s="180">
        <f>税率2!$O$12</f>
        <v>0</v>
      </c>
      <c r="U87" s="180">
        <f>税率2!$O$12</f>
        <v>0</v>
      </c>
      <c r="V87" s="180">
        <f>税率2!$O$12</f>
        <v>0</v>
      </c>
      <c r="W87" s="180">
        <f>税率2!$O$12</f>
        <v>0</v>
      </c>
      <c r="X87" s="180">
        <f>税率2!$O$12</f>
        <v>0</v>
      </c>
      <c r="Y87" s="180">
        <f>税率2!$O$12</f>
        <v>0</v>
      </c>
      <c r="Z87" s="180">
        <f>税率2!$O$12</f>
        <v>0</v>
      </c>
      <c r="AA87" s="180">
        <f>税率2!$O$12</f>
        <v>0</v>
      </c>
      <c r="AB87" s="180">
        <f>税率2!$O$12</f>
        <v>0</v>
      </c>
      <c r="AC87" s="180">
        <f>税率2!$O$12</f>
        <v>0</v>
      </c>
      <c r="AD87" s="180">
        <f>税率2!$O$12</f>
        <v>0</v>
      </c>
      <c r="AE87" s="180">
        <f>税率2!$O$12</f>
        <v>0</v>
      </c>
      <c r="AF87" s="180">
        <f>税率2!$O$12</f>
        <v>0</v>
      </c>
      <c r="AG87" s="180">
        <f>税率2!$O$12</f>
        <v>0</v>
      </c>
      <c r="AH87" s="180">
        <f>税率2!$O$12</f>
        <v>0</v>
      </c>
      <c r="AI87" s="180">
        <f>税率2!$O$12</f>
        <v>0</v>
      </c>
      <c r="AJ87" s="180">
        <f>税率2!$O$12</f>
        <v>0</v>
      </c>
      <c r="AK87" s="180">
        <f>税率2!$O$12</f>
        <v>0</v>
      </c>
      <c r="AL87" s="180">
        <f>税率2!$O$12</f>
        <v>0</v>
      </c>
      <c r="AM87" s="180">
        <f>税率2!$O$12</f>
        <v>0</v>
      </c>
      <c r="AN87" s="180">
        <f>税率2!$O$12</f>
        <v>0</v>
      </c>
      <c r="AO87" s="180">
        <f>税率2!$O$12</f>
        <v>0</v>
      </c>
      <c r="AP87" s="180">
        <f>税率2!$O$12</f>
        <v>0</v>
      </c>
      <c r="AQ87" s="180">
        <f>税率2!$O$12</f>
        <v>0</v>
      </c>
      <c r="AR87" s="180">
        <f>税率2!$O$12</f>
        <v>0</v>
      </c>
      <c r="AS87" s="180">
        <f>税率2!$O$12</f>
        <v>0</v>
      </c>
      <c r="AT87" s="180">
        <f>税率2!$O$12</f>
        <v>0</v>
      </c>
      <c r="AU87" s="180">
        <f>税率2!$O$12</f>
        <v>0</v>
      </c>
    </row>
    <row r="88" spans="1:47" ht="18.75" customHeight="1">
      <c r="A88" s="101" t="s">
        <v>3672</v>
      </c>
      <c r="B88" s="124">
        <v>0</v>
      </c>
      <c r="C88" s="124">
        <v>0</v>
      </c>
      <c r="D88" s="124">
        <v>0</v>
      </c>
      <c r="E88" s="124">
        <v>0</v>
      </c>
      <c r="F88" s="124">
        <v>0</v>
      </c>
      <c r="G88" s="180">
        <f>税率2!$O$12</f>
        <v>0</v>
      </c>
      <c r="H88" s="180">
        <f>税率2!$O$12</f>
        <v>0</v>
      </c>
      <c r="I88" s="180">
        <f>税率2!$O$12</f>
        <v>0</v>
      </c>
      <c r="J88" s="180">
        <f>税率2!$O$12</f>
        <v>0</v>
      </c>
      <c r="K88" s="180">
        <f>税率2!$O$12</f>
        <v>0</v>
      </c>
      <c r="L88" s="180">
        <f>税率2!$O$12</f>
        <v>0</v>
      </c>
      <c r="M88" s="180">
        <f>税率2!$O$12</f>
        <v>0</v>
      </c>
      <c r="N88" s="180">
        <f>税率2!$O$12</f>
        <v>0</v>
      </c>
      <c r="O88" s="180">
        <f>税率2!$O$12</f>
        <v>0</v>
      </c>
      <c r="P88" s="180">
        <f>税率2!$O$12</f>
        <v>0</v>
      </c>
      <c r="Q88" s="180">
        <f>税率2!$O$12</f>
        <v>0</v>
      </c>
      <c r="R88" s="180">
        <f>税率2!$O$12</f>
        <v>0</v>
      </c>
      <c r="S88" s="180">
        <f>税率2!$O$12</f>
        <v>0</v>
      </c>
      <c r="T88" s="180">
        <f>税率2!$O$12</f>
        <v>0</v>
      </c>
      <c r="U88" s="180">
        <f>税率2!$O$12</f>
        <v>0</v>
      </c>
      <c r="V88" s="180">
        <f>税率2!$O$12</f>
        <v>0</v>
      </c>
      <c r="W88" s="180">
        <f>税率2!$O$12</f>
        <v>0</v>
      </c>
      <c r="X88" s="180">
        <f>税率2!$O$12</f>
        <v>0</v>
      </c>
      <c r="Y88" s="180">
        <f>税率2!$O$12</f>
        <v>0</v>
      </c>
      <c r="Z88" s="180">
        <f>税率2!$O$12</f>
        <v>0</v>
      </c>
      <c r="AA88" s="180">
        <f>税率2!$O$12</f>
        <v>0</v>
      </c>
      <c r="AB88" s="180">
        <f>税率2!$O$12</f>
        <v>0</v>
      </c>
      <c r="AC88" s="180">
        <f>税率2!$O$12</f>
        <v>0</v>
      </c>
      <c r="AD88" s="180">
        <f>税率2!$O$12</f>
        <v>0</v>
      </c>
      <c r="AE88" s="180">
        <f>税率2!$O$12</f>
        <v>0</v>
      </c>
      <c r="AF88" s="180">
        <f>税率2!$O$12</f>
        <v>0</v>
      </c>
      <c r="AG88" s="180">
        <f>税率2!$O$12</f>
        <v>0</v>
      </c>
      <c r="AH88" s="180">
        <f>税率2!$O$12</f>
        <v>0</v>
      </c>
      <c r="AI88" s="180">
        <f>税率2!$O$12</f>
        <v>0</v>
      </c>
      <c r="AJ88" s="180">
        <f>税率2!$O$12</f>
        <v>0</v>
      </c>
      <c r="AK88" s="180">
        <f>税率2!$O$12</f>
        <v>0</v>
      </c>
      <c r="AL88" s="180">
        <f>税率2!$O$12</f>
        <v>0</v>
      </c>
      <c r="AM88" s="180">
        <f>税率2!$O$12</f>
        <v>0</v>
      </c>
      <c r="AN88" s="180">
        <f>税率2!$O$12</f>
        <v>0</v>
      </c>
      <c r="AO88" s="180">
        <f>税率2!$O$12</f>
        <v>0</v>
      </c>
      <c r="AP88" s="180">
        <f>税率2!$O$12</f>
        <v>0</v>
      </c>
      <c r="AQ88" s="180">
        <f>税率2!$O$12</f>
        <v>0</v>
      </c>
      <c r="AR88" s="180">
        <f>税率2!$O$12</f>
        <v>0</v>
      </c>
      <c r="AS88" s="180">
        <f>税率2!$O$12</f>
        <v>0</v>
      </c>
      <c r="AT88" s="180">
        <f>税率2!$O$12</f>
        <v>0</v>
      </c>
      <c r="AU88" s="180">
        <f>税率2!$O$12</f>
        <v>0</v>
      </c>
    </row>
    <row r="89" spans="1:47" ht="18.75" customHeight="1">
      <c r="A89" s="101" t="s">
        <v>3673</v>
      </c>
      <c r="B89" s="124">
        <v>0</v>
      </c>
      <c r="C89" s="124">
        <v>0</v>
      </c>
      <c r="D89" s="124">
        <v>0</v>
      </c>
      <c r="E89" s="124">
        <v>0</v>
      </c>
      <c r="F89" s="124">
        <v>0</v>
      </c>
      <c r="G89" s="180">
        <f>税率2!$O$12</f>
        <v>0</v>
      </c>
      <c r="H89" s="180">
        <f>税率2!$O$12</f>
        <v>0</v>
      </c>
      <c r="I89" s="180">
        <f>税率2!$O$12</f>
        <v>0</v>
      </c>
      <c r="J89" s="180">
        <f>税率2!$O$12</f>
        <v>0</v>
      </c>
      <c r="K89" s="180">
        <f>税率2!$O$12</f>
        <v>0</v>
      </c>
      <c r="L89" s="180">
        <f>税率2!$O$12</f>
        <v>0</v>
      </c>
      <c r="M89" s="180">
        <f>税率2!$O$12</f>
        <v>0</v>
      </c>
      <c r="N89" s="180">
        <f>税率2!$O$12</f>
        <v>0</v>
      </c>
      <c r="O89" s="180">
        <f>税率2!$O$12</f>
        <v>0</v>
      </c>
      <c r="P89" s="180">
        <f>税率2!$O$12</f>
        <v>0</v>
      </c>
      <c r="Q89" s="180">
        <f>税率2!$O$12</f>
        <v>0</v>
      </c>
      <c r="R89" s="180">
        <f>税率2!$O$12</f>
        <v>0</v>
      </c>
      <c r="S89" s="180">
        <f>税率2!$O$12</f>
        <v>0</v>
      </c>
      <c r="T89" s="180">
        <f>税率2!$O$12</f>
        <v>0</v>
      </c>
      <c r="U89" s="180">
        <f>税率2!$O$12</f>
        <v>0</v>
      </c>
      <c r="V89" s="180">
        <f>税率2!$O$12</f>
        <v>0</v>
      </c>
      <c r="W89" s="180">
        <f>税率2!$O$12</f>
        <v>0</v>
      </c>
      <c r="X89" s="180">
        <f>税率2!$O$12</f>
        <v>0</v>
      </c>
      <c r="Y89" s="180">
        <f>税率2!$O$12</f>
        <v>0</v>
      </c>
      <c r="Z89" s="180">
        <f>税率2!$O$12</f>
        <v>0</v>
      </c>
      <c r="AA89" s="180">
        <f>税率2!$O$12</f>
        <v>0</v>
      </c>
      <c r="AB89" s="180">
        <f>税率2!$O$12</f>
        <v>0</v>
      </c>
      <c r="AC89" s="180">
        <f>税率2!$O$12</f>
        <v>0</v>
      </c>
      <c r="AD89" s="180">
        <f>税率2!$O$12</f>
        <v>0</v>
      </c>
      <c r="AE89" s="180">
        <f>税率2!$O$12</f>
        <v>0</v>
      </c>
      <c r="AF89" s="180">
        <f>税率2!$O$12</f>
        <v>0</v>
      </c>
      <c r="AG89" s="180">
        <f>税率2!$O$12</f>
        <v>0</v>
      </c>
      <c r="AH89" s="180">
        <f>税率2!$O$12</f>
        <v>0</v>
      </c>
      <c r="AI89" s="180">
        <f>税率2!$O$12</f>
        <v>0</v>
      </c>
      <c r="AJ89" s="180">
        <f>税率2!$O$12</f>
        <v>0</v>
      </c>
      <c r="AK89" s="180">
        <f>税率2!$O$12</f>
        <v>0</v>
      </c>
      <c r="AL89" s="180">
        <f>税率2!$O$12</f>
        <v>0</v>
      </c>
      <c r="AM89" s="180">
        <f>税率2!$O$12</f>
        <v>0</v>
      </c>
      <c r="AN89" s="180">
        <f>税率2!$O$12</f>
        <v>0</v>
      </c>
      <c r="AO89" s="180">
        <f>税率2!$O$12</f>
        <v>0</v>
      </c>
      <c r="AP89" s="180">
        <f>税率2!$O$12</f>
        <v>0</v>
      </c>
      <c r="AQ89" s="180">
        <f>税率2!$O$12</f>
        <v>0</v>
      </c>
      <c r="AR89" s="180">
        <f>税率2!$O$12</f>
        <v>0</v>
      </c>
      <c r="AS89" s="180">
        <f>税率2!$O$12</f>
        <v>0</v>
      </c>
      <c r="AT89" s="180">
        <f>税率2!$O$12</f>
        <v>0</v>
      </c>
      <c r="AU89" s="180">
        <f>税率2!$O$12</f>
        <v>0</v>
      </c>
    </row>
    <row r="90" spans="1:47" ht="18.75" customHeight="1">
      <c r="A90" s="101" t="s">
        <v>3674</v>
      </c>
      <c r="B90" s="124">
        <v>0</v>
      </c>
      <c r="C90" s="124">
        <v>0</v>
      </c>
      <c r="D90" s="124">
        <v>0</v>
      </c>
      <c r="E90" s="124">
        <v>0</v>
      </c>
      <c r="F90" s="124">
        <v>0</v>
      </c>
      <c r="G90" s="180">
        <f>税率2!$O$12</f>
        <v>0</v>
      </c>
      <c r="H90" s="180">
        <f>税率2!$O$12</f>
        <v>0</v>
      </c>
      <c r="I90" s="180">
        <f>税率2!$O$12</f>
        <v>0</v>
      </c>
      <c r="J90" s="180">
        <f>税率2!$O$12</f>
        <v>0</v>
      </c>
      <c r="K90" s="180">
        <f>税率2!$O$12</f>
        <v>0</v>
      </c>
      <c r="L90" s="180">
        <f>税率2!$O$12</f>
        <v>0</v>
      </c>
      <c r="M90" s="180">
        <f>税率2!$O$12</f>
        <v>0</v>
      </c>
      <c r="N90" s="180">
        <f>税率2!$O$12</f>
        <v>0</v>
      </c>
      <c r="O90" s="180">
        <f>税率2!$O$12</f>
        <v>0</v>
      </c>
      <c r="P90" s="180">
        <f>税率2!$O$12</f>
        <v>0</v>
      </c>
      <c r="Q90" s="180">
        <f>税率2!$O$12</f>
        <v>0</v>
      </c>
      <c r="R90" s="180">
        <f>税率2!$O$12</f>
        <v>0</v>
      </c>
      <c r="S90" s="180">
        <f>税率2!$O$12</f>
        <v>0</v>
      </c>
      <c r="T90" s="180">
        <f>税率2!$O$12</f>
        <v>0</v>
      </c>
      <c r="U90" s="180">
        <f>税率2!$O$12</f>
        <v>0</v>
      </c>
      <c r="V90" s="180">
        <f>税率2!$O$12</f>
        <v>0</v>
      </c>
      <c r="W90" s="180">
        <f>税率2!$O$12</f>
        <v>0</v>
      </c>
      <c r="X90" s="180">
        <f>税率2!$O$12</f>
        <v>0</v>
      </c>
      <c r="Y90" s="180">
        <f>税率2!$O$12</f>
        <v>0</v>
      </c>
      <c r="Z90" s="180">
        <f>税率2!$O$12</f>
        <v>0</v>
      </c>
      <c r="AA90" s="180">
        <f>税率2!$O$12</f>
        <v>0</v>
      </c>
      <c r="AB90" s="180">
        <f>税率2!$O$12</f>
        <v>0</v>
      </c>
      <c r="AC90" s="180">
        <f>税率2!$O$12</f>
        <v>0</v>
      </c>
      <c r="AD90" s="180">
        <f>税率2!$O$12</f>
        <v>0</v>
      </c>
      <c r="AE90" s="180">
        <f>税率2!$O$12</f>
        <v>0</v>
      </c>
      <c r="AF90" s="180">
        <f>税率2!$O$12</f>
        <v>0</v>
      </c>
      <c r="AG90" s="180">
        <f>税率2!$O$12</f>
        <v>0</v>
      </c>
      <c r="AH90" s="180">
        <f>税率2!$O$12</f>
        <v>0</v>
      </c>
      <c r="AI90" s="180">
        <f>税率2!$O$12</f>
        <v>0</v>
      </c>
      <c r="AJ90" s="180">
        <f>税率2!$O$12</f>
        <v>0</v>
      </c>
      <c r="AK90" s="180">
        <f>税率2!$O$12</f>
        <v>0</v>
      </c>
      <c r="AL90" s="180">
        <f>税率2!$O$12</f>
        <v>0</v>
      </c>
      <c r="AM90" s="180">
        <f>税率2!$O$12</f>
        <v>0</v>
      </c>
      <c r="AN90" s="180">
        <f>税率2!$O$12</f>
        <v>0</v>
      </c>
      <c r="AO90" s="180">
        <f>税率2!$O$12</f>
        <v>0</v>
      </c>
      <c r="AP90" s="180">
        <f>税率2!$O$12</f>
        <v>0</v>
      </c>
      <c r="AQ90" s="180">
        <f>税率2!$O$12</f>
        <v>0</v>
      </c>
      <c r="AR90" s="180">
        <f>税率2!$O$12</f>
        <v>0</v>
      </c>
      <c r="AS90" s="180">
        <f>税率2!$O$12</f>
        <v>0</v>
      </c>
      <c r="AT90" s="180">
        <f>税率2!$O$12</f>
        <v>0</v>
      </c>
      <c r="AU90" s="180">
        <f>税率2!$O$12</f>
        <v>0</v>
      </c>
    </row>
    <row r="91" spans="1:47" ht="18.75" customHeight="1">
      <c r="A91" s="101" t="s">
        <v>3675</v>
      </c>
      <c r="B91" s="124">
        <v>0</v>
      </c>
      <c r="C91" s="124">
        <v>0</v>
      </c>
      <c r="D91" s="124">
        <v>0</v>
      </c>
      <c r="E91" s="124">
        <v>0</v>
      </c>
      <c r="F91" s="124">
        <v>0</v>
      </c>
      <c r="G91" s="180">
        <f>税率2!$O$12</f>
        <v>0</v>
      </c>
      <c r="H91" s="180">
        <f>税率2!$O$12</f>
        <v>0</v>
      </c>
      <c r="I91" s="180">
        <f>税率2!$O$12</f>
        <v>0</v>
      </c>
      <c r="J91" s="180">
        <f>税率2!$O$12</f>
        <v>0</v>
      </c>
      <c r="K91" s="180">
        <f>税率2!$O$12</f>
        <v>0</v>
      </c>
      <c r="L91" s="180">
        <f>税率2!$O$12</f>
        <v>0</v>
      </c>
      <c r="M91" s="180">
        <f>税率2!$O$12</f>
        <v>0</v>
      </c>
      <c r="N91" s="180">
        <f>税率2!$O$12</f>
        <v>0</v>
      </c>
      <c r="O91" s="180">
        <f>税率2!$O$12</f>
        <v>0</v>
      </c>
      <c r="P91" s="180">
        <f>税率2!$O$12</f>
        <v>0</v>
      </c>
      <c r="Q91" s="180">
        <f>税率2!$O$12</f>
        <v>0</v>
      </c>
      <c r="R91" s="180">
        <f>税率2!$O$12</f>
        <v>0</v>
      </c>
      <c r="S91" s="180">
        <f>税率2!$O$12</f>
        <v>0</v>
      </c>
      <c r="T91" s="180">
        <f>税率2!$O$12</f>
        <v>0</v>
      </c>
      <c r="U91" s="180">
        <f>税率2!$O$12</f>
        <v>0</v>
      </c>
      <c r="V91" s="180">
        <f>税率2!$O$12</f>
        <v>0</v>
      </c>
      <c r="W91" s="180">
        <f>税率2!$O$12</f>
        <v>0</v>
      </c>
      <c r="X91" s="180">
        <f>税率2!$O$12</f>
        <v>0</v>
      </c>
      <c r="Y91" s="180">
        <f>税率2!$O$12</f>
        <v>0</v>
      </c>
      <c r="Z91" s="180">
        <f>税率2!$O$12</f>
        <v>0</v>
      </c>
      <c r="AA91" s="180">
        <f>税率2!$O$12</f>
        <v>0</v>
      </c>
      <c r="AB91" s="180">
        <f>税率2!$O$12</f>
        <v>0</v>
      </c>
      <c r="AC91" s="180">
        <f>税率2!$O$12</f>
        <v>0</v>
      </c>
      <c r="AD91" s="180">
        <f>税率2!$O$12</f>
        <v>0</v>
      </c>
      <c r="AE91" s="180">
        <f>税率2!$O$12</f>
        <v>0</v>
      </c>
      <c r="AF91" s="180">
        <f>税率2!$O$12</f>
        <v>0</v>
      </c>
      <c r="AG91" s="180">
        <f>税率2!$O$12</f>
        <v>0</v>
      </c>
      <c r="AH91" s="180">
        <f>税率2!$O$12</f>
        <v>0</v>
      </c>
      <c r="AI91" s="180">
        <f>税率2!$O$12</f>
        <v>0</v>
      </c>
      <c r="AJ91" s="180">
        <f>税率2!$O$12</f>
        <v>0</v>
      </c>
      <c r="AK91" s="180">
        <f>税率2!$O$12</f>
        <v>0</v>
      </c>
      <c r="AL91" s="180">
        <f>税率2!$O$12</f>
        <v>0</v>
      </c>
      <c r="AM91" s="180">
        <f>税率2!$O$12</f>
        <v>0</v>
      </c>
      <c r="AN91" s="180">
        <f>税率2!$O$12</f>
        <v>0</v>
      </c>
      <c r="AO91" s="180">
        <f>税率2!$O$12</f>
        <v>0</v>
      </c>
      <c r="AP91" s="180">
        <f>税率2!$O$12</f>
        <v>0</v>
      </c>
      <c r="AQ91" s="180">
        <f>税率2!$O$12</f>
        <v>0</v>
      </c>
      <c r="AR91" s="180">
        <f>税率2!$O$12</f>
        <v>0</v>
      </c>
      <c r="AS91" s="180">
        <f>税率2!$O$12</f>
        <v>0</v>
      </c>
      <c r="AT91" s="180">
        <f>税率2!$O$12</f>
        <v>0</v>
      </c>
      <c r="AU91" s="180">
        <f>税率2!$O$12</f>
        <v>0</v>
      </c>
    </row>
    <row r="92" spans="1:47" s="103" customFormat="1" ht="18.75" customHeight="1">
      <c r="A92" s="102" t="s">
        <v>3683</v>
      </c>
      <c r="B92" s="102"/>
      <c r="C92" s="102"/>
      <c r="D92" s="102"/>
      <c r="E92" s="102"/>
      <c r="F92" s="102"/>
      <c r="I92" s="102"/>
      <c r="L92" s="102"/>
      <c r="O92" s="102"/>
      <c r="R92" s="102"/>
      <c r="U92" s="102"/>
      <c r="X92" s="102"/>
      <c r="AA92" s="102"/>
      <c r="AD92" s="102"/>
      <c r="AG92" s="102"/>
      <c r="AJ92" s="102"/>
      <c r="AM92" s="102"/>
      <c r="AP92" s="102"/>
      <c r="AS92" s="102"/>
    </row>
    <row r="93" spans="1:47" ht="18.75" customHeight="1">
      <c r="A93" s="105" t="s">
        <v>3697</v>
      </c>
      <c r="B93" s="101">
        <v>2015</v>
      </c>
      <c r="C93" s="101">
        <v>2016</v>
      </c>
      <c r="D93" s="101">
        <v>2017</v>
      </c>
      <c r="E93" s="101">
        <v>2018</v>
      </c>
      <c r="F93" s="101">
        <v>2019</v>
      </c>
      <c r="G93" s="101">
        <v>2020</v>
      </c>
      <c r="H93" s="101">
        <v>2021</v>
      </c>
      <c r="I93" s="101">
        <v>2022</v>
      </c>
      <c r="J93" s="101">
        <v>2023</v>
      </c>
      <c r="K93" s="101">
        <v>2024</v>
      </c>
      <c r="L93" s="101">
        <v>2025</v>
      </c>
      <c r="M93" s="101">
        <v>2026</v>
      </c>
      <c r="N93" s="101">
        <v>2027</v>
      </c>
      <c r="O93" s="101">
        <v>2028</v>
      </c>
      <c r="P93" s="101">
        <v>2029</v>
      </c>
      <c r="Q93" s="101">
        <v>2030</v>
      </c>
      <c r="R93" s="101">
        <v>2031</v>
      </c>
      <c r="S93" s="101">
        <v>2032</v>
      </c>
      <c r="T93" s="101">
        <v>2033</v>
      </c>
      <c r="U93" s="101">
        <v>2034</v>
      </c>
      <c r="V93" s="101">
        <v>2035</v>
      </c>
      <c r="W93" s="101">
        <v>2036</v>
      </c>
      <c r="X93" s="101">
        <v>2037</v>
      </c>
      <c r="Y93" s="101">
        <v>2038</v>
      </c>
      <c r="Z93" s="101">
        <v>2039</v>
      </c>
      <c r="AA93" s="101">
        <v>2040</v>
      </c>
      <c r="AB93" s="101">
        <v>2041</v>
      </c>
      <c r="AC93" s="101">
        <v>2042</v>
      </c>
      <c r="AD93" s="101">
        <v>2043</v>
      </c>
      <c r="AE93" s="101">
        <v>2044</v>
      </c>
      <c r="AF93" s="101">
        <v>2045</v>
      </c>
      <c r="AG93" s="101">
        <v>2046</v>
      </c>
      <c r="AH93" s="101">
        <v>2047</v>
      </c>
      <c r="AI93" s="101">
        <v>2048</v>
      </c>
      <c r="AJ93" s="101">
        <v>2049</v>
      </c>
      <c r="AK93" s="101">
        <v>2050</v>
      </c>
      <c r="AL93" s="101">
        <v>2051</v>
      </c>
      <c r="AM93" s="101">
        <v>2052</v>
      </c>
      <c r="AN93" s="101">
        <v>2053</v>
      </c>
      <c r="AO93" s="101">
        <v>2054</v>
      </c>
      <c r="AP93" s="101">
        <v>2055</v>
      </c>
      <c r="AQ93" s="101">
        <v>2056</v>
      </c>
      <c r="AR93" s="101">
        <v>2057</v>
      </c>
      <c r="AS93" s="101">
        <v>2058</v>
      </c>
      <c r="AT93" s="101">
        <v>2059</v>
      </c>
      <c r="AU93" s="101">
        <v>2060</v>
      </c>
    </row>
    <row r="94" spans="1:47" ht="18.75" customHeight="1">
      <c r="A94" s="101" t="s">
        <v>3668</v>
      </c>
      <c r="B94" s="124">
        <v>0</v>
      </c>
      <c r="C94" s="124">
        <v>0</v>
      </c>
      <c r="D94" s="124">
        <v>0</v>
      </c>
      <c r="E94" s="124">
        <v>0</v>
      </c>
      <c r="F94" s="124">
        <v>0</v>
      </c>
      <c r="G94" s="180">
        <f>税率2!$O$13</f>
        <v>0.5423033519636884</v>
      </c>
      <c r="H94" s="180">
        <f>税率2!$O$13</f>
        <v>0.5423033519636884</v>
      </c>
      <c r="I94" s="180">
        <f>税率2!$O$13</f>
        <v>0.5423033519636884</v>
      </c>
      <c r="J94" s="180">
        <f>税率2!$O$13</f>
        <v>0.5423033519636884</v>
      </c>
      <c r="K94" s="180">
        <f>税率2!$O$13</f>
        <v>0.5423033519636884</v>
      </c>
      <c r="L94" s="180">
        <f>税率2!$O$13</f>
        <v>0.5423033519636884</v>
      </c>
      <c r="M94" s="180">
        <f>税率2!$O$13</f>
        <v>0.5423033519636884</v>
      </c>
      <c r="N94" s="180">
        <f>税率2!$O$13</f>
        <v>0.5423033519636884</v>
      </c>
      <c r="O94" s="180">
        <f>税率2!$O$13</f>
        <v>0.5423033519636884</v>
      </c>
      <c r="P94" s="180">
        <f>税率2!$O$13</f>
        <v>0.5423033519636884</v>
      </c>
      <c r="Q94" s="180">
        <f>税率2!$O$13</f>
        <v>0.5423033519636884</v>
      </c>
      <c r="R94" s="180">
        <f>税率2!$O$13</f>
        <v>0.5423033519636884</v>
      </c>
      <c r="S94" s="180">
        <f>税率2!$O$13</f>
        <v>0.5423033519636884</v>
      </c>
      <c r="T94" s="180">
        <f>税率2!$O$13</f>
        <v>0.5423033519636884</v>
      </c>
      <c r="U94" s="180">
        <f>税率2!$O$13</f>
        <v>0.5423033519636884</v>
      </c>
      <c r="V94" s="180">
        <f>税率2!$O$13</f>
        <v>0.5423033519636884</v>
      </c>
      <c r="W94" s="180">
        <f>税率2!$O$13</f>
        <v>0.5423033519636884</v>
      </c>
      <c r="X94" s="180">
        <f>税率2!$O$13</f>
        <v>0.5423033519636884</v>
      </c>
      <c r="Y94" s="180">
        <f>税率2!$O$13</f>
        <v>0.5423033519636884</v>
      </c>
      <c r="Z94" s="180">
        <f>税率2!$O$13</f>
        <v>0.5423033519636884</v>
      </c>
      <c r="AA94" s="180">
        <f>税率2!$O$13</f>
        <v>0.5423033519636884</v>
      </c>
      <c r="AB94" s="180">
        <f>税率2!$O$13</f>
        <v>0.5423033519636884</v>
      </c>
      <c r="AC94" s="180">
        <f>税率2!$O$13</f>
        <v>0.5423033519636884</v>
      </c>
      <c r="AD94" s="180">
        <f>税率2!$O$13</f>
        <v>0.5423033519636884</v>
      </c>
      <c r="AE94" s="180">
        <f>税率2!$O$13</f>
        <v>0.5423033519636884</v>
      </c>
      <c r="AF94" s="180">
        <f>税率2!$O$13</f>
        <v>0.5423033519636884</v>
      </c>
      <c r="AG94" s="180">
        <f>税率2!$O$13</f>
        <v>0.5423033519636884</v>
      </c>
      <c r="AH94" s="180">
        <f>税率2!$O$13</f>
        <v>0.5423033519636884</v>
      </c>
      <c r="AI94" s="180">
        <f>税率2!$O$13</f>
        <v>0.5423033519636884</v>
      </c>
      <c r="AJ94" s="180">
        <f>税率2!$O$13</f>
        <v>0.5423033519636884</v>
      </c>
      <c r="AK94" s="180">
        <f>税率2!$O$13</f>
        <v>0.5423033519636884</v>
      </c>
      <c r="AL94" s="180">
        <f>税率2!$O$13</f>
        <v>0.5423033519636884</v>
      </c>
      <c r="AM94" s="180">
        <f>税率2!$O$13</f>
        <v>0.5423033519636884</v>
      </c>
      <c r="AN94" s="180">
        <f>税率2!$O$13</f>
        <v>0.5423033519636884</v>
      </c>
      <c r="AO94" s="180">
        <f>税率2!$O$13</f>
        <v>0.5423033519636884</v>
      </c>
      <c r="AP94" s="180">
        <f>税率2!$O$13</f>
        <v>0.5423033519636884</v>
      </c>
      <c r="AQ94" s="180">
        <f>税率2!$O$13</f>
        <v>0.5423033519636884</v>
      </c>
      <c r="AR94" s="180">
        <f>税率2!$O$13</f>
        <v>0.5423033519636884</v>
      </c>
      <c r="AS94" s="180">
        <f>税率2!$O$13</f>
        <v>0.5423033519636884</v>
      </c>
      <c r="AT94" s="180">
        <f>税率2!$O$13</f>
        <v>0.5423033519636884</v>
      </c>
      <c r="AU94" s="180">
        <f>税率2!$O$13</f>
        <v>0.5423033519636884</v>
      </c>
    </row>
    <row r="95" spans="1:47" ht="18.75" customHeight="1">
      <c r="A95" s="101" t="s">
        <v>3669</v>
      </c>
      <c r="B95" s="124">
        <v>0</v>
      </c>
      <c r="C95" s="124">
        <v>0</v>
      </c>
      <c r="D95" s="124">
        <v>0</v>
      </c>
      <c r="E95" s="124">
        <v>0</v>
      </c>
      <c r="F95" s="124">
        <v>0</v>
      </c>
      <c r="G95" s="180">
        <f>税率2!$O$13</f>
        <v>0.5423033519636884</v>
      </c>
      <c r="H95" s="180">
        <f>税率2!$O$13</f>
        <v>0.5423033519636884</v>
      </c>
      <c r="I95" s="180">
        <f>税率2!$O$13</f>
        <v>0.5423033519636884</v>
      </c>
      <c r="J95" s="180">
        <f>税率2!$O$13</f>
        <v>0.5423033519636884</v>
      </c>
      <c r="K95" s="180">
        <f>税率2!$O$13</f>
        <v>0.5423033519636884</v>
      </c>
      <c r="L95" s="180">
        <f>税率2!$O$13</f>
        <v>0.5423033519636884</v>
      </c>
      <c r="M95" s="180">
        <f>税率2!$O$13</f>
        <v>0.5423033519636884</v>
      </c>
      <c r="N95" s="180">
        <f>税率2!$O$13</f>
        <v>0.5423033519636884</v>
      </c>
      <c r="O95" s="180">
        <f>税率2!$O$13</f>
        <v>0.5423033519636884</v>
      </c>
      <c r="P95" s="180">
        <f>税率2!$O$13</f>
        <v>0.5423033519636884</v>
      </c>
      <c r="Q95" s="180">
        <f>税率2!$O$13</f>
        <v>0.5423033519636884</v>
      </c>
      <c r="R95" s="180">
        <f>税率2!$O$13</f>
        <v>0.5423033519636884</v>
      </c>
      <c r="S95" s="180">
        <f>税率2!$O$13</f>
        <v>0.5423033519636884</v>
      </c>
      <c r="T95" s="180">
        <f>税率2!$O$13</f>
        <v>0.5423033519636884</v>
      </c>
      <c r="U95" s="180">
        <f>税率2!$O$13</f>
        <v>0.5423033519636884</v>
      </c>
      <c r="V95" s="180">
        <f>税率2!$O$13</f>
        <v>0.5423033519636884</v>
      </c>
      <c r="W95" s="180">
        <f>税率2!$O$13</f>
        <v>0.5423033519636884</v>
      </c>
      <c r="X95" s="180">
        <f>税率2!$O$13</f>
        <v>0.5423033519636884</v>
      </c>
      <c r="Y95" s="180">
        <f>税率2!$O$13</f>
        <v>0.5423033519636884</v>
      </c>
      <c r="Z95" s="180">
        <f>税率2!$O$13</f>
        <v>0.5423033519636884</v>
      </c>
      <c r="AA95" s="180">
        <f>税率2!$O$13</f>
        <v>0.5423033519636884</v>
      </c>
      <c r="AB95" s="180">
        <f>税率2!$O$13</f>
        <v>0.5423033519636884</v>
      </c>
      <c r="AC95" s="180">
        <f>税率2!$O$13</f>
        <v>0.5423033519636884</v>
      </c>
      <c r="AD95" s="180">
        <f>税率2!$O$13</f>
        <v>0.5423033519636884</v>
      </c>
      <c r="AE95" s="180">
        <f>税率2!$O$13</f>
        <v>0.5423033519636884</v>
      </c>
      <c r="AF95" s="180">
        <f>税率2!$O$13</f>
        <v>0.5423033519636884</v>
      </c>
      <c r="AG95" s="180">
        <f>税率2!$O$13</f>
        <v>0.5423033519636884</v>
      </c>
      <c r="AH95" s="180">
        <f>税率2!$O$13</f>
        <v>0.5423033519636884</v>
      </c>
      <c r="AI95" s="180">
        <f>税率2!$O$13</f>
        <v>0.5423033519636884</v>
      </c>
      <c r="AJ95" s="180">
        <f>税率2!$O$13</f>
        <v>0.5423033519636884</v>
      </c>
      <c r="AK95" s="180">
        <f>税率2!$O$13</f>
        <v>0.5423033519636884</v>
      </c>
      <c r="AL95" s="180">
        <f>税率2!$O$13</f>
        <v>0.5423033519636884</v>
      </c>
      <c r="AM95" s="180">
        <f>税率2!$O$13</f>
        <v>0.5423033519636884</v>
      </c>
      <c r="AN95" s="180">
        <f>税率2!$O$13</f>
        <v>0.5423033519636884</v>
      </c>
      <c r="AO95" s="180">
        <f>税率2!$O$13</f>
        <v>0.5423033519636884</v>
      </c>
      <c r="AP95" s="180">
        <f>税率2!$O$13</f>
        <v>0.5423033519636884</v>
      </c>
      <c r="AQ95" s="180">
        <f>税率2!$O$13</f>
        <v>0.5423033519636884</v>
      </c>
      <c r="AR95" s="180">
        <f>税率2!$O$13</f>
        <v>0.5423033519636884</v>
      </c>
      <c r="AS95" s="180">
        <f>税率2!$O$13</f>
        <v>0.5423033519636884</v>
      </c>
      <c r="AT95" s="180">
        <f>税率2!$O$13</f>
        <v>0.5423033519636884</v>
      </c>
      <c r="AU95" s="180">
        <f>税率2!$O$13</f>
        <v>0.5423033519636884</v>
      </c>
    </row>
    <row r="96" spans="1:47" ht="18.75" customHeight="1">
      <c r="A96" s="101" t="s">
        <v>3670</v>
      </c>
      <c r="B96" s="124">
        <v>0</v>
      </c>
      <c r="C96" s="124">
        <v>0</v>
      </c>
      <c r="D96" s="124">
        <v>0</v>
      </c>
      <c r="E96" s="124">
        <v>0</v>
      </c>
      <c r="F96" s="124">
        <v>0</v>
      </c>
      <c r="G96" s="180">
        <f>税率2!$O$13</f>
        <v>0.5423033519636884</v>
      </c>
      <c r="H96" s="180">
        <f>税率2!$O$13</f>
        <v>0.5423033519636884</v>
      </c>
      <c r="I96" s="180">
        <f>税率2!$O$13</f>
        <v>0.5423033519636884</v>
      </c>
      <c r="J96" s="180">
        <f>税率2!$O$13</f>
        <v>0.5423033519636884</v>
      </c>
      <c r="K96" s="180">
        <f>税率2!$O$13</f>
        <v>0.5423033519636884</v>
      </c>
      <c r="L96" s="180">
        <f>税率2!$O$13</f>
        <v>0.5423033519636884</v>
      </c>
      <c r="M96" s="180">
        <f>税率2!$O$13</f>
        <v>0.5423033519636884</v>
      </c>
      <c r="N96" s="180">
        <f>税率2!$O$13</f>
        <v>0.5423033519636884</v>
      </c>
      <c r="O96" s="180">
        <f>税率2!$O$13</f>
        <v>0.5423033519636884</v>
      </c>
      <c r="P96" s="180">
        <f>税率2!$O$13</f>
        <v>0.5423033519636884</v>
      </c>
      <c r="Q96" s="180">
        <f>税率2!$O$13</f>
        <v>0.5423033519636884</v>
      </c>
      <c r="R96" s="180">
        <f>税率2!$O$13</f>
        <v>0.5423033519636884</v>
      </c>
      <c r="S96" s="180">
        <f>税率2!$O$13</f>
        <v>0.5423033519636884</v>
      </c>
      <c r="T96" s="180">
        <f>税率2!$O$13</f>
        <v>0.5423033519636884</v>
      </c>
      <c r="U96" s="180">
        <f>税率2!$O$13</f>
        <v>0.5423033519636884</v>
      </c>
      <c r="V96" s="180">
        <f>税率2!$O$13</f>
        <v>0.5423033519636884</v>
      </c>
      <c r="W96" s="180">
        <f>税率2!$O$13</f>
        <v>0.5423033519636884</v>
      </c>
      <c r="X96" s="180">
        <f>税率2!$O$13</f>
        <v>0.5423033519636884</v>
      </c>
      <c r="Y96" s="180">
        <f>税率2!$O$13</f>
        <v>0.5423033519636884</v>
      </c>
      <c r="Z96" s="180">
        <f>税率2!$O$13</f>
        <v>0.5423033519636884</v>
      </c>
      <c r="AA96" s="180">
        <f>税率2!$O$13</f>
        <v>0.5423033519636884</v>
      </c>
      <c r="AB96" s="180">
        <f>税率2!$O$13</f>
        <v>0.5423033519636884</v>
      </c>
      <c r="AC96" s="180">
        <f>税率2!$O$13</f>
        <v>0.5423033519636884</v>
      </c>
      <c r="AD96" s="180">
        <f>税率2!$O$13</f>
        <v>0.5423033519636884</v>
      </c>
      <c r="AE96" s="180">
        <f>税率2!$O$13</f>
        <v>0.5423033519636884</v>
      </c>
      <c r="AF96" s="180">
        <f>税率2!$O$13</f>
        <v>0.5423033519636884</v>
      </c>
      <c r="AG96" s="180">
        <f>税率2!$O$13</f>
        <v>0.5423033519636884</v>
      </c>
      <c r="AH96" s="180">
        <f>税率2!$O$13</f>
        <v>0.5423033519636884</v>
      </c>
      <c r="AI96" s="180">
        <f>税率2!$O$13</f>
        <v>0.5423033519636884</v>
      </c>
      <c r="AJ96" s="180">
        <f>税率2!$O$13</f>
        <v>0.5423033519636884</v>
      </c>
      <c r="AK96" s="180">
        <f>税率2!$O$13</f>
        <v>0.5423033519636884</v>
      </c>
      <c r="AL96" s="180">
        <f>税率2!$O$13</f>
        <v>0.5423033519636884</v>
      </c>
      <c r="AM96" s="180">
        <f>税率2!$O$13</f>
        <v>0.5423033519636884</v>
      </c>
      <c r="AN96" s="180">
        <f>税率2!$O$13</f>
        <v>0.5423033519636884</v>
      </c>
      <c r="AO96" s="180">
        <f>税率2!$O$13</f>
        <v>0.5423033519636884</v>
      </c>
      <c r="AP96" s="180">
        <f>税率2!$O$13</f>
        <v>0.5423033519636884</v>
      </c>
      <c r="AQ96" s="180">
        <f>税率2!$O$13</f>
        <v>0.5423033519636884</v>
      </c>
      <c r="AR96" s="180">
        <f>税率2!$O$13</f>
        <v>0.5423033519636884</v>
      </c>
      <c r="AS96" s="180">
        <f>税率2!$O$13</f>
        <v>0.5423033519636884</v>
      </c>
      <c r="AT96" s="180">
        <f>税率2!$O$13</f>
        <v>0.5423033519636884</v>
      </c>
      <c r="AU96" s="180">
        <f>税率2!$O$13</f>
        <v>0.5423033519636884</v>
      </c>
    </row>
    <row r="97" spans="1:47" ht="18.75" customHeight="1">
      <c r="A97" s="101" t="s">
        <v>3671</v>
      </c>
      <c r="B97" s="124">
        <v>0</v>
      </c>
      <c r="C97" s="124">
        <v>0</v>
      </c>
      <c r="D97" s="124">
        <v>0</v>
      </c>
      <c r="E97" s="124">
        <v>0</v>
      </c>
      <c r="F97" s="124">
        <v>0</v>
      </c>
      <c r="G97" s="180">
        <f>税率2!$O$13</f>
        <v>0.5423033519636884</v>
      </c>
      <c r="H97" s="180">
        <f>税率2!$O$13</f>
        <v>0.5423033519636884</v>
      </c>
      <c r="I97" s="180">
        <f>税率2!$O$13</f>
        <v>0.5423033519636884</v>
      </c>
      <c r="J97" s="180">
        <f>税率2!$O$13</f>
        <v>0.5423033519636884</v>
      </c>
      <c r="K97" s="180">
        <f>税率2!$O$13</f>
        <v>0.5423033519636884</v>
      </c>
      <c r="L97" s="180">
        <f>税率2!$O$13</f>
        <v>0.5423033519636884</v>
      </c>
      <c r="M97" s="180">
        <f>税率2!$O$13</f>
        <v>0.5423033519636884</v>
      </c>
      <c r="N97" s="180">
        <f>税率2!$O$13</f>
        <v>0.5423033519636884</v>
      </c>
      <c r="O97" s="180">
        <f>税率2!$O$13</f>
        <v>0.5423033519636884</v>
      </c>
      <c r="P97" s="180">
        <f>税率2!$O$13</f>
        <v>0.5423033519636884</v>
      </c>
      <c r="Q97" s="180">
        <f>税率2!$O$13</f>
        <v>0.5423033519636884</v>
      </c>
      <c r="R97" s="180">
        <f>税率2!$O$13</f>
        <v>0.5423033519636884</v>
      </c>
      <c r="S97" s="180">
        <f>税率2!$O$13</f>
        <v>0.5423033519636884</v>
      </c>
      <c r="T97" s="180">
        <f>税率2!$O$13</f>
        <v>0.5423033519636884</v>
      </c>
      <c r="U97" s="180">
        <f>税率2!$O$13</f>
        <v>0.5423033519636884</v>
      </c>
      <c r="V97" s="180">
        <f>税率2!$O$13</f>
        <v>0.5423033519636884</v>
      </c>
      <c r="W97" s="180">
        <f>税率2!$O$13</f>
        <v>0.5423033519636884</v>
      </c>
      <c r="X97" s="180">
        <f>税率2!$O$13</f>
        <v>0.5423033519636884</v>
      </c>
      <c r="Y97" s="180">
        <f>税率2!$O$13</f>
        <v>0.5423033519636884</v>
      </c>
      <c r="Z97" s="180">
        <f>税率2!$O$13</f>
        <v>0.5423033519636884</v>
      </c>
      <c r="AA97" s="180">
        <f>税率2!$O$13</f>
        <v>0.5423033519636884</v>
      </c>
      <c r="AB97" s="180">
        <f>税率2!$O$13</f>
        <v>0.5423033519636884</v>
      </c>
      <c r="AC97" s="180">
        <f>税率2!$O$13</f>
        <v>0.5423033519636884</v>
      </c>
      <c r="AD97" s="180">
        <f>税率2!$O$13</f>
        <v>0.5423033519636884</v>
      </c>
      <c r="AE97" s="180">
        <f>税率2!$O$13</f>
        <v>0.5423033519636884</v>
      </c>
      <c r="AF97" s="180">
        <f>税率2!$O$13</f>
        <v>0.5423033519636884</v>
      </c>
      <c r="AG97" s="180">
        <f>税率2!$O$13</f>
        <v>0.5423033519636884</v>
      </c>
      <c r="AH97" s="180">
        <f>税率2!$O$13</f>
        <v>0.5423033519636884</v>
      </c>
      <c r="AI97" s="180">
        <f>税率2!$O$13</f>
        <v>0.5423033519636884</v>
      </c>
      <c r="AJ97" s="180">
        <f>税率2!$O$13</f>
        <v>0.5423033519636884</v>
      </c>
      <c r="AK97" s="180">
        <f>税率2!$O$13</f>
        <v>0.5423033519636884</v>
      </c>
      <c r="AL97" s="180">
        <f>税率2!$O$13</f>
        <v>0.5423033519636884</v>
      </c>
      <c r="AM97" s="180">
        <f>税率2!$O$13</f>
        <v>0.5423033519636884</v>
      </c>
      <c r="AN97" s="180">
        <f>税率2!$O$13</f>
        <v>0.5423033519636884</v>
      </c>
      <c r="AO97" s="180">
        <f>税率2!$O$13</f>
        <v>0.5423033519636884</v>
      </c>
      <c r="AP97" s="180">
        <f>税率2!$O$13</f>
        <v>0.5423033519636884</v>
      </c>
      <c r="AQ97" s="180">
        <f>税率2!$O$13</f>
        <v>0.5423033519636884</v>
      </c>
      <c r="AR97" s="180">
        <f>税率2!$O$13</f>
        <v>0.5423033519636884</v>
      </c>
      <c r="AS97" s="180">
        <f>税率2!$O$13</f>
        <v>0.5423033519636884</v>
      </c>
      <c r="AT97" s="180">
        <f>税率2!$O$13</f>
        <v>0.5423033519636884</v>
      </c>
      <c r="AU97" s="180">
        <f>税率2!$O$13</f>
        <v>0.5423033519636884</v>
      </c>
    </row>
    <row r="98" spans="1:47" ht="18.75" customHeight="1">
      <c r="A98" s="101" t="s">
        <v>3672</v>
      </c>
      <c r="B98" s="124">
        <v>0</v>
      </c>
      <c r="C98" s="124">
        <v>0</v>
      </c>
      <c r="D98" s="124">
        <v>0</v>
      </c>
      <c r="E98" s="124">
        <v>0</v>
      </c>
      <c r="F98" s="124">
        <v>0</v>
      </c>
      <c r="G98" s="180">
        <f>税率2!$O$13</f>
        <v>0.5423033519636884</v>
      </c>
      <c r="H98" s="180">
        <f>税率2!$O$13</f>
        <v>0.5423033519636884</v>
      </c>
      <c r="I98" s="180">
        <f>税率2!$O$13</f>
        <v>0.5423033519636884</v>
      </c>
      <c r="J98" s="180">
        <f>税率2!$O$13</f>
        <v>0.5423033519636884</v>
      </c>
      <c r="K98" s="180">
        <f>税率2!$O$13</f>
        <v>0.5423033519636884</v>
      </c>
      <c r="L98" s="180">
        <f>税率2!$O$13</f>
        <v>0.5423033519636884</v>
      </c>
      <c r="M98" s="180">
        <f>税率2!$O$13</f>
        <v>0.5423033519636884</v>
      </c>
      <c r="N98" s="180">
        <f>税率2!$O$13</f>
        <v>0.5423033519636884</v>
      </c>
      <c r="O98" s="180">
        <f>税率2!$O$13</f>
        <v>0.5423033519636884</v>
      </c>
      <c r="P98" s="180">
        <f>税率2!$O$13</f>
        <v>0.5423033519636884</v>
      </c>
      <c r="Q98" s="180">
        <f>税率2!$O$13</f>
        <v>0.5423033519636884</v>
      </c>
      <c r="R98" s="180">
        <f>税率2!$O$13</f>
        <v>0.5423033519636884</v>
      </c>
      <c r="S98" s="180">
        <f>税率2!$O$13</f>
        <v>0.5423033519636884</v>
      </c>
      <c r="T98" s="180">
        <f>税率2!$O$13</f>
        <v>0.5423033519636884</v>
      </c>
      <c r="U98" s="180">
        <f>税率2!$O$13</f>
        <v>0.5423033519636884</v>
      </c>
      <c r="V98" s="180">
        <f>税率2!$O$13</f>
        <v>0.5423033519636884</v>
      </c>
      <c r="W98" s="180">
        <f>税率2!$O$13</f>
        <v>0.5423033519636884</v>
      </c>
      <c r="X98" s="180">
        <f>税率2!$O$13</f>
        <v>0.5423033519636884</v>
      </c>
      <c r="Y98" s="180">
        <f>税率2!$O$13</f>
        <v>0.5423033519636884</v>
      </c>
      <c r="Z98" s="180">
        <f>税率2!$O$13</f>
        <v>0.5423033519636884</v>
      </c>
      <c r="AA98" s="180">
        <f>税率2!$O$13</f>
        <v>0.5423033519636884</v>
      </c>
      <c r="AB98" s="180">
        <f>税率2!$O$13</f>
        <v>0.5423033519636884</v>
      </c>
      <c r="AC98" s="180">
        <f>税率2!$O$13</f>
        <v>0.5423033519636884</v>
      </c>
      <c r="AD98" s="180">
        <f>税率2!$O$13</f>
        <v>0.5423033519636884</v>
      </c>
      <c r="AE98" s="180">
        <f>税率2!$O$13</f>
        <v>0.5423033519636884</v>
      </c>
      <c r="AF98" s="180">
        <f>税率2!$O$13</f>
        <v>0.5423033519636884</v>
      </c>
      <c r="AG98" s="180">
        <f>税率2!$O$13</f>
        <v>0.5423033519636884</v>
      </c>
      <c r="AH98" s="180">
        <f>税率2!$O$13</f>
        <v>0.5423033519636884</v>
      </c>
      <c r="AI98" s="180">
        <f>税率2!$O$13</f>
        <v>0.5423033519636884</v>
      </c>
      <c r="AJ98" s="180">
        <f>税率2!$O$13</f>
        <v>0.5423033519636884</v>
      </c>
      <c r="AK98" s="180">
        <f>税率2!$O$13</f>
        <v>0.5423033519636884</v>
      </c>
      <c r="AL98" s="180">
        <f>税率2!$O$13</f>
        <v>0.5423033519636884</v>
      </c>
      <c r="AM98" s="180">
        <f>税率2!$O$13</f>
        <v>0.5423033519636884</v>
      </c>
      <c r="AN98" s="180">
        <f>税率2!$O$13</f>
        <v>0.5423033519636884</v>
      </c>
      <c r="AO98" s="180">
        <f>税率2!$O$13</f>
        <v>0.5423033519636884</v>
      </c>
      <c r="AP98" s="180">
        <f>税率2!$O$13</f>
        <v>0.5423033519636884</v>
      </c>
      <c r="AQ98" s="180">
        <f>税率2!$O$13</f>
        <v>0.5423033519636884</v>
      </c>
      <c r="AR98" s="180">
        <f>税率2!$O$13</f>
        <v>0.5423033519636884</v>
      </c>
      <c r="AS98" s="180">
        <f>税率2!$O$13</f>
        <v>0.5423033519636884</v>
      </c>
      <c r="AT98" s="180">
        <f>税率2!$O$13</f>
        <v>0.5423033519636884</v>
      </c>
      <c r="AU98" s="180">
        <f>税率2!$O$13</f>
        <v>0.5423033519636884</v>
      </c>
    </row>
    <row r="99" spans="1:47" ht="18.75" customHeight="1">
      <c r="A99" s="101" t="s">
        <v>3673</v>
      </c>
      <c r="B99" s="124">
        <v>0</v>
      </c>
      <c r="C99" s="124">
        <v>0</v>
      </c>
      <c r="D99" s="124">
        <v>0</v>
      </c>
      <c r="E99" s="124">
        <v>0</v>
      </c>
      <c r="F99" s="124">
        <v>0</v>
      </c>
      <c r="G99" s="180">
        <f>税率2!$O$13</f>
        <v>0.5423033519636884</v>
      </c>
      <c r="H99" s="180">
        <f>税率2!$O$13</f>
        <v>0.5423033519636884</v>
      </c>
      <c r="I99" s="180">
        <f>税率2!$O$13</f>
        <v>0.5423033519636884</v>
      </c>
      <c r="J99" s="180">
        <f>税率2!$O$13</f>
        <v>0.5423033519636884</v>
      </c>
      <c r="K99" s="180">
        <f>税率2!$O$13</f>
        <v>0.5423033519636884</v>
      </c>
      <c r="L99" s="180">
        <f>税率2!$O$13</f>
        <v>0.5423033519636884</v>
      </c>
      <c r="M99" s="180">
        <f>税率2!$O$13</f>
        <v>0.5423033519636884</v>
      </c>
      <c r="N99" s="180">
        <f>税率2!$O$13</f>
        <v>0.5423033519636884</v>
      </c>
      <c r="O99" s="180">
        <f>税率2!$O$13</f>
        <v>0.5423033519636884</v>
      </c>
      <c r="P99" s="180">
        <f>税率2!$O$13</f>
        <v>0.5423033519636884</v>
      </c>
      <c r="Q99" s="180">
        <f>税率2!$O$13</f>
        <v>0.5423033519636884</v>
      </c>
      <c r="R99" s="180">
        <f>税率2!$O$13</f>
        <v>0.5423033519636884</v>
      </c>
      <c r="S99" s="180">
        <f>税率2!$O$13</f>
        <v>0.5423033519636884</v>
      </c>
      <c r="T99" s="180">
        <f>税率2!$O$13</f>
        <v>0.5423033519636884</v>
      </c>
      <c r="U99" s="180">
        <f>税率2!$O$13</f>
        <v>0.5423033519636884</v>
      </c>
      <c r="V99" s="180">
        <f>税率2!$O$13</f>
        <v>0.5423033519636884</v>
      </c>
      <c r="W99" s="180">
        <f>税率2!$O$13</f>
        <v>0.5423033519636884</v>
      </c>
      <c r="X99" s="180">
        <f>税率2!$O$13</f>
        <v>0.5423033519636884</v>
      </c>
      <c r="Y99" s="180">
        <f>税率2!$O$13</f>
        <v>0.5423033519636884</v>
      </c>
      <c r="Z99" s="180">
        <f>税率2!$O$13</f>
        <v>0.5423033519636884</v>
      </c>
      <c r="AA99" s="180">
        <f>税率2!$O$13</f>
        <v>0.5423033519636884</v>
      </c>
      <c r="AB99" s="180">
        <f>税率2!$O$13</f>
        <v>0.5423033519636884</v>
      </c>
      <c r="AC99" s="180">
        <f>税率2!$O$13</f>
        <v>0.5423033519636884</v>
      </c>
      <c r="AD99" s="180">
        <f>税率2!$O$13</f>
        <v>0.5423033519636884</v>
      </c>
      <c r="AE99" s="180">
        <f>税率2!$O$13</f>
        <v>0.5423033519636884</v>
      </c>
      <c r="AF99" s="180">
        <f>税率2!$O$13</f>
        <v>0.5423033519636884</v>
      </c>
      <c r="AG99" s="180">
        <f>税率2!$O$13</f>
        <v>0.5423033519636884</v>
      </c>
      <c r="AH99" s="180">
        <f>税率2!$O$13</f>
        <v>0.5423033519636884</v>
      </c>
      <c r="AI99" s="180">
        <f>税率2!$O$13</f>
        <v>0.5423033519636884</v>
      </c>
      <c r="AJ99" s="180">
        <f>税率2!$O$13</f>
        <v>0.5423033519636884</v>
      </c>
      <c r="AK99" s="180">
        <f>税率2!$O$13</f>
        <v>0.5423033519636884</v>
      </c>
      <c r="AL99" s="180">
        <f>税率2!$O$13</f>
        <v>0.5423033519636884</v>
      </c>
      <c r="AM99" s="180">
        <f>税率2!$O$13</f>
        <v>0.5423033519636884</v>
      </c>
      <c r="AN99" s="180">
        <f>税率2!$O$13</f>
        <v>0.5423033519636884</v>
      </c>
      <c r="AO99" s="180">
        <f>税率2!$O$13</f>
        <v>0.5423033519636884</v>
      </c>
      <c r="AP99" s="180">
        <f>税率2!$O$13</f>
        <v>0.5423033519636884</v>
      </c>
      <c r="AQ99" s="180">
        <f>税率2!$O$13</f>
        <v>0.5423033519636884</v>
      </c>
      <c r="AR99" s="180">
        <f>税率2!$O$13</f>
        <v>0.5423033519636884</v>
      </c>
      <c r="AS99" s="180">
        <f>税率2!$O$13</f>
        <v>0.5423033519636884</v>
      </c>
      <c r="AT99" s="180">
        <f>税率2!$O$13</f>
        <v>0.5423033519636884</v>
      </c>
      <c r="AU99" s="180">
        <f>税率2!$O$13</f>
        <v>0.5423033519636884</v>
      </c>
    </row>
    <row r="100" spans="1:47" ht="18.75" customHeight="1">
      <c r="A100" s="101" t="s">
        <v>3674</v>
      </c>
      <c r="B100" s="124">
        <v>0</v>
      </c>
      <c r="C100" s="124">
        <v>0</v>
      </c>
      <c r="D100" s="124">
        <v>0</v>
      </c>
      <c r="E100" s="124">
        <v>0</v>
      </c>
      <c r="F100" s="124">
        <v>0</v>
      </c>
      <c r="G100" s="180">
        <f>税率2!$O$13</f>
        <v>0.5423033519636884</v>
      </c>
      <c r="H100" s="180">
        <f>税率2!$O$13</f>
        <v>0.5423033519636884</v>
      </c>
      <c r="I100" s="180">
        <f>税率2!$O$13</f>
        <v>0.5423033519636884</v>
      </c>
      <c r="J100" s="180">
        <f>税率2!$O$13</f>
        <v>0.5423033519636884</v>
      </c>
      <c r="K100" s="180">
        <f>税率2!$O$13</f>
        <v>0.5423033519636884</v>
      </c>
      <c r="L100" s="180">
        <f>税率2!$O$13</f>
        <v>0.5423033519636884</v>
      </c>
      <c r="M100" s="180">
        <f>税率2!$O$13</f>
        <v>0.5423033519636884</v>
      </c>
      <c r="N100" s="180">
        <f>税率2!$O$13</f>
        <v>0.5423033519636884</v>
      </c>
      <c r="O100" s="180">
        <f>税率2!$O$13</f>
        <v>0.5423033519636884</v>
      </c>
      <c r="P100" s="180">
        <f>税率2!$O$13</f>
        <v>0.5423033519636884</v>
      </c>
      <c r="Q100" s="180">
        <f>税率2!$O$13</f>
        <v>0.5423033519636884</v>
      </c>
      <c r="R100" s="180">
        <f>税率2!$O$13</f>
        <v>0.5423033519636884</v>
      </c>
      <c r="S100" s="180">
        <f>税率2!$O$13</f>
        <v>0.5423033519636884</v>
      </c>
      <c r="T100" s="180">
        <f>税率2!$O$13</f>
        <v>0.5423033519636884</v>
      </c>
      <c r="U100" s="180">
        <f>税率2!$O$13</f>
        <v>0.5423033519636884</v>
      </c>
      <c r="V100" s="180">
        <f>税率2!$O$13</f>
        <v>0.5423033519636884</v>
      </c>
      <c r="W100" s="180">
        <f>税率2!$O$13</f>
        <v>0.5423033519636884</v>
      </c>
      <c r="X100" s="180">
        <f>税率2!$O$13</f>
        <v>0.5423033519636884</v>
      </c>
      <c r="Y100" s="180">
        <f>税率2!$O$13</f>
        <v>0.5423033519636884</v>
      </c>
      <c r="Z100" s="180">
        <f>税率2!$O$13</f>
        <v>0.5423033519636884</v>
      </c>
      <c r="AA100" s="180">
        <f>税率2!$O$13</f>
        <v>0.5423033519636884</v>
      </c>
      <c r="AB100" s="180">
        <f>税率2!$O$13</f>
        <v>0.5423033519636884</v>
      </c>
      <c r="AC100" s="180">
        <f>税率2!$O$13</f>
        <v>0.5423033519636884</v>
      </c>
      <c r="AD100" s="180">
        <f>税率2!$O$13</f>
        <v>0.5423033519636884</v>
      </c>
      <c r="AE100" s="180">
        <f>税率2!$O$13</f>
        <v>0.5423033519636884</v>
      </c>
      <c r="AF100" s="180">
        <f>税率2!$O$13</f>
        <v>0.5423033519636884</v>
      </c>
      <c r="AG100" s="180">
        <f>税率2!$O$13</f>
        <v>0.5423033519636884</v>
      </c>
      <c r="AH100" s="180">
        <f>税率2!$O$13</f>
        <v>0.5423033519636884</v>
      </c>
      <c r="AI100" s="180">
        <f>税率2!$O$13</f>
        <v>0.5423033519636884</v>
      </c>
      <c r="AJ100" s="180">
        <f>税率2!$O$13</f>
        <v>0.5423033519636884</v>
      </c>
      <c r="AK100" s="180">
        <f>税率2!$O$13</f>
        <v>0.5423033519636884</v>
      </c>
      <c r="AL100" s="180">
        <f>税率2!$O$13</f>
        <v>0.5423033519636884</v>
      </c>
      <c r="AM100" s="180">
        <f>税率2!$O$13</f>
        <v>0.5423033519636884</v>
      </c>
      <c r="AN100" s="180">
        <f>税率2!$O$13</f>
        <v>0.5423033519636884</v>
      </c>
      <c r="AO100" s="180">
        <f>税率2!$O$13</f>
        <v>0.5423033519636884</v>
      </c>
      <c r="AP100" s="180">
        <f>税率2!$O$13</f>
        <v>0.5423033519636884</v>
      </c>
      <c r="AQ100" s="180">
        <f>税率2!$O$13</f>
        <v>0.5423033519636884</v>
      </c>
      <c r="AR100" s="180">
        <f>税率2!$O$13</f>
        <v>0.5423033519636884</v>
      </c>
      <c r="AS100" s="180">
        <f>税率2!$O$13</f>
        <v>0.5423033519636884</v>
      </c>
      <c r="AT100" s="180">
        <f>税率2!$O$13</f>
        <v>0.5423033519636884</v>
      </c>
      <c r="AU100" s="180">
        <f>税率2!$O$13</f>
        <v>0.5423033519636884</v>
      </c>
    </row>
    <row r="101" spans="1:47" ht="18.75" customHeight="1">
      <c r="A101" s="101" t="s">
        <v>3675</v>
      </c>
      <c r="B101" s="124">
        <v>0</v>
      </c>
      <c r="C101" s="124">
        <v>0</v>
      </c>
      <c r="D101" s="124">
        <v>0</v>
      </c>
      <c r="E101" s="124">
        <v>0</v>
      </c>
      <c r="F101" s="124">
        <v>0</v>
      </c>
      <c r="G101" s="180">
        <f>税率2!$O$13</f>
        <v>0.5423033519636884</v>
      </c>
      <c r="H101" s="180">
        <f>税率2!$O$13</f>
        <v>0.5423033519636884</v>
      </c>
      <c r="I101" s="180">
        <f>税率2!$O$13</f>
        <v>0.5423033519636884</v>
      </c>
      <c r="J101" s="180">
        <f>税率2!$O$13</f>
        <v>0.5423033519636884</v>
      </c>
      <c r="K101" s="180">
        <f>税率2!$O$13</f>
        <v>0.5423033519636884</v>
      </c>
      <c r="L101" s="180">
        <f>税率2!$O$13</f>
        <v>0.5423033519636884</v>
      </c>
      <c r="M101" s="180">
        <f>税率2!$O$13</f>
        <v>0.5423033519636884</v>
      </c>
      <c r="N101" s="180">
        <f>税率2!$O$13</f>
        <v>0.5423033519636884</v>
      </c>
      <c r="O101" s="180">
        <f>税率2!$O$13</f>
        <v>0.5423033519636884</v>
      </c>
      <c r="P101" s="180">
        <f>税率2!$O$13</f>
        <v>0.5423033519636884</v>
      </c>
      <c r="Q101" s="180">
        <f>税率2!$O$13</f>
        <v>0.5423033519636884</v>
      </c>
      <c r="R101" s="180">
        <f>税率2!$O$13</f>
        <v>0.5423033519636884</v>
      </c>
      <c r="S101" s="180">
        <f>税率2!$O$13</f>
        <v>0.5423033519636884</v>
      </c>
      <c r="T101" s="180">
        <f>税率2!$O$13</f>
        <v>0.5423033519636884</v>
      </c>
      <c r="U101" s="180">
        <f>税率2!$O$13</f>
        <v>0.5423033519636884</v>
      </c>
      <c r="V101" s="180">
        <f>税率2!$O$13</f>
        <v>0.5423033519636884</v>
      </c>
      <c r="W101" s="180">
        <f>税率2!$O$13</f>
        <v>0.5423033519636884</v>
      </c>
      <c r="X101" s="180">
        <f>税率2!$O$13</f>
        <v>0.5423033519636884</v>
      </c>
      <c r="Y101" s="180">
        <f>税率2!$O$13</f>
        <v>0.5423033519636884</v>
      </c>
      <c r="Z101" s="180">
        <f>税率2!$O$13</f>
        <v>0.5423033519636884</v>
      </c>
      <c r="AA101" s="180">
        <f>税率2!$O$13</f>
        <v>0.5423033519636884</v>
      </c>
      <c r="AB101" s="180">
        <f>税率2!$O$13</f>
        <v>0.5423033519636884</v>
      </c>
      <c r="AC101" s="180">
        <f>税率2!$O$13</f>
        <v>0.5423033519636884</v>
      </c>
      <c r="AD101" s="180">
        <f>税率2!$O$13</f>
        <v>0.5423033519636884</v>
      </c>
      <c r="AE101" s="180">
        <f>税率2!$O$13</f>
        <v>0.5423033519636884</v>
      </c>
      <c r="AF101" s="180">
        <f>税率2!$O$13</f>
        <v>0.5423033519636884</v>
      </c>
      <c r="AG101" s="180">
        <f>税率2!$O$13</f>
        <v>0.5423033519636884</v>
      </c>
      <c r="AH101" s="180">
        <f>税率2!$O$13</f>
        <v>0.5423033519636884</v>
      </c>
      <c r="AI101" s="180">
        <f>税率2!$O$13</f>
        <v>0.5423033519636884</v>
      </c>
      <c r="AJ101" s="180">
        <f>税率2!$O$13</f>
        <v>0.5423033519636884</v>
      </c>
      <c r="AK101" s="180">
        <f>税率2!$O$13</f>
        <v>0.5423033519636884</v>
      </c>
      <c r="AL101" s="180">
        <f>税率2!$O$13</f>
        <v>0.5423033519636884</v>
      </c>
      <c r="AM101" s="180">
        <f>税率2!$O$13</f>
        <v>0.5423033519636884</v>
      </c>
      <c r="AN101" s="180">
        <f>税率2!$O$13</f>
        <v>0.5423033519636884</v>
      </c>
      <c r="AO101" s="180">
        <f>税率2!$O$13</f>
        <v>0.5423033519636884</v>
      </c>
      <c r="AP101" s="180">
        <f>税率2!$O$13</f>
        <v>0.5423033519636884</v>
      </c>
      <c r="AQ101" s="180">
        <f>税率2!$O$13</f>
        <v>0.5423033519636884</v>
      </c>
      <c r="AR101" s="180">
        <f>税率2!$O$13</f>
        <v>0.5423033519636884</v>
      </c>
      <c r="AS101" s="180">
        <f>税率2!$O$13</f>
        <v>0.5423033519636884</v>
      </c>
      <c r="AT101" s="180">
        <f>税率2!$O$13</f>
        <v>0.5423033519636884</v>
      </c>
      <c r="AU101" s="180">
        <f>税率2!$O$13</f>
        <v>0.5423033519636884</v>
      </c>
    </row>
    <row r="102" spans="1:47" s="103" customFormat="1" ht="18.75" customHeight="1">
      <c r="A102" s="102" t="s">
        <v>3684</v>
      </c>
    </row>
    <row r="103" spans="1:47" ht="18.75" customHeight="1">
      <c r="A103" s="105" t="s">
        <v>3697</v>
      </c>
      <c r="B103" s="101">
        <v>2015</v>
      </c>
      <c r="C103" s="101">
        <v>2016</v>
      </c>
      <c r="D103" s="101">
        <v>2017</v>
      </c>
      <c r="E103" s="101">
        <v>2018</v>
      </c>
      <c r="F103" s="101">
        <v>2019</v>
      </c>
      <c r="G103" s="101">
        <v>2020</v>
      </c>
      <c r="H103" s="101">
        <v>2021</v>
      </c>
      <c r="I103" s="101">
        <v>2022</v>
      </c>
      <c r="J103" s="101">
        <v>2023</v>
      </c>
      <c r="K103" s="101">
        <v>2024</v>
      </c>
      <c r="L103" s="101">
        <v>2025</v>
      </c>
      <c r="M103" s="101">
        <v>2026</v>
      </c>
      <c r="N103" s="101">
        <v>2027</v>
      </c>
      <c r="O103" s="101">
        <v>2028</v>
      </c>
      <c r="P103" s="101">
        <v>2029</v>
      </c>
      <c r="Q103" s="101">
        <v>2030</v>
      </c>
      <c r="R103" s="101">
        <v>2031</v>
      </c>
      <c r="S103" s="101">
        <v>2032</v>
      </c>
      <c r="T103" s="101">
        <v>2033</v>
      </c>
      <c r="U103" s="101">
        <v>2034</v>
      </c>
      <c r="V103" s="101">
        <v>2035</v>
      </c>
      <c r="W103" s="101">
        <v>2036</v>
      </c>
      <c r="X103" s="101">
        <v>2037</v>
      </c>
      <c r="Y103" s="101">
        <v>2038</v>
      </c>
      <c r="Z103" s="101">
        <v>2039</v>
      </c>
      <c r="AA103" s="101">
        <v>2040</v>
      </c>
      <c r="AB103" s="101">
        <v>2041</v>
      </c>
      <c r="AC103" s="101">
        <v>2042</v>
      </c>
      <c r="AD103" s="101">
        <v>2043</v>
      </c>
      <c r="AE103" s="101">
        <v>2044</v>
      </c>
      <c r="AF103" s="101">
        <v>2045</v>
      </c>
      <c r="AG103" s="101">
        <v>2046</v>
      </c>
      <c r="AH103" s="101">
        <v>2047</v>
      </c>
      <c r="AI103" s="101">
        <v>2048</v>
      </c>
      <c r="AJ103" s="101">
        <v>2049</v>
      </c>
      <c r="AK103" s="101">
        <v>2050</v>
      </c>
      <c r="AL103" s="101">
        <v>2051</v>
      </c>
      <c r="AM103" s="101">
        <v>2052</v>
      </c>
      <c r="AN103" s="101">
        <v>2053</v>
      </c>
      <c r="AO103" s="101">
        <v>2054</v>
      </c>
      <c r="AP103" s="101">
        <v>2055</v>
      </c>
      <c r="AQ103" s="101">
        <v>2056</v>
      </c>
      <c r="AR103" s="101">
        <v>2057</v>
      </c>
      <c r="AS103" s="101">
        <v>2058</v>
      </c>
      <c r="AT103" s="101">
        <v>2059</v>
      </c>
      <c r="AU103" s="101">
        <v>2060</v>
      </c>
    </row>
    <row r="104" spans="1:47" ht="18.75" customHeight="1">
      <c r="A104" s="101" t="s">
        <v>3668</v>
      </c>
      <c r="B104" s="124">
        <v>0</v>
      </c>
      <c r="C104" s="124">
        <v>0</v>
      </c>
      <c r="D104" s="124">
        <v>0</v>
      </c>
      <c r="E104" s="124">
        <v>0</v>
      </c>
      <c r="F104" s="124">
        <v>0</v>
      </c>
      <c r="G104" s="180">
        <f>税率2!$O$14</f>
        <v>0.14529914529914523</v>
      </c>
      <c r="H104" s="180">
        <f>税率2!$O$14</f>
        <v>0.14529914529914523</v>
      </c>
      <c r="I104" s="180">
        <f>税率2!$O$14</f>
        <v>0.14529914529914523</v>
      </c>
      <c r="J104" s="180">
        <f>税率2!$O$14</f>
        <v>0.14529914529914523</v>
      </c>
      <c r="K104" s="180">
        <f>税率2!$O$14</f>
        <v>0.14529914529914523</v>
      </c>
      <c r="L104" s="180">
        <f>税率2!$O$14</f>
        <v>0.14529914529914523</v>
      </c>
      <c r="M104" s="180">
        <f>税率2!$O$14</f>
        <v>0.14529914529914523</v>
      </c>
      <c r="N104" s="180">
        <f>税率2!$O$14</f>
        <v>0.14529914529914523</v>
      </c>
      <c r="O104" s="180">
        <f>税率2!$O$14</f>
        <v>0.14529914529914523</v>
      </c>
      <c r="P104" s="180">
        <f>税率2!$O$14</f>
        <v>0.14529914529914523</v>
      </c>
      <c r="Q104" s="180">
        <f>税率2!$O$14</f>
        <v>0.14529914529914523</v>
      </c>
      <c r="R104" s="180">
        <f>税率2!$O$14</f>
        <v>0.14529914529914523</v>
      </c>
      <c r="S104" s="180">
        <f>税率2!$O$14</f>
        <v>0.14529914529914523</v>
      </c>
      <c r="T104" s="180">
        <f>税率2!$O$14</f>
        <v>0.14529914529914523</v>
      </c>
      <c r="U104" s="180">
        <f>税率2!$O$14</f>
        <v>0.14529914529914523</v>
      </c>
      <c r="V104" s="180">
        <f>税率2!$O$14</f>
        <v>0.14529914529914523</v>
      </c>
      <c r="W104" s="180">
        <f>税率2!$O$14</f>
        <v>0.14529914529914523</v>
      </c>
      <c r="X104" s="180">
        <f>税率2!$O$14</f>
        <v>0.14529914529914523</v>
      </c>
      <c r="Y104" s="180">
        <f>税率2!$O$14</f>
        <v>0.14529914529914523</v>
      </c>
      <c r="Z104" s="180">
        <f>税率2!$O$14</f>
        <v>0.14529914529914523</v>
      </c>
      <c r="AA104" s="180">
        <f>税率2!$O$14</f>
        <v>0.14529914529914523</v>
      </c>
      <c r="AB104" s="180">
        <f>税率2!$O$14</f>
        <v>0.14529914529914523</v>
      </c>
      <c r="AC104" s="180">
        <f>税率2!$O$14</f>
        <v>0.14529914529914523</v>
      </c>
      <c r="AD104" s="180">
        <f>税率2!$O$14</f>
        <v>0.14529914529914523</v>
      </c>
      <c r="AE104" s="180">
        <f>税率2!$O$14</f>
        <v>0.14529914529914523</v>
      </c>
      <c r="AF104" s="180">
        <f>税率2!$O$14</f>
        <v>0.14529914529914523</v>
      </c>
      <c r="AG104" s="180">
        <f>税率2!$O$14</f>
        <v>0.14529914529914523</v>
      </c>
      <c r="AH104" s="180">
        <f>税率2!$O$14</f>
        <v>0.14529914529914523</v>
      </c>
      <c r="AI104" s="180">
        <f>税率2!$O$14</f>
        <v>0.14529914529914523</v>
      </c>
      <c r="AJ104" s="180">
        <f>税率2!$O$14</f>
        <v>0.14529914529914523</v>
      </c>
      <c r="AK104" s="180">
        <f>税率2!$O$14</f>
        <v>0.14529914529914523</v>
      </c>
      <c r="AL104" s="180">
        <f>税率2!$O$14</f>
        <v>0.14529914529914523</v>
      </c>
      <c r="AM104" s="180">
        <f>税率2!$O$14</f>
        <v>0.14529914529914523</v>
      </c>
      <c r="AN104" s="180">
        <f>税率2!$O$14</f>
        <v>0.14529914529914523</v>
      </c>
      <c r="AO104" s="180">
        <f>税率2!$O$14</f>
        <v>0.14529914529914523</v>
      </c>
      <c r="AP104" s="180">
        <f>税率2!$O$14</f>
        <v>0.14529914529914523</v>
      </c>
      <c r="AQ104" s="180">
        <f>税率2!$O$14</f>
        <v>0.14529914529914523</v>
      </c>
      <c r="AR104" s="180">
        <f>税率2!$O$14</f>
        <v>0.14529914529914523</v>
      </c>
      <c r="AS104" s="180">
        <f>税率2!$O$14</f>
        <v>0.14529914529914523</v>
      </c>
      <c r="AT104" s="180">
        <f>税率2!$O$14</f>
        <v>0.14529914529914523</v>
      </c>
      <c r="AU104" s="180">
        <f>税率2!$O$14</f>
        <v>0.14529914529914523</v>
      </c>
    </row>
    <row r="105" spans="1:47" ht="18.75" customHeight="1">
      <c r="A105" s="101" t="s">
        <v>3669</v>
      </c>
      <c r="B105" s="124">
        <v>0</v>
      </c>
      <c r="C105" s="124">
        <v>0</v>
      </c>
      <c r="D105" s="124">
        <v>0</v>
      </c>
      <c r="E105" s="124">
        <v>0</v>
      </c>
      <c r="F105" s="124">
        <v>0</v>
      </c>
      <c r="G105" s="180">
        <f>税率2!$O$14</f>
        <v>0.14529914529914523</v>
      </c>
      <c r="H105" s="180">
        <f>税率2!$O$14</f>
        <v>0.14529914529914523</v>
      </c>
      <c r="I105" s="180">
        <f>税率2!$O$14</f>
        <v>0.14529914529914523</v>
      </c>
      <c r="J105" s="180">
        <f>税率2!$O$14</f>
        <v>0.14529914529914523</v>
      </c>
      <c r="K105" s="180">
        <f>税率2!$O$14</f>
        <v>0.14529914529914523</v>
      </c>
      <c r="L105" s="180">
        <f>税率2!$O$14</f>
        <v>0.14529914529914523</v>
      </c>
      <c r="M105" s="180">
        <f>税率2!$O$14</f>
        <v>0.14529914529914523</v>
      </c>
      <c r="N105" s="180">
        <f>税率2!$O$14</f>
        <v>0.14529914529914523</v>
      </c>
      <c r="O105" s="180">
        <f>税率2!$O$14</f>
        <v>0.14529914529914523</v>
      </c>
      <c r="P105" s="180">
        <f>税率2!$O$14</f>
        <v>0.14529914529914523</v>
      </c>
      <c r="Q105" s="180">
        <f>税率2!$O$14</f>
        <v>0.14529914529914523</v>
      </c>
      <c r="R105" s="180">
        <f>税率2!$O$14</f>
        <v>0.14529914529914523</v>
      </c>
      <c r="S105" s="180">
        <f>税率2!$O$14</f>
        <v>0.14529914529914523</v>
      </c>
      <c r="T105" s="180">
        <f>税率2!$O$14</f>
        <v>0.14529914529914523</v>
      </c>
      <c r="U105" s="180">
        <f>税率2!$O$14</f>
        <v>0.14529914529914523</v>
      </c>
      <c r="V105" s="180">
        <f>税率2!$O$14</f>
        <v>0.14529914529914523</v>
      </c>
      <c r="W105" s="180">
        <f>税率2!$O$14</f>
        <v>0.14529914529914523</v>
      </c>
      <c r="X105" s="180">
        <f>税率2!$O$14</f>
        <v>0.14529914529914523</v>
      </c>
      <c r="Y105" s="180">
        <f>税率2!$O$14</f>
        <v>0.14529914529914523</v>
      </c>
      <c r="Z105" s="180">
        <f>税率2!$O$14</f>
        <v>0.14529914529914523</v>
      </c>
      <c r="AA105" s="180">
        <f>税率2!$O$14</f>
        <v>0.14529914529914523</v>
      </c>
      <c r="AB105" s="180">
        <f>税率2!$O$14</f>
        <v>0.14529914529914523</v>
      </c>
      <c r="AC105" s="180">
        <f>税率2!$O$14</f>
        <v>0.14529914529914523</v>
      </c>
      <c r="AD105" s="180">
        <f>税率2!$O$14</f>
        <v>0.14529914529914523</v>
      </c>
      <c r="AE105" s="180">
        <f>税率2!$O$14</f>
        <v>0.14529914529914523</v>
      </c>
      <c r="AF105" s="180">
        <f>税率2!$O$14</f>
        <v>0.14529914529914523</v>
      </c>
      <c r="AG105" s="180">
        <f>税率2!$O$14</f>
        <v>0.14529914529914523</v>
      </c>
      <c r="AH105" s="180">
        <f>税率2!$O$14</f>
        <v>0.14529914529914523</v>
      </c>
      <c r="AI105" s="180">
        <f>税率2!$O$14</f>
        <v>0.14529914529914523</v>
      </c>
      <c r="AJ105" s="180">
        <f>税率2!$O$14</f>
        <v>0.14529914529914523</v>
      </c>
      <c r="AK105" s="180">
        <f>税率2!$O$14</f>
        <v>0.14529914529914523</v>
      </c>
      <c r="AL105" s="180">
        <f>税率2!$O$14</f>
        <v>0.14529914529914523</v>
      </c>
      <c r="AM105" s="180">
        <f>税率2!$O$14</f>
        <v>0.14529914529914523</v>
      </c>
      <c r="AN105" s="180">
        <f>税率2!$O$14</f>
        <v>0.14529914529914523</v>
      </c>
      <c r="AO105" s="180">
        <f>税率2!$O$14</f>
        <v>0.14529914529914523</v>
      </c>
      <c r="AP105" s="180">
        <f>税率2!$O$14</f>
        <v>0.14529914529914523</v>
      </c>
      <c r="AQ105" s="180">
        <f>税率2!$O$14</f>
        <v>0.14529914529914523</v>
      </c>
      <c r="AR105" s="180">
        <f>税率2!$O$14</f>
        <v>0.14529914529914523</v>
      </c>
      <c r="AS105" s="180">
        <f>税率2!$O$14</f>
        <v>0.14529914529914523</v>
      </c>
      <c r="AT105" s="180">
        <f>税率2!$O$14</f>
        <v>0.14529914529914523</v>
      </c>
      <c r="AU105" s="180">
        <f>税率2!$O$14</f>
        <v>0.14529914529914523</v>
      </c>
    </row>
    <row r="106" spans="1:47" ht="18.75" customHeight="1">
      <c r="A106" s="101" t="s">
        <v>3670</v>
      </c>
      <c r="B106" s="124">
        <v>0</v>
      </c>
      <c r="C106" s="124">
        <v>0</v>
      </c>
      <c r="D106" s="124">
        <v>0</v>
      </c>
      <c r="E106" s="124">
        <v>0</v>
      </c>
      <c r="F106" s="124">
        <v>0</v>
      </c>
      <c r="G106" s="180">
        <f>税率2!$O$15</f>
        <v>0.11504424778761069</v>
      </c>
      <c r="H106" s="180">
        <f>税率2!$O$15</f>
        <v>0.11504424778761069</v>
      </c>
      <c r="I106" s="180">
        <f>税率2!$O$15</f>
        <v>0.11504424778761069</v>
      </c>
      <c r="J106" s="180">
        <f>税率2!$O$15</f>
        <v>0.11504424778761069</v>
      </c>
      <c r="K106" s="180">
        <f>税率2!$O$15</f>
        <v>0.11504424778761069</v>
      </c>
      <c r="L106" s="180">
        <f>税率2!$O$15</f>
        <v>0.11504424778761069</v>
      </c>
      <c r="M106" s="180">
        <f>税率2!$O$15</f>
        <v>0.11504424778761069</v>
      </c>
      <c r="N106" s="180">
        <f>税率2!$O$15</f>
        <v>0.11504424778761069</v>
      </c>
      <c r="O106" s="180">
        <f>税率2!$O$15</f>
        <v>0.11504424778761069</v>
      </c>
      <c r="P106" s="180">
        <f>税率2!$O$15</f>
        <v>0.11504424778761069</v>
      </c>
      <c r="Q106" s="180">
        <f>税率2!$O$15</f>
        <v>0.11504424778761069</v>
      </c>
      <c r="R106" s="180">
        <f>税率2!$O$15</f>
        <v>0.11504424778761069</v>
      </c>
      <c r="S106" s="180">
        <f>税率2!$O$15</f>
        <v>0.11504424778761069</v>
      </c>
      <c r="T106" s="180">
        <f>税率2!$O$15</f>
        <v>0.11504424778761069</v>
      </c>
      <c r="U106" s="180">
        <f>税率2!$O$15</f>
        <v>0.11504424778761069</v>
      </c>
      <c r="V106" s="180">
        <f>税率2!$O$15</f>
        <v>0.11504424778761069</v>
      </c>
      <c r="W106" s="180">
        <f>税率2!$O$15</f>
        <v>0.11504424778761069</v>
      </c>
      <c r="X106" s="180">
        <f>税率2!$O$15</f>
        <v>0.11504424778761069</v>
      </c>
      <c r="Y106" s="180">
        <f>税率2!$O$15</f>
        <v>0.11504424778761069</v>
      </c>
      <c r="Z106" s="180">
        <f>税率2!$O$15</f>
        <v>0.11504424778761069</v>
      </c>
      <c r="AA106" s="180">
        <f>税率2!$O$15</f>
        <v>0.11504424778761069</v>
      </c>
      <c r="AB106" s="180">
        <f>税率2!$O$15</f>
        <v>0.11504424778761069</v>
      </c>
      <c r="AC106" s="180">
        <f>税率2!$O$15</f>
        <v>0.11504424778761069</v>
      </c>
      <c r="AD106" s="180">
        <f>税率2!$O$15</f>
        <v>0.11504424778761069</v>
      </c>
      <c r="AE106" s="180">
        <f>税率2!$O$15</f>
        <v>0.11504424778761069</v>
      </c>
      <c r="AF106" s="180">
        <f>税率2!$O$15</f>
        <v>0.11504424778761069</v>
      </c>
      <c r="AG106" s="180">
        <f>税率2!$O$15</f>
        <v>0.11504424778761069</v>
      </c>
      <c r="AH106" s="180">
        <f>税率2!$O$15</f>
        <v>0.11504424778761069</v>
      </c>
      <c r="AI106" s="180">
        <f>税率2!$O$15</f>
        <v>0.11504424778761069</v>
      </c>
      <c r="AJ106" s="180">
        <f>税率2!$O$15</f>
        <v>0.11504424778761069</v>
      </c>
      <c r="AK106" s="180">
        <f>税率2!$O$15</f>
        <v>0.11504424778761069</v>
      </c>
      <c r="AL106" s="180">
        <f>税率2!$O$15</f>
        <v>0.11504424778761069</v>
      </c>
      <c r="AM106" s="180">
        <f>税率2!$O$15</f>
        <v>0.11504424778761069</v>
      </c>
      <c r="AN106" s="180">
        <f>税率2!$O$15</f>
        <v>0.11504424778761069</v>
      </c>
      <c r="AO106" s="180">
        <f>税率2!$O$15</f>
        <v>0.11504424778761069</v>
      </c>
      <c r="AP106" s="180">
        <f>税率2!$O$15</f>
        <v>0.11504424778761069</v>
      </c>
      <c r="AQ106" s="180">
        <f>税率2!$O$15</f>
        <v>0.11504424778761069</v>
      </c>
      <c r="AR106" s="180">
        <f>税率2!$O$15</f>
        <v>0.11504424778761069</v>
      </c>
      <c r="AS106" s="180">
        <f>税率2!$O$15</f>
        <v>0.11504424778761069</v>
      </c>
      <c r="AT106" s="180">
        <f>税率2!$O$15</f>
        <v>0.11504424778761069</v>
      </c>
      <c r="AU106" s="180">
        <f>税率2!$O$15</f>
        <v>0.11504424778761069</v>
      </c>
    </row>
    <row r="107" spans="1:47" ht="18.75" customHeight="1">
      <c r="A107" s="101" t="s">
        <v>3671</v>
      </c>
      <c r="B107" s="124">
        <v>0</v>
      </c>
      <c r="C107" s="124">
        <v>0</v>
      </c>
      <c r="D107" s="124">
        <v>0</v>
      </c>
      <c r="E107" s="124">
        <v>0</v>
      </c>
      <c r="F107" s="124">
        <v>0</v>
      </c>
      <c r="G107" s="180">
        <f>税率2!$O$14</f>
        <v>0.14529914529914523</v>
      </c>
      <c r="H107" s="180">
        <f>税率2!$O$14</f>
        <v>0.14529914529914523</v>
      </c>
      <c r="I107" s="180">
        <f>税率2!$O$14</f>
        <v>0.14529914529914523</v>
      </c>
      <c r="J107" s="180">
        <f>税率2!$O$14</f>
        <v>0.14529914529914523</v>
      </c>
      <c r="K107" s="180">
        <f>税率2!$O$14</f>
        <v>0.14529914529914523</v>
      </c>
      <c r="L107" s="180">
        <f>税率2!$O$14</f>
        <v>0.14529914529914523</v>
      </c>
      <c r="M107" s="180">
        <f>税率2!$O$14</f>
        <v>0.14529914529914523</v>
      </c>
      <c r="N107" s="180">
        <f>税率2!$O$14</f>
        <v>0.14529914529914523</v>
      </c>
      <c r="O107" s="180">
        <f>税率2!$O$14</f>
        <v>0.14529914529914523</v>
      </c>
      <c r="P107" s="180">
        <f>税率2!$O$14</f>
        <v>0.14529914529914523</v>
      </c>
      <c r="Q107" s="180">
        <f>税率2!$O$14</f>
        <v>0.14529914529914523</v>
      </c>
      <c r="R107" s="180">
        <f>税率2!$O$14</f>
        <v>0.14529914529914523</v>
      </c>
      <c r="S107" s="180">
        <f>税率2!$O$14</f>
        <v>0.14529914529914523</v>
      </c>
      <c r="T107" s="180">
        <f>税率2!$O$14</f>
        <v>0.14529914529914523</v>
      </c>
      <c r="U107" s="180">
        <f>税率2!$O$14</f>
        <v>0.14529914529914523</v>
      </c>
      <c r="V107" s="180">
        <f>税率2!$O$14</f>
        <v>0.14529914529914523</v>
      </c>
      <c r="W107" s="180">
        <f>税率2!$O$14</f>
        <v>0.14529914529914523</v>
      </c>
      <c r="X107" s="180">
        <f>税率2!$O$14</f>
        <v>0.14529914529914523</v>
      </c>
      <c r="Y107" s="180">
        <f>税率2!$O$14</f>
        <v>0.14529914529914523</v>
      </c>
      <c r="Z107" s="180">
        <f>税率2!$O$14</f>
        <v>0.14529914529914523</v>
      </c>
      <c r="AA107" s="180">
        <f>税率2!$O$14</f>
        <v>0.14529914529914523</v>
      </c>
      <c r="AB107" s="180">
        <f>税率2!$O$14</f>
        <v>0.14529914529914523</v>
      </c>
      <c r="AC107" s="180">
        <f>税率2!$O$14</f>
        <v>0.14529914529914523</v>
      </c>
      <c r="AD107" s="180">
        <f>税率2!$O$14</f>
        <v>0.14529914529914523</v>
      </c>
      <c r="AE107" s="180">
        <f>税率2!$O$14</f>
        <v>0.14529914529914523</v>
      </c>
      <c r="AF107" s="180">
        <f>税率2!$O$14</f>
        <v>0.14529914529914523</v>
      </c>
      <c r="AG107" s="180">
        <f>税率2!$O$14</f>
        <v>0.14529914529914523</v>
      </c>
      <c r="AH107" s="180">
        <f>税率2!$O$14</f>
        <v>0.14529914529914523</v>
      </c>
      <c r="AI107" s="180">
        <f>税率2!$O$14</f>
        <v>0.14529914529914523</v>
      </c>
      <c r="AJ107" s="180">
        <f>税率2!$O$14</f>
        <v>0.14529914529914523</v>
      </c>
      <c r="AK107" s="180">
        <f>税率2!$O$14</f>
        <v>0.14529914529914523</v>
      </c>
      <c r="AL107" s="180">
        <f>税率2!$O$14</f>
        <v>0.14529914529914523</v>
      </c>
      <c r="AM107" s="180">
        <f>税率2!$O$14</f>
        <v>0.14529914529914523</v>
      </c>
      <c r="AN107" s="180">
        <f>税率2!$O$14</f>
        <v>0.14529914529914523</v>
      </c>
      <c r="AO107" s="180">
        <f>税率2!$O$14</f>
        <v>0.14529914529914523</v>
      </c>
      <c r="AP107" s="180">
        <f>税率2!$O$14</f>
        <v>0.14529914529914523</v>
      </c>
      <c r="AQ107" s="180">
        <f>税率2!$O$14</f>
        <v>0.14529914529914523</v>
      </c>
      <c r="AR107" s="180">
        <f>税率2!$O$14</f>
        <v>0.14529914529914523</v>
      </c>
      <c r="AS107" s="180">
        <f>税率2!$O$14</f>
        <v>0.14529914529914523</v>
      </c>
      <c r="AT107" s="180">
        <f>税率2!$O$14</f>
        <v>0.14529914529914523</v>
      </c>
      <c r="AU107" s="180">
        <f>税率2!$O$14</f>
        <v>0.14529914529914523</v>
      </c>
    </row>
    <row r="108" spans="1:47" ht="18.75" customHeight="1">
      <c r="A108" s="101" t="s">
        <v>3672</v>
      </c>
      <c r="B108" s="124">
        <v>0</v>
      </c>
      <c r="C108" s="124">
        <v>0</v>
      </c>
      <c r="D108" s="124">
        <v>0</v>
      </c>
      <c r="E108" s="124">
        <v>0</v>
      </c>
      <c r="F108" s="124">
        <v>0</v>
      </c>
      <c r="G108" s="180">
        <f>税率2!$O$14</f>
        <v>0.14529914529914523</v>
      </c>
      <c r="H108" s="180">
        <f>税率2!$O$14</f>
        <v>0.14529914529914523</v>
      </c>
      <c r="I108" s="180">
        <f>税率2!$O$14</f>
        <v>0.14529914529914523</v>
      </c>
      <c r="J108" s="180">
        <f>税率2!$O$14</f>
        <v>0.14529914529914523</v>
      </c>
      <c r="K108" s="180">
        <f>税率2!$O$14</f>
        <v>0.14529914529914523</v>
      </c>
      <c r="L108" s="180">
        <f>税率2!$O$14</f>
        <v>0.14529914529914523</v>
      </c>
      <c r="M108" s="180">
        <f>税率2!$O$14</f>
        <v>0.14529914529914523</v>
      </c>
      <c r="N108" s="180">
        <f>税率2!$O$14</f>
        <v>0.14529914529914523</v>
      </c>
      <c r="O108" s="180">
        <f>税率2!$O$14</f>
        <v>0.14529914529914523</v>
      </c>
      <c r="P108" s="180">
        <f>税率2!$O$14</f>
        <v>0.14529914529914523</v>
      </c>
      <c r="Q108" s="180">
        <f>税率2!$O$14</f>
        <v>0.14529914529914523</v>
      </c>
      <c r="R108" s="180">
        <f>税率2!$O$14</f>
        <v>0.14529914529914523</v>
      </c>
      <c r="S108" s="180">
        <f>税率2!$O$14</f>
        <v>0.14529914529914523</v>
      </c>
      <c r="T108" s="180">
        <f>税率2!$O$14</f>
        <v>0.14529914529914523</v>
      </c>
      <c r="U108" s="180">
        <f>税率2!$O$14</f>
        <v>0.14529914529914523</v>
      </c>
      <c r="V108" s="180">
        <f>税率2!$O$14</f>
        <v>0.14529914529914523</v>
      </c>
      <c r="W108" s="180">
        <f>税率2!$O$14</f>
        <v>0.14529914529914523</v>
      </c>
      <c r="X108" s="180">
        <f>税率2!$O$14</f>
        <v>0.14529914529914523</v>
      </c>
      <c r="Y108" s="180">
        <f>税率2!$O$14</f>
        <v>0.14529914529914523</v>
      </c>
      <c r="Z108" s="180">
        <f>税率2!$O$14</f>
        <v>0.14529914529914523</v>
      </c>
      <c r="AA108" s="180">
        <f>税率2!$O$14</f>
        <v>0.14529914529914523</v>
      </c>
      <c r="AB108" s="180">
        <f>税率2!$O$14</f>
        <v>0.14529914529914523</v>
      </c>
      <c r="AC108" s="180">
        <f>税率2!$O$14</f>
        <v>0.14529914529914523</v>
      </c>
      <c r="AD108" s="180">
        <f>税率2!$O$14</f>
        <v>0.14529914529914523</v>
      </c>
      <c r="AE108" s="180">
        <f>税率2!$O$14</f>
        <v>0.14529914529914523</v>
      </c>
      <c r="AF108" s="180">
        <f>税率2!$O$14</f>
        <v>0.14529914529914523</v>
      </c>
      <c r="AG108" s="180">
        <f>税率2!$O$14</f>
        <v>0.14529914529914523</v>
      </c>
      <c r="AH108" s="180">
        <f>税率2!$O$14</f>
        <v>0.14529914529914523</v>
      </c>
      <c r="AI108" s="180">
        <f>税率2!$O$14</f>
        <v>0.14529914529914523</v>
      </c>
      <c r="AJ108" s="180">
        <f>税率2!$O$14</f>
        <v>0.14529914529914523</v>
      </c>
      <c r="AK108" s="180">
        <f>税率2!$O$14</f>
        <v>0.14529914529914523</v>
      </c>
      <c r="AL108" s="180">
        <f>税率2!$O$14</f>
        <v>0.14529914529914523</v>
      </c>
      <c r="AM108" s="180">
        <f>税率2!$O$14</f>
        <v>0.14529914529914523</v>
      </c>
      <c r="AN108" s="180">
        <f>税率2!$O$14</f>
        <v>0.14529914529914523</v>
      </c>
      <c r="AO108" s="180">
        <f>税率2!$O$14</f>
        <v>0.14529914529914523</v>
      </c>
      <c r="AP108" s="180">
        <f>税率2!$O$14</f>
        <v>0.14529914529914523</v>
      </c>
      <c r="AQ108" s="180">
        <f>税率2!$O$14</f>
        <v>0.14529914529914523</v>
      </c>
      <c r="AR108" s="180">
        <f>税率2!$O$14</f>
        <v>0.14529914529914523</v>
      </c>
      <c r="AS108" s="180">
        <f>税率2!$O$14</f>
        <v>0.14529914529914523</v>
      </c>
      <c r="AT108" s="180">
        <f>税率2!$O$14</f>
        <v>0.14529914529914523</v>
      </c>
      <c r="AU108" s="180">
        <f>税率2!$O$14</f>
        <v>0.14529914529914523</v>
      </c>
    </row>
    <row r="109" spans="1:47" ht="18.75" customHeight="1">
      <c r="A109" s="101" t="s">
        <v>3673</v>
      </c>
      <c r="B109" s="124">
        <v>0</v>
      </c>
      <c r="C109" s="124">
        <v>0</v>
      </c>
      <c r="D109" s="124">
        <v>0</v>
      </c>
      <c r="E109" s="124">
        <v>0</v>
      </c>
      <c r="F109" s="124">
        <v>0</v>
      </c>
      <c r="G109" s="180">
        <f>税率2!$O$14</f>
        <v>0.14529914529914523</v>
      </c>
      <c r="H109" s="180">
        <f>税率2!$O$14</f>
        <v>0.14529914529914523</v>
      </c>
      <c r="I109" s="180">
        <f>税率2!$O$14</f>
        <v>0.14529914529914523</v>
      </c>
      <c r="J109" s="180">
        <f>税率2!$O$14</f>
        <v>0.14529914529914523</v>
      </c>
      <c r="K109" s="180">
        <f>税率2!$O$14</f>
        <v>0.14529914529914523</v>
      </c>
      <c r="L109" s="180">
        <f>税率2!$O$14</f>
        <v>0.14529914529914523</v>
      </c>
      <c r="M109" s="180">
        <f>税率2!$O$14</f>
        <v>0.14529914529914523</v>
      </c>
      <c r="N109" s="180">
        <f>税率2!$O$14</f>
        <v>0.14529914529914523</v>
      </c>
      <c r="O109" s="180">
        <f>税率2!$O$14</f>
        <v>0.14529914529914523</v>
      </c>
      <c r="P109" s="180">
        <f>税率2!$O$14</f>
        <v>0.14529914529914523</v>
      </c>
      <c r="Q109" s="180">
        <f>税率2!$O$14</f>
        <v>0.14529914529914523</v>
      </c>
      <c r="R109" s="180">
        <f>税率2!$O$14</f>
        <v>0.14529914529914523</v>
      </c>
      <c r="S109" s="180">
        <f>税率2!$O$14</f>
        <v>0.14529914529914523</v>
      </c>
      <c r="T109" s="180">
        <f>税率2!$O$14</f>
        <v>0.14529914529914523</v>
      </c>
      <c r="U109" s="180">
        <f>税率2!$O$14</f>
        <v>0.14529914529914523</v>
      </c>
      <c r="V109" s="180">
        <f>税率2!$O$14</f>
        <v>0.14529914529914523</v>
      </c>
      <c r="W109" s="180">
        <f>税率2!$O$14</f>
        <v>0.14529914529914523</v>
      </c>
      <c r="X109" s="180">
        <f>税率2!$O$14</f>
        <v>0.14529914529914523</v>
      </c>
      <c r="Y109" s="180">
        <f>税率2!$O$14</f>
        <v>0.14529914529914523</v>
      </c>
      <c r="Z109" s="180">
        <f>税率2!$O$14</f>
        <v>0.14529914529914523</v>
      </c>
      <c r="AA109" s="180">
        <f>税率2!$O$14</f>
        <v>0.14529914529914523</v>
      </c>
      <c r="AB109" s="180">
        <f>税率2!$O$14</f>
        <v>0.14529914529914523</v>
      </c>
      <c r="AC109" s="180">
        <f>税率2!$O$14</f>
        <v>0.14529914529914523</v>
      </c>
      <c r="AD109" s="180">
        <f>税率2!$O$14</f>
        <v>0.14529914529914523</v>
      </c>
      <c r="AE109" s="180">
        <f>税率2!$O$14</f>
        <v>0.14529914529914523</v>
      </c>
      <c r="AF109" s="180">
        <f>税率2!$O$14</f>
        <v>0.14529914529914523</v>
      </c>
      <c r="AG109" s="180">
        <f>税率2!$O$14</f>
        <v>0.14529914529914523</v>
      </c>
      <c r="AH109" s="180">
        <f>税率2!$O$14</f>
        <v>0.14529914529914523</v>
      </c>
      <c r="AI109" s="180">
        <f>税率2!$O$14</f>
        <v>0.14529914529914523</v>
      </c>
      <c r="AJ109" s="180">
        <f>税率2!$O$14</f>
        <v>0.14529914529914523</v>
      </c>
      <c r="AK109" s="180">
        <f>税率2!$O$14</f>
        <v>0.14529914529914523</v>
      </c>
      <c r="AL109" s="180">
        <f>税率2!$O$14</f>
        <v>0.14529914529914523</v>
      </c>
      <c r="AM109" s="180">
        <f>税率2!$O$14</f>
        <v>0.14529914529914523</v>
      </c>
      <c r="AN109" s="180">
        <f>税率2!$O$14</f>
        <v>0.14529914529914523</v>
      </c>
      <c r="AO109" s="180">
        <f>税率2!$O$14</f>
        <v>0.14529914529914523</v>
      </c>
      <c r="AP109" s="180">
        <f>税率2!$O$14</f>
        <v>0.14529914529914523</v>
      </c>
      <c r="AQ109" s="180">
        <f>税率2!$O$14</f>
        <v>0.14529914529914523</v>
      </c>
      <c r="AR109" s="180">
        <f>税率2!$O$14</f>
        <v>0.14529914529914523</v>
      </c>
      <c r="AS109" s="180">
        <f>税率2!$O$14</f>
        <v>0.14529914529914523</v>
      </c>
      <c r="AT109" s="180">
        <f>税率2!$O$14</f>
        <v>0.14529914529914523</v>
      </c>
      <c r="AU109" s="180">
        <f>税率2!$O$14</f>
        <v>0.14529914529914523</v>
      </c>
    </row>
    <row r="110" spans="1:47" ht="18.75" customHeight="1">
      <c r="A110" s="101" t="s">
        <v>3674</v>
      </c>
      <c r="B110" s="124">
        <v>0</v>
      </c>
      <c r="C110" s="124">
        <v>0</v>
      </c>
      <c r="D110" s="124">
        <v>0</v>
      </c>
      <c r="E110" s="124">
        <v>0</v>
      </c>
      <c r="F110" s="124">
        <v>0</v>
      </c>
      <c r="G110" s="180">
        <f>税率2!$O$14</f>
        <v>0.14529914529914523</v>
      </c>
      <c r="H110" s="180">
        <f>税率2!$O$14</f>
        <v>0.14529914529914523</v>
      </c>
      <c r="I110" s="180">
        <f>税率2!$O$14</f>
        <v>0.14529914529914523</v>
      </c>
      <c r="J110" s="180">
        <f>税率2!$O$14</f>
        <v>0.14529914529914523</v>
      </c>
      <c r="K110" s="180">
        <f>税率2!$O$14</f>
        <v>0.14529914529914523</v>
      </c>
      <c r="L110" s="180">
        <f>税率2!$O$14</f>
        <v>0.14529914529914523</v>
      </c>
      <c r="M110" s="180">
        <f>税率2!$O$14</f>
        <v>0.14529914529914523</v>
      </c>
      <c r="N110" s="180">
        <f>税率2!$O$14</f>
        <v>0.14529914529914523</v>
      </c>
      <c r="O110" s="180">
        <f>税率2!$O$14</f>
        <v>0.14529914529914523</v>
      </c>
      <c r="P110" s="180">
        <f>税率2!$O$14</f>
        <v>0.14529914529914523</v>
      </c>
      <c r="Q110" s="180">
        <f>税率2!$O$14</f>
        <v>0.14529914529914523</v>
      </c>
      <c r="R110" s="180">
        <f>税率2!$O$14</f>
        <v>0.14529914529914523</v>
      </c>
      <c r="S110" s="180">
        <f>税率2!$O$14</f>
        <v>0.14529914529914523</v>
      </c>
      <c r="T110" s="180">
        <f>税率2!$O$14</f>
        <v>0.14529914529914523</v>
      </c>
      <c r="U110" s="180">
        <f>税率2!$O$14</f>
        <v>0.14529914529914523</v>
      </c>
      <c r="V110" s="180">
        <f>税率2!$O$14</f>
        <v>0.14529914529914523</v>
      </c>
      <c r="W110" s="180">
        <f>税率2!$O$14</f>
        <v>0.14529914529914523</v>
      </c>
      <c r="X110" s="180">
        <f>税率2!$O$14</f>
        <v>0.14529914529914523</v>
      </c>
      <c r="Y110" s="180">
        <f>税率2!$O$14</f>
        <v>0.14529914529914523</v>
      </c>
      <c r="Z110" s="180">
        <f>税率2!$O$14</f>
        <v>0.14529914529914523</v>
      </c>
      <c r="AA110" s="180">
        <f>税率2!$O$14</f>
        <v>0.14529914529914523</v>
      </c>
      <c r="AB110" s="180">
        <f>税率2!$O$14</f>
        <v>0.14529914529914523</v>
      </c>
      <c r="AC110" s="180">
        <f>税率2!$O$14</f>
        <v>0.14529914529914523</v>
      </c>
      <c r="AD110" s="180">
        <f>税率2!$O$14</f>
        <v>0.14529914529914523</v>
      </c>
      <c r="AE110" s="180">
        <f>税率2!$O$14</f>
        <v>0.14529914529914523</v>
      </c>
      <c r="AF110" s="180">
        <f>税率2!$O$14</f>
        <v>0.14529914529914523</v>
      </c>
      <c r="AG110" s="180">
        <f>税率2!$O$14</f>
        <v>0.14529914529914523</v>
      </c>
      <c r="AH110" s="180">
        <f>税率2!$O$14</f>
        <v>0.14529914529914523</v>
      </c>
      <c r="AI110" s="180">
        <f>税率2!$O$14</f>
        <v>0.14529914529914523</v>
      </c>
      <c r="AJ110" s="180">
        <f>税率2!$O$14</f>
        <v>0.14529914529914523</v>
      </c>
      <c r="AK110" s="180">
        <f>税率2!$O$14</f>
        <v>0.14529914529914523</v>
      </c>
      <c r="AL110" s="180">
        <f>税率2!$O$14</f>
        <v>0.14529914529914523</v>
      </c>
      <c r="AM110" s="180">
        <f>税率2!$O$14</f>
        <v>0.14529914529914523</v>
      </c>
      <c r="AN110" s="180">
        <f>税率2!$O$14</f>
        <v>0.14529914529914523</v>
      </c>
      <c r="AO110" s="180">
        <f>税率2!$O$14</f>
        <v>0.14529914529914523</v>
      </c>
      <c r="AP110" s="180">
        <f>税率2!$O$14</f>
        <v>0.14529914529914523</v>
      </c>
      <c r="AQ110" s="180">
        <f>税率2!$O$14</f>
        <v>0.14529914529914523</v>
      </c>
      <c r="AR110" s="180">
        <f>税率2!$O$14</f>
        <v>0.14529914529914523</v>
      </c>
      <c r="AS110" s="180">
        <f>税率2!$O$14</f>
        <v>0.14529914529914523</v>
      </c>
      <c r="AT110" s="180">
        <f>税率2!$O$14</f>
        <v>0.14529914529914523</v>
      </c>
      <c r="AU110" s="180">
        <f>税率2!$O$14</f>
        <v>0.14529914529914523</v>
      </c>
    </row>
    <row r="111" spans="1:47" ht="18.75" customHeight="1">
      <c r="A111" s="101" t="s">
        <v>3675</v>
      </c>
      <c r="B111" s="124">
        <v>0</v>
      </c>
      <c r="C111" s="124">
        <v>0</v>
      </c>
      <c r="D111" s="124">
        <v>0</v>
      </c>
      <c r="E111" s="124">
        <v>0</v>
      </c>
      <c r="F111" s="124">
        <v>0</v>
      </c>
      <c r="G111" s="180">
        <f>税率2!$O$14</f>
        <v>0.14529914529914523</v>
      </c>
      <c r="H111" s="180">
        <f>税率2!$O$14</f>
        <v>0.14529914529914523</v>
      </c>
      <c r="I111" s="180">
        <f>税率2!$O$14</f>
        <v>0.14529914529914523</v>
      </c>
      <c r="J111" s="180">
        <f>税率2!$O$14</f>
        <v>0.14529914529914523</v>
      </c>
      <c r="K111" s="180">
        <f>税率2!$O$14</f>
        <v>0.14529914529914523</v>
      </c>
      <c r="L111" s="180">
        <f>税率2!$O$14</f>
        <v>0.14529914529914523</v>
      </c>
      <c r="M111" s="180">
        <f>税率2!$O$14</f>
        <v>0.14529914529914523</v>
      </c>
      <c r="N111" s="180">
        <f>税率2!$O$14</f>
        <v>0.14529914529914523</v>
      </c>
      <c r="O111" s="180">
        <f>税率2!$O$14</f>
        <v>0.14529914529914523</v>
      </c>
      <c r="P111" s="180">
        <f>税率2!$O$14</f>
        <v>0.14529914529914523</v>
      </c>
      <c r="Q111" s="180">
        <f>税率2!$O$14</f>
        <v>0.14529914529914523</v>
      </c>
      <c r="R111" s="180">
        <f>税率2!$O$14</f>
        <v>0.14529914529914523</v>
      </c>
      <c r="S111" s="180">
        <f>税率2!$O$14</f>
        <v>0.14529914529914523</v>
      </c>
      <c r="T111" s="180">
        <f>税率2!$O$14</f>
        <v>0.14529914529914523</v>
      </c>
      <c r="U111" s="180">
        <f>税率2!$O$14</f>
        <v>0.14529914529914523</v>
      </c>
      <c r="V111" s="180">
        <f>税率2!$O$14</f>
        <v>0.14529914529914523</v>
      </c>
      <c r="W111" s="180">
        <f>税率2!$O$14</f>
        <v>0.14529914529914523</v>
      </c>
      <c r="X111" s="180">
        <f>税率2!$O$14</f>
        <v>0.14529914529914523</v>
      </c>
      <c r="Y111" s="180">
        <f>税率2!$O$14</f>
        <v>0.14529914529914523</v>
      </c>
      <c r="Z111" s="180">
        <f>税率2!$O$14</f>
        <v>0.14529914529914523</v>
      </c>
      <c r="AA111" s="180">
        <f>税率2!$O$14</f>
        <v>0.14529914529914523</v>
      </c>
      <c r="AB111" s="180">
        <f>税率2!$O$14</f>
        <v>0.14529914529914523</v>
      </c>
      <c r="AC111" s="180">
        <f>税率2!$O$14</f>
        <v>0.14529914529914523</v>
      </c>
      <c r="AD111" s="180">
        <f>税率2!$O$14</f>
        <v>0.14529914529914523</v>
      </c>
      <c r="AE111" s="180">
        <f>税率2!$O$14</f>
        <v>0.14529914529914523</v>
      </c>
      <c r="AF111" s="180">
        <f>税率2!$O$14</f>
        <v>0.14529914529914523</v>
      </c>
      <c r="AG111" s="180">
        <f>税率2!$O$14</f>
        <v>0.14529914529914523</v>
      </c>
      <c r="AH111" s="180">
        <f>税率2!$O$14</f>
        <v>0.14529914529914523</v>
      </c>
      <c r="AI111" s="180">
        <f>税率2!$O$14</f>
        <v>0.14529914529914523</v>
      </c>
      <c r="AJ111" s="180">
        <f>税率2!$O$14</f>
        <v>0.14529914529914523</v>
      </c>
      <c r="AK111" s="180">
        <f>税率2!$O$14</f>
        <v>0.14529914529914523</v>
      </c>
      <c r="AL111" s="180">
        <f>税率2!$O$14</f>
        <v>0.14529914529914523</v>
      </c>
      <c r="AM111" s="180">
        <f>税率2!$O$14</f>
        <v>0.14529914529914523</v>
      </c>
      <c r="AN111" s="180">
        <f>税率2!$O$14</f>
        <v>0.14529914529914523</v>
      </c>
      <c r="AO111" s="180">
        <f>税率2!$O$14</f>
        <v>0.14529914529914523</v>
      </c>
      <c r="AP111" s="180">
        <f>税率2!$O$14</f>
        <v>0.14529914529914523</v>
      </c>
      <c r="AQ111" s="180">
        <f>税率2!$O$14</f>
        <v>0.14529914529914523</v>
      </c>
      <c r="AR111" s="180">
        <f>税率2!$O$14</f>
        <v>0.14529914529914523</v>
      </c>
      <c r="AS111" s="180">
        <f>税率2!$O$14</f>
        <v>0.14529914529914523</v>
      </c>
      <c r="AT111" s="180">
        <f>税率2!$O$14</f>
        <v>0.14529914529914523</v>
      </c>
      <c r="AU111" s="180">
        <f>税率2!$O$14</f>
        <v>0.14529914529914523</v>
      </c>
    </row>
    <row r="112" spans="1:47" s="103" customFormat="1" ht="18.75" customHeight="1">
      <c r="A112" s="102" t="s">
        <v>3685</v>
      </c>
      <c r="B112" s="102"/>
      <c r="C112" s="102"/>
      <c r="D112" s="102"/>
      <c r="E112" s="102"/>
      <c r="F112" s="102"/>
      <c r="I112" s="102"/>
      <c r="L112" s="102"/>
      <c r="O112" s="102"/>
      <c r="R112" s="102"/>
      <c r="U112" s="102"/>
      <c r="X112" s="102"/>
      <c r="AA112" s="102"/>
      <c r="AD112" s="102"/>
      <c r="AG112" s="102"/>
      <c r="AJ112" s="102"/>
      <c r="AM112" s="102"/>
      <c r="AP112" s="102"/>
      <c r="AS112" s="102"/>
    </row>
    <row r="113" spans="1:47" ht="18.75" customHeight="1">
      <c r="A113" s="105" t="s">
        <v>3697</v>
      </c>
      <c r="B113" s="101">
        <v>2015</v>
      </c>
      <c r="C113" s="101">
        <v>2016</v>
      </c>
      <c r="D113" s="101">
        <v>2017</v>
      </c>
      <c r="E113" s="101">
        <v>2018</v>
      </c>
      <c r="F113" s="101">
        <v>2019</v>
      </c>
      <c r="G113" s="101">
        <v>2020</v>
      </c>
      <c r="H113" s="101">
        <v>2021</v>
      </c>
      <c r="I113" s="101">
        <v>2022</v>
      </c>
      <c r="J113" s="101">
        <v>2023</v>
      </c>
      <c r="K113" s="101">
        <v>2024</v>
      </c>
      <c r="L113" s="101">
        <v>2025</v>
      </c>
      <c r="M113" s="101">
        <v>2026</v>
      </c>
      <c r="N113" s="101">
        <v>2027</v>
      </c>
      <c r="O113" s="101">
        <v>2028</v>
      </c>
      <c r="P113" s="101">
        <v>2029</v>
      </c>
      <c r="Q113" s="101">
        <v>2030</v>
      </c>
      <c r="R113" s="101">
        <v>2031</v>
      </c>
      <c r="S113" s="101">
        <v>2032</v>
      </c>
      <c r="T113" s="101">
        <v>2033</v>
      </c>
      <c r="U113" s="101">
        <v>2034</v>
      </c>
      <c r="V113" s="101">
        <v>2035</v>
      </c>
      <c r="W113" s="101">
        <v>2036</v>
      </c>
      <c r="X113" s="101">
        <v>2037</v>
      </c>
      <c r="Y113" s="101">
        <v>2038</v>
      </c>
      <c r="Z113" s="101">
        <v>2039</v>
      </c>
      <c r="AA113" s="101">
        <v>2040</v>
      </c>
      <c r="AB113" s="101">
        <v>2041</v>
      </c>
      <c r="AC113" s="101">
        <v>2042</v>
      </c>
      <c r="AD113" s="101">
        <v>2043</v>
      </c>
      <c r="AE113" s="101">
        <v>2044</v>
      </c>
      <c r="AF113" s="101">
        <v>2045</v>
      </c>
      <c r="AG113" s="101">
        <v>2046</v>
      </c>
      <c r="AH113" s="101">
        <v>2047</v>
      </c>
      <c r="AI113" s="101">
        <v>2048</v>
      </c>
      <c r="AJ113" s="101">
        <v>2049</v>
      </c>
      <c r="AK113" s="101">
        <v>2050</v>
      </c>
      <c r="AL113" s="101">
        <v>2051</v>
      </c>
      <c r="AM113" s="101">
        <v>2052</v>
      </c>
      <c r="AN113" s="101">
        <v>2053</v>
      </c>
      <c r="AO113" s="101">
        <v>2054</v>
      </c>
      <c r="AP113" s="101">
        <v>2055</v>
      </c>
      <c r="AQ113" s="101">
        <v>2056</v>
      </c>
      <c r="AR113" s="101">
        <v>2057</v>
      </c>
      <c r="AS113" s="101">
        <v>2058</v>
      </c>
      <c r="AT113" s="101">
        <v>2059</v>
      </c>
      <c r="AU113" s="101">
        <v>2060</v>
      </c>
    </row>
    <row r="114" spans="1:47" ht="18.75" customHeight="1">
      <c r="A114" s="101" t="s">
        <v>3668</v>
      </c>
      <c r="B114" s="124">
        <v>0</v>
      </c>
      <c r="C114" s="124">
        <v>0</v>
      </c>
      <c r="D114" s="124">
        <v>0</v>
      </c>
      <c r="E114" s="124">
        <v>0</v>
      </c>
      <c r="F114" s="124">
        <v>0</v>
      </c>
      <c r="G114" s="180">
        <f>税率2!$O$16</f>
        <v>0.15966386554621848</v>
      </c>
      <c r="H114" s="180">
        <f>税率2!$O$16</f>
        <v>0.15966386554621848</v>
      </c>
      <c r="I114" s="180">
        <f>税率2!$O$16</f>
        <v>0.15966386554621848</v>
      </c>
      <c r="J114" s="180">
        <f>税率2!$O$16</f>
        <v>0.15966386554621848</v>
      </c>
      <c r="K114" s="180">
        <f>税率2!$O$16</f>
        <v>0.15966386554621848</v>
      </c>
      <c r="L114" s="180">
        <f>税率2!$O$16</f>
        <v>0.15966386554621848</v>
      </c>
      <c r="M114" s="180">
        <f>税率2!$O$16</f>
        <v>0.15966386554621848</v>
      </c>
      <c r="N114" s="180">
        <f>税率2!$O$16</f>
        <v>0.15966386554621848</v>
      </c>
      <c r="O114" s="180">
        <f>税率2!$O$16</f>
        <v>0.15966386554621848</v>
      </c>
      <c r="P114" s="180">
        <f>税率2!$O$16</f>
        <v>0.15966386554621848</v>
      </c>
      <c r="Q114" s="180">
        <f>税率2!$O$16</f>
        <v>0.15966386554621848</v>
      </c>
      <c r="R114" s="180">
        <f>税率2!$O$16</f>
        <v>0.15966386554621848</v>
      </c>
      <c r="S114" s="180">
        <f>税率2!$O$16</f>
        <v>0.15966386554621848</v>
      </c>
      <c r="T114" s="180">
        <f>税率2!$O$16</f>
        <v>0.15966386554621848</v>
      </c>
      <c r="U114" s="180">
        <f>税率2!$O$16</f>
        <v>0.15966386554621848</v>
      </c>
      <c r="V114" s="180">
        <f>税率2!$O$16</f>
        <v>0.15966386554621848</v>
      </c>
      <c r="W114" s="180">
        <f>税率2!$O$16</f>
        <v>0.15966386554621848</v>
      </c>
      <c r="X114" s="180">
        <f>税率2!$O$16</f>
        <v>0.15966386554621848</v>
      </c>
      <c r="Y114" s="180">
        <f>税率2!$O$16</f>
        <v>0.15966386554621848</v>
      </c>
      <c r="Z114" s="180">
        <f>税率2!$O$16</f>
        <v>0.15966386554621848</v>
      </c>
      <c r="AA114" s="180">
        <f>税率2!$O$16</f>
        <v>0.15966386554621848</v>
      </c>
      <c r="AB114" s="180">
        <f>税率2!$O$16</f>
        <v>0.15966386554621848</v>
      </c>
      <c r="AC114" s="180">
        <f>税率2!$O$16</f>
        <v>0.15966386554621848</v>
      </c>
      <c r="AD114" s="180">
        <f>税率2!$O$16</f>
        <v>0.15966386554621848</v>
      </c>
      <c r="AE114" s="180">
        <f>税率2!$O$16</f>
        <v>0.15966386554621848</v>
      </c>
      <c r="AF114" s="180">
        <f>税率2!$O$16</f>
        <v>0.15966386554621848</v>
      </c>
      <c r="AG114" s="180">
        <f>税率2!$O$16</f>
        <v>0.15966386554621848</v>
      </c>
      <c r="AH114" s="180">
        <f>税率2!$O$16</f>
        <v>0.15966386554621848</v>
      </c>
      <c r="AI114" s="180">
        <f>税率2!$O$16</f>
        <v>0.15966386554621848</v>
      </c>
      <c r="AJ114" s="180">
        <f>税率2!$O$16</f>
        <v>0.15966386554621848</v>
      </c>
      <c r="AK114" s="180">
        <f>税率2!$O$16</f>
        <v>0.15966386554621848</v>
      </c>
      <c r="AL114" s="180">
        <f>税率2!$O$16</f>
        <v>0.15966386554621848</v>
      </c>
      <c r="AM114" s="180">
        <f>税率2!$O$16</f>
        <v>0.15966386554621848</v>
      </c>
      <c r="AN114" s="180">
        <f>税率2!$O$16</f>
        <v>0.15966386554621848</v>
      </c>
      <c r="AO114" s="180">
        <f>税率2!$O$16</f>
        <v>0.15966386554621848</v>
      </c>
      <c r="AP114" s="180">
        <f>税率2!$O$16</f>
        <v>0.15966386554621848</v>
      </c>
      <c r="AQ114" s="180">
        <f>税率2!$O$16</f>
        <v>0.15966386554621848</v>
      </c>
      <c r="AR114" s="180">
        <f>税率2!$O$16</f>
        <v>0.15966386554621848</v>
      </c>
      <c r="AS114" s="180">
        <f>税率2!$O$16</f>
        <v>0.15966386554621848</v>
      </c>
      <c r="AT114" s="180">
        <f>税率2!$O$16</f>
        <v>0.15966386554621848</v>
      </c>
      <c r="AU114" s="180">
        <f>税率2!$O$16</f>
        <v>0.15966386554621848</v>
      </c>
    </row>
    <row r="115" spans="1:47" ht="18.75" customHeight="1">
      <c r="A115" s="101" t="s">
        <v>3669</v>
      </c>
      <c r="B115" s="124">
        <v>0</v>
      </c>
      <c r="C115" s="124">
        <v>0</v>
      </c>
      <c r="D115" s="124">
        <v>0</v>
      </c>
      <c r="E115" s="124">
        <v>0</v>
      </c>
      <c r="F115" s="124">
        <v>0</v>
      </c>
      <c r="G115" s="180">
        <f>税率2!$O$16</f>
        <v>0.15966386554621848</v>
      </c>
      <c r="H115" s="180">
        <f>税率2!$O$16</f>
        <v>0.15966386554621848</v>
      </c>
      <c r="I115" s="180">
        <f>税率2!$O$16</f>
        <v>0.15966386554621848</v>
      </c>
      <c r="J115" s="180">
        <f>税率2!$O$16</f>
        <v>0.15966386554621848</v>
      </c>
      <c r="K115" s="180">
        <f>税率2!$O$16</f>
        <v>0.15966386554621848</v>
      </c>
      <c r="L115" s="180">
        <f>税率2!$O$16</f>
        <v>0.15966386554621848</v>
      </c>
      <c r="M115" s="180">
        <f>税率2!$O$16</f>
        <v>0.15966386554621848</v>
      </c>
      <c r="N115" s="180">
        <f>税率2!$O$16</f>
        <v>0.15966386554621848</v>
      </c>
      <c r="O115" s="180">
        <f>税率2!$O$16</f>
        <v>0.15966386554621848</v>
      </c>
      <c r="P115" s="180">
        <f>税率2!$O$16</f>
        <v>0.15966386554621848</v>
      </c>
      <c r="Q115" s="180">
        <f>税率2!$O$16</f>
        <v>0.15966386554621848</v>
      </c>
      <c r="R115" s="180">
        <f>税率2!$O$16</f>
        <v>0.15966386554621848</v>
      </c>
      <c r="S115" s="180">
        <f>税率2!$O$16</f>
        <v>0.15966386554621848</v>
      </c>
      <c r="T115" s="180">
        <f>税率2!$O$16</f>
        <v>0.15966386554621848</v>
      </c>
      <c r="U115" s="180">
        <f>税率2!$O$16</f>
        <v>0.15966386554621848</v>
      </c>
      <c r="V115" s="180">
        <f>税率2!$O$16</f>
        <v>0.15966386554621848</v>
      </c>
      <c r="W115" s="180">
        <f>税率2!$O$16</f>
        <v>0.15966386554621848</v>
      </c>
      <c r="X115" s="180">
        <f>税率2!$O$16</f>
        <v>0.15966386554621848</v>
      </c>
      <c r="Y115" s="180">
        <f>税率2!$O$16</f>
        <v>0.15966386554621848</v>
      </c>
      <c r="Z115" s="180">
        <f>税率2!$O$16</f>
        <v>0.15966386554621848</v>
      </c>
      <c r="AA115" s="180">
        <f>税率2!$O$16</f>
        <v>0.15966386554621848</v>
      </c>
      <c r="AB115" s="180">
        <f>税率2!$O$16</f>
        <v>0.15966386554621848</v>
      </c>
      <c r="AC115" s="180">
        <f>税率2!$O$16</f>
        <v>0.15966386554621848</v>
      </c>
      <c r="AD115" s="180">
        <f>税率2!$O$16</f>
        <v>0.15966386554621848</v>
      </c>
      <c r="AE115" s="180">
        <f>税率2!$O$16</f>
        <v>0.15966386554621848</v>
      </c>
      <c r="AF115" s="180">
        <f>税率2!$O$16</f>
        <v>0.15966386554621848</v>
      </c>
      <c r="AG115" s="180">
        <f>税率2!$O$16</f>
        <v>0.15966386554621848</v>
      </c>
      <c r="AH115" s="180">
        <f>税率2!$O$16</f>
        <v>0.15966386554621848</v>
      </c>
      <c r="AI115" s="180">
        <f>税率2!$O$16</f>
        <v>0.15966386554621848</v>
      </c>
      <c r="AJ115" s="180">
        <f>税率2!$O$16</f>
        <v>0.15966386554621848</v>
      </c>
      <c r="AK115" s="180">
        <f>税率2!$O$16</f>
        <v>0.15966386554621848</v>
      </c>
      <c r="AL115" s="180">
        <f>税率2!$O$16</f>
        <v>0.15966386554621848</v>
      </c>
      <c r="AM115" s="180">
        <f>税率2!$O$16</f>
        <v>0.15966386554621848</v>
      </c>
      <c r="AN115" s="180">
        <f>税率2!$O$16</f>
        <v>0.15966386554621848</v>
      </c>
      <c r="AO115" s="180">
        <f>税率2!$O$16</f>
        <v>0.15966386554621848</v>
      </c>
      <c r="AP115" s="180">
        <f>税率2!$O$16</f>
        <v>0.15966386554621848</v>
      </c>
      <c r="AQ115" s="180">
        <f>税率2!$O$16</f>
        <v>0.15966386554621848</v>
      </c>
      <c r="AR115" s="180">
        <f>税率2!$O$16</f>
        <v>0.15966386554621848</v>
      </c>
      <c r="AS115" s="180">
        <f>税率2!$O$16</f>
        <v>0.15966386554621848</v>
      </c>
      <c r="AT115" s="180">
        <f>税率2!$O$16</f>
        <v>0.15966386554621848</v>
      </c>
      <c r="AU115" s="180">
        <f>税率2!$O$16</f>
        <v>0.15966386554621848</v>
      </c>
    </row>
    <row r="116" spans="1:47" ht="18.75" customHeight="1">
      <c r="A116" s="101" t="s">
        <v>3670</v>
      </c>
      <c r="B116" s="124">
        <v>0</v>
      </c>
      <c r="C116" s="124">
        <v>0</v>
      </c>
      <c r="D116" s="124">
        <v>0</v>
      </c>
      <c r="E116" s="124">
        <v>0</v>
      </c>
      <c r="F116" s="124">
        <v>0</v>
      </c>
      <c r="G116" s="180">
        <f>税率2!$O$16</f>
        <v>0.15966386554621848</v>
      </c>
      <c r="H116" s="180">
        <f>税率2!$O$16</f>
        <v>0.15966386554621848</v>
      </c>
      <c r="I116" s="180">
        <f>税率2!$O$16</f>
        <v>0.15966386554621848</v>
      </c>
      <c r="J116" s="180">
        <f>税率2!$O$16</f>
        <v>0.15966386554621848</v>
      </c>
      <c r="K116" s="180">
        <f>税率2!$O$16</f>
        <v>0.15966386554621848</v>
      </c>
      <c r="L116" s="180">
        <f>税率2!$O$16</f>
        <v>0.15966386554621848</v>
      </c>
      <c r="M116" s="180">
        <f>税率2!$O$16</f>
        <v>0.15966386554621848</v>
      </c>
      <c r="N116" s="180">
        <f>税率2!$O$16</f>
        <v>0.15966386554621848</v>
      </c>
      <c r="O116" s="180">
        <f>税率2!$O$16</f>
        <v>0.15966386554621848</v>
      </c>
      <c r="P116" s="180">
        <f>税率2!$O$16</f>
        <v>0.15966386554621848</v>
      </c>
      <c r="Q116" s="180">
        <f>税率2!$O$16</f>
        <v>0.15966386554621848</v>
      </c>
      <c r="R116" s="180">
        <f>税率2!$O$16</f>
        <v>0.15966386554621848</v>
      </c>
      <c r="S116" s="180">
        <f>税率2!$O$16</f>
        <v>0.15966386554621848</v>
      </c>
      <c r="T116" s="180">
        <f>税率2!$O$16</f>
        <v>0.15966386554621848</v>
      </c>
      <c r="U116" s="180">
        <f>税率2!$O$16</f>
        <v>0.15966386554621848</v>
      </c>
      <c r="V116" s="180">
        <f>税率2!$O$16</f>
        <v>0.15966386554621848</v>
      </c>
      <c r="W116" s="180">
        <f>税率2!$O$16</f>
        <v>0.15966386554621848</v>
      </c>
      <c r="X116" s="180">
        <f>税率2!$O$16</f>
        <v>0.15966386554621848</v>
      </c>
      <c r="Y116" s="180">
        <f>税率2!$O$16</f>
        <v>0.15966386554621848</v>
      </c>
      <c r="Z116" s="180">
        <f>税率2!$O$16</f>
        <v>0.15966386554621848</v>
      </c>
      <c r="AA116" s="180">
        <f>税率2!$O$16</f>
        <v>0.15966386554621848</v>
      </c>
      <c r="AB116" s="180">
        <f>税率2!$O$16</f>
        <v>0.15966386554621848</v>
      </c>
      <c r="AC116" s="180">
        <f>税率2!$O$16</f>
        <v>0.15966386554621848</v>
      </c>
      <c r="AD116" s="180">
        <f>税率2!$O$16</f>
        <v>0.15966386554621848</v>
      </c>
      <c r="AE116" s="180">
        <f>税率2!$O$16</f>
        <v>0.15966386554621848</v>
      </c>
      <c r="AF116" s="180">
        <f>税率2!$O$16</f>
        <v>0.15966386554621848</v>
      </c>
      <c r="AG116" s="180">
        <f>税率2!$O$16</f>
        <v>0.15966386554621848</v>
      </c>
      <c r="AH116" s="180">
        <f>税率2!$O$16</f>
        <v>0.15966386554621848</v>
      </c>
      <c r="AI116" s="180">
        <f>税率2!$O$16</f>
        <v>0.15966386554621848</v>
      </c>
      <c r="AJ116" s="180">
        <f>税率2!$O$16</f>
        <v>0.15966386554621848</v>
      </c>
      <c r="AK116" s="180">
        <f>税率2!$O$16</f>
        <v>0.15966386554621848</v>
      </c>
      <c r="AL116" s="180">
        <f>税率2!$O$16</f>
        <v>0.15966386554621848</v>
      </c>
      <c r="AM116" s="180">
        <f>税率2!$O$16</f>
        <v>0.15966386554621848</v>
      </c>
      <c r="AN116" s="180">
        <f>税率2!$O$16</f>
        <v>0.15966386554621848</v>
      </c>
      <c r="AO116" s="180">
        <f>税率2!$O$16</f>
        <v>0.15966386554621848</v>
      </c>
      <c r="AP116" s="180">
        <f>税率2!$O$16</f>
        <v>0.15966386554621848</v>
      </c>
      <c r="AQ116" s="180">
        <f>税率2!$O$16</f>
        <v>0.15966386554621848</v>
      </c>
      <c r="AR116" s="180">
        <f>税率2!$O$16</f>
        <v>0.15966386554621848</v>
      </c>
      <c r="AS116" s="180">
        <f>税率2!$O$16</f>
        <v>0.15966386554621848</v>
      </c>
      <c r="AT116" s="180">
        <f>税率2!$O$16</f>
        <v>0.15966386554621848</v>
      </c>
      <c r="AU116" s="180">
        <f>税率2!$O$16</f>
        <v>0.15966386554621848</v>
      </c>
    </row>
    <row r="117" spans="1:47" ht="18.75" customHeight="1">
      <c r="A117" s="101" t="s">
        <v>3671</v>
      </c>
      <c r="B117" s="124">
        <v>0</v>
      </c>
      <c r="C117" s="124">
        <v>0</v>
      </c>
      <c r="D117" s="124">
        <v>0</v>
      </c>
      <c r="E117" s="124">
        <v>0</v>
      </c>
      <c r="F117" s="124">
        <v>0</v>
      </c>
      <c r="G117" s="180">
        <f>税率2!$O$16</f>
        <v>0.15966386554621848</v>
      </c>
      <c r="H117" s="180">
        <f>税率2!$O$16</f>
        <v>0.15966386554621848</v>
      </c>
      <c r="I117" s="180">
        <f>税率2!$O$16</f>
        <v>0.15966386554621848</v>
      </c>
      <c r="J117" s="180">
        <f>税率2!$O$16</f>
        <v>0.15966386554621848</v>
      </c>
      <c r="K117" s="180">
        <f>税率2!$O$16</f>
        <v>0.15966386554621848</v>
      </c>
      <c r="L117" s="180">
        <f>税率2!$O$16</f>
        <v>0.15966386554621848</v>
      </c>
      <c r="M117" s="180">
        <f>税率2!$O$16</f>
        <v>0.15966386554621848</v>
      </c>
      <c r="N117" s="180">
        <f>税率2!$O$16</f>
        <v>0.15966386554621848</v>
      </c>
      <c r="O117" s="180">
        <f>税率2!$O$16</f>
        <v>0.15966386554621848</v>
      </c>
      <c r="P117" s="180">
        <f>税率2!$O$16</f>
        <v>0.15966386554621848</v>
      </c>
      <c r="Q117" s="180">
        <f>税率2!$O$16</f>
        <v>0.15966386554621848</v>
      </c>
      <c r="R117" s="180">
        <f>税率2!$O$16</f>
        <v>0.15966386554621848</v>
      </c>
      <c r="S117" s="180">
        <f>税率2!$O$16</f>
        <v>0.15966386554621848</v>
      </c>
      <c r="T117" s="180">
        <f>税率2!$O$16</f>
        <v>0.15966386554621848</v>
      </c>
      <c r="U117" s="180">
        <f>税率2!$O$16</f>
        <v>0.15966386554621848</v>
      </c>
      <c r="V117" s="180">
        <f>税率2!$O$16</f>
        <v>0.15966386554621848</v>
      </c>
      <c r="W117" s="180">
        <f>税率2!$O$16</f>
        <v>0.15966386554621848</v>
      </c>
      <c r="X117" s="180">
        <f>税率2!$O$16</f>
        <v>0.15966386554621848</v>
      </c>
      <c r="Y117" s="180">
        <f>税率2!$O$16</f>
        <v>0.15966386554621848</v>
      </c>
      <c r="Z117" s="180">
        <f>税率2!$O$16</f>
        <v>0.15966386554621848</v>
      </c>
      <c r="AA117" s="180">
        <f>税率2!$O$16</f>
        <v>0.15966386554621848</v>
      </c>
      <c r="AB117" s="180">
        <f>税率2!$O$16</f>
        <v>0.15966386554621848</v>
      </c>
      <c r="AC117" s="180">
        <f>税率2!$O$16</f>
        <v>0.15966386554621848</v>
      </c>
      <c r="AD117" s="180">
        <f>税率2!$O$16</f>
        <v>0.15966386554621848</v>
      </c>
      <c r="AE117" s="180">
        <f>税率2!$O$16</f>
        <v>0.15966386554621848</v>
      </c>
      <c r="AF117" s="180">
        <f>税率2!$O$16</f>
        <v>0.15966386554621848</v>
      </c>
      <c r="AG117" s="180">
        <f>税率2!$O$16</f>
        <v>0.15966386554621848</v>
      </c>
      <c r="AH117" s="180">
        <f>税率2!$O$16</f>
        <v>0.15966386554621848</v>
      </c>
      <c r="AI117" s="180">
        <f>税率2!$O$16</f>
        <v>0.15966386554621848</v>
      </c>
      <c r="AJ117" s="180">
        <f>税率2!$O$16</f>
        <v>0.15966386554621848</v>
      </c>
      <c r="AK117" s="180">
        <f>税率2!$O$16</f>
        <v>0.15966386554621848</v>
      </c>
      <c r="AL117" s="180">
        <f>税率2!$O$16</f>
        <v>0.15966386554621848</v>
      </c>
      <c r="AM117" s="180">
        <f>税率2!$O$16</f>
        <v>0.15966386554621848</v>
      </c>
      <c r="AN117" s="180">
        <f>税率2!$O$16</f>
        <v>0.15966386554621848</v>
      </c>
      <c r="AO117" s="180">
        <f>税率2!$O$16</f>
        <v>0.15966386554621848</v>
      </c>
      <c r="AP117" s="180">
        <f>税率2!$O$16</f>
        <v>0.15966386554621848</v>
      </c>
      <c r="AQ117" s="180">
        <f>税率2!$O$16</f>
        <v>0.15966386554621848</v>
      </c>
      <c r="AR117" s="180">
        <f>税率2!$O$16</f>
        <v>0.15966386554621848</v>
      </c>
      <c r="AS117" s="180">
        <f>税率2!$O$16</f>
        <v>0.15966386554621848</v>
      </c>
      <c r="AT117" s="180">
        <f>税率2!$O$16</f>
        <v>0.15966386554621848</v>
      </c>
      <c r="AU117" s="180">
        <f>税率2!$O$16</f>
        <v>0.15966386554621848</v>
      </c>
    </row>
    <row r="118" spans="1:47" ht="18.75" customHeight="1">
      <c r="A118" s="101" t="s">
        <v>3672</v>
      </c>
      <c r="B118" s="124">
        <v>0</v>
      </c>
      <c r="C118" s="124">
        <v>0</v>
      </c>
      <c r="D118" s="124">
        <v>0</v>
      </c>
      <c r="E118" s="124">
        <v>0</v>
      </c>
      <c r="F118" s="124">
        <v>0</v>
      </c>
      <c r="G118" s="180">
        <f>税率2!$O$16</f>
        <v>0.15966386554621848</v>
      </c>
      <c r="H118" s="180">
        <f>税率2!$O$16</f>
        <v>0.15966386554621848</v>
      </c>
      <c r="I118" s="180">
        <f>税率2!$O$16</f>
        <v>0.15966386554621848</v>
      </c>
      <c r="J118" s="180">
        <f>税率2!$O$16</f>
        <v>0.15966386554621848</v>
      </c>
      <c r="K118" s="180">
        <f>税率2!$O$16</f>
        <v>0.15966386554621848</v>
      </c>
      <c r="L118" s="180">
        <f>税率2!$O$16</f>
        <v>0.15966386554621848</v>
      </c>
      <c r="M118" s="180">
        <f>税率2!$O$16</f>
        <v>0.15966386554621848</v>
      </c>
      <c r="N118" s="180">
        <f>税率2!$O$16</f>
        <v>0.15966386554621848</v>
      </c>
      <c r="O118" s="180">
        <f>税率2!$O$16</f>
        <v>0.15966386554621848</v>
      </c>
      <c r="P118" s="180">
        <f>税率2!$O$16</f>
        <v>0.15966386554621848</v>
      </c>
      <c r="Q118" s="180">
        <f>税率2!$O$16</f>
        <v>0.15966386554621848</v>
      </c>
      <c r="R118" s="180">
        <f>税率2!$O$16</f>
        <v>0.15966386554621848</v>
      </c>
      <c r="S118" s="180">
        <f>税率2!$O$16</f>
        <v>0.15966386554621848</v>
      </c>
      <c r="T118" s="180">
        <f>税率2!$O$16</f>
        <v>0.15966386554621848</v>
      </c>
      <c r="U118" s="180">
        <f>税率2!$O$16</f>
        <v>0.15966386554621848</v>
      </c>
      <c r="V118" s="180">
        <f>税率2!$O$16</f>
        <v>0.15966386554621848</v>
      </c>
      <c r="W118" s="180">
        <f>税率2!$O$16</f>
        <v>0.15966386554621848</v>
      </c>
      <c r="X118" s="180">
        <f>税率2!$O$16</f>
        <v>0.15966386554621848</v>
      </c>
      <c r="Y118" s="180">
        <f>税率2!$O$16</f>
        <v>0.15966386554621848</v>
      </c>
      <c r="Z118" s="180">
        <f>税率2!$O$16</f>
        <v>0.15966386554621848</v>
      </c>
      <c r="AA118" s="180">
        <f>税率2!$O$16</f>
        <v>0.15966386554621848</v>
      </c>
      <c r="AB118" s="180">
        <f>税率2!$O$16</f>
        <v>0.15966386554621848</v>
      </c>
      <c r="AC118" s="180">
        <f>税率2!$O$16</f>
        <v>0.15966386554621848</v>
      </c>
      <c r="AD118" s="180">
        <f>税率2!$O$16</f>
        <v>0.15966386554621848</v>
      </c>
      <c r="AE118" s="180">
        <f>税率2!$O$16</f>
        <v>0.15966386554621848</v>
      </c>
      <c r="AF118" s="180">
        <f>税率2!$O$16</f>
        <v>0.15966386554621848</v>
      </c>
      <c r="AG118" s="180">
        <f>税率2!$O$16</f>
        <v>0.15966386554621848</v>
      </c>
      <c r="AH118" s="180">
        <f>税率2!$O$16</f>
        <v>0.15966386554621848</v>
      </c>
      <c r="AI118" s="180">
        <f>税率2!$O$16</f>
        <v>0.15966386554621848</v>
      </c>
      <c r="AJ118" s="180">
        <f>税率2!$O$16</f>
        <v>0.15966386554621848</v>
      </c>
      <c r="AK118" s="180">
        <f>税率2!$O$16</f>
        <v>0.15966386554621848</v>
      </c>
      <c r="AL118" s="180">
        <f>税率2!$O$16</f>
        <v>0.15966386554621848</v>
      </c>
      <c r="AM118" s="180">
        <f>税率2!$O$16</f>
        <v>0.15966386554621848</v>
      </c>
      <c r="AN118" s="180">
        <f>税率2!$O$16</f>
        <v>0.15966386554621848</v>
      </c>
      <c r="AO118" s="180">
        <f>税率2!$O$16</f>
        <v>0.15966386554621848</v>
      </c>
      <c r="AP118" s="180">
        <f>税率2!$O$16</f>
        <v>0.15966386554621848</v>
      </c>
      <c r="AQ118" s="180">
        <f>税率2!$O$16</f>
        <v>0.15966386554621848</v>
      </c>
      <c r="AR118" s="180">
        <f>税率2!$O$16</f>
        <v>0.15966386554621848</v>
      </c>
      <c r="AS118" s="180">
        <f>税率2!$O$16</f>
        <v>0.15966386554621848</v>
      </c>
      <c r="AT118" s="180">
        <f>税率2!$O$16</f>
        <v>0.15966386554621848</v>
      </c>
      <c r="AU118" s="180">
        <f>税率2!$O$16</f>
        <v>0.15966386554621848</v>
      </c>
    </row>
    <row r="119" spans="1:47" ht="18.75" customHeight="1">
      <c r="A119" s="101" t="s">
        <v>3673</v>
      </c>
      <c r="B119" s="124">
        <v>0</v>
      </c>
      <c r="C119" s="124">
        <v>0</v>
      </c>
      <c r="D119" s="124">
        <v>0</v>
      </c>
      <c r="E119" s="124">
        <v>0</v>
      </c>
      <c r="F119" s="124">
        <v>0</v>
      </c>
      <c r="G119" s="180">
        <f>税率2!$O$16</f>
        <v>0.15966386554621848</v>
      </c>
      <c r="H119" s="180">
        <f>税率2!$O$16</f>
        <v>0.15966386554621848</v>
      </c>
      <c r="I119" s="180">
        <f>税率2!$O$16</f>
        <v>0.15966386554621848</v>
      </c>
      <c r="J119" s="180">
        <f>税率2!$O$16</f>
        <v>0.15966386554621848</v>
      </c>
      <c r="K119" s="180">
        <f>税率2!$O$16</f>
        <v>0.15966386554621848</v>
      </c>
      <c r="L119" s="180">
        <f>税率2!$O$16</f>
        <v>0.15966386554621848</v>
      </c>
      <c r="M119" s="180">
        <f>税率2!$O$16</f>
        <v>0.15966386554621848</v>
      </c>
      <c r="N119" s="180">
        <f>税率2!$O$16</f>
        <v>0.15966386554621848</v>
      </c>
      <c r="O119" s="180">
        <f>税率2!$O$16</f>
        <v>0.15966386554621848</v>
      </c>
      <c r="P119" s="180">
        <f>税率2!$O$16</f>
        <v>0.15966386554621848</v>
      </c>
      <c r="Q119" s="180">
        <f>税率2!$O$16</f>
        <v>0.15966386554621848</v>
      </c>
      <c r="R119" s="180">
        <f>税率2!$O$16</f>
        <v>0.15966386554621848</v>
      </c>
      <c r="S119" s="180">
        <f>税率2!$O$16</f>
        <v>0.15966386554621848</v>
      </c>
      <c r="T119" s="180">
        <f>税率2!$O$16</f>
        <v>0.15966386554621848</v>
      </c>
      <c r="U119" s="180">
        <f>税率2!$O$16</f>
        <v>0.15966386554621848</v>
      </c>
      <c r="V119" s="180">
        <f>税率2!$O$16</f>
        <v>0.15966386554621848</v>
      </c>
      <c r="W119" s="180">
        <f>税率2!$O$16</f>
        <v>0.15966386554621848</v>
      </c>
      <c r="X119" s="180">
        <f>税率2!$O$16</f>
        <v>0.15966386554621848</v>
      </c>
      <c r="Y119" s="180">
        <f>税率2!$O$16</f>
        <v>0.15966386554621848</v>
      </c>
      <c r="Z119" s="180">
        <f>税率2!$O$16</f>
        <v>0.15966386554621848</v>
      </c>
      <c r="AA119" s="180">
        <f>税率2!$O$16</f>
        <v>0.15966386554621848</v>
      </c>
      <c r="AB119" s="180">
        <f>税率2!$O$16</f>
        <v>0.15966386554621848</v>
      </c>
      <c r="AC119" s="180">
        <f>税率2!$O$16</f>
        <v>0.15966386554621848</v>
      </c>
      <c r="AD119" s="180">
        <f>税率2!$O$16</f>
        <v>0.15966386554621848</v>
      </c>
      <c r="AE119" s="180">
        <f>税率2!$O$16</f>
        <v>0.15966386554621848</v>
      </c>
      <c r="AF119" s="180">
        <f>税率2!$O$16</f>
        <v>0.15966386554621848</v>
      </c>
      <c r="AG119" s="180">
        <f>税率2!$O$16</f>
        <v>0.15966386554621848</v>
      </c>
      <c r="AH119" s="180">
        <f>税率2!$O$16</f>
        <v>0.15966386554621848</v>
      </c>
      <c r="AI119" s="180">
        <f>税率2!$O$16</f>
        <v>0.15966386554621848</v>
      </c>
      <c r="AJ119" s="180">
        <f>税率2!$O$16</f>
        <v>0.15966386554621848</v>
      </c>
      <c r="AK119" s="180">
        <f>税率2!$O$16</f>
        <v>0.15966386554621848</v>
      </c>
      <c r="AL119" s="180">
        <f>税率2!$O$16</f>
        <v>0.15966386554621848</v>
      </c>
      <c r="AM119" s="180">
        <f>税率2!$O$16</f>
        <v>0.15966386554621848</v>
      </c>
      <c r="AN119" s="180">
        <f>税率2!$O$16</f>
        <v>0.15966386554621848</v>
      </c>
      <c r="AO119" s="180">
        <f>税率2!$O$16</f>
        <v>0.15966386554621848</v>
      </c>
      <c r="AP119" s="180">
        <f>税率2!$O$16</f>
        <v>0.15966386554621848</v>
      </c>
      <c r="AQ119" s="180">
        <f>税率2!$O$16</f>
        <v>0.15966386554621848</v>
      </c>
      <c r="AR119" s="180">
        <f>税率2!$O$16</f>
        <v>0.15966386554621848</v>
      </c>
      <c r="AS119" s="180">
        <f>税率2!$O$16</f>
        <v>0.15966386554621848</v>
      </c>
      <c r="AT119" s="180">
        <f>税率2!$O$16</f>
        <v>0.15966386554621848</v>
      </c>
      <c r="AU119" s="180">
        <f>税率2!$O$16</f>
        <v>0.15966386554621848</v>
      </c>
    </row>
    <row r="120" spans="1:47" ht="18.75" customHeight="1">
      <c r="A120" s="101" t="s">
        <v>3674</v>
      </c>
      <c r="B120" s="124">
        <v>0</v>
      </c>
      <c r="C120" s="124">
        <v>0</v>
      </c>
      <c r="D120" s="124">
        <v>0</v>
      </c>
      <c r="E120" s="124">
        <v>0</v>
      </c>
      <c r="F120" s="124">
        <v>0</v>
      </c>
      <c r="G120" s="180">
        <f>税率2!$O$16</f>
        <v>0.15966386554621848</v>
      </c>
      <c r="H120" s="180">
        <f>税率2!$O$16</f>
        <v>0.15966386554621848</v>
      </c>
      <c r="I120" s="180">
        <f>税率2!$O$16</f>
        <v>0.15966386554621848</v>
      </c>
      <c r="J120" s="180">
        <f>税率2!$O$16</f>
        <v>0.15966386554621848</v>
      </c>
      <c r="K120" s="180">
        <f>税率2!$O$16</f>
        <v>0.15966386554621848</v>
      </c>
      <c r="L120" s="180">
        <f>税率2!$O$16</f>
        <v>0.15966386554621848</v>
      </c>
      <c r="M120" s="180">
        <f>税率2!$O$16</f>
        <v>0.15966386554621848</v>
      </c>
      <c r="N120" s="180">
        <f>税率2!$O$16</f>
        <v>0.15966386554621848</v>
      </c>
      <c r="O120" s="180">
        <f>税率2!$O$16</f>
        <v>0.15966386554621848</v>
      </c>
      <c r="P120" s="180">
        <f>税率2!$O$16</f>
        <v>0.15966386554621848</v>
      </c>
      <c r="Q120" s="180">
        <f>税率2!$O$16</f>
        <v>0.15966386554621848</v>
      </c>
      <c r="R120" s="180">
        <f>税率2!$O$16</f>
        <v>0.15966386554621848</v>
      </c>
      <c r="S120" s="180">
        <f>税率2!$O$16</f>
        <v>0.15966386554621848</v>
      </c>
      <c r="T120" s="180">
        <f>税率2!$O$16</f>
        <v>0.15966386554621848</v>
      </c>
      <c r="U120" s="180">
        <f>税率2!$O$16</f>
        <v>0.15966386554621848</v>
      </c>
      <c r="V120" s="180">
        <f>税率2!$O$16</f>
        <v>0.15966386554621848</v>
      </c>
      <c r="W120" s="180">
        <f>税率2!$O$16</f>
        <v>0.15966386554621848</v>
      </c>
      <c r="X120" s="180">
        <f>税率2!$O$16</f>
        <v>0.15966386554621848</v>
      </c>
      <c r="Y120" s="180">
        <f>税率2!$O$16</f>
        <v>0.15966386554621848</v>
      </c>
      <c r="Z120" s="180">
        <f>税率2!$O$16</f>
        <v>0.15966386554621848</v>
      </c>
      <c r="AA120" s="180">
        <f>税率2!$O$16</f>
        <v>0.15966386554621848</v>
      </c>
      <c r="AB120" s="180">
        <f>税率2!$O$16</f>
        <v>0.15966386554621848</v>
      </c>
      <c r="AC120" s="180">
        <f>税率2!$O$16</f>
        <v>0.15966386554621848</v>
      </c>
      <c r="AD120" s="180">
        <f>税率2!$O$16</f>
        <v>0.15966386554621848</v>
      </c>
      <c r="AE120" s="180">
        <f>税率2!$O$16</f>
        <v>0.15966386554621848</v>
      </c>
      <c r="AF120" s="180">
        <f>税率2!$O$16</f>
        <v>0.15966386554621848</v>
      </c>
      <c r="AG120" s="180">
        <f>税率2!$O$16</f>
        <v>0.15966386554621848</v>
      </c>
      <c r="AH120" s="180">
        <f>税率2!$O$16</f>
        <v>0.15966386554621848</v>
      </c>
      <c r="AI120" s="180">
        <f>税率2!$O$16</f>
        <v>0.15966386554621848</v>
      </c>
      <c r="AJ120" s="180">
        <f>税率2!$O$16</f>
        <v>0.15966386554621848</v>
      </c>
      <c r="AK120" s="180">
        <f>税率2!$O$16</f>
        <v>0.15966386554621848</v>
      </c>
      <c r="AL120" s="180">
        <f>税率2!$O$16</f>
        <v>0.15966386554621848</v>
      </c>
      <c r="AM120" s="180">
        <f>税率2!$O$16</f>
        <v>0.15966386554621848</v>
      </c>
      <c r="AN120" s="180">
        <f>税率2!$O$16</f>
        <v>0.15966386554621848</v>
      </c>
      <c r="AO120" s="180">
        <f>税率2!$O$16</f>
        <v>0.15966386554621848</v>
      </c>
      <c r="AP120" s="180">
        <f>税率2!$O$16</f>
        <v>0.15966386554621848</v>
      </c>
      <c r="AQ120" s="180">
        <f>税率2!$O$16</f>
        <v>0.15966386554621848</v>
      </c>
      <c r="AR120" s="180">
        <f>税率2!$O$16</f>
        <v>0.15966386554621848</v>
      </c>
      <c r="AS120" s="180">
        <f>税率2!$O$16</f>
        <v>0.15966386554621848</v>
      </c>
      <c r="AT120" s="180">
        <f>税率2!$O$16</f>
        <v>0.15966386554621848</v>
      </c>
      <c r="AU120" s="180">
        <f>税率2!$O$16</f>
        <v>0.15966386554621848</v>
      </c>
    </row>
    <row r="121" spans="1:47" ht="18.75" customHeight="1">
      <c r="A121" s="101" t="s">
        <v>3675</v>
      </c>
      <c r="B121" s="124">
        <v>0</v>
      </c>
      <c r="C121" s="124">
        <v>0</v>
      </c>
      <c r="D121" s="124">
        <v>0</v>
      </c>
      <c r="E121" s="124">
        <v>0</v>
      </c>
      <c r="F121" s="124">
        <v>0</v>
      </c>
      <c r="G121" s="180">
        <f>税率2!$O$16</f>
        <v>0.15966386554621848</v>
      </c>
      <c r="H121" s="180">
        <f>税率2!$O$16</f>
        <v>0.15966386554621848</v>
      </c>
      <c r="I121" s="180">
        <f>税率2!$O$16</f>
        <v>0.15966386554621848</v>
      </c>
      <c r="J121" s="180">
        <f>税率2!$O$16</f>
        <v>0.15966386554621848</v>
      </c>
      <c r="K121" s="180">
        <f>税率2!$O$16</f>
        <v>0.15966386554621848</v>
      </c>
      <c r="L121" s="180">
        <f>税率2!$O$16</f>
        <v>0.15966386554621848</v>
      </c>
      <c r="M121" s="180">
        <f>税率2!$O$16</f>
        <v>0.15966386554621848</v>
      </c>
      <c r="N121" s="180">
        <f>税率2!$O$16</f>
        <v>0.15966386554621848</v>
      </c>
      <c r="O121" s="180">
        <f>税率2!$O$16</f>
        <v>0.15966386554621848</v>
      </c>
      <c r="P121" s="180">
        <f>税率2!$O$16</f>
        <v>0.15966386554621848</v>
      </c>
      <c r="Q121" s="180">
        <f>税率2!$O$16</f>
        <v>0.15966386554621848</v>
      </c>
      <c r="R121" s="180">
        <f>税率2!$O$16</f>
        <v>0.15966386554621848</v>
      </c>
      <c r="S121" s="180">
        <f>税率2!$O$16</f>
        <v>0.15966386554621848</v>
      </c>
      <c r="T121" s="180">
        <f>税率2!$O$16</f>
        <v>0.15966386554621848</v>
      </c>
      <c r="U121" s="180">
        <f>税率2!$O$16</f>
        <v>0.15966386554621848</v>
      </c>
      <c r="V121" s="180">
        <f>税率2!$O$16</f>
        <v>0.15966386554621848</v>
      </c>
      <c r="W121" s="180">
        <f>税率2!$O$16</f>
        <v>0.15966386554621848</v>
      </c>
      <c r="X121" s="180">
        <f>税率2!$O$16</f>
        <v>0.15966386554621848</v>
      </c>
      <c r="Y121" s="180">
        <f>税率2!$O$16</f>
        <v>0.15966386554621848</v>
      </c>
      <c r="Z121" s="180">
        <f>税率2!$O$16</f>
        <v>0.15966386554621848</v>
      </c>
      <c r="AA121" s="180">
        <f>税率2!$O$16</f>
        <v>0.15966386554621848</v>
      </c>
      <c r="AB121" s="180">
        <f>税率2!$O$16</f>
        <v>0.15966386554621848</v>
      </c>
      <c r="AC121" s="180">
        <f>税率2!$O$16</f>
        <v>0.15966386554621848</v>
      </c>
      <c r="AD121" s="180">
        <f>税率2!$O$16</f>
        <v>0.15966386554621848</v>
      </c>
      <c r="AE121" s="180">
        <f>税率2!$O$16</f>
        <v>0.15966386554621848</v>
      </c>
      <c r="AF121" s="180">
        <f>税率2!$O$16</f>
        <v>0.15966386554621848</v>
      </c>
      <c r="AG121" s="180">
        <f>税率2!$O$16</f>
        <v>0.15966386554621848</v>
      </c>
      <c r="AH121" s="180">
        <f>税率2!$O$16</f>
        <v>0.15966386554621848</v>
      </c>
      <c r="AI121" s="180">
        <f>税率2!$O$16</f>
        <v>0.15966386554621848</v>
      </c>
      <c r="AJ121" s="180">
        <f>税率2!$O$16</f>
        <v>0.15966386554621848</v>
      </c>
      <c r="AK121" s="180">
        <f>税率2!$O$16</f>
        <v>0.15966386554621848</v>
      </c>
      <c r="AL121" s="180">
        <f>税率2!$O$16</f>
        <v>0.15966386554621848</v>
      </c>
      <c r="AM121" s="180">
        <f>税率2!$O$16</f>
        <v>0.15966386554621848</v>
      </c>
      <c r="AN121" s="180">
        <f>税率2!$O$16</f>
        <v>0.15966386554621848</v>
      </c>
      <c r="AO121" s="180">
        <f>税率2!$O$16</f>
        <v>0.15966386554621848</v>
      </c>
      <c r="AP121" s="180">
        <f>税率2!$O$16</f>
        <v>0.15966386554621848</v>
      </c>
      <c r="AQ121" s="180">
        <f>税率2!$O$16</f>
        <v>0.15966386554621848</v>
      </c>
      <c r="AR121" s="180">
        <f>税率2!$O$16</f>
        <v>0.15966386554621848</v>
      </c>
      <c r="AS121" s="180">
        <f>税率2!$O$16</f>
        <v>0.15966386554621848</v>
      </c>
      <c r="AT121" s="180">
        <f>税率2!$O$16</f>
        <v>0.15966386554621848</v>
      </c>
      <c r="AU121" s="180">
        <f>税率2!$O$16</f>
        <v>0.15966386554621848</v>
      </c>
    </row>
    <row r="122" spans="1:47" s="103" customFormat="1" ht="18.75" customHeight="1">
      <c r="A122" s="102" t="s">
        <v>3686</v>
      </c>
      <c r="B122" s="102"/>
      <c r="C122" s="102"/>
      <c r="D122" s="102"/>
      <c r="E122" s="102"/>
      <c r="F122" s="102"/>
      <c r="I122" s="102"/>
      <c r="L122" s="102"/>
      <c r="O122" s="102"/>
      <c r="R122" s="102"/>
      <c r="U122" s="102"/>
      <c r="X122" s="102"/>
      <c r="AA122" s="102"/>
      <c r="AD122" s="102"/>
      <c r="AG122" s="102"/>
      <c r="AJ122" s="102"/>
      <c r="AM122" s="102"/>
      <c r="AP122" s="102"/>
      <c r="AS122" s="102"/>
    </row>
    <row r="123" spans="1:47" ht="18.75" customHeight="1">
      <c r="A123" s="105" t="s">
        <v>3697</v>
      </c>
      <c r="B123" s="101">
        <v>2015</v>
      </c>
      <c r="C123" s="101">
        <v>2016</v>
      </c>
      <c r="D123" s="101">
        <v>2017</v>
      </c>
      <c r="E123" s="101">
        <v>2018</v>
      </c>
      <c r="F123" s="101">
        <v>2019</v>
      </c>
      <c r="G123" s="101">
        <v>2020</v>
      </c>
      <c r="H123" s="101">
        <v>2021</v>
      </c>
      <c r="I123" s="101">
        <v>2022</v>
      </c>
      <c r="J123" s="101">
        <v>2023</v>
      </c>
      <c r="K123" s="101">
        <v>2024</v>
      </c>
      <c r="L123" s="101">
        <v>2025</v>
      </c>
      <c r="M123" s="101">
        <v>2026</v>
      </c>
      <c r="N123" s="101">
        <v>2027</v>
      </c>
      <c r="O123" s="101">
        <v>2028</v>
      </c>
      <c r="P123" s="101">
        <v>2029</v>
      </c>
      <c r="Q123" s="101">
        <v>2030</v>
      </c>
      <c r="R123" s="101">
        <v>2031</v>
      </c>
      <c r="S123" s="101">
        <v>2032</v>
      </c>
      <c r="T123" s="101">
        <v>2033</v>
      </c>
      <c r="U123" s="101">
        <v>2034</v>
      </c>
      <c r="V123" s="101">
        <v>2035</v>
      </c>
      <c r="W123" s="101">
        <v>2036</v>
      </c>
      <c r="X123" s="101">
        <v>2037</v>
      </c>
      <c r="Y123" s="101">
        <v>2038</v>
      </c>
      <c r="Z123" s="101">
        <v>2039</v>
      </c>
      <c r="AA123" s="101">
        <v>2040</v>
      </c>
      <c r="AB123" s="101">
        <v>2041</v>
      </c>
      <c r="AC123" s="101">
        <v>2042</v>
      </c>
      <c r="AD123" s="101">
        <v>2043</v>
      </c>
      <c r="AE123" s="101">
        <v>2044</v>
      </c>
      <c r="AF123" s="101">
        <v>2045</v>
      </c>
      <c r="AG123" s="101">
        <v>2046</v>
      </c>
      <c r="AH123" s="101">
        <v>2047</v>
      </c>
      <c r="AI123" s="101">
        <v>2048</v>
      </c>
      <c r="AJ123" s="101">
        <v>2049</v>
      </c>
      <c r="AK123" s="101">
        <v>2050</v>
      </c>
      <c r="AL123" s="101">
        <v>2051</v>
      </c>
      <c r="AM123" s="101">
        <v>2052</v>
      </c>
      <c r="AN123" s="101">
        <v>2053</v>
      </c>
      <c r="AO123" s="101">
        <v>2054</v>
      </c>
      <c r="AP123" s="101">
        <v>2055</v>
      </c>
      <c r="AQ123" s="101">
        <v>2056</v>
      </c>
      <c r="AR123" s="101">
        <v>2057</v>
      </c>
      <c r="AS123" s="101">
        <v>2058</v>
      </c>
      <c r="AT123" s="101">
        <v>2059</v>
      </c>
      <c r="AU123" s="101">
        <v>2060</v>
      </c>
    </row>
    <row r="124" spans="1:47" ht="18.75" customHeight="1">
      <c r="A124" s="101" t="s">
        <v>3668</v>
      </c>
      <c r="B124" s="124">
        <v>0</v>
      </c>
      <c r="C124" s="124">
        <v>0</v>
      </c>
      <c r="D124" s="124">
        <v>0</v>
      </c>
      <c r="E124" s="124">
        <v>0</v>
      </c>
      <c r="F124" s="124">
        <v>0</v>
      </c>
      <c r="G124" s="180">
        <f>税率2!$O$17</f>
        <v>0.39186135280245094</v>
      </c>
      <c r="H124" s="180">
        <f>税率2!$O$17</f>
        <v>0.39186135280245094</v>
      </c>
      <c r="I124" s="180">
        <f>税率2!$O$17</f>
        <v>0.39186135280245094</v>
      </c>
      <c r="J124" s="180">
        <f>税率2!$O$17</f>
        <v>0.39186135280245094</v>
      </c>
      <c r="K124" s="180">
        <f>税率2!$O$17</f>
        <v>0.39186135280245094</v>
      </c>
      <c r="L124" s="180">
        <f>税率2!$O$17</f>
        <v>0.39186135280245094</v>
      </c>
      <c r="M124" s="180">
        <f>税率2!$O$17</f>
        <v>0.39186135280245094</v>
      </c>
      <c r="N124" s="180">
        <f>税率2!$O$17</f>
        <v>0.39186135280245094</v>
      </c>
      <c r="O124" s="180">
        <f>税率2!$O$17</f>
        <v>0.39186135280245094</v>
      </c>
      <c r="P124" s="180">
        <f>税率2!$O$17</f>
        <v>0.39186135280245094</v>
      </c>
      <c r="Q124" s="180">
        <f>税率2!$O$17</f>
        <v>0.39186135280245094</v>
      </c>
      <c r="R124" s="180">
        <f>税率2!$O$17</f>
        <v>0.39186135280245094</v>
      </c>
      <c r="S124" s="180">
        <f>税率2!$O$17</f>
        <v>0.39186135280245094</v>
      </c>
      <c r="T124" s="180">
        <f>税率2!$O$17</f>
        <v>0.39186135280245094</v>
      </c>
      <c r="U124" s="180">
        <f>税率2!$O$17</f>
        <v>0.39186135280245094</v>
      </c>
      <c r="V124" s="180">
        <f>税率2!$O$17</f>
        <v>0.39186135280245094</v>
      </c>
      <c r="W124" s="180">
        <f>税率2!$O$17</f>
        <v>0.39186135280245094</v>
      </c>
      <c r="X124" s="180">
        <f>税率2!$O$17</f>
        <v>0.39186135280245094</v>
      </c>
      <c r="Y124" s="180">
        <f>税率2!$O$17</f>
        <v>0.39186135280245094</v>
      </c>
      <c r="Z124" s="180">
        <f>税率2!$O$17</f>
        <v>0.39186135280245094</v>
      </c>
      <c r="AA124" s="180">
        <f>税率2!$O$17</f>
        <v>0.39186135280245094</v>
      </c>
      <c r="AB124" s="180">
        <f>税率2!$O$17</f>
        <v>0.39186135280245094</v>
      </c>
      <c r="AC124" s="180">
        <f>税率2!$O$17</f>
        <v>0.39186135280245094</v>
      </c>
      <c r="AD124" s="180">
        <f>税率2!$O$17</f>
        <v>0.39186135280245094</v>
      </c>
      <c r="AE124" s="180">
        <f>税率2!$O$17</f>
        <v>0.39186135280245094</v>
      </c>
      <c r="AF124" s="180">
        <f>税率2!$O$17</f>
        <v>0.39186135280245094</v>
      </c>
      <c r="AG124" s="180">
        <f>税率2!$O$17</f>
        <v>0.39186135280245094</v>
      </c>
      <c r="AH124" s="180">
        <f>税率2!$O$17</f>
        <v>0.39186135280245094</v>
      </c>
      <c r="AI124" s="180">
        <f>税率2!$O$17</f>
        <v>0.39186135280245094</v>
      </c>
      <c r="AJ124" s="180">
        <f>税率2!$O$17</f>
        <v>0.39186135280245094</v>
      </c>
      <c r="AK124" s="180">
        <f>税率2!$O$17</f>
        <v>0.39186135280245094</v>
      </c>
      <c r="AL124" s="180">
        <f>税率2!$O$17</f>
        <v>0.39186135280245094</v>
      </c>
      <c r="AM124" s="180">
        <f>税率2!$O$17</f>
        <v>0.39186135280245094</v>
      </c>
      <c r="AN124" s="180">
        <f>税率2!$O$17</f>
        <v>0.39186135280245094</v>
      </c>
      <c r="AO124" s="180">
        <f>税率2!$O$17</f>
        <v>0.39186135280245094</v>
      </c>
      <c r="AP124" s="180">
        <f>税率2!$O$17</f>
        <v>0.39186135280245094</v>
      </c>
      <c r="AQ124" s="180">
        <f>税率2!$O$17</f>
        <v>0.39186135280245094</v>
      </c>
      <c r="AR124" s="180">
        <f>税率2!$O$17</f>
        <v>0.39186135280245094</v>
      </c>
      <c r="AS124" s="180">
        <f>税率2!$O$17</f>
        <v>0.39186135280245094</v>
      </c>
      <c r="AT124" s="180">
        <f>税率2!$O$17</f>
        <v>0.39186135280245094</v>
      </c>
      <c r="AU124" s="180">
        <f>税率2!$O$17</f>
        <v>0.39186135280245094</v>
      </c>
    </row>
    <row r="125" spans="1:47" ht="18.75" customHeight="1">
      <c r="A125" s="101" t="s">
        <v>3669</v>
      </c>
      <c r="B125" s="124">
        <v>0</v>
      </c>
      <c r="C125" s="124">
        <v>0</v>
      </c>
      <c r="D125" s="124">
        <v>0</v>
      </c>
      <c r="E125" s="124">
        <v>0</v>
      </c>
      <c r="F125" s="124">
        <v>0</v>
      </c>
      <c r="G125" s="180">
        <f>税率2!$O$17</f>
        <v>0.39186135280245094</v>
      </c>
      <c r="H125" s="180">
        <f>税率2!$O$17</f>
        <v>0.39186135280245094</v>
      </c>
      <c r="I125" s="180">
        <f>税率2!$O$17</f>
        <v>0.39186135280245094</v>
      </c>
      <c r="J125" s="180">
        <f>税率2!$O$17</f>
        <v>0.39186135280245094</v>
      </c>
      <c r="K125" s="180">
        <f>税率2!$O$17</f>
        <v>0.39186135280245094</v>
      </c>
      <c r="L125" s="180">
        <f>税率2!$O$17</f>
        <v>0.39186135280245094</v>
      </c>
      <c r="M125" s="180">
        <f>税率2!$O$17</f>
        <v>0.39186135280245094</v>
      </c>
      <c r="N125" s="180">
        <f>税率2!$O$17</f>
        <v>0.39186135280245094</v>
      </c>
      <c r="O125" s="180">
        <f>税率2!$O$17</f>
        <v>0.39186135280245094</v>
      </c>
      <c r="P125" s="180">
        <f>税率2!$O$17</f>
        <v>0.39186135280245094</v>
      </c>
      <c r="Q125" s="180">
        <f>税率2!$O$17</f>
        <v>0.39186135280245094</v>
      </c>
      <c r="R125" s="180">
        <f>税率2!$O$17</f>
        <v>0.39186135280245094</v>
      </c>
      <c r="S125" s="180">
        <f>税率2!$O$17</f>
        <v>0.39186135280245094</v>
      </c>
      <c r="T125" s="180">
        <f>税率2!$O$17</f>
        <v>0.39186135280245094</v>
      </c>
      <c r="U125" s="180">
        <f>税率2!$O$17</f>
        <v>0.39186135280245094</v>
      </c>
      <c r="V125" s="180">
        <f>税率2!$O$17</f>
        <v>0.39186135280245094</v>
      </c>
      <c r="W125" s="180">
        <f>税率2!$O$17</f>
        <v>0.39186135280245094</v>
      </c>
      <c r="X125" s="180">
        <f>税率2!$O$17</f>
        <v>0.39186135280245094</v>
      </c>
      <c r="Y125" s="180">
        <f>税率2!$O$17</f>
        <v>0.39186135280245094</v>
      </c>
      <c r="Z125" s="180">
        <f>税率2!$O$17</f>
        <v>0.39186135280245094</v>
      </c>
      <c r="AA125" s="180">
        <f>税率2!$O$17</f>
        <v>0.39186135280245094</v>
      </c>
      <c r="AB125" s="180">
        <f>税率2!$O$17</f>
        <v>0.39186135280245094</v>
      </c>
      <c r="AC125" s="180">
        <f>税率2!$O$17</f>
        <v>0.39186135280245094</v>
      </c>
      <c r="AD125" s="180">
        <f>税率2!$O$17</f>
        <v>0.39186135280245094</v>
      </c>
      <c r="AE125" s="180">
        <f>税率2!$O$17</f>
        <v>0.39186135280245094</v>
      </c>
      <c r="AF125" s="180">
        <f>税率2!$O$17</f>
        <v>0.39186135280245094</v>
      </c>
      <c r="AG125" s="180">
        <f>税率2!$O$17</f>
        <v>0.39186135280245094</v>
      </c>
      <c r="AH125" s="180">
        <f>税率2!$O$17</f>
        <v>0.39186135280245094</v>
      </c>
      <c r="AI125" s="180">
        <f>税率2!$O$17</f>
        <v>0.39186135280245094</v>
      </c>
      <c r="AJ125" s="180">
        <f>税率2!$O$17</f>
        <v>0.39186135280245094</v>
      </c>
      <c r="AK125" s="180">
        <f>税率2!$O$17</f>
        <v>0.39186135280245094</v>
      </c>
      <c r="AL125" s="180">
        <f>税率2!$O$17</f>
        <v>0.39186135280245094</v>
      </c>
      <c r="AM125" s="180">
        <f>税率2!$O$17</f>
        <v>0.39186135280245094</v>
      </c>
      <c r="AN125" s="180">
        <f>税率2!$O$17</f>
        <v>0.39186135280245094</v>
      </c>
      <c r="AO125" s="180">
        <f>税率2!$O$17</f>
        <v>0.39186135280245094</v>
      </c>
      <c r="AP125" s="180">
        <f>税率2!$O$17</f>
        <v>0.39186135280245094</v>
      </c>
      <c r="AQ125" s="180">
        <f>税率2!$O$17</f>
        <v>0.39186135280245094</v>
      </c>
      <c r="AR125" s="180">
        <f>税率2!$O$17</f>
        <v>0.39186135280245094</v>
      </c>
      <c r="AS125" s="180">
        <f>税率2!$O$17</f>
        <v>0.39186135280245094</v>
      </c>
      <c r="AT125" s="180">
        <f>税率2!$O$17</f>
        <v>0.39186135280245094</v>
      </c>
      <c r="AU125" s="180">
        <f>税率2!$O$17</f>
        <v>0.39186135280245094</v>
      </c>
    </row>
    <row r="126" spans="1:47" ht="18.75" customHeight="1">
      <c r="A126" s="101" t="s">
        <v>3670</v>
      </c>
      <c r="B126" s="124">
        <v>0</v>
      </c>
      <c r="C126" s="124">
        <v>0</v>
      </c>
      <c r="D126" s="124">
        <v>0</v>
      </c>
      <c r="E126" s="124">
        <v>0</v>
      </c>
      <c r="F126" s="124">
        <v>0</v>
      </c>
      <c r="G126" s="180">
        <f>税率2!$O$17</f>
        <v>0.39186135280245094</v>
      </c>
      <c r="H126" s="180">
        <f>税率2!$O$17</f>
        <v>0.39186135280245094</v>
      </c>
      <c r="I126" s="180">
        <f>税率2!$O$17</f>
        <v>0.39186135280245094</v>
      </c>
      <c r="J126" s="180">
        <f>税率2!$O$17</f>
        <v>0.39186135280245094</v>
      </c>
      <c r="K126" s="180">
        <f>税率2!$O$17</f>
        <v>0.39186135280245094</v>
      </c>
      <c r="L126" s="180">
        <f>税率2!$O$17</f>
        <v>0.39186135280245094</v>
      </c>
      <c r="M126" s="180">
        <f>税率2!$O$17</f>
        <v>0.39186135280245094</v>
      </c>
      <c r="N126" s="180">
        <f>税率2!$O$17</f>
        <v>0.39186135280245094</v>
      </c>
      <c r="O126" s="180">
        <f>税率2!$O$17</f>
        <v>0.39186135280245094</v>
      </c>
      <c r="P126" s="180">
        <f>税率2!$O$17</f>
        <v>0.39186135280245094</v>
      </c>
      <c r="Q126" s="180">
        <f>税率2!$O$17</f>
        <v>0.39186135280245094</v>
      </c>
      <c r="R126" s="180">
        <f>税率2!$O$17</f>
        <v>0.39186135280245094</v>
      </c>
      <c r="S126" s="180">
        <f>税率2!$O$17</f>
        <v>0.39186135280245094</v>
      </c>
      <c r="T126" s="180">
        <f>税率2!$O$17</f>
        <v>0.39186135280245094</v>
      </c>
      <c r="U126" s="180">
        <f>税率2!$O$17</f>
        <v>0.39186135280245094</v>
      </c>
      <c r="V126" s="180">
        <f>税率2!$O$17</f>
        <v>0.39186135280245094</v>
      </c>
      <c r="W126" s="180">
        <f>税率2!$O$17</f>
        <v>0.39186135280245094</v>
      </c>
      <c r="X126" s="180">
        <f>税率2!$O$17</f>
        <v>0.39186135280245094</v>
      </c>
      <c r="Y126" s="180">
        <f>税率2!$O$17</f>
        <v>0.39186135280245094</v>
      </c>
      <c r="Z126" s="180">
        <f>税率2!$O$17</f>
        <v>0.39186135280245094</v>
      </c>
      <c r="AA126" s="180">
        <f>税率2!$O$17</f>
        <v>0.39186135280245094</v>
      </c>
      <c r="AB126" s="180">
        <f>税率2!$O$17</f>
        <v>0.39186135280245094</v>
      </c>
      <c r="AC126" s="180">
        <f>税率2!$O$17</f>
        <v>0.39186135280245094</v>
      </c>
      <c r="AD126" s="180">
        <f>税率2!$O$17</f>
        <v>0.39186135280245094</v>
      </c>
      <c r="AE126" s="180">
        <f>税率2!$O$17</f>
        <v>0.39186135280245094</v>
      </c>
      <c r="AF126" s="180">
        <f>税率2!$O$17</f>
        <v>0.39186135280245094</v>
      </c>
      <c r="AG126" s="180">
        <f>税率2!$O$17</f>
        <v>0.39186135280245094</v>
      </c>
      <c r="AH126" s="180">
        <f>税率2!$O$17</f>
        <v>0.39186135280245094</v>
      </c>
      <c r="AI126" s="180">
        <f>税率2!$O$17</f>
        <v>0.39186135280245094</v>
      </c>
      <c r="AJ126" s="180">
        <f>税率2!$O$17</f>
        <v>0.39186135280245094</v>
      </c>
      <c r="AK126" s="180">
        <f>税率2!$O$17</f>
        <v>0.39186135280245094</v>
      </c>
      <c r="AL126" s="180">
        <f>税率2!$O$17</f>
        <v>0.39186135280245094</v>
      </c>
      <c r="AM126" s="180">
        <f>税率2!$O$17</f>
        <v>0.39186135280245094</v>
      </c>
      <c r="AN126" s="180">
        <f>税率2!$O$17</f>
        <v>0.39186135280245094</v>
      </c>
      <c r="AO126" s="180">
        <f>税率2!$O$17</f>
        <v>0.39186135280245094</v>
      </c>
      <c r="AP126" s="180">
        <f>税率2!$O$17</f>
        <v>0.39186135280245094</v>
      </c>
      <c r="AQ126" s="180">
        <f>税率2!$O$17</f>
        <v>0.39186135280245094</v>
      </c>
      <c r="AR126" s="180">
        <f>税率2!$O$17</f>
        <v>0.39186135280245094</v>
      </c>
      <c r="AS126" s="180">
        <f>税率2!$O$17</f>
        <v>0.39186135280245094</v>
      </c>
      <c r="AT126" s="180">
        <f>税率2!$O$17</f>
        <v>0.39186135280245094</v>
      </c>
      <c r="AU126" s="180">
        <f>税率2!$O$17</f>
        <v>0.39186135280245094</v>
      </c>
    </row>
    <row r="127" spans="1:47" ht="18.75" customHeight="1">
      <c r="A127" s="101" t="s">
        <v>3671</v>
      </c>
      <c r="B127" s="124">
        <v>0</v>
      </c>
      <c r="C127" s="124">
        <v>0</v>
      </c>
      <c r="D127" s="124">
        <v>0</v>
      </c>
      <c r="E127" s="124">
        <v>0</v>
      </c>
      <c r="F127" s="124">
        <v>0</v>
      </c>
      <c r="G127" s="180">
        <f>税率2!$O$17</f>
        <v>0.39186135280245094</v>
      </c>
      <c r="H127" s="180">
        <f>税率2!$O$17</f>
        <v>0.39186135280245094</v>
      </c>
      <c r="I127" s="180">
        <f>税率2!$O$17</f>
        <v>0.39186135280245094</v>
      </c>
      <c r="J127" s="180">
        <f>税率2!$O$17</f>
        <v>0.39186135280245094</v>
      </c>
      <c r="K127" s="180">
        <f>税率2!$O$17</f>
        <v>0.39186135280245094</v>
      </c>
      <c r="L127" s="180">
        <f>税率2!$O$17</f>
        <v>0.39186135280245094</v>
      </c>
      <c r="M127" s="180">
        <f>税率2!$O$17</f>
        <v>0.39186135280245094</v>
      </c>
      <c r="N127" s="180">
        <f>税率2!$O$17</f>
        <v>0.39186135280245094</v>
      </c>
      <c r="O127" s="180">
        <f>税率2!$O$17</f>
        <v>0.39186135280245094</v>
      </c>
      <c r="P127" s="180">
        <f>税率2!$O$17</f>
        <v>0.39186135280245094</v>
      </c>
      <c r="Q127" s="180">
        <f>税率2!$O$17</f>
        <v>0.39186135280245094</v>
      </c>
      <c r="R127" s="180">
        <f>税率2!$O$17</f>
        <v>0.39186135280245094</v>
      </c>
      <c r="S127" s="180">
        <f>税率2!$O$17</f>
        <v>0.39186135280245094</v>
      </c>
      <c r="T127" s="180">
        <f>税率2!$O$17</f>
        <v>0.39186135280245094</v>
      </c>
      <c r="U127" s="180">
        <f>税率2!$O$17</f>
        <v>0.39186135280245094</v>
      </c>
      <c r="V127" s="180">
        <f>税率2!$O$17</f>
        <v>0.39186135280245094</v>
      </c>
      <c r="W127" s="180">
        <f>税率2!$O$17</f>
        <v>0.39186135280245094</v>
      </c>
      <c r="X127" s="180">
        <f>税率2!$O$17</f>
        <v>0.39186135280245094</v>
      </c>
      <c r="Y127" s="180">
        <f>税率2!$O$17</f>
        <v>0.39186135280245094</v>
      </c>
      <c r="Z127" s="180">
        <f>税率2!$O$17</f>
        <v>0.39186135280245094</v>
      </c>
      <c r="AA127" s="180">
        <f>税率2!$O$17</f>
        <v>0.39186135280245094</v>
      </c>
      <c r="AB127" s="180">
        <f>税率2!$O$17</f>
        <v>0.39186135280245094</v>
      </c>
      <c r="AC127" s="180">
        <f>税率2!$O$17</f>
        <v>0.39186135280245094</v>
      </c>
      <c r="AD127" s="180">
        <f>税率2!$O$17</f>
        <v>0.39186135280245094</v>
      </c>
      <c r="AE127" s="180">
        <f>税率2!$O$17</f>
        <v>0.39186135280245094</v>
      </c>
      <c r="AF127" s="180">
        <f>税率2!$O$17</f>
        <v>0.39186135280245094</v>
      </c>
      <c r="AG127" s="180">
        <f>税率2!$O$17</f>
        <v>0.39186135280245094</v>
      </c>
      <c r="AH127" s="180">
        <f>税率2!$O$17</f>
        <v>0.39186135280245094</v>
      </c>
      <c r="AI127" s="180">
        <f>税率2!$O$17</f>
        <v>0.39186135280245094</v>
      </c>
      <c r="AJ127" s="180">
        <f>税率2!$O$17</f>
        <v>0.39186135280245094</v>
      </c>
      <c r="AK127" s="180">
        <f>税率2!$O$17</f>
        <v>0.39186135280245094</v>
      </c>
      <c r="AL127" s="180">
        <f>税率2!$O$17</f>
        <v>0.39186135280245094</v>
      </c>
      <c r="AM127" s="180">
        <f>税率2!$O$17</f>
        <v>0.39186135280245094</v>
      </c>
      <c r="AN127" s="180">
        <f>税率2!$O$17</f>
        <v>0.39186135280245094</v>
      </c>
      <c r="AO127" s="180">
        <f>税率2!$O$17</f>
        <v>0.39186135280245094</v>
      </c>
      <c r="AP127" s="180">
        <f>税率2!$O$17</f>
        <v>0.39186135280245094</v>
      </c>
      <c r="AQ127" s="180">
        <f>税率2!$O$17</f>
        <v>0.39186135280245094</v>
      </c>
      <c r="AR127" s="180">
        <f>税率2!$O$17</f>
        <v>0.39186135280245094</v>
      </c>
      <c r="AS127" s="180">
        <f>税率2!$O$17</f>
        <v>0.39186135280245094</v>
      </c>
      <c r="AT127" s="180">
        <f>税率2!$O$17</f>
        <v>0.39186135280245094</v>
      </c>
      <c r="AU127" s="180">
        <f>税率2!$O$17</f>
        <v>0.39186135280245094</v>
      </c>
    </row>
    <row r="128" spans="1:47" ht="18.75" customHeight="1">
      <c r="A128" s="101" t="s">
        <v>3672</v>
      </c>
      <c r="B128" s="124">
        <v>0</v>
      </c>
      <c r="C128" s="124">
        <v>0</v>
      </c>
      <c r="D128" s="124">
        <v>0</v>
      </c>
      <c r="E128" s="124">
        <v>0</v>
      </c>
      <c r="F128" s="124">
        <v>0</v>
      </c>
      <c r="G128" s="180">
        <f>税率2!$O$17</f>
        <v>0.39186135280245094</v>
      </c>
      <c r="H128" s="180">
        <f>税率2!$O$17</f>
        <v>0.39186135280245094</v>
      </c>
      <c r="I128" s="180">
        <f>税率2!$O$17</f>
        <v>0.39186135280245094</v>
      </c>
      <c r="J128" s="180">
        <f>税率2!$O$17</f>
        <v>0.39186135280245094</v>
      </c>
      <c r="K128" s="180">
        <f>税率2!$O$17</f>
        <v>0.39186135280245094</v>
      </c>
      <c r="L128" s="180">
        <f>税率2!$O$17</f>
        <v>0.39186135280245094</v>
      </c>
      <c r="M128" s="180">
        <f>税率2!$O$17</f>
        <v>0.39186135280245094</v>
      </c>
      <c r="N128" s="180">
        <f>税率2!$O$17</f>
        <v>0.39186135280245094</v>
      </c>
      <c r="O128" s="180">
        <f>税率2!$O$17</f>
        <v>0.39186135280245094</v>
      </c>
      <c r="P128" s="180">
        <f>税率2!$O$17</f>
        <v>0.39186135280245094</v>
      </c>
      <c r="Q128" s="180">
        <f>税率2!$O$17</f>
        <v>0.39186135280245094</v>
      </c>
      <c r="R128" s="180">
        <f>税率2!$O$17</f>
        <v>0.39186135280245094</v>
      </c>
      <c r="S128" s="180">
        <f>税率2!$O$17</f>
        <v>0.39186135280245094</v>
      </c>
      <c r="T128" s="180">
        <f>税率2!$O$17</f>
        <v>0.39186135280245094</v>
      </c>
      <c r="U128" s="180">
        <f>税率2!$O$17</f>
        <v>0.39186135280245094</v>
      </c>
      <c r="V128" s="180">
        <f>税率2!$O$17</f>
        <v>0.39186135280245094</v>
      </c>
      <c r="W128" s="180">
        <f>税率2!$O$17</f>
        <v>0.39186135280245094</v>
      </c>
      <c r="X128" s="180">
        <f>税率2!$O$17</f>
        <v>0.39186135280245094</v>
      </c>
      <c r="Y128" s="180">
        <f>税率2!$O$17</f>
        <v>0.39186135280245094</v>
      </c>
      <c r="Z128" s="180">
        <f>税率2!$O$17</f>
        <v>0.39186135280245094</v>
      </c>
      <c r="AA128" s="180">
        <f>税率2!$O$17</f>
        <v>0.39186135280245094</v>
      </c>
      <c r="AB128" s="180">
        <f>税率2!$O$17</f>
        <v>0.39186135280245094</v>
      </c>
      <c r="AC128" s="180">
        <f>税率2!$O$17</f>
        <v>0.39186135280245094</v>
      </c>
      <c r="AD128" s="180">
        <f>税率2!$O$17</f>
        <v>0.39186135280245094</v>
      </c>
      <c r="AE128" s="180">
        <f>税率2!$O$17</f>
        <v>0.39186135280245094</v>
      </c>
      <c r="AF128" s="180">
        <f>税率2!$O$17</f>
        <v>0.39186135280245094</v>
      </c>
      <c r="AG128" s="180">
        <f>税率2!$O$17</f>
        <v>0.39186135280245094</v>
      </c>
      <c r="AH128" s="180">
        <f>税率2!$O$17</f>
        <v>0.39186135280245094</v>
      </c>
      <c r="AI128" s="180">
        <f>税率2!$O$17</f>
        <v>0.39186135280245094</v>
      </c>
      <c r="AJ128" s="180">
        <f>税率2!$O$17</f>
        <v>0.39186135280245094</v>
      </c>
      <c r="AK128" s="180">
        <f>税率2!$O$17</f>
        <v>0.39186135280245094</v>
      </c>
      <c r="AL128" s="180">
        <f>税率2!$O$17</f>
        <v>0.39186135280245094</v>
      </c>
      <c r="AM128" s="180">
        <f>税率2!$O$17</f>
        <v>0.39186135280245094</v>
      </c>
      <c r="AN128" s="180">
        <f>税率2!$O$17</f>
        <v>0.39186135280245094</v>
      </c>
      <c r="AO128" s="180">
        <f>税率2!$O$17</f>
        <v>0.39186135280245094</v>
      </c>
      <c r="AP128" s="180">
        <f>税率2!$O$17</f>
        <v>0.39186135280245094</v>
      </c>
      <c r="AQ128" s="180">
        <f>税率2!$O$17</f>
        <v>0.39186135280245094</v>
      </c>
      <c r="AR128" s="180">
        <f>税率2!$O$17</f>
        <v>0.39186135280245094</v>
      </c>
      <c r="AS128" s="180">
        <f>税率2!$O$17</f>
        <v>0.39186135280245094</v>
      </c>
      <c r="AT128" s="180">
        <f>税率2!$O$17</f>
        <v>0.39186135280245094</v>
      </c>
      <c r="AU128" s="180">
        <f>税率2!$O$17</f>
        <v>0.39186135280245094</v>
      </c>
    </row>
    <row r="129" spans="1:47" ht="18.75" customHeight="1">
      <c r="A129" s="101" t="s">
        <v>3673</v>
      </c>
      <c r="B129" s="124">
        <v>0</v>
      </c>
      <c r="C129" s="124">
        <v>0</v>
      </c>
      <c r="D129" s="124">
        <v>0</v>
      </c>
      <c r="E129" s="124">
        <v>0</v>
      </c>
      <c r="F129" s="124">
        <v>0</v>
      </c>
      <c r="G129" s="180">
        <f>税率2!$O$17</f>
        <v>0.39186135280245094</v>
      </c>
      <c r="H129" s="180">
        <f>税率2!$O$17</f>
        <v>0.39186135280245094</v>
      </c>
      <c r="I129" s="180">
        <f>税率2!$O$17</f>
        <v>0.39186135280245094</v>
      </c>
      <c r="J129" s="180">
        <f>税率2!$O$17</f>
        <v>0.39186135280245094</v>
      </c>
      <c r="K129" s="180">
        <f>税率2!$O$17</f>
        <v>0.39186135280245094</v>
      </c>
      <c r="L129" s="180">
        <f>税率2!$O$17</f>
        <v>0.39186135280245094</v>
      </c>
      <c r="M129" s="180">
        <f>税率2!$O$17</f>
        <v>0.39186135280245094</v>
      </c>
      <c r="N129" s="180">
        <f>税率2!$O$17</f>
        <v>0.39186135280245094</v>
      </c>
      <c r="O129" s="180">
        <f>税率2!$O$17</f>
        <v>0.39186135280245094</v>
      </c>
      <c r="P129" s="180">
        <f>税率2!$O$17</f>
        <v>0.39186135280245094</v>
      </c>
      <c r="Q129" s="180">
        <f>税率2!$O$17</f>
        <v>0.39186135280245094</v>
      </c>
      <c r="R129" s="180">
        <f>税率2!$O$17</f>
        <v>0.39186135280245094</v>
      </c>
      <c r="S129" s="180">
        <f>税率2!$O$17</f>
        <v>0.39186135280245094</v>
      </c>
      <c r="T129" s="180">
        <f>税率2!$O$17</f>
        <v>0.39186135280245094</v>
      </c>
      <c r="U129" s="180">
        <f>税率2!$O$17</f>
        <v>0.39186135280245094</v>
      </c>
      <c r="V129" s="180">
        <f>税率2!$O$17</f>
        <v>0.39186135280245094</v>
      </c>
      <c r="W129" s="180">
        <f>税率2!$O$17</f>
        <v>0.39186135280245094</v>
      </c>
      <c r="X129" s="180">
        <f>税率2!$O$17</f>
        <v>0.39186135280245094</v>
      </c>
      <c r="Y129" s="180">
        <f>税率2!$O$17</f>
        <v>0.39186135280245094</v>
      </c>
      <c r="Z129" s="180">
        <f>税率2!$O$17</f>
        <v>0.39186135280245094</v>
      </c>
      <c r="AA129" s="180">
        <f>税率2!$O$17</f>
        <v>0.39186135280245094</v>
      </c>
      <c r="AB129" s="180">
        <f>税率2!$O$17</f>
        <v>0.39186135280245094</v>
      </c>
      <c r="AC129" s="180">
        <f>税率2!$O$17</f>
        <v>0.39186135280245094</v>
      </c>
      <c r="AD129" s="180">
        <f>税率2!$O$17</f>
        <v>0.39186135280245094</v>
      </c>
      <c r="AE129" s="180">
        <f>税率2!$O$17</f>
        <v>0.39186135280245094</v>
      </c>
      <c r="AF129" s="180">
        <f>税率2!$O$17</f>
        <v>0.39186135280245094</v>
      </c>
      <c r="AG129" s="180">
        <f>税率2!$O$17</f>
        <v>0.39186135280245094</v>
      </c>
      <c r="AH129" s="180">
        <f>税率2!$O$17</f>
        <v>0.39186135280245094</v>
      </c>
      <c r="AI129" s="180">
        <f>税率2!$O$17</f>
        <v>0.39186135280245094</v>
      </c>
      <c r="AJ129" s="180">
        <f>税率2!$O$17</f>
        <v>0.39186135280245094</v>
      </c>
      <c r="AK129" s="180">
        <f>税率2!$O$17</f>
        <v>0.39186135280245094</v>
      </c>
      <c r="AL129" s="180">
        <f>税率2!$O$17</f>
        <v>0.39186135280245094</v>
      </c>
      <c r="AM129" s="180">
        <f>税率2!$O$17</f>
        <v>0.39186135280245094</v>
      </c>
      <c r="AN129" s="180">
        <f>税率2!$O$17</f>
        <v>0.39186135280245094</v>
      </c>
      <c r="AO129" s="180">
        <f>税率2!$O$17</f>
        <v>0.39186135280245094</v>
      </c>
      <c r="AP129" s="180">
        <f>税率2!$O$17</f>
        <v>0.39186135280245094</v>
      </c>
      <c r="AQ129" s="180">
        <f>税率2!$O$17</f>
        <v>0.39186135280245094</v>
      </c>
      <c r="AR129" s="180">
        <f>税率2!$O$17</f>
        <v>0.39186135280245094</v>
      </c>
      <c r="AS129" s="180">
        <f>税率2!$O$17</f>
        <v>0.39186135280245094</v>
      </c>
      <c r="AT129" s="180">
        <f>税率2!$O$17</f>
        <v>0.39186135280245094</v>
      </c>
      <c r="AU129" s="180">
        <f>税率2!$O$17</f>
        <v>0.39186135280245094</v>
      </c>
    </row>
    <row r="130" spans="1:47" ht="18.75" customHeight="1">
      <c r="A130" s="101" t="s">
        <v>3674</v>
      </c>
      <c r="B130" s="124">
        <v>0</v>
      </c>
      <c r="C130" s="124">
        <v>0</v>
      </c>
      <c r="D130" s="124">
        <v>0</v>
      </c>
      <c r="E130" s="124">
        <v>0</v>
      </c>
      <c r="F130" s="124">
        <v>0</v>
      </c>
      <c r="G130" s="180">
        <f>税率2!$O$17</f>
        <v>0.39186135280245094</v>
      </c>
      <c r="H130" s="180">
        <f>税率2!$O$17</f>
        <v>0.39186135280245094</v>
      </c>
      <c r="I130" s="180">
        <f>税率2!$O$17</f>
        <v>0.39186135280245094</v>
      </c>
      <c r="J130" s="180">
        <f>税率2!$O$17</f>
        <v>0.39186135280245094</v>
      </c>
      <c r="K130" s="180">
        <f>税率2!$O$17</f>
        <v>0.39186135280245094</v>
      </c>
      <c r="L130" s="180">
        <f>税率2!$O$17</f>
        <v>0.39186135280245094</v>
      </c>
      <c r="M130" s="180">
        <f>税率2!$O$17</f>
        <v>0.39186135280245094</v>
      </c>
      <c r="N130" s="180">
        <f>税率2!$O$17</f>
        <v>0.39186135280245094</v>
      </c>
      <c r="O130" s="180">
        <f>税率2!$O$17</f>
        <v>0.39186135280245094</v>
      </c>
      <c r="P130" s="180">
        <f>税率2!$O$17</f>
        <v>0.39186135280245094</v>
      </c>
      <c r="Q130" s="180">
        <f>税率2!$O$17</f>
        <v>0.39186135280245094</v>
      </c>
      <c r="R130" s="180">
        <f>税率2!$O$17</f>
        <v>0.39186135280245094</v>
      </c>
      <c r="S130" s="180">
        <f>税率2!$O$17</f>
        <v>0.39186135280245094</v>
      </c>
      <c r="T130" s="180">
        <f>税率2!$O$17</f>
        <v>0.39186135280245094</v>
      </c>
      <c r="U130" s="180">
        <f>税率2!$O$17</f>
        <v>0.39186135280245094</v>
      </c>
      <c r="V130" s="180">
        <f>税率2!$O$17</f>
        <v>0.39186135280245094</v>
      </c>
      <c r="W130" s="180">
        <f>税率2!$O$17</f>
        <v>0.39186135280245094</v>
      </c>
      <c r="X130" s="180">
        <f>税率2!$O$17</f>
        <v>0.39186135280245094</v>
      </c>
      <c r="Y130" s="180">
        <f>税率2!$O$17</f>
        <v>0.39186135280245094</v>
      </c>
      <c r="Z130" s="180">
        <f>税率2!$O$17</f>
        <v>0.39186135280245094</v>
      </c>
      <c r="AA130" s="180">
        <f>税率2!$O$17</f>
        <v>0.39186135280245094</v>
      </c>
      <c r="AB130" s="180">
        <f>税率2!$O$17</f>
        <v>0.39186135280245094</v>
      </c>
      <c r="AC130" s="180">
        <f>税率2!$O$17</f>
        <v>0.39186135280245094</v>
      </c>
      <c r="AD130" s="180">
        <f>税率2!$O$17</f>
        <v>0.39186135280245094</v>
      </c>
      <c r="AE130" s="180">
        <f>税率2!$O$17</f>
        <v>0.39186135280245094</v>
      </c>
      <c r="AF130" s="180">
        <f>税率2!$O$17</f>
        <v>0.39186135280245094</v>
      </c>
      <c r="AG130" s="180">
        <f>税率2!$O$17</f>
        <v>0.39186135280245094</v>
      </c>
      <c r="AH130" s="180">
        <f>税率2!$O$17</f>
        <v>0.39186135280245094</v>
      </c>
      <c r="AI130" s="180">
        <f>税率2!$O$17</f>
        <v>0.39186135280245094</v>
      </c>
      <c r="AJ130" s="180">
        <f>税率2!$O$17</f>
        <v>0.39186135280245094</v>
      </c>
      <c r="AK130" s="180">
        <f>税率2!$O$17</f>
        <v>0.39186135280245094</v>
      </c>
      <c r="AL130" s="180">
        <f>税率2!$O$17</f>
        <v>0.39186135280245094</v>
      </c>
      <c r="AM130" s="180">
        <f>税率2!$O$17</f>
        <v>0.39186135280245094</v>
      </c>
      <c r="AN130" s="180">
        <f>税率2!$O$17</f>
        <v>0.39186135280245094</v>
      </c>
      <c r="AO130" s="180">
        <f>税率2!$O$17</f>
        <v>0.39186135280245094</v>
      </c>
      <c r="AP130" s="180">
        <f>税率2!$O$17</f>
        <v>0.39186135280245094</v>
      </c>
      <c r="AQ130" s="180">
        <f>税率2!$O$17</f>
        <v>0.39186135280245094</v>
      </c>
      <c r="AR130" s="180">
        <f>税率2!$O$17</f>
        <v>0.39186135280245094</v>
      </c>
      <c r="AS130" s="180">
        <f>税率2!$O$17</f>
        <v>0.39186135280245094</v>
      </c>
      <c r="AT130" s="180">
        <f>税率2!$O$17</f>
        <v>0.39186135280245094</v>
      </c>
      <c r="AU130" s="180">
        <f>税率2!$O$17</f>
        <v>0.39186135280245094</v>
      </c>
    </row>
    <row r="131" spans="1:47" ht="18.75" customHeight="1">
      <c r="A131" s="101" t="s">
        <v>3675</v>
      </c>
      <c r="B131" s="124">
        <v>0</v>
      </c>
      <c r="C131" s="124">
        <v>0</v>
      </c>
      <c r="D131" s="124">
        <v>0</v>
      </c>
      <c r="E131" s="124">
        <v>0</v>
      </c>
      <c r="F131" s="124">
        <v>0</v>
      </c>
      <c r="G131" s="180">
        <f>税率2!$O$17</f>
        <v>0.39186135280245094</v>
      </c>
      <c r="H131" s="180">
        <f>税率2!$O$17</f>
        <v>0.39186135280245094</v>
      </c>
      <c r="I131" s="180">
        <f>税率2!$O$17</f>
        <v>0.39186135280245094</v>
      </c>
      <c r="J131" s="180">
        <f>税率2!$O$17</f>
        <v>0.39186135280245094</v>
      </c>
      <c r="K131" s="180">
        <f>税率2!$O$17</f>
        <v>0.39186135280245094</v>
      </c>
      <c r="L131" s="180">
        <f>税率2!$O$17</f>
        <v>0.39186135280245094</v>
      </c>
      <c r="M131" s="180">
        <f>税率2!$O$17</f>
        <v>0.39186135280245094</v>
      </c>
      <c r="N131" s="180">
        <f>税率2!$O$17</f>
        <v>0.39186135280245094</v>
      </c>
      <c r="O131" s="180">
        <f>税率2!$O$17</f>
        <v>0.39186135280245094</v>
      </c>
      <c r="P131" s="180">
        <f>税率2!$O$17</f>
        <v>0.39186135280245094</v>
      </c>
      <c r="Q131" s="180">
        <f>税率2!$O$17</f>
        <v>0.39186135280245094</v>
      </c>
      <c r="R131" s="180">
        <f>税率2!$O$17</f>
        <v>0.39186135280245094</v>
      </c>
      <c r="S131" s="180">
        <f>税率2!$O$17</f>
        <v>0.39186135280245094</v>
      </c>
      <c r="T131" s="180">
        <f>税率2!$O$17</f>
        <v>0.39186135280245094</v>
      </c>
      <c r="U131" s="180">
        <f>税率2!$O$17</f>
        <v>0.39186135280245094</v>
      </c>
      <c r="V131" s="180">
        <f>税率2!$O$17</f>
        <v>0.39186135280245094</v>
      </c>
      <c r="W131" s="180">
        <f>税率2!$O$17</f>
        <v>0.39186135280245094</v>
      </c>
      <c r="X131" s="180">
        <f>税率2!$O$17</f>
        <v>0.39186135280245094</v>
      </c>
      <c r="Y131" s="180">
        <f>税率2!$O$17</f>
        <v>0.39186135280245094</v>
      </c>
      <c r="Z131" s="180">
        <f>税率2!$O$17</f>
        <v>0.39186135280245094</v>
      </c>
      <c r="AA131" s="180">
        <f>税率2!$O$17</f>
        <v>0.39186135280245094</v>
      </c>
      <c r="AB131" s="180">
        <f>税率2!$O$17</f>
        <v>0.39186135280245094</v>
      </c>
      <c r="AC131" s="180">
        <f>税率2!$O$17</f>
        <v>0.39186135280245094</v>
      </c>
      <c r="AD131" s="180">
        <f>税率2!$O$17</f>
        <v>0.39186135280245094</v>
      </c>
      <c r="AE131" s="180">
        <f>税率2!$O$17</f>
        <v>0.39186135280245094</v>
      </c>
      <c r="AF131" s="180">
        <f>税率2!$O$17</f>
        <v>0.39186135280245094</v>
      </c>
      <c r="AG131" s="180">
        <f>税率2!$O$17</f>
        <v>0.39186135280245094</v>
      </c>
      <c r="AH131" s="180">
        <f>税率2!$O$17</f>
        <v>0.39186135280245094</v>
      </c>
      <c r="AI131" s="180">
        <f>税率2!$O$17</f>
        <v>0.39186135280245094</v>
      </c>
      <c r="AJ131" s="180">
        <f>税率2!$O$17</f>
        <v>0.39186135280245094</v>
      </c>
      <c r="AK131" s="180">
        <f>税率2!$O$17</f>
        <v>0.39186135280245094</v>
      </c>
      <c r="AL131" s="180">
        <f>税率2!$O$17</f>
        <v>0.39186135280245094</v>
      </c>
      <c r="AM131" s="180">
        <f>税率2!$O$17</f>
        <v>0.39186135280245094</v>
      </c>
      <c r="AN131" s="180">
        <f>税率2!$O$17</f>
        <v>0.39186135280245094</v>
      </c>
      <c r="AO131" s="180">
        <f>税率2!$O$17</f>
        <v>0.39186135280245094</v>
      </c>
      <c r="AP131" s="180">
        <f>税率2!$O$17</f>
        <v>0.39186135280245094</v>
      </c>
      <c r="AQ131" s="180">
        <f>税率2!$O$17</f>
        <v>0.39186135280245094</v>
      </c>
      <c r="AR131" s="180">
        <f>税率2!$O$17</f>
        <v>0.39186135280245094</v>
      </c>
      <c r="AS131" s="180">
        <f>税率2!$O$17</f>
        <v>0.39186135280245094</v>
      </c>
      <c r="AT131" s="180">
        <f>税率2!$O$17</f>
        <v>0.39186135280245094</v>
      </c>
      <c r="AU131" s="180">
        <f>税率2!$O$17</f>
        <v>0.39186135280245094</v>
      </c>
    </row>
    <row r="132" spans="1:47" s="103" customFormat="1" ht="18.75" customHeight="1">
      <c r="A132" s="102" t="s">
        <v>3687</v>
      </c>
      <c r="B132" s="102"/>
      <c r="C132" s="102"/>
      <c r="D132" s="102"/>
      <c r="E132" s="102"/>
    </row>
    <row r="133" spans="1:47" ht="18.75" customHeight="1">
      <c r="A133" s="105" t="s">
        <v>3697</v>
      </c>
      <c r="B133" s="101">
        <v>2015</v>
      </c>
      <c r="C133" s="101">
        <v>2016</v>
      </c>
      <c r="D133" s="101">
        <v>2017</v>
      </c>
      <c r="E133" s="101">
        <v>2018</v>
      </c>
      <c r="F133" s="101">
        <v>2019</v>
      </c>
      <c r="G133" s="101">
        <v>2020</v>
      </c>
      <c r="H133" s="101">
        <v>2021</v>
      </c>
      <c r="I133" s="101">
        <v>2022</v>
      </c>
      <c r="J133" s="101">
        <v>2023</v>
      </c>
      <c r="K133" s="101">
        <v>2024</v>
      </c>
      <c r="L133" s="101">
        <v>2025</v>
      </c>
      <c r="M133" s="101">
        <v>2026</v>
      </c>
      <c r="N133" s="101">
        <v>2027</v>
      </c>
      <c r="O133" s="101">
        <v>2028</v>
      </c>
      <c r="P133" s="101">
        <v>2029</v>
      </c>
      <c r="Q133" s="101">
        <v>2030</v>
      </c>
      <c r="R133" s="101">
        <v>2031</v>
      </c>
      <c r="S133" s="101">
        <v>2032</v>
      </c>
      <c r="T133" s="101">
        <v>2033</v>
      </c>
      <c r="U133" s="101">
        <v>2034</v>
      </c>
      <c r="V133" s="101">
        <v>2035</v>
      </c>
      <c r="W133" s="101">
        <v>2036</v>
      </c>
      <c r="X133" s="101">
        <v>2037</v>
      </c>
      <c r="Y133" s="101">
        <v>2038</v>
      </c>
      <c r="Z133" s="101">
        <v>2039</v>
      </c>
      <c r="AA133" s="101">
        <v>2040</v>
      </c>
      <c r="AB133" s="101">
        <v>2041</v>
      </c>
      <c r="AC133" s="101">
        <v>2042</v>
      </c>
      <c r="AD133" s="101">
        <v>2043</v>
      </c>
      <c r="AE133" s="101">
        <v>2044</v>
      </c>
      <c r="AF133" s="101">
        <v>2045</v>
      </c>
      <c r="AG133" s="101">
        <v>2046</v>
      </c>
      <c r="AH133" s="101">
        <v>2047</v>
      </c>
      <c r="AI133" s="101">
        <v>2048</v>
      </c>
      <c r="AJ133" s="101">
        <v>2049</v>
      </c>
      <c r="AK133" s="101">
        <v>2050</v>
      </c>
      <c r="AL133" s="101">
        <v>2051</v>
      </c>
      <c r="AM133" s="101">
        <v>2052</v>
      </c>
      <c r="AN133" s="101">
        <v>2053</v>
      </c>
      <c r="AO133" s="101">
        <v>2054</v>
      </c>
      <c r="AP133" s="101">
        <v>2055</v>
      </c>
      <c r="AQ133" s="101">
        <v>2056</v>
      </c>
      <c r="AR133" s="101">
        <v>2057</v>
      </c>
      <c r="AS133" s="101">
        <v>2058</v>
      </c>
      <c r="AT133" s="101">
        <v>2059</v>
      </c>
      <c r="AU133" s="101">
        <v>2060</v>
      </c>
    </row>
    <row r="134" spans="1:47" ht="18.75" customHeight="1">
      <c r="A134" s="101" t="s">
        <v>3668</v>
      </c>
      <c r="B134" s="124">
        <v>0</v>
      </c>
      <c r="C134" s="124">
        <v>0</v>
      </c>
      <c r="D134" s="124">
        <v>0</v>
      </c>
      <c r="E134" s="124">
        <v>0</v>
      </c>
      <c r="F134" s="124">
        <v>0</v>
      </c>
      <c r="G134" s="180">
        <f>税率2!$O$18</f>
        <v>8.2568807339449601E-2</v>
      </c>
      <c r="H134" s="180">
        <f>税率2!$O$18</f>
        <v>8.2568807339449601E-2</v>
      </c>
      <c r="I134" s="180">
        <f>税率2!$O$18</f>
        <v>8.2568807339449601E-2</v>
      </c>
      <c r="J134" s="180">
        <f>税率2!$O$18</f>
        <v>8.2568807339449601E-2</v>
      </c>
      <c r="K134" s="180">
        <f>税率2!$O$18</f>
        <v>8.2568807339449601E-2</v>
      </c>
      <c r="L134" s="180">
        <f>税率2!$O$18</f>
        <v>8.2568807339449601E-2</v>
      </c>
      <c r="M134" s="180">
        <f>税率2!$O$18</f>
        <v>8.2568807339449601E-2</v>
      </c>
      <c r="N134" s="180">
        <f>税率2!$O$18</f>
        <v>8.2568807339449601E-2</v>
      </c>
      <c r="O134" s="180">
        <f>税率2!$O$18</f>
        <v>8.2568807339449601E-2</v>
      </c>
      <c r="P134" s="180">
        <f>税率2!$O$18</f>
        <v>8.2568807339449601E-2</v>
      </c>
      <c r="Q134" s="180">
        <f>税率2!$O$18</f>
        <v>8.2568807339449601E-2</v>
      </c>
      <c r="R134" s="180">
        <f>税率2!$O$18</f>
        <v>8.2568807339449601E-2</v>
      </c>
      <c r="S134" s="180">
        <f>税率2!$O$18</f>
        <v>8.2568807339449601E-2</v>
      </c>
      <c r="T134" s="180">
        <f>税率2!$O$18</f>
        <v>8.2568807339449601E-2</v>
      </c>
      <c r="U134" s="180">
        <f>税率2!$O$18</f>
        <v>8.2568807339449601E-2</v>
      </c>
      <c r="V134" s="180">
        <f>税率2!$O$18</f>
        <v>8.2568807339449601E-2</v>
      </c>
      <c r="W134" s="180">
        <f>税率2!$O$18</f>
        <v>8.2568807339449601E-2</v>
      </c>
      <c r="X134" s="180">
        <f>税率2!$O$18</f>
        <v>8.2568807339449601E-2</v>
      </c>
      <c r="Y134" s="180">
        <f>税率2!$O$18</f>
        <v>8.2568807339449601E-2</v>
      </c>
      <c r="Z134" s="180">
        <f>税率2!$O$18</f>
        <v>8.2568807339449601E-2</v>
      </c>
      <c r="AA134" s="180">
        <f>税率2!$O$18</f>
        <v>8.2568807339449601E-2</v>
      </c>
      <c r="AB134" s="180">
        <f>税率2!$O$18</f>
        <v>8.2568807339449601E-2</v>
      </c>
      <c r="AC134" s="180">
        <f>税率2!$O$18</f>
        <v>8.2568807339449601E-2</v>
      </c>
      <c r="AD134" s="180">
        <f>税率2!$O$18</f>
        <v>8.2568807339449601E-2</v>
      </c>
      <c r="AE134" s="180">
        <f>税率2!$O$18</f>
        <v>8.2568807339449601E-2</v>
      </c>
      <c r="AF134" s="180">
        <f>税率2!$O$18</f>
        <v>8.2568807339449601E-2</v>
      </c>
      <c r="AG134" s="180">
        <f>税率2!$O$18</f>
        <v>8.2568807339449601E-2</v>
      </c>
      <c r="AH134" s="180">
        <f>税率2!$O$18</f>
        <v>8.2568807339449601E-2</v>
      </c>
      <c r="AI134" s="180">
        <f>税率2!$O$18</f>
        <v>8.2568807339449601E-2</v>
      </c>
      <c r="AJ134" s="180">
        <f>税率2!$O$18</f>
        <v>8.2568807339449601E-2</v>
      </c>
      <c r="AK134" s="180">
        <f>税率2!$O$18</f>
        <v>8.2568807339449601E-2</v>
      </c>
      <c r="AL134" s="180">
        <f>税率2!$O$18</f>
        <v>8.2568807339449601E-2</v>
      </c>
      <c r="AM134" s="180">
        <f>税率2!$O$18</f>
        <v>8.2568807339449601E-2</v>
      </c>
      <c r="AN134" s="180">
        <f>税率2!$O$18</f>
        <v>8.2568807339449601E-2</v>
      </c>
      <c r="AO134" s="180">
        <f>税率2!$O$18</f>
        <v>8.2568807339449601E-2</v>
      </c>
      <c r="AP134" s="180">
        <f>税率2!$O$18</f>
        <v>8.2568807339449601E-2</v>
      </c>
      <c r="AQ134" s="180">
        <f>税率2!$O$18</f>
        <v>8.2568807339449601E-2</v>
      </c>
      <c r="AR134" s="180">
        <f>税率2!$O$18</f>
        <v>8.2568807339449601E-2</v>
      </c>
      <c r="AS134" s="180">
        <f>税率2!$O$18</f>
        <v>8.2568807339449601E-2</v>
      </c>
      <c r="AT134" s="180">
        <f>税率2!$O$18</f>
        <v>8.2568807339449601E-2</v>
      </c>
      <c r="AU134" s="180">
        <f>税率2!$O$18</f>
        <v>8.2568807339449601E-2</v>
      </c>
    </row>
    <row r="135" spans="1:47" ht="18.75" customHeight="1">
      <c r="A135" s="101" t="s">
        <v>3669</v>
      </c>
      <c r="B135" s="124">
        <v>0</v>
      </c>
      <c r="C135" s="124">
        <v>0</v>
      </c>
      <c r="D135" s="124">
        <v>0</v>
      </c>
      <c r="E135" s="124">
        <v>0</v>
      </c>
      <c r="F135" s="124">
        <v>0</v>
      </c>
      <c r="G135" s="180">
        <f>税率2!$O$18</f>
        <v>8.2568807339449601E-2</v>
      </c>
      <c r="H135" s="180">
        <f>税率2!$O$18</f>
        <v>8.2568807339449601E-2</v>
      </c>
      <c r="I135" s="180">
        <f>税率2!$O$18</f>
        <v>8.2568807339449601E-2</v>
      </c>
      <c r="J135" s="180">
        <f>税率2!$O$18</f>
        <v>8.2568807339449601E-2</v>
      </c>
      <c r="K135" s="180">
        <f>税率2!$O$18</f>
        <v>8.2568807339449601E-2</v>
      </c>
      <c r="L135" s="180">
        <f>税率2!$O$18</f>
        <v>8.2568807339449601E-2</v>
      </c>
      <c r="M135" s="180">
        <f>税率2!$O$18</f>
        <v>8.2568807339449601E-2</v>
      </c>
      <c r="N135" s="180">
        <f>税率2!$O$18</f>
        <v>8.2568807339449601E-2</v>
      </c>
      <c r="O135" s="180">
        <f>税率2!$O$18</f>
        <v>8.2568807339449601E-2</v>
      </c>
      <c r="P135" s="180">
        <f>税率2!$O$18</f>
        <v>8.2568807339449601E-2</v>
      </c>
      <c r="Q135" s="180">
        <f>税率2!$O$18</f>
        <v>8.2568807339449601E-2</v>
      </c>
      <c r="R135" s="180">
        <f>税率2!$O$18</f>
        <v>8.2568807339449601E-2</v>
      </c>
      <c r="S135" s="180">
        <f>税率2!$O$18</f>
        <v>8.2568807339449601E-2</v>
      </c>
      <c r="T135" s="180">
        <f>税率2!$O$18</f>
        <v>8.2568807339449601E-2</v>
      </c>
      <c r="U135" s="180">
        <f>税率2!$O$18</f>
        <v>8.2568807339449601E-2</v>
      </c>
      <c r="V135" s="180">
        <f>税率2!$O$18</f>
        <v>8.2568807339449601E-2</v>
      </c>
      <c r="W135" s="180">
        <f>税率2!$O$18</f>
        <v>8.2568807339449601E-2</v>
      </c>
      <c r="X135" s="180">
        <f>税率2!$O$18</f>
        <v>8.2568807339449601E-2</v>
      </c>
      <c r="Y135" s="180">
        <f>税率2!$O$18</f>
        <v>8.2568807339449601E-2</v>
      </c>
      <c r="Z135" s="180">
        <f>税率2!$O$18</f>
        <v>8.2568807339449601E-2</v>
      </c>
      <c r="AA135" s="180">
        <f>税率2!$O$18</f>
        <v>8.2568807339449601E-2</v>
      </c>
      <c r="AB135" s="180">
        <f>税率2!$O$18</f>
        <v>8.2568807339449601E-2</v>
      </c>
      <c r="AC135" s="180">
        <f>税率2!$O$18</f>
        <v>8.2568807339449601E-2</v>
      </c>
      <c r="AD135" s="180">
        <f>税率2!$O$18</f>
        <v>8.2568807339449601E-2</v>
      </c>
      <c r="AE135" s="180">
        <f>税率2!$O$18</f>
        <v>8.2568807339449601E-2</v>
      </c>
      <c r="AF135" s="180">
        <f>税率2!$O$18</f>
        <v>8.2568807339449601E-2</v>
      </c>
      <c r="AG135" s="180">
        <f>税率2!$O$18</f>
        <v>8.2568807339449601E-2</v>
      </c>
      <c r="AH135" s="180">
        <f>税率2!$O$18</f>
        <v>8.2568807339449601E-2</v>
      </c>
      <c r="AI135" s="180">
        <f>税率2!$O$18</f>
        <v>8.2568807339449601E-2</v>
      </c>
      <c r="AJ135" s="180">
        <f>税率2!$O$18</f>
        <v>8.2568807339449601E-2</v>
      </c>
      <c r="AK135" s="180">
        <f>税率2!$O$18</f>
        <v>8.2568807339449601E-2</v>
      </c>
      <c r="AL135" s="180">
        <f>税率2!$O$18</f>
        <v>8.2568807339449601E-2</v>
      </c>
      <c r="AM135" s="180">
        <f>税率2!$O$18</f>
        <v>8.2568807339449601E-2</v>
      </c>
      <c r="AN135" s="180">
        <f>税率2!$O$18</f>
        <v>8.2568807339449601E-2</v>
      </c>
      <c r="AO135" s="180">
        <f>税率2!$O$18</f>
        <v>8.2568807339449601E-2</v>
      </c>
      <c r="AP135" s="180">
        <f>税率2!$O$18</f>
        <v>8.2568807339449601E-2</v>
      </c>
      <c r="AQ135" s="180">
        <f>税率2!$O$18</f>
        <v>8.2568807339449601E-2</v>
      </c>
      <c r="AR135" s="180">
        <f>税率2!$O$18</f>
        <v>8.2568807339449601E-2</v>
      </c>
      <c r="AS135" s="180">
        <f>税率2!$O$18</f>
        <v>8.2568807339449601E-2</v>
      </c>
      <c r="AT135" s="180">
        <f>税率2!$O$18</f>
        <v>8.2568807339449601E-2</v>
      </c>
      <c r="AU135" s="180">
        <f>税率2!$O$18</f>
        <v>8.2568807339449601E-2</v>
      </c>
    </row>
    <row r="136" spans="1:47" ht="18.75" customHeight="1">
      <c r="A136" s="101" t="s">
        <v>3670</v>
      </c>
      <c r="B136" s="124">
        <v>0</v>
      </c>
      <c r="C136" s="124">
        <v>0</v>
      </c>
      <c r="D136" s="124">
        <v>0</v>
      </c>
      <c r="E136" s="124">
        <v>0</v>
      </c>
      <c r="F136" s="124">
        <v>0</v>
      </c>
      <c r="G136" s="180">
        <f>税率2!$O$18</f>
        <v>8.2568807339449601E-2</v>
      </c>
      <c r="H136" s="180">
        <f>税率2!$O$18</f>
        <v>8.2568807339449601E-2</v>
      </c>
      <c r="I136" s="180">
        <f>税率2!$O$18</f>
        <v>8.2568807339449601E-2</v>
      </c>
      <c r="J136" s="180">
        <f>税率2!$O$18</f>
        <v>8.2568807339449601E-2</v>
      </c>
      <c r="K136" s="180">
        <f>税率2!$O$18</f>
        <v>8.2568807339449601E-2</v>
      </c>
      <c r="L136" s="180">
        <f>税率2!$O$18</f>
        <v>8.2568807339449601E-2</v>
      </c>
      <c r="M136" s="180">
        <f>税率2!$O$18</f>
        <v>8.2568807339449601E-2</v>
      </c>
      <c r="N136" s="180">
        <f>税率2!$O$18</f>
        <v>8.2568807339449601E-2</v>
      </c>
      <c r="O136" s="180">
        <f>税率2!$O$18</f>
        <v>8.2568807339449601E-2</v>
      </c>
      <c r="P136" s="180">
        <f>税率2!$O$18</f>
        <v>8.2568807339449601E-2</v>
      </c>
      <c r="Q136" s="180">
        <f>税率2!$O$18</f>
        <v>8.2568807339449601E-2</v>
      </c>
      <c r="R136" s="180">
        <f>税率2!$O$18</f>
        <v>8.2568807339449601E-2</v>
      </c>
      <c r="S136" s="180">
        <f>税率2!$O$18</f>
        <v>8.2568807339449601E-2</v>
      </c>
      <c r="T136" s="180">
        <f>税率2!$O$18</f>
        <v>8.2568807339449601E-2</v>
      </c>
      <c r="U136" s="180">
        <f>税率2!$O$18</f>
        <v>8.2568807339449601E-2</v>
      </c>
      <c r="V136" s="180">
        <f>税率2!$O$18</f>
        <v>8.2568807339449601E-2</v>
      </c>
      <c r="W136" s="180">
        <f>税率2!$O$18</f>
        <v>8.2568807339449601E-2</v>
      </c>
      <c r="X136" s="180">
        <f>税率2!$O$18</f>
        <v>8.2568807339449601E-2</v>
      </c>
      <c r="Y136" s="180">
        <f>税率2!$O$18</f>
        <v>8.2568807339449601E-2</v>
      </c>
      <c r="Z136" s="180">
        <f>税率2!$O$18</f>
        <v>8.2568807339449601E-2</v>
      </c>
      <c r="AA136" s="180">
        <f>税率2!$O$18</f>
        <v>8.2568807339449601E-2</v>
      </c>
      <c r="AB136" s="180">
        <f>税率2!$O$18</f>
        <v>8.2568807339449601E-2</v>
      </c>
      <c r="AC136" s="180">
        <f>税率2!$O$18</f>
        <v>8.2568807339449601E-2</v>
      </c>
      <c r="AD136" s="180">
        <f>税率2!$O$18</f>
        <v>8.2568807339449601E-2</v>
      </c>
      <c r="AE136" s="180">
        <f>税率2!$O$18</f>
        <v>8.2568807339449601E-2</v>
      </c>
      <c r="AF136" s="180">
        <f>税率2!$O$18</f>
        <v>8.2568807339449601E-2</v>
      </c>
      <c r="AG136" s="180">
        <f>税率2!$O$18</f>
        <v>8.2568807339449601E-2</v>
      </c>
      <c r="AH136" s="180">
        <f>税率2!$O$18</f>
        <v>8.2568807339449601E-2</v>
      </c>
      <c r="AI136" s="180">
        <f>税率2!$O$18</f>
        <v>8.2568807339449601E-2</v>
      </c>
      <c r="AJ136" s="180">
        <f>税率2!$O$18</f>
        <v>8.2568807339449601E-2</v>
      </c>
      <c r="AK136" s="180">
        <f>税率2!$O$18</f>
        <v>8.2568807339449601E-2</v>
      </c>
      <c r="AL136" s="180">
        <f>税率2!$O$18</f>
        <v>8.2568807339449601E-2</v>
      </c>
      <c r="AM136" s="180">
        <f>税率2!$O$18</f>
        <v>8.2568807339449601E-2</v>
      </c>
      <c r="AN136" s="180">
        <f>税率2!$O$18</f>
        <v>8.2568807339449601E-2</v>
      </c>
      <c r="AO136" s="180">
        <f>税率2!$O$18</f>
        <v>8.2568807339449601E-2</v>
      </c>
      <c r="AP136" s="180">
        <f>税率2!$O$18</f>
        <v>8.2568807339449601E-2</v>
      </c>
      <c r="AQ136" s="180">
        <f>税率2!$O$18</f>
        <v>8.2568807339449601E-2</v>
      </c>
      <c r="AR136" s="180">
        <f>税率2!$O$18</f>
        <v>8.2568807339449601E-2</v>
      </c>
      <c r="AS136" s="180">
        <f>税率2!$O$18</f>
        <v>8.2568807339449601E-2</v>
      </c>
      <c r="AT136" s="180">
        <f>税率2!$O$18</f>
        <v>8.2568807339449601E-2</v>
      </c>
      <c r="AU136" s="180">
        <f>税率2!$O$18</f>
        <v>8.2568807339449601E-2</v>
      </c>
    </row>
    <row r="137" spans="1:47" ht="18.75" customHeight="1">
      <c r="A137" s="101" t="s">
        <v>3671</v>
      </c>
      <c r="B137" s="124">
        <v>0</v>
      </c>
      <c r="C137" s="124">
        <v>0</v>
      </c>
      <c r="D137" s="124">
        <v>0</v>
      </c>
      <c r="E137" s="124">
        <v>0</v>
      </c>
      <c r="F137" s="124">
        <v>0</v>
      </c>
      <c r="G137" s="180">
        <f>税率2!$O$18</f>
        <v>8.2568807339449601E-2</v>
      </c>
      <c r="H137" s="180">
        <f>税率2!$O$18</f>
        <v>8.2568807339449601E-2</v>
      </c>
      <c r="I137" s="180">
        <f>税率2!$O$18</f>
        <v>8.2568807339449601E-2</v>
      </c>
      <c r="J137" s="180">
        <f>税率2!$O$18</f>
        <v>8.2568807339449601E-2</v>
      </c>
      <c r="K137" s="180">
        <f>税率2!$O$18</f>
        <v>8.2568807339449601E-2</v>
      </c>
      <c r="L137" s="180">
        <f>税率2!$O$18</f>
        <v>8.2568807339449601E-2</v>
      </c>
      <c r="M137" s="180">
        <f>税率2!$O$18</f>
        <v>8.2568807339449601E-2</v>
      </c>
      <c r="N137" s="180">
        <f>税率2!$O$18</f>
        <v>8.2568807339449601E-2</v>
      </c>
      <c r="O137" s="180">
        <f>税率2!$O$18</f>
        <v>8.2568807339449601E-2</v>
      </c>
      <c r="P137" s="180">
        <f>税率2!$O$18</f>
        <v>8.2568807339449601E-2</v>
      </c>
      <c r="Q137" s="180">
        <f>税率2!$O$18</f>
        <v>8.2568807339449601E-2</v>
      </c>
      <c r="R137" s="180">
        <f>税率2!$O$18</f>
        <v>8.2568807339449601E-2</v>
      </c>
      <c r="S137" s="180">
        <f>税率2!$O$18</f>
        <v>8.2568807339449601E-2</v>
      </c>
      <c r="T137" s="180">
        <f>税率2!$O$18</f>
        <v>8.2568807339449601E-2</v>
      </c>
      <c r="U137" s="180">
        <f>税率2!$O$18</f>
        <v>8.2568807339449601E-2</v>
      </c>
      <c r="V137" s="180">
        <f>税率2!$O$18</f>
        <v>8.2568807339449601E-2</v>
      </c>
      <c r="W137" s="180">
        <f>税率2!$O$18</f>
        <v>8.2568807339449601E-2</v>
      </c>
      <c r="X137" s="180">
        <f>税率2!$O$18</f>
        <v>8.2568807339449601E-2</v>
      </c>
      <c r="Y137" s="180">
        <f>税率2!$O$18</f>
        <v>8.2568807339449601E-2</v>
      </c>
      <c r="Z137" s="180">
        <f>税率2!$O$18</f>
        <v>8.2568807339449601E-2</v>
      </c>
      <c r="AA137" s="180">
        <f>税率2!$O$18</f>
        <v>8.2568807339449601E-2</v>
      </c>
      <c r="AB137" s="180">
        <f>税率2!$O$18</f>
        <v>8.2568807339449601E-2</v>
      </c>
      <c r="AC137" s="180">
        <f>税率2!$O$18</f>
        <v>8.2568807339449601E-2</v>
      </c>
      <c r="AD137" s="180">
        <f>税率2!$O$18</f>
        <v>8.2568807339449601E-2</v>
      </c>
      <c r="AE137" s="180">
        <f>税率2!$O$18</f>
        <v>8.2568807339449601E-2</v>
      </c>
      <c r="AF137" s="180">
        <f>税率2!$O$18</f>
        <v>8.2568807339449601E-2</v>
      </c>
      <c r="AG137" s="180">
        <f>税率2!$O$18</f>
        <v>8.2568807339449601E-2</v>
      </c>
      <c r="AH137" s="180">
        <f>税率2!$O$18</f>
        <v>8.2568807339449601E-2</v>
      </c>
      <c r="AI137" s="180">
        <f>税率2!$O$18</f>
        <v>8.2568807339449601E-2</v>
      </c>
      <c r="AJ137" s="180">
        <f>税率2!$O$18</f>
        <v>8.2568807339449601E-2</v>
      </c>
      <c r="AK137" s="180">
        <f>税率2!$O$18</f>
        <v>8.2568807339449601E-2</v>
      </c>
      <c r="AL137" s="180">
        <f>税率2!$O$18</f>
        <v>8.2568807339449601E-2</v>
      </c>
      <c r="AM137" s="180">
        <f>税率2!$O$18</f>
        <v>8.2568807339449601E-2</v>
      </c>
      <c r="AN137" s="180">
        <f>税率2!$O$18</f>
        <v>8.2568807339449601E-2</v>
      </c>
      <c r="AO137" s="180">
        <f>税率2!$O$18</f>
        <v>8.2568807339449601E-2</v>
      </c>
      <c r="AP137" s="180">
        <f>税率2!$O$18</f>
        <v>8.2568807339449601E-2</v>
      </c>
      <c r="AQ137" s="180">
        <f>税率2!$O$18</f>
        <v>8.2568807339449601E-2</v>
      </c>
      <c r="AR137" s="180">
        <f>税率2!$O$18</f>
        <v>8.2568807339449601E-2</v>
      </c>
      <c r="AS137" s="180">
        <f>税率2!$O$18</f>
        <v>8.2568807339449601E-2</v>
      </c>
      <c r="AT137" s="180">
        <f>税率2!$O$18</f>
        <v>8.2568807339449601E-2</v>
      </c>
      <c r="AU137" s="180">
        <f>税率2!$O$18</f>
        <v>8.2568807339449601E-2</v>
      </c>
    </row>
    <row r="138" spans="1:47" ht="18.75" customHeight="1">
      <c r="A138" s="101" t="s">
        <v>3672</v>
      </c>
      <c r="B138" s="124">
        <v>0</v>
      </c>
      <c r="C138" s="124">
        <v>0</v>
      </c>
      <c r="D138" s="124">
        <v>0</v>
      </c>
      <c r="E138" s="124">
        <v>0</v>
      </c>
      <c r="F138" s="124">
        <v>0</v>
      </c>
      <c r="G138" s="180">
        <f>税率2!$O$18</f>
        <v>8.2568807339449601E-2</v>
      </c>
      <c r="H138" s="180">
        <f>税率2!$O$18</f>
        <v>8.2568807339449601E-2</v>
      </c>
      <c r="I138" s="180">
        <f>税率2!$O$18</f>
        <v>8.2568807339449601E-2</v>
      </c>
      <c r="J138" s="180">
        <f>税率2!$O$18</f>
        <v>8.2568807339449601E-2</v>
      </c>
      <c r="K138" s="180">
        <f>税率2!$O$18</f>
        <v>8.2568807339449601E-2</v>
      </c>
      <c r="L138" s="180">
        <f>税率2!$O$18</f>
        <v>8.2568807339449601E-2</v>
      </c>
      <c r="M138" s="180">
        <f>税率2!$O$18</f>
        <v>8.2568807339449601E-2</v>
      </c>
      <c r="N138" s="180">
        <f>税率2!$O$18</f>
        <v>8.2568807339449601E-2</v>
      </c>
      <c r="O138" s="180">
        <f>税率2!$O$18</f>
        <v>8.2568807339449601E-2</v>
      </c>
      <c r="P138" s="180">
        <f>税率2!$O$18</f>
        <v>8.2568807339449601E-2</v>
      </c>
      <c r="Q138" s="180">
        <f>税率2!$O$18</f>
        <v>8.2568807339449601E-2</v>
      </c>
      <c r="R138" s="180">
        <f>税率2!$O$18</f>
        <v>8.2568807339449601E-2</v>
      </c>
      <c r="S138" s="180">
        <f>税率2!$O$18</f>
        <v>8.2568807339449601E-2</v>
      </c>
      <c r="T138" s="180">
        <f>税率2!$O$18</f>
        <v>8.2568807339449601E-2</v>
      </c>
      <c r="U138" s="180">
        <f>税率2!$O$18</f>
        <v>8.2568807339449601E-2</v>
      </c>
      <c r="V138" s="180">
        <f>税率2!$O$18</f>
        <v>8.2568807339449601E-2</v>
      </c>
      <c r="W138" s="180">
        <f>税率2!$O$18</f>
        <v>8.2568807339449601E-2</v>
      </c>
      <c r="X138" s="180">
        <f>税率2!$O$18</f>
        <v>8.2568807339449601E-2</v>
      </c>
      <c r="Y138" s="180">
        <f>税率2!$O$18</f>
        <v>8.2568807339449601E-2</v>
      </c>
      <c r="Z138" s="180">
        <f>税率2!$O$18</f>
        <v>8.2568807339449601E-2</v>
      </c>
      <c r="AA138" s="180">
        <f>税率2!$O$18</f>
        <v>8.2568807339449601E-2</v>
      </c>
      <c r="AB138" s="180">
        <f>税率2!$O$18</f>
        <v>8.2568807339449601E-2</v>
      </c>
      <c r="AC138" s="180">
        <f>税率2!$O$18</f>
        <v>8.2568807339449601E-2</v>
      </c>
      <c r="AD138" s="180">
        <f>税率2!$O$18</f>
        <v>8.2568807339449601E-2</v>
      </c>
      <c r="AE138" s="180">
        <f>税率2!$O$18</f>
        <v>8.2568807339449601E-2</v>
      </c>
      <c r="AF138" s="180">
        <f>税率2!$O$18</f>
        <v>8.2568807339449601E-2</v>
      </c>
      <c r="AG138" s="180">
        <f>税率2!$O$18</f>
        <v>8.2568807339449601E-2</v>
      </c>
      <c r="AH138" s="180">
        <f>税率2!$O$18</f>
        <v>8.2568807339449601E-2</v>
      </c>
      <c r="AI138" s="180">
        <f>税率2!$O$18</f>
        <v>8.2568807339449601E-2</v>
      </c>
      <c r="AJ138" s="180">
        <f>税率2!$O$18</f>
        <v>8.2568807339449601E-2</v>
      </c>
      <c r="AK138" s="180">
        <f>税率2!$O$18</f>
        <v>8.2568807339449601E-2</v>
      </c>
      <c r="AL138" s="180">
        <f>税率2!$O$18</f>
        <v>8.2568807339449601E-2</v>
      </c>
      <c r="AM138" s="180">
        <f>税率2!$O$18</f>
        <v>8.2568807339449601E-2</v>
      </c>
      <c r="AN138" s="180">
        <f>税率2!$O$18</f>
        <v>8.2568807339449601E-2</v>
      </c>
      <c r="AO138" s="180">
        <f>税率2!$O$18</f>
        <v>8.2568807339449601E-2</v>
      </c>
      <c r="AP138" s="180">
        <f>税率2!$O$18</f>
        <v>8.2568807339449601E-2</v>
      </c>
      <c r="AQ138" s="180">
        <f>税率2!$O$18</f>
        <v>8.2568807339449601E-2</v>
      </c>
      <c r="AR138" s="180">
        <f>税率2!$O$18</f>
        <v>8.2568807339449601E-2</v>
      </c>
      <c r="AS138" s="180">
        <f>税率2!$O$18</f>
        <v>8.2568807339449601E-2</v>
      </c>
      <c r="AT138" s="180">
        <f>税率2!$O$18</f>
        <v>8.2568807339449601E-2</v>
      </c>
      <c r="AU138" s="180">
        <f>税率2!$O$18</f>
        <v>8.2568807339449601E-2</v>
      </c>
    </row>
    <row r="139" spans="1:47" ht="18.75" customHeight="1">
      <c r="A139" s="101" t="s">
        <v>3673</v>
      </c>
      <c r="B139" s="124">
        <v>0</v>
      </c>
      <c r="C139" s="124">
        <v>0</v>
      </c>
      <c r="D139" s="124">
        <v>0</v>
      </c>
      <c r="E139" s="124">
        <v>0</v>
      </c>
      <c r="F139" s="124">
        <v>0</v>
      </c>
      <c r="G139" s="180">
        <f>税率2!$O$18</f>
        <v>8.2568807339449601E-2</v>
      </c>
      <c r="H139" s="180">
        <f>税率2!$O$18</f>
        <v>8.2568807339449601E-2</v>
      </c>
      <c r="I139" s="180">
        <f>税率2!$O$18</f>
        <v>8.2568807339449601E-2</v>
      </c>
      <c r="J139" s="180">
        <f>税率2!$O$18</f>
        <v>8.2568807339449601E-2</v>
      </c>
      <c r="K139" s="180">
        <f>税率2!$O$18</f>
        <v>8.2568807339449601E-2</v>
      </c>
      <c r="L139" s="180">
        <f>税率2!$O$18</f>
        <v>8.2568807339449601E-2</v>
      </c>
      <c r="M139" s="180">
        <f>税率2!$O$18</f>
        <v>8.2568807339449601E-2</v>
      </c>
      <c r="N139" s="180">
        <f>税率2!$O$18</f>
        <v>8.2568807339449601E-2</v>
      </c>
      <c r="O139" s="180">
        <f>税率2!$O$18</f>
        <v>8.2568807339449601E-2</v>
      </c>
      <c r="P139" s="180">
        <f>税率2!$O$18</f>
        <v>8.2568807339449601E-2</v>
      </c>
      <c r="Q139" s="180">
        <f>税率2!$O$18</f>
        <v>8.2568807339449601E-2</v>
      </c>
      <c r="R139" s="180">
        <f>税率2!$O$18</f>
        <v>8.2568807339449601E-2</v>
      </c>
      <c r="S139" s="180">
        <f>税率2!$O$18</f>
        <v>8.2568807339449601E-2</v>
      </c>
      <c r="T139" s="180">
        <f>税率2!$O$18</f>
        <v>8.2568807339449601E-2</v>
      </c>
      <c r="U139" s="180">
        <f>税率2!$O$18</f>
        <v>8.2568807339449601E-2</v>
      </c>
      <c r="V139" s="180">
        <f>税率2!$O$18</f>
        <v>8.2568807339449601E-2</v>
      </c>
      <c r="W139" s="180">
        <f>税率2!$O$18</f>
        <v>8.2568807339449601E-2</v>
      </c>
      <c r="X139" s="180">
        <f>税率2!$O$18</f>
        <v>8.2568807339449601E-2</v>
      </c>
      <c r="Y139" s="180">
        <f>税率2!$O$18</f>
        <v>8.2568807339449601E-2</v>
      </c>
      <c r="Z139" s="180">
        <f>税率2!$O$18</f>
        <v>8.2568807339449601E-2</v>
      </c>
      <c r="AA139" s="180">
        <f>税率2!$O$18</f>
        <v>8.2568807339449601E-2</v>
      </c>
      <c r="AB139" s="180">
        <f>税率2!$O$18</f>
        <v>8.2568807339449601E-2</v>
      </c>
      <c r="AC139" s="180">
        <f>税率2!$O$18</f>
        <v>8.2568807339449601E-2</v>
      </c>
      <c r="AD139" s="180">
        <f>税率2!$O$18</f>
        <v>8.2568807339449601E-2</v>
      </c>
      <c r="AE139" s="180">
        <f>税率2!$O$18</f>
        <v>8.2568807339449601E-2</v>
      </c>
      <c r="AF139" s="180">
        <f>税率2!$O$18</f>
        <v>8.2568807339449601E-2</v>
      </c>
      <c r="AG139" s="180">
        <f>税率2!$O$18</f>
        <v>8.2568807339449601E-2</v>
      </c>
      <c r="AH139" s="180">
        <f>税率2!$O$18</f>
        <v>8.2568807339449601E-2</v>
      </c>
      <c r="AI139" s="180">
        <f>税率2!$O$18</f>
        <v>8.2568807339449601E-2</v>
      </c>
      <c r="AJ139" s="180">
        <f>税率2!$O$18</f>
        <v>8.2568807339449601E-2</v>
      </c>
      <c r="AK139" s="180">
        <f>税率2!$O$18</f>
        <v>8.2568807339449601E-2</v>
      </c>
      <c r="AL139" s="180">
        <f>税率2!$O$18</f>
        <v>8.2568807339449601E-2</v>
      </c>
      <c r="AM139" s="180">
        <f>税率2!$O$18</f>
        <v>8.2568807339449601E-2</v>
      </c>
      <c r="AN139" s="180">
        <f>税率2!$O$18</f>
        <v>8.2568807339449601E-2</v>
      </c>
      <c r="AO139" s="180">
        <f>税率2!$O$18</f>
        <v>8.2568807339449601E-2</v>
      </c>
      <c r="AP139" s="180">
        <f>税率2!$O$18</f>
        <v>8.2568807339449601E-2</v>
      </c>
      <c r="AQ139" s="180">
        <f>税率2!$O$18</f>
        <v>8.2568807339449601E-2</v>
      </c>
      <c r="AR139" s="180">
        <f>税率2!$O$18</f>
        <v>8.2568807339449601E-2</v>
      </c>
      <c r="AS139" s="180">
        <f>税率2!$O$18</f>
        <v>8.2568807339449601E-2</v>
      </c>
      <c r="AT139" s="180">
        <f>税率2!$O$18</f>
        <v>8.2568807339449601E-2</v>
      </c>
      <c r="AU139" s="180">
        <f>税率2!$O$18</f>
        <v>8.2568807339449601E-2</v>
      </c>
    </row>
    <row r="140" spans="1:47" ht="18.75" customHeight="1">
      <c r="A140" s="101" t="s">
        <v>3674</v>
      </c>
      <c r="B140" s="124">
        <v>0</v>
      </c>
      <c r="C140" s="124">
        <v>0</v>
      </c>
      <c r="D140" s="124">
        <v>0</v>
      </c>
      <c r="E140" s="124">
        <v>0</v>
      </c>
      <c r="F140" s="124">
        <v>0</v>
      </c>
      <c r="G140" s="180">
        <f>税率2!$O$18</f>
        <v>8.2568807339449601E-2</v>
      </c>
      <c r="H140" s="180">
        <f>税率2!$O$18</f>
        <v>8.2568807339449601E-2</v>
      </c>
      <c r="I140" s="180">
        <f>税率2!$O$18</f>
        <v>8.2568807339449601E-2</v>
      </c>
      <c r="J140" s="180">
        <f>税率2!$O$18</f>
        <v>8.2568807339449601E-2</v>
      </c>
      <c r="K140" s="180">
        <f>税率2!$O$18</f>
        <v>8.2568807339449601E-2</v>
      </c>
      <c r="L140" s="180">
        <f>税率2!$O$18</f>
        <v>8.2568807339449601E-2</v>
      </c>
      <c r="M140" s="180">
        <f>税率2!$O$18</f>
        <v>8.2568807339449601E-2</v>
      </c>
      <c r="N140" s="180">
        <f>税率2!$O$18</f>
        <v>8.2568807339449601E-2</v>
      </c>
      <c r="O140" s="180">
        <f>税率2!$O$18</f>
        <v>8.2568807339449601E-2</v>
      </c>
      <c r="P140" s="180">
        <f>税率2!$O$18</f>
        <v>8.2568807339449601E-2</v>
      </c>
      <c r="Q140" s="180">
        <f>税率2!$O$18</f>
        <v>8.2568807339449601E-2</v>
      </c>
      <c r="R140" s="180">
        <f>税率2!$O$18</f>
        <v>8.2568807339449601E-2</v>
      </c>
      <c r="S140" s="180">
        <f>税率2!$O$18</f>
        <v>8.2568807339449601E-2</v>
      </c>
      <c r="T140" s="180">
        <f>税率2!$O$18</f>
        <v>8.2568807339449601E-2</v>
      </c>
      <c r="U140" s="180">
        <f>税率2!$O$18</f>
        <v>8.2568807339449601E-2</v>
      </c>
      <c r="V140" s="180">
        <f>税率2!$O$18</f>
        <v>8.2568807339449601E-2</v>
      </c>
      <c r="W140" s="180">
        <f>税率2!$O$18</f>
        <v>8.2568807339449601E-2</v>
      </c>
      <c r="X140" s="180">
        <f>税率2!$O$18</f>
        <v>8.2568807339449601E-2</v>
      </c>
      <c r="Y140" s="180">
        <f>税率2!$O$18</f>
        <v>8.2568807339449601E-2</v>
      </c>
      <c r="Z140" s="180">
        <f>税率2!$O$18</f>
        <v>8.2568807339449601E-2</v>
      </c>
      <c r="AA140" s="180">
        <f>税率2!$O$18</f>
        <v>8.2568807339449601E-2</v>
      </c>
      <c r="AB140" s="180">
        <f>税率2!$O$18</f>
        <v>8.2568807339449601E-2</v>
      </c>
      <c r="AC140" s="180">
        <f>税率2!$O$18</f>
        <v>8.2568807339449601E-2</v>
      </c>
      <c r="AD140" s="180">
        <f>税率2!$O$18</f>
        <v>8.2568807339449601E-2</v>
      </c>
      <c r="AE140" s="180">
        <f>税率2!$O$18</f>
        <v>8.2568807339449601E-2</v>
      </c>
      <c r="AF140" s="180">
        <f>税率2!$O$18</f>
        <v>8.2568807339449601E-2</v>
      </c>
      <c r="AG140" s="180">
        <f>税率2!$O$18</f>
        <v>8.2568807339449601E-2</v>
      </c>
      <c r="AH140" s="180">
        <f>税率2!$O$18</f>
        <v>8.2568807339449601E-2</v>
      </c>
      <c r="AI140" s="180">
        <f>税率2!$O$18</f>
        <v>8.2568807339449601E-2</v>
      </c>
      <c r="AJ140" s="180">
        <f>税率2!$O$18</f>
        <v>8.2568807339449601E-2</v>
      </c>
      <c r="AK140" s="180">
        <f>税率2!$O$18</f>
        <v>8.2568807339449601E-2</v>
      </c>
      <c r="AL140" s="180">
        <f>税率2!$O$18</f>
        <v>8.2568807339449601E-2</v>
      </c>
      <c r="AM140" s="180">
        <f>税率2!$O$18</f>
        <v>8.2568807339449601E-2</v>
      </c>
      <c r="AN140" s="180">
        <f>税率2!$O$18</f>
        <v>8.2568807339449601E-2</v>
      </c>
      <c r="AO140" s="180">
        <f>税率2!$O$18</f>
        <v>8.2568807339449601E-2</v>
      </c>
      <c r="AP140" s="180">
        <f>税率2!$O$18</f>
        <v>8.2568807339449601E-2</v>
      </c>
      <c r="AQ140" s="180">
        <f>税率2!$O$18</f>
        <v>8.2568807339449601E-2</v>
      </c>
      <c r="AR140" s="180">
        <f>税率2!$O$18</f>
        <v>8.2568807339449601E-2</v>
      </c>
      <c r="AS140" s="180">
        <f>税率2!$O$18</f>
        <v>8.2568807339449601E-2</v>
      </c>
      <c r="AT140" s="180">
        <f>税率2!$O$18</f>
        <v>8.2568807339449601E-2</v>
      </c>
      <c r="AU140" s="180">
        <f>税率2!$O$18</f>
        <v>8.2568807339449601E-2</v>
      </c>
    </row>
    <row r="141" spans="1:47" ht="18.75" customHeight="1">
      <c r="A141" s="101" t="s">
        <v>3675</v>
      </c>
      <c r="B141" s="124">
        <v>0</v>
      </c>
      <c r="C141" s="124">
        <v>0</v>
      </c>
      <c r="D141" s="124">
        <v>0</v>
      </c>
      <c r="E141" s="124">
        <v>0</v>
      </c>
      <c r="F141" s="124">
        <v>0</v>
      </c>
      <c r="G141" s="180">
        <f>税率2!$O$18</f>
        <v>8.2568807339449601E-2</v>
      </c>
      <c r="H141" s="180">
        <f>税率2!$O$18</f>
        <v>8.2568807339449601E-2</v>
      </c>
      <c r="I141" s="180">
        <f>税率2!$O$18</f>
        <v>8.2568807339449601E-2</v>
      </c>
      <c r="J141" s="180">
        <f>税率2!$O$18</f>
        <v>8.2568807339449601E-2</v>
      </c>
      <c r="K141" s="180">
        <f>税率2!$O$18</f>
        <v>8.2568807339449601E-2</v>
      </c>
      <c r="L141" s="180">
        <f>税率2!$O$18</f>
        <v>8.2568807339449601E-2</v>
      </c>
      <c r="M141" s="180">
        <f>税率2!$O$18</f>
        <v>8.2568807339449601E-2</v>
      </c>
      <c r="N141" s="180">
        <f>税率2!$O$18</f>
        <v>8.2568807339449601E-2</v>
      </c>
      <c r="O141" s="180">
        <f>税率2!$O$18</f>
        <v>8.2568807339449601E-2</v>
      </c>
      <c r="P141" s="180">
        <f>税率2!$O$18</f>
        <v>8.2568807339449601E-2</v>
      </c>
      <c r="Q141" s="180">
        <f>税率2!$O$18</f>
        <v>8.2568807339449601E-2</v>
      </c>
      <c r="R141" s="180">
        <f>税率2!$O$18</f>
        <v>8.2568807339449601E-2</v>
      </c>
      <c r="S141" s="180">
        <f>税率2!$O$18</f>
        <v>8.2568807339449601E-2</v>
      </c>
      <c r="T141" s="180">
        <f>税率2!$O$18</f>
        <v>8.2568807339449601E-2</v>
      </c>
      <c r="U141" s="180">
        <f>税率2!$O$18</f>
        <v>8.2568807339449601E-2</v>
      </c>
      <c r="V141" s="180">
        <f>税率2!$O$18</f>
        <v>8.2568807339449601E-2</v>
      </c>
      <c r="W141" s="180">
        <f>税率2!$O$18</f>
        <v>8.2568807339449601E-2</v>
      </c>
      <c r="X141" s="180">
        <f>税率2!$O$18</f>
        <v>8.2568807339449601E-2</v>
      </c>
      <c r="Y141" s="180">
        <f>税率2!$O$18</f>
        <v>8.2568807339449601E-2</v>
      </c>
      <c r="Z141" s="180">
        <f>税率2!$O$18</f>
        <v>8.2568807339449601E-2</v>
      </c>
      <c r="AA141" s="180">
        <f>税率2!$O$18</f>
        <v>8.2568807339449601E-2</v>
      </c>
      <c r="AB141" s="180">
        <f>税率2!$O$18</f>
        <v>8.2568807339449601E-2</v>
      </c>
      <c r="AC141" s="180">
        <f>税率2!$O$18</f>
        <v>8.2568807339449601E-2</v>
      </c>
      <c r="AD141" s="180">
        <f>税率2!$O$18</f>
        <v>8.2568807339449601E-2</v>
      </c>
      <c r="AE141" s="180">
        <f>税率2!$O$18</f>
        <v>8.2568807339449601E-2</v>
      </c>
      <c r="AF141" s="180">
        <f>税率2!$O$18</f>
        <v>8.2568807339449601E-2</v>
      </c>
      <c r="AG141" s="180">
        <f>税率2!$O$18</f>
        <v>8.2568807339449601E-2</v>
      </c>
      <c r="AH141" s="180">
        <f>税率2!$O$18</f>
        <v>8.2568807339449601E-2</v>
      </c>
      <c r="AI141" s="180">
        <f>税率2!$O$18</f>
        <v>8.2568807339449601E-2</v>
      </c>
      <c r="AJ141" s="180">
        <f>税率2!$O$18</f>
        <v>8.2568807339449601E-2</v>
      </c>
      <c r="AK141" s="180">
        <f>税率2!$O$18</f>
        <v>8.2568807339449601E-2</v>
      </c>
      <c r="AL141" s="180">
        <f>税率2!$O$18</f>
        <v>8.2568807339449601E-2</v>
      </c>
      <c r="AM141" s="180">
        <f>税率2!$O$18</f>
        <v>8.2568807339449601E-2</v>
      </c>
      <c r="AN141" s="180">
        <f>税率2!$O$18</f>
        <v>8.2568807339449601E-2</v>
      </c>
      <c r="AO141" s="180">
        <f>税率2!$O$18</f>
        <v>8.2568807339449601E-2</v>
      </c>
      <c r="AP141" s="180">
        <f>税率2!$O$18</f>
        <v>8.2568807339449601E-2</v>
      </c>
      <c r="AQ141" s="180">
        <f>税率2!$O$18</f>
        <v>8.2568807339449601E-2</v>
      </c>
      <c r="AR141" s="180">
        <f>税率2!$O$18</f>
        <v>8.2568807339449601E-2</v>
      </c>
      <c r="AS141" s="180">
        <f>税率2!$O$18</f>
        <v>8.2568807339449601E-2</v>
      </c>
      <c r="AT141" s="180">
        <f>税率2!$O$18</f>
        <v>8.2568807339449601E-2</v>
      </c>
      <c r="AU141" s="180">
        <f>税率2!$O$18</f>
        <v>8.2568807339449601E-2</v>
      </c>
    </row>
    <row r="142" spans="1:47" s="103" customFormat="1" ht="18.75" customHeight="1">
      <c r="A142" s="102" t="s">
        <v>3688</v>
      </c>
      <c r="B142" s="102"/>
      <c r="C142" s="102"/>
      <c r="D142" s="102"/>
      <c r="E142" s="102"/>
      <c r="F142" s="102"/>
      <c r="I142" s="102"/>
      <c r="L142" s="102"/>
      <c r="O142" s="102"/>
      <c r="R142" s="102"/>
      <c r="U142" s="102"/>
      <c r="X142" s="102"/>
      <c r="AA142" s="102"/>
      <c r="AD142" s="102"/>
      <c r="AG142" s="102"/>
      <c r="AJ142" s="102"/>
      <c r="AM142" s="102"/>
      <c r="AP142" s="102"/>
      <c r="AS142" s="102"/>
    </row>
    <row r="143" spans="1:47" ht="18.75" customHeight="1">
      <c r="A143" s="105" t="s">
        <v>3697</v>
      </c>
      <c r="B143" s="101">
        <v>2015</v>
      </c>
      <c r="C143" s="101">
        <v>2016</v>
      </c>
      <c r="D143" s="101">
        <v>2017</v>
      </c>
      <c r="E143" s="101">
        <v>2018</v>
      </c>
      <c r="F143" s="101">
        <v>2019</v>
      </c>
      <c r="G143" s="101">
        <v>2020</v>
      </c>
      <c r="H143" s="101">
        <v>2021</v>
      </c>
      <c r="I143" s="101">
        <v>2022</v>
      </c>
      <c r="J143" s="101">
        <v>2023</v>
      </c>
      <c r="K143" s="101">
        <v>2024</v>
      </c>
      <c r="L143" s="101">
        <v>2025</v>
      </c>
      <c r="M143" s="101">
        <v>2026</v>
      </c>
      <c r="N143" s="101">
        <v>2027</v>
      </c>
      <c r="O143" s="101">
        <v>2028</v>
      </c>
      <c r="P143" s="101">
        <v>2029</v>
      </c>
      <c r="Q143" s="101">
        <v>2030</v>
      </c>
      <c r="R143" s="101">
        <v>2031</v>
      </c>
      <c r="S143" s="101">
        <v>2032</v>
      </c>
      <c r="T143" s="101">
        <v>2033</v>
      </c>
      <c r="U143" s="101">
        <v>2034</v>
      </c>
      <c r="V143" s="101">
        <v>2035</v>
      </c>
      <c r="W143" s="101">
        <v>2036</v>
      </c>
      <c r="X143" s="101">
        <v>2037</v>
      </c>
      <c r="Y143" s="101">
        <v>2038</v>
      </c>
      <c r="Z143" s="101">
        <v>2039</v>
      </c>
      <c r="AA143" s="101">
        <v>2040</v>
      </c>
      <c r="AB143" s="101">
        <v>2041</v>
      </c>
      <c r="AC143" s="101">
        <v>2042</v>
      </c>
      <c r="AD143" s="101">
        <v>2043</v>
      </c>
      <c r="AE143" s="101">
        <v>2044</v>
      </c>
      <c r="AF143" s="101">
        <v>2045</v>
      </c>
      <c r="AG143" s="101">
        <v>2046</v>
      </c>
      <c r="AH143" s="101">
        <v>2047</v>
      </c>
      <c r="AI143" s="101">
        <v>2048</v>
      </c>
      <c r="AJ143" s="101">
        <v>2049</v>
      </c>
      <c r="AK143" s="101">
        <v>2050</v>
      </c>
      <c r="AL143" s="101">
        <v>2051</v>
      </c>
      <c r="AM143" s="101">
        <v>2052</v>
      </c>
      <c r="AN143" s="101">
        <v>2053</v>
      </c>
      <c r="AO143" s="101">
        <v>2054</v>
      </c>
      <c r="AP143" s="101">
        <v>2055</v>
      </c>
      <c r="AQ143" s="101">
        <v>2056</v>
      </c>
      <c r="AR143" s="101">
        <v>2057</v>
      </c>
      <c r="AS143" s="101">
        <v>2058</v>
      </c>
      <c r="AT143" s="101">
        <v>2059</v>
      </c>
      <c r="AU143" s="101">
        <v>2060</v>
      </c>
    </row>
    <row r="144" spans="1:47" ht="18.75" customHeight="1">
      <c r="A144" s="101" t="s">
        <v>3689</v>
      </c>
      <c r="B144" s="124">
        <v>0</v>
      </c>
      <c r="C144" s="124">
        <v>0</v>
      </c>
      <c r="D144" s="124">
        <v>0</v>
      </c>
      <c r="E144" s="124">
        <v>0</v>
      </c>
      <c r="F144" s="124">
        <v>0</v>
      </c>
      <c r="G144" s="180">
        <f>税率2!$O$19</f>
        <v>0</v>
      </c>
      <c r="H144" s="180">
        <f>税率2!$O$19</f>
        <v>0</v>
      </c>
      <c r="I144" s="180">
        <f>税率2!$O$19</f>
        <v>0</v>
      </c>
      <c r="J144" s="180">
        <f>税率2!$O$19</f>
        <v>0</v>
      </c>
      <c r="K144" s="180">
        <f>税率2!$O$19</f>
        <v>0</v>
      </c>
      <c r="L144" s="180">
        <f>税率2!$O$19</f>
        <v>0</v>
      </c>
      <c r="M144" s="180">
        <f>税率2!$O$19</f>
        <v>0</v>
      </c>
      <c r="N144" s="180">
        <f>税率2!$O$19</f>
        <v>0</v>
      </c>
      <c r="O144" s="180">
        <f>税率2!$O$19</f>
        <v>0</v>
      </c>
      <c r="P144" s="180">
        <f>税率2!$O$19</f>
        <v>0</v>
      </c>
      <c r="Q144" s="180">
        <f>税率2!$O$19</f>
        <v>0</v>
      </c>
      <c r="R144" s="180">
        <f>税率2!$O$19</f>
        <v>0</v>
      </c>
      <c r="S144" s="180">
        <f>税率2!$O$19</f>
        <v>0</v>
      </c>
      <c r="T144" s="180">
        <f>税率2!$O$19</f>
        <v>0</v>
      </c>
      <c r="U144" s="180">
        <f>税率2!$O$19</f>
        <v>0</v>
      </c>
      <c r="V144" s="180">
        <f>税率2!$O$19</f>
        <v>0</v>
      </c>
      <c r="W144" s="180">
        <f>税率2!$O$19</f>
        <v>0</v>
      </c>
      <c r="X144" s="180">
        <f>税率2!$O$19</f>
        <v>0</v>
      </c>
      <c r="Y144" s="180">
        <f>税率2!$O$19</f>
        <v>0</v>
      </c>
      <c r="Z144" s="180">
        <f>税率2!$O$19</f>
        <v>0</v>
      </c>
      <c r="AA144" s="180">
        <f>税率2!$O$19</f>
        <v>0</v>
      </c>
      <c r="AB144" s="180">
        <f>税率2!$O$19</f>
        <v>0</v>
      </c>
      <c r="AC144" s="180">
        <f>税率2!$O$19</f>
        <v>0</v>
      </c>
      <c r="AD144" s="180">
        <f>税率2!$O$19</f>
        <v>0</v>
      </c>
      <c r="AE144" s="180">
        <f>税率2!$O$19</f>
        <v>0</v>
      </c>
      <c r="AF144" s="180">
        <f>税率2!$O$19</f>
        <v>0</v>
      </c>
      <c r="AG144" s="180">
        <f>税率2!$O$19</f>
        <v>0</v>
      </c>
      <c r="AH144" s="180">
        <f>税率2!$O$19</f>
        <v>0</v>
      </c>
      <c r="AI144" s="180">
        <f>税率2!$O$19</f>
        <v>0</v>
      </c>
      <c r="AJ144" s="180">
        <f>税率2!$O$19</f>
        <v>0</v>
      </c>
      <c r="AK144" s="180">
        <f>税率2!$O$19</f>
        <v>0</v>
      </c>
      <c r="AL144" s="180">
        <f>税率2!$O$19</f>
        <v>0</v>
      </c>
      <c r="AM144" s="180">
        <f>税率2!$O$19</f>
        <v>0</v>
      </c>
      <c r="AN144" s="180">
        <f>税率2!$O$19</f>
        <v>0</v>
      </c>
      <c r="AO144" s="180">
        <f>税率2!$O$19</f>
        <v>0</v>
      </c>
      <c r="AP144" s="180">
        <f>税率2!$O$19</f>
        <v>0</v>
      </c>
      <c r="AQ144" s="180">
        <f>税率2!$O$19</f>
        <v>0</v>
      </c>
      <c r="AR144" s="180">
        <f>税率2!$O$19</f>
        <v>0</v>
      </c>
      <c r="AS144" s="180">
        <f>税率2!$O$19</f>
        <v>0</v>
      </c>
      <c r="AT144" s="180">
        <f>税率2!$O$19</f>
        <v>0</v>
      </c>
      <c r="AU144" s="180">
        <f>税率2!$O$19</f>
        <v>0</v>
      </c>
    </row>
    <row r="145" spans="1:47" ht="18.75" customHeight="1">
      <c r="A145" s="101" t="s">
        <v>3690</v>
      </c>
      <c r="B145" s="124">
        <v>0</v>
      </c>
      <c r="C145" s="124">
        <v>0</v>
      </c>
      <c r="D145" s="124">
        <v>0</v>
      </c>
      <c r="E145" s="124">
        <v>0</v>
      </c>
      <c r="F145" s="124">
        <v>0</v>
      </c>
      <c r="G145" s="180">
        <f>税率2!$O$19</f>
        <v>0</v>
      </c>
      <c r="H145" s="180">
        <f>税率2!$O$19</f>
        <v>0</v>
      </c>
      <c r="I145" s="180">
        <f>税率2!$O$19</f>
        <v>0</v>
      </c>
      <c r="J145" s="180">
        <f>税率2!$O$19</f>
        <v>0</v>
      </c>
      <c r="K145" s="180">
        <f>税率2!$O$19</f>
        <v>0</v>
      </c>
      <c r="L145" s="180">
        <f>税率2!$O$19</f>
        <v>0</v>
      </c>
      <c r="M145" s="180">
        <f>税率2!$O$19</f>
        <v>0</v>
      </c>
      <c r="N145" s="180">
        <f>税率2!$O$19</f>
        <v>0</v>
      </c>
      <c r="O145" s="180">
        <f>税率2!$O$19</f>
        <v>0</v>
      </c>
      <c r="P145" s="180">
        <f>税率2!$O$19</f>
        <v>0</v>
      </c>
      <c r="Q145" s="180">
        <f>税率2!$O$19</f>
        <v>0</v>
      </c>
      <c r="R145" s="180">
        <f>税率2!$O$19</f>
        <v>0</v>
      </c>
      <c r="S145" s="180">
        <f>税率2!$O$19</f>
        <v>0</v>
      </c>
      <c r="T145" s="180">
        <f>税率2!$O$19</f>
        <v>0</v>
      </c>
      <c r="U145" s="180">
        <f>税率2!$O$19</f>
        <v>0</v>
      </c>
      <c r="V145" s="180">
        <f>税率2!$O$19</f>
        <v>0</v>
      </c>
      <c r="W145" s="180">
        <f>税率2!$O$19</f>
        <v>0</v>
      </c>
      <c r="X145" s="180">
        <f>税率2!$O$19</f>
        <v>0</v>
      </c>
      <c r="Y145" s="180">
        <f>税率2!$O$19</f>
        <v>0</v>
      </c>
      <c r="Z145" s="180">
        <f>税率2!$O$19</f>
        <v>0</v>
      </c>
      <c r="AA145" s="180">
        <f>税率2!$O$19</f>
        <v>0</v>
      </c>
      <c r="AB145" s="180">
        <f>税率2!$O$19</f>
        <v>0</v>
      </c>
      <c r="AC145" s="180">
        <f>税率2!$O$19</f>
        <v>0</v>
      </c>
      <c r="AD145" s="180">
        <f>税率2!$O$19</f>
        <v>0</v>
      </c>
      <c r="AE145" s="180">
        <f>税率2!$O$19</f>
        <v>0</v>
      </c>
      <c r="AF145" s="180">
        <f>税率2!$O$19</f>
        <v>0</v>
      </c>
      <c r="AG145" s="180">
        <f>税率2!$O$19</f>
        <v>0</v>
      </c>
      <c r="AH145" s="180">
        <f>税率2!$O$19</f>
        <v>0</v>
      </c>
      <c r="AI145" s="180">
        <f>税率2!$O$19</f>
        <v>0</v>
      </c>
      <c r="AJ145" s="180">
        <f>税率2!$O$19</f>
        <v>0</v>
      </c>
      <c r="AK145" s="180">
        <f>税率2!$O$19</f>
        <v>0</v>
      </c>
      <c r="AL145" s="180">
        <f>税率2!$O$19</f>
        <v>0</v>
      </c>
      <c r="AM145" s="180">
        <f>税率2!$O$19</f>
        <v>0</v>
      </c>
      <c r="AN145" s="180">
        <f>税率2!$O$19</f>
        <v>0</v>
      </c>
      <c r="AO145" s="180">
        <f>税率2!$O$19</f>
        <v>0</v>
      </c>
      <c r="AP145" s="180">
        <f>税率2!$O$19</f>
        <v>0</v>
      </c>
      <c r="AQ145" s="180">
        <f>税率2!$O$19</f>
        <v>0</v>
      </c>
      <c r="AR145" s="180">
        <f>税率2!$O$19</f>
        <v>0</v>
      </c>
      <c r="AS145" s="180">
        <f>税率2!$O$19</f>
        <v>0</v>
      </c>
      <c r="AT145" s="180">
        <f>税率2!$O$19</f>
        <v>0</v>
      </c>
      <c r="AU145" s="180">
        <f>税率2!$O$19</f>
        <v>0</v>
      </c>
    </row>
    <row r="146" spans="1:47" ht="18.75" customHeight="1">
      <c r="A146" s="101" t="s">
        <v>3691</v>
      </c>
      <c r="B146" s="124">
        <v>0</v>
      </c>
      <c r="C146" s="124">
        <v>0</v>
      </c>
      <c r="D146" s="124">
        <v>0</v>
      </c>
      <c r="E146" s="124">
        <v>0</v>
      </c>
      <c r="F146" s="124">
        <v>0</v>
      </c>
      <c r="G146" s="180">
        <f>税率2!$O$19</f>
        <v>0</v>
      </c>
      <c r="H146" s="180">
        <f>税率2!$O$19</f>
        <v>0</v>
      </c>
      <c r="I146" s="180">
        <f>税率2!$O$19</f>
        <v>0</v>
      </c>
      <c r="J146" s="180">
        <f>税率2!$O$19</f>
        <v>0</v>
      </c>
      <c r="K146" s="180">
        <f>税率2!$O$19</f>
        <v>0</v>
      </c>
      <c r="L146" s="180">
        <f>税率2!$O$19</f>
        <v>0</v>
      </c>
      <c r="M146" s="180">
        <f>税率2!$O$19</f>
        <v>0</v>
      </c>
      <c r="N146" s="180">
        <f>税率2!$O$19</f>
        <v>0</v>
      </c>
      <c r="O146" s="180">
        <f>税率2!$O$19</f>
        <v>0</v>
      </c>
      <c r="P146" s="180">
        <f>税率2!$O$19</f>
        <v>0</v>
      </c>
      <c r="Q146" s="180">
        <f>税率2!$O$19</f>
        <v>0</v>
      </c>
      <c r="R146" s="180">
        <f>税率2!$O$19</f>
        <v>0</v>
      </c>
      <c r="S146" s="180">
        <f>税率2!$O$19</f>
        <v>0</v>
      </c>
      <c r="T146" s="180">
        <f>税率2!$O$19</f>
        <v>0</v>
      </c>
      <c r="U146" s="180">
        <f>税率2!$O$19</f>
        <v>0</v>
      </c>
      <c r="V146" s="180">
        <f>税率2!$O$19</f>
        <v>0</v>
      </c>
      <c r="W146" s="180">
        <f>税率2!$O$19</f>
        <v>0</v>
      </c>
      <c r="X146" s="180">
        <f>税率2!$O$19</f>
        <v>0</v>
      </c>
      <c r="Y146" s="180">
        <f>税率2!$O$19</f>
        <v>0</v>
      </c>
      <c r="Z146" s="180">
        <f>税率2!$O$19</f>
        <v>0</v>
      </c>
      <c r="AA146" s="180">
        <f>税率2!$O$19</f>
        <v>0</v>
      </c>
      <c r="AB146" s="180">
        <f>税率2!$O$19</f>
        <v>0</v>
      </c>
      <c r="AC146" s="180">
        <f>税率2!$O$19</f>
        <v>0</v>
      </c>
      <c r="AD146" s="180">
        <f>税率2!$O$19</f>
        <v>0</v>
      </c>
      <c r="AE146" s="180">
        <f>税率2!$O$19</f>
        <v>0</v>
      </c>
      <c r="AF146" s="180">
        <f>税率2!$O$19</f>
        <v>0</v>
      </c>
      <c r="AG146" s="180">
        <f>税率2!$O$19</f>
        <v>0</v>
      </c>
      <c r="AH146" s="180">
        <f>税率2!$O$19</f>
        <v>0</v>
      </c>
      <c r="AI146" s="180">
        <f>税率2!$O$19</f>
        <v>0</v>
      </c>
      <c r="AJ146" s="180">
        <f>税率2!$O$19</f>
        <v>0</v>
      </c>
      <c r="AK146" s="180">
        <f>税率2!$O$19</f>
        <v>0</v>
      </c>
      <c r="AL146" s="180">
        <f>税率2!$O$19</f>
        <v>0</v>
      </c>
      <c r="AM146" s="180">
        <f>税率2!$O$19</f>
        <v>0</v>
      </c>
      <c r="AN146" s="180">
        <f>税率2!$O$19</f>
        <v>0</v>
      </c>
      <c r="AO146" s="180">
        <f>税率2!$O$19</f>
        <v>0</v>
      </c>
      <c r="AP146" s="180">
        <f>税率2!$O$19</f>
        <v>0</v>
      </c>
      <c r="AQ146" s="180">
        <f>税率2!$O$19</f>
        <v>0</v>
      </c>
      <c r="AR146" s="180">
        <f>税率2!$O$19</f>
        <v>0</v>
      </c>
      <c r="AS146" s="180">
        <f>税率2!$O$19</f>
        <v>0</v>
      </c>
      <c r="AT146" s="180">
        <f>税率2!$O$19</f>
        <v>0</v>
      </c>
      <c r="AU146" s="180">
        <f>税率2!$O$19</f>
        <v>0</v>
      </c>
    </row>
    <row r="147" spans="1:47" ht="18.75" customHeight="1">
      <c r="A147" s="101" t="s">
        <v>3692</v>
      </c>
      <c r="B147" s="124">
        <v>0</v>
      </c>
      <c r="C147" s="124">
        <v>0</v>
      </c>
      <c r="D147" s="124">
        <v>0</v>
      </c>
      <c r="E147" s="124">
        <v>0</v>
      </c>
      <c r="F147" s="124">
        <v>0</v>
      </c>
      <c r="G147" s="180">
        <f>税率2!$O$19</f>
        <v>0</v>
      </c>
      <c r="H147" s="180">
        <f>税率2!$O$19</f>
        <v>0</v>
      </c>
      <c r="I147" s="180">
        <f>税率2!$O$19</f>
        <v>0</v>
      </c>
      <c r="J147" s="180">
        <f>税率2!$O$19</f>
        <v>0</v>
      </c>
      <c r="K147" s="180">
        <f>税率2!$O$19</f>
        <v>0</v>
      </c>
      <c r="L147" s="180">
        <f>税率2!$O$19</f>
        <v>0</v>
      </c>
      <c r="M147" s="180">
        <f>税率2!$O$19</f>
        <v>0</v>
      </c>
      <c r="N147" s="180">
        <f>税率2!$O$19</f>
        <v>0</v>
      </c>
      <c r="O147" s="180">
        <f>税率2!$O$19</f>
        <v>0</v>
      </c>
      <c r="P147" s="180">
        <f>税率2!$O$19</f>
        <v>0</v>
      </c>
      <c r="Q147" s="180">
        <f>税率2!$O$19</f>
        <v>0</v>
      </c>
      <c r="R147" s="180">
        <f>税率2!$O$19</f>
        <v>0</v>
      </c>
      <c r="S147" s="180">
        <f>税率2!$O$19</f>
        <v>0</v>
      </c>
      <c r="T147" s="180">
        <f>税率2!$O$19</f>
        <v>0</v>
      </c>
      <c r="U147" s="180">
        <f>税率2!$O$19</f>
        <v>0</v>
      </c>
      <c r="V147" s="180">
        <f>税率2!$O$19</f>
        <v>0</v>
      </c>
      <c r="W147" s="180">
        <f>税率2!$O$19</f>
        <v>0</v>
      </c>
      <c r="X147" s="180">
        <f>税率2!$O$19</f>
        <v>0</v>
      </c>
      <c r="Y147" s="180">
        <f>税率2!$O$19</f>
        <v>0</v>
      </c>
      <c r="Z147" s="180">
        <f>税率2!$O$19</f>
        <v>0</v>
      </c>
      <c r="AA147" s="180">
        <f>税率2!$O$19</f>
        <v>0</v>
      </c>
      <c r="AB147" s="180">
        <f>税率2!$O$19</f>
        <v>0</v>
      </c>
      <c r="AC147" s="180">
        <f>税率2!$O$19</f>
        <v>0</v>
      </c>
      <c r="AD147" s="180">
        <f>税率2!$O$19</f>
        <v>0</v>
      </c>
      <c r="AE147" s="180">
        <f>税率2!$O$19</f>
        <v>0</v>
      </c>
      <c r="AF147" s="180">
        <f>税率2!$O$19</f>
        <v>0</v>
      </c>
      <c r="AG147" s="180">
        <f>税率2!$O$19</f>
        <v>0</v>
      </c>
      <c r="AH147" s="180">
        <f>税率2!$O$19</f>
        <v>0</v>
      </c>
      <c r="AI147" s="180">
        <f>税率2!$O$19</f>
        <v>0</v>
      </c>
      <c r="AJ147" s="180">
        <f>税率2!$O$19</f>
        <v>0</v>
      </c>
      <c r="AK147" s="180">
        <f>税率2!$O$19</f>
        <v>0</v>
      </c>
      <c r="AL147" s="180">
        <f>税率2!$O$19</f>
        <v>0</v>
      </c>
      <c r="AM147" s="180">
        <f>税率2!$O$19</f>
        <v>0</v>
      </c>
      <c r="AN147" s="180">
        <f>税率2!$O$19</f>
        <v>0</v>
      </c>
      <c r="AO147" s="180">
        <f>税率2!$O$19</f>
        <v>0</v>
      </c>
      <c r="AP147" s="180">
        <f>税率2!$O$19</f>
        <v>0</v>
      </c>
      <c r="AQ147" s="180">
        <f>税率2!$O$19</f>
        <v>0</v>
      </c>
      <c r="AR147" s="180">
        <f>税率2!$O$19</f>
        <v>0</v>
      </c>
      <c r="AS147" s="180">
        <f>税率2!$O$19</f>
        <v>0</v>
      </c>
      <c r="AT147" s="180">
        <f>税率2!$O$19</f>
        <v>0</v>
      </c>
      <c r="AU147" s="180">
        <f>税率2!$O$19</f>
        <v>0</v>
      </c>
    </row>
    <row r="148" spans="1:47" ht="18.75" customHeight="1">
      <c r="A148" s="101" t="s">
        <v>3693</v>
      </c>
      <c r="B148" s="124">
        <v>0</v>
      </c>
      <c r="C148" s="124">
        <v>0</v>
      </c>
      <c r="D148" s="124">
        <v>0</v>
      </c>
      <c r="E148" s="124">
        <v>0</v>
      </c>
      <c r="F148" s="124">
        <v>0</v>
      </c>
      <c r="G148" s="180">
        <f>税率2!$O$19</f>
        <v>0</v>
      </c>
      <c r="H148" s="180">
        <f>税率2!$O$19</f>
        <v>0</v>
      </c>
      <c r="I148" s="180">
        <f>税率2!$O$19</f>
        <v>0</v>
      </c>
      <c r="J148" s="180">
        <f>税率2!$O$19</f>
        <v>0</v>
      </c>
      <c r="K148" s="180">
        <f>税率2!$O$19</f>
        <v>0</v>
      </c>
      <c r="L148" s="180">
        <f>税率2!$O$19</f>
        <v>0</v>
      </c>
      <c r="M148" s="180">
        <f>税率2!$O$19</f>
        <v>0</v>
      </c>
      <c r="N148" s="180">
        <f>税率2!$O$19</f>
        <v>0</v>
      </c>
      <c r="O148" s="180">
        <f>税率2!$O$19</f>
        <v>0</v>
      </c>
      <c r="P148" s="180">
        <f>税率2!$O$19</f>
        <v>0</v>
      </c>
      <c r="Q148" s="180">
        <f>税率2!$O$19</f>
        <v>0</v>
      </c>
      <c r="R148" s="180">
        <f>税率2!$O$19</f>
        <v>0</v>
      </c>
      <c r="S148" s="180">
        <f>税率2!$O$19</f>
        <v>0</v>
      </c>
      <c r="T148" s="180">
        <f>税率2!$O$19</f>
        <v>0</v>
      </c>
      <c r="U148" s="180">
        <f>税率2!$O$19</f>
        <v>0</v>
      </c>
      <c r="V148" s="180">
        <f>税率2!$O$19</f>
        <v>0</v>
      </c>
      <c r="W148" s="180">
        <f>税率2!$O$19</f>
        <v>0</v>
      </c>
      <c r="X148" s="180">
        <f>税率2!$O$19</f>
        <v>0</v>
      </c>
      <c r="Y148" s="180">
        <f>税率2!$O$19</f>
        <v>0</v>
      </c>
      <c r="Z148" s="180">
        <f>税率2!$O$19</f>
        <v>0</v>
      </c>
      <c r="AA148" s="180">
        <f>税率2!$O$19</f>
        <v>0</v>
      </c>
      <c r="AB148" s="180">
        <f>税率2!$O$19</f>
        <v>0</v>
      </c>
      <c r="AC148" s="180">
        <f>税率2!$O$19</f>
        <v>0</v>
      </c>
      <c r="AD148" s="180">
        <f>税率2!$O$19</f>
        <v>0</v>
      </c>
      <c r="AE148" s="180">
        <f>税率2!$O$19</f>
        <v>0</v>
      </c>
      <c r="AF148" s="180">
        <f>税率2!$O$19</f>
        <v>0</v>
      </c>
      <c r="AG148" s="180">
        <f>税率2!$O$19</f>
        <v>0</v>
      </c>
      <c r="AH148" s="180">
        <f>税率2!$O$19</f>
        <v>0</v>
      </c>
      <c r="AI148" s="180">
        <f>税率2!$O$19</f>
        <v>0</v>
      </c>
      <c r="AJ148" s="180">
        <f>税率2!$O$19</f>
        <v>0</v>
      </c>
      <c r="AK148" s="180">
        <f>税率2!$O$19</f>
        <v>0</v>
      </c>
      <c r="AL148" s="180">
        <f>税率2!$O$19</f>
        <v>0</v>
      </c>
      <c r="AM148" s="180">
        <f>税率2!$O$19</f>
        <v>0</v>
      </c>
      <c r="AN148" s="180">
        <f>税率2!$O$19</f>
        <v>0</v>
      </c>
      <c r="AO148" s="180">
        <f>税率2!$O$19</f>
        <v>0</v>
      </c>
      <c r="AP148" s="180">
        <f>税率2!$O$19</f>
        <v>0</v>
      </c>
      <c r="AQ148" s="180">
        <f>税率2!$O$19</f>
        <v>0</v>
      </c>
      <c r="AR148" s="180">
        <f>税率2!$O$19</f>
        <v>0</v>
      </c>
      <c r="AS148" s="180">
        <f>税率2!$O$19</f>
        <v>0</v>
      </c>
      <c r="AT148" s="180">
        <f>税率2!$O$19</f>
        <v>0</v>
      </c>
      <c r="AU148" s="180">
        <f>税率2!$O$19</f>
        <v>0</v>
      </c>
    </row>
    <row r="149" spans="1:47" ht="18.75" customHeight="1">
      <c r="A149" s="101" t="s">
        <v>3694</v>
      </c>
      <c r="B149" s="124">
        <v>0</v>
      </c>
      <c r="C149" s="124">
        <v>0</v>
      </c>
      <c r="D149" s="124">
        <v>0</v>
      </c>
      <c r="E149" s="124">
        <v>0</v>
      </c>
      <c r="F149" s="124">
        <v>0</v>
      </c>
      <c r="G149" s="180">
        <f>税率2!$O$19</f>
        <v>0</v>
      </c>
      <c r="H149" s="180">
        <f>税率2!$O$19</f>
        <v>0</v>
      </c>
      <c r="I149" s="180">
        <f>税率2!$O$19</f>
        <v>0</v>
      </c>
      <c r="J149" s="180">
        <f>税率2!$O$19</f>
        <v>0</v>
      </c>
      <c r="K149" s="180">
        <f>税率2!$O$19</f>
        <v>0</v>
      </c>
      <c r="L149" s="180">
        <f>税率2!$O$19</f>
        <v>0</v>
      </c>
      <c r="M149" s="180">
        <f>税率2!$O$19</f>
        <v>0</v>
      </c>
      <c r="N149" s="180">
        <f>税率2!$O$19</f>
        <v>0</v>
      </c>
      <c r="O149" s="180">
        <f>税率2!$O$19</f>
        <v>0</v>
      </c>
      <c r="P149" s="180">
        <f>税率2!$O$19</f>
        <v>0</v>
      </c>
      <c r="Q149" s="180">
        <f>税率2!$O$19</f>
        <v>0</v>
      </c>
      <c r="R149" s="180">
        <f>税率2!$O$19</f>
        <v>0</v>
      </c>
      <c r="S149" s="180">
        <f>税率2!$O$19</f>
        <v>0</v>
      </c>
      <c r="T149" s="180">
        <f>税率2!$O$19</f>
        <v>0</v>
      </c>
      <c r="U149" s="180">
        <f>税率2!$O$19</f>
        <v>0</v>
      </c>
      <c r="V149" s="180">
        <f>税率2!$O$19</f>
        <v>0</v>
      </c>
      <c r="W149" s="180">
        <f>税率2!$O$19</f>
        <v>0</v>
      </c>
      <c r="X149" s="180">
        <f>税率2!$O$19</f>
        <v>0</v>
      </c>
      <c r="Y149" s="180">
        <f>税率2!$O$19</f>
        <v>0</v>
      </c>
      <c r="Z149" s="180">
        <f>税率2!$O$19</f>
        <v>0</v>
      </c>
      <c r="AA149" s="180">
        <f>税率2!$O$19</f>
        <v>0</v>
      </c>
      <c r="AB149" s="180">
        <f>税率2!$O$19</f>
        <v>0</v>
      </c>
      <c r="AC149" s="180">
        <f>税率2!$O$19</f>
        <v>0</v>
      </c>
      <c r="AD149" s="180">
        <f>税率2!$O$19</f>
        <v>0</v>
      </c>
      <c r="AE149" s="180">
        <f>税率2!$O$19</f>
        <v>0</v>
      </c>
      <c r="AF149" s="180">
        <f>税率2!$O$19</f>
        <v>0</v>
      </c>
      <c r="AG149" s="180">
        <f>税率2!$O$19</f>
        <v>0</v>
      </c>
      <c r="AH149" s="180">
        <f>税率2!$O$19</f>
        <v>0</v>
      </c>
      <c r="AI149" s="180">
        <f>税率2!$O$19</f>
        <v>0</v>
      </c>
      <c r="AJ149" s="180">
        <f>税率2!$O$19</f>
        <v>0</v>
      </c>
      <c r="AK149" s="180">
        <f>税率2!$O$19</f>
        <v>0</v>
      </c>
      <c r="AL149" s="180">
        <f>税率2!$O$19</f>
        <v>0</v>
      </c>
      <c r="AM149" s="180">
        <f>税率2!$O$19</f>
        <v>0</v>
      </c>
      <c r="AN149" s="180">
        <f>税率2!$O$19</f>
        <v>0</v>
      </c>
      <c r="AO149" s="180">
        <f>税率2!$O$19</f>
        <v>0</v>
      </c>
      <c r="AP149" s="180">
        <f>税率2!$O$19</f>
        <v>0</v>
      </c>
      <c r="AQ149" s="180">
        <f>税率2!$O$19</f>
        <v>0</v>
      </c>
      <c r="AR149" s="180">
        <f>税率2!$O$19</f>
        <v>0</v>
      </c>
      <c r="AS149" s="180">
        <f>税率2!$O$19</f>
        <v>0</v>
      </c>
      <c r="AT149" s="180">
        <f>税率2!$O$19</f>
        <v>0</v>
      </c>
      <c r="AU149" s="180">
        <f>税率2!$O$19</f>
        <v>0</v>
      </c>
    </row>
    <row r="150" spans="1:47" ht="18.75" customHeight="1">
      <c r="A150" s="101" t="s">
        <v>3695</v>
      </c>
      <c r="B150" s="124">
        <v>0</v>
      </c>
      <c r="C150" s="124">
        <v>0</v>
      </c>
      <c r="D150" s="124">
        <v>0</v>
      </c>
      <c r="E150" s="124">
        <v>0</v>
      </c>
      <c r="F150" s="124">
        <v>0</v>
      </c>
      <c r="G150" s="180">
        <f>税率2!$O$19</f>
        <v>0</v>
      </c>
      <c r="H150" s="180">
        <f>税率2!$O$19</f>
        <v>0</v>
      </c>
      <c r="I150" s="180">
        <f>税率2!$O$19</f>
        <v>0</v>
      </c>
      <c r="J150" s="180">
        <f>税率2!$O$19</f>
        <v>0</v>
      </c>
      <c r="K150" s="180">
        <f>税率2!$O$19</f>
        <v>0</v>
      </c>
      <c r="L150" s="180">
        <f>税率2!$O$19</f>
        <v>0</v>
      </c>
      <c r="M150" s="180">
        <f>税率2!$O$19</f>
        <v>0</v>
      </c>
      <c r="N150" s="180">
        <f>税率2!$O$19</f>
        <v>0</v>
      </c>
      <c r="O150" s="180">
        <f>税率2!$O$19</f>
        <v>0</v>
      </c>
      <c r="P150" s="180">
        <f>税率2!$O$19</f>
        <v>0</v>
      </c>
      <c r="Q150" s="180">
        <f>税率2!$O$19</f>
        <v>0</v>
      </c>
      <c r="R150" s="180">
        <f>税率2!$O$19</f>
        <v>0</v>
      </c>
      <c r="S150" s="180">
        <f>税率2!$O$19</f>
        <v>0</v>
      </c>
      <c r="T150" s="180">
        <f>税率2!$O$19</f>
        <v>0</v>
      </c>
      <c r="U150" s="180">
        <f>税率2!$O$19</f>
        <v>0</v>
      </c>
      <c r="V150" s="180">
        <f>税率2!$O$19</f>
        <v>0</v>
      </c>
      <c r="W150" s="180">
        <f>税率2!$O$19</f>
        <v>0</v>
      </c>
      <c r="X150" s="180">
        <f>税率2!$O$19</f>
        <v>0</v>
      </c>
      <c r="Y150" s="180">
        <f>税率2!$O$19</f>
        <v>0</v>
      </c>
      <c r="Z150" s="180">
        <f>税率2!$O$19</f>
        <v>0</v>
      </c>
      <c r="AA150" s="180">
        <f>税率2!$O$19</f>
        <v>0</v>
      </c>
      <c r="AB150" s="180">
        <f>税率2!$O$19</f>
        <v>0</v>
      </c>
      <c r="AC150" s="180">
        <f>税率2!$O$19</f>
        <v>0</v>
      </c>
      <c r="AD150" s="180">
        <f>税率2!$O$19</f>
        <v>0</v>
      </c>
      <c r="AE150" s="180">
        <f>税率2!$O$19</f>
        <v>0</v>
      </c>
      <c r="AF150" s="180">
        <f>税率2!$O$19</f>
        <v>0</v>
      </c>
      <c r="AG150" s="180">
        <f>税率2!$O$19</f>
        <v>0</v>
      </c>
      <c r="AH150" s="180">
        <f>税率2!$O$19</f>
        <v>0</v>
      </c>
      <c r="AI150" s="180">
        <f>税率2!$O$19</f>
        <v>0</v>
      </c>
      <c r="AJ150" s="180">
        <f>税率2!$O$19</f>
        <v>0</v>
      </c>
      <c r="AK150" s="180">
        <f>税率2!$O$19</f>
        <v>0</v>
      </c>
      <c r="AL150" s="180">
        <f>税率2!$O$19</f>
        <v>0</v>
      </c>
      <c r="AM150" s="180">
        <f>税率2!$O$19</f>
        <v>0</v>
      </c>
      <c r="AN150" s="180">
        <f>税率2!$O$19</f>
        <v>0</v>
      </c>
      <c r="AO150" s="180">
        <f>税率2!$O$19</f>
        <v>0</v>
      </c>
      <c r="AP150" s="180">
        <f>税率2!$O$19</f>
        <v>0</v>
      </c>
      <c r="AQ150" s="180">
        <f>税率2!$O$19</f>
        <v>0</v>
      </c>
      <c r="AR150" s="180">
        <f>税率2!$O$19</f>
        <v>0</v>
      </c>
      <c r="AS150" s="180">
        <f>税率2!$O$19</f>
        <v>0</v>
      </c>
      <c r="AT150" s="180">
        <f>税率2!$O$19</f>
        <v>0</v>
      </c>
      <c r="AU150" s="180">
        <f>税率2!$O$19</f>
        <v>0</v>
      </c>
    </row>
    <row r="151" spans="1:47" ht="18.75" customHeight="1">
      <c r="A151" s="101" t="s">
        <v>3675</v>
      </c>
      <c r="B151" s="124">
        <v>0</v>
      </c>
      <c r="C151" s="124">
        <v>0</v>
      </c>
      <c r="D151" s="124">
        <v>0</v>
      </c>
      <c r="E151" s="124">
        <v>0</v>
      </c>
      <c r="F151" s="124">
        <v>0</v>
      </c>
      <c r="G151" s="180">
        <f>税率2!$O$19</f>
        <v>0</v>
      </c>
      <c r="H151" s="180">
        <f>税率2!$O$19</f>
        <v>0</v>
      </c>
      <c r="I151" s="180">
        <f>税率2!$O$19</f>
        <v>0</v>
      </c>
      <c r="J151" s="180">
        <f>税率2!$O$19</f>
        <v>0</v>
      </c>
      <c r="K151" s="180">
        <f>税率2!$O$19</f>
        <v>0</v>
      </c>
      <c r="L151" s="180">
        <f>税率2!$O$19</f>
        <v>0</v>
      </c>
      <c r="M151" s="180">
        <f>税率2!$O$19</f>
        <v>0</v>
      </c>
      <c r="N151" s="180">
        <f>税率2!$O$19</f>
        <v>0</v>
      </c>
      <c r="O151" s="180">
        <f>税率2!$O$19</f>
        <v>0</v>
      </c>
      <c r="P151" s="180">
        <f>税率2!$O$19</f>
        <v>0</v>
      </c>
      <c r="Q151" s="180">
        <f>税率2!$O$19</f>
        <v>0</v>
      </c>
      <c r="R151" s="180">
        <f>税率2!$O$19</f>
        <v>0</v>
      </c>
      <c r="S151" s="180">
        <f>税率2!$O$19</f>
        <v>0</v>
      </c>
      <c r="T151" s="180">
        <f>税率2!$O$19</f>
        <v>0</v>
      </c>
      <c r="U151" s="180">
        <f>税率2!$O$19</f>
        <v>0</v>
      </c>
      <c r="V151" s="180">
        <f>税率2!$O$19</f>
        <v>0</v>
      </c>
      <c r="W151" s="180">
        <f>税率2!$O$19</f>
        <v>0</v>
      </c>
      <c r="X151" s="180">
        <f>税率2!$O$19</f>
        <v>0</v>
      </c>
      <c r="Y151" s="180">
        <f>税率2!$O$19</f>
        <v>0</v>
      </c>
      <c r="Z151" s="180">
        <f>税率2!$O$19</f>
        <v>0</v>
      </c>
      <c r="AA151" s="180">
        <f>税率2!$O$19</f>
        <v>0</v>
      </c>
      <c r="AB151" s="180">
        <f>税率2!$O$19</f>
        <v>0</v>
      </c>
      <c r="AC151" s="180">
        <f>税率2!$O$19</f>
        <v>0</v>
      </c>
      <c r="AD151" s="180">
        <f>税率2!$O$19</f>
        <v>0</v>
      </c>
      <c r="AE151" s="180">
        <f>税率2!$O$19</f>
        <v>0</v>
      </c>
      <c r="AF151" s="180">
        <f>税率2!$O$19</f>
        <v>0</v>
      </c>
      <c r="AG151" s="180">
        <f>税率2!$O$19</f>
        <v>0</v>
      </c>
      <c r="AH151" s="180">
        <f>税率2!$O$19</f>
        <v>0</v>
      </c>
      <c r="AI151" s="180">
        <f>税率2!$O$19</f>
        <v>0</v>
      </c>
      <c r="AJ151" s="180">
        <f>税率2!$O$19</f>
        <v>0</v>
      </c>
      <c r="AK151" s="180">
        <f>税率2!$O$19</f>
        <v>0</v>
      </c>
      <c r="AL151" s="180">
        <f>税率2!$O$19</f>
        <v>0</v>
      </c>
      <c r="AM151" s="180">
        <f>税率2!$O$19</f>
        <v>0</v>
      </c>
      <c r="AN151" s="180">
        <f>税率2!$O$19</f>
        <v>0</v>
      </c>
      <c r="AO151" s="180">
        <f>税率2!$O$19</f>
        <v>0</v>
      </c>
      <c r="AP151" s="180">
        <f>税率2!$O$19</f>
        <v>0</v>
      </c>
      <c r="AQ151" s="180">
        <f>税率2!$O$19</f>
        <v>0</v>
      </c>
      <c r="AR151" s="180">
        <f>税率2!$O$19</f>
        <v>0</v>
      </c>
      <c r="AS151" s="180">
        <f>税率2!$O$19</f>
        <v>0</v>
      </c>
      <c r="AT151" s="180">
        <f>税率2!$O$19</f>
        <v>0</v>
      </c>
      <c r="AU151" s="180">
        <f>税率2!$O$19</f>
        <v>0</v>
      </c>
    </row>
    <row r="152" spans="1:47" s="103" customFormat="1" ht="18.75" customHeight="1">
      <c r="A152" s="102" t="s">
        <v>3696</v>
      </c>
      <c r="B152" s="102"/>
      <c r="C152" s="102"/>
      <c r="D152" s="102"/>
      <c r="E152" s="102"/>
      <c r="F152" s="102"/>
      <c r="I152" s="102"/>
      <c r="L152" s="102"/>
      <c r="O152" s="102"/>
      <c r="R152" s="102"/>
      <c r="U152" s="102"/>
      <c r="X152" s="102"/>
      <c r="AA152" s="102"/>
      <c r="AD152" s="102"/>
      <c r="AG152" s="102"/>
      <c r="AJ152" s="102"/>
      <c r="AM152" s="102"/>
      <c r="AP152" s="102"/>
      <c r="AS152" s="102"/>
    </row>
    <row r="153" spans="1:47" ht="18.75" customHeight="1">
      <c r="A153" s="105" t="s">
        <v>3697</v>
      </c>
      <c r="B153" s="101">
        <v>2015</v>
      </c>
      <c r="C153" s="101">
        <v>2016</v>
      </c>
      <c r="D153" s="101">
        <v>2017</v>
      </c>
      <c r="E153" s="101">
        <v>2018</v>
      </c>
      <c r="F153" s="101">
        <v>2019</v>
      </c>
      <c r="G153" s="101">
        <v>2020</v>
      </c>
      <c r="H153" s="101">
        <v>2021</v>
      </c>
      <c r="I153" s="101">
        <v>2022</v>
      </c>
      <c r="J153" s="101">
        <v>2023</v>
      </c>
      <c r="K153" s="101">
        <v>2024</v>
      </c>
      <c r="L153" s="101">
        <v>2025</v>
      </c>
      <c r="M153" s="101">
        <v>2026</v>
      </c>
      <c r="N153" s="101">
        <v>2027</v>
      </c>
      <c r="O153" s="101">
        <v>2028</v>
      </c>
      <c r="P153" s="101">
        <v>2029</v>
      </c>
      <c r="Q153" s="101">
        <v>2030</v>
      </c>
      <c r="R153" s="101">
        <v>2031</v>
      </c>
      <c r="S153" s="101">
        <v>2032</v>
      </c>
      <c r="T153" s="101">
        <v>2033</v>
      </c>
      <c r="U153" s="101">
        <v>2034</v>
      </c>
      <c r="V153" s="101">
        <v>2035</v>
      </c>
      <c r="W153" s="101">
        <v>2036</v>
      </c>
      <c r="X153" s="101">
        <v>2037</v>
      </c>
      <c r="Y153" s="101">
        <v>2038</v>
      </c>
      <c r="Z153" s="101">
        <v>2039</v>
      </c>
      <c r="AA153" s="101">
        <v>2040</v>
      </c>
      <c r="AB153" s="101">
        <v>2041</v>
      </c>
      <c r="AC153" s="101">
        <v>2042</v>
      </c>
      <c r="AD153" s="101">
        <v>2043</v>
      </c>
      <c r="AE153" s="101">
        <v>2044</v>
      </c>
      <c r="AF153" s="101">
        <v>2045</v>
      </c>
      <c r="AG153" s="101">
        <v>2046</v>
      </c>
      <c r="AH153" s="101">
        <v>2047</v>
      </c>
      <c r="AI153" s="101">
        <v>2048</v>
      </c>
      <c r="AJ153" s="101">
        <v>2049</v>
      </c>
      <c r="AK153" s="101">
        <v>2050</v>
      </c>
      <c r="AL153" s="101">
        <v>2051</v>
      </c>
      <c r="AM153" s="101">
        <v>2052</v>
      </c>
      <c r="AN153" s="101">
        <v>2053</v>
      </c>
      <c r="AO153" s="101">
        <v>2054</v>
      </c>
      <c r="AP153" s="101">
        <v>2055</v>
      </c>
      <c r="AQ153" s="101">
        <v>2056</v>
      </c>
      <c r="AR153" s="101">
        <v>2057</v>
      </c>
      <c r="AS153" s="101">
        <v>2058</v>
      </c>
      <c r="AT153" s="101">
        <v>2059</v>
      </c>
      <c r="AU153" s="101">
        <v>2060</v>
      </c>
    </row>
    <row r="154" spans="1:47" ht="18.75" customHeight="1">
      <c r="A154" s="101" t="s">
        <v>3668</v>
      </c>
      <c r="B154" s="124">
        <v>0</v>
      </c>
      <c r="C154" s="124">
        <v>0</v>
      </c>
      <c r="D154" s="124">
        <v>0</v>
      </c>
      <c r="E154" s="124">
        <v>0</v>
      </c>
      <c r="F154" s="124">
        <v>0</v>
      </c>
      <c r="G154" s="180">
        <f>税率2!$O$20</f>
        <v>0.11504424778761058</v>
      </c>
      <c r="H154" s="180">
        <f>税率2!$O$20</f>
        <v>0.11504424778761058</v>
      </c>
      <c r="I154" s="180">
        <f>税率2!$O$20</f>
        <v>0.11504424778761058</v>
      </c>
      <c r="J154" s="180">
        <f>税率2!$O$20</f>
        <v>0.11504424778761058</v>
      </c>
      <c r="K154" s="180">
        <f>税率2!$O$20</f>
        <v>0.11504424778761058</v>
      </c>
      <c r="L154" s="180">
        <f>税率2!$O$20</f>
        <v>0.11504424778761058</v>
      </c>
      <c r="M154" s="180">
        <f>税率2!$O$20</f>
        <v>0.11504424778761058</v>
      </c>
      <c r="N154" s="180">
        <f>税率2!$O$20</f>
        <v>0.11504424778761058</v>
      </c>
      <c r="O154" s="180">
        <f>税率2!$O$20</f>
        <v>0.11504424778761058</v>
      </c>
      <c r="P154" s="180">
        <f>税率2!$O$20</f>
        <v>0.11504424778761058</v>
      </c>
      <c r="Q154" s="180">
        <f>税率2!$O$20</f>
        <v>0.11504424778761058</v>
      </c>
      <c r="R154" s="180">
        <f>税率2!$O$20</f>
        <v>0.11504424778761058</v>
      </c>
      <c r="S154" s="180">
        <f>税率2!$O$20</f>
        <v>0.11504424778761058</v>
      </c>
      <c r="T154" s="180">
        <f>税率2!$O$20</f>
        <v>0.11504424778761058</v>
      </c>
      <c r="U154" s="180">
        <f>税率2!$O$20</f>
        <v>0.11504424778761058</v>
      </c>
      <c r="V154" s="180">
        <f>税率2!$O$20</f>
        <v>0.11504424778761058</v>
      </c>
      <c r="W154" s="180">
        <f>税率2!$O$20</f>
        <v>0.11504424778761058</v>
      </c>
      <c r="X154" s="180">
        <f>税率2!$O$20</f>
        <v>0.11504424778761058</v>
      </c>
      <c r="Y154" s="180">
        <f>税率2!$O$20</f>
        <v>0.11504424778761058</v>
      </c>
      <c r="Z154" s="180">
        <f>税率2!$O$20</f>
        <v>0.11504424778761058</v>
      </c>
      <c r="AA154" s="180">
        <f>税率2!$O$20</f>
        <v>0.11504424778761058</v>
      </c>
      <c r="AB154" s="180">
        <f>税率2!$O$20</f>
        <v>0.11504424778761058</v>
      </c>
      <c r="AC154" s="180">
        <f>税率2!$O$20</f>
        <v>0.11504424778761058</v>
      </c>
      <c r="AD154" s="180">
        <f>税率2!$O$20</f>
        <v>0.11504424778761058</v>
      </c>
      <c r="AE154" s="180">
        <f>税率2!$O$20</f>
        <v>0.11504424778761058</v>
      </c>
      <c r="AF154" s="180">
        <f>税率2!$O$20</f>
        <v>0.11504424778761058</v>
      </c>
      <c r="AG154" s="180">
        <f>税率2!$O$20</f>
        <v>0.11504424778761058</v>
      </c>
      <c r="AH154" s="180">
        <f>税率2!$O$20</f>
        <v>0.11504424778761058</v>
      </c>
      <c r="AI154" s="180">
        <f>税率2!$O$20</f>
        <v>0.11504424778761058</v>
      </c>
      <c r="AJ154" s="180">
        <f>税率2!$O$20</f>
        <v>0.11504424778761058</v>
      </c>
      <c r="AK154" s="180">
        <f>税率2!$O$20</f>
        <v>0.11504424778761058</v>
      </c>
      <c r="AL154" s="180">
        <f>税率2!$O$20</f>
        <v>0.11504424778761058</v>
      </c>
      <c r="AM154" s="180">
        <f>税率2!$O$20</f>
        <v>0.11504424778761058</v>
      </c>
      <c r="AN154" s="180">
        <f>税率2!$O$20</f>
        <v>0.11504424778761058</v>
      </c>
      <c r="AO154" s="180">
        <f>税率2!$O$20</f>
        <v>0.11504424778761058</v>
      </c>
      <c r="AP154" s="180">
        <f>税率2!$O$20</f>
        <v>0.11504424778761058</v>
      </c>
      <c r="AQ154" s="180">
        <f>税率2!$O$20</f>
        <v>0.11504424778761058</v>
      </c>
      <c r="AR154" s="180">
        <f>税率2!$O$20</f>
        <v>0.11504424778761058</v>
      </c>
      <c r="AS154" s="180">
        <f>税率2!$O$20</f>
        <v>0.11504424778761058</v>
      </c>
      <c r="AT154" s="180">
        <f>税率2!$O$20</f>
        <v>0.11504424778761058</v>
      </c>
      <c r="AU154" s="180">
        <f>税率2!$O$20</f>
        <v>0.11504424778761058</v>
      </c>
    </row>
    <row r="155" spans="1:47" ht="18.75" customHeight="1">
      <c r="A155" s="101" t="s">
        <v>3669</v>
      </c>
      <c r="B155" s="124">
        <v>0</v>
      </c>
      <c r="C155" s="124">
        <v>0</v>
      </c>
      <c r="D155" s="124">
        <v>0</v>
      </c>
      <c r="E155" s="124">
        <v>0</v>
      </c>
      <c r="F155" s="124">
        <v>0</v>
      </c>
      <c r="G155" s="180">
        <f>税率2!$O$20</f>
        <v>0.11504424778761058</v>
      </c>
      <c r="H155" s="180">
        <f>税率2!$O$20</f>
        <v>0.11504424778761058</v>
      </c>
      <c r="I155" s="180">
        <f>税率2!$O$20</f>
        <v>0.11504424778761058</v>
      </c>
      <c r="J155" s="180">
        <f>税率2!$O$20</f>
        <v>0.11504424778761058</v>
      </c>
      <c r="K155" s="180">
        <f>税率2!$O$20</f>
        <v>0.11504424778761058</v>
      </c>
      <c r="L155" s="180">
        <f>税率2!$O$20</f>
        <v>0.11504424778761058</v>
      </c>
      <c r="M155" s="180">
        <f>税率2!$O$20</f>
        <v>0.11504424778761058</v>
      </c>
      <c r="N155" s="180">
        <f>税率2!$O$20</f>
        <v>0.11504424778761058</v>
      </c>
      <c r="O155" s="180">
        <f>税率2!$O$20</f>
        <v>0.11504424778761058</v>
      </c>
      <c r="P155" s="180">
        <f>税率2!$O$20</f>
        <v>0.11504424778761058</v>
      </c>
      <c r="Q155" s="180">
        <f>税率2!$O$20</f>
        <v>0.11504424778761058</v>
      </c>
      <c r="R155" s="180">
        <f>税率2!$O$20</f>
        <v>0.11504424778761058</v>
      </c>
      <c r="S155" s="180">
        <f>税率2!$O$20</f>
        <v>0.11504424778761058</v>
      </c>
      <c r="T155" s="180">
        <f>税率2!$O$20</f>
        <v>0.11504424778761058</v>
      </c>
      <c r="U155" s="180">
        <f>税率2!$O$20</f>
        <v>0.11504424778761058</v>
      </c>
      <c r="V155" s="180">
        <f>税率2!$O$20</f>
        <v>0.11504424778761058</v>
      </c>
      <c r="W155" s="180">
        <f>税率2!$O$20</f>
        <v>0.11504424778761058</v>
      </c>
      <c r="X155" s="180">
        <f>税率2!$O$20</f>
        <v>0.11504424778761058</v>
      </c>
      <c r="Y155" s="180">
        <f>税率2!$O$20</f>
        <v>0.11504424778761058</v>
      </c>
      <c r="Z155" s="180">
        <f>税率2!$O$20</f>
        <v>0.11504424778761058</v>
      </c>
      <c r="AA155" s="180">
        <f>税率2!$O$20</f>
        <v>0.11504424778761058</v>
      </c>
      <c r="AB155" s="180">
        <f>税率2!$O$20</f>
        <v>0.11504424778761058</v>
      </c>
      <c r="AC155" s="180">
        <f>税率2!$O$20</f>
        <v>0.11504424778761058</v>
      </c>
      <c r="AD155" s="180">
        <f>税率2!$O$20</f>
        <v>0.11504424778761058</v>
      </c>
      <c r="AE155" s="180">
        <f>税率2!$O$20</f>
        <v>0.11504424778761058</v>
      </c>
      <c r="AF155" s="180">
        <f>税率2!$O$20</f>
        <v>0.11504424778761058</v>
      </c>
      <c r="AG155" s="180">
        <f>税率2!$O$20</f>
        <v>0.11504424778761058</v>
      </c>
      <c r="AH155" s="180">
        <f>税率2!$O$20</f>
        <v>0.11504424778761058</v>
      </c>
      <c r="AI155" s="180">
        <f>税率2!$O$20</f>
        <v>0.11504424778761058</v>
      </c>
      <c r="AJ155" s="180">
        <f>税率2!$O$20</f>
        <v>0.11504424778761058</v>
      </c>
      <c r="AK155" s="180">
        <f>税率2!$O$20</f>
        <v>0.11504424778761058</v>
      </c>
      <c r="AL155" s="180">
        <f>税率2!$O$20</f>
        <v>0.11504424778761058</v>
      </c>
      <c r="AM155" s="180">
        <f>税率2!$O$20</f>
        <v>0.11504424778761058</v>
      </c>
      <c r="AN155" s="180">
        <f>税率2!$O$20</f>
        <v>0.11504424778761058</v>
      </c>
      <c r="AO155" s="180">
        <f>税率2!$O$20</f>
        <v>0.11504424778761058</v>
      </c>
      <c r="AP155" s="180">
        <f>税率2!$O$20</f>
        <v>0.11504424778761058</v>
      </c>
      <c r="AQ155" s="180">
        <f>税率2!$O$20</f>
        <v>0.11504424778761058</v>
      </c>
      <c r="AR155" s="180">
        <f>税率2!$O$20</f>
        <v>0.11504424778761058</v>
      </c>
      <c r="AS155" s="180">
        <f>税率2!$O$20</f>
        <v>0.11504424778761058</v>
      </c>
      <c r="AT155" s="180">
        <f>税率2!$O$20</f>
        <v>0.11504424778761058</v>
      </c>
      <c r="AU155" s="180">
        <f>税率2!$O$20</f>
        <v>0.11504424778761058</v>
      </c>
    </row>
    <row r="156" spans="1:47" ht="18.75" customHeight="1">
      <c r="A156" s="101" t="s">
        <v>3670</v>
      </c>
      <c r="B156" s="124">
        <v>0</v>
      </c>
      <c r="C156" s="124">
        <v>0</v>
      </c>
      <c r="D156" s="124">
        <v>0</v>
      </c>
      <c r="E156" s="124">
        <v>0</v>
      </c>
      <c r="F156" s="124">
        <v>0</v>
      </c>
      <c r="G156" s="180">
        <f>税率2!$O$20</f>
        <v>0.11504424778761058</v>
      </c>
      <c r="H156" s="180">
        <f>税率2!$O$20</f>
        <v>0.11504424778761058</v>
      </c>
      <c r="I156" s="180">
        <f>税率2!$O$20</f>
        <v>0.11504424778761058</v>
      </c>
      <c r="J156" s="180">
        <f>税率2!$O$20</f>
        <v>0.11504424778761058</v>
      </c>
      <c r="K156" s="180">
        <f>税率2!$O$20</f>
        <v>0.11504424778761058</v>
      </c>
      <c r="L156" s="180">
        <f>税率2!$O$20</f>
        <v>0.11504424778761058</v>
      </c>
      <c r="M156" s="180">
        <f>税率2!$O$20</f>
        <v>0.11504424778761058</v>
      </c>
      <c r="N156" s="180">
        <f>税率2!$O$20</f>
        <v>0.11504424778761058</v>
      </c>
      <c r="O156" s="180">
        <f>税率2!$O$20</f>
        <v>0.11504424778761058</v>
      </c>
      <c r="P156" s="180">
        <f>税率2!$O$20</f>
        <v>0.11504424778761058</v>
      </c>
      <c r="Q156" s="180">
        <f>税率2!$O$20</f>
        <v>0.11504424778761058</v>
      </c>
      <c r="R156" s="180">
        <f>税率2!$O$20</f>
        <v>0.11504424778761058</v>
      </c>
      <c r="S156" s="180">
        <f>税率2!$O$20</f>
        <v>0.11504424778761058</v>
      </c>
      <c r="T156" s="180">
        <f>税率2!$O$20</f>
        <v>0.11504424778761058</v>
      </c>
      <c r="U156" s="180">
        <f>税率2!$O$20</f>
        <v>0.11504424778761058</v>
      </c>
      <c r="V156" s="180">
        <f>税率2!$O$20</f>
        <v>0.11504424778761058</v>
      </c>
      <c r="W156" s="180">
        <f>税率2!$O$20</f>
        <v>0.11504424778761058</v>
      </c>
      <c r="X156" s="180">
        <f>税率2!$O$20</f>
        <v>0.11504424778761058</v>
      </c>
      <c r="Y156" s="180">
        <f>税率2!$O$20</f>
        <v>0.11504424778761058</v>
      </c>
      <c r="Z156" s="180">
        <f>税率2!$O$20</f>
        <v>0.11504424778761058</v>
      </c>
      <c r="AA156" s="180">
        <f>税率2!$O$20</f>
        <v>0.11504424778761058</v>
      </c>
      <c r="AB156" s="180">
        <f>税率2!$O$20</f>
        <v>0.11504424778761058</v>
      </c>
      <c r="AC156" s="180">
        <f>税率2!$O$20</f>
        <v>0.11504424778761058</v>
      </c>
      <c r="AD156" s="180">
        <f>税率2!$O$20</f>
        <v>0.11504424778761058</v>
      </c>
      <c r="AE156" s="180">
        <f>税率2!$O$20</f>
        <v>0.11504424778761058</v>
      </c>
      <c r="AF156" s="180">
        <f>税率2!$O$20</f>
        <v>0.11504424778761058</v>
      </c>
      <c r="AG156" s="180">
        <f>税率2!$O$20</f>
        <v>0.11504424778761058</v>
      </c>
      <c r="AH156" s="180">
        <f>税率2!$O$20</f>
        <v>0.11504424778761058</v>
      </c>
      <c r="AI156" s="180">
        <f>税率2!$O$20</f>
        <v>0.11504424778761058</v>
      </c>
      <c r="AJ156" s="180">
        <f>税率2!$O$20</f>
        <v>0.11504424778761058</v>
      </c>
      <c r="AK156" s="180">
        <f>税率2!$O$20</f>
        <v>0.11504424778761058</v>
      </c>
      <c r="AL156" s="180">
        <f>税率2!$O$20</f>
        <v>0.11504424778761058</v>
      </c>
      <c r="AM156" s="180">
        <f>税率2!$O$20</f>
        <v>0.11504424778761058</v>
      </c>
      <c r="AN156" s="180">
        <f>税率2!$O$20</f>
        <v>0.11504424778761058</v>
      </c>
      <c r="AO156" s="180">
        <f>税率2!$O$20</f>
        <v>0.11504424778761058</v>
      </c>
      <c r="AP156" s="180">
        <f>税率2!$O$20</f>
        <v>0.11504424778761058</v>
      </c>
      <c r="AQ156" s="180">
        <f>税率2!$O$20</f>
        <v>0.11504424778761058</v>
      </c>
      <c r="AR156" s="180">
        <f>税率2!$O$20</f>
        <v>0.11504424778761058</v>
      </c>
      <c r="AS156" s="180">
        <f>税率2!$O$20</f>
        <v>0.11504424778761058</v>
      </c>
      <c r="AT156" s="180">
        <f>税率2!$O$20</f>
        <v>0.11504424778761058</v>
      </c>
      <c r="AU156" s="180">
        <f>税率2!$O$20</f>
        <v>0.11504424778761058</v>
      </c>
    </row>
    <row r="157" spans="1:47" ht="18.75" customHeight="1">
      <c r="A157" s="101" t="s">
        <v>3671</v>
      </c>
      <c r="B157" s="124">
        <v>0</v>
      </c>
      <c r="C157" s="124">
        <v>0</v>
      </c>
      <c r="D157" s="124">
        <v>0</v>
      </c>
      <c r="E157" s="124">
        <v>0</v>
      </c>
      <c r="F157" s="124">
        <v>0</v>
      </c>
      <c r="G157" s="180">
        <f>税率2!$O$20</f>
        <v>0.11504424778761058</v>
      </c>
      <c r="H157" s="180">
        <f>税率2!$O$20</f>
        <v>0.11504424778761058</v>
      </c>
      <c r="I157" s="180">
        <f>税率2!$O$20</f>
        <v>0.11504424778761058</v>
      </c>
      <c r="J157" s="180">
        <f>税率2!$O$20</f>
        <v>0.11504424778761058</v>
      </c>
      <c r="K157" s="180">
        <f>税率2!$O$20</f>
        <v>0.11504424778761058</v>
      </c>
      <c r="L157" s="180">
        <f>税率2!$O$20</f>
        <v>0.11504424778761058</v>
      </c>
      <c r="M157" s="180">
        <f>税率2!$O$20</f>
        <v>0.11504424778761058</v>
      </c>
      <c r="N157" s="180">
        <f>税率2!$O$20</f>
        <v>0.11504424778761058</v>
      </c>
      <c r="O157" s="180">
        <f>税率2!$O$20</f>
        <v>0.11504424778761058</v>
      </c>
      <c r="P157" s="180">
        <f>税率2!$O$20</f>
        <v>0.11504424778761058</v>
      </c>
      <c r="Q157" s="180">
        <f>税率2!$O$20</f>
        <v>0.11504424778761058</v>
      </c>
      <c r="R157" s="180">
        <f>税率2!$O$20</f>
        <v>0.11504424778761058</v>
      </c>
      <c r="S157" s="180">
        <f>税率2!$O$20</f>
        <v>0.11504424778761058</v>
      </c>
      <c r="T157" s="180">
        <f>税率2!$O$20</f>
        <v>0.11504424778761058</v>
      </c>
      <c r="U157" s="180">
        <f>税率2!$O$20</f>
        <v>0.11504424778761058</v>
      </c>
      <c r="V157" s="180">
        <f>税率2!$O$20</f>
        <v>0.11504424778761058</v>
      </c>
      <c r="W157" s="180">
        <f>税率2!$O$20</f>
        <v>0.11504424778761058</v>
      </c>
      <c r="X157" s="180">
        <f>税率2!$O$20</f>
        <v>0.11504424778761058</v>
      </c>
      <c r="Y157" s="180">
        <f>税率2!$O$20</f>
        <v>0.11504424778761058</v>
      </c>
      <c r="Z157" s="180">
        <f>税率2!$O$20</f>
        <v>0.11504424778761058</v>
      </c>
      <c r="AA157" s="180">
        <f>税率2!$O$20</f>
        <v>0.11504424778761058</v>
      </c>
      <c r="AB157" s="180">
        <f>税率2!$O$20</f>
        <v>0.11504424778761058</v>
      </c>
      <c r="AC157" s="180">
        <f>税率2!$O$20</f>
        <v>0.11504424778761058</v>
      </c>
      <c r="AD157" s="180">
        <f>税率2!$O$20</f>
        <v>0.11504424778761058</v>
      </c>
      <c r="AE157" s="180">
        <f>税率2!$O$20</f>
        <v>0.11504424778761058</v>
      </c>
      <c r="AF157" s="180">
        <f>税率2!$O$20</f>
        <v>0.11504424778761058</v>
      </c>
      <c r="AG157" s="180">
        <f>税率2!$O$20</f>
        <v>0.11504424778761058</v>
      </c>
      <c r="AH157" s="180">
        <f>税率2!$O$20</f>
        <v>0.11504424778761058</v>
      </c>
      <c r="AI157" s="180">
        <f>税率2!$O$20</f>
        <v>0.11504424778761058</v>
      </c>
      <c r="AJ157" s="180">
        <f>税率2!$O$20</f>
        <v>0.11504424778761058</v>
      </c>
      <c r="AK157" s="180">
        <f>税率2!$O$20</f>
        <v>0.11504424778761058</v>
      </c>
      <c r="AL157" s="180">
        <f>税率2!$O$20</f>
        <v>0.11504424778761058</v>
      </c>
      <c r="AM157" s="180">
        <f>税率2!$O$20</f>
        <v>0.11504424778761058</v>
      </c>
      <c r="AN157" s="180">
        <f>税率2!$O$20</f>
        <v>0.11504424778761058</v>
      </c>
      <c r="AO157" s="180">
        <f>税率2!$O$20</f>
        <v>0.11504424778761058</v>
      </c>
      <c r="AP157" s="180">
        <f>税率2!$O$20</f>
        <v>0.11504424778761058</v>
      </c>
      <c r="AQ157" s="180">
        <f>税率2!$O$20</f>
        <v>0.11504424778761058</v>
      </c>
      <c r="AR157" s="180">
        <f>税率2!$O$20</f>
        <v>0.11504424778761058</v>
      </c>
      <c r="AS157" s="180">
        <f>税率2!$O$20</f>
        <v>0.11504424778761058</v>
      </c>
      <c r="AT157" s="180">
        <f>税率2!$O$20</f>
        <v>0.11504424778761058</v>
      </c>
      <c r="AU157" s="180">
        <f>税率2!$O$20</f>
        <v>0.11504424778761058</v>
      </c>
    </row>
    <row r="158" spans="1:47" ht="18.75" customHeight="1">
      <c r="A158" s="101" t="s">
        <v>3672</v>
      </c>
      <c r="B158" s="124">
        <v>0</v>
      </c>
      <c r="C158" s="124">
        <v>0</v>
      </c>
      <c r="D158" s="124">
        <v>0</v>
      </c>
      <c r="E158" s="124">
        <v>0</v>
      </c>
      <c r="F158" s="124">
        <v>0</v>
      </c>
      <c r="G158" s="180">
        <f>税率2!$O$20</f>
        <v>0.11504424778761058</v>
      </c>
      <c r="H158" s="180">
        <f>税率2!$O$20</f>
        <v>0.11504424778761058</v>
      </c>
      <c r="I158" s="180">
        <f>税率2!$O$20</f>
        <v>0.11504424778761058</v>
      </c>
      <c r="J158" s="180">
        <f>税率2!$O$20</f>
        <v>0.11504424778761058</v>
      </c>
      <c r="K158" s="180">
        <f>税率2!$O$20</f>
        <v>0.11504424778761058</v>
      </c>
      <c r="L158" s="180">
        <f>税率2!$O$20</f>
        <v>0.11504424778761058</v>
      </c>
      <c r="M158" s="180">
        <f>税率2!$O$20</f>
        <v>0.11504424778761058</v>
      </c>
      <c r="N158" s="180">
        <f>税率2!$O$20</f>
        <v>0.11504424778761058</v>
      </c>
      <c r="O158" s="180">
        <f>税率2!$O$20</f>
        <v>0.11504424778761058</v>
      </c>
      <c r="P158" s="180">
        <f>税率2!$O$20</f>
        <v>0.11504424778761058</v>
      </c>
      <c r="Q158" s="180">
        <f>税率2!$O$20</f>
        <v>0.11504424778761058</v>
      </c>
      <c r="R158" s="180">
        <f>税率2!$O$20</f>
        <v>0.11504424778761058</v>
      </c>
      <c r="S158" s="180">
        <f>税率2!$O$20</f>
        <v>0.11504424778761058</v>
      </c>
      <c r="T158" s="180">
        <f>税率2!$O$20</f>
        <v>0.11504424778761058</v>
      </c>
      <c r="U158" s="180">
        <f>税率2!$O$20</f>
        <v>0.11504424778761058</v>
      </c>
      <c r="V158" s="180">
        <f>税率2!$O$20</f>
        <v>0.11504424778761058</v>
      </c>
      <c r="W158" s="180">
        <f>税率2!$O$20</f>
        <v>0.11504424778761058</v>
      </c>
      <c r="X158" s="180">
        <f>税率2!$O$20</f>
        <v>0.11504424778761058</v>
      </c>
      <c r="Y158" s="180">
        <f>税率2!$O$20</f>
        <v>0.11504424778761058</v>
      </c>
      <c r="Z158" s="180">
        <f>税率2!$O$20</f>
        <v>0.11504424778761058</v>
      </c>
      <c r="AA158" s="180">
        <f>税率2!$O$20</f>
        <v>0.11504424778761058</v>
      </c>
      <c r="AB158" s="180">
        <f>税率2!$O$20</f>
        <v>0.11504424778761058</v>
      </c>
      <c r="AC158" s="180">
        <f>税率2!$O$20</f>
        <v>0.11504424778761058</v>
      </c>
      <c r="AD158" s="180">
        <f>税率2!$O$20</f>
        <v>0.11504424778761058</v>
      </c>
      <c r="AE158" s="180">
        <f>税率2!$O$20</f>
        <v>0.11504424778761058</v>
      </c>
      <c r="AF158" s="180">
        <f>税率2!$O$20</f>
        <v>0.11504424778761058</v>
      </c>
      <c r="AG158" s="180">
        <f>税率2!$O$20</f>
        <v>0.11504424778761058</v>
      </c>
      <c r="AH158" s="180">
        <f>税率2!$O$20</f>
        <v>0.11504424778761058</v>
      </c>
      <c r="AI158" s="180">
        <f>税率2!$O$20</f>
        <v>0.11504424778761058</v>
      </c>
      <c r="AJ158" s="180">
        <f>税率2!$O$20</f>
        <v>0.11504424778761058</v>
      </c>
      <c r="AK158" s="180">
        <f>税率2!$O$20</f>
        <v>0.11504424778761058</v>
      </c>
      <c r="AL158" s="180">
        <f>税率2!$O$20</f>
        <v>0.11504424778761058</v>
      </c>
      <c r="AM158" s="180">
        <f>税率2!$O$20</f>
        <v>0.11504424778761058</v>
      </c>
      <c r="AN158" s="180">
        <f>税率2!$O$20</f>
        <v>0.11504424778761058</v>
      </c>
      <c r="AO158" s="180">
        <f>税率2!$O$20</f>
        <v>0.11504424778761058</v>
      </c>
      <c r="AP158" s="180">
        <f>税率2!$O$20</f>
        <v>0.11504424778761058</v>
      </c>
      <c r="AQ158" s="180">
        <f>税率2!$O$20</f>
        <v>0.11504424778761058</v>
      </c>
      <c r="AR158" s="180">
        <f>税率2!$O$20</f>
        <v>0.11504424778761058</v>
      </c>
      <c r="AS158" s="180">
        <f>税率2!$O$20</f>
        <v>0.11504424778761058</v>
      </c>
      <c r="AT158" s="180">
        <f>税率2!$O$20</f>
        <v>0.11504424778761058</v>
      </c>
      <c r="AU158" s="180">
        <f>税率2!$O$20</f>
        <v>0.11504424778761058</v>
      </c>
    </row>
    <row r="159" spans="1:47" ht="18.75" customHeight="1">
      <c r="A159" s="101" t="s">
        <v>3673</v>
      </c>
      <c r="B159" s="124">
        <v>0</v>
      </c>
      <c r="C159" s="124">
        <v>0</v>
      </c>
      <c r="D159" s="124">
        <v>0</v>
      </c>
      <c r="E159" s="124">
        <v>0</v>
      </c>
      <c r="F159" s="124">
        <v>0</v>
      </c>
      <c r="G159" s="180">
        <f>税率2!$O$20</f>
        <v>0.11504424778761058</v>
      </c>
      <c r="H159" s="180">
        <f>税率2!$O$20</f>
        <v>0.11504424778761058</v>
      </c>
      <c r="I159" s="180">
        <f>税率2!$O$20</f>
        <v>0.11504424778761058</v>
      </c>
      <c r="J159" s="180">
        <f>税率2!$O$20</f>
        <v>0.11504424778761058</v>
      </c>
      <c r="K159" s="180">
        <f>税率2!$O$20</f>
        <v>0.11504424778761058</v>
      </c>
      <c r="L159" s="180">
        <f>税率2!$O$20</f>
        <v>0.11504424778761058</v>
      </c>
      <c r="M159" s="180">
        <f>税率2!$O$20</f>
        <v>0.11504424778761058</v>
      </c>
      <c r="N159" s="180">
        <f>税率2!$O$20</f>
        <v>0.11504424778761058</v>
      </c>
      <c r="O159" s="180">
        <f>税率2!$O$20</f>
        <v>0.11504424778761058</v>
      </c>
      <c r="P159" s="180">
        <f>税率2!$O$20</f>
        <v>0.11504424778761058</v>
      </c>
      <c r="Q159" s="180">
        <f>税率2!$O$20</f>
        <v>0.11504424778761058</v>
      </c>
      <c r="R159" s="180">
        <f>税率2!$O$20</f>
        <v>0.11504424778761058</v>
      </c>
      <c r="S159" s="180">
        <f>税率2!$O$20</f>
        <v>0.11504424778761058</v>
      </c>
      <c r="T159" s="180">
        <f>税率2!$O$20</f>
        <v>0.11504424778761058</v>
      </c>
      <c r="U159" s="180">
        <f>税率2!$O$20</f>
        <v>0.11504424778761058</v>
      </c>
      <c r="V159" s="180">
        <f>税率2!$O$20</f>
        <v>0.11504424778761058</v>
      </c>
      <c r="W159" s="180">
        <f>税率2!$O$20</f>
        <v>0.11504424778761058</v>
      </c>
      <c r="X159" s="180">
        <f>税率2!$O$20</f>
        <v>0.11504424778761058</v>
      </c>
      <c r="Y159" s="180">
        <f>税率2!$O$20</f>
        <v>0.11504424778761058</v>
      </c>
      <c r="Z159" s="180">
        <f>税率2!$O$20</f>
        <v>0.11504424778761058</v>
      </c>
      <c r="AA159" s="180">
        <f>税率2!$O$20</f>
        <v>0.11504424778761058</v>
      </c>
      <c r="AB159" s="180">
        <f>税率2!$O$20</f>
        <v>0.11504424778761058</v>
      </c>
      <c r="AC159" s="180">
        <f>税率2!$O$20</f>
        <v>0.11504424778761058</v>
      </c>
      <c r="AD159" s="180">
        <f>税率2!$O$20</f>
        <v>0.11504424778761058</v>
      </c>
      <c r="AE159" s="180">
        <f>税率2!$O$20</f>
        <v>0.11504424778761058</v>
      </c>
      <c r="AF159" s="180">
        <f>税率2!$O$20</f>
        <v>0.11504424778761058</v>
      </c>
      <c r="AG159" s="180">
        <f>税率2!$O$20</f>
        <v>0.11504424778761058</v>
      </c>
      <c r="AH159" s="180">
        <f>税率2!$O$20</f>
        <v>0.11504424778761058</v>
      </c>
      <c r="AI159" s="180">
        <f>税率2!$O$20</f>
        <v>0.11504424778761058</v>
      </c>
      <c r="AJ159" s="180">
        <f>税率2!$O$20</f>
        <v>0.11504424778761058</v>
      </c>
      <c r="AK159" s="180">
        <f>税率2!$O$20</f>
        <v>0.11504424778761058</v>
      </c>
      <c r="AL159" s="180">
        <f>税率2!$O$20</f>
        <v>0.11504424778761058</v>
      </c>
      <c r="AM159" s="180">
        <f>税率2!$O$20</f>
        <v>0.11504424778761058</v>
      </c>
      <c r="AN159" s="180">
        <f>税率2!$O$20</f>
        <v>0.11504424778761058</v>
      </c>
      <c r="AO159" s="180">
        <f>税率2!$O$20</f>
        <v>0.11504424778761058</v>
      </c>
      <c r="AP159" s="180">
        <f>税率2!$O$20</f>
        <v>0.11504424778761058</v>
      </c>
      <c r="AQ159" s="180">
        <f>税率2!$O$20</f>
        <v>0.11504424778761058</v>
      </c>
      <c r="AR159" s="180">
        <f>税率2!$O$20</f>
        <v>0.11504424778761058</v>
      </c>
      <c r="AS159" s="180">
        <f>税率2!$O$20</f>
        <v>0.11504424778761058</v>
      </c>
      <c r="AT159" s="180">
        <f>税率2!$O$20</f>
        <v>0.11504424778761058</v>
      </c>
      <c r="AU159" s="180">
        <f>税率2!$O$20</f>
        <v>0.11504424778761058</v>
      </c>
    </row>
    <row r="160" spans="1:47" ht="18.75" customHeight="1">
      <c r="A160" s="101" t="s">
        <v>3674</v>
      </c>
      <c r="B160" s="124">
        <v>0</v>
      </c>
      <c r="C160" s="124">
        <v>0</v>
      </c>
      <c r="D160" s="124">
        <v>0</v>
      </c>
      <c r="E160" s="124">
        <v>0</v>
      </c>
      <c r="F160" s="124">
        <v>0</v>
      </c>
      <c r="G160" s="180">
        <f>税率2!$O$20</f>
        <v>0.11504424778761058</v>
      </c>
      <c r="H160" s="180">
        <f>税率2!$O$20</f>
        <v>0.11504424778761058</v>
      </c>
      <c r="I160" s="180">
        <f>税率2!$O$20</f>
        <v>0.11504424778761058</v>
      </c>
      <c r="J160" s="180">
        <f>税率2!$O$20</f>
        <v>0.11504424778761058</v>
      </c>
      <c r="K160" s="180">
        <f>税率2!$O$20</f>
        <v>0.11504424778761058</v>
      </c>
      <c r="L160" s="180">
        <f>税率2!$O$20</f>
        <v>0.11504424778761058</v>
      </c>
      <c r="M160" s="180">
        <f>税率2!$O$20</f>
        <v>0.11504424778761058</v>
      </c>
      <c r="N160" s="180">
        <f>税率2!$O$20</f>
        <v>0.11504424778761058</v>
      </c>
      <c r="O160" s="180">
        <f>税率2!$O$20</f>
        <v>0.11504424778761058</v>
      </c>
      <c r="P160" s="180">
        <f>税率2!$O$20</f>
        <v>0.11504424778761058</v>
      </c>
      <c r="Q160" s="180">
        <f>税率2!$O$20</f>
        <v>0.11504424778761058</v>
      </c>
      <c r="R160" s="180">
        <f>税率2!$O$20</f>
        <v>0.11504424778761058</v>
      </c>
      <c r="S160" s="180">
        <f>税率2!$O$20</f>
        <v>0.11504424778761058</v>
      </c>
      <c r="T160" s="180">
        <f>税率2!$O$20</f>
        <v>0.11504424778761058</v>
      </c>
      <c r="U160" s="180">
        <f>税率2!$O$20</f>
        <v>0.11504424778761058</v>
      </c>
      <c r="V160" s="180">
        <f>税率2!$O$20</f>
        <v>0.11504424778761058</v>
      </c>
      <c r="W160" s="180">
        <f>税率2!$O$20</f>
        <v>0.11504424778761058</v>
      </c>
      <c r="X160" s="180">
        <f>税率2!$O$20</f>
        <v>0.11504424778761058</v>
      </c>
      <c r="Y160" s="180">
        <f>税率2!$O$20</f>
        <v>0.11504424778761058</v>
      </c>
      <c r="Z160" s="180">
        <f>税率2!$O$20</f>
        <v>0.11504424778761058</v>
      </c>
      <c r="AA160" s="180">
        <f>税率2!$O$20</f>
        <v>0.11504424778761058</v>
      </c>
      <c r="AB160" s="180">
        <f>税率2!$O$20</f>
        <v>0.11504424778761058</v>
      </c>
      <c r="AC160" s="180">
        <f>税率2!$O$20</f>
        <v>0.11504424778761058</v>
      </c>
      <c r="AD160" s="180">
        <f>税率2!$O$20</f>
        <v>0.11504424778761058</v>
      </c>
      <c r="AE160" s="180">
        <f>税率2!$O$20</f>
        <v>0.11504424778761058</v>
      </c>
      <c r="AF160" s="180">
        <f>税率2!$O$20</f>
        <v>0.11504424778761058</v>
      </c>
      <c r="AG160" s="180">
        <f>税率2!$O$20</f>
        <v>0.11504424778761058</v>
      </c>
      <c r="AH160" s="180">
        <f>税率2!$O$20</f>
        <v>0.11504424778761058</v>
      </c>
      <c r="AI160" s="180">
        <f>税率2!$O$20</f>
        <v>0.11504424778761058</v>
      </c>
      <c r="AJ160" s="180">
        <f>税率2!$O$20</f>
        <v>0.11504424778761058</v>
      </c>
      <c r="AK160" s="180">
        <f>税率2!$O$20</f>
        <v>0.11504424778761058</v>
      </c>
      <c r="AL160" s="180">
        <f>税率2!$O$20</f>
        <v>0.11504424778761058</v>
      </c>
      <c r="AM160" s="180">
        <f>税率2!$O$20</f>
        <v>0.11504424778761058</v>
      </c>
      <c r="AN160" s="180">
        <f>税率2!$O$20</f>
        <v>0.11504424778761058</v>
      </c>
      <c r="AO160" s="180">
        <f>税率2!$O$20</f>
        <v>0.11504424778761058</v>
      </c>
      <c r="AP160" s="180">
        <f>税率2!$O$20</f>
        <v>0.11504424778761058</v>
      </c>
      <c r="AQ160" s="180">
        <f>税率2!$O$20</f>
        <v>0.11504424778761058</v>
      </c>
      <c r="AR160" s="180">
        <f>税率2!$O$20</f>
        <v>0.11504424778761058</v>
      </c>
      <c r="AS160" s="180">
        <f>税率2!$O$20</f>
        <v>0.11504424778761058</v>
      </c>
      <c r="AT160" s="180">
        <f>税率2!$O$20</f>
        <v>0.11504424778761058</v>
      </c>
      <c r="AU160" s="180">
        <f>税率2!$O$20</f>
        <v>0.11504424778761058</v>
      </c>
    </row>
    <row r="161" spans="1:47" ht="18.75" customHeight="1">
      <c r="A161" s="101" t="s">
        <v>3675</v>
      </c>
      <c r="B161" s="124">
        <v>0</v>
      </c>
      <c r="C161" s="124">
        <v>0</v>
      </c>
      <c r="D161" s="124">
        <v>0</v>
      </c>
      <c r="E161" s="124">
        <v>0</v>
      </c>
      <c r="F161" s="124">
        <v>0</v>
      </c>
      <c r="G161" s="180">
        <f>税率2!$O$20</f>
        <v>0.11504424778761058</v>
      </c>
      <c r="H161" s="180">
        <f>税率2!$O$20</f>
        <v>0.11504424778761058</v>
      </c>
      <c r="I161" s="180">
        <f>税率2!$O$20</f>
        <v>0.11504424778761058</v>
      </c>
      <c r="J161" s="180">
        <f>税率2!$O$20</f>
        <v>0.11504424778761058</v>
      </c>
      <c r="K161" s="180">
        <f>税率2!$O$20</f>
        <v>0.11504424778761058</v>
      </c>
      <c r="L161" s="180">
        <f>税率2!$O$20</f>
        <v>0.11504424778761058</v>
      </c>
      <c r="M161" s="180">
        <f>税率2!$O$20</f>
        <v>0.11504424778761058</v>
      </c>
      <c r="N161" s="180">
        <f>税率2!$O$20</f>
        <v>0.11504424778761058</v>
      </c>
      <c r="O161" s="180">
        <f>税率2!$O$20</f>
        <v>0.11504424778761058</v>
      </c>
      <c r="P161" s="180">
        <f>税率2!$O$20</f>
        <v>0.11504424778761058</v>
      </c>
      <c r="Q161" s="180">
        <f>税率2!$O$20</f>
        <v>0.11504424778761058</v>
      </c>
      <c r="R161" s="180">
        <f>税率2!$O$20</f>
        <v>0.11504424778761058</v>
      </c>
      <c r="S161" s="180">
        <f>税率2!$O$20</f>
        <v>0.11504424778761058</v>
      </c>
      <c r="T161" s="180">
        <f>税率2!$O$20</f>
        <v>0.11504424778761058</v>
      </c>
      <c r="U161" s="180">
        <f>税率2!$O$20</f>
        <v>0.11504424778761058</v>
      </c>
      <c r="V161" s="180">
        <f>税率2!$O$20</f>
        <v>0.11504424778761058</v>
      </c>
      <c r="W161" s="180">
        <f>税率2!$O$20</f>
        <v>0.11504424778761058</v>
      </c>
      <c r="X161" s="180">
        <f>税率2!$O$20</f>
        <v>0.11504424778761058</v>
      </c>
      <c r="Y161" s="180">
        <f>税率2!$O$20</f>
        <v>0.11504424778761058</v>
      </c>
      <c r="Z161" s="180">
        <f>税率2!$O$20</f>
        <v>0.11504424778761058</v>
      </c>
      <c r="AA161" s="180">
        <f>税率2!$O$20</f>
        <v>0.11504424778761058</v>
      </c>
      <c r="AB161" s="180">
        <f>税率2!$O$20</f>
        <v>0.11504424778761058</v>
      </c>
      <c r="AC161" s="180">
        <f>税率2!$O$20</f>
        <v>0.11504424778761058</v>
      </c>
      <c r="AD161" s="180">
        <f>税率2!$O$20</f>
        <v>0.11504424778761058</v>
      </c>
      <c r="AE161" s="180">
        <f>税率2!$O$20</f>
        <v>0.11504424778761058</v>
      </c>
      <c r="AF161" s="180">
        <f>税率2!$O$20</f>
        <v>0.11504424778761058</v>
      </c>
      <c r="AG161" s="180">
        <f>税率2!$O$20</f>
        <v>0.11504424778761058</v>
      </c>
      <c r="AH161" s="180">
        <f>税率2!$O$20</f>
        <v>0.11504424778761058</v>
      </c>
      <c r="AI161" s="180">
        <f>税率2!$O$20</f>
        <v>0.11504424778761058</v>
      </c>
      <c r="AJ161" s="180">
        <f>税率2!$O$20</f>
        <v>0.11504424778761058</v>
      </c>
      <c r="AK161" s="180">
        <f>税率2!$O$20</f>
        <v>0.11504424778761058</v>
      </c>
      <c r="AL161" s="180">
        <f>税率2!$O$20</f>
        <v>0.11504424778761058</v>
      </c>
      <c r="AM161" s="180">
        <f>税率2!$O$20</f>
        <v>0.11504424778761058</v>
      </c>
      <c r="AN161" s="180">
        <f>税率2!$O$20</f>
        <v>0.11504424778761058</v>
      </c>
      <c r="AO161" s="180">
        <f>税率2!$O$20</f>
        <v>0.11504424778761058</v>
      </c>
      <c r="AP161" s="180">
        <f>税率2!$O$20</f>
        <v>0.11504424778761058</v>
      </c>
      <c r="AQ161" s="180">
        <f>税率2!$O$20</f>
        <v>0.11504424778761058</v>
      </c>
      <c r="AR161" s="180">
        <f>税率2!$O$20</f>
        <v>0.11504424778761058</v>
      </c>
      <c r="AS161" s="180">
        <f>税率2!$O$20</f>
        <v>0.11504424778761058</v>
      </c>
      <c r="AT161" s="180">
        <f>税率2!$O$20</f>
        <v>0.11504424778761058</v>
      </c>
      <c r="AU161" s="180">
        <f>税率2!$O$20</f>
        <v>0.11504424778761058</v>
      </c>
    </row>
    <row r="162" spans="1:47" s="103" customFormat="1" ht="18.75" customHeight="1">
      <c r="A162" s="102" t="s">
        <v>3767</v>
      </c>
      <c r="B162" s="102"/>
      <c r="C162" s="102"/>
      <c r="D162" s="102"/>
      <c r="E162" s="102"/>
      <c r="F162" s="102"/>
      <c r="I162" s="102"/>
      <c r="L162" s="102"/>
      <c r="O162" s="102"/>
      <c r="R162" s="102"/>
      <c r="U162" s="102"/>
      <c r="X162" s="102"/>
      <c r="AA162" s="102"/>
      <c r="AD162" s="102"/>
      <c r="AG162" s="102"/>
      <c r="AJ162" s="102"/>
      <c r="AM162" s="102"/>
      <c r="AP162" s="102"/>
      <c r="AS162" s="102"/>
    </row>
    <row r="163" spans="1:47" ht="18.75" customHeight="1">
      <c r="A163" s="105" t="s">
        <v>3697</v>
      </c>
      <c r="B163" s="101">
        <v>2015</v>
      </c>
      <c r="C163" s="101">
        <v>2016</v>
      </c>
      <c r="D163" s="101">
        <v>2017</v>
      </c>
      <c r="E163" s="101">
        <v>2018</v>
      </c>
      <c r="F163" s="101">
        <v>2019</v>
      </c>
      <c r="G163" s="101">
        <v>2020</v>
      </c>
      <c r="H163" s="101">
        <v>2021</v>
      </c>
      <c r="I163" s="101">
        <v>2022</v>
      </c>
      <c r="J163" s="101">
        <v>2023</v>
      </c>
      <c r="K163" s="101">
        <v>2024</v>
      </c>
      <c r="L163" s="101">
        <v>2025</v>
      </c>
      <c r="M163" s="101">
        <v>2026</v>
      </c>
      <c r="N163" s="101">
        <v>2027</v>
      </c>
      <c r="O163" s="101">
        <v>2028</v>
      </c>
      <c r="P163" s="101">
        <v>2029</v>
      </c>
      <c r="Q163" s="101">
        <v>2030</v>
      </c>
      <c r="R163" s="101">
        <v>2031</v>
      </c>
      <c r="S163" s="101">
        <v>2032</v>
      </c>
      <c r="T163" s="101">
        <v>2033</v>
      </c>
      <c r="U163" s="101">
        <v>2034</v>
      </c>
      <c r="V163" s="101">
        <v>2035</v>
      </c>
      <c r="W163" s="101">
        <v>2036</v>
      </c>
      <c r="X163" s="101">
        <v>2037</v>
      </c>
      <c r="Y163" s="101">
        <v>2038</v>
      </c>
      <c r="Z163" s="101">
        <v>2039</v>
      </c>
      <c r="AA163" s="101">
        <v>2040</v>
      </c>
      <c r="AB163" s="101">
        <v>2041</v>
      </c>
      <c r="AC163" s="101">
        <v>2042</v>
      </c>
      <c r="AD163" s="101">
        <v>2043</v>
      </c>
      <c r="AE163" s="101">
        <v>2044</v>
      </c>
      <c r="AF163" s="101">
        <v>2045</v>
      </c>
      <c r="AG163" s="101">
        <v>2046</v>
      </c>
      <c r="AH163" s="101">
        <v>2047</v>
      </c>
      <c r="AI163" s="101">
        <v>2048</v>
      </c>
      <c r="AJ163" s="101">
        <v>2049</v>
      </c>
      <c r="AK163" s="101">
        <v>2050</v>
      </c>
      <c r="AL163" s="101">
        <v>2051</v>
      </c>
      <c r="AM163" s="101">
        <v>2052</v>
      </c>
      <c r="AN163" s="101">
        <v>2053</v>
      </c>
      <c r="AO163" s="101">
        <v>2054</v>
      </c>
      <c r="AP163" s="101">
        <v>2055</v>
      </c>
      <c r="AQ163" s="101">
        <v>2056</v>
      </c>
      <c r="AR163" s="101">
        <v>2057</v>
      </c>
      <c r="AS163" s="101">
        <v>2058</v>
      </c>
      <c r="AT163" s="101">
        <v>2059</v>
      </c>
      <c r="AU163" s="101">
        <v>2060</v>
      </c>
    </row>
    <row r="164" spans="1:47" ht="18.75" customHeight="1">
      <c r="A164" s="101" t="s">
        <v>3668</v>
      </c>
      <c r="B164" s="124">
        <v>0</v>
      </c>
      <c r="C164" s="124">
        <v>0</v>
      </c>
      <c r="D164" s="124">
        <v>0</v>
      </c>
      <c r="E164" s="124">
        <v>0</v>
      </c>
      <c r="F164" s="124">
        <v>0</v>
      </c>
      <c r="G164" s="180">
        <f>税率2!$O$21</f>
        <v>0</v>
      </c>
      <c r="H164" s="180">
        <f>税率2!$O$21</f>
        <v>0</v>
      </c>
      <c r="I164" s="180">
        <f>税率2!$O$21</f>
        <v>0</v>
      </c>
      <c r="J164" s="180">
        <f>税率2!$O$21</f>
        <v>0</v>
      </c>
      <c r="K164" s="180">
        <f>税率2!$O$21</f>
        <v>0</v>
      </c>
      <c r="L164" s="180">
        <f>税率2!$O$21</f>
        <v>0</v>
      </c>
      <c r="M164" s="180">
        <f>税率2!$O$21</f>
        <v>0</v>
      </c>
      <c r="N164" s="180">
        <f>税率2!$O$21</f>
        <v>0</v>
      </c>
      <c r="O164" s="180">
        <f>税率2!$O$21</f>
        <v>0</v>
      </c>
      <c r="P164" s="180">
        <f>税率2!$O$21</f>
        <v>0</v>
      </c>
      <c r="Q164" s="180">
        <f>税率2!$O$21</f>
        <v>0</v>
      </c>
      <c r="R164" s="180">
        <f>税率2!$O$21</f>
        <v>0</v>
      </c>
      <c r="S164" s="180">
        <f>税率2!$O$21</f>
        <v>0</v>
      </c>
      <c r="T164" s="180">
        <f>税率2!$O$21</f>
        <v>0</v>
      </c>
      <c r="U164" s="180">
        <f>税率2!$O$21</f>
        <v>0</v>
      </c>
      <c r="V164" s="180">
        <f>税率2!$O$21</f>
        <v>0</v>
      </c>
      <c r="W164" s="180">
        <f>税率2!$O$21</f>
        <v>0</v>
      </c>
      <c r="X164" s="180">
        <f>税率2!$O$21</f>
        <v>0</v>
      </c>
      <c r="Y164" s="180">
        <f>税率2!$O$21</f>
        <v>0</v>
      </c>
      <c r="Z164" s="180">
        <f>税率2!$O$21</f>
        <v>0</v>
      </c>
      <c r="AA164" s="180">
        <f>税率2!$O$21</f>
        <v>0</v>
      </c>
      <c r="AB164" s="180">
        <f>税率2!$O$21</f>
        <v>0</v>
      </c>
      <c r="AC164" s="180">
        <f>税率2!$O$21</f>
        <v>0</v>
      </c>
      <c r="AD164" s="180">
        <f>税率2!$O$21</f>
        <v>0</v>
      </c>
      <c r="AE164" s="180">
        <f>税率2!$O$21</f>
        <v>0</v>
      </c>
      <c r="AF164" s="180">
        <f>税率2!$O$21</f>
        <v>0</v>
      </c>
      <c r="AG164" s="180">
        <f>税率2!$O$21</f>
        <v>0</v>
      </c>
      <c r="AH164" s="180">
        <f>税率2!$O$21</f>
        <v>0</v>
      </c>
      <c r="AI164" s="180">
        <f>税率2!$O$21</f>
        <v>0</v>
      </c>
      <c r="AJ164" s="180">
        <f>税率2!$O$21</f>
        <v>0</v>
      </c>
      <c r="AK164" s="180">
        <f>税率2!$O$21</f>
        <v>0</v>
      </c>
      <c r="AL164" s="180">
        <f>税率2!$O$21</f>
        <v>0</v>
      </c>
      <c r="AM164" s="180">
        <f>税率2!$O$21</f>
        <v>0</v>
      </c>
      <c r="AN164" s="180">
        <f>税率2!$O$21</f>
        <v>0</v>
      </c>
      <c r="AO164" s="180">
        <f>税率2!$O$21</f>
        <v>0</v>
      </c>
      <c r="AP164" s="180">
        <f>税率2!$O$21</f>
        <v>0</v>
      </c>
      <c r="AQ164" s="180">
        <f>税率2!$O$21</f>
        <v>0</v>
      </c>
      <c r="AR164" s="180">
        <f>税率2!$O$21</f>
        <v>0</v>
      </c>
      <c r="AS164" s="180">
        <f>税率2!$O$21</f>
        <v>0</v>
      </c>
      <c r="AT164" s="180">
        <f>税率2!$O$21</f>
        <v>0</v>
      </c>
      <c r="AU164" s="180">
        <f>税率2!$O$21</f>
        <v>0</v>
      </c>
    </row>
    <row r="165" spans="1:47" ht="18.75" customHeight="1">
      <c r="A165" s="101" t="s">
        <v>3669</v>
      </c>
      <c r="B165" s="124">
        <v>0</v>
      </c>
      <c r="C165" s="124">
        <v>0</v>
      </c>
      <c r="D165" s="124">
        <v>0</v>
      </c>
      <c r="E165" s="124">
        <v>0</v>
      </c>
      <c r="F165" s="124">
        <v>0</v>
      </c>
      <c r="G165" s="180">
        <f>税率2!$O$21</f>
        <v>0</v>
      </c>
      <c r="H165" s="180">
        <f>税率2!$O$21</f>
        <v>0</v>
      </c>
      <c r="I165" s="180">
        <f>税率2!$O$21</f>
        <v>0</v>
      </c>
      <c r="J165" s="180">
        <f>税率2!$O$21</f>
        <v>0</v>
      </c>
      <c r="K165" s="180">
        <f>税率2!$O$21</f>
        <v>0</v>
      </c>
      <c r="L165" s="180">
        <f>税率2!$O$21</f>
        <v>0</v>
      </c>
      <c r="M165" s="180">
        <f>税率2!$O$21</f>
        <v>0</v>
      </c>
      <c r="N165" s="180">
        <f>税率2!$O$21</f>
        <v>0</v>
      </c>
      <c r="O165" s="180">
        <f>税率2!$O$21</f>
        <v>0</v>
      </c>
      <c r="P165" s="180">
        <f>税率2!$O$21</f>
        <v>0</v>
      </c>
      <c r="Q165" s="180">
        <f>税率2!$O$21</f>
        <v>0</v>
      </c>
      <c r="R165" s="180">
        <f>税率2!$O$21</f>
        <v>0</v>
      </c>
      <c r="S165" s="180">
        <f>税率2!$O$21</f>
        <v>0</v>
      </c>
      <c r="T165" s="180">
        <f>税率2!$O$21</f>
        <v>0</v>
      </c>
      <c r="U165" s="180">
        <f>税率2!$O$21</f>
        <v>0</v>
      </c>
      <c r="V165" s="180">
        <f>税率2!$O$21</f>
        <v>0</v>
      </c>
      <c r="W165" s="180">
        <f>税率2!$O$21</f>
        <v>0</v>
      </c>
      <c r="X165" s="180">
        <f>税率2!$O$21</f>
        <v>0</v>
      </c>
      <c r="Y165" s="180">
        <f>税率2!$O$21</f>
        <v>0</v>
      </c>
      <c r="Z165" s="180">
        <f>税率2!$O$21</f>
        <v>0</v>
      </c>
      <c r="AA165" s="180">
        <f>税率2!$O$21</f>
        <v>0</v>
      </c>
      <c r="AB165" s="180">
        <f>税率2!$O$21</f>
        <v>0</v>
      </c>
      <c r="AC165" s="180">
        <f>税率2!$O$21</f>
        <v>0</v>
      </c>
      <c r="AD165" s="180">
        <f>税率2!$O$21</f>
        <v>0</v>
      </c>
      <c r="AE165" s="180">
        <f>税率2!$O$21</f>
        <v>0</v>
      </c>
      <c r="AF165" s="180">
        <f>税率2!$O$21</f>
        <v>0</v>
      </c>
      <c r="AG165" s="180">
        <f>税率2!$O$21</f>
        <v>0</v>
      </c>
      <c r="AH165" s="180">
        <f>税率2!$O$21</f>
        <v>0</v>
      </c>
      <c r="AI165" s="180">
        <f>税率2!$O$21</f>
        <v>0</v>
      </c>
      <c r="AJ165" s="180">
        <f>税率2!$O$21</f>
        <v>0</v>
      </c>
      <c r="AK165" s="180">
        <f>税率2!$O$21</f>
        <v>0</v>
      </c>
      <c r="AL165" s="180">
        <f>税率2!$O$21</f>
        <v>0</v>
      </c>
      <c r="AM165" s="180">
        <f>税率2!$O$21</f>
        <v>0</v>
      </c>
      <c r="AN165" s="180">
        <f>税率2!$O$21</f>
        <v>0</v>
      </c>
      <c r="AO165" s="180">
        <f>税率2!$O$21</f>
        <v>0</v>
      </c>
      <c r="AP165" s="180">
        <f>税率2!$O$21</f>
        <v>0</v>
      </c>
      <c r="AQ165" s="180">
        <f>税率2!$O$21</f>
        <v>0</v>
      </c>
      <c r="AR165" s="180">
        <f>税率2!$O$21</f>
        <v>0</v>
      </c>
      <c r="AS165" s="180">
        <f>税率2!$O$21</f>
        <v>0</v>
      </c>
      <c r="AT165" s="180">
        <f>税率2!$O$21</f>
        <v>0</v>
      </c>
      <c r="AU165" s="180">
        <f>税率2!$O$21</f>
        <v>0</v>
      </c>
    </row>
    <row r="166" spans="1:47" ht="18.75" customHeight="1">
      <c r="A166" s="101" t="s">
        <v>3670</v>
      </c>
      <c r="B166" s="124">
        <v>0</v>
      </c>
      <c r="C166" s="124">
        <v>0</v>
      </c>
      <c r="D166" s="124">
        <v>0</v>
      </c>
      <c r="E166" s="124">
        <v>0</v>
      </c>
      <c r="F166" s="124">
        <v>0</v>
      </c>
      <c r="G166" s="180">
        <f>税率2!$O$21</f>
        <v>0</v>
      </c>
      <c r="H166" s="180">
        <f>税率2!$O$21</f>
        <v>0</v>
      </c>
      <c r="I166" s="180">
        <f>税率2!$O$21</f>
        <v>0</v>
      </c>
      <c r="J166" s="180">
        <f>税率2!$O$21</f>
        <v>0</v>
      </c>
      <c r="K166" s="180">
        <f>税率2!$O$21</f>
        <v>0</v>
      </c>
      <c r="L166" s="180">
        <f>税率2!$O$21</f>
        <v>0</v>
      </c>
      <c r="M166" s="180">
        <f>税率2!$O$21</f>
        <v>0</v>
      </c>
      <c r="N166" s="180">
        <f>税率2!$O$21</f>
        <v>0</v>
      </c>
      <c r="O166" s="180">
        <f>税率2!$O$21</f>
        <v>0</v>
      </c>
      <c r="P166" s="180">
        <f>税率2!$O$21</f>
        <v>0</v>
      </c>
      <c r="Q166" s="180">
        <f>税率2!$O$21</f>
        <v>0</v>
      </c>
      <c r="R166" s="180">
        <f>税率2!$O$21</f>
        <v>0</v>
      </c>
      <c r="S166" s="180">
        <f>税率2!$O$21</f>
        <v>0</v>
      </c>
      <c r="T166" s="180">
        <f>税率2!$O$21</f>
        <v>0</v>
      </c>
      <c r="U166" s="180">
        <f>税率2!$O$21</f>
        <v>0</v>
      </c>
      <c r="V166" s="180">
        <f>税率2!$O$21</f>
        <v>0</v>
      </c>
      <c r="W166" s="180">
        <f>税率2!$O$21</f>
        <v>0</v>
      </c>
      <c r="X166" s="180">
        <f>税率2!$O$21</f>
        <v>0</v>
      </c>
      <c r="Y166" s="180">
        <f>税率2!$O$21</f>
        <v>0</v>
      </c>
      <c r="Z166" s="180">
        <f>税率2!$O$21</f>
        <v>0</v>
      </c>
      <c r="AA166" s="180">
        <f>税率2!$O$21</f>
        <v>0</v>
      </c>
      <c r="AB166" s="180">
        <f>税率2!$O$21</f>
        <v>0</v>
      </c>
      <c r="AC166" s="180">
        <f>税率2!$O$21</f>
        <v>0</v>
      </c>
      <c r="AD166" s="180">
        <f>税率2!$O$21</f>
        <v>0</v>
      </c>
      <c r="AE166" s="180">
        <f>税率2!$O$21</f>
        <v>0</v>
      </c>
      <c r="AF166" s="180">
        <f>税率2!$O$21</f>
        <v>0</v>
      </c>
      <c r="AG166" s="180">
        <f>税率2!$O$21</f>
        <v>0</v>
      </c>
      <c r="AH166" s="180">
        <f>税率2!$O$21</f>
        <v>0</v>
      </c>
      <c r="AI166" s="180">
        <f>税率2!$O$21</f>
        <v>0</v>
      </c>
      <c r="AJ166" s="180">
        <f>税率2!$O$21</f>
        <v>0</v>
      </c>
      <c r="AK166" s="180">
        <f>税率2!$O$21</f>
        <v>0</v>
      </c>
      <c r="AL166" s="180">
        <f>税率2!$O$21</f>
        <v>0</v>
      </c>
      <c r="AM166" s="180">
        <f>税率2!$O$21</f>
        <v>0</v>
      </c>
      <c r="AN166" s="180">
        <f>税率2!$O$21</f>
        <v>0</v>
      </c>
      <c r="AO166" s="180">
        <f>税率2!$O$21</f>
        <v>0</v>
      </c>
      <c r="AP166" s="180">
        <f>税率2!$O$21</f>
        <v>0</v>
      </c>
      <c r="AQ166" s="180">
        <f>税率2!$O$21</f>
        <v>0</v>
      </c>
      <c r="AR166" s="180">
        <f>税率2!$O$21</f>
        <v>0</v>
      </c>
      <c r="AS166" s="180">
        <f>税率2!$O$21</f>
        <v>0</v>
      </c>
      <c r="AT166" s="180">
        <f>税率2!$O$21</f>
        <v>0</v>
      </c>
      <c r="AU166" s="180">
        <f>税率2!$O$21</f>
        <v>0</v>
      </c>
    </row>
    <row r="167" spans="1:47" ht="18.75" customHeight="1">
      <c r="A167" s="101" t="s">
        <v>3671</v>
      </c>
      <c r="B167" s="124">
        <v>0</v>
      </c>
      <c r="C167" s="124">
        <v>0</v>
      </c>
      <c r="D167" s="124">
        <v>0</v>
      </c>
      <c r="E167" s="124">
        <v>0</v>
      </c>
      <c r="F167" s="124">
        <v>0</v>
      </c>
      <c r="G167" s="180">
        <f>税率2!$O$21</f>
        <v>0</v>
      </c>
      <c r="H167" s="180">
        <f>税率2!$O$21</f>
        <v>0</v>
      </c>
      <c r="I167" s="180">
        <f>税率2!$O$21</f>
        <v>0</v>
      </c>
      <c r="J167" s="180">
        <f>税率2!$O$21</f>
        <v>0</v>
      </c>
      <c r="K167" s="180">
        <f>税率2!$O$21</f>
        <v>0</v>
      </c>
      <c r="L167" s="180">
        <f>税率2!$O$21</f>
        <v>0</v>
      </c>
      <c r="M167" s="180">
        <f>税率2!$O$21</f>
        <v>0</v>
      </c>
      <c r="N167" s="180">
        <f>税率2!$O$21</f>
        <v>0</v>
      </c>
      <c r="O167" s="180">
        <f>税率2!$O$21</f>
        <v>0</v>
      </c>
      <c r="P167" s="180">
        <f>税率2!$O$21</f>
        <v>0</v>
      </c>
      <c r="Q167" s="180">
        <f>税率2!$O$21</f>
        <v>0</v>
      </c>
      <c r="R167" s="180">
        <f>税率2!$O$21</f>
        <v>0</v>
      </c>
      <c r="S167" s="180">
        <f>税率2!$O$21</f>
        <v>0</v>
      </c>
      <c r="T167" s="180">
        <f>税率2!$O$21</f>
        <v>0</v>
      </c>
      <c r="U167" s="180">
        <f>税率2!$O$21</f>
        <v>0</v>
      </c>
      <c r="V167" s="180">
        <f>税率2!$O$21</f>
        <v>0</v>
      </c>
      <c r="W167" s="180">
        <f>税率2!$O$21</f>
        <v>0</v>
      </c>
      <c r="X167" s="180">
        <f>税率2!$O$21</f>
        <v>0</v>
      </c>
      <c r="Y167" s="180">
        <f>税率2!$O$21</f>
        <v>0</v>
      </c>
      <c r="Z167" s="180">
        <f>税率2!$O$21</f>
        <v>0</v>
      </c>
      <c r="AA167" s="180">
        <f>税率2!$O$21</f>
        <v>0</v>
      </c>
      <c r="AB167" s="180">
        <f>税率2!$O$21</f>
        <v>0</v>
      </c>
      <c r="AC167" s="180">
        <f>税率2!$O$21</f>
        <v>0</v>
      </c>
      <c r="AD167" s="180">
        <f>税率2!$O$21</f>
        <v>0</v>
      </c>
      <c r="AE167" s="180">
        <f>税率2!$O$21</f>
        <v>0</v>
      </c>
      <c r="AF167" s="180">
        <f>税率2!$O$21</f>
        <v>0</v>
      </c>
      <c r="AG167" s="180">
        <f>税率2!$O$21</f>
        <v>0</v>
      </c>
      <c r="AH167" s="180">
        <f>税率2!$O$21</f>
        <v>0</v>
      </c>
      <c r="AI167" s="180">
        <f>税率2!$O$21</f>
        <v>0</v>
      </c>
      <c r="AJ167" s="180">
        <f>税率2!$O$21</f>
        <v>0</v>
      </c>
      <c r="AK167" s="180">
        <f>税率2!$O$21</f>
        <v>0</v>
      </c>
      <c r="AL167" s="180">
        <f>税率2!$O$21</f>
        <v>0</v>
      </c>
      <c r="AM167" s="180">
        <f>税率2!$O$21</f>
        <v>0</v>
      </c>
      <c r="AN167" s="180">
        <f>税率2!$O$21</f>
        <v>0</v>
      </c>
      <c r="AO167" s="180">
        <f>税率2!$O$21</f>
        <v>0</v>
      </c>
      <c r="AP167" s="180">
        <f>税率2!$O$21</f>
        <v>0</v>
      </c>
      <c r="AQ167" s="180">
        <f>税率2!$O$21</f>
        <v>0</v>
      </c>
      <c r="AR167" s="180">
        <f>税率2!$O$21</f>
        <v>0</v>
      </c>
      <c r="AS167" s="180">
        <f>税率2!$O$21</f>
        <v>0</v>
      </c>
      <c r="AT167" s="180">
        <f>税率2!$O$21</f>
        <v>0</v>
      </c>
      <c r="AU167" s="180">
        <f>税率2!$O$21</f>
        <v>0</v>
      </c>
    </row>
    <row r="168" spans="1:47" ht="18.75" customHeight="1">
      <c r="A168" s="101" t="s">
        <v>3672</v>
      </c>
      <c r="B168" s="124">
        <v>0</v>
      </c>
      <c r="C168" s="124">
        <v>0</v>
      </c>
      <c r="D168" s="124">
        <v>0</v>
      </c>
      <c r="E168" s="124">
        <v>0</v>
      </c>
      <c r="F168" s="124">
        <v>0</v>
      </c>
      <c r="G168" s="180">
        <f>税率2!$O$21</f>
        <v>0</v>
      </c>
      <c r="H168" s="180">
        <f>税率2!$O$21</f>
        <v>0</v>
      </c>
      <c r="I168" s="180">
        <f>税率2!$O$21</f>
        <v>0</v>
      </c>
      <c r="J168" s="180">
        <f>税率2!$O$21</f>
        <v>0</v>
      </c>
      <c r="K168" s="180">
        <f>税率2!$O$21</f>
        <v>0</v>
      </c>
      <c r="L168" s="180">
        <f>税率2!$O$21</f>
        <v>0</v>
      </c>
      <c r="M168" s="180">
        <f>税率2!$O$21</f>
        <v>0</v>
      </c>
      <c r="N168" s="180">
        <f>税率2!$O$21</f>
        <v>0</v>
      </c>
      <c r="O168" s="180">
        <f>税率2!$O$21</f>
        <v>0</v>
      </c>
      <c r="P168" s="180">
        <f>税率2!$O$21</f>
        <v>0</v>
      </c>
      <c r="Q168" s="180">
        <f>税率2!$O$21</f>
        <v>0</v>
      </c>
      <c r="R168" s="180">
        <f>税率2!$O$21</f>
        <v>0</v>
      </c>
      <c r="S168" s="180">
        <f>税率2!$O$21</f>
        <v>0</v>
      </c>
      <c r="T168" s="180">
        <f>税率2!$O$21</f>
        <v>0</v>
      </c>
      <c r="U168" s="180">
        <f>税率2!$O$21</f>
        <v>0</v>
      </c>
      <c r="V168" s="180">
        <f>税率2!$O$21</f>
        <v>0</v>
      </c>
      <c r="W168" s="180">
        <f>税率2!$O$21</f>
        <v>0</v>
      </c>
      <c r="X168" s="180">
        <f>税率2!$O$21</f>
        <v>0</v>
      </c>
      <c r="Y168" s="180">
        <f>税率2!$O$21</f>
        <v>0</v>
      </c>
      <c r="Z168" s="180">
        <f>税率2!$O$21</f>
        <v>0</v>
      </c>
      <c r="AA168" s="180">
        <f>税率2!$O$21</f>
        <v>0</v>
      </c>
      <c r="AB168" s="180">
        <f>税率2!$O$21</f>
        <v>0</v>
      </c>
      <c r="AC168" s="180">
        <f>税率2!$O$21</f>
        <v>0</v>
      </c>
      <c r="AD168" s="180">
        <f>税率2!$O$21</f>
        <v>0</v>
      </c>
      <c r="AE168" s="180">
        <f>税率2!$O$21</f>
        <v>0</v>
      </c>
      <c r="AF168" s="180">
        <f>税率2!$O$21</f>
        <v>0</v>
      </c>
      <c r="AG168" s="180">
        <f>税率2!$O$21</f>
        <v>0</v>
      </c>
      <c r="AH168" s="180">
        <f>税率2!$O$21</f>
        <v>0</v>
      </c>
      <c r="AI168" s="180">
        <f>税率2!$O$21</f>
        <v>0</v>
      </c>
      <c r="AJ168" s="180">
        <f>税率2!$O$21</f>
        <v>0</v>
      </c>
      <c r="AK168" s="180">
        <f>税率2!$O$21</f>
        <v>0</v>
      </c>
      <c r="AL168" s="180">
        <f>税率2!$O$21</f>
        <v>0</v>
      </c>
      <c r="AM168" s="180">
        <f>税率2!$O$21</f>
        <v>0</v>
      </c>
      <c r="AN168" s="180">
        <f>税率2!$O$21</f>
        <v>0</v>
      </c>
      <c r="AO168" s="180">
        <f>税率2!$O$21</f>
        <v>0</v>
      </c>
      <c r="AP168" s="180">
        <f>税率2!$O$21</f>
        <v>0</v>
      </c>
      <c r="AQ168" s="180">
        <f>税率2!$O$21</f>
        <v>0</v>
      </c>
      <c r="AR168" s="180">
        <f>税率2!$O$21</f>
        <v>0</v>
      </c>
      <c r="AS168" s="180">
        <f>税率2!$O$21</f>
        <v>0</v>
      </c>
      <c r="AT168" s="180">
        <f>税率2!$O$21</f>
        <v>0</v>
      </c>
      <c r="AU168" s="180">
        <f>税率2!$O$21</f>
        <v>0</v>
      </c>
    </row>
    <row r="169" spans="1:47" ht="18.75" customHeight="1">
      <c r="A169" s="101" t="s">
        <v>3673</v>
      </c>
      <c r="B169" s="124">
        <v>0</v>
      </c>
      <c r="C169" s="124">
        <v>0</v>
      </c>
      <c r="D169" s="124">
        <v>0</v>
      </c>
      <c r="E169" s="124">
        <v>0</v>
      </c>
      <c r="F169" s="124">
        <v>0</v>
      </c>
      <c r="G169" s="180">
        <f>税率2!$O$21</f>
        <v>0</v>
      </c>
      <c r="H169" s="180">
        <f>税率2!$O$21</f>
        <v>0</v>
      </c>
      <c r="I169" s="180">
        <f>税率2!$O$21</f>
        <v>0</v>
      </c>
      <c r="J169" s="180">
        <f>税率2!$O$21</f>
        <v>0</v>
      </c>
      <c r="K169" s="180">
        <f>税率2!$O$21</f>
        <v>0</v>
      </c>
      <c r="L169" s="180">
        <f>税率2!$O$21</f>
        <v>0</v>
      </c>
      <c r="M169" s="180">
        <f>税率2!$O$21</f>
        <v>0</v>
      </c>
      <c r="N169" s="180">
        <f>税率2!$O$21</f>
        <v>0</v>
      </c>
      <c r="O169" s="180">
        <f>税率2!$O$21</f>
        <v>0</v>
      </c>
      <c r="P169" s="180">
        <f>税率2!$O$21</f>
        <v>0</v>
      </c>
      <c r="Q169" s="180">
        <f>税率2!$O$21</f>
        <v>0</v>
      </c>
      <c r="R169" s="180">
        <f>税率2!$O$21</f>
        <v>0</v>
      </c>
      <c r="S169" s="180">
        <f>税率2!$O$21</f>
        <v>0</v>
      </c>
      <c r="T169" s="180">
        <f>税率2!$O$21</f>
        <v>0</v>
      </c>
      <c r="U169" s="180">
        <f>税率2!$O$21</f>
        <v>0</v>
      </c>
      <c r="V169" s="180">
        <f>税率2!$O$21</f>
        <v>0</v>
      </c>
      <c r="W169" s="180">
        <f>税率2!$O$21</f>
        <v>0</v>
      </c>
      <c r="X169" s="180">
        <f>税率2!$O$21</f>
        <v>0</v>
      </c>
      <c r="Y169" s="180">
        <f>税率2!$O$21</f>
        <v>0</v>
      </c>
      <c r="Z169" s="180">
        <f>税率2!$O$21</f>
        <v>0</v>
      </c>
      <c r="AA169" s="180">
        <f>税率2!$O$21</f>
        <v>0</v>
      </c>
      <c r="AB169" s="180">
        <f>税率2!$O$21</f>
        <v>0</v>
      </c>
      <c r="AC169" s="180">
        <f>税率2!$O$21</f>
        <v>0</v>
      </c>
      <c r="AD169" s="180">
        <f>税率2!$O$21</f>
        <v>0</v>
      </c>
      <c r="AE169" s="180">
        <f>税率2!$O$21</f>
        <v>0</v>
      </c>
      <c r="AF169" s="180">
        <f>税率2!$O$21</f>
        <v>0</v>
      </c>
      <c r="AG169" s="180">
        <f>税率2!$O$21</f>
        <v>0</v>
      </c>
      <c r="AH169" s="180">
        <f>税率2!$O$21</f>
        <v>0</v>
      </c>
      <c r="AI169" s="180">
        <f>税率2!$O$21</f>
        <v>0</v>
      </c>
      <c r="AJ169" s="180">
        <f>税率2!$O$21</f>
        <v>0</v>
      </c>
      <c r="AK169" s="180">
        <f>税率2!$O$21</f>
        <v>0</v>
      </c>
      <c r="AL169" s="180">
        <f>税率2!$O$21</f>
        <v>0</v>
      </c>
      <c r="AM169" s="180">
        <f>税率2!$O$21</f>
        <v>0</v>
      </c>
      <c r="AN169" s="180">
        <f>税率2!$O$21</f>
        <v>0</v>
      </c>
      <c r="AO169" s="180">
        <f>税率2!$O$21</f>
        <v>0</v>
      </c>
      <c r="AP169" s="180">
        <f>税率2!$O$21</f>
        <v>0</v>
      </c>
      <c r="AQ169" s="180">
        <f>税率2!$O$21</f>
        <v>0</v>
      </c>
      <c r="AR169" s="180">
        <f>税率2!$O$21</f>
        <v>0</v>
      </c>
      <c r="AS169" s="180">
        <f>税率2!$O$21</f>
        <v>0</v>
      </c>
      <c r="AT169" s="180">
        <f>税率2!$O$21</f>
        <v>0</v>
      </c>
      <c r="AU169" s="180">
        <f>税率2!$O$21</f>
        <v>0</v>
      </c>
    </row>
    <row r="170" spans="1:47" ht="18.75" customHeight="1">
      <c r="A170" s="101" t="s">
        <v>3674</v>
      </c>
      <c r="B170" s="124">
        <v>0</v>
      </c>
      <c r="C170" s="124">
        <v>0</v>
      </c>
      <c r="D170" s="124">
        <v>0</v>
      </c>
      <c r="E170" s="124">
        <v>0</v>
      </c>
      <c r="F170" s="124">
        <v>0</v>
      </c>
      <c r="G170" s="180">
        <f>税率2!$O$21</f>
        <v>0</v>
      </c>
      <c r="H170" s="180">
        <f>税率2!$O$21</f>
        <v>0</v>
      </c>
      <c r="I170" s="180">
        <f>税率2!$O$21</f>
        <v>0</v>
      </c>
      <c r="J170" s="180">
        <f>税率2!$O$21</f>
        <v>0</v>
      </c>
      <c r="K170" s="180">
        <f>税率2!$O$21</f>
        <v>0</v>
      </c>
      <c r="L170" s="180">
        <f>税率2!$O$21</f>
        <v>0</v>
      </c>
      <c r="M170" s="180">
        <f>税率2!$O$21</f>
        <v>0</v>
      </c>
      <c r="N170" s="180">
        <f>税率2!$O$21</f>
        <v>0</v>
      </c>
      <c r="O170" s="180">
        <f>税率2!$O$21</f>
        <v>0</v>
      </c>
      <c r="P170" s="180">
        <f>税率2!$O$21</f>
        <v>0</v>
      </c>
      <c r="Q170" s="180">
        <f>税率2!$O$21</f>
        <v>0</v>
      </c>
      <c r="R170" s="180">
        <f>税率2!$O$21</f>
        <v>0</v>
      </c>
      <c r="S170" s="180">
        <f>税率2!$O$21</f>
        <v>0</v>
      </c>
      <c r="T170" s="180">
        <f>税率2!$O$21</f>
        <v>0</v>
      </c>
      <c r="U170" s="180">
        <f>税率2!$O$21</f>
        <v>0</v>
      </c>
      <c r="V170" s="180">
        <f>税率2!$O$21</f>
        <v>0</v>
      </c>
      <c r="W170" s="180">
        <f>税率2!$O$21</f>
        <v>0</v>
      </c>
      <c r="X170" s="180">
        <f>税率2!$O$21</f>
        <v>0</v>
      </c>
      <c r="Y170" s="180">
        <f>税率2!$O$21</f>
        <v>0</v>
      </c>
      <c r="Z170" s="180">
        <f>税率2!$O$21</f>
        <v>0</v>
      </c>
      <c r="AA170" s="180">
        <f>税率2!$O$21</f>
        <v>0</v>
      </c>
      <c r="AB170" s="180">
        <f>税率2!$O$21</f>
        <v>0</v>
      </c>
      <c r="AC170" s="180">
        <f>税率2!$O$21</f>
        <v>0</v>
      </c>
      <c r="AD170" s="180">
        <f>税率2!$O$21</f>
        <v>0</v>
      </c>
      <c r="AE170" s="180">
        <f>税率2!$O$21</f>
        <v>0</v>
      </c>
      <c r="AF170" s="180">
        <f>税率2!$O$21</f>
        <v>0</v>
      </c>
      <c r="AG170" s="180">
        <f>税率2!$O$21</f>
        <v>0</v>
      </c>
      <c r="AH170" s="180">
        <f>税率2!$O$21</f>
        <v>0</v>
      </c>
      <c r="AI170" s="180">
        <f>税率2!$O$21</f>
        <v>0</v>
      </c>
      <c r="AJ170" s="180">
        <f>税率2!$O$21</f>
        <v>0</v>
      </c>
      <c r="AK170" s="180">
        <f>税率2!$O$21</f>
        <v>0</v>
      </c>
      <c r="AL170" s="180">
        <f>税率2!$O$21</f>
        <v>0</v>
      </c>
      <c r="AM170" s="180">
        <f>税率2!$O$21</f>
        <v>0</v>
      </c>
      <c r="AN170" s="180">
        <f>税率2!$O$21</f>
        <v>0</v>
      </c>
      <c r="AO170" s="180">
        <f>税率2!$O$21</f>
        <v>0</v>
      </c>
      <c r="AP170" s="180">
        <f>税率2!$O$21</f>
        <v>0</v>
      </c>
      <c r="AQ170" s="180">
        <f>税率2!$O$21</f>
        <v>0</v>
      </c>
      <c r="AR170" s="180">
        <f>税率2!$O$21</f>
        <v>0</v>
      </c>
      <c r="AS170" s="180">
        <f>税率2!$O$21</f>
        <v>0</v>
      </c>
      <c r="AT170" s="180">
        <f>税率2!$O$21</f>
        <v>0</v>
      </c>
      <c r="AU170" s="180">
        <f>税率2!$O$21</f>
        <v>0</v>
      </c>
    </row>
    <row r="171" spans="1:47" ht="18.75" customHeight="1">
      <c r="A171" s="101" t="s">
        <v>3675</v>
      </c>
      <c r="B171" s="124">
        <v>0</v>
      </c>
      <c r="C171" s="124">
        <v>0</v>
      </c>
      <c r="D171" s="124">
        <v>0</v>
      </c>
      <c r="E171" s="124">
        <v>0</v>
      </c>
      <c r="F171" s="124">
        <v>0</v>
      </c>
      <c r="G171" s="180">
        <f>税率2!$O$21</f>
        <v>0</v>
      </c>
      <c r="H171" s="180">
        <f>税率2!$O$21</f>
        <v>0</v>
      </c>
      <c r="I171" s="180">
        <f>税率2!$O$21</f>
        <v>0</v>
      </c>
      <c r="J171" s="180">
        <f>税率2!$O$21</f>
        <v>0</v>
      </c>
      <c r="K171" s="180">
        <f>税率2!$O$21</f>
        <v>0</v>
      </c>
      <c r="L171" s="180">
        <f>税率2!$O$21</f>
        <v>0</v>
      </c>
      <c r="M171" s="180">
        <f>税率2!$O$21</f>
        <v>0</v>
      </c>
      <c r="N171" s="180">
        <f>税率2!$O$21</f>
        <v>0</v>
      </c>
      <c r="O171" s="180">
        <f>税率2!$O$21</f>
        <v>0</v>
      </c>
      <c r="P171" s="180">
        <f>税率2!$O$21</f>
        <v>0</v>
      </c>
      <c r="Q171" s="180">
        <f>税率2!$O$21</f>
        <v>0</v>
      </c>
      <c r="R171" s="180">
        <f>税率2!$O$21</f>
        <v>0</v>
      </c>
      <c r="S171" s="180">
        <f>税率2!$O$21</f>
        <v>0</v>
      </c>
      <c r="T171" s="180">
        <f>税率2!$O$21</f>
        <v>0</v>
      </c>
      <c r="U171" s="180">
        <f>税率2!$O$21</f>
        <v>0</v>
      </c>
      <c r="V171" s="180">
        <f>税率2!$O$21</f>
        <v>0</v>
      </c>
      <c r="W171" s="180">
        <f>税率2!$O$21</f>
        <v>0</v>
      </c>
      <c r="X171" s="180">
        <f>税率2!$O$21</f>
        <v>0</v>
      </c>
      <c r="Y171" s="180">
        <f>税率2!$O$21</f>
        <v>0</v>
      </c>
      <c r="Z171" s="180">
        <f>税率2!$O$21</f>
        <v>0</v>
      </c>
      <c r="AA171" s="180">
        <f>税率2!$O$21</f>
        <v>0</v>
      </c>
      <c r="AB171" s="180">
        <f>税率2!$O$21</f>
        <v>0</v>
      </c>
      <c r="AC171" s="180">
        <f>税率2!$O$21</f>
        <v>0</v>
      </c>
      <c r="AD171" s="180">
        <f>税率2!$O$21</f>
        <v>0</v>
      </c>
      <c r="AE171" s="180">
        <f>税率2!$O$21</f>
        <v>0</v>
      </c>
      <c r="AF171" s="180">
        <f>税率2!$O$21</f>
        <v>0</v>
      </c>
      <c r="AG171" s="180">
        <f>税率2!$O$21</f>
        <v>0</v>
      </c>
      <c r="AH171" s="180">
        <f>税率2!$O$21</f>
        <v>0</v>
      </c>
      <c r="AI171" s="180">
        <f>税率2!$O$21</f>
        <v>0</v>
      </c>
      <c r="AJ171" s="180">
        <f>税率2!$O$21</f>
        <v>0</v>
      </c>
      <c r="AK171" s="180">
        <f>税率2!$O$21</f>
        <v>0</v>
      </c>
      <c r="AL171" s="180">
        <f>税率2!$O$21</f>
        <v>0</v>
      </c>
      <c r="AM171" s="180">
        <f>税率2!$O$21</f>
        <v>0</v>
      </c>
      <c r="AN171" s="180">
        <f>税率2!$O$21</f>
        <v>0</v>
      </c>
      <c r="AO171" s="180">
        <f>税率2!$O$21</f>
        <v>0</v>
      </c>
      <c r="AP171" s="180">
        <f>税率2!$O$21</f>
        <v>0</v>
      </c>
      <c r="AQ171" s="180">
        <f>税率2!$O$21</f>
        <v>0</v>
      </c>
      <c r="AR171" s="180">
        <f>税率2!$O$21</f>
        <v>0</v>
      </c>
      <c r="AS171" s="180">
        <f>税率2!$O$21</f>
        <v>0</v>
      </c>
      <c r="AT171" s="180">
        <f>税率2!$O$21</f>
        <v>0</v>
      </c>
      <c r="AU171" s="180">
        <f>税率2!$O$21</f>
        <v>0</v>
      </c>
    </row>
    <row r="172" spans="1:47" s="103" customFormat="1" ht="18.75" customHeight="1">
      <c r="A172" s="102" t="s">
        <v>3817</v>
      </c>
      <c r="B172" s="102"/>
      <c r="C172" s="102"/>
      <c r="D172" s="102"/>
      <c r="E172" s="102"/>
      <c r="F172" s="102"/>
      <c r="I172" s="102"/>
      <c r="L172" s="102"/>
      <c r="O172" s="102"/>
      <c r="R172" s="102"/>
      <c r="U172" s="102"/>
      <c r="X172" s="102"/>
      <c r="AA172" s="102"/>
      <c r="AD172" s="102"/>
      <c r="AG172" s="102"/>
      <c r="AJ172" s="102"/>
      <c r="AM172" s="102"/>
      <c r="AP172" s="102"/>
      <c r="AS172" s="102"/>
    </row>
    <row r="173" spans="1:47" ht="18.75" customHeight="1">
      <c r="A173" s="105" t="s">
        <v>3697</v>
      </c>
      <c r="B173" s="101">
        <v>2015</v>
      </c>
      <c r="C173" s="101">
        <v>2016</v>
      </c>
      <c r="D173" s="101">
        <v>2017</v>
      </c>
      <c r="E173" s="101">
        <v>2018</v>
      </c>
      <c r="F173" s="101">
        <v>2019</v>
      </c>
      <c r="G173" s="101">
        <v>2020</v>
      </c>
      <c r="H173" s="101">
        <v>2021</v>
      </c>
      <c r="I173" s="101">
        <v>2022</v>
      </c>
      <c r="J173" s="101">
        <v>2023</v>
      </c>
      <c r="K173" s="101">
        <v>2024</v>
      </c>
      <c r="L173" s="101">
        <v>2025</v>
      </c>
      <c r="M173" s="101">
        <v>2026</v>
      </c>
      <c r="N173" s="101">
        <v>2027</v>
      </c>
      <c r="O173" s="101">
        <v>2028</v>
      </c>
      <c r="P173" s="101">
        <v>2029</v>
      </c>
      <c r="Q173" s="101">
        <v>2030</v>
      </c>
      <c r="R173" s="101">
        <v>2031</v>
      </c>
      <c r="S173" s="101">
        <v>2032</v>
      </c>
      <c r="T173" s="101">
        <v>2033</v>
      </c>
      <c r="U173" s="101">
        <v>2034</v>
      </c>
      <c r="V173" s="101">
        <v>2035</v>
      </c>
      <c r="W173" s="101">
        <v>2036</v>
      </c>
      <c r="X173" s="101">
        <v>2037</v>
      </c>
      <c r="Y173" s="101">
        <v>2038</v>
      </c>
      <c r="Z173" s="101">
        <v>2039</v>
      </c>
      <c r="AA173" s="101">
        <v>2040</v>
      </c>
      <c r="AB173" s="101">
        <v>2041</v>
      </c>
      <c r="AC173" s="101">
        <v>2042</v>
      </c>
      <c r="AD173" s="101">
        <v>2043</v>
      </c>
      <c r="AE173" s="101">
        <v>2044</v>
      </c>
      <c r="AF173" s="101">
        <v>2045</v>
      </c>
      <c r="AG173" s="101">
        <v>2046</v>
      </c>
      <c r="AH173" s="101">
        <v>2047</v>
      </c>
      <c r="AI173" s="101">
        <v>2048</v>
      </c>
      <c r="AJ173" s="101">
        <v>2049</v>
      </c>
      <c r="AK173" s="101">
        <v>2050</v>
      </c>
      <c r="AL173" s="101">
        <v>2051</v>
      </c>
      <c r="AM173" s="101">
        <v>2052</v>
      </c>
      <c r="AN173" s="101">
        <v>2053</v>
      </c>
      <c r="AO173" s="101">
        <v>2054</v>
      </c>
      <c r="AP173" s="101">
        <v>2055</v>
      </c>
      <c r="AQ173" s="101">
        <v>2056</v>
      </c>
      <c r="AR173" s="101">
        <v>2057</v>
      </c>
      <c r="AS173" s="101">
        <v>2058</v>
      </c>
      <c r="AT173" s="101">
        <v>2059</v>
      </c>
      <c r="AU173" s="101">
        <v>2060</v>
      </c>
    </row>
    <row r="174" spans="1:47" ht="18.75" customHeight="1">
      <c r="A174" s="101" t="s">
        <v>3668</v>
      </c>
      <c r="B174" s="101">
        <v>0</v>
      </c>
      <c r="C174" s="101">
        <v>0</v>
      </c>
      <c r="D174" s="101">
        <v>0</v>
      </c>
      <c r="E174" s="101">
        <v>0</v>
      </c>
      <c r="F174" s="101">
        <v>0</v>
      </c>
      <c r="G174" s="106">
        <f>税率2!$O$22</f>
        <v>8.2568807339449601E-2</v>
      </c>
      <c r="H174" s="106">
        <f>税率2!$O$22</f>
        <v>8.2568807339449601E-2</v>
      </c>
      <c r="I174" s="106">
        <f>税率2!$O$22</f>
        <v>8.2568807339449601E-2</v>
      </c>
      <c r="J174" s="106">
        <f>税率2!$O$22</f>
        <v>8.2568807339449601E-2</v>
      </c>
      <c r="K174" s="106">
        <f>税率2!$O$22</f>
        <v>8.2568807339449601E-2</v>
      </c>
      <c r="L174" s="106">
        <f>税率2!$O$22</f>
        <v>8.2568807339449601E-2</v>
      </c>
      <c r="M174" s="106">
        <f>税率2!$O$22</f>
        <v>8.2568807339449601E-2</v>
      </c>
      <c r="N174" s="106">
        <f>税率2!$O$22</f>
        <v>8.2568807339449601E-2</v>
      </c>
      <c r="O174" s="106">
        <f>税率2!$O$22</f>
        <v>8.2568807339449601E-2</v>
      </c>
      <c r="P174" s="106">
        <f>税率2!$O$22</f>
        <v>8.2568807339449601E-2</v>
      </c>
      <c r="Q174" s="106">
        <f>税率2!$O$22</f>
        <v>8.2568807339449601E-2</v>
      </c>
      <c r="R174" s="106">
        <f>税率2!$O$22</f>
        <v>8.2568807339449601E-2</v>
      </c>
      <c r="S174" s="106">
        <f>税率2!$O$22</f>
        <v>8.2568807339449601E-2</v>
      </c>
      <c r="T174" s="106">
        <f>税率2!$O$22</f>
        <v>8.2568807339449601E-2</v>
      </c>
      <c r="U174" s="106">
        <f>税率2!$O$22</f>
        <v>8.2568807339449601E-2</v>
      </c>
      <c r="V174" s="106">
        <f>税率2!$O$22</f>
        <v>8.2568807339449601E-2</v>
      </c>
      <c r="W174" s="106">
        <f>税率2!$O$22</f>
        <v>8.2568807339449601E-2</v>
      </c>
      <c r="X174" s="106">
        <f>税率2!$O$22</f>
        <v>8.2568807339449601E-2</v>
      </c>
      <c r="Y174" s="106">
        <f>税率2!$O$22</f>
        <v>8.2568807339449601E-2</v>
      </c>
      <c r="Z174" s="106">
        <f>税率2!$O$22</f>
        <v>8.2568807339449601E-2</v>
      </c>
      <c r="AA174" s="106">
        <f>税率2!$O$22</f>
        <v>8.2568807339449601E-2</v>
      </c>
      <c r="AB174" s="106">
        <f>税率2!$O$22</f>
        <v>8.2568807339449601E-2</v>
      </c>
      <c r="AC174" s="106">
        <f>税率2!$O$22</f>
        <v>8.2568807339449601E-2</v>
      </c>
      <c r="AD174" s="106">
        <f>税率2!$O$22</f>
        <v>8.2568807339449601E-2</v>
      </c>
      <c r="AE174" s="106">
        <f>税率2!$O$22</f>
        <v>8.2568807339449601E-2</v>
      </c>
      <c r="AF174" s="106">
        <f>税率2!$O$22</f>
        <v>8.2568807339449601E-2</v>
      </c>
      <c r="AG174" s="106">
        <f>税率2!$O$22</f>
        <v>8.2568807339449601E-2</v>
      </c>
      <c r="AH174" s="106">
        <f>税率2!$O$22</f>
        <v>8.2568807339449601E-2</v>
      </c>
      <c r="AI174" s="106">
        <f>税率2!$O$22</f>
        <v>8.2568807339449601E-2</v>
      </c>
      <c r="AJ174" s="106">
        <f>税率2!$O$22</f>
        <v>8.2568807339449601E-2</v>
      </c>
      <c r="AK174" s="106">
        <f>税率2!$O$22</f>
        <v>8.2568807339449601E-2</v>
      </c>
      <c r="AL174" s="106">
        <f>税率2!$O$22</f>
        <v>8.2568807339449601E-2</v>
      </c>
      <c r="AM174" s="106">
        <f>税率2!$O$22</f>
        <v>8.2568807339449601E-2</v>
      </c>
      <c r="AN174" s="106">
        <f>税率2!$O$22</f>
        <v>8.2568807339449601E-2</v>
      </c>
      <c r="AO174" s="106">
        <f>税率2!$O$22</f>
        <v>8.2568807339449601E-2</v>
      </c>
      <c r="AP174" s="106">
        <f>税率2!$O$22</f>
        <v>8.2568807339449601E-2</v>
      </c>
      <c r="AQ174" s="106">
        <f>税率2!$O$22</f>
        <v>8.2568807339449601E-2</v>
      </c>
      <c r="AR174" s="106">
        <f>税率2!$O$22</f>
        <v>8.2568807339449601E-2</v>
      </c>
      <c r="AS174" s="106">
        <f>税率2!$O$22</f>
        <v>8.2568807339449601E-2</v>
      </c>
      <c r="AT174" s="106">
        <f>税率2!$O$22</f>
        <v>8.2568807339449601E-2</v>
      </c>
      <c r="AU174" s="106">
        <f>税率2!$O$22</f>
        <v>8.2568807339449601E-2</v>
      </c>
    </row>
    <row r="175" spans="1:47" ht="18.75" customHeight="1">
      <c r="A175" s="101" t="s">
        <v>3669</v>
      </c>
      <c r="B175" s="101">
        <v>0</v>
      </c>
      <c r="C175" s="101">
        <v>0</v>
      </c>
      <c r="D175" s="101">
        <v>0</v>
      </c>
      <c r="E175" s="101">
        <v>0</v>
      </c>
      <c r="F175" s="101">
        <v>0</v>
      </c>
      <c r="G175" s="106">
        <f>税率2!$O$22</f>
        <v>8.2568807339449601E-2</v>
      </c>
      <c r="H175" s="106">
        <f>税率2!$O$22</f>
        <v>8.2568807339449601E-2</v>
      </c>
      <c r="I175" s="106">
        <f>税率2!$O$22</f>
        <v>8.2568807339449601E-2</v>
      </c>
      <c r="J175" s="106">
        <f>税率2!$O$22</f>
        <v>8.2568807339449601E-2</v>
      </c>
      <c r="K175" s="106">
        <f>税率2!$O$22</f>
        <v>8.2568807339449601E-2</v>
      </c>
      <c r="L175" s="106">
        <f>税率2!$O$22</f>
        <v>8.2568807339449601E-2</v>
      </c>
      <c r="M175" s="106">
        <f>税率2!$O$22</f>
        <v>8.2568807339449601E-2</v>
      </c>
      <c r="N175" s="106">
        <f>税率2!$O$22</f>
        <v>8.2568807339449601E-2</v>
      </c>
      <c r="O175" s="106">
        <f>税率2!$O$22</f>
        <v>8.2568807339449601E-2</v>
      </c>
      <c r="P175" s="106">
        <f>税率2!$O$22</f>
        <v>8.2568807339449601E-2</v>
      </c>
      <c r="Q175" s="106">
        <f>税率2!$O$22</f>
        <v>8.2568807339449601E-2</v>
      </c>
      <c r="R175" s="106">
        <f>税率2!$O$22</f>
        <v>8.2568807339449601E-2</v>
      </c>
      <c r="S175" s="106">
        <f>税率2!$O$22</f>
        <v>8.2568807339449601E-2</v>
      </c>
      <c r="T175" s="106">
        <f>税率2!$O$22</f>
        <v>8.2568807339449601E-2</v>
      </c>
      <c r="U175" s="106">
        <f>税率2!$O$22</f>
        <v>8.2568807339449601E-2</v>
      </c>
      <c r="V175" s="106">
        <f>税率2!$O$22</f>
        <v>8.2568807339449601E-2</v>
      </c>
      <c r="W175" s="106">
        <f>税率2!$O$22</f>
        <v>8.2568807339449601E-2</v>
      </c>
      <c r="X175" s="106">
        <f>税率2!$O$22</f>
        <v>8.2568807339449601E-2</v>
      </c>
      <c r="Y175" s="106">
        <f>税率2!$O$22</f>
        <v>8.2568807339449601E-2</v>
      </c>
      <c r="Z175" s="106">
        <f>税率2!$O$22</f>
        <v>8.2568807339449601E-2</v>
      </c>
      <c r="AA175" s="106">
        <f>税率2!$O$22</f>
        <v>8.2568807339449601E-2</v>
      </c>
      <c r="AB175" s="106">
        <f>税率2!$O$22</f>
        <v>8.2568807339449601E-2</v>
      </c>
      <c r="AC175" s="106">
        <f>税率2!$O$22</f>
        <v>8.2568807339449601E-2</v>
      </c>
      <c r="AD175" s="106">
        <f>税率2!$O$22</f>
        <v>8.2568807339449601E-2</v>
      </c>
      <c r="AE175" s="106">
        <f>税率2!$O$22</f>
        <v>8.2568807339449601E-2</v>
      </c>
      <c r="AF175" s="106">
        <f>税率2!$O$22</f>
        <v>8.2568807339449601E-2</v>
      </c>
      <c r="AG175" s="106">
        <f>税率2!$O$22</f>
        <v>8.2568807339449601E-2</v>
      </c>
      <c r="AH175" s="106">
        <f>税率2!$O$22</f>
        <v>8.2568807339449601E-2</v>
      </c>
      <c r="AI175" s="106">
        <f>税率2!$O$22</f>
        <v>8.2568807339449601E-2</v>
      </c>
      <c r="AJ175" s="106">
        <f>税率2!$O$22</f>
        <v>8.2568807339449601E-2</v>
      </c>
      <c r="AK175" s="106">
        <f>税率2!$O$22</f>
        <v>8.2568807339449601E-2</v>
      </c>
      <c r="AL175" s="106">
        <f>税率2!$O$22</f>
        <v>8.2568807339449601E-2</v>
      </c>
      <c r="AM175" s="106">
        <f>税率2!$O$22</f>
        <v>8.2568807339449601E-2</v>
      </c>
      <c r="AN175" s="106">
        <f>税率2!$O$22</f>
        <v>8.2568807339449601E-2</v>
      </c>
      <c r="AO175" s="106">
        <f>税率2!$O$22</f>
        <v>8.2568807339449601E-2</v>
      </c>
      <c r="AP175" s="106">
        <f>税率2!$O$22</f>
        <v>8.2568807339449601E-2</v>
      </c>
      <c r="AQ175" s="106">
        <f>税率2!$O$22</f>
        <v>8.2568807339449601E-2</v>
      </c>
      <c r="AR175" s="106">
        <f>税率2!$O$22</f>
        <v>8.2568807339449601E-2</v>
      </c>
      <c r="AS175" s="106">
        <f>税率2!$O$22</f>
        <v>8.2568807339449601E-2</v>
      </c>
      <c r="AT175" s="106">
        <f>税率2!$O$22</f>
        <v>8.2568807339449601E-2</v>
      </c>
      <c r="AU175" s="106">
        <f>税率2!$O$22</f>
        <v>8.2568807339449601E-2</v>
      </c>
    </row>
    <row r="176" spans="1:47" ht="18.75" customHeight="1">
      <c r="A176" s="101" t="s">
        <v>3670</v>
      </c>
      <c r="B176" s="101">
        <v>0</v>
      </c>
      <c r="C176" s="101">
        <v>0</v>
      </c>
      <c r="D176" s="101">
        <v>0</v>
      </c>
      <c r="E176" s="101">
        <v>0</v>
      </c>
      <c r="F176" s="101">
        <v>0</v>
      </c>
      <c r="G176" s="106">
        <f>税率2!$O$22</f>
        <v>8.2568807339449601E-2</v>
      </c>
      <c r="H176" s="106">
        <f>税率2!$O$22</f>
        <v>8.2568807339449601E-2</v>
      </c>
      <c r="I176" s="106">
        <f>税率2!$O$22</f>
        <v>8.2568807339449601E-2</v>
      </c>
      <c r="J176" s="106">
        <f>税率2!$O$22</f>
        <v>8.2568807339449601E-2</v>
      </c>
      <c r="K176" s="106">
        <f>税率2!$O$22</f>
        <v>8.2568807339449601E-2</v>
      </c>
      <c r="L176" s="106">
        <f>税率2!$O$22</f>
        <v>8.2568807339449601E-2</v>
      </c>
      <c r="M176" s="106">
        <f>税率2!$O$22</f>
        <v>8.2568807339449601E-2</v>
      </c>
      <c r="N176" s="106">
        <f>税率2!$O$22</f>
        <v>8.2568807339449601E-2</v>
      </c>
      <c r="O176" s="106">
        <f>税率2!$O$22</f>
        <v>8.2568807339449601E-2</v>
      </c>
      <c r="P176" s="106">
        <f>税率2!$O$22</f>
        <v>8.2568807339449601E-2</v>
      </c>
      <c r="Q176" s="106">
        <f>税率2!$O$22</f>
        <v>8.2568807339449601E-2</v>
      </c>
      <c r="R176" s="106">
        <f>税率2!$O$22</f>
        <v>8.2568807339449601E-2</v>
      </c>
      <c r="S176" s="106">
        <f>税率2!$O$22</f>
        <v>8.2568807339449601E-2</v>
      </c>
      <c r="T176" s="106">
        <f>税率2!$O$22</f>
        <v>8.2568807339449601E-2</v>
      </c>
      <c r="U176" s="106">
        <f>税率2!$O$22</f>
        <v>8.2568807339449601E-2</v>
      </c>
      <c r="V176" s="106">
        <f>税率2!$O$22</f>
        <v>8.2568807339449601E-2</v>
      </c>
      <c r="W176" s="106">
        <f>税率2!$O$22</f>
        <v>8.2568807339449601E-2</v>
      </c>
      <c r="X176" s="106">
        <f>税率2!$O$22</f>
        <v>8.2568807339449601E-2</v>
      </c>
      <c r="Y176" s="106">
        <f>税率2!$O$22</f>
        <v>8.2568807339449601E-2</v>
      </c>
      <c r="Z176" s="106">
        <f>税率2!$O$22</f>
        <v>8.2568807339449601E-2</v>
      </c>
      <c r="AA176" s="106">
        <f>税率2!$O$22</f>
        <v>8.2568807339449601E-2</v>
      </c>
      <c r="AB176" s="106">
        <f>税率2!$O$22</f>
        <v>8.2568807339449601E-2</v>
      </c>
      <c r="AC176" s="106">
        <f>税率2!$O$22</f>
        <v>8.2568807339449601E-2</v>
      </c>
      <c r="AD176" s="106">
        <f>税率2!$O$22</f>
        <v>8.2568807339449601E-2</v>
      </c>
      <c r="AE176" s="106">
        <f>税率2!$O$22</f>
        <v>8.2568807339449601E-2</v>
      </c>
      <c r="AF176" s="106">
        <f>税率2!$O$22</f>
        <v>8.2568807339449601E-2</v>
      </c>
      <c r="AG176" s="106">
        <f>税率2!$O$22</f>
        <v>8.2568807339449601E-2</v>
      </c>
      <c r="AH176" s="106">
        <f>税率2!$O$22</f>
        <v>8.2568807339449601E-2</v>
      </c>
      <c r="AI176" s="106">
        <f>税率2!$O$22</f>
        <v>8.2568807339449601E-2</v>
      </c>
      <c r="AJ176" s="106">
        <f>税率2!$O$22</f>
        <v>8.2568807339449601E-2</v>
      </c>
      <c r="AK176" s="106">
        <f>税率2!$O$22</f>
        <v>8.2568807339449601E-2</v>
      </c>
      <c r="AL176" s="106">
        <f>税率2!$O$22</f>
        <v>8.2568807339449601E-2</v>
      </c>
      <c r="AM176" s="106">
        <f>税率2!$O$22</f>
        <v>8.2568807339449601E-2</v>
      </c>
      <c r="AN176" s="106">
        <f>税率2!$O$22</f>
        <v>8.2568807339449601E-2</v>
      </c>
      <c r="AO176" s="106">
        <f>税率2!$O$22</f>
        <v>8.2568807339449601E-2</v>
      </c>
      <c r="AP176" s="106">
        <f>税率2!$O$22</f>
        <v>8.2568807339449601E-2</v>
      </c>
      <c r="AQ176" s="106">
        <f>税率2!$O$22</f>
        <v>8.2568807339449601E-2</v>
      </c>
      <c r="AR176" s="106">
        <f>税率2!$O$22</f>
        <v>8.2568807339449601E-2</v>
      </c>
      <c r="AS176" s="106">
        <f>税率2!$O$22</f>
        <v>8.2568807339449601E-2</v>
      </c>
      <c r="AT176" s="106">
        <f>税率2!$O$22</f>
        <v>8.2568807339449601E-2</v>
      </c>
      <c r="AU176" s="106">
        <f>税率2!$O$22</f>
        <v>8.2568807339449601E-2</v>
      </c>
    </row>
    <row r="177" spans="1:47" ht="18.75" customHeight="1">
      <c r="A177" s="101" t="s">
        <v>3671</v>
      </c>
      <c r="B177" s="101">
        <v>0</v>
      </c>
      <c r="C177" s="101">
        <v>0</v>
      </c>
      <c r="D177" s="101">
        <v>0</v>
      </c>
      <c r="E177" s="101">
        <v>0</v>
      </c>
      <c r="F177" s="101">
        <v>0</v>
      </c>
      <c r="G177" s="106">
        <f>税率2!$O$22</f>
        <v>8.2568807339449601E-2</v>
      </c>
      <c r="H177" s="106">
        <f>税率2!$O$22</f>
        <v>8.2568807339449601E-2</v>
      </c>
      <c r="I177" s="106">
        <f>税率2!$O$22</f>
        <v>8.2568807339449601E-2</v>
      </c>
      <c r="J177" s="106">
        <f>税率2!$O$22</f>
        <v>8.2568807339449601E-2</v>
      </c>
      <c r="K177" s="106">
        <f>税率2!$O$22</f>
        <v>8.2568807339449601E-2</v>
      </c>
      <c r="L177" s="106">
        <f>税率2!$O$22</f>
        <v>8.2568807339449601E-2</v>
      </c>
      <c r="M177" s="106">
        <f>税率2!$O$22</f>
        <v>8.2568807339449601E-2</v>
      </c>
      <c r="N177" s="106">
        <f>税率2!$O$22</f>
        <v>8.2568807339449601E-2</v>
      </c>
      <c r="O177" s="106">
        <f>税率2!$O$22</f>
        <v>8.2568807339449601E-2</v>
      </c>
      <c r="P177" s="106">
        <f>税率2!$O$22</f>
        <v>8.2568807339449601E-2</v>
      </c>
      <c r="Q177" s="106">
        <f>税率2!$O$22</f>
        <v>8.2568807339449601E-2</v>
      </c>
      <c r="R177" s="106">
        <f>税率2!$O$22</f>
        <v>8.2568807339449601E-2</v>
      </c>
      <c r="S177" s="106">
        <f>税率2!$O$22</f>
        <v>8.2568807339449601E-2</v>
      </c>
      <c r="T177" s="106">
        <f>税率2!$O$22</f>
        <v>8.2568807339449601E-2</v>
      </c>
      <c r="U177" s="106">
        <f>税率2!$O$22</f>
        <v>8.2568807339449601E-2</v>
      </c>
      <c r="V177" s="106">
        <f>税率2!$O$22</f>
        <v>8.2568807339449601E-2</v>
      </c>
      <c r="W177" s="106">
        <f>税率2!$O$22</f>
        <v>8.2568807339449601E-2</v>
      </c>
      <c r="X177" s="106">
        <f>税率2!$O$22</f>
        <v>8.2568807339449601E-2</v>
      </c>
      <c r="Y177" s="106">
        <f>税率2!$O$22</f>
        <v>8.2568807339449601E-2</v>
      </c>
      <c r="Z177" s="106">
        <f>税率2!$O$22</f>
        <v>8.2568807339449601E-2</v>
      </c>
      <c r="AA177" s="106">
        <f>税率2!$O$22</f>
        <v>8.2568807339449601E-2</v>
      </c>
      <c r="AB177" s="106">
        <f>税率2!$O$22</f>
        <v>8.2568807339449601E-2</v>
      </c>
      <c r="AC177" s="106">
        <f>税率2!$O$22</f>
        <v>8.2568807339449601E-2</v>
      </c>
      <c r="AD177" s="106">
        <f>税率2!$O$22</f>
        <v>8.2568807339449601E-2</v>
      </c>
      <c r="AE177" s="106">
        <f>税率2!$O$22</f>
        <v>8.2568807339449601E-2</v>
      </c>
      <c r="AF177" s="106">
        <f>税率2!$O$22</f>
        <v>8.2568807339449601E-2</v>
      </c>
      <c r="AG177" s="106">
        <f>税率2!$O$22</f>
        <v>8.2568807339449601E-2</v>
      </c>
      <c r="AH177" s="106">
        <f>税率2!$O$22</f>
        <v>8.2568807339449601E-2</v>
      </c>
      <c r="AI177" s="106">
        <f>税率2!$O$22</f>
        <v>8.2568807339449601E-2</v>
      </c>
      <c r="AJ177" s="106">
        <f>税率2!$O$22</f>
        <v>8.2568807339449601E-2</v>
      </c>
      <c r="AK177" s="106">
        <f>税率2!$O$22</f>
        <v>8.2568807339449601E-2</v>
      </c>
      <c r="AL177" s="106">
        <f>税率2!$O$22</f>
        <v>8.2568807339449601E-2</v>
      </c>
      <c r="AM177" s="106">
        <f>税率2!$O$22</f>
        <v>8.2568807339449601E-2</v>
      </c>
      <c r="AN177" s="106">
        <f>税率2!$O$22</f>
        <v>8.2568807339449601E-2</v>
      </c>
      <c r="AO177" s="106">
        <f>税率2!$O$22</f>
        <v>8.2568807339449601E-2</v>
      </c>
      <c r="AP177" s="106">
        <f>税率2!$O$22</f>
        <v>8.2568807339449601E-2</v>
      </c>
      <c r="AQ177" s="106">
        <f>税率2!$O$22</f>
        <v>8.2568807339449601E-2</v>
      </c>
      <c r="AR177" s="106">
        <f>税率2!$O$22</f>
        <v>8.2568807339449601E-2</v>
      </c>
      <c r="AS177" s="106">
        <f>税率2!$O$22</f>
        <v>8.2568807339449601E-2</v>
      </c>
      <c r="AT177" s="106">
        <f>税率2!$O$22</f>
        <v>8.2568807339449601E-2</v>
      </c>
      <c r="AU177" s="106">
        <f>税率2!$O$22</f>
        <v>8.2568807339449601E-2</v>
      </c>
    </row>
    <row r="178" spans="1:47" ht="18.75" customHeight="1">
      <c r="A178" s="101" t="s">
        <v>3672</v>
      </c>
      <c r="B178" s="101">
        <v>0</v>
      </c>
      <c r="C178" s="101">
        <v>0</v>
      </c>
      <c r="D178" s="101">
        <v>0</v>
      </c>
      <c r="E178" s="101">
        <v>0</v>
      </c>
      <c r="F178" s="101">
        <v>0</v>
      </c>
      <c r="G178" s="106">
        <f>税率2!$O$22</f>
        <v>8.2568807339449601E-2</v>
      </c>
      <c r="H178" s="106">
        <f>税率2!$O$22</f>
        <v>8.2568807339449601E-2</v>
      </c>
      <c r="I178" s="106">
        <f>税率2!$O$22</f>
        <v>8.2568807339449601E-2</v>
      </c>
      <c r="J178" s="106">
        <f>税率2!$O$22</f>
        <v>8.2568807339449601E-2</v>
      </c>
      <c r="K178" s="106">
        <f>税率2!$O$22</f>
        <v>8.2568807339449601E-2</v>
      </c>
      <c r="L178" s="106">
        <f>税率2!$O$22</f>
        <v>8.2568807339449601E-2</v>
      </c>
      <c r="M178" s="106">
        <f>税率2!$O$22</f>
        <v>8.2568807339449601E-2</v>
      </c>
      <c r="N178" s="106">
        <f>税率2!$O$22</f>
        <v>8.2568807339449601E-2</v>
      </c>
      <c r="O178" s="106">
        <f>税率2!$O$22</f>
        <v>8.2568807339449601E-2</v>
      </c>
      <c r="P178" s="106">
        <f>税率2!$O$22</f>
        <v>8.2568807339449601E-2</v>
      </c>
      <c r="Q178" s="106">
        <f>税率2!$O$22</f>
        <v>8.2568807339449601E-2</v>
      </c>
      <c r="R178" s="106">
        <f>税率2!$O$22</f>
        <v>8.2568807339449601E-2</v>
      </c>
      <c r="S178" s="106">
        <f>税率2!$O$22</f>
        <v>8.2568807339449601E-2</v>
      </c>
      <c r="T178" s="106">
        <f>税率2!$O$22</f>
        <v>8.2568807339449601E-2</v>
      </c>
      <c r="U178" s="106">
        <f>税率2!$O$22</f>
        <v>8.2568807339449601E-2</v>
      </c>
      <c r="V178" s="106">
        <f>税率2!$O$22</f>
        <v>8.2568807339449601E-2</v>
      </c>
      <c r="W178" s="106">
        <f>税率2!$O$22</f>
        <v>8.2568807339449601E-2</v>
      </c>
      <c r="X178" s="106">
        <f>税率2!$O$22</f>
        <v>8.2568807339449601E-2</v>
      </c>
      <c r="Y178" s="106">
        <f>税率2!$O$22</f>
        <v>8.2568807339449601E-2</v>
      </c>
      <c r="Z178" s="106">
        <f>税率2!$O$22</f>
        <v>8.2568807339449601E-2</v>
      </c>
      <c r="AA178" s="106">
        <f>税率2!$O$22</f>
        <v>8.2568807339449601E-2</v>
      </c>
      <c r="AB178" s="106">
        <f>税率2!$O$22</f>
        <v>8.2568807339449601E-2</v>
      </c>
      <c r="AC178" s="106">
        <f>税率2!$O$22</f>
        <v>8.2568807339449601E-2</v>
      </c>
      <c r="AD178" s="106">
        <f>税率2!$O$22</f>
        <v>8.2568807339449601E-2</v>
      </c>
      <c r="AE178" s="106">
        <f>税率2!$O$22</f>
        <v>8.2568807339449601E-2</v>
      </c>
      <c r="AF178" s="106">
        <f>税率2!$O$22</f>
        <v>8.2568807339449601E-2</v>
      </c>
      <c r="AG178" s="106">
        <f>税率2!$O$22</f>
        <v>8.2568807339449601E-2</v>
      </c>
      <c r="AH178" s="106">
        <f>税率2!$O$22</f>
        <v>8.2568807339449601E-2</v>
      </c>
      <c r="AI178" s="106">
        <f>税率2!$O$22</f>
        <v>8.2568807339449601E-2</v>
      </c>
      <c r="AJ178" s="106">
        <f>税率2!$O$22</f>
        <v>8.2568807339449601E-2</v>
      </c>
      <c r="AK178" s="106">
        <f>税率2!$O$22</f>
        <v>8.2568807339449601E-2</v>
      </c>
      <c r="AL178" s="106">
        <f>税率2!$O$22</f>
        <v>8.2568807339449601E-2</v>
      </c>
      <c r="AM178" s="106">
        <f>税率2!$O$22</f>
        <v>8.2568807339449601E-2</v>
      </c>
      <c r="AN178" s="106">
        <f>税率2!$O$22</f>
        <v>8.2568807339449601E-2</v>
      </c>
      <c r="AO178" s="106">
        <f>税率2!$O$22</f>
        <v>8.2568807339449601E-2</v>
      </c>
      <c r="AP178" s="106">
        <f>税率2!$O$22</f>
        <v>8.2568807339449601E-2</v>
      </c>
      <c r="AQ178" s="106">
        <f>税率2!$O$22</f>
        <v>8.2568807339449601E-2</v>
      </c>
      <c r="AR178" s="106">
        <f>税率2!$O$22</f>
        <v>8.2568807339449601E-2</v>
      </c>
      <c r="AS178" s="106">
        <f>税率2!$O$22</f>
        <v>8.2568807339449601E-2</v>
      </c>
      <c r="AT178" s="106">
        <f>税率2!$O$22</f>
        <v>8.2568807339449601E-2</v>
      </c>
      <c r="AU178" s="106">
        <f>税率2!$O$22</f>
        <v>8.2568807339449601E-2</v>
      </c>
    </row>
    <row r="179" spans="1:47" ht="18.75" customHeight="1">
      <c r="A179" s="101" t="s">
        <v>3673</v>
      </c>
      <c r="B179" s="101">
        <v>0</v>
      </c>
      <c r="C179" s="101">
        <v>0</v>
      </c>
      <c r="D179" s="101">
        <v>0</v>
      </c>
      <c r="E179" s="101">
        <v>0</v>
      </c>
      <c r="F179" s="101">
        <v>0</v>
      </c>
      <c r="G179" s="106">
        <f>税率2!$O$22</f>
        <v>8.2568807339449601E-2</v>
      </c>
      <c r="H179" s="106">
        <f>税率2!$O$22</f>
        <v>8.2568807339449601E-2</v>
      </c>
      <c r="I179" s="106">
        <f>税率2!$O$22</f>
        <v>8.2568807339449601E-2</v>
      </c>
      <c r="J179" s="106">
        <f>税率2!$O$22</f>
        <v>8.2568807339449601E-2</v>
      </c>
      <c r="K179" s="106">
        <f>税率2!$O$22</f>
        <v>8.2568807339449601E-2</v>
      </c>
      <c r="L179" s="106">
        <f>税率2!$O$22</f>
        <v>8.2568807339449601E-2</v>
      </c>
      <c r="M179" s="106">
        <f>税率2!$O$22</f>
        <v>8.2568807339449601E-2</v>
      </c>
      <c r="N179" s="106">
        <f>税率2!$O$22</f>
        <v>8.2568807339449601E-2</v>
      </c>
      <c r="O179" s="106">
        <f>税率2!$O$22</f>
        <v>8.2568807339449601E-2</v>
      </c>
      <c r="P179" s="106">
        <f>税率2!$O$22</f>
        <v>8.2568807339449601E-2</v>
      </c>
      <c r="Q179" s="106">
        <f>税率2!$O$22</f>
        <v>8.2568807339449601E-2</v>
      </c>
      <c r="R179" s="106">
        <f>税率2!$O$22</f>
        <v>8.2568807339449601E-2</v>
      </c>
      <c r="S179" s="106">
        <f>税率2!$O$22</f>
        <v>8.2568807339449601E-2</v>
      </c>
      <c r="T179" s="106">
        <f>税率2!$O$22</f>
        <v>8.2568807339449601E-2</v>
      </c>
      <c r="U179" s="106">
        <f>税率2!$O$22</f>
        <v>8.2568807339449601E-2</v>
      </c>
      <c r="V179" s="106">
        <f>税率2!$O$22</f>
        <v>8.2568807339449601E-2</v>
      </c>
      <c r="W179" s="106">
        <f>税率2!$O$22</f>
        <v>8.2568807339449601E-2</v>
      </c>
      <c r="X179" s="106">
        <f>税率2!$O$22</f>
        <v>8.2568807339449601E-2</v>
      </c>
      <c r="Y179" s="106">
        <f>税率2!$O$22</f>
        <v>8.2568807339449601E-2</v>
      </c>
      <c r="Z179" s="106">
        <f>税率2!$O$22</f>
        <v>8.2568807339449601E-2</v>
      </c>
      <c r="AA179" s="106">
        <f>税率2!$O$22</f>
        <v>8.2568807339449601E-2</v>
      </c>
      <c r="AB179" s="106">
        <f>税率2!$O$22</f>
        <v>8.2568807339449601E-2</v>
      </c>
      <c r="AC179" s="106">
        <f>税率2!$O$22</f>
        <v>8.2568807339449601E-2</v>
      </c>
      <c r="AD179" s="106">
        <f>税率2!$O$22</f>
        <v>8.2568807339449601E-2</v>
      </c>
      <c r="AE179" s="106">
        <f>税率2!$O$22</f>
        <v>8.2568807339449601E-2</v>
      </c>
      <c r="AF179" s="106">
        <f>税率2!$O$22</f>
        <v>8.2568807339449601E-2</v>
      </c>
      <c r="AG179" s="106">
        <f>税率2!$O$22</f>
        <v>8.2568807339449601E-2</v>
      </c>
      <c r="AH179" s="106">
        <f>税率2!$O$22</f>
        <v>8.2568807339449601E-2</v>
      </c>
      <c r="AI179" s="106">
        <f>税率2!$O$22</f>
        <v>8.2568807339449601E-2</v>
      </c>
      <c r="AJ179" s="106">
        <f>税率2!$O$22</f>
        <v>8.2568807339449601E-2</v>
      </c>
      <c r="AK179" s="106">
        <f>税率2!$O$22</f>
        <v>8.2568807339449601E-2</v>
      </c>
      <c r="AL179" s="106">
        <f>税率2!$O$22</f>
        <v>8.2568807339449601E-2</v>
      </c>
      <c r="AM179" s="106">
        <f>税率2!$O$22</f>
        <v>8.2568807339449601E-2</v>
      </c>
      <c r="AN179" s="106">
        <f>税率2!$O$22</f>
        <v>8.2568807339449601E-2</v>
      </c>
      <c r="AO179" s="106">
        <f>税率2!$O$22</f>
        <v>8.2568807339449601E-2</v>
      </c>
      <c r="AP179" s="106">
        <f>税率2!$O$22</f>
        <v>8.2568807339449601E-2</v>
      </c>
      <c r="AQ179" s="106">
        <f>税率2!$O$22</f>
        <v>8.2568807339449601E-2</v>
      </c>
      <c r="AR179" s="106">
        <f>税率2!$O$22</f>
        <v>8.2568807339449601E-2</v>
      </c>
      <c r="AS179" s="106">
        <f>税率2!$O$22</f>
        <v>8.2568807339449601E-2</v>
      </c>
      <c r="AT179" s="106">
        <f>税率2!$O$22</f>
        <v>8.2568807339449601E-2</v>
      </c>
      <c r="AU179" s="106">
        <f>税率2!$O$22</f>
        <v>8.2568807339449601E-2</v>
      </c>
    </row>
    <row r="180" spans="1:47" ht="18.75" customHeight="1">
      <c r="A180" s="101" t="s">
        <v>3674</v>
      </c>
      <c r="B180" s="101">
        <v>0</v>
      </c>
      <c r="C180" s="101">
        <v>0</v>
      </c>
      <c r="D180" s="101">
        <v>0</v>
      </c>
      <c r="E180" s="101">
        <v>0</v>
      </c>
      <c r="F180" s="101">
        <v>0</v>
      </c>
      <c r="G180" s="106">
        <f>税率2!$O$22</f>
        <v>8.2568807339449601E-2</v>
      </c>
      <c r="H180" s="106">
        <f>税率2!$O$22</f>
        <v>8.2568807339449601E-2</v>
      </c>
      <c r="I180" s="106">
        <f>税率2!$O$22</f>
        <v>8.2568807339449601E-2</v>
      </c>
      <c r="J180" s="106">
        <f>税率2!$O$22</f>
        <v>8.2568807339449601E-2</v>
      </c>
      <c r="K180" s="106">
        <f>税率2!$O$22</f>
        <v>8.2568807339449601E-2</v>
      </c>
      <c r="L180" s="106">
        <f>税率2!$O$22</f>
        <v>8.2568807339449601E-2</v>
      </c>
      <c r="M180" s="106">
        <f>税率2!$O$22</f>
        <v>8.2568807339449601E-2</v>
      </c>
      <c r="N180" s="106">
        <f>税率2!$O$22</f>
        <v>8.2568807339449601E-2</v>
      </c>
      <c r="O180" s="106">
        <f>税率2!$O$22</f>
        <v>8.2568807339449601E-2</v>
      </c>
      <c r="P180" s="106">
        <f>税率2!$O$22</f>
        <v>8.2568807339449601E-2</v>
      </c>
      <c r="Q180" s="106">
        <f>税率2!$O$22</f>
        <v>8.2568807339449601E-2</v>
      </c>
      <c r="R180" s="106">
        <f>税率2!$O$22</f>
        <v>8.2568807339449601E-2</v>
      </c>
      <c r="S180" s="106">
        <f>税率2!$O$22</f>
        <v>8.2568807339449601E-2</v>
      </c>
      <c r="T180" s="106">
        <f>税率2!$O$22</f>
        <v>8.2568807339449601E-2</v>
      </c>
      <c r="U180" s="106">
        <f>税率2!$O$22</f>
        <v>8.2568807339449601E-2</v>
      </c>
      <c r="V180" s="106">
        <f>税率2!$O$22</f>
        <v>8.2568807339449601E-2</v>
      </c>
      <c r="W180" s="106">
        <f>税率2!$O$22</f>
        <v>8.2568807339449601E-2</v>
      </c>
      <c r="X180" s="106">
        <f>税率2!$O$22</f>
        <v>8.2568807339449601E-2</v>
      </c>
      <c r="Y180" s="106">
        <f>税率2!$O$22</f>
        <v>8.2568807339449601E-2</v>
      </c>
      <c r="Z180" s="106">
        <f>税率2!$O$22</f>
        <v>8.2568807339449601E-2</v>
      </c>
      <c r="AA180" s="106">
        <f>税率2!$O$22</f>
        <v>8.2568807339449601E-2</v>
      </c>
      <c r="AB180" s="106">
        <f>税率2!$O$22</f>
        <v>8.2568807339449601E-2</v>
      </c>
      <c r="AC180" s="106">
        <f>税率2!$O$22</f>
        <v>8.2568807339449601E-2</v>
      </c>
      <c r="AD180" s="106">
        <f>税率2!$O$22</f>
        <v>8.2568807339449601E-2</v>
      </c>
      <c r="AE180" s="106">
        <f>税率2!$O$22</f>
        <v>8.2568807339449601E-2</v>
      </c>
      <c r="AF180" s="106">
        <f>税率2!$O$22</f>
        <v>8.2568807339449601E-2</v>
      </c>
      <c r="AG180" s="106">
        <f>税率2!$O$22</f>
        <v>8.2568807339449601E-2</v>
      </c>
      <c r="AH180" s="106">
        <f>税率2!$O$22</f>
        <v>8.2568807339449601E-2</v>
      </c>
      <c r="AI180" s="106">
        <f>税率2!$O$22</f>
        <v>8.2568807339449601E-2</v>
      </c>
      <c r="AJ180" s="106">
        <f>税率2!$O$22</f>
        <v>8.2568807339449601E-2</v>
      </c>
      <c r="AK180" s="106">
        <f>税率2!$O$22</f>
        <v>8.2568807339449601E-2</v>
      </c>
      <c r="AL180" s="106">
        <f>税率2!$O$22</f>
        <v>8.2568807339449601E-2</v>
      </c>
      <c r="AM180" s="106">
        <f>税率2!$O$22</f>
        <v>8.2568807339449601E-2</v>
      </c>
      <c r="AN180" s="106">
        <f>税率2!$O$22</f>
        <v>8.2568807339449601E-2</v>
      </c>
      <c r="AO180" s="106">
        <f>税率2!$O$22</f>
        <v>8.2568807339449601E-2</v>
      </c>
      <c r="AP180" s="106">
        <f>税率2!$O$22</f>
        <v>8.2568807339449601E-2</v>
      </c>
      <c r="AQ180" s="106">
        <f>税率2!$O$22</f>
        <v>8.2568807339449601E-2</v>
      </c>
      <c r="AR180" s="106">
        <f>税率2!$O$22</f>
        <v>8.2568807339449601E-2</v>
      </c>
      <c r="AS180" s="106">
        <f>税率2!$O$22</f>
        <v>8.2568807339449601E-2</v>
      </c>
      <c r="AT180" s="106">
        <f>税率2!$O$22</f>
        <v>8.2568807339449601E-2</v>
      </c>
      <c r="AU180" s="106">
        <f>税率2!$O$22</f>
        <v>8.2568807339449601E-2</v>
      </c>
    </row>
    <row r="181" spans="1:47" ht="18.75" customHeight="1">
      <c r="A181" s="101" t="s">
        <v>3675</v>
      </c>
      <c r="B181" s="101">
        <v>0</v>
      </c>
      <c r="C181" s="101">
        <v>0</v>
      </c>
      <c r="D181" s="101">
        <v>0</v>
      </c>
      <c r="E181" s="101">
        <v>0</v>
      </c>
      <c r="F181" s="101">
        <v>0</v>
      </c>
      <c r="G181" s="106">
        <f>税率2!$O$22</f>
        <v>8.2568807339449601E-2</v>
      </c>
      <c r="H181" s="106">
        <f>税率2!$O$22</f>
        <v>8.2568807339449601E-2</v>
      </c>
      <c r="I181" s="106">
        <f>税率2!$O$22</f>
        <v>8.2568807339449601E-2</v>
      </c>
      <c r="J181" s="106">
        <f>税率2!$O$22</f>
        <v>8.2568807339449601E-2</v>
      </c>
      <c r="K181" s="106">
        <f>税率2!$O$22</f>
        <v>8.2568807339449601E-2</v>
      </c>
      <c r="L181" s="106">
        <f>税率2!$O$22</f>
        <v>8.2568807339449601E-2</v>
      </c>
      <c r="M181" s="106">
        <f>税率2!$O$22</f>
        <v>8.2568807339449601E-2</v>
      </c>
      <c r="N181" s="106">
        <f>税率2!$O$22</f>
        <v>8.2568807339449601E-2</v>
      </c>
      <c r="O181" s="106">
        <f>税率2!$O$22</f>
        <v>8.2568807339449601E-2</v>
      </c>
      <c r="P181" s="106">
        <f>税率2!$O$22</f>
        <v>8.2568807339449601E-2</v>
      </c>
      <c r="Q181" s="106">
        <f>税率2!$O$22</f>
        <v>8.2568807339449601E-2</v>
      </c>
      <c r="R181" s="106">
        <f>税率2!$O$22</f>
        <v>8.2568807339449601E-2</v>
      </c>
      <c r="S181" s="106">
        <f>税率2!$O$22</f>
        <v>8.2568807339449601E-2</v>
      </c>
      <c r="T181" s="106">
        <f>税率2!$O$22</f>
        <v>8.2568807339449601E-2</v>
      </c>
      <c r="U181" s="106">
        <f>税率2!$O$22</f>
        <v>8.2568807339449601E-2</v>
      </c>
      <c r="V181" s="106">
        <f>税率2!$O$22</f>
        <v>8.2568807339449601E-2</v>
      </c>
      <c r="W181" s="106">
        <f>税率2!$O$22</f>
        <v>8.2568807339449601E-2</v>
      </c>
      <c r="X181" s="106">
        <f>税率2!$O$22</f>
        <v>8.2568807339449601E-2</v>
      </c>
      <c r="Y181" s="106">
        <f>税率2!$O$22</f>
        <v>8.2568807339449601E-2</v>
      </c>
      <c r="Z181" s="106">
        <f>税率2!$O$22</f>
        <v>8.2568807339449601E-2</v>
      </c>
      <c r="AA181" s="106">
        <f>税率2!$O$22</f>
        <v>8.2568807339449601E-2</v>
      </c>
      <c r="AB181" s="106">
        <f>税率2!$O$22</f>
        <v>8.2568807339449601E-2</v>
      </c>
      <c r="AC181" s="106">
        <f>税率2!$O$22</f>
        <v>8.2568807339449601E-2</v>
      </c>
      <c r="AD181" s="106">
        <f>税率2!$O$22</f>
        <v>8.2568807339449601E-2</v>
      </c>
      <c r="AE181" s="106">
        <f>税率2!$O$22</f>
        <v>8.2568807339449601E-2</v>
      </c>
      <c r="AF181" s="106">
        <f>税率2!$O$22</f>
        <v>8.2568807339449601E-2</v>
      </c>
      <c r="AG181" s="106">
        <f>税率2!$O$22</f>
        <v>8.2568807339449601E-2</v>
      </c>
      <c r="AH181" s="106">
        <f>税率2!$O$22</f>
        <v>8.2568807339449601E-2</v>
      </c>
      <c r="AI181" s="106">
        <f>税率2!$O$22</f>
        <v>8.2568807339449601E-2</v>
      </c>
      <c r="AJ181" s="106">
        <f>税率2!$O$22</f>
        <v>8.2568807339449601E-2</v>
      </c>
      <c r="AK181" s="106">
        <f>税率2!$O$22</f>
        <v>8.2568807339449601E-2</v>
      </c>
      <c r="AL181" s="106">
        <f>税率2!$O$22</f>
        <v>8.2568807339449601E-2</v>
      </c>
      <c r="AM181" s="106">
        <f>税率2!$O$22</f>
        <v>8.2568807339449601E-2</v>
      </c>
      <c r="AN181" s="106">
        <f>税率2!$O$22</f>
        <v>8.2568807339449601E-2</v>
      </c>
      <c r="AO181" s="106">
        <f>税率2!$O$22</f>
        <v>8.2568807339449601E-2</v>
      </c>
      <c r="AP181" s="106">
        <f>税率2!$O$22</f>
        <v>8.2568807339449601E-2</v>
      </c>
      <c r="AQ181" s="106">
        <f>税率2!$O$22</f>
        <v>8.2568807339449601E-2</v>
      </c>
      <c r="AR181" s="106">
        <f>税率2!$O$22</f>
        <v>8.2568807339449601E-2</v>
      </c>
      <c r="AS181" s="106">
        <f>税率2!$O$22</f>
        <v>8.2568807339449601E-2</v>
      </c>
      <c r="AT181" s="106">
        <f>税率2!$O$22</f>
        <v>8.2568807339449601E-2</v>
      </c>
      <c r="AU181" s="106">
        <f>税率2!$O$22</f>
        <v>8.2568807339449601E-2</v>
      </c>
    </row>
    <row r="182" spans="1:47" s="103" customFormat="1" ht="18.75" customHeight="1">
      <c r="A182" s="102" t="s">
        <v>3818</v>
      </c>
      <c r="B182" s="102"/>
      <c r="C182" s="102"/>
      <c r="D182" s="102"/>
      <c r="E182" s="102"/>
      <c r="F182" s="102"/>
      <c r="I182" s="102"/>
      <c r="L182" s="102"/>
      <c r="O182" s="102"/>
      <c r="R182" s="102"/>
      <c r="U182" s="102"/>
      <c r="X182" s="102"/>
      <c r="AA182" s="102"/>
      <c r="AD182" s="102"/>
      <c r="AG182" s="102"/>
      <c r="AJ182" s="102"/>
      <c r="AM182" s="102"/>
      <c r="AP182" s="102"/>
      <c r="AS182" s="102"/>
    </row>
    <row r="183" spans="1:47" ht="18.75" customHeight="1">
      <c r="A183" s="105" t="s">
        <v>3697</v>
      </c>
      <c r="B183" s="101">
        <v>2015</v>
      </c>
      <c r="C183" s="101">
        <v>2016</v>
      </c>
      <c r="D183" s="101">
        <v>2017</v>
      </c>
      <c r="E183" s="101">
        <v>2018</v>
      </c>
      <c r="F183" s="101">
        <v>2019</v>
      </c>
      <c r="G183" s="101">
        <v>2020</v>
      </c>
      <c r="H183" s="101">
        <v>2021</v>
      </c>
      <c r="I183" s="101">
        <v>2022</v>
      </c>
      <c r="J183" s="101">
        <v>2023</v>
      </c>
      <c r="K183" s="101">
        <v>2024</v>
      </c>
      <c r="L183" s="101">
        <v>2025</v>
      </c>
      <c r="M183" s="101">
        <v>2026</v>
      </c>
      <c r="N183" s="101">
        <v>2027</v>
      </c>
      <c r="O183" s="101">
        <v>2028</v>
      </c>
      <c r="P183" s="101">
        <v>2029</v>
      </c>
      <c r="Q183" s="101">
        <v>2030</v>
      </c>
      <c r="R183" s="101">
        <v>2031</v>
      </c>
      <c r="S183" s="101">
        <v>2032</v>
      </c>
      <c r="T183" s="101">
        <v>2033</v>
      </c>
      <c r="U183" s="101">
        <v>2034</v>
      </c>
      <c r="V183" s="101">
        <v>2035</v>
      </c>
      <c r="W183" s="101">
        <v>2036</v>
      </c>
      <c r="X183" s="101">
        <v>2037</v>
      </c>
      <c r="Y183" s="101">
        <v>2038</v>
      </c>
      <c r="Z183" s="101">
        <v>2039</v>
      </c>
      <c r="AA183" s="101">
        <v>2040</v>
      </c>
      <c r="AB183" s="101">
        <v>2041</v>
      </c>
      <c r="AC183" s="101">
        <v>2042</v>
      </c>
      <c r="AD183" s="101">
        <v>2043</v>
      </c>
      <c r="AE183" s="101">
        <v>2044</v>
      </c>
      <c r="AF183" s="101">
        <v>2045</v>
      </c>
      <c r="AG183" s="101">
        <v>2046</v>
      </c>
      <c r="AH183" s="101">
        <v>2047</v>
      </c>
      <c r="AI183" s="101">
        <v>2048</v>
      </c>
      <c r="AJ183" s="101">
        <v>2049</v>
      </c>
      <c r="AK183" s="101">
        <v>2050</v>
      </c>
      <c r="AL183" s="101">
        <v>2051</v>
      </c>
      <c r="AM183" s="101">
        <v>2052</v>
      </c>
      <c r="AN183" s="101">
        <v>2053</v>
      </c>
      <c r="AO183" s="101">
        <v>2054</v>
      </c>
      <c r="AP183" s="101">
        <v>2055</v>
      </c>
      <c r="AQ183" s="101">
        <v>2056</v>
      </c>
      <c r="AR183" s="101">
        <v>2057</v>
      </c>
      <c r="AS183" s="101">
        <v>2058</v>
      </c>
      <c r="AT183" s="101">
        <v>2059</v>
      </c>
      <c r="AU183" s="101">
        <v>2060</v>
      </c>
    </row>
    <row r="184" spans="1:47" ht="18.75" customHeight="1">
      <c r="A184" s="101" t="s">
        <v>3668</v>
      </c>
      <c r="B184" s="101">
        <v>0</v>
      </c>
      <c r="C184" s="101">
        <v>0</v>
      </c>
      <c r="D184" s="101">
        <v>0</v>
      </c>
      <c r="E184" s="101">
        <v>0</v>
      </c>
      <c r="F184" s="101">
        <v>0</v>
      </c>
      <c r="G184" s="106">
        <f>税率2!$O$23</f>
        <v>0.11504424778761058</v>
      </c>
      <c r="H184" s="106">
        <f>税率2!$O$23</f>
        <v>0.11504424778761058</v>
      </c>
      <c r="I184" s="106">
        <f>税率2!$O$23</f>
        <v>0.11504424778761058</v>
      </c>
      <c r="J184" s="106">
        <f>税率2!$O$23</f>
        <v>0.11504424778761058</v>
      </c>
      <c r="K184" s="106">
        <f>税率2!$O$23</f>
        <v>0.11504424778761058</v>
      </c>
      <c r="L184" s="106">
        <f>税率2!$O$23</f>
        <v>0.11504424778761058</v>
      </c>
      <c r="M184" s="106">
        <f>税率2!$O$23</f>
        <v>0.11504424778761058</v>
      </c>
      <c r="N184" s="106">
        <f>税率2!$O$23</f>
        <v>0.11504424778761058</v>
      </c>
      <c r="O184" s="106">
        <f>税率2!$O$23</f>
        <v>0.11504424778761058</v>
      </c>
      <c r="P184" s="106">
        <f>税率2!$O$23</f>
        <v>0.11504424778761058</v>
      </c>
      <c r="Q184" s="106">
        <f>税率2!$O$23</f>
        <v>0.11504424778761058</v>
      </c>
      <c r="R184" s="106">
        <f>税率2!$O$23</f>
        <v>0.11504424778761058</v>
      </c>
      <c r="S184" s="106">
        <f>税率2!$O$23</f>
        <v>0.11504424778761058</v>
      </c>
      <c r="T184" s="106">
        <f>税率2!$O$23</f>
        <v>0.11504424778761058</v>
      </c>
      <c r="U184" s="106">
        <f>税率2!$O$23</f>
        <v>0.11504424778761058</v>
      </c>
      <c r="V184" s="106">
        <f>税率2!$O$23</f>
        <v>0.11504424778761058</v>
      </c>
      <c r="W184" s="106">
        <f>税率2!$O$23</f>
        <v>0.11504424778761058</v>
      </c>
      <c r="X184" s="106">
        <f>税率2!$O$23</f>
        <v>0.11504424778761058</v>
      </c>
      <c r="Y184" s="106">
        <f>税率2!$O$23</f>
        <v>0.11504424778761058</v>
      </c>
      <c r="Z184" s="106">
        <f>税率2!$O$23</f>
        <v>0.11504424778761058</v>
      </c>
      <c r="AA184" s="106">
        <f>税率2!$O$23</f>
        <v>0.11504424778761058</v>
      </c>
      <c r="AB184" s="106">
        <f>税率2!$O$23</f>
        <v>0.11504424778761058</v>
      </c>
      <c r="AC184" s="106">
        <f>税率2!$O$23</f>
        <v>0.11504424778761058</v>
      </c>
      <c r="AD184" s="106">
        <f>税率2!$O$23</f>
        <v>0.11504424778761058</v>
      </c>
      <c r="AE184" s="106">
        <f>税率2!$O$23</f>
        <v>0.11504424778761058</v>
      </c>
      <c r="AF184" s="106">
        <f>税率2!$O$23</f>
        <v>0.11504424778761058</v>
      </c>
      <c r="AG184" s="106">
        <f>税率2!$O$23</f>
        <v>0.11504424778761058</v>
      </c>
      <c r="AH184" s="106">
        <f>税率2!$O$23</f>
        <v>0.11504424778761058</v>
      </c>
      <c r="AI184" s="106">
        <f>税率2!$O$23</f>
        <v>0.11504424778761058</v>
      </c>
      <c r="AJ184" s="106">
        <f>税率2!$O$23</f>
        <v>0.11504424778761058</v>
      </c>
      <c r="AK184" s="106">
        <f>税率2!$O$23</f>
        <v>0.11504424778761058</v>
      </c>
      <c r="AL184" s="106">
        <f>税率2!$O$23</f>
        <v>0.11504424778761058</v>
      </c>
      <c r="AM184" s="106">
        <f>税率2!$O$23</f>
        <v>0.11504424778761058</v>
      </c>
      <c r="AN184" s="106">
        <f>税率2!$O$23</f>
        <v>0.11504424778761058</v>
      </c>
      <c r="AO184" s="106">
        <f>税率2!$O$23</f>
        <v>0.11504424778761058</v>
      </c>
      <c r="AP184" s="106">
        <f>税率2!$O$23</f>
        <v>0.11504424778761058</v>
      </c>
      <c r="AQ184" s="106">
        <f>税率2!$O$23</f>
        <v>0.11504424778761058</v>
      </c>
      <c r="AR184" s="106">
        <f>税率2!$O$23</f>
        <v>0.11504424778761058</v>
      </c>
      <c r="AS184" s="106">
        <f>税率2!$O$23</f>
        <v>0.11504424778761058</v>
      </c>
      <c r="AT184" s="106">
        <f>税率2!$O$23</f>
        <v>0.11504424778761058</v>
      </c>
      <c r="AU184" s="106">
        <f>税率2!$O$23</f>
        <v>0.11504424778761058</v>
      </c>
    </row>
    <row r="185" spans="1:47" ht="18.75" customHeight="1">
      <c r="A185" s="101" t="s">
        <v>3669</v>
      </c>
      <c r="B185" s="101">
        <v>0</v>
      </c>
      <c r="C185" s="101">
        <v>0</v>
      </c>
      <c r="D185" s="101">
        <v>0</v>
      </c>
      <c r="E185" s="101">
        <v>0</v>
      </c>
      <c r="F185" s="101">
        <v>0</v>
      </c>
      <c r="G185" s="106">
        <f>税率2!$O$23</f>
        <v>0.11504424778761058</v>
      </c>
      <c r="H185" s="106">
        <f>税率2!$O$23</f>
        <v>0.11504424778761058</v>
      </c>
      <c r="I185" s="106">
        <f>税率2!$O$23</f>
        <v>0.11504424778761058</v>
      </c>
      <c r="J185" s="106">
        <f>税率2!$O$23</f>
        <v>0.11504424778761058</v>
      </c>
      <c r="K185" s="106">
        <f>税率2!$O$23</f>
        <v>0.11504424778761058</v>
      </c>
      <c r="L185" s="106">
        <f>税率2!$O$23</f>
        <v>0.11504424778761058</v>
      </c>
      <c r="M185" s="106">
        <f>税率2!$O$23</f>
        <v>0.11504424778761058</v>
      </c>
      <c r="N185" s="106">
        <f>税率2!$O$23</f>
        <v>0.11504424778761058</v>
      </c>
      <c r="O185" s="106">
        <f>税率2!$O$23</f>
        <v>0.11504424778761058</v>
      </c>
      <c r="P185" s="106">
        <f>税率2!$O$23</f>
        <v>0.11504424778761058</v>
      </c>
      <c r="Q185" s="106">
        <f>税率2!$O$23</f>
        <v>0.11504424778761058</v>
      </c>
      <c r="R185" s="106">
        <f>税率2!$O$23</f>
        <v>0.11504424778761058</v>
      </c>
      <c r="S185" s="106">
        <f>税率2!$O$23</f>
        <v>0.11504424778761058</v>
      </c>
      <c r="T185" s="106">
        <f>税率2!$O$23</f>
        <v>0.11504424778761058</v>
      </c>
      <c r="U185" s="106">
        <f>税率2!$O$23</f>
        <v>0.11504424778761058</v>
      </c>
      <c r="V185" s="106">
        <f>税率2!$O$23</f>
        <v>0.11504424778761058</v>
      </c>
      <c r="W185" s="106">
        <f>税率2!$O$23</f>
        <v>0.11504424778761058</v>
      </c>
      <c r="X185" s="106">
        <f>税率2!$O$23</f>
        <v>0.11504424778761058</v>
      </c>
      <c r="Y185" s="106">
        <f>税率2!$O$23</f>
        <v>0.11504424778761058</v>
      </c>
      <c r="Z185" s="106">
        <f>税率2!$O$23</f>
        <v>0.11504424778761058</v>
      </c>
      <c r="AA185" s="106">
        <f>税率2!$O$23</f>
        <v>0.11504424778761058</v>
      </c>
      <c r="AB185" s="106">
        <f>税率2!$O$23</f>
        <v>0.11504424778761058</v>
      </c>
      <c r="AC185" s="106">
        <f>税率2!$O$23</f>
        <v>0.11504424778761058</v>
      </c>
      <c r="AD185" s="106">
        <f>税率2!$O$23</f>
        <v>0.11504424778761058</v>
      </c>
      <c r="AE185" s="106">
        <f>税率2!$O$23</f>
        <v>0.11504424778761058</v>
      </c>
      <c r="AF185" s="106">
        <f>税率2!$O$23</f>
        <v>0.11504424778761058</v>
      </c>
      <c r="AG185" s="106">
        <f>税率2!$O$23</f>
        <v>0.11504424778761058</v>
      </c>
      <c r="AH185" s="106">
        <f>税率2!$O$23</f>
        <v>0.11504424778761058</v>
      </c>
      <c r="AI185" s="106">
        <f>税率2!$O$23</f>
        <v>0.11504424778761058</v>
      </c>
      <c r="AJ185" s="106">
        <f>税率2!$O$23</f>
        <v>0.11504424778761058</v>
      </c>
      <c r="AK185" s="106">
        <f>税率2!$O$23</f>
        <v>0.11504424778761058</v>
      </c>
      <c r="AL185" s="106">
        <f>税率2!$O$23</f>
        <v>0.11504424778761058</v>
      </c>
      <c r="AM185" s="106">
        <f>税率2!$O$23</f>
        <v>0.11504424778761058</v>
      </c>
      <c r="AN185" s="106">
        <f>税率2!$O$23</f>
        <v>0.11504424778761058</v>
      </c>
      <c r="AO185" s="106">
        <f>税率2!$O$23</f>
        <v>0.11504424778761058</v>
      </c>
      <c r="AP185" s="106">
        <f>税率2!$O$23</f>
        <v>0.11504424778761058</v>
      </c>
      <c r="AQ185" s="106">
        <f>税率2!$O$23</f>
        <v>0.11504424778761058</v>
      </c>
      <c r="AR185" s="106">
        <f>税率2!$O$23</f>
        <v>0.11504424778761058</v>
      </c>
      <c r="AS185" s="106">
        <f>税率2!$O$23</f>
        <v>0.11504424778761058</v>
      </c>
      <c r="AT185" s="106">
        <f>税率2!$O$23</f>
        <v>0.11504424778761058</v>
      </c>
      <c r="AU185" s="106">
        <f>税率2!$O$23</f>
        <v>0.11504424778761058</v>
      </c>
    </row>
    <row r="186" spans="1:47" ht="18.75" customHeight="1">
      <c r="A186" s="101" t="s">
        <v>3670</v>
      </c>
      <c r="B186" s="101">
        <v>0</v>
      </c>
      <c r="C186" s="101">
        <v>0</v>
      </c>
      <c r="D186" s="101">
        <v>0</v>
      </c>
      <c r="E186" s="101">
        <v>0</v>
      </c>
      <c r="F186" s="101">
        <v>0</v>
      </c>
      <c r="G186" s="106">
        <f>税率2!$O$23</f>
        <v>0.11504424778761058</v>
      </c>
      <c r="H186" s="106">
        <f>税率2!$O$23</f>
        <v>0.11504424778761058</v>
      </c>
      <c r="I186" s="106">
        <f>税率2!$O$23</f>
        <v>0.11504424778761058</v>
      </c>
      <c r="J186" s="106">
        <f>税率2!$O$23</f>
        <v>0.11504424778761058</v>
      </c>
      <c r="K186" s="106">
        <f>税率2!$O$23</f>
        <v>0.11504424778761058</v>
      </c>
      <c r="L186" s="106">
        <f>税率2!$O$23</f>
        <v>0.11504424778761058</v>
      </c>
      <c r="M186" s="106">
        <f>税率2!$O$23</f>
        <v>0.11504424778761058</v>
      </c>
      <c r="N186" s="106">
        <f>税率2!$O$23</f>
        <v>0.11504424778761058</v>
      </c>
      <c r="O186" s="106">
        <f>税率2!$O$23</f>
        <v>0.11504424778761058</v>
      </c>
      <c r="P186" s="106">
        <f>税率2!$O$23</f>
        <v>0.11504424778761058</v>
      </c>
      <c r="Q186" s="106">
        <f>税率2!$O$23</f>
        <v>0.11504424778761058</v>
      </c>
      <c r="R186" s="106">
        <f>税率2!$O$23</f>
        <v>0.11504424778761058</v>
      </c>
      <c r="S186" s="106">
        <f>税率2!$O$23</f>
        <v>0.11504424778761058</v>
      </c>
      <c r="T186" s="106">
        <f>税率2!$O$23</f>
        <v>0.11504424778761058</v>
      </c>
      <c r="U186" s="106">
        <f>税率2!$O$23</f>
        <v>0.11504424778761058</v>
      </c>
      <c r="V186" s="106">
        <f>税率2!$O$23</f>
        <v>0.11504424778761058</v>
      </c>
      <c r="W186" s="106">
        <f>税率2!$O$23</f>
        <v>0.11504424778761058</v>
      </c>
      <c r="X186" s="106">
        <f>税率2!$O$23</f>
        <v>0.11504424778761058</v>
      </c>
      <c r="Y186" s="106">
        <f>税率2!$O$23</f>
        <v>0.11504424778761058</v>
      </c>
      <c r="Z186" s="106">
        <f>税率2!$O$23</f>
        <v>0.11504424778761058</v>
      </c>
      <c r="AA186" s="106">
        <f>税率2!$O$23</f>
        <v>0.11504424778761058</v>
      </c>
      <c r="AB186" s="106">
        <f>税率2!$O$23</f>
        <v>0.11504424778761058</v>
      </c>
      <c r="AC186" s="106">
        <f>税率2!$O$23</f>
        <v>0.11504424778761058</v>
      </c>
      <c r="AD186" s="106">
        <f>税率2!$O$23</f>
        <v>0.11504424778761058</v>
      </c>
      <c r="AE186" s="106">
        <f>税率2!$O$23</f>
        <v>0.11504424778761058</v>
      </c>
      <c r="AF186" s="106">
        <f>税率2!$O$23</f>
        <v>0.11504424778761058</v>
      </c>
      <c r="AG186" s="106">
        <f>税率2!$O$23</f>
        <v>0.11504424778761058</v>
      </c>
      <c r="AH186" s="106">
        <f>税率2!$O$23</f>
        <v>0.11504424778761058</v>
      </c>
      <c r="AI186" s="106">
        <f>税率2!$O$23</f>
        <v>0.11504424778761058</v>
      </c>
      <c r="AJ186" s="106">
        <f>税率2!$O$23</f>
        <v>0.11504424778761058</v>
      </c>
      <c r="AK186" s="106">
        <f>税率2!$O$23</f>
        <v>0.11504424778761058</v>
      </c>
      <c r="AL186" s="106">
        <f>税率2!$O$23</f>
        <v>0.11504424778761058</v>
      </c>
      <c r="AM186" s="106">
        <f>税率2!$O$23</f>
        <v>0.11504424778761058</v>
      </c>
      <c r="AN186" s="106">
        <f>税率2!$O$23</f>
        <v>0.11504424778761058</v>
      </c>
      <c r="AO186" s="106">
        <f>税率2!$O$23</f>
        <v>0.11504424778761058</v>
      </c>
      <c r="AP186" s="106">
        <f>税率2!$O$23</f>
        <v>0.11504424778761058</v>
      </c>
      <c r="AQ186" s="106">
        <f>税率2!$O$23</f>
        <v>0.11504424778761058</v>
      </c>
      <c r="AR186" s="106">
        <f>税率2!$O$23</f>
        <v>0.11504424778761058</v>
      </c>
      <c r="AS186" s="106">
        <f>税率2!$O$23</f>
        <v>0.11504424778761058</v>
      </c>
      <c r="AT186" s="106">
        <f>税率2!$O$23</f>
        <v>0.11504424778761058</v>
      </c>
      <c r="AU186" s="106">
        <f>税率2!$O$23</f>
        <v>0.11504424778761058</v>
      </c>
    </row>
    <row r="187" spans="1:47" ht="18.75" customHeight="1">
      <c r="A187" s="101" t="s">
        <v>3671</v>
      </c>
      <c r="B187" s="101">
        <v>0</v>
      </c>
      <c r="C187" s="101">
        <v>0</v>
      </c>
      <c r="D187" s="101">
        <v>0</v>
      </c>
      <c r="E187" s="101">
        <v>0</v>
      </c>
      <c r="F187" s="101">
        <v>0</v>
      </c>
      <c r="G187" s="106">
        <f>税率2!$O$23</f>
        <v>0.11504424778761058</v>
      </c>
      <c r="H187" s="106">
        <f>税率2!$O$23</f>
        <v>0.11504424778761058</v>
      </c>
      <c r="I187" s="106">
        <f>税率2!$O$23</f>
        <v>0.11504424778761058</v>
      </c>
      <c r="J187" s="106">
        <f>税率2!$O$23</f>
        <v>0.11504424778761058</v>
      </c>
      <c r="K187" s="106">
        <f>税率2!$O$23</f>
        <v>0.11504424778761058</v>
      </c>
      <c r="L187" s="106">
        <f>税率2!$O$23</f>
        <v>0.11504424778761058</v>
      </c>
      <c r="M187" s="106">
        <f>税率2!$O$23</f>
        <v>0.11504424778761058</v>
      </c>
      <c r="N187" s="106">
        <f>税率2!$O$23</f>
        <v>0.11504424778761058</v>
      </c>
      <c r="O187" s="106">
        <f>税率2!$O$23</f>
        <v>0.11504424778761058</v>
      </c>
      <c r="P187" s="106">
        <f>税率2!$O$23</f>
        <v>0.11504424778761058</v>
      </c>
      <c r="Q187" s="106">
        <f>税率2!$O$23</f>
        <v>0.11504424778761058</v>
      </c>
      <c r="R187" s="106">
        <f>税率2!$O$23</f>
        <v>0.11504424778761058</v>
      </c>
      <c r="S187" s="106">
        <f>税率2!$O$23</f>
        <v>0.11504424778761058</v>
      </c>
      <c r="T187" s="106">
        <f>税率2!$O$23</f>
        <v>0.11504424778761058</v>
      </c>
      <c r="U187" s="106">
        <f>税率2!$O$23</f>
        <v>0.11504424778761058</v>
      </c>
      <c r="V187" s="106">
        <f>税率2!$O$23</f>
        <v>0.11504424778761058</v>
      </c>
      <c r="W187" s="106">
        <f>税率2!$O$23</f>
        <v>0.11504424778761058</v>
      </c>
      <c r="X187" s="106">
        <f>税率2!$O$23</f>
        <v>0.11504424778761058</v>
      </c>
      <c r="Y187" s="106">
        <f>税率2!$O$23</f>
        <v>0.11504424778761058</v>
      </c>
      <c r="Z187" s="106">
        <f>税率2!$O$23</f>
        <v>0.11504424778761058</v>
      </c>
      <c r="AA187" s="106">
        <f>税率2!$O$23</f>
        <v>0.11504424778761058</v>
      </c>
      <c r="AB187" s="106">
        <f>税率2!$O$23</f>
        <v>0.11504424778761058</v>
      </c>
      <c r="AC187" s="106">
        <f>税率2!$O$23</f>
        <v>0.11504424778761058</v>
      </c>
      <c r="AD187" s="106">
        <f>税率2!$O$23</f>
        <v>0.11504424778761058</v>
      </c>
      <c r="AE187" s="106">
        <f>税率2!$O$23</f>
        <v>0.11504424778761058</v>
      </c>
      <c r="AF187" s="106">
        <f>税率2!$O$23</f>
        <v>0.11504424778761058</v>
      </c>
      <c r="AG187" s="106">
        <f>税率2!$O$23</f>
        <v>0.11504424778761058</v>
      </c>
      <c r="AH187" s="106">
        <f>税率2!$O$23</f>
        <v>0.11504424778761058</v>
      </c>
      <c r="AI187" s="106">
        <f>税率2!$O$23</f>
        <v>0.11504424778761058</v>
      </c>
      <c r="AJ187" s="106">
        <f>税率2!$O$23</f>
        <v>0.11504424778761058</v>
      </c>
      <c r="AK187" s="106">
        <f>税率2!$O$23</f>
        <v>0.11504424778761058</v>
      </c>
      <c r="AL187" s="106">
        <f>税率2!$O$23</f>
        <v>0.11504424778761058</v>
      </c>
      <c r="AM187" s="106">
        <f>税率2!$O$23</f>
        <v>0.11504424778761058</v>
      </c>
      <c r="AN187" s="106">
        <f>税率2!$O$23</f>
        <v>0.11504424778761058</v>
      </c>
      <c r="AO187" s="106">
        <f>税率2!$O$23</f>
        <v>0.11504424778761058</v>
      </c>
      <c r="AP187" s="106">
        <f>税率2!$O$23</f>
        <v>0.11504424778761058</v>
      </c>
      <c r="AQ187" s="106">
        <f>税率2!$O$23</f>
        <v>0.11504424778761058</v>
      </c>
      <c r="AR187" s="106">
        <f>税率2!$O$23</f>
        <v>0.11504424778761058</v>
      </c>
      <c r="AS187" s="106">
        <f>税率2!$O$23</f>
        <v>0.11504424778761058</v>
      </c>
      <c r="AT187" s="106">
        <f>税率2!$O$23</f>
        <v>0.11504424778761058</v>
      </c>
      <c r="AU187" s="106">
        <f>税率2!$O$23</f>
        <v>0.11504424778761058</v>
      </c>
    </row>
    <row r="188" spans="1:47" ht="18.75" customHeight="1">
      <c r="A188" s="101" t="s">
        <v>3672</v>
      </c>
      <c r="B188" s="101">
        <v>0</v>
      </c>
      <c r="C188" s="101">
        <v>0</v>
      </c>
      <c r="D188" s="101">
        <v>0</v>
      </c>
      <c r="E188" s="101">
        <v>0</v>
      </c>
      <c r="F188" s="101">
        <v>0</v>
      </c>
      <c r="G188" s="106">
        <f>税率2!$O$23</f>
        <v>0.11504424778761058</v>
      </c>
      <c r="H188" s="106">
        <f>税率2!$O$23</f>
        <v>0.11504424778761058</v>
      </c>
      <c r="I188" s="106">
        <f>税率2!$O$23</f>
        <v>0.11504424778761058</v>
      </c>
      <c r="J188" s="106">
        <f>税率2!$O$23</f>
        <v>0.11504424778761058</v>
      </c>
      <c r="K188" s="106">
        <f>税率2!$O$23</f>
        <v>0.11504424778761058</v>
      </c>
      <c r="L188" s="106">
        <f>税率2!$O$23</f>
        <v>0.11504424778761058</v>
      </c>
      <c r="M188" s="106">
        <f>税率2!$O$23</f>
        <v>0.11504424778761058</v>
      </c>
      <c r="N188" s="106">
        <f>税率2!$O$23</f>
        <v>0.11504424778761058</v>
      </c>
      <c r="O188" s="106">
        <f>税率2!$O$23</f>
        <v>0.11504424778761058</v>
      </c>
      <c r="P188" s="106">
        <f>税率2!$O$23</f>
        <v>0.11504424778761058</v>
      </c>
      <c r="Q188" s="106">
        <f>税率2!$O$23</f>
        <v>0.11504424778761058</v>
      </c>
      <c r="R188" s="106">
        <f>税率2!$O$23</f>
        <v>0.11504424778761058</v>
      </c>
      <c r="S188" s="106">
        <f>税率2!$O$23</f>
        <v>0.11504424778761058</v>
      </c>
      <c r="T188" s="106">
        <f>税率2!$O$23</f>
        <v>0.11504424778761058</v>
      </c>
      <c r="U188" s="106">
        <f>税率2!$O$23</f>
        <v>0.11504424778761058</v>
      </c>
      <c r="V188" s="106">
        <f>税率2!$O$23</f>
        <v>0.11504424778761058</v>
      </c>
      <c r="W188" s="106">
        <f>税率2!$O$23</f>
        <v>0.11504424778761058</v>
      </c>
      <c r="X188" s="106">
        <f>税率2!$O$23</f>
        <v>0.11504424778761058</v>
      </c>
      <c r="Y188" s="106">
        <f>税率2!$O$23</f>
        <v>0.11504424778761058</v>
      </c>
      <c r="Z188" s="106">
        <f>税率2!$O$23</f>
        <v>0.11504424778761058</v>
      </c>
      <c r="AA188" s="106">
        <f>税率2!$O$23</f>
        <v>0.11504424778761058</v>
      </c>
      <c r="AB188" s="106">
        <f>税率2!$O$23</f>
        <v>0.11504424778761058</v>
      </c>
      <c r="AC188" s="106">
        <f>税率2!$O$23</f>
        <v>0.11504424778761058</v>
      </c>
      <c r="AD188" s="106">
        <f>税率2!$O$23</f>
        <v>0.11504424778761058</v>
      </c>
      <c r="AE188" s="106">
        <f>税率2!$O$23</f>
        <v>0.11504424778761058</v>
      </c>
      <c r="AF188" s="106">
        <f>税率2!$O$23</f>
        <v>0.11504424778761058</v>
      </c>
      <c r="AG188" s="106">
        <f>税率2!$O$23</f>
        <v>0.11504424778761058</v>
      </c>
      <c r="AH188" s="106">
        <f>税率2!$O$23</f>
        <v>0.11504424778761058</v>
      </c>
      <c r="AI188" s="106">
        <f>税率2!$O$23</f>
        <v>0.11504424778761058</v>
      </c>
      <c r="AJ188" s="106">
        <f>税率2!$O$23</f>
        <v>0.11504424778761058</v>
      </c>
      <c r="AK188" s="106">
        <f>税率2!$O$23</f>
        <v>0.11504424778761058</v>
      </c>
      <c r="AL188" s="106">
        <f>税率2!$O$23</f>
        <v>0.11504424778761058</v>
      </c>
      <c r="AM188" s="106">
        <f>税率2!$O$23</f>
        <v>0.11504424778761058</v>
      </c>
      <c r="AN188" s="106">
        <f>税率2!$O$23</f>
        <v>0.11504424778761058</v>
      </c>
      <c r="AO188" s="106">
        <f>税率2!$O$23</f>
        <v>0.11504424778761058</v>
      </c>
      <c r="AP188" s="106">
        <f>税率2!$O$23</f>
        <v>0.11504424778761058</v>
      </c>
      <c r="AQ188" s="106">
        <f>税率2!$O$23</f>
        <v>0.11504424778761058</v>
      </c>
      <c r="AR188" s="106">
        <f>税率2!$O$23</f>
        <v>0.11504424778761058</v>
      </c>
      <c r="AS188" s="106">
        <f>税率2!$O$23</f>
        <v>0.11504424778761058</v>
      </c>
      <c r="AT188" s="106">
        <f>税率2!$O$23</f>
        <v>0.11504424778761058</v>
      </c>
      <c r="AU188" s="106">
        <f>税率2!$O$23</f>
        <v>0.11504424778761058</v>
      </c>
    </row>
    <row r="189" spans="1:47" ht="18.75" customHeight="1">
      <c r="A189" s="101" t="s">
        <v>3673</v>
      </c>
      <c r="B189" s="101">
        <v>0</v>
      </c>
      <c r="C189" s="101">
        <v>0</v>
      </c>
      <c r="D189" s="101">
        <v>0</v>
      </c>
      <c r="E189" s="101">
        <v>0</v>
      </c>
      <c r="F189" s="101">
        <v>0</v>
      </c>
      <c r="G189" s="106">
        <f>税率2!$O$23</f>
        <v>0.11504424778761058</v>
      </c>
      <c r="H189" s="106">
        <f>税率2!$O$23</f>
        <v>0.11504424778761058</v>
      </c>
      <c r="I189" s="106">
        <f>税率2!$O$23</f>
        <v>0.11504424778761058</v>
      </c>
      <c r="J189" s="106">
        <f>税率2!$O$23</f>
        <v>0.11504424778761058</v>
      </c>
      <c r="K189" s="106">
        <f>税率2!$O$23</f>
        <v>0.11504424778761058</v>
      </c>
      <c r="L189" s="106">
        <f>税率2!$O$23</f>
        <v>0.11504424778761058</v>
      </c>
      <c r="M189" s="106">
        <f>税率2!$O$23</f>
        <v>0.11504424778761058</v>
      </c>
      <c r="N189" s="106">
        <f>税率2!$O$23</f>
        <v>0.11504424778761058</v>
      </c>
      <c r="O189" s="106">
        <f>税率2!$O$23</f>
        <v>0.11504424778761058</v>
      </c>
      <c r="P189" s="106">
        <f>税率2!$O$23</f>
        <v>0.11504424778761058</v>
      </c>
      <c r="Q189" s="106">
        <f>税率2!$O$23</f>
        <v>0.11504424778761058</v>
      </c>
      <c r="R189" s="106">
        <f>税率2!$O$23</f>
        <v>0.11504424778761058</v>
      </c>
      <c r="S189" s="106">
        <f>税率2!$O$23</f>
        <v>0.11504424778761058</v>
      </c>
      <c r="T189" s="106">
        <f>税率2!$O$23</f>
        <v>0.11504424778761058</v>
      </c>
      <c r="U189" s="106">
        <f>税率2!$O$23</f>
        <v>0.11504424778761058</v>
      </c>
      <c r="V189" s="106">
        <f>税率2!$O$23</f>
        <v>0.11504424778761058</v>
      </c>
      <c r="W189" s="106">
        <f>税率2!$O$23</f>
        <v>0.11504424778761058</v>
      </c>
      <c r="X189" s="106">
        <f>税率2!$O$23</f>
        <v>0.11504424778761058</v>
      </c>
      <c r="Y189" s="106">
        <f>税率2!$O$23</f>
        <v>0.11504424778761058</v>
      </c>
      <c r="Z189" s="106">
        <f>税率2!$O$23</f>
        <v>0.11504424778761058</v>
      </c>
      <c r="AA189" s="106">
        <f>税率2!$O$23</f>
        <v>0.11504424778761058</v>
      </c>
      <c r="AB189" s="106">
        <f>税率2!$O$23</f>
        <v>0.11504424778761058</v>
      </c>
      <c r="AC189" s="106">
        <f>税率2!$O$23</f>
        <v>0.11504424778761058</v>
      </c>
      <c r="AD189" s="106">
        <f>税率2!$O$23</f>
        <v>0.11504424778761058</v>
      </c>
      <c r="AE189" s="106">
        <f>税率2!$O$23</f>
        <v>0.11504424778761058</v>
      </c>
      <c r="AF189" s="106">
        <f>税率2!$O$23</f>
        <v>0.11504424778761058</v>
      </c>
      <c r="AG189" s="106">
        <f>税率2!$O$23</f>
        <v>0.11504424778761058</v>
      </c>
      <c r="AH189" s="106">
        <f>税率2!$O$23</f>
        <v>0.11504424778761058</v>
      </c>
      <c r="AI189" s="106">
        <f>税率2!$O$23</f>
        <v>0.11504424778761058</v>
      </c>
      <c r="AJ189" s="106">
        <f>税率2!$O$23</f>
        <v>0.11504424778761058</v>
      </c>
      <c r="AK189" s="106">
        <f>税率2!$O$23</f>
        <v>0.11504424778761058</v>
      </c>
      <c r="AL189" s="106">
        <f>税率2!$O$23</f>
        <v>0.11504424778761058</v>
      </c>
      <c r="AM189" s="106">
        <f>税率2!$O$23</f>
        <v>0.11504424778761058</v>
      </c>
      <c r="AN189" s="106">
        <f>税率2!$O$23</f>
        <v>0.11504424778761058</v>
      </c>
      <c r="AO189" s="106">
        <f>税率2!$O$23</f>
        <v>0.11504424778761058</v>
      </c>
      <c r="AP189" s="106">
        <f>税率2!$O$23</f>
        <v>0.11504424778761058</v>
      </c>
      <c r="AQ189" s="106">
        <f>税率2!$O$23</f>
        <v>0.11504424778761058</v>
      </c>
      <c r="AR189" s="106">
        <f>税率2!$O$23</f>
        <v>0.11504424778761058</v>
      </c>
      <c r="AS189" s="106">
        <f>税率2!$O$23</f>
        <v>0.11504424778761058</v>
      </c>
      <c r="AT189" s="106">
        <f>税率2!$O$23</f>
        <v>0.11504424778761058</v>
      </c>
      <c r="AU189" s="106">
        <f>税率2!$O$23</f>
        <v>0.11504424778761058</v>
      </c>
    </row>
    <row r="190" spans="1:47" ht="18.75" customHeight="1">
      <c r="A190" s="101" t="s">
        <v>3674</v>
      </c>
      <c r="B190" s="101">
        <v>0</v>
      </c>
      <c r="C190" s="101">
        <v>0</v>
      </c>
      <c r="D190" s="101">
        <v>0</v>
      </c>
      <c r="E190" s="101">
        <v>0</v>
      </c>
      <c r="F190" s="101">
        <v>0</v>
      </c>
      <c r="G190" s="106">
        <f>税率2!$O$23</f>
        <v>0.11504424778761058</v>
      </c>
      <c r="H190" s="106">
        <f>税率2!$O$23</f>
        <v>0.11504424778761058</v>
      </c>
      <c r="I190" s="106">
        <f>税率2!$O$23</f>
        <v>0.11504424778761058</v>
      </c>
      <c r="J190" s="106">
        <f>税率2!$O$23</f>
        <v>0.11504424778761058</v>
      </c>
      <c r="K190" s="106">
        <f>税率2!$O$23</f>
        <v>0.11504424778761058</v>
      </c>
      <c r="L190" s="106">
        <f>税率2!$O$23</f>
        <v>0.11504424778761058</v>
      </c>
      <c r="M190" s="106">
        <f>税率2!$O$23</f>
        <v>0.11504424778761058</v>
      </c>
      <c r="N190" s="106">
        <f>税率2!$O$23</f>
        <v>0.11504424778761058</v>
      </c>
      <c r="O190" s="106">
        <f>税率2!$O$23</f>
        <v>0.11504424778761058</v>
      </c>
      <c r="P190" s="106">
        <f>税率2!$O$23</f>
        <v>0.11504424778761058</v>
      </c>
      <c r="Q190" s="106">
        <f>税率2!$O$23</f>
        <v>0.11504424778761058</v>
      </c>
      <c r="R190" s="106">
        <f>税率2!$O$23</f>
        <v>0.11504424778761058</v>
      </c>
      <c r="S190" s="106">
        <f>税率2!$O$23</f>
        <v>0.11504424778761058</v>
      </c>
      <c r="T190" s="106">
        <f>税率2!$O$23</f>
        <v>0.11504424778761058</v>
      </c>
      <c r="U190" s="106">
        <f>税率2!$O$23</f>
        <v>0.11504424778761058</v>
      </c>
      <c r="V190" s="106">
        <f>税率2!$O$23</f>
        <v>0.11504424778761058</v>
      </c>
      <c r="W190" s="106">
        <f>税率2!$O$23</f>
        <v>0.11504424778761058</v>
      </c>
      <c r="X190" s="106">
        <f>税率2!$O$23</f>
        <v>0.11504424778761058</v>
      </c>
      <c r="Y190" s="106">
        <f>税率2!$O$23</f>
        <v>0.11504424778761058</v>
      </c>
      <c r="Z190" s="106">
        <f>税率2!$O$23</f>
        <v>0.11504424778761058</v>
      </c>
      <c r="AA190" s="106">
        <f>税率2!$O$23</f>
        <v>0.11504424778761058</v>
      </c>
      <c r="AB190" s="106">
        <f>税率2!$O$23</f>
        <v>0.11504424778761058</v>
      </c>
      <c r="AC190" s="106">
        <f>税率2!$O$23</f>
        <v>0.11504424778761058</v>
      </c>
      <c r="AD190" s="106">
        <f>税率2!$O$23</f>
        <v>0.11504424778761058</v>
      </c>
      <c r="AE190" s="106">
        <f>税率2!$O$23</f>
        <v>0.11504424778761058</v>
      </c>
      <c r="AF190" s="106">
        <f>税率2!$O$23</f>
        <v>0.11504424778761058</v>
      </c>
      <c r="AG190" s="106">
        <f>税率2!$O$23</f>
        <v>0.11504424778761058</v>
      </c>
      <c r="AH190" s="106">
        <f>税率2!$O$23</f>
        <v>0.11504424778761058</v>
      </c>
      <c r="AI190" s="106">
        <f>税率2!$O$23</f>
        <v>0.11504424778761058</v>
      </c>
      <c r="AJ190" s="106">
        <f>税率2!$O$23</f>
        <v>0.11504424778761058</v>
      </c>
      <c r="AK190" s="106">
        <f>税率2!$O$23</f>
        <v>0.11504424778761058</v>
      </c>
      <c r="AL190" s="106">
        <f>税率2!$O$23</f>
        <v>0.11504424778761058</v>
      </c>
      <c r="AM190" s="106">
        <f>税率2!$O$23</f>
        <v>0.11504424778761058</v>
      </c>
      <c r="AN190" s="106">
        <f>税率2!$O$23</f>
        <v>0.11504424778761058</v>
      </c>
      <c r="AO190" s="106">
        <f>税率2!$O$23</f>
        <v>0.11504424778761058</v>
      </c>
      <c r="AP190" s="106">
        <f>税率2!$O$23</f>
        <v>0.11504424778761058</v>
      </c>
      <c r="AQ190" s="106">
        <f>税率2!$O$23</f>
        <v>0.11504424778761058</v>
      </c>
      <c r="AR190" s="106">
        <f>税率2!$O$23</f>
        <v>0.11504424778761058</v>
      </c>
      <c r="AS190" s="106">
        <f>税率2!$O$23</f>
        <v>0.11504424778761058</v>
      </c>
      <c r="AT190" s="106">
        <f>税率2!$O$23</f>
        <v>0.11504424778761058</v>
      </c>
      <c r="AU190" s="106">
        <f>税率2!$O$23</f>
        <v>0.11504424778761058</v>
      </c>
    </row>
    <row r="191" spans="1:47" ht="18.75" customHeight="1">
      <c r="A191" s="101" t="s">
        <v>3675</v>
      </c>
      <c r="B191" s="101">
        <v>0</v>
      </c>
      <c r="C191" s="101">
        <v>0</v>
      </c>
      <c r="D191" s="101">
        <v>0</v>
      </c>
      <c r="E191" s="101">
        <v>0</v>
      </c>
      <c r="F191" s="101">
        <v>0</v>
      </c>
      <c r="G191" s="106">
        <f>税率2!$O$23</f>
        <v>0.11504424778761058</v>
      </c>
      <c r="H191" s="106">
        <f>税率2!$O$23</f>
        <v>0.11504424778761058</v>
      </c>
      <c r="I191" s="106">
        <f>税率2!$O$23</f>
        <v>0.11504424778761058</v>
      </c>
      <c r="J191" s="106">
        <f>税率2!$O$23</f>
        <v>0.11504424778761058</v>
      </c>
      <c r="K191" s="106">
        <f>税率2!$O$23</f>
        <v>0.11504424778761058</v>
      </c>
      <c r="L191" s="106">
        <f>税率2!$O$23</f>
        <v>0.11504424778761058</v>
      </c>
      <c r="M191" s="106">
        <f>税率2!$O$23</f>
        <v>0.11504424778761058</v>
      </c>
      <c r="N191" s="106">
        <f>税率2!$O$23</f>
        <v>0.11504424778761058</v>
      </c>
      <c r="O191" s="106">
        <f>税率2!$O$23</f>
        <v>0.11504424778761058</v>
      </c>
      <c r="P191" s="106">
        <f>税率2!$O$23</f>
        <v>0.11504424778761058</v>
      </c>
      <c r="Q191" s="106">
        <f>税率2!$O$23</f>
        <v>0.11504424778761058</v>
      </c>
      <c r="R191" s="106">
        <f>税率2!$O$23</f>
        <v>0.11504424778761058</v>
      </c>
      <c r="S191" s="106">
        <f>税率2!$O$23</f>
        <v>0.11504424778761058</v>
      </c>
      <c r="T191" s="106">
        <f>税率2!$O$23</f>
        <v>0.11504424778761058</v>
      </c>
      <c r="U191" s="106">
        <f>税率2!$O$23</f>
        <v>0.11504424778761058</v>
      </c>
      <c r="V191" s="106">
        <f>税率2!$O$23</f>
        <v>0.11504424778761058</v>
      </c>
      <c r="W191" s="106">
        <f>税率2!$O$23</f>
        <v>0.11504424778761058</v>
      </c>
      <c r="X191" s="106">
        <f>税率2!$O$23</f>
        <v>0.11504424778761058</v>
      </c>
      <c r="Y191" s="106">
        <f>税率2!$O$23</f>
        <v>0.11504424778761058</v>
      </c>
      <c r="Z191" s="106">
        <f>税率2!$O$23</f>
        <v>0.11504424778761058</v>
      </c>
      <c r="AA191" s="106">
        <f>税率2!$O$23</f>
        <v>0.11504424778761058</v>
      </c>
      <c r="AB191" s="106">
        <f>税率2!$O$23</f>
        <v>0.11504424778761058</v>
      </c>
      <c r="AC191" s="106">
        <f>税率2!$O$23</f>
        <v>0.11504424778761058</v>
      </c>
      <c r="AD191" s="106">
        <f>税率2!$O$23</f>
        <v>0.11504424778761058</v>
      </c>
      <c r="AE191" s="106">
        <f>税率2!$O$23</f>
        <v>0.11504424778761058</v>
      </c>
      <c r="AF191" s="106">
        <f>税率2!$O$23</f>
        <v>0.11504424778761058</v>
      </c>
      <c r="AG191" s="106">
        <f>税率2!$O$23</f>
        <v>0.11504424778761058</v>
      </c>
      <c r="AH191" s="106">
        <f>税率2!$O$23</f>
        <v>0.11504424778761058</v>
      </c>
      <c r="AI191" s="106">
        <f>税率2!$O$23</f>
        <v>0.11504424778761058</v>
      </c>
      <c r="AJ191" s="106">
        <f>税率2!$O$23</f>
        <v>0.11504424778761058</v>
      </c>
      <c r="AK191" s="106">
        <f>税率2!$O$23</f>
        <v>0.11504424778761058</v>
      </c>
      <c r="AL191" s="106">
        <f>税率2!$O$23</f>
        <v>0.11504424778761058</v>
      </c>
      <c r="AM191" s="106">
        <f>税率2!$O$23</f>
        <v>0.11504424778761058</v>
      </c>
      <c r="AN191" s="106">
        <f>税率2!$O$23</f>
        <v>0.11504424778761058</v>
      </c>
      <c r="AO191" s="106">
        <f>税率2!$O$23</f>
        <v>0.11504424778761058</v>
      </c>
      <c r="AP191" s="106">
        <f>税率2!$O$23</f>
        <v>0.11504424778761058</v>
      </c>
      <c r="AQ191" s="106">
        <f>税率2!$O$23</f>
        <v>0.11504424778761058</v>
      </c>
      <c r="AR191" s="106">
        <f>税率2!$O$23</f>
        <v>0.11504424778761058</v>
      </c>
      <c r="AS191" s="106">
        <f>税率2!$O$23</f>
        <v>0.11504424778761058</v>
      </c>
      <c r="AT191" s="106">
        <f>税率2!$O$23</f>
        <v>0.11504424778761058</v>
      </c>
      <c r="AU191" s="106">
        <f>税率2!$O$23</f>
        <v>0.11504424778761058</v>
      </c>
    </row>
    <row r="192" spans="1:47" s="103" customFormat="1" ht="18.75" customHeight="1">
      <c r="A192" s="102" t="s">
        <v>3819</v>
      </c>
      <c r="B192" s="102"/>
      <c r="C192" s="102"/>
      <c r="D192" s="102"/>
      <c r="E192" s="102"/>
      <c r="F192" s="102"/>
      <c r="I192" s="102"/>
      <c r="L192" s="102"/>
      <c r="O192" s="102"/>
      <c r="R192" s="102"/>
      <c r="U192" s="102"/>
      <c r="X192" s="102"/>
      <c r="AA192" s="102"/>
      <c r="AD192" s="102"/>
      <c r="AG192" s="102"/>
      <c r="AJ192" s="102"/>
      <c r="AM192" s="102"/>
      <c r="AP192" s="102"/>
      <c r="AS192" s="102"/>
    </row>
    <row r="193" spans="1:47" ht="18.75" customHeight="1">
      <c r="A193" s="105" t="s">
        <v>3697</v>
      </c>
      <c r="B193" s="101">
        <v>2015</v>
      </c>
      <c r="C193" s="101">
        <v>2016</v>
      </c>
      <c r="D193" s="101">
        <v>2017</v>
      </c>
      <c r="E193" s="101">
        <v>2018</v>
      </c>
      <c r="F193" s="101">
        <v>2019</v>
      </c>
      <c r="G193" s="101">
        <v>2020</v>
      </c>
      <c r="H193" s="101">
        <v>2021</v>
      </c>
      <c r="I193" s="101">
        <v>2022</v>
      </c>
      <c r="J193" s="101">
        <v>2023</v>
      </c>
      <c r="K193" s="101">
        <v>2024</v>
      </c>
      <c r="L193" s="101">
        <v>2025</v>
      </c>
      <c r="M193" s="101">
        <v>2026</v>
      </c>
      <c r="N193" s="101">
        <v>2027</v>
      </c>
      <c r="O193" s="101">
        <v>2028</v>
      </c>
      <c r="P193" s="101">
        <v>2029</v>
      </c>
      <c r="Q193" s="101">
        <v>2030</v>
      </c>
      <c r="R193" s="101">
        <v>2031</v>
      </c>
      <c r="S193" s="101">
        <v>2032</v>
      </c>
      <c r="T193" s="101">
        <v>2033</v>
      </c>
      <c r="U193" s="101">
        <v>2034</v>
      </c>
      <c r="V193" s="101">
        <v>2035</v>
      </c>
      <c r="W193" s="101">
        <v>2036</v>
      </c>
      <c r="X193" s="101">
        <v>2037</v>
      </c>
      <c r="Y193" s="101">
        <v>2038</v>
      </c>
      <c r="Z193" s="101">
        <v>2039</v>
      </c>
      <c r="AA193" s="101">
        <v>2040</v>
      </c>
      <c r="AB193" s="101">
        <v>2041</v>
      </c>
      <c r="AC193" s="101">
        <v>2042</v>
      </c>
      <c r="AD193" s="101">
        <v>2043</v>
      </c>
      <c r="AE193" s="101">
        <v>2044</v>
      </c>
      <c r="AF193" s="101">
        <v>2045</v>
      </c>
      <c r="AG193" s="101">
        <v>2046</v>
      </c>
      <c r="AH193" s="101">
        <v>2047</v>
      </c>
      <c r="AI193" s="101">
        <v>2048</v>
      </c>
      <c r="AJ193" s="101">
        <v>2049</v>
      </c>
      <c r="AK193" s="101">
        <v>2050</v>
      </c>
      <c r="AL193" s="101">
        <v>2051</v>
      </c>
      <c r="AM193" s="101">
        <v>2052</v>
      </c>
      <c r="AN193" s="101">
        <v>2053</v>
      </c>
      <c r="AO193" s="101">
        <v>2054</v>
      </c>
      <c r="AP193" s="101">
        <v>2055</v>
      </c>
      <c r="AQ193" s="101">
        <v>2056</v>
      </c>
      <c r="AR193" s="101">
        <v>2057</v>
      </c>
      <c r="AS193" s="101">
        <v>2058</v>
      </c>
      <c r="AT193" s="101">
        <v>2059</v>
      </c>
      <c r="AU193" s="101">
        <v>2060</v>
      </c>
    </row>
    <row r="194" spans="1:47" ht="18.75" customHeight="1">
      <c r="A194" s="101" t="s">
        <v>3668</v>
      </c>
      <c r="B194" s="101">
        <v>0</v>
      </c>
      <c r="C194" s="101">
        <v>0</v>
      </c>
      <c r="D194" s="101">
        <v>0</v>
      </c>
      <c r="E194" s="101">
        <v>0</v>
      </c>
      <c r="F194" s="101">
        <v>0</v>
      </c>
      <c r="G194" s="106">
        <f>税率2!$O$24</f>
        <v>6.1032863849765251E-2</v>
      </c>
      <c r="H194" s="106">
        <f>税率2!$O$24</f>
        <v>6.1032863849765251E-2</v>
      </c>
      <c r="I194" s="106">
        <f>税率2!$O$24</f>
        <v>6.1032863849765251E-2</v>
      </c>
      <c r="J194" s="106">
        <f>税率2!$O$24</f>
        <v>6.1032863849765251E-2</v>
      </c>
      <c r="K194" s="106">
        <f>税率2!$O$24</f>
        <v>6.1032863849765251E-2</v>
      </c>
      <c r="L194" s="106">
        <f>税率2!$O$24</f>
        <v>6.1032863849765251E-2</v>
      </c>
      <c r="M194" s="106">
        <f>税率2!$O$24</f>
        <v>6.1032863849765251E-2</v>
      </c>
      <c r="N194" s="106">
        <f>税率2!$O$24</f>
        <v>6.1032863849765251E-2</v>
      </c>
      <c r="O194" s="106">
        <f>税率2!$O$24</f>
        <v>6.1032863849765251E-2</v>
      </c>
      <c r="P194" s="106">
        <f>税率2!$O$24</f>
        <v>6.1032863849765251E-2</v>
      </c>
      <c r="Q194" s="106">
        <f>税率2!$O$24</f>
        <v>6.1032863849765251E-2</v>
      </c>
      <c r="R194" s="106">
        <f>税率2!$O$24</f>
        <v>6.1032863849765251E-2</v>
      </c>
      <c r="S194" s="106">
        <f>税率2!$O$24</f>
        <v>6.1032863849765251E-2</v>
      </c>
      <c r="T194" s="106">
        <f>税率2!$O$24</f>
        <v>6.1032863849765251E-2</v>
      </c>
      <c r="U194" s="106">
        <f>税率2!$O$24</f>
        <v>6.1032863849765251E-2</v>
      </c>
      <c r="V194" s="106">
        <f>税率2!$O$24</f>
        <v>6.1032863849765251E-2</v>
      </c>
      <c r="W194" s="106">
        <f>税率2!$O$24</f>
        <v>6.1032863849765251E-2</v>
      </c>
      <c r="X194" s="106">
        <f>税率2!$O$24</f>
        <v>6.1032863849765251E-2</v>
      </c>
      <c r="Y194" s="106">
        <f>税率2!$O$24</f>
        <v>6.1032863849765251E-2</v>
      </c>
      <c r="Z194" s="106">
        <f>税率2!$O$24</f>
        <v>6.1032863849765251E-2</v>
      </c>
      <c r="AA194" s="106">
        <f>税率2!$O$24</f>
        <v>6.1032863849765251E-2</v>
      </c>
      <c r="AB194" s="106">
        <f>税率2!$O$24</f>
        <v>6.1032863849765251E-2</v>
      </c>
      <c r="AC194" s="106">
        <f>税率2!$O$24</f>
        <v>6.1032863849765251E-2</v>
      </c>
      <c r="AD194" s="106">
        <f>税率2!$O$24</f>
        <v>6.1032863849765251E-2</v>
      </c>
      <c r="AE194" s="106">
        <f>税率2!$O$24</f>
        <v>6.1032863849765251E-2</v>
      </c>
      <c r="AF194" s="106">
        <f>税率2!$O$24</f>
        <v>6.1032863849765251E-2</v>
      </c>
      <c r="AG194" s="106">
        <f>税率2!$O$24</f>
        <v>6.1032863849765251E-2</v>
      </c>
      <c r="AH194" s="106">
        <f>税率2!$O$24</f>
        <v>6.1032863849765251E-2</v>
      </c>
      <c r="AI194" s="106">
        <f>税率2!$O$24</f>
        <v>6.1032863849765251E-2</v>
      </c>
      <c r="AJ194" s="106">
        <f>税率2!$O$24</f>
        <v>6.1032863849765251E-2</v>
      </c>
      <c r="AK194" s="106">
        <f>税率2!$O$24</f>
        <v>6.1032863849765251E-2</v>
      </c>
      <c r="AL194" s="106">
        <f>税率2!$O$24</f>
        <v>6.1032863849765251E-2</v>
      </c>
      <c r="AM194" s="106">
        <f>税率2!$O$24</f>
        <v>6.1032863849765251E-2</v>
      </c>
      <c r="AN194" s="106">
        <f>税率2!$O$24</f>
        <v>6.1032863849765251E-2</v>
      </c>
      <c r="AO194" s="106">
        <f>税率2!$O$24</f>
        <v>6.1032863849765251E-2</v>
      </c>
      <c r="AP194" s="106">
        <f>税率2!$O$24</f>
        <v>6.1032863849765251E-2</v>
      </c>
      <c r="AQ194" s="106">
        <f>税率2!$O$24</f>
        <v>6.1032863849765251E-2</v>
      </c>
      <c r="AR194" s="106">
        <f>税率2!$O$24</f>
        <v>6.1032863849765251E-2</v>
      </c>
      <c r="AS194" s="106">
        <f>税率2!$O$24</f>
        <v>6.1032863849765251E-2</v>
      </c>
      <c r="AT194" s="106">
        <f>税率2!$O$24</f>
        <v>6.1032863849765251E-2</v>
      </c>
      <c r="AU194" s="106">
        <f>税率2!$O$24</f>
        <v>6.1032863849765251E-2</v>
      </c>
    </row>
    <row r="195" spans="1:47" ht="18.75" customHeight="1">
      <c r="A195" s="101" t="s">
        <v>3669</v>
      </c>
      <c r="B195" s="101">
        <v>0</v>
      </c>
      <c r="C195" s="101">
        <v>0</v>
      </c>
      <c r="D195" s="101">
        <v>0</v>
      </c>
      <c r="E195" s="101">
        <v>0</v>
      </c>
      <c r="F195" s="101">
        <v>0</v>
      </c>
      <c r="G195" s="106">
        <f>税率2!$O$24</f>
        <v>6.1032863849765251E-2</v>
      </c>
      <c r="H195" s="106">
        <f>税率2!$O$24</f>
        <v>6.1032863849765251E-2</v>
      </c>
      <c r="I195" s="106">
        <f>税率2!$O$24</f>
        <v>6.1032863849765251E-2</v>
      </c>
      <c r="J195" s="106">
        <f>税率2!$O$24</f>
        <v>6.1032863849765251E-2</v>
      </c>
      <c r="K195" s="106">
        <f>税率2!$O$24</f>
        <v>6.1032863849765251E-2</v>
      </c>
      <c r="L195" s="106">
        <f>税率2!$O$24</f>
        <v>6.1032863849765251E-2</v>
      </c>
      <c r="M195" s="106">
        <f>税率2!$O$24</f>
        <v>6.1032863849765251E-2</v>
      </c>
      <c r="N195" s="106">
        <f>税率2!$O$24</f>
        <v>6.1032863849765251E-2</v>
      </c>
      <c r="O195" s="106">
        <f>税率2!$O$24</f>
        <v>6.1032863849765251E-2</v>
      </c>
      <c r="P195" s="106">
        <f>税率2!$O$24</f>
        <v>6.1032863849765251E-2</v>
      </c>
      <c r="Q195" s="106">
        <f>税率2!$O$24</f>
        <v>6.1032863849765251E-2</v>
      </c>
      <c r="R195" s="106">
        <f>税率2!$O$24</f>
        <v>6.1032863849765251E-2</v>
      </c>
      <c r="S195" s="106">
        <f>税率2!$O$24</f>
        <v>6.1032863849765251E-2</v>
      </c>
      <c r="T195" s="106">
        <f>税率2!$O$24</f>
        <v>6.1032863849765251E-2</v>
      </c>
      <c r="U195" s="106">
        <f>税率2!$O$24</f>
        <v>6.1032863849765251E-2</v>
      </c>
      <c r="V195" s="106">
        <f>税率2!$O$24</f>
        <v>6.1032863849765251E-2</v>
      </c>
      <c r="W195" s="106">
        <f>税率2!$O$24</f>
        <v>6.1032863849765251E-2</v>
      </c>
      <c r="X195" s="106">
        <f>税率2!$O$24</f>
        <v>6.1032863849765251E-2</v>
      </c>
      <c r="Y195" s="106">
        <f>税率2!$O$24</f>
        <v>6.1032863849765251E-2</v>
      </c>
      <c r="Z195" s="106">
        <f>税率2!$O$24</f>
        <v>6.1032863849765251E-2</v>
      </c>
      <c r="AA195" s="106">
        <f>税率2!$O$24</f>
        <v>6.1032863849765251E-2</v>
      </c>
      <c r="AB195" s="106">
        <f>税率2!$O$24</f>
        <v>6.1032863849765251E-2</v>
      </c>
      <c r="AC195" s="106">
        <f>税率2!$O$24</f>
        <v>6.1032863849765251E-2</v>
      </c>
      <c r="AD195" s="106">
        <f>税率2!$O$24</f>
        <v>6.1032863849765251E-2</v>
      </c>
      <c r="AE195" s="106">
        <f>税率2!$O$24</f>
        <v>6.1032863849765251E-2</v>
      </c>
      <c r="AF195" s="106">
        <f>税率2!$O$24</f>
        <v>6.1032863849765251E-2</v>
      </c>
      <c r="AG195" s="106">
        <f>税率2!$O$24</f>
        <v>6.1032863849765251E-2</v>
      </c>
      <c r="AH195" s="106">
        <f>税率2!$O$24</f>
        <v>6.1032863849765251E-2</v>
      </c>
      <c r="AI195" s="106">
        <f>税率2!$O$24</f>
        <v>6.1032863849765251E-2</v>
      </c>
      <c r="AJ195" s="106">
        <f>税率2!$O$24</f>
        <v>6.1032863849765251E-2</v>
      </c>
      <c r="AK195" s="106">
        <f>税率2!$O$24</f>
        <v>6.1032863849765251E-2</v>
      </c>
      <c r="AL195" s="106">
        <f>税率2!$O$24</f>
        <v>6.1032863849765251E-2</v>
      </c>
      <c r="AM195" s="106">
        <f>税率2!$O$24</f>
        <v>6.1032863849765251E-2</v>
      </c>
      <c r="AN195" s="106">
        <f>税率2!$O$24</f>
        <v>6.1032863849765251E-2</v>
      </c>
      <c r="AO195" s="106">
        <f>税率2!$O$24</f>
        <v>6.1032863849765251E-2</v>
      </c>
      <c r="AP195" s="106">
        <f>税率2!$O$24</f>
        <v>6.1032863849765251E-2</v>
      </c>
      <c r="AQ195" s="106">
        <f>税率2!$O$24</f>
        <v>6.1032863849765251E-2</v>
      </c>
      <c r="AR195" s="106">
        <f>税率2!$O$24</f>
        <v>6.1032863849765251E-2</v>
      </c>
      <c r="AS195" s="106">
        <f>税率2!$O$24</f>
        <v>6.1032863849765251E-2</v>
      </c>
      <c r="AT195" s="106">
        <f>税率2!$O$24</f>
        <v>6.1032863849765251E-2</v>
      </c>
      <c r="AU195" s="106">
        <f>税率2!$O$24</f>
        <v>6.1032863849765251E-2</v>
      </c>
    </row>
    <row r="196" spans="1:47" ht="18.75" customHeight="1">
      <c r="A196" s="101" t="s">
        <v>3670</v>
      </c>
      <c r="B196" s="101">
        <v>0</v>
      </c>
      <c r="C196" s="101">
        <v>0</v>
      </c>
      <c r="D196" s="101">
        <v>0</v>
      </c>
      <c r="E196" s="101">
        <v>0</v>
      </c>
      <c r="F196" s="101">
        <v>0</v>
      </c>
      <c r="G196" s="106">
        <f>税率2!$O$24</f>
        <v>6.1032863849765251E-2</v>
      </c>
      <c r="H196" s="106">
        <f>税率2!$O$24</f>
        <v>6.1032863849765251E-2</v>
      </c>
      <c r="I196" s="106">
        <f>税率2!$O$24</f>
        <v>6.1032863849765251E-2</v>
      </c>
      <c r="J196" s="106">
        <f>税率2!$O$24</f>
        <v>6.1032863849765251E-2</v>
      </c>
      <c r="K196" s="106">
        <f>税率2!$O$24</f>
        <v>6.1032863849765251E-2</v>
      </c>
      <c r="L196" s="106">
        <f>税率2!$O$24</f>
        <v>6.1032863849765251E-2</v>
      </c>
      <c r="M196" s="106">
        <f>税率2!$O$24</f>
        <v>6.1032863849765251E-2</v>
      </c>
      <c r="N196" s="106">
        <f>税率2!$O$24</f>
        <v>6.1032863849765251E-2</v>
      </c>
      <c r="O196" s="106">
        <f>税率2!$O$24</f>
        <v>6.1032863849765251E-2</v>
      </c>
      <c r="P196" s="106">
        <f>税率2!$O$24</f>
        <v>6.1032863849765251E-2</v>
      </c>
      <c r="Q196" s="106">
        <f>税率2!$O$24</f>
        <v>6.1032863849765251E-2</v>
      </c>
      <c r="R196" s="106">
        <f>税率2!$O$24</f>
        <v>6.1032863849765251E-2</v>
      </c>
      <c r="S196" s="106">
        <f>税率2!$O$24</f>
        <v>6.1032863849765251E-2</v>
      </c>
      <c r="T196" s="106">
        <f>税率2!$O$24</f>
        <v>6.1032863849765251E-2</v>
      </c>
      <c r="U196" s="106">
        <f>税率2!$O$24</f>
        <v>6.1032863849765251E-2</v>
      </c>
      <c r="V196" s="106">
        <f>税率2!$O$24</f>
        <v>6.1032863849765251E-2</v>
      </c>
      <c r="W196" s="106">
        <f>税率2!$O$24</f>
        <v>6.1032863849765251E-2</v>
      </c>
      <c r="X196" s="106">
        <f>税率2!$O$24</f>
        <v>6.1032863849765251E-2</v>
      </c>
      <c r="Y196" s="106">
        <f>税率2!$O$24</f>
        <v>6.1032863849765251E-2</v>
      </c>
      <c r="Z196" s="106">
        <f>税率2!$O$24</f>
        <v>6.1032863849765251E-2</v>
      </c>
      <c r="AA196" s="106">
        <f>税率2!$O$24</f>
        <v>6.1032863849765251E-2</v>
      </c>
      <c r="AB196" s="106">
        <f>税率2!$O$24</f>
        <v>6.1032863849765251E-2</v>
      </c>
      <c r="AC196" s="106">
        <f>税率2!$O$24</f>
        <v>6.1032863849765251E-2</v>
      </c>
      <c r="AD196" s="106">
        <f>税率2!$O$24</f>
        <v>6.1032863849765251E-2</v>
      </c>
      <c r="AE196" s="106">
        <f>税率2!$O$24</f>
        <v>6.1032863849765251E-2</v>
      </c>
      <c r="AF196" s="106">
        <f>税率2!$O$24</f>
        <v>6.1032863849765251E-2</v>
      </c>
      <c r="AG196" s="106">
        <f>税率2!$O$24</f>
        <v>6.1032863849765251E-2</v>
      </c>
      <c r="AH196" s="106">
        <f>税率2!$O$24</f>
        <v>6.1032863849765251E-2</v>
      </c>
      <c r="AI196" s="106">
        <f>税率2!$O$24</f>
        <v>6.1032863849765251E-2</v>
      </c>
      <c r="AJ196" s="106">
        <f>税率2!$O$24</f>
        <v>6.1032863849765251E-2</v>
      </c>
      <c r="AK196" s="106">
        <f>税率2!$O$24</f>
        <v>6.1032863849765251E-2</v>
      </c>
      <c r="AL196" s="106">
        <f>税率2!$O$24</f>
        <v>6.1032863849765251E-2</v>
      </c>
      <c r="AM196" s="106">
        <f>税率2!$O$24</f>
        <v>6.1032863849765251E-2</v>
      </c>
      <c r="AN196" s="106">
        <f>税率2!$O$24</f>
        <v>6.1032863849765251E-2</v>
      </c>
      <c r="AO196" s="106">
        <f>税率2!$O$24</f>
        <v>6.1032863849765251E-2</v>
      </c>
      <c r="AP196" s="106">
        <f>税率2!$O$24</f>
        <v>6.1032863849765251E-2</v>
      </c>
      <c r="AQ196" s="106">
        <f>税率2!$O$24</f>
        <v>6.1032863849765251E-2</v>
      </c>
      <c r="AR196" s="106">
        <f>税率2!$O$24</f>
        <v>6.1032863849765251E-2</v>
      </c>
      <c r="AS196" s="106">
        <f>税率2!$O$24</f>
        <v>6.1032863849765251E-2</v>
      </c>
      <c r="AT196" s="106">
        <f>税率2!$O$24</f>
        <v>6.1032863849765251E-2</v>
      </c>
      <c r="AU196" s="106">
        <f>税率2!$O$24</f>
        <v>6.1032863849765251E-2</v>
      </c>
    </row>
    <row r="197" spans="1:47" ht="18.75" customHeight="1">
      <c r="A197" s="101" t="s">
        <v>3671</v>
      </c>
      <c r="B197" s="101">
        <v>0</v>
      </c>
      <c r="C197" s="101">
        <v>0</v>
      </c>
      <c r="D197" s="101">
        <v>0</v>
      </c>
      <c r="E197" s="101">
        <v>0</v>
      </c>
      <c r="F197" s="101">
        <v>0</v>
      </c>
      <c r="G197" s="106">
        <f>税率2!$O$24</f>
        <v>6.1032863849765251E-2</v>
      </c>
      <c r="H197" s="106">
        <f>税率2!$O$24</f>
        <v>6.1032863849765251E-2</v>
      </c>
      <c r="I197" s="106">
        <f>税率2!$O$24</f>
        <v>6.1032863849765251E-2</v>
      </c>
      <c r="J197" s="106">
        <f>税率2!$O$24</f>
        <v>6.1032863849765251E-2</v>
      </c>
      <c r="K197" s="106">
        <f>税率2!$O$24</f>
        <v>6.1032863849765251E-2</v>
      </c>
      <c r="L197" s="106">
        <f>税率2!$O$24</f>
        <v>6.1032863849765251E-2</v>
      </c>
      <c r="M197" s="106">
        <f>税率2!$O$24</f>
        <v>6.1032863849765251E-2</v>
      </c>
      <c r="N197" s="106">
        <f>税率2!$O$24</f>
        <v>6.1032863849765251E-2</v>
      </c>
      <c r="O197" s="106">
        <f>税率2!$O$24</f>
        <v>6.1032863849765251E-2</v>
      </c>
      <c r="P197" s="106">
        <f>税率2!$O$24</f>
        <v>6.1032863849765251E-2</v>
      </c>
      <c r="Q197" s="106">
        <f>税率2!$O$24</f>
        <v>6.1032863849765251E-2</v>
      </c>
      <c r="R197" s="106">
        <f>税率2!$O$24</f>
        <v>6.1032863849765251E-2</v>
      </c>
      <c r="S197" s="106">
        <f>税率2!$O$24</f>
        <v>6.1032863849765251E-2</v>
      </c>
      <c r="T197" s="106">
        <f>税率2!$O$24</f>
        <v>6.1032863849765251E-2</v>
      </c>
      <c r="U197" s="106">
        <f>税率2!$O$24</f>
        <v>6.1032863849765251E-2</v>
      </c>
      <c r="V197" s="106">
        <f>税率2!$O$24</f>
        <v>6.1032863849765251E-2</v>
      </c>
      <c r="W197" s="106">
        <f>税率2!$O$24</f>
        <v>6.1032863849765251E-2</v>
      </c>
      <c r="X197" s="106">
        <f>税率2!$O$24</f>
        <v>6.1032863849765251E-2</v>
      </c>
      <c r="Y197" s="106">
        <f>税率2!$O$24</f>
        <v>6.1032863849765251E-2</v>
      </c>
      <c r="Z197" s="106">
        <f>税率2!$O$24</f>
        <v>6.1032863849765251E-2</v>
      </c>
      <c r="AA197" s="106">
        <f>税率2!$O$24</f>
        <v>6.1032863849765251E-2</v>
      </c>
      <c r="AB197" s="106">
        <f>税率2!$O$24</f>
        <v>6.1032863849765251E-2</v>
      </c>
      <c r="AC197" s="106">
        <f>税率2!$O$24</f>
        <v>6.1032863849765251E-2</v>
      </c>
      <c r="AD197" s="106">
        <f>税率2!$O$24</f>
        <v>6.1032863849765251E-2</v>
      </c>
      <c r="AE197" s="106">
        <f>税率2!$O$24</f>
        <v>6.1032863849765251E-2</v>
      </c>
      <c r="AF197" s="106">
        <f>税率2!$O$24</f>
        <v>6.1032863849765251E-2</v>
      </c>
      <c r="AG197" s="106">
        <f>税率2!$O$24</f>
        <v>6.1032863849765251E-2</v>
      </c>
      <c r="AH197" s="106">
        <f>税率2!$O$24</f>
        <v>6.1032863849765251E-2</v>
      </c>
      <c r="AI197" s="106">
        <f>税率2!$O$24</f>
        <v>6.1032863849765251E-2</v>
      </c>
      <c r="AJ197" s="106">
        <f>税率2!$O$24</f>
        <v>6.1032863849765251E-2</v>
      </c>
      <c r="AK197" s="106">
        <f>税率2!$O$24</f>
        <v>6.1032863849765251E-2</v>
      </c>
      <c r="AL197" s="106">
        <f>税率2!$O$24</f>
        <v>6.1032863849765251E-2</v>
      </c>
      <c r="AM197" s="106">
        <f>税率2!$O$24</f>
        <v>6.1032863849765251E-2</v>
      </c>
      <c r="AN197" s="106">
        <f>税率2!$O$24</f>
        <v>6.1032863849765251E-2</v>
      </c>
      <c r="AO197" s="106">
        <f>税率2!$O$24</f>
        <v>6.1032863849765251E-2</v>
      </c>
      <c r="AP197" s="106">
        <f>税率2!$O$24</f>
        <v>6.1032863849765251E-2</v>
      </c>
      <c r="AQ197" s="106">
        <f>税率2!$O$24</f>
        <v>6.1032863849765251E-2</v>
      </c>
      <c r="AR197" s="106">
        <f>税率2!$O$24</f>
        <v>6.1032863849765251E-2</v>
      </c>
      <c r="AS197" s="106">
        <f>税率2!$O$24</f>
        <v>6.1032863849765251E-2</v>
      </c>
      <c r="AT197" s="106">
        <f>税率2!$O$24</f>
        <v>6.1032863849765251E-2</v>
      </c>
      <c r="AU197" s="106">
        <f>税率2!$O$24</f>
        <v>6.1032863849765251E-2</v>
      </c>
    </row>
    <row r="198" spans="1:47" ht="18.75" customHeight="1">
      <c r="A198" s="101" t="s">
        <v>3672</v>
      </c>
      <c r="B198" s="101">
        <v>0</v>
      </c>
      <c r="C198" s="101">
        <v>0</v>
      </c>
      <c r="D198" s="101">
        <v>0</v>
      </c>
      <c r="E198" s="101">
        <v>0</v>
      </c>
      <c r="F198" s="101">
        <v>0</v>
      </c>
      <c r="G198" s="106">
        <f>税率2!$O$24</f>
        <v>6.1032863849765251E-2</v>
      </c>
      <c r="H198" s="106">
        <f>税率2!$O$24</f>
        <v>6.1032863849765251E-2</v>
      </c>
      <c r="I198" s="106">
        <f>税率2!$O$24</f>
        <v>6.1032863849765251E-2</v>
      </c>
      <c r="J198" s="106">
        <f>税率2!$O$24</f>
        <v>6.1032863849765251E-2</v>
      </c>
      <c r="K198" s="106">
        <f>税率2!$O$24</f>
        <v>6.1032863849765251E-2</v>
      </c>
      <c r="L198" s="106">
        <f>税率2!$O$24</f>
        <v>6.1032863849765251E-2</v>
      </c>
      <c r="M198" s="106">
        <f>税率2!$O$24</f>
        <v>6.1032863849765251E-2</v>
      </c>
      <c r="N198" s="106">
        <f>税率2!$O$24</f>
        <v>6.1032863849765251E-2</v>
      </c>
      <c r="O198" s="106">
        <f>税率2!$O$24</f>
        <v>6.1032863849765251E-2</v>
      </c>
      <c r="P198" s="106">
        <f>税率2!$O$24</f>
        <v>6.1032863849765251E-2</v>
      </c>
      <c r="Q198" s="106">
        <f>税率2!$O$24</f>
        <v>6.1032863849765251E-2</v>
      </c>
      <c r="R198" s="106">
        <f>税率2!$O$24</f>
        <v>6.1032863849765251E-2</v>
      </c>
      <c r="S198" s="106">
        <f>税率2!$O$24</f>
        <v>6.1032863849765251E-2</v>
      </c>
      <c r="T198" s="106">
        <f>税率2!$O$24</f>
        <v>6.1032863849765251E-2</v>
      </c>
      <c r="U198" s="106">
        <f>税率2!$O$24</f>
        <v>6.1032863849765251E-2</v>
      </c>
      <c r="V198" s="106">
        <f>税率2!$O$24</f>
        <v>6.1032863849765251E-2</v>
      </c>
      <c r="W198" s="106">
        <f>税率2!$O$24</f>
        <v>6.1032863849765251E-2</v>
      </c>
      <c r="X198" s="106">
        <f>税率2!$O$24</f>
        <v>6.1032863849765251E-2</v>
      </c>
      <c r="Y198" s="106">
        <f>税率2!$O$24</f>
        <v>6.1032863849765251E-2</v>
      </c>
      <c r="Z198" s="106">
        <f>税率2!$O$24</f>
        <v>6.1032863849765251E-2</v>
      </c>
      <c r="AA198" s="106">
        <f>税率2!$O$24</f>
        <v>6.1032863849765251E-2</v>
      </c>
      <c r="AB198" s="106">
        <f>税率2!$O$24</f>
        <v>6.1032863849765251E-2</v>
      </c>
      <c r="AC198" s="106">
        <f>税率2!$O$24</f>
        <v>6.1032863849765251E-2</v>
      </c>
      <c r="AD198" s="106">
        <f>税率2!$O$24</f>
        <v>6.1032863849765251E-2</v>
      </c>
      <c r="AE198" s="106">
        <f>税率2!$O$24</f>
        <v>6.1032863849765251E-2</v>
      </c>
      <c r="AF198" s="106">
        <f>税率2!$O$24</f>
        <v>6.1032863849765251E-2</v>
      </c>
      <c r="AG198" s="106">
        <f>税率2!$O$24</f>
        <v>6.1032863849765251E-2</v>
      </c>
      <c r="AH198" s="106">
        <f>税率2!$O$24</f>
        <v>6.1032863849765251E-2</v>
      </c>
      <c r="AI198" s="106">
        <f>税率2!$O$24</f>
        <v>6.1032863849765251E-2</v>
      </c>
      <c r="AJ198" s="106">
        <f>税率2!$O$24</f>
        <v>6.1032863849765251E-2</v>
      </c>
      <c r="AK198" s="106">
        <f>税率2!$O$24</f>
        <v>6.1032863849765251E-2</v>
      </c>
      <c r="AL198" s="106">
        <f>税率2!$O$24</f>
        <v>6.1032863849765251E-2</v>
      </c>
      <c r="AM198" s="106">
        <f>税率2!$O$24</f>
        <v>6.1032863849765251E-2</v>
      </c>
      <c r="AN198" s="106">
        <f>税率2!$O$24</f>
        <v>6.1032863849765251E-2</v>
      </c>
      <c r="AO198" s="106">
        <f>税率2!$O$24</f>
        <v>6.1032863849765251E-2</v>
      </c>
      <c r="AP198" s="106">
        <f>税率2!$O$24</f>
        <v>6.1032863849765251E-2</v>
      </c>
      <c r="AQ198" s="106">
        <f>税率2!$O$24</f>
        <v>6.1032863849765251E-2</v>
      </c>
      <c r="AR198" s="106">
        <f>税率2!$O$24</f>
        <v>6.1032863849765251E-2</v>
      </c>
      <c r="AS198" s="106">
        <f>税率2!$O$24</f>
        <v>6.1032863849765251E-2</v>
      </c>
      <c r="AT198" s="106">
        <f>税率2!$O$24</f>
        <v>6.1032863849765251E-2</v>
      </c>
      <c r="AU198" s="106">
        <f>税率2!$O$24</f>
        <v>6.1032863849765251E-2</v>
      </c>
    </row>
    <row r="199" spans="1:47" ht="18.75" customHeight="1">
      <c r="A199" s="101" t="s">
        <v>3673</v>
      </c>
      <c r="B199" s="101">
        <v>0</v>
      </c>
      <c r="C199" s="101">
        <v>0</v>
      </c>
      <c r="D199" s="101">
        <v>0</v>
      </c>
      <c r="E199" s="101">
        <v>0</v>
      </c>
      <c r="F199" s="101">
        <v>0</v>
      </c>
      <c r="G199" s="106">
        <f>税率2!$O$24</f>
        <v>6.1032863849765251E-2</v>
      </c>
      <c r="H199" s="106">
        <f>税率2!$O$24</f>
        <v>6.1032863849765251E-2</v>
      </c>
      <c r="I199" s="106">
        <f>税率2!$O$24</f>
        <v>6.1032863849765251E-2</v>
      </c>
      <c r="J199" s="106">
        <f>税率2!$O$24</f>
        <v>6.1032863849765251E-2</v>
      </c>
      <c r="K199" s="106">
        <f>税率2!$O$24</f>
        <v>6.1032863849765251E-2</v>
      </c>
      <c r="L199" s="106">
        <f>税率2!$O$24</f>
        <v>6.1032863849765251E-2</v>
      </c>
      <c r="M199" s="106">
        <f>税率2!$O$24</f>
        <v>6.1032863849765251E-2</v>
      </c>
      <c r="N199" s="106">
        <f>税率2!$O$24</f>
        <v>6.1032863849765251E-2</v>
      </c>
      <c r="O199" s="106">
        <f>税率2!$O$24</f>
        <v>6.1032863849765251E-2</v>
      </c>
      <c r="P199" s="106">
        <f>税率2!$O$24</f>
        <v>6.1032863849765251E-2</v>
      </c>
      <c r="Q199" s="106">
        <f>税率2!$O$24</f>
        <v>6.1032863849765251E-2</v>
      </c>
      <c r="R199" s="106">
        <f>税率2!$O$24</f>
        <v>6.1032863849765251E-2</v>
      </c>
      <c r="S199" s="106">
        <f>税率2!$O$24</f>
        <v>6.1032863849765251E-2</v>
      </c>
      <c r="T199" s="106">
        <f>税率2!$O$24</f>
        <v>6.1032863849765251E-2</v>
      </c>
      <c r="U199" s="106">
        <f>税率2!$O$24</f>
        <v>6.1032863849765251E-2</v>
      </c>
      <c r="V199" s="106">
        <f>税率2!$O$24</f>
        <v>6.1032863849765251E-2</v>
      </c>
      <c r="W199" s="106">
        <f>税率2!$O$24</f>
        <v>6.1032863849765251E-2</v>
      </c>
      <c r="X199" s="106">
        <f>税率2!$O$24</f>
        <v>6.1032863849765251E-2</v>
      </c>
      <c r="Y199" s="106">
        <f>税率2!$O$24</f>
        <v>6.1032863849765251E-2</v>
      </c>
      <c r="Z199" s="106">
        <f>税率2!$O$24</f>
        <v>6.1032863849765251E-2</v>
      </c>
      <c r="AA199" s="106">
        <f>税率2!$O$24</f>
        <v>6.1032863849765251E-2</v>
      </c>
      <c r="AB199" s="106">
        <f>税率2!$O$24</f>
        <v>6.1032863849765251E-2</v>
      </c>
      <c r="AC199" s="106">
        <f>税率2!$O$24</f>
        <v>6.1032863849765251E-2</v>
      </c>
      <c r="AD199" s="106">
        <f>税率2!$O$24</f>
        <v>6.1032863849765251E-2</v>
      </c>
      <c r="AE199" s="106">
        <f>税率2!$O$24</f>
        <v>6.1032863849765251E-2</v>
      </c>
      <c r="AF199" s="106">
        <f>税率2!$O$24</f>
        <v>6.1032863849765251E-2</v>
      </c>
      <c r="AG199" s="106">
        <f>税率2!$O$24</f>
        <v>6.1032863849765251E-2</v>
      </c>
      <c r="AH199" s="106">
        <f>税率2!$O$24</f>
        <v>6.1032863849765251E-2</v>
      </c>
      <c r="AI199" s="106">
        <f>税率2!$O$24</f>
        <v>6.1032863849765251E-2</v>
      </c>
      <c r="AJ199" s="106">
        <f>税率2!$O$24</f>
        <v>6.1032863849765251E-2</v>
      </c>
      <c r="AK199" s="106">
        <f>税率2!$O$24</f>
        <v>6.1032863849765251E-2</v>
      </c>
      <c r="AL199" s="106">
        <f>税率2!$O$24</f>
        <v>6.1032863849765251E-2</v>
      </c>
      <c r="AM199" s="106">
        <f>税率2!$O$24</f>
        <v>6.1032863849765251E-2</v>
      </c>
      <c r="AN199" s="106">
        <f>税率2!$O$24</f>
        <v>6.1032863849765251E-2</v>
      </c>
      <c r="AO199" s="106">
        <f>税率2!$O$24</f>
        <v>6.1032863849765251E-2</v>
      </c>
      <c r="AP199" s="106">
        <f>税率2!$O$24</f>
        <v>6.1032863849765251E-2</v>
      </c>
      <c r="AQ199" s="106">
        <f>税率2!$O$24</f>
        <v>6.1032863849765251E-2</v>
      </c>
      <c r="AR199" s="106">
        <f>税率2!$O$24</f>
        <v>6.1032863849765251E-2</v>
      </c>
      <c r="AS199" s="106">
        <f>税率2!$O$24</f>
        <v>6.1032863849765251E-2</v>
      </c>
      <c r="AT199" s="106">
        <f>税率2!$O$24</f>
        <v>6.1032863849765251E-2</v>
      </c>
      <c r="AU199" s="106">
        <f>税率2!$O$24</f>
        <v>6.1032863849765251E-2</v>
      </c>
    </row>
    <row r="200" spans="1:47" ht="18.75" customHeight="1">
      <c r="A200" s="101" t="s">
        <v>3674</v>
      </c>
      <c r="B200" s="101">
        <v>0</v>
      </c>
      <c r="C200" s="101">
        <v>0</v>
      </c>
      <c r="D200" s="101">
        <v>0</v>
      </c>
      <c r="E200" s="101">
        <v>0</v>
      </c>
      <c r="F200" s="101">
        <v>0</v>
      </c>
      <c r="G200" s="106">
        <f>税率2!$O$24</f>
        <v>6.1032863849765251E-2</v>
      </c>
      <c r="H200" s="106">
        <f>税率2!$O$24</f>
        <v>6.1032863849765251E-2</v>
      </c>
      <c r="I200" s="106">
        <f>税率2!$O$24</f>
        <v>6.1032863849765251E-2</v>
      </c>
      <c r="J200" s="106">
        <f>税率2!$O$24</f>
        <v>6.1032863849765251E-2</v>
      </c>
      <c r="K200" s="106">
        <f>税率2!$O$24</f>
        <v>6.1032863849765251E-2</v>
      </c>
      <c r="L200" s="106">
        <f>税率2!$O$24</f>
        <v>6.1032863849765251E-2</v>
      </c>
      <c r="M200" s="106">
        <f>税率2!$O$24</f>
        <v>6.1032863849765251E-2</v>
      </c>
      <c r="N200" s="106">
        <f>税率2!$O$24</f>
        <v>6.1032863849765251E-2</v>
      </c>
      <c r="O200" s="106">
        <f>税率2!$O$24</f>
        <v>6.1032863849765251E-2</v>
      </c>
      <c r="P200" s="106">
        <f>税率2!$O$24</f>
        <v>6.1032863849765251E-2</v>
      </c>
      <c r="Q200" s="106">
        <f>税率2!$O$24</f>
        <v>6.1032863849765251E-2</v>
      </c>
      <c r="R200" s="106">
        <f>税率2!$O$24</f>
        <v>6.1032863849765251E-2</v>
      </c>
      <c r="S200" s="106">
        <f>税率2!$O$24</f>
        <v>6.1032863849765251E-2</v>
      </c>
      <c r="T200" s="106">
        <f>税率2!$O$24</f>
        <v>6.1032863849765251E-2</v>
      </c>
      <c r="U200" s="106">
        <f>税率2!$O$24</f>
        <v>6.1032863849765251E-2</v>
      </c>
      <c r="V200" s="106">
        <f>税率2!$O$24</f>
        <v>6.1032863849765251E-2</v>
      </c>
      <c r="W200" s="106">
        <f>税率2!$O$24</f>
        <v>6.1032863849765251E-2</v>
      </c>
      <c r="X200" s="106">
        <f>税率2!$O$24</f>
        <v>6.1032863849765251E-2</v>
      </c>
      <c r="Y200" s="106">
        <f>税率2!$O$24</f>
        <v>6.1032863849765251E-2</v>
      </c>
      <c r="Z200" s="106">
        <f>税率2!$O$24</f>
        <v>6.1032863849765251E-2</v>
      </c>
      <c r="AA200" s="106">
        <f>税率2!$O$24</f>
        <v>6.1032863849765251E-2</v>
      </c>
      <c r="AB200" s="106">
        <f>税率2!$O$24</f>
        <v>6.1032863849765251E-2</v>
      </c>
      <c r="AC200" s="106">
        <f>税率2!$O$24</f>
        <v>6.1032863849765251E-2</v>
      </c>
      <c r="AD200" s="106">
        <f>税率2!$O$24</f>
        <v>6.1032863849765251E-2</v>
      </c>
      <c r="AE200" s="106">
        <f>税率2!$O$24</f>
        <v>6.1032863849765251E-2</v>
      </c>
      <c r="AF200" s="106">
        <f>税率2!$O$24</f>
        <v>6.1032863849765251E-2</v>
      </c>
      <c r="AG200" s="106">
        <f>税率2!$O$24</f>
        <v>6.1032863849765251E-2</v>
      </c>
      <c r="AH200" s="106">
        <f>税率2!$O$24</f>
        <v>6.1032863849765251E-2</v>
      </c>
      <c r="AI200" s="106">
        <f>税率2!$O$24</f>
        <v>6.1032863849765251E-2</v>
      </c>
      <c r="AJ200" s="106">
        <f>税率2!$O$24</f>
        <v>6.1032863849765251E-2</v>
      </c>
      <c r="AK200" s="106">
        <f>税率2!$O$24</f>
        <v>6.1032863849765251E-2</v>
      </c>
      <c r="AL200" s="106">
        <f>税率2!$O$24</f>
        <v>6.1032863849765251E-2</v>
      </c>
      <c r="AM200" s="106">
        <f>税率2!$O$24</f>
        <v>6.1032863849765251E-2</v>
      </c>
      <c r="AN200" s="106">
        <f>税率2!$O$24</f>
        <v>6.1032863849765251E-2</v>
      </c>
      <c r="AO200" s="106">
        <f>税率2!$O$24</f>
        <v>6.1032863849765251E-2</v>
      </c>
      <c r="AP200" s="106">
        <f>税率2!$O$24</f>
        <v>6.1032863849765251E-2</v>
      </c>
      <c r="AQ200" s="106">
        <f>税率2!$O$24</f>
        <v>6.1032863849765251E-2</v>
      </c>
      <c r="AR200" s="106">
        <f>税率2!$O$24</f>
        <v>6.1032863849765251E-2</v>
      </c>
      <c r="AS200" s="106">
        <f>税率2!$O$24</f>
        <v>6.1032863849765251E-2</v>
      </c>
      <c r="AT200" s="106">
        <f>税率2!$O$24</f>
        <v>6.1032863849765251E-2</v>
      </c>
      <c r="AU200" s="106">
        <f>税率2!$O$24</f>
        <v>6.1032863849765251E-2</v>
      </c>
    </row>
    <row r="201" spans="1:47" ht="18.75" customHeight="1">
      <c r="A201" s="101" t="s">
        <v>3675</v>
      </c>
      <c r="B201" s="101">
        <v>0</v>
      </c>
      <c r="C201" s="101">
        <v>0</v>
      </c>
      <c r="D201" s="101">
        <v>0</v>
      </c>
      <c r="E201" s="101">
        <v>0</v>
      </c>
      <c r="F201" s="101">
        <v>0</v>
      </c>
      <c r="G201" s="106">
        <f>税率2!$O$24</f>
        <v>6.1032863849765251E-2</v>
      </c>
      <c r="H201" s="106">
        <f>税率2!$O$24</f>
        <v>6.1032863849765251E-2</v>
      </c>
      <c r="I201" s="106">
        <f>税率2!$O$24</f>
        <v>6.1032863849765251E-2</v>
      </c>
      <c r="J201" s="106">
        <f>税率2!$O$24</f>
        <v>6.1032863849765251E-2</v>
      </c>
      <c r="K201" s="106">
        <f>税率2!$O$24</f>
        <v>6.1032863849765251E-2</v>
      </c>
      <c r="L201" s="106">
        <f>税率2!$O$24</f>
        <v>6.1032863849765251E-2</v>
      </c>
      <c r="M201" s="106">
        <f>税率2!$O$24</f>
        <v>6.1032863849765251E-2</v>
      </c>
      <c r="N201" s="106">
        <f>税率2!$O$24</f>
        <v>6.1032863849765251E-2</v>
      </c>
      <c r="O201" s="106">
        <f>税率2!$O$24</f>
        <v>6.1032863849765251E-2</v>
      </c>
      <c r="P201" s="106">
        <f>税率2!$O$24</f>
        <v>6.1032863849765251E-2</v>
      </c>
      <c r="Q201" s="106">
        <f>税率2!$O$24</f>
        <v>6.1032863849765251E-2</v>
      </c>
      <c r="R201" s="106">
        <f>税率2!$O$24</f>
        <v>6.1032863849765251E-2</v>
      </c>
      <c r="S201" s="106">
        <f>税率2!$O$24</f>
        <v>6.1032863849765251E-2</v>
      </c>
      <c r="T201" s="106">
        <f>税率2!$O$24</f>
        <v>6.1032863849765251E-2</v>
      </c>
      <c r="U201" s="106">
        <f>税率2!$O$24</f>
        <v>6.1032863849765251E-2</v>
      </c>
      <c r="V201" s="106">
        <f>税率2!$O$24</f>
        <v>6.1032863849765251E-2</v>
      </c>
      <c r="W201" s="106">
        <f>税率2!$O$24</f>
        <v>6.1032863849765251E-2</v>
      </c>
      <c r="X201" s="106">
        <f>税率2!$O$24</f>
        <v>6.1032863849765251E-2</v>
      </c>
      <c r="Y201" s="106">
        <f>税率2!$O$24</f>
        <v>6.1032863849765251E-2</v>
      </c>
      <c r="Z201" s="106">
        <f>税率2!$O$24</f>
        <v>6.1032863849765251E-2</v>
      </c>
      <c r="AA201" s="106">
        <f>税率2!$O$24</f>
        <v>6.1032863849765251E-2</v>
      </c>
      <c r="AB201" s="106">
        <f>税率2!$O$24</f>
        <v>6.1032863849765251E-2</v>
      </c>
      <c r="AC201" s="106">
        <f>税率2!$O$24</f>
        <v>6.1032863849765251E-2</v>
      </c>
      <c r="AD201" s="106">
        <f>税率2!$O$24</f>
        <v>6.1032863849765251E-2</v>
      </c>
      <c r="AE201" s="106">
        <f>税率2!$O$24</f>
        <v>6.1032863849765251E-2</v>
      </c>
      <c r="AF201" s="106">
        <f>税率2!$O$24</f>
        <v>6.1032863849765251E-2</v>
      </c>
      <c r="AG201" s="106">
        <f>税率2!$O$24</f>
        <v>6.1032863849765251E-2</v>
      </c>
      <c r="AH201" s="106">
        <f>税率2!$O$24</f>
        <v>6.1032863849765251E-2</v>
      </c>
      <c r="AI201" s="106">
        <f>税率2!$O$24</f>
        <v>6.1032863849765251E-2</v>
      </c>
      <c r="AJ201" s="106">
        <f>税率2!$O$24</f>
        <v>6.1032863849765251E-2</v>
      </c>
      <c r="AK201" s="106">
        <f>税率2!$O$24</f>
        <v>6.1032863849765251E-2</v>
      </c>
      <c r="AL201" s="106">
        <f>税率2!$O$24</f>
        <v>6.1032863849765251E-2</v>
      </c>
      <c r="AM201" s="106">
        <f>税率2!$O$24</f>
        <v>6.1032863849765251E-2</v>
      </c>
      <c r="AN201" s="106">
        <f>税率2!$O$24</f>
        <v>6.1032863849765251E-2</v>
      </c>
      <c r="AO201" s="106">
        <f>税率2!$O$24</f>
        <v>6.1032863849765251E-2</v>
      </c>
      <c r="AP201" s="106">
        <f>税率2!$O$24</f>
        <v>6.1032863849765251E-2</v>
      </c>
      <c r="AQ201" s="106">
        <f>税率2!$O$24</f>
        <v>6.1032863849765251E-2</v>
      </c>
      <c r="AR201" s="106">
        <f>税率2!$O$24</f>
        <v>6.1032863849765251E-2</v>
      </c>
      <c r="AS201" s="106">
        <f>税率2!$O$24</f>
        <v>6.1032863849765251E-2</v>
      </c>
      <c r="AT201" s="106">
        <f>税率2!$O$24</f>
        <v>6.1032863849765251E-2</v>
      </c>
      <c r="AU201" s="106">
        <f>税率2!$O$24</f>
        <v>6.1032863849765251E-2</v>
      </c>
    </row>
    <row r="202" spans="1:47" s="103" customFormat="1" ht="18.75" customHeight="1">
      <c r="A202" s="102" t="s">
        <v>3820</v>
      </c>
      <c r="B202" s="102"/>
      <c r="C202" s="102"/>
      <c r="D202" s="102"/>
      <c r="E202" s="102"/>
      <c r="F202" s="102"/>
      <c r="I202" s="102"/>
      <c r="L202" s="102"/>
      <c r="O202" s="102"/>
      <c r="R202" s="102"/>
      <c r="U202" s="102"/>
      <c r="X202" s="102"/>
      <c r="AA202" s="102"/>
      <c r="AD202" s="102"/>
      <c r="AG202" s="102"/>
      <c r="AJ202" s="102"/>
      <c r="AM202" s="102"/>
      <c r="AP202" s="102"/>
      <c r="AS202" s="102"/>
    </row>
    <row r="203" spans="1:47" ht="18.75" customHeight="1">
      <c r="A203" s="105" t="s">
        <v>3697</v>
      </c>
      <c r="B203" s="101">
        <v>2015</v>
      </c>
      <c r="C203" s="101">
        <v>2016</v>
      </c>
      <c r="D203" s="101">
        <v>2017</v>
      </c>
      <c r="E203" s="101">
        <v>2018</v>
      </c>
      <c r="F203" s="101">
        <v>2019</v>
      </c>
      <c r="G203" s="101">
        <v>2020</v>
      </c>
      <c r="H203" s="101">
        <v>2021</v>
      </c>
      <c r="I203" s="101">
        <v>2022</v>
      </c>
      <c r="J203" s="101">
        <v>2023</v>
      </c>
      <c r="K203" s="101">
        <v>2024</v>
      </c>
      <c r="L203" s="101">
        <v>2025</v>
      </c>
      <c r="M203" s="101">
        <v>2026</v>
      </c>
      <c r="N203" s="101">
        <v>2027</v>
      </c>
      <c r="O203" s="101">
        <v>2028</v>
      </c>
      <c r="P203" s="101">
        <v>2029</v>
      </c>
      <c r="Q203" s="101">
        <v>2030</v>
      </c>
      <c r="R203" s="101">
        <v>2031</v>
      </c>
      <c r="S203" s="101">
        <v>2032</v>
      </c>
      <c r="T203" s="101">
        <v>2033</v>
      </c>
      <c r="U203" s="101">
        <v>2034</v>
      </c>
      <c r="V203" s="101">
        <v>2035</v>
      </c>
      <c r="W203" s="101">
        <v>2036</v>
      </c>
      <c r="X203" s="101">
        <v>2037</v>
      </c>
      <c r="Y203" s="101">
        <v>2038</v>
      </c>
      <c r="Z203" s="101">
        <v>2039</v>
      </c>
      <c r="AA203" s="101">
        <v>2040</v>
      </c>
      <c r="AB203" s="101">
        <v>2041</v>
      </c>
      <c r="AC203" s="101">
        <v>2042</v>
      </c>
      <c r="AD203" s="101">
        <v>2043</v>
      </c>
      <c r="AE203" s="101">
        <v>2044</v>
      </c>
      <c r="AF203" s="101">
        <v>2045</v>
      </c>
      <c r="AG203" s="101">
        <v>2046</v>
      </c>
      <c r="AH203" s="101">
        <v>2047</v>
      </c>
      <c r="AI203" s="101">
        <v>2048</v>
      </c>
      <c r="AJ203" s="101">
        <v>2049</v>
      </c>
      <c r="AK203" s="101">
        <v>2050</v>
      </c>
      <c r="AL203" s="101">
        <v>2051</v>
      </c>
      <c r="AM203" s="101">
        <v>2052</v>
      </c>
      <c r="AN203" s="101">
        <v>2053</v>
      </c>
      <c r="AO203" s="101">
        <v>2054</v>
      </c>
      <c r="AP203" s="101">
        <v>2055</v>
      </c>
      <c r="AQ203" s="101">
        <v>2056</v>
      </c>
      <c r="AR203" s="101">
        <v>2057</v>
      </c>
      <c r="AS203" s="101">
        <v>2058</v>
      </c>
      <c r="AT203" s="101">
        <v>2059</v>
      </c>
      <c r="AU203" s="101">
        <v>2060</v>
      </c>
    </row>
    <row r="204" spans="1:47" ht="18.75" customHeight="1">
      <c r="A204" s="101" t="s">
        <v>3668</v>
      </c>
      <c r="B204" s="101">
        <v>0</v>
      </c>
      <c r="C204" s="101">
        <v>0</v>
      </c>
      <c r="D204" s="101">
        <v>0</v>
      </c>
      <c r="E204" s="101">
        <v>0</v>
      </c>
      <c r="F204" s="101">
        <v>0</v>
      </c>
      <c r="G204" s="106">
        <f>税率2!$O$25</f>
        <v>6.1032863849765251E-2</v>
      </c>
      <c r="H204" s="106">
        <f>税率2!$O$25</f>
        <v>6.1032863849765251E-2</v>
      </c>
      <c r="I204" s="106">
        <f>税率2!$O$25</f>
        <v>6.1032863849765251E-2</v>
      </c>
      <c r="J204" s="106">
        <f>税率2!$O$25</f>
        <v>6.1032863849765251E-2</v>
      </c>
      <c r="K204" s="106">
        <f>税率2!$O$25</f>
        <v>6.1032863849765251E-2</v>
      </c>
      <c r="L204" s="106">
        <f>税率2!$O$25</f>
        <v>6.1032863849765251E-2</v>
      </c>
      <c r="M204" s="106">
        <f>税率2!$O$25</f>
        <v>6.1032863849765251E-2</v>
      </c>
      <c r="N204" s="106">
        <f>税率2!$O$25</f>
        <v>6.1032863849765251E-2</v>
      </c>
      <c r="O204" s="106">
        <f>税率2!$O$25</f>
        <v>6.1032863849765251E-2</v>
      </c>
      <c r="P204" s="106">
        <f>税率2!$O$25</f>
        <v>6.1032863849765251E-2</v>
      </c>
      <c r="Q204" s="106">
        <f>税率2!$O$25</f>
        <v>6.1032863849765251E-2</v>
      </c>
      <c r="R204" s="106">
        <f>税率2!$O$25</f>
        <v>6.1032863849765251E-2</v>
      </c>
      <c r="S204" s="106">
        <f>税率2!$O$25</f>
        <v>6.1032863849765251E-2</v>
      </c>
      <c r="T204" s="106">
        <f>税率2!$O$25</f>
        <v>6.1032863849765251E-2</v>
      </c>
      <c r="U204" s="106">
        <f>税率2!$O$25</f>
        <v>6.1032863849765251E-2</v>
      </c>
      <c r="V204" s="106">
        <f>税率2!$O$25</f>
        <v>6.1032863849765251E-2</v>
      </c>
      <c r="W204" s="106">
        <f>税率2!$O$25</f>
        <v>6.1032863849765251E-2</v>
      </c>
      <c r="X204" s="106">
        <f>税率2!$O$25</f>
        <v>6.1032863849765251E-2</v>
      </c>
      <c r="Y204" s="106">
        <f>税率2!$O$25</f>
        <v>6.1032863849765251E-2</v>
      </c>
      <c r="Z204" s="106">
        <f>税率2!$O$25</f>
        <v>6.1032863849765251E-2</v>
      </c>
      <c r="AA204" s="106">
        <f>税率2!$O$25</f>
        <v>6.1032863849765251E-2</v>
      </c>
      <c r="AB204" s="106">
        <f>税率2!$O$25</f>
        <v>6.1032863849765251E-2</v>
      </c>
      <c r="AC204" s="106">
        <f>税率2!$O$25</f>
        <v>6.1032863849765251E-2</v>
      </c>
      <c r="AD204" s="106">
        <f>税率2!$O$25</f>
        <v>6.1032863849765251E-2</v>
      </c>
      <c r="AE204" s="106">
        <f>税率2!$O$25</f>
        <v>6.1032863849765251E-2</v>
      </c>
      <c r="AF204" s="106">
        <f>税率2!$O$25</f>
        <v>6.1032863849765251E-2</v>
      </c>
      <c r="AG204" s="106">
        <f>税率2!$O$25</f>
        <v>6.1032863849765251E-2</v>
      </c>
      <c r="AH204" s="106">
        <f>税率2!$O$25</f>
        <v>6.1032863849765251E-2</v>
      </c>
      <c r="AI204" s="106">
        <f>税率2!$O$25</f>
        <v>6.1032863849765251E-2</v>
      </c>
      <c r="AJ204" s="106">
        <f>税率2!$O$25</f>
        <v>6.1032863849765251E-2</v>
      </c>
      <c r="AK204" s="106">
        <f>税率2!$O$25</f>
        <v>6.1032863849765251E-2</v>
      </c>
      <c r="AL204" s="106">
        <f>税率2!$O$25</f>
        <v>6.1032863849765251E-2</v>
      </c>
      <c r="AM204" s="106">
        <f>税率2!$O$25</f>
        <v>6.1032863849765251E-2</v>
      </c>
      <c r="AN204" s="106">
        <f>税率2!$O$25</f>
        <v>6.1032863849765251E-2</v>
      </c>
      <c r="AO204" s="106">
        <f>税率2!$O$25</f>
        <v>6.1032863849765251E-2</v>
      </c>
      <c r="AP204" s="106">
        <f>税率2!$O$25</f>
        <v>6.1032863849765251E-2</v>
      </c>
      <c r="AQ204" s="106">
        <f>税率2!$O$25</f>
        <v>6.1032863849765251E-2</v>
      </c>
      <c r="AR204" s="106">
        <f>税率2!$O$25</f>
        <v>6.1032863849765251E-2</v>
      </c>
      <c r="AS204" s="106">
        <f>税率2!$O$25</f>
        <v>6.1032863849765251E-2</v>
      </c>
      <c r="AT204" s="106">
        <f>税率2!$O$25</f>
        <v>6.1032863849765251E-2</v>
      </c>
      <c r="AU204" s="106">
        <f>税率2!$O$25</f>
        <v>6.1032863849765251E-2</v>
      </c>
    </row>
    <row r="205" spans="1:47" ht="18.75" customHeight="1">
      <c r="A205" s="101" t="s">
        <v>3669</v>
      </c>
      <c r="B205" s="101">
        <v>0</v>
      </c>
      <c r="C205" s="101">
        <v>0</v>
      </c>
      <c r="D205" s="101">
        <v>0</v>
      </c>
      <c r="E205" s="101">
        <v>0</v>
      </c>
      <c r="F205" s="101">
        <v>0</v>
      </c>
      <c r="G205" s="106">
        <f>税率2!$O$25</f>
        <v>6.1032863849765251E-2</v>
      </c>
      <c r="H205" s="106">
        <f>税率2!$O$25</f>
        <v>6.1032863849765251E-2</v>
      </c>
      <c r="I205" s="106">
        <f>税率2!$O$25</f>
        <v>6.1032863849765251E-2</v>
      </c>
      <c r="J205" s="106">
        <f>税率2!$O$25</f>
        <v>6.1032863849765251E-2</v>
      </c>
      <c r="K205" s="106">
        <f>税率2!$O$25</f>
        <v>6.1032863849765251E-2</v>
      </c>
      <c r="L205" s="106">
        <f>税率2!$O$25</f>
        <v>6.1032863849765251E-2</v>
      </c>
      <c r="M205" s="106">
        <f>税率2!$O$25</f>
        <v>6.1032863849765251E-2</v>
      </c>
      <c r="N205" s="106">
        <f>税率2!$O$25</f>
        <v>6.1032863849765251E-2</v>
      </c>
      <c r="O205" s="106">
        <f>税率2!$O$25</f>
        <v>6.1032863849765251E-2</v>
      </c>
      <c r="P205" s="106">
        <f>税率2!$O$25</f>
        <v>6.1032863849765251E-2</v>
      </c>
      <c r="Q205" s="106">
        <f>税率2!$O$25</f>
        <v>6.1032863849765251E-2</v>
      </c>
      <c r="R205" s="106">
        <f>税率2!$O$25</f>
        <v>6.1032863849765251E-2</v>
      </c>
      <c r="S205" s="106">
        <f>税率2!$O$25</f>
        <v>6.1032863849765251E-2</v>
      </c>
      <c r="T205" s="106">
        <f>税率2!$O$25</f>
        <v>6.1032863849765251E-2</v>
      </c>
      <c r="U205" s="106">
        <f>税率2!$O$25</f>
        <v>6.1032863849765251E-2</v>
      </c>
      <c r="V205" s="106">
        <f>税率2!$O$25</f>
        <v>6.1032863849765251E-2</v>
      </c>
      <c r="W205" s="106">
        <f>税率2!$O$25</f>
        <v>6.1032863849765251E-2</v>
      </c>
      <c r="X205" s="106">
        <f>税率2!$O$25</f>
        <v>6.1032863849765251E-2</v>
      </c>
      <c r="Y205" s="106">
        <f>税率2!$O$25</f>
        <v>6.1032863849765251E-2</v>
      </c>
      <c r="Z205" s="106">
        <f>税率2!$O$25</f>
        <v>6.1032863849765251E-2</v>
      </c>
      <c r="AA205" s="106">
        <f>税率2!$O$25</f>
        <v>6.1032863849765251E-2</v>
      </c>
      <c r="AB205" s="106">
        <f>税率2!$O$25</f>
        <v>6.1032863849765251E-2</v>
      </c>
      <c r="AC205" s="106">
        <f>税率2!$O$25</f>
        <v>6.1032863849765251E-2</v>
      </c>
      <c r="AD205" s="106">
        <f>税率2!$O$25</f>
        <v>6.1032863849765251E-2</v>
      </c>
      <c r="AE205" s="106">
        <f>税率2!$O$25</f>
        <v>6.1032863849765251E-2</v>
      </c>
      <c r="AF205" s="106">
        <f>税率2!$O$25</f>
        <v>6.1032863849765251E-2</v>
      </c>
      <c r="AG205" s="106">
        <f>税率2!$O$25</f>
        <v>6.1032863849765251E-2</v>
      </c>
      <c r="AH205" s="106">
        <f>税率2!$O$25</f>
        <v>6.1032863849765251E-2</v>
      </c>
      <c r="AI205" s="106">
        <f>税率2!$O$25</f>
        <v>6.1032863849765251E-2</v>
      </c>
      <c r="AJ205" s="106">
        <f>税率2!$O$25</f>
        <v>6.1032863849765251E-2</v>
      </c>
      <c r="AK205" s="106">
        <f>税率2!$O$25</f>
        <v>6.1032863849765251E-2</v>
      </c>
      <c r="AL205" s="106">
        <f>税率2!$O$25</f>
        <v>6.1032863849765251E-2</v>
      </c>
      <c r="AM205" s="106">
        <f>税率2!$O$25</f>
        <v>6.1032863849765251E-2</v>
      </c>
      <c r="AN205" s="106">
        <f>税率2!$O$25</f>
        <v>6.1032863849765251E-2</v>
      </c>
      <c r="AO205" s="106">
        <f>税率2!$O$25</f>
        <v>6.1032863849765251E-2</v>
      </c>
      <c r="AP205" s="106">
        <f>税率2!$O$25</f>
        <v>6.1032863849765251E-2</v>
      </c>
      <c r="AQ205" s="106">
        <f>税率2!$O$25</f>
        <v>6.1032863849765251E-2</v>
      </c>
      <c r="AR205" s="106">
        <f>税率2!$O$25</f>
        <v>6.1032863849765251E-2</v>
      </c>
      <c r="AS205" s="106">
        <f>税率2!$O$25</f>
        <v>6.1032863849765251E-2</v>
      </c>
      <c r="AT205" s="106">
        <f>税率2!$O$25</f>
        <v>6.1032863849765251E-2</v>
      </c>
      <c r="AU205" s="106">
        <f>税率2!$O$25</f>
        <v>6.1032863849765251E-2</v>
      </c>
    </row>
    <row r="206" spans="1:47" ht="18.75" customHeight="1">
      <c r="A206" s="101" t="s">
        <v>3670</v>
      </c>
      <c r="B206" s="101">
        <v>0</v>
      </c>
      <c r="C206" s="101">
        <v>0</v>
      </c>
      <c r="D206" s="101">
        <v>0</v>
      </c>
      <c r="E206" s="101">
        <v>0</v>
      </c>
      <c r="F206" s="101">
        <v>0</v>
      </c>
      <c r="G206" s="106">
        <f>税率2!$O$25</f>
        <v>6.1032863849765251E-2</v>
      </c>
      <c r="H206" s="106">
        <f>税率2!$O$25</f>
        <v>6.1032863849765251E-2</v>
      </c>
      <c r="I206" s="106">
        <f>税率2!$O$25</f>
        <v>6.1032863849765251E-2</v>
      </c>
      <c r="J206" s="106">
        <f>税率2!$O$25</f>
        <v>6.1032863849765251E-2</v>
      </c>
      <c r="K206" s="106">
        <f>税率2!$O$25</f>
        <v>6.1032863849765251E-2</v>
      </c>
      <c r="L206" s="106">
        <f>税率2!$O$25</f>
        <v>6.1032863849765251E-2</v>
      </c>
      <c r="M206" s="106">
        <f>税率2!$O$25</f>
        <v>6.1032863849765251E-2</v>
      </c>
      <c r="N206" s="106">
        <f>税率2!$O$25</f>
        <v>6.1032863849765251E-2</v>
      </c>
      <c r="O206" s="106">
        <f>税率2!$O$25</f>
        <v>6.1032863849765251E-2</v>
      </c>
      <c r="P206" s="106">
        <f>税率2!$O$25</f>
        <v>6.1032863849765251E-2</v>
      </c>
      <c r="Q206" s="106">
        <f>税率2!$O$25</f>
        <v>6.1032863849765251E-2</v>
      </c>
      <c r="R206" s="106">
        <f>税率2!$O$25</f>
        <v>6.1032863849765251E-2</v>
      </c>
      <c r="S206" s="106">
        <f>税率2!$O$25</f>
        <v>6.1032863849765251E-2</v>
      </c>
      <c r="T206" s="106">
        <f>税率2!$O$25</f>
        <v>6.1032863849765251E-2</v>
      </c>
      <c r="U206" s="106">
        <f>税率2!$O$25</f>
        <v>6.1032863849765251E-2</v>
      </c>
      <c r="V206" s="106">
        <f>税率2!$O$25</f>
        <v>6.1032863849765251E-2</v>
      </c>
      <c r="W206" s="106">
        <f>税率2!$O$25</f>
        <v>6.1032863849765251E-2</v>
      </c>
      <c r="X206" s="106">
        <f>税率2!$O$25</f>
        <v>6.1032863849765251E-2</v>
      </c>
      <c r="Y206" s="106">
        <f>税率2!$O$25</f>
        <v>6.1032863849765251E-2</v>
      </c>
      <c r="Z206" s="106">
        <f>税率2!$O$25</f>
        <v>6.1032863849765251E-2</v>
      </c>
      <c r="AA206" s="106">
        <f>税率2!$O$25</f>
        <v>6.1032863849765251E-2</v>
      </c>
      <c r="AB206" s="106">
        <f>税率2!$O$25</f>
        <v>6.1032863849765251E-2</v>
      </c>
      <c r="AC206" s="106">
        <f>税率2!$O$25</f>
        <v>6.1032863849765251E-2</v>
      </c>
      <c r="AD206" s="106">
        <f>税率2!$O$25</f>
        <v>6.1032863849765251E-2</v>
      </c>
      <c r="AE206" s="106">
        <f>税率2!$O$25</f>
        <v>6.1032863849765251E-2</v>
      </c>
      <c r="AF206" s="106">
        <f>税率2!$O$25</f>
        <v>6.1032863849765251E-2</v>
      </c>
      <c r="AG206" s="106">
        <f>税率2!$O$25</f>
        <v>6.1032863849765251E-2</v>
      </c>
      <c r="AH206" s="106">
        <f>税率2!$O$25</f>
        <v>6.1032863849765251E-2</v>
      </c>
      <c r="AI206" s="106">
        <f>税率2!$O$25</f>
        <v>6.1032863849765251E-2</v>
      </c>
      <c r="AJ206" s="106">
        <f>税率2!$O$25</f>
        <v>6.1032863849765251E-2</v>
      </c>
      <c r="AK206" s="106">
        <f>税率2!$O$25</f>
        <v>6.1032863849765251E-2</v>
      </c>
      <c r="AL206" s="106">
        <f>税率2!$O$25</f>
        <v>6.1032863849765251E-2</v>
      </c>
      <c r="AM206" s="106">
        <f>税率2!$O$25</f>
        <v>6.1032863849765251E-2</v>
      </c>
      <c r="AN206" s="106">
        <f>税率2!$O$25</f>
        <v>6.1032863849765251E-2</v>
      </c>
      <c r="AO206" s="106">
        <f>税率2!$O$25</f>
        <v>6.1032863849765251E-2</v>
      </c>
      <c r="AP206" s="106">
        <f>税率2!$O$25</f>
        <v>6.1032863849765251E-2</v>
      </c>
      <c r="AQ206" s="106">
        <f>税率2!$O$25</f>
        <v>6.1032863849765251E-2</v>
      </c>
      <c r="AR206" s="106">
        <f>税率2!$O$25</f>
        <v>6.1032863849765251E-2</v>
      </c>
      <c r="AS206" s="106">
        <f>税率2!$O$25</f>
        <v>6.1032863849765251E-2</v>
      </c>
      <c r="AT206" s="106">
        <f>税率2!$O$25</f>
        <v>6.1032863849765251E-2</v>
      </c>
      <c r="AU206" s="106">
        <f>税率2!$O$25</f>
        <v>6.1032863849765251E-2</v>
      </c>
    </row>
    <row r="207" spans="1:47" ht="18.75" customHeight="1">
      <c r="A207" s="101" t="s">
        <v>3671</v>
      </c>
      <c r="B207" s="101">
        <v>0</v>
      </c>
      <c r="C207" s="101">
        <v>0</v>
      </c>
      <c r="D207" s="101">
        <v>0</v>
      </c>
      <c r="E207" s="101">
        <v>0</v>
      </c>
      <c r="F207" s="101">
        <v>0</v>
      </c>
      <c r="G207" s="106">
        <f>税率2!$O$25</f>
        <v>6.1032863849765251E-2</v>
      </c>
      <c r="H207" s="106">
        <f>税率2!$O$25</f>
        <v>6.1032863849765251E-2</v>
      </c>
      <c r="I207" s="106">
        <f>税率2!$O$25</f>
        <v>6.1032863849765251E-2</v>
      </c>
      <c r="J207" s="106">
        <f>税率2!$O$25</f>
        <v>6.1032863849765251E-2</v>
      </c>
      <c r="K207" s="106">
        <f>税率2!$O$25</f>
        <v>6.1032863849765251E-2</v>
      </c>
      <c r="L207" s="106">
        <f>税率2!$O$25</f>
        <v>6.1032863849765251E-2</v>
      </c>
      <c r="M207" s="106">
        <f>税率2!$O$25</f>
        <v>6.1032863849765251E-2</v>
      </c>
      <c r="N207" s="106">
        <f>税率2!$O$25</f>
        <v>6.1032863849765251E-2</v>
      </c>
      <c r="O207" s="106">
        <f>税率2!$O$25</f>
        <v>6.1032863849765251E-2</v>
      </c>
      <c r="P207" s="106">
        <f>税率2!$O$25</f>
        <v>6.1032863849765251E-2</v>
      </c>
      <c r="Q207" s="106">
        <f>税率2!$O$25</f>
        <v>6.1032863849765251E-2</v>
      </c>
      <c r="R207" s="106">
        <f>税率2!$O$25</f>
        <v>6.1032863849765251E-2</v>
      </c>
      <c r="S207" s="106">
        <f>税率2!$O$25</f>
        <v>6.1032863849765251E-2</v>
      </c>
      <c r="T207" s="106">
        <f>税率2!$O$25</f>
        <v>6.1032863849765251E-2</v>
      </c>
      <c r="U207" s="106">
        <f>税率2!$O$25</f>
        <v>6.1032863849765251E-2</v>
      </c>
      <c r="V207" s="106">
        <f>税率2!$O$25</f>
        <v>6.1032863849765251E-2</v>
      </c>
      <c r="W207" s="106">
        <f>税率2!$O$25</f>
        <v>6.1032863849765251E-2</v>
      </c>
      <c r="X207" s="106">
        <f>税率2!$O$25</f>
        <v>6.1032863849765251E-2</v>
      </c>
      <c r="Y207" s="106">
        <f>税率2!$O$25</f>
        <v>6.1032863849765251E-2</v>
      </c>
      <c r="Z207" s="106">
        <f>税率2!$O$25</f>
        <v>6.1032863849765251E-2</v>
      </c>
      <c r="AA207" s="106">
        <f>税率2!$O$25</f>
        <v>6.1032863849765251E-2</v>
      </c>
      <c r="AB207" s="106">
        <f>税率2!$O$25</f>
        <v>6.1032863849765251E-2</v>
      </c>
      <c r="AC207" s="106">
        <f>税率2!$O$25</f>
        <v>6.1032863849765251E-2</v>
      </c>
      <c r="AD207" s="106">
        <f>税率2!$O$25</f>
        <v>6.1032863849765251E-2</v>
      </c>
      <c r="AE207" s="106">
        <f>税率2!$O$25</f>
        <v>6.1032863849765251E-2</v>
      </c>
      <c r="AF207" s="106">
        <f>税率2!$O$25</f>
        <v>6.1032863849765251E-2</v>
      </c>
      <c r="AG207" s="106">
        <f>税率2!$O$25</f>
        <v>6.1032863849765251E-2</v>
      </c>
      <c r="AH207" s="106">
        <f>税率2!$O$25</f>
        <v>6.1032863849765251E-2</v>
      </c>
      <c r="AI207" s="106">
        <f>税率2!$O$25</f>
        <v>6.1032863849765251E-2</v>
      </c>
      <c r="AJ207" s="106">
        <f>税率2!$O$25</f>
        <v>6.1032863849765251E-2</v>
      </c>
      <c r="AK207" s="106">
        <f>税率2!$O$25</f>
        <v>6.1032863849765251E-2</v>
      </c>
      <c r="AL207" s="106">
        <f>税率2!$O$25</f>
        <v>6.1032863849765251E-2</v>
      </c>
      <c r="AM207" s="106">
        <f>税率2!$O$25</f>
        <v>6.1032863849765251E-2</v>
      </c>
      <c r="AN207" s="106">
        <f>税率2!$O$25</f>
        <v>6.1032863849765251E-2</v>
      </c>
      <c r="AO207" s="106">
        <f>税率2!$O$25</f>
        <v>6.1032863849765251E-2</v>
      </c>
      <c r="AP207" s="106">
        <f>税率2!$O$25</f>
        <v>6.1032863849765251E-2</v>
      </c>
      <c r="AQ207" s="106">
        <f>税率2!$O$25</f>
        <v>6.1032863849765251E-2</v>
      </c>
      <c r="AR207" s="106">
        <f>税率2!$O$25</f>
        <v>6.1032863849765251E-2</v>
      </c>
      <c r="AS207" s="106">
        <f>税率2!$O$25</f>
        <v>6.1032863849765251E-2</v>
      </c>
      <c r="AT207" s="106">
        <f>税率2!$O$25</f>
        <v>6.1032863849765251E-2</v>
      </c>
      <c r="AU207" s="106">
        <f>税率2!$O$25</f>
        <v>6.1032863849765251E-2</v>
      </c>
    </row>
    <row r="208" spans="1:47" ht="18.75" customHeight="1">
      <c r="A208" s="101" t="s">
        <v>3672</v>
      </c>
      <c r="B208" s="101">
        <v>0</v>
      </c>
      <c r="C208" s="101">
        <v>0</v>
      </c>
      <c r="D208" s="101">
        <v>0</v>
      </c>
      <c r="E208" s="101">
        <v>0</v>
      </c>
      <c r="F208" s="101">
        <v>0</v>
      </c>
      <c r="G208" s="106">
        <f>税率2!$O$25</f>
        <v>6.1032863849765251E-2</v>
      </c>
      <c r="H208" s="106">
        <f>税率2!$O$25</f>
        <v>6.1032863849765251E-2</v>
      </c>
      <c r="I208" s="106">
        <f>税率2!$O$25</f>
        <v>6.1032863849765251E-2</v>
      </c>
      <c r="J208" s="106">
        <f>税率2!$O$25</f>
        <v>6.1032863849765251E-2</v>
      </c>
      <c r="K208" s="106">
        <f>税率2!$O$25</f>
        <v>6.1032863849765251E-2</v>
      </c>
      <c r="L208" s="106">
        <f>税率2!$O$25</f>
        <v>6.1032863849765251E-2</v>
      </c>
      <c r="M208" s="106">
        <f>税率2!$O$25</f>
        <v>6.1032863849765251E-2</v>
      </c>
      <c r="N208" s="106">
        <f>税率2!$O$25</f>
        <v>6.1032863849765251E-2</v>
      </c>
      <c r="O208" s="106">
        <f>税率2!$O$25</f>
        <v>6.1032863849765251E-2</v>
      </c>
      <c r="P208" s="106">
        <f>税率2!$O$25</f>
        <v>6.1032863849765251E-2</v>
      </c>
      <c r="Q208" s="106">
        <f>税率2!$O$25</f>
        <v>6.1032863849765251E-2</v>
      </c>
      <c r="R208" s="106">
        <f>税率2!$O$25</f>
        <v>6.1032863849765251E-2</v>
      </c>
      <c r="S208" s="106">
        <f>税率2!$O$25</f>
        <v>6.1032863849765251E-2</v>
      </c>
      <c r="T208" s="106">
        <f>税率2!$O$25</f>
        <v>6.1032863849765251E-2</v>
      </c>
      <c r="U208" s="106">
        <f>税率2!$O$25</f>
        <v>6.1032863849765251E-2</v>
      </c>
      <c r="V208" s="106">
        <f>税率2!$O$25</f>
        <v>6.1032863849765251E-2</v>
      </c>
      <c r="W208" s="106">
        <f>税率2!$O$25</f>
        <v>6.1032863849765251E-2</v>
      </c>
      <c r="X208" s="106">
        <f>税率2!$O$25</f>
        <v>6.1032863849765251E-2</v>
      </c>
      <c r="Y208" s="106">
        <f>税率2!$O$25</f>
        <v>6.1032863849765251E-2</v>
      </c>
      <c r="Z208" s="106">
        <f>税率2!$O$25</f>
        <v>6.1032863849765251E-2</v>
      </c>
      <c r="AA208" s="106">
        <f>税率2!$O$25</f>
        <v>6.1032863849765251E-2</v>
      </c>
      <c r="AB208" s="106">
        <f>税率2!$O$25</f>
        <v>6.1032863849765251E-2</v>
      </c>
      <c r="AC208" s="106">
        <f>税率2!$O$25</f>
        <v>6.1032863849765251E-2</v>
      </c>
      <c r="AD208" s="106">
        <f>税率2!$O$25</f>
        <v>6.1032863849765251E-2</v>
      </c>
      <c r="AE208" s="106">
        <f>税率2!$O$25</f>
        <v>6.1032863849765251E-2</v>
      </c>
      <c r="AF208" s="106">
        <f>税率2!$O$25</f>
        <v>6.1032863849765251E-2</v>
      </c>
      <c r="AG208" s="106">
        <f>税率2!$O$25</f>
        <v>6.1032863849765251E-2</v>
      </c>
      <c r="AH208" s="106">
        <f>税率2!$O$25</f>
        <v>6.1032863849765251E-2</v>
      </c>
      <c r="AI208" s="106">
        <f>税率2!$O$25</f>
        <v>6.1032863849765251E-2</v>
      </c>
      <c r="AJ208" s="106">
        <f>税率2!$O$25</f>
        <v>6.1032863849765251E-2</v>
      </c>
      <c r="AK208" s="106">
        <f>税率2!$O$25</f>
        <v>6.1032863849765251E-2</v>
      </c>
      <c r="AL208" s="106">
        <f>税率2!$O$25</f>
        <v>6.1032863849765251E-2</v>
      </c>
      <c r="AM208" s="106">
        <f>税率2!$O$25</f>
        <v>6.1032863849765251E-2</v>
      </c>
      <c r="AN208" s="106">
        <f>税率2!$O$25</f>
        <v>6.1032863849765251E-2</v>
      </c>
      <c r="AO208" s="106">
        <f>税率2!$O$25</f>
        <v>6.1032863849765251E-2</v>
      </c>
      <c r="AP208" s="106">
        <f>税率2!$O$25</f>
        <v>6.1032863849765251E-2</v>
      </c>
      <c r="AQ208" s="106">
        <f>税率2!$O$25</f>
        <v>6.1032863849765251E-2</v>
      </c>
      <c r="AR208" s="106">
        <f>税率2!$O$25</f>
        <v>6.1032863849765251E-2</v>
      </c>
      <c r="AS208" s="106">
        <f>税率2!$O$25</f>
        <v>6.1032863849765251E-2</v>
      </c>
      <c r="AT208" s="106">
        <f>税率2!$O$25</f>
        <v>6.1032863849765251E-2</v>
      </c>
      <c r="AU208" s="106">
        <f>税率2!$O$25</f>
        <v>6.1032863849765251E-2</v>
      </c>
    </row>
    <row r="209" spans="1:47" ht="18.75" customHeight="1">
      <c r="A209" s="101" t="s">
        <v>3673</v>
      </c>
      <c r="B209" s="101">
        <v>0</v>
      </c>
      <c r="C209" s="101">
        <v>0</v>
      </c>
      <c r="D209" s="101">
        <v>0</v>
      </c>
      <c r="E209" s="101">
        <v>0</v>
      </c>
      <c r="F209" s="101">
        <v>0</v>
      </c>
      <c r="G209" s="106">
        <f>税率2!$O$25</f>
        <v>6.1032863849765251E-2</v>
      </c>
      <c r="H209" s="106">
        <f>税率2!$O$25</f>
        <v>6.1032863849765251E-2</v>
      </c>
      <c r="I209" s="106">
        <f>税率2!$O$25</f>
        <v>6.1032863849765251E-2</v>
      </c>
      <c r="J209" s="106">
        <f>税率2!$O$25</f>
        <v>6.1032863849765251E-2</v>
      </c>
      <c r="K209" s="106">
        <f>税率2!$O$25</f>
        <v>6.1032863849765251E-2</v>
      </c>
      <c r="L209" s="106">
        <f>税率2!$O$25</f>
        <v>6.1032863849765251E-2</v>
      </c>
      <c r="M209" s="106">
        <f>税率2!$O$25</f>
        <v>6.1032863849765251E-2</v>
      </c>
      <c r="N209" s="106">
        <f>税率2!$O$25</f>
        <v>6.1032863849765251E-2</v>
      </c>
      <c r="O209" s="106">
        <f>税率2!$O$25</f>
        <v>6.1032863849765251E-2</v>
      </c>
      <c r="P209" s="106">
        <f>税率2!$O$25</f>
        <v>6.1032863849765251E-2</v>
      </c>
      <c r="Q209" s="106">
        <f>税率2!$O$25</f>
        <v>6.1032863849765251E-2</v>
      </c>
      <c r="R209" s="106">
        <f>税率2!$O$25</f>
        <v>6.1032863849765251E-2</v>
      </c>
      <c r="S209" s="106">
        <f>税率2!$O$25</f>
        <v>6.1032863849765251E-2</v>
      </c>
      <c r="T209" s="106">
        <f>税率2!$O$25</f>
        <v>6.1032863849765251E-2</v>
      </c>
      <c r="U209" s="106">
        <f>税率2!$O$25</f>
        <v>6.1032863849765251E-2</v>
      </c>
      <c r="V209" s="106">
        <f>税率2!$O$25</f>
        <v>6.1032863849765251E-2</v>
      </c>
      <c r="W209" s="106">
        <f>税率2!$O$25</f>
        <v>6.1032863849765251E-2</v>
      </c>
      <c r="X209" s="106">
        <f>税率2!$O$25</f>
        <v>6.1032863849765251E-2</v>
      </c>
      <c r="Y209" s="106">
        <f>税率2!$O$25</f>
        <v>6.1032863849765251E-2</v>
      </c>
      <c r="Z209" s="106">
        <f>税率2!$O$25</f>
        <v>6.1032863849765251E-2</v>
      </c>
      <c r="AA209" s="106">
        <f>税率2!$O$25</f>
        <v>6.1032863849765251E-2</v>
      </c>
      <c r="AB209" s="106">
        <f>税率2!$O$25</f>
        <v>6.1032863849765251E-2</v>
      </c>
      <c r="AC209" s="106">
        <f>税率2!$O$25</f>
        <v>6.1032863849765251E-2</v>
      </c>
      <c r="AD209" s="106">
        <f>税率2!$O$25</f>
        <v>6.1032863849765251E-2</v>
      </c>
      <c r="AE209" s="106">
        <f>税率2!$O$25</f>
        <v>6.1032863849765251E-2</v>
      </c>
      <c r="AF209" s="106">
        <f>税率2!$O$25</f>
        <v>6.1032863849765251E-2</v>
      </c>
      <c r="AG209" s="106">
        <f>税率2!$O$25</f>
        <v>6.1032863849765251E-2</v>
      </c>
      <c r="AH209" s="106">
        <f>税率2!$O$25</f>
        <v>6.1032863849765251E-2</v>
      </c>
      <c r="AI209" s="106">
        <f>税率2!$O$25</f>
        <v>6.1032863849765251E-2</v>
      </c>
      <c r="AJ209" s="106">
        <f>税率2!$O$25</f>
        <v>6.1032863849765251E-2</v>
      </c>
      <c r="AK209" s="106">
        <f>税率2!$O$25</f>
        <v>6.1032863849765251E-2</v>
      </c>
      <c r="AL209" s="106">
        <f>税率2!$O$25</f>
        <v>6.1032863849765251E-2</v>
      </c>
      <c r="AM209" s="106">
        <f>税率2!$O$25</f>
        <v>6.1032863849765251E-2</v>
      </c>
      <c r="AN209" s="106">
        <f>税率2!$O$25</f>
        <v>6.1032863849765251E-2</v>
      </c>
      <c r="AO209" s="106">
        <f>税率2!$O$25</f>
        <v>6.1032863849765251E-2</v>
      </c>
      <c r="AP209" s="106">
        <f>税率2!$O$25</f>
        <v>6.1032863849765251E-2</v>
      </c>
      <c r="AQ209" s="106">
        <f>税率2!$O$25</f>
        <v>6.1032863849765251E-2</v>
      </c>
      <c r="AR209" s="106">
        <f>税率2!$O$25</f>
        <v>6.1032863849765251E-2</v>
      </c>
      <c r="AS209" s="106">
        <f>税率2!$O$25</f>
        <v>6.1032863849765251E-2</v>
      </c>
      <c r="AT209" s="106">
        <f>税率2!$O$25</f>
        <v>6.1032863849765251E-2</v>
      </c>
      <c r="AU209" s="106">
        <f>税率2!$O$25</f>
        <v>6.1032863849765251E-2</v>
      </c>
    </row>
    <row r="210" spans="1:47" ht="18.75" customHeight="1">
      <c r="A210" s="101" t="s">
        <v>3674</v>
      </c>
      <c r="B210" s="101">
        <v>0</v>
      </c>
      <c r="C210" s="101">
        <v>0</v>
      </c>
      <c r="D210" s="101">
        <v>0</v>
      </c>
      <c r="E210" s="101">
        <v>0</v>
      </c>
      <c r="F210" s="101">
        <v>0</v>
      </c>
      <c r="G210" s="106">
        <f>税率2!$O$25</f>
        <v>6.1032863849765251E-2</v>
      </c>
      <c r="H210" s="106">
        <f>税率2!$O$25</f>
        <v>6.1032863849765251E-2</v>
      </c>
      <c r="I210" s="106">
        <f>税率2!$O$25</f>
        <v>6.1032863849765251E-2</v>
      </c>
      <c r="J210" s="106">
        <f>税率2!$O$25</f>
        <v>6.1032863849765251E-2</v>
      </c>
      <c r="K210" s="106">
        <f>税率2!$O$25</f>
        <v>6.1032863849765251E-2</v>
      </c>
      <c r="L210" s="106">
        <f>税率2!$O$25</f>
        <v>6.1032863849765251E-2</v>
      </c>
      <c r="M210" s="106">
        <f>税率2!$O$25</f>
        <v>6.1032863849765251E-2</v>
      </c>
      <c r="N210" s="106">
        <f>税率2!$O$25</f>
        <v>6.1032863849765251E-2</v>
      </c>
      <c r="O210" s="106">
        <f>税率2!$O$25</f>
        <v>6.1032863849765251E-2</v>
      </c>
      <c r="P210" s="106">
        <f>税率2!$O$25</f>
        <v>6.1032863849765251E-2</v>
      </c>
      <c r="Q210" s="106">
        <f>税率2!$O$25</f>
        <v>6.1032863849765251E-2</v>
      </c>
      <c r="R210" s="106">
        <f>税率2!$O$25</f>
        <v>6.1032863849765251E-2</v>
      </c>
      <c r="S210" s="106">
        <f>税率2!$O$25</f>
        <v>6.1032863849765251E-2</v>
      </c>
      <c r="T210" s="106">
        <f>税率2!$O$25</f>
        <v>6.1032863849765251E-2</v>
      </c>
      <c r="U210" s="106">
        <f>税率2!$O$25</f>
        <v>6.1032863849765251E-2</v>
      </c>
      <c r="V210" s="106">
        <f>税率2!$O$25</f>
        <v>6.1032863849765251E-2</v>
      </c>
      <c r="W210" s="106">
        <f>税率2!$O$25</f>
        <v>6.1032863849765251E-2</v>
      </c>
      <c r="X210" s="106">
        <f>税率2!$O$25</f>
        <v>6.1032863849765251E-2</v>
      </c>
      <c r="Y210" s="106">
        <f>税率2!$O$25</f>
        <v>6.1032863849765251E-2</v>
      </c>
      <c r="Z210" s="106">
        <f>税率2!$O$25</f>
        <v>6.1032863849765251E-2</v>
      </c>
      <c r="AA210" s="106">
        <f>税率2!$O$25</f>
        <v>6.1032863849765251E-2</v>
      </c>
      <c r="AB210" s="106">
        <f>税率2!$O$25</f>
        <v>6.1032863849765251E-2</v>
      </c>
      <c r="AC210" s="106">
        <f>税率2!$O$25</f>
        <v>6.1032863849765251E-2</v>
      </c>
      <c r="AD210" s="106">
        <f>税率2!$O$25</f>
        <v>6.1032863849765251E-2</v>
      </c>
      <c r="AE210" s="106">
        <f>税率2!$O$25</f>
        <v>6.1032863849765251E-2</v>
      </c>
      <c r="AF210" s="106">
        <f>税率2!$O$25</f>
        <v>6.1032863849765251E-2</v>
      </c>
      <c r="AG210" s="106">
        <f>税率2!$O$25</f>
        <v>6.1032863849765251E-2</v>
      </c>
      <c r="AH210" s="106">
        <f>税率2!$O$25</f>
        <v>6.1032863849765251E-2</v>
      </c>
      <c r="AI210" s="106">
        <f>税率2!$O$25</f>
        <v>6.1032863849765251E-2</v>
      </c>
      <c r="AJ210" s="106">
        <f>税率2!$O$25</f>
        <v>6.1032863849765251E-2</v>
      </c>
      <c r="AK210" s="106">
        <f>税率2!$O$25</f>
        <v>6.1032863849765251E-2</v>
      </c>
      <c r="AL210" s="106">
        <f>税率2!$O$25</f>
        <v>6.1032863849765251E-2</v>
      </c>
      <c r="AM210" s="106">
        <f>税率2!$O$25</f>
        <v>6.1032863849765251E-2</v>
      </c>
      <c r="AN210" s="106">
        <f>税率2!$O$25</f>
        <v>6.1032863849765251E-2</v>
      </c>
      <c r="AO210" s="106">
        <f>税率2!$O$25</f>
        <v>6.1032863849765251E-2</v>
      </c>
      <c r="AP210" s="106">
        <f>税率2!$O$25</f>
        <v>6.1032863849765251E-2</v>
      </c>
      <c r="AQ210" s="106">
        <f>税率2!$O$25</f>
        <v>6.1032863849765251E-2</v>
      </c>
      <c r="AR210" s="106">
        <f>税率2!$O$25</f>
        <v>6.1032863849765251E-2</v>
      </c>
      <c r="AS210" s="106">
        <f>税率2!$O$25</f>
        <v>6.1032863849765251E-2</v>
      </c>
      <c r="AT210" s="106">
        <f>税率2!$O$25</f>
        <v>6.1032863849765251E-2</v>
      </c>
      <c r="AU210" s="106">
        <f>税率2!$O$25</f>
        <v>6.1032863849765251E-2</v>
      </c>
    </row>
    <row r="211" spans="1:47" ht="18.75" customHeight="1">
      <c r="A211" s="101" t="s">
        <v>3675</v>
      </c>
      <c r="B211" s="101">
        <v>0</v>
      </c>
      <c r="C211" s="101">
        <v>0</v>
      </c>
      <c r="D211" s="101">
        <v>0</v>
      </c>
      <c r="E211" s="101">
        <v>0</v>
      </c>
      <c r="F211" s="101">
        <v>0</v>
      </c>
      <c r="G211" s="106">
        <f>税率2!$O$25</f>
        <v>6.1032863849765251E-2</v>
      </c>
      <c r="H211" s="106">
        <f>税率2!$O$25</f>
        <v>6.1032863849765251E-2</v>
      </c>
      <c r="I211" s="106">
        <f>税率2!$O$25</f>
        <v>6.1032863849765251E-2</v>
      </c>
      <c r="J211" s="106">
        <f>税率2!$O$25</f>
        <v>6.1032863849765251E-2</v>
      </c>
      <c r="K211" s="106">
        <f>税率2!$O$25</f>
        <v>6.1032863849765251E-2</v>
      </c>
      <c r="L211" s="106">
        <f>税率2!$O$25</f>
        <v>6.1032863849765251E-2</v>
      </c>
      <c r="M211" s="106">
        <f>税率2!$O$25</f>
        <v>6.1032863849765251E-2</v>
      </c>
      <c r="N211" s="106">
        <f>税率2!$O$25</f>
        <v>6.1032863849765251E-2</v>
      </c>
      <c r="O211" s="106">
        <f>税率2!$O$25</f>
        <v>6.1032863849765251E-2</v>
      </c>
      <c r="P211" s="106">
        <f>税率2!$O$25</f>
        <v>6.1032863849765251E-2</v>
      </c>
      <c r="Q211" s="106">
        <f>税率2!$O$25</f>
        <v>6.1032863849765251E-2</v>
      </c>
      <c r="R211" s="106">
        <f>税率2!$O$25</f>
        <v>6.1032863849765251E-2</v>
      </c>
      <c r="S211" s="106">
        <f>税率2!$O$25</f>
        <v>6.1032863849765251E-2</v>
      </c>
      <c r="T211" s="106">
        <f>税率2!$O$25</f>
        <v>6.1032863849765251E-2</v>
      </c>
      <c r="U211" s="106">
        <f>税率2!$O$25</f>
        <v>6.1032863849765251E-2</v>
      </c>
      <c r="V211" s="106">
        <f>税率2!$O$25</f>
        <v>6.1032863849765251E-2</v>
      </c>
      <c r="W211" s="106">
        <f>税率2!$O$25</f>
        <v>6.1032863849765251E-2</v>
      </c>
      <c r="X211" s="106">
        <f>税率2!$O$25</f>
        <v>6.1032863849765251E-2</v>
      </c>
      <c r="Y211" s="106">
        <f>税率2!$O$25</f>
        <v>6.1032863849765251E-2</v>
      </c>
      <c r="Z211" s="106">
        <f>税率2!$O$25</f>
        <v>6.1032863849765251E-2</v>
      </c>
      <c r="AA211" s="106">
        <f>税率2!$O$25</f>
        <v>6.1032863849765251E-2</v>
      </c>
      <c r="AB211" s="106">
        <f>税率2!$O$25</f>
        <v>6.1032863849765251E-2</v>
      </c>
      <c r="AC211" s="106">
        <f>税率2!$O$25</f>
        <v>6.1032863849765251E-2</v>
      </c>
      <c r="AD211" s="106">
        <f>税率2!$O$25</f>
        <v>6.1032863849765251E-2</v>
      </c>
      <c r="AE211" s="106">
        <f>税率2!$O$25</f>
        <v>6.1032863849765251E-2</v>
      </c>
      <c r="AF211" s="106">
        <f>税率2!$O$25</f>
        <v>6.1032863849765251E-2</v>
      </c>
      <c r="AG211" s="106">
        <f>税率2!$O$25</f>
        <v>6.1032863849765251E-2</v>
      </c>
      <c r="AH211" s="106">
        <f>税率2!$O$25</f>
        <v>6.1032863849765251E-2</v>
      </c>
      <c r="AI211" s="106">
        <f>税率2!$O$25</f>
        <v>6.1032863849765251E-2</v>
      </c>
      <c r="AJ211" s="106">
        <f>税率2!$O$25</f>
        <v>6.1032863849765251E-2</v>
      </c>
      <c r="AK211" s="106">
        <f>税率2!$O$25</f>
        <v>6.1032863849765251E-2</v>
      </c>
      <c r="AL211" s="106">
        <f>税率2!$O$25</f>
        <v>6.1032863849765251E-2</v>
      </c>
      <c r="AM211" s="106">
        <f>税率2!$O$25</f>
        <v>6.1032863849765251E-2</v>
      </c>
      <c r="AN211" s="106">
        <f>税率2!$O$25</f>
        <v>6.1032863849765251E-2</v>
      </c>
      <c r="AO211" s="106">
        <f>税率2!$O$25</f>
        <v>6.1032863849765251E-2</v>
      </c>
      <c r="AP211" s="106">
        <f>税率2!$O$25</f>
        <v>6.1032863849765251E-2</v>
      </c>
      <c r="AQ211" s="106">
        <f>税率2!$O$25</f>
        <v>6.1032863849765251E-2</v>
      </c>
      <c r="AR211" s="106">
        <f>税率2!$O$25</f>
        <v>6.1032863849765251E-2</v>
      </c>
      <c r="AS211" s="106">
        <f>税率2!$O$25</f>
        <v>6.1032863849765251E-2</v>
      </c>
      <c r="AT211" s="106">
        <f>税率2!$O$25</f>
        <v>6.1032863849765251E-2</v>
      </c>
      <c r="AU211" s="106">
        <f>税率2!$O$25</f>
        <v>6.1032863849765251E-2</v>
      </c>
    </row>
    <row r="213" spans="1:47" s="128" customFormat="1">
      <c r="A213" s="127" t="s">
        <v>3766</v>
      </c>
      <c r="B213" s="127"/>
      <c r="C213" s="127"/>
      <c r="D213" s="127"/>
      <c r="E213" s="127"/>
      <c r="F213" s="127"/>
    </row>
    <row r="214" spans="1:47">
      <c r="A214" s="105" t="s">
        <v>3697</v>
      </c>
      <c r="B214" s="105"/>
      <c r="C214" s="105"/>
      <c r="D214" s="105"/>
      <c r="E214" s="105"/>
      <c r="F214" s="105"/>
      <c r="G214" s="101">
        <f t="shared" ref="G214:AK214" si="0">G$1</f>
        <v>2020</v>
      </c>
      <c r="H214" s="101">
        <f t="shared" si="0"/>
        <v>2021</v>
      </c>
      <c r="I214" s="101">
        <f t="shared" si="0"/>
        <v>2022</v>
      </c>
      <c r="J214" s="101">
        <f t="shared" si="0"/>
        <v>2023</v>
      </c>
      <c r="K214" s="101">
        <f t="shared" si="0"/>
        <v>2024</v>
      </c>
      <c r="L214" s="101">
        <f t="shared" si="0"/>
        <v>2025</v>
      </c>
      <c r="M214" s="101">
        <f t="shared" si="0"/>
        <v>2026</v>
      </c>
      <c r="N214" s="101">
        <f t="shared" si="0"/>
        <v>2027</v>
      </c>
      <c r="O214" s="101">
        <f t="shared" si="0"/>
        <v>2028</v>
      </c>
      <c r="P214" s="101">
        <f t="shared" si="0"/>
        <v>2029</v>
      </c>
      <c r="Q214" s="101">
        <f t="shared" si="0"/>
        <v>2030</v>
      </c>
      <c r="R214" s="101">
        <f t="shared" si="0"/>
        <v>2031</v>
      </c>
      <c r="S214" s="101">
        <f t="shared" si="0"/>
        <v>2032</v>
      </c>
      <c r="T214" s="101">
        <f t="shared" si="0"/>
        <v>2033</v>
      </c>
      <c r="U214" s="101">
        <f t="shared" si="0"/>
        <v>2034</v>
      </c>
      <c r="V214" s="101">
        <f t="shared" si="0"/>
        <v>2035</v>
      </c>
      <c r="W214" s="101">
        <f t="shared" si="0"/>
        <v>2036</v>
      </c>
      <c r="X214" s="101">
        <f t="shared" si="0"/>
        <v>2037</v>
      </c>
      <c r="Y214" s="101">
        <f t="shared" si="0"/>
        <v>2038</v>
      </c>
      <c r="Z214" s="101">
        <f t="shared" si="0"/>
        <v>2039</v>
      </c>
      <c r="AA214" s="101">
        <f t="shared" si="0"/>
        <v>2040</v>
      </c>
      <c r="AB214" s="101">
        <f t="shared" si="0"/>
        <v>2041</v>
      </c>
      <c r="AC214" s="101">
        <f t="shared" si="0"/>
        <v>2042</v>
      </c>
      <c r="AD214" s="101">
        <f t="shared" si="0"/>
        <v>2043</v>
      </c>
      <c r="AE214" s="101">
        <f t="shared" si="0"/>
        <v>2044</v>
      </c>
      <c r="AF214" s="101">
        <f t="shared" si="0"/>
        <v>2045</v>
      </c>
      <c r="AG214" s="101">
        <f t="shared" si="0"/>
        <v>2046</v>
      </c>
      <c r="AH214" s="101">
        <f t="shared" si="0"/>
        <v>2047</v>
      </c>
      <c r="AI214" s="101">
        <f t="shared" si="0"/>
        <v>2048</v>
      </c>
      <c r="AJ214" s="101">
        <f t="shared" si="0"/>
        <v>2049</v>
      </c>
      <c r="AK214" s="101">
        <f t="shared" si="0"/>
        <v>2050</v>
      </c>
    </row>
    <row r="215" spans="1:47">
      <c r="A215" s="101" t="s">
        <v>3668</v>
      </c>
      <c r="G215" s="106"/>
      <c r="H215" s="106">
        <f t="shared" ref="H215:AK215" si="1">IFERROR(H4/G4-1,"")</f>
        <v>0</v>
      </c>
      <c r="I215" s="106">
        <f t="shared" si="1"/>
        <v>0</v>
      </c>
      <c r="J215" s="106">
        <f t="shared" si="1"/>
        <v>0</v>
      </c>
      <c r="K215" s="106">
        <f t="shared" si="1"/>
        <v>0</v>
      </c>
      <c r="L215" s="106">
        <f t="shared" si="1"/>
        <v>0</v>
      </c>
      <c r="M215" s="106">
        <f t="shared" si="1"/>
        <v>0</v>
      </c>
      <c r="N215" s="106">
        <f t="shared" si="1"/>
        <v>0</v>
      </c>
      <c r="O215" s="106">
        <f t="shared" si="1"/>
        <v>0</v>
      </c>
      <c r="P215" s="106">
        <f t="shared" si="1"/>
        <v>0</v>
      </c>
      <c r="Q215" s="106">
        <f t="shared" si="1"/>
        <v>0</v>
      </c>
      <c r="R215" s="106">
        <f t="shared" si="1"/>
        <v>0</v>
      </c>
      <c r="S215" s="106">
        <f t="shared" si="1"/>
        <v>0</v>
      </c>
      <c r="T215" s="106">
        <f t="shared" si="1"/>
        <v>0</v>
      </c>
      <c r="U215" s="106">
        <f t="shared" si="1"/>
        <v>0</v>
      </c>
      <c r="V215" s="106">
        <f t="shared" si="1"/>
        <v>0</v>
      </c>
      <c r="W215" s="106">
        <f t="shared" si="1"/>
        <v>0</v>
      </c>
      <c r="X215" s="106">
        <f t="shared" si="1"/>
        <v>0</v>
      </c>
      <c r="Y215" s="106">
        <f t="shared" si="1"/>
        <v>0</v>
      </c>
      <c r="Z215" s="106">
        <f t="shared" si="1"/>
        <v>0</v>
      </c>
      <c r="AA215" s="106">
        <f t="shared" si="1"/>
        <v>0</v>
      </c>
      <c r="AB215" s="106">
        <f t="shared" si="1"/>
        <v>0</v>
      </c>
      <c r="AC215" s="106">
        <f t="shared" si="1"/>
        <v>0</v>
      </c>
      <c r="AD215" s="106">
        <f t="shared" si="1"/>
        <v>0</v>
      </c>
      <c r="AE215" s="106">
        <f t="shared" si="1"/>
        <v>0</v>
      </c>
      <c r="AF215" s="106">
        <f t="shared" si="1"/>
        <v>0</v>
      </c>
      <c r="AG215" s="106">
        <f t="shared" si="1"/>
        <v>0</v>
      </c>
      <c r="AH215" s="106">
        <f t="shared" si="1"/>
        <v>0</v>
      </c>
      <c r="AI215" s="106">
        <f t="shared" si="1"/>
        <v>0</v>
      </c>
      <c r="AJ215" s="106">
        <f t="shared" si="1"/>
        <v>0</v>
      </c>
      <c r="AK215" s="106">
        <f t="shared" si="1"/>
        <v>0</v>
      </c>
    </row>
    <row r="216" spans="1:47">
      <c r="A216" s="101" t="s">
        <v>3669</v>
      </c>
      <c r="G216" s="106"/>
      <c r="H216" s="106">
        <f t="shared" ref="H216:AK216" si="2">IFERROR(H5/G5-1,"")</f>
        <v>0</v>
      </c>
      <c r="I216" s="106">
        <f t="shared" si="2"/>
        <v>0</v>
      </c>
      <c r="J216" s="106">
        <f t="shared" si="2"/>
        <v>0</v>
      </c>
      <c r="K216" s="106">
        <f t="shared" si="2"/>
        <v>0</v>
      </c>
      <c r="L216" s="106">
        <f t="shared" si="2"/>
        <v>0</v>
      </c>
      <c r="M216" s="106">
        <f t="shared" si="2"/>
        <v>0</v>
      </c>
      <c r="N216" s="106">
        <f t="shared" si="2"/>
        <v>0</v>
      </c>
      <c r="O216" s="106">
        <f t="shared" si="2"/>
        <v>0</v>
      </c>
      <c r="P216" s="106">
        <f t="shared" si="2"/>
        <v>0</v>
      </c>
      <c r="Q216" s="106">
        <f t="shared" si="2"/>
        <v>0</v>
      </c>
      <c r="R216" s="106">
        <f t="shared" si="2"/>
        <v>0</v>
      </c>
      <c r="S216" s="106">
        <f t="shared" si="2"/>
        <v>0</v>
      </c>
      <c r="T216" s="106">
        <f t="shared" si="2"/>
        <v>0</v>
      </c>
      <c r="U216" s="106">
        <f t="shared" si="2"/>
        <v>0</v>
      </c>
      <c r="V216" s="106">
        <f t="shared" si="2"/>
        <v>0</v>
      </c>
      <c r="W216" s="106">
        <f t="shared" si="2"/>
        <v>0</v>
      </c>
      <c r="X216" s="106">
        <f t="shared" si="2"/>
        <v>0</v>
      </c>
      <c r="Y216" s="106">
        <f t="shared" si="2"/>
        <v>0</v>
      </c>
      <c r="Z216" s="106">
        <f t="shared" si="2"/>
        <v>0</v>
      </c>
      <c r="AA216" s="106">
        <f t="shared" si="2"/>
        <v>0</v>
      </c>
      <c r="AB216" s="106">
        <f t="shared" si="2"/>
        <v>0</v>
      </c>
      <c r="AC216" s="106">
        <f t="shared" si="2"/>
        <v>0</v>
      </c>
      <c r="AD216" s="106">
        <f t="shared" si="2"/>
        <v>0</v>
      </c>
      <c r="AE216" s="106">
        <f t="shared" si="2"/>
        <v>0</v>
      </c>
      <c r="AF216" s="106">
        <f t="shared" si="2"/>
        <v>0</v>
      </c>
      <c r="AG216" s="106">
        <f t="shared" si="2"/>
        <v>0</v>
      </c>
      <c r="AH216" s="106">
        <f t="shared" si="2"/>
        <v>0</v>
      </c>
      <c r="AI216" s="106">
        <f t="shared" si="2"/>
        <v>0</v>
      </c>
      <c r="AJ216" s="106">
        <f t="shared" si="2"/>
        <v>0</v>
      </c>
      <c r="AK216" s="106">
        <f t="shared" si="2"/>
        <v>0</v>
      </c>
      <c r="AM216" s="101">
        <f t="shared" ref="AM216:AU216" si="3">IFERROR(AM5/AL5,"")</f>
        <v>1</v>
      </c>
      <c r="AN216" s="101">
        <f t="shared" si="3"/>
        <v>1</v>
      </c>
      <c r="AO216" s="101">
        <f t="shared" si="3"/>
        <v>1</v>
      </c>
      <c r="AP216" s="101">
        <f t="shared" si="3"/>
        <v>1</v>
      </c>
      <c r="AQ216" s="101">
        <f t="shared" si="3"/>
        <v>1</v>
      </c>
      <c r="AR216" s="101">
        <f t="shared" si="3"/>
        <v>1</v>
      </c>
      <c r="AS216" s="101">
        <f t="shared" si="3"/>
        <v>1</v>
      </c>
      <c r="AT216" s="101">
        <f t="shared" si="3"/>
        <v>1</v>
      </c>
      <c r="AU216" s="101">
        <f t="shared" si="3"/>
        <v>1</v>
      </c>
    </row>
    <row r="217" spans="1:47">
      <c r="A217" s="101" t="s">
        <v>3670</v>
      </c>
      <c r="G217" s="106"/>
      <c r="H217" s="106">
        <f t="shared" ref="H217:AK217" si="4">IFERROR(H6/G6-1,"")</f>
        <v>0</v>
      </c>
      <c r="I217" s="106">
        <f t="shared" si="4"/>
        <v>0</v>
      </c>
      <c r="J217" s="106">
        <f t="shared" si="4"/>
        <v>0</v>
      </c>
      <c r="K217" s="106">
        <f t="shared" si="4"/>
        <v>0</v>
      </c>
      <c r="L217" s="106">
        <f t="shared" si="4"/>
        <v>0</v>
      </c>
      <c r="M217" s="106">
        <f t="shared" si="4"/>
        <v>0</v>
      </c>
      <c r="N217" s="106">
        <f t="shared" si="4"/>
        <v>0</v>
      </c>
      <c r="O217" s="106">
        <f t="shared" si="4"/>
        <v>0</v>
      </c>
      <c r="P217" s="106">
        <f t="shared" si="4"/>
        <v>0</v>
      </c>
      <c r="Q217" s="106">
        <f t="shared" si="4"/>
        <v>0</v>
      </c>
      <c r="R217" s="106">
        <f t="shared" si="4"/>
        <v>0</v>
      </c>
      <c r="S217" s="106">
        <f t="shared" si="4"/>
        <v>0</v>
      </c>
      <c r="T217" s="106">
        <f t="shared" si="4"/>
        <v>0</v>
      </c>
      <c r="U217" s="106">
        <f t="shared" si="4"/>
        <v>0</v>
      </c>
      <c r="V217" s="106">
        <f t="shared" si="4"/>
        <v>0</v>
      </c>
      <c r="W217" s="106">
        <f t="shared" si="4"/>
        <v>0</v>
      </c>
      <c r="X217" s="106">
        <f t="shared" si="4"/>
        <v>0</v>
      </c>
      <c r="Y217" s="106">
        <f t="shared" si="4"/>
        <v>0</v>
      </c>
      <c r="Z217" s="106">
        <f t="shared" si="4"/>
        <v>0</v>
      </c>
      <c r="AA217" s="106">
        <f t="shared" si="4"/>
        <v>0</v>
      </c>
      <c r="AB217" s="106">
        <f t="shared" si="4"/>
        <v>0</v>
      </c>
      <c r="AC217" s="106">
        <f t="shared" si="4"/>
        <v>0</v>
      </c>
      <c r="AD217" s="106">
        <f t="shared" si="4"/>
        <v>0</v>
      </c>
      <c r="AE217" s="106">
        <f t="shared" si="4"/>
        <v>0</v>
      </c>
      <c r="AF217" s="106">
        <f t="shared" si="4"/>
        <v>0</v>
      </c>
      <c r="AG217" s="106">
        <f t="shared" si="4"/>
        <v>0</v>
      </c>
      <c r="AH217" s="106">
        <f t="shared" si="4"/>
        <v>0</v>
      </c>
      <c r="AI217" s="106">
        <f t="shared" si="4"/>
        <v>0</v>
      </c>
      <c r="AJ217" s="106">
        <f t="shared" si="4"/>
        <v>0</v>
      </c>
      <c r="AK217" s="106">
        <f t="shared" si="4"/>
        <v>0</v>
      </c>
      <c r="AM217" s="101">
        <f t="shared" ref="AM217:AU217" si="5">IFERROR(AM6/AL6,"")</f>
        <v>1</v>
      </c>
      <c r="AN217" s="101">
        <f t="shared" si="5"/>
        <v>1</v>
      </c>
      <c r="AO217" s="101">
        <f t="shared" si="5"/>
        <v>1</v>
      </c>
      <c r="AP217" s="101">
        <f t="shared" si="5"/>
        <v>1</v>
      </c>
      <c r="AQ217" s="101">
        <f t="shared" si="5"/>
        <v>1</v>
      </c>
      <c r="AR217" s="101">
        <f t="shared" si="5"/>
        <v>1</v>
      </c>
      <c r="AS217" s="101">
        <f t="shared" si="5"/>
        <v>1</v>
      </c>
      <c r="AT217" s="101">
        <f t="shared" si="5"/>
        <v>1</v>
      </c>
      <c r="AU217" s="101">
        <f t="shared" si="5"/>
        <v>1</v>
      </c>
    </row>
    <row r="218" spans="1:47">
      <c r="A218" s="101" t="s">
        <v>3671</v>
      </c>
      <c r="G218" s="106"/>
      <c r="H218" s="106">
        <f t="shared" ref="H218:AK218" si="6">IFERROR(H7/G7-1,"")</f>
        <v>0</v>
      </c>
      <c r="I218" s="106">
        <f t="shared" si="6"/>
        <v>0</v>
      </c>
      <c r="J218" s="106">
        <f t="shared" si="6"/>
        <v>0</v>
      </c>
      <c r="K218" s="106">
        <f t="shared" si="6"/>
        <v>0</v>
      </c>
      <c r="L218" s="106">
        <f t="shared" si="6"/>
        <v>0</v>
      </c>
      <c r="M218" s="106">
        <f t="shared" si="6"/>
        <v>0</v>
      </c>
      <c r="N218" s="106">
        <f t="shared" si="6"/>
        <v>0</v>
      </c>
      <c r="O218" s="106">
        <f t="shared" si="6"/>
        <v>0</v>
      </c>
      <c r="P218" s="106">
        <f t="shared" si="6"/>
        <v>0</v>
      </c>
      <c r="Q218" s="106">
        <f t="shared" si="6"/>
        <v>0</v>
      </c>
      <c r="R218" s="106">
        <f t="shared" si="6"/>
        <v>0</v>
      </c>
      <c r="S218" s="106">
        <f t="shared" si="6"/>
        <v>0</v>
      </c>
      <c r="T218" s="106">
        <f t="shared" si="6"/>
        <v>0</v>
      </c>
      <c r="U218" s="106">
        <f t="shared" si="6"/>
        <v>0</v>
      </c>
      <c r="V218" s="106">
        <f t="shared" si="6"/>
        <v>0</v>
      </c>
      <c r="W218" s="106">
        <f t="shared" si="6"/>
        <v>0</v>
      </c>
      <c r="X218" s="106">
        <f t="shared" si="6"/>
        <v>0</v>
      </c>
      <c r="Y218" s="106">
        <f t="shared" si="6"/>
        <v>0</v>
      </c>
      <c r="Z218" s="106">
        <f t="shared" si="6"/>
        <v>0</v>
      </c>
      <c r="AA218" s="106">
        <f t="shared" si="6"/>
        <v>0</v>
      </c>
      <c r="AB218" s="106">
        <f t="shared" si="6"/>
        <v>0</v>
      </c>
      <c r="AC218" s="106">
        <f t="shared" si="6"/>
        <v>0</v>
      </c>
      <c r="AD218" s="106">
        <f t="shared" si="6"/>
        <v>0</v>
      </c>
      <c r="AE218" s="106">
        <f t="shared" si="6"/>
        <v>0</v>
      </c>
      <c r="AF218" s="106">
        <f t="shared" si="6"/>
        <v>0</v>
      </c>
      <c r="AG218" s="106">
        <f t="shared" si="6"/>
        <v>0</v>
      </c>
      <c r="AH218" s="106">
        <f t="shared" si="6"/>
        <v>0</v>
      </c>
      <c r="AI218" s="106">
        <f t="shared" si="6"/>
        <v>0</v>
      </c>
      <c r="AJ218" s="106">
        <f t="shared" si="6"/>
        <v>0</v>
      </c>
      <c r="AK218" s="106">
        <f t="shared" si="6"/>
        <v>0</v>
      </c>
      <c r="AM218" s="101">
        <f t="shared" ref="AM218:AU218" si="7">IFERROR(AM7/AL7,"")</f>
        <v>1</v>
      </c>
      <c r="AN218" s="101">
        <f t="shared" si="7"/>
        <v>1</v>
      </c>
      <c r="AO218" s="101">
        <f t="shared" si="7"/>
        <v>1</v>
      </c>
      <c r="AP218" s="101">
        <f t="shared" si="7"/>
        <v>1</v>
      </c>
      <c r="AQ218" s="101">
        <f t="shared" si="7"/>
        <v>1</v>
      </c>
      <c r="AR218" s="101">
        <f t="shared" si="7"/>
        <v>1</v>
      </c>
      <c r="AS218" s="101">
        <f t="shared" si="7"/>
        <v>1</v>
      </c>
      <c r="AT218" s="101">
        <f t="shared" si="7"/>
        <v>1</v>
      </c>
      <c r="AU218" s="101">
        <f t="shared" si="7"/>
        <v>1</v>
      </c>
    </row>
    <row r="219" spans="1:47">
      <c r="A219" s="101" t="s">
        <v>3672</v>
      </c>
      <c r="G219" s="106"/>
      <c r="H219" s="106">
        <f t="shared" ref="H219:AK219" si="8">IFERROR(H8/G8-1,"")</f>
        <v>0</v>
      </c>
      <c r="I219" s="106">
        <f t="shared" si="8"/>
        <v>0</v>
      </c>
      <c r="J219" s="106">
        <f t="shared" si="8"/>
        <v>0</v>
      </c>
      <c r="K219" s="106">
        <f t="shared" si="8"/>
        <v>0</v>
      </c>
      <c r="L219" s="106">
        <f t="shared" si="8"/>
        <v>0</v>
      </c>
      <c r="M219" s="106">
        <f t="shared" si="8"/>
        <v>0</v>
      </c>
      <c r="N219" s="106">
        <f t="shared" si="8"/>
        <v>0</v>
      </c>
      <c r="O219" s="106">
        <f t="shared" si="8"/>
        <v>0</v>
      </c>
      <c r="P219" s="106">
        <f t="shared" si="8"/>
        <v>0</v>
      </c>
      <c r="Q219" s="106">
        <f t="shared" si="8"/>
        <v>0</v>
      </c>
      <c r="R219" s="106">
        <f t="shared" si="8"/>
        <v>0</v>
      </c>
      <c r="S219" s="106">
        <f t="shared" si="8"/>
        <v>0</v>
      </c>
      <c r="T219" s="106">
        <f t="shared" si="8"/>
        <v>0</v>
      </c>
      <c r="U219" s="106">
        <f t="shared" si="8"/>
        <v>0</v>
      </c>
      <c r="V219" s="106">
        <f t="shared" si="8"/>
        <v>0</v>
      </c>
      <c r="W219" s="106">
        <f t="shared" si="8"/>
        <v>0</v>
      </c>
      <c r="X219" s="106">
        <f t="shared" si="8"/>
        <v>0</v>
      </c>
      <c r="Y219" s="106">
        <f t="shared" si="8"/>
        <v>0</v>
      </c>
      <c r="Z219" s="106">
        <f t="shared" si="8"/>
        <v>0</v>
      </c>
      <c r="AA219" s="106">
        <f t="shared" si="8"/>
        <v>0</v>
      </c>
      <c r="AB219" s="106">
        <f t="shared" si="8"/>
        <v>0</v>
      </c>
      <c r="AC219" s="106">
        <f t="shared" si="8"/>
        <v>0</v>
      </c>
      <c r="AD219" s="106">
        <f t="shared" si="8"/>
        <v>0</v>
      </c>
      <c r="AE219" s="106">
        <f t="shared" si="8"/>
        <v>0</v>
      </c>
      <c r="AF219" s="106">
        <f t="shared" si="8"/>
        <v>0</v>
      </c>
      <c r="AG219" s="106">
        <f t="shared" si="8"/>
        <v>0</v>
      </c>
      <c r="AH219" s="106">
        <f t="shared" si="8"/>
        <v>0</v>
      </c>
      <c r="AI219" s="106">
        <f t="shared" si="8"/>
        <v>0</v>
      </c>
      <c r="AJ219" s="106">
        <f t="shared" si="8"/>
        <v>0</v>
      </c>
      <c r="AK219" s="106">
        <f t="shared" si="8"/>
        <v>0</v>
      </c>
      <c r="AM219" s="101">
        <f t="shared" ref="AM219:AU219" si="9">IFERROR(AM8/AL8,"")</f>
        <v>1</v>
      </c>
      <c r="AN219" s="101">
        <f t="shared" si="9"/>
        <v>1</v>
      </c>
      <c r="AO219" s="101">
        <f t="shared" si="9"/>
        <v>1</v>
      </c>
      <c r="AP219" s="101">
        <f t="shared" si="9"/>
        <v>1</v>
      </c>
      <c r="AQ219" s="101">
        <f t="shared" si="9"/>
        <v>1</v>
      </c>
      <c r="AR219" s="101">
        <f t="shared" si="9"/>
        <v>1</v>
      </c>
      <c r="AS219" s="101">
        <f t="shared" si="9"/>
        <v>1</v>
      </c>
      <c r="AT219" s="101">
        <f t="shared" si="9"/>
        <v>1</v>
      </c>
      <c r="AU219" s="101">
        <f t="shared" si="9"/>
        <v>1</v>
      </c>
    </row>
    <row r="220" spans="1:47">
      <c r="A220" s="101" t="s">
        <v>3673</v>
      </c>
      <c r="G220" s="106"/>
      <c r="H220" s="106">
        <f t="shared" ref="H220:AK220" si="10">IFERROR(H9/G9-1,"")</f>
        <v>0</v>
      </c>
      <c r="I220" s="106">
        <f t="shared" si="10"/>
        <v>0</v>
      </c>
      <c r="J220" s="106">
        <f t="shared" si="10"/>
        <v>0</v>
      </c>
      <c r="K220" s="106">
        <f t="shared" si="10"/>
        <v>0</v>
      </c>
      <c r="L220" s="106">
        <f t="shared" si="10"/>
        <v>0</v>
      </c>
      <c r="M220" s="106">
        <f t="shared" si="10"/>
        <v>0</v>
      </c>
      <c r="N220" s="106">
        <f t="shared" si="10"/>
        <v>0</v>
      </c>
      <c r="O220" s="106">
        <f t="shared" si="10"/>
        <v>0</v>
      </c>
      <c r="P220" s="106">
        <f t="shared" si="10"/>
        <v>0</v>
      </c>
      <c r="Q220" s="106">
        <f t="shared" si="10"/>
        <v>0</v>
      </c>
      <c r="R220" s="106">
        <f t="shared" si="10"/>
        <v>0</v>
      </c>
      <c r="S220" s="106">
        <f t="shared" si="10"/>
        <v>0</v>
      </c>
      <c r="T220" s="106">
        <f t="shared" si="10"/>
        <v>0</v>
      </c>
      <c r="U220" s="106">
        <f t="shared" si="10"/>
        <v>0</v>
      </c>
      <c r="V220" s="106">
        <f t="shared" si="10"/>
        <v>0</v>
      </c>
      <c r="W220" s="106">
        <f t="shared" si="10"/>
        <v>0</v>
      </c>
      <c r="X220" s="106">
        <f t="shared" si="10"/>
        <v>0</v>
      </c>
      <c r="Y220" s="106">
        <f t="shared" si="10"/>
        <v>0</v>
      </c>
      <c r="Z220" s="106">
        <f t="shared" si="10"/>
        <v>0</v>
      </c>
      <c r="AA220" s="106">
        <f t="shared" si="10"/>
        <v>0</v>
      </c>
      <c r="AB220" s="106">
        <f t="shared" si="10"/>
        <v>0</v>
      </c>
      <c r="AC220" s="106">
        <f t="shared" si="10"/>
        <v>0</v>
      </c>
      <c r="AD220" s="106">
        <f t="shared" si="10"/>
        <v>0</v>
      </c>
      <c r="AE220" s="106">
        <f t="shared" si="10"/>
        <v>0</v>
      </c>
      <c r="AF220" s="106">
        <f t="shared" si="10"/>
        <v>0</v>
      </c>
      <c r="AG220" s="106">
        <f t="shared" si="10"/>
        <v>0</v>
      </c>
      <c r="AH220" s="106">
        <f t="shared" si="10"/>
        <v>0</v>
      </c>
      <c r="AI220" s="106">
        <f t="shared" si="10"/>
        <v>0</v>
      </c>
      <c r="AJ220" s="106">
        <f t="shared" si="10"/>
        <v>0</v>
      </c>
      <c r="AK220" s="106">
        <f t="shared" si="10"/>
        <v>0</v>
      </c>
      <c r="AM220" s="101">
        <f t="shared" ref="AM220:AU220" si="11">IFERROR(AM9/AL9,"")</f>
        <v>1</v>
      </c>
      <c r="AN220" s="101">
        <f t="shared" si="11"/>
        <v>1</v>
      </c>
      <c r="AO220" s="101">
        <f t="shared" si="11"/>
        <v>1</v>
      </c>
      <c r="AP220" s="101">
        <f t="shared" si="11"/>
        <v>1</v>
      </c>
      <c r="AQ220" s="101">
        <f t="shared" si="11"/>
        <v>1</v>
      </c>
      <c r="AR220" s="101">
        <f t="shared" si="11"/>
        <v>1</v>
      </c>
      <c r="AS220" s="101">
        <f t="shared" si="11"/>
        <v>1</v>
      </c>
      <c r="AT220" s="101">
        <f t="shared" si="11"/>
        <v>1</v>
      </c>
      <c r="AU220" s="101">
        <f t="shared" si="11"/>
        <v>1</v>
      </c>
    </row>
    <row r="221" spans="1:47">
      <c r="A221" s="101" t="s">
        <v>3674</v>
      </c>
      <c r="G221" s="106"/>
      <c r="H221" s="106">
        <f t="shared" ref="H221:AK221" si="12">IFERROR(H10/G10-1,"")</f>
        <v>0</v>
      </c>
      <c r="I221" s="106">
        <f t="shared" si="12"/>
        <v>0</v>
      </c>
      <c r="J221" s="106">
        <f t="shared" si="12"/>
        <v>0</v>
      </c>
      <c r="K221" s="106">
        <f t="shared" si="12"/>
        <v>0</v>
      </c>
      <c r="L221" s="106">
        <f t="shared" si="12"/>
        <v>0</v>
      </c>
      <c r="M221" s="106">
        <f t="shared" si="12"/>
        <v>0</v>
      </c>
      <c r="N221" s="106">
        <f t="shared" si="12"/>
        <v>0</v>
      </c>
      <c r="O221" s="106">
        <f t="shared" si="12"/>
        <v>0</v>
      </c>
      <c r="P221" s="106">
        <f t="shared" si="12"/>
        <v>0</v>
      </c>
      <c r="Q221" s="106">
        <f t="shared" si="12"/>
        <v>0</v>
      </c>
      <c r="R221" s="106">
        <f t="shared" si="12"/>
        <v>0</v>
      </c>
      <c r="S221" s="106">
        <f t="shared" si="12"/>
        <v>0</v>
      </c>
      <c r="T221" s="106">
        <f t="shared" si="12"/>
        <v>0</v>
      </c>
      <c r="U221" s="106">
        <f t="shared" si="12"/>
        <v>0</v>
      </c>
      <c r="V221" s="106">
        <f t="shared" si="12"/>
        <v>0</v>
      </c>
      <c r="W221" s="106">
        <f t="shared" si="12"/>
        <v>0</v>
      </c>
      <c r="X221" s="106">
        <f t="shared" si="12"/>
        <v>0</v>
      </c>
      <c r="Y221" s="106">
        <f t="shared" si="12"/>
        <v>0</v>
      </c>
      <c r="Z221" s="106">
        <f t="shared" si="12"/>
        <v>0</v>
      </c>
      <c r="AA221" s="106">
        <f t="shared" si="12"/>
        <v>0</v>
      </c>
      <c r="AB221" s="106">
        <f t="shared" si="12"/>
        <v>0</v>
      </c>
      <c r="AC221" s="106">
        <f t="shared" si="12"/>
        <v>0</v>
      </c>
      <c r="AD221" s="106">
        <f t="shared" si="12"/>
        <v>0</v>
      </c>
      <c r="AE221" s="106">
        <f t="shared" si="12"/>
        <v>0</v>
      </c>
      <c r="AF221" s="106">
        <f t="shared" si="12"/>
        <v>0</v>
      </c>
      <c r="AG221" s="106">
        <f t="shared" si="12"/>
        <v>0</v>
      </c>
      <c r="AH221" s="106">
        <f t="shared" si="12"/>
        <v>0</v>
      </c>
      <c r="AI221" s="106">
        <f t="shared" si="12"/>
        <v>0</v>
      </c>
      <c r="AJ221" s="106">
        <f t="shared" si="12"/>
        <v>0</v>
      </c>
      <c r="AK221" s="106">
        <f t="shared" si="12"/>
        <v>0</v>
      </c>
      <c r="AM221" s="101">
        <f t="shared" ref="AM221:AU221" si="13">IFERROR(AM10/AL10,"")</f>
        <v>1</v>
      </c>
      <c r="AN221" s="101">
        <f t="shared" si="13"/>
        <v>1</v>
      </c>
      <c r="AO221" s="101">
        <f t="shared" si="13"/>
        <v>1</v>
      </c>
      <c r="AP221" s="101">
        <f t="shared" si="13"/>
        <v>1</v>
      </c>
      <c r="AQ221" s="101">
        <f t="shared" si="13"/>
        <v>1</v>
      </c>
      <c r="AR221" s="101">
        <f t="shared" si="13"/>
        <v>1</v>
      </c>
      <c r="AS221" s="101">
        <f t="shared" si="13"/>
        <v>1</v>
      </c>
      <c r="AT221" s="101">
        <f t="shared" si="13"/>
        <v>1</v>
      </c>
      <c r="AU221" s="101">
        <f t="shared" si="13"/>
        <v>1</v>
      </c>
    </row>
    <row r="222" spans="1:47">
      <c r="A222" s="101" t="s">
        <v>3675</v>
      </c>
      <c r="G222" s="106"/>
      <c r="H222" s="106">
        <f t="shared" ref="H222:AK222" si="14">IFERROR(H11/G11-1,"")</f>
        <v>0</v>
      </c>
      <c r="I222" s="106">
        <f t="shared" si="14"/>
        <v>0</v>
      </c>
      <c r="J222" s="106">
        <f t="shared" si="14"/>
        <v>0</v>
      </c>
      <c r="K222" s="106">
        <f t="shared" si="14"/>
        <v>0</v>
      </c>
      <c r="L222" s="106">
        <f t="shared" si="14"/>
        <v>0</v>
      </c>
      <c r="M222" s="106">
        <f t="shared" si="14"/>
        <v>0</v>
      </c>
      <c r="N222" s="106">
        <f t="shared" si="14"/>
        <v>0</v>
      </c>
      <c r="O222" s="106">
        <f t="shared" si="14"/>
        <v>0</v>
      </c>
      <c r="P222" s="106">
        <f t="shared" si="14"/>
        <v>0</v>
      </c>
      <c r="Q222" s="106">
        <f t="shared" si="14"/>
        <v>0</v>
      </c>
      <c r="R222" s="106">
        <f t="shared" si="14"/>
        <v>0</v>
      </c>
      <c r="S222" s="106">
        <f t="shared" si="14"/>
        <v>0</v>
      </c>
      <c r="T222" s="106">
        <f t="shared" si="14"/>
        <v>0</v>
      </c>
      <c r="U222" s="106">
        <f t="shared" si="14"/>
        <v>0</v>
      </c>
      <c r="V222" s="106">
        <f t="shared" si="14"/>
        <v>0</v>
      </c>
      <c r="W222" s="106">
        <f t="shared" si="14"/>
        <v>0</v>
      </c>
      <c r="X222" s="106">
        <f t="shared" si="14"/>
        <v>0</v>
      </c>
      <c r="Y222" s="106">
        <f t="shared" si="14"/>
        <v>0</v>
      </c>
      <c r="Z222" s="106">
        <f t="shared" si="14"/>
        <v>0</v>
      </c>
      <c r="AA222" s="106">
        <f t="shared" si="14"/>
        <v>0</v>
      </c>
      <c r="AB222" s="106">
        <f t="shared" si="14"/>
        <v>0</v>
      </c>
      <c r="AC222" s="106">
        <f t="shared" si="14"/>
        <v>0</v>
      </c>
      <c r="AD222" s="106">
        <f t="shared" si="14"/>
        <v>0</v>
      </c>
      <c r="AE222" s="106">
        <f t="shared" si="14"/>
        <v>0</v>
      </c>
      <c r="AF222" s="106">
        <f t="shared" si="14"/>
        <v>0</v>
      </c>
      <c r="AG222" s="106">
        <f t="shared" si="14"/>
        <v>0</v>
      </c>
      <c r="AH222" s="106">
        <f t="shared" si="14"/>
        <v>0</v>
      </c>
      <c r="AI222" s="106">
        <f t="shared" si="14"/>
        <v>0</v>
      </c>
      <c r="AJ222" s="106">
        <f t="shared" si="14"/>
        <v>0</v>
      </c>
      <c r="AK222" s="106">
        <f t="shared" si="14"/>
        <v>0</v>
      </c>
      <c r="AM222" s="101">
        <f t="shared" ref="AM222:AU222" si="15">IFERROR(AM11/AL11,"")</f>
        <v>1</v>
      </c>
      <c r="AN222" s="101">
        <f t="shared" si="15"/>
        <v>1</v>
      </c>
      <c r="AO222" s="101">
        <f t="shared" si="15"/>
        <v>1</v>
      </c>
      <c r="AP222" s="101">
        <f t="shared" si="15"/>
        <v>1</v>
      </c>
      <c r="AQ222" s="101">
        <f t="shared" si="15"/>
        <v>1</v>
      </c>
      <c r="AR222" s="101">
        <f t="shared" si="15"/>
        <v>1</v>
      </c>
      <c r="AS222" s="101">
        <f t="shared" si="15"/>
        <v>1</v>
      </c>
      <c r="AT222" s="101">
        <f t="shared" si="15"/>
        <v>1</v>
      </c>
      <c r="AU222" s="101">
        <f t="shared" si="15"/>
        <v>1</v>
      </c>
    </row>
    <row r="223" spans="1:47" s="128" customFormat="1">
      <c r="A223" s="127" t="s">
        <v>3667</v>
      </c>
      <c r="B223" s="127"/>
      <c r="C223" s="127"/>
      <c r="D223" s="127"/>
      <c r="E223" s="127"/>
      <c r="F223" s="127"/>
    </row>
    <row r="224" spans="1:47">
      <c r="A224" s="105" t="s">
        <v>3697</v>
      </c>
      <c r="B224" s="105"/>
      <c r="C224" s="105"/>
      <c r="D224" s="105"/>
      <c r="E224" s="105"/>
      <c r="F224" s="105"/>
      <c r="G224" s="101">
        <f t="shared" ref="G224:AK224" si="16">G$1</f>
        <v>2020</v>
      </c>
      <c r="H224" s="101">
        <f t="shared" si="16"/>
        <v>2021</v>
      </c>
      <c r="I224" s="101">
        <f t="shared" si="16"/>
        <v>2022</v>
      </c>
      <c r="J224" s="101">
        <f t="shared" si="16"/>
        <v>2023</v>
      </c>
      <c r="K224" s="101">
        <f t="shared" si="16"/>
        <v>2024</v>
      </c>
      <c r="L224" s="101">
        <f t="shared" si="16"/>
        <v>2025</v>
      </c>
      <c r="M224" s="101">
        <f t="shared" si="16"/>
        <v>2026</v>
      </c>
      <c r="N224" s="101">
        <f t="shared" si="16"/>
        <v>2027</v>
      </c>
      <c r="O224" s="101">
        <f t="shared" si="16"/>
        <v>2028</v>
      </c>
      <c r="P224" s="101">
        <f t="shared" si="16"/>
        <v>2029</v>
      </c>
      <c r="Q224" s="101">
        <f t="shared" si="16"/>
        <v>2030</v>
      </c>
      <c r="R224" s="101">
        <f t="shared" si="16"/>
        <v>2031</v>
      </c>
      <c r="S224" s="101">
        <f t="shared" si="16"/>
        <v>2032</v>
      </c>
      <c r="T224" s="101">
        <f t="shared" si="16"/>
        <v>2033</v>
      </c>
      <c r="U224" s="101">
        <f t="shared" si="16"/>
        <v>2034</v>
      </c>
      <c r="V224" s="101">
        <f t="shared" si="16"/>
        <v>2035</v>
      </c>
      <c r="W224" s="101">
        <f t="shared" si="16"/>
        <v>2036</v>
      </c>
      <c r="X224" s="101">
        <f t="shared" si="16"/>
        <v>2037</v>
      </c>
      <c r="Y224" s="101">
        <f t="shared" si="16"/>
        <v>2038</v>
      </c>
      <c r="Z224" s="101">
        <f t="shared" si="16"/>
        <v>2039</v>
      </c>
      <c r="AA224" s="101">
        <f t="shared" si="16"/>
        <v>2040</v>
      </c>
      <c r="AB224" s="101">
        <f t="shared" si="16"/>
        <v>2041</v>
      </c>
      <c r="AC224" s="101">
        <f t="shared" si="16"/>
        <v>2042</v>
      </c>
      <c r="AD224" s="101">
        <f t="shared" si="16"/>
        <v>2043</v>
      </c>
      <c r="AE224" s="101">
        <f t="shared" si="16"/>
        <v>2044</v>
      </c>
      <c r="AF224" s="101">
        <f t="shared" si="16"/>
        <v>2045</v>
      </c>
      <c r="AG224" s="101">
        <f t="shared" si="16"/>
        <v>2046</v>
      </c>
      <c r="AH224" s="101">
        <f t="shared" si="16"/>
        <v>2047</v>
      </c>
      <c r="AI224" s="101">
        <f t="shared" si="16"/>
        <v>2048</v>
      </c>
      <c r="AJ224" s="101">
        <f t="shared" si="16"/>
        <v>2049</v>
      </c>
      <c r="AK224" s="101">
        <f t="shared" si="16"/>
        <v>2050</v>
      </c>
    </row>
    <row r="225" spans="1:47">
      <c r="A225" s="101" t="s">
        <v>3668</v>
      </c>
      <c r="G225" s="106"/>
      <c r="H225" s="106">
        <f t="shared" ref="H225:AK225" si="17">IFERROR(H14/G14-1,"")</f>
        <v>0</v>
      </c>
      <c r="I225" s="106">
        <f t="shared" si="17"/>
        <v>0</v>
      </c>
      <c r="J225" s="106">
        <f t="shared" si="17"/>
        <v>0</v>
      </c>
      <c r="K225" s="106">
        <f t="shared" si="17"/>
        <v>0</v>
      </c>
      <c r="L225" s="106">
        <f t="shared" si="17"/>
        <v>0</v>
      </c>
      <c r="M225" s="106">
        <f t="shared" si="17"/>
        <v>0</v>
      </c>
      <c r="N225" s="106">
        <f t="shared" si="17"/>
        <v>0</v>
      </c>
      <c r="O225" s="106">
        <f t="shared" si="17"/>
        <v>0</v>
      </c>
      <c r="P225" s="106">
        <f t="shared" si="17"/>
        <v>0</v>
      </c>
      <c r="Q225" s="106">
        <f t="shared" si="17"/>
        <v>0</v>
      </c>
      <c r="R225" s="106">
        <f t="shared" si="17"/>
        <v>0</v>
      </c>
      <c r="S225" s="106">
        <f t="shared" si="17"/>
        <v>0</v>
      </c>
      <c r="T225" s="106">
        <f t="shared" si="17"/>
        <v>0</v>
      </c>
      <c r="U225" s="106">
        <f t="shared" si="17"/>
        <v>0</v>
      </c>
      <c r="V225" s="106">
        <f t="shared" si="17"/>
        <v>0</v>
      </c>
      <c r="W225" s="106">
        <f t="shared" si="17"/>
        <v>0</v>
      </c>
      <c r="X225" s="106">
        <f t="shared" si="17"/>
        <v>0</v>
      </c>
      <c r="Y225" s="106">
        <f t="shared" si="17"/>
        <v>0</v>
      </c>
      <c r="Z225" s="106">
        <f t="shared" si="17"/>
        <v>0</v>
      </c>
      <c r="AA225" s="106">
        <f t="shared" si="17"/>
        <v>0</v>
      </c>
      <c r="AB225" s="106">
        <f t="shared" si="17"/>
        <v>0</v>
      </c>
      <c r="AC225" s="106">
        <f t="shared" si="17"/>
        <v>0</v>
      </c>
      <c r="AD225" s="106">
        <f t="shared" si="17"/>
        <v>0</v>
      </c>
      <c r="AE225" s="106">
        <f t="shared" si="17"/>
        <v>0</v>
      </c>
      <c r="AF225" s="106">
        <f t="shared" si="17"/>
        <v>0</v>
      </c>
      <c r="AG225" s="106">
        <f t="shared" si="17"/>
        <v>0</v>
      </c>
      <c r="AH225" s="106">
        <f t="shared" si="17"/>
        <v>0</v>
      </c>
      <c r="AI225" s="106">
        <f t="shared" si="17"/>
        <v>0</v>
      </c>
      <c r="AJ225" s="106">
        <f t="shared" si="17"/>
        <v>0</v>
      </c>
      <c r="AK225" s="106">
        <f t="shared" si="17"/>
        <v>0</v>
      </c>
    </row>
    <row r="226" spans="1:47">
      <c r="A226" s="101" t="s">
        <v>3669</v>
      </c>
      <c r="G226" s="106"/>
      <c r="H226" s="106">
        <f t="shared" ref="H226:AK226" si="18">IFERROR(H15/G15-1,"")</f>
        <v>0</v>
      </c>
      <c r="I226" s="106">
        <f t="shared" si="18"/>
        <v>0</v>
      </c>
      <c r="J226" s="106">
        <f t="shared" si="18"/>
        <v>0</v>
      </c>
      <c r="K226" s="106">
        <f t="shared" si="18"/>
        <v>0</v>
      </c>
      <c r="L226" s="106">
        <f t="shared" si="18"/>
        <v>0</v>
      </c>
      <c r="M226" s="106">
        <f t="shared" si="18"/>
        <v>0</v>
      </c>
      <c r="N226" s="106">
        <f t="shared" si="18"/>
        <v>0</v>
      </c>
      <c r="O226" s="106">
        <f t="shared" si="18"/>
        <v>0</v>
      </c>
      <c r="P226" s="106">
        <f t="shared" si="18"/>
        <v>0</v>
      </c>
      <c r="Q226" s="106">
        <f t="shared" si="18"/>
        <v>0</v>
      </c>
      <c r="R226" s="106">
        <f t="shared" si="18"/>
        <v>0</v>
      </c>
      <c r="S226" s="106">
        <f t="shared" si="18"/>
        <v>0</v>
      </c>
      <c r="T226" s="106">
        <f t="shared" si="18"/>
        <v>0</v>
      </c>
      <c r="U226" s="106">
        <f t="shared" si="18"/>
        <v>0</v>
      </c>
      <c r="V226" s="106">
        <f t="shared" si="18"/>
        <v>0</v>
      </c>
      <c r="W226" s="106">
        <f t="shared" si="18"/>
        <v>0</v>
      </c>
      <c r="X226" s="106">
        <f t="shared" si="18"/>
        <v>0</v>
      </c>
      <c r="Y226" s="106">
        <f t="shared" si="18"/>
        <v>0</v>
      </c>
      <c r="Z226" s="106">
        <f t="shared" si="18"/>
        <v>0</v>
      </c>
      <c r="AA226" s="106">
        <f t="shared" si="18"/>
        <v>0</v>
      </c>
      <c r="AB226" s="106">
        <f t="shared" si="18"/>
        <v>0</v>
      </c>
      <c r="AC226" s="106">
        <f t="shared" si="18"/>
        <v>0</v>
      </c>
      <c r="AD226" s="106">
        <f t="shared" si="18"/>
        <v>0</v>
      </c>
      <c r="AE226" s="106">
        <f t="shared" si="18"/>
        <v>0</v>
      </c>
      <c r="AF226" s="106">
        <f t="shared" si="18"/>
        <v>0</v>
      </c>
      <c r="AG226" s="106">
        <f t="shared" si="18"/>
        <v>0</v>
      </c>
      <c r="AH226" s="106">
        <f t="shared" si="18"/>
        <v>0</v>
      </c>
      <c r="AI226" s="106">
        <f t="shared" si="18"/>
        <v>0</v>
      </c>
      <c r="AJ226" s="106">
        <f t="shared" si="18"/>
        <v>0</v>
      </c>
      <c r="AK226" s="106">
        <f t="shared" si="18"/>
        <v>0</v>
      </c>
      <c r="AM226" s="101">
        <f t="shared" ref="AM226:AU226" si="19">IFERROR(AM15/AL15,"")</f>
        <v>1</v>
      </c>
      <c r="AN226" s="101">
        <f t="shared" si="19"/>
        <v>1</v>
      </c>
      <c r="AO226" s="101">
        <f t="shared" si="19"/>
        <v>1</v>
      </c>
      <c r="AP226" s="101">
        <f t="shared" si="19"/>
        <v>1</v>
      </c>
      <c r="AQ226" s="101">
        <f t="shared" si="19"/>
        <v>1</v>
      </c>
      <c r="AR226" s="101">
        <f t="shared" si="19"/>
        <v>1</v>
      </c>
      <c r="AS226" s="101">
        <f t="shared" si="19"/>
        <v>1</v>
      </c>
      <c r="AT226" s="101">
        <f t="shared" si="19"/>
        <v>1</v>
      </c>
      <c r="AU226" s="101">
        <f t="shared" si="19"/>
        <v>1</v>
      </c>
    </row>
    <row r="227" spans="1:47">
      <c r="A227" s="101" t="s">
        <v>3670</v>
      </c>
      <c r="G227" s="106"/>
      <c r="H227" s="106">
        <f t="shared" ref="H227:AK227" si="20">IFERROR(H16/G16-1,"")</f>
        <v>0</v>
      </c>
      <c r="I227" s="106">
        <f t="shared" si="20"/>
        <v>0</v>
      </c>
      <c r="J227" s="106">
        <f t="shared" si="20"/>
        <v>0</v>
      </c>
      <c r="K227" s="106">
        <f t="shared" si="20"/>
        <v>0</v>
      </c>
      <c r="L227" s="106">
        <f t="shared" si="20"/>
        <v>0</v>
      </c>
      <c r="M227" s="106">
        <f t="shared" si="20"/>
        <v>0</v>
      </c>
      <c r="N227" s="106">
        <f t="shared" si="20"/>
        <v>0</v>
      </c>
      <c r="O227" s="106">
        <f t="shared" si="20"/>
        <v>0</v>
      </c>
      <c r="P227" s="106">
        <f t="shared" si="20"/>
        <v>0</v>
      </c>
      <c r="Q227" s="106">
        <f t="shared" si="20"/>
        <v>0</v>
      </c>
      <c r="R227" s="106">
        <f t="shared" si="20"/>
        <v>0</v>
      </c>
      <c r="S227" s="106">
        <f t="shared" si="20"/>
        <v>0</v>
      </c>
      <c r="T227" s="106">
        <f t="shared" si="20"/>
        <v>0</v>
      </c>
      <c r="U227" s="106">
        <f t="shared" si="20"/>
        <v>0</v>
      </c>
      <c r="V227" s="106">
        <f t="shared" si="20"/>
        <v>0</v>
      </c>
      <c r="W227" s="106">
        <f t="shared" si="20"/>
        <v>0</v>
      </c>
      <c r="X227" s="106">
        <f t="shared" si="20"/>
        <v>0</v>
      </c>
      <c r="Y227" s="106">
        <f t="shared" si="20"/>
        <v>0</v>
      </c>
      <c r="Z227" s="106">
        <f t="shared" si="20"/>
        <v>0</v>
      </c>
      <c r="AA227" s="106">
        <f t="shared" si="20"/>
        <v>0</v>
      </c>
      <c r="AB227" s="106">
        <f t="shared" si="20"/>
        <v>0</v>
      </c>
      <c r="AC227" s="106">
        <f t="shared" si="20"/>
        <v>0</v>
      </c>
      <c r="AD227" s="106">
        <f t="shared" si="20"/>
        <v>0</v>
      </c>
      <c r="AE227" s="106">
        <f t="shared" si="20"/>
        <v>0</v>
      </c>
      <c r="AF227" s="106">
        <f t="shared" si="20"/>
        <v>0</v>
      </c>
      <c r="AG227" s="106">
        <f t="shared" si="20"/>
        <v>0</v>
      </c>
      <c r="AH227" s="106">
        <f t="shared" si="20"/>
        <v>0</v>
      </c>
      <c r="AI227" s="106">
        <f t="shared" si="20"/>
        <v>0</v>
      </c>
      <c r="AJ227" s="106">
        <f t="shared" si="20"/>
        <v>0</v>
      </c>
      <c r="AK227" s="106">
        <f t="shared" si="20"/>
        <v>0</v>
      </c>
      <c r="AM227" s="101">
        <f t="shared" ref="AM227:AU227" si="21">IFERROR(AM16/AL16,"")</f>
        <v>1</v>
      </c>
      <c r="AN227" s="101">
        <f t="shared" si="21"/>
        <v>1</v>
      </c>
      <c r="AO227" s="101">
        <f t="shared" si="21"/>
        <v>1</v>
      </c>
      <c r="AP227" s="101">
        <f t="shared" si="21"/>
        <v>1</v>
      </c>
      <c r="AQ227" s="101">
        <f t="shared" si="21"/>
        <v>1</v>
      </c>
      <c r="AR227" s="101">
        <f t="shared" si="21"/>
        <v>1</v>
      </c>
      <c r="AS227" s="101">
        <f t="shared" si="21"/>
        <v>1</v>
      </c>
      <c r="AT227" s="101">
        <f t="shared" si="21"/>
        <v>1</v>
      </c>
      <c r="AU227" s="101">
        <f t="shared" si="21"/>
        <v>1</v>
      </c>
    </row>
    <row r="228" spans="1:47">
      <c r="A228" s="101" t="s">
        <v>3671</v>
      </c>
      <c r="G228" s="106"/>
      <c r="H228" s="106">
        <f t="shared" ref="H228:AK228" si="22">IFERROR(H17/G17-1,"")</f>
        <v>0</v>
      </c>
      <c r="I228" s="106">
        <f t="shared" si="22"/>
        <v>0</v>
      </c>
      <c r="J228" s="106">
        <f t="shared" si="22"/>
        <v>0</v>
      </c>
      <c r="K228" s="106">
        <f t="shared" si="22"/>
        <v>0</v>
      </c>
      <c r="L228" s="106">
        <f t="shared" si="22"/>
        <v>0</v>
      </c>
      <c r="M228" s="106">
        <f t="shared" si="22"/>
        <v>0</v>
      </c>
      <c r="N228" s="106">
        <f t="shared" si="22"/>
        <v>0</v>
      </c>
      <c r="O228" s="106">
        <f t="shared" si="22"/>
        <v>0</v>
      </c>
      <c r="P228" s="106">
        <f t="shared" si="22"/>
        <v>0</v>
      </c>
      <c r="Q228" s="106">
        <f t="shared" si="22"/>
        <v>0</v>
      </c>
      <c r="R228" s="106">
        <f t="shared" si="22"/>
        <v>0</v>
      </c>
      <c r="S228" s="106">
        <f t="shared" si="22"/>
        <v>0</v>
      </c>
      <c r="T228" s="106">
        <f t="shared" si="22"/>
        <v>0</v>
      </c>
      <c r="U228" s="106">
        <f t="shared" si="22"/>
        <v>0</v>
      </c>
      <c r="V228" s="106">
        <f t="shared" si="22"/>
        <v>0</v>
      </c>
      <c r="W228" s="106">
        <f t="shared" si="22"/>
        <v>0</v>
      </c>
      <c r="X228" s="106">
        <f t="shared" si="22"/>
        <v>0</v>
      </c>
      <c r="Y228" s="106">
        <f t="shared" si="22"/>
        <v>0</v>
      </c>
      <c r="Z228" s="106">
        <f t="shared" si="22"/>
        <v>0</v>
      </c>
      <c r="AA228" s="106">
        <f t="shared" si="22"/>
        <v>0</v>
      </c>
      <c r="AB228" s="106">
        <f t="shared" si="22"/>
        <v>0</v>
      </c>
      <c r="AC228" s="106">
        <f t="shared" si="22"/>
        <v>0</v>
      </c>
      <c r="AD228" s="106">
        <f t="shared" si="22"/>
        <v>0</v>
      </c>
      <c r="AE228" s="106">
        <f t="shared" si="22"/>
        <v>0</v>
      </c>
      <c r="AF228" s="106">
        <f t="shared" si="22"/>
        <v>0</v>
      </c>
      <c r="AG228" s="106">
        <f t="shared" si="22"/>
        <v>0</v>
      </c>
      <c r="AH228" s="106">
        <f t="shared" si="22"/>
        <v>0</v>
      </c>
      <c r="AI228" s="106">
        <f t="shared" si="22"/>
        <v>0</v>
      </c>
      <c r="AJ228" s="106">
        <f t="shared" si="22"/>
        <v>0</v>
      </c>
      <c r="AK228" s="106">
        <f t="shared" si="22"/>
        <v>0</v>
      </c>
      <c r="AM228" s="101">
        <f t="shared" ref="AM228:AU228" si="23">IFERROR(AM17/AL17,"")</f>
        <v>1</v>
      </c>
      <c r="AN228" s="101">
        <f t="shared" si="23"/>
        <v>1</v>
      </c>
      <c r="AO228" s="101">
        <f t="shared" si="23"/>
        <v>1</v>
      </c>
      <c r="AP228" s="101">
        <f t="shared" si="23"/>
        <v>1</v>
      </c>
      <c r="AQ228" s="101">
        <f t="shared" si="23"/>
        <v>1</v>
      </c>
      <c r="AR228" s="101">
        <f t="shared" si="23"/>
        <v>1</v>
      </c>
      <c r="AS228" s="101">
        <f t="shared" si="23"/>
        <v>1</v>
      </c>
      <c r="AT228" s="101">
        <f t="shared" si="23"/>
        <v>1</v>
      </c>
      <c r="AU228" s="101">
        <f t="shared" si="23"/>
        <v>1</v>
      </c>
    </row>
    <row r="229" spans="1:47">
      <c r="A229" s="101" t="s">
        <v>3672</v>
      </c>
      <c r="G229" s="106"/>
      <c r="H229" s="106">
        <f t="shared" ref="H229:AK229" si="24">IFERROR(H18/G18-1,"")</f>
        <v>0</v>
      </c>
      <c r="I229" s="106">
        <f t="shared" si="24"/>
        <v>0</v>
      </c>
      <c r="J229" s="106">
        <f t="shared" si="24"/>
        <v>0</v>
      </c>
      <c r="K229" s="106">
        <f t="shared" si="24"/>
        <v>0</v>
      </c>
      <c r="L229" s="106">
        <f t="shared" si="24"/>
        <v>0</v>
      </c>
      <c r="M229" s="106">
        <f t="shared" si="24"/>
        <v>0</v>
      </c>
      <c r="N229" s="106">
        <f t="shared" si="24"/>
        <v>0</v>
      </c>
      <c r="O229" s="106">
        <f t="shared" si="24"/>
        <v>0</v>
      </c>
      <c r="P229" s="106">
        <f t="shared" si="24"/>
        <v>0</v>
      </c>
      <c r="Q229" s="106">
        <f t="shared" si="24"/>
        <v>0</v>
      </c>
      <c r="R229" s="106">
        <f t="shared" si="24"/>
        <v>0</v>
      </c>
      <c r="S229" s="106">
        <f t="shared" si="24"/>
        <v>0</v>
      </c>
      <c r="T229" s="106">
        <f t="shared" si="24"/>
        <v>0</v>
      </c>
      <c r="U229" s="106">
        <f t="shared" si="24"/>
        <v>0</v>
      </c>
      <c r="V229" s="106">
        <f t="shared" si="24"/>
        <v>0</v>
      </c>
      <c r="W229" s="106">
        <f t="shared" si="24"/>
        <v>0</v>
      </c>
      <c r="X229" s="106">
        <f t="shared" si="24"/>
        <v>0</v>
      </c>
      <c r="Y229" s="106">
        <f t="shared" si="24"/>
        <v>0</v>
      </c>
      <c r="Z229" s="106">
        <f t="shared" si="24"/>
        <v>0</v>
      </c>
      <c r="AA229" s="106">
        <f t="shared" si="24"/>
        <v>0</v>
      </c>
      <c r="AB229" s="106">
        <f t="shared" si="24"/>
        <v>0</v>
      </c>
      <c r="AC229" s="106">
        <f t="shared" si="24"/>
        <v>0</v>
      </c>
      <c r="AD229" s="106">
        <f t="shared" si="24"/>
        <v>0</v>
      </c>
      <c r="AE229" s="106">
        <f t="shared" si="24"/>
        <v>0</v>
      </c>
      <c r="AF229" s="106">
        <f t="shared" si="24"/>
        <v>0</v>
      </c>
      <c r="AG229" s="106">
        <f t="shared" si="24"/>
        <v>0</v>
      </c>
      <c r="AH229" s="106">
        <f t="shared" si="24"/>
        <v>0</v>
      </c>
      <c r="AI229" s="106">
        <f t="shared" si="24"/>
        <v>0</v>
      </c>
      <c r="AJ229" s="106">
        <f t="shared" si="24"/>
        <v>0</v>
      </c>
      <c r="AK229" s="106">
        <f t="shared" si="24"/>
        <v>0</v>
      </c>
      <c r="AM229" s="101">
        <f t="shared" ref="AM229:AU229" si="25">IFERROR(AM18/AL18,"")</f>
        <v>1</v>
      </c>
      <c r="AN229" s="101">
        <f t="shared" si="25"/>
        <v>1</v>
      </c>
      <c r="AO229" s="101">
        <f t="shared" si="25"/>
        <v>1</v>
      </c>
      <c r="AP229" s="101">
        <f t="shared" si="25"/>
        <v>1</v>
      </c>
      <c r="AQ229" s="101">
        <f t="shared" si="25"/>
        <v>1</v>
      </c>
      <c r="AR229" s="101">
        <f t="shared" si="25"/>
        <v>1</v>
      </c>
      <c r="AS229" s="101">
        <f t="shared" si="25"/>
        <v>1</v>
      </c>
      <c r="AT229" s="101">
        <f t="shared" si="25"/>
        <v>1</v>
      </c>
      <c r="AU229" s="101">
        <f t="shared" si="25"/>
        <v>1</v>
      </c>
    </row>
    <row r="230" spans="1:47">
      <c r="A230" s="101" t="s">
        <v>3673</v>
      </c>
      <c r="G230" s="106"/>
      <c r="H230" s="106">
        <f t="shared" ref="H230:AK230" si="26">IFERROR(H19/G19-1,"")</f>
        <v>0</v>
      </c>
      <c r="I230" s="106">
        <f t="shared" si="26"/>
        <v>0</v>
      </c>
      <c r="J230" s="106">
        <f t="shared" si="26"/>
        <v>0</v>
      </c>
      <c r="K230" s="106">
        <f t="shared" si="26"/>
        <v>0</v>
      </c>
      <c r="L230" s="106">
        <f t="shared" si="26"/>
        <v>0</v>
      </c>
      <c r="M230" s="106">
        <f t="shared" si="26"/>
        <v>0</v>
      </c>
      <c r="N230" s="106">
        <f t="shared" si="26"/>
        <v>0</v>
      </c>
      <c r="O230" s="106">
        <f t="shared" si="26"/>
        <v>0</v>
      </c>
      <c r="P230" s="106">
        <f t="shared" si="26"/>
        <v>0</v>
      </c>
      <c r="Q230" s="106">
        <f t="shared" si="26"/>
        <v>0</v>
      </c>
      <c r="R230" s="106">
        <f t="shared" si="26"/>
        <v>0</v>
      </c>
      <c r="S230" s="106">
        <f t="shared" si="26"/>
        <v>0</v>
      </c>
      <c r="T230" s="106">
        <f t="shared" si="26"/>
        <v>0</v>
      </c>
      <c r="U230" s="106">
        <f t="shared" si="26"/>
        <v>0</v>
      </c>
      <c r="V230" s="106">
        <f t="shared" si="26"/>
        <v>0</v>
      </c>
      <c r="W230" s="106">
        <f t="shared" si="26"/>
        <v>0</v>
      </c>
      <c r="X230" s="106">
        <f t="shared" si="26"/>
        <v>0</v>
      </c>
      <c r="Y230" s="106">
        <f t="shared" si="26"/>
        <v>0</v>
      </c>
      <c r="Z230" s="106">
        <f t="shared" si="26"/>
        <v>0</v>
      </c>
      <c r="AA230" s="106">
        <f t="shared" si="26"/>
        <v>0</v>
      </c>
      <c r="AB230" s="106">
        <f t="shared" si="26"/>
        <v>0</v>
      </c>
      <c r="AC230" s="106">
        <f t="shared" si="26"/>
        <v>0</v>
      </c>
      <c r="AD230" s="106">
        <f t="shared" si="26"/>
        <v>0</v>
      </c>
      <c r="AE230" s="106">
        <f t="shared" si="26"/>
        <v>0</v>
      </c>
      <c r="AF230" s="106">
        <f t="shared" si="26"/>
        <v>0</v>
      </c>
      <c r="AG230" s="106">
        <f t="shared" si="26"/>
        <v>0</v>
      </c>
      <c r="AH230" s="106">
        <f t="shared" si="26"/>
        <v>0</v>
      </c>
      <c r="AI230" s="106">
        <f t="shared" si="26"/>
        <v>0</v>
      </c>
      <c r="AJ230" s="106">
        <f t="shared" si="26"/>
        <v>0</v>
      </c>
      <c r="AK230" s="106">
        <f t="shared" si="26"/>
        <v>0</v>
      </c>
      <c r="AM230" s="101">
        <f t="shared" ref="AM230:AU230" si="27">IFERROR(AM19/AL19,"")</f>
        <v>1</v>
      </c>
      <c r="AN230" s="101">
        <f t="shared" si="27"/>
        <v>1</v>
      </c>
      <c r="AO230" s="101">
        <f t="shared" si="27"/>
        <v>1</v>
      </c>
      <c r="AP230" s="101">
        <f t="shared" si="27"/>
        <v>1</v>
      </c>
      <c r="AQ230" s="101">
        <f t="shared" si="27"/>
        <v>1</v>
      </c>
      <c r="AR230" s="101">
        <f t="shared" si="27"/>
        <v>1</v>
      </c>
      <c r="AS230" s="101">
        <f t="shared" si="27"/>
        <v>1</v>
      </c>
      <c r="AT230" s="101">
        <f t="shared" si="27"/>
        <v>1</v>
      </c>
      <c r="AU230" s="101">
        <f t="shared" si="27"/>
        <v>1</v>
      </c>
    </row>
    <row r="231" spans="1:47">
      <c r="A231" s="101" t="s">
        <v>3674</v>
      </c>
      <c r="G231" s="106"/>
      <c r="H231" s="106">
        <f t="shared" ref="H231:AK231" si="28">IFERROR(H20/G20-1,"")</f>
        <v>0</v>
      </c>
      <c r="I231" s="106">
        <f t="shared" si="28"/>
        <v>0</v>
      </c>
      <c r="J231" s="106">
        <f t="shared" si="28"/>
        <v>0</v>
      </c>
      <c r="K231" s="106">
        <f t="shared" si="28"/>
        <v>0</v>
      </c>
      <c r="L231" s="106">
        <f t="shared" si="28"/>
        <v>0</v>
      </c>
      <c r="M231" s="106">
        <f t="shared" si="28"/>
        <v>0</v>
      </c>
      <c r="N231" s="106">
        <f t="shared" si="28"/>
        <v>0</v>
      </c>
      <c r="O231" s="106">
        <f t="shared" si="28"/>
        <v>0</v>
      </c>
      <c r="P231" s="106">
        <f t="shared" si="28"/>
        <v>0</v>
      </c>
      <c r="Q231" s="106">
        <f t="shared" si="28"/>
        <v>0</v>
      </c>
      <c r="R231" s="106">
        <f t="shared" si="28"/>
        <v>0</v>
      </c>
      <c r="S231" s="106">
        <f t="shared" si="28"/>
        <v>0</v>
      </c>
      <c r="T231" s="106">
        <f t="shared" si="28"/>
        <v>0</v>
      </c>
      <c r="U231" s="106">
        <f t="shared" si="28"/>
        <v>0</v>
      </c>
      <c r="V231" s="106">
        <f t="shared" si="28"/>
        <v>0</v>
      </c>
      <c r="W231" s="106">
        <f t="shared" si="28"/>
        <v>0</v>
      </c>
      <c r="X231" s="106">
        <f t="shared" si="28"/>
        <v>0</v>
      </c>
      <c r="Y231" s="106">
        <f t="shared" si="28"/>
        <v>0</v>
      </c>
      <c r="Z231" s="106">
        <f t="shared" si="28"/>
        <v>0</v>
      </c>
      <c r="AA231" s="106">
        <f t="shared" si="28"/>
        <v>0</v>
      </c>
      <c r="AB231" s="106">
        <f t="shared" si="28"/>
        <v>0</v>
      </c>
      <c r="AC231" s="106">
        <f t="shared" si="28"/>
        <v>0</v>
      </c>
      <c r="AD231" s="106">
        <f t="shared" si="28"/>
        <v>0</v>
      </c>
      <c r="AE231" s="106">
        <f t="shared" si="28"/>
        <v>0</v>
      </c>
      <c r="AF231" s="106">
        <f t="shared" si="28"/>
        <v>0</v>
      </c>
      <c r="AG231" s="106">
        <f t="shared" si="28"/>
        <v>0</v>
      </c>
      <c r="AH231" s="106">
        <f t="shared" si="28"/>
        <v>0</v>
      </c>
      <c r="AI231" s="106">
        <f t="shared" si="28"/>
        <v>0</v>
      </c>
      <c r="AJ231" s="106">
        <f t="shared" si="28"/>
        <v>0</v>
      </c>
      <c r="AK231" s="106">
        <f t="shared" si="28"/>
        <v>0</v>
      </c>
      <c r="AM231" s="101">
        <f t="shared" ref="AM231:AU231" si="29">IFERROR(AM20/AL20,"")</f>
        <v>1</v>
      </c>
      <c r="AN231" s="101">
        <f t="shared" si="29"/>
        <v>1</v>
      </c>
      <c r="AO231" s="101">
        <f t="shared" si="29"/>
        <v>1</v>
      </c>
      <c r="AP231" s="101">
        <f t="shared" si="29"/>
        <v>1</v>
      </c>
      <c r="AQ231" s="101">
        <f t="shared" si="29"/>
        <v>1</v>
      </c>
      <c r="AR231" s="101">
        <f t="shared" si="29"/>
        <v>1</v>
      </c>
      <c r="AS231" s="101">
        <f t="shared" si="29"/>
        <v>1</v>
      </c>
      <c r="AT231" s="101">
        <f t="shared" si="29"/>
        <v>1</v>
      </c>
      <c r="AU231" s="101">
        <f t="shared" si="29"/>
        <v>1</v>
      </c>
    </row>
    <row r="232" spans="1:47">
      <c r="A232" s="101" t="s">
        <v>3675</v>
      </c>
      <c r="G232" s="106"/>
      <c r="H232" s="106">
        <f t="shared" ref="H232:AK232" si="30">IFERROR(H21/G21-1,"")</f>
        <v>0</v>
      </c>
      <c r="I232" s="106">
        <f t="shared" si="30"/>
        <v>0</v>
      </c>
      <c r="J232" s="106">
        <f t="shared" si="30"/>
        <v>0</v>
      </c>
      <c r="K232" s="106">
        <f t="shared" si="30"/>
        <v>0</v>
      </c>
      <c r="L232" s="106">
        <f t="shared" si="30"/>
        <v>0</v>
      </c>
      <c r="M232" s="106">
        <f t="shared" si="30"/>
        <v>0</v>
      </c>
      <c r="N232" s="106">
        <f t="shared" si="30"/>
        <v>0</v>
      </c>
      <c r="O232" s="106">
        <f t="shared" si="30"/>
        <v>0</v>
      </c>
      <c r="P232" s="106">
        <f t="shared" si="30"/>
        <v>0</v>
      </c>
      <c r="Q232" s="106">
        <f t="shared" si="30"/>
        <v>0</v>
      </c>
      <c r="R232" s="106">
        <f t="shared" si="30"/>
        <v>0</v>
      </c>
      <c r="S232" s="106">
        <f t="shared" si="30"/>
        <v>0</v>
      </c>
      <c r="T232" s="106">
        <f t="shared" si="30"/>
        <v>0</v>
      </c>
      <c r="U232" s="106">
        <f t="shared" si="30"/>
        <v>0</v>
      </c>
      <c r="V232" s="106">
        <f t="shared" si="30"/>
        <v>0</v>
      </c>
      <c r="W232" s="106">
        <f t="shared" si="30"/>
        <v>0</v>
      </c>
      <c r="X232" s="106">
        <f t="shared" si="30"/>
        <v>0</v>
      </c>
      <c r="Y232" s="106">
        <f t="shared" si="30"/>
        <v>0</v>
      </c>
      <c r="Z232" s="106">
        <f t="shared" si="30"/>
        <v>0</v>
      </c>
      <c r="AA232" s="106">
        <f t="shared" si="30"/>
        <v>0</v>
      </c>
      <c r="AB232" s="106">
        <f t="shared" si="30"/>
        <v>0</v>
      </c>
      <c r="AC232" s="106">
        <f t="shared" si="30"/>
        <v>0</v>
      </c>
      <c r="AD232" s="106">
        <f t="shared" si="30"/>
        <v>0</v>
      </c>
      <c r="AE232" s="106">
        <f t="shared" si="30"/>
        <v>0</v>
      </c>
      <c r="AF232" s="106">
        <f t="shared" si="30"/>
        <v>0</v>
      </c>
      <c r="AG232" s="106">
        <f t="shared" si="30"/>
        <v>0</v>
      </c>
      <c r="AH232" s="106">
        <f t="shared" si="30"/>
        <v>0</v>
      </c>
      <c r="AI232" s="106">
        <f t="shared" si="30"/>
        <v>0</v>
      </c>
      <c r="AJ232" s="106">
        <f t="shared" si="30"/>
        <v>0</v>
      </c>
      <c r="AK232" s="106">
        <f t="shared" si="30"/>
        <v>0</v>
      </c>
      <c r="AM232" s="101">
        <f t="shared" ref="AM232:AU232" si="31">IFERROR(AM21/AL21,"")</f>
        <v>1</v>
      </c>
      <c r="AN232" s="101">
        <f t="shared" si="31"/>
        <v>1</v>
      </c>
      <c r="AO232" s="101">
        <f t="shared" si="31"/>
        <v>1</v>
      </c>
      <c r="AP232" s="101">
        <f t="shared" si="31"/>
        <v>1</v>
      </c>
      <c r="AQ232" s="101">
        <f t="shared" si="31"/>
        <v>1</v>
      </c>
      <c r="AR232" s="101">
        <f t="shared" si="31"/>
        <v>1</v>
      </c>
      <c r="AS232" s="101">
        <f t="shared" si="31"/>
        <v>1</v>
      </c>
      <c r="AT232" s="101">
        <f t="shared" si="31"/>
        <v>1</v>
      </c>
      <c r="AU232" s="101">
        <f t="shared" si="31"/>
        <v>1</v>
      </c>
    </row>
    <row r="233" spans="1:47" s="128" customFormat="1">
      <c r="A233" s="127" t="s">
        <v>3676</v>
      </c>
      <c r="B233" s="127"/>
      <c r="C233" s="127"/>
      <c r="D233" s="127"/>
      <c r="E233" s="127"/>
      <c r="F233" s="127"/>
      <c r="G233" s="129"/>
      <c r="H233" s="129" t="str">
        <f t="shared" ref="H233:AK233" si="32">IFERROR(H22/G22-1,"")</f>
        <v/>
      </c>
      <c r="I233" s="129" t="str">
        <f t="shared" si="32"/>
        <v/>
      </c>
      <c r="J233" s="129" t="str">
        <f t="shared" si="32"/>
        <v/>
      </c>
      <c r="K233" s="129" t="str">
        <f t="shared" si="32"/>
        <v/>
      </c>
      <c r="L233" s="129" t="str">
        <f t="shared" si="32"/>
        <v/>
      </c>
      <c r="M233" s="129" t="str">
        <f t="shared" si="32"/>
        <v/>
      </c>
      <c r="N233" s="129" t="str">
        <f t="shared" si="32"/>
        <v/>
      </c>
      <c r="O233" s="129" t="str">
        <f t="shared" si="32"/>
        <v/>
      </c>
      <c r="P233" s="129" t="str">
        <f t="shared" si="32"/>
        <v/>
      </c>
      <c r="Q233" s="129" t="str">
        <f t="shared" si="32"/>
        <v/>
      </c>
      <c r="R233" s="129" t="str">
        <f t="shared" si="32"/>
        <v/>
      </c>
      <c r="S233" s="129" t="str">
        <f t="shared" si="32"/>
        <v/>
      </c>
      <c r="T233" s="129" t="str">
        <f t="shared" si="32"/>
        <v/>
      </c>
      <c r="U233" s="129" t="str">
        <f t="shared" si="32"/>
        <v/>
      </c>
      <c r="V233" s="129" t="str">
        <f t="shared" si="32"/>
        <v/>
      </c>
      <c r="W233" s="129" t="str">
        <f t="shared" si="32"/>
        <v/>
      </c>
      <c r="X233" s="129" t="str">
        <f t="shared" si="32"/>
        <v/>
      </c>
      <c r="Y233" s="129" t="str">
        <f t="shared" si="32"/>
        <v/>
      </c>
      <c r="Z233" s="129" t="str">
        <f t="shared" si="32"/>
        <v/>
      </c>
      <c r="AA233" s="129" t="str">
        <f t="shared" si="32"/>
        <v/>
      </c>
      <c r="AB233" s="129" t="str">
        <f t="shared" si="32"/>
        <v/>
      </c>
      <c r="AC233" s="129" t="str">
        <f t="shared" si="32"/>
        <v/>
      </c>
      <c r="AD233" s="129" t="str">
        <f t="shared" si="32"/>
        <v/>
      </c>
      <c r="AE233" s="129" t="str">
        <f t="shared" si="32"/>
        <v/>
      </c>
      <c r="AF233" s="129" t="str">
        <f t="shared" si="32"/>
        <v/>
      </c>
      <c r="AG233" s="129" t="str">
        <f t="shared" si="32"/>
        <v/>
      </c>
      <c r="AH233" s="129" t="str">
        <f t="shared" si="32"/>
        <v/>
      </c>
      <c r="AI233" s="129" t="str">
        <f t="shared" si="32"/>
        <v/>
      </c>
      <c r="AJ233" s="129" t="str">
        <f t="shared" si="32"/>
        <v/>
      </c>
      <c r="AK233" s="129" t="str">
        <f t="shared" si="32"/>
        <v/>
      </c>
      <c r="AM233" s="128" t="str">
        <f t="shared" ref="AM233:AR233" si="33">IFERROR(AM22/AL22,"")</f>
        <v/>
      </c>
      <c r="AN233" s="128" t="str">
        <f t="shared" si="33"/>
        <v/>
      </c>
      <c r="AO233" s="128" t="str">
        <f t="shared" si="33"/>
        <v/>
      </c>
      <c r="AP233" s="128" t="str">
        <f t="shared" si="33"/>
        <v/>
      </c>
      <c r="AQ233" s="128" t="str">
        <f t="shared" si="33"/>
        <v/>
      </c>
      <c r="AR233" s="128" t="str">
        <f t="shared" si="33"/>
        <v/>
      </c>
      <c r="AS233" s="128" t="str">
        <f>IFERROR(AS22/AR22,"")</f>
        <v/>
      </c>
      <c r="AT233" s="128" t="str">
        <f>IFERROR(AT22/AS22,"")</f>
        <v/>
      </c>
      <c r="AU233" s="128" t="str">
        <f>IFERROR(AU22/AT22,"")</f>
        <v/>
      </c>
    </row>
    <row r="234" spans="1:47">
      <c r="A234" s="105" t="s">
        <v>3697</v>
      </c>
      <c r="B234" s="105"/>
      <c r="C234" s="105"/>
      <c r="D234" s="105"/>
      <c r="E234" s="105"/>
      <c r="F234" s="105"/>
      <c r="G234" s="101">
        <f t="shared" ref="G234:AK234" si="34">G$1</f>
        <v>2020</v>
      </c>
      <c r="H234" s="101">
        <f t="shared" si="34"/>
        <v>2021</v>
      </c>
      <c r="I234" s="101">
        <f t="shared" si="34"/>
        <v>2022</v>
      </c>
      <c r="J234" s="101">
        <f t="shared" si="34"/>
        <v>2023</v>
      </c>
      <c r="K234" s="101">
        <f t="shared" si="34"/>
        <v>2024</v>
      </c>
      <c r="L234" s="101">
        <f t="shared" si="34"/>
        <v>2025</v>
      </c>
      <c r="M234" s="101">
        <f t="shared" si="34"/>
        <v>2026</v>
      </c>
      <c r="N234" s="101">
        <f t="shared" si="34"/>
        <v>2027</v>
      </c>
      <c r="O234" s="101">
        <f t="shared" si="34"/>
        <v>2028</v>
      </c>
      <c r="P234" s="101">
        <f t="shared" si="34"/>
        <v>2029</v>
      </c>
      <c r="Q234" s="101">
        <f t="shared" si="34"/>
        <v>2030</v>
      </c>
      <c r="R234" s="101">
        <f t="shared" si="34"/>
        <v>2031</v>
      </c>
      <c r="S234" s="101">
        <f t="shared" si="34"/>
        <v>2032</v>
      </c>
      <c r="T234" s="101">
        <f t="shared" si="34"/>
        <v>2033</v>
      </c>
      <c r="U234" s="101">
        <f t="shared" si="34"/>
        <v>2034</v>
      </c>
      <c r="V234" s="101">
        <f t="shared" si="34"/>
        <v>2035</v>
      </c>
      <c r="W234" s="101">
        <f t="shared" si="34"/>
        <v>2036</v>
      </c>
      <c r="X234" s="101">
        <f t="shared" si="34"/>
        <v>2037</v>
      </c>
      <c r="Y234" s="101">
        <f t="shared" si="34"/>
        <v>2038</v>
      </c>
      <c r="Z234" s="101">
        <f t="shared" si="34"/>
        <v>2039</v>
      </c>
      <c r="AA234" s="101">
        <f t="shared" si="34"/>
        <v>2040</v>
      </c>
      <c r="AB234" s="101">
        <f t="shared" si="34"/>
        <v>2041</v>
      </c>
      <c r="AC234" s="101">
        <f t="shared" si="34"/>
        <v>2042</v>
      </c>
      <c r="AD234" s="101">
        <f t="shared" si="34"/>
        <v>2043</v>
      </c>
      <c r="AE234" s="101">
        <f t="shared" si="34"/>
        <v>2044</v>
      </c>
      <c r="AF234" s="101">
        <f t="shared" si="34"/>
        <v>2045</v>
      </c>
      <c r="AG234" s="101">
        <f t="shared" si="34"/>
        <v>2046</v>
      </c>
      <c r="AH234" s="101">
        <f t="shared" si="34"/>
        <v>2047</v>
      </c>
      <c r="AI234" s="101">
        <f t="shared" si="34"/>
        <v>2048</v>
      </c>
      <c r="AJ234" s="101">
        <f t="shared" si="34"/>
        <v>2049</v>
      </c>
      <c r="AK234" s="101">
        <f t="shared" si="34"/>
        <v>2050</v>
      </c>
    </row>
    <row r="235" spans="1:47">
      <c r="A235" s="101" t="s">
        <v>3668</v>
      </c>
      <c r="G235" s="106"/>
      <c r="H235" s="106">
        <f t="shared" ref="H235:AK235" si="35">IFERROR(H24/G24-1,"")</f>
        <v>0</v>
      </c>
      <c r="I235" s="106">
        <f t="shared" si="35"/>
        <v>0</v>
      </c>
      <c r="J235" s="106">
        <f t="shared" si="35"/>
        <v>0</v>
      </c>
      <c r="K235" s="106">
        <f t="shared" si="35"/>
        <v>0</v>
      </c>
      <c r="L235" s="106">
        <f t="shared" si="35"/>
        <v>0</v>
      </c>
      <c r="M235" s="106">
        <f t="shared" si="35"/>
        <v>0</v>
      </c>
      <c r="N235" s="106">
        <f t="shared" si="35"/>
        <v>0</v>
      </c>
      <c r="O235" s="106">
        <f t="shared" si="35"/>
        <v>0</v>
      </c>
      <c r="P235" s="106">
        <f t="shared" si="35"/>
        <v>0</v>
      </c>
      <c r="Q235" s="106">
        <f t="shared" si="35"/>
        <v>0</v>
      </c>
      <c r="R235" s="106">
        <f t="shared" si="35"/>
        <v>0</v>
      </c>
      <c r="S235" s="106">
        <f t="shared" si="35"/>
        <v>0</v>
      </c>
      <c r="T235" s="106">
        <f t="shared" si="35"/>
        <v>0</v>
      </c>
      <c r="U235" s="106">
        <f t="shared" si="35"/>
        <v>0</v>
      </c>
      <c r="V235" s="106">
        <f t="shared" si="35"/>
        <v>0</v>
      </c>
      <c r="W235" s="106">
        <f t="shared" si="35"/>
        <v>0</v>
      </c>
      <c r="X235" s="106">
        <f t="shared" si="35"/>
        <v>0</v>
      </c>
      <c r="Y235" s="106">
        <f t="shared" si="35"/>
        <v>0</v>
      </c>
      <c r="Z235" s="106">
        <f t="shared" si="35"/>
        <v>0</v>
      </c>
      <c r="AA235" s="106">
        <f t="shared" si="35"/>
        <v>0</v>
      </c>
      <c r="AB235" s="106">
        <f t="shared" si="35"/>
        <v>0</v>
      </c>
      <c r="AC235" s="106">
        <f t="shared" si="35"/>
        <v>0</v>
      </c>
      <c r="AD235" s="106">
        <f t="shared" si="35"/>
        <v>0</v>
      </c>
      <c r="AE235" s="106">
        <f t="shared" si="35"/>
        <v>0</v>
      </c>
      <c r="AF235" s="106">
        <f t="shared" si="35"/>
        <v>0</v>
      </c>
      <c r="AG235" s="106">
        <f t="shared" si="35"/>
        <v>0</v>
      </c>
      <c r="AH235" s="106">
        <f t="shared" si="35"/>
        <v>0</v>
      </c>
      <c r="AI235" s="106">
        <f t="shared" si="35"/>
        <v>0</v>
      </c>
      <c r="AJ235" s="106">
        <f t="shared" si="35"/>
        <v>0</v>
      </c>
      <c r="AK235" s="106">
        <f t="shared" si="35"/>
        <v>0</v>
      </c>
      <c r="AM235" s="101">
        <f t="shared" ref="AM235:AU235" si="36">IFERROR(AM24/AL24,"")</f>
        <v>1</v>
      </c>
      <c r="AN235" s="101">
        <f t="shared" si="36"/>
        <v>1</v>
      </c>
      <c r="AO235" s="101">
        <f t="shared" si="36"/>
        <v>1</v>
      </c>
      <c r="AP235" s="101">
        <f t="shared" si="36"/>
        <v>1</v>
      </c>
      <c r="AQ235" s="101">
        <f t="shared" si="36"/>
        <v>1</v>
      </c>
      <c r="AR235" s="101">
        <f t="shared" si="36"/>
        <v>1</v>
      </c>
      <c r="AS235" s="101">
        <f t="shared" si="36"/>
        <v>1</v>
      </c>
      <c r="AT235" s="101">
        <f t="shared" si="36"/>
        <v>1</v>
      </c>
      <c r="AU235" s="101">
        <f t="shared" si="36"/>
        <v>1</v>
      </c>
    </row>
    <row r="236" spans="1:47">
      <c r="A236" s="101" t="s">
        <v>3669</v>
      </c>
      <c r="G236" s="106"/>
      <c r="H236" s="106">
        <f t="shared" ref="H236:AK236" si="37">IFERROR(H25/G25-1,"")</f>
        <v>0</v>
      </c>
      <c r="I236" s="106">
        <f t="shared" si="37"/>
        <v>0</v>
      </c>
      <c r="J236" s="106">
        <f t="shared" si="37"/>
        <v>0</v>
      </c>
      <c r="K236" s="106">
        <f t="shared" si="37"/>
        <v>0</v>
      </c>
      <c r="L236" s="106">
        <f t="shared" si="37"/>
        <v>0</v>
      </c>
      <c r="M236" s="106">
        <f t="shared" si="37"/>
        <v>0</v>
      </c>
      <c r="N236" s="106">
        <f t="shared" si="37"/>
        <v>0</v>
      </c>
      <c r="O236" s="106">
        <f t="shared" si="37"/>
        <v>0</v>
      </c>
      <c r="P236" s="106">
        <f t="shared" si="37"/>
        <v>0</v>
      </c>
      <c r="Q236" s="106">
        <f t="shared" si="37"/>
        <v>0</v>
      </c>
      <c r="R236" s="106">
        <f t="shared" si="37"/>
        <v>0</v>
      </c>
      <c r="S236" s="106">
        <f t="shared" si="37"/>
        <v>0</v>
      </c>
      <c r="T236" s="106">
        <f t="shared" si="37"/>
        <v>0</v>
      </c>
      <c r="U236" s="106">
        <f t="shared" si="37"/>
        <v>0</v>
      </c>
      <c r="V236" s="106">
        <f t="shared" si="37"/>
        <v>0</v>
      </c>
      <c r="W236" s="106">
        <f t="shared" si="37"/>
        <v>0</v>
      </c>
      <c r="X236" s="106">
        <f t="shared" si="37"/>
        <v>0</v>
      </c>
      <c r="Y236" s="106">
        <f t="shared" si="37"/>
        <v>0</v>
      </c>
      <c r="Z236" s="106">
        <f t="shared" si="37"/>
        <v>0</v>
      </c>
      <c r="AA236" s="106">
        <f t="shared" si="37"/>
        <v>0</v>
      </c>
      <c r="AB236" s="106">
        <f t="shared" si="37"/>
        <v>0</v>
      </c>
      <c r="AC236" s="106">
        <f t="shared" si="37"/>
        <v>0</v>
      </c>
      <c r="AD236" s="106">
        <f t="shared" si="37"/>
        <v>0</v>
      </c>
      <c r="AE236" s="106">
        <f t="shared" si="37"/>
        <v>0</v>
      </c>
      <c r="AF236" s="106">
        <f t="shared" si="37"/>
        <v>0</v>
      </c>
      <c r="AG236" s="106">
        <f t="shared" si="37"/>
        <v>0</v>
      </c>
      <c r="AH236" s="106">
        <f t="shared" si="37"/>
        <v>0</v>
      </c>
      <c r="AI236" s="106">
        <f t="shared" si="37"/>
        <v>0</v>
      </c>
      <c r="AJ236" s="106">
        <f t="shared" si="37"/>
        <v>0</v>
      </c>
      <c r="AK236" s="106">
        <f t="shared" si="37"/>
        <v>0</v>
      </c>
      <c r="AM236" s="101">
        <f t="shared" ref="AM236:AU236" si="38">IFERROR(AM25/AL25,"")</f>
        <v>1</v>
      </c>
      <c r="AN236" s="101">
        <f t="shared" si="38"/>
        <v>1</v>
      </c>
      <c r="AO236" s="101">
        <f t="shared" si="38"/>
        <v>1</v>
      </c>
      <c r="AP236" s="101">
        <f t="shared" si="38"/>
        <v>1</v>
      </c>
      <c r="AQ236" s="101">
        <f t="shared" si="38"/>
        <v>1</v>
      </c>
      <c r="AR236" s="101">
        <f t="shared" si="38"/>
        <v>1</v>
      </c>
      <c r="AS236" s="101">
        <f t="shared" si="38"/>
        <v>1</v>
      </c>
      <c r="AT236" s="101">
        <f t="shared" si="38"/>
        <v>1</v>
      </c>
      <c r="AU236" s="101">
        <f t="shared" si="38"/>
        <v>1</v>
      </c>
    </row>
    <row r="237" spans="1:47">
      <c r="A237" s="101" t="s">
        <v>3670</v>
      </c>
      <c r="G237" s="106"/>
      <c r="H237" s="106">
        <f t="shared" ref="H237:AK237" si="39">IFERROR(H26/G26-1,"")</f>
        <v>0</v>
      </c>
      <c r="I237" s="106">
        <f t="shared" si="39"/>
        <v>0</v>
      </c>
      <c r="J237" s="106">
        <f t="shared" si="39"/>
        <v>0</v>
      </c>
      <c r="K237" s="106">
        <f t="shared" si="39"/>
        <v>0</v>
      </c>
      <c r="L237" s="106">
        <f t="shared" si="39"/>
        <v>0</v>
      </c>
      <c r="M237" s="106">
        <f t="shared" si="39"/>
        <v>0</v>
      </c>
      <c r="N237" s="106">
        <f t="shared" si="39"/>
        <v>0</v>
      </c>
      <c r="O237" s="106">
        <f t="shared" si="39"/>
        <v>0</v>
      </c>
      <c r="P237" s="106">
        <f t="shared" si="39"/>
        <v>0</v>
      </c>
      <c r="Q237" s="106">
        <f t="shared" si="39"/>
        <v>0</v>
      </c>
      <c r="R237" s="106">
        <f t="shared" si="39"/>
        <v>0</v>
      </c>
      <c r="S237" s="106">
        <f t="shared" si="39"/>
        <v>0</v>
      </c>
      <c r="T237" s="106">
        <f t="shared" si="39"/>
        <v>0</v>
      </c>
      <c r="U237" s="106">
        <f t="shared" si="39"/>
        <v>0</v>
      </c>
      <c r="V237" s="106">
        <f t="shared" si="39"/>
        <v>0</v>
      </c>
      <c r="W237" s="106">
        <f t="shared" si="39"/>
        <v>0</v>
      </c>
      <c r="X237" s="106">
        <f t="shared" si="39"/>
        <v>0</v>
      </c>
      <c r="Y237" s="106">
        <f t="shared" si="39"/>
        <v>0</v>
      </c>
      <c r="Z237" s="106">
        <f t="shared" si="39"/>
        <v>0</v>
      </c>
      <c r="AA237" s="106">
        <f t="shared" si="39"/>
        <v>0</v>
      </c>
      <c r="AB237" s="106">
        <f t="shared" si="39"/>
        <v>0</v>
      </c>
      <c r="AC237" s="106">
        <f t="shared" si="39"/>
        <v>0</v>
      </c>
      <c r="AD237" s="106">
        <f t="shared" si="39"/>
        <v>0</v>
      </c>
      <c r="AE237" s="106">
        <f t="shared" si="39"/>
        <v>0</v>
      </c>
      <c r="AF237" s="106">
        <f t="shared" si="39"/>
        <v>0</v>
      </c>
      <c r="AG237" s="106">
        <f t="shared" si="39"/>
        <v>0</v>
      </c>
      <c r="AH237" s="106">
        <f t="shared" si="39"/>
        <v>0</v>
      </c>
      <c r="AI237" s="106">
        <f t="shared" si="39"/>
        <v>0</v>
      </c>
      <c r="AJ237" s="106">
        <f t="shared" si="39"/>
        <v>0</v>
      </c>
      <c r="AK237" s="106">
        <f t="shared" si="39"/>
        <v>0</v>
      </c>
      <c r="AM237" s="101">
        <f t="shared" ref="AM237:AU237" si="40">IFERROR(AM26/AL26,"")</f>
        <v>1</v>
      </c>
      <c r="AN237" s="101">
        <f t="shared" si="40"/>
        <v>1</v>
      </c>
      <c r="AO237" s="101">
        <f t="shared" si="40"/>
        <v>1</v>
      </c>
      <c r="AP237" s="101">
        <f t="shared" si="40"/>
        <v>1</v>
      </c>
      <c r="AQ237" s="101">
        <f t="shared" si="40"/>
        <v>1</v>
      </c>
      <c r="AR237" s="101">
        <f t="shared" si="40"/>
        <v>1</v>
      </c>
      <c r="AS237" s="101">
        <f t="shared" si="40"/>
        <v>1</v>
      </c>
      <c r="AT237" s="101">
        <f t="shared" si="40"/>
        <v>1</v>
      </c>
      <c r="AU237" s="101">
        <f t="shared" si="40"/>
        <v>1</v>
      </c>
    </row>
    <row r="238" spans="1:47">
      <c r="A238" s="101" t="s">
        <v>3671</v>
      </c>
      <c r="G238" s="106"/>
      <c r="H238" s="106">
        <f t="shared" ref="H238:AK238" si="41">IFERROR(H27/G27-1,"")</f>
        <v>0</v>
      </c>
      <c r="I238" s="106">
        <f t="shared" si="41"/>
        <v>0</v>
      </c>
      <c r="J238" s="106">
        <f t="shared" si="41"/>
        <v>0</v>
      </c>
      <c r="K238" s="106">
        <f t="shared" si="41"/>
        <v>0</v>
      </c>
      <c r="L238" s="106">
        <f t="shared" si="41"/>
        <v>0</v>
      </c>
      <c r="M238" s="106">
        <f t="shared" si="41"/>
        <v>0</v>
      </c>
      <c r="N238" s="106">
        <f t="shared" si="41"/>
        <v>0</v>
      </c>
      <c r="O238" s="106">
        <f t="shared" si="41"/>
        <v>0</v>
      </c>
      <c r="P238" s="106">
        <f t="shared" si="41"/>
        <v>0</v>
      </c>
      <c r="Q238" s="106">
        <f t="shared" si="41"/>
        <v>0</v>
      </c>
      <c r="R238" s="106">
        <f t="shared" si="41"/>
        <v>0</v>
      </c>
      <c r="S238" s="106">
        <f t="shared" si="41"/>
        <v>0</v>
      </c>
      <c r="T238" s="106">
        <f t="shared" si="41"/>
        <v>0</v>
      </c>
      <c r="U238" s="106">
        <f t="shared" si="41"/>
        <v>0</v>
      </c>
      <c r="V238" s="106">
        <f t="shared" si="41"/>
        <v>0</v>
      </c>
      <c r="W238" s="106">
        <f t="shared" si="41"/>
        <v>0</v>
      </c>
      <c r="X238" s="106">
        <f t="shared" si="41"/>
        <v>0</v>
      </c>
      <c r="Y238" s="106">
        <f t="shared" si="41"/>
        <v>0</v>
      </c>
      <c r="Z238" s="106">
        <f t="shared" si="41"/>
        <v>0</v>
      </c>
      <c r="AA238" s="106">
        <f t="shared" si="41"/>
        <v>0</v>
      </c>
      <c r="AB238" s="106">
        <f t="shared" si="41"/>
        <v>0</v>
      </c>
      <c r="AC238" s="106">
        <f t="shared" si="41"/>
        <v>0</v>
      </c>
      <c r="AD238" s="106">
        <f t="shared" si="41"/>
        <v>0</v>
      </c>
      <c r="AE238" s="106">
        <f t="shared" si="41"/>
        <v>0</v>
      </c>
      <c r="AF238" s="106">
        <f t="shared" si="41"/>
        <v>0</v>
      </c>
      <c r="AG238" s="106">
        <f t="shared" si="41"/>
        <v>0</v>
      </c>
      <c r="AH238" s="106">
        <f t="shared" si="41"/>
        <v>0</v>
      </c>
      <c r="AI238" s="106">
        <f t="shared" si="41"/>
        <v>0</v>
      </c>
      <c r="AJ238" s="106">
        <f t="shared" si="41"/>
        <v>0</v>
      </c>
      <c r="AK238" s="106">
        <f t="shared" si="41"/>
        <v>0</v>
      </c>
      <c r="AM238" s="101">
        <f t="shared" ref="AM238:AU238" si="42">IFERROR(AM27/AL27,"")</f>
        <v>1</v>
      </c>
      <c r="AN238" s="101">
        <f t="shared" si="42"/>
        <v>1</v>
      </c>
      <c r="AO238" s="101">
        <f t="shared" si="42"/>
        <v>1</v>
      </c>
      <c r="AP238" s="101">
        <f t="shared" si="42"/>
        <v>1</v>
      </c>
      <c r="AQ238" s="101">
        <f t="shared" si="42"/>
        <v>1</v>
      </c>
      <c r="AR238" s="101">
        <f t="shared" si="42"/>
        <v>1</v>
      </c>
      <c r="AS238" s="101">
        <f t="shared" si="42"/>
        <v>1</v>
      </c>
      <c r="AT238" s="101">
        <f t="shared" si="42"/>
        <v>1</v>
      </c>
      <c r="AU238" s="101">
        <f t="shared" si="42"/>
        <v>1</v>
      </c>
    </row>
    <row r="239" spans="1:47">
      <c r="A239" s="101" t="s">
        <v>3672</v>
      </c>
      <c r="G239" s="106"/>
      <c r="H239" s="106">
        <f t="shared" ref="H239:AK239" si="43">IFERROR(H28/G28-1,"")</f>
        <v>0</v>
      </c>
      <c r="I239" s="106">
        <f t="shared" si="43"/>
        <v>0</v>
      </c>
      <c r="J239" s="106">
        <f t="shared" si="43"/>
        <v>0</v>
      </c>
      <c r="K239" s="106">
        <f t="shared" si="43"/>
        <v>0</v>
      </c>
      <c r="L239" s="106">
        <f t="shared" si="43"/>
        <v>0</v>
      </c>
      <c r="M239" s="106">
        <f t="shared" si="43"/>
        <v>0</v>
      </c>
      <c r="N239" s="106">
        <f t="shared" si="43"/>
        <v>0</v>
      </c>
      <c r="O239" s="106">
        <f t="shared" si="43"/>
        <v>0</v>
      </c>
      <c r="P239" s="106">
        <f t="shared" si="43"/>
        <v>0</v>
      </c>
      <c r="Q239" s="106">
        <f t="shared" si="43"/>
        <v>0</v>
      </c>
      <c r="R239" s="106">
        <f t="shared" si="43"/>
        <v>0</v>
      </c>
      <c r="S239" s="106">
        <f t="shared" si="43"/>
        <v>0</v>
      </c>
      <c r="T239" s="106">
        <f t="shared" si="43"/>
        <v>0</v>
      </c>
      <c r="U239" s="106">
        <f t="shared" si="43"/>
        <v>0</v>
      </c>
      <c r="V239" s="106">
        <f t="shared" si="43"/>
        <v>0</v>
      </c>
      <c r="W239" s="106">
        <f t="shared" si="43"/>
        <v>0</v>
      </c>
      <c r="X239" s="106">
        <f t="shared" si="43"/>
        <v>0</v>
      </c>
      <c r="Y239" s="106">
        <f t="shared" si="43"/>
        <v>0</v>
      </c>
      <c r="Z239" s="106">
        <f t="shared" si="43"/>
        <v>0</v>
      </c>
      <c r="AA239" s="106">
        <f t="shared" si="43"/>
        <v>0</v>
      </c>
      <c r="AB239" s="106">
        <f t="shared" si="43"/>
        <v>0</v>
      </c>
      <c r="AC239" s="106">
        <f t="shared" si="43"/>
        <v>0</v>
      </c>
      <c r="AD239" s="106">
        <f t="shared" si="43"/>
        <v>0</v>
      </c>
      <c r="AE239" s="106">
        <f t="shared" si="43"/>
        <v>0</v>
      </c>
      <c r="AF239" s="106">
        <f t="shared" si="43"/>
        <v>0</v>
      </c>
      <c r="AG239" s="106">
        <f t="shared" si="43"/>
        <v>0</v>
      </c>
      <c r="AH239" s="106">
        <f t="shared" si="43"/>
        <v>0</v>
      </c>
      <c r="AI239" s="106">
        <f t="shared" si="43"/>
        <v>0</v>
      </c>
      <c r="AJ239" s="106">
        <f t="shared" si="43"/>
        <v>0</v>
      </c>
      <c r="AK239" s="106">
        <f t="shared" si="43"/>
        <v>0</v>
      </c>
      <c r="AM239" s="101">
        <f t="shared" ref="AM239:AU239" si="44">IFERROR(AM28/AL28,"")</f>
        <v>1</v>
      </c>
      <c r="AN239" s="101">
        <f t="shared" si="44"/>
        <v>1</v>
      </c>
      <c r="AO239" s="101">
        <f t="shared" si="44"/>
        <v>1</v>
      </c>
      <c r="AP239" s="101">
        <f t="shared" si="44"/>
        <v>1</v>
      </c>
      <c r="AQ239" s="101">
        <f t="shared" si="44"/>
        <v>1</v>
      </c>
      <c r="AR239" s="101">
        <f t="shared" si="44"/>
        <v>1</v>
      </c>
      <c r="AS239" s="101">
        <f t="shared" si="44"/>
        <v>1</v>
      </c>
      <c r="AT239" s="101">
        <f t="shared" si="44"/>
        <v>1</v>
      </c>
      <c r="AU239" s="101">
        <f t="shared" si="44"/>
        <v>1</v>
      </c>
    </row>
    <row r="240" spans="1:47">
      <c r="A240" s="101" t="s">
        <v>3673</v>
      </c>
      <c r="G240" s="106"/>
      <c r="H240" s="106">
        <f t="shared" ref="H240:AK240" si="45">IFERROR(H29/G29-1,"")</f>
        <v>0</v>
      </c>
      <c r="I240" s="106">
        <f t="shared" si="45"/>
        <v>0</v>
      </c>
      <c r="J240" s="106">
        <f t="shared" si="45"/>
        <v>0</v>
      </c>
      <c r="K240" s="106">
        <f t="shared" si="45"/>
        <v>0</v>
      </c>
      <c r="L240" s="106">
        <f t="shared" si="45"/>
        <v>0</v>
      </c>
      <c r="M240" s="106">
        <f t="shared" si="45"/>
        <v>0</v>
      </c>
      <c r="N240" s="106">
        <f t="shared" si="45"/>
        <v>0</v>
      </c>
      <c r="O240" s="106">
        <f t="shared" si="45"/>
        <v>0</v>
      </c>
      <c r="P240" s="106">
        <f t="shared" si="45"/>
        <v>0</v>
      </c>
      <c r="Q240" s="106">
        <f t="shared" si="45"/>
        <v>0</v>
      </c>
      <c r="R240" s="106">
        <f t="shared" si="45"/>
        <v>0</v>
      </c>
      <c r="S240" s="106">
        <f t="shared" si="45"/>
        <v>0</v>
      </c>
      <c r="T240" s="106">
        <f t="shared" si="45"/>
        <v>0</v>
      </c>
      <c r="U240" s="106">
        <f t="shared" si="45"/>
        <v>0</v>
      </c>
      <c r="V240" s="106">
        <f t="shared" si="45"/>
        <v>0</v>
      </c>
      <c r="W240" s="106">
        <f t="shared" si="45"/>
        <v>0</v>
      </c>
      <c r="X240" s="106">
        <f t="shared" si="45"/>
        <v>0</v>
      </c>
      <c r="Y240" s="106">
        <f t="shared" si="45"/>
        <v>0</v>
      </c>
      <c r="Z240" s="106">
        <f t="shared" si="45"/>
        <v>0</v>
      </c>
      <c r="AA240" s="106">
        <f t="shared" si="45"/>
        <v>0</v>
      </c>
      <c r="AB240" s="106">
        <f t="shared" si="45"/>
        <v>0</v>
      </c>
      <c r="AC240" s="106">
        <f t="shared" si="45"/>
        <v>0</v>
      </c>
      <c r="AD240" s="106">
        <f t="shared" si="45"/>
        <v>0</v>
      </c>
      <c r="AE240" s="106">
        <f t="shared" si="45"/>
        <v>0</v>
      </c>
      <c r="AF240" s="106">
        <f t="shared" si="45"/>
        <v>0</v>
      </c>
      <c r="AG240" s="106">
        <f t="shared" si="45"/>
        <v>0</v>
      </c>
      <c r="AH240" s="106">
        <f t="shared" si="45"/>
        <v>0</v>
      </c>
      <c r="AI240" s="106">
        <f t="shared" si="45"/>
        <v>0</v>
      </c>
      <c r="AJ240" s="106">
        <f t="shared" si="45"/>
        <v>0</v>
      </c>
      <c r="AK240" s="106">
        <f t="shared" si="45"/>
        <v>0</v>
      </c>
      <c r="AM240" s="101">
        <f t="shared" ref="AM240:AU240" si="46">IFERROR(AM29/AL29,"")</f>
        <v>1</v>
      </c>
      <c r="AN240" s="101">
        <f t="shared" si="46"/>
        <v>1</v>
      </c>
      <c r="AO240" s="101">
        <f t="shared" si="46"/>
        <v>1</v>
      </c>
      <c r="AP240" s="101">
        <f t="shared" si="46"/>
        <v>1</v>
      </c>
      <c r="AQ240" s="101">
        <f t="shared" si="46"/>
        <v>1</v>
      </c>
      <c r="AR240" s="101">
        <f t="shared" si="46"/>
        <v>1</v>
      </c>
      <c r="AS240" s="101">
        <f t="shared" si="46"/>
        <v>1</v>
      </c>
      <c r="AT240" s="101">
        <f t="shared" si="46"/>
        <v>1</v>
      </c>
      <c r="AU240" s="101">
        <f t="shared" si="46"/>
        <v>1</v>
      </c>
    </row>
    <row r="241" spans="1:47">
      <c r="A241" s="101" t="s">
        <v>3674</v>
      </c>
      <c r="G241" s="106"/>
      <c r="H241" s="106">
        <f t="shared" ref="H241:AK241" si="47">IFERROR(H30/G30-1,"")</f>
        <v>0</v>
      </c>
      <c r="I241" s="106">
        <f t="shared" si="47"/>
        <v>0</v>
      </c>
      <c r="J241" s="106">
        <f t="shared" si="47"/>
        <v>0</v>
      </c>
      <c r="K241" s="106">
        <f t="shared" si="47"/>
        <v>0</v>
      </c>
      <c r="L241" s="106">
        <f t="shared" si="47"/>
        <v>0</v>
      </c>
      <c r="M241" s="106">
        <f t="shared" si="47"/>
        <v>0</v>
      </c>
      <c r="N241" s="106">
        <f t="shared" si="47"/>
        <v>0</v>
      </c>
      <c r="O241" s="106">
        <f t="shared" si="47"/>
        <v>0</v>
      </c>
      <c r="P241" s="106">
        <f t="shared" si="47"/>
        <v>0</v>
      </c>
      <c r="Q241" s="106">
        <f t="shared" si="47"/>
        <v>0</v>
      </c>
      <c r="R241" s="106">
        <f t="shared" si="47"/>
        <v>0</v>
      </c>
      <c r="S241" s="106">
        <f t="shared" si="47"/>
        <v>0</v>
      </c>
      <c r="T241" s="106">
        <f t="shared" si="47"/>
        <v>0</v>
      </c>
      <c r="U241" s="106">
        <f t="shared" si="47"/>
        <v>0</v>
      </c>
      <c r="V241" s="106">
        <f t="shared" si="47"/>
        <v>0</v>
      </c>
      <c r="W241" s="106">
        <f t="shared" si="47"/>
        <v>0</v>
      </c>
      <c r="X241" s="106">
        <f t="shared" si="47"/>
        <v>0</v>
      </c>
      <c r="Y241" s="106">
        <f t="shared" si="47"/>
        <v>0</v>
      </c>
      <c r="Z241" s="106">
        <f t="shared" si="47"/>
        <v>0</v>
      </c>
      <c r="AA241" s="106">
        <f t="shared" si="47"/>
        <v>0</v>
      </c>
      <c r="AB241" s="106">
        <f t="shared" si="47"/>
        <v>0</v>
      </c>
      <c r="AC241" s="106">
        <f t="shared" si="47"/>
        <v>0</v>
      </c>
      <c r="AD241" s="106">
        <f t="shared" si="47"/>
        <v>0</v>
      </c>
      <c r="AE241" s="106">
        <f t="shared" si="47"/>
        <v>0</v>
      </c>
      <c r="AF241" s="106">
        <f t="shared" si="47"/>
        <v>0</v>
      </c>
      <c r="AG241" s="106">
        <f t="shared" si="47"/>
        <v>0</v>
      </c>
      <c r="AH241" s="106">
        <f t="shared" si="47"/>
        <v>0</v>
      </c>
      <c r="AI241" s="106">
        <f t="shared" si="47"/>
        <v>0</v>
      </c>
      <c r="AJ241" s="106">
        <f t="shared" si="47"/>
        <v>0</v>
      </c>
      <c r="AK241" s="106">
        <f t="shared" si="47"/>
        <v>0</v>
      </c>
      <c r="AM241" s="101">
        <f t="shared" ref="AM241:AU241" si="48">IFERROR(AM30/AL30,"")</f>
        <v>1</v>
      </c>
      <c r="AN241" s="101">
        <f t="shared" si="48"/>
        <v>1</v>
      </c>
      <c r="AO241" s="101">
        <f t="shared" si="48"/>
        <v>1</v>
      </c>
      <c r="AP241" s="101">
        <f t="shared" si="48"/>
        <v>1</v>
      </c>
      <c r="AQ241" s="101">
        <f t="shared" si="48"/>
        <v>1</v>
      </c>
      <c r="AR241" s="101">
        <f t="shared" si="48"/>
        <v>1</v>
      </c>
      <c r="AS241" s="101">
        <f t="shared" si="48"/>
        <v>1</v>
      </c>
      <c r="AT241" s="101">
        <f t="shared" si="48"/>
        <v>1</v>
      </c>
      <c r="AU241" s="101">
        <f t="shared" si="48"/>
        <v>1</v>
      </c>
    </row>
    <row r="242" spans="1:47">
      <c r="A242" s="101" t="s">
        <v>3675</v>
      </c>
      <c r="G242" s="106"/>
      <c r="H242" s="106">
        <f t="shared" ref="H242:AK242" si="49">IFERROR(H31/G31-1,"")</f>
        <v>0</v>
      </c>
      <c r="I242" s="106">
        <f t="shared" si="49"/>
        <v>0</v>
      </c>
      <c r="J242" s="106">
        <f t="shared" si="49"/>
        <v>0</v>
      </c>
      <c r="K242" s="106">
        <f t="shared" si="49"/>
        <v>0</v>
      </c>
      <c r="L242" s="106">
        <f t="shared" si="49"/>
        <v>0</v>
      </c>
      <c r="M242" s="106">
        <f t="shared" si="49"/>
        <v>0</v>
      </c>
      <c r="N242" s="106">
        <f t="shared" si="49"/>
        <v>0</v>
      </c>
      <c r="O242" s="106">
        <f t="shared" si="49"/>
        <v>0</v>
      </c>
      <c r="P242" s="106">
        <f t="shared" si="49"/>
        <v>0</v>
      </c>
      <c r="Q242" s="106">
        <f t="shared" si="49"/>
        <v>0</v>
      </c>
      <c r="R242" s="106">
        <f t="shared" si="49"/>
        <v>0</v>
      </c>
      <c r="S242" s="106">
        <f t="shared" si="49"/>
        <v>0</v>
      </c>
      <c r="T242" s="106">
        <f t="shared" si="49"/>
        <v>0</v>
      </c>
      <c r="U242" s="106">
        <f t="shared" si="49"/>
        <v>0</v>
      </c>
      <c r="V242" s="106">
        <f t="shared" si="49"/>
        <v>0</v>
      </c>
      <c r="W242" s="106">
        <f t="shared" si="49"/>
        <v>0</v>
      </c>
      <c r="X242" s="106">
        <f t="shared" si="49"/>
        <v>0</v>
      </c>
      <c r="Y242" s="106">
        <f t="shared" si="49"/>
        <v>0</v>
      </c>
      <c r="Z242" s="106">
        <f t="shared" si="49"/>
        <v>0</v>
      </c>
      <c r="AA242" s="106">
        <f t="shared" si="49"/>
        <v>0</v>
      </c>
      <c r="AB242" s="106">
        <f t="shared" si="49"/>
        <v>0</v>
      </c>
      <c r="AC242" s="106">
        <f t="shared" si="49"/>
        <v>0</v>
      </c>
      <c r="AD242" s="106">
        <f t="shared" si="49"/>
        <v>0</v>
      </c>
      <c r="AE242" s="106">
        <f t="shared" si="49"/>
        <v>0</v>
      </c>
      <c r="AF242" s="106">
        <f t="shared" si="49"/>
        <v>0</v>
      </c>
      <c r="AG242" s="106">
        <f t="shared" si="49"/>
        <v>0</v>
      </c>
      <c r="AH242" s="106">
        <f t="shared" si="49"/>
        <v>0</v>
      </c>
      <c r="AI242" s="106">
        <f t="shared" si="49"/>
        <v>0</v>
      </c>
      <c r="AJ242" s="106">
        <f t="shared" si="49"/>
        <v>0</v>
      </c>
      <c r="AK242" s="106">
        <f t="shared" si="49"/>
        <v>0</v>
      </c>
      <c r="AM242" s="101">
        <f t="shared" ref="AM242:AU242" si="50">IFERROR(AM31/AL31,"")</f>
        <v>1</v>
      </c>
      <c r="AN242" s="101">
        <f t="shared" si="50"/>
        <v>1</v>
      </c>
      <c r="AO242" s="101">
        <f t="shared" si="50"/>
        <v>1</v>
      </c>
      <c r="AP242" s="101">
        <f t="shared" si="50"/>
        <v>1</v>
      </c>
      <c r="AQ242" s="101">
        <f t="shared" si="50"/>
        <v>1</v>
      </c>
      <c r="AR242" s="101">
        <f t="shared" si="50"/>
        <v>1</v>
      </c>
      <c r="AS242" s="101">
        <f t="shared" si="50"/>
        <v>1</v>
      </c>
      <c r="AT242" s="101">
        <f t="shared" si="50"/>
        <v>1</v>
      </c>
      <c r="AU242" s="101">
        <f t="shared" si="50"/>
        <v>1</v>
      </c>
    </row>
    <row r="243" spans="1:47" s="128" customFormat="1">
      <c r="A243" s="127" t="s">
        <v>3677</v>
      </c>
      <c r="B243" s="127"/>
      <c r="C243" s="127"/>
      <c r="D243" s="127"/>
      <c r="E243" s="127"/>
      <c r="F243" s="127"/>
      <c r="G243" s="129"/>
      <c r="H243" s="129" t="str">
        <f t="shared" ref="H243:AK243" si="51">IFERROR(H32/G32-1,"")</f>
        <v/>
      </c>
      <c r="I243" s="129" t="str">
        <f t="shared" si="51"/>
        <v/>
      </c>
      <c r="J243" s="129" t="str">
        <f t="shared" si="51"/>
        <v/>
      </c>
      <c r="K243" s="129" t="str">
        <f t="shared" si="51"/>
        <v/>
      </c>
      <c r="L243" s="129" t="str">
        <f t="shared" si="51"/>
        <v/>
      </c>
      <c r="M243" s="129" t="str">
        <f t="shared" si="51"/>
        <v/>
      </c>
      <c r="N243" s="129" t="str">
        <f t="shared" si="51"/>
        <v/>
      </c>
      <c r="O243" s="129" t="str">
        <f t="shared" si="51"/>
        <v/>
      </c>
      <c r="P243" s="129" t="str">
        <f t="shared" si="51"/>
        <v/>
      </c>
      <c r="Q243" s="129" t="str">
        <f t="shared" si="51"/>
        <v/>
      </c>
      <c r="R243" s="129" t="str">
        <f t="shared" si="51"/>
        <v/>
      </c>
      <c r="S243" s="129" t="str">
        <f t="shared" si="51"/>
        <v/>
      </c>
      <c r="T243" s="129" t="str">
        <f t="shared" si="51"/>
        <v/>
      </c>
      <c r="U243" s="129" t="str">
        <f t="shared" si="51"/>
        <v/>
      </c>
      <c r="V243" s="129" t="str">
        <f t="shared" si="51"/>
        <v/>
      </c>
      <c r="W243" s="129" t="str">
        <f t="shared" si="51"/>
        <v/>
      </c>
      <c r="X243" s="129" t="str">
        <f t="shared" si="51"/>
        <v/>
      </c>
      <c r="Y243" s="129" t="str">
        <f t="shared" si="51"/>
        <v/>
      </c>
      <c r="Z243" s="129" t="str">
        <f t="shared" si="51"/>
        <v/>
      </c>
      <c r="AA243" s="129" t="str">
        <f t="shared" si="51"/>
        <v/>
      </c>
      <c r="AB243" s="129" t="str">
        <f t="shared" si="51"/>
        <v/>
      </c>
      <c r="AC243" s="129" t="str">
        <f t="shared" si="51"/>
        <v/>
      </c>
      <c r="AD243" s="129" t="str">
        <f t="shared" si="51"/>
        <v/>
      </c>
      <c r="AE243" s="129" t="str">
        <f t="shared" si="51"/>
        <v/>
      </c>
      <c r="AF243" s="129" t="str">
        <f t="shared" si="51"/>
        <v/>
      </c>
      <c r="AG243" s="129" t="str">
        <f t="shared" si="51"/>
        <v/>
      </c>
      <c r="AH243" s="129" t="str">
        <f t="shared" si="51"/>
        <v/>
      </c>
      <c r="AI243" s="129" t="str">
        <f t="shared" si="51"/>
        <v/>
      </c>
      <c r="AJ243" s="129" t="str">
        <f t="shared" si="51"/>
        <v/>
      </c>
      <c r="AK243" s="129" t="str">
        <f t="shared" si="51"/>
        <v/>
      </c>
      <c r="AM243" s="128" t="str">
        <f t="shared" ref="AM243:AU243" si="52">IFERROR(AM32/AL32,"")</f>
        <v/>
      </c>
      <c r="AN243" s="128" t="str">
        <f t="shared" si="52"/>
        <v/>
      </c>
      <c r="AO243" s="128" t="str">
        <f t="shared" si="52"/>
        <v/>
      </c>
      <c r="AP243" s="128" t="str">
        <f t="shared" si="52"/>
        <v/>
      </c>
      <c r="AQ243" s="128" t="str">
        <f t="shared" si="52"/>
        <v/>
      </c>
      <c r="AR243" s="128" t="str">
        <f t="shared" si="52"/>
        <v/>
      </c>
      <c r="AS243" s="128" t="str">
        <f t="shared" si="52"/>
        <v/>
      </c>
      <c r="AT243" s="128" t="str">
        <f t="shared" si="52"/>
        <v/>
      </c>
      <c r="AU243" s="128" t="str">
        <f t="shared" si="52"/>
        <v/>
      </c>
    </row>
    <row r="244" spans="1:47">
      <c r="A244" s="105" t="s">
        <v>3697</v>
      </c>
      <c r="B244" s="105"/>
      <c r="C244" s="105"/>
      <c r="D244" s="105"/>
      <c r="E244" s="105"/>
      <c r="F244" s="105"/>
      <c r="G244" s="101">
        <f t="shared" ref="G244:AK244" si="53">G$1</f>
        <v>2020</v>
      </c>
      <c r="H244" s="101">
        <f t="shared" si="53"/>
        <v>2021</v>
      </c>
      <c r="I244" s="101">
        <f t="shared" si="53"/>
        <v>2022</v>
      </c>
      <c r="J244" s="101">
        <f t="shared" si="53"/>
        <v>2023</v>
      </c>
      <c r="K244" s="101">
        <f t="shared" si="53"/>
        <v>2024</v>
      </c>
      <c r="L244" s="101">
        <f t="shared" si="53"/>
        <v>2025</v>
      </c>
      <c r="M244" s="101">
        <f t="shared" si="53"/>
        <v>2026</v>
      </c>
      <c r="N244" s="101">
        <f t="shared" si="53"/>
        <v>2027</v>
      </c>
      <c r="O244" s="101">
        <f t="shared" si="53"/>
        <v>2028</v>
      </c>
      <c r="P244" s="101">
        <f t="shared" si="53"/>
        <v>2029</v>
      </c>
      <c r="Q244" s="101">
        <f t="shared" si="53"/>
        <v>2030</v>
      </c>
      <c r="R244" s="101">
        <f t="shared" si="53"/>
        <v>2031</v>
      </c>
      <c r="S244" s="101">
        <f t="shared" si="53"/>
        <v>2032</v>
      </c>
      <c r="T244" s="101">
        <f t="shared" si="53"/>
        <v>2033</v>
      </c>
      <c r="U244" s="101">
        <f t="shared" si="53"/>
        <v>2034</v>
      </c>
      <c r="V244" s="101">
        <f t="shared" si="53"/>
        <v>2035</v>
      </c>
      <c r="W244" s="101">
        <f t="shared" si="53"/>
        <v>2036</v>
      </c>
      <c r="X244" s="101">
        <f t="shared" si="53"/>
        <v>2037</v>
      </c>
      <c r="Y244" s="101">
        <f t="shared" si="53"/>
        <v>2038</v>
      </c>
      <c r="Z244" s="101">
        <f t="shared" si="53"/>
        <v>2039</v>
      </c>
      <c r="AA244" s="101">
        <f t="shared" si="53"/>
        <v>2040</v>
      </c>
      <c r="AB244" s="101">
        <f t="shared" si="53"/>
        <v>2041</v>
      </c>
      <c r="AC244" s="101">
        <f t="shared" si="53"/>
        <v>2042</v>
      </c>
      <c r="AD244" s="101">
        <f t="shared" si="53"/>
        <v>2043</v>
      </c>
      <c r="AE244" s="101">
        <f t="shared" si="53"/>
        <v>2044</v>
      </c>
      <c r="AF244" s="101">
        <f t="shared" si="53"/>
        <v>2045</v>
      </c>
      <c r="AG244" s="101">
        <f t="shared" si="53"/>
        <v>2046</v>
      </c>
      <c r="AH244" s="101">
        <f t="shared" si="53"/>
        <v>2047</v>
      </c>
      <c r="AI244" s="101">
        <f t="shared" si="53"/>
        <v>2048</v>
      </c>
      <c r="AJ244" s="101">
        <f t="shared" si="53"/>
        <v>2049</v>
      </c>
      <c r="AK244" s="101">
        <f t="shared" si="53"/>
        <v>2050</v>
      </c>
    </row>
    <row r="245" spans="1:47">
      <c r="A245" s="101" t="s">
        <v>3668</v>
      </c>
      <c r="G245" s="106"/>
      <c r="H245" s="106">
        <f t="shared" ref="H245:AK245" si="54">IFERROR(H34/G34-1,"")</f>
        <v>0</v>
      </c>
      <c r="I245" s="106">
        <f t="shared" si="54"/>
        <v>0</v>
      </c>
      <c r="J245" s="106">
        <f t="shared" si="54"/>
        <v>0</v>
      </c>
      <c r="K245" s="106">
        <f t="shared" si="54"/>
        <v>0</v>
      </c>
      <c r="L245" s="106">
        <f t="shared" si="54"/>
        <v>0</v>
      </c>
      <c r="M245" s="106">
        <f t="shared" si="54"/>
        <v>0</v>
      </c>
      <c r="N245" s="106">
        <f t="shared" si="54"/>
        <v>0</v>
      </c>
      <c r="O245" s="106">
        <f t="shared" si="54"/>
        <v>0</v>
      </c>
      <c r="P245" s="106">
        <f t="shared" si="54"/>
        <v>0</v>
      </c>
      <c r="Q245" s="106">
        <f t="shared" si="54"/>
        <v>0</v>
      </c>
      <c r="R245" s="106">
        <f t="shared" si="54"/>
        <v>0</v>
      </c>
      <c r="S245" s="106">
        <f t="shared" si="54"/>
        <v>0</v>
      </c>
      <c r="T245" s="106">
        <f t="shared" si="54"/>
        <v>0</v>
      </c>
      <c r="U245" s="106">
        <f t="shared" si="54"/>
        <v>0</v>
      </c>
      <c r="V245" s="106">
        <f t="shared" si="54"/>
        <v>0</v>
      </c>
      <c r="W245" s="106">
        <f t="shared" si="54"/>
        <v>0</v>
      </c>
      <c r="X245" s="106">
        <f t="shared" si="54"/>
        <v>0</v>
      </c>
      <c r="Y245" s="106">
        <f t="shared" si="54"/>
        <v>0</v>
      </c>
      <c r="Z245" s="106">
        <f t="shared" si="54"/>
        <v>0</v>
      </c>
      <c r="AA245" s="106">
        <f t="shared" si="54"/>
        <v>0</v>
      </c>
      <c r="AB245" s="106">
        <f t="shared" si="54"/>
        <v>0</v>
      </c>
      <c r="AC245" s="106">
        <f t="shared" si="54"/>
        <v>0</v>
      </c>
      <c r="AD245" s="106">
        <f t="shared" si="54"/>
        <v>0</v>
      </c>
      <c r="AE245" s="106">
        <f t="shared" si="54"/>
        <v>0</v>
      </c>
      <c r="AF245" s="106">
        <f t="shared" si="54"/>
        <v>0</v>
      </c>
      <c r="AG245" s="106">
        <f t="shared" si="54"/>
        <v>0</v>
      </c>
      <c r="AH245" s="106">
        <f t="shared" si="54"/>
        <v>0</v>
      </c>
      <c r="AI245" s="106">
        <f t="shared" si="54"/>
        <v>0</v>
      </c>
      <c r="AJ245" s="106">
        <f t="shared" si="54"/>
        <v>0</v>
      </c>
      <c r="AK245" s="106">
        <f t="shared" si="54"/>
        <v>0</v>
      </c>
      <c r="AM245" s="101">
        <f t="shared" ref="AM245:AU245" si="55">IFERROR(AM34/AL34,"")</f>
        <v>1</v>
      </c>
      <c r="AN245" s="101">
        <f t="shared" si="55"/>
        <v>1</v>
      </c>
      <c r="AO245" s="101">
        <f t="shared" si="55"/>
        <v>1</v>
      </c>
      <c r="AP245" s="101">
        <f t="shared" si="55"/>
        <v>1</v>
      </c>
      <c r="AQ245" s="101">
        <f t="shared" si="55"/>
        <v>1</v>
      </c>
      <c r="AR245" s="101">
        <f t="shared" si="55"/>
        <v>1</v>
      </c>
      <c r="AS245" s="101">
        <f t="shared" si="55"/>
        <v>1</v>
      </c>
      <c r="AT245" s="101">
        <f t="shared" si="55"/>
        <v>1</v>
      </c>
      <c r="AU245" s="101">
        <f t="shared" si="55"/>
        <v>1</v>
      </c>
    </row>
    <row r="246" spans="1:47">
      <c r="A246" s="101" t="s">
        <v>3669</v>
      </c>
      <c r="G246" s="106"/>
      <c r="H246" s="106">
        <f t="shared" ref="H246:AK246" si="56">IFERROR(H35/G35-1,"")</f>
        <v>0</v>
      </c>
      <c r="I246" s="106">
        <f t="shared" si="56"/>
        <v>0</v>
      </c>
      <c r="J246" s="106">
        <f t="shared" si="56"/>
        <v>0</v>
      </c>
      <c r="K246" s="106">
        <f t="shared" si="56"/>
        <v>0</v>
      </c>
      <c r="L246" s="106">
        <f t="shared" si="56"/>
        <v>0</v>
      </c>
      <c r="M246" s="106">
        <f t="shared" si="56"/>
        <v>0</v>
      </c>
      <c r="N246" s="106">
        <f t="shared" si="56"/>
        <v>0</v>
      </c>
      <c r="O246" s="106">
        <f t="shared" si="56"/>
        <v>0</v>
      </c>
      <c r="P246" s="106">
        <f t="shared" si="56"/>
        <v>0</v>
      </c>
      <c r="Q246" s="106">
        <f t="shared" si="56"/>
        <v>0</v>
      </c>
      <c r="R246" s="106">
        <f t="shared" si="56"/>
        <v>0</v>
      </c>
      <c r="S246" s="106">
        <f t="shared" si="56"/>
        <v>0</v>
      </c>
      <c r="T246" s="106">
        <f t="shared" si="56"/>
        <v>0</v>
      </c>
      <c r="U246" s="106">
        <f t="shared" si="56"/>
        <v>0</v>
      </c>
      <c r="V246" s="106">
        <f t="shared" si="56"/>
        <v>0</v>
      </c>
      <c r="W246" s="106">
        <f t="shared" si="56"/>
        <v>0</v>
      </c>
      <c r="X246" s="106">
        <f t="shared" si="56"/>
        <v>0</v>
      </c>
      <c r="Y246" s="106">
        <f t="shared" si="56"/>
        <v>0</v>
      </c>
      <c r="Z246" s="106">
        <f t="shared" si="56"/>
        <v>0</v>
      </c>
      <c r="AA246" s="106">
        <f t="shared" si="56"/>
        <v>0</v>
      </c>
      <c r="AB246" s="106">
        <f t="shared" si="56"/>
        <v>0</v>
      </c>
      <c r="AC246" s="106">
        <f t="shared" si="56"/>
        <v>0</v>
      </c>
      <c r="AD246" s="106">
        <f t="shared" si="56"/>
        <v>0</v>
      </c>
      <c r="AE246" s="106">
        <f t="shared" si="56"/>
        <v>0</v>
      </c>
      <c r="AF246" s="106">
        <f t="shared" si="56"/>
        <v>0</v>
      </c>
      <c r="AG246" s="106">
        <f t="shared" si="56"/>
        <v>0</v>
      </c>
      <c r="AH246" s="106">
        <f t="shared" si="56"/>
        <v>0</v>
      </c>
      <c r="AI246" s="106">
        <f t="shared" si="56"/>
        <v>0</v>
      </c>
      <c r="AJ246" s="106">
        <f t="shared" si="56"/>
        <v>0</v>
      </c>
      <c r="AK246" s="106">
        <f t="shared" si="56"/>
        <v>0</v>
      </c>
      <c r="AM246" s="101">
        <f t="shared" ref="AM246:AU246" si="57">IFERROR(AM35/AL35,"")</f>
        <v>1</v>
      </c>
      <c r="AN246" s="101">
        <f t="shared" si="57"/>
        <v>1</v>
      </c>
      <c r="AO246" s="101">
        <f t="shared" si="57"/>
        <v>1</v>
      </c>
      <c r="AP246" s="101">
        <f t="shared" si="57"/>
        <v>1</v>
      </c>
      <c r="AQ246" s="101">
        <f t="shared" si="57"/>
        <v>1</v>
      </c>
      <c r="AR246" s="101">
        <f t="shared" si="57"/>
        <v>1</v>
      </c>
      <c r="AS246" s="101">
        <f t="shared" si="57"/>
        <v>1</v>
      </c>
      <c r="AT246" s="101">
        <f t="shared" si="57"/>
        <v>1</v>
      </c>
      <c r="AU246" s="101">
        <f t="shared" si="57"/>
        <v>1</v>
      </c>
    </row>
    <row r="247" spans="1:47">
      <c r="A247" s="101" t="s">
        <v>3670</v>
      </c>
      <c r="G247" s="106"/>
      <c r="H247" s="106">
        <f t="shared" ref="H247:AK247" si="58">IFERROR(H36/G36-1,"")</f>
        <v>0</v>
      </c>
      <c r="I247" s="106">
        <f t="shared" si="58"/>
        <v>0</v>
      </c>
      <c r="J247" s="106">
        <f t="shared" si="58"/>
        <v>0</v>
      </c>
      <c r="K247" s="106">
        <f t="shared" si="58"/>
        <v>0</v>
      </c>
      <c r="L247" s="106">
        <f t="shared" si="58"/>
        <v>0</v>
      </c>
      <c r="M247" s="106">
        <f t="shared" si="58"/>
        <v>0</v>
      </c>
      <c r="N247" s="106">
        <f t="shared" si="58"/>
        <v>0</v>
      </c>
      <c r="O247" s="106">
        <f t="shared" si="58"/>
        <v>0</v>
      </c>
      <c r="P247" s="106">
        <f t="shared" si="58"/>
        <v>0</v>
      </c>
      <c r="Q247" s="106">
        <f t="shared" si="58"/>
        <v>0</v>
      </c>
      <c r="R247" s="106">
        <f t="shared" si="58"/>
        <v>0</v>
      </c>
      <c r="S247" s="106">
        <f t="shared" si="58"/>
        <v>0</v>
      </c>
      <c r="T247" s="106">
        <f t="shared" si="58"/>
        <v>0</v>
      </c>
      <c r="U247" s="106">
        <f t="shared" si="58"/>
        <v>0</v>
      </c>
      <c r="V247" s="106">
        <f t="shared" si="58"/>
        <v>0</v>
      </c>
      <c r="W247" s="106">
        <f t="shared" si="58"/>
        <v>0</v>
      </c>
      <c r="X247" s="106">
        <f t="shared" si="58"/>
        <v>0</v>
      </c>
      <c r="Y247" s="106">
        <f t="shared" si="58"/>
        <v>0</v>
      </c>
      <c r="Z247" s="106">
        <f t="shared" si="58"/>
        <v>0</v>
      </c>
      <c r="AA247" s="106">
        <f t="shared" si="58"/>
        <v>0</v>
      </c>
      <c r="AB247" s="106">
        <f t="shared" si="58"/>
        <v>0</v>
      </c>
      <c r="AC247" s="106">
        <f t="shared" si="58"/>
        <v>0</v>
      </c>
      <c r="AD247" s="106">
        <f t="shared" si="58"/>
        <v>0</v>
      </c>
      <c r="AE247" s="106">
        <f t="shared" si="58"/>
        <v>0</v>
      </c>
      <c r="AF247" s="106">
        <f t="shared" si="58"/>
        <v>0</v>
      </c>
      <c r="AG247" s="106">
        <f t="shared" si="58"/>
        <v>0</v>
      </c>
      <c r="AH247" s="106">
        <f t="shared" si="58"/>
        <v>0</v>
      </c>
      <c r="AI247" s="106">
        <f t="shared" si="58"/>
        <v>0</v>
      </c>
      <c r="AJ247" s="106">
        <f t="shared" si="58"/>
        <v>0</v>
      </c>
      <c r="AK247" s="106">
        <f t="shared" si="58"/>
        <v>0</v>
      </c>
      <c r="AM247" s="101">
        <f t="shared" ref="AM247:AU247" si="59">IFERROR(AM36/AL36,"")</f>
        <v>1</v>
      </c>
      <c r="AN247" s="101">
        <f t="shared" si="59"/>
        <v>1</v>
      </c>
      <c r="AO247" s="101">
        <f t="shared" si="59"/>
        <v>1</v>
      </c>
      <c r="AP247" s="101">
        <f t="shared" si="59"/>
        <v>1</v>
      </c>
      <c r="AQ247" s="101">
        <f t="shared" si="59"/>
        <v>1</v>
      </c>
      <c r="AR247" s="101">
        <f t="shared" si="59"/>
        <v>1</v>
      </c>
      <c r="AS247" s="101">
        <f t="shared" si="59"/>
        <v>1</v>
      </c>
      <c r="AT247" s="101">
        <f t="shared" si="59"/>
        <v>1</v>
      </c>
      <c r="AU247" s="101">
        <f t="shared" si="59"/>
        <v>1</v>
      </c>
    </row>
    <row r="248" spans="1:47">
      <c r="A248" s="101" t="s">
        <v>3671</v>
      </c>
      <c r="G248" s="106"/>
      <c r="H248" s="106">
        <f t="shared" ref="H248:AK248" si="60">IFERROR(H37/G37-1,"")</f>
        <v>0</v>
      </c>
      <c r="I248" s="106">
        <f t="shared" si="60"/>
        <v>0</v>
      </c>
      <c r="J248" s="106">
        <f t="shared" si="60"/>
        <v>0</v>
      </c>
      <c r="K248" s="106">
        <f t="shared" si="60"/>
        <v>0</v>
      </c>
      <c r="L248" s="106">
        <f t="shared" si="60"/>
        <v>0</v>
      </c>
      <c r="M248" s="106">
        <f t="shared" si="60"/>
        <v>0</v>
      </c>
      <c r="N248" s="106">
        <f t="shared" si="60"/>
        <v>0</v>
      </c>
      <c r="O248" s="106">
        <f t="shared" si="60"/>
        <v>0</v>
      </c>
      <c r="P248" s="106">
        <f t="shared" si="60"/>
        <v>0</v>
      </c>
      <c r="Q248" s="106">
        <f t="shared" si="60"/>
        <v>0</v>
      </c>
      <c r="R248" s="106">
        <f t="shared" si="60"/>
        <v>0</v>
      </c>
      <c r="S248" s="106">
        <f t="shared" si="60"/>
        <v>0</v>
      </c>
      <c r="T248" s="106">
        <f t="shared" si="60"/>
        <v>0</v>
      </c>
      <c r="U248" s="106">
        <f t="shared" si="60"/>
        <v>0</v>
      </c>
      <c r="V248" s="106">
        <f t="shared" si="60"/>
        <v>0</v>
      </c>
      <c r="W248" s="106">
        <f t="shared" si="60"/>
        <v>0</v>
      </c>
      <c r="X248" s="106">
        <f t="shared" si="60"/>
        <v>0</v>
      </c>
      <c r="Y248" s="106">
        <f t="shared" si="60"/>
        <v>0</v>
      </c>
      <c r="Z248" s="106">
        <f t="shared" si="60"/>
        <v>0</v>
      </c>
      <c r="AA248" s="106">
        <f t="shared" si="60"/>
        <v>0</v>
      </c>
      <c r="AB248" s="106">
        <f t="shared" si="60"/>
        <v>0</v>
      </c>
      <c r="AC248" s="106">
        <f t="shared" si="60"/>
        <v>0</v>
      </c>
      <c r="AD248" s="106">
        <f t="shared" si="60"/>
        <v>0</v>
      </c>
      <c r="AE248" s="106">
        <f t="shared" si="60"/>
        <v>0</v>
      </c>
      <c r="AF248" s="106">
        <f t="shared" si="60"/>
        <v>0</v>
      </c>
      <c r="AG248" s="106">
        <f t="shared" si="60"/>
        <v>0</v>
      </c>
      <c r="AH248" s="106">
        <f t="shared" si="60"/>
        <v>0</v>
      </c>
      <c r="AI248" s="106">
        <f t="shared" si="60"/>
        <v>0</v>
      </c>
      <c r="AJ248" s="106">
        <f t="shared" si="60"/>
        <v>0</v>
      </c>
      <c r="AK248" s="106">
        <f t="shared" si="60"/>
        <v>0</v>
      </c>
      <c r="AM248" s="101">
        <f t="shared" ref="AM248:AU248" si="61">IFERROR(AM37/AL37,"")</f>
        <v>1</v>
      </c>
      <c r="AN248" s="101">
        <f t="shared" si="61"/>
        <v>1</v>
      </c>
      <c r="AO248" s="101">
        <f t="shared" si="61"/>
        <v>1</v>
      </c>
      <c r="AP248" s="101">
        <f t="shared" si="61"/>
        <v>1</v>
      </c>
      <c r="AQ248" s="101">
        <f t="shared" si="61"/>
        <v>1</v>
      </c>
      <c r="AR248" s="101">
        <f t="shared" si="61"/>
        <v>1</v>
      </c>
      <c r="AS248" s="101">
        <f t="shared" si="61"/>
        <v>1</v>
      </c>
      <c r="AT248" s="101">
        <f t="shared" si="61"/>
        <v>1</v>
      </c>
      <c r="AU248" s="101">
        <f t="shared" si="61"/>
        <v>1</v>
      </c>
    </row>
    <row r="249" spans="1:47">
      <c r="A249" s="101" t="s">
        <v>3672</v>
      </c>
      <c r="G249" s="106"/>
      <c r="H249" s="106">
        <f t="shared" ref="H249:AK249" si="62">IFERROR(H38/G38-1,"")</f>
        <v>0</v>
      </c>
      <c r="I249" s="106">
        <f t="shared" si="62"/>
        <v>0</v>
      </c>
      <c r="J249" s="106">
        <f t="shared" si="62"/>
        <v>0</v>
      </c>
      <c r="K249" s="106">
        <f t="shared" si="62"/>
        <v>0</v>
      </c>
      <c r="L249" s="106">
        <f t="shared" si="62"/>
        <v>0</v>
      </c>
      <c r="M249" s="106">
        <f t="shared" si="62"/>
        <v>0</v>
      </c>
      <c r="N249" s="106">
        <f t="shared" si="62"/>
        <v>0</v>
      </c>
      <c r="O249" s="106">
        <f t="shared" si="62"/>
        <v>0</v>
      </c>
      <c r="P249" s="106">
        <f t="shared" si="62"/>
        <v>0</v>
      </c>
      <c r="Q249" s="106">
        <f t="shared" si="62"/>
        <v>0</v>
      </c>
      <c r="R249" s="106">
        <f t="shared" si="62"/>
        <v>0</v>
      </c>
      <c r="S249" s="106">
        <f t="shared" si="62"/>
        <v>0</v>
      </c>
      <c r="T249" s="106">
        <f t="shared" si="62"/>
        <v>0</v>
      </c>
      <c r="U249" s="106">
        <f t="shared" si="62"/>
        <v>0</v>
      </c>
      <c r="V249" s="106">
        <f t="shared" si="62"/>
        <v>0</v>
      </c>
      <c r="W249" s="106">
        <f t="shared" si="62"/>
        <v>0</v>
      </c>
      <c r="X249" s="106">
        <f t="shared" si="62"/>
        <v>0</v>
      </c>
      <c r="Y249" s="106">
        <f t="shared" si="62"/>
        <v>0</v>
      </c>
      <c r="Z249" s="106">
        <f t="shared" si="62"/>
        <v>0</v>
      </c>
      <c r="AA249" s="106">
        <f t="shared" si="62"/>
        <v>0</v>
      </c>
      <c r="AB249" s="106">
        <f t="shared" si="62"/>
        <v>0</v>
      </c>
      <c r="AC249" s="106">
        <f t="shared" si="62"/>
        <v>0</v>
      </c>
      <c r="AD249" s="106">
        <f t="shared" si="62"/>
        <v>0</v>
      </c>
      <c r="AE249" s="106">
        <f t="shared" si="62"/>
        <v>0</v>
      </c>
      <c r="AF249" s="106">
        <f t="shared" si="62"/>
        <v>0</v>
      </c>
      <c r="AG249" s="106">
        <f t="shared" si="62"/>
        <v>0</v>
      </c>
      <c r="AH249" s="106">
        <f t="shared" si="62"/>
        <v>0</v>
      </c>
      <c r="AI249" s="106">
        <f t="shared" si="62"/>
        <v>0</v>
      </c>
      <c r="AJ249" s="106">
        <f t="shared" si="62"/>
        <v>0</v>
      </c>
      <c r="AK249" s="106">
        <f t="shared" si="62"/>
        <v>0</v>
      </c>
      <c r="AM249" s="101">
        <f t="shared" ref="AM249:AU249" si="63">IFERROR(AM38/AL38,"")</f>
        <v>1</v>
      </c>
      <c r="AN249" s="101">
        <f t="shared" si="63"/>
        <v>1</v>
      </c>
      <c r="AO249" s="101">
        <f t="shared" si="63"/>
        <v>1</v>
      </c>
      <c r="AP249" s="101">
        <f t="shared" si="63"/>
        <v>1</v>
      </c>
      <c r="AQ249" s="101">
        <f t="shared" si="63"/>
        <v>1</v>
      </c>
      <c r="AR249" s="101">
        <f t="shared" si="63"/>
        <v>1</v>
      </c>
      <c r="AS249" s="101">
        <f t="shared" si="63"/>
        <v>1</v>
      </c>
      <c r="AT249" s="101">
        <f t="shared" si="63"/>
        <v>1</v>
      </c>
      <c r="AU249" s="101">
        <f t="shared" si="63"/>
        <v>1</v>
      </c>
    </row>
    <row r="250" spans="1:47">
      <c r="A250" s="101" t="s">
        <v>3673</v>
      </c>
      <c r="G250" s="106"/>
      <c r="H250" s="106">
        <f t="shared" ref="H250:AK250" si="64">IFERROR(H39/G39-1,"")</f>
        <v>0</v>
      </c>
      <c r="I250" s="106">
        <f t="shared" si="64"/>
        <v>0</v>
      </c>
      <c r="J250" s="106">
        <f t="shared" si="64"/>
        <v>0</v>
      </c>
      <c r="K250" s="106">
        <f t="shared" si="64"/>
        <v>0</v>
      </c>
      <c r="L250" s="106">
        <f t="shared" si="64"/>
        <v>0</v>
      </c>
      <c r="M250" s="106">
        <f t="shared" si="64"/>
        <v>0</v>
      </c>
      <c r="N250" s="106">
        <f t="shared" si="64"/>
        <v>0</v>
      </c>
      <c r="O250" s="106">
        <f t="shared" si="64"/>
        <v>0</v>
      </c>
      <c r="P250" s="106">
        <f t="shared" si="64"/>
        <v>0</v>
      </c>
      <c r="Q250" s="106">
        <f t="shared" si="64"/>
        <v>0</v>
      </c>
      <c r="R250" s="106">
        <f t="shared" si="64"/>
        <v>0</v>
      </c>
      <c r="S250" s="106">
        <f t="shared" si="64"/>
        <v>0</v>
      </c>
      <c r="T250" s="106">
        <f t="shared" si="64"/>
        <v>0</v>
      </c>
      <c r="U250" s="106">
        <f t="shared" si="64"/>
        <v>0</v>
      </c>
      <c r="V250" s="106">
        <f t="shared" si="64"/>
        <v>0</v>
      </c>
      <c r="W250" s="106">
        <f t="shared" si="64"/>
        <v>0</v>
      </c>
      <c r="X250" s="106">
        <f t="shared" si="64"/>
        <v>0</v>
      </c>
      <c r="Y250" s="106">
        <f t="shared" si="64"/>
        <v>0</v>
      </c>
      <c r="Z250" s="106">
        <f t="shared" si="64"/>
        <v>0</v>
      </c>
      <c r="AA250" s="106">
        <f t="shared" si="64"/>
        <v>0</v>
      </c>
      <c r="AB250" s="106">
        <f t="shared" si="64"/>
        <v>0</v>
      </c>
      <c r="AC250" s="106">
        <f t="shared" si="64"/>
        <v>0</v>
      </c>
      <c r="AD250" s="106">
        <f t="shared" si="64"/>
        <v>0</v>
      </c>
      <c r="AE250" s="106">
        <f t="shared" si="64"/>
        <v>0</v>
      </c>
      <c r="AF250" s="106">
        <f t="shared" si="64"/>
        <v>0</v>
      </c>
      <c r="AG250" s="106">
        <f t="shared" si="64"/>
        <v>0</v>
      </c>
      <c r="AH250" s="106">
        <f t="shared" si="64"/>
        <v>0</v>
      </c>
      <c r="AI250" s="106">
        <f t="shared" si="64"/>
        <v>0</v>
      </c>
      <c r="AJ250" s="106">
        <f t="shared" si="64"/>
        <v>0</v>
      </c>
      <c r="AK250" s="106">
        <f t="shared" si="64"/>
        <v>0</v>
      </c>
      <c r="AM250" s="101">
        <f t="shared" ref="AM250:AU250" si="65">IFERROR(AM39/AL39,"")</f>
        <v>1</v>
      </c>
      <c r="AN250" s="101">
        <f t="shared" si="65"/>
        <v>1</v>
      </c>
      <c r="AO250" s="101">
        <f t="shared" si="65"/>
        <v>1</v>
      </c>
      <c r="AP250" s="101">
        <f t="shared" si="65"/>
        <v>1</v>
      </c>
      <c r="AQ250" s="101">
        <f t="shared" si="65"/>
        <v>1</v>
      </c>
      <c r="AR250" s="101">
        <f t="shared" si="65"/>
        <v>1</v>
      </c>
      <c r="AS250" s="101">
        <f t="shared" si="65"/>
        <v>1</v>
      </c>
      <c r="AT250" s="101">
        <f t="shared" si="65"/>
        <v>1</v>
      </c>
      <c r="AU250" s="101">
        <f t="shared" si="65"/>
        <v>1</v>
      </c>
    </row>
    <row r="251" spans="1:47">
      <c r="A251" s="101" t="s">
        <v>3674</v>
      </c>
      <c r="G251" s="106"/>
      <c r="H251" s="106">
        <f t="shared" ref="H251:AK251" si="66">IFERROR(H40/G40-1,"")</f>
        <v>0</v>
      </c>
      <c r="I251" s="106">
        <f t="shared" si="66"/>
        <v>0</v>
      </c>
      <c r="J251" s="106">
        <f t="shared" si="66"/>
        <v>0</v>
      </c>
      <c r="K251" s="106">
        <f t="shared" si="66"/>
        <v>0</v>
      </c>
      <c r="L251" s="106">
        <f t="shared" si="66"/>
        <v>0</v>
      </c>
      <c r="M251" s="106">
        <f t="shared" si="66"/>
        <v>0</v>
      </c>
      <c r="N251" s="106">
        <f t="shared" si="66"/>
        <v>0</v>
      </c>
      <c r="O251" s="106">
        <f t="shared" si="66"/>
        <v>0</v>
      </c>
      <c r="P251" s="106">
        <f t="shared" si="66"/>
        <v>0</v>
      </c>
      <c r="Q251" s="106">
        <f t="shared" si="66"/>
        <v>0</v>
      </c>
      <c r="R251" s="106">
        <f t="shared" si="66"/>
        <v>0</v>
      </c>
      <c r="S251" s="106">
        <f t="shared" si="66"/>
        <v>0</v>
      </c>
      <c r="T251" s="106">
        <f t="shared" si="66"/>
        <v>0</v>
      </c>
      <c r="U251" s="106">
        <f t="shared" si="66"/>
        <v>0</v>
      </c>
      <c r="V251" s="106">
        <f t="shared" si="66"/>
        <v>0</v>
      </c>
      <c r="W251" s="106">
        <f t="shared" si="66"/>
        <v>0</v>
      </c>
      <c r="X251" s="106">
        <f t="shared" si="66"/>
        <v>0</v>
      </c>
      <c r="Y251" s="106">
        <f t="shared" si="66"/>
        <v>0</v>
      </c>
      <c r="Z251" s="106">
        <f t="shared" si="66"/>
        <v>0</v>
      </c>
      <c r="AA251" s="106">
        <f t="shared" si="66"/>
        <v>0</v>
      </c>
      <c r="AB251" s="106">
        <f t="shared" si="66"/>
        <v>0</v>
      </c>
      <c r="AC251" s="106">
        <f t="shared" si="66"/>
        <v>0</v>
      </c>
      <c r="AD251" s="106">
        <f t="shared" si="66"/>
        <v>0</v>
      </c>
      <c r="AE251" s="106">
        <f t="shared" si="66"/>
        <v>0</v>
      </c>
      <c r="AF251" s="106">
        <f t="shared" si="66"/>
        <v>0</v>
      </c>
      <c r="AG251" s="106">
        <f t="shared" si="66"/>
        <v>0</v>
      </c>
      <c r="AH251" s="106">
        <f t="shared" si="66"/>
        <v>0</v>
      </c>
      <c r="AI251" s="106">
        <f t="shared" si="66"/>
        <v>0</v>
      </c>
      <c r="AJ251" s="106">
        <f t="shared" si="66"/>
        <v>0</v>
      </c>
      <c r="AK251" s="106">
        <f t="shared" si="66"/>
        <v>0</v>
      </c>
      <c r="AM251" s="101">
        <f t="shared" ref="AM251:AU251" si="67">IFERROR(AM40/AL40,"")</f>
        <v>1</v>
      </c>
      <c r="AN251" s="101">
        <f t="shared" si="67"/>
        <v>1</v>
      </c>
      <c r="AO251" s="101">
        <f t="shared" si="67"/>
        <v>1</v>
      </c>
      <c r="AP251" s="101">
        <f t="shared" si="67"/>
        <v>1</v>
      </c>
      <c r="AQ251" s="101">
        <f t="shared" si="67"/>
        <v>1</v>
      </c>
      <c r="AR251" s="101">
        <f t="shared" si="67"/>
        <v>1</v>
      </c>
      <c r="AS251" s="101">
        <f t="shared" si="67"/>
        <v>1</v>
      </c>
      <c r="AT251" s="101">
        <f t="shared" si="67"/>
        <v>1</v>
      </c>
      <c r="AU251" s="101">
        <f t="shared" si="67"/>
        <v>1</v>
      </c>
    </row>
    <row r="252" spans="1:47">
      <c r="A252" s="101" t="s">
        <v>3675</v>
      </c>
      <c r="G252" s="106"/>
      <c r="H252" s="106">
        <f t="shared" ref="H252:AK252" si="68">IFERROR(H41/G41-1,"")</f>
        <v>0</v>
      </c>
      <c r="I252" s="106">
        <f t="shared" si="68"/>
        <v>0</v>
      </c>
      <c r="J252" s="106">
        <f t="shared" si="68"/>
        <v>0</v>
      </c>
      <c r="K252" s="106">
        <f t="shared" si="68"/>
        <v>0</v>
      </c>
      <c r="L252" s="106">
        <f t="shared" si="68"/>
        <v>0</v>
      </c>
      <c r="M252" s="106">
        <f t="shared" si="68"/>
        <v>0</v>
      </c>
      <c r="N252" s="106">
        <f t="shared" si="68"/>
        <v>0</v>
      </c>
      <c r="O252" s="106">
        <f t="shared" si="68"/>
        <v>0</v>
      </c>
      <c r="P252" s="106">
        <f t="shared" si="68"/>
        <v>0</v>
      </c>
      <c r="Q252" s="106">
        <f t="shared" si="68"/>
        <v>0</v>
      </c>
      <c r="R252" s="106">
        <f t="shared" si="68"/>
        <v>0</v>
      </c>
      <c r="S252" s="106">
        <f t="shared" si="68"/>
        <v>0</v>
      </c>
      <c r="T252" s="106">
        <f t="shared" si="68"/>
        <v>0</v>
      </c>
      <c r="U252" s="106">
        <f t="shared" si="68"/>
        <v>0</v>
      </c>
      <c r="V252" s="106">
        <f t="shared" si="68"/>
        <v>0</v>
      </c>
      <c r="W252" s="106">
        <f t="shared" si="68"/>
        <v>0</v>
      </c>
      <c r="X252" s="106">
        <f t="shared" si="68"/>
        <v>0</v>
      </c>
      <c r="Y252" s="106">
        <f t="shared" si="68"/>
        <v>0</v>
      </c>
      <c r="Z252" s="106">
        <f t="shared" si="68"/>
        <v>0</v>
      </c>
      <c r="AA252" s="106">
        <f t="shared" si="68"/>
        <v>0</v>
      </c>
      <c r="AB252" s="106">
        <f t="shared" si="68"/>
        <v>0</v>
      </c>
      <c r="AC252" s="106">
        <f t="shared" si="68"/>
        <v>0</v>
      </c>
      <c r="AD252" s="106">
        <f t="shared" si="68"/>
        <v>0</v>
      </c>
      <c r="AE252" s="106">
        <f t="shared" si="68"/>
        <v>0</v>
      </c>
      <c r="AF252" s="106">
        <f t="shared" si="68"/>
        <v>0</v>
      </c>
      <c r="AG252" s="106">
        <f t="shared" si="68"/>
        <v>0</v>
      </c>
      <c r="AH252" s="106">
        <f t="shared" si="68"/>
        <v>0</v>
      </c>
      <c r="AI252" s="106">
        <f t="shared" si="68"/>
        <v>0</v>
      </c>
      <c r="AJ252" s="106">
        <f t="shared" si="68"/>
        <v>0</v>
      </c>
      <c r="AK252" s="106">
        <f t="shared" si="68"/>
        <v>0</v>
      </c>
      <c r="AM252" s="101">
        <f t="shared" ref="AM252:AU252" si="69">IFERROR(AM41/AL41,"")</f>
        <v>1</v>
      </c>
      <c r="AN252" s="101">
        <f t="shared" si="69"/>
        <v>1</v>
      </c>
      <c r="AO252" s="101">
        <f t="shared" si="69"/>
        <v>1</v>
      </c>
      <c r="AP252" s="101">
        <f t="shared" si="69"/>
        <v>1</v>
      </c>
      <c r="AQ252" s="101">
        <f t="shared" si="69"/>
        <v>1</v>
      </c>
      <c r="AR252" s="101">
        <f t="shared" si="69"/>
        <v>1</v>
      </c>
      <c r="AS252" s="101">
        <f t="shared" si="69"/>
        <v>1</v>
      </c>
      <c r="AT252" s="101">
        <f t="shared" si="69"/>
        <v>1</v>
      </c>
      <c r="AU252" s="101">
        <f t="shared" si="69"/>
        <v>1</v>
      </c>
    </row>
    <row r="253" spans="1:47" s="128" customFormat="1">
      <c r="A253" s="127" t="s">
        <v>3678</v>
      </c>
      <c r="B253" s="127"/>
      <c r="C253" s="127"/>
      <c r="D253" s="127"/>
      <c r="E253" s="127"/>
      <c r="F253" s="127"/>
      <c r="G253" s="129"/>
      <c r="H253" s="129" t="str">
        <f t="shared" ref="H253:V253" si="70">IFERROR(H42/G42-1,"")</f>
        <v/>
      </c>
      <c r="I253" s="129" t="str">
        <f t="shared" si="70"/>
        <v/>
      </c>
      <c r="J253" s="129" t="str">
        <f t="shared" si="70"/>
        <v/>
      </c>
      <c r="K253" s="129" t="str">
        <f t="shared" si="70"/>
        <v/>
      </c>
      <c r="L253" s="129" t="str">
        <f t="shared" si="70"/>
        <v/>
      </c>
      <c r="M253" s="129" t="str">
        <f t="shared" si="70"/>
        <v/>
      </c>
      <c r="N253" s="129" t="str">
        <f t="shared" si="70"/>
        <v/>
      </c>
      <c r="O253" s="129" t="str">
        <f t="shared" si="70"/>
        <v/>
      </c>
      <c r="P253" s="129" t="str">
        <f t="shared" si="70"/>
        <v/>
      </c>
      <c r="Q253" s="129" t="str">
        <f t="shared" si="70"/>
        <v/>
      </c>
      <c r="R253" s="129" t="str">
        <f t="shared" si="70"/>
        <v/>
      </c>
      <c r="S253" s="129" t="str">
        <f t="shared" si="70"/>
        <v/>
      </c>
      <c r="T253" s="129" t="str">
        <f t="shared" si="70"/>
        <v/>
      </c>
      <c r="U253" s="129" t="str">
        <f t="shared" si="70"/>
        <v/>
      </c>
      <c r="V253" s="129" t="str">
        <f t="shared" si="70"/>
        <v/>
      </c>
      <c r="W253" s="129" t="str">
        <f t="shared" ref="W253:AK253" si="71">IFERROR(W42/V42-1,"")</f>
        <v/>
      </c>
      <c r="X253" s="129" t="str">
        <f t="shared" si="71"/>
        <v/>
      </c>
      <c r="Y253" s="129" t="str">
        <f t="shared" si="71"/>
        <v/>
      </c>
      <c r="Z253" s="129" t="str">
        <f t="shared" si="71"/>
        <v/>
      </c>
      <c r="AA253" s="129" t="str">
        <f t="shared" si="71"/>
        <v/>
      </c>
      <c r="AB253" s="129" t="str">
        <f t="shared" si="71"/>
        <v/>
      </c>
      <c r="AC253" s="129" t="str">
        <f t="shared" si="71"/>
        <v/>
      </c>
      <c r="AD253" s="129" t="str">
        <f t="shared" si="71"/>
        <v/>
      </c>
      <c r="AE253" s="129" t="str">
        <f t="shared" si="71"/>
        <v/>
      </c>
      <c r="AF253" s="129" t="str">
        <f t="shared" si="71"/>
        <v/>
      </c>
      <c r="AG253" s="129" t="str">
        <f t="shared" si="71"/>
        <v/>
      </c>
      <c r="AH253" s="129" t="str">
        <f t="shared" si="71"/>
        <v/>
      </c>
      <c r="AI253" s="129" t="str">
        <f t="shared" si="71"/>
        <v/>
      </c>
      <c r="AJ253" s="129" t="str">
        <f t="shared" si="71"/>
        <v/>
      </c>
      <c r="AK253" s="129" t="str">
        <f t="shared" si="71"/>
        <v/>
      </c>
      <c r="AM253" s="128" t="str">
        <f t="shared" ref="AM253:AU253" si="72">IFERROR(AM42/AL42,"")</f>
        <v/>
      </c>
      <c r="AN253" s="128" t="str">
        <f t="shared" si="72"/>
        <v/>
      </c>
      <c r="AO253" s="128" t="str">
        <f t="shared" si="72"/>
        <v/>
      </c>
      <c r="AP253" s="128" t="str">
        <f t="shared" si="72"/>
        <v/>
      </c>
      <c r="AQ253" s="128" t="str">
        <f t="shared" si="72"/>
        <v/>
      </c>
      <c r="AR253" s="128" t="str">
        <f t="shared" si="72"/>
        <v/>
      </c>
      <c r="AS253" s="128" t="str">
        <f t="shared" si="72"/>
        <v/>
      </c>
      <c r="AT253" s="128" t="str">
        <f t="shared" si="72"/>
        <v/>
      </c>
      <c r="AU253" s="128" t="str">
        <f t="shared" si="72"/>
        <v/>
      </c>
    </row>
    <row r="254" spans="1:47">
      <c r="A254" s="105" t="s">
        <v>3697</v>
      </c>
      <c r="B254" s="105"/>
      <c r="C254" s="105"/>
      <c r="D254" s="105"/>
      <c r="E254" s="105"/>
      <c r="F254" s="105"/>
      <c r="G254" s="101">
        <f t="shared" ref="G254:AK254" si="73">G$1</f>
        <v>2020</v>
      </c>
      <c r="H254" s="101">
        <f t="shared" si="73"/>
        <v>2021</v>
      </c>
      <c r="I254" s="101">
        <f t="shared" si="73"/>
        <v>2022</v>
      </c>
      <c r="J254" s="101">
        <f t="shared" si="73"/>
        <v>2023</v>
      </c>
      <c r="K254" s="101">
        <f t="shared" si="73"/>
        <v>2024</v>
      </c>
      <c r="L254" s="101">
        <f t="shared" si="73"/>
        <v>2025</v>
      </c>
      <c r="M254" s="101">
        <f t="shared" si="73"/>
        <v>2026</v>
      </c>
      <c r="N254" s="101">
        <f t="shared" si="73"/>
        <v>2027</v>
      </c>
      <c r="O254" s="101">
        <f t="shared" si="73"/>
        <v>2028</v>
      </c>
      <c r="P254" s="101">
        <f t="shared" si="73"/>
        <v>2029</v>
      </c>
      <c r="Q254" s="101">
        <f t="shared" si="73"/>
        <v>2030</v>
      </c>
      <c r="R254" s="101">
        <f t="shared" si="73"/>
        <v>2031</v>
      </c>
      <c r="S254" s="101">
        <f t="shared" si="73"/>
        <v>2032</v>
      </c>
      <c r="T254" s="101">
        <f t="shared" si="73"/>
        <v>2033</v>
      </c>
      <c r="U254" s="101">
        <f t="shared" si="73"/>
        <v>2034</v>
      </c>
      <c r="V254" s="101">
        <f t="shared" si="73"/>
        <v>2035</v>
      </c>
      <c r="W254" s="101">
        <f t="shared" si="73"/>
        <v>2036</v>
      </c>
      <c r="X254" s="101">
        <f t="shared" si="73"/>
        <v>2037</v>
      </c>
      <c r="Y254" s="101">
        <f t="shared" si="73"/>
        <v>2038</v>
      </c>
      <c r="Z254" s="101">
        <f t="shared" si="73"/>
        <v>2039</v>
      </c>
      <c r="AA254" s="101">
        <f t="shared" si="73"/>
        <v>2040</v>
      </c>
      <c r="AB254" s="101">
        <f t="shared" si="73"/>
        <v>2041</v>
      </c>
      <c r="AC254" s="101">
        <f t="shared" si="73"/>
        <v>2042</v>
      </c>
      <c r="AD254" s="101">
        <f t="shared" si="73"/>
        <v>2043</v>
      </c>
      <c r="AE254" s="101">
        <f t="shared" si="73"/>
        <v>2044</v>
      </c>
      <c r="AF254" s="101">
        <f t="shared" si="73"/>
        <v>2045</v>
      </c>
      <c r="AG254" s="101">
        <f t="shared" si="73"/>
        <v>2046</v>
      </c>
      <c r="AH254" s="101">
        <f t="shared" si="73"/>
        <v>2047</v>
      </c>
      <c r="AI254" s="101">
        <f t="shared" si="73"/>
        <v>2048</v>
      </c>
      <c r="AJ254" s="101">
        <f t="shared" si="73"/>
        <v>2049</v>
      </c>
      <c r="AK254" s="101">
        <f t="shared" si="73"/>
        <v>2050</v>
      </c>
    </row>
    <row r="255" spans="1:47">
      <c r="A255" s="101" t="s">
        <v>3668</v>
      </c>
      <c r="G255" s="106"/>
      <c r="H255" s="106" t="str">
        <f t="shared" ref="H255:AK255" si="74">IFERROR(H44/G44-1,"")</f>
        <v/>
      </c>
      <c r="I255" s="106" t="str">
        <f t="shared" si="74"/>
        <v/>
      </c>
      <c r="J255" s="106" t="str">
        <f t="shared" si="74"/>
        <v/>
      </c>
      <c r="K255" s="106" t="str">
        <f t="shared" si="74"/>
        <v/>
      </c>
      <c r="L255" s="106" t="str">
        <f t="shared" si="74"/>
        <v/>
      </c>
      <c r="M255" s="106" t="str">
        <f t="shared" si="74"/>
        <v/>
      </c>
      <c r="N255" s="106" t="str">
        <f t="shared" si="74"/>
        <v/>
      </c>
      <c r="O255" s="106" t="str">
        <f t="shared" si="74"/>
        <v/>
      </c>
      <c r="P255" s="106" t="str">
        <f t="shared" si="74"/>
        <v/>
      </c>
      <c r="Q255" s="106" t="str">
        <f t="shared" si="74"/>
        <v/>
      </c>
      <c r="R255" s="106" t="str">
        <f t="shared" si="74"/>
        <v/>
      </c>
      <c r="S255" s="106" t="str">
        <f t="shared" si="74"/>
        <v/>
      </c>
      <c r="T255" s="106" t="str">
        <f t="shared" si="74"/>
        <v/>
      </c>
      <c r="U255" s="106" t="str">
        <f t="shared" si="74"/>
        <v/>
      </c>
      <c r="V255" s="106" t="str">
        <f t="shared" si="74"/>
        <v/>
      </c>
      <c r="W255" s="106" t="str">
        <f t="shared" si="74"/>
        <v/>
      </c>
      <c r="X255" s="106" t="str">
        <f t="shared" si="74"/>
        <v/>
      </c>
      <c r="Y255" s="106" t="str">
        <f t="shared" si="74"/>
        <v/>
      </c>
      <c r="Z255" s="106" t="str">
        <f t="shared" si="74"/>
        <v/>
      </c>
      <c r="AA255" s="106" t="str">
        <f t="shared" si="74"/>
        <v/>
      </c>
      <c r="AB255" s="106" t="str">
        <f t="shared" si="74"/>
        <v/>
      </c>
      <c r="AC255" s="106" t="str">
        <f t="shared" si="74"/>
        <v/>
      </c>
      <c r="AD255" s="106" t="str">
        <f t="shared" si="74"/>
        <v/>
      </c>
      <c r="AE255" s="106" t="str">
        <f t="shared" si="74"/>
        <v/>
      </c>
      <c r="AF255" s="106" t="str">
        <f t="shared" si="74"/>
        <v/>
      </c>
      <c r="AG255" s="106" t="str">
        <f t="shared" si="74"/>
        <v/>
      </c>
      <c r="AH255" s="106" t="str">
        <f t="shared" si="74"/>
        <v/>
      </c>
      <c r="AI255" s="106" t="str">
        <f t="shared" si="74"/>
        <v/>
      </c>
      <c r="AJ255" s="106" t="str">
        <f t="shared" si="74"/>
        <v/>
      </c>
      <c r="AK255" s="106" t="str">
        <f t="shared" si="74"/>
        <v/>
      </c>
      <c r="AM255" s="101" t="str">
        <f t="shared" ref="AM255:AU255" si="75">IFERROR(AM44/AL44,"")</f>
        <v/>
      </c>
      <c r="AN255" s="101" t="str">
        <f t="shared" si="75"/>
        <v/>
      </c>
      <c r="AO255" s="101" t="str">
        <f t="shared" si="75"/>
        <v/>
      </c>
      <c r="AP255" s="101" t="str">
        <f t="shared" si="75"/>
        <v/>
      </c>
      <c r="AQ255" s="101" t="str">
        <f t="shared" si="75"/>
        <v/>
      </c>
      <c r="AR255" s="101" t="str">
        <f t="shared" si="75"/>
        <v/>
      </c>
      <c r="AS255" s="101" t="str">
        <f t="shared" si="75"/>
        <v/>
      </c>
      <c r="AT255" s="101" t="str">
        <f t="shared" si="75"/>
        <v/>
      </c>
      <c r="AU255" s="101" t="str">
        <f t="shared" si="75"/>
        <v/>
      </c>
    </row>
    <row r="256" spans="1:47">
      <c r="A256" s="101" t="s">
        <v>3669</v>
      </c>
      <c r="G256" s="106"/>
      <c r="H256" s="106" t="str">
        <f t="shared" ref="H256:AK256" si="76">IFERROR(H45/G45-1,"")</f>
        <v/>
      </c>
      <c r="I256" s="106" t="str">
        <f t="shared" si="76"/>
        <v/>
      </c>
      <c r="J256" s="106" t="str">
        <f t="shared" si="76"/>
        <v/>
      </c>
      <c r="K256" s="106" t="str">
        <f t="shared" si="76"/>
        <v/>
      </c>
      <c r="L256" s="106" t="str">
        <f t="shared" si="76"/>
        <v/>
      </c>
      <c r="M256" s="106" t="str">
        <f t="shared" si="76"/>
        <v/>
      </c>
      <c r="N256" s="106" t="str">
        <f t="shared" si="76"/>
        <v/>
      </c>
      <c r="O256" s="106" t="str">
        <f t="shared" si="76"/>
        <v/>
      </c>
      <c r="P256" s="106" t="str">
        <f t="shared" si="76"/>
        <v/>
      </c>
      <c r="Q256" s="106" t="str">
        <f t="shared" si="76"/>
        <v/>
      </c>
      <c r="R256" s="106" t="str">
        <f t="shared" si="76"/>
        <v/>
      </c>
      <c r="S256" s="106" t="str">
        <f t="shared" si="76"/>
        <v/>
      </c>
      <c r="T256" s="106" t="str">
        <f t="shared" si="76"/>
        <v/>
      </c>
      <c r="U256" s="106" t="str">
        <f t="shared" si="76"/>
        <v/>
      </c>
      <c r="V256" s="106" t="str">
        <f t="shared" si="76"/>
        <v/>
      </c>
      <c r="W256" s="106" t="str">
        <f t="shared" si="76"/>
        <v/>
      </c>
      <c r="X256" s="106" t="str">
        <f t="shared" si="76"/>
        <v/>
      </c>
      <c r="Y256" s="106" t="str">
        <f t="shared" si="76"/>
        <v/>
      </c>
      <c r="Z256" s="106" t="str">
        <f t="shared" si="76"/>
        <v/>
      </c>
      <c r="AA256" s="106" t="str">
        <f t="shared" si="76"/>
        <v/>
      </c>
      <c r="AB256" s="106" t="str">
        <f t="shared" si="76"/>
        <v/>
      </c>
      <c r="AC256" s="106" t="str">
        <f t="shared" si="76"/>
        <v/>
      </c>
      <c r="AD256" s="106" t="str">
        <f t="shared" si="76"/>
        <v/>
      </c>
      <c r="AE256" s="106" t="str">
        <f t="shared" si="76"/>
        <v/>
      </c>
      <c r="AF256" s="106" t="str">
        <f t="shared" si="76"/>
        <v/>
      </c>
      <c r="AG256" s="106" t="str">
        <f t="shared" si="76"/>
        <v/>
      </c>
      <c r="AH256" s="106" t="str">
        <f t="shared" si="76"/>
        <v/>
      </c>
      <c r="AI256" s="106" t="str">
        <f t="shared" si="76"/>
        <v/>
      </c>
      <c r="AJ256" s="106" t="str">
        <f t="shared" si="76"/>
        <v/>
      </c>
      <c r="AK256" s="106" t="str">
        <f t="shared" si="76"/>
        <v/>
      </c>
      <c r="AM256" s="101" t="str">
        <f t="shared" ref="AM256:AU256" si="77">IFERROR(AM45/AL45,"")</f>
        <v/>
      </c>
      <c r="AN256" s="101" t="str">
        <f t="shared" si="77"/>
        <v/>
      </c>
      <c r="AO256" s="101" t="str">
        <f t="shared" si="77"/>
        <v/>
      </c>
      <c r="AP256" s="101" t="str">
        <f t="shared" si="77"/>
        <v/>
      </c>
      <c r="AQ256" s="101" t="str">
        <f t="shared" si="77"/>
        <v/>
      </c>
      <c r="AR256" s="101" t="str">
        <f t="shared" si="77"/>
        <v/>
      </c>
      <c r="AS256" s="101" t="str">
        <f t="shared" si="77"/>
        <v/>
      </c>
      <c r="AT256" s="101" t="str">
        <f t="shared" si="77"/>
        <v/>
      </c>
      <c r="AU256" s="101" t="str">
        <f t="shared" si="77"/>
        <v/>
      </c>
    </row>
    <row r="257" spans="1:47">
      <c r="A257" s="101" t="s">
        <v>3670</v>
      </c>
      <c r="G257" s="106"/>
      <c r="H257" s="106" t="str">
        <f t="shared" ref="H257:AK257" si="78">IFERROR(H46/G46-1,"")</f>
        <v/>
      </c>
      <c r="I257" s="106" t="str">
        <f t="shared" si="78"/>
        <v/>
      </c>
      <c r="J257" s="106" t="str">
        <f t="shared" si="78"/>
        <v/>
      </c>
      <c r="K257" s="106" t="str">
        <f t="shared" si="78"/>
        <v/>
      </c>
      <c r="L257" s="106" t="str">
        <f t="shared" si="78"/>
        <v/>
      </c>
      <c r="M257" s="106" t="str">
        <f t="shared" si="78"/>
        <v/>
      </c>
      <c r="N257" s="106" t="str">
        <f t="shared" si="78"/>
        <v/>
      </c>
      <c r="O257" s="106" t="str">
        <f t="shared" si="78"/>
        <v/>
      </c>
      <c r="P257" s="106" t="str">
        <f t="shared" si="78"/>
        <v/>
      </c>
      <c r="Q257" s="106" t="str">
        <f t="shared" si="78"/>
        <v/>
      </c>
      <c r="R257" s="106" t="str">
        <f t="shared" si="78"/>
        <v/>
      </c>
      <c r="S257" s="106" t="str">
        <f t="shared" si="78"/>
        <v/>
      </c>
      <c r="T257" s="106" t="str">
        <f t="shared" si="78"/>
        <v/>
      </c>
      <c r="U257" s="106" t="str">
        <f t="shared" si="78"/>
        <v/>
      </c>
      <c r="V257" s="106" t="str">
        <f t="shared" si="78"/>
        <v/>
      </c>
      <c r="W257" s="106" t="str">
        <f t="shared" si="78"/>
        <v/>
      </c>
      <c r="X257" s="106" t="str">
        <f t="shared" si="78"/>
        <v/>
      </c>
      <c r="Y257" s="106" t="str">
        <f t="shared" si="78"/>
        <v/>
      </c>
      <c r="Z257" s="106" t="str">
        <f t="shared" si="78"/>
        <v/>
      </c>
      <c r="AA257" s="106" t="str">
        <f t="shared" si="78"/>
        <v/>
      </c>
      <c r="AB257" s="106" t="str">
        <f t="shared" si="78"/>
        <v/>
      </c>
      <c r="AC257" s="106" t="str">
        <f t="shared" si="78"/>
        <v/>
      </c>
      <c r="AD257" s="106" t="str">
        <f t="shared" si="78"/>
        <v/>
      </c>
      <c r="AE257" s="106" t="str">
        <f t="shared" si="78"/>
        <v/>
      </c>
      <c r="AF257" s="106" t="str">
        <f t="shared" si="78"/>
        <v/>
      </c>
      <c r="AG257" s="106" t="str">
        <f t="shared" si="78"/>
        <v/>
      </c>
      <c r="AH257" s="106" t="str">
        <f t="shared" si="78"/>
        <v/>
      </c>
      <c r="AI257" s="106" t="str">
        <f t="shared" si="78"/>
        <v/>
      </c>
      <c r="AJ257" s="106" t="str">
        <f t="shared" si="78"/>
        <v/>
      </c>
      <c r="AK257" s="106" t="str">
        <f t="shared" si="78"/>
        <v/>
      </c>
      <c r="AM257" s="101" t="str">
        <f t="shared" ref="AM257:AU257" si="79">IFERROR(AM46/AL46,"")</f>
        <v/>
      </c>
      <c r="AN257" s="101" t="str">
        <f t="shared" si="79"/>
        <v/>
      </c>
      <c r="AO257" s="101" t="str">
        <f t="shared" si="79"/>
        <v/>
      </c>
      <c r="AP257" s="101" t="str">
        <f t="shared" si="79"/>
        <v/>
      </c>
      <c r="AQ257" s="101" t="str">
        <f t="shared" si="79"/>
        <v/>
      </c>
      <c r="AR257" s="101" t="str">
        <f t="shared" si="79"/>
        <v/>
      </c>
      <c r="AS257" s="101" t="str">
        <f t="shared" si="79"/>
        <v/>
      </c>
      <c r="AT257" s="101" t="str">
        <f t="shared" si="79"/>
        <v/>
      </c>
      <c r="AU257" s="101" t="str">
        <f t="shared" si="79"/>
        <v/>
      </c>
    </row>
    <row r="258" spans="1:47">
      <c r="A258" s="101" t="s">
        <v>3671</v>
      </c>
      <c r="G258" s="106"/>
      <c r="H258" s="106" t="str">
        <f t="shared" ref="H258:AK258" si="80">IFERROR(H47/G47-1,"")</f>
        <v/>
      </c>
      <c r="I258" s="106" t="str">
        <f t="shared" si="80"/>
        <v/>
      </c>
      <c r="J258" s="106" t="str">
        <f t="shared" si="80"/>
        <v/>
      </c>
      <c r="K258" s="106" t="str">
        <f t="shared" si="80"/>
        <v/>
      </c>
      <c r="L258" s="106" t="str">
        <f t="shared" si="80"/>
        <v/>
      </c>
      <c r="M258" s="106" t="str">
        <f t="shared" si="80"/>
        <v/>
      </c>
      <c r="N258" s="106" t="str">
        <f t="shared" si="80"/>
        <v/>
      </c>
      <c r="O258" s="106" t="str">
        <f t="shared" si="80"/>
        <v/>
      </c>
      <c r="P258" s="106" t="str">
        <f t="shared" si="80"/>
        <v/>
      </c>
      <c r="Q258" s="106" t="str">
        <f t="shared" si="80"/>
        <v/>
      </c>
      <c r="R258" s="106" t="str">
        <f t="shared" si="80"/>
        <v/>
      </c>
      <c r="S258" s="106" t="str">
        <f t="shared" si="80"/>
        <v/>
      </c>
      <c r="T258" s="106" t="str">
        <f t="shared" si="80"/>
        <v/>
      </c>
      <c r="U258" s="106" t="str">
        <f t="shared" si="80"/>
        <v/>
      </c>
      <c r="V258" s="106" t="str">
        <f t="shared" si="80"/>
        <v/>
      </c>
      <c r="W258" s="106" t="str">
        <f t="shared" si="80"/>
        <v/>
      </c>
      <c r="X258" s="106" t="str">
        <f t="shared" si="80"/>
        <v/>
      </c>
      <c r="Y258" s="106" t="str">
        <f t="shared" si="80"/>
        <v/>
      </c>
      <c r="Z258" s="106" t="str">
        <f t="shared" si="80"/>
        <v/>
      </c>
      <c r="AA258" s="106" t="str">
        <f t="shared" si="80"/>
        <v/>
      </c>
      <c r="AB258" s="106" t="str">
        <f t="shared" si="80"/>
        <v/>
      </c>
      <c r="AC258" s="106" t="str">
        <f t="shared" si="80"/>
        <v/>
      </c>
      <c r="AD258" s="106" t="str">
        <f t="shared" si="80"/>
        <v/>
      </c>
      <c r="AE258" s="106" t="str">
        <f t="shared" si="80"/>
        <v/>
      </c>
      <c r="AF258" s="106" t="str">
        <f t="shared" si="80"/>
        <v/>
      </c>
      <c r="AG258" s="106" t="str">
        <f t="shared" si="80"/>
        <v/>
      </c>
      <c r="AH258" s="106" t="str">
        <f t="shared" si="80"/>
        <v/>
      </c>
      <c r="AI258" s="106" t="str">
        <f t="shared" si="80"/>
        <v/>
      </c>
      <c r="AJ258" s="106" t="str">
        <f t="shared" si="80"/>
        <v/>
      </c>
      <c r="AK258" s="106" t="str">
        <f t="shared" si="80"/>
        <v/>
      </c>
      <c r="AM258" s="101" t="str">
        <f t="shared" ref="AM258:AU258" si="81">IFERROR(AM47/AL47,"")</f>
        <v/>
      </c>
      <c r="AN258" s="101" t="str">
        <f t="shared" si="81"/>
        <v/>
      </c>
      <c r="AO258" s="101" t="str">
        <f t="shared" si="81"/>
        <v/>
      </c>
      <c r="AP258" s="101" t="str">
        <f t="shared" si="81"/>
        <v/>
      </c>
      <c r="AQ258" s="101" t="str">
        <f t="shared" si="81"/>
        <v/>
      </c>
      <c r="AR258" s="101" t="str">
        <f t="shared" si="81"/>
        <v/>
      </c>
      <c r="AS258" s="101" t="str">
        <f t="shared" si="81"/>
        <v/>
      </c>
      <c r="AT258" s="101" t="str">
        <f t="shared" si="81"/>
        <v/>
      </c>
      <c r="AU258" s="101" t="str">
        <f t="shared" si="81"/>
        <v/>
      </c>
    </row>
    <row r="259" spans="1:47">
      <c r="A259" s="101" t="s">
        <v>3672</v>
      </c>
      <c r="G259" s="106"/>
      <c r="H259" s="106" t="str">
        <f t="shared" ref="H259:AK259" si="82">IFERROR(H48/G48-1,"")</f>
        <v/>
      </c>
      <c r="I259" s="106" t="str">
        <f t="shared" si="82"/>
        <v/>
      </c>
      <c r="J259" s="106" t="str">
        <f t="shared" si="82"/>
        <v/>
      </c>
      <c r="K259" s="106" t="str">
        <f t="shared" si="82"/>
        <v/>
      </c>
      <c r="L259" s="106" t="str">
        <f t="shared" si="82"/>
        <v/>
      </c>
      <c r="M259" s="106" t="str">
        <f t="shared" si="82"/>
        <v/>
      </c>
      <c r="N259" s="106" t="str">
        <f t="shared" si="82"/>
        <v/>
      </c>
      <c r="O259" s="106" t="str">
        <f t="shared" si="82"/>
        <v/>
      </c>
      <c r="P259" s="106" t="str">
        <f t="shared" si="82"/>
        <v/>
      </c>
      <c r="Q259" s="106" t="str">
        <f t="shared" si="82"/>
        <v/>
      </c>
      <c r="R259" s="106" t="str">
        <f t="shared" si="82"/>
        <v/>
      </c>
      <c r="S259" s="106" t="str">
        <f t="shared" si="82"/>
        <v/>
      </c>
      <c r="T259" s="106" t="str">
        <f t="shared" si="82"/>
        <v/>
      </c>
      <c r="U259" s="106" t="str">
        <f t="shared" si="82"/>
        <v/>
      </c>
      <c r="V259" s="106" t="str">
        <f t="shared" si="82"/>
        <v/>
      </c>
      <c r="W259" s="106" t="str">
        <f t="shared" si="82"/>
        <v/>
      </c>
      <c r="X259" s="106" t="str">
        <f t="shared" si="82"/>
        <v/>
      </c>
      <c r="Y259" s="106" t="str">
        <f t="shared" si="82"/>
        <v/>
      </c>
      <c r="Z259" s="106" t="str">
        <f t="shared" si="82"/>
        <v/>
      </c>
      <c r="AA259" s="106" t="str">
        <f t="shared" si="82"/>
        <v/>
      </c>
      <c r="AB259" s="106" t="str">
        <f t="shared" si="82"/>
        <v/>
      </c>
      <c r="AC259" s="106" t="str">
        <f t="shared" si="82"/>
        <v/>
      </c>
      <c r="AD259" s="106" t="str">
        <f t="shared" si="82"/>
        <v/>
      </c>
      <c r="AE259" s="106" t="str">
        <f t="shared" si="82"/>
        <v/>
      </c>
      <c r="AF259" s="106" t="str">
        <f t="shared" si="82"/>
        <v/>
      </c>
      <c r="AG259" s="106" t="str">
        <f t="shared" si="82"/>
        <v/>
      </c>
      <c r="AH259" s="106" t="str">
        <f t="shared" si="82"/>
        <v/>
      </c>
      <c r="AI259" s="106" t="str">
        <f t="shared" si="82"/>
        <v/>
      </c>
      <c r="AJ259" s="106" t="str">
        <f t="shared" si="82"/>
        <v/>
      </c>
      <c r="AK259" s="106" t="str">
        <f t="shared" si="82"/>
        <v/>
      </c>
      <c r="AM259" s="101" t="str">
        <f t="shared" ref="AM259:AU259" si="83">IFERROR(AM48/AL48,"")</f>
        <v/>
      </c>
      <c r="AN259" s="101" t="str">
        <f t="shared" si="83"/>
        <v/>
      </c>
      <c r="AO259" s="101" t="str">
        <f t="shared" si="83"/>
        <v/>
      </c>
      <c r="AP259" s="101" t="str">
        <f t="shared" si="83"/>
        <v/>
      </c>
      <c r="AQ259" s="101" t="str">
        <f t="shared" si="83"/>
        <v/>
      </c>
      <c r="AR259" s="101" t="str">
        <f t="shared" si="83"/>
        <v/>
      </c>
      <c r="AS259" s="101" t="str">
        <f t="shared" si="83"/>
        <v/>
      </c>
      <c r="AT259" s="101" t="str">
        <f t="shared" si="83"/>
        <v/>
      </c>
      <c r="AU259" s="101" t="str">
        <f t="shared" si="83"/>
        <v/>
      </c>
    </row>
    <row r="260" spans="1:47">
      <c r="A260" s="101" t="s">
        <v>3673</v>
      </c>
      <c r="G260" s="106"/>
      <c r="H260" s="106" t="str">
        <f t="shared" ref="H260:AK260" si="84">IFERROR(H49/G49-1,"")</f>
        <v/>
      </c>
      <c r="I260" s="106" t="str">
        <f t="shared" si="84"/>
        <v/>
      </c>
      <c r="J260" s="106" t="str">
        <f t="shared" si="84"/>
        <v/>
      </c>
      <c r="K260" s="106" t="str">
        <f t="shared" si="84"/>
        <v/>
      </c>
      <c r="L260" s="106" t="str">
        <f t="shared" si="84"/>
        <v/>
      </c>
      <c r="M260" s="106" t="str">
        <f t="shared" si="84"/>
        <v/>
      </c>
      <c r="N260" s="106" t="str">
        <f t="shared" si="84"/>
        <v/>
      </c>
      <c r="O260" s="106" t="str">
        <f t="shared" si="84"/>
        <v/>
      </c>
      <c r="P260" s="106" t="str">
        <f t="shared" si="84"/>
        <v/>
      </c>
      <c r="Q260" s="106" t="str">
        <f t="shared" si="84"/>
        <v/>
      </c>
      <c r="R260" s="106" t="str">
        <f t="shared" si="84"/>
        <v/>
      </c>
      <c r="S260" s="106" t="str">
        <f t="shared" si="84"/>
        <v/>
      </c>
      <c r="T260" s="106" t="str">
        <f t="shared" si="84"/>
        <v/>
      </c>
      <c r="U260" s="106" t="str">
        <f t="shared" si="84"/>
        <v/>
      </c>
      <c r="V260" s="106" t="str">
        <f t="shared" si="84"/>
        <v/>
      </c>
      <c r="W260" s="106" t="str">
        <f t="shared" si="84"/>
        <v/>
      </c>
      <c r="X260" s="106" t="str">
        <f t="shared" si="84"/>
        <v/>
      </c>
      <c r="Y260" s="106" t="str">
        <f t="shared" si="84"/>
        <v/>
      </c>
      <c r="Z260" s="106" t="str">
        <f t="shared" si="84"/>
        <v/>
      </c>
      <c r="AA260" s="106" t="str">
        <f t="shared" si="84"/>
        <v/>
      </c>
      <c r="AB260" s="106" t="str">
        <f t="shared" si="84"/>
        <v/>
      </c>
      <c r="AC260" s="106" t="str">
        <f t="shared" si="84"/>
        <v/>
      </c>
      <c r="AD260" s="106" t="str">
        <f t="shared" si="84"/>
        <v/>
      </c>
      <c r="AE260" s="106" t="str">
        <f t="shared" si="84"/>
        <v/>
      </c>
      <c r="AF260" s="106" t="str">
        <f t="shared" si="84"/>
        <v/>
      </c>
      <c r="AG260" s="106" t="str">
        <f t="shared" si="84"/>
        <v/>
      </c>
      <c r="AH260" s="106" t="str">
        <f t="shared" si="84"/>
        <v/>
      </c>
      <c r="AI260" s="106" t="str">
        <f t="shared" si="84"/>
        <v/>
      </c>
      <c r="AJ260" s="106" t="str">
        <f t="shared" si="84"/>
        <v/>
      </c>
      <c r="AK260" s="106" t="str">
        <f t="shared" si="84"/>
        <v/>
      </c>
      <c r="AM260" s="101" t="str">
        <f t="shared" ref="AM260:AU260" si="85">IFERROR(AM49/AL49,"")</f>
        <v/>
      </c>
      <c r="AN260" s="101" t="str">
        <f t="shared" si="85"/>
        <v/>
      </c>
      <c r="AO260" s="101" t="str">
        <f t="shared" si="85"/>
        <v/>
      </c>
      <c r="AP260" s="101" t="str">
        <f t="shared" si="85"/>
        <v/>
      </c>
      <c r="AQ260" s="101" t="str">
        <f t="shared" si="85"/>
        <v/>
      </c>
      <c r="AR260" s="101" t="str">
        <f t="shared" si="85"/>
        <v/>
      </c>
      <c r="AS260" s="101" t="str">
        <f t="shared" si="85"/>
        <v/>
      </c>
      <c r="AT260" s="101" t="str">
        <f t="shared" si="85"/>
        <v/>
      </c>
      <c r="AU260" s="101" t="str">
        <f t="shared" si="85"/>
        <v/>
      </c>
    </row>
    <row r="261" spans="1:47">
      <c r="A261" s="101" t="s">
        <v>3674</v>
      </c>
      <c r="G261" s="106"/>
      <c r="H261" s="106" t="str">
        <f t="shared" ref="H261:AK261" si="86">IFERROR(H50/G50-1,"")</f>
        <v/>
      </c>
      <c r="I261" s="106" t="str">
        <f t="shared" si="86"/>
        <v/>
      </c>
      <c r="J261" s="106" t="str">
        <f t="shared" si="86"/>
        <v/>
      </c>
      <c r="K261" s="106" t="str">
        <f t="shared" si="86"/>
        <v/>
      </c>
      <c r="L261" s="106" t="str">
        <f t="shared" si="86"/>
        <v/>
      </c>
      <c r="M261" s="106" t="str">
        <f t="shared" si="86"/>
        <v/>
      </c>
      <c r="N261" s="106" t="str">
        <f t="shared" si="86"/>
        <v/>
      </c>
      <c r="O261" s="106" t="str">
        <f t="shared" si="86"/>
        <v/>
      </c>
      <c r="P261" s="106" t="str">
        <f t="shared" si="86"/>
        <v/>
      </c>
      <c r="Q261" s="106" t="str">
        <f t="shared" si="86"/>
        <v/>
      </c>
      <c r="R261" s="106" t="str">
        <f t="shared" si="86"/>
        <v/>
      </c>
      <c r="S261" s="106" t="str">
        <f t="shared" si="86"/>
        <v/>
      </c>
      <c r="T261" s="106" t="str">
        <f t="shared" si="86"/>
        <v/>
      </c>
      <c r="U261" s="106" t="str">
        <f t="shared" si="86"/>
        <v/>
      </c>
      <c r="V261" s="106" t="str">
        <f t="shared" si="86"/>
        <v/>
      </c>
      <c r="W261" s="106" t="str">
        <f t="shared" si="86"/>
        <v/>
      </c>
      <c r="X261" s="106" t="str">
        <f t="shared" si="86"/>
        <v/>
      </c>
      <c r="Y261" s="106" t="str">
        <f t="shared" si="86"/>
        <v/>
      </c>
      <c r="Z261" s="106" t="str">
        <f t="shared" si="86"/>
        <v/>
      </c>
      <c r="AA261" s="106" t="str">
        <f t="shared" si="86"/>
        <v/>
      </c>
      <c r="AB261" s="106" t="str">
        <f t="shared" si="86"/>
        <v/>
      </c>
      <c r="AC261" s="106" t="str">
        <f t="shared" si="86"/>
        <v/>
      </c>
      <c r="AD261" s="106" t="str">
        <f t="shared" si="86"/>
        <v/>
      </c>
      <c r="AE261" s="106" t="str">
        <f t="shared" si="86"/>
        <v/>
      </c>
      <c r="AF261" s="106" t="str">
        <f t="shared" si="86"/>
        <v/>
      </c>
      <c r="AG261" s="106" t="str">
        <f t="shared" si="86"/>
        <v/>
      </c>
      <c r="AH261" s="106" t="str">
        <f t="shared" si="86"/>
        <v/>
      </c>
      <c r="AI261" s="106" t="str">
        <f t="shared" si="86"/>
        <v/>
      </c>
      <c r="AJ261" s="106" t="str">
        <f t="shared" si="86"/>
        <v/>
      </c>
      <c r="AK261" s="106" t="str">
        <f t="shared" si="86"/>
        <v/>
      </c>
      <c r="AM261" s="101" t="str">
        <f t="shared" ref="AM261:AU261" si="87">IFERROR(AM50/AL50,"")</f>
        <v/>
      </c>
      <c r="AN261" s="101" t="str">
        <f t="shared" si="87"/>
        <v/>
      </c>
      <c r="AO261" s="101" t="str">
        <f t="shared" si="87"/>
        <v/>
      </c>
      <c r="AP261" s="101" t="str">
        <f t="shared" si="87"/>
        <v/>
      </c>
      <c r="AQ261" s="101" t="str">
        <f t="shared" si="87"/>
        <v/>
      </c>
      <c r="AR261" s="101" t="str">
        <f t="shared" si="87"/>
        <v/>
      </c>
      <c r="AS261" s="101" t="str">
        <f t="shared" si="87"/>
        <v/>
      </c>
      <c r="AT261" s="101" t="str">
        <f t="shared" si="87"/>
        <v/>
      </c>
      <c r="AU261" s="101" t="str">
        <f t="shared" si="87"/>
        <v/>
      </c>
    </row>
    <row r="262" spans="1:47">
      <c r="A262" s="101" t="s">
        <v>3675</v>
      </c>
      <c r="G262" s="106"/>
      <c r="H262" s="106" t="str">
        <f t="shared" ref="H262:AK262" si="88">IFERROR(H51/G51-1,"")</f>
        <v/>
      </c>
      <c r="I262" s="106" t="str">
        <f t="shared" si="88"/>
        <v/>
      </c>
      <c r="J262" s="106" t="str">
        <f t="shared" si="88"/>
        <v/>
      </c>
      <c r="K262" s="106" t="str">
        <f t="shared" si="88"/>
        <v/>
      </c>
      <c r="L262" s="106" t="str">
        <f t="shared" si="88"/>
        <v/>
      </c>
      <c r="M262" s="106" t="str">
        <f t="shared" si="88"/>
        <v/>
      </c>
      <c r="N262" s="106" t="str">
        <f t="shared" si="88"/>
        <v/>
      </c>
      <c r="O262" s="106" t="str">
        <f t="shared" si="88"/>
        <v/>
      </c>
      <c r="P262" s="106" t="str">
        <f t="shared" si="88"/>
        <v/>
      </c>
      <c r="Q262" s="106" t="str">
        <f t="shared" si="88"/>
        <v/>
      </c>
      <c r="R262" s="106" t="str">
        <f t="shared" si="88"/>
        <v/>
      </c>
      <c r="S262" s="106" t="str">
        <f t="shared" si="88"/>
        <v/>
      </c>
      <c r="T262" s="106" t="str">
        <f t="shared" si="88"/>
        <v/>
      </c>
      <c r="U262" s="106" t="str">
        <f t="shared" si="88"/>
        <v/>
      </c>
      <c r="V262" s="106" t="str">
        <f t="shared" si="88"/>
        <v/>
      </c>
      <c r="W262" s="106" t="str">
        <f t="shared" si="88"/>
        <v/>
      </c>
      <c r="X262" s="106" t="str">
        <f t="shared" si="88"/>
        <v/>
      </c>
      <c r="Y262" s="106" t="str">
        <f t="shared" si="88"/>
        <v/>
      </c>
      <c r="Z262" s="106" t="str">
        <f t="shared" si="88"/>
        <v/>
      </c>
      <c r="AA262" s="106" t="str">
        <f t="shared" si="88"/>
        <v/>
      </c>
      <c r="AB262" s="106" t="str">
        <f t="shared" si="88"/>
        <v/>
      </c>
      <c r="AC262" s="106" t="str">
        <f t="shared" si="88"/>
        <v/>
      </c>
      <c r="AD262" s="106" t="str">
        <f t="shared" si="88"/>
        <v/>
      </c>
      <c r="AE262" s="106" t="str">
        <f t="shared" si="88"/>
        <v/>
      </c>
      <c r="AF262" s="106" t="str">
        <f t="shared" si="88"/>
        <v/>
      </c>
      <c r="AG262" s="106" t="str">
        <f t="shared" si="88"/>
        <v/>
      </c>
      <c r="AH262" s="106" t="str">
        <f t="shared" si="88"/>
        <v/>
      </c>
      <c r="AI262" s="106" t="str">
        <f t="shared" si="88"/>
        <v/>
      </c>
      <c r="AJ262" s="106" t="str">
        <f t="shared" si="88"/>
        <v/>
      </c>
      <c r="AK262" s="106" t="str">
        <f t="shared" si="88"/>
        <v/>
      </c>
      <c r="AM262" s="101" t="str">
        <f t="shared" ref="AM262:AU262" si="89">IFERROR(AM51/AL51,"")</f>
        <v/>
      </c>
      <c r="AN262" s="101" t="str">
        <f t="shared" si="89"/>
        <v/>
      </c>
      <c r="AO262" s="101" t="str">
        <f t="shared" si="89"/>
        <v/>
      </c>
      <c r="AP262" s="101" t="str">
        <f t="shared" si="89"/>
        <v/>
      </c>
      <c r="AQ262" s="101" t="str">
        <f t="shared" si="89"/>
        <v/>
      </c>
      <c r="AR262" s="101" t="str">
        <f t="shared" si="89"/>
        <v/>
      </c>
      <c r="AS262" s="101" t="str">
        <f t="shared" si="89"/>
        <v/>
      </c>
      <c r="AT262" s="101" t="str">
        <f t="shared" si="89"/>
        <v/>
      </c>
      <c r="AU262" s="101" t="str">
        <f t="shared" si="89"/>
        <v/>
      </c>
    </row>
    <row r="263" spans="1:47" s="128" customFormat="1">
      <c r="A263" s="127" t="s">
        <v>3679</v>
      </c>
      <c r="B263" s="127"/>
      <c r="C263" s="127"/>
      <c r="D263" s="127"/>
      <c r="E263" s="127"/>
      <c r="F263" s="127"/>
      <c r="G263" s="129"/>
      <c r="H263" s="129" t="str">
        <f t="shared" ref="H263:V263" si="90">IFERROR(H52/G52-1,"")</f>
        <v/>
      </c>
      <c r="I263" s="129" t="str">
        <f t="shared" si="90"/>
        <v/>
      </c>
      <c r="J263" s="129" t="str">
        <f t="shared" si="90"/>
        <v/>
      </c>
      <c r="K263" s="129" t="str">
        <f t="shared" si="90"/>
        <v/>
      </c>
      <c r="L263" s="129" t="str">
        <f t="shared" si="90"/>
        <v/>
      </c>
      <c r="M263" s="129" t="str">
        <f t="shared" si="90"/>
        <v/>
      </c>
      <c r="N263" s="129" t="str">
        <f t="shared" si="90"/>
        <v/>
      </c>
      <c r="O263" s="129" t="str">
        <f t="shared" si="90"/>
        <v/>
      </c>
      <c r="P263" s="129" t="str">
        <f t="shared" si="90"/>
        <v/>
      </c>
      <c r="Q263" s="129" t="str">
        <f t="shared" si="90"/>
        <v/>
      </c>
      <c r="R263" s="129" t="str">
        <f t="shared" si="90"/>
        <v/>
      </c>
      <c r="S263" s="129" t="str">
        <f t="shared" si="90"/>
        <v/>
      </c>
      <c r="T263" s="129" t="str">
        <f t="shared" si="90"/>
        <v/>
      </c>
      <c r="U263" s="129" t="str">
        <f t="shared" si="90"/>
        <v/>
      </c>
      <c r="V263" s="129" t="str">
        <f t="shared" si="90"/>
        <v/>
      </c>
      <c r="W263" s="129" t="str">
        <f t="shared" ref="W263:AK263" si="91">IFERROR(W52/V52-1,"")</f>
        <v/>
      </c>
      <c r="X263" s="129" t="str">
        <f t="shared" si="91"/>
        <v/>
      </c>
      <c r="Y263" s="129" t="str">
        <f t="shared" si="91"/>
        <v/>
      </c>
      <c r="Z263" s="129" t="str">
        <f t="shared" si="91"/>
        <v/>
      </c>
      <c r="AA263" s="129" t="str">
        <f t="shared" si="91"/>
        <v/>
      </c>
      <c r="AB263" s="129" t="str">
        <f t="shared" si="91"/>
        <v/>
      </c>
      <c r="AC263" s="129" t="str">
        <f t="shared" si="91"/>
        <v/>
      </c>
      <c r="AD263" s="129" t="str">
        <f t="shared" si="91"/>
        <v/>
      </c>
      <c r="AE263" s="129" t="str">
        <f t="shared" si="91"/>
        <v/>
      </c>
      <c r="AF263" s="129" t="str">
        <f t="shared" si="91"/>
        <v/>
      </c>
      <c r="AG263" s="129" t="str">
        <f t="shared" si="91"/>
        <v/>
      </c>
      <c r="AH263" s="129" t="str">
        <f t="shared" si="91"/>
        <v/>
      </c>
      <c r="AI263" s="129" t="str">
        <f t="shared" si="91"/>
        <v/>
      </c>
      <c r="AJ263" s="129" t="str">
        <f t="shared" si="91"/>
        <v/>
      </c>
      <c r="AK263" s="129" t="str">
        <f t="shared" si="91"/>
        <v/>
      </c>
      <c r="AM263" s="128" t="str">
        <f t="shared" ref="AM263:AU263" si="92">IFERROR(AM52/AL52,"")</f>
        <v/>
      </c>
      <c r="AN263" s="128" t="str">
        <f t="shared" si="92"/>
        <v/>
      </c>
      <c r="AO263" s="128" t="str">
        <f t="shared" si="92"/>
        <v/>
      </c>
      <c r="AP263" s="128" t="str">
        <f t="shared" si="92"/>
        <v/>
      </c>
      <c r="AQ263" s="128" t="str">
        <f t="shared" si="92"/>
        <v/>
      </c>
      <c r="AR263" s="128" t="str">
        <f t="shared" si="92"/>
        <v/>
      </c>
      <c r="AS263" s="128" t="str">
        <f t="shared" si="92"/>
        <v/>
      </c>
      <c r="AT263" s="128" t="str">
        <f t="shared" si="92"/>
        <v/>
      </c>
      <c r="AU263" s="128" t="str">
        <f t="shared" si="92"/>
        <v/>
      </c>
    </row>
    <row r="264" spans="1:47">
      <c r="A264" s="105" t="s">
        <v>3697</v>
      </c>
      <c r="B264" s="105"/>
      <c r="C264" s="105"/>
      <c r="D264" s="105"/>
      <c r="E264" s="105"/>
      <c r="F264" s="105"/>
      <c r="G264" s="101">
        <f t="shared" ref="G264:AK264" si="93">G$1</f>
        <v>2020</v>
      </c>
      <c r="H264" s="101">
        <f t="shared" si="93"/>
        <v>2021</v>
      </c>
      <c r="I264" s="101">
        <f t="shared" si="93"/>
        <v>2022</v>
      </c>
      <c r="J264" s="101">
        <f t="shared" si="93"/>
        <v>2023</v>
      </c>
      <c r="K264" s="101">
        <f t="shared" si="93"/>
        <v>2024</v>
      </c>
      <c r="L264" s="101">
        <f t="shared" si="93"/>
        <v>2025</v>
      </c>
      <c r="M264" s="101">
        <f t="shared" si="93"/>
        <v>2026</v>
      </c>
      <c r="N264" s="101">
        <f t="shared" si="93"/>
        <v>2027</v>
      </c>
      <c r="O264" s="101">
        <f t="shared" si="93"/>
        <v>2028</v>
      </c>
      <c r="P264" s="101">
        <f t="shared" si="93"/>
        <v>2029</v>
      </c>
      <c r="Q264" s="101">
        <f t="shared" si="93"/>
        <v>2030</v>
      </c>
      <c r="R264" s="101">
        <f t="shared" si="93"/>
        <v>2031</v>
      </c>
      <c r="S264" s="101">
        <f t="shared" si="93"/>
        <v>2032</v>
      </c>
      <c r="T264" s="101">
        <f t="shared" si="93"/>
        <v>2033</v>
      </c>
      <c r="U264" s="101">
        <f t="shared" si="93"/>
        <v>2034</v>
      </c>
      <c r="V264" s="101">
        <f t="shared" si="93"/>
        <v>2035</v>
      </c>
      <c r="W264" s="101">
        <f t="shared" si="93"/>
        <v>2036</v>
      </c>
      <c r="X264" s="101">
        <f t="shared" si="93"/>
        <v>2037</v>
      </c>
      <c r="Y264" s="101">
        <f t="shared" si="93"/>
        <v>2038</v>
      </c>
      <c r="Z264" s="101">
        <f t="shared" si="93"/>
        <v>2039</v>
      </c>
      <c r="AA264" s="101">
        <f t="shared" si="93"/>
        <v>2040</v>
      </c>
      <c r="AB264" s="101">
        <f t="shared" si="93"/>
        <v>2041</v>
      </c>
      <c r="AC264" s="101">
        <f t="shared" si="93"/>
        <v>2042</v>
      </c>
      <c r="AD264" s="101">
        <f t="shared" si="93"/>
        <v>2043</v>
      </c>
      <c r="AE264" s="101">
        <f t="shared" si="93"/>
        <v>2044</v>
      </c>
      <c r="AF264" s="101">
        <f t="shared" si="93"/>
        <v>2045</v>
      </c>
      <c r="AG264" s="101">
        <f t="shared" si="93"/>
        <v>2046</v>
      </c>
      <c r="AH264" s="101">
        <f t="shared" si="93"/>
        <v>2047</v>
      </c>
      <c r="AI264" s="101">
        <f t="shared" si="93"/>
        <v>2048</v>
      </c>
      <c r="AJ264" s="101">
        <f t="shared" si="93"/>
        <v>2049</v>
      </c>
      <c r="AK264" s="101">
        <f t="shared" si="93"/>
        <v>2050</v>
      </c>
    </row>
    <row r="265" spans="1:47">
      <c r="A265" s="101" t="s">
        <v>3668</v>
      </c>
      <c r="G265" s="106"/>
      <c r="H265" s="106">
        <f t="shared" ref="H265:AK265" si="94">IFERROR(H54/G54-1,"")</f>
        <v>0</v>
      </c>
      <c r="I265" s="106">
        <f t="shared" si="94"/>
        <v>0</v>
      </c>
      <c r="J265" s="106">
        <f t="shared" si="94"/>
        <v>0</v>
      </c>
      <c r="K265" s="106">
        <f t="shared" si="94"/>
        <v>0</v>
      </c>
      <c r="L265" s="106">
        <f t="shared" si="94"/>
        <v>0</v>
      </c>
      <c r="M265" s="106">
        <f t="shared" si="94"/>
        <v>0</v>
      </c>
      <c r="N265" s="106">
        <f t="shared" si="94"/>
        <v>0</v>
      </c>
      <c r="O265" s="106">
        <f t="shared" si="94"/>
        <v>0</v>
      </c>
      <c r="P265" s="106">
        <f t="shared" si="94"/>
        <v>0</v>
      </c>
      <c r="Q265" s="106">
        <f t="shared" si="94"/>
        <v>0</v>
      </c>
      <c r="R265" s="106">
        <f t="shared" si="94"/>
        <v>0</v>
      </c>
      <c r="S265" s="106">
        <f t="shared" si="94"/>
        <v>0</v>
      </c>
      <c r="T265" s="106">
        <f t="shared" si="94"/>
        <v>0</v>
      </c>
      <c r="U265" s="106">
        <f t="shared" si="94"/>
        <v>0</v>
      </c>
      <c r="V265" s="106">
        <f t="shared" si="94"/>
        <v>0</v>
      </c>
      <c r="W265" s="106">
        <f t="shared" si="94"/>
        <v>0</v>
      </c>
      <c r="X265" s="106">
        <f t="shared" si="94"/>
        <v>0</v>
      </c>
      <c r="Y265" s="106">
        <f t="shared" si="94"/>
        <v>0</v>
      </c>
      <c r="Z265" s="106">
        <f t="shared" si="94"/>
        <v>0</v>
      </c>
      <c r="AA265" s="106">
        <f t="shared" si="94"/>
        <v>0</v>
      </c>
      <c r="AB265" s="106">
        <f t="shared" si="94"/>
        <v>0</v>
      </c>
      <c r="AC265" s="106">
        <f t="shared" si="94"/>
        <v>0</v>
      </c>
      <c r="AD265" s="106">
        <f t="shared" si="94"/>
        <v>0</v>
      </c>
      <c r="AE265" s="106">
        <f t="shared" si="94"/>
        <v>0</v>
      </c>
      <c r="AF265" s="106">
        <f t="shared" si="94"/>
        <v>0</v>
      </c>
      <c r="AG265" s="106">
        <f t="shared" si="94"/>
        <v>0</v>
      </c>
      <c r="AH265" s="106">
        <f t="shared" si="94"/>
        <v>0</v>
      </c>
      <c r="AI265" s="106">
        <f t="shared" si="94"/>
        <v>0</v>
      </c>
      <c r="AJ265" s="106">
        <f t="shared" si="94"/>
        <v>0</v>
      </c>
      <c r="AK265" s="106">
        <f t="shared" si="94"/>
        <v>0</v>
      </c>
      <c r="AM265" s="101">
        <f t="shared" ref="AM265:AU265" si="95">IFERROR(AM54/AL54,"")</f>
        <v>1</v>
      </c>
      <c r="AN265" s="101">
        <f t="shared" si="95"/>
        <v>1</v>
      </c>
      <c r="AO265" s="101">
        <f t="shared" si="95"/>
        <v>1</v>
      </c>
      <c r="AP265" s="101">
        <f t="shared" si="95"/>
        <v>1</v>
      </c>
      <c r="AQ265" s="101">
        <f t="shared" si="95"/>
        <v>1</v>
      </c>
      <c r="AR265" s="101">
        <f t="shared" si="95"/>
        <v>1</v>
      </c>
      <c r="AS265" s="101">
        <f t="shared" si="95"/>
        <v>1</v>
      </c>
      <c r="AT265" s="101">
        <f t="shared" si="95"/>
        <v>1</v>
      </c>
      <c r="AU265" s="101">
        <f t="shared" si="95"/>
        <v>1</v>
      </c>
    </row>
    <row r="266" spans="1:47">
      <c r="A266" s="101" t="s">
        <v>3669</v>
      </c>
      <c r="G266" s="106"/>
      <c r="H266" s="106">
        <f t="shared" ref="H266:AK266" si="96">IFERROR(H55/G55-1,"")</f>
        <v>0</v>
      </c>
      <c r="I266" s="106">
        <f t="shared" si="96"/>
        <v>0</v>
      </c>
      <c r="J266" s="106">
        <f t="shared" si="96"/>
        <v>0</v>
      </c>
      <c r="K266" s="106">
        <f t="shared" si="96"/>
        <v>0</v>
      </c>
      <c r="L266" s="106">
        <f t="shared" si="96"/>
        <v>0</v>
      </c>
      <c r="M266" s="106">
        <f t="shared" si="96"/>
        <v>0</v>
      </c>
      <c r="N266" s="106">
        <f t="shared" si="96"/>
        <v>0</v>
      </c>
      <c r="O266" s="106">
        <f t="shared" si="96"/>
        <v>0</v>
      </c>
      <c r="P266" s="106">
        <f t="shared" si="96"/>
        <v>0</v>
      </c>
      <c r="Q266" s="106">
        <f t="shared" si="96"/>
        <v>0</v>
      </c>
      <c r="R266" s="106">
        <f t="shared" si="96"/>
        <v>0</v>
      </c>
      <c r="S266" s="106">
        <f t="shared" si="96"/>
        <v>0</v>
      </c>
      <c r="T266" s="106">
        <f t="shared" si="96"/>
        <v>0</v>
      </c>
      <c r="U266" s="106">
        <f t="shared" si="96"/>
        <v>0</v>
      </c>
      <c r="V266" s="106">
        <f t="shared" si="96"/>
        <v>0</v>
      </c>
      <c r="W266" s="106">
        <f t="shared" si="96"/>
        <v>0</v>
      </c>
      <c r="X266" s="106">
        <f t="shared" si="96"/>
        <v>0</v>
      </c>
      <c r="Y266" s="106">
        <f t="shared" si="96"/>
        <v>0</v>
      </c>
      <c r="Z266" s="106">
        <f t="shared" si="96"/>
        <v>0</v>
      </c>
      <c r="AA266" s="106">
        <f t="shared" si="96"/>
        <v>0</v>
      </c>
      <c r="AB266" s="106">
        <f t="shared" si="96"/>
        <v>0</v>
      </c>
      <c r="AC266" s="106">
        <f t="shared" si="96"/>
        <v>0</v>
      </c>
      <c r="AD266" s="106">
        <f t="shared" si="96"/>
        <v>0</v>
      </c>
      <c r="AE266" s="106">
        <f t="shared" si="96"/>
        <v>0</v>
      </c>
      <c r="AF266" s="106">
        <f t="shared" si="96"/>
        <v>0</v>
      </c>
      <c r="AG266" s="106">
        <f t="shared" si="96"/>
        <v>0</v>
      </c>
      <c r="AH266" s="106">
        <f t="shared" si="96"/>
        <v>0</v>
      </c>
      <c r="AI266" s="106">
        <f t="shared" si="96"/>
        <v>0</v>
      </c>
      <c r="AJ266" s="106">
        <f t="shared" si="96"/>
        <v>0</v>
      </c>
      <c r="AK266" s="106">
        <f t="shared" si="96"/>
        <v>0</v>
      </c>
      <c r="AM266" s="101">
        <f t="shared" ref="AM266:AU266" si="97">IFERROR(AM55/AL55,"")</f>
        <v>1</v>
      </c>
      <c r="AN266" s="101">
        <f t="shared" si="97"/>
        <v>1</v>
      </c>
      <c r="AO266" s="101">
        <f t="shared" si="97"/>
        <v>1</v>
      </c>
      <c r="AP266" s="101">
        <f t="shared" si="97"/>
        <v>1</v>
      </c>
      <c r="AQ266" s="101">
        <f t="shared" si="97"/>
        <v>1</v>
      </c>
      <c r="AR266" s="101">
        <f t="shared" si="97"/>
        <v>1</v>
      </c>
      <c r="AS266" s="101">
        <f t="shared" si="97"/>
        <v>1</v>
      </c>
      <c r="AT266" s="101">
        <f t="shared" si="97"/>
        <v>1</v>
      </c>
      <c r="AU266" s="101">
        <f t="shared" si="97"/>
        <v>1</v>
      </c>
    </row>
    <row r="267" spans="1:47">
      <c r="A267" s="101" t="s">
        <v>3670</v>
      </c>
      <c r="G267" s="106"/>
      <c r="H267" s="106">
        <f t="shared" ref="H267:AK267" si="98">IFERROR(H56/G56-1,"")</f>
        <v>0</v>
      </c>
      <c r="I267" s="106">
        <f t="shared" si="98"/>
        <v>0</v>
      </c>
      <c r="J267" s="106">
        <f t="shared" si="98"/>
        <v>0</v>
      </c>
      <c r="K267" s="106">
        <f t="shared" si="98"/>
        <v>0</v>
      </c>
      <c r="L267" s="106">
        <f t="shared" si="98"/>
        <v>0</v>
      </c>
      <c r="M267" s="106">
        <f t="shared" si="98"/>
        <v>0</v>
      </c>
      <c r="N267" s="106">
        <f t="shared" si="98"/>
        <v>0</v>
      </c>
      <c r="O267" s="106">
        <f t="shared" si="98"/>
        <v>0</v>
      </c>
      <c r="P267" s="106">
        <f t="shared" si="98"/>
        <v>0</v>
      </c>
      <c r="Q267" s="106">
        <f t="shared" si="98"/>
        <v>0</v>
      </c>
      <c r="R267" s="106">
        <f t="shared" si="98"/>
        <v>0</v>
      </c>
      <c r="S267" s="106">
        <f t="shared" si="98"/>
        <v>0</v>
      </c>
      <c r="T267" s="106">
        <f t="shared" si="98"/>
        <v>0</v>
      </c>
      <c r="U267" s="106">
        <f t="shared" si="98"/>
        <v>0</v>
      </c>
      <c r="V267" s="106">
        <f t="shared" si="98"/>
        <v>0</v>
      </c>
      <c r="W267" s="106">
        <f t="shared" si="98"/>
        <v>0</v>
      </c>
      <c r="X267" s="106">
        <f t="shared" si="98"/>
        <v>0</v>
      </c>
      <c r="Y267" s="106">
        <f t="shared" si="98"/>
        <v>0</v>
      </c>
      <c r="Z267" s="106">
        <f t="shared" si="98"/>
        <v>0</v>
      </c>
      <c r="AA267" s="106">
        <f t="shared" si="98"/>
        <v>0</v>
      </c>
      <c r="AB267" s="106">
        <f t="shared" si="98"/>
        <v>0</v>
      </c>
      <c r="AC267" s="106">
        <f t="shared" si="98"/>
        <v>0</v>
      </c>
      <c r="AD267" s="106">
        <f t="shared" si="98"/>
        <v>0</v>
      </c>
      <c r="AE267" s="106">
        <f t="shared" si="98"/>
        <v>0</v>
      </c>
      <c r="AF267" s="106">
        <f t="shared" si="98"/>
        <v>0</v>
      </c>
      <c r="AG267" s="106">
        <f t="shared" si="98"/>
        <v>0</v>
      </c>
      <c r="AH267" s="106">
        <f t="shared" si="98"/>
        <v>0</v>
      </c>
      <c r="AI267" s="106">
        <f t="shared" si="98"/>
        <v>0</v>
      </c>
      <c r="AJ267" s="106">
        <f t="shared" si="98"/>
        <v>0</v>
      </c>
      <c r="AK267" s="106">
        <f t="shared" si="98"/>
        <v>0</v>
      </c>
      <c r="AM267" s="101">
        <f t="shared" ref="AM267:AU267" si="99">IFERROR(AM56/AL56,"")</f>
        <v>1</v>
      </c>
      <c r="AN267" s="101">
        <f t="shared" si="99"/>
        <v>1</v>
      </c>
      <c r="AO267" s="101">
        <f t="shared" si="99"/>
        <v>1</v>
      </c>
      <c r="AP267" s="101">
        <f t="shared" si="99"/>
        <v>1</v>
      </c>
      <c r="AQ267" s="101">
        <f t="shared" si="99"/>
        <v>1</v>
      </c>
      <c r="AR267" s="101">
        <f t="shared" si="99"/>
        <v>1</v>
      </c>
      <c r="AS267" s="101">
        <f t="shared" si="99"/>
        <v>1</v>
      </c>
      <c r="AT267" s="101">
        <f t="shared" si="99"/>
        <v>1</v>
      </c>
      <c r="AU267" s="101">
        <f t="shared" si="99"/>
        <v>1</v>
      </c>
    </row>
    <row r="268" spans="1:47">
      <c r="A268" s="101" t="s">
        <v>3671</v>
      </c>
      <c r="G268" s="106"/>
      <c r="H268" s="106">
        <f t="shared" ref="H268:AK268" si="100">IFERROR(H57/G57-1,"")</f>
        <v>0</v>
      </c>
      <c r="I268" s="106">
        <f t="shared" si="100"/>
        <v>0</v>
      </c>
      <c r="J268" s="106">
        <f t="shared" si="100"/>
        <v>0</v>
      </c>
      <c r="K268" s="106">
        <f t="shared" si="100"/>
        <v>0</v>
      </c>
      <c r="L268" s="106">
        <f t="shared" si="100"/>
        <v>0</v>
      </c>
      <c r="M268" s="106">
        <f t="shared" si="100"/>
        <v>0</v>
      </c>
      <c r="N268" s="106">
        <f t="shared" si="100"/>
        <v>0</v>
      </c>
      <c r="O268" s="106">
        <f t="shared" si="100"/>
        <v>0</v>
      </c>
      <c r="P268" s="106">
        <f t="shared" si="100"/>
        <v>0</v>
      </c>
      <c r="Q268" s="106">
        <f t="shared" si="100"/>
        <v>0</v>
      </c>
      <c r="R268" s="106">
        <f t="shared" si="100"/>
        <v>0</v>
      </c>
      <c r="S268" s="106">
        <f t="shared" si="100"/>
        <v>0</v>
      </c>
      <c r="T268" s="106">
        <f t="shared" si="100"/>
        <v>0</v>
      </c>
      <c r="U268" s="106">
        <f t="shared" si="100"/>
        <v>0</v>
      </c>
      <c r="V268" s="106">
        <f t="shared" si="100"/>
        <v>0</v>
      </c>
      <c r="W268" s="106">
        <f t="shared" si="100"/>
        <v>0</v>
      </c>
      <c r="X268" s="106">
        <f t="shared" si="100"/>
        <v>0</v>
      </c>
      <c r="Y268" s="106">
        <f t="shared" si="100"/>
        <v>0</v>
      </c>
      <c r="Z268" s="106">
        <f t="shared" si="100"/>
        <v>0</v>
      </c>
      <c r="AA268" s="106">
        <f t="shared" si="100"/>
        <v>0</v>
      </c>
      <c r="AB268" s="106">
        <f t="shared" si="100"/>
        <v>0</v>
      </c>
      <c r="AC268" s="106">
        <f t="shared" si="100"/>
        <v>0</v>
      </c>
      <c r="AD268" s="106">
        <f t="shared" si="100"/>
        <v>0</v>
      </c>
      <c r="AE268" s="106">
        <f t="shared" si="100"/>
        <v>0</v>
      </c>
      <c r="AF268" s="106">
        <f t="shared" si="100"/>
        <v>0</v>
      </c>
      <c r="AG268" s="106">
        <f t="shared" si="100"/>
        <v>0</v>
      </c>
      <c r="AH268" s="106">
        <f t="shared" si="100"/>
        <v>0</v>
      </c>
      <c r="AI268" s="106">
        <f t="shared" si="100"/>
        <v>0</v>
      </c>
      <c r="AJ268" s="106">
        <f t="shared" si="100"/>
        <v>0</v>
      </c>
      <c r="AK268" s="106">
        <f t="shared" si="100"/>
        <v>0</v>
      </c>
      <c r="AM268" s="101">
        <f t="shared" ref="AM268:AU268" si="101">IFERROR(AM57/AL57,"")</f>
        <v>1</v>
      </c>
      <c r="AN268" s="101">
        <f t="shared" si="101"/>
        <v>1</v>
      </c>
      <c r="AO268" s="101">
        <f t="shared" si="101"/>
        <v>1</v>
      </c>
      <c r="AP268" s="101">
        <f t="shared" si="101"/>
        <v>1</v>
      </c>
      <c r="AQ268" s="101">
        <f t="shared" si="101"/>
        <v>1</v>
      </c>
      <c r="AR268" s="101">
        <f t="shared" si="101"/>
        <v>1</v>
      </c>
      <c r="AS268" s="101">
        <f t="shared" si="101"/>
        <v>1</v>
      </c>
      <c r="AT268" s="101">
        <f t="shared" si="101"/>
        <v>1</v>
      </c>
      <c r="AU268" s="101">
        <f t="shared" si="101"/>
        <v>1</v>
      </c>
    </row>
    <row r="269" spans="1:47">
      <c r="A269" s="101" t="s">
        <v>3672</v>
      </c>
      <c r="G269" s="106"/>
      <c r="H269" s="106">
        <f t="shared" ref="H269:AK269" si="102">IFERROR(H58/G58-1,"")</f>
        <v>0</v>
      </c>
      <c r="I269" s="106">
        <f t="shared" si="102"/>
        <v>0</v>
      </c>
      <c r="J269" s="106">
        <f t="shared" si="102"/>
        <v>0</v>
      </c>
      <c r="K269" s="106">
        <f t="shared" si="102"/>
        <v>0</v>
      </c>
      <c r="L269" s="106">
        <f t="shared" si="102"/>
        <v>0</v>
      </c>
      <c r="M269" s="106">
        <f t="shared" si="102"/>
        <v>0</v>
      </c>
      <c r="N269" s="106">
        <f t="shared" si="102"/>
        <v>0</v>
      </c>
      <c r="O269" s="106">
        <f t="shared" si="102"/>
        <v>0</v>
      </c>
      <c r="P269" s="106">
        <f t="shared" si="102"/>
        <v>0</v>
      </c>
      <c r="Q269" s="106">
        <f t="shared" si="102"/>
        <v>0</v>
      </c>
      <c r="R269" s="106">
        <f t="shared" si="102"/>
        <v>0</v>
      </c>
      <c r="S269" s="106">
        <f t="shared" si="102"/>
        <v>0</v>
      </c>
      <c r="T269" s="106">
        <f t="shared" si="102"/>
        <v>0</v>
      </c>
      <c r="U269" s="106">
        <f t="shared" si="102"/>
        <v>0</v>
      </c>
      <c r="V269" s="106">
        <f t="shared" si="102"/>
        <v>0</v>
      </c>
      <c r="W269" s="106">
        <f t="shared" si="102"/>
        <v>0</v>
      </c>
      <c r="X269" s="106">
        <f t="shared" si="102"/>
        <v>0</v>
      </c>
      <c r="Y269" s="106">
        <f t="shared" si="102"/>
        <v>0</v>
      </c>
      <c r="Z269" s="106">
        <f t="shared" si="102"/>
        <v>0</v>
      </c>
      <c r="AA269" s="106">
        <f t="shared" si="102"/>
        <v>0</v>
      </c>
      <c r="AB269" s="106">
        <f t="shared" si="102"/>
        <v>0</v>
      </c>
      <c r="AC269" s="106">
        <f t="shared" si="102"/>
        <v>0</v>
      </c>
      <c r="AD269" s="106">
        <f t="shared" si="102"/>
        <v>0</v>
      </c>
      <c r="AE269" s="106">
        <f t="shared" si="102"/>
        <v>0</v>
      </c>
      <c r="AF269" s="106">
        <f t="shared" si="102"/>
        <v>0</v>
      </c>
      <c r="AG269" s="106">
        <f t="shared" si="102"/>
        <v>0</v>
      </c>
      <c r="AH269" s="106">
        <f t="shared" si="102"/>
        <v>0</v>
      </c>
      <c r="AI269" s="106">
        <f t="shared" si="102"/>
        <v>0</v>
      </c>
      <c r="AJ269" s="106">
        <f t="shared" si="102"/>
        <v>0</v>
      </c>
      <c r="AK269" s="106">
        <f t="shared" si="102"/>
        <v>0</v>
      </c>
      <c r="AM269" s="101">
        <f t="shared" ref="AM269:AU269" si="103">IFERROR(AM58/AL58,"")</f>
        <v>1</v>
      </c>
      <c r="AN269" s="101">
        <f t="shared" si="103"/>
        <v>1</v>
      </c>
      <c r="AO269" s="101">
        <f t="shared" si="103"/>
        <v>1</v>
      </c>
      <c r="AP269" s="101">
        <f t="shared" si="103"/>
        <v>1</v>
      </c>
      <c r="AQ269" s="101">
        <f t="shared" si="103"/>
        <v>1</v>
      </c>
      <c r="AR269" s="101">
        <f t="shared" si="103"/>
        <v>1</v>
      </c>
      <c r="AS269" s="101">
        <f t="shared" si="103"/>
        <v>1</v>
      </c>
      <c r="AT269" s="101">
        <f t="shared" si="103"/>
        <v>1</v>
      </c>
      <c r="AU269" s="101">
        <f t="shared" si="103"/>
        <v>1</v>
      </c>
    </row>
    <row r="270" spans="1:47">
      <c r="A270" s="101" t="s">
        <v>3673</v>
      </c>
      <c r="G270" s="106"/>
      <c r="H270" s="106">
        <f t="shared" ref="H270:AK270" si="104">IFERROR(H59/G59-1,"")</f>
        <v>0</v>
      </c>
      <c r="I270" s="106">
        <f t="shared" si="104"/>
        <v>0</v>
      </c>
      <c r="J270" s="106">
        <f t="shared" si="104"/>
        <v>0</v>
      </c>
      <c r="K270" s="106">
        <f t="shared" si="104"/>
        <v>0</v>
      </c>
      <c r="L270" s="106">
        <f t="shared" si="104"/>
        <v>0</v>
      </c>
      <c r="M270" s="106">
        <f t="shared" si="104"/>
        <v>0</v>
      </c>
      <c r="N270" s="106">
        <f t="shared" si="104"/>
        <v>0</v>
      </c>
      <c r="O270" s="106">
        <f t="shared" si="104"/>
        <v>0</v>
      </c>
      <c r="P270" s="106">
        <f t="shared" si="104"/>
        <v>0</v>
      </c>
      <c r="Q270" s="106">
        <f t="shared" si="104"/>
        <v>0</v>
      </c>
      <c r="R270" s="106">
        <f t="shared" si="104"/>
        <v>0</v>
      </c>
      <c r="S270" s="106">
        <f t="shared" si="104"/>
        <v>0</v>
      </c>
      <c r="T270" s="106">
        <f t="shared" si="104"/>
        <v>0</v>
      </c>
      <c r="U270" s="106">
        <f t="shared" si="104"/>
        <v>0</v>
      </c>
      <c r="V270" s="106">
        <f t="shared" si="104"/>
        <v>0</v>
      </c>
      <c r="W270" s="106">
        <f t="shared" si="104"/>
        <v>0</v>
      </c>
      <c r="X270" s="106">
        <f t="shared" si="104"/>
        <v>0</v>
      </c>
      <c r="Y270" s="106">
        <f t="shared" si="104"/>
        <v>0</v>
      </c>
      <c r="Z270" s="106">
        <f t="shared" si="104"/>
        <v>0</v>
      </c>
      <c r="AA270" s="106">
        <f t="shared" si="104"/>
        <v>0</v>
      </c>
      <c r="AB270" s="106">
        <f t="shared" si="104"/>
        <v>0</v>
      </c>
      <c r="AC270" s="106">
        <f t="shared" si="104"/>
        <v>0</v>
      </c>
      <c r="AD270" s="106">
        <f t="shared" si="104"/>
        <v>0</v>
      </c>
      <c r="AE270" s="106">
        <f t="shared" si="104"/>
        <v>0</v>
      </c>
      <c r="AF270" s="106">
        <f t="shared" si="104"/>
        <v>0</v>
      </c>
      <c r="AG270" s="106">
        <f t="shared" si="104"/>
        <v>0</v>
      </c>
      <c r="AH270" s="106">
        <f t="shared" si="104"/>
        <v>0</v>
      </c>
      <c r="AI270" s="106">
        <f t="shared" si="104"/>
        <v>0</v>
      </c>
      <c r="AJ270" s="106">
        <f t="shared" si="104"/>
        <v>0</v>
      </c>
      <c r="AK270" s="106">
        <f t="shared" si="104"/>
        <v>0</v>
      </c>
      <c r="AM270" s="101">
        <f t="shared" ref="AM270:AU270" si="105">IFERROR(AM59/AL59,"")</f>
        <v>1</v>
      </c>
      <c r="AN270" s="101">
        <f t="shared" si="105"/>
        <v>1</v>
      </c>
      <c r="AO270" s="101">
        <f t="shared" si="105"/>
        <v>1</v>
      </c>
      <c r="AP270" s="101">
        <f t="shared" si="105"/>
        <v>1</v>
      </c>
      <c r="AQ270" s="101">
        <f t="shared" si="105"/>
        <v>1</v>
      </c>
      <c r="AR270" s="101">
        <f t="shared" si="105"/>
        <v>1</v>
      </c>
      <c r="AS270" s="101">
        <f t="shared" si="105"/>
        <v>1</v>
      </c>
      <c r="AT270" s="101">
        <f t="shared" si="105"/>
        <v>1</v>
      </c>
      <c r="AU270" s="101">
        <f t="shared" si="105"/>
        <v>1</v>
      </c>
    </row>
    <row r="271" spans="1:47">
      <c r="A271" s="101" t="s">
        <v>3674</v>
      </c>
      <c r="G271" s="106"/>
      <c r="H271" s="106">
        <f t="shared" ref="H271:AK271" si="106">IFERROR(H60/G60-1,"")</f>
        <v>0</v>
      </c>
      <c r="I271" s="106">
        <f t="shared" si="106"/>
        <v>0</v>
      </c>
      <c r="J271" s="106">
        <f t="shared" si="106"/>
        <v>0</v>
      </c>
      <c r="K271" s="106">
        <f t="shared" si="106"/>
        <v>0</v>
      </c>
      <c r="L271" s="106">
        <f t="shared" si="106"/>
        <v>0</v>
      </c>
      <c r="M271" s="106">
        <f t="shared" si="106"/>
        <v>0</v>
      </c>
      <c r="N271" s="106">
        <f t="shared" si="106"/>
        <v>0</v>
      </c>
      <c r="O271" s="106">
        <f t="shared" si="106"/>
        <v>0</v>
      </c>
      <c r="P271" s="106">
        <f t="shared" si="106"/>
        <v>0</v>
      </c>
      <c r="Q271" s="106">
        <f t="shared" si="106"/>
        <v>0</v>
      </c>
      <c r="R271" s="106">
        <f t="shared" si="106"/>
        <v>0</v>
      </c>
      <c r="S271" s="106">
        <f t="shared" si="106"/>
        <v>0</v>
      </c>
      <c r="T271" s="106">
        <f t="shared" si="106"/>
        <v>0</v>
      </c>
      <c r="U271" s="106">
        <f t="shared" si="106"/>
        <v>0</v>
      </c>
      <c r="V271" s="106">
        <f t="shared" si="106"/>
        <v>0</v>
      </c>
      <c r="W271" s="106">
        <f t="shared" si="106"/>
        <v>0</v>
      </c>
      <c r="X271" s="106">
        <f t="shared" si="106"/>
        <v>0</v>
      </c>
      <c r="Y271" s="106">
        <f t="shared" si="106"/>
        <v>0</v>
      </c>
      <c r="Z271" s="106">
        <f t="shared" si="106"/>
        <v>0</v>
      </c>
      <c r="AA271" s="106">
        <f t="shared" si="106"/>
        <v>0</v>
      </c>
      <c r="AB271" s="106">
        <f t="shared" si="106"/>
        <v>0</v>
      </c>
      <c r="AC271" s="106">
        <f t="shared" si="106"/>
        <v>0</v>
      </c>
      <c r="AD271" s="106">
        <f t="shared" si="106"/>
        <v>0</v>
      </c>
      <c r="AE271" s="106">
        <f t="shared" si="106"/>
        <v>0</v>
      </c>
      <c r="AF271" s="106">
        <f t="shared" si="106"/>
        <v>0</v>
      </c>
      <c r="AG271" s="106">
        <f t="shared" si="106"/>
        <v>0</v>
      </c>
      <c r="AH271" s="106">
        <f t="shared" si="106"/>
        <v>0</v>
      </c>
      <c r="AI271" s="106">
        <f t="shared" si="106"/>
        <v>0</v>
      </c>
      <c r="AJ271" s="106">
        <f t="shared" si="106"/>
        <v>0</v>
      </c>
      <c r="AK271" s="106">
        <f t="shared" si="106"/>
        <v>0</v>
      </c>
      <c r="AM271" s="101">
        <f t="shared" ref="AM271:AU271" si="107">IFERROR(AM60/AL60,"")</f>
        <v>1</v>
      </c>
      <c r="AN271" s="101">
        <f t="shared" si="107"/>
        <v>1</v>
      </c>
      <c r="AO271" s="101">
        <f t="shared" si="107"/>
        <v>1</v>
      </c>
      <c r="AP271" s="101">
        <f t="shared" si="107"/>
        <v>1</v>
      </c>
      <c r="AQ271" s="101">
        <f t="shared" si="107"/>
        <v>1</v>
      </c>
      <c r="AR271" s="101">
        <f t="shared" si="107"/>
        <v>1</v>
      </c>
      <c r="AS271" s="101">
        <f t="shared" si="107"/>
        <v>1</v>
      </c>
      <c r="AT271" s="101">
        <f t="shared" si="107"/>
        <v>1</v>
      </c>
      <c r="AU271" s="101">
        <f t="shared" si="107"/>
        <v>1</v>
      </c>
    </row>
    <row r="272" spans="1:47">
      <c r="A272" s="101" t="s">
        <v>3675</v>
      </c>
      <c r="G272" s="106"/>
      <c r="H272" s="106">
        <f t="shared" ref="H272:AK272" si="108">IFERROR(H61/G61-1,"")</f>
        <v>0</v>
      </c>
      <c r="I272" s="106">
        <f t="shared" si="108"/>
        <v>0</v>
      </c>
      <c r="J272" s="106">
        <f t="shared" si="108"/>
        <v>0</v>
      </c>
      <c r="K272" s="106">
        <f t="shared" si="108"/>
        <v>0</v>
      </c>
      <c r="L272" s="106">
        <f t="shared" si="108"/>
        <v>0</v>
      </c>
      <c r="M272" s="106">
        <f t="shared" si="108"/>
        <v>0</v>
      </c>
      <c r="N272" s="106">
        <f t="shared" si="108"/>
        <v>0</v>
      </c>
      <c r="O272" s="106">
        <f t="shared" si="108"/>
        <v>0</v>
      </c>
      <c r="P272" s="106">
        <f t="shared" si="108"/>
        <v>0</v>
      </c>
      <c r="Q272" s="106">
        <f t="shared" si="108"/>
        <v>0</v>
      </c>
      <c r="R272" s="106">
        <f t="shared" si="108"/>
        <v>0</v>
      </c>
      <c r="S272" s="106">
        <f t="shared" si="108"/>
        <v>0</v>
      </c>
      <c r="T272" s="106">
        <f t="shared" si="108"/>
        <v>0</v>
      </c>
      <c r="U272" s="106">
        <f t="shared" si="108"/>
        <v>0</v>
      </c>
      <c r="V272" s="106">
        <f t="shared" si="108"/>
        <v>0</v>
      </c>
      <c r="W272" s="106">
        <f t="shared" si="108"/>
        <v>0</v>
      </c>
      <c r="X272" s="106">
        <f t="shared" si="108"/>
        <v>0</v>
      </c>
      <c r="Y272" s="106">
        <f t="shared" si="108"/>
        <v>0</v>
      </c>
      <c r="Z272" s="106">
        <f t="shared" si="108"/>
        <v>0</v>
      </c>
      <c r="AA272" s="106">
        <f t="shared" si="108"/>
        <v>0</v>
      </c>
      <c r="AB272" s="106">
        <f t="shared" si="108"/>
        <v>0</v>
      </c>
      <c r="AC272" s="106">
        <f t="shared" si="108"/>
        <v>0</v>
      </c>
      <c r="AD272" s="106">
        <f t="shared" si="108"/>
        <v>0</v>
      </c>
      <c r="AE272" s="106">
        <f t="shared" si="108"/>
        <v>0</v>
      </c>
      <c r="AF272" s="106">
        <f t="shared" si="108"/>
        <v>0</v>
      </c>
      <c r="AG272" s="106">
        <f t="shared" si="108"/>
        <v>0</v>
      </c>
      <c r="AH272" s="106">
        <f t="shared" si="108"/>
        <v>0</v>
      </c>
      <c r="AI272" s="106">
        <f t="shared" si="108"/>
        <v>0</v>
      </c>
      <c r="AJ272" s="106">
        <f t="shared" si="108"/>
        <v>0</v>
      </c>
      <c r="AK272" s="106">
        <f t="shared" si="108"/>
        <v>0</v>
      </c>
      <c r="AM272" s="101">
        <f t="shared" ref="AM272:AU272" si="109">IFERROR(AM61/AL61,"")</f>
        <v>1</v>
      </c>
      <c r="AN272" s="101">
        <f t="shared" si="109"/>
        <v>1</v>
      </c>
      <c r="AO272" s="101">
        <f t="shared" si="109"/>
        <v>1</v>
      </c>
      <c r="AP272" s="101">
        <f t="shared" si="109"/>
        <v>1</v>
      </c>
      <c r="AQ272" s="101">
        <f t="shared" si="109"/>
        <v>1</v>
      </c>
      <c r="AR272" s="101">
        <f t="shared" si="109"/>
        <v>1</v>
      </c>
      <c r="AS272" s="101">
        <f t="shared" si="109"/>
        <v>1</v>
      </c>
      <c r="AT272" s="101">
        <f t="shared" si="109"/>
        <v>1</v>
      </c>
      <c r="AU272" s="101">
        <f t="shared" si="109"/>
        <v>1</v>
      </c>
    </row>
    <row r="273" spans="1:47" s="128" customFormat="1">
      <c r="A273" s="127" t="s">
        <v>3680</v>
      </c>
      <c r="B273" s="127"/>
      <c r="C273" s="127"/>
      <c r="D273" s="127"/>
      <c r="E273" s="127"/>
      <c r="F273" s="127"/>
      <c r="G273" s="129"/>
      <c r="H273" s="129" t="str">
        <f t="shared" ref="H273:V273" si="110">IFERROR(H62/G62-1,"")</f>
        <v/>
      </c>
      <c r="I273" s="129" t="str">
        <f t="shared" si="110"/>
        <v/>
      </c>
      <c r="J273" s="129" t="str">
        <f t="shared" si="110"/>
        <v/>
      </c>
      <c r="K273" s="129" t="str">
        <f t="shared" si="110"/>
        <v/>
      </c>
      <c r="L273" s="129" t="str">
        <f t="shared" si="110"/>
        <v/>
      </c>
      <c r="M273" s="129" t="str">
        <f t="shared" si="110"/>
        <v/>
      </c>
      <c r="N273" s="129" t="str">
        <f t="shared" si="110"/>
        <v/>
      </c>
      <c r="O273" s="129" t="str">
        <f t="shared" si="110"/>
        <v/>
      </c>
      <c r="P273" s="129" t="str">
        <f t="shared" si="110"/>
        <v/>
      </c>
      <c r="Q273" s="129" t="str">
        <f t="shared" si="110"/>
        <v/>
      </c>
      <c r="R273" s="129" t="str">
        <f t="shared" si="110"/>
        <v/>
      </c>
      <c r="S273" s="129" t="str">
        <f t="shared" si="110"/>
        <v/>
      </c>
      <c r="T273" s="129" t="str">
        <f t="shared" si="110"/>
        <v/>
      </c>
      <c r="U273" s="129" t="str">
        <f t="shared" si="110"/>
        <v/>
      </c>
      <c r="V273" s="129" t="str">
        <f t="shared" si="110"/>
        <v/>
      </c>
      <c r="W273" s="129" t="str">
        <f t="shared" ref="W273:AK273" si="111">IFERROR(W62/V62-1,"")</f>
        <v/>
      </c>
      <c r="X273" s="129" t="str">
        <f t="shared" si="111"/>
        <v/>
      </c>
      <c r="Y273" s="129" t="str">
        <f t="shared" si="111"/>
        <v/>
      </c>
      <c r="Z273" s="129" t="str">
        <f t="shared" si="111"/>
        <v/>
      </c>
      <c r="AA273" s="129" t="str">
        <f t="shared" si="111"/>
        <v/>
      </c>
      <c r="AB273" s="129" t="str">
        <f t="shared" si="111"/>
        <v/>
      </c>
      <c r="AC273" s="129" t="str">
        <f t="shared" si="111"/>
        <v/>
      </c>
      <c r="AD273" s="129" t="str">
        <f t="shared" si="111"/>
        <v/>
      </c>
      <c r="AE273" s="129" t="str">
        <f t="shared" si="111"/>
        <v/>
      </c>
      <c r="AF273" s="129" t="str">
        <f t="shared" si="111"/>
        <v/>
      </c>
      <c r="AG273" s="129" t="str">
        <f t="shared" si="111"/>
        <v/>
      </c>
      <c r="AH273" s="129" t="str">
        <f t="shared" si="111"/>
        <v/>
      </c>
      <c r="AI273" s="129" t="str">
        <f t="shared" si="111"/>
        <v/>
      </c>
      <c r="AJ273" s="129" t="str">
        <f t="shared" si="111"/>
        <v/>
      </c>
      <c r="AK273" s="129" t="str">
        <f t="shared" si="111"/>
        <v/>
      </c>
      <c r="AM273" s="128" t="str">
        <f t="shared" ref="AM273:AU273" si="112">IFERROR(AM62/AL62,"")</f>
        <v/>
      </c>
      <c r="AN273" s="128" t="str">
        <f t="shared" si="112"/>
        <v/>
      </c>
      <c r="AO273" s="128" t="str">
        <f t="shared" si="112"/>
        <v/>
      </c>
      <c r="AP273" s="128" t="str">
        <f t="shared" si="112"/>
        <v/>
      </c>
      <c r="AQ273" s="128" t="str">
        <f t="shared" si="112"/>
        <v/>
      </c>
      <c r="AR273" s="128" t="str">
        <f t="shared" si="112"/>
        <v/>
      </c>
      <c r="AS273" s="128" t="str">
        <f t="shared" si="112"/>
        <v/>
      </c>
      <c r="AT273" s="128" t="str">
        <f t="shared" si="112"/>
        <v/>
      </c>
      <c r="AU273" s="128" t="str">
        <f t="shared" si="112"/>
        <v/>
      </c>
    </row>
    <row r="274" spans="1:47">
      <c r="A274" s="105" t="s">
        <v>3697</v>
      </c>
      <c r="B274" s="105"/>
      <c r="C274" s="105"/>
      <c r="D274" s="105"/>
      <c r="E274" s="105"/>
      <c r="F274" s="105"/>
      <c r="G274" s="101">
        <f t="shared" ref="G274:AK274" si="113">G$1</f>
        <v>2020</v>
      </c>
      <c r="H274" s="101">
        <f t="shared" si="113"/>
        <v>2021</v>
      </c>
      <c r="I274" s="101">
        <f t="shared" si="113"/>
        <v>2022</v>
      </c>
      <c r="J274" s="101">
        <f t="shared" si="113"/>
        <v>2023</v>
      </c>
      <c r="K274" s="101">
        <f t="shared" si="113"/>
        <v>2024</v>
      </c>
      <c r="L274" s="101">
        <f t="shared" si="113"/>
        <v>2025</v>
      </c>
      <c r="M274" s="101">
        <f t="shared" si="113"/>
        <v>2026</v>
      </c>
      <c r="N274" s="101">
        <f t="shared" si="113"/>
        <v>2027</v>
      </c>
      <c r="O274" s="101">
        <f t="shared" si="113"/>
        <v>2028</v>
      </c>
      <c r="P274" s="101">
        <f t="shared" si="113"/>
        <v>2029</v>
      </c>
      <c r="Q274" s="101">
        <f t="shared" si="113"/>
        <v>2030</v>
      </c>
      <c r="R274" s="101">
        <f t="shared" si="113"/>
        <v>2031</v>
      </c>
      <c r="S274" s="101">
        <f t="shared" si="113"/>
        <v>2032</v>
      </c>
      <c r="T274" s="101">
        <f t="shared" si="113"/>
        <v>2033</v>
      </c>
      <c r="U274" s="101">
        <f t="shared" si="113"/>
        <v>2034</v>
      </c>
      <c r="V274" s="101">
        <f t="shared" si="113"/>
        <v>2035</v>
      </c>
      <c r="W274" s="101">
        <f t="shared" si="113"/>
        <v>2036</v>
      </c>
      <c r="X274" s="101">
        <f t="shared" si="113"/>
        <v>2037</v>
      </c>
      <c r="Y274" s="101">
        <f t="shared" si="113"/>
        <v>2038</v>
      </c>
      <c r="Z274" s="101">
        <f t="shared" si="113"/>
        <v>2039</v>
      </c>
      <c r="AA274" s="101">
        <f t="shared" si="113"/>
        <v>2040</v>
      </c>
      <c r="AB274" s="101">
        <f t="shared" si="113"/>
        <v>2041</v>
      </c>
      <c r="AC274" s="101">
        <f t="shared" si="113"/>
        <v>2042</v>
      </c>
      <c r="AD274" s="101">
        <f t="shared" si="113"/>
        <v>2043</v>
      </c>
      <c r="AE274" s="101">
        <f t="shared" si="113"/>
        <v>2044</v>
      </c>
      <c r="AF274" s="101">
        <f t="shared" si="113"/>
        <v>2045</v>
      </c>
      <c r="AG274" s="101">
        <f t="shared" si="113"/>
        <v>2046</v>
      </c>
      <c r="AH274" s="101">
        <f t="shared" si="113"/>
        <v>2047</v>
      </c>
      <c r="AI274" s="101">
        <f t="shared" si="113"/>
        <v>2048</v>
      </c>
      <c r="AJ274" s="101">
        <f t="shared" si="113"/>
        <v>2049</v>
      </c>
      <c r="AK274" s="101">
        <f t="shared" si="113"/>
        <v>2050</v>
      </c>
    </row>
    <row r="275" spans="1:47">
      <c r="A275" s="101" t="s">
        <v>3668</v>
      </c>
      <c r="G275" s="106"/>
      <c r="H275" s="106">
        <f t="shared" ref="H275:AK275" si="114">IFERROR(H64/G64-1,"")</f>
        <v>0</v>
      </c>
      <c r="I275" s="106">
        <f t="shared" si="114"/>
        <v>0</v>
      </c>
      <c r="J275" s="106">
        <f t="shared" si="114"/>
        <v>0</v>
      </c>
      <c r="K275" s="106">
        <f t="shared" si="114"/>
        <v>0</v>
      </c>
      <c r="L275" s="106">
        <f t="shared" si="114"/>
        <v>0</v>
      </c>
      <c r="M275" s="106">
        <f t="shared" si="114"/>
        <v>0</v>
      </c>
      <c r="N275" s="106">
        <f t="shared" si="114"/>
        <v>0</v>
      </c>
      <c r="O275" s="106">
        <f t="shared" si="114"/>
        <v>0</v>
      </c>
      <c r="P275" s="106">
        <f t="shared" si="114"/>
        <v>0</v>
      </c>
      <c r="Q275" s="106">
        <f t="shared" si="114"/>
        <v>0</v>
      </c>
      <c r="R275" s="106">
        <f t="shared" si="114"/>
        <v>0</v>
      </c>
      <c r="S275" s="106">
        <f t="shared" si="114"/>
        <v>0</v>
      </c>
      <c r="T275" s="106">
        <f t="shared" si="114"/>
        <v>0</v>
      </c>
      <c r="U275" s="106">
        <f t="shared" si="114"/>
        <v>0</v>
      </c>
      <c r="V275" s="106">
        <f t="shared" si="114"/>
        <v>0</v>
      </c>
      <c r="W275" s="106">
        <f t="shared" si="114"/>
        <v>0</v>
      </c>
      <c r="X275" s="106">
        <f t="shared" si="114"/>
        <v>0</v>
      </c>
      <c r="Y275" s="106">
        <f t="shared" si="114"/>
        <v>0</v>
      </c>
      <c r="Z275" s="106">
        <f t="shared" si="114"/>
        <v>0</v>
      </c>
      <c r="AA275" s="106">
        <f t="shared" si="114"/>
        <v>0</v>
      </c>
      <c r="AB275" s="106">
        <f t="shared" si="114"/>
        <v>0</v>
      </c>
      <c r="AC275" s="106">
        <f t="shared" si="114"/>
        <v>0</v>
      </c>
      <c r="AD275" s="106">
        <f t="shared" si="114"/>
        <v>0</v>
      </c>
      <c r="AE275" s="106">
        <f t="shared" si="114"/>
        <v>0</v>
      </c>
      <c r="AF275" s="106">
        <f t="shared" si="114"/>
        <v>0</v>
      </c>
      <c r="AG275" s="106">
        <f t="shared" si="114"/>
        <v>0</v>
      </c>
      <c r="AH275" s="106">
        <f t="shared" si="114"/>
        <v>0</v>
      </c>
      <c r="AI275" s="106">
        <f t="shared" si="114"/>
        <v>0</v>
      </c>
      <c r="AJ275" s="106">
        <f t="shared" si="114"/>
        <v>0</v>
      </c>
      <c r="AK275" s="106">
        <f t="shared" si="114"/>
        <v>0</v>
      </c>
      <c r="AM275" s="101">
        <f t="shared" ref="AM275:AU275" si="115">IFERROR(AM64/AL64,"")</f>
        <v>1</v>
      </c>
      <c r="AN275" s="101">
        <f t="shared" si="115"/>
        <v>1</v>
      </c>
      <c r="AO275" s="101">
        <f t="shared" si="115"/>
        <v>1</v>
      </c>
      <c r="AP275" s="101">
        <f t="shared" si="115"/>
        <v>1</v>
      </c>
      <c r="AQ275" s="101">
        <f t="shared" si="115"/>
        <v>1</v>
      </c>
      <c r="AR275" s="101">
        <f t="shared" si="115"/>
        <v>1</v>
      </c>
      <c r="AS275" s="101">
        <f t="shared" si="115"/>
        <v>1</v>
      </c>
      <c r="AT275" s="101">
        <f t="shared" si="115"/>
        <v>1</v>
      </c>
      <c r="AU275" s="101">
        <f t="shared" si="115"/>
        <v>1</v>
      </c>
    </row>
    <row r="276" spans="1:47">
      <c r="A276" s="101" t="s">
        <v>3669</v>
      </c>
      <c r="G276" s="106"/>
      <c r="H276" s="106">
        <f t="shared" ref="H276:AK276" si="116">IFERROR(H65/G65-1,"")</f>
        <v>0</v>
      </c>
      <c r="I276" s="106">
        <f t="shared" si="116"/>
        <v>0</v>
      </c>
      <c r="J276" s="106">
        <f t="shared" si="116"/>
        <v>0</v>
      </c>
      <c r="K276" s="106">
        <f t="shared" si="116"/>
        <v>0</v>
      </c>
      <c r="L276" s="106">
        <f t="shared" si="116"/>
        <v>0</v>
      </c>
      <c r="M276" s="106">
        <f t="shared" si="116"/>
        <v>0</v>
      </c>
      <c r="N276" s="106">
        <f t="shared" si="116"/>
        <v>0</v>
      </c>
      <c r="O276" s="106">
        <f t="shared" si="116"/>
        <v>0</v>
      </c>
      <c r="P276" s="106">
        <f t="shared" si="116"/>
        <v>0</v>
      </c>
      <c r="Q276" s="106">
        <f t="shared" si="116"/>
        <v>0</v>
      </c>
      <c r="R276" s="106">
        <f t="shared" si="116"/>
        <v>0</v>
      </c>
      <c r="S276" s="106">
        <f t="shared" si="116"/>
        <v>0</v>
      </c>
      <c r="T276" s="106">
        <f t="shared" si="116"/>
        <v>0</v>
      </c>
      <c r="U276" s="106">
        <f t="shared" si="116"/>
        <v>0</v>
      </c>
      <c r="V276" s="106">
        <f t="shared" si="116"/>
        <v>0</v>
      </c>
      <c r="W276" s="106">
        <f t="shared" si="116"/>
        <v>0</v>
      </c>
      <c r="X276" s="106">
        <f t="shared" si="116"/>
        <v>0</v>
      </c>
      <c r="Y276" s="106">
        <f t="shared" si="116"/>
        <v>0</v>
      </c>
      <c r="Z276" s="106">
        <f t="shared" si="116"/>
        <v>0</v>
      </c>
      <c r="AA276" s="106">
        <f t="shared" si="116"/>
        <v>0</v>
      </c>
      <c r="AB276" s="106">
        <f t="shared" si="116"/>
        <v>0</v>
      </c>
      <c r="AC276" s="106">
        <f t="shared" si="116"/>
        <v>0</v>
      </c>
      <c r="AD276" s="106">
        <f t="shared" si="116"/>
        <v>0</v>
      </c>
      <c r="AE276" s="106">
        <f t="shared" si="116"/>
        <v>0</v>
      </c>
      <c r="AF276" s="106">
        <f t="shared" si="116"/>
        <v>0</v>
      </c>
      <c r="AG276" s="106">
        <f t="shared" si="116"/>
        <v>0</v>
      </c>
      <c r="AH276" s="106">
        <f t="shared" si="116"/>
        <v>0</v>
      </c>
      <c r="AI276" s="106">
        <f t="shared" si="116"/>
        <v>0</v>
      </c>
      <c r="AJ276" s="106">
        <f t="shared" si="116"/>
        <v>0</v>
      </c>
      <c r="AK276" s="106">
        <f t="shared" si="116"/>
        <v>0</v>
      </c>
      <c r="AM276" s="101">
        <f t="shared" ref="AM276:AU276" si="117">IFERROR(AM65/AL65,"")</f>
        <v>1</v>
      </c>
      <c r="AN276" s="101">
        <f t="shared" si="117"/>
        <v>1</v>
      </c>
      <c r="AO276" s="101">
        <f t="shared" si="117"/>
        <v>1</v>
      </c>
      <c r="AP276" s="101">
        <f t="shared" si="117"/>
        <v>1</v>
      </c>
      <c r="AQ276" s="101">
        <f t="shared" si="117"/>
        <v>1</v>
      </c>
      <c r="AR276" s="101">
        <f t="shared" si="117"/>
        <v>1</v>
      </c>
      <c r="AS276" s="101">
        <f t="shared" si="117"/>
        <v>1</v>
      </c>
      <c r="AT276" s="101">
        <f t="shared" si="117"/>
        <v>1</v>
      </c>
      <c r="AU276" s="101">
        <f t="shared" si="117"/>
        <v>1</v>
      </c>
    </row>
    <row r="277" spans="1:47">
      <c r="A277" s="101" t="s">
        <v>3670</v>
      </c>
      <c r="G277" s="106"/>
      <c r="H277" s="106">
        <f t="shared" ref="H277:AK277" si="118">IFERROR(H66/G66-1,"")</f>
        <v>0</v>
      </c>
      <c r="I277" s="106">
        <f t="shared" si="118"/>
        <v>0</v>
      </c>
      <c r="J277" s="106">
        <f t="shared" si="118"/>
        <v>0</v>
      </c>
      <c r="K277" s="106">
        <f t="shared" si="118"/>
        <v>0</v>
      </c>
      <c r="L277" s="106">
        <f t="shared" si="118"/>
        <v>0</v>
      </c>
      <c r="M277" s="106">
        <f t="shared" si="118"/>
        <v>0</v>
      </c>
      <c r="N277" s="106">
        <f t="shared" si="118"/>
        <v>0</v>
      </c>
      <c r="O277" s="106">
        <f t="shared" si="118"/>
        <v>0</v>
      </c>
      <c r="P277" s="106">
        <f t="shared" si="118"/>
        <v>0</v>
      </c>
      <c r="Q277" s="106">
        <f t="shared" si="118"/>
        <v>0</v>
      </c>
      <c r="R277" s="106">
        <f t="shared" si="118"/>
        <v>0</v>
      </c>
      <c r="S277" s="106">
        <f t="shared" si="118"/>
        <v>0</v>
      </c>
      <c r="T277" s="106">
        <f t="shared" si="118"/>
        <v>0</v>
      </c>
      <c r="U277" s="106">
        <f t="shared" si="118"/>
        <v>0</v>
      </c>
      <c r="V277" s="106">
        <f t="shared" si="118"/>
        <v>0</v>
      </c>
      <c r="W277" s="106">
        <f t="shared" si="118"/>
        <v>0</v>
      </c>
      <c r="X277" s="106">
        <f t="shared" si="118"/>
        <v>0</v>
      </c>
      <c r="Y277" s="106">
        <f t="shared" si="118"/>
        <v>0</v>
      </c>
      <c r="Z277" s="106">
        <f t="shared" si="118"/>
        <v>0</v>
      </c>
      <c r="AA277" s="106">
        <f t="shared" si="118"/>
        <v>0</v>
      </c>
      <c r="AB277" s="106">
        <f t="shared" si="118"/>
        <v>0</v>
      </c>
      <c r="AC277" s="106">
        <f t="shared" si="118"/>
        <v>0</v>
      </c>
      <c r="AD277" s="106">
        <f t="shared" si="118"/>
        <v>0</v>
      </c>
      <c r="AE277" s="106">
        <f t="shared" si="118"/>
        <v>0</v>
      </c>
      <c r="AF277" s="106">
        <f t="shared" si="118"/>
        <v>0</v>
      </c>
      <c r="AG277" s="106">
        <f t="shared" si="118"/>
        <v>0</v>
      </c>
      <c r="AH277" s="106">
        <f t="shared" si="118"/>
        <v>0</v>
      </c>
      <c r="AI277" s="106">
        <f t="shared" si="118"/>
        <v>0</v>
      </c>
      <c r="AJ277" s="106">
        <f t="shared" si="118"/>
        <v>0</v>
      </c>
      <c r="AK277" s="106">
        <f t="shared" si="118"/>
        <v>0</v>
      </c>
      <c r="AM277" s="101">
        <f t="shared" ref="AM277:AU277" si="119">IFERROR(AM66/AL66,"")</f>
        <v>1</v>
      </c>
      <c r="AN277" s="101">
        <f t="shared" si="119"/>
        <v>1</v>
      </c>
      <c r="AO277" s="101">
        <f t="shared" si="119"/>
        <v>1</v>
      </c>
      <c r="AP277" s="101">
        <f t="shared" si="119"/>
        <v>1</v>
      </c>
      <c r="AQ277" s="101">
        <f t="shared" si="119"/>
        <v>1</v>
      </c>
      <c r="AR277" s="101">
        <f t="shared" si="119"/>
        <v>1</v>
      </c>
      <c r="AS277" s="101">
        <f t="shared" si="119"/>
        <v>1</v>
      </c>
      <c r="AT277" s="101">
        <f t="shared" si="119"/>
        <v>1</v>
      </c>
      <c r="AU277" s="101">
        <f t="shared" si="119"/>
        <v>1</v>
      </c>
    </row>
    <row r="278" spans="1:47">
      <c r="A278" s="101" t="s">
        <v>3671</v>
      </c>
      <c r="G278" s="106"/>
      <c r="H278" s="106">
        <f t="shared" ref="H278:AK278" si="120">IFERROR(H67/G67-1,"")</f>
        <v>0</v>
      </c>
      <c r="I278" s="106">
        <f t="shared" si="120"/>
        <v>0</v>
      </c>
      <c r="J278" s="106">
        <f t="shared" si="120"/>
        <v>0</v>
      </c>
      <c r="K278" s="106">
        <f t="shared" si="120"/>
        <v>0</v>
      </c>
      <c r="L278" s="106">
        <f t="shared" si="120"/>
        <v>0</v>
      </c>
      <c r="M278" s="106">
        <f t="shared" si="120"/>
        <v>0</v>
      </c>
      <c r="N278" s="106">
        <f t="shared" si="120"/>
        <v>0</v>
      </c>
      <c r="O278" s="106">
        <f t="shared" si="120"/>
        <v>0</v>
      </c>
      <c r="P278" s="106">
        <f t="shared" si="120"/>
        <v>0</v>
      </c>
      <c r="Q278" s="106">
        <f t="shared" si="120"/>
        <v>0</v>
      </c>
      <c r="R278" s="106">
        <f t="shared" si="120"/>
        <v>0</v>
      </c>
      <c r="S278" s="106">
        <f t="shared" si="120"/>
        <v>0</v>
      </c>
      <c r="T278" s="106">
        <f t="shared" si="120"/>
        <v>0</v>
      </c>
      <c r="U278" s="106">
        <f t="shared" si="120"/>
        <v>0</v>
      </c>
      <c r="V278" s="106">
        <f t="shared" si="120"/>
        <v>0</v>
      </c>
      <c r="W278" s="106">
        <f t="shared" si="120"/>
        <v>0</v>
      </c>
      <c r="X278" s="106">
        <f t="shared" si="120"/>
        <v>0</v>
      </c>
      <c r="Y278" s="106">
        <f t="shared" si="120"/>
        <v>0</v>
      </c>
      <c r="Z278" s="106">
        <f t="shared" si="120"/>
        <v>0</v>
      </c>
      <c r="AA278" s="106">
        <f t="shared" si="120"/>
        <v>0</v>
      </c>
      <c r="AB278" s="106">
        <f t="shared" si="120"/>
        <v>0</v>
      </c>
      <c r="AC278" s="106">
        <f t="shared" si="120"/>
        <v>0</v>
      </c>
      <c r="AD278" s="106">
        <f t="shared" si="120"/>
        <v>0</v>
      </c>
      <c r="AE278" s="106">
        <f t="shared" si="120"/>
        <v>0</v>
      </c>
      <c r="AF278" s="106">
        <f t="shared" si="120"/>
        <v>0</v>
      </c>
      <c r="AG278" s="106">
        <f t="shared" si="120"/>
        <v>0</v>
      </c>
      <c r="AH278" s="106">
        <f t="shared" si="120"/>
        <v>0</v>
      </c>
      <c r="AI278" s="106">
        <f t="shared" si="120"/>
        <v>0</v>
      </c>
      <c r="AJ278" s="106">
        <f t="shared" si="120"/>
        <v>0</v>
      </c>
      <c r="AK278" s="106">
        <f t="shared" si="120"/>
        <v>0</v>
      </c>
      <c r="AM278" s="101">
        <f t="shared" ref="AM278:AU278" si="121">IFERROR(AM67/AL67,"")</f>
        <v>1</v>
      </c>
      <c r="AN278" s="101">
        <f t="shared" si="121"/>
        <v>1</v>
      </c>
      <c r="AO278" s="101">
        <f t="shared" si="121"/>
        <v>1</v>
      </c>
      <c r="AP278" s="101">
        <f t="shared" si="121"/>
        <v>1</v>
      </c>
      <c r="AQ278" s="101">
        <f t="shared" si="121"/>
        <v>1</v>
      </c>
      <c r="AR278" s="101">
        <f t="shared" si="121"/>
        <v>1</v>
      </c>
      <c r="AS278" s="101">
        <f t="shared" si="121"/>
        <v>1</v>
      </c>
      <c r="AT278" s="101">
        <f t="shared" si="121"/>
        <v>1</v>
      </c>
      <c r="AU278" s="101">
        <f t="shared" si="121"/>
        <v>1</v>
      </c>
    </row>
    <row r="279" spans="1:47">
      <c r="A279" s="101" t="s">
        <v>3672</v>
      </c>
      <c r="G279" s="106"/>
      <c r="H279" s="106">
        <f t="shared" ref="H279:AK279" si="122">IFERROR(H68/G68-1,"")</f>
        <v>0</v>
      </c>
      <c r="I279" s="106">
        <f t="shared" si="122"/>
        <v>0</v>
      </c>
      <c r="J279" s="106">
        <f t="shared" si="122"/>
        <v>0</v>
      </c>
      <c r="K279" s="106">
        <f t="shared" si="122"/>
        <v>0</v>
      </c>
      <c r="L279" s="106">
        <f t="shared" si="122"/>
        <v>0</v>
      </c>
      <c r="M279" s="106">
        <f t="shared" si="122"/>
        <v>0</v>
      </c>
      <c r="N279" s="106">
        <f t="shared" si="122"/>
        <v>0</v>
      </c>
      <c r="O279" s="106">
        <f t="shared" si="122"/>
        <v>0</v>
      </c>
      <c r="P279" s="106">
        <f t="shared" si="122"/>
        <v>0</v>
      </c>
      <c r="Q279" s="106">
        <f t="shared" si="122"/>
        <v>0</v>
      </c>
      <c r="R279" s="106">
        <f t="shared" si="122"/>
        <v>0</v>
      </c>
      <c r="S279" s="106">
        <f t="shared" si="122"/>
        <v>0</v>
      </c>
      <c r="T279" s="106">
        <f t="shared" si="122"/>
        <v>0</v>
      </c>
      <c r="U279" s="106">
        <f t="shared" si="122"/>
        <v>0</v>
      </c>
      <c r="V279" s="106">
        <f t="shared" si="122"/>
        <v>0</v>
      </c>
      <c r="W279" s="106">
        <f t="shared" si="122"/>
        <v>0</v>
      </c>
      <c r="X279" s="106">
        <f t="shared" si="122"/>
        <v>0</v>
      </c>
      <c r="Y279" s="106">
        <f t="shared" si="122"/>
        <v>0</v>
      </c>
      <c r="Z279" s="106">
        <f t="shared" si="122"/>
        <v>0</v>
      </c>
      <c r="AA279" s="106">
        <f t="shared" si="122"/>
        <v>0</v>
      </c>
      <c r="AB279" s="106">
        <f t="shared" si="122"/>
        <v>0</v>
      </c>
      <c r="AC279" s="106">
        <f t="shared" si="122"/>
        <v>0</v>
      </c>
      <c r="AD279" s="106">
        <f t="shared" si="122"/>
        <v>0</v>
      </c>
      <c r="AE279" s="106">
        <f t="shared" si="122"/>
        <v>0</v>
      </c>
      <c r="AF279" s="106">
        <f t="shared" si="122"/>
        <v>0</v>
      </c>
      <c r="AG279" s="106">
        <f t="shared" si="122"/>
        <v>0</v>
      </c>
      <c r="AH279" s="106">
        <f t="shared" si="122"/>
        <v>0</v>
      </c>
      <c r="AI279" s="106">
        <f t="shared" si="122"/>
        <v>0</v>
      </c>
      <c r="AJ279" s="106">
        <f t="shared" si="122"/>
        <v>0</v>
      </c>
      <c r="AK279" s="106">
        <f t="shared" si="122"/>
        <v>0</v>
      </c>
      <c r="AM279" s="101">
        <f t="shared" ref="AM279:AU279" si="123">IFERROR(AM68/AL68,"")</f>
        <v>1</v>
      </c>
      <c r="AN279" s="101">
        <f t="shared" si="123"/>
        <v>1</v>
      </c>
      <c r="AO279" s="101">
        <f t="shared" si="123"/>
        <v>1</v>
      </c>
      <c r="AP279" s="101">
        <f t="shared" si="123"/>
        <v>1</v>
      </c>
      <c r="AQ279" s="101">
        <f t="shared" si="123"/>
        <v>1</v>
      </c>
      <c r="AR279" s="101">
        <f t="shared" si="123"/>
        <v>1</v>
      </c>
      <c r="AS279" s="101">
        <f t="shared" si="123"/>
        <v>1</v>
      </c>
      <c r="AT279" s="101">
        <f t="shared" si="123"/>
        <v>1</v>
      </c>
      <c r="AU279" s="101">
        <f t="shared" si="123"/>
        <v>1</v>
      </c>
    </row>
    <row r="280" spans="1:47">
      <c r="A280" s="101" t="s">
        <v>3673</v>
      </c>
      <c r="G280" s="106"/>
      <c r="H280" s="106">
        <f t="shared" ref="H280:AK280" si="124">IFERROR(H69/G69-1,"")</f>
        <v>0</v>
      </c>
      <c r="I280" s="106">
        <f t="shared" si="124"/>
        <v>0</v>
      </c>
      <c r="J280" s="106">
        <f t="shared" si="124"/>
        <v>0</v>
      </c>
      <c r="K280" s="106">
        <f t="shared" si="124"/>
        <v>0</v>
      </c>
      <c r="L280" s="106">
        <f t="shared" si="124"/>
        <v>0</v>
      </c>
      <c r="M280" s="106">
        <f t="shared" si="124"/>
        <v>0</v>
      </c>
      <c r="N280" s="106">
        <f t="shared" si="124"/>
        <v>0</v>
      </c>
      <c r="O280" s="106">
        <f t="shared" si="124"/>
        <v>0</v>
      </c>
      <c r="P280" s="106">
        <f t="shared" si="124"/>
        <v>0</v>
      </c>
      <c r="Q280" s="106">
        <f t="shared" si="124"/>
        <v>0</v>
      </c>
      <c r="R280" s="106">
        <f t="shared" si="124"/>
        <v>0</v>
      </c>
      <c r="S280" s="106">
        <f t="shared" si="124"/>
        <v>0</v>
      </c>
      <c r="T280" s="106">
        <f t="shared" si="124"/>
        <v>0</v>
      </c>
      <c r="U280" s="106">
        <f t="shared" si="124"/>
        <v>0</v>
      </c>
      <c r="V280" s="106">
        <f t="shared" si="124"/>
        <v>0</v>
      </c>
      <c r="W280" s="106">
        <f t="shared" si="124"/>
        <v>0</v>
      </c>
      <c r="X280" s="106">
        <f t="shared" si="124"/>
        <v>0</v>
      </c>
      <c r="Y280" s="106">
        <f t="shared" si="124"/>
        <v>0</v>
      </c>
      <c r="Z280" s="106">
        <f t="shared" si="124"/>
        <v>0</v>
      </c>
      <c r="AA280" s="106">
        <f t="shared" si="124"/>
        <v>0</v>
      </c>
      <c r="AB280" s="106">
        <f t="shared" si="124"/>
        <v>0</v>
      </c>
      <c r="AC280" s="106">
        <f t="shared" si="124"/>
        <v>0</v>
      </c>
      <c r="AD280" s="106">
        <f t="shared" si="124"/>
        <v>0</v>
      </c>
      <c r="AE280" s="106">
        <f t="shared" si="124"/>
        <v>0</v>
      </c>
      <c r="AF280" s="106">
        <f t="shared" si="124"/>
        <v>0</v>
      </c>
      <c r="AG280" s="106">
        <f t="shared" si="124"/>
        <v>0</v>
      </c>
      <c r="AH280" s="106">
        <f t="shared" si="124"/>
        <v>0</v>
      </c>
      <c r="AI280" s="106">
        <f t="shared" si="124"/>
        <v>0</v>
      </c>
      <c r="AJ280" s="106">
        <f t="shared" si="124"/>
        <v>0</v>
      </c>
      <c r="AK280" s="106">
        <f t="shared" si="124"/>
        <v>0</v>
      </c>
      <c r="AM280" s="101">
        <f t="shared" ref="AM280:AU280" si="125">IFERROR(AM69/AL69,"")</f>
        <v>1</v>
      </c>
      <c r="AN280" s="101">
        <f t="shared" si="125"/>
        <v>1</v>
      </c>
      <c r="AO280" s="101">
        <f t="shared" si="125"/>
        <v>1</v>
      </c>
      <c r="AP280" s="101">
        <f t="shared" si="125"/>
        <v>1</v>
      </c>
      <c r="AQ280" s="101">
        <f t="shared" si="125"/>
        <v>1</v>
      </c>
      <c r="AR280" s="101">
        <f t="shared" si="125"/>
        <v>1</v>
      </c>
      <c r="AS280" s="101">
        <f t="shared" si="125"/>
        <v>1</v>
      </c>
      <c r="AT280" s="101">
        <f t="shared" si="125"/>
        <v>1</v>
      </c>
      <c r="AU280" s="101">
        <f t="shared" si="125"/>
        <v>1</v>
      </c>
    </row>
    <row r="281" spans="1:47">
      <c r="A281" s="101" t="s">
        <v>3674</v>
      </c>
      <c r="G281" s="106"/>
      <c r="H281" s="106">
        <f t="shared" ref="H281:AK281" si="126">IFERROR(H70/G70-1,"")</f>
        <v>0</v>
      </c>
      <c r="I281" s="106">
        <f t="shared" si="126"/>
        <v>0</v>
      </c>
      <c r="J281" s="106">
        <f t="shared" si="126"/>
        <v>0</v>
      </c>
      <c r="K281" s="106">
        <f t="shared" si="126"/>
        <v>0</v>
      </c>
      <c r="L281" s="106">
        <f t="shared" si="126"/>
        <v>0</v>
      </c>
      <c r="M281" s="106">
        <f t="shared" si="126"/>
        <v>0</v>
      </c>
      <c r="N281" s="106">
        <f t="shared" si="126"/>
        <v>0</v>
      </c>
      <c r="O281" s="106">
        <f t="shared" si="126"/>
        <v>0</v>
      </c>
      <c r="P281" s="106">
        <f t="shared" si="126"/>
        <v>0</v>
      </c>
      <c r="Q281" s="106">
        <f t="shared" si="126"/>
        <v>0</v>
      </c>
      <c r="R281" s="106">
        <f t="shared" si="126"/>
        <v>0</v>
      </c>
      <c r="S281" s="106">
        <f t="shared" si="126"/>
        <v>0</v>
      </c>
      <c r="T281" s="106">
        <f t="shared" si="126"/>
        <v>0</v>
      </c>
      <c r="U281" s="106">
        <f t="shared" si="126"/>
        <v>0</v>
      </c>
      <c r="V281" s="106">
        <f t="shared" si="126"/>
        <v>0</v>
      </c>
      <c r="W281" s="106">
        <f t="shared" si="126"/>
        <v>0</v>
      </c>
      <c r="X281" s="106">
        <f t="shared" si="126"/>
        <v>0</v>
      </c>
      <c r="Y281" s="106">
        <f t="shared" si="126"/>
        <v>0</v>
      </c>
      <c r="Z281" s="106">
        <f t="shared" si="126"/>
        <v>0</v>
      </c>
      <c r="AA281" s="106">
        <f t="shared" si="126"/>
        <v>0</v>
      </c>
      <c r="AB281" s="106">
        <f t="shared" si="126"/>
        <v>0</v>
      </c>
      <c r="AC281" s="106">
        <f t="shared" si="126"/>
        <v>0</v>
      </c>
      <c r="AD281" s="106">
        <f t="shared" si="126"/>
        <v>0</v>
      </c>
      <c r="AE281" s="106">
        <f t="shared" si="126"/>
        <v>0</v>
      </c>
      <c r="AF281" s="106">
        <f t="shared" si="126"/>
        <v>0</v>
      </c>
      <c r="AG281" s="106">
        <f t="shared" si="126"/>
        <v>0</v>
      </c>
      <c r="AH281" s="106">
        <f t="shared" si="126"/>
        <v>0</v>
      </c>
      <c r="AI281" s="106">
        <f t="shared" si="126"/>
        <v>0</v>
      </c>
      <c r="AJ281" s="106">
        <f t="shared" si="126"/>
        <v>0</v>
      </c>
      <c r="AK281" s="106">
        <f t="shared" si="126"/>
        <v>0</v>
      </c>
      <c r="AM281" s="101">
        <f t="shared" ref="AM281:AU281" si="127">IFERROR(AM70/AL70,"")</f>
        <v>1</v>
      </c>
      <c r="AN281" s="101">
        <f t="shared" si="127"/>
        <v>1</v>
      </c>
      <c r="AO281" s="101">
        <f t="shared" si="127"/>
        <v>1</v>
      </c>
      <c r="AP281" s="101">
        <f t="shared" si="127"/>
        <v>1</v>
      </c>
      <c r="AQ281" s="101">
        <f t="shared" si="127"/>
        <v>1</v>
      </c>
      <c r="AR281" s="101">
        <f t="shared" si="127"/>
        <v>1</v>
      </c>
      <c r="AS281" s="101">
        <f t="shared" si="127"/>
        <v>1</v>
      </c>
      <c r="AT281" s="101">
        <f t="shared" si="127"/>
        <v>1</v>
      </c>
      <c r="AU281" s="101">
        <f t="shared" si="127"/>
        <v>1</v>
      </c>
    </row>
    <row r="282" spans="1:47">
      <c r="A282" s="101" t="s">
        <v>3675</v>
      </c>
      <c r="G282" s="106"/>
      <c r="H282" s="106">
        <f t="shared" ref="H282:AK282" si="128">IFERROR(H71/G71-1,"")</f>
        <v>0</v>
      </c>
      <c r="I282" s="106">
        <f t="shared" si="128"/>
        <v>0</v>
      </c>
      <c r="J282" s="106">
        <f t="shared" si="128"/>
        <v>0</v>
      </c>
      <c r="K282" s="106">
        <f t="shared" si="128"/>
        <v>0</v>
      </c>
      <c r="L282" s="106">
        <f t="shared" si="128"/>
        <v>0</v>
      </c>
      <c r="M282" s="106">
        <f t="shared" si="128"/>
        <v>0</v>
      </c>
      <c r="N282" s="106">
        <f t="shared" si="128"/>
        <v>0</v>
      </c>
      <c r="O282" s="106">
        <f t="shared" si="128"/>
        <v>0</v>
      </c>
      <c r="P282" s="106">
        <f t="shared" si="128"/>
        <v>0</v>
      </c>
      <c r="Q282" s="106">
        <f t="shared" si="128"/>
        <v>0</v>
      </c>
      <c r="R282" s="106">
        <f t="shared" si="128"/>
        <v>0</v>
      </c>
      <c r="S282" s="106">
        <f t="shared" si="128"/>
        <v>0</v>
      </c>
      <c r="T282" s="106">
        <f t="shared" si="128"/>
        <v>0</v>
      </c>
      <c r="U282" s="106">
        <f t="shared" si="128"/>
        <v>0</v>
      </c>
      <c r="V282" s="106">
        <f t="shared" si="128"/>
        <v>0</v>
      </c>
      <c r="W282" s="106">
        <f t="shared" si="128"/>
        <v>0</v>
      </c>
      <c r="X282" s="106">
        <f t="shared" si="128"/>
        <v>0</v>
      </c>
      <c r="Y282" s="106">
        <f t="shared" si="128"/>
        <v>0</v>
      </c>
      <c r="Z282" s="106">
        <f t="shared" si="128"/>
        <v>0</v>
      </c>
      <c r="AA282" s="106">
        <f t="shared" si="128"/>
        <v>0</v>
      </c>
      <c r="AB282" s="106">
        <f t="shared" si="128"/>
        <v>0</v>
      </c>
      <c r="AC282" s="106">
        <f t="shared" si="128"/>
        <v>0</v>
      </c>
      <c r="AD282" s="106">
        <f t="shared" si="128"/>
        <v>0</v>
      </c>
      <c r="AE282" s="106">
        <f t="shared" si="128"/>
        <v>0</v>
      </c>
      <c r="AF282" s="106">
        <f t="shared" si="128"/>
        <v>0</v>
      </c>
      <c r="AG282" s="106">
        <f t="shared" si="128"/>
        <v>0</v>
      </c>
      <c r="AH282" s="106">
        <f t="shared" si="128"/>
        <v>0</v>
      </c>
      <c r="AI282" s="106">
        <f t="shared" si="128"/>
        <v>0</v>
      </c>
      <c r="AJ282" s="106">
        <f t="shared" si="128"/>
        <v>0</v>
      </c>
      <c r="AK282" s="106">
        <f t="shared" si="128"/>
        <v>0</v>
      </c>
      <c r="AM282" s="101">
        <f t="shared" ref="AM282:AU282" si="129">IFERROR(AM71/AL71,"")</f>
        <v>1</v>
      </c>
      <c r="AN282" s="101">
        <f t="shared" si="129"/>
        <v>1</v>
      </c>
      <c r="AO282" s="101">
        <f t="shared" si="129"/>
        <v>1</v>
      </c>
      <c r="AP282" s="101">
        <f t="shared" si="129"/>
        <v>1</v>
      </c>
      <c r="AQ282" s="101">
        <f t="shared" si="129"/>
        <v>1</v>
      </c>
      <c r="AR282" s="101">
        <f t="shared" si="129"/>
        <v>1</v>
      </c>
      <c r="AS282" s="101">
        <f t="shared" si="129"/>
        <v>1</v>
      </c>
      <c r="AT282" s="101">
        <f t="shared" si="129"/>
        <v>1</v>
      </c>
      <c r="AU282" s="101">
        <f t="shared" si="129"/>
        <v>1</v>
      </c>
    </row>
    <row r="283" spans="1:47" s="128" customFormat="1">
      <c r="A283" s="127" t="s">
        <v>3681</v>
      </c>
      <c r="B283" s="127"/>
      <c r="C283" s="127"/>
      <c r="D283" s="127"/>
      <c r="E283" s="127"/>
      <c r="F283" s="127"/>
      <c r="G283" s="129"/>
      <c r="H283" s="129" t="str">
        <f t="shared" ref="H283:V283" si="130">IFERROR(H72/G72-1,"")</f>
        <v/>
      </c>
      <c r="I283" s="129" t="str">
        <f t="shared" si="130"/>
        <v/>
      </c>
      <c r="J283" s="129" t="str">
        <f t="shared" si="130"/>
        <v/>
      </c>
      <c r="K283" s="129" t="str">
        <f t="shared" si="130"/>
        <v/>
      </c>
      <c r="L283" s="129" t="str">
        <f t="shared" si="130"/>
        <v/>
      </c>
      <c r="M283" s="129" t="str">
        <f t="shared" si="130"/>
        <v/>
      </c>
      <c r="N283" s="129" t="str">
        <f t="shared" si="130"/>
        <v/>
      </c>
      <c r="O283" s="129" t="str">
        <f t="shared" si="130"/>
        <v/>
      </c>
      <c r="P283" s="129" t="str">
        <f t="shared" si="130"/>
        <v/>
      </c>
      <c r="Q283" s="129" t="str">
        <f t="shared" si="130"/>
        <v/>
      </c>
      <c r="R283" s="129" t="str">
        <f t="shared" si="130"/>
        <v/>
      </c>
      <c r="S283" s="129" t="str">
        <f t="shared" si="130"/>
        <v/>
      </c>
      <c r="T283" s="129" t="str">
        <f t="shared" si="130"/>
        <v/>
      </c>
      <c r="U283" s="129" t="str">
        <f t="shared" si="130"/>
        <v/>
      </c>
      <c r="V283" s="129" t="str">
        <f t="shared" si="130"/>
        <v/>
      </c>
      <c r="W283" s="129" t="str">
        <f t="shared" ref="W283:AK283" si="131">IFERROR(W72/V72-1,"")</f>
        <v/>
      </c>
      <c r="X283" s="129" t="str">
        <f t="shared" si="131"/>
        <v/>
      </c>
      <c r="Y283" s="129" t="str">
        <f t="shared" si="131"/>
        <v/>
      </c>
      <c r="Z283" s="129" t="str">
        <f t="shared" si="131"/>
        <v/>
      </c>
      <c r="AA283" s="129" t="str">
        <f t="shared" si="131"/>
        <v/>
      </c>
      <c r="AB283" s="129" t="str">
        <f t="shared" si="131"/>
        <v/>
      </c>
      <c r="AC283" s="129" t="str">
        <f t="shared" si="131"/>
        <v/>
      </c>
      <c r="AD283" s="129" t="str">
        <f t="shared" si="131"/>
        <v/>
      </c>
      <c r="AE283" s="129" t="str">
        <f t="shared" si="131"/>
        <v/>
      </c>
      <c r="AF283" s="129" t="str">
        <f t="shared" si="131"/>
        <v/>
      </c>
      <c r="AG283" s="129" t="str">
        <f t="shared" si="131"/>
        <v/>
      </c>
      <c r="AH283" s="129" t="str">
        <f t="shared" si="131"/>
        <v/>
      </c>
      <c r="AI283" s="129" t="str">
        <f t="shared" si="131"/>
        <v/>
      </c>
      <c r="AJ283" s="129" t="str">
        <f t="shared" si="131"/>
        <v/>
      </c>
      <c r="AK283" s="129" t="str">
        <f t="shared" si="131"/>
        <v/>
      </c>
      <c r="AM283" s="128" t="str">
        <f t="shared" ref="AM283:AU283" si="132">IFERROR(AM72/AL72,"")</f>
        <v/>
      </c>
      <c r="AN283" s="128" t="str">
        <f t="shared" si="132"/>
        <v/>
      </c>
      <c r="AO283" s="128" t="str">
        <f t="shared" si="132"/>
        <v/>
      </c>
      <c r="AP283" s="128" t="str">
        <f t="shared" si="132"/>
        <v/>
      </c>
      <c r="AQ283" s="128" t="str">
        <f t="shared" si="132"/>
        <v/>
      </c>
      <c r="AR283" s="128" t="str">
        <f t="shared" si="132"/>
        <v/>
      </c>
      <c r="AS283" s="128" t="str">
        <f t="shared" si="132"/>
        <v/>
      </c>
      <c r="AT283" s="128" t="str">
        <f t="shared" si="132"/>
        <v/>
      </c>
      <c r="AU283" s="128" t="str">
        <f t="shared" si="132"/>
        <v/>
      </c>
    </row>
    <row r="284" spans="1:47">
      <c r="A284" s="105" t="s">
        <v>3697</v>
      </c>
      <c r="B284" s="105"/>
      <c r="C284" s="105"/>
      <c r="D284" s="105"/>
      <c r="E284" s="105"/>
      <c r="F284" s="105"/>
      <c r="G284" s="101">
        <f t="shared" ref="G284:AK284" si="133">G$1</f>
        <v>2020</v>
      </c>
      <c r="H284" s="101">
        <f t="shared" si="133"/>
        <v>2021</v>
      </c>
      <c r="I284" s="101">
        <f t="shared" si="133"/>
        <v>2022</v>
      </c>
      <c r="J284" s="101">
        <f t="shared" si="133"/>
        <v>2023</v>
      </c>
      <c r="K284" s="101">
        <f t="shared" si="133"/>
        <v>2024</v>
      </c>
      <c r="L284" s="101">
        <f t="shared" si="133"/>
        <v>2025</v>
      </c>
      <c r="M284" s="101">
        <f t="shared" si="133"/>
        <v>2026</v>
      </c>
      <c r="N284" s="101">
        <f t="shared" si="133"/>
        <v>2027</v>
      </c>
      <c r="O284" s="101">
        <f t="shared" si="133"/>
        <v>2028</v>
      </c>
      <c r="P284" s="101">
        <f t="shared" si="133"/>
        <v>2029</v>
      </c>
      <c r="Q284" s="101">
        <f t="shared" si="133"/>
        <v>2030</v>
      </c>
      <c r="R284" s="101">
        <f t="shared" si="133"/>
        <v>2031</v>
      </c>
      <c r="S284" s="101">
        <f t="shared" si="133"/>
        <v>2032</v>
      </c>
      <c r="T284" s="101">
        <f t="shared" si="133"/>
        <v>2033</v>
      </c>
      <c r="U284" s="101">
        <f t="shared" si="133"/>
        <v>2034</v>
      </c>
      <c r="V284" s="101">
        <f t="shared" si="133"/>
        <v>2035</v>
      </c>
      <c r="W284" s="101">
        <f t="shared" si="133"/>
        <v>2036</v>
      </c>
      <c r="X284" s="101">
        <f t="shared" si="133"/>
        <v>2037</v>
      </c>
      <c r="Y284" s="101">
        <f t="shared" si="133"/>
        <v>2038</v>
      </c>
      <c r="Z284" s="101">
        <f t="shared" si="133"/>
        <v>2039</v>
      </c>
      <c r="AA284" s="101">
        <f t="shared" si="133"/>
        <v>2040</v>
      </c>
      <c r="AB284" s="101">
        <f t="shared" si="133"/>
        <v>2041</v>
      </c>
      <c r="AC284" s="101">
        <f t="shared" si="133"/>
        <v>2042</v>
      </c>
      <c r="AD284" s="101">
        <f t="shared" si="133"/>
        <v>2043</v>
      </c>
      <c r="AE284" s="101">
        <f t="shared" si="133"/>
        <v>2044</v>
      </c>
      <c r="AF284" s="101">
        <f t="shared" si="133"/>
        <v>2045</v>
      </c>
      <c r="AG284" s="101">
        <f t="shared" si="133"/>
        <v>2046</v>
      </c>
      <c r="AH284" s="101">
        <f t="shared" si="133"/>
        <v>2047</v>
      </c>
      <c r="AI284" s="101">
        <f t="shared" si="133"/>
        <v>2048</v>
      </c>
      <c r="AJ284" s="101">
        <f t="shared" si="133"/>
        <v>2049</v>
      </c>
      <c r="AK284" s="101">
        <f t="shared" si="133"/>
        <v>2050</v>
      </c>
    </row>
    <row r="285" spans="1:47">
      <c r="A285" s="101" t="s">
        <v>3668</v>
      </c>
      <c r="G285" s="106"/>
      <c r="H285" s="106" t="str">
        <f t="shared" ref="H285:AK285" si="134">IFERROR(H74/G74-1,"")</f>
        <v/>
      </c>
      <c r="I285" s="106" t="str">
        <f t="shared" si="134"/>
        <v/>
      </c>
      <c r="J285" s="106" t="str">
        <f t="shared" si="134"/>
        <v/>
      </c>
      <c r="K285" s="106" t="str">
        <f t="shared" si="134"/>
        <v/>
      </c>
      <c r="L285" s="106" t="str">
        <f t="shared" si="134"/>
        <v/>
      </c>
      <c r="M285" s="106" t="str">
        <f t="shared" si="134"/>
        <v/>
      </c>
      <c r="N285" s="106" t="str">
        <f t="shared" si="134"/>
        <v/>
      </c>
      <c r="O285" s="106" t="str">
        <f t="shared" si="134"/>
        <v/>
      </c>
      <c r="P285" s="106" t="str">
        <f t="shared" si="134"/>
        <v/>
      </c>
      <c r="Q285" s="106" t="str">
        <f t="shared" si="134"/>
        <v/>
      </c>
      <c r="R285" s="106" t="str">
        <f t="shared" si="134"/>
        <v/>
      </c>
      <c r="S285" s="106" t="str">
        <f t="shared" si="134"/>
        <v/>
      </c>
      <c r="T285" s="106" t="str">
        <f t="shared" si="134"/>
        <v/>
      </c>
      <c r="U285" s="106" t="str">
        <f t="shared" si="134"/>
        <v/>
      </c>
      <c r="V285" s="106" t="str">
        <f t="shared" si="134"/>
        <v/>
      </c>
      <c r="W285" s="106" t="str">
        <f t="shared" si="134"/>
        <v/>
      </c>
      <c r="X285" s="106" t="str">
        <f t="shared" si="134"/>
        <v/>
      </c>
      <c r="Y285" s="106" t="str">
        <f t="shared" si="134"/>
        <v/>
      </c>
      <c r="Z285" s="106" t="str">
        <f t="shared" si="134"/>
        <v/>
      </c>
      <c r="AA285" s="106" t="str">
        <f t="shared" si="134"/>
        <v/>
      </c>
      <c r="AB285" s="106" t="str">
        <f t="shared" si="134"/>
        <v/>
      </c>
      <c r="AC285" s="106" t="str">
        <f t="shared" si="134"/>
        <v/>
      </c>
      <c r="AD285" s="106" t="str">
        <f t="shared" si="134"/>
        <v/>
      </c>
      <c r="AE285" s="106" t="str">
        <f t="shared" si="134"/>
        <v/>
      </c>
      <c r="AF285" s="106" t="str">
        <f t="shared" si="134"/>
        <v/>
      </c>
      <c r="AG285" s="106" t="str">
        <f t="shared" si="134"/>
        <v/>
      </c>
      <c r="AH285" s="106" t="str">
        <f t="shared" si="134"/>
        <v/>
      </c>
      <c r="AI285" s="106" t="str">
        <f t="shared" si="134"/>
        <v/>
      </c>
      <c r="AJ285" s="106" t="str">
        <f t="shared" si="134"/>
        <v/>
      </c>
      <c r="AK285" s="106" t="str">
        <f t="shared" si="134"/>
        <v/>
      </c>
      <c r="AM285" s="101" t="str">
        <f t="shared" ref="AM285:AU285" si="135">IFERROR(AM74/AL74,"")</f>
        <v/>
      </c>
      <c r="AN285" s="101" t="str">
        <f t="shared" si="135"/>
        <v/>
      </c>
      <c r="AO285" s="101" t="str">
        <f t="shared" si="135"/>
        <v/>
      </c>
      <c r="AP285" s="101" t="str">
        <f t="shared" si="135"/>
        <v/>
      </c>
      <c r="AQ285" s="101" t="str">
        <f t="shared" si="135"/>
        <v/>
      </c>
      <c r="AR285" s="101" t="str">
        <f t="shared" si="135"/>
        <v/>
      </c>
      <c r="AS285" s="101" t="str">
        <f t="shared" si="135"/>
        <v/>
      </c>
      <c r="AT285" s="101" t="str">
        <f t="shared" si="135"/>
        <v/>
      </c>
      <c r="AU285" s="101" t="str">
        <f t="shared" si="135"/>
        <v/>
      </c>
    </row>
    <row r="286" spans="1:47">
      <c r="A286" s="101" t="s">
        <v>3669</v>
      </c>
      <c r="G286" s="106"/>
      <c r="H286" s="106" t="str">
        <f t="shared" ref="H286:AK286" si="136">IFERROR(H75/G75-1,"")</f>
        <v/>
      </c>
      <c r="I286" s="106" t="str">
        <f t="shared" si="136"/>
        <v/>
      </c>
      <c r="J286" s="106" t="str">
        <f t="shared" si="136"/>
        <v/>
      </c>
      <c r="K286" s="106" t="str">
        <f t="shared" si="136"/>
        <v/>
      </c>
      <c r="L286" s="106" t="str">
        <f t="shared" si="136"/>
        <v/>
      </c>
      <c r="M286" s="106" t="str">
        <f t="shared" si="136"/>
        <v/>
      </c>
      <c r="N286" s="106" t="str">
        <f t="shared" si="136"/>
        <v/>
      </c>
      <c r="O286" s="106" t="str">
        <f t="shared" si="136"/>
        <v/>
      </c>
      <c r="P286" s="106" t="str">
        <f t="shared" si="136"/>
        <v/>
      </c>
      <c r="Q286" s="106" t="str">
        <f t="shared" si="136"/>
        <v/>
      </c>
      <c r="R286" s="106" t="str">
        <f t="shared" si="136"/>
        <v/>
      </c>
      <c r="S286" s="106" t="str">
        <f t="shared" si="136"/>
        <v/>
      </c>
      <c r="T286" s="106" t="str">
        <f t="shared" si="136"/>
        <v/>
      </c>
      <c r="U286" s="106" t="str">
        <f t="shared" si="136"/>
        <v/>
      </c>
      <c r="V286" s="106" t="str">
        <f t="shared" si="136"/>
        <v/>
      </c>
      <c r="W286" s="106" t="str">
        <f t="shared" si="136"/>
        <v/>
      </c>
      <c r="X286" s="106" t="str">
        <f t="shared" si="136"/>
        <v/>
      </c>
      <c r="Y286" s="106" t="str">
        <f t="shared" si="136"/>
        <v/>
      </c>
      <c r="Z286" s="106" t="str">
        <f t="shared" si="136"/>
        <v/>
      </c>
      <c r="AA286" s="106" t="str">
        <f t="shared" si="136"/>
        <v/>
      </c>
      <c r="AB286" s="106" t="str">
        <f t="shared" si="136"/>
        <v/>
      </c>
      <c r="AC286" s="106" t="str">
        <f t="shared" si="136"/>
        <v/>
      </c>
      <c r="AD286" s="106" t="str">
        <f t="shared" si="136"/>
        <v/>
      </c>
      <c r="AE286" s="106" t="str">
        <f t="shared" si="136"/>
        <v/>
      </c>
      <c r="AF286" s="106" t="str">
        <f t="shared" si="136"/>
        <v/>
      </c>
      <c r="AG286" s="106" t="str">
        <f t="shared" si="136"/>
        <v/>
      </c>
      <c r="AH286" s="106" t="str">
        <f t="shared" si="136"/>
        <v/>
      </c>
      <c r="AI286" s="106" t="str">
        <f t="shared" si="136"/>
        <v/>
      </c>
      <c r="AJ286" s="106" t="str">
        <f t="shared" si="136"/>
        <v/>
      </c>
      <c r="AK286" s="106" t="str">
        <f t="shared" si="136"/>
        <v/>
      </c>
      <c r="AM286" s="101" t="str">
        <f t="shared" ref="AM286:AU286" si="137">IFERROR(AM75/AL75,"")</f>
        <v/>
      </c>
      <c r="AN286" s="101" t="str">
        <f t="shared" si="137"/>
        <v/>
      </c>
      <c r="AO286" s="101" t="str">
        <f t="shared" si="137"/>
        <v/>
      </c>
      <c r="AP286" s="101" t="str">
        <f t="shared" si="137"/>
        <v/>
      </c>
      <c r="AQ286" s="101" t="str">
        <f t="shared" si="137"/>
        <v/>
      </c>
      <c r="AR286" s="101" t="str">
        <f t="shared" si="137"/>
        <v/>
      </c>
      <c r="AS286" s="101" t="str">
        <f t="shared" si="137"/>
        <v/>
      </c>
      <c r="AT286" s="101" t="str">
        <f t="shared" si="137"/>
        <v/>
      </c>
      <c r="AU286" s="101" t="str">
        <f t="shared" si="137"/>
        <v/>
      </c>
    </row>
    <row r="287" spans="1:47">
      <c r="A287" s="101" t="s">
        <v>3670</v>
      </c>
      <c r="G287" s="106"/>
      <c r="H287" s="106" t="str">
        <f t="shared" ref="H287:AK287" si="138">IFERROR(H76/G76-1,"")</f>
        <v/>
      </c>
      <c r="I287" s="106" t="str">
        <f t="shared" si="138"/>
        <v/>
      </c>
      <c r="J287" s="106" t="str">
        <f t="shared" si="138"/>
        <v/>
      </c>
      <c r="K287" s="106" t="str">
        <f t="shared" si="138"/>
        <v/>
      </c>
      <c r="L287" s="106" t="str">
        <f t="shared" si="138"/>
        <v/>
      </c>
      <c r="M287" s="106" t="str">
        <f t="shared" si="138"/>
        <v/>
      </c>
      <c r="N287" s="106" t="str">
        <f t="shared" si="138"/>
        <v/>
      </c>
      <c r="O287" s="106" t="str">
        <f t="shared" si="138"/>
        <v/>
      </c>
      <c r="P287" s="106" t="str">
        <f t="shared" si="138"/>
        <v/>
      </c>
      <c r="Q287" s="106" t="str">
        <f t="shared" si="138"/>
        <v/>
      </c>
      <c r="R287" s="106" t="str">
        <f t="shared" si="138"/>
        <v/>
      </c>
      <c r="S287" s="106" t="str">
        <f t="shared" si="138"/>
        <v/>
      </c>
      <c r="T287" s="106" t="str">
        <f t="shared" si="138"/>
        <v/>
      </c>
      <c r="U287" s="106" t="str">
        <f t="shared" si="138"/>
        <v/>
      </c>
      <c r="V287" s="106" t="str">
        <f t="shared" si="138"/>
        <v/>
      </c>
      <c r="W287" s="106" t="str">
        <f t="shared" si="138"/>
        <v/>
      </c>
      <c r="X287" s="106" t="str">
        <f t="shared" si="138"/>
        <v/>
      </c>
      <c r="Y287" s="106" t="str">
        <f t="shared" si="138"/>
        <v/>
      </c>
      <c r="Z287" s="106" t="str">
        <f t="shared" si="138"/>
        <v/>
      </c>
      <c r="AA287" s="106" t="str">
        <f t="shared" si="138"/>
        <v/>
      </c>
      <c r="AB287" s="106" t="str">
        <f t="shared" si="138"/>
        <v/>
      </c>
      <c r="AC287" s="106" t="str">
        <f t="shared" si="138"/>
        <v/>
      </c>
      <c r="AD287" s="106" t="str">
        <f t="shared" si="138"/>
        <v/>
      </c>
      <c r="AE287" s="106" t="str">
        <f t="shared" si="138"/>
        <v/>
      </c>
      <c r="AF287" s="106" t="str">
        <f t="shared" si="138"/>
        <v/>
      </c>
      <c r="AG287" s="106" t="str">
        <f t="shared" si="138"/>
        <v/>
      </c>
      <c r="AH287" s="106" t="str">
        <f t="shared" si="138"/>
        <v/>
      </c>
      <c r="AI287" s="106" t="str">
        <f t="shared" si="138"/>
        <v/>
      </c>
      <c r="AJ287" s="106" t="str">
        <f t="shared" si="138"/>
        <v/>
      </c>
      <c r="AK287" s="106" t="str">
        <f t="shared" si="138"/>
        <v/>
      </c>
      <c r="AM287" s="101" t="str">
        <f t="shared" ref="AM287:AU287" si="139">IFERROR(AM76/AL76,"")</f>
        <v/>
      </c>
      <c r="AN287" s="101" t="str">
        <f t="shared" si="139"/>
        <v/>
      </c>
      <c r="AO287" s="101" t="str">
        <f t="shared" si="139"/>
        <v/>
      </c>
      <c r="AP287" s="101" t="str">
        <f t="shared" si="139"/>
        <v/>
      </c>
      <c r="AQ287" s="101" t="str">
        <f t="shared" si="139"/>
        <v/>
      </c>
      <c r="AR287" s="101" t="str">
        <f t="shared" si="139"/>
        <v/>
      </c>
      <c r="AS287" s="101" t="str">
        <f t="shared" si="139"/>
        <v/>
      </c>
      <c r="AT287" s="101" t="str">
        <f t="shared" si="139"/>
        <v/>
      </c>
      <c r="AU287" s="101" t="str">
        <f t="shared" si="139"/>
        <v/>
      </c>
    </row>
    <row r="288" spans="1:47">
      <c r="A288" s="101" t="s">
        <v>3671</v>
      </c>
      <c r="G288" s="106"/>
      <c r="H288" s="106" t="str">
        <f t="shared" ref="H288:AK288" si="140">IFERROR(H77/G77-1,"")</f>
        <v/>
      </c>
      <c r="I288" s="106" t="str">
        <f t="shared" si="140"/>
        <v/>
      </c>
      <c r="J288" s="106" t="str">
        <f t="shared" si="140"/>
        <v/>
      </c>
      <c r="K288" s="106" t="str">
        <f t="shared" si="140"/>
        <v/>
      </c>
      <c r="L288" s="106" t="str">
        <f t="shared" si="140"/>
        <v/>
      </c>
      <c r="M288" s="106" t="str">
        <f t="shared" si="140"/>
        <v/>
      </c>
      <c r="N288" s="106" t="str">
        <f t="shared" si="140"/>
        <v/>
      </c>
      <c r="O288" s="106" t="str">
        <f t="shared" si="140"/>
        <v/>
      </c>
      <c r="P288" s="106" t="str">
        <f t="shared" si="140"/>
        <v/>
      </c>
      <c r="Q288" s="106" t="str">
        <f t="shared" si="140"/>
        <v/>
      </c>
      <c r="R288" s="106" t="str">
        <f t="shared" si="140"/>
        <v/>
      </c>
      <c r="S288" s="106" t="str">
        <f t="shared" si="140"/>
        <v/>
      </c>
      <c r="T288" s="106" t="str">
        <f t="shared" si="140"/>
        <v/>
      </c>
      <c r="U288" s="106" t="str">
        <f t="shared" si="140"/>
        <v/>
      </c>
      <c r="V288" s="106" t="str">
        <f t="shared" si="140"/>
        <v/>
      </c>
      <c r="W288" s="106" t="str">
        <f t="shared" si="140"/>
        <v/>
      </c>
      <c r="X288" s="106" t="str">
        <f t="shared" si="140"/>
        <v/>
      </c>
      <c r="Y288" s="106" t="str">
        <f t="shared" si="140"/>
        <v/>
      </c>
      <c r="Z288" s="106" t="str">
        <f t="shared" si="140"/>
        <v/>
      </c>
      <c r="AA288" s="106" t="str">
        <f t="shared" si="140"/>
        <v/>
      </c>
      <c r="AB288" s="106" t="str">
        <f t="shared" si="140"/>
        <v/>
      </c>
      <c r="AC288" s="106" t="str">
        <f t="shared" si="140"/>
        <v/>
      </c>
      <c r="AD288" s="106" t="str">
        <f t="shared" si="140"/>
        <v/>
      </c>
      <c r="AE288" s="106" t="str">
        <f t="shared" si="140"/>
        <v/>
      </c>
      <c r="AF288" s="106" t="str">
        <f t="shared" si="140"/>
        <v/>
      </c>
      <c r="AG288" s="106" t="str">
        <f t="shared" si="140"/>
        <v/>
      </c>
      <c r="AH288" s="106" t="str">
        <f t="shared" si="140"/>
        <v/>
      </c>
      <c r="AI288" s="106" t="str">
        <f t="shared" si="140"/>
        <v/>
      </c>
      <c r="AJ288" s="106" t="str">
        <f t="shared" si="140"/>
        <v/>
      </c>
      <c r="AK288" s="106" t="str">
        <f t="shared" si="140"/>
        <v/>
      </c>
      <c r="AM288" s="101" t="str">
        <f t="shared" ref="AM288:AU288" si="141">IFERROR(AM77/AL77,"")</f>
        <v/>
      </c>
      <c r="AN288" s="101" t="str">
        <f t="shared" si="141"/>
        <v/>
      </c>
      <c r="AO288" s="101" t="str">
        <f t="shared" si="141"/>
        <v/>
      </c>
      <c r="AP288" s="101" t="str">
        <f t="shared" si="141"/>
        <v/>
      </c>
      <c r="AQ288" s="101" t="str">
        <f t="shared" si="141"/>
        <v/>
      </c>
      <c r="AR288" s="101" t="str">
        <f t="shared" si="141"/>
        <v/>
      </c>
      <c r="AS288" s="101" t="str">
        <f t="shared" si="141"/>
        <v/>
      </c>
      <c r="AT288" s="101" t="str">
        <f t="shared" si="141"/>
        <v/>
      </c>
      <c r="AU288" s="101" t="str">
        <f t="shared" si="141"/>
        <v/>
      </c>
    </row>
    <row r="289" spans="1:47">
      <c r="A289" s="101" t="s">
        <v>3672</v>
      </c>
      <c r="G289" s="106"/>
      <c r="H289" s="106" t="str">
        <f t="shared" ref="H289:AK289" si="142">IFERROR(H78/G78-1,"")</f>
        <v/>
      </c>
      <c r="I289" s="106" t="str">
        <f t="shared" si="142"/>
        <v/>
      </c>
      <c r="J289" s="106" t="str">
        <f t="shared" si="142"/>
        <v/>
      </c>
      <c r="K289" s="106" t="str">
        <f t="shared" si="142"/>
        <v/>
      </c>
      <c r="L289" s="106" t="str">
        <f t="shared" si="142"/>
        <v/>
      </c>
      <c r="M289" s="106" t="str">
        <f t="shared" si="142"/>
        <v/>
      </c>
      <c r="N289" s="106" t="str">
        <f t="shared" si="142"/>
        <v/>
      </c>
      <c r="O289" s="106" t="str">
        <f t="shared" si="142"/>
        <v/>
      </c>
      <c r="P289" s="106" t="str">
        <f t="shared" si="142"/>
        <v/>
      </c>
      <c r="Q289" s="106" t="str">
        <f t="shared" si="142"/>
        <v/>
      </c>
      <c r="R289" s="106" t="str">
        <f t="shared" si="142"/>
        <v/>
      </c>
      <c r="S289" s="106" t="str">
        <f t="shared" si="142"/>
        <v/>
      </c>
      <c r="T289" s="106" t="str">
        <f t="shared" si="142"/>
        <v/>
      </c>
      <c r="U289" s="106" t="str">
        <f t="shared" si="142"/>
        <v/>
      </c>
      <c r="V289" s="106" t="str">
        <f t="shared" si="142"/>
        <v/>
      </c>
      <c r="W289" s="106" t="str">
        <f t="shared" si="142"/>
        <v/>
      </c>
      <c r="X289" s="106" t="str">
        <f t="shared" si="142"/>
        <v/>
      </c>
      <c r="Y289" s="106" t="str">
        <f t="shared" si="142"/>
        <v/>
      </c>
      <c r="Z289" s="106" t="str">
        <f t="shared" si="142"/>
        <v/>
      </c>
      <c r="AA289" s="106" t="str">
        <f t="shared" si="142"/>
        <v/>
      </c>
      <c r="AB289" s="106" t="str">
        <f t="shared" si="142"/>
        <v/>
      </c>
      <c r="AC289" s="106" t="str">
        <f t="shared" si="142"/>
        <v/>
      </c>
      <c r="AD289" s="106" t="str">
        <f t="shared" si="142"/>
        <v/>
      </c>
      <c r="AE289" s="106" t="str">
        <f t="shared" si="142"/>
        <v/>
      </c>
      <c r="AF289" s="106" t="str">
        <f t="shared" si="142"/>
        <v/>
      </c>
      <c r="AG289" s="106" t="str">
        <f t="shared" si="142"/>
        <v/>
      </c>
      <c r="AH289" s="106" t="str">
        <f t="shared" si="142"/>
        <v/>
      </c>
      <c r="AI289" s="106" t="str">
        <f t="shared" si="142"/>
        <v/>
      </c>
      <c r="AJ289" s="106" t="str">
        <f t="shared" si="142"/>
        <v/>
      </c>
      <c r="AK289" s="106" t="str">
        <f t="shared" si="142"/>
        <v/>
      </c>
      <c r="AM289" s="101" t="str">
        <f t="shared" ref="AM289:AU289" si="143">IFERROR(AM78/AL78,"")</f>
        <v/>
      </c>
      <c r="AN289" s="101" t="str">
        <f t="shared" si="143"/>
        <v/>
      </c>
      <c r="AO289" s="101" t="str">
        <f t="shared" si="143"/>
        <v/>
      </c>
      <c r="AP289" s="101" t="str">
        <f t="shared" si="143"/>
        <v/>
      </c>
      <c r="AQ289" s="101" t="str">
        <f t="shared" si="143"/>
        <v/>
      </c>
      <c r="AR289" s="101" t="str">
        <f t="shared" si="143"/>
        <v/>
      </c>
      <c r="AS289" s="101" t="str">
        <f t="shared" si="143"/>
        <v/>
      </c>
      <c r="AT289" s="101" t="str">
        <f t="shared" si="143"/>
        <v/>
      </c>
      <c r="AU289" s="101" t="str">
        <f t="shared" si="143"/>
        <v/>
      </c>
    </row>
    <row r="290" spans="1:47">
      <c r="A290" s="101" t="s">
        <v>3673</v>
      </c>
      <c r="G290" s="106"/>
      <c r="H290" s="106" t="str">
        <f t="shared" ref="H290:AK290" si="144">IFERROR(H79/G79-1,"")</f>
        <v/>
      </c>
      <c r="I290" s="106" t="str">
        <f t="shared" si="144"/>
        <v/>
      </c>
      <c r="J290" s="106" t="str">
        <f t="shared" si="144"/>
        <v/>
      </c>
      <c r="K290" s="106" t="str">
        <f t="shared" si="144"/>
        <v/>
      </c>
      <c r="L290" s="106" t="str">
        <f t="shared" si="144"/>
        <v/>
      </c>
      <c r="M290" s="106" t="str">
        <f t="shared" si="144"/>
        <v/>
      </c>
      <c r="N290" s="106" t="str">
        <f t="shared" si="144"/>
        <v/>
      </c>
      <c r="O290" s="106" t="str">
        <f t="shared" si="144"/>
        <v/>
      </c>
      <c r="P290" s="106" t="str">
        <f t="shared" si="144"/>
        <v/>
      </c>
      <c r="Q290" s="106" t="str">
        <f t="shared" si="144"/>
        <v/>
      </c>
      <c r="R290" s="106" t="str">
        <f t="shared" si="144"/>
        <v/>
      </c>
      <c r="S290" s="106" t="str">
        <f t="shared" si="144"/>
        <v/>
      </c>
      <c r="T290" s="106" t="str">
        <f t="shared" si="144"/>
        <v/>
      </c>
      <c r="U290" s="106" t="str">
        <f t="shared" si="144"/>
        <v/>
      </c>
      <c r="V290" s="106" t="str">
        <f t="shared" si="144"/>
        <v/>
      </c>
      <c r="W290" s="106" t="str">
        <f t="shared" si="144"/>
        <v/>
      </c>
      <c r="X290" s="106" t="str">
        <f t="shared" si="144"/>
        <v/>
      </c>
      <c r="Y290" s="106" t="str">
        <f t="shared" si="144"/>
        <v/>
      </c>
      <c r="Z290" s="106" t="str">
        <f t="shared" si="144"/>
        <v/>
      </c>
      <c r="AA290" s="106" t="str">
        <f t="shared" si="144"/>
        <v/>
      </c>
      <c r="AB290" s="106" t="str">
        <f t="shared" si="144"/>
        <v/>
      </c>
      <c r="AC290" s="106" t="str">
        <f t="shared" si="144"/>
        <v/>
      </c>
      <c r="AD290" s="106" t="str">
        <f t="shared" si="144"/>
        <v/>
      </c>
      <c r="AE290" s="106" t="str">
        <f t="shared" si="144"/>
        <v/>
      </c>
      <c r="AF290" s="106" t="str">
        <f t="shared" si="144"/>
        <v/>
      </c>
      <c r="AG290" s="106" t="str">
        <f t="shared" si="144"/>
        <v/>
      </c>
      <c r="AH290" s="106" t="str">
        <f t="shared" si="144"/>
        <v/>
      </c>
      <c r="AI290" s="106" t="str">
        <f t="shared" si="144"/>
        <v/>
      </c>
      <c r="AJ290" s="106" t="str">
        <f t="shared" si="144"/>
        <v/>
      </c>
      <c r="AK290" s="106" t="str">
        <f t="shared" si="144"/>
        <v/>
      </c>
      <c r="AM290" s="101" t="str">
        <f t="shared" ref="AM290:AU290" si="145">IFERROR(AM79/AL79,"")</f>
        <v/>
      </c>
      <c r="AN290" s="101" t="str">
        <f t="shared" si="145"/>
        <v/>
      </c>
      <c r="AO290" s="101" t="str">
        <f t="shared" si="145"/>
        <v/>
      </c>
      <c r="AP290" s="101" t="str">
        <f t="shared" si="145"/>
        <v/>
      </c>
      <c r="AQ290" s="101" t="str">
        <f t="shared" si="145"/>
        <v/>
      </c>
      <c r="AR290" s="101" t="str">
        <f t="shared" si="145"/>
        <v/>
      </c>
      <c r="AS290" s="101" t="str">
        <f t="shared" si="145"/>
        <v/>
      </c>
      <c r="AT290" s="101" t="str">
        <f t="shared" si="145"/>
        <v/>
      </c>
      <c r="AU290" s="101" t="str">
        <f t="shared" si="145"/>
        <v/>
      </c>
    </row>
    <row r="291" spans="1:47">
      <c r="A291" s="101" t="s">
        <v>3674</v>
      </c>
      <c r="G291" s="106"/>
      <c r="H291" s="106" t="str">
        <f t="shared" ref="H291:AK291" si="146">IFERROR(H80/G80-1,"")</f>
        <v/>
      </c>
      <c r="I291" s="106" t="str">
        <f t="shared" si="146"/>
        <v/>
      </c>
      <c r="J291" s="106" t="str">
        <f t="shared" si="146"/>
        <v/>
      </c>
      <c r="K291" s="106" t="str">
        <f t="shared" si="146"/>
        <v/>
      </c>
      <c r="L291" s="106" t="str">
        <f t="shared" si="146"/>
        <v/>
      </c>
      <c r="M291" s="106" t="str">
        <f t="shared" si="146"/>
        <v/>
      </c>
      <c r="N291" s="106" t="str">
        <f t="shared" si="146"/>
        <v/>
      </c>
      <c r="O291" s="106" t="str">
        <f t="shared" si="146"/>
        <v/>
      </c>
      <c r="P291" s="106" t="str">
        <f t="shared" si="146"/>
        <v/>
      </c>
      <c r="Q291" s="106" t="str">
        <f t="shared" si="146"/>
        <v/>
      </c>
      <c r="R291" s="106" t="str">
        <f t="shared" si="146"/>
        <v/>
      </c>
      <c r="S291" s="106" t="str">
        <f t="shared" si="146"/>
        <v/>
      </c>
      <c r="T291" s="106" t="str">
        <f t="shared" si="146"/>
        <v/>
      </c>
      <c r="U291" s="106" t="str">
        <f t="shared" si="146"/>
        <v/>
      </c>
      <c r="V291" s="106" t="str">
        <f t="shared" si="146"/>
        <v/>
      </c>
      <c r="W291" s="106" t="str">
        <f t="shared" si="146"/>
        <v/>
      </c>
      <c r="X291" s="106" t="str">
        <f t="shared" si="146"/>
        <v/>
      </c>
      <c r="Y291" s="106" t="str">
        <f t="shared" si="146"/>
        <v/>
      </c>
      <c r="Z291" s="106" t="str">
        <f t="shared" si="146"/>
        <v/>
      </c>
      <c r="AA291" s="106" t="str">
        <f t="shared" si="146"/>
        <v/>
      </c>
      <c r="AB291" s="106" t="str">
        <f t="shared" si="146"/>
        <v/>
      </c>
      <c r="AC291" s="106" t="str">
        <f t="shared" si="146"/>
        <v/>
      </c>
      <c r="AD291" s="106" t="str">
        <f t="shared" si="146"/>
        <v/>
      </c>
      <c r="AE291" s="106" t="str">
        <f t="shared" si="146"/>
        <v/>
      </c>
      <c r="AF291" s="106" t="str">
        <f t="shared" si="146"/>
        <v/>
      </c>
      <c r="AG291" s="106" t="str">
        <f t="shared" si="146"/>
        <v/>
      </c>
      <c r="AH291" s="106" t="str">
        <f t="shared" si="146"/>
        <v/>
      </c>
      <c r="AI291" s="106" t="str">
        <f t="shared" si="146"/>
        <v/>
      </c>
      <c r="AJ291" s="106" t="str">
        <f t="shared" si="146"/>
        <v/>
      </c>
      <c r="AK291" s="106" t="str">
        <f t="shared" si="146"/>
        <v/>
      </c>
      <c r="AM291" s="101" t="str">
        <f t="shared" ref="AM291:AU291" si="147">IFERROR(AM80/AL80,"")</f>
        <v/>
      </c>
      <c r="AN291" s="101" t="str">
        <f t="shared" si="147"/>
        <v/>
      </c>
      <c r="AO291" s="101" t="str">
        <f t="shared" si="147"/>
        <v/>
      </c>
      <c r="AP291" s="101" t="str">
        <f t="shared" si="147"/>
        <v/>
      </c>
      <c r="AQ291" s="101" t="str">
        <f t="shared" si="147"/>
        <v/>
      </c>
      <c r="AR291" s="101" t="str">
        <f t="shared" si="147"/>
        <v/>
      </c>
      <c r="AS291" s="101" t="str">
        <f t="shared" si="147"/>
        <v/>
      </c>
      <c r="AT291" s="101" t="str">
        <f t="shared" si="147"/>
        <v/>
      </c>
      <c r="AU291" s="101" t="str">
        <f t="shared" si="147"/>
        <v/>
      </c>
    </row>
    <row r="292" spans="1:47">
      <c r="A292" s="101" t="s">
        <v>3675</v>
      </c>
      <c r="G292" s="106"/>
      <c r="H292" s="106" t="str">
        <f t="shared" ref="H292:AK292" si="148">IFERROR(H81/G81-1,"")</f>
        <v/>
      </c>
      <c r="I292" s="106" t="str">
        <f t="shared" si="148"/>
        <v/>
      </c>
      <c r="J292" s="106" t="str">
        <f t="shared" si="148"/>
        <v/>
      </c>
      <c r="K292" s="106" t="str">
        <f t="shared" si="148"/>
        <v/>
      </c>
      <c r="L292" s="106" t="str">
        <f t="shared" si="148"/>
        <v/>
      </c>
      <c r="M292" s="106" t="str">
        <f t="shared" si="148"/>
        <v/>
      </c>
      <c r="N292" s="106" t="str">
        <f t="shared" si="148"/>
        <v/>
      </c>
      <c r="O292" s="106" t="str">
        <f t="shared" si="148"/>
        <v/>
      </c>
      <c r="P292" s="106" t="str">
        <f t="shared" si="148"/>
        <v/>
      </c>
      <c r="Q292" s="106" t="str">
        <f t="shared" si="148"/>
        <v/>
      </c>
      <c r="R292" s="106" t="str">
        <f t="shared" si="148"/>
        <v/>
      </c>
      <c r="S292" s="106" t="str">
        <f t="shared" si="148"/>
        <v/>
      </c>
      <c r="T292" s="106" t="str">
        <f t="shared" si="148"/>
        <v/>
      </c>
      <c r="U292" s="106" t="str">
        <f t="shared" si="148"/>
        <v/>
      </c>
      <c r="V292" s="106" t="str">
        <f t="shared" si="148"/>
        <v/>
      </c>
      <c r="W292" s="106" t="str">
        <f t="shared" si="148"/>
        <v/>
      </c>
      <c r="X292" s="106" t="str">
        <f t="shared" si="148"/>
        <v/>
      </c>
      <c r="Y292" s="106" t="str">
        <f t="shared" si="148"/>
        <v/>
      </c>
      <c r="Z292" s="106" t="str">
        <f t="shared" si="148"/>
        <v/>
      </c>
      <c r="AA292" s="106" t="str">
        <f t="shared" si="148"/>
        <v/>
      </c>
      <c r="AB292" s="106" t="str">
        <f t="shared" si="148"/>
        <v/>
      </c>
      <c r="AC292" s="106" t="str">
        <f t="shared" si="148"/>
        <v/>
      </c>
      <c r="AD292" s="106" t="str">
        <f t="shared" si="148"/>
        <v/>
      </c>
      <c r="AE292" s="106" t="str">
        <f t="shared" si="148"/>
        <v/>
      </c>
      <c r="AF292" s="106" t="str">
        <f t="shared" si="148"/>
        <v/>
      </c>
      <c r="AG292" s="106" t="str">
        <f t="shared" si="148"/>
        <v/>
      </c>
      <c r="AH292" s="106" t="str">
        <f t="shared" si="148"/>
        <v/>
      </c>
      <c r="AI292" s="106" t="str">
        <f t="shared" si="148"/>
        <v/>
      </c>
      <c r="AJ292" s="106" t="str">
        <f t="shared" si="148"/>
        <v/>
      </c>
      <c r="AK292" s="106" t="str">
        <f t="shared" si="148"/>
        <v/>
      </c>
      <c r="AM292" s="101" t="str">
        <f t="shared" ref="AM292:AU292" si="149">IFERROR(AM81/AL81,"")</f>
        <v/>
      </c>
      <c r="AN292" s="101" t="str">
        <f t="shared" si="149"/>
        <v/>
      </c>
      <c r="AO292" s="101" t="str">
        <f t="shared" si="149"/>
        <v/>
      </c>
      <c r="AP292" s="101" t="str">
        <f t="shared" si="149"/>
        <v/>
      </c>
      <c r="AQ292" s="101" t="str">
        <f t="shared" si="149"/>
        <v/>
      </c>
      <c r="AR292" s="101" t="str">
        <f t="shared" si="149"/>
        <v/>
      </c>
      <c r="AS292" s="101" t="str">
        <f t="shared" si="149"/>
        <v/>
      </c>
      <c r="AT292" s="101" t="str">
        <f t="shared" si="149"/>
        <v/>
      </c>
      <c r="AU292" s="101" t="str">
        <f t="shared" si="149"/>
        <v/>
      </c>
    </row>
    <row r="293" spans="1:47" s="128" customFormat="1">
      <c r="A293" s="127" t="s">
        <v>3682</v>
      </c>
      <c r="B293" s="127"/>
      <c r="C293" s="127"/>
      <c r="D293" s="127"/>
      <c r="E293" s="127"/>
      <c r="F293" s="127"/>
      <c r="G293" s="129"/>
      <c r="H293" s="129" t="str">
        <f t="shared" ref="H293:V293" si="150">IFERROR(H82/G82-1,"")</f>
        <v/>
      </c>
      <c r="I293" s="129" t="str">
        <f t="shared" si="150"/>
        <v/>
      </c>
      <c r="J293" s="129" t="str">
        <f t="shared" si="150"/>
        <v/>
      </c>
      <c r="K293" s="129" t="str">
        <f t="shared" si="150"/>
        <v/>
      </c>
      <c r="L293" s="129" t="str">
        <f t="shared" si="150"/>
        <v/>
      </c>
      <c r="M293" s="129" t="str">
        <f t="shared" si="150"/>
        <v/>
      </c>
      <c r="N293" s="129" t="str">
        <f t="shared" si="150"/>
        <v/>
      </c>
      <c r="O293" s="129" t="str">
        <f t="shared" si="150"/>
        <v/>
      </c>
      <c r="P293" s="129" t="str">
        <f t="shared" si="150"/>
        <v/>
      </c>
      <c r="Q293" s="129" t="str">
        <f t="shared" si="150"/>
        <v/>
      </c>
      <c r="R293" s="129" t="str">
        <f t="shared" si="150"/>
        <v/>
      </c>
      <c r="S293" s="129" t="str">
        <f t="shared" si="150"/>
        <v/>
      </c>
      <c r="T293" s="129" t="str">
        <f t="shared" si="150"/>
        <v/>
      </c>
      <c r="U293" s="129" t="str">
        <f t="shared" si="150"/>
        <v/>
      </c>
      <c r="V293" s="129" t="str">
        <f t="shared" si="150"/>
        <v/>
      </c>
      <c r="W293" s="129" t="str">
        <f t="shared" ref="W293:AK293" si="151">IFERROR(W82/V82-1,"")</f>
        <v/>
      </c>
      <c r="X293" s="129" t="str">
        <f t="shared" si="151"/>
        <v/>
      </c>
      <c r="Y293" s="129" t="str">
        <f t="shared" si="151"/>
        <v/>
      </c>
      <c r="Z293" s="129" t="str">
        <f t="shared" si="151"/>
        <v/>
      </c>
      <c r="AA293" s="129" t="str">
        <f t="shared" si="151"/>
        <v/>
      </c>
      <c r="AB293" s="129" t="str">
        <f t="shared" si="151"/>
        <v/>
      </c>
      <c r="AC293" s="129" t="str">
        <f t="shared" si="151"/>
        <v/>
      </c>
      <c r="AD293" s="129" t="str">
        <f t="shared" si="151"/>
        <v/>
      </c>
      <c r="AE293" s="129" t="str">
        <f t="shared" si="151"/>
        <v/>
      </c>
      <c r="AF293" s="129" t="str">
        <f t="shared" si="151"/>
        <v/>
      </c>
      <c r="AG293" s="129" t="str">
        <f t="shared" si="151"/>
        <v/>
      </c>
      <c r="AH293" s="129" t="str">
        <f t="shared" si="151"/>
        <v/>
      </c>
      <c r="AI293" s="129" t="str">
        <f t="shared" si="151"/>
        <v/>
      </c>
      <c r="AJ293" s="129" t="str">
        <f t="shared" si="151"/>
        <v/>
      </c>
      <c r="AK293" s="129" t="str">
        <f t="shared" si="151"/>
        <v/>
      </c>
      <c r="AM293" s="128" t="str">
        <f t="shared" ref="AM293:AU293" si="152">IFERROR(AM82/AL82,"")</f>
        <v/>
      </c>
      <c r="AN293" s="128" t="str">
        <f t="shared" si="152"/>
        <v/>
      </c>
      <c r="AO293" s="128" t="str">
        <f t="shared" si="152"/>
        <v/>
      </c>
      <c r="AP293" s="128" t="str">
        <f t="shared" si="152"/>
        <v/>
      </c>
      <c r="AQ293" s="128" t="str">
        <f t="shared" si="152"/>
        <v/>
      </c>
      <c r="AR293" s="128" t="str">
        <f t="shared" si="152"/>
        <v/>
      </c>
      <c r="AS293" s="128" t="str">
        <f t="shared" si="152"/>
        <v/>
      </c>
      <c r="AT293" s="128" t="str">
        <f t="shared" si="152"/>
        <v/>
      </c>
      <c r="AU293" s="128" t="str">
        <f t="shared" si="152"/>
        <v/>
      </c>
    </row>
    <row r="294" spans="1:47">
      <c r="A294" s="105" t="s">
        <v>3697</v>
      </c>
      <c r="B294" s="105"/>
      <c r="C294" s="105"/>
      <c r="D294" s="105"/>
      <c r="E294" s="105"/>
      <c r="F294" s="105"/>
      <c r="G294" s="101">
        <f t="shared" ref="G294:AK294" si="153">G$1</f>
        <v>2020</v>
      </c>
      <c r="H294" s="101">
        <f t="shared" si="153"/>
        <v>2021</v>
      </c>
      <c r="I294" s="101">
        <f t="shared" si="153"/>
        <v>2022</v>
      </c>
      <c r="J294" s="101">
        <f t="shared" si="153"/>
        <v>2023</v>
      </c>
      <c r="K294" s="101">
        <f t="shared" si="153"/>
        <v>2024</v>
      </c>
      <c r="L294" s="101">
        <f t="shared" si="153"/>
        <v>2025</v>
      </c>
      <c r="M294" s="101">
        <f t="shared" si="153"/>
        <v>2026</v>
      </c>
      <c r="N294" s="101">
        <f t="shared" si="153"/>
        <v>2027</v>
      </c>
      <c r="O294" s="101">
        <f t="shared" si="153"/>
        <v>2028</v>
      </c>
      <c r="P294" s="101">
        <f t="shared" si="153"/>
        <v>2029</v>
      </c>
      <c r="Q294" s="101">
        <f t="shared" si="153"/>
        <v>2030</v>
      </c>
      <c r="R294" s="101">
        <f t="shared" si="153"/>
        <v>2031</v>
      </c>
      <c r="S294" s="101">
        <f t="shared" si="153"/>
        <v>2032</v>
      </c>
      <c r="T294" s="101">
        <f t="shared" si="153"/>
        <v>2033</v>
      </c>
      <c r="U294" s="101">
        <f t="shared" si="153"/>
        <v>2034</v>
      </c>
      <c r="V294" s="101">
        <f t="shared" si="153"/>
        <v>2035</v>
      </c>
      <c r="W294" s="101">
        <f t="shared" si="153"/>
        <v>2036</v>
      </c>
      <c r="X294" s="101">
        <f t="shared" si="153"/>
        <v>2037</v>
      </c>
      <c r="Y294" s="101">
        <f t="shared" si="153"/>
        <v>2038</v>
      </c>
      <c r="Z294" s="101">
        <f t="shared" si="153"/>
        <v>2039</v>
      </c>
      <c r="AA294" s="101">
        <f t="shared" si="153"/>
        <v>2040</v>
      </c>
      <c r="AB294" s="101">
        <f t="shared" si="153"/>
        <v>2041</v>
      </c>
      <c r="AC294" s="101">
        <f t="shared" si="153"/>
        <v>2042</v>
      </c>
      <c r="AD294" s="101">
        <f t="shared" si="153"/>
        <v>2043</v>
      </c>
      <c r="AE294" s="101">
        <f t="shared" si="153"/>
        <v>2044</v>
      </c>
      <c r="AF294" s="101">
        <f t="shared" si="153"/>
        <v>2045</v>
      </c>
      <c r="AG294" s="101">
        <f t="shared" si="153"/>
        <v>2046</v>
      </c>
      <c r="AH294" s="101">
        <f t="shared" si="153"/>
        <v>2047</v>
      </c>
      <c r="AI294" s="101">
        <f t="shared" si="153"/>
        <v>2048</v>
      </c>
      <c r="AJ294" s="101">
        <f t="shared" si="153"/>
        <v>2049</v>
      </c>
      <c r="AK294" s="101">
        <f t="shared" si="153"/>
        <v>2050</v>
      </c>
    </row>
    <row r="295" spans="1:47">
      <c r="A295" s="101" t="s">
        <v>3668</v>
      </c>
      <c r="G295" s="106"/>
      <c r="H295" s="106" t="str">
        <f t="shared" ref="H295:AK295" si="154">IFERROR(H84/G84-1,"")</f>
        <v/>
      </c>
      <c r="I295" s="106" t="str">
        <f t="shared" si="154"/>
        <v/>
      </c>
      <c r="J295" s="106" t="str">
        <f t="shared" si="154"/>
        <v/>
      </c>
      <c r="K295" s="106" t="str">
        <f t="shared" si="154"/>
        <v/>
      </c>
      <c r="L295" s="106" t="str">
        <f t="shared" si="154"/>
        <v/>
      </c>
      <c r="M295" s="106" t="str">
        <f t="shared" si="154"/>
        <v/>
      </c>
      <c r="N295" s="106" t="str">
        <f t="shared" si="154"/>
        <v/>
      </c>
      <c r="O295" s="106" t="str">
        <f t="shared" si="154"/>
        <v/>
      </c>
      <c r="P295" s="106" t="str">
        <f t="shared" si="154"/>
        <v/>
      </c>
      <c r="Q295" s="106" t="str">
        <f t="shared" si="154"/>
        <v/>
      </c>
      <c r="R295" s="106" t="str">
        <f t="shared" si="154"/>
        <v/>
      </c>
      <c r="S295" s="106" t="str">
        <f t="shared" si="154"/>
        <v/>
      </c>
      <c r="T295" s="106" t="str">
        <f t="shared" si="154"/>
        <v/>
      </c>
      <c r="U295" s="106" t="str">
        <f t="shared" si="154"/>
        <v/>
      </c>
      <c r="V295" s="106" t="str">
        <f t="shared" si="154"/>
        <v/>
      </c>
      <c r="W295" s="106" t="str">
        <f t="shared" si="154"/>
        <v/>
      </c>
      <c r="X295" s="106" t="str">
        <f t="shared" si="154"/>
        <v/>
      </c>
      <c r="Y295" s="106" t="str">
        <f t="shared" si="154"/>
        <v/>
      </c>
      <c r="Z295" s="106" t="str">
        <f t="shared" si="154"/>
        <v/>
      </c>
      <c r="AA295" s="106" t="str">
        <f t="shared" si="154"/>
        <v/>
      </c>
      <c r="AB295" s="106" t="str">
        <f t="shared" si="154"/>
        <v/>
      </c>
      <c r="AC295" s="106" t="str">
        <f t="shared" si="154"/>
        <v/>
      </c>
      <c r="AD295" s="106" t="str">
        <f t="shared" si="154"/>
        <v/>
      </c>
      <c r="AE295" s="106" t="str">
        <f t="shared" si="154"/>
        <v/>
      </c>
      <c r="AF295" s="106" t="str">
        <f t="shared" si="154"/>
        <v/>
      </c>
      <c r="AG295" s="106" t="str">
        <f t="shared" si="154"/>
        <v/>
      </c>
      <c r="AH295" s="106" t="str">
        <f t="shared" si="154"/>
        <v/>
      </c>
      <c r="AI295" s="106" t="str">
        <f t="shared" si="154"/>
        <v/>
      </c>
      <c r="AJ295" s="106" t="str">
        <f t="shared" si="154"/>
        <v/>
      </c>
      <c r="AK295" s="106" t="str">
        <f t="shared" si="154"/>
        <v/>
      </c>
      <c r="AM295" s="101" t="str">
        <f t="shared" ref="AM295:AU295" si="155">IFERROR(AM84/AL84,"")</f>
        <v/>
      </c>
      <c r="AN295" s="101" t="str">
        <f t="shared" si="155"/>
        <v/>
      </c>
      <c r="AO295" s="101" t="str">
        <f t="shared" si="155"/>
        <v/>
      </c>
      <c r="AP295" s="101" t="str">
        <f t="shared" si="155"/>
        <v/>
      </c>
      <c r="AQ295" s="101" t="str">
        <f t="shared" si="155"/>
        <v/>
      </c>
      <c r="AR295" s="101" t="str">
        <f t="shared" si="155"/>
        <v/>
      </c>
      <c r="AS295" s="101" t="str">
        <f t="shared" si="155"/>
        <v/>
      </c>
      <c r="AT295" s="101" t="str">
        <f t="shared" si="155"/>
        <v/>
      </c>
      <c r="AU295" s="101" t="str">
        <f t="shared" si="155"/>
        <v/>
      </c>
    </row>
    <row r="296" spans="1:47">
      <c r="A296" s="101" t="s">
        <v>3669</v>
      </c>
      <c r="G296" s="106"/>
      <c r="H296" s="106" t="str">
        <f t="shared" ref="H296:AK296" si="156">IFERROR(H85/G85-1,"")</f>
        <v/>
      </c>
      <c r="I296" s="106" t="str">
        <f t="shared" si="156"/>
        <v/>
      </c>
      <c r="J296" s="106" t="str">
        <f t="shared" si="156"/>
        <v/>
      </c>
      <c r="K296" s="106" t="str">
        <f t="shared" si="156"/>
        <v/>
      </c>
      <c r="L296" s="106" t="str">
        <f t="shared" si="156"/>
        <v/>
      </c>
      <c r="M296" s="106" t="str">
        <f t="shared" si="156"/>
        <v/>
      </c>
      <c r="N296" s="106" t="str">
        <f t="shared" si="156"/>
        <v/>
      </c>
      <c r="O296" s="106" t="str">
        <f t="shared" si="156"/>
        <v/>
      </c>
      <c r="P296" s="106" t="str">
        <f t="shared" si="156"/>
        <v/>
      </c>
      <c r="Q296" s="106" t="str">
        <f t="shared" si="156"/>
        <v/>
      </c>
      <c r="R296" s="106" t="str">
        <f t="shared" si="156"/>
        <v/>
      </c>
      <c r="S296" s="106" t="str">
        <f t="shared" si="156"/>
        <v/>
      </c>
      <c r="T296" s="106" t="str">
        <f t="shared" si="156"/>
        <v/>
      </c>
      <c r="U296" s="106" t="str">
        <f t="shared" si="156"/>
        <v/>
      </c>
      <c r="V296" s="106" t="str">
        <f t="shared" si="156"/>
        <v/>
      </c>
      <c r="W296" s="106" t="str">
        <f t="shared" si="156"/>
        <v/>
      </c>
      <c r="X296" s="106" t="str">
        <f t="shared" si="156"/>
        <v/>
      </c>
      <c r="Y296" s="106" t="str">
        <f t="shared" si="156"/>
        <v/>
      </c>
      <c r="Z296" s="106" t="str">
        <f t="shared" si="156"/>
        <v/>
      </c>
      <c r="AA296" s="106" t="str">
        <f t="shared" si="156"/>
        <v/>
      </c>
      <c r="AB296" s="106" t="str">
        <f t="shared" si="156"/>
        <v/>
      </c>
      <c r="AC296" s="106" t="str">
        <f t="shared" si="156"/>
        <v/>
      </c>
      <c r="AD296" s="106" t="str">
        <f t="shared" si="156"/>
        <v/>
      </c>
      <c r="AE296" s="106" t="str">
        <f t="shared" si="156"/>
        <v/>
      </c>
      <c r="AF296" s="106" t="str">
        <f t="shared" si="156"/>
        <v/>
      </c>
      <c r="AG296" s="106" t="str">
        <f t="shared" si="156"/>
        <v/>
      </c>
      <c r="AH296" s="106" t="str">
        <f t="shared" si="156"/>
        <v/>
      </c>
      <c r="AI296" s="106" t="str">
        <f t="shared" si="156"/>
        <v/>
      </c>
      <c r="AJ296" s="106" t="str">
        <f t="shared" si="156"/>
        <v/>
      </c>
      <c r="AK296" s="106" t="str">
        <f t="shared" si="156"/>
        <v/>
      </c>
      <c r="AM296" s="101" t="str">
        <f t="shared" ref="AM296:AU296" si="157">IFERROR(AM85/AL85,"")</f>
        <v/>
      </c>
      <c r="AN296" s="101" t="str">
        <f t="shared" si="157"/>
        <v/>
      </c>
      <c r="AO296" s="101" t="str">
        <f t="shared" si="157"/>
        <v/>
      </c>
      <c r="AP296" s="101" t="str">
        <f t="shared" si="157"/>
        <v/>
      </c>
      <c r="AQ296" s="101" t="str">
        <f t="shared" si="157"/>
        <v/>
      </c>
      <c r="AR296" s="101" t="str">
        <f t="shared" si="157"/>
        <v/>
      </c>
      <c r="AS296" s="101" t="str">
        <f t="shared" si="157"/>
        <v/>
      </c>
      <c r="AT296" s="101" t="str">
        <f t="shared" si="157"/>
        <v/>
      </c>
      <c r="AU296" s="101" t="str">
        <f t="shared" si="157"/>
        <v/>
      </c>
    </row>
    <row r="297" spans="1:47">
      <c r="A297" s="101" t="s">
        <v>3670</v>
      </c>
      <c r="G297" s="106"/>
      <c r="H297" s="106" t="str">
        <f t="shared" ref="H297:AK297" si="158">IFERROR(H86/G86-1,"")</f>
        <v/>
      </c>
      <c r="I297" s="106" t="str">
        <f t="shared" si="158"/>
        <v/>
      </c>
      <c r="J297" s="106" t="str">
        <f t="shared" si="158"/>
        <v/>
      </c>
      <c r="K297" s="106" t="str">
        <f t="shared" si="158"/>
        <v/>
      </c>
      <c r="L297" s="106" t="str">
        <f t="shared" si="158"/>
        <v/>
      </c>
      <c r="M297" s="106" t="str">
        <f t="shared" si="158"/>
        <v/>
      </c>
      <c r="N297" s="106" t="str">
        <f t="shared" si="158"/>
        <v/>
      </c>
      <c r="O297" s="106" t="str">
        <f t="shared" si="158"/>
        <v/>
      </c>
      <c r="P297" s="106" t="str">
        <f t="shared" si="158"/>
        <v/>
      </c>
      <c r="Q297" s="106" t="str">
        <f t="shared" si="158"/>
        <v/>
      </c>
      <c r="R297" s="106" t="str">
        <f t="shared" si="158"/>
        <v/>
      </c>
      <c r="S297" s="106" t="str">
        <f t="shared" si="158"/>
        <v/>
      </c>
      <c r="T297" s="106" t="str">
        <f t="shared" si="158"/>
        <v/>
      </c>
      <c r="U297" s="106" t="str">
        <f t="shared" si="158"/>
        <v/>
      </c>
      <c r="V297" s="106" t="str">
        <f t="shared" si="158"/>
        <v/>
      </c>
      <c r="W297" s="106" t="str">
        <f t="shared" si="158"/>
        <v/>
      </c>
      <c r="X297" s="106" t="str">
        <f t="shared" si="158"/>
        <v/>
      </c>
      <c r="Y297" s="106" t="str">
        <f t="shared" si="158"/>
        <v/>
      </c>
      <c r="Z297" s="106" t="str">
        <f t="shared" si="158"/>
        <v/>
      </c>
      <c r="AA297" s="106" t="str">
        <f t="shared" si="158"/>
        <v/>
      </c>
      <c r="AB297" s="106" t="str">
        <f t="shared" si="158"/>
        <v/>
      </c>
      <c r="AC297" s="106" t="str">
        <f t="shared" si="158"/>
        <v/>
      </c>
      <c r="AD297" s="106" t="str">
        <f t="shared" si="158"/>
        <v/>
      </c>
      <c r="AE297" s="106" t="str">
        <f t="shared" si="158"/>
        <v/>
      </c>
      <c r="AF297" s="106" t="str">
        <f t="shared" si="158"/>
        <v/>
      </c>
      <c r="AG297" s="106" t="str">
        <f t="shared" si="158"/>
        <v/>
      </c>
      <c r="AH297" s="106" t="str">
        <f t="shared" si="158"/>
        <v/>
      </c>
      <c r="AI297" s="106" t="str">
        <f t="shared" si="158"/>
        <v/>
      </c>
      <c r="AJ297" s="106" t="str">
        <f t="shared" si="158"/>
        <v/>
      </c>
      <c r="AK297" s="106" t="str">
        <f t="shared" si="158"/>
        <v/>
      </c>
      <c r="AM297" s="101" t="str">
        <f t="shared" ref="AM297:AU297" si="159">IFERROR(AM86/AL86,"")</f>
        <v/>
      </c>
      <c r="AN297" s="101" t="str">
        <f t="shared" si="159"/>
        <v/>
      </c>
      <c r="AO297" s="101" t="str">
        <f t="shared" si="159"/>
        <v/>
      </c>
      <c r="AP297" s="101" t="str">
        <f t="shared" si="159"/>
        <v/>
      </c>
      <c r="AQ297" s="101" t="str">
        <f t="shared" si="159"/>
        <v/>
      </c>
      <c r="AR297" s="101" t="str">
        <f t="shared" si="159"/>
        <v/>
      </c>
      <c r="AS297" s="101" t="str">
        <f t="shared" si="159"/>
        <v/>
      </c>
      <c r="AT297" s="101" t="str">
        <f t="shared" si="159"/>
        <v/>
      </c>
      <c r="AU297" s="101" t="str">
        <f t="shared" si="159"/>
        <v/>
      </c>
    </row>
    <row r="298" spans="1:47">
      <c r="A298" s="101" t="s">
        <v>3671</v>
      </c>
      <c r="G298" s="106"/>
      <c r="H298" s="106" t="str">
        <f t="shared" ref="H298:AK298" si="160">IFERROR(H87/G87-1,"")</f>
        <v/>
      </c>
      <c r="I298" s="106" t="str">
        <f t="shared" si="160"/>
        <v/>
      </c>
      <c r="J298" s="106" t="str">
        <f t="shared" si="160"/>
        <v/>
      </c>
      <c r="K298" s="106" t="str">
        <f t="shared" si="160"/>
        <v/>
      </c>
      <c r="L298" s="106" t="str">
        <f t="shared" si="160"/>
        <v/>
      </c>
      <c r="M298" s="106" t="str">
        <f t="shared" si="160"/>
        <v/>
      </c>
      <c r="N298" s="106" t="str">
        <f t="shared" si="160"/>
        <v/>
      </c>
      <c r="O298" s="106" t="str">
        <f t="shared" si="160"/>
        <v/>
      </c>
      <c r="P298" s="106" t="str">
        <f t="shared" si="160"/>
        <v/>
      </c>
      <c r="Q298" s="106" t="str">
        <f t="shared" si="160"/>
        <v/>
      </c>
      <c r="R298" s="106" t="str">
        <f t="shared" si="160"/>
        <v/>
      </c>
      <c r="S298" s="106" t="str">
        <f t="shared" si="160"/>
        <v/>
      </c>
      <c r="T298" s="106" t="str">
        <f t="shared" si="160"/>
        <v/>
      </c>
      <c r="U298" s="106" t="str">
        <f t="shared" si="160"/>
        <v/>
      </c>
      <c r="V298" s="106" t="str">
        <f t="shared" si="160"/>
        <v/>
      </c>
      <c r="W298" s="106" t="str">
        <f t="shared" si="160"/>
        <v/>
      </c>
      <c r="X298" s="106" t="str">
        <f t="shared" si="160"/>
        <v/>
      </c>
      <c r="Y298" s="106" t="str">
        <f t="shared" si="160"/>
        <v/>
      </c>
      <c r="Z298" s="106" t="str">
        <f t="shared" si="160"/>
        <v/>
      </c>
      <c r="AA298" s="106" t="str">
        <f t="shared" si="160"/>
        <v/>
      </c>
      <c r="AB298" s="106" t="str">
        <f t="shared" si="160"/>
        <v/>
      </c>
      <c r="AC298" s="106" t="str">
        <f t="shared" si="160"/>
        <v/>
      </c>
      <c r="AD298" s="106" t="str">
        <f t="shared" si="160"/>
        <v/>
      </c>
      <c r="AE298" s="106" t="str">
        <f t="shared" si="160"/>
        <v/>
      </c>
      <c r="AF298" s="106" t="str">
        <f t="shared" si="160"/>
        <v/>
      </c>
      <c r="AG298" s="106" t="str">
        <f t="shared" si="160"/>
        <v/>
      </c>
      <c r="AH298" s="106" t="str">
        <f t="shared" si="160"/>
        <v/>
      </c>
      <c r="AI298" s="106" t="str">
        <f t="shared" si="160"/>
        <v/>
      </c>
      <c r="AJ298" s="106" t="str">
        <f t="shared" si="160"/>
        <v/>
      </c>
      <c r="AK298" s="106" t="str">
        <f t="shared" si="160"/>
        <v/>
      </c>
      <c r="AM298" s="101" t="str">
        <f t="shared" ref="AM298:AU298" si="161">IFERROR(AM87/AL87,"")</f>
        <v/>
      </c>
      <c r="AN298" s="101" t="str">
        <f t="shared" si="161"/>
        <v/>
      </c>
      <c r="AO298" s="101" t="str">
        <f t="shared" si="161"/>
        <v/>
      </c>
      <c r="AP298" s="101" t="str">
        <f t="shared" si="161"/>
        <v/>
      </c>
      <c r="AQ298" s="101" t="str">
        <f t="shared" si="161"/>
        <v/>
      </c>
      <c r="AR298" s="101" t="str">
        <f t="shared" si="161"/>
        <v/>
      </c>
      <c r="AS298" s="101" t="str">
        <f t="shared" si="161"/>
        <v/>
      </c>
      <c r="AT298" s="101" t="str">
        <f t="shared" si="161"/>
        <v/>
      </c>
      <c r="AU298" s="101" t="str">
        <f t="shared" si="161"/>
        <v/>
      </c>
    </row>
    <row r="299" spans="1:47">
      <c r="A299" s="101" t="s">
        <v>3672</v>
      </c>
      <c r="G299" s="106"/>
      <c r="H299" s="106" t="str">
        <f t="shared" ref="H299:AK299" si="162">IFERROR(H88/G88-1,"")</f>
        <v/>
      </c>
      <c r="I299" s="106" t="str">
        <f t="shared" si="162"/>
        <v/>
      </c>
      <c r="J299" s="106" t="str">
        <f t="shared" si="162"/>
        <v/>
      </c>
      <c r="K299" s="106" t="str">
        <f t="shared" si="162"/>
        <v/>
      </c>
      <c r="L299" s="106" t="str">
        <f t="shared" si="162"/>
        <v/>
      </c>
      <c r="M299" s="106" t="str">
        <f t="shared" si="162"/>
        <v/>
      </c>
      <c r="N299" s="106" t="str">
        <f t="shared" si="162"/>
        <v/>
      </c>
      <c r="O299" s="106" t="str">
        <f t="shared" si="162"/>
        <v/>
      </c>
      <c r="P299" s="106" t="str">
        <f t="shared" si="162"/>
        <v/>
      </c>
      <c r="Q299" s="106" t="str">
        <f t="shared" si="162"/>
        <v/>
      </c>
      <c r="R299" s="106" t="str">
        <f t="shared" si="162"/>
        <v/>
      </c>
      <c r="S299" s="106" t="str">
        <f t="shared" si="162"/>
        <v/>
      </c>
      <c r="T299" s="106" t="str">
        <f t="shared" si="162"/>
        <v/>
      </c>
      <c r="U299" s="106" t="str">
        <f t="shared" si="162"/>
        <v/>
      </c>
      <c r="V299" s="106" t="str">
        <f t="shared" si="162"/>
        <v/>
      </c>
      <c r="W299" s="106" t="str">
        <f t="shared" si="162"/>
        <v/>
      </c>
      <c r="X299" s="106" t="str">
        <f t="shared" si="162"/>
        <v/>
      </c>
      <c r="Y299" s="106" t="str">
        <f t="shared" si="162"/>
        <v/>
      </c>
      <c r="Z299" s="106" t="str">
        <f t="shared" si="162"/>
        <v/>
      </c>
      <c r="AA299" s="106" t="str">
        <f t="shared" si="162"/>
        <v/>
      </c>
      <c r="AB299" s="106" t="str">
        <f t="shared" si="162"/>
        <v/>
      </c>
      <c r="AC299" s="106" t="str">
        <f t="shared" si="162"/>
        <v/>
      </c>
      <c r="AD299" s="106" t="str">
        <f t="shared" si="162"/>
        <v/>
      </c>
      <c r="AE299" s="106" t="str">
        <f t="shared" si="162"/>
        <v/>
      </c>
      <c r="AF299" s="106" t="str">
        <f t="shared" si="162"/>
        <v/>
      </c>
      <c r="AG299" s="106" t="str">
        <f t="shared" si="162"/>
        <v/>
      </c>
      <c r="AH299" s="106" t="str">
        <f t="shared" si="162"/>
        <v/>
      </c>
      <c r="AI299" s="106" t="str">
        <f t="shared" si="162"/>
        <v/>
      </c>
      <c r="AJ299" s="106" t="str">
        <f t="shared" si="162"/>
        <v/>
      </c>
      <c r="AK299" s="106" t="str">
        <f t="shared" si="162"/>
        <v/>
      </c>
      <c r="AM299" s="101" t="str">
        <f t="shared" ref="AM299:AU299" si="163">IFERROR(AM88/AL88,"")</f>
        <v/>
      </c>
      <c r="AN299" s="101" t="str">
        <f t="shared" si="163"/>
        <v/>
      </c>
      <c r="AO299" s="101" t="str">
        <f t="shared" si="163"/>
        <v/>
      </c>
      <c r="AP299" s="101" t="str">
        <f t="shared" si="163"/>
        <v/>
      </c>
      <c r="AQ299" s="101" t="str">
        <f t="shared" si="163"/>
        <v/>
      </c>
      <c r="AR299" s="101" t="str">
        <f t="shared" si="163"/>
        <v/>
      </c>
      <c r="AS299" s="101" t="str">
        <f t="shared" si="163"/>
        <v/>
      </c>
      <c r="AT299" s="101" t="str">
        <f t="shared" si="163"/>
        <v/>
      </c>
      <c r="AU299" s="101" t="str">
        <f t="shared" si="163"/>
        <v/>
      </c>
    </row>
    <row r="300" spans="1:47">
      <c r="A300" s="101" t="s">
        <v>3673</v>
      </c>
      <c r="G300" s="106"/>
      <c r="H300" s="106" t="str">
        <f t="shared" ref="H300:AK300" si="164">IFERROR(H89/G89-1,"")</f>
        <v/>
      </c>
      <c r="I300" s="106" t="str">
        <f t="shared" si="164"/>
        <v/>
      </c>
      <c r="J300" s="106" t="str">
        <f t="shared" si="164"/>
        <v/>
      </c>
      <c r="K300" s="106" t="str">
        <f t="shared" si="164"/>
        <v/>
      </c>
      <c r="L300" s="106" t="str">
        <f t="shared" si="164"/>
        <v/>
      </c>
      <c r="M300" s="106" t="str">
        <f t="shared" si="164"/>
        <v/>
      </c>
      <c r="N300" s="106" t="str">
        <f t="shared" si="164"/>
        <v/>
      </c>
      <c r="O300" s="106" t="str">
        <f t="shared" si="164"/>
        <v/>
      </c>
      <c r="P300" s="106" t="str">
        <f t="shared" si="164"/>
        <v/>
      </c>
      <c r="Q300" s="106" t="str">
        <f t="shared" si="164"/>
        <v/>
      </c>
      <c r="R300" s="106" t="str">
        <f t="shared" si="164"/>
        <v/>
      </c>
      <c r="S300" s="106" t="str">
        <f t="shared" si="164"/>
        <v/>
      </c>
      <c r="T300" s="106" t="str">
        <f t="shared" si="164"/>
        <v/>
      </c>
      <c r="U300" s="106" t="str">
        <f t="shared" si="164"/>
        <v/>
      </c>
      <c r="V300" s="106" t="str">
        <f t="shared" si="164"/>
        <v/>
      </c>
      <c r="W300" s="106" t="str">
        <f t="shared" si="164"/>
        <v/>
      </c>
      <c r="X300" s="106" t="str">
        <f t="shared" si="164"/>
        <v/>
      </c>
      <c r="Y300" s="106" t="str">
        <f t="shared" si="164"/>
        <v/>
      </c>
      <c r="Z300" s="106" t="str">
        <f t="shared" si="164"/>
        <v/>
      </c>
      <c r="AA300" s="106" t="str">
        <f t="shared" si="164"/>
        <v/>
      </c>
      <c r="AB300" s="106" t="str">
        <f t="shared" si="164"/>
        <v/>
      </c>
      <c r="AC300" s="106" t="str">
        <f t="shared" si="164"/>
        <v/>
      </c>
      <c r="AD300" s="106" t="str">
        <f t="shared" si="164"/>
        <v/>
      </c>
      <c r="AE300" s="106" t="str">
        <f t="shared" si="164"/>
        <v/>
      </c>
      <c r="AF300" s="106" t="str">
        <f t="shared" si="164"/>
        <v/>
      </c>
      <c r="AG300" s="106" t="str">
        <f t="shared" si="164"/>
        <v/>
      </c>
      <c r="AH300" s="106" t="str">
        <f t="shared" si="164"/>
        <v/>
      </c>
      <c r="AI300" s="106" t="str">
        <f t="shared" si="164"/>
        <v/>
      </c>
      <c r="AJ300" s="106" t="str">
        <f t="shared" si="164"/>
        <v/>
      </c>
      <c r="AK300" s="106" t="str">
        <f t="shared" si="164"/>
        <v/>
      </c>
      <c r="AM300" s="101" t="str">
        <f t="shared" ref="AM300:AU300" si="165">IFERROR(AM89/AL89,"")</f>
        <v/>
      </c>
      <c r="AN300" s="101" t="str">
        <f t="shared" si="165"/>
        <v/>
      </c>
      <c r="AO300" s="101" t="str">
        <f t="shared" si="165"/>
        <v/>
      </c>
      <c r="AP300" s="101" t="str">
        <f t="shared" si="165"/>
        <v/>
      </c>
      <c r="AQ300" s="101" t="str">
        <f t="shared" si="165"/>
        <v/>
      </c>
      <c r="AR300" s="101" t="str">
        <f t="shared" si="165"/>
        <v/>
      </c>
      <c r="AS300" s="101" t="str">
        <f t="shared" si="165"/>
        <v/>
      </c>
      <c r="AT300" s="101" t="str">
        <f t="shared" si="165"/>
        <v/>
      </c>
      <c r="AU300" s="101" t="str">
        <f t="shared" si="165"/>
        <v/>
      </c>
    </row>
    <row r="301" spans="1:47">
      <c r="A301" s="101" t="s">
        <v>3674</v>
      </c>
      <c r="G301" s="106"/>
      <c r="H301" s="106" t="str">
        <f t="shared" ref="H301:AK301" si="166">IFERROR(H90/G90-1,"")</f>
        <v/>
      </c>
      <c r="I301" s="106" t="str">
        <f t="shared" si="166"/>
        <v/>
      </c>
      <c r="J301" s="106" t="str">
        <f t="shared" si="166"/>
        <v/>
      </c>
      <c r="K301" s="106" t="str">
        <f t="shared" si="166"/>
        <v/>
      </c>
      <c r="L301" s="106" t="str">
        <f t="shared" si="166"/>
        <v/>
      </c>
      <c r="M301" s="106" t="str">
        <f t="shared" si="166"/>
        <v/>
      </c>
      <c r="N301" s="106" t="str">
        <f t="shared" si="166"/>
        <v/>
      </c>
      <c r="O301" s="106" t="str">
        <f t="shared" si="166"/>
        <v/>
      </c>
      <c r="P301" s="106" t="str">
        <f t="shared" si="166"/>
        <v/>
      </c>
      <c r="Q301" s="106" t="str">
        <f t="shared" si="166"/>
        <v/>
      </c>
      <c r="R301" s="106" t="str">
        <f t="shared" si="166"/>
        <v/>
      </c>
      <c r="S301" s="106" t="str">
        <f t="shared" si="166"/>
        <v/>
      </c>
      <c r="T301" s="106" t="str">
        <f t="shared" si="166"/>
        <v/>
      </c>
      <c r="U301" s="106" t="str">
        <f t="shared" si="166"/>
        <v/>
      </c>
      <c r="V301" s="106" t="str">
        <f t="shared" si="166"/>
        <v/>
      </c>
      <c r="W301" s="106" t="str">
        <f t="shared" si="166"/>
        <v/>
      </c>
      <c r="X301" s="106" t="str">
        <f t="shared" si="166"/>
        <v/>
      </c>
      <c r="Y301" s="106" t="str">
        <f t="shared" si="166"/>
        <v/>
      </c>
      <c r="Z301" s="106" t="str">
        <f t="shared" si="166"/>
        <v/>
      </c>
      <c r="AA301" s="106" t="str">
        <f t="shared" si="166"/>
        <v/>
      </c>
      <c r="AB301" s="106" t="str">
        <f t="shared" si="166"/>
        <v/>
      </c>
      <c r="AC301" s="106" t="str">
        <f t="shared" si="166"/>
        <v/>
      </c>
      <c r="AD301" s="106" t="str">
        <f t="shared" si="166"/>
        <v/>
      </c>
      <c r="AE301" s="106" t="str">
        <f t="shared" si="166"/>
        <v/>
      </c>
      <c r="AF301" s="106" t="str">
        <f t="shared" si="166"/>
        <v/>
      </c>
      <c r="AG301" s="106" t="str">
        <f t="shared" si="166"/>
        <v/>
      </c>
      <c r="AH301" s="106" t="str">
        <f t="shared" si="166"/>
        <v/>
      </c>
      <c r="AI301" s="106" t="str">
        <f t="shared" si="166"/>
        <v/>
      </c>
      <c r="AJ301" s="106" t="str">
        <f t="shared" si="166"/>
        <v/>
      </c>
      <c r="AK301" s="106" t="str">
        <f t="shared" si="166"/>
        <v/>
      </c>
      <c r="AM301" s="101" t="str">
        <f t="shared" ref="AM301:AU301" si="167">IFERROR(AM90/AL90,"")</f>
        <v/>
      </c>
      <c r="AN301" s="101" t="str">
        <f t="shared" si="167"/>
        <v/>
      </c>
      <c r="AO301" s="101" t="str">
        <f t="shared" si="167"/>
        <v/>
      </c>
      <c r="AP301" s="101" t="str">
        <f t="shared" si="167"/>
        <v/>
      </c>
      <c r="AQ301" s="101" t="str">
        <f t="shared" si="167"/>
        <v/>
      </c>
      <c r="AR301" s="101" t="str">
        <f t="shared" si="167"/>
        <v/>
      </c>
      <c r="AS301" s="101" t="str">
        <f t="shared" si="167"/>
        <v/>
      </c>
      <c r="AT301" s="101" t="str">
        <f t="shared" si="167"/>
        <v/>
      </c>
      <c r="AU301" s="101" t="str">
        <f t="shared" si="167"/>
        <v/>
      </c>
    </row>
    <row r="302" spans="1:47">
      <c r="A302" s="101" t="s">
        <v>3675</v>
      </c>
      <c r="G302" s="106"/>
      <c r="H302" s="106" t="str">
        <f t="shared" ref="H302:AK302" si="168">IFERROR(H91/G91-1,"")</f>
        <v/>
      </c>
      <c r="I302" s="106" t="str">
        <f t="shared" si="168"/>
        <v/>
      </c>
      <c r="J302" s="106" t="str">
        <f t="shared" si="168"/>
        <v/>
      </c>
      <c r="K302" s="106" t="str">
        <f t="shared" si="168"/>
        <v/>
      </c>
      <c r="L302" s="106" t="str">
        <f t="shared" si="168"/>
        <v/>
      </c>
      <c r="M302" s="106" t="str">
        <f t="shared" si="168"/>
        <v/>
      </c>
      <c r="N302" s="106" t="str">
        <f t="shared" si="168"/>
        <v/>
      </c>
      <c r="O302" s="106" t="str">
        <f t="shared" si="168"/>
        <v/>
      </c>
      <c r="P302" s="106" t="str">
        <f t="shared" si="168"/>
        <v/>
      </c>
      <c r="Q302" s="106" t="str">
        <f t="shared" si="168"/>
        <v/>
      </c>
      <c r="R302" s="106" t="str">
        <f t="shared" si="168"/>
        <v/>
      </c>
      <c r="S302" s="106" t="str">
        <f t="shared" si="168"/>
        <v/>
      </c>
      <c r="T302" s="106" t="str">
        <f t="shared" si="168"/>
        <v/>
      </c>
      <c r="U302" s="106" t="str">
        <f t="shared" si="168"/>
        <v/>
      </c>
      <c r="V302" s="106" t="str">
        <f t="shared" si="168"/>
        <v/>
      </c>
      <c r="W302" s="106" t="str">
        <f t="shared" si="168"/>
        <v/>
      </c>
      <c r="X302" s="106" t="str">
        <f t="shared" si="168"/>
        <v/>
      </c>
      <c r="Y302" s="106" t="str">
        <f t="shared" si="168"/>
        <v/>
      </c>
      <c r="Z302" s="106" t="str">
        <f t="shared" si="168"/>
        <v/>
      </c>
      <c r="AA302" s="106" t="str">
        <f t="shared" si="168"/>
        <v/>
      </c>
      <c r="AB302" s="106" t="str">
        <f t="shared" si="168"/>
        <v/>
      </c>
      <c r="AC302" s="106" t="str">
        <f t="shared" si="168"/>
        <v/>
      </c>
      <c r="AD302" s="106" t="str">
        <f t="shared" si="168"/>
        <v/>
      </c>
      <c r="AE302" s="106" t="str">
        <f t="shared" si="168"/>
        <v/>
      </c>
      <c r="AF302" s="106" t="str">
        <f t="shared" si="168"/>
        <v/>
      </c>
      <c r="AG302" s="106" t="str">
        <f t="shared" si="168"/>
        <v/>
      </c>
      <c r="AH302" s="106" t="str">
        <f t="shared" si="168"/>
        <v/>
      </c>
      <c r="AI302" s="106" t="str">
        <f t="shared" si="168"/>
        <v/>
      </c>
      <c r="AJ302" s="106" t="str">
        <f t="shared" si="168"/>
        <v/>
      </c>
      <c r="AK302" s="106" t="str">
        <f t="shared" si="168"/>
        <v/>
      </c>
      <c r="AM302" s="101" t="str">
        <f t="shared" ref="AM302:AU302" si="169">IFERROR(AM91/AL91,"")</f>
        <v/>
      </c>
      <c r="AN302" s="101" t="str">
        <f t="shared" si="169"/>
        <v/>
      </c>
      <c r="AO302" s="101" t="str">
        <f t="shared" si="169"/>
        <v/>
      </c>
      <c r="AP302" s="101" t="str">
        <f t="shared" si="169"/>
        <v/>
      </c>
      <c r="AQ302" s="101" t="str">
        <f t="shared" si="169"/>
        <v/>
      </c>
      <c r="AR302" s="101" t="str">
        <f t="shared" si="169"/>
        <v/>
      </c>
      <c r="AS302" s="101" t="str">
        <f t="shared" si="169"/>
        <v/>
      </c>
      <c r="AT302" s="101" t="str">
        <f t="shared" si="169"/>
        <v/>
      </c>
      <c r="AU302" s="101" t="str">
        <f t="shared" si="169"/>
        <v/>
      </c>
    </row>
    <row r="303" spans="1:47" s="128" customFormat="1">
      <c r="A303" s="127" t="s">
        <v>3683</v>
      </c>
      <c r="B303" s="127"/>
      <c r="C303" s="127"/>
      <c r="D303" s="127"/>
      <c r="E303" s="127"/>
      <c r="F303" s="127"/>
      <c r="G303" s="129"/>
      <c r="H303" s="129" t="str">
        <f t="shared" ref="H303:V303" si="170">IFERROR(H92/G92-1,"")</f>
        <v/>
      </c>
      <c r="I303" s="129" t="str">
        <f t="shared" si="170"/>
        <v/>
      </c>
      <c r="J303" s="129" t="str">
        <f t="shared" si="170"/>
        <v/>
      </c>
      <c r="K303" s="129" t="str">
        <f t="shared" si="170"/>
        <v/>
      </c>
      <c r="L303" s="129" t="str">
        <f t="shared" si="170"/>
        <v/>
      </c>
      <c r="M303" s="129" t="str">
        <f t="shared" si="170"/>
        <v/>
      </c>
      <c r="N303" s="129" t="str">
        <f t="shared" si="170"/>
        <v/>
      </c>
      <c r="O303" s="129" t="str">
        <f t="shared" si="170"/>
        <v/>
      </c>
      <c r="P303" s="129" t="str">
        <f t="shared" si="170"/>
        <v/>
      </c>
      <c r="Q303" s="129" t="str">
        <f t="shared" si="170"/>
        <v/>
      </c>
      <c r="R303" s="129" t="str">
        <f t="shared" si="170"/>
        <v/>
      </c>
      <c r="S303" s="129" t="str">
        <f t="shared" si="170"/>
        <v/>
      </c>
      <c r="T303" s="129" t="str">
        <f t="shared" si="170"/>
        <v/>
      </c>
      <c r="U303" s="129" t="str">
        <f t="shared" si="170"/>
        <v/>
      </c>
      <c r="V303" s="129" t="str">
        <f t="shared" si="170"/>
        <v/>
      </c>
      <c r="W303" s="129" t="str">
        <f t="shared" ref="W303:AK303" si="171">IFERROR(W92/V92-1,"")</f>
        <v/>
      </c>
      <c r="X303" s="129" t="str">
        <f t="shared" si="171"/>
        <v/>
      </c>
      <c r="Y303" s="129" t="str">
        <f t="shared" si="171"/>
        <v/>
      </c>
      <c r="Z303" s="129" t="str">
        <f t="shared" si="171"/>
        <v/>
      </c>
      <c r="AA303" s="129" t="str">
        <f t="shared" si="171"/>
        <v/>
      </c>
      <c r="AB303" s="129" t="str">
        <f t="shared" si="171"/>
        <v/>
      </c>
      <c r="AC303" s="129" t="str">
        <f t="shared" si="171"/>
        <v/>
      </c>
      <c r="AD303" s="129" t="str">
        <f t="shared" si="171"/>
        <v/>
      </c>
      <c r="AE303" s="129" t="str">
        <f t="shared" si="171"/>
        <v/>
      </c>
      <c r="AF303" s="129" t="str">
        <f t="shared" si="171"/>
        <v/>
      </c>
      <c r="AG303" s="129" t="str">
        <f t="shared" si="171"/>
        <v/>
      </c>
      <c r="AH303" s="129" t="str">
        <f t="shared" si="171"/>
        <v/>
      </c>
      <c r="AI303" s="129" t="str">
        <f t="shared" si="171"/>
        <v/>
      </c>
      <c r="AJ303" s="129" t="str">
        <f t="shared" si="171"/>
        <v/>
      </c>
      <c r="AK303" s="129" t="str">
        <f t="shared" si="171"/>
        <v/>
      </c>
      <c r="AM303" s="128" t="str">
        <f t="shared" ref="AM303:AU303" si="172">IFERROR(AM92/AL92,"")</f>
        <v/>
      </c>
      <c r="AN303" s="128" t="str">
        <f t="shared" si="172"/>
        <v/>
      </c>
      <c r="AO303" s="128" t="str">
        <f t="shared" si="172"/>
        <v/>
      </c>
      <c r="AP303" s="128" t="str">
        <f t="shared" si="172"/>
        <v/>
      </c>
      <c r="AQ303" s="128" t="str">
        <f t="shared" si="172"/>
        <v/>
      </c>
      <c r="AR303" s="128" t="str">
        <f t="shared" si="172"/>
        <v/>
      </c>
      <c r="AS303" s="128" t="str">
        <f t="shared" si="172"/>
        <v/>
      </c>
      <c r="AT303" s="128" t="str">
        <f t="shared" si="172"/>
        <v/>
      </c>
      <c r="AU303" s="128" t="str">
        <f t="shared" si="172"/>
        <v/>
      </c>
    </row>
    <row r="304" spans="1:47">
      <c r="A304" s="105" t="s">
        <v>3697</v>
      </c>
      <c r="B304" s="105"/>
      <c r="C304" s="105"/>
      <c r="D304" s="105"/>
      <c r="E304" s="105"/>
      <c r="F304" s="105"/>
      <c r="G304" s="101">
        <f t="shared" ref="G304:AK304" si="173">G$1</f>
        <v>2020</v>
      </c>
      <c r="H304" s="101">
        <f t="shared" si="173"/>
        <v>2021</v>
      </c>
      <c r="I304" s="101">
        <f t="shared" si="173"/>
        <v>2022</v>
      </c>
      <c r="J304" s="101">
        <f t="shared" si="173"/>
        <v>2023</v>
      </c>
      <c r="K304" s="101">
        <f t="shared" si="173"/>
        <v>2024</v>
      </c>
      <c r="L304" s="101">
        <f t="shared" si="173"/>
        <v>2025</v>
      </c>
      <c r="M304" s="101">
        <f t="shared" si="173"/>
        <v>2026</v>
      </c>
      <c r="N304" s="101">
        <f t="shared" si="173"/>
        <v>2027</v>
      </c>
      <c r="O304" s="101">
        <f t="shared" si="173"/>
        <v>2028</v>
      </c>
      <c r="P304" s="101">
        <f t="shared" si="173"/>
        <v>2029</v>
      </c>
      <c r="Q304" s="101">
        <f t="shared" si="173"/>
        <v>2030</v>
      </c>
      <c r="R304" s="101">
        <f t="shared" si="173"/>
        <v>2031</v>
      </c>
      <c r="S304" s="101">
        <f t="shared" si="173"/>
        <v>2032</v>
      </c>
      <c r="T304" s="101">
        <f t="shared" si="173"/>
        <v>2033</v>
      </c>
      <c r="U304" s="101">
        <f t="shared" si="173"/>
        <v>2034</v>
      </c>
      <c r="V304" s="101">
        <f t="shared" si="173"/>
        <v>2035</v>
      </c>
      <c r="W304" s="101">
        <f t="shared" si="173"/>
        <v>2036</v>
      </c>
      <c r="X304" s="101">
        <f t="shared" si="173"/>
        <v>2037</v>
      </c>
      <c r="Y304" s="101">
        <f t="shared" si="173"/>
        <v>2038</v>
      </c>
      <c r="Z304" s="101">
        <f t="shared" si="173"/>
        <v>2039</v>
      </c>
      <c r="AA304" s="101">
        <f t="shared" si="173"/>
        <v>2040</v>
      </c>
      <c r="AB304" s="101">
        <f t="shared" si="173"/>
        <v>2041</v>
      </c>
      <c r="AC304" s="101">
        <f t="shared" si="173"/>
        <v>2042</v>
      </c>
      <c r="AD304" s="101">
        <f t="shared" si="173"/>
        <v>2043</v>
      </c>
      <c r="AE304" s="101">
        <f t="shared" si="173"/>
        <v>2044</v>
      </c>
      <c r="AF304" s="101">
        <f t="shared" si="173"/>
        <v>2045</v>
      </c>
      <c r="AG304" s="101">
        <f t="shared" si="173"/>
        <v>2046</v>
      </c>
      <c r="AH304" s="101">
        <f t="shared" si="173"/>
        <v>2047</v>
      </c>
      <c r="AI304" s="101">
        <f t="shared" si="173"/>
        <v>2048</v>
      </c>
      <c r="AJ304" s="101">
        <f t="shared" si="173"/>
        <v>2049</v>
      </c>
      <c r="AK304" s="101">
        <f t="shared" si="173"/>
        <v>2050</v>
      </c>
    </row>
    <row r="305" spans="1:47">
      <c r="A305" s="101" t="s">
        <v>3668</v>
      </c>
      <c r="G305" s="106"/>
      <c r="H305" s="106">
        <f t="shared" ref="H305:AK305" si="174">IFERROR(H94/G94-1,"")</f>
        <v>0</v>
      </c>
      <c r="I305" s="106">
        <f t="shared" si="174"/>
        <v>0</v>
      </c>
      <c r="J305" s="106">
        <f t="shared" si="174"/>
        <v>0</v>
      </c>
      <c r="K305" s="106">
        <f t="shared" si="174"/>
        <v>0</v>
      </c>
      <c r="L305" s="106">
        <f t="shared" si="174"/>
        <v>0</v>
      </c>
      <c r="M305" s="106">
        <f t="shared" si="174"/>
        <v>0</v>
      </c>
      <c r="N305" s="106">
        <f t="shared" si="174"/>
        <v>0</v>
      </c>
      <c r="O305" s="106">
        <f t="shared" si="174"/>
        <v>0</v>
      </c>
      <c r="P305" s="106">
        <f t="shared" si="174"/>
        <v>0</v>
      </c>
      <c r="Q305" s="106">
        <f t="shared" si="174"/>
        <v>0</v>
      </c>
      <c r="R305" s="106">
        <f t="shared" si="174"/>
        <v>0</v>
      </c>
      <c r="S305" s="106">
        <f t="shared" si="174"/>
        <v>0</v>
      </c>
      <c r="T305" s="106">
        <f t="shared" si="174"/>
        <v>0</v>
      </c>
      <c r="U305" s="106">
        <f t="shared" si="174"/>
        <v>0</v>
      </c>
      <c r="V305" s="106">
        <f t="shared" si="174"/>
        <v>0</v>
      </c>
      <c r="W305" s="106">
        <f t="shared" si="174"/>
        <v>0</v>
      </c>
      <c r="X305" s="106">
        <f t="shared" si="174"/>
        <v>0</v>
      </c>
      <c r="Y305" s="106">
        <f t="shared" si="174"/>
        <v>0</v>
      </c>
      <c r="Z305" s="106">
        <f t="shared" si="174"/>
        <v>0</v>
      </c>
      <c r="AA305" s="106">
        <f t="shared" si="174"/>
        <v>0</v>
      </c>
      <c r="AB305" s="106">
        <f t="shared" si="174"/>
        <v>0</v>
      </c>
      <c r="AC305" s="106">
        <f t="shared" si="174"/>
        <v>0</v>
      </c>
      <c r="AD305" s="106">
        <f t="shared" si="174"/>
        <v>0</v>
      </c>
      <c r="AE305" s="106">
        <f t="shared" si="174"/>
        <v>0</v>
      </c>
      <c r="AF305" s="106">
        <f t="shared" si="174"/>
        <v>0</v>
      </c>
      <c r="AG305" s="106">
        <f t="shared" si="174"/>
        <v>0</v>
      </c>
      <c r="AH305" s="106">
        <f t="shared" si="174"/>
        <v>0</v>
      </c>
      <c r="AI305" s="106">
        <f t="shared" si="174"/>
        <v>0</v>
      </c>
      <c r="AJ305" s="106">
        <f t="shared" si="174"/>
        <v>0</v>
      </c>
      <c r="AK305" s="106">
        <f t="shared" si="174"/>
        <v>0</v>
      </c>
      <c r="AM305" s="101">
        <f t="shared" ref="AM305:AU305" si="175">IFERROR(AM94/AL94,"")</f>
        <v>1</v>
      </c>
      <c r="AN305" s="101">
        <f t="shared" si="175"/>
        <v>1</v>
      </c>
      <c r="AO305" s="101">
        <f t="shared" si="175"/>
        <v>1</v>
      </c>
      <c r="AP305" s="101">
        <f t="shared" si="175"/>
        <v>1</v>
      </c>
      <c r="AQ305" s="101">
        <f t="shared" si="175"/>
        <v>1</v>
      </c>
      <c r="AR305" s="101">
        <f t="shared" si="175"/>
        <v>1</v>
      </c>
      <c r="AS305" s="101">
        <f t="shared" si="175"/>
        <v>1</v>
      </c>
      <c r="AT305" s="101">
        <f t="shared" si="175"/>
        <v>1</v>
      </c>
      <c r="AU305" s="101">
        <f t="shared" si="175"/>
        <v>1</v>
      </c>
    </row>
    <row r="306" spans="1:47">
      <c r="A306" s="101" t="s">
        <v>3669</v>
      </c>
      <c r="G306" s="106"/>
      <c r="H306" s="106">
        <f t="shared" ref="H306:AK306" si="176">IFERROR(H95/G95-1,"")</f>
        <v>0</v>
      </c>
      <c r="I306" s="106">
        <f t="shared" si="176"/>
        <v>0</v>
      </c>
      <c r="J306" s="106">
        <f t="shared" si="176"/>
        <v>0</v>
      </c>
      <c r="K306" s="106">
        <f t="shared" si="176"/>
        <v>0</v>
      </c>
      <c r="L306" s="106">
        <f t="shared" si="176"/>
        <v>0</v>
      </c>
      <c r="M306" s="106">
        <f t="shared" si="176"/>
        <v>0</v>
      </c>
      <c r="N306" s="106">
        <f t="shared" si="176"/>
        <v>0</v>
      </c>
      <c r="O306" s="106">
        <f t="shared" si="176"/>
        <v>0</v>
      </c>
      <c r="P306" s="106">
        <f t="shared" si="176"/>
        <v>0</v>
      </c>
      <c r="Q306" s="106">
        <f t="shared" si="176"/>
        <v>0</v>
      </c>
      <c r="R306" s="106">
        <f t="shared" si="176"/>
        <v>0</v>
      </c>
      <c r="S306" s="106">
        <f t="shared" si="176"/>
        <v>0</v>
      </c>
      <c r="T306" s="106">
        <f t="shared" si="176"/>
        <v>0</v>
      </c>
      <c r="U306" s="106">
        <f t="shared" si="176"/>
        <v>0</v>
      </c>
      <c r="V306" s="106">
        <f t="shared" si="176"/>
        <v>0</v>
      </c>
      <c r="W306" s="106">
        <f t="shared" si="176"/>
        <v>0</v>
      </c>
      <c r="X306" s="106">
        <f t="shared" si="176"/>
        <v>0</v>
      </c>
      <c r="Y306" s="106">
        <f t="shared" si="176"/>
        <v>0</v>
      </c>
      <c r="Z306" s="106">
        <f t="shared" si="176"/>
        <v>0</v>
      </c>
      <c r="AA306" s="106">
        <f t="shared" si="176"/>
        <v>0</v>
      </c>
      <c r="AB306" s="106">
        <f t="shared" si="176"/>
        <v>0</v>
      </c>
      <c r="AC306" s="106">
        <f t="shared" si="176"/>
        <v>0</v>
      </c>
      <c r="AD306" s="106">
        <f t="shared" si="176"/>
        <v>0</v>
      </c>
      <c r="AE306" s="106">
        <f t="shared" si="176"/>
        <v>0</v>
      </c>
      <c r="AF306" s="106">
        <f t="shared" si="176"/>
        <v>0</v>
      </c>
      <c r="AG306" s="106">
        <f t="shared" si="176"/>
        <v>0</v>
      </c>
      <c r="AH306" s="106">
        <f t="shared" si="176"/>
        <v>0</v>
      </c>
      <c r="AI306" s="106">
        <f t="shared" si="176"/>
        <v>0</v>
      </c>
      <c r="AJ306" s="106">
        <f t="shared" si="176"/>
        <v>0</v>
      </c>
      <c r="AK306" s="106">
        <f t="shared" si="176"/>
        <v>0</v>
      </c>
      <c r="AM306" s="101">
        <f t="shared" ref="AM306:AU306" si="177">IFERROR(AM95/AL95,"")</f>
        <v>1</v>
      </c>
      <c r="AN306" s="101">
        <f t="shared" si="177"/>
        <v>1</v>
      </c>
      <c r="AO306" s="101">
        <f t="shared" si="177"/>
        <v>1</v>
      </c>
      <c r="AP306" s="101">
        <f t="shared" si="177"/>
        <v>1</v>
      </c>
      <c r="AQ306" s="101">
        <f t="shared" si="177"/>
        <v>1</v>
      </c>
      <c r="AR306" s="101">
        <f t="shared" si="177"/>
        <v>1</v>
      </c>
      <c r="AS306" s="101">
        <f t="shared" si="177"/>
        <v>1</v>
      </c>
      <c r="AT306" s="101">
        <f t="shared" si="177"/>
        <v>1</v>
      </c>
      <c r="AU306" s="101">
        <f t="shared" si="177"/>
        <v>1</v>
      </c>
    </row>
    <row r="307" spans="1:47">
      <c r="A307" s="101" t="s">
        <v>3670</v>
      </c>
      <c r="G307" s="106"/>
      <c r="H307" s="106">
        <f t="shared" ref="H307:AK307" si="178">IFERROR(H96/G96-1,"")</f>
        <v>0</v>
      </c>
      <c r="I307" s="106">
        <f t="shared" si="178"/>
        <v>0</v>
      </c>
      <c r="J307" s="106">
        <f t="shared" si="178"/>
        <v>0</v>
      </c>
      <c r="K307" s="106">
        <f t="shared" si="178"/>
        <v>0</v>
      </c>
      <c r="L307" s="106">
        <f t="shared" si="178"/>
        <v>0</v>
      </c>
      <c r="M307" s="106">
        <f t="shared" si="178"/>
        <v>0</v>
      </c>
      <c r="N307" s="106">
        <f t="shared" si="178"/>
        <v>0</v>
      </c>
      <c r="O307" s="106">
        <f t="shared" si="178"/>
        <v>0</v>
      </c>
      <c r="P307" s="106">
        <f t="shared" si="178"/>
        <v>0</v>
      </c>
      <c r="Q307" s="106">
        <f t="shared" si="178"/>
        <v>0</v>
      </c>
      <c r="R307" s="106">
        <f t="shared" si="178"/>
        <v>0</v>
      </c>
      <c r="S307" s="106">
        <f t="shared" si="178"/>
        <v>0</v>
      </c>
      <c r="T307" s="106">
        <f t="shared" si="178"/>
        <v>0</v>
      </c>
      <c r="U307" s="106">
        <f t="shared" si="178"/>
        <v>0</v>
      </c>
      <c r="V307" s="106">
        <f t="shared" si="178"/>
        <v>0</v>
      </c>
      <c r="W307" s="106">
        <f t="shared" si="178"/>
        <v>0</v>
      </c>
      <c r="X307" s="106">
        <f t="shared" si="178"/>
        <v>0</v>
      </c>
      <c r="Y307" s="106">
        <f t="shared" si="178"/>
        <v>0</v>
      </c>
      <c r="Z307" s="106">
        <f t="shared" si="178"/>
        <v>0</v>
      </c>
      <c r="AA307" s="106">
        <f t="shared" si="178"/>
        <v>0</v>
      </c>
      <c r="AB307" s="106">
        <f t="shared" si="178"/>
        <v>0</v>
      </c>
      <c r="AC307" s="106">
        <f t="shared" si="178"/>
        <v>0</v>
      </c>
      <c r="AD307" s="106">
        <f t="shared" si="178"/>
        <v>0</v>
      </c>
      <c r="AE307" s="106">
        <f t="shared" si="178"/>
        <v>0</v>
      </c>
      <c r="AF307" s="106">
        <f t="shared" si="178"/>
        <v>0</v>
      </c>
      <c r="AG307" s="106">
        <f t="shared" si="178"/>
        <v>0</v>
      </c>
      <c r="AH307" s="106">
        <f t="shared" si="178"/>
        <v>0</v>
      </c>
      <c r="AI307" s="106">
        <f t="shared" si="178"/>
        <v>0</v>
      </c>
      <c r="AJ307" s="106">
        <f t="shared" si="178"/>
        <v>0</v>
      </c>
      <c r="AK307" s="106">
        <f t="shared" si="178"/>
        <v>0</v>
      </c>
      <c r="AM307" s="101">
        <f t="shared" ref="AM307:AU307" si="179">IFERROR(AM96/AL96,"")</f>
        <v>1</v>
      </c>
      <c r="AN307" s="101">
        <f t="shared" si="179"/>
        <v>1</v>
      </c>
      <c r="AO307" s="101">
        <f t="shared" si="179"/>
        <v>1</v>
      </c>
      <c r="AP307" s="101">
        <f t="shared" si="179"/>
        <v>1</v>
      </c>
      <c r="AQ307" s="101">
        <f t="shared" si="179"/>
        <v>1</v>
      </c>
      <c r="AR307" s="101">
        <f t="shared" si="179"/>
        <v>1</v>
      </c>
      <c r="AS307" s="101">
        <f t="shared" si="179"/>
        <v>1</v>
      </c>
      <c r="AT307" s="101">
        <f t="shared" si="179"/>
        <v>1</v>
      </c>
      <c r="AU307" s="101">
        <f t="shared" si="179"/>
        <v>1</v>
      </c>
    </row>
    <row r="308" spans="1:47">
      <c r="A308" s="101" t="s">
        <v>3671</v>
      </c>
      <c r="G308" s="106"/>
      <c r="H308" s="106">
        <f t="shared" ref="H308:AK308" si="180">IFERROR(H97/G97-1,"")</f>
        <v>0</v>
      </c>
      <c r="I308" s="106">
        <f t="shared" si="180"/>
        <v>0</v>
      </c>
      <c r="J308" s="106">
        <f t="shared" si="180"/>
        <v>0</v>
      </c>
      <c r="K308" s="106">
        <f t="shared" si="180"/>
        <v>0</v>
      </c>
      <c r="L308" s="106">
        <f t="shared" si="180"/>
        <v>0</v>
      </c>
      <c r="M308" s="106">
        <f t="shared" si="180"/>
        <v>0</v>
      </c>
      <c r="N308" s="106">
        <f t="shared" si="180"/>
        <v>0</v>
      </c>
      <c r="O308" s="106">
        <f t="shared" si="180"/>
        <v>0</v>
      </c>
      <c r="P308" s="106">
        <f t="shared" si="180"/>
        <v>0</v>
      </c>
      <c r="Q308" s="106">
        <f t="shared" si="180"/>
        <v>0</v>
      </c>
      <c r="R308" s="106">
        <f t="shared" si="180"/>
        <v>0</v>
      </c>
      <c r="S308" s="106">
        <f t="shared" si="180"/>
        <v>0</v>
      </c>
      <c r="T308" s="106">
        <f t="shared" si="180"/>
        <v>0</v>
      </c>
      <c r="U308" s="106">
        <f t="shared" si="180"/>
        <v>0</v>
      </c>
      <c r="V308" s="106">
        <f t="shared" si="180"/>
        <v>0</v>
      </c>
      <c r="W308" s="106">
        <f t="shared" si="180"/>
        <v>0</v>
      </c>
      <c r="X308" s="106">
        <f t="shared" si="180"/>
        <v>0</v>
      </c>
      <c r="Y308" s="106">
        <f t="shared" si="180"/>
        <v>0</v>
      </c>
      <c r="Z308" s="106">
        <f t="shared" si="180"/>
        <v>0</v>
      </c>
      <c r="AA308" s="106">
        <f t="shared" si="180"/>
        <v>0</v>
      </c>
      <c r="AB308" s="106">
        <f t="shared" si="180"/>
        <v>0</v>
      </c>
      <c r="AC308" s="106">
        <f t="shared" si="180"/>
        <v>0</v>
      </c>
      <c r="AD308" s="106">
        <f t="shared" si="180"/>
        <v>0</v>
      </c>
      <c r="AE308" s="106">
        <f t="shared" si="180"/>
        <v>0</v>
      </c>
      <c r="AF308" s="106">
        <f t="shared" si="180"/>
        <v>0</v>
      </c>
      <c r="AG308" s="106">
        <f t="shared" si="180"/>
        <v>0</v>
      </c>
      <c r="AH308" s="106">
        <f t="shared" si="180"/>
        <v>0</v>
      </c>
      <c r="AI308" s="106">
        <f t="shared" si="180"/>
        <v>0</v>
      </c>
      <c r="AJ308" s="106">
        <f t="shared" si="180"/>
        <v>0</v>
      </c>
      <c r="AK308" s="106">
        <f t="shared" si="180"/>
        <v>0</v>
      </c>
      <c r="AM308" s="101">
        <f t="shared" ref="AM308:AU308" si="181">IFERROR(AM97/AL97,"")</f>
        <v>1</v>
      </c>
      <c r="AN308" s="101">
        <f t="shared" si="181"/>
        <v>1</v>
      </c>
      <c r="AO308" s="101">
        <f t="shared" si="181"/>
        <v>1</v>
      </c>
      <c r="AP308" s="101">
        <f t="shared" si="181"/>
        <v>1</v>
      </c>
      <c r="AQ308" s="101">
        <f t="shared" si="181"/>
        <v>1</v>
      </c>
      <c r="AR308" s="101">
        <f t="shared" si="181"/>
        <v>1</v>
      </c>
      <c r="AS308" s="101">
        <f t="shared" si="181"/>
        <v>1</v>
      </c>
      <c r="AT308" s="101">
        <f t="shared" si="181"/>
        <v>1</v>
      </c>
      <c r="AU308" s="101">
        <f t="shared" si="181"/>
        <v>1</v>
      </c>
    </row>
    <row r="309" spans="1:47">
      <c r="A309" s="101" t="s">
        <v>3672</v>
      </c>
      <c r="G309" s="106"/>
      <c r="H309" s="106">
        <f t="shared" ref="H309:AK309" si="182">IFERROR(H98/G98-1,"")</f>
        <v>0</v>
      </c>
      <c r="I309" s="106">
        <f t="shared" si="182"/>
        <v>0</v>
      </c>
      <c r="J309" s="106">
        <f t="shared" si="182"/>
        <v>0</v>
      </c>
      <c r="K309" s="106">
        <f t="shared" si="182"/>
        <v>0</v>
      </c>
      <c r="L309" s="106">
        <f t="shared" si="182"/>
        <v>0</v>
      </c>
      <c r="M309" s="106">
        <f t="shared" si="182"/>
        <v>0</v>
      </c>
      <c r="N309" s="106">
        <f t="shared" si="182"/>
        <v>0</v>
      </c>
      <c r="O309" s="106">
        <f t="shared" si="182"/>
        <v>0</v>
      </c>
      <c r="P309" s="106">
        <f t="shared" si="182"/>
        <v>0</v>
      </c>
      <c r="Q309" s="106">
        <f t="shared" si="182"/>
        <v>0</v>
      </c>
      <c r="R309" s="106">
        <f t="shared" si="182"/>
        <v>0</v>
      </c>
      <c r="S309" s="106">
        <f t="shared" si="182"/>
        <v>0</v>
      </c>
      <c r="T309" s="106">
        <f t="shared" si="182"/>
        <v>0</v>
      </c>
      <c r="U309" s="106">
        <f t="shared" si="182"/>
        <v>0</v>
      </c>
      <c r="V309" s="106">
        <f t="shared" si="182"/>
        <v>0</v>
      </c>
      <c r="W309" s="106">
        <f t="shared" si="182"/>
        <v>0</v>
      </c>
      <c r="X309" s="106">
        <f t="shared" si="182"/>
        <v>0</v>
      </c>
      <c r="Y309" s="106">
        <f t="shared" si="182"/>
        <v>0</v>
      </c>
      <c r="Z309" s="106">
        <f t="shared" si="182"/>
        <v>0</v>
      </c>
      <c r="AA309" s="106">
        <f t="shared" si="182"/>
        <v>0</v>
      </c>
      <c r="AB309" s="106">
        <f t="shared" si="182"/>
        <v>0</v>
      </c>
      <c r="AC309" s="106">
        <f t="shared" si="182"/>
        <v>0</v>
      </c>
      <c r="AD309" s="106">
        <f t="shared" si="182"/>
        <v>0</v>
      </c>
      <c r="AE309" s="106">
        <f t="shared" si="182"/>
        <v>0</v>
      </c>
      <c r="AF309" s="106">
        <f t="shared" si="182"/>
        <v>0</v>
      </c>
      <c r="AG309" s="106">
        <f t="shared" si="182"/>
        <v>0</v>
      </c>
      <c r="AH309" s="106">
        <f t="shared" si="182"/>
        <v>0</v>
      </c>
      <c r="AI309" s="106">
        <f t="shared" si="182"/>
        <v>0</v>
      </c>
      <c r="AJ309" s="106">
        <f t="shared" si="182"/>
        <v>0</v>
      </c>
      <c r="AK309" s="106">
        <f t="shared" si="182"/>
        <v>0</v>
      </c>
      <c r="AM309" s="101">
        <f t="shared" ref="AM309:AU309" si="183">IFERROR(AM98/AL98,"")</f>
        <v>1</v>
      </c>
      <c r="AN309" s="101">
        <f t="shared" si="183"/>
        <v>1</v>
      </c>
      <c r="AO309" s="101">
        <f t="shared" si="183"/>
        <v>1</v>
      </c>
      <c r="AP309" s="101">
        <f t="shared" si="183"/>
        <v>1</v>
      </c>
      <c r="AQ309" s="101">
        <f t="shared" si="183"/>
        <v>1</v>
      </c>
      <c r="AR309" s="101">
        <f t="shared" si="183"/>
        <v>1</v>
      </c>
      <c r="AS309" s="101">
        <f t="shared" si="183"/>
        <v>1</v>
      </c>
      <c r="AT309" s="101">
        <f t="shared" si="183"/>
        <v>1</v>
      </c>
      <c r="AU309" s="101">
        <f t="shared" si="183"/>
        <v>1</v>
      </c>
    </row>
    <row r="310" spans="1:47">
      <c r="A310" s="101" t="s">
        <v>3673</v>
      </c>
      <c r="G310" s="106"/>
      <c r="H310" s="106">
        <f t="shared" ref="H310:AK310" si="184">IFERROR(H99/G99-1,"")</f>
        <v>0</v>
      </c>
      <c r="I310" s="106">
        <f t="shared" si="184"/>
        <v>0</v>
      </c>
      <c r="J310" s="106">
        <f t="shared" si="184"/>
        <v>0</v>
      </c>
      <c r="K310" s="106">
        <f t="shared" si="184"/>
        <v>0</v>
      </c>
      <c r="L310" s="106">
        <f t="shared" si="184"/>
        <v>0</v>
      </c>
      <c r="M310" s="106">
        <f t="shared" si="184"/>
        <v>0</v>
      </c>
      <c r="N310" s="106">
        <f t="shared" si="184"/>
        <v>0</v>
      </c>
      <c r="O310" s="106">
        <f t="shared" si="184"/>
        <v>0</v>
      </c>
      <c r="P310" s="106">
        <f t="shared" si="184"/>
        <v>0</v>
      </c>
      <c r="Q310" s="106">
        <f t="shared" si="184"/>
        <v>0</v>
      </c>
      <c r="R310" s="106">
        <f t="shared" si="184"/>
        <v>0</v>
      </c>
      <c r="S310" s="106">
        <f t="shared" si="184"/>
        <v>0</v>
      </c>
      <c r="T310" s="106">
        <f t="shared" si="184"/>
        <v>0</v>
      </c>
      <c r="U310" s="106">
        <f t="shared" si="184"/>
        <v>0</v>
      </c>
      <c r="V310" s="106">
        <f t="shared" si="184"/>
        <v>0</v>
      </c>
      <c r="W310" s="106">
        <f t="shared" si="184"/>
        <v>0</v>
      </c>
      <c r="X310" s="106">
        <f t="shared" si="184"/>
        <v>0</v>
      </c>
      <c r="Y310" s="106">
        <f t="shared" si="184"/>
        <v>0</v>
      </c>
      <c r="Z310" s="106">
        <f t="shared" si="184"/>
        <v>0</v>
      </c>
      <c r="AA310" s="106">
        <f t="shared" si="184"/>
        <v>0</v>
      </c>
      <c r="AB310" s="106">
        <f t="shared" si="184"/>
        <v>0</v>
      </c>
      <c r="AC310" s="106">
        <f t="shared" si="184"/>
        <v>0</v>
      </c>
      <c r="AD310" s="106">
        <f t="shared" si="184"/>
        <v>0</v>
      </c>
      <c r="AE310" s="106">
        <f t="shared" si="184"/>
        <v>0</v>
      </c>
      <c r="AF310" s="106">
        <f t="shared" si="184"/>
        <v>0</v>
      </c>
      <c r="AG310" s="106">
        <f t="shared" si="184"/>
        <v>0</v>
      </c>
      <c r="AH310" s="106">
        <f t="shared" si="184"/>
        <v>0</v>
      </c>
      <c r="AI310" s="106">
        <f t="shared" si="184"/>
        <v>0</v>
      </c>
      <c r="AJ310" s="106">
        <f t="shared" si="184"/>
        <v>0</v>
      </c>
      <c r="AK310" s="106">
        <f t="shared" si="184"/>
        <v>0</v>
      </c>
      <c r="AM310" s="101">
        <f t="shared" ref="AM310:AU310" si="185">IFERROR(AM99/AL99,"")</f>
        <v>1</v>
      </c>
      <c r="AN310" s="101">
        <f t="shared" si="185"/>
        <v>1</v>
      </c>
      <c r="AO310" s="101">
        <f t="shared" si="185"/>
        <v>1</v>
      </c>
      <c r="AP310" s="101">
        <f t="shared" si="185"/>
        <v>1</v>
      </c>
      <c r="AQ310" s="101">
        <f t="shared" si="185"/>
        <v>1</v>
      </c>
      <c r="AR310" s="101">
        <f t="shared" si="185"/>
        <v>1</v>
      </c>
      <c r="AS310" s="101">
        <f t="shared" si="185"/>
        <v>1</v>
      </c>
      <c r="AT310" s="101">
        <f t="shared" si="185"/>
        <v>1</v>
      </c>
      <c r="AU310" s="101">
        <f t="shared" si="185"/>
        <v>1</v>
      </c>
    </row>
    <row r="311" spans="1:47">
      <c r="A311" s="101" t="s">
        <v>3674</v>
      </c>
      <c r="G311" s="106"/>
      <c r="H311" s="106">
        <f t="shared" ref="H311:AK311" si="186">IFERROR(H100/G100-1,"")</f>
        <v>0</v>
      </c>
      <c r="I311" s="106">
        <f t="shared" si="186"/>
        <v>0</v>
      </c>
      <c r="J311" s="106">
        <f t="shared" si="186"/>
        <v>0</v>
      </c>
      <c r="K311" s="106">
        <f t="shared" si="186"/>
        <v>0</v>
      </c>
      <c r="L311" s="106">
        <f t="shared" si="186"/>
        <v>0</v>
      </c>
      <c r="M311" s="106">
        <f t="shared" si="186"/>
        <v>0</v>
      </c>
      <c r="N311" s="106">
        <f t="shared" si="186"/>
        <v>0</v>
      </c>
      <c r="O311" s="106">
        <f t="shared" si="186"/>
        <v>0</v>
      </c>
      <c r="P311" s="106">
        <f t="shared" si="186"/>
        <v>0</v>
      </c>
      <c r="Q311" s="106">
        <f t="shared" si="186"/>
        <v>0</v>
      </c>
      <c r="R311" s="106">
        <f t="shared" si="186"/>
        <v>0</v>
      </c>
      <c r="S311" s="106">
        <f t="shared" si="186"/>
        <v>0</v>
      </c>
      <c r="T311" s="106">
        <f t="shared" si="186"/>
        <v>0</v>
      </c>
      <c r="U311" s="106">
        <f t="shared" si="186"/>
        <v>0</v>
      </c>
      <c r="V311" s="106">
        <f t="shared" si="186"/>
        <v>0</v>
      </c>
      <c r="W311" s="106">
        <f t="shared" si="186"/>
        <v>0</v>
      </c>
      <c r="X311" s="106">
        <f t="shared" si="186"/>
        <v>0</v>
      </c>
      <c r="Y311" s="106">
        <f t="shared" si="186"/>
        <v>0</v>
      </c>
      <c r="Z311" s="106">
        <f t="shared" si="186"/>
        <v>0</v>
      </c>
      <c r="AA311" s="106">
        <f t="shared" si="186"/>
        <v>0</v>
      </c>
      <c r="AB311" s="106">
        <f t="shared" si="186"/>
        <v>0</v>
      </c>
      <c r="AC311" s="106">
        <f t="shared" si="186"/>
        <v>0</v>
      </c>
      <c r="AD311" s="106">
        <f t="shared" si="186"/>
        <v>0</v>
      </c>
      <c r="AE311" s="106">
        <f t="shared" si="186"/>
        <v>0</v>
      </c>
      <c r="AF311" s="106">
        <f t="shared" si="186"/>
        <v>0</v>
      </c>
      <c r="AG311" s="106">
        <f t="shared" si="186"/>
        <v>0</v>
      </c>
      <c r="AH311" s="106">
        <f t="shared" si="186"/>
        <v>0</v>
      </c>
      <c r="AI311" s="106">
        <f t="shared" si="186"/>
        <v>0</v>
      </c>
      <c r="AJ311" s="106">
        <f t="shared" si="186"/>
        <v>0</v>
      </c>
      <c r="AK311" s="106">
        <f t="shared" si="186"/>
        <v>0</v>
      </c>
      <c r="AM311" s="101">
        <f t="shared" ref="AM311:AU311" si="187">IFERROR(AM100/AL100,"")</f>
        <v>1</v>
      </c>
      <c r="AN311" s="101">
        <f t="shared" si="187"/>
        <v>1</v>
      </c>
      <c r="AO311" s="101">
        <f t="shared" si="187"/>
        <v>1</v>
      </c>
      <c r="AP311" s="101">
        <f t="shared" si="187"/>
        <v>1</v>
      </c>
      <c r="AQ311" s="101">
        <f t="shared" si="187"/>
        <v>1</v>
      </c>
      <c r="AR311" s="101">
        <f t="shared" si="187"/>
        <v>1</v>
      </c>
      <c r="AS311" s="101">
        <f t="shared" si="187"/>
        <v>1</v>
      </c>
      <c r="AT311" s="101">
        <f t="shared" si="187"/>
        <v>1</v>
      </c>
      <c r="AU311" s="101">
        <f t="shared" si="187"/>
        <v>1</v>
      </c>
    </row>
    <row r="312" spans="1:47">
      <c r="A312" s="101" t="s">
        <v>3675</v>
      </c>
      <c r="G312" s="106"/>
      <c r="H312" s="106">
        <f t="shared" ref="H312:AK312" si="188">IFERROR(H101/G101-1,"")</f>
        <v>0</v>
      </c>
      <c r="I312" s="106">
        <f t="shared" si="188"/>
        <v>0</v>
      </c>
      <c r="J312" s="106">
        <f t="shared" si="188"/>
        <v>0</v>
      </c>
      <c r="K312" s="106">
        <f t="shared" si="188"/>
        <v>0</v>
      </c>
      <c r="L312" s="106">
        <f t="shared" si="188"/>
        <v>0</v>
      </c>
      <c r="M312" s="106">
        <f t="shared" si="188"/>
        <v>0</v>
      </c>
      <c r="N312" s="106">
        <f t="shared" si="188"/>
        <v>0</v>
      </c>
      <c r="O312" s="106">
        <f t="shared" si="188"/>
        <v>0</v>
      </c>
      <c r="P312" s="106">
        <f t="shared" si="188"/>
        <v>0</v>
      </c>
      <c r="Q312" s="106">
        <f t="shared" si="188"/>
        <v>0</v>
      </c>
      <c r="R312" s="106">
        <f t="shared" si="188"/>
        <v>0</v>
      </c>
      <c r="S312" s="106">
        <f t="shared" si="188"/>
        <v>0</v>
      </c>
      <c r="T312" s="106">
        <f t="shared" si="188"/>
        <v>0</v>
      </c>
      <c r="U312" s="106">
        <f t="shared" si="188"/>
        <v>0</v>
      </c>
      <c r="V312" s="106">
        <f t="shared" si="188"/>
        <v>0</v>
      </c>
      <c r="W312" s="106">
        <f t="shared" si="188"/>
        <v>0</v>
      </c>
      <c r="X312" s="106">
        <f t="shared" si="188"/>
        <v>0</v>
      </c>
      <c r="Y312" s="106">
        <f t="shared" si="188"/>
        <v>0</v>
      </c>
      <c r="Z312" s="106">
        <f t="shared" si="188"/>
        <v>0</v>
      </c>
      <c r="AA312" s="106">
        <f t="shared" si="188"/>
        <v>0</v>
      </c>
      <c r="AB312" s="106">
        <f t="shared" si="188"/>
        <v>0</v>
      </c>
      <c r="AC312" s="106">
        <f t="shared" si="188"/>
        <v>0</v>
      </c>
      <c r="AD312" s="106">
        <f t="shared" si="188"/>
        <v>0</v>
      </c>
      <c r="AE312" s="106">
        <f t="shared" si="188"/>
        <v>0</v>
      </c>
      <c r="AF312" s="106">
        <f t="shared" si="188"/>
        <v>0</v>
      </c>
      <c r="AG312" s="106">
        <f t="shared" si="188"/>
        <v>0</v>
      </c>
      <c r="AH312" s="106">
        <f t="shared" si="188"/>
        <v>0</v>
      </c>
      <c r="AI312" s="106">
        <f t="shared" si="188"/>
        <v>0</v>
      </c>
      <c r="AJ312" s="106">
        <f t="shared" si="188"/>
        <v>0</v>
      </c>
      <c r="AK312" s="106">
        <f t="shared" si="188"/>
        <v>0</v>
      </c>
      <c r="AM312" s="101">
        <f t="shared" ref="AM312:AU312" si="189">IFERROR(AM101/AL101,"")</f>
        <v>1</v>
      </c>
      <c r="AN312" s="101">
        <f t="shared" si="189"/>
        <v>1</v>
      </c>
      <c r="AO312" s="101">
        <f t="shared" si="189"/>
        <v>1</v>
      </c>
      <c r="AP312" s="101">
        <f t="shared" si="189"/>
        <v>1</v>
      </c>
      <c r="AQ312" s="101">
        <f t="shared" si="189"/>
        <v>1</v>
      </c>
      <c r="AR312" s="101">
        <f t="shared" si="189"/>
        <v>1</v>
      </c>
      <c r="AS312" s="101">
        <f t="shared" si="189"/>
        <v>1</v>
      </c>
      <c r="AT312" s="101">
        <f t="shared" si="189"/>
        <v>1</v>
      </c>
      <c r="AU312" s="101">
        <f t="shared" si="189"/>
        <v>1</v>
      </c>
    </row>
    <row r="313" spans="1:47" s="128" customFormat="1">
      <c r="A313" s="127" t="s">
        <v>3684</v>
      </c>
      <c r="B313" s="127"/>
      <c r="C313" s="127"/>
      <c r="D313" s="127"/>
      <c r="E313" s="127"/>
      <c r="F313" s="127"/>
      <c r="G313" s="129"/>
      <c r="H313" s="129" t="str">
        <f t="shared" ref="H313:V313" si="190">IFERROR(H102/G102-1,"")</f>
        <v/>
      </c>
      <c r="I313" s="129" t="str">
        <f t="shared" si="190"/>
        <v/>
      </c>
      <c r="J313" s="129" t="str">
        <f t="shared" si="190"/>
        <v/>
      </c>
      <c r="K313" s="129" t="str">
        <f t="shared" si="190"/>
        <v/>
      </c>
      <c r="L313" s="129" t="str">
        <f t="shared" si="190"/>
        <v/>
      </c>
      <c r="M313" s="129" t="str">
        <f t="shared" si="190"/>
        <v/>
      </c>
      <c r="N313" s="129" t="str">
        <f t="shared" si="190"/>
        <v/>
      </c>
      <c r="O313" s="129" t="str">
        <f t="shared" si="190"/>
        <v/>
      </c>
      <c r="P313" s="129" t="str">
        <f t="shared" si="190"/>
        <v/>
      </c>
      <c r="Q313" s="129" t="str">
        <f t="shared" si="190"/>
        <v/>
      </c>
      <c r="R313" s="129" t="str">
        <f t="shared" si="190"/>
        <v/>
      </c>
      <c r="S313" s="129" t="str">
        <f t="shared" si="190"/>
        <v/>
      </c>
      <c r="T313" s="129" t="str">
        <f t="shared" si="190"/>
        <v/>
      </c>
      <c r="U313" s="129" t="str">
        <f t="shared" si="190"/>
        <v/>
      </c>
      <c r="V313" s="129" t="str">
        <f t="shared" si="190"/>
        <v/>
      </c>
      <c r="W313" s="129" t="str">
        <f t="shared" ref="W313:AK313" si="191">IFERROR(W102/V102-1,"")</f>
        <v/>
      </c>
      <c r="X313" s="129" t="str">
        <f t="shared" si="191"/>
        <v/>
      </c>
      <c r="Y313" s="129" t="str">
        <f t="shared" si="191"/>
        <v/>
      </c>
      <c r="Z313" s="129" t="str">
        <f t="shared" si="191"/>
        <v/>
      </c>
      <c r="AA313" s="129" t="str">
        <f t="shared" si="191"/>
        <v/>
      </c>
      <c r="AB313" s="129" t="str">
        <f t="shared" si="191"/>
        <v/>
      </c>
      <c r="AC313" s="129" t="str">
        <f t="shared" si="191"/>
        <v/>
      </c>
      <c r="AD313" s="129" t="str">
        <f t="shared" si="191"/>
        <v/>
      </c>
      <c r="AE313" s="129" t="str">
        <f t="shared" si="191"/>
        <v/>
      </c>
      <c r="AF313" s="129" t="str">
        <f t="shared" si="191"/>
        <v/>
      </c>
      <c r="AG313" s="129" t="str">
        <f t="shared" si="191"/>
        <v/>
      </c>
      <c r="AH313" s="129" t="str">
        <f t="shared" si="191"/>
        <v/>
      </c>
      <c r="AI313" s="129" t="str">
        <f t="shared" si="191"/>
        <v/>
      </c>
      <c r="AJ313" s="129" t="str">
        <f t="shared" si="191"/>
        <v/>
      </c>
      <c r="AK313" s="129" t="str">
        <f t="shared" si="191"/>
        <v/>
      </c>
      <c r="AM313" s="128" t="str">
        <f t="shared" ref="AM313:AU313" si="192">IFERROR(AM102/AL102,"")</f>
        <v/>
      </c>
      <c r="AN313" s="128" t="str">
        <f t="shared" si="192"/>
        <v/>
      </c>
      <c r="AO313" s="128" t="str">
        <f t="shared" si="192"/>
        <v/>
      </c>
      <c r="AP313" s="128" t="str">
        <f t="shared" si="192"/>
        <v/>
      </c>
      <c r="AQ313" s="128" t="str">
        <f t="shared" si="192"/>
        <v/>
      </c>
      <c r="AR313" s="128" t="str">
        <f t="shared" si="192"/>
        <v/>
      </c>
      <c r="AS313" s="128" t="str">
        <f t="shared" si="192"/>
        <v/>
      </c>
      <c r="AT313" s="128" t="str">
        <f t="shared" si="192"/>
        <v/>
      </c>
      <c r="AU313" s="128" t="str">
        <f t="shared" si="192"/>
        <v/>
      </c>
    </row>
    <row r="314" spans="1:47">
      <c r="A314" s="105" t="s">
        <v>3697</v>
      </c>
      <c r="B314" s="105"/>
      <c r="C314" s="105"/>
      <c r="D314" s="105"/>
      <c r="E314" s="105"/>
      <c r="F314" s="105"/>
      <c r="G314" s="101">
        <f t="shared" ref="G314:AK314" si="193">G$1</f>
        <v>2020</v>
      </c>
      <c r="H314" s="101">
        <f t="shared" si="193"/>
        <v>2021</v>
      </c>
      <c r="I314" s="101">
        <f t="shared" si="193"/>
        <v>2022</v>
      </c>
      <c r="J314" s="101">
        <f t="shared" si="193"/>
        <v>2023</v>
      </c>
      <c r="K314" s="101">
        <f t="shared" si="193"/>
        <v>2024</v>
      </c>
      <c r="L314" s="101">
        <f t="shared" si="193"/>
        <v>2025</v>
      </c>
      <c r="M314" s="101">
        <f t="shared" si="193"/>
        <v>2026</v>
      </c>
      <c r="N314" s="101">
        <f t="shared" si="193"/>
        <v>2027</v>
      </c>
      <c r="O314" s="101">
        <f t="shared" si="193"/>
        <v>2028</v>
      </c>
      <c r="P314" s="101">
        <f t="shared" si="193"/>
        <v>2029</v>
      </c>
      <c r="Q314" s="101">
        <f t="shared" si="193"/>
        <v>2030</v>
      </c>
      <c r="R314" s="101">
        <f t="shared" si="193"/>
        <v>2031</v>
      </c>
      <c r="S314" s="101">
        <f t="shared" si="193"/>
        <v>2032</v>
      </c>
      <c r="T314" s="101">
        <f t="shared" si="193"/>
        <v>2033</v>
      </c>
      <c r="U314" s="101">
        <f t="shared" si="193"/>
        <v>2034</v>
      </c>
      <c r="V314" s="101">
        <f t="shared" si="193"/>
        <v>2035</v>
      </c>
      <c r="W314" s="101">
        <f t="shared" si="193"/>
        <v>2036</v>
      </c>
      <c r="X314" s="101">
        <f t="shared" si="193"/>
        <v>2037</v>
      </c>
      <c r="Y314" s="101">
        <f t="shared" si="193"/>
        <v>2038</v>
      </c>
      <c r="Z314" s="101">
        <f t="shared" si="193"/>
        <v>2039</v>
      </c>
      <c r="AA314" s="101">
        <f t="shared" si="193"/>
        <v>2040</v>
      </c>
      <c r="AB314" s="101">
        <f t="shared" si="193"/>
        <v>2041</v>
      </c>
      <c r="AC314" s="101">
        <f t="shared" si="193"/>
        <v>2042</v>
      </c>
      <c r="AD314" s="101">
        <f t="shared" si="193"/>
        <v>2043</v>
      </c>
      <c r="AE314" s="101">
        <f t="shared" si="193"/>
        <v>2044</v>
      </c>
      <c r="AF314" s="101">
        <f t="shared" si="193"/>
        <v>2045</v>
      </c>
      <c r="AG314" s="101">
        <f t="shared" si="193"/>
        <v>2046</v>
      </c>
      <c r="AH314" s="101">
        <f t="shared" si="193"/>
        <v>2047</v>
      </c>
      <c r="AI314" s="101">
        <f t="shared" si="193"/>
        <v>2048</v>
      </c>
      <c r="AJ314" s="101">
        <f t="shared" si="193"/>
        <v>2049</v>
      </c>
      <c r="AK314" s="101">
        <f t="shared" si="193"/>
        <v>2050</v>
      </c>
    </row>
    <row r="315" spans="1:47">
      <c r="A315" s="101" t="s">
        <v>3668</v>
      </c>
      <c r="G315" s="106"/>
      <c r="H315" s="106">
        <f t="shared" ref="H315:AK315" si="194">IFERROR(H104/G104-1,"")</f>
        <v>0</v>
      </c>
      <c r="I315" s="106">
        <f t="shared" si="194"/>
        <v>0</v>
      </c>
      <c r="J315" s="106">
        <f t="shared" si="194"/>
        <v>0</v>
      </c>
      <c r="K315" s="106">
        <f t="shared" si="194"/>
        <v>0</v>
      </c>
      <c r="L315" s="106">
        <f t="shared" si="194"/>
        <v>0</v>
      </c>
      <c r="M315" s="106">
        <f t="shared" si="194"/>
        <v>0</v>
      </c>
      <c r="N315" s="106">
        <f t="shared" si="194"/>
        <v>0</v>
      </c>
      <c r="O315" s="106">
        <f t="shared" si="194"/>
        <v>0</v>
      </c>
      <c r="P315" s="106">
        <f t="shared" si="194"/>
        <v>0</v>
      </c>
      <c r="Q315" s="106">
        <f t="shared" si="194"/>
        <v>0</v>
      </c>
      <c r="R315" s="106">
        <f t="shared" si="194"/>
        <v>0</v>
      </c>
      <c r="S315" s="106">
        <f t="shared" si="194"/>
        <v>0</v>
      </c>
      <c r="T315" s="106">
        <f t="shared" si="194"/>
        <v>0</v>
      </c>
      <c r="U315" s="106">
        <f t="shared" si="194"/>
        <v>0</v>
      </c>
      <c r="V315" s="106">
        <f t="shared" si="194"/>
        <v>0</v>
      </c>
      <c r="W315" s="106">
        <f t="shared" si="194"/>
        <v>0</v>
      </c>
      <c r="X315" s="106">
        <f t="shared" si="194"/>
        <v>0</v>
      </c>
      <c r="Y315" s="106">
        <f t="shared" si="194"/>
        <v>0</v>
      </c>
      <c r="Z315" s="106">
        <f t="shared" si="194"/>
        <v>0</v>
      </c>
      <c r="AA315" s="106">
        <f t="shared" si="194"/>
        <v>0</v>
      </c>
      <c r="AB315" s="106">
        <f t="shared" si="194"/>
        <v>0</v>
      </c>
      <c r="AC315" s="106">
        <f t="shared" si="194"/>
        <v>0</v>
      </c>
      <c r="AD315" s="106">
        <f t="shared" si="194"/>
        <v>0</v>
      </c>
      <c r="AE315" s="106">
        <f t="shared" si="194"/>
        <v>0</v>
      </c>
      <c r="AF315" s="106">
        <f t="shared" si="194"/>
        <v>0</v>
      </c>
      <c r="AG315" s="106">
        <f t="shared" si="194"/>
        <v>0</v>
      </c>
      <c r="AH315" s="106">
        <f t="shared" si="194"/>
        <v>0</v>
      </c>
      <c r="AI315" s="106">
        <f t="shared" si="194"/>
        <v>0</v>
      </c>
      <c r="AJ315" s="106">
        <f t="shared" si="194"/>
        <v>0</v>
      </c>
      <c r="AK315" s="106">
        <f t="shared" si="194"/>
        <v>0</v>
      </c>
      <c r="AM315" s="101">
        <f t="shared" ref="AM315:AU315" si="195">IFERROR(AM104/AL104,"")</f>
        <v>1</v>
      </c>
      <c r="AN315" s="101">
        <f t="shared" si="195"/>
        <v>1</v>
      </c>
      <c r="AO315" s="101">
        <f t="shared" si="195"/>
        <v>1</v>
      </c>
      <c r="AP315" s="101">
        <f t="shared" si="195"/>
        <v>1</v>
      </c>
      <c r="AQ315" s="101">
        <f t="shared" si="195"/>
        <v>1</v>
      </c>
      <c r="AR315" s="101">
        <f t="shared" si="195"/>
        <v>1</v>
      </c>
      <c r="AS315" s="101">
        <f t="shared" si="195"/>
        <v>1</v>
      </c>
      <c r="AT315" s="101">
        <f t="shared" si="195"/>
        <v>1</v>
      </c>
      <c r="AU315" s="101">
        <f t="shared" si="195"/>
        <v>1</v>
      </c>
    </row>
    <row r="316" spans="1:47">
      <c r="A316" s="101" t="s">
        <v>3669</v>
      </c>
      <c r="G316" s="106"/>
      <c r="H316" s="106">
        <f t="shared" ref="H316:AK316" si="196">IFERROR(H105/G105-1,"")</f>
        <v>0</v>
      </c>
      <c r="I316" s="106">
        <f t="shared" si="196"/>
        <v>0</v>
      </c>
      <c r="J316" s="106">
        <f t="shared" si="196"/>
        <v>0</v>
      </c>
      <c r="K316" s="106">
        <f t="shared" si="196"/>
        <v>0</v>
      </c>
      <c r="L316" s="106">
        <f t="shared" si="196"/>
        <v>0</v>
      </c>
      <c r="M316" s="106">
        <f t="shared" si="196"/>
        <v>0</v>
      </c>
      <c r="N316" s="106">
        <f t="shared" si="196"/>
        <v>0</v>
      </c>
      <c r="O316" s="106">
        <f t="shared" si="196"/>
        <v>0</v>
      </c>
      <c r="P316" s="106">
        <f t="shared" si="196"/>
        <v>0</v>
      </c>
      <c r="Q316" s="106">
        <f t="shared" si="196"/>
        <v>0</v>
      </c>
      <c r="R316" s="106">
        <f t="shared" si="196"/>
        <v>0</v>
      </c>
      <c r="S316" s="106">
        <f t="shared" si="196"/>
        <v>0</v>
      </c>
      <c r="T316" s="106">
        <f t="shared" si="196"/>
        <v>0</v>
      </c>
      <c r="U316" s="106">
        <f t="shared" si="196"/>
        <v>0</v>
      </c>
      <c r="V316" s="106">
        <f t="shared" si="196"/>
        <v>0</v>
      </c>
      <c r="W316" s="106">
        <f t="shared" si="196"/>
        <v>0</v>
      </c>
      <c r="X316" s="106">
        <f t="shared" si="196"/>
        <v>0</v>
      </c>
      <c r="Y316" s="106">
        <f t="shared" si="196"/>
        <v>0</v>
      </c>
      <c r="Z316" s="106">
        <f t="shared" si="196"/>
        <v>0</v>
      </c>
      <c r="AA316" s="106">
        <f t="shared" si="196"/>
        <v>0</v>
      </c>
      <c r="AB316" s="106">
        <f t="shared" si="196"/>
        <v>0</v>
      </c>
      <c r="AC316" s="106">
        <f t="shared" si="196"/>
        <v>0</v>
      </c>
      <c r="AD316" s="106">
        <f t="shared" si="196"/>
        <v>0</v>
      </c>
      <c r="AE316" s="106">
        <f t="shared" si="196"/>
        <v>0</v>
      </c>
      <c r="AF316" s="106">
        <f t="shared" si="196"/>
        <v>0</v>
      </c>
      <c r="AG316" s="106">
        <f t="shared" si="196"/>
        <v>0</v>
      </c>
      <c r="AH316" s="106">
        <f t="shared" si="196"/>
        <v>0</v>
      </c>
      <c r="AI316" s="106">
        <f t="shared" si="196"/>
        <v>0</v>
      </c>
      <c r="AJ316" s="106">
        <f t="shared" si="196"/>
        <v>0</v>
      </c>
      <c r="AK316" s="106">
        <f t="shared" si="196"/>
        <v>0</v>
      </c>
      <c r="AM316" s="101">
        <f t="shared" ref="AM316:AU316" si="197">IFERROR(AM105/AL105,"")</f>
        <v>1</v>
      </c>
      <c r="AN316" s="101">
        <f t="shared" si="197"/>
        <v>1</v>
      </c>
      <c r="AO316" s="101">
        <f t="shared" si="197"/>
        <v>1</v>
      </c>
      <c r="AP316" s="101">
        <f t="shared" si="197"/>
        <v>1</v>
      </c>
      <c r="AQ316" s="101">
        <f t="shared" si="197"/>
        <v>1</v>
      </c>
      <c r="AR316" s="101">
        <f t="shared" si="197"/>
        <v>1</v>
      </c>
      <c r="AS316" s="101">
        <f t="shared" si="197"/>
        <v>1</v>
      </c>
      <c r="AT316" s="101">
        <f t="shared" si="197"/>
        <v>1</v>
      </c>
      <c r="AU316" s="101">
        <f t="shared" si="197"/>
        <v>1</v>
      </c>
    </row>
    <row r="317" spans="1:47">
      <c r="A317" s="101" t="s">
        <v>3670</v>
      </c>
      <c r="G317" s="106"/>
      <c r="H317" s="106">
        <f t="shared" ref="H317:AK317" si="198">IFERROR(H106/G106-1,"")</f>
        <v>0</v>
      </c>
      <c r="I317" s="106">
        <f t="shared" si="198"/>
        <v>0</v>
      </c>
      <c r="J317" s="106">
        <f t="shared" si="198"/>
        <v>0</v>
      </c>
      <c r="K317" s="106">
        <f t="shared" si="198"/>
        <v>0</v>
      </c>
      <c r="L317" s="106">
        <f t="shared" si="198"/>
        <v>0</v>
      </c>
      <c r="M317" s="106">
        <f t="shared" si="198"/>
        <v>0</v>
      </c>
      <c r="N317" s="106">
        <f t="shared" si="198"/>
        <v>0</v>
      </c>
      <c r="O317" s="106">
        <f t="shared" si="198"/>
        <v>0</v>
      </c>
      <c r="P317" s="106">
        <f t="shared" si="198"/>
        <v>0</v>
      </c>
      <c r="Q317" s="106">
        <f t="shared" si="198"/>
        <v>0</v>
      </c>
      <c r="R317" s="106">
        <f t="shared" si="198"/>
        <v>0</v>
      </c>
      <c r="S317" s="106">
        <f t="shared" si="198"/>
        <v>0</v>
      </c>
      <c r="T317" s="106">
        <f t="shared" si="198"/>
        <v>0</v>
      </c>
      <c r="U317" s="106">
        <f t="shared" si="198"/>
        <v>0</v>
      </c>
      <c r="V317" s="106">
        <f t="shared" si="198"/>
        <v>0</v>
      </c>
      <c r="W317" s="106">
        <f t="shared" si="198"/>
        <v>0</v>
      </c>
      <c r="X317" s="106">
        <f t="shared" si="198"/>
        <v>0</v>
      </c>
      <c r="Y317" s="106">
        <f t="shared" si="198"/>
        <v>0</v>
      </c>
      <c r="Z317" s="106">
        <f t="shared" si="198"/>
        <v>0</v>
      </c>
      <c r="AA317" s="106">
        <f t="shared" si="198"/>
        <v>0</v>
      </c>
      <c r="AB317" s="106">
        <f t="shared" si="198"/>
        <v>0</v>
      </c>
      <c r="AC317" s="106">
        <f t="shared" si="198"/>
        <v>0</v>
      </c>
      <c r="AD317" s="106">
        <f t="shared" si="198"/>
        <v>0</v>
      </c>
      <c r="AE317" s="106">
        <f t="shared" si="198"/>
        <v>0</v>
      </c>
      <c r="AF317" s="106">
        <f t="shared" si="198"/>
        <v>0</v>
      </c>
      <c r="AG317" s="106">
        <f t="shared" si="198"/>
        <v>0</v>
      </c>
      <c r="AH317" s="106">
        <f t="shared" si="198"/>
        <v>0</v>
      </c>
      <c r="AI317" s="106">
        <f t="shared" si="198"/>
        <v>0</v>
      </c>
      <c r="AJ317" s="106">
        <f t="shared" si="198"/>
        <v>0</v>
      </c>
      <c r="AK317" s="106">
        <f t="shared" si="198"/>
        <v>0</v>
      </c>
      <c r="AM317" s="101">
        <f t="shared" ref="AM317:AU317" si="199">IFERROR(AM106/AL106,"")</f>
        <v>1</v>
      </c>
      <c r="AN317" s="101">
        <f t="shared" si="199"/>
        <v>1</v>
      </c>
      <c r="AO317" s="101">
        <f t="shared" si="199"/>
        <v>1</v>
      </c>
      <c r="AP317" s="101">
        <f t="shared" si="199"/>
        <v>1</v>
      </c>
      <c r="AQ317" s="101">
        <f t="shared" si="199"/>
        <v>1</v>
      </c>
      <c r="AR317" s="101">
        <f t="shared" si="199"/>
        <v>1</v>
      </c>
      <c r="AS317" s="101">
        <f t="shared" si="199"/>
        <v>1</v>
      </c>
      <c r="AT317" s="101">
        <f t="shared" si="199"/>
        <v>1</v>
      </c>
      <c r="AU317" s="101">
        <f t="shared" si="199"/>
        <v>1</v>
      </c>
    </row>
    <row r="318" spans="1:47">
      <c r="A318" s="101" t="s">
        <v>3671</v>
      </c>
      <c r="G318" s="106"/>
      <c r="H318" s="106">
        <f t="shared" ref="H318:AK318" si="200">IFERROR(H107/G107-1,"")</f>
        <v>0</v>
      </c>
      <c r="I318" s="106">
        <f t="shared" si="200"/>
        <v>0</v>
      </c>
      <c r="J318" s="106">
        <f t="shared" si="200"/>
        <v>0</v>
      </c>
      <c r="K318" s="106">
        <f t="shared" si="200"/>
        <v>0</v>
      </c>
      <c r="L318" s="106">
        <f t="shared" si="200"/>
        <v>0</v>
      </c>
      <c r="M318" s="106">
        <f t="shared" si="200"/>
        <v>0</v>
      </c>
      <c r="N318" s="106">
        <f t="shared" si="200"/>
        <v>0</v>
      </c>
      <c r="O318" s="106">
        <f t="shared" si="200"/>
        <v>0</v>
      </c>
      <c r="P318" s="106">
        <f t="shared" si="200"/>
        <v>0</v>
      </c>
      <c r="Q318" s="106">
        <f t="shared" si="200"/>
        <v>0</v>
      </c>
      <c r="R318" s="106">
        <f t="shared" si="200"/>
        <v>0</v>
      </c>
      <c r="S318" s="106">
        <f t="shared" si="200"/>
        <v>0</v>
      </c>
      <c r="T318" s="106">
        <f t="shared" si="200"/>
        <v>0</v>
      </c>
      <c r="U318" s="106">
        <f t="shared" si="200"/>
        <v>0</v>
      </c>
      <c r="V318" s="106">
        <f t="shared" si="200"/>
        <v>0</v>
      </c>
      <c r="W318" s="106">
        <f t="shared" si="200"/>
        <v>0</v>
      </c>
      <c r="X318" s="106">
        <f t="shared" si="200"/>
        <v>0</v>
      </c>
      <c r="Y318" s="106">
        <f t="shared" si="200"/>
        <v>0</v>
      </c>
      <c r="Z318" s="106">
        <f t="shared" si="200"/>
        <v>0</v>
      </c>
      <c r="AA318" s="106">
        <f t="shared" si="200"/>
        <v>0</v>
      </c>
      <c r="AB318" s="106">
        <f t="shared" si="200"/>
        <v>0</v>
      </c>
      <c r="AC318" s="106">
        <f t="shared" si="200"/>
        <v>0</v>
      </c>
      <c r="AD318" s="106">
        <f t="shared" si="200"/>
        <v>0</v>
      </c>
      <c r="AE318" s="106">
        <f t="shared" si="200"/>
        <v>0</v>
      </c>
      <c r="AF318" s="106">
        <f t="shared" si="200"/>
        <v>0</v>
      </c>
      <c r="AG318" s="106">
        <f t="shared" si="200"/>
        <v>0</v>
      </c>
      <c r="AH318" s="106">
        <f t="shared" si="200"/>
        <v>0</v>
      </c>
      <c r="AI318" s="106">
        <f t="shared" si="200"/>
        <v>0</v>
      </c>
      <c r="AJ318" s="106">
        <f t="shared" si="200"/>
        <v>0</v>
      </c>
      <c r="AK318" s="106">
        <f t="shared" si="200"/>
        <v>0</v>
      </c>
      <c r="AM318" s="101">
        <f t="shared" ref="AM318:AU318" si="201">IFERROR(AM107/AL107,"")</f>
        <v>1</v>
      </c>
      <c r="AN318" s="101">
        <f t="shared" si="201"/>
        <v>1</v>
      </c>
      <c r="AO318" s="101">
        <f t="shared" si="201"/>
        <v>1</v>
      </c>
      <c r="AP318" s="101">
        <f t="shared" si="201"/>
        <v>1</v>
      </c>
      <c r="AQ318" s="101">
        <f t="shared" si="201"/>
        <v>1</v>
      </c>
      <c r="AR318" s="101">
        <f t="shared" si="201"/>
        <v>1</v>
      </c>
      <c r="AS318" s="101">
        <f t="shared" si="201"/>
        <v>1</v>
      </c>
      <c r="AT318" s="101">
        <f t="shared" si="201"/>
        <v>1</v>
      </c>
      <c r="AU318" s="101">
        <f t="shared" si="201"/>
        <v>1</v>
      </c>
    </row>
    <row r="319" spans="1:47">
      <c r="A319" s="101" t="s">
        <v>3672</v>
      </c>
      <c r="G319" s="106"/>
      <c r="H319" s="106">
        <f t="shared" ref="H319:AK319" si="202">IFERROR(H108/G108-1,"")</f>
        <v>0</v>
      </c>
      <c r="I319" s="106">
        <f t="shared" si="202"/>
        <v>0</v>
      </c>
      <c r="J319" s="106">
        <f t="shared" si="202"/>
        <v>0</v>
      </c>
      <c r="K319" s="106">
        <f t="shared" si="202"/>
        <v>0</v>
      </c>
      <c r="L319" s="106">
        <f t="shared" si="202"/>
        <v>0</v>
      </c>
      <c r="M319" s="106">
        <f t="shared" si="202"/>
        <v>0</v>
      </c>
      <c r="N319" s="106">
        <f t="shared" si="202"/>
        <v>0</v>
      </c>
      <c r="O319" s="106">
        <f t="shared" si="202"/>
        <v>0</v>
      </c>
      <c r="P319" s="106">
        <f t="shared" si="202"/>
        <v>0</v>
      </c>
      <c r="Q319" s="106">
        <f t="shared" si="202"/>
        <v>0</v>
      </c>
      <c r="R319" s="106">
        <f t="shared" si="202"/>
        <v>0</v>
      </c>
      <c r="S319" s="106">
        <f t="shared" si="202"/>
        <v>0</v>
      </c>
      <c r="T319" s="106">
        <f t="shared" si="202"/>
        <v>0</v>
      </c>
      <c r="U319" s="106">
        <f t="shared" si="202"/>
        <v>0</v>
      </c>
      <c r="V319" s="106">
        <f t="shared" si="202"/>
        <v>0</v>
      </c>
      <c r="W319" s="106">
        <f t="shared" si="202"/>
        <v>0</v>
      </c>
      <c r="X319" s="106">
        <f t="shared" si="202"/>
        <v>0</v>
      </c>
      <c r="Y319" s="106">
        <f t="shared" si="202"/>
        <v>0</v>
      </c>
      <c r="Z319" s="106">
        <f t="shared" si="202"/>
        <v>0</v>
      </c>
      <c r="AA319" s="106">
        <f t="shared" si="202"/>
        <v>0</v>
      </c>
      <c r="AB319" s="106">
        <f t="shared" si="202"/>
        <v>0</v>
      </c>
      <c r="AC319" s="106">
        <f t="shared" si="202"/>
        <v>0</v>
      </c>
      <c r="AD319" s="106">
        <f t="shared" si="202"/>
        <v>0</v>
      </c>
      <c r="AE319" s="106">
        <f t="shared" si="202"/>
        <v>0</v>
      </c>
      <c r="AF319" s="106">
        <f t="shared" si="202"/>
        <v>0</v>
      </c>
      <c r="AG319" s="106">
        <f t="shared" si="202"/>
        <v>0</v>
      </c>
      <c r="AH319" s="106">
        <f t="shared" si="202"/>
        <v>0</v>
      </c>
      <c r="AI319" s="106">
        <f t="shared" si="202"/>
        <v>0</v>
      </c>
      <c r="AJ319" s="106">
        <f t="shared" si="202"/>
        <v>0</v>
      </c>
      <c r="AK319" s="106">
        <f t="shared" si="202"/>
        <v>0</v>
      </c>
      <c r="AM319" s="101">
        <f t="shared" ref="AM319:AU319" si="203">IFERROR(AM108/AL108,"")</f>
        <v>1</v>
      </c>
      <c r="AN319" s="101">
        <f t="shared" si="203"/>
        <v>1</v>
      </c>
      <c r="AO319" s="101">
        <f t="shared" si="203"/>
        <v>1</v>
      </c>
      <c r="AP319" s="101">
        <f t="shared" si="203"/>
        <v>1</v>
      </c>
      <c r="AQ319" s="101">
        <f t="shared" si="203"/>
        <v>1</v>
      </c>
      <c r="AR319" s="101">
        <f t="shared" si="203"/>
        <v>1</v>
      </c>
      <c r="AS319" s="101">
        <f t="shared" si="203"/>
        <v>1</v>
      </c>
      <c r="AT319" s="101">
        <f t="shared" si="203"/>
        <v>1</v>
      </c>
      <c r="AU319" s="101">
        <f t="shared" si="203"/>
        <v>1</v>
      </c>
    </row>
    <row r="320" spans="1:47">
      <c r="A320" s="101" t="s">
        <v>3673</v>
      </c>
      <c r="G320" s="106"/>
      <c r="H320" s="106">
        <f t="shared" ref="H320:AK320" si="204">IFERROR(H109/G109-1,"")</f>
        <v>0</v>
      </c>
      <c r="I320" s="106">
        <f t="shared" si="204"/>
        <v>0</v>
      </c>
      <c r="J320" s="106">
        <f t="shared" si="204"/>
        <v>0</v>
      </c>
      <c r="K320" s="106">
        <f t="shared" si="204"/>
        <v>0</v>
      </c>
      <c r="L320" s="106">
        <f t="shared" si="204"/>
        <v>0</v>
      </c>
      <c r="M320" s="106">
        <f t="shared" si="204"/>
        <v>0</v>
      </c>
      <c r="N320" s="106">
        <f t="shared" si="204"/>
        <v>0</v>
      </c>
      <c r="O320" s="106">
        <f t="shared" si="204"/>
        <v>0</v>
      </c>
      <c r="P320" s="106">
        <f t="shared" si="204"/>
        <v>0</v>
      </c>
      <c r="Q320" s="106">
        <f t="shared" si="204"/>
        <v>0</v>
      </c>
      <c r="R320" s="106">
        <f t="shared" si="204"/>
        <v>0</v>
      </c>
      <c r="S320" s="106">
        <f t="shared" si="204"/>
        <v>0</v>
      </c>
      <c r="T320" s="106">
        <f t="shared" si="204"/>
        <v>0</v>
      </c>
      <c r="U320" s="106">
        <f t="shared" si="204"/>
        <v>0</v>
      </c>
      <c r="V320" s="106">
        <f t="shared" si="204"/>
        <v>0</v>
      </c>
      <c r="W320" s="106">
        <f t="shared" si="204"/>
        <v>0</v>
      </c>
      <c r="X320" s="106">
        <f t="shared" si="204"/>
        <v>0</v>
      </c>
      <c r="Y320" s="106">
        <f t="shared" si="204"/>
        <v>0</v>
      </c>
      <c r="Z320" s="106">
        <f t="shared" si="204"/>
        <v>0</v>
      </c>
      <c r="AA320" s="106">
        <f t="shared" si="204"/>
        <v>0</v>
      </c>
      <c r="AB320" s="106">
        <f t="shared" si="204"/>
        <v>0</v>
      </c>
      <c r="AC320" s="106">
        <f t="shared" si="204"/>
        <v>0</v>
      </c>
      <c r="AD320" s="106">
        <f t="shared" si="204"/>
        <v>0</v>
      </c>
      <c r="AE320" s="106">
        <f t="shared" si="204"/>
        <v>0</v>
      </c>
      <c r="AF320" s="106">
        <f t="shared" si="204"/>
        <v>0</v>
      </c>
      <c r="AG320" s="106">
        <f t="shared" si="204"/>
        <v>0</v>
      </c>
      <c r="AH320" s="106">
        <f t="shared" si="204"/>
        <v>0</v>
      </c>
      <c r="AI320" s="106">
        <f t="shared" si="204"/>
        <v>0</v>
      </c>
      <c r="AJ320" s="106">
        <f t="shared" si="204"/>
        <v>0</v>
      </c>
      <c r="AK320" s="106">
        <f t="shared" si="204"/>
        <v>0</v>
      </c>
      <c r="AM320" s="101">
        <f t="shared" ref="AM320:AU320" si="205">IFERROR(AM109/AL109,"")</f>
        <v>1</v>
      </c>
      <c r="AN320" s="101">
        <f t="shared" si="205"/>
        <v>1</v>
      </c>
      <c r="AO320" s="101">
        <f t="shared" si="205"/>
        <v>1</v>
      </c>
      <c r="AP320" s="101">
        <f t="shared" si="205"/>
        <v>1</v>
      </c>
      <c r="AQ320" s="101">
        <f t="shared" si="205"/>
        <v>1</v>
      </c>
      <c r="AR320" s="101">
        <f t="shared" si="205"/>
        <v>1</v>
      </c>
      <c r="AS320" s="101">
        <f t="shared" si="205"/>
        <v>1</v>
      </c>
      <c r="AT320" s="101">
        <f t="shared" si="205"/>
        <v>1</v>
      </c>
      <c r="AU320" s="101">
        <f t="shared" si="205"/>
        <v>1</v>
      </c>
    </row>
    <row r="321" spans="1:47">
      <c r="A321" s="101" t="s">
        <v>3674</v>
      </c>
      <c r="G321" s="106"/>
      <c r="H321" s="106">
        <f t="shared" ref="H321:AK321" si="206">IFERROR(H110/G110-1,"")</f>
        <v>0</v>
      </c>
      <c r="I321" s="106">
        <f t="shared" si="206"/>
        <v>0</v>
      </c>
      <c r="J321" s="106">
        <f t="shared" si="206"/>
        <v>0</v>
      </c>
      <c r="K321" s="106">
        <f t="shared" si="206"/>
        <v>0</v>
      </c>
      <c r="L321" s="106">
        <f t="shared" si="206"/>
        <v>0</v>
      </c>
      <c r="M321" s="106">
        <f t="shared" si="206"/>
        <v>0</v>
      </c>
      <c r="N321" s="106">
        <f t="shared" si="206"/>
        <v>0</v>
      </c>
      <c r="O321" s="106">
        <f t="shared" si="206"/>
        <v>0</v>
      </c>
      <c r="P321" s="106">
        <f t="shared" si="206"/>
        <v>0</v>
      </c>
      <c r="Q321" s="106">
        <f t="shared" si="206"/>
        <v>0</v>
      </c>
      <c r="R321" s="106">
        <f t="shared" si="206"/>
        <v>0</v>
      </c>
      <c r="S321" s="106">
        <f t="shared" si="206"/>
        <v>0</v>
      </c>
      <c r="T321" s="106">
        <f t="shared" si="206"/>
        <v>0</v>
      </c>
      <c r="U321" s="106">
        <f t="shared" si="206"/>
        <v>0</v>
      </c>
      <c r="V321" s="106">
        <f t="shared" si="206"/>
        <v>0</v>
      </c>
      <c r="W321" s="106">
        <f t="shared" si="206"/>
        <v>0</v>
      </c>
      <c r="X321" s="106">
        <f t="shared" si="206"/>
        <v>0</v>
      </c>
      <c r="Y321" s="106">
        <f t="shared" si="206"/>
        <v>0</v>
      </c>
      <c r="Z321" s="106">
        <f t="shared" si="206"/>
        <v>0</v>
      </c>
      <c r="AA321" s="106">
        <f t="shared" si="206"/>
        <v>0</v>
      </c>
      <c r="AB321" s="106">
        <f t="shared" si="206"/>
        <v>0</v>
      </c>
      <c r="AC321" s="106">
        <f t="shared" si="206"/>
        <v>0</v>
      </c>
      <c r="AD321" s="106">
        <f t="shared" si="206"/>
        <v>0</v>
      </c>
      <c r="AE321" s="106">
        <f t="shared" si="206"/>
        <v>0</v>
      </c>
      <c r="AF321" s="106">
        <f t="shared" si="206"/>
        <v>0</v>
      </c>
      <c r="AG321" s="106">
        <f t="shared" si="206"/>
        <v>0</v>
      </c>
      <c r="AH321" s="106">
        <f t="shared" si="206"/>
        <v>0</v>
      </c>
      <c r="AI321" s="106">
        <f t="shared" si="206"/>
        <v>0</v>
      </c>
      <c r="AJ321" s="106">
        <f t="shared" si="206"/>
        <v>0</v>
      </c>
      <c r="AK321" s="106">
        <f t="shared" si="206"/>
        <v>0</v>
      </c>
      <c r="AM321" s="101">
        <f t="shared" ref="AM321:AU321" si="207">IFERROR(AM110/AL110,"")</f>
        <v>1</v>
      </c>
      <c r="AN321" s="101">
        <f t="shared" si="207"/>
        <v>1</v>
      </c>
      <c r="AO321" s="101">
        <f t="shared" si="207"/>
        <v>1</v>
      </c>
      <c r="AP321" s="101">
        <f t="shared" si="207"/>
        <v>1</v>
      </c>
      <c r="AQ321" s="101">
        <f t="shared" si="207"/>
        <v>1</v>
      </c>
      <c r="AR321" s="101">
        <f t="shared" si="207"/>
        <v>1</v>
      </c>
      <c r="AS321" s="101">
        <f t="shared" si="207"/>
        <v>1</v>
      </c>
      <c r="AT321" s="101">
        <f t="shared" si="207"/>
        <v>1</v>
      </c>
      <c r="AU321" s="101">
        <f t="shared" si="207"/>
        <v>1</v>
      </c>
    </row>
    <row r="322" spans="1:47">
      <c r="A322" s="101" t="s">
        <v>3675</v>
      </c>
      <c r="G322" s="106"/>
      <c r="H322" s="106">
        <f t="shared" ref="H322:AK322" si="208">IFERROR(H111/G111-1,"")</f>
        <v>0</v>
      </c>
      <c r="I322" s="106">
        <f t="shared" si="208"/>
        <v>0</v>
      </c>
      <c r="J322" s="106">
        <f t="shared" si="208"/>
        <v>0</v>
      </c>
      <c r="K322" s="106">
        <f t="shared" si="208"/>
        <v>0</v>
      </c>
      <c r="L322" s="106">
        <f t="shared" si="208"/>
        <v>0</v>
      </c>
      <c r="M322" s="106">
        <f t="shared" si="208"/>
        <v>0</v>
      </c>
      <c r="N322" s="106">
        <f t="shared" si="208"/>
        <v>0</v>
      </c>
      <c r="O322" s="106">
        <f t="shared" si="208"/>
        <v>0</v>
      </c>
      <c r="P322" s="106">
        <f t="shared" si="208"/>
        <v>0</v>
      </c>
      <c r="Q322" s="106">
        <f t="shared" si="208"/>
        <v>0</v>
      </c>
      <c r="R322" s="106">
        <f t="shared" si="208"/>
        <v>0</v>
      </c>
      <c r="S322" s="106">
        <f t="shared" si="208"/>
        <v>0</v>
      </c>
      <c r="T322" s="106">
        <f t="shared" si="208"/>
        <v>0</v>
      </c>
      <c r="U322" s="106">
        <f t="shared" si="208"/>
        <v>0</v>
      </c>
      <c r="V322" s="106">
        <f t="shared" si="208"/>
        <v>0</v>
      </c>
      <c r="W322" s="106">
        <f t="shared" si="208"/>
        <v>0</v>
      </c>
      <c r="X322" s="106">
        <f t="shared" si="208"/>
        <v>0</v>
      </c>
      <c r="Y322" s="106">
        <f t="shared" si="208"/>
        <v>0</v>
      </c>
      <c r="Z322" s="106">
        <f t="shared" si="208"/>
        <v>0</v>
      </c>
      <c r="AA322" s="106">
        <f t="shared" si="208"/>
        <v>0</v>
      </c>
      <c r="AB322" s="106">
        <f t="shared" si="208"/>
        <v>0</v>
      </c>
      <c r="AC322" s="106">
        <f t="shared" si="208"/>
        <v>0</v>
      </c>
      <c r="AD322" s="106">
        <f t="shared" si="208"/>
        <v>0</v>
      </c>
      <c r="AE322" s="106">
        <f t="shared" si="208"/>
        <v>0</v>
      </c>
      <c r="AF322" s="106">
        <f t="shared" si="208"/>
        <v>0</v>
      </c>
      <c r="AG322" s="106">
        <f t="shared" si="208"/>
        <v>0</v>
      </c>
      <c r="AH322" s="106">
        <f t="shared" si="208"/>
        <v>0</v>
      </c>
      <c r="AI322" s="106">
        <f t="shared" si="208"/>
        <v>0</v>
      </c>
      <c r="AJ322" s="106">
        <f t="shared" si="208"/>
        <v>0</v>
      </c>
      <c r="AK322" s="106">
        <f t="shared" si="208"/>
        <v>0</v>
      </c>
      <c r="AM322" s="101">
        <f t="shared" ref="AM322:AU322" si="209">IFERROR(AM111/AL111,"")</f>
        <v>1</v>
      </c>
      <c r="AN322" s="101">
        <f t="shared" si="209"/>
        <v>1</v>
      </c>
      <c r="AO322" s="101">
        <f t="shared" si="209"/>
        <v>1</v>
      </c>
      <c r="AP322" s="101">
        <f t="shared" si="209"/>
        <v>1</v>
      </c>
      <c r="AQ322" s="101">
        <f t="shared" si="209"/>
        <v>1</v>
      </c>
      <c r="AR322" s="101">
        <f t="shared" si="209"/>
        <v>1</v>
      </c>
      <c r="AS322" s="101">
        <f t="shared" si="209"/>
        <v>1</v>
      </c>
      <c r="AT322" s="101">
        <f t="shared" si="209"/>
        <v>1</v>
      </c>
      <c r="AU322" s="101">
        <f t="shared" si="209"/>
        <v>1</v>
      </c>
    </row>
    <row r="323" spans="1:47" s="128" customFormat="1">
      <c r="A323" s="127" t="s">
        <v>3685</v>
      </c>
      <c r="B323" s="127"/>
      <c r="C323" s="127"/>
      <c r="D323" s="127"/>
      <c r="E323" s="127"/>
      <c r="F323" s="127"/>
      <c r="G323" s="129"/>
      <c r="H323" s="129" t="str">
        <f t="shared" ref="H323:V323" si="210">IFERROR(H112/G112-1,"")</f>
        <v/>
      </c>
      <c r="I323" s="129" t="str">
        <f t="shared" si="210"/>
        <v/>
      </c>
      <c r="J323" s="129" t="str">
        <f t="shared" si="210"/>
        <v/>
      </c>
      <c r="K323" s="129" t="str">
        <f t="shared" si="210"/>
        <v/>
      </c>
      <c r="L323" s="129" t="str">
        <f t="shared" si="210"/>
        <v/>
      </c>
      <c r="M323" s="129" t="str">
        <f t="shared" si="210"/>
        <v/>
      </c>
      <c r="N323" s="129" t="str">
        <f t="shared" si="210"/>
        <v/>
      </c>
      <c r="O323" s="129" t="str">
        <f t="shared" si="210"/>
        <v/>
      </c>
      <c r="P323" s="129" t="str">
        <f t="shared" si="210"/>
        <v/>
      </c>
      <c r="Q323" s="129" t="str">
        <f t="shared" si="210"/>
        <v/>
      </c>
      <c r="R323" s="129" t="str">
        <f t="shared" si="210"/>
        <v/>
      </c>
      <c r="S323" s="129" t="str">
        <f t="shared" si="210"/>
        <v/>
      </c>
      <c r="T323" s="129" t="str">
        <f t="shared" si="210"/>
        <v/>
      </c>
      <c r="U323" s="129" t="str">
        <f t="shared" si="210"/>
        <v/>
      </c>
      <c r="V323" s="129" t="str">
        <f t="shared" si="210"/>
        <v/>
      </c>
      <c r="W323" s="129" t="str">
        <f t="shared" ref="W323:AK323" si="211">IFERROR(W112/V112-1,"")</f>
        <v/>
      </c>
      <c r="X323" s="129" t="str">
        <f t="shared" si="211"/>
        <v/>
      </c>
      <c r="Y323" s="129" t="str">
        <f t="shared" si="211"/>
        <v/>
      </c>
      <c r="Z323" s="129" t="str">
        <f t="shared" si="211"/>
        <v/>
      </c>
      <c r="AA323" s="129" t="str">
        <f t="shared" si="211"/>
        <v/>
      </c>
      <c r="AB323" s="129" t="str">
        <f t="shared" si="211"/>
        <v/>
      </c>
      <c r="AC323" s="129" t="str">
        <f t="shared" si="211"/>
        <v/>
      </c>
      <c r="AD323" s="129" t="str">
        <f t="shared" si="211"/>
        <v/>
      </c>
      <c r="AE323" s="129" t="str">
        <f t="shared" si="211"/>
        <v/>
      </c>
      <c r="AF323" s="129" t="str">
        <f t="shared" si="211"/>
        <v/>
      </c>
      <c r="AG323" s="129" t="str">
        <f t="shared" si="211"/>
        <v/>
      </c>
      <c r="AH323" s="129" t="str">
        <f t="shared" si="211"/>
        <v/>
      </c>
      <c r="AI323" s="129" t="str">
        <f t="shared" si="211"/>
        <v/>
      </c>
      <c r="AJ323" s="129" t="str">
        <f t="shared" si="211"/>
        <v/>
      </c>
      <c r="AK323" s="129" t="str">
        <f t="shared" si="211"/>
        <v/>
      </c>
      <c r="AM323" s="128" t="str">
        <f t="shared" ref="AM323:AU323" si="212">IFERROR(AM112/AL112,"")</f>
        <v/>
      </c>
      <c r="AN323" s="128" t="str">
        <f t="shared" si="212"/>
        <v/>
      </c>
      <c r="AO323" s="128" t="str">
        <f t="shared" si="212"/>
        <v/>
      </c>
      <c r="AP323" s="128" t="str">
        <f t="shared" si="212"/>
        <v/>
      </c>
      <c r="AQ323" s="128" t="str">
        <f t="shared" si="212"/>
        <v/>
      </c>
      <c r="AR323" s="128" t="str">
        <f t="shared" si="212"/>
        <v/>
      </c>
      <c r="AS323" s="128" t="str">
        <f t="shared" si="212"/>
        <v/>
      </c>
      <c r="AT323" s="128" t="str">
        <f t="shared" si="212"/>
        <v/>
      </c>
      <c r="AU323" s="128" t="str">
        <f t="shared" si="212"/>
        <v/>
      </c>
    </row>
    <row r="324" spans="1:47">
      <c r="A324" s="105" t="s">
        <v>3697</v>
      </c>
      <c r="B324" s="105"/>
      <c r="C324" s="105"/>
      <c r="D324" s="105"/>
      <c r="E324" s="105"/>
      <c r="F324" s="105"/>
      <c r="G324" s="101">
        <f t="shared" ref="G324:AK324" si="213">G$1</f>
        <v>2020</v>
      </c>
      <c r="H324" s="101">
        <f t="shared" si="213"/>
        <v>2021</v>
      </c>
      <c r="I324" s="101">
        <f t="shared" si="213"/>
        <v>2022</v>
      </c>
      <c r="J324" s="101">
        <f t="shared" si="213"/>
        <v>2023</v>
      </c>
      <c r="K324" s="101">
        <f t="shared" si="213"/>
        <v>2024</v>
      </c>
      <c r="L324" s="101">
        <f t="shared" si="213"/>
        <v>2025</v>
      </c>
      <c r="M324" s="101">
        <f t="shared" si="213"/>
        <v>2026</v>
      </c>
      <c r="N324" s="101">
        <f t="shared" si="213"/>
        <v>2027</v>
      </c>
      <c r="O324" s="101">
        <f t="shared" si="213"/>
        <v>2028</v>
      </c>
      <c r="P324" s="101">
        <f t="shared" si="213"/>
        <v>2029</v>
      </c>
      <c r="Q324" s="101">
        <f t="shared" si="213"/>
        <v>2030</v>
      </c>
      <c r="R324" s="101">
        <f t="shared" si="213"/>
        <v>2031</v>
      </c>
      <c r="S324" s="101">
        <f t="shared" si="213"/>
        <v>2032</v>
      </c>
      <c r="T324" s="101">
        <f t="shared" si="213"/>
        <v>2033</v>
      </c>
      <c r="U324" s="101">
        <f t="shared" si="213"/>
        <v>2034</v>
      </c>
      <c r="V324" s="101">
        <f t="shared" si="213"/>
        <v>2035</v>
      </c>
      <c r="W324" s="101">
        <f t="shared" si="213"/>
        <v>2036</v>
      </c>
      <c r="X324" s="101">
        <f t="shared" si="213"/>
        <v>2037</v>
      </c>
      <c r="Y324" s="101">
        <f t="shared" si="213"/>
        <v>2038</v>
      </c>
      <c r="Z324" s="101">
        <f t="shared" si="213"/>
        <v>2039</v>
      </c>
      <c r="AA324" s="101">
        <f t="shared" si="213"/>
        <v>2040</v>
      </c>
      <c r="AB324" s="101">
        <f t="shared" si="213"/>
        <v>2041</v>
      </c>
      <c r="AC324" s="101">
        <f t="shared" si="213"/>
        <v>2042</v>
      </c>
      <c r="AD324" s="101">
        <f t="shared" si="213"/>
        <v>2043</v>
      </c>
      <c r="AE324" s="101">
        <f t="shared" si="213"/>
        <v>2044</v>
      </c>
      <c r="AF324" s="101">
        <f t="shared" si="213"/>
        <v>2045</v>
      </c>
      <c r="AG324" s="101">
        <f t="shared" si="213"/>
        <v>2046</v>
      </c>
      <c r="AH324" s="101">
        <f t="shared" si="213"/>
        <v>2047</v>
      </c>
      <c r="AI324" s="101">
        <f t="shared" si="213"/>
        <v>2048</v>
      </c>
      <c r="AJ324" s="101">
        <f t="shared" si="213"/>
        <v>2049</v>
      </c>
      <c r="AK324" s="101">
        <f t="shared" si="213"/>
        <v>2050</v>
      </c>
    </row>
    <row r="325" spans="1:47">
      <c r="A325" s="101" t="s">
        <v>3668</v>
      </c>
      <c r="G325" s="106"/>
      <c r="H325" s="106">
        <f t="shared" ref="H325:AK325" si="214">IFERROR(H114/G114-1,"")</f>
        <v>0</v>
      </c>
      <c r="I325" s="106">
        <f t="shared" si="214"/>
        <v>0</v>
      </c>
      <c r="J325" s="106">
        <f t="shared" si="214"/>
        <v>0</v>
      </c>
      <c r="K325" s="106">
        <f t="shared" si="214"/>
        <v>0</v>
      </c>
      <c r="L325" s="106">
        <f t="shared" si="214"/>
        <v>0</v>
      </c>
      <c r="M325" s="106">
        <f t="shared" si="214"/>
        <v>0</v>
      </c>
      <c r="N325" s="106">
        <f t="shared" si="214"/>
        <v>0</v>
      </c>
      <c r="O325" s="106">
        <f t="shared" si="214"/>
        <v>0</v>
      </c>
      <c r="P325" s="106">
        <f t="shared" si="214"/>
        <v>0</v>
      </c>
      <c r="Q325" s="106">
        <f t="shared" si="214"/>
        <v>0</v>
      </c>
      <c r="R325" s="106">
        <f t="shared" si="214"/>
        <v>0</v>
      </c>
      <c r="S325" s="106">
        <f t="shared" si="214"/>
        <v>0</v>
      </c>
      <c r="T325" s="106">
        <f t="shared" si="214"/>
        <v>0</v>
      </c>
      <c r="U325" s="106">
        <f t="shared" si="214"/>
        <v>0</v>
      </c>
      <c r="V325" s="106">
        <f t="shared" si="214"/>
        <v>0</v>
      </c>
      <c r="W325" s="106">
        <f t="shared" si="214"/>
        <v>0</v>
      </c>
      <c r="X325" s="106">
        <f t="shared" si="214"/>
        <v>0</v>
      </c>
      <c r="Y325" s="106">
        <f t="shared" si="214"/>
        <v>0</v>
      </c>
      <c r="Z325" s="106">
        <f t="shared" si="214"/>
        <v>0</v>
      </c>
      <c r="AA325" s="106">
        <f t="shared" si="214"/>
        <v>0</v>
      </c>
      <c r="AB325" s="106">
        <f t="shared" si="214"/>
        <v>0</v>
      </c>
      <c r="AC325" s="106">
        <f t="shared" si="214"/>
        <v>0</v>
      </c>
      <c r="AD325" s="106">
        <f t="shared" si="214"/>
        <v>0</v>
      </c>
      <c r="AE325" s="106">
        <f t="shared" si="214"/>
        <v>0</v>
      </c>
      <c r="AF325" s="106">
        <f t="shared" si="214"/>
        <v>0</v>
      </c>
      <c r="AG325" s="106">
        <f t="shared" si="214"/>
        <v>0</v>
      </c>
      <c r="AH325" s="106">
        <f t="shared" si="214"/>
        <v>0</v>
      </c>
      <c r="AI325" s="106">
        <f t="shared" si="214"/>
        <v>0</v>
      </c>
      <c r="AJ325" s="106">
        <f t="shared" si="214"/>
        <v>0</v>
      </c>
      <c r="AK325" s="106">
        <f t="shared" si="214"/>
        <v>0</v>
      </c>
      <c r="AM325" s="101">
        <f t="shared" ref="AM325:AU325" si="215">IFERROR(AM114/AL114,"")</f>
        <v>1</v>
      </c>
      <c r="AN325" s="101">
        <f t="shared" si="215"/>
        <v>1</v>
      </c>
      <c r="AO325" s="101">
        <f t="shared" si="215"/>
        <v>1</v>
      </c>
      <c r="AP325" s="101">
        <f t="shared" si="215"/>
        <v>1</v>
      </c>
      <c r="AQ325" s="101">
        <f t="shared" si="215"/>
        <v>1</v>
      </c>
      <c r="AR325" s="101">
        <f t="shared" si="215"/>
        <v>1</v>
      </c>
      <c r="AS325" s="101">
        <f t="shared" si="215"/>
        <v>1</v>
      </c>
      <c r="AT325" s="101">
        <f t="shared" si="215"/>
        <v>1</v>
      </c>
      <c r="AU325" s="101">
        <f t="shared" si="215"/>
        <v>1</v>
      </c>
    </row>
    <row r="326" spans="1:47">
      <c r="A326" s="101" t="s">
        <v>3669</v>
      </c>
      <c r="G326" s="106"/>
      <c r="H326" s="106">
        <f t="shared" ref="H326:AK326" si="216">IFERROR(H115/G115-1,"")</f>
        <v>0</v>
      </c>
      <c r="I326" s="106">
        <f t="shared" si="216"/>
        <v>0</v>
      </c>
      <c r="J326" s="106">
        <f t="shared" si="216"/>
        <v>0</v>
      </c>
      <c r="K326" s="106">
        <f t="shared" si="216"/>
        <v>0</v>
      </c>
      <c r="L326" s="106">
        <f t="shared" si="216"/>
        <v>0</v>
      </c>
      <c r="M326" s="106">
        <f t="shared" si="216"/>
        <v>0</v>
      </c>
      <c r="N326" s="106">
        <f t="shared" si="216"/>
        <v>0</v>
      </c>
      <c r="O326" s="106">
        <f t="shared" si="216"/>
        <v>0</v>
      </c>
      <c r="P326" s="106">
        <f t="shared" si="216"/>
        <v>0</v>
      </c>
      <c r="Q326" s="106">
        <f t="shared" si="216"/>
        <v>0</v>
      </c>
      <c r="R326" s="106">
        <f t="shared" si="216"/>
        <v>0</v>
      </c>
      <c r="S326" s="106">
        <f t="shared" si="216"/>
        <v>0</v>
      </c>
      <c r="T326" s="106">
        <f t="shared" si="216"/>
        <v>0</v>
      </c>
      <c r="U326" s="106">
        <f t="shared" si="216"/>
        <v>0</v>
      </c>
      <c r="V326" s="106">
        <f t="shared" si="216"/>
        <v>0</v>
      </c>
      <c r="W326" s="106">
        <f t="shared" si="216"/>
        <v>0</v>
      </c>
      <c r="X326" s="106">
        <f t="shared" si="216"/>
        <v>0</v>
      </c>
      <c r="Y326" s="106">
        <f t="shared" si="216"/>
        <v>0</v>
      </c>
      <c r="Z326" s="106">
        <f t="shared" si="216"/>
        <v>0</v>
      </c>
      <c r="AA326" s="106">
        <f t="shared" si="216"/>
        <v>0</v>
      </c>
      <c r="AB326" s="106">
        <f t="shared" si="216"/>
        <v>0</v>
      </c>
      <c r="AC326" s="106">
        <f t="shared" si="216"/>
        <v>0</v>
      </c>
      <c r="AD326" s="106">
        <f t="shared" si="216"/>
        <v>0</v>
      </c>
      <c r="AE326" s="106">
        <f t="shared" si="216"/>
        <v>0</v>
      </c>
      <c r="AF326" s="106">
        <f t="shared" si="216"/>
        <v>0</v>
      </c>
      <c r="AG326" s="106">
        <f t="shared" si="216"/>
        <v>0</v>
      </c>
      <c r="AH326" s="106">
        <f t="shared" si="216"/>
        <v>0</v>
      </c>
      <c r="AI326" s="106">
        <f t="shared" si="216"/>
        <v>0</v>
      </c>
      <c r="AJ326" s="106">
        <f t="shared" si="216"/>
        <v>0</v>
      </c>
      <c r="AK326" s="106">
        <f t="shared" si="216"/>
        <v>0</v>
      </c>
      <c r="AM326" s="101">
        <f t="shared" ref="AM326:AU326" si="217">IFERROR(AM115/AL115,"")</f>
        <v>1</v>
      </c>
      <c r="AN326" s="101">
        <f t="shared" si="217"/>
        <v>1</v>
      </c>
      <c r="AO326" s="101">
        <f t="shared" si="217"/>
        <v>1</v>
      </c>
      <c r="AP326" s="101">
        <f t="shared" si="217"/>
        <v>1</v>
      </c>
      <c r="AQ326" s="101">
        <f t="shared" si="217"/>
        <v>1</v>
      </c>
      <c r="AR326" s="101">
        <f t="shared" si="217"/>
        <v>1</v>
      </c>
      <c r="AS326" s="101">
        <f t="shared" si="217"/>
        <v>1</v>
      </c>
      <c r="AT326" s="101">
        <f t="shared" si="217"/>
        <v>1</v>
      </c>
      <c r="AU326" s="101">
        <f t="shared" si="217"/>
        <v>1</v>
      </c>
    </row>
    <row r="327" spans="1:47">
      <c r="A327" s="101" t="s">
        <v>3670</v>
      </c>
      <c r="G327" s="106"/>
      <c r="H327" s="106">
        <f t="shared" ref="H327:AK327" si="218">IFERROR(H116/G116-1,"")</f>
        <v>0</v>
      </c>
      <c r="I327" s="106">
        <f t="shared" si="218"/>
        <v>0</v>
      </c>
      <c r="J327" s="106">
        <f t="shared" si="218"/>
        <v>0</v>
      </c>
      <c r="K327" s="106">
        <f t="shared" si="218"/>
        <v>0</v>
      </c>
      <c r="L327" s="106">
        <f t="shared" si="218"/>
        <v>0</v>
      </c>
      <c r="M327" s="106">
        <f t="shared" si="218"/>
        <v>0</v>
      </c>
      <c r="N327" s="106">
        <f t="shared" si="218"/>
        <v>0</v>
      </c>
      <c r="O327" s="106">
        <f t="shared" si="218"/>
        <v>0</v>
      </c>
      <c r="P327" s="106">
        <f t="shared" si="218"/>
        <v>0</v>
      </c>
      <c r="Q327" s="106">
        <f t="shared" si="218"/>
        <v>0</v>
      </c>
      <c r="R327" s="106">
        <f t="shared" si="218"/>
        <v>0</v>
      </c>
      <c r="S327" s="106">
        <f t="shared" si="218"/>
        <v>0</v>
      </c>
      <c r="T327" s="106">
        <f t="shared" si="218"/>
        <v>0</v>
      </c>
      <c r="U327" s="106">
        <f t="shared" si="218"/>
        <v>0</v>
      </c>
      <c r="V327" s="106">
        <f t="shared" si="218"/>
        <v>0</v>
      </c>
      <c r="W327" s="106">
        <f t="shared" si="218"/>
        <v>0</v>
      </c>
      <c r="X327" s="106">
        <f t="shared" si="218"/>
        <v>0</v>
      </c>
      <c r="Y327" s="106">
        <f t="shared" si="218"/>
        <v>0</v>
      </c>
      <c r="Z327" s="106">
        <f t="shared" si="218"/>
        <v>0</v>
      </c>
      <c r="AA327" s="106">
        <f t="shared" si="218"/>
        <v>0</v>
      </c>
      <c r="AB327" s="106">
        <f t="shared" si="218"/>
        <v>0</v>
      </c>
      <c r="AC327" s="106">
        <f t="shared" si="218"/>
        <v>0</v>
      </c>
      <c r="AD327" s="106">
        <f t="shared" si="218"/>
        <v>0</v>
      </c>
      <c r="AE327" s="106">
        <f t="shared" si="218"/>
        <v>0</v>
      </c>
      <c r="AF327" s="106">
        <f t="shared" si="218"/>
        <v>0</v>
      </c>
      <c r="AG327" s="106">
        <f t="shared" si="218"/>
        <v>0</v>
      </c>
      <c r="AH327" s="106">
        <f t="shared" si="218"/>
        <v>0</v>
      </c>
      <c r="AI327" s="106">
        <f t="shared" si="218"/>
        <v>0</v>
      </c>
      <c r="AJ327" s="106">
        <f t="shared" si="218"/>
        <v>0</v>
      </c>
      <c r="AK327" s="106">
        <f t="shared" si="218"/>
        <v>0</v>
      </c>
      <c r="AM327" s="101">
        <f t="shared" ref="AM327:AU327" si="219">IFERROR(AM116/AL116,"")</f>
        <v>1</v>
      </c>
      <c r="AN327" s="101">
        <f t="shared" si="219"/>
        <v>1</v>
      </c>
      <c r="AO327" s="101">
        <f t="shared" si="219"/>
        <v>1</v>
      </c>
      <c r="AP327" s="101">
        <f t="shared" si="219"/>
        <v>1</v>
      </c>
      <c r="AQ327" s="101">
        <f t="shared" si="219"/>
        <v>1</v>
      </c>
      <c r="AR327" s="101">
        <f t="shared" si="219"/>
        <v>1</v>
      </c>
      <c r="AS327" s="101">
        <f t="shared" si="219"/>
        <v>1</v>
      </c>
      <c r="AT327" s="101">
        <f t="shared" si="219"/>
        <v>1</v>
      </c>
      <c r="AU327" s="101">
        <f t="shared" si="219"/>
        <v>1</v>
      </c>
    </row>
    <row r="328" spans="1:47">
      <c r="A328" s="101" t="s">
        <v>3671</v>
      </c>
      <c r="G328" s="106"/>
      <c r="H328" s="106">
        <f t="shared" ref="H328:AK328" si="220">IFERROR(H117/G117-1,"")</f>
        <v>0</v>
      </c>
      <c r="I328" s="106">
        <f t="shared" si="220"/>
        <v>0</v>
      </c>
      <c r="J328" s="106">
        <f t="shared" si="220"/>
        <v>0</v>
      </c>
      <c r="K328" s="106">
        <f t="shared" si="220"/>
        <v>0</v>
      </c>
      <c r="L328" s="106">
        <f t="shared" si="220"/>
        <v>0</v>
      </c>
      <c r="M328" s="106">
        <f t="shared" si="220"/>
        <v>0</v>
      </c>
      <c r="N328" s="106">
        <f t="shared" si="220"/>
        <v>0</v>
      </c>
      <c r="O328" s="106">
        <f t="shared" si="220"/>
        <v>0</v>
      </c>
      <c r="P328" s="106">
        <f t="shared" si="220"/>
        <v>0</v>
      </c>
      <c r="Q328" s="106">
        <f t="shared" si="220"/>
        <v>0</v>
      </c>
      <c r="R328" s="106">
        <f t="shared" si="220"/>
        <v>0</v>
      </c>
      <c r="S328" s="106">
        <f t="shared" si="220"/>
        <v>0</v>
      </c>
      <c r="T328" s="106">
        <f t="shared" si="220"/>
        <v>0</v>
      </c>
      <c r="U328" s="106">
        <f t="shared" si="220"/>
        <v>0</v>
      </c>
      <c r="V328" s="106">
        <f t="shared" si="220"/>
        <v>0</v>
      </c>
      <c r="W328" s="106">
        <f t="shared" si="220"/>
        <v>0</v>
      </c>
      <c r="X328" s="106">
        <f t="shared" si="220"/>
        <v>0</v>
      </c>
      <c r="Y328" s="106">
        <f t="shared" si="220"/>
        <v>0</v>
      </c>
      <c r="Z328" s="106">
        <f t="shared" si="220"/>
        <v>0</v>
      </c>
      <c r="AA328" s="106">
        <f t="shared" si="220"/>
        <v>0</v>
      </c>
      <c r="AB328" s="106">
        <f t="shared" si="220"/>
        <v>0</v>
      </c>
      <c r="AC328" s="106">
        <f t="shared" si="220"/>
        <v>0</v>
      </c>
      <c r="AD328" s="106">
        <f t="shared" si="220"/>
        <v>0</v>
      </c>
      <c r="AE328" s="106">
        <f t="shared" si="220"/>
        <v>0</v>
      </c>
      <c r="AF328" s="106">
        <f t="shared" si="220"/>
        <v>0</v>
      </c>
      <c r="AG328" s="106">
        <f t="shared" si="220"/>
        <v>0</v>
      </c>
      <c r="AH328" s="106">
        <f t="shared" si="220"/>
        <v>0</v>
      </c>
      <c r="AI328" s="106">
        <f t="shared" si="220"/>
        <v>0</v>
      </c>
      <c r="AJ328" s="106">
        <f t="shared" si="220"/>
        <v>0</v>
      </c>
      <c r="AK328" s="106">
        <f t="shared" si="220"/>
        <v>0</v>
      </c>
      <c r="AM328" s="101">
        <f t="shared" ref="AM328:AU328" si="221">IFERROR(AM117/AL117,"")</f>
        <v>1</v>
      </c>
      <c r="AN328" s="101">
        <f t="shared" si="221"/>
        <v>1</v>
      </c>
      <c r="AO328" s="101">
        <f t="shared" si="221"/>
        <v>1</v>
      </c>
      <c r="AP328" s="101">
        <f t="shared" si="221"/>
        <v>1</v>
      </c>
      <c r="AQ328" s="101">
        <f t="shared" si="221"/>
        <v>1</v>
      </c>
      <c r="AR328" s="101">
        <f t="shared" si="221"/>
        <v>1</v>
      </c>
      <c r="AS328" s="101">
        <f t="shared" si="221"/>
        <v>1</v>
      </c>
      <c r="AT328" s="101">
        <f t="shared" si="221"/>
        <v>1</v>
      </c>
      <c r="AU328" s="101">
        <f t="shared" si="221"/>
        <v>1</v>
      </c>
    </row>
    <row r="329" spans="1:47">
      <c r="A329" s="101" t="s">
        <v>3672</v>
      </c>
      <c r="G329" s="106"/>
      <c r="H329" s="106">
        <f t="shared" ref="H329:AK329" si="222">IFERROR(H118/G118-1,"")</f>
        <v>0</v>
      </c>
      <c r="I329" s="106">
        <f t="shared" si="222"/>
        <v>0</v>
      </c>
      <c r="J329" s="106">
        <f t="shared" si="222"/>
        <v>0</v>
      </c>
      <c r="K329" s="106">
        <f t="shared" si="222"/>
        <v>0</v>
      </c>
      <c r="L329" s="106">
        <f t="shared" si="222"/>
        <v>0</v>
      </c>
      <c r="M329" s="106">
        <f t="shared" si="222"/>
        <v>0</v>
      </c>
      <c r="N329" s="106">
        <f t="shared" si="222"/>
        <v>0</v>
      </c>
      <c r="O329" s="106">
        <f t="shared" si="222"/>
        <v>0</v>
      </c>
      <c r="P329" s="106">
        <f t="shared" si="222"/>
        <v>0</v>
      </c>
      <c r="Q329" s="106">
        <f t="shared" si="222"/>
        <v>0</v>
      </c>
      <c r="R329" s="106">
        <f t="shared" si="222"/>
        <v>0</v>
      </c>
      <c r="S329" s="106">
        <f t="shared" si="222"/>
        <v>0</v>
      </c>
      <c r="T329" s="106">
        <f t="shared" si="222"/>
        <v>0</v>
      </c>
      <c r="U329" s="106">
        <f t="shared" si="222"/>
        <v>0</v>
      </c>
      <c r="V329" s="106">
        <f t="shared" si="222"/>
        <v>0</v>
      </c>
      <c r="W329" s="106">
        <f t="shared" si="222"/>
        <v>0</v>
      </c>
      <c r="X329" s="106">
        <f t="shared" si="222"/>
        <v>0</v>
      </c>
      <c r="Y329" s="106">
        <f t="shared" si="222"/>
        <v>0</v>
      </c>
      <c r="Z329" s="106">
        <f t="shared" si="222"/>
        <v>0</v>
      </c>
      <c r="AA329" s="106">
        <f t="shared" si="222"/>
        <v>0</v>
      </c>
      <c r="AB329" s="106">
        <f t="shared" si="222"/>
        <v>0</v>
      </c>
      <c r="AC329" s="106">
        <f t="shared" si="222"/>
        <v>0</v>
      </c>
      <c r="AD329" s="106">
        <f t="shared" si="222"/>
        <v>0</v>
      </c>
      <c r="AE329" s="106">
        <f t="shared" si="222"/>
        <v>0</v>
      </c>
      <c r="AF329" s="106">
        <f t="shared" si="222"/>
        <v>0</v>
      </c>
      <c r="AG329" s="106">
        <f t="shared" si="222"/>
        <v>0</v>
      </c>
      <c r="AH329" s="106">
        <f t="shared" si="222"/>
        <v>0</v>
      </c>
      <c r="AI329" s="106">
        <f t="shared" si="222"/>
        <v>0</v>
      </c>
      <c r="AJ329" s="106">
        <f t="shared" si="222"/>
        <v>0</v>
      </c>
      <c r="AK329" s="106">
        <f t="shared" si="222"/>
        <v>0</v>
      </c>
      <c r="AM329" s="101">
        <f t="shared" ref="AM329:AU329" si="223">IFERROR(AM118/AL118,"")</f>
        <v>1</v>
      </c>
      <c r="AN329" s="101">
        <f t="shared" si="223"/>
        <v>1</v>
      </c>
      <c r="AO329" s="101">
        <f t="shared" si="223"/>
        <v>1</v>
      </c>
      <c r="AP329" s="101">
        <f t="shared" si="223"/>
        <v>1</v>
      </c>
      <c r="AQ329" s="101">
        <f t="shared" si="223"/>
        <v>1</v>
      </c>
      <c r="AR329" s="101">
        <f t="shared" si="223"/>
        <v>1</v>
      </c>
      <c r="AS329" s="101">
        <f t="shared" si="223"/>
        <v>1</v>
      </c>
      <c r="AT329" s="101">
        <f t="shared" si="223"/>
        <v>1</v>
      </c>
      <c r="AU329" s="101">
        <f t="shared" si="223"/>
        <v>1</v>
      </c>
    </row>
    <row r="330" spans="1:47">
      <c r="A330" s="101" t="s">
        <v>3673</v>
      </c>
      <c r="G330" s="106"/>
      <c r="H330" s="106">
        <f t="shared" ref="H330:AK330" si="224">IFERROR(H119/G119-1,"")</f>
        <v>0</v>
      </c>
      <c r="I330" s="106">
        <f t="shared" si="224"/>
        <v>0</v>
      </c>
      <c r="J330" s="106">
        <f t="shared" si="224"/>
        <v>0</v>
      </c>
      <c r="K330" s="106">
        <f t="shared" si="224"/>
        <v>0</v>
      </c>
      <c r="L330" s="106">
        <f t="shared" si="224"/>
        <v>0</v>
      </c>
      <c r="M330" s="106">
        <f t="shared" si="224"/>
        <v>0</v>
      </c>
      <c r="N330" s="106">
        <f t="shared" si="224"/>
        <v>0</v>
      </c>
      <c r="O330" s="106">
        <f t="shared" si="224"/>
        <v>0</v>
      </c>
      <c r="P330" s="106">
        <f t="shared" si="224"/>
        <v>0</v>
      </c>
      <c r="Q330" s="106">
        <f t="shared" si="224"/>
        <v>0</v>
      </c>
      <c r="R330" s="106">
        <f t="shared" si="224"/>
        <v>0</v>
      </c>
      <c r="S330" s="106">
        <f t="shared" si="224"/>
        <v>0</v>
      </c>
      <c r="T330" s="106">
        <f t="shared" si="224"/>
        <v>0</v>
      </c>
      <c r="U330" s="106">
        <f t="shared" si="224"/>
        <v>0</v>
      </c>
      <c r="V330" s="106">
        <f t="shared" si="224"/>
        <v>0</v>
      </c>
      <c r="W330" s="106">
        <f t="shared" si="224"/>
        <v>0</v>
      </c>
      <c r="X330" s="106">
        <f t="shared" si="224"/>
        <v>0</v>
      </c>
      <c r="Y330" s="106">
        <f t="shared" si="224"/>
        <v>0</v>
      </c>
      <c r="Z330" s="106">
        <f t="shared" si="224"/>
        <v>0</v>
      </c>
      <c r="AA330" s="106">
        <f t="shared" si="224"/>
        <v>0</v>
      </c>
      <c r="AB330" s="106">
        <f t="shared" si="224"/>
        <v>0</v>
      </c>
      <c r="AC330" s="106">
        <f t="shared" si="224"/>
        <v>0</v>
      </c>
      <c r="AD330" s="106">
        <f t="shared" si="224"/>
        <v>0</v>
      </c>
      <c r="AE330" s="106">
        <f t="shared" si="224"/>
        <v>0</v>
      </c>
      <c r="AF330" s="106">
        <f t="shared" si="224"/>
        <v>0</v>
      </c>
      <c r="AG330" s="106">
        <f t="shared" si="224"/>
        <v>0</v>
      </c>
      <c r="AH330" s="106">
        <f t="shared" si="224"/>
        <v>0</v>
      </c>
      <c r="AI330" s="106">
        <f t="shared" si="224"/>
        <v>0</v>
      </c>
      <c r="AJ330" s="106">
        <f t="shared" si="224"/>
        <v>0</v>
      </c>
      <c r="AK330" s="106">
        <f t="shared" si="224"/>
        <v>0</v>
      </c>
      <c r="AM330" s="101">
        <f t="shared" ref="AM330:AU330" si="225">IFERROR(AM119/AL119,"")</f>
        <v>1</v>
      </c>
      <c r="AN330" s="101">
        <f t="shared" si="225"/>
        <v>1</v>
      </c>
      <c r="AO330" s="101">
        <f t="shared" si="225"/>
        <v>1</v>
      </c>
      <c r="AP330" s="101">
        <f t="shared" si="225"/>
        <v>1</v>
      </c>
      <c r="AQ330" s="101">
        <f t="shared" si="225"/>
        <v>1</v>
      </c>
      <c r="AR330" s="101">
        <f t="shared" si="225"/>
        <v>1</v>
      </c>
      <c r="AS330" s="101">
        <f t="shared" si="225"/>
        <v>1</v>
      </c>
      <c r="AT330" s="101">
        <f t="shared" si="225"/>
        <v>1</v>
      </c>
      <c r="AU330" s="101">
        <f t="shared" si="225"/>
        <v>1</v>
      </c>
    </row>
    <row r="331" spans="1:47">
      <c r="A331" s="101" t="s">
        <v>3674</v>
      </c>
      <c r="G331" s="106"/>
      <c r="H331" s="106">
        <f t="shared" ref="H331:AK331" si="226">IFERROR(H120/G120-1,"")</f>
        <v>0</v>
      </c>
      <c r="I331" s="106">
        <f t="shared" si="226"/>
        <v>0</v>
      </c>
      <c r="J331" s="106">
        <f t="shared" si="226"/>
        <v>0</v>
      </c>
      <c r="K331" s="106">
        <f t="shared" si="226"/>
        <v>0</v>
      </c>
      <c r="L331" s="106">
        <f t="shared" si="226"/>
        <v>0</v>
      </c>
      <c r="M331" s="106">
        <f t="shared" si="226"/>
        <v>0</v>
      </c>
      <c r="N331" s="106">
        <f t="shared" si="226"/>
        <v>0</v>
      </c>
      <c r="O331" s="106">
        <f t="shared" si="226"/>
        <v>0</v>
      </c>
      <c r="P331" s="106">
        <f t="shared" si="226"/>
        <v>0</v>
      </c>
      <c r="Q331" s="106">
        <f t="shared" si="226"/>
        <v>0</v>
      </c>
      <c r="R331" s="106">
        <f t="shared" si="226"/>
        <v>0</v>
      </c>
      <c r="S331" s="106">
        <f t="shared" si="226"/>
        <v>0</v>
      </c>
      <c r="T331" s="106">
        <f t="shared" si="226"/>
        <v>0</v>
      </c>
      <c r="U331" s="106">
        <f t="shared" si="226"/>
        <v>0</v>
      </c>
      <c r="V331" s="106">
        <f t="shared" si="226"/>
        <v>0</v>
      </c>
      <c r="W331" s="106">
        <f t="shared" si="226"/>
        <v>0</v>
      </c>
      <c r="X331" s="106">
        <f t="shared" si="226"/>
        <v>0</v>
      </c>
      <c r="Y331" s="106">
        <f t="shared" si="226"/>
        <v>0</v>
      </c>
      <c r="Z331" s="106">
        <f t="shared" si="226"/>
        <v>0</v>
      </c>
      <c r="AA331" s="106">
        <f t="shared" si="226"/>
        <v>0</v>
      </c>
      <c r="AB331" s="106">
        <f t="shared" si="226"/>
        <v>0</v>
      </c>
      <c r="AC331" s="106">
        <f t="shared" si="226"/>
        <v>0</v>
      </c>
      <c r="AD331" s="106">
        <f t="shared" si="226"/>
        <v>0</v>
      </c>
      <c r="AE331" s="106">
        <f t="shared" si="226"/>
        <v>0</v>
      </c>
      <c r="AF331" s="106">
        <f t="shared" si="226"/>
        <v>0</v>
      </c>
      <c r="AG331" s="106">
        <f t="shared" si="226"/>
        <v>0</v>
      </c>
      <c r="AH331" s="106">
        <f t="shared" si="226"/>
        <v>0</v>
      </c>
      <c r="AI331" s="106">
        <f t="shared" si="226"/>
        <v>0</v>
      </c>
      <c r="AJ331" s="106">
        <f t="shared" si="226"/>
        <v>0</v>
      </c>
      <c r="AK331" s="106">
        <f t="shared" si="226"/>
        <v>0</v>
      </c>
      <c r="AM331" s="101">
        <f t="shared" ref="AM331:AU331" si="227">IFERROR(AM120/AL120,"")</f>
        <v>1</v>
      </c>
      <c r="AN331" s="101">
        <f t="shared" si="227"/>
        <v>1</v>
      </c>
      <c r="AO331" s="101">
        <f t="shared" si="227"/>
        <v>1</v>
      </c>
      <c r="AP331" s="101">
        <f t="shared" si="227"/>
        <v>1</v>
      </c>
      <c r="AQ331" s="101">
        <f t="shared" si="227"/>
        <v>1</v>
      </c>
      <c r="AR331" s="101">
        <f t="shared" si="227"/>
        <v>1</v>
      </c>
      <c r="AS331" s="101">
        <f t="shared" si="227"/>
        <v>1</v>
      </c>
      <c r="AT331" s="101">
        <f t="shared" si="227"/>
        <v>1</v>
      </c>
      <c r="AU331" s="101">
        <f t="shared" si="227"/>
        <v>1</v>
      </c>
    </row>
    <row r="332" spans="1:47">
      <c r="A332" s="101" t="s">
        <v>3675</v>
      </c>
      <c r="G332" s="106"/>
      <c r="H332" s="106">
        <f t="shared" ref="H332:AK332" si="228">IFERROR(H121/G121-1,"")</f>
        <v>0</v>
      </c>
      <c r="I332" s="106">
        <f t="shared" si="228"/>
        <v>0</v>
      </c>
      <c r="J332" s="106">
        <f t="shared" si="228"/>
        <v>0</v>
      </c>
      <c r="K332" s="106">
        <f t="shared" si="228"/>
        <v>0</v>
      </c>
      <c r="L332" s="106">
        <f t="shared" si="228"/>
        <v>0</v>
      </c>
      <c r="M332" s="106">
        <f t="shared" si="228"/>
        <v>0</v>
      </c>
      <c r="N332" s="106">
        <f t="shared" si="228"/>
        <v>0</v>
      </c>
      <c r="O332" s="106">
        <f t="shared" si="228"/>
        <v>0</v>
      </c>
      <c r="P332" s="106">
        <f t="shared" si="228"/>
        <v>0</v>
      </c>
      <c r="Q332" s="106">
        <f t="shared" si="228"/>
        <v>0</v>
      </c>
      <c r="R332" s="106">
        <f t="shared" si="228"/>
        <v>0</v>
      </c>
      <c r="S332" s="106">
        <f t="shared" si="228"/>
        <v>0</v>
      </c>
      <c r="T332" s="106">
        <f t="shared" si="228"/>
        <v>0</v>
      </c>
      <c r="U332" s="106">
        <f t="shared" si="228"/>
        <v>0</v>
      </c>
      <c r="V332" s="106">
        <f t="shared" si="228"/>
        <v>0</v>
      </c>
      <c r="W332" s="106">
        <f t="shared" si="228"/>
        <v>0</v>
      </c>
      <c r="X332" s="106">
        <f t="shared" si="228"/>
        <v>0</v>
      </c>
      <c r="Y332" s="106">
        <f t="shared" si="228"/>
        <v>0</v>
      </c>
      <c r="Z332" s="106">
        <f t="shared" si="228"/>
        <v>0</v>
      </c>
      <c r="AA332" s="106">
        <f t="shared" si="228"/>
        <v>0</v>
      </c>
      <c r="AB332" s="106">
        <f t="shared" si="228"/>
        <v>0</v>
      </c>
      <c r="AC332" s="106">
        <f t="shared" si="228"/>
        <v>0</v>
      </c>
      <c r="AD332" s="106">
        <f t="shared" si="228"/>
        <v>0</v>
      </c>
      <c r="AE332" s="106">
        <f t="shared" si="228"/>
        <v>0</v>
      </c>
      <c r="AF332" s="106">
        <f t="shared" si="228"/>
        <v>0</v>
      </c>
      <c r="AG332" s="106">
        <f t="shared" si="228"/>
        <v>0</v>
      </c>
      <c r="AH332" s="106">
        <f t="shared" si="228"/>
        <v>0</v>
      </c>
      <c r="AI332" s="106">
        <f t="shared" si="228"/>
        <v>0</v>
      </c>
      <c r="AJ332" s="106">
        <f t="shared" si="228"/>
        <v>0</v>
      </c>
      <c r="AK332" s="106">
        <f t="shared" si="228"/>
        <v>0</v>
      </c>
      <c r="AM332" s="101">
        <f t="shared" ref="AM332:AU332" si="229">IFERROR(AM121/AL121,"")</f>
        <v>1</v>
      </c>
      <c r="AN332" s="101">
        <f t="shared" si="229"/>
        <v>1</v>
      </c>
      <c r="AO332" s="101">
        <f t="shared" si="229"/>
        <v>1</v>
      </c>
      <c r="AP332" s="101">
        <f t="shared" si="229"/>
        <v>1</v>
      </c>
      <c r="AQ332" s="101">
        <f t="shared" si="229"/>
        <v>1</v>
      </c>
      <c r="AR332" s="101">
        <f t="shared" si="229"/>
        <v>1</v>
      </c>
      <c r="AS332" s="101">
        <f t="shared" si="229"/>
        <v>1</v>
      </c>
      <c r="AT332" s="101">
        <f t="shared" si="229"/>
        <v>1</v>
      </c>
      <c r="AU332" s="101">
        <f t="shared" si="229"/>
        <v>1</v>
      </c>
    </row>
    <row r="333" spans="1:47" s="128" customFormat="1">
      <c r="A333" s="127" t="s">
        <v>3686</v>
      </c>
      <c r="B333" s="127"/>
      <c r="C333" s="127"/>
      <c r="D333" s="127"/>
      <c r="E333" s="127"/>
      <c r="F333" s="127"/>
      <c r="G333" s="129"/>
      <c r="H333" s="129" t="str">
        <f t="shared" ref="H333:V333" si="230">IFERROR(H122/G122-1,"")</f>
        <v/>
      </c>
      <c r="I333" s="129" t="str">
        <f t="shared" si="230"/>
        <v/>
      </c>
      <c r="J333" s="129" t="str">
        <f t="shared" si="230"/>
        <v/>
      </c>
      <c r="K333" s="129" t="str">
        <f t="shared" si="230"/>
        <v/>
      </c>
      <c r="L333" s="129" t="str">
        <f t="shared" si="230"/>
        <v/>
      </c>
      <c r="M333" s="129" t="str">
        <f t="shared" si="230"/>
        <v/>
      </c>
      <c r="N333" s="129" t="str">
        <f t="shared" si="230"/>
        <v/>
      </c>
      <c r="O333" s="129" t="str">
        <f t="shared" si="230"/>
        <v/>
      </c>
      <c r="P333" s="129" t="str">
        <f t="shared" si="230"/>
        <v/>
      </c>
      <c r="Q333" s="129" t="str">
        <f t="shared" si="230"/>
        <v/>
      </c>
      <c r="R333" s="129" t="str">
        <f t="shared" si="230"/>
        <v/>
      </c>
      <c r="S333" s="129" t="str">
        <f t="shared" si="230"/>
        <v/>
      </c>
      <c r="T333" s="129" t="str">
        <f t="shared" si="230"/>
        <v/>
      </c>
      <c r="U333" s="129" t="str">
        <f t="shared" si="230"/>
        <v/>
      </c>
      <c r="V333" s="129" t="str">
        <f t="shared" si="230"/>
        <v/>
      </c>
      <c r="W333" s="129" t="str">
        <f t="shared" ref="W333:AK333" si="231">IFERROR(W122/V122-1,"")</f>
        <v/>
      </c>
      <c r="X333" s="129" t="str">
        <f t="shared" si="231"/>
        <v/>
      </c>
      <c r="Y333" s="129" t="str">
        <f t="shared" si="231"/>
        <v/>
      </c>
      <c r="Z333" s="129" t="str">
        <f t="shared" si="231"/>
        <v/>
      </c>
      <c r="AA333" s="129" t="str">
        <f t="shared" si="231"/>
        <v/>
      </c>
      <c r="AB333" s="129" t="str">
        <f t="shared" si="231"/>
        <v/>
      </c>
      <c r="AC333" s="129" t="str">
        <f t="shared" si="231"/>
        <v/>
      </c>
      <c r="AD333" s="129" t="str">
        <f t="shared" si="231"/>
        <v/>
      </c>
      <c r="AE333" s="129" t="str">
        <f t="shared" si="231"/>
        <v/>
      </c>
      <c r="AF333" s="129" t="str">
        <f t="shared" si="231"/>
        <v/>
      </c>
      <c r="AG333" s="129" t="str">
        <f t="shared" si="231"/>
        <v/>
      </c>
      <c r="AH333" s="129" t="str">
        <f t="shared" si="231"/>
        <v/>
      </c>
      <c r="AI333" s="129" t="str">
        <f t="shared" si="231"/>
        <v/>
      </c>
      <c r="AJ333" s="129" t="str">
        <f t="shared" si="231"/>
        <v/>
      </c>
      <c r="AK333" s="129" t="str">
        <f t="shared" si="231"/>
        <v/>
      </c>
      <c r="AM333" s="128" t="str">
        <f t="shared" ref="AM333:AU333" si="232">IFERROR(AM122/AL122,"")</f>
        <v/>
      </c>
      <c r="AN333" s="128" t="str">
        <f t="shared" si="232"/>
        <v/>
      </c>
      <c r="AO333" s="128" t="str">
        <f t="shared" si="232"/>
        <v/>
      </c>
      <c r="AP333" s="128" t="str">
        <f t="shared" si="232"/>
        <v/>
      </c>
      <c r="AQ333" s="128" t="str">
        <f t="shared" si="232"/>
        <v/>
      </c>
      <c r="AR333" s="128" t="str">
        <f t="shared" si="232"/>
        <v/>
      </c>
      <c r="AS333" s="128" t="str">
        <f t="shared" si="232"/>
        <v/>
      </c>
      <c r="AT333" s="128" t="str">
        <f t="shared" si="232"/>
        <v/>
      </c>
      <c r="AU333" s="128" t="str">
        <f t="shared" si="232"/>
        <v/>
      </c>
    </row>
    <row r="334" spans="1:47">
      <c r="A334" s="105" t="s">
        <v>3697</v>
      </c>
      <c r="B334" s="105"/>
      <c r="C334" s="105"/>
      <c r="D334" s="105"/>
      <c r="E334" s="105"/>
      <c r="F334" s="105"/>
      <c r="G334" s="101">
        <f t="shared" ref="G334:AK334" si="233">G$1</f>
        <v>2020</v>
      </c>
      <c r="H334" s="101">
        <f t="shared" si="233"/>
        <v>2021</v>
      </c>
      <c r="I334" s="101">
        <f t="shared" si="233"/>
        <v>2022</v>
      </c>
      <c r="J334" s="101">
        <f t="shared" si="233"/>
        <v>2023</v>
      </c>
      <c r="K334" s="101">
        <f t="shared" si="233"/>
        <v>2024</v>
      </c>
      <c r="L334" s="101">
        <f t="shared" si="233"/>
        <v>2025</v>
      </c>
      <c r="M334" s="101">
        <f t="shared" si="233"/>
        <v>2026</v>
      </c>
      <c r="N334" s="101">
        <f t="shared" si="233"/>
        <v>2027</v>
      </c>
      <c r="O334" s="101">
        <f t="shared" si="233"/>
        <v>2028</v>
      </c>
      <c r="P334" s="101">
        <f t="shared" si="233"/>
        <v>2029</v>
      </c>
      <c r="Q334" s="101">
        <f t="shared" si="233"/>
        <v>2030</v>
      </c>
      <c r="R334" s="101">
        <f t="shared" si="233"/>
        <v>2031</v>
      </c>
      <c r="S334" s="101">
        <f t="shared" si="233"/>
        <v>2032</v>
      </c>
      <c r="T334" s="101">
        <f t="shared" si="233"/>
        <v>2033</v>
      </c>
      <c r="U334" s="101">
        <f t="shared" si="233"/>
        <v>2034</v>
      </c>
      <c r="V334" s="101">
        <f t="shared" si="233"/>
        <v>2035</v>
      </c>
      <c r="W334" s="101">
        <f t="shared" si="233"/>
        <v>2036</v>
      </c>
      <c r="X334" s="101">
        <f t="shared" si="233"/>
        <v>2037</v>
      </c>
      <c r="Y334" s="101">
        <f t="shared" si="233"/>
        <v>2038</v>
      </c>
      <c r="Z334" s="101">
        <f t="shared" si="233"/>
        <v>2039</v>
      </c>
      <c r="AA334" s="101">
        <f t="shared" si="233"/>
        <v>2040</v>
      </c>
      <c r="AB334" s="101">
        <f t="shared" si="233"/>
        <v>2041</v>
      </c>
      <c r="AC334" s="101">
        <f t="shared" si="233"/>
        <v>2042</v>
      </c>
      <c r="AD334" s="101">
        <f t="shared" si="233"/>
        <v>2043</v>
      </c>
      <c r="AE334" s="101">
        <f t="shared" si="233"/>
        <v>2044</v>
      </c>
      <c r="AF334" s="101">
        <f t="shared" si="233"/>
        <v>2045</v>
      </c>
      <c r="AG334" s="101">
        <f t="shared" si="233"/>
        <v>2046</v>
      </c>
      <c r="AH334" s="101">
        <f t="shared" si="233"/>
        <v>2047</v>
      </c>
      <c r="AI334" s="101">
        <f t="shared" si="233"/>
        <v>2048</v>
      </c>
      <c r="AJ334" s="101">
        <f t="shared" si="233"/>
        <v>2049</v>
      </c>
      <c r="AK334" s="101">
        <f t="shared" si="233"/>
        <v>2050</v>
      </c>
    </row>
    <row r="335" spans="1:47">
      <c r="A335" s="101" t="s">
        <v>3668</v>
      </c>
      <c r="G335" s="106"/>
      <c r="H335" s="106">
        <f t="shared" ref="H335:AK335" si="234">IFERROR(H124/G124-1,"")</f>
        <v>0</v>
      </c>
      <c r="I335" s="106">
        <f t="shared" si="234"/>
        <v>0</v>
      </c>
      <c r="J335" s="106">
        <f t="shared" si="234"/>
        <v>0</v>
      </c>
      <c r="K335" s="106">
        <f t="shared" si="234"/>
        <v>0</v>
      </c>
      <c r="L335" s="106">
        <f t="shared" si="234"/>
        <v>0</v>
      </c>
      <c r="M335" s="106">
        <f t="shared" si="234"/>
        <v>0</v>
      </c>
      <c r="N335" s="106">
        <f t="shared" si="234"/>
        <v>0</v>
      </c>
      <c r="O335" s="106">
        <f t="shared" si="234"/>
        <v>0</v>
      </c>
      <c r="P335" s="106">
        <f t="shared" si="234"/>
        <v>0</v>
      </c>
      <c r="Q335" s="106">
        <f t="shared" si="234"/>
        <v>0</v>
      </c>
      <c r="R335" s="106">
        <f t="shared" si="234"/>
        <v>0</v>
      </c>
      <c r="S335" s="106">
        <f t="shared" si="234"/>
        <v>0</v>
      </c>
      <c r="T335" s="106">
        <f t="shared" si="234"/>
        <v>0</v>
      </c>
      <c r="U335" s="106">
        <f t="shared" si="234"/>
        <v>0</v>
      </c>
      <c r="V335" s="106">
        <f t="shared" si="234"/>
        <v>0</v>
      </c>
      <c r="W335" s="106">
        <f t="shared" si="234"/>
        <v>0</v>
      </c>
      <c r="X335" s="106">
        <f t="shared" si="234"/>
        <v>0</v>
      </c>
      <c r="Y335" s="106">
        <f t="shared" si="234"/>
        <v>0</v>
      </c>
      <c r="Z335" s="106">
        <f t="shared" si="234"/>
        <v>0</v>
      </c>
      <c r="AA335" s="106">
        <f t="shared" si="234"/>
        <v>0</v>
      </c>
      <c r="AB335" s="106">
        <f t="shared" si="234"/>
        <v>0</v>
      </c>
      <c r="AC335" s="106">
        <f t="shared" si="234"/>
        <v>0</v>
      </c>
      <c r="AD335" s="106">
        <f t="shared" si="234"/>
        <v>0</v>
      </c>
      <c r="AE335" s="106">
        <f t="shared" si="234"/>
        <v>0</v>
      </c>
      <c r="AF335" s="106">
        <f t="shared" si="234"/>
        <v>0</v>
      </c>
      <c r="AG335" s="106">
        <f t="shared" si="234"/>
        <v>0</v>
      </c>
      <c r="AH335" s="106">
        <f t="shared" si="234"/>
        <v>0</v>
      </c>
      <c r="AI335" s="106">
        <f t="shared" si="234"/>
        <v>0</v>
      </c>
      <c r="AJ335" s="106">
        <f t="shared" si="234"/>
        <v>0</v>
      </c>
      <c r="AK335" s="106">
        <f t="shared" si="234"/>
        <v>0</v>
      </c>
      <c r="AM335" s="101">
        <f t="shared" ref="AM335:AU335" si="235">IFERROR(AM124/AL124,"")</f>
        <v>1</v>
      </c>
      <c r="AN335" s="101">
        <f t="shared" si="235"/>
        <v>1</v>
      </c>
      <c r="AO335" s="101">
        <f t="shared" si="235"/>
        <v>1</v>
      </c>
      <c r="AP335" s="101">
        <f t="shared" si="235"/>
        <v>1</v>
      </c>
      <c r="AQ335" s="101">
        <f t="shared" si="235"/>
        <v>1</v>
      </c>
      <c r="AR335" s="101">
        <f t="shared" si="235"/>
        <v>1</v>
      </c>
      <c r="AS335" s="101">
        <f t="shared" si="235"/>
        <v>1</v>
      </c>
      <c r="AT335" s="101">
        <f t="shared" si="235"/>
        <v>1</v>
      </c>
      <c r="AU335" s="101">
        <f t="shared" si="235"/>
        <v>1</v>
      </c>
    </row>
    <row r="336" spans="1:47">
      <c r="A336" s="101" t="s">
        <v>3669</v>
      </c>
      <c r="G336" s="106"/>
      <c r="H336" s="106">
        <f t="shared" ref="H336:AK336" si="236">IFERROR(H125/G125-1,"")</f>
        <v>0</v>
      </c>
      <c r="I336" s="106">
        <f t="shared" si="236"/>
        <v>0</v>
      </c>
      <c r="J336" s="106">
        <f t="shared" si="236"/>
        <v>0</v>
      </c>
      <c r="K336" s="106">
        <f t="shared" si="236"/>
        <v>0</v>
      </c>
      <c r="L336" s="106">
        <f t="shared" si="236"/>
        <v>0</v>
      </c>
      <c r="M336" s="106">
        <f t="shared" si="236"/>
        <v>0</v>
      </c>
      <c r="N336" s="106">
        <f t="shared" si="236"/>
        <v>0</v>
      </c>
      <c r="O336" s="106">
        <f t="shared" si="236"/>
        <v>0</v>
      </c>
      <c r="P336" s="106">
        <f t="shared" si="236"/>
        <v>0</v>
      </c>
      <c r="Q336" s="106">
        <f t="shared" si="236"/>
        <v>0</v>
      </c>
      <c r="R336" s="106">
        <f t="shared" si="236"/>
        <v>0</v>
      </c>
      <c r="S336" s="106">
        <f t="shared" si="236"/>
        <v>0</v>
      </c>
      <c r="T336" s="106">
        <f t="shared" si="236"/>
        <v>0</v>
      </c>
      <c r="U336" s="106">
        <f t="shared" si="236"/>
        <v>0</v>
      </c>
      <c r="V336" s="106">
        <f t="shared" si="236"/>
        <v>0</v>
      </c>
      <c r="W336" s="106">
        <f t="shared" si="236"/>
        <v>0</v>
      </c>
      <c r="X336" s="106">
        <f t="shared" si="236"/>
        <v>0</v>
      </c>
      <c r="Y336" s="106">
        <f t="shared" si="236"/>
        <v>0</v>
      </c>
      <c r="Z336" s="106">
        <f t="shared" si="236"/>
        <v>0</v>
      </c>
      <c r="AA336" s="106">
        <f t="shared" si="236"/>
        <v>0</v>
      </c>
      <c r="AB336" s="106">
        <f t="shared" si="236"/>
        <v>0</v>
      </c>
      <c r="AC336" s="106">
        <f t="shared" si="236"/>
        <v>0</v>
      </c>
      <c r="AD336" s="106">
        <f t="shared" si="236"/>
        <v>0</v>
      </c>
      <c r="AE336" s="106">
        <f t="shared" si="236"/>
        <v>0</v>
      </c>
      <c r="AF336" s="106">
        <f t="shared" si="236"/>
        <v>0</v>
      </c>
      <c r="AG336" s="106">
        <f t="shared" si="236"/>
        <v>0</v>
      </c>
      <c r="AH336" s="106">
        <f t="shared" si="236"/>
        <v>0</v>
      </c>
      <c r="AI336" s="106">
        <f t="shared" si="236"/>
        <v>0</v>
      </c>
      <c r="AJ336" s="106">
        <f t="shared" si="236"/>
        <v>0</v>
      </c>
      <c r="AK336" s="106">
        <f t="shared" si="236"/>
        <v>0</v>
      </c>
      <c r="AM336" s="101">
        <f t="shared" ref="AM336:AU336" si="237">IFERROR(AM125/AL125,"")</f>
        <v>1</v>
      </c>
      <c r="AN336" s="101">
        <f t="shared" si="237"/>
        <v>1</v>
      </c>
      <c r="AO336" s="101">
        <f t="shared" si="237"/>
        <v>1</v>
      </c>
      <c r="AP336" s="101">
        <f t="shared" si="237"/>
        <v>1</v>
      </c>
      <c r="AQ336" s="101">
        <f t="shared" si="237"/>
        <v>1</v>
      </c>
      <c r="AR336" s="101">
        <f t="shared" si="237"/>
        <v>1</v>
      </c>
      <c r="AS336" s="101">
        <f t="shared" si="237"/>
        <v>1</v>
      </c>
      <c r="AT336" s="101">
        <f t="shared" si="237"/>
        <v>1</v>
      </c>
      <c r="AU336" s="101">
        <f t="shared" si="237"/>
        <v>1</v>
      </c>
    </row>
    <row r="337" spans="1:47">
      <c r="A337" s="101" t="s">
        <v>3670</v>
      </c>
      <c r="G337" s="106"/>
      <c r="H337" s="106">
        <f t="shared" ref="H337:AK337" si="238">IFERROR(H126/G126-1,"")</f>
        <v>0</v>
      </c>
      <c r="I337" s="106">
        <f t="shared" si="238"/>
        <v>0</v>
      </c>
      <c r="J337" s="106">
        <f t="shared" si="238"/>
        <v>0</v>
      </c>
      <c r="K337" s="106">
        <f t="shared" si="238"/>
        <v>0</v>
      </c>
      <c r="L337" s="106">
        <f t="shared" si="238"/>
        <v>0</v>
      </c>
      <c r="M337" s="106">
        <f t="shared" si="238"/>
        <v>0</v>
      </c>
      <c r="N337" s="106">
        <f t="shared" si="238"/>
        <v>0</v>
      </c>
      <c r="O337" s="106">
        <f t="shared" si="238"/>
        <v>0</v>
      </c>
      <c r="P337" s="106">
        <f t="shared" si="238"/>
        <v>0</v>
      </c>
      <c r="Q337" s="106">
        <f t="shared" si="238"/>
        <v>0</v>
      </c>
      <c r="R337" s="106">
        <f t="shared" si="238"/>
        <v>0</v>
      </c>
      <c r="S337" s="106">
        <f t="shared" si="238"/>
        <v>0</v>
      </c>
      <c r="T337" s="106">
        <f t="shared" si="238"/>
        <v>0</v>
      </c>
      <c r="U337" s="106">
        <f t="shared" si="238"/>
        <v>0</v>
      </c>
      <c r="V337" s="106">
        <f t="shared" si="238"/>
        <v>0</v>
      </c>
      <c r="W337" s="106">
        <f t="shared" si="238"/>
        <v>0</v>
      </c>
      <c r="X337" s="106">
        <f t="shared" si="238"/>
        <v>0</v>
      </c>
      <c r="Y337" s="106">
        <f t="shared" si="238"/>
        <v>0</v>
      </c>
      <c r="Z337" s="106">
        <f t="shared" si="238"/>
        <v>0</v>
      </c>
      <c r="AA337" s="106">
        <f t="shared" si="238"/>
        <v>0</v>
      </c>
      <c r="AB337" s="106">
        <f t="shared" si="238"/>
        <v>0</v>
      </c>
      <c r="AC337" s="106">
        <f t="shared" si="238"/>
        <v>0</v>
      </c>
      <c r="AD337" s="106">
        <f t="shared" si="238"/>
        <v>0</v>
      </c>
      <c r="AE337" s="106">
        <f t="shared" si="238"/>
        <v>0</v>
      </c>
      <c r="AF337" s="106">
        <f t="shared" si="238"/>
        <v>0</v>
      </c>
      <c r="AG337" s="106">
        <f t="shared" si="238"/>
        <v>0</v>
      </c>
      <c r="AH337" s="106">
        <f t="shared" si="238"/>
        <v>0</v>
      </c>
      <c r="AI337" s="106">
        <f t="shared" si="238"/>
        <v>0</v>
      </c>
      <c r="AJ337" s="106">
        <f t="shared" si="238"/>
        <v>0</v>
      </c>
      <c r="AK337" s="106">
        <f t="shared" si="238"/>
        <v>0</v>
      </c>
      <c r="AM337" s="101">
        <f t="shared" ref="AM337:AU337" si="239">IFERROR(AM126/AL126,"")</f>
        <v>1</v>
      </c>
      <c r="AN337" s="101">
        <f t="shared" si="239"/>
        <v>1</v>
      </c>
      <c r="AO337" s="101">
        <f t="shared" si="239"/>
        <v>1</v>
      </c>
      <c r="AP337" s="101">
        <f t="shared" si="239"/>
        <v>1</v>
      </c>
      <c r="AQ337" s="101">
        <f t="shared" si="239"/>
        <v>1</v>
      </c>
      <c r="AR337" s="101">
        <f t="shared" si="239"/>
        <v>1</v>
      </c>
      <c r="AS337" s="101">
        <f t="shared" si="239"/>
        <v>1</v>
      </c>
      <c r="AT337" s="101">
        <f t="shared" si="239"/>
        <v>1</v>
      </c>
      <c r="AU337" s="101">
        <f t="shared" si="239"/>
        <v>1</v>
      </c>
    </row>
    <row r="338" spans="1:47">
      <c r="A338" s="101" t="s">
        <v>3671</v>
      </c>
      <c r="G338" s="106"/>
      <c r="H338" s="106">
        <f t="shared" ref="H338:AK338" si="240">IFERROR(H127/G127-1,"")</f>
        <v>0</v>
      </c>
      <c r="I338" s="106">
        <f t="shared" si="240"/>
        <v>0</v>
      </c>
      <c r="J338" s="106">
        <f t="shared" si="240"/>
        <v>0</v>
      </c>
      <c r="K338" s="106">
        <f t="shared" si="240"/>
        <v>0</v>
      </c>
      <c r="L338" s="106">
        <f t="shared" si="240"/>
        <v>0</v>
      </c>
      <c r="M338" s="106">
        <f t="shared" si="240"/>
        <v>0</v>
      </c>
      <c r="N338" s="106">
        <f t="shared" si="240"/>
        <v>0</v>
      </c>
      <c r="O338" s="106">
        <f t="shared" si="240"/>
        <v>0</v>
      </c>
      <c r="P338" s="106">
        <f t="shared" si="240"/>
        <v>0</v>
      </c>
      <c r="Q338" s="106">
        <f t="shared" si="240"/>
        <v>0</v>
      </c>
      <c r="R338" s="106">
        <f t="shared" si="240"/>
        <v>0</v>
      </c>
      <c r="S338" s="106">
        <f t="shared" si="240"/>
        <v>0</v>
      </c>
      <c r="T338" s="106">
        <f t="shared" si="240"/>
        <v>0</v>
      </c>
      <c r="U338" s="106">
        <f t="shared" si="240"/>
        <v>0</v>
      </c>
      <c r="V338" s="106">
        <f t="shared" si="240"/>
        <v>0</v>
      </c>
      <c r="W338" s="106">
        <f t="shared" si="240"/>
        <v>0</v>
      </c>
      <c r="X338" s="106">
        <f t="shared" si="240"/>
        <v>0</v>
      </c>
      <c r="Y338" s="106">
        <f t="shared" si="240"/>
        <v>0</v>
      </c>
      <c r="Z338" s="106">
        <f t="shared" si="240"/>
        <v>0</v>
      </c>
      <c r="AA338" s="106">
        <f t="shared" si="240"/>
        <v>0</v>
      </c>
      <c r="AB338" s="106">
        <f t="shared" si="240"/>
        <v>0</v>
      </c>
      <c r="AC338" s="106">
        <f t="shared" si="240"/>
        <v>0</v>
      </c>
      <c r="AD338" s="106">
        <f t="shared" si="240"/>
        <v>0</v>
      </c>
      <c r="AE338" s="106">
        <f t="shared" si="240"/>
        <v>0</v>
      </c>
      <c r="AF338" s="106">
        <f t="shared" si="240"/>
        <v>0</v>
      </c>
      <c r="AG338" s="106">
        <f t="shared" si="240"/>
        <v>0</v>
      </c>
      <c r="AH338" s="106">
        <f t="shared" si="240"/>
        <v>0</v>
      </c>
      <c r="AI338" s="106">
        <f t="shared" si="240"/>
        <v>0</v>
      </c>
      <c r="AJ338" s="106">
        <f t="shared" si="240"/>
        <v>0</v>
      </c>
      <c r="AK338" s="106">
        <f t="shared" si="240"/>
        <v>0</v>
      </c>
      <c r="AM338" s="101">
        <f t="shared" ref="AM338:AU338" si="241">IFERROR(AM127/AL127,"")</f>
        <v>1</v>
      </c>
      <c r="AN338" s="101">
        <f t="shared" si="241"/>
        <v>1</v>
      </c>
      <c r="AO338" s="101">
        <f t="shared" si="241"/>
        <v>1</v>
      </c>
      <c r="AP338" s="101">
        <f t="shared" si="241"/>
        <v>1</v>
      </c>
      <c r="AQ338" s="101">
        <f t="shared" si="241"/>
        <v>1</v>
      </c>
      <c r="AR338" s="101">
        <f t="shared" si="241"/>
        <v>1</v>
      </c>
      <c r="AS338" s="101">
        <f t="shared" si="241"/>
        <v>1</v>
      </c>
      <c r="AT338" s="101">
        <f t="shared" si="241"/>
        <v>1</v>
      </c>
      <c r="AU338" s="101">
        <f t="shared" si="241"/>
        <v>1</v>
      </c>
    </row>
    <row r="339" spans="1:47">
      <c r="A339" s="101" t="s">
        <v>3672</v>
      </c>
      <c r="G339" s="106"/>
      <c r="H339" s="106">
        <f t="shared" ref="H339:AK339" si="242">IFERROR(H128/G128-1,"")</f>
        <v>0</v>
      </c>
      <c r="I339" s="106">
        <f t="shared" si="242"/>
        <v>0</v>
      </c>
      <c r="J339" s="106">
        <f t="shared" si="242"/>
        <v>0</v>
      </c>
      <c r="K339" s="106">
        <f t="shared" si="242"/>
        <v>0</v>
      </c>
      <c r="L339" s="106">
        <f t="shared" si="242"/>
        <v>0</v>
      </c>
      <c r="M339" s="106">
        <f t="shared" si="242"/>
        <v>0</v>
      </c>
      <c r="N339" s="106">
        <f t="shared" si="242"/>
        <v>0</v>
      </c>
      <c r="O339" s="106">
        <f t="shared" si="242"/>
        <v>0</v>
      </c>
      <c r="P339" s="106">
        <f t="shared" si="242"/>
        <v>0</v>
      </c>
      <c r="Q339" s="106">
        <f t="shared" si="242"/>
        <v>0</v>
      </c>
      <c r="R339" s="106">
        <f t="shared" si="242"/>
        <v>0</v>
      </c>
      <c r="S339" s="106">
        <f t="shared" si="242"/>
        <v>0</v>
      </c>
      <c r="T339" s="106">
        <f t="shared" si="242"/>
        <v>0</v>
      </c>
      <c r="U339" s="106">
        <f t="shared" si="242"/>
        <v>0</v>
      </c>
      <c r="V339" s="106">
        <f t="shared" si="242"/>
        <v>0</v>
      </c>
      <c r="W339" s="106">
        <f t="shared" si="242"/>
        <v>0</v>
      </c>
      <c r="X339" s="106">
        <f t="shared" si="242"/>
        <v>0</v>
      </c>
      <c r="Y339" s="106">
        <f t="shared" si="242"/>
        <v>0</v>
      </c>
      <c r="Z339" s="106">
        <f t="shared" si="242"/>
        <v>0</v>
      </c>
      <c r="AA339" s="106">
        <f t="shared" si="242"/>
        <v>0</v>
      </c>
      <c r="AB339" s="106">
        <f t="shared" si="242"/>
        <v>0</v>
      </c>
      <c r="AC339" s="106">
        <f t="shared" si="242"/>
        <v>0</v>
      </c>
      <c r="AD339" s="106">
        <f t="shared" si="242"/>
        <v>0</v>
      </c>
      <c r="AE339" s="106">
        <f t="shared" si="242"/>
        <v>0</v>
      </c>
      <c r="AF339" s="106">
        <f t="shared" si="242"/>
        <v>0</v>
      </c>
      <c r="AG339" s="106">
        <f t="shared" si="242"/>
        <v>0</v>
      </c>
      <c r="AH339" s="106">
        <f t="shared" si="242"/>
        <v>0</v>
      </c>
      <c r="AI339" s="106">
        <f t="shared" si="242"/>
        <v>0</v>
      </c>
      <c r="AJ339" s="106">
        <f t="shared" si="242"/>
        <v>0</v>
      </c>
      <c r="AK339" s="106">
        <f t="shared" si="242"/>
        <v>0</v>
      </c>
      <c r="AM339" s="101">
        <f t="shared" ref="AM339:AU339" si="243">IFERROR(AM128/AL128,"")</f>
        <v>1</v>
      </c>
      <c r="AN339" s="101">
        <f t="shared" si="243"/>
        <v>1</v>
      </c>
      <c r="AO339" s="101">
        <f t="shared" si="243"/>
        <v>1</v>
      </c>
      <c r="AP339" s="101">
        <f t="shared" si="243"/>
        <v>1</v>
      </c>
      <c r="AQ339" s="101">
        <f t="shared" si="243"/>
        <v>1</v>
      </c>
      <c r="AR339" s="101">
        <f t="shared" si="243"/>
        <v>1</v>
      </c>
      <c r="AS339" s="101">
        <f t="shared" si="243"/>
        <v>1</v>
      </c>
      <c r="AT339" s="101">
        <f t="shared" si="243"/>
        <v>1</v>
      </c>
      <c r="AU339" s="101">
        <f t="shared" si="243"/>
        <v>1</v>
      </c>
    </row>
    <row r="340" spans="1:47">
      <c r="A340" s="101" t="s">
        <v>3673</v>
      </c>
      <c r="G340" s="106"/>
      <c r="H340" s="106">
        <f t="shared" ref="H340:AK340" si="244">IFERROR(H129/G129-1,"")</f>
        <v>0</v>
      </c>
      <c r="I340" s="106">
        <f t="shared" si="244"/>
        <v>0</v>
      </c>
      <c r="J340" s="106">
        <f t="shared" si="244"/>
        <v>0</v>
      </c>
      <c r="K340" s="106">
        <f t="shared" si="244"/>
        <v>0</v>
      </c>
      <c r="L340" s="106">
        <f t="shared" si="244"/>
        <v>0</v>
      </c>
      <c r="M340" s="106">
        <f t="shared" si="244"/>
        <v>0</v>
      </c>
      <c r="N340" s="106">
        <f t="shared" si="244"/>
        <v>0</v>
      </c>
      <c r="O340" s="106">
        <f t="shared" si="244"/>
        <v>0</v>
      </c>
      <c r="P340" s="106">
        <f t="shared" si="244"/>
        <v>0</v>
      </c>
      <c r="Q340" s="106">
        <f t="shared" si="244"/>
        <v>0</v>
      </c>
      <c r="R340" s="106">
        <f t="shared" si="244"/>
        <v>0</v>
      </c>
      <c r="S340" s="106">
        <f t="shared" si="244"/>
        <v>0</v>
      </c>
      <c r="T340" s="106">
        <f t="shared" si="244"/>
        <v>0</v>
      </c>
      <c r="U340" s="106">
        <f t="shared" si="244"/>
        <v>0</v>
      </c>
      <c r="V340" s="106">
        <f t="shared" si="244"/>
        <v>0</v>
      </c>
      <c r="W340" s="106">
        <f t="shared" si="244"/>
        <v>0</v>
      </c>
      <c r="X340" s="106">
        <f t="shared" si="244"/>
        <v>0</v>
      </c>
      <c r="Y340" s="106">
        <f t="shared" si="244"/>
        <v>0</v>
      </c>
      <c r="Z340" s="106">
        <f t="shared" si="244"/>
        <v>0</v>
      </c>
      <c r="AA340" s="106">
        <f t="shared" si="244"/>
        <v>0</v>
      </c>
      <c r="AB340" s="106">
        <f t="shared" si="244"/>
        <v>0</v>
      </c>
      <c r="AC340" s="106">
        <f t="shared" si="244"/>
        <v>0</v>
      </c>
      <c r="AD340" s="106">
        <f t="shared" si="244"/>
        <v>0</v>
      </c>
      <c r="AE340" s="106">
        <f t="shared" si="244"/>
        <v>0</v>
      </c>
      <c r="AF340" s="106">
        <f t="shared" si="244"/>
        <v>0</v>
      </c>
      <c r="AG340" s="106">
        <f t="shared" si="244"/>
        <v>0</v>
      </c>
      <c r="AH340" s="106">
        <f t="shared" si="244"/>
        <v>0</v>
      </c>
      <c r="AI340" s="106">
        <f t="shared" si="244"/>
        <v>0</v>
      </c>
      <c r="AJ340" s="106">
        <f t="shared" si="244"/>
        <v>0</v>
      </c>
      <c r="AK340" s="106">
        <f t="shared" si="244"/>
        <v>0</v>
      </c>
      <c r="AM340" s="101">
        <f t="shared" ref="AM340:AU340" si="245">IFERROR(AM129/AL129,"")</f>
        <v>1</v>
      </c>
      <c r="AN340" s="101">
        <f t="shared" si="245"/>
        <v>1</v>
      </c>
      <c r="AO340" s="101">
        <f t="shared" si="245"/>
        <v>1</v>
      </c>
      <c r="AP340" s="101">
        <f t="shared" si="245"/>
        <v>1</v>
      </c>
      <c r="AQ340" s="101">
        <f t="shared" si="245"/>
        <v>1</v>
      </c>
      <c r="AR340" s="101">
        <f t="shared" si="245"/>
        <v>1</v>
      </c>
      <c r="AS340" s="101">
        <f t="shared" si="245"/>
        <v>1</v>
      </c>
      <c r="AT340" s="101">
        <f t="shared" si="245"/>
        <v>1</v>
      </c>
      <c r="AU340" s="101">
        <f t="shared" si="245"/>
        <v>1</v>
      </c>
    </row>
    <row r="341" spans="1:47">
      <c r="A341" s="101" t="s">
        <v>3674</v>
      </c>
      <c r="G341" s="106"/>
      <c r="H341" s="106">
        <f t="shared" ref="H341:AK341" si="246">IFERROR(H130/G130-1,"")</f>
        <v>0</v>
      </c>
      <c r="I341" s="106">
        <f t="shared" si="246"/>
        <v>0</v>
      </c>
      <c r="J341" s="106">
        <f t="shared" si="246"/>
        <v>0</v>
      </c>
      <c r="K341" s="106">
        <f t="shared" si="246"/>
        <v>0</v>
      </c>
      <c r="L341" s="106">
        <f t="shared" si="246"/>
        <v>0</v>
      </c>
      <c r="M341" s="106">
        <f t="shared" si="246"/>
        <v>0</v>
      </c>
      <c r="N341" s="106">
        <f t="shared" si="246"/>
        <v>0</v>
      </c>
      <c r="O341" s="106">
        <f t="shared" si="246"/>
        <v>0</v>
      </c>
      <c r="P341" s="106">
        <f t="shared" si="246"/>
        <v>0</v>
      </c>
      <c r="Q341" s="106">
        <f t="shared" si="246"/>
        <v>0</v>
      </c>
      <c r="R341" s="106">
        <f t="shared" si="246"/>
        <v>0</v>
      </c>
      <c r="S341" s="106">
        <f t="shared" si="246"/>
        <v>0</v>
      </c>
      <c r="T341" s="106">
        <f t="shared" si="246"/>
        <v>0</v>
      </c>
      <c r="U341" s="106">
        <f t="shared" si="246"/>
        <v>0</v>
      </c>
      <c r="V341" s="106">
        <f t="shared" si="246"/>
        <v>0</v>
      </c>
      <c r="W341" s="106">
        <f t="shared" si="246"/>
        <v>0</v>
      </c>
      <c r="X341" s="106">
        <f t="shared" si="246"/>
        <v>0</v>
      </c>
      <c r="Y341" s="106">
        <f t="shared" si="246"/>
        <v>0</v>
      </c>
      <c r="Z341" s="106">
        <f t="shared" si="246"/>
        <v>0</v>
      </c>
      <c r="AA341" s="106">
        <f t="shared" si="246"/>
        <v>0</v>
      </c>
      <c r="AB341" s="106">
        <f t="shared" si="246"/>
        <v>0</v>
      </c>
      <c r="AC341" s="106">
        <f t="shared" si="246"/>
        <v>0</v>
      </c>
      <c r="AD341" s="106">
        <f t="shared" si="246"/>
        <v>0</v>
      </c>
      <c r="AE341" s="106">
        <f t="shared" si="246"/>
        <v>0</v>
      </c>
      <c r="AF341" s="106">
        <f t="shared" si="246"/>
        <v>0</v>
      </c>
      <c r="AG341" s="106">
        <f t="shared" si="246"/>
        <v>0</v>
      </c>
      <c r="AH341" s="106">
        <f t="shared" si="246"/>
        <v>0</v>
      </c>
      <c r="AI341" s="106">
        <f t="shared" si="246"/>
        <v>0</v>
      </c>
      <c r="AJ341" s="106">
        <f t="shared" si="246"/>
        <v>0</v>
      </c>
      <c r="AK341" s="106">
        <f t="shared" si="246"/>
        <v>0</v>
      </c>
      <c r="AM341" s="101">
        <f t="shared" ref="AM341:AU341" si="247">IFERROR(AM130/AL130,"")</f>
        <v>1</v>
      </c>
      <c r="AN341" s="101">
        <f t="shared" si="247"/>
        <v>1</v>
      </c>
      <c r="AO341" s="101">
        <f t="shared" si="247"/>
        <v>1</v>
      </c>
      <c r="AP341" s="101">
        <f t="shared" si="247"/>
        <v>1</v>
      </c>
      <c r="AQ341" s="101">
        <f t="shared" si="247"/>
        <v>1</v>
      </c>
      <c r="AR341" s="101">
        <f t="shared" si="247"/>
        <v>1</v>
      </c>
      <c r="AS341" s="101">
        <f t="shared" si="247"/>
        <v>1</v>
      </c>
      <c r="AT341" s="101">
        <f t="shared" si="247"/>
        <v>1</v>
      </c>
      <c r="AU341" s="101">
        <f t="shared" si="247"/>
        <v>1</v>
      </c>
    </row>
    <row r="342" spans="1:47">
      <c r="A342" s="101" t="s">
        <v>3675</v>
      </c>
      <c r="G342" s="106"/>
      <c r="H342" s="106">
        <f t="shared" ref="H342:AK342" si="248">IFERROR(H131/G131-1,"")</f>
        <v>0</v>
      </c>
      <c r="I342" s="106">
        <f t="shared" si="248"/>
        <v>0</v>
      </c>
      <c r="J342" s="106">
        <f t="shared" si="248"/>
        <v>0</v>
      </c>
      <c r="K342" s="106">
        <f t="shared" si="248"/>
        <v>0</v>
      </c>
      <c r="L342" s="106">
        <f t="shared" si="248"/>
        <v>0</v>
      </c>
      <c r="M342" s="106">
        <f t="shared" si="248"/>
        <v>0</v>
      </c>
      <c r="N342" s="106">
        <f t="shared" si="248"/>
        <v>0</v>
      </c>
      <c r="O342" s="106">
        <f t="shared" si="248"/>
        <v>0</v>
      </c>
      <c r="P342" s="106">
        <f t="shared" si="248"/>
        <v>0</v>
      </c>
      <c r="Q342" s="106">
        <f t="shared" si="248"/>
        <v>0</v>
      </c>
      <c r="R342" s="106">
        <f t="shared" si="248"/>
        <v>0</v>
      </c>
      <c r="S342" s="106">
        <f t="shared" si="248"/>
        <v>0</v>
      </c>
      <c r="T342" s="106">
        <f t="shared" si="248"/>
        <v>0</v>
      </c>
      <c r="U342" s="106">
        <f t="shared" si="248"/>
        <v>0</v>
      </c>
      <c r="V342" s="106">
        <f t="shared" si="248"/>
        <v>0</v>
      </c>
      <c r="W342" s="106">
        <f t="shared" si="248"/>
        <v>0</v>
      </c>
      <c r="X342" s="106">
        <f t="shared" si="248"/>
        <v>0</v>
      </c>
      <c r="Y342" s="106">
        <f t="shared" si="248"/>
        <v>0</v>
      </c>
      <c r="Z342" s="106">
        <f t="shared" si="248"/>
        <v>0</v>
      </c>
      <c r="AA342" s="106">
        <f t="shared" si="248"/>
        <v>0</v>
      </c>
      <c r="AB342" s="106">
        <f t="shared" si="248"/>
        <v>0</v>
      </c>
      <c r="AC342" s="106">
        <f t="shared" si="248"/>
        <v>0</v>
      </c>
      <c r="AD342" s="106">
        <f t="shared" si="248"/>
        <v>0</v>
      </c>
      <c r="AE342" s="106">
        <f t="shared" si="248"/>
        <v>0</v>
      </c>
      <c r="AF342" s="106">
        <f t="shared" si="248"/>
        <v>0</v>
      </c>
      <c r="AG342" s="106">
        <f t="shared" si="248"/>
        <v>0</v>
      </c>
      <c r="AH342" s="106">
        <f t="shared" si="248"/>
        <v>0</v>
      </c>
      <c r="AI342" s="106">
        <f t="shared" si="248"/>
        <v>0</v>
      </c>
      <c r="AJ342" s="106">
        <f t="shared" si="248"/>
        <v>0</v>
      </c>
      <c r="AK342" s="106">
        <f t="shared" si="248"/>
        <v>0</v>
      </c>
      <c r="AM342" s="101">
        <f t="shared" ref="AM342:AU342" si="249">IFERROR(AM131/AL131,"")</f>
        <v>1</v>
      </c>
      <c r="AN342" s="101">
        <f t="shared" si="249"/>
        <v>1</v>
      </c>
      <c r="AO342" s="101">
        <f t="shared" si="249"/>
        <v>1</v>
      </c>
      <c r="AP342" s="101">
        <f t="shared" si="249"/>
        <v>1</v>
      </c>
      <c r="AQ342" s="101">
        <f t="shared" si="249"/>
        <v>1</v>
      </c>
      <c r="AR342" s="101">
        <f t="shared" si="249"/>
        <v>1</v>
      </c>
      <c r="AS342" s="101">
        <f t="shared" si="249"/>
        <v>1</v>
      </c>
      <c r="AT342" s="101">
        <f t="shared" si="249"/>
        <v>1</v>
      </c>
      <c r="AU342" s="101">
        <f t="shared" si="249"/>
        <v>1</v>
      </c>
    </row>
    <row r="343" spans="1:47" s="128" customFormat="1">
      <c r="A343" s="127" t="s">
        <v>3687</v>
      </c>
      <c r="B343" s="127"/>
      <c r="C343" s="127"/>
      <c r="D343" s="127"/>
      <c r="E343" s="127"/>
      <c r="F343" s="127"/>
      <c r="G343" s="129"/>
      <c r="H343" s="129" t="str">
        <f t="shared" ref="H343:V343" si="250">IFERROR(H132/G132-1,"")</f>
        <v/>
      </c>
      <c r="I343" s="129" t="str">
        <f t="shared" si="250"/>
        <v/>
      </c>
      <c r="J343" s="129" t="str">
        <f t="shared" si="250"/>
        <v/>
      </c>
      <c r="K343" s="129" t="str">
        <f t="shared" si="250"/>
        <v/>
      </c>
      <c r="L343" s="129" t="str">
        <f t="shared" si="250"/>
        <v/>
      </c>
      <c r="M343" s="129" t="str">
        <f t="shared" si="250"/>
        <v/>
      </c>
      <c r="N343" s="129" t="str">
        <f t="shared" si="250"/>
        <v/>
      </c>
      <c r="O343" s="129" t="str">
        <f t="shared" si="250"/>
        <v/>
      </c>
      <c r="P343" s="129" t="str">
        <f t="shared" si="250"/>
        <v/>
      </c>
      <c r="Q343" s="129" t="str">
        <f t="shared" si="250"/>
        <v/>
      </c>
      <c r="R343" s="129" t="str">
        <f t="shared" si="250"/>
        <v/>
      </c>
      <c r="S343" s="129" t="str">
        <f t="shared" si="250"/>
        <v/>
      </c>
      <c r="T343" s="129" t="str">
        <f t="shared" si="250"/>
        <v/>
      </c>
      <c r="U343" s="129" t="str">
        <f t="shared" si="250"/>
        <v/>
      </c>
      <c r="V343" s="129" t="str">
        <f t="shared" si="250"/>
        <v/>
      </c>
      <c r="W343" s="129" t="str">
        <f t="shared" ref="W343:AK343" si="251">IFERROR(W132/V132-1,"")</f>
        <v/>
      </c>
      <c r="X343" s="129" t="str">
        <f t="shared" si="251"/>
        <v/>
      </c>
      <c r="Y343" s="129" t="str">
        <f t="shared" si="251"/>
        <v/>
      </c>
      <c r="Z343" s="129" t="str">
        <f t="shared" si="251"/>
        <v/>
      </c>
      <c r="AA343" s="129" t="str">
        <f t="shared" si="251"/>
        <v/>
      </c>
      <c r="AB343" s="129" t="str">
        <f t="shared" si="251"/>
        <v/>
      </c>
      <c r="AC343" s="129" t="str">
        <f t="shared" si="251"/>
        <v/>
      </c>
      <c r="AD343" s="129" t="str">
        <f t="shared" si="251"/>
        <v/>
      </c>
      <c r="AE343" s="129" t="str">
        <f t="shared" si="251"/>
        <v/>
      </c>
      <c r="AF343" s="129" t="str">
        <f t="shared" si="251"/>
        <v/>
      </c>
      <c r="AG343" s="129" t="str">
        <f t="shared" si="251"/>
        <v/>
      </c>
      <c r="AH343" s="129" t="str">
        <f t="shared" si="251"/>
        <v/>
      </c>
      <c r="AI343" s="129" t="str">
        <f t="shared" si="251"/>
        <v/>
      </c>
      <c r="AJ343" s="129" t="str">
        <f t="shared" si="251"/>
        <v/>
      </c>
      <c r="AK343" s="129" t="str">
        <f t="shared" si="251"/>
        <v/>
      </c>
      <c r="AM343" s="128" t="str">
        <f t="shared" ref="AM343:AU343" si="252">IFERROR(AM132/AL132,"")</f>
        <v/>
      </c>
      <c r="AN343" s="128" t="str">
        <f t="shared" si="252"/>
        <v/>
      </c>
      <c r="AO343" s="128" t="str">
        <f t="shared" si="252"/>
        <v/>
      </c>
      <c r="AP343" s="128" t="str">
        <f t="shared" si="252"/>
        <v/>
      </c>
      <c r="AQ343" s="128" t="str">
        <f t="shared" si="252"/>
        <v/>
      </c>
      <c r="AR343" s="128" t="str">
        <f t="shared" si="252"/>
        <v/>
      </c>
      <c r="AS343" s="128" t="str">
        <f t="shared" si="252"/>
        <v/>
      </c>
      <c r="AT343" s="128" t="str">
        <f t="shared" si="252"/>
        <v/>
      </c>
      <c r="AU343" s="128" t="str">
        <f t="shared" si="252"/>
        <v/>
      </c>
    </row>
    <row r="344" spans="1:47">
      <c r="A344" s="105" t="s">
        <v>3697</v>
      </c>
      <c r="B344" s="105"/>
      <c r="C344" s="105"/>
      <c r="D344" s="105"/>
      <c r="E344" s="105"/>
      <c r="F344" s="105"/>
      <c r="G344" s="101">
        <f t="shared" ref="G344:AK344" si="253">G$1</f>
        <v>2020</v>
      </c>
      <c r="H344" s="101">
        <f t="shared" si="253"/>
        <v>2021</v>
      </c>
      <c r="I344" s="101">
        <f t="shared" si="253"/>
        <v>2022</v>
      </c>
      <c r="J344" s="101">
        <f t="shared" si="253"/>
        <v>2023</v>
      </c>
      <c r="K344" s="101">
        <f t="shared" si="253"/>
        <v>2024</v>
      </c>
      <c r="L344" s="101">
        <f t="shared" si="253"/>
        <v>2025</v>
      </c>
      <c r="M344" s="101">
        <f t="shared" si="253"/>
        <v>2026</v>
      </c>
      <c r="N344" s="101">
        <f t="shared" si="253"/>
        <v>2027</v>
      </c>
      <c r="O344" s="101">
        <f t="shared" si="253"/>
        <v>2028</v>
      </c>
      <c r="P344" s="101">
        <f t="shared" si="253"/>
        <v>2029</v>
      </c>
      <c r="Q344" s="101">
        <f t="shared" si="253"/>
        <v>2030</v>
      </c>
      <c r="R344" s="101">
        <f t="shared" si="253"/>
        <v>2031</v>
      </c>
      <c r="S344" s="101">
        <f t="shared" si="253"/>
        <v>2032</v>
      </c>
      <c r="T344" s="101">
        <f t="shared" si="253"/>
        <v>2033</v>
      </c>
      <c r="U344" s="101">
        <f t="shared" si="253"/>
        <v>2034</v>
      </c>
      <c r="V344" s="101">
        <f t="shared" si="253"/>
        <v>2035</v>
      </c>
      <c r="W344" s="101">
        <f t="shared" si="253"/>
        <v>2036</v>
      </c>
      <c r="X344" s="101">
        <f t="shared" si="253"/>
        <v>2037</v>
      </c>
      <c r="Y344" s="101">
        <f t="shared" si="253"/>
        <v>2038</v>
      </c>
      <c r="Z344" s="101">
        <f t="shared" si="253"/>
        <v>2039</v>
      </c>
      <c r="AA344" s="101">
        <f t="shared" si="253"/>
        <v>2040</v>
      </c>
      <c r="AB344" s="101">
        <f t="shared" si="253"/>
        <v>2041</v>
      </c>
      <c r="AC344" s="101">
        <f t="shared" si="253"/>
        <v>2042</v>
      </c>
      <c r="AD344" s="101">
        <f t="shared" si="253"/>
        <v>2043</v>
      </c>
      <c r="AE344" s="101">
        <f t="shared" si="253"/>
        <v>2044</v>
      </c>
      <c r="AF344" s="101">
        <f t="shared" si="253"/>
        <v>2045</v>
      </c>
      <c r="AG344" s="101">
        <f t="shared" si="253"/>
        <v>2046</v>
      </c>
      <c r="AH344" s="101">
        <f t="shared" si="253"/>
        <v>2047</v>
      </c>
      <c r="AI344" s="101">
        <f t="shared" si="253"/>
        <v>2048</v>
      </c>
      <c r="AJ344" s="101">
        <f t="shared" si="253"/>
        <v>2049</v>
      </c>
      <c r="AK344" s="101">
        <f t="shared" si="253"/>
        <v>2050</v>
      </c>
    </row>
    <row r="345" spans="1:47">
      <c r="A345" s="101" t="s">
        <v>3668</v>
      </c>
      <c r="G345" s="106"/>
      <c r="H345" s="106">
        <f t="shared" ref="H345:AK345" si="254">IFERROR(H134/G134-1,"")</f>
        <v>0</v>
      </c>
      <c r="I345" s="106">
        <f t="shared" si="254"/>
        <v>0</v>
      </c>
      <c r="J345" s="106">
        <f t="shared" si="254"/>
        <v>0</v>
      </c>
      <c r="K345" s="106">
        <f t="shared" si="254"/>
        <v>0</v>
      </c>
      <c r="L345" s="106">
        <f t="shared" si="254"/>
        <v>0</v>
      </c>
      <c r="M345" s="106">
        <f t="shared" si="254"/>
        <v>0</v>
      </c>
      <c r="N345" s="106">
        <f t="shared" si="254"/>
        <v>0</v>
      </c>
      <c r="O345" s="106">
        <f t="shared" si="254"/>
        <v>0</v>
      </c>
      <c r="P345" s="106">
        <f t="shared" si="254"/>
        <v>0</v>
      </c>
      <c r="Q345" s="106">
        <f t="shared" si="254"/>
        <v>0</v>
      </c>
      <c r="R345" s="106">
        <f t="shared" si="254"/>
        <v>0</v>
      </c>
      <c r="S345" s="106">
        <f t="shared" si="254"/>
        <v>0</v>
      </c>
      <c r="T345" s="106">
        <f t="shared" si="254"/>
        <v>0</v>
      </c>
      <c r="U345" s="106">
        <f t="shared" si="254"/>
        <v>0</v>
      </c>
      <c r="V345" s="106">
        <f t="shared" si="254"/>
        <v>0</v>
      </c>
      <c r="W345" s="106">
        <f t="shared" si="254"/>
        <v>0</v>
      </c>
      <c r="X345" s="106">
        <f t="shared" si="254"/>
        <v>0</v>
      </c>
      <c r="Y345" s="106">
        <f t="shared" si="254"/>
        <v>0</v>
      </c>
      <c r="Z345" s="106">
        <f t="shared" si="254"/>
        <v>0</v>
      </c>
      <c r="AA345" s="106">
        <f t="shared" si="254"/>
        <v>0</v>
      </c>
      <c r="AB345" s="106">
        <f t="shared" si="254"/>
        <v>0</v>
      </c>
      <c r="AC345" s="106">
        <f t="shared" si="254"/>
        <v>0</v>
      </c>
      <c r="AD345" s="106">
        <f t="shared" si="254"/>
        <v>0</v>
      </c>
      <c r="AE345" s="106">
        <f t="shared" si="254"/>
        <v>0</v>
      </c>
      <c r="AF345" s="106">
        <f t="shared" si="254"/>
        <v>0</v>
      </c>
      <c r="AG345" s="106">
        <f t="shared" si="254"/>
        <v>0</v>
      </c>
      <c r="AH345" s="106">
        <f t="shared" si="254"/>
        <v>0</v>
      </c>
      <c r="AI345" s="106">
        <f t="shared" si="254"/>
        <v>0</v>
      </c>
      <c r="AJ345" s="106">
        <f t="shared" si="254"/>
        <v>0</v>
      </c>
      <c r="AK345" s="106">
        <f t="shared" si="254"/>
        <v>0</v>
      </c>
      <c r="AM345" s="101">
        <f t="shared" ref="AM345:AU345" si="255">IFERROR(AM134/AL134,"")</f>
        <v>1</v>
      </c>
      <c r="AN345" s="101">
        <f t="shared" si="255"/>
        <v>1</v>
      </c>
      <c r="AO345" s="101">
        <f t="shared" si="255"/>
        <v>1</v>
      </c>
      <c r="AP345" s="101">
        <f t="shared" si="255"/>
        <v>1</v>
      </c>
      <c r="AQ345" s="101">
        <f t="shared" si="255"/>
        <v>1</v>
      </c>
      <c r="AR345" s="101">
        <f t="shared" si="255"/>
        <v>1</v>
      </c>
      <c r="AS345" s="101">
        <f t="shared" si="255"/>
        <v>1</v>
      </c>
      <c r="AT345" s="101">
        <f t="shared" si="255"/>
        <v>1</v>
      </c>
      <c r="AU345" s="101">
        <f t="shared" si="255"/>
        <v>1</v>
      </c>
    </row>
    <row r="346" spans="1:47">
      <c r="A346" s="101" t="s">
        <v>3669</v>
      </c>
      <c r="G346" s="106"/>
      <c r="H346" s="106">
        <f t="shared" ref="H346:AK346" si="256">IFERROR(H135/G135-1,"")</f>
        <v>0</v>
      </c>
      <c r="I346" s="106">
        <f t="shared" si="256"/>
        <v>0</v>
      </c>
      <c r="J346" s="106">
        <f t="shared" si="256"/>
        <v>0</v>
      </c>
      <c r="K346" s="106">
        <f t="shared" si="256"/>
        <v>0</v>
      </c>
      <c r="L346" s="106">
        <f t="shared" si="256"/>
        <v>0</v>
      </c>
      <c r="M346" s="106">
        <f t="shared" si="256"/>
        <v>0</v>
      </c>
      <c r="N346" s="106">
        <f t="shared" si="256"/>
        <v>0</v>
      </c>
      <c r="O346" s="106">
        <f t="shared" si="256"/>
        <v>0</v>
      </c>
      <c r="P346" s="106">
        <f t="shared" si="256"/>
        <v>0</v>
      </c>
      <c r="Q346" s="106">
        <f t="shared" si="256"/>
        <v>0</v>
      </c>
      <c r="R346" s="106">
        <f t="shared" si="256"/>
        <v>0</v>
      </c>
      <c r="S346" s="106">
        <f t="shared" si="256"/>
        <v>0</v>
      </c>
      <c r="T346" s="106">
        <f t="shared" si="256"/>
        <v>0</v>
      </c>
      <c r="U346" s="106">
        <f t="shared" si="256"/>
        <v>0</v>
      </c>
      <c r="V346" s="106">
        <f t="shared" si="256"/>
        <v>0</v>
      </c>
      <c r="W346" s="106">
        <f t="shared" si="256"/>
        <v>0</v>
      </c>
      <c r="X346" s="106">
        <f t="shared" si="256"/>
        <v>0</v>
      </c>
      <c r="Y346" s="106">
        <f t="shared" si="256"/>
        <v>0</v>
      </c>
      <c r="Z346" s="106">
        <f t="shared" si="256"/>
        <v>0</v>
      </c>
      <c r="AA346" s="106">
        <f t="shared" si="256"/>
        <v>0</v>
      </c>
      <c r="AB346" s="106">
        <f t="shared" si="256"/>
        <v>0</v>
      </c>
      <c r="AC346" s="106">
        <f t="shared" si="256"/>
        <v>0</v>
      </c>
      <c r="AD346" s="106">
        <f t="shared" si="256"/>
        <v>0</v>
      </c>
      <c r="AE346" s="106">
        <f t="shared" si="256"/>
        <v>0</v>
      </c>
      <c r="AF346" s="106">
        <f t="shared" si="256"/>
        <v>0</v>
      </c>
      <c r="AG346" s="106">
        <f t="shared" si="256"/>
        <v>0</v>
      </c>
      <c r="AH346" s="106">
        <f t="shared" si="256"/>
        <v>0</v>
      </c>
      <c r="AI346" s="106">
        <f t="shared" si="256"/>
        <v>0</v>
      </c>
      <c r="AJ346" s="106">
        <f t="shared" si="256"/>
        <v>0</v>
      </c>
      <c r="AK346" s="106">
        <f t="shared" si="256"/>
        <v>0</v>
      </c>
      <c r="AM346" s="101">
        <f t="shared" ref="AM346:AU346" si="257">IFERROR(AM135/AL135,"")</f>
        <v>1</v>
      </c>
      <c r="AN346" s="101">
        <f t="shared" si="257"/>
        <v>1</v>
      </c>
      <c r="AO346" s="101">
        <f t="shared" si="257"/>
        <v>1</v>
      </c>
      <c r="AP346" s="101">
        <f t="shared" si="257"/>
        <v>1</v>
      </c>
      <c r="AQ346" s="101">
        <f t="shared" si="257"/>
        <v>1</v>
      </c>
      <c r="AR346" s="101">
        <f t="shared" si="257"/>
        <v>1</v>
      </c>
      <c r="AS346" s="101">
        <f t="shared" si="257"/>
        <v>1</v>
      </c>
      <c r="AT346" s="101">
        <f t="shared" si="257"/>
        <v>1</v>
      </c>
      <c r="AU346" s="101">
        <f t="shared" si="257"/>
        <v>1</v>
      </c>
    </row>
    <row r="347" spans="1:47">
      <c r="A347" s="101" t="s">
        <v>3670</v>
      </c>
      <c r="G347" s="106"/>
      <c r="H347" s="106">
        <f t="shared" ref="H347:AK347" si="258">IFERROR(H136/G136-1,"")</f>
        <v>0</v>
      </c>
      <c r="I347" s="106">
        <f t="shared" si="258"/>
        <v>0</v>
      </c>
      <c r="J347" s="106">
        <f t="shared" si="258"/>
        <v>0</v>
      </c>
      <c r="K347" s="106">
        <f t="shared" si="258"/>
        <v>0</v>
      </c>
      <c r="L347" s="106">
        <f t="shared" si="258"/>
        <v>0</v>
      </c>
      <c r="M347" s="106">
        <f t="shared" si="258"/>
        <v>0</v>
      </c>
      <c r="N347" s="106">
        <f t="shared" si="258"/>
        <v>0</v>
      </c>
      <c r="O347" s="106">
        <f t="shared" si="258"/>
        <v>0</v>
      </c>
      <c r="P347" s="106">
        <f t="shared" si="258"/>
        <v>0</v>
      </c>
      <c r="Q347" s="106">
        <f t="shared" si="258"/>
        <v>0</v>
      </c>
      <c r="R347" s="106">
        <f t="shared" si="258"/>
        <v>0</v>
      </c>
      <c r="S347" s="106">
        <f t="shared" si="258"/>
        <v>0</v>
      </c>
      <c r="T347" s="106">
        <f t="shared" si="258"/>
        <v>0</v>
      </c>
      <c r="U347" s="106">
        <f t="shared" si="258"/>
        <v>0</v>
      </c>
      <c r="V347" s="106">
        <f t="shared" si="258"/>
        <v>0</v>
      </c>
      <c r="W347" s="106">
        <f t="shared" si="258"/>
        <v>0</v>
      </c>
      <c r="X347" s="106">
        <f t="shared" si="258"/>
        <v>0</v>
      </c>
      <c r="Y347" s="106">
        <f t="shared" si="258"/>
        <v>0</v>
      </c>
      <c r="Z347" s="106">
        <f t="shared" si="258"/>
        <v>0</v>
      </c>
      <c r="AA347" s="106">
        <f t="shared" si="258"/>
        <v>0</v>
      </c>
      <c r="AB347" s="106">
        <f t="shared" si="258"/>
        <v>0</v>
      </c>
      <c r="AC347" s="106">
        <f t="shared" si="258"/>
        <v>0</v>
      </c>
      <c r="AD347" s="106">
        <f t="shared" si="258"/>
        <v>0</v>
      </c>
      <c r="AE347" s="106">
        <f t="shared" si="258"/>
        <v>0</v>
      </c>
      <c r="AF347" s="106">
        <f t="shared" si="258"/>
        <v>0</v>
      </c>
      <c r="AG347" s="106">
        <f t="shared" si="258"/>
        <v>0</v>
      </c>
      <c r="AH347" s="106">
        <f t="shared" si="258"/>
        <v>0</v>
      </c>
      <c r="AI347" s="106">
        <f t="shared" si="258"/>
        <v>0</v>
      </c>
      <c r="AJ347" s="106">
        <f t="shared" si="258"/>
        <v>0</v>
      </c>
      <c r="AK347" s="106">
        <f t="shared" si="258"/>
        <v>0</v>
      </c>
      <c r="AM347" s="101">
        <f t="shared" ref="AM347:AU347" si="259">IFERROR(AM136/AL136,"")</f>
        <v>1</v>
      </c>
      <c r="AN347" s="101">
        <f t="shared" si="259"/>
        <v>1</v>
      </c>
      <c r="AO347" s="101">
        <f t="shared" si="259"/>
        <v>1</v>
      </c>
      <c r="AP347" s="101">
        <f t="shared" si="259"/>
        <v>1</v>
      </c>
      <c r="AQ347" s="101">
        <f t="shared" si="259"/>
        <v>1</v>
      </c>
      <c r="AR347" s="101">
        <f t="shared" si="259"/>
        <v>1</v>
      </c>
      <c r="AS347" s="101">
        <f t="shared" si="259"/>
        <v>1</v>
      </c>
      <c r="AT347" s="101">
        <f t="shared" si="259"/>
        <v>1</v>
      </c>
      <c r="AU347" s="101">
        <f t="shared" si="259"/>
        <v>1</v>
      </c>
    </row>
    <row r="348" spans="1:47">
      <c r="A348" s="101" t="s">
        <v>3671</v>
      </c>
      <c r="G348" s="106"/>
      <c r="H348" s="106">
        <f t="shared" ref="H348:AK348" si="260">IFERROR(H137/G137-1,"")</f>
        <v>0</v>
      </c>
      <c r="I348" s="106">
        <f t="shared" si="260"/>
        <v>0</v>
      </c>
      <c r="J348" s="106">
        <f t="shared" si="260"/>
        <v>0</v>
      </c>
      <c r="K348" s="106">
        <f t="shared" si="260"/>
        <v>0</v>
      </c>
      <c r="L348" s="106">
        <f t="shared" si="260"/>
        <v>0</v>
      </c>
      <c r="M348" s="106">
        <f t="shared" si="260"/>
        <v>0</v>
      </c>
      <c r="N348" s="106">
        <f t="shared" si="260"/>
        <v>0</v>
      </c>
      <c r="O348" s="106">
        <f t="shared" si="260"/>
        <v>0</v>
      </c>
      <c r="P348" s="106">
        <f t="shared" si="260"/>
        <v>0</v>
      </c>
      <c r="Q348" s="106">
        <f t="shared" si="260"/>
        <v>0</v>
      </c>
      <c r="R348" s="106">
        <f t="shared" si="260"/>
        <v>0</v>
      </c>
      <c r="S348" s="106">
        <f t="shared" si="260"/>
        <v>0</v>
      </c>
      <c r="T348" s="106">
        <f t="shared" si="260"/>
        <v>0</v>
      </c>
      <c r="U348" s="106">
        <f t="shared" si="260"/>
        <v>0</v>
      </c>
      <c r="V348" s="106">
        <f t="shared" si="260"/>
        <v>0</v>
      </c>
      <c r="W348" s="106">
        <f t="shared" si="260"/>
        <v>0</v>
      </c>
      <c r="X348" s="106">
        <f t="shared" si="260"/>
        <v>0</v>
      </c>
      <c r="Y348" s="106">
        <f t="shared" si="260"/>
        <v>0</v>
      </c>
      <c r="Z348" s="106">
        <f t="shared" si="260"/>
        <v>0</v>
      </c>
      <c r="AA348" s="106">
        <f t="shared" si="260"/>
        <v>0</v>
      </c>
      <c r="AB348" s="106">
        <f t="shared" si="260"/>
        <v>0</v>
      </c>
      <c r="AC348" s="106">
        <f t="shared" si="260"/>
        <v>0</v>
      </c>
      <c r="AD348" s="106">
        <f t="shared" si="260"/>
        <v>0</v>
      </c>
      <c r="AE348" s="106">
        <f t="shared" si="260"/>
        <v>0</v>
      </c>
      <c r="AF348" s="106">
        <f t="shared" si="260"/>
        <v>0</v>
      </c>
      <c r="AG348" s="106">
        <f t="shared" si="260"/>
        <v>0</v>
      </c>
      <c r="AH348" s="106">
        <f t="shared" si="260"/>
        <v>0</v>
      </c>
      <c r="AI348" s="106">
        <f t="shared" si="260"/>
        <v>0</v>
      </c>
      <c r="AJ348" s="106">
        <f t="shared" si="260"/>
        <v>0</v>
      </c>
      <c r="AK348" s="106">
        <f t="shared" si="260"/>
        <v>0</v>
      </c>
      <c r="AM348" s="101">
        <f t="shared" ref="AM348:AU348" si="261">IFERROR(AM137/AL137,"")</f>
        <v>1</v>
      </c>
      <c r="AN348" s="101">
        <f t="shared" si="261"/>
        <v>1</v>
      </c>
      <c r="AO348" s="101">
        <f t="shared" si="261"/>
        <v>1</v>
      </c>
      <c r="AP348" s="101">
        <f t="shared" si="261"/>
        <v>1</v>
      </c>
      <c r="AQ348" s="101">
        <f t="shared" si="261"/>
        <v>1</v>
      </c>
      <c r="AR348" s="101">
        <f t="shared" si="261"/>
        <v>1</v>
      </c>
      <c r="AS348" s="101">
        <f t="shared" si="261"/>
        <v>1</v>
      </c>
      <c r="AT348" s="101">
        <f t="shared" si="261"/>
        <v>1</v>
      </c>
      <c r="AU348" s="101">
        <f t="shared" si="261"/>
        <v>1</v>
      </c>
    </row>
    <row r="349" spans="1:47">
      <c r="A349" s="101" t="s">
        <v>3672</v>
      </c>
      <c r="G349" s="106"/>
      <c r="H349" s="106">
        <f t="shared" ref="H349:AK349" si="262">IFERROR(H138/G138-1,"")</f>
        <v>0</v>
      </c>
      <c r="I349" s="106">
        <f t="shared" si="262"/>
        <v>0</v>
      </c>
      <c r="J349" s="106">
        <f t="shared" si="262"/>
        <v>0</v>
      </c>
      <c r="K349" s="106">
        <f t="shared" si="262"/>
        <v>0</v>
      </c>
      <c r="L349" s="106">
        <f t="shared" si="262"/>
        <v>0</v>
      </c>
      <c r="M349" s="106">
        <f t="shared" si="262"/>
        <v>0</v>
      </c>
      <c r="N349" s="106">
        <f t="shared" si="262"/>
        <v>0</v>
      </c>
      <c r="O349" s="106">
        <f t="shared" si="262"/>
        <v>0</v>
      </c>
      <c r="P349" s="106">
        <f t="shared" si="262"/>
        <v>0</v>
      </c>
      <c r="Q349" s="106">
        <f t="shared" si="262"/>
        <v>0</v>
      </c>
      <c r="R349" s="106">
        <f t="shared" si="262"/>
        <v>0</v>
      </c>
      <c r="S349" s="106">
        <f t="shared" si="262"/>
        <v>0</v>
      </c>
      <c r="T349" s="106">
        <f t="shared" si="262"/>
        <v>0</v>
      </c>
      <c r="U349" s="106">
        <f t="shared" si="262"/>
        <v>0</v>
      </c>
      <c r="V349" s="106">
        <f t="shared" si="262"/>
        <v>0</v>
      </c>
      <c r="W349" s="106">
        <f t="shared" si="262"/>
        <v>0</v>
      </c>
      <c r="X349" s="106">
        <f t="shared" si="262"/>
        <v>0</v>
      </c>
      <c r="Y349" s="106">
        <f t="shared" si="262"/>
        <v>0</v>
      </c>
      <c r="Z349" s="106">
        <f t="shared" si="262"/>
        <v>0</v>
      </c>
      <c r="AA349" s="106">
        <f t="shared" si="262"/>
        <v>0</v>
      </c>
      <c r="AB349" s="106">
        <f t="shared" si="262"/>
        <v>0</v>
      </c>
      <c r="AC349" s="106">
        <f t="shared" si="262"/>
        <v>0</v>
      </c>
      <c r="AD349" s="106">
        <f t="shared" si="262"/>
        <v>0</v>
      </c>
      <c r="AE349" s="106">
        <f t="shared" si="262"/>
        <v>0</v>
      </c>
      <c r="AF349" s="106">
        <f t="shared" si="262"/>
        <v>0</v>
      </c>
      <c r="AG349" s="106">
        <f t="shared" si="262"/>
        <v>0</v>
      </c>
      <c r="AH349" s="106">
        <f t="shared" si="262"/>
        <v>0</v>
      </c>
      <c r="AI349" s="106">
        <f t="shared" si="262"/>
        <v>0</v>
      </c>
      <c r="AJ349" s="106">
        <f t="shared" si="262"/>
        <v>0</v>
      </c>
      <c r="AK349" s="106">
        <f t="shared" si="262"/>
        <v>0</v>
      </c>
      <c r="AM349" s="101">
        <f t="shared" ref="AM349:AU349" si="263">IFERROR(AM138/AL138,"")</f>
        <v>1</v>
      </c>
      <c r="AN349" s="101">
        <f t="shared" si="263"/>
        <v>1</v>
      </c>
      <c r="AO349" s="101">
        <f t="shared" si="263"/>
        <v>1</v>
      </c>
      <c r="AP349" s="101">
        <f t="shared" si="263"/>
        <v>1</v>
      </c>
      <c r="AQ349" s="101">
        <f t="shared" si="263"/>
        <v>1</v>
      </c>
      <c r="AR349" s="101">
        <f t="shared" si="263"/>
        <v>1</v>
      </c>
      <c r="AS349" s="101">
        <f t="shared" si="263"/>
        <v>1</v>
      </c>
      <c r="AT349" s="101">
        <f t="shared" si="263"/>
        <v>1</v>
      </c>
      <c r="AU349" s="101">
        <f t="shared" si="263"/>
        <v>1</v>
      </c>
    </row>
    <row r="350" spans="1:47">
      <c r="A350" s="101" t="s">
        <v>3673</v>
      </c>
      <c r="G350" s="106"/>
      <c r="H350" s="106">
        <f t="shared" ref="H350:AK350" si="264">IFERROR(H139/G139-1,"")</f>
        <v>0</v>
      </c>
      <c r="I350" s="106">
        <f t="shared" si="264"/>
        <v>0</v>
      </c>
      <c r="J350" s="106">
        <f t="shared" si="264"/>
        <v>0</v>
      </c>
      <c r="K350" s="106">
        <f t="shared" si="264"/>
        <v>0</v>
      </c>
      <c r="L350" s="106">
        <f t="shared" si="264"/>
        <v>0</v>
      </c>
      <c r="M350" s="106">
        <f t="shared" si="264"/>
        <v>0</v>
      </c>
      <c r="N350" s="106">
        <f t="shared" si="264"/>
        <v>0</v>
      </c>
      <c r="O350" s="106">
        <f t="shared" si="264"/>
        <v>0</v>
      </c>
      <c r="P350" s="106">
        <f t="shared" si="264"/>
        <v>0</v>
      </c>
      <c r="Q350" s="106">
        <f t="shared" si="264"/>
        <v>0</v>
      </c>
      <c r="R350" s="106">
        <f t="shared" si="264"/>
        <v>0</v>
      </c>
      <c r="S350" s="106">
        <f t="shared" si="264"/>
        <v>0</v>
      </c>
      <c r="T350" s="106">
        <f t="shared" si="264"/>
        <v>0</v>
      </c>
      <c r="U350" s="106">
        <f t="shared" si="264"/>
        <v>0</v>
      </c>
      <c r="V350" s="106">
        <f t="shared" si="264"/>
        <v>0</v>
      </c>
      <c r="W350" s="106">
        <f t="shared" si="264"/>
        <v>0</v>
      </c>
      <c r="X350" s="106">
        <f t="shared" si="264"/>
        <v>0</v>
      </c>
      <c r="Y350" s="106">
        <f t="shared" si="264"/>
        <v>0</v>
      </c>
      <c r="Z350" s="106">
        <f t="shared" si="264"/>
        <v>0</v>
      </c>
      <c r="AA350" s="106">
        <f t="shared" si="264"/>
        <v>0</v>
      </c>
      <c r="AB350" s="106">
        <f t="shared" si="264"/>
        <v>0</v>
      </c>
      <c r="AC350" s="106">
        <f t="shared" si="264"/>
        <v>0</v>
      </c>
      <c r="AD350" s="106">
        <f t="shared" si="264"/>
        <v>0</v>
      </c>
      <c r="AE350" s="106">
        <f t="shared" si="264"/>
        <v>0</v>
      </c>
      <c r="AF350" s="106">
        <f t="shared" si="264"/>
        <v>0</v>
      </c>
      <c r="AG350" s="106">
        <f t="shared" si="264"/>
        <v>0</v>
      </c>
      <c r="AH350" s="106">
        <f t="shared" si="264"/>
        <v>0</v>
      </c>
      <c r="AI350" s="106">
        <f t="shared" si="264"/>
        <v>0</v>
      </c>
      <c r="AJ350" s="106">
        <f t="shared" si="264"/>
        <v>0</v>
      </c>
      <c r="AK350" s="106">
        <f t="shared" si="264"/>
        <v>0</v>
      </c>
      <c r="AM350" s="101">
        <f t="shared" ref="AM350:AU350" si="265">IFERROR(AM139/AL139,"")</f>
        <v>1</v>
      </c>
      <c r="AN350" s="101">
        <f t="shared" si="265"/>
        <v>1</v>
      </c>
      <c r="AO350" s="101">
        <f t="shared" si="265"/>
        <v>1</v>
      </c>
      <c r="AP350" s="101">
        <f t="shared" si="265"/>
        <v>1</v>
      </c>
      <c r="AQ350" s="101">
        <f t="shared" si="265"/>
        <v>1</v>
      </c>
      <c r="AR350" s="101">
        <f t="shared" si="265"/>
        <v>1</v>
      </c>
      <c r="AS350" s="101">
        <f t="shared" si="265"/>
        <v>1</v>
      </c>
      <c r="AT350" s="101">
        <f t="shared" si="265"/>
        <v>1</v>
      </c>
      <c r="AU350" s="101">
        <f t="shared" si="265"/>
        <v>1</v>
      </c>
    </row>
    <row r="351" spans="1:47">
      <c r="A351" s="101" t="s">
        <v>3674</v>
      </c>
      <c r="G351" s="106"/>
      <c r="H351" s="106">
        <f t="shared" ref="H351:AK351" si="266">IFERROR(H140/G140-1,"")</f>
        <v>0</v>
      </c>
      <c r="I351" s="106">
        <f t="shared" si="266"/>
        <v>0</v>
      </c>
      <c r="J351" s="106">
        <f t="shared" si="266"/>
        <v>0</v>
      </c>
      <c r="K351" s="106">
        <f t="shared" si="266"/>
        <v>0</v>
      </c>
      <c r="L351" s="106">
        <f t="shared" si="266"/>
        <v>0</v>
      </c>
      <c r="M351" s="106">
        <f t="shared" si="266"/>
        <v>0</v>
      </c>
      <c r="N351" s="106">
        <f t="shared" si="266"/>
        <v>0</v>
      </c>
      <c r="O351" s="106">
        <f t="shared" si="266"/>
        <v>0</v>
      </c>
      <c r="P351" s="106">
        <f t="shared" si="266"/>
        <v>0</v>
      </c>
      <c r="Q351" s="106">
        <f t="shared" si="266"/>
        <v>0</v>
      </c>
      <c r="R351" s="106">
        <f t="shared" si="266"/>
        <v>0</v>
      </c>
      <c r="S351" s="106">
        <f t="shared" si="266"/>
        <v>0</v>
      </c>
      <c r="T351" s="106">
        <f t="shared" si="266"/>
        <v>0</v>
      </c>
      <c r="U351" s="106">
        <f t="shared" si="266"/>
        <v>0</v>
      </c>
      <c r="V351" s="106">
        <f t="shared" si="266"/>
        <v>0</v>
      </c>
      <c r="W351" s="106">
        <f t="shared" si="266"/>
        <v>0</v>
      </c>
      <c r="X351" s="106">
        <f t="shared" si="266"/>
        <v>0</v>
      </c>
      <c r="Y351" s="106">
        <f t="shared" si="266"/>
        <v>0</v>
      </c>
      <c r="Z351" s="106">
        <f t="shared" si="266"/>
        <v>0</v>
      </c>
      <c r="AA351" s="106">
        <f t="shared" si="266"/>
        <v>0</v>
      </c>
      <c r="AB351" s="106">
        <f t="shared" si="266"/>
        <v>0</v>
      </c>
      <c r="AC351" s="106">
        <f t="shared" si="266"/>
        <v>0</v>
      </c>
      <c r="AD351" s="106">
        <f t="shared" si="266"/>
        <v>0</v>
      </c>
      <c r="AE351" s="106">
        <f t="shared" si="266"/>
        <v>0</v>
      </c>
      <c r="AF351" s="106">
        <f t="shared" si="266"/>
        <v>0</v>
      </c>
      <c r="AG351" s="106">
        <f t="shared" si="266"/>
        <v>0</v>
      </c>
      <c r="AH351" s="106">
        <f t="shared" si="266"/>
        <v>0</v>
      </c>
      <c r="AI351" s="106">
        <f t="shared" si="266"/>
        <v>0</v>
      </c>
      <c r="AJ351" s="106">
        <f t="shared" si="266"/>
        <v>0</v>
      </c>
      <c r="AK351" s="106">
        <f t="shared" si="266"/>
        <v>0</v>
      </c>
      <c r="AM351" s="101">
        <f t="shared" ref="AM351:AU351" si="267">IFERROR(AM140/AL140,"")</f>
        <v>1</v>
      </c>
      <c r="AN351" s="101">
        <f t="shared" si="267"/>
        <v>1</v>
      </c>
      <c r="AO351" s="101">
        <f t="shared" si="267"/>
        <v>1</v>
      </c>
      <c r="AP351" s="101">
        <f t="shared" si="267"/>
        <v>1</v>
      </c>
      <c r="AQ351" s="101">
        <f t="shared" si="267"/>
        <v>1</v>
      </c>
      <c r="AR351" s="101">
        <f t="shared" si="267"/>
        <v>1</v>
      </c>
      <c r="AS351" s="101">
        <f t="shared" si="267"/>
        <v>1</v>
      </c>
      <c r="AT351" s="101">
        <f t="shared" si="267"/>
        <v>1</v>
      </c>
      <c r="AU351" s="101">
        <f t="shared" si="267"/>
        <v>1</v>
      </c>
    </row>
    <row r="352" spans="1:47">
      <c r="A352" s="101" t="s">
        <v>3675</v>
      </c>
      <c r="G352" s="106"/>
      <c r="H352" s="106">
        <f t="shared" ref="H352:AK352" si="268">IFERROR(H141/G141-1,"")</f>
        <v>0</v>
      </c>
      <c r="I352" s="106">
        <f t="shared" si="268"/>
        <v>0</v>
      </c>
      <c r="J352" s="106">
        <f t="shared" si="268"/>
        <v>0</v>
      </c>
      <c r="K352" s="106">
        <f t="shared" si="268"/>
        <v>0</v>
      </c>
      <c r="L352" s="106">
        <f t="shared" si="268"/>
        <v>0</v>
      </c>
      <c r="M352" s="106">
        <f t="shared" si="268"/>
        <v>0</v>
      </c>
      <c r="N352" s="106">
        <f t="shared" si="268"/>
        <v>0</v>
      </c>
      <c r="O352" s="106">
        <f t="shared" si="268"/>
        <v>0</v>
      </c>
      <c r="P352" s="106">
        <f t="shared" si="268"/>
        <v>0</v>
      </c>
      <c r="Q352" s="106">
        <f t="shared" si="268"/>
        <v>0</v>
      </c>
      <c r="R352" s="106">
        <f t="shared" si="268"/>
        <v>0</v>
      </c>
      <c r="S352" s="106">
        <f t="shared" si="268"/>
        <v>0</v>
      </c>
      <c r="T352" s="106">
        <f t="shared" si="268"/>
        <v>0</v>
      </c>
      <c r="U352" s="106">
        <f t="shared" si="268"/>
        <v>0</v>
      </c>
      <c r="V352" s="106">
        <f t="shared" si="268"/>
        <v>0</v>
      </c>
      <c r="W352" s="106">
        <f t="shared" si="268"/>
        <v>0</v>
      </c>
      <c r="X352" s="106">
        <f t="shared" si="268"/>
        <v>0</v>
      </c>
      <c r="Y352" s="106">
        <f t="shared" si="268"/>
        <v>0</v>
      </c>
      <c r="Z352" s="106">
        <f t="shared" si="268"/>
        <v>0</v>
      </c>
      <c r="AA352" s="106">
        <f t="shared" si="268"/>
        <v>0</v>
      </c>
      <c r="AB352" s="106">
        <f t="shared" si="268"/>
        <v>0</v>
      </c>
      <c r="AC352" s="106">
        <f t="shared" si="268"/>
        <v>0</v>
      </c>
      <c r="AD352" s="106">
        <f t="shared" si="268"/>
        <v>0</v>
      </c>
      <c r="AE352" s="106">
        <f t="shared" si="268"/>
        <v>0</v>
      </c>
      <c r="AF352" s="106">
        <f t="shared" si="268"/>
        <v>0</v>
      </c>
      <c r="AG352" s="106">
        <f t="shared" si="268"/>
        <v>0</v>
      </c>
      <c r="AH352" s="106">
        <f t="shared" si="268"/>
        <v>0</v>
      </c>
      <c r="AI352" s="106">
        <f t="shared" si="268"/>
        <v>0</v>
      </c>
      <c r="AJ352" s="106">
        <f t="shared" si="268"/>
        <v>0</v>
      </c>
      <c r="AK352" s="106">
        <f t="shared" si="268"/>
        <v>0</v>
      </c>
      <c r="AM352" s="101">
        <f t="shared" ref="AM352:AU352" si="269">IFERROR(AM141/AL141,"")</f>
        <v>1</v>
      </c>
      <c r="AN352" s="101">
        <f t="shared" si="269"/>
        <v>1</v>
      </c>
      <c r="AO352" s="101">
        <f t="shared" si="269"/>
        <v>1</v>
      </c>
      <c r="AP352" s="101">
        <f t="shared" si="269"/>
        <v>1</v>
      </c>
      <c r="AQ352" s="101">
        <f t="shared" si="269"/>
        <v>1</v>
      </c>
      <c r="AR352" s="101">
        <f t="shared" si="269"/>
        <v>1</v>
      </c>
      <c r="AS352" s="101">
        <f t="shared" si="269"/>
        <v>1</v>
      </c>
      <c r="AT352" s="101">
        <f t="shared" si="269"/>
        <v>1</v>
      </c>
      <c r="AU352" s="101">
        <f t="shared" si="269"/>
        <v>1</v>
      </c>
    </row>
    <row r="353" spans="1:47" s="128" customFormat="1">
      <c r="A353" s="127" t="s">
        <v>3688</v>
      </c>
      <c r="B353" s="127"/>
      <c r="C353" s="127"/>
      <c r="D353" s="127"/>
      <c r="E353" s="127"/>
      <c r="F353" s="127"/>
      <c r="G353" s="129"/>
      <c r="H353" s="129" t="str">
        <f t="shared" ref="H353:V353" si="270">IFERROR(H142/G142-1,"")</f>
        <v/>
      </c>
      <c r="I353" s="129" t="str">
        <f t="shared" si="270"/>
        <v/>
      </c>
      <c r="J353" s="129" t="str">
        <f t="shared" si="270"/>
        <v/>
      </c>
      <c r="K353" s="129" t="str">
        <f t="shared" si="270"/>
        <v/>
      </c>
      <c r="L353" s="129" t="str">
        <f t="shared" si="270"/>
        <v/>
      </c>
      <c r="M353" s="129" t="str">
        <f t="shared" si="270"/>
        <v/>
      </c>
      <c r="N353" s="129" t="str">
        <f t="shared" si="270"/>
        <v/>
      </c>
      <c r="O353" s="129" t="str">
        <f t="shared" si="270"/>
        <v/>
      </c>
      <c r="P353" s="129" t="str">
        <f t="shared" si="270"/>
        <v/>
      </c>
      <c r="Q353" s="129" t="str">
        <f t="shared" si="270"/>
        <v/>
      </c>
      <c r="R353" s="129" t="str">
        <f t="shared" si="270"/>
        <v/>
      </c>
      <c r="S353" s="129" t="str">
        <f t="shared" si="270"/>
        <v/>
      </c>
      <c r="T353" s="129" t="str">
        <f t="shared" si="270"/>
        <v/>
      </c>
      <c r="U353" s="129" t="str">
        <f t="shared" si="270"/>
        <v/>
      </c>
      <c r="V353" s="129" t="str">
        <f t="shared" si="270"/>
        <v/>
      </c>
      <c r="W353" s="129" t="str">
        <f t="shared" ref="W353:AK353" si="271">IFERROR(W142/V142-1,"")</f>
        <v/>
      </c>
      <c r="X353" s="129" t="str">
        <f t="shared" si="271"/>
        <v/>
      </c>
      <c r="Y353" s="129" t="str">
        <f t="shared" si="271"/>
        <v/>
      </c>
      <c r="Z353" s="129" t="str">
        <f t="shared" si="271"/>
        <v/>
      </c>
      <c r="AA353" s="129" t="str">
        <f t="shared" si="271"/>
        <v/>
      </c>
      <c r="AB353" s="129" t="str">
        <f t="shared" si="271"/>
        <v/>
      </c>
      <c r="AC353" s="129" t="str">
        <f t="shared" si="271"/>
        <v/>
      </c>
      <c r="AD353" s="129" t="str">
        <f t="shared" si="271"/>
        <v/>
      </c>
      <c r="AE353" s="129" t="str">
        <f t="shared" si="271"/>
        <v/>
      </c>
      <c r="AF353" s="129" t="str">
        <f t="shared" si="271"/>
        <v/>
      </c>
      <c r="AG353" s="129" t="str">
        <f t="shared" si="271"/>
        <v/>
      </c>
      <c r="AH353" s="129" t="str">
        <f t="shared" si="271"/>
        <v/>
      </c>
      <c r="AI353" s="129" t="str">
        <f t="shared" si="271"/>
        <v/>
      </c>
      <c r="AJ353" s="129" t="str">
        <f t="shared" si="271"/>
        <v/>
      </c>
      <c r="AK353" s="129" t="str">
        <f t="shared" si="271"/>
        <v/>
      </c>
      <c r="AM353" s="128" t="str">
        <f t="shared" ref="AM353:AU353" si="272">IFERROR(AM142/AL142,"")</f>
        <v/>
      </c>
      <c r="AN353" s="128" t="str">
        <f t="shared" si="272"/>
        <v/>
      </c>
      <c r="AO353" s="128" t="str">
        <f t="shared" si="272"/>
        <v/>
      </c>
      <c r="AP353" s="128" t="str">
        <f t="shared" si="272"/>
        <v/>
      </c>
      <c r="AQ353" s="128" t="str">
        <f t="shared" si="272"/>
        <v/>
      </c>
      <c r="AR353" s="128" t="str">
        <f t="shared" si="272"/>
        <v/>
      </c>
      <c r="AS353" s="128" t="str">
        <f t="shared" si="272"/>
        <v/>
      </c>
      <c r="AT353" s="128" t="str">
        <f t="shared" si="272"/>
        <v/>
      </c>
      <c r="AU353" s="128" t="str">
        <f t="shared" si="272"/>
        <v/>
      </c>
    </row>
    <row r="354" spans="1:47">
      <c r="A354" s="105" t="s">
        <v>3697</v>
      </c>
      <c r="B354" s="105"/>
      <c r="C354" s="105"/>
      <c r="D354" s="105"/>
      <c r="E354" s="105"/>
      <c r="F354" s="105"/>
      <c r="G354" s="101">
        <f t="shared" ref="G354:AK354" si="273">G$1</f>
        <v>2020</v>
      </c>
      <c r="H354" s="101">
        <f t="shared" si="273"/>
        <v>2021</v>
      </c>
      <c r="I354" s="101">
        <f t="shared" si="273"/>
        <v>2022</v>
      </c>
      <c r="J354" s="101">
        <f t="shared" si="273"/>
        <v>2023</v>
      </c>
      <c r="K354" s="101">
        <f t="shared" si="273"/>
        <v>2024</v>
      </c>
      <c r="L354" s="101">
        <f t="shared" si="273"/>
        <v>2025</v>
      </c>
      <c r="M354" s="101">
        <f t="shared" si="273"/>
        <v>2026</v>
      </c>
      <c r="N354" s="101">
        <f t="shared" si="273"/>
        <v>2027</v>
      </c>
      <c r="O354" s="101">
        <f t="shared" si="273"/>
        <v>2028</v>
      </c>
      <c r="P354" s="101">
        <f t="shared" si="273"/>
        <v>2029</v>
      </c>
      <c r="Q354" s="101">
        <f t="shared" si="273"/>
        <v>2030</v>
      </c>
      <c r="R354" s="101">
        <f t="shared" si="273"/>
        <v>2031</v>
      </c>
      <c r="S354" s="101">
        <f t="shared" si="273"/>
        <v>2032</v>
      </c>
      <c r="T354" s="101">
        <f t="shared" si="273"/>
        <v>2033</v>
      </c>
      <c r="U354" s="101">
        <f t="shared" si="273"/>
        <v>2034</v>
      </c>
      <c r="V354" s="101">
        <f t="shared" si="273"/>
        <v>2035</v>
      </c>
      <c r="W354" s="101">
        <f t="shared" si="273"/>
        <v>2036</v>
      </c>
      <c r="X354" s="101">
        <f t="shared" si="273"/>
        <v>2037</v>
      </c>
      <c r="Y354" s="101">
        <f t="shared" si="273"/>
        <v>2038</v>
      </c>
      <c r="Z354" s="101">
        <f t="shared" si="273"/>
        <v>2039</v>
      </c>
      <c r="AA354" s="101">
        <f t="shared" si="273"/>
        <v>2040</v>
      </c>
      <c r="AB354" s="101">
        <f t="shared" si="273"/>
        <v>2041</v>
      </c>
      <c r="AC354" s="101">
        <f t="shared" si="273"/>
        <v>2042</v>
      </c>
      <c r="AD354" s="101">
        <f t="shared" si="273"/>
        <v>2043</v>
      </c>
      <c r="AE354" s="101">
        <f t="shared" si="273"/>
        <v>2044</v>
      </c>
      <c r="AF354" s="101">
        <f t="shared" si="273"/>
        <v>2045</v>
      </c>
      <c r="AG354" s="101">
        <f t="shared" si="273"/>
        <v>2046</v>
      </c>
      <c r="AH354" s="101">
        <f t="shared" si="273"/>
        <v>2047</v>
      </c>
      <c r="AI354" s="101">
        <f t="shared" si="273"/>
        <v>2048</v>
      </c>
      <c r="AJ354" s="101">
        <f t="shared" si="273"/>
        <v>2049</v>
      </c>
      <c r="AK354" s="101">
        <f t="shared" si="273"/>
        <v>2050</v>
      </c>
    </row>
    <row r="355" spans="1:47">
      <c r="A355" s="101" t="s">
        <v>3689</v>
      </c>
      <c r="G355" s="106"/>
      <c r="H355" s="106" t="str">
        <f t="shared" ref="H355:AK355" si="274">IFERROR(H144/G144-1,"")</f>
        <v/>
      </c>
      <c r="I355" s="106" t="str">
        <f t="shared" si="274"/>
        <v/>
      </c>
      <c r="J355" s="106" t="str">
        <f t="shared" si="274"/>
        <v/>
      </c>
      <c r="K355" s="106" t="str">
        <f t="shared" si="274"/>
        <v/>
      </c>
      <c r="L355" s="106" t="str">
        <f t="shared" si="274"/>
        <v/>
      </c>
      <c r="M355" s="106" t="str">
        <f t="shared" si="274"/>
        <v/>
      </c>
      <c r="N355" s="106" t="str">
        <f t="shared" si="274"/>
        <v/>
      </c>
      <c r="O355" s="106" t="str">
        <f t="shared" si="274"/>
        <v/>
      </c>
      <c r="P355" s="106" t="str">
        <f t="shared" si="274"/>
        <v/>
      </c>
      <c r="Q355" s="106" t="str">
        <f t="shared" si="274"/>
        <v/>
      </c>
      <c r="R355" s="106" t="str">
        <f t="shared" si="274"/>
        <v/>
      </c>
      <c r="S355" s="106" t="str">
        <f t="shared" si="274"/>
        <v/>
      </c>
      <c r="T355" s="106" t="str">
        <f t="shared" si="274"/>
        <v/>
      </c>
      <c r="U355" s="106" t="str">
        <f t="shared" si="274"/>
        <v/>
      </c>
      <c r="V355" s="106" t="str">
        <f t="shared" si="274"/>
        <v/>
      </c>
      <c r="W355" s="106" t="str">
        <f t="shared" si="274"/>
        <v/>
      </c>
      <c r="X355" s="106" t="str">
        <f t="shared" si="274"/>
        <v/>
      </c>
      <c r="Y355" s="106" t="str">
        <f t="shared" si="274"/>
        <v/>
      </c>
      <c r="Z355" s="106" t="str">
        <f t="shared" si="274"/>
        <v/>
      </c>
      <c r="AA355" s="106" t="str">
        <f t="shared" si="274"/>
        <v/>
      </c>
      <c r="AB355" s="106" t="str">
        <f t="shared" si="274"/>
        <v/>
      </c>
      <c r="AC355" s="106" t="str">
        <f t="shared" si="274"/>
        <v/>
      </c>
      <c r="AD355" s="106" t="str">
        <f t="shared" si="274"/>
        <v/>
      </c>
      <c r="AE355" s="106" t="str">
        <f t="shared" si="274"/>
        <v/>
      </c>
      <c r="AF355" s="106" t="str">
        <f t="shared" si="274"/>
        <v/>
      </c>
      <c r="AG355" s="106" t="str">
        <f t="shared" si="274"/>
        <v/>
      </c>
      <c r="AH355" s="106" t="str">
        <f t="shared" si="274"/>
        <v/>
      </c>
      <c r="AI355" s="106" t="str">
        <f t="shared" si="274"/>
        <v/>
      </c>
      <c r="AJ355" s="106" t="str">
        <f t="shared" si="274"/>
        <v/>
      </c>
      <c r="AK355" s="106" t="str">
        <f t="shared" si="274"/>
        <v/>
      </c>
      <c r="AM355" s="101" t="str">
        <f t="shared" ref="AM355:AU355" si="275">IFERROR(AM144/AL144,"")</f>
        <v/>
      </c>
      <c r="AN355" s="101" t="str">
        <f t="shared" si="275"/>
        <v/>
      </c>
      <c r="AO355" s="101" t="str">
        <f t="shared" si="275"/>
        <v/>
      </c>
      <c r="AP355" s="101" t="str">
        <f t="shared" si="275"/>
        <v/>
      </c>
      <c r="AQ355" s="101" t="str">
        <f t="shared" si="275"/>
        <v/>
      </c>
      <c r="AR355" s="101" t="str">
        <f t="shared" si="275"/>
        <v/>
      </c>
      <c r="AS355" s="101" t="str">
        <f t="shared" si="275"/>
        <v/>
      </c>
      <c r="AT355" s="101" t="str">
        <f t="shared" si="275"/>
        <v/>
      </c>
      <c r="AU355" s="101" t="str">
        <f t="shared" si="275"/>
        <v/>
      </c>
    </row>
    <row r="356" spans="1:47">
      <c r="A356" s="101" t="s">
        <v>3690</v>
      </c>
      <c r="G356" s="106"/>
      <c r="H356" s="106" t="str">
        <f t="shared" ref="H356:AK356" si="276">IFERROR(H145/G145-1,"")</f>
        <v/>
      </c>
      <c r="I356" s="106" t="str">
        <f t="shared" si="276"/>
        <v/>
      </c>
      <c r="J356" s="106" t="str">
        <f t="shared" si="276"/>
        <v/>
      </c>
      <c r="K356" s="106" t="str">
        <f t="shared" si="276"/>
        <v/>
      </c>
      <c r="L356" s="106" t="str">
        <f t="shared" si="276"/>
        <v/>
      </c>
      <c r="M356" s="106" t="str">
        <f t="shared" si="276"/>
        <v/>
      </c>
      <c r="N356" s="106" t="str">
        <f t="shared" si="276"/>
        <v/>
      </c>
      <c r="O356" s="106" t="str">
        <f t="shared" si="276"/>
        <v/>
      </c>
      <c r="P356" s="106" t="str">
        <f t="shared" si="276"/>
        <v/>
      </c>
      <c r="Q356" s="106" t="str">
        <f t="shared" si="276"/>
        <v/>
      </c>
      <c r="R356" s="106" t="str">
        <f t="shared" si="276"/>
        <v/>
      </c>
      <c r="S356" s="106" t="str">
        <f t="shared" si="276"/>
        <v/>
      </c>
      <c r="T356" s="106" t="str">
        <f t="shared" si="276"/>
        <v/>
      </c>
      <c r="U356" s="106" t="str">
        <f t="shared" si="276"/>
        <v/>
      </c>
      <c r="V356" s="106" t="str">
        <f t="shared" si="276"/>
        <v/>
      </c>
      <c r="W356" s="106" t="str">
        <f t="shared" si="276"/>
        <v/>
      </c>
      <c r="X356" s="106" t="str">
        <f t="shared" si="276"/>
        <v/>
      </c>
      <c r="Y356" s="106" t="str">
        <f t="shared" si="276"/>
        <v/>
      </c>
      <c r="Z356" s="106" t="str">
        <f t="shared" si="276"/>
        <v/>
      </c>
      <c r="AA356" s="106" t="str">
        <f t="shared" si="276"/>
        <v/>
      </c>
      <c r="AB356" s="106" t="str">
        <f t="shared" si="276"/>
        <v/>
      </c>
      <c r="AC356" s="106" t="str">
        <f t="shared" si="276"/>
        <v/>
      </c>
      <c r="AD356" s="106" t="str">
        <f t="shared" si="276"/>
        <v/>
      </c>
      <c r="AE356" s="106" t="str">
        <f t="shared" si="276"/>
        <v/>
      </c>
      <c r="AF356" s="106" t="str">
        <f t="shared" si="276"/>
        <v/>
      </c>
      <c r="AG356" s="106" t="str">
        <f t="shared" si="276"/>
        <v/>
      </c>
      <c r="AH356" s="106" t="str">
        <f t="shared" si="276"/>
        <v/>
      </c>
      <c r="AI356" s="106" t="str">
        <f t="shared" si="276"/>
        <v/>
      </c>
      <c r="AJ356" s="106" t="str">
        <f t="shared" si="276"/>
        <v/>
      </c>
      <c r="AK356" s="106" t="str">
        <f t="shared" si="276"/>
        <v/>
      </c>
      <c r="AM356" s="101" t="str">
        <f t="shared" ref="AM356:AU356" si="277">IFERROR(AM145/AL145,"")</f>
        <v/>
      </c>
      <c r="AN356" s="101" t="str">
        <f t="shared" si="277"/>
        <v/>
      </c>
      <c r="AO356" s="101" t="str">
        <f t="shared" si="277"/>
        <v/>
      </c>
      <c r="AP356" s="101" t="str">
        <f t="shared" si="277"/>
        <v/>
      </c>
      <c r="AQ356" s="101" t="str">
        <f t="shared" si="277"/>
        <v/>
      </c>
      <c r="AR356" s="101" t="str">
        <f t="shared" si="277"/>
        <v/>
      </c>
      <c r="AS356" s="101" t="str">
        <f t="shared" si="277"/>
        <v/>
      </c>
      <c r="AT356" s="101" t="str">
        <f t="shared" si="277"/>
        <v/>
      </c>
      <c r="AU356" s="101" t="str">
        <f t="shared" si="277"/>
        <v/>
      </c>
    </row>
    <row r="357" spans="1:47">
      <c r="A357" s="101" t="s">
        <v>3691</v>
      </c>
      <c r="G357" s="106"/>
      <c r="H357" s="106" t="str">
        <f t="shared" ref="H357:AK357" si="278">IFERROR(H146/G146-1,"")</f>
        <v/>
      </c>
      <c r="I357" s="106" t="str">
        <f t="shared" si="278"/>
        <v/>
      </c>
      <c r="J357" s="106" t="str">
        <f t="shared" si="278"/>
        <v/>
      </c>
      <c r="K357" s="106" t="str">
        <f t="shared" si="278"/>
        <v/>
      </c>
      <c r="L357" s="106" t="str">
        <f t="shared" si="278"/>
        <v/>
      </c>
      <c r="M357" s="106" t="str">
        <f t="shared" si="278"/>
        <v/>
      </c>
      <c r="N357" s="106" t="str">
        <f t="shared" si="278"/>
        <v/>
      </c>
      <c r="O357" s="106" t="str">
        <f t="shared" si="278"/>
        <v/>
      </c>
      <c r="P357" s="106" t="str">
        <f t="shared" si="278"/>
        <v/>
      </c>
      <c r="Q357" s="106" t="str">
        <f t="shared" si="278"/>
        <v/>
      </c>
      <c r="R357" s="106" t="str">
        <f t="shared" si="278"/>
        <v/>
      </c>
      <c r="S357" s="106" t="str">
        <f t="shared" si="278"/>
        <v/>
      </c>
      <c r="T357" s="106" t="str">
        <f t="shared" si="278"/>
        <v/>
      </c>
      <c r="U357" s="106" t="str">
        <f t="shared" si="278"/>
        <v/>
      </c>
      <c r="V357" s="106" t="str">
        <f t="shared" si="278"/>
        <v/>
      </c>
      <c r="W357" s="106" t="str">
        <f t="shared" si="278"/>
        <v/>
      </c>
      <c r="X357" s="106" t="str">
        <f t="shared" si="278"/>
        <v/>
      </c>
      <c r="Y357" s="106" t="str">
        <f t="shared" si="278"/>
        <v/>
      </c>
      <c r="Z357" s="106" t="str">
        <f t="shared" si="278"/>
        <v/>
      </c>
      <c r="AA357" s="106" t="str">
        <f t="shared" si="278"/>
        <v/>
      </c>
      <c r="AB357" s="106" t="str">
        <f t="shared" si="278"/>
        <v/>
      </c>
      <c r="AC357" s="106" t="str">
        <f t="shared" si="278"/>
        <v/>
      </c>
      <c r="AD357" s="106" t="str">
        <f t="shared" si="278"/>
        <v/>
      </c>
      <c r="AE357" s="106" t="str">
        <f t="shared" si="278"/>
        <v/>
      </c>
      <c r="AF357" s="106" t="str">
        <f t="shared" si="278"/>
        <v/>
      </c>
      <c r="AG357" s="106" t="str">
        <f t="shared" si="278"/>
        <v/>
      </c>
      <c r="AH357" s="106" t="str">
        <f t="shared" si="278"/>
        <v/>
      </c>
      <c r="AI357" s="106" t="str">
        <f t="shared" si="278"/>
        <v/>
      </c>
      <c r="AJ357" s="106" t="str">
        <f t="shared" si="278"/>
        <v/>
      </c>
      <c r="AK357" s="106" t="str">
        <f t="shared" si="278"/>
        <v/>
      </c>
      <c r="AM357" s="101" t="str">
        <f t="shared" ref="AM357:AU357" si="279">IFERROR(AM146/AL146,"")</f>
        <v/>
      </c>
      <c r="AN357" s="101" t="str">
        <f t="shared" si="279"/>
        <v/>
      </c>
      <c r="AO357" s="101" t="str">
        <f t="shared" si="279"/>
        <v/>
      </c>
      <c r="AP357" s="101" t="str">
        <f t="shared" si="279"/>
        <v/>
      </c>
      <c r="AQ357" s="101" t="str">
        <f t="shared" si="279"/>
        <v/>
      </c>
      <c r="AR357" s="101" t="str">
        <f t="shared" si="279"/>
        <v/>
      </c>
      <c r="AS357" s="101" t="str">
        <f t="shared" si="279"/>
        <v/>
      </c>
      <c r="AT357" s="101" t="str">
        <f t="shared" si="279"/>
        <v/>
      </c>
      <c r="AU357" s="101" t="str">
        <f t="shared" si="279"/>
        <v/>
      </c>
    </row>
    <row r="358" spans="1:47">
      <c r="A358" s="101" t="s">
        <v>3692</v>
      </c>
      <c r="G358" s="106"/>
      <c r="H358" s="106" t="str">
        <f t="shared" ref="H358:AK358" si="280">IFERROR(H147/G147-1,"")</f>
        <v/>
      </c>
      <c r="I358" s="106" t="str">
        <f t="shared" si="280"/>
        <v/>
      </c>
      <c r="J358" s="106" t="str">
        <f t="shared" si="280"/>
        <v/>
      </c>
      <c r="K358" s="106" t="str">
        <f t="shared" si="280"/>
        <v/>
      </c>
      <c r="L358" s="106" t="str">
        <f t="shared" si="280"/>
        <v/>
      </c>
      <c r="M358" s="106" t="str">
        <f t="shared" si="280"/>
        <v/>
      </c>
      <c r="N358" s="106" t="str">
        <f t="shared" si="280"/>
        <v/>
      </c>
      <c r="O358" s="106" t="str">
        <f t="shared" si="280"/>
        <v/>
      </c>
      <c r="P358" s="106" t="str">
        <f t="shared" si="280"/>
        <v/>
      </c>
      <c r="Q358" s="106" t="str">
        <f t="shared" si="280"/>
        <v/>
      </c>
      <c r="R358" s="106" t="str">
        <f t="shared" si="280"/>
        <v/>
      </c>
      <c r="S358" s="106" t="str">
        <f t="shared" si="280"/>
        <v/>
      </c>
      <c r="T358" s="106" t="str">
        <f t="shared" si="280"/>
        <v/>
      </c>
      <c r="U358" s="106" t="str">
        <f t="shared" si="280"/>
        <v/>
      </c>
      <c r="V358" s="106" t="str">
        <f t="shared" si="280"/>
        <v/>
      </c>
      <c r="W358" s="106" t="str">
        <f t="shared" si="280"/>
        <v/>
      </c>
      <c r="X358" s="106" t="str">
        <f t="shared" si="280"/>
        <v/>
      </c>
      <c r="Y358" s="106" t="str">
        <f t="shared" si="280"/>
        <v/>
      </c>
      <c r="Z358" s="106" t="str">
        <f t="shared" si="280"/>
        <v/>
      </c>
      <c r="AA358" s="106" t="str">
        <f t="shared" si="280"/>
        <v/>
      </c>
      <c r="AB358" s="106" t="str">
        <f t="shared" si="280"/>
        <v/>
      </c>
      <c r="AC358" s="106" t="str">
        <f t="shared" si="280"/>
        <v/>
      </c>
      <c r="AD358" s="106" t="str">
        <f t="shared" si="280"/>
        <v/>
      </c>
      <c r="AE358" s="106" t="str">
        <f t="shared" si="280"/>
        <v/>
      </c>
      <c r="AF358" s="106" t="str">
        <f t="shared" si="280"/>
        <v/>
      </c>
      <c r="AG358" s="106" t="str">
        <f t="shared" si="280"/>
        <v/>
      </c>
      <c r="AH358" s="106" t="str">
        <f t="shared" si="280"/>
        <v/>
      </c>
      <c r="AI358" s="106" t="str">
        <f t="shared" si="280"/>
        <v/>
      </c>
      <c r="AJ358" s="106" t="str">
        <f t="shared" si="280"/>
        <v/>
      </c>
      <c r="AK358" s="106" t="str">
        <f t="shared" si="280"/>
        <v/>
      </c>
      <c r="AM358" s="101" t="str">
        <f t="shared" ref="AM358:AU358" si="281">IFERROR(AM147/AL147,"")</f>
        <v/>
      </c>
      <c r="AN358" s="101" t="str">
        <f t="shared" si="281"/>
        <v/>
      </c>
      <c r="AO358" s="101" t="str">
        <f t="shared" si="281"/>
        <v/>
      </c>
      <c r="AP358" s="101" t="str">
        <f t="shared" si="281"/>
        <v/>
      </c>
      <c r="AQ358" s="101" t="str">
        <f t="shared" si="281"/>
        <v/>
      </c>
      <c r="AR358" s="101" t="str">
        <f t="shared" si="281"/>
        <v/>
      </c>
      <c r="AS358" s="101" t="str">
        <f t="shared" si="281"/>
        <v/>
      </c>
      <c r="AT358" s="101" t="str">
        <f t="shared" si="281"/>
        <v/>
      </c>
      <c r="AU358" s="101" t="str">
        <f t="shared" si="281"/>
        <v/>
      </c>
    </row>
    <row r="359" spans="1:47">
      <c r="A359" s="101" t="s">
        <v>3693</v>
      </c>
      <c r="G359" s="106"/>
      <c r="H359" s="106" t="str">
        <f t="shared" ref="H359:AK359" si="282">IFERROR(H148/G148-1,"")</f>
        <v/>
      </c>
      <c r="I359" s="106" t="str">
        <f t="shared" si="282"/>
        <v/>
      </c>
      <c r="J359" s="106" t="str">
        <f t="shared" si="282"/>
        <v/>
      </c>
      <c r="K359" s="106" t="str">
        <f t="shared" si="282"/>
        <v/>
      </c>
      <c r="L359" s="106" t="str">
        <f t="shared" si="282"/>
        <v/>
      </c>
      <c r="M359" s="106" t="str">
        <f t="shared" si="282"/>
        <v/>
      </c>
      <c r="N359" s="106" t="str">
        <f t="shared" si="282"/>
        <v/>
      </c>
      <c r="O359" s="106" t="str">
        <f t="shared" si="282"/>
        <v/>
      </c>
      <c r="P359" s="106" t="str">
        <f t="shared" si="282"/>
        <v/>
      </c>
      <c r="Q359" s="106" t="str">
        <f t="shared" si="282"/>
        <v/>
      </c>
      <c r="R359" s="106" t="str">
        <f t="shared" si="282"/>
        <v/>
      </c>
      <c r="S359" s="106" t="str">
        <f t="shared" si="282"/>
        <v/>
      </c>
      <c r="T359" s="106" t="str">
        <f t="shared" si="282"/>
        <v/>
      </c>
      <c r="U359" s="106" t="str">
        <f t="shared" si="282"/>
        <v/>
      </c>
      <c r="V359" s="106" t="str">
        <f t="shared" si="282"/>
        <v/>
      </c>
      <c r="W359" s="106" t="str">
        <f t="shared" si="282"/>
        <v/>
      </c>
      <c r="X359" s="106" t="str">
        <f t="shared" si="282"/>
        <v/>
      </c>
      <c r="Y359" s="106" t="str">
        <f t="shared" si="282"/>
        <v/>
      </c>
      <c r="Z359" s="106" t="str">
        <f t="shared" si="282"/>
        <v/>
      </c>
      <c r="AA359" s="106" t="str">
        <f t="shared" si="282"/>
        <v/>
      </c>
      <c r="AB359" s="106" t="str">
        <f t="shared" si="282"/>
        <v/>
      </c>
      <c r="AC359" s="106" t="str">
        <f t="shared" si="282"/>
        <v/>
      </c>
      <c r="AD359" s="106" t="str">
        <f t="shared" si="282"/>
        <v/>
      </c>
      <c r="AE359" s="106" t="str">
        <f t="shared" si="282"/>
        <v/>
      </c>
      <c r="AF359" s="106" t="str">
        <f t="shared" si="282"/>
        <v/>
      </c>
      <c r="AG359" s="106" t="str">
        <f t="shared" si="282"/>
        <v/>
      </c>
      <c r="AH359" s="106" t="str">
        <f t="shared" si="282"/>
        <v/>
      </c>
      <c r="AI359" s="106" t="str">
        <f t="shared" si="282"/>
        <v/>
      </c>
      <c r="AJ359" s="106" t="str">
        <f t="shared" si="282"/>
        <v/>
      </c>
      <c r="AK359" s="106" t="str">
        <f t="shared" si="282"/>
        <v/>
      </c>
      <c r="AM359" s="101" t="str">
        <f t="shared" ref="AM359:AU359" si="283">IFERROR(AM148/AL148,"")</f>
        <v/>
      </c>
      <c r="AN359" s="101" t="str">
        <f t="shared" si="283"/>
        <v/>
      </c>
      <c r="AO359" s="101" t="str">
        <f t="shared" si="283"/>
        <v/>
      </c>
      <c r="AP359" s="101" t="str">
        <f t="shared" si="283"/>
        <v/>
      </c>
      <c r="AQ359" s="101" t="str">
        <f t="shared" si="283"/>
        <v/>
      </c>
      <c r="AR359" s="101" t="str">
        <f t="shared" si="283"/>
        <v/>
      </c>
      <c r="AS359" s="101" t="str">
        <f t="shared" si="283"/>
        <v/>
      </c>
      <c r="AT359" s="101" t="str">
        <f t="shared" si="283"/>
        <v/>
      </c>
      <c r="AU359" s="101" t="str">
        <f t="shared" si="283"/>
        <v/>
      </c>
    </row>
    <row r="360" spans="1:47">
      <c r="A360" s="101" t="s">
        <v>3694</v>
      </c>
      <c r="G360" s="106"/>
      <c r="H360" s="106" t="str">
        <f t="shared" ref="H360:AK360" si="284">IFERROR(H149/G149-1,"")</f>
        <v/>
      </c>
      <c r="I360" s="106" t="str">
        <f t="shared" si="284"/>
        <v/>
      </c>
      <c r="J360" s="106" t="str">
        <f t="shared" si="284"/>
        <v/>
      </c>
      <c r="K360" s="106" t="str">
        <f t="shared" si="284"/>
        <v/>
      </c>
      <c r="L360" s="106" t="str">
        <f t="shared" si="284"/>
        <v/>
      </c>
      <c r="M360" s="106" t="str">
        <f t="shared" si="284"/>
        <v/>
      </c>
      <c r="N360" s="106" t="str">
        <f t="shared" si="284"/>
        <v/>
      </c>
      <c r="O360" s="106" t="str">
        <f t="shared" si="284"/>
        <v/>
      </c>
      <c r="P360" s="106" t="str">
        <f t="shared" si="284"/>
        <v/>
      </c>
      <c r="Q360" s="106" t="str">
        <f t="shared" si="284"/>
        <v/>
      </c>
      <c r="R360" s="106" t="str">
        <f t="shared" si="284"/>
        <v/>
      </c>
      <c r="S360" s="106" t="str">
        <f t="shared" si="284"/>
        <v/>
      </c>
      <c r="T360" s="106" t="str">
        <f t="shared" si="284"/>
        <v/>
      </c>
      <c r="U360" s="106" t="str">
        <f t="shared" si="284"/>
        <v/>
      </c>
      <c r="V360" s="106" t="str">
        <f t="shared" si="284"/>
        <v/>
      </c>
      <c r="W360" s="106" t="str">
        <f t="shared" si="284"/>
        <v/>
      </c>
      <c r="X360" s="106" t="str">
        <f t="shared" si="284"/>
        <v/>
      </c>
      <c r="Y360" s="106" t="str">
        <f t="shared" si="284"/>
        <v/>
      </c>
      <c r="Z360" s="106" t="str">
        <f t="shared" si="284"/>
        <v/>
      </c>
      <c r="AA360" s="106" t="str">
        <f t="shared" si="284"/>
        <v/>
      </c>
      <c r="AB360" s="106" t="str">
        <f t="shared" si="284"/>
        <v/>
      </c>
      <c r="AC360" s="106" t="str">
        <f t="shared" si="284"/>
        <v/>
      </c>
      <c r="AD360" s="106" t="str">
        <f t="shared" si="284"/>
        <v/>
      </c>
      <c r="AE360" s="106" t="str">
        <f t="shared" si="284"/>
        <v/>
      </c>
      <c r="AF360" s="106" t="str">
        <f t="shared" si="284"/>
        <v/>
      </c>
      <c r="AG360" s="106" t="str">
        <f t="shared" si="284"/>
        <v/>
      </c>
      <c r="AH360" s="106" t="str">
        <f t="shared" si="284"/>
        <v/>
      </c>
      <c r="AI360" s="106" t="str">
        <f t="shared" si="284"/>
        <v/>
      </c>
      <c r="AJ360" s="106" t="str">
        <f t="shared" si="284"/>
        <v/>
      </c>
      <c r="AK360" s="106" t="str">
        <f t="shared" si="284"/>
        <v/>
      </c>
      <c r="AM360" s="101" t="str">
        <f t="shared" ref="AM360:AU360" si="285">IFERROR(AM149/AL149,"")</f>
        <v/>
      </c>
      <c r="AN360" s="101" t="str">
        <f t="shared" si="285"/>
        <v/>
      </c>
      <c r="AO360" s="101" t="str">
        <f t="shared" si="285"/>
        <v/>
      </c>
      <c r="AP360" s="101" t="str">
        <f t="shared" si="285"/>
        <v/>
      </c>
      <c r="AQ360" s="101" t="str">
        <f t="shared" si="285"/>
        <v/>
      </c>
      <c r="AR360" s="101" t="str">
        <f t="shared" si="285"/>
        <v/>
      </c>
      <c r="AS360" s="101" t="str">
        <f t="shared" si="285"/>
        <v/>
      </c>
      <c r="AT360" s="101" t="str">
        <f t="shared" si="285"/>
        <v/>
      </c>
      <c r="AU360" s="101" t="str">
        <f t="shared" si="285"/>
        <v/>
      </c>
    </row>
    <row r="361" spans="1:47">
      <c r="A361" s="101" t="s">
        <v>3695</v>
      </c>
      <c r="G361" s="106"/>
      <c r="H361" s="106" t="str">
        <f t="shared" ref="H361:AK361" si="286">IFERROR(H150/G150-1,"")</f>
        <v/>
      </c>
      <c r="I361" s="106" t="str">
        <f t="shared" si="286"/>
        <v/>
      </c>
      <c r="J361" s="106" t="str">
        <f t="shared" si="286"/>
        <v/>
      </c>
      <c r="K361" s="106" t="str">
        <f t="shared" si="286"/>
        <v/>
      </c>
      <c r="L361" s="106" t="str">
        <f t="shared" si="286"/>
        <v/>
      </c>
      <c r="M361" s="106" t="str">
        <f t="shared" si="286"/>
        <v/>
      </c>
      <c r="N361" s="106" t="str">
        <f t="shared" si="286"/>
        <v/>
      </c>
      <c r="O361" s="106" t="str">
        <f t="shared" si="286"/>
        <v/>
      </c>
      <c r="P361" s="106" t="str">
        <f t="shared" si="286"/>
        <v/>
      </c>
      <c r="Q361" s="106" t="str">
        <f t="shared" si="286"/>
        <v/>
      </c>
      <c r="R361" s="106" t="str">
        <f t="shared" si="286"/>
        <v/>
      </c>
      <c r="S361" s="106" t="str">
        <f t="shared" si="286"/>
        <v/>
      </c>
      <c r="T361" s="106" t="str">
        <f t="shared" si="286"/>
        <v/>
      </c>
      <c r="U361" s="106" t="str">
        <f t="shared" si="286"/>
        <v/>
      </c>
      <c r="V361" s="106" t="str">
        <f t="shared" si="286"/>
        <v/>
      </c>
      <c r="W361" s="106" t="str">
        <f t="shared" si="286"/>
        <v/>
      </c>
      <c r="X361" s="106" t="str">
        <f t="shared" si="286"/>
        <v/>
      </c>
      <c r="Y361" s="106" t="str">
        <f t="shared" si="286"/>
        <v/>
      </c>
      <c r="Z361" s="106" t="str">
        <f t="shared" si="286"/>
        <v/>
      </c>
      <c r="AA361" s="106" t="str">
        <f t="shared" si="286"/>
        <v/>
      </c>
      <c r="AB361" s="106" t="str">
        <f t="shared" si="286"/>
        <v/>
      </c>
      <c r="AC361" s="106" t="str">
        <f t="shared" si="286"/>
        <v/>
      </c>
      <c r="AD361" s="106" t="str">
        <f t="shared" si="286"/>
        <v/>
      </c>
      <c r="AE361" s="106" t="str">
        <f t="shared" si="286"/>
        <v/>
      </c>
      <c r="AF361" s="106" t="str">
        <f t="shared" si="286"/>
        <v/>
      </c>
      <c r="AG361" s="106" t="str">
        <f t="shared" si="286"/>
        <v/>
      </c>
      <c r="AH361" s="106" t="str">
        <f t="shared" si="286"/>
        <v/>
      </c>
      <c r="AI361" s="106" t="str">
        <f t="shared" si="286"/>
        <v/>
      </c>
      <c r="AJ361" s="106" t="str">
        <f t="shared" si="286"/>
        <v/>
      </c>
      <c r="AK361" s="106" t="str">
        <f t="shared" si="286"/>
        <v/>
      </c>
      <c r="AM361" s="101" t="str">
        <f t="shared" ref="AM361:AU361" si="287">IFERROR(AM150/AL150,"")</f>
        <v/>
      </c>
      <c r="AN361" s="101" t="str">
        <f t="shared" si="287"/>
        <v/>
      </c>
      <c r="AO361" s="101" t="str">
        <f t="shared" si="287"/>
        <v/>
      </c>
      <c r="AP361" s="101" t="str">
        <f t="shared" si="287"/>
        <v/>
      </c>
      <c r="AQ361" s="101" t="str">
        <f t="shared" si="287"/>
        <v/>
      </c>
      <c r="AR361" s="101" t="str">
        <f t="shared" si="287"/>
        <v/>
      </c>
      <c r="AS361" s="101" t="str">
        <f t="shared" si="287"/>
        <v/>
      </c>
      <c r="AT361" s="101" t="str">
        <f t="shared" si="287"/>
        <v/>
      </c>
      <c r="AU361" s="101" t="str">
        <f t="shared" si="287"/>
        <v/>
      </c>
    </row>
    <row r="362" spans="1:47">
      <c r="A362" s="101" t="s">
        <v>3675</v>
      </c>
      <c r="G362" s="106"/>
      <c r="H362" s="106" t="str">
        <f t="shared" ref="H362:AK362" si="288">IFERROR(H151/G151-1,"")</f>
        <v/>
      </c>
      <c r="I362" s="106" t="str">
        <f t="shared" si="288"/>
        <v/>
      </c>
      <c r="J362" s="106" t="str">
        <f t="shared" si="288"/>
        <v/>
      </c>
      <c r="K362" s="106" t="str">
        <f t="shared" si="288"/>
        <v/>
      </c>
      <c r="L362" s="106" t="str">
        <f t="shared" si="288"/>
        <v/>
      </c>
      <c r="M362" s="106" t="str">
        <f t="shared" si="288"/>
        <v/>
      </c>
      <c r="N362" s="106" t="str">
        <f t="shared" si="288"/>
        <v/>
      </c>
      <c r="O362" s="106" t="str">
        <f t="shared" si="288"/>
        <v/>
      </c>
      <c r="P362" s="106" t="str">
        <f t="shared" si="288"/>
        <v/>
      </c>
      <c r="Q362" s="106" t="str">
        <f t="shared" si="288"/>
        <v/>
      </c>
      <c r="R362" s="106" t="str">
        <f t="shared" si="288"/>
        <v/>
      </c>
      <c r="S362" s="106" t="str">
        <f t="shared" si="288"/>
        <v/>
      </c>
      <c r="T362" s="106" t="str">
        <f t="shared" si="288"/>
        <v/>
      </c>
      <c r="U362" s="106" t="str">
        <f t="shared" si="288"/>
        <v/>
      </c>
      <c r="V362" s="106" t="str">
        <f t="shared" si="288"/>
        <v/>
      </c>
      <c r="W362" s="106" t="str">
        <f t="shared" si="288"/>
        <v/>
      </c>
      <c r="X362" s="106" t="str">
        <f t="shared" si="288"/>
        <v/>
      </c>
      <c r="Y362" s="106" t="str">
        <f t="shared" si="288"/>
        <v/>
      </c>
      <c r="Z362" s="106" t="str">
        <f t="shared" si="288"/>
        <v/>
      </c>
      <c r="AA362" s="106" t="str">
        <f t="shared" si="288"/>
        <v/>
      </c>
      <c r="AB362" s="106" t="str">
        <f t="shared" si="288"/>
        <v/>
      </c>
      <c r="AC362" s="106" t="str">
        <f t="shared" si="288"/>
        <v/>
      </c>
      <c r="AD362" s="106" t="str">
        <f t="shared" si="288"/>
        <v/>
      </c>
      <c r="AE362" s="106" t="str">
        <f t="shared" si="288"/>
        <v/>
      </c>
      <c r="AF362" s="106" t="str">
        <f t="shared" si="288"/>
        <v/>
      </c>
      <c r="AG362" s="106" t="str">
        <f t="shared" si="288"/>
        <v/>
      </c>
      <c r="AH362" s="106" t="str">
        <f t="shared" si="288"/>
        <v/>
      </c>
      <c r="AI362" s="106" t="str">
        <f t="shared" si="288"/>
        <v/>
      </c>
      <c r="AJ362" s="106" t="str">
        <f t="shared" si="288"/>
        <v/>
      </c>
      <c r="AK362" s="106" t="str">
        <f t="shared" si="288"/>
        <v/>
      </c>
      <c r="AM362" s="101" t="str">
        <f t="shared" ref="AM362:AU362" si="289">IFERROR(AM151/AL151,"")</f>
        <v/>
      </c>
      <c r="AN362" s="101" t="str">
        <f t="shared" si="289"/>
        <v/>
      </c>
      <c r="AO362" s="101" t="str">
        <f t="shared" si="289"/>
        <v/>
      </c>
      <c r="AP362" s="101" t="str">
        <f t="shared" si="289"/>
        <v/>
      </c>
      <c r="AQ362" s="101" t="str">
        <f t="shared" si="289"/>
        <v/>
      </c>
      <c r="AR362" s="101" t="str">
        <f t="shared" si="289"/>
        <v/>
      </c>
      <c r="AS362" s="101" t="str">
        <f t="shared" si="289"/>
        <v/>
      </c>
      <c r="AT362" s="101" t="str">
        <f t="shared" si="289"/>
        <v/>
      </c>
      <c r="AU362" s="101" t="str">
        <f t="shared" si="289"/>
        <v/>
      </c>
    </row>
    <row r="363" spans="1:47" s="128" customFormat="1">
      <c r="A363" s="127" t="s">
        <v>3696</v>
      </c>
      <c r="B363" s="127"/>
      <c r="C363" s="127"/>
      <c r="D363" s="127"/>
      <c r="E363" s="127"/>
      <c r="F363" s="127"/>
      <c r="G363" s="129"/>
      <c r="H363" s="129" t="str">
        <f t="shared" ref="H363:V363" si="290">IFERROR(H152/G152-1,"")</f>
        <v/>
      </c>
      <c r="I363" s="129" t="str">
        <f t="shared" si="290"/>
        <v/>
      </c>
      <c r="J363" s="129" t="str">
        <f t="shared" si="290"/>
        <v/>
      </c>
      <c r="K363" s="129" t="str">
        <f t="shared" si="290"/>
        <v/>
      </c>
      <c r="L363" s="129" t="str">
        <f t="shared" si="290"/>
        <v/>
      </c>
      <c r="M363" s="129" t="str">
        <f t="shared" si="290"/>
        <v/>
      </c>
      <c r="N363" s="129" t="str">
        <f t="shared" si="290"/>
        <v/>
      </c>
      <c r="O363" s="129" t="str">
        <f t="shared" si="290"/>
        <v/>
      </c>
      <c r="P363" s="129" t="str">
        <f t="shared" si="290"/>
        <v/>
      </c>
      <c r="Q363" s="129" t="str">
        <f t="shared" si="290"/>
        <v/>
      </c>
      <c r="R363" s="129" t="str">
        <f t="shared" si="290"/>
        <v/>
      </c>
      <c r="S363" s="129" t="str">
        <f t="shared" si="290"/>
        <v/>
      </c>
      <c r="T363" s="129" t="str">
        <f t="shared" si="290"/>
        <v/>
      </c>
      <c r="U363" s="129" t="str">
        <f t="shared" si="290"/>
        <v/>
      </c>
      <c r="V363" s="129" t="str">
        <f t="shared" si="290"/>
        <v/>
      </c>
      <c r="W363" s="129" t="str">
        <f t="shared" ref="W363:AK363" si="291">IFERROR(W152/V152-1,"")</f>
        <v/>
      </c>
      <c r="X363" s="129" t="str">
        <f t="shared" si="291"/>
        <v/>
      </c>
      <c r="Y363" s="129" t="str">
        <f t="shared" si="291"/>
        <v/>
      </c>
      <c r="Z363" s="129" t="str">
        <f t="shared" si="291"/>
        <v/>
      </c>
      <c r="AA363" s="129" t="str">
        <f t="shared" si="291"/>
        <v/>
      </c>
      <c r="AB363" s="129" t="str">
        <f t="shared" si="291"/>
        <v/>
      </c>
      <c r="AC363" s="129" t="str">
        <f t="shared" si="291"/>
        <v/>
      </c>
      <c r="AD363" s="129" t="str">
        <f t="shared" si="291"/>
        <v/>
      </c>
      <c r="AE363" s="129" t="str">
        <f t="shared" si="291"/>
        <v/>
      </c>
      <c r="AF363" s="129" t="str">
        <f t="shared" si="291"/>
        <v/>
      </c>
      <c r="AG363" s="129" t="str">
        <f t="shared" si="291"/>
        <v/>
      </c>
      <c r="AH363" s="129" t="str">
        <f t="shared" si="291"/>
        <v/>
      </c>
      <c r="AI363" s="129" t="str">
        <f t="shared" si="291"/>
        <v/>
      </c>
      <c r="AJ363" s="129" t="str">
        <f t="shared" si="291"/>
        <v/>
      </c>
      <c r="AK363" s="129" t="str">
        <f t="shared" si="291"/>
        <v/>
      </c>
      <c r="AM363" s="128" t="str">
        <f t="shared" ref="AM363:AU363" si="292">IFERROR(AM152/AL152,"")</f>
        <v/>
      </c>
      <c r="AN363" s="128" t="str">
        <f t="shared" si="292"/>
        <v/>
      </c>
      <c r="AO363" s="128" t="str">
        <f t="shared" si="292"/>
        <v/>
      </c>
      <c r="AP363" s="128" t="str">
        <f t="shared" si="292"/>
        <v/>
      </c>
      <c r="AQ363" s="128" t="str">
        <f t="shared" si="292"/>
        <v/>
      </c>
      <c r="AR363" s="128" t="str">
        <f t="shared" si="292"/>
        <v/>
      </c>
      <c r="AS363" s="128" t="str">
        <f t="shared" si="292"/>
        <v/>
      </c>
      <c r="AT363" s="128" t="str">
        <f t="shared" si="292"/>
        <v/>
      </c>
      <c r="AU363" s="128" t="str">
        <f t="shared" si="292"/>
        <v/>
      </c>
    </row>
    <row r="364" spans="1:47">
      <c r="A364" s="105" t="s">
        <v>3697</v>
      </c>
      <c r="B364" s="105"/>
      <c r="C364" s="105"/>
      <c r="D364" s="105"/>
      <c r="E364" s="105"/>
      <c r="F364" s="105"/>
      <c r="G364" s="101">
        <f t="shared" ref="G364:AK364" si="293">G$1</f>
        <v>2020</v>
      </c>
      <c r="H364" s="101">
        <f t="shared" si="293"/>
        <v>2021</v>
      </c>
      <c r="I364" s="101">
        <f t="shared" si="293"/>
        <v>2022</v>
      </c>
      <c r="J364" s="101">
        <f t="shared" si="293"/>
        <v>2023</v>
      </c>
      <c r="K364" s="101">
        <f t="shared" si="293"/>
        <v>2024</v>
      </c>
      <c r="L364" s="101">
        <f t="shared" si="293"/>
        <v>2025</v>
      </c>
      <c r="M364" s="101">
        <f t="shared" si="293"/>
        <v>2026</v>
      </c>
      <c r="N364" s="101">
        <f t="shared" si="293"/>
        <v>2027</v>
      </c>
      <c r="O364" s="101">
        <f t="shared" si="293"/>
        <v>2028</v>
      </c>
      <c r="P364" s="101">
        <f t="shared" si="293"/>
        <v>2029</v>
      </c>
      <c r="Q364" s="101">
        <f t="shared" si="293"/>
        <v>2030</v>
      </c>
      <c r="R364" s="101">
        <f t="shared" si="293"/>
        <v>2031</v>
      </c>
      <c r="S364" s="101">
        <f t="shared" si="293"/>
        <v>2032</v>
      </c>
      <c r="T364" s="101">
        <f t="shared" si="293"/>
        <v>2033</v>
      </c>
      <c r="U364" s="101">
        <f t="shared" si="293"/>
        <v>2034</v>
      </c>
      <c r="V364" s="101">
        <f t="shared" si="293"/>
        <v>2035</v>
      </c>
      <c r="W364" s="101">
        <f t="shared" si="293"/>
        <v>2036</v>
      </c>
      <c r="X364" s="101">
        <f t="shared" si="293"/>
        <v>2037</v>
      </c>
      <c r="Y364" s="101">
        <f t="shared" si="293"/>
        <v>2038</v>
      </c>
      <c r="Z364" s="101">
        <f t="shared" si="293"/>
        <v>2039</v>
      </c>
      <c r="AA364" s="101">
        <f t="shared" si="293"/>
        <v>2040</v>
      </c>
      <c r="AB364" s="101">
        <f t="shared" si="293"/>
        <v>2041</v>
      </c>
      <c r="AC364" s="101">
        <f t="shared" si="293"/>
        <v>2042</v>
      </c>
      <c r="AD364" s="101">
        <f t="shared" si="293"/>
        <v>2043</v>
      </c>
      <c r="AE364" s="101">
        <f t="shared" si="293"/>
        <v>2044</v>
      </c>
      <c r="AF364" s="101">
        <f t="shared" si="293"/>
        <v>2045</v>
      </c>
      <c r="AG364" s="101">
        <f t="shared" si="293"/>
        <v>2046</v>
      </c>
      <c r="AH364" s="101">
        <f t="shared" si="293"/>
        <v>2047</v>
      </c>
      <c r="AI364" s="101">
        <f t="shared" si="293"/>
        <v>2048</v>
      </c>
      <c r="AJ364" s="101">
        <f t="shared" si="293"/>
        <v>2049</v>
      </c>
      <c r="AK364" s="101">
        <f t="shared" si="293"/>
        <v>2050</v>
      </c>
    </row>
    <row r="365" spans="1:47">
      <c r="A365" s="101" t="s">
        <v>3668</v>
      </c>
      <c r="G365" s="106"/>
      <c r="H365" s="106">
        <f t="shared" ref="H365:AK365" si="294">IFERROR(H154/G154-1,"")</f>
        <v>0</v>
      </c>
      <c r="I365" s="106">
        <f t="shared" si="294"/>
        <v>0</v>
      </c>
      <c r="J365" s="106">
        <f t="shared" si="294"/>
        <v>0</v>
      </c>
      <c r="K365" s="106">
        <f t="shared" si="294"/>
        <v>0</v>
      </c>
      <c r="L365" s="106">
        <f t="shared" si="294"/>
        <v>0</v>
      </c>
      <c r="M365" s="106">
        <f t="shared" si="294"/>
        <v>0</v>
      </c>
      <c r="N365" s="106">
        <f t="shared" si="294"/>
        <v>0</v>
      </c>
      <c r="O365" s="106">
        <f t="shared" si="294"/>
        <v>0</v>
      </c>
      <c r="P365" s="106">
        <f t="shared" si="294"/>
        <v>0</v>
      </c>
      <c r="Q365" s="106">
        <f t="shared" si="294"/>
        <v>0</v>
      </c>
      <c r="R365" s="106">
        <f t="shared" si="294"/>
        <v>0</v>
      </c>
      <c r="S365" s="106">
        <f t="shared" si="294"/>
        <v>0</v>
      </c>
      <c r="T365" s="106">
        <f t="shared" si="294"/>
        <v>0</v>
      </c>
      <c r="U365" s="106">
        <f t="shared" si="294"/>
        <v>0</v>
      </c>
      <c r="V365" s="106">
        <f t="shared" si="294"/>
        <v>0</v>
      </c>
      <c r="W365" s="106">
        <f t="shared" si="294"/>
        <v>0</v>
      </c>
      <c r="X365" s="106">
        <f t="shared" si="294"/>
        <v>0</v>
      </c>
      <c r="Y365" s="106">
        <f t="shared" si="294"/>
        <v>0</v>
      </c>
      <c r="Z365" s="106">
        <f t="shared" si="294"/>
        <v>0</v>
      </c>
      <c r="AA365" s="106">
        <f t="shared" si="294"/>
        <v>0</v>
      </c>
      <c r="AB365" s="106">
        <f t="shared" si="294"/>
        <v>0</v>
      </c>
      <c r="AC365" s="106">
        <f t="shared" si="294"/>
        <v>0</v>
      </c>
      <c r="AD365" s="106">
        <f t="shared" si="294"/>
        <v>0</v>
      </c>
      <c r="AE365" s="106">
        <f t="shared" si="294"/>
        <v>0</v>
      </c>
      <c r="AF365" s="106">
        <f t="shared" si="294"/>
        <v>0</v>
      </c>
      <c r="AG365" s="106">
        <f t="shared" si="294"/>
        <v>0</v>
      </c>
      <c r="AH365" s="106">
        <f t="shared" si="294"/>
        <v>0</v>
      </c>
      <c r="AI365" s="106">
        <f t="shared" si="294"/>
        <v>0</v>
      </c>
      <c r="AJ365" s="106">
        <f t="shared" si="294"/>
        <v>0</v>
      </c>
      <c r="AK365" s="106">
        <f t="shared" si="294"/>
        <v>0</v>
      </c>
      <c r="AM365" s="101">
        <f t="shared" ref="AM365:AU365" si="295">IFERROR(AM154/AL154,"")</f>
        <v>1</v>
      </c>
      <c r="AN365" s="101">
        <f t="shared" si="295"/>
        <v>1</v>
      </c>
      <c r="AO365" s="101">
        <f t="shared" si="295"/>
        <v>1</v>
      </c>
      <c r="AP365" s="101">
        <f t="shared" si="295"/>
        <v>1</v>
      </c>
      <c r="AQ365" s="101">
        <f t="shared" si="295"/>
        <v>1</v>
      </c>
      <c r="AR365" s="101">
        <f t="shared" si="295"/>
        <v>1</v>
      </c>
      <c r="AS365" s="101">
        <f t="shared" si="295"/>
        <v>1</v>
      </c>
      <c r="AT365" s="101">
        <f t="shared" si="295"/>
        <v>1</v>
      </c>
      <c r="AU365" s="101">
        <f t="shared" si="295"/>
        <v>1</v>
      </c>
    </row>
    <row r="366" spans="1:47">
      <c r="A366" s="101" t="s">
        <v>3669</v>
      </c>
      <c r="G366" s="106"/>
      <c r="H366" s="106">
        <f t="shared" ref="H366:AK366" si="296">IFERROR(H155/G155-1,"")</f>
        <v>0</v>
      </c>
      <c r="I366" s="106">
        <f t="shared" si="296"/>
        <v>0</v>
      </c>
      <c r="J366" s="106">
        <f t="shared" si="296"/>
        <v>0</v>
      </c>
      <c r="K366" s="106">
        <f t="shared" si="296"/>
        <v>0</v>
      </c>
      <c r="L366" s="106">
        <f t="shared" si="296"/>
        <v>0</v>
      </c>
      <c r="M366" s="106">
        <f t="shared" si="296"/>
        <v>0</v>
      </c>
      <c r="N366" s="106">
        <f t="shared" si="296"/>
        <v>0</v>
      </c>
      <c r="O366" s="106">
        <f t="shared" si="296"/>
        <v>0</v>
      </c>
      <c r="P366" s="106">
        <f t="shared" si="296"/>
        <v>0</v>
      </c>
      <c r="Q366" s="106">
        <f t="shared" si="296"/>
        <v>0</v>
      </c>
      <c r="R366" s="106">
        <f t="shared" si="296"/>
        <v>0</v>
      </c>
      <c r="S366" s="106">
        <f t="shared" si="296"/>
        <v>0</v>
      </c>
      <c r="T366" s="106">
        <f t="shared" si="296"/>
        <v>0</v>
      </c>
      <c r="U366" s="106">
        <f t="shared" si="296"/>
        <v>0</v>
      </c>
      <c r="V366" s="106">
        <f t="shared" si="296"/>
        <v>0</v>
      </c>
      <c r="W366" s="106">
        <f t="shared" si="296"/>
        <v>0</v>
      </c>
      <c r="X366" s="106">
        <f t="shared" si="296"/>
        <v>0</v>
      </c>
      <c r="Y366" s="106">
        <f t="shared" si="296"/>
        <v>0</v>
      </c>
      <c r="Z366" s="106">
        <f t="shared" si="296"/>
        <v>0</v>
      </c>
      <c r="AA366" s="106">
        <f t="shared" si="296"/>
        <v>0</v>
      </c>
      <c r="AB366" s="106">
        <f t="shared" si="296"/>
        <v>0</v>
      </c>
      <c r="AC366" s="106">
        <f t="shared" si="296"/>
        <v>0</v>
      </c>
      <c r="AD366" s="106">
        <f t="shared" si="296"/>
        <v>0</v>
      </c>
      <c r="AE366" s="106">
        <f t="shared" si="296"/>
        <v>0</v>
      </c>
      <c r="AF366" s="106">
        <f t="shared" si="296"/>
        <v>0</v>
      </c>
      <c r="AG366" s="106">
        <f t="shared" si="296"/>
        <v>0</v>
      </c>
      <c r="AH366" s="106">
        <f t="shared" si="296"/>
        <v>0</v>
      </c>
      <c r="AI366" s="106">
        <f t="shared" si="296"/>
        <v>0</v>
      </c>
      <c r="AJ366" s="106">
        <f t="shared" si="296"/>
        <v>0</v>
      </c>
      <c r="AK366" s="106">
        <f t="shared" si="296"/>
        <v>0</v>
      </c>
      <c r="AM366" s="101">
        <f t="shared" ref="AM366:AU366" si="297">IFERROR(AM155/AL155,"")</f>
        <v>1</v>
      </c>
      <c r="AN366" s="101">
        <f t="shared" si="297"/>
        <v>1</v>
      </c>
      <c r="AO366" s="101">
        <f t="shared" si="297"/>
        <v>1</v>
      </c>
      <c r="AP366" s="101">
        <f t="shared" si="297"/>
        <v>1</v>
      </c>
      <c r="AQ366" s="101">
        <f t="shared" si="297"/>
        <v>1</v>
      </c>
      <c r="AR366" s="101">
        <f t="shared" si="297"/>
        <v>1</v>
      </c>
      <c r="AS366" s="101">
        <f t="shared" si="297"/>
        <v>1</v>
      </c>
      <c r="AT366" s="101">
        <f t="shared" si="297"/>
        <v>1</v>
      </c>
      <c r="AU366" s="101">
        <f t="shared" si="297"/>
        <v>1</v>
      </c>
    </row>
    <row r="367" spans="1:47">
      <c r="A367" s="101" t="s">
        <v>3670</v>
      </c>
      <c r="G367" s="106"/>
      <c r="H367" s="106">
        <f t="shared" ref="H367:AK367" si="298">IFERROR(H156/G156-1,"")</f>
        <v>0</v>
      </c>
      <c r="I367" s="106">
        <f t="shared" si="298"/>
        <v>0</v>
      </c>
      <c r="J367" s="106">
        <f t="shared" si="298"/>
        <v>0</v>
      </c>
      <c r="K367" s="106">
        <f t="shared" si="298"/>
        <v>0</v>
      </c>
      <c r="L367" s="106">
        <f t="shared" si="298"/>
        <v>0</v>
      </c>
      <c r="M367" s="106">
        <f t="shared" si="298"/>
        <v>0</v>
      </c>
      <c r="N367" s="106">
        <f t="shared" si="298"/>
        <v>0</v>
      </c>
      <c r="O367" s="106">
        <f t="shared" si="298"/>
        <v>0</v>
      </c>
      <c r="P367" s="106">
        <f t="shared" si="298"/>
        <v>0</v>
      </c>
      <c r="Q367" s="106">
        <f t="shared" si="298"/>
        <v>0</v>
      </c>
      <c r="R367" s="106">
        <f t="shared" si="298"/>
        <v>0</v>
      </c>
      <c r="S367" s="106">
        <f t="shared" si="298"/>
        <v>0</v>
      </c>
      <c r="T367" s="106">
        <f t="shared" si="298"/>
        <v>0</v>
      </c>
      <c r="U367" s="106">
        <f t="shared" si="298"/>
        <v>0</v>
      </c>
      <c r="V367" s="106">
        <f t="shared" si="298"/>
        <v>0</v>
      </c>
      <c r="W367" s="106">
        <f t="shared" si="298"/>
        <v>0</v>
      </c>
      <c r="X367" s="106">
        <f t="shared" si="298"/>
        <v>0</v>
      </c>
      <c r="Y367" s="106">
        <f t="shared" si="298"/>
        <v>0</v>
      </c>
      <c r="Z367" s="106">
        <f t="shared" si="298"/>
        <v>0</v>
      </c>
      <c r="AA367" s="106">
        <f t="shared" si="298"/>
        <v>0</v>
      </c>
      <c r="AB367" s="106">
        <f t="shared" si="298"/>
        <v>0</v>
      </c>
      <c r="AC367" s="106">
        <f t="shared" si="298"/>
        <v>0</v>
      </c>
      <c r="AD367" s="106">
        <f t="shared" si="298"/>
        <v>0</v>
      </c>
      <c r="AE367" s="106">
        <f t="shared" si="298"/>
        <v>0</v>
      </c>
      <c r="AF367" s="106">
        <f t="shared" si="298"/>
        <v>0</v>
      </c>
      <c r="AG367" s="106">
        <f t="shared" si="298"/>
        <v>0</v>
      </c>
      <c r="AH367" s="106">
        <f t="shared" si="298"/>
        <v>0</v>
      </c>
      <c r="AI367" s="106">
        <f t="shared" si="298"/>
        <v>0</v>
      </c>
      <c r="AJ367" s="106">
        <f t="shared" si="298"/>
        <v>0</v>
      </c>
      <c r="AK367" s="106">
        <f t="shared" si="298"/>
        <v>0</v>
      </c>
      <c r="AM367" s="101">
        <f t="shared" ref="AM367:AU367" si="299">IFERROR(AM156/AL156,"")</f>
        <v>1</v>
      </c>
      <c r="AN367" s="101">
        <f t="shared" si="299"/>
        <v>1</v>
      </c>
      <c r="AO367" s="101">
        <f t="shared" si="299"/>
        <v>1</v>
      </c>
      <c r="AP367" s="101">
        <f t="shared" si="299"/>
        <v>1</v>
      </c>
      <c r="AQ367" s="101">
        <f t="shared" si="299"/>
        <v>1</v>
      </c>
      <c r="AR367" s="101">
        <f t="shared" si="299"/>
        <v>1</v>
      </c>
      <c r="AS367" s="101">
        <f t="shared" si="299"/>
        <v>1</v>
      </c>
      <c r="AT367" s="101">
        <f t="shared" si="299"/>
        <v>1</v>
      </c>
      <c r="AU367" s="101">
        <f t="shared" si="299"/>
        <v>1</v>
      </c>
    </row>
    <row r="368" spans="1:47">
      <c r="A368" s="101" t="s">
        <v>3671</v>
      </c>
      <c r="G368" s="106"/>
      <c r="H368" s="106">
        <f t="shared" ref="H368:AK368" si="300">IFERROR(H157/G157-1,"")</f>
        <v>0</v>
      </c>
      <c r="I368" s="106">
        <f t="shared" si="300"/>
        <v>0</v>
      </c>
      <c r="J368" s="106">
        <f t="shared" si="300"/>
        <v>0</v>
      </c>
      <c r="K368" s="106">
        <f t="shared" si="300"/>
        <v>0</v>
      </c>
      <c r="L368" s="106">
        <f t="shared" si="300"/>
        <v>0</v>
      </c>
      <c r="M368" s="106">
        <f t="shared" si="300"/>
        <v>0</v>
      </c>
      <c r="N368" s="106">
        <f t="shared" si="300"/>
        <v>0</v>
      </c>
      <c r="O368" s="106">
        <f t="shared" si="300"/>
        <v>0</v>
      </c>
      <c r="P368" s="106">
        <f t="shared" si="300"/>
        <v>0</v>
      </c>
      <c r="Q368" s="106">
        <f t="shared" si="300"/>
        <v>0</v>
      </c>
      <c r="R368" s="106">
        <f t="shared" si="300"/>
        <v>0</v>
      </c>
      <c r="S368" s="106">
        <f t="shared" si="300"/>
        <v>0</v>
      </c>
      <c r="T368" s="106">
        <f t="shared" si="300"/>
        <v>0</v>
      </c>
      <c r="U368" s="106">
        <f t="shared" si="300"/>
        <v>0</v>
      </c>
      <c r="V368" s="106">
        <f t="shared" si="300"/>
        <v>0</v>
      </c>
      <c r="W368" s="106">
        <f t="shared" si="300"/>
        <v>0</v>
      </c>
      <c r="X368" s="106">
        <f t="shared" si="300"/>
        <v>0</v>
      </c>
      <c r="Y368" s="106">
        <f t="shared" si="300"/>
        <v>0</v>
      </c>
      <c r="Z368" s="106">
        <f t="shared" si="300"/>
        <v>0</v>
      </c>
      <c r="AA368" s="106">
        <f t="shared" si="300"/>
        <v>0</v>
      </c>
      <c r="AB368" s="106">
        <f t="shared" si="300"/>
        <v>0</v>
      </c>
      <c r="AC368" s="106">
        <f t="shared" si="300"/>
        <v>0</v>
      </c>
      <c r="AD368" s="106">
        <f t="shared" si="300"/>
        <v>0</v>
      </c>
      <c r="AE368" s="106">
        <f t="shared" si="300"/>
        <v>0</v>
      </c>
      <c r="AF368" s="106">
        <f t="shared" si="300"/>
        <v>0</v>
      </c>
      <c r="AG368" s="106">
        <f t="shared" si="300"/>
        <v>0</v>
      </c>
      <c r="AH368" s="106">
        <f t="shared" si="300"/>
        <v>0</v>
      </c>
      <c r="AI368" s="106">
        <f t="shared" si="300"/>
        <v>0</v>
      </c>
      <c r="AJ368" s="106">
        <f t="shared" si="300"/>
        <v>0</v>
      </c>
      <c r="AK368" s="106">
        <f t="shared" si="300"/>
        <v>0</v>
      </c>
      <c r="AM368" s="101">
        <f t="shared" ref="AM368:AU368" si="301">IFERROR(AM157/AL157,"")</f>
        <v>1</v>
      </c>
      <c r="AN368" s="101">
        <f t="shared" si="301"/>
        <v>1</v>
      </c>
      <c r="AO368" s="101">
        <f t="shared" si="301"/>
        <v>1</v>
      </c>
      <c r="AP368" s="101">
        <f t="shared" si="301"/>
        <v>1</v>
      </c>
      <c r="AQ368" s="101">
        <f t="shared" si="301"/>
        <v>1</v>
      </c>
      <c r="AR368" s="101">
        <f t="shared" si="301"/>
        <v>1</v>
      </c>
      <c r="AS368" s="101">
        <f t="shared" si="301"/>
        <v>1</v>
      </c>
      <c r="AT368" s="101">
        <f t="shared" si="301"/>
        <v>1</v>
      </c>
      <c r="AU368" s="101">
        <f t="shared" si="301"/>
        <v>1</v>
      </c>
    </row>
    <row r="369" spans="1:47">
      <c r="A369" s="101" t="s">
        <v>3672</v>
      </c>
      <c r="G369" s="106"/>
      <c r="H369" s="106">
        <f t="shared" ref="H369:AK369" si="302">IFERROR(H158/G158-1,"")</f>
        <v>0</v>
      </c>
      <c r="I369" s="106">
        <f t="shared" si="302"/>
        <v>0</v>
      </c>
      <c r="J369" s="106">
        <f t="shared" si="302"/>
        <v>0</v>
      </c>
      <c r="K369" s="106">
        <f t="shared" si="302"/>
        <v>0</v>
      </c>
      <c r="L369" s="106">
        <f t="shared" si="302"/>
        <v>0</v>
      </c>
      <c r="M369" s="106">
        <f t="shared" si="302"/>
        <v>0</v>
      </c>
      <c r="N369" s="106">
        <f t="shared" si="302"/>
        <v>0</v>
      </c>
      <c r="O369" s="106">
        <f t="shared" si="302"/>
        <v>0</v>
      </c>
      <c r="P369" s="106">
        <f t="shared" si="302"/>
        <v>0</v>
      </c>
      <c r="Q369" s="106">
        <f t="shared" si="302"/>
        <v>0</v>
      </c>
      <c r="R369" s="106">
        <f t="shared" si="302"/>
        <v>0</v>
      </c>
      <c r="S369" s="106">
        <f t="shared" si="302"/>
        <v>0</v>
      </c>
      <c r="T369" s="106">
        <f t="shared" si="302"/>
        <v>0</v>
      </c>
      <c r="U369" s="106">
        <f t="shared" si="302"/>
        <v>0</v>
      </c>
      <c r="V369" s="106">
        <f t="shared" si="302"/>
        <v>0</v>
      </c>
      <c r="W369" s="106">
        <f t="shared" si="302"/>
        <v>0</v>
      </c>
      <c r="X369" s="106">
        <f t="shared" si="302"/>
        <v>0</v>
      </c>
      <c r="Y369" s="106">
        <f t="shared" si="302"/>
        <v>0</v>
      </c>
      <c r="Z369" s="106">
        <f t="shared" si="302"/>
        <v>0</v>
      </c>
      <c r="AA369" s="106">
        <f t="shared" si="302"/>
        <v>0</v>
      </c>
      <c r="AB369" s="106">
        <f t="shared" si="302"/>
        <v>0</v>
      </c>
      <c r="AC369" s="106">
        <f t="shared" si="302"/>
        <v>0</v>
      </c>
      <c r="AD369" s="106">
        <f t="shared" si="302"/>
        <v>0</v>
      </c>
      <c r="AE369" s="106">
        <f t="shared" si="302"/>
        <v>0</v>
      </c>
      <c r="AF369" s="106">
        <f t="shared" si="302"/>
        <v>0</v>
      </c>
      <c r="AG369" s="106">
        <f t="shared" si="302"/>
        <v>0</v>
      </c>
      <c r="AH369" s="106">
        <f t="shared" si="302"/>
        <v>0</v>
      </c>
      <c r="AI369" s="106">
        <f t="shared" si="302"/>
        <v>0</v>
      </c>
      <c r="AJ369" s="106">
        <f t="shared" si="302"/>
        <v>0</v>
      </c>
      <c r="AK369" s="106">
        <f t="shared" si="302"/>
        <v>0</v>
      </c>
      <c r="AM369" s="101">
        <f t="shared" ref="AM369:AU369" si="303">IFERROR(AM158/AL158,"")</f>
        <v>1</v>
      </c>
      <c r="AN369" s="101">
        <f t="shared" si="303"/>
        <v>1</v>
      </c>
      <c r="AO369" s="101">
        <f t="shared" si="303"/>
        <v>1</v>
      </c>
      <c r="AP369" s="101">
        <f t="shared" si="303"/>
        <v>1</v>
      </c>
      <c r="AQ369" s="101">
        <f t="shared" si="303"/>
        <v>1</v>
      </c>
      <c r="AR369" s="101">
        <f t="shared" si="303"/>
        <v>1</v>
      </c>
      <c r="AS369" s="101">
        <f t="shared" si="303"/>
        <v>1</v>
      </c>
      <c r="AT369" s="101">
        <f t="shared" si="303"/>
        <v>1</v>
      </c>
      <c r="AU369" s="101">
        <f t="shared" si="303"/>
        <v>1</v>
      </c>
    </row>
    <row r="370" spans="1:47">
      <c r="A370" s="101" t="s">
        <v>3673</v>
      </c>
      <c r="G370" s="106"/>
      <c r="H370" s="106">
        <f t="shared" ref="H370:AK370" si="304">IFERROR(H159/G159-1,"")</f>
        <v>0</v>
      </c>
      <c r="I370" s="106">
        <f t="shared" si="304"/>
        <v>0</v>
      </c>
      <c r="J370" s="106">
        <f t="shared" si="304"/>
        <v>0</v>
      </c>
      <c r="K370" s="106">
        <f t="shared" si="304"/>
        <v>0</v>
      </c>
      <c r="L370" s="106">
        <f t="shared" si="304"/>
        <v>0</v>
      </c>
      <c r="M370" s="106">
        <f t="shared" si="304"/>
        <v>0</v>
      </c>
      <c r="N370" s="106">
        <f t="shared" si="304"/>
        <v>0</v>
      </c>
      <c r="O370" s="106">
        <f t="shared" si="304"/>
        <v>0</v>
      </c>
      <c r="P370" s="106">
        <f t="shared" si="304"/>
        <v>0</v>
      </c>
      <c r="Q370" s="106">
        <f t="shared" si="304"/>
        <v>0</v>
      </c>
      <c r="R370" s="106">
        <f t="shared" si="304"/>
        <v>0</v>
      </c>
      <c r="S370" s="106">
        <f t="shared" si="304"/>
        <v>0</v>
      </c>
      <c r="T370" s="106">
        <f t="shared" si="304"/>
        <v>0</v>
      </c>
      <c r="U370" s="106">
        <f t="shared" si="304"/>
        <v>0</v>
      </c>
      <c r="V370" s="106">
        <f t="shared" si="304"/>
        <v>0</v>
      </c>
      <c r="W370" s="106">
        <f t="shared" si="304"/>
        <v>0</v>
      </c>
      <c r="X370" s="106">
        <f t="shared" si="304"/>
        <v>0</v>
      </c>
      <c r="Y370" s="106">
        <f t="shared" si="304"/>
        <v>0</v>
      </c>
      <c r="Z370" s="106">
        <f t="shared" si="304"/>
        <v>0</v>
      </c>
      <c r="AA370" s="106">
        <f t="shared" si="304"/>
        <v>0</v>
      </c>
      <c r="AB370" s="106">
        <f t="shared" si="304"/>
        <v>0</v>
      </c>
      <c r="AC370" s="106">
        <f t="shared" si="304"/>
        <v>0</v>
      </c>
      <c r="AD370" s="106">
        <f t="shared" si="304"/>
        <v>0</v>
      </c>
      <c r="AE370" s="106">
        <f t="shared" si="304"/>
        <v>0</v>
      </c>
      <c r="AF370" s="106">
        <f t="shared" si="304"/>
        <v>0</v>
      </c>
      <c r="AG370" s="106">
        <f t="shared" si="304"/>
        <v>0</v>
      </c>
      <c r="AH370" s="106">
        <f t="shared" si="304"/>
        <v>0</v>
      </c>
      <c r="AI370" s="106">
        <f t="shared" si="304"/>
        <v>0</v>
      </c>
      <c r="AJ370" s="106">
        <f t="shared" si="304"/>
        <v>0</v>
      </c>
      <c r="AK370" s="106">
        <f t="shared" si="304"/>
        <v>0</v>
      </c>
      <c r="AM370" s="101">
        <f t="shared" ref="AM370:AU370" si="305">IFERROR(AM159/AL159,"")</f>
        <v>1</v>
      </c>
      <c r="AN370" s="101">
        <f t="shared" si="305"/>
        <v>1</v>
      </c>
      <c r="AO370" s="101">
        <f t="shared" si="305"/>
        <v>1</v>
      </c>
      <c r="AP370" s="101">
        <f t="shared" si="305"/>
        <v>1</v>
      </c>
      <c r="AQ370" s="101">
        <f t="shared" si="305"/>
        <v>1</v>
      </c>
      <c r="AR370" s="101">
        <f t="shared" si="305"/>
        <v>1</v>
      </c>
      <c r="AS370" s="101">
        <f t="shared" si="305"/>
        <v>1</v>
      </c>
      <c r="AT370" s="101">
        <f t="shared" si="305"/>
        <v>1</v>
      </c>
      <c r="AU370" s="101">
        <f t="shared" si="305"/>
        <v>1</v>
      </c>
    </row>
    <row r="371" spans="1:47">
      <c r="A371" s="101" t="s">
        <v>3674</v>
      </c>
      <c r="G371" s="106"/>
      <c r="H371" s="106">
        <f t="shared" ref="H371:AK371" si="306">IFERROR(H160/G160-1,"")</f>
        <v>0</v>
      </c>
      <c r="I371" s="106">
        <f t="shared" si="306"/>
        <v>0</v>
      </c>
      <c r="J371" s="106">
        <f t="shared" si="306"/>
        <v>0</v>
      </c>
      <c r="K371" s="106">
        <f t="shared" si="306"/>
        <v>0</v>
      </c>
      <c r="L371" s="106">
        <f t="shared" si="306"/>
        <v>0</v>
      </c>
      <c r="M371" s="106">
        <f t="shared" si="306"/>
        <v>0</v>
      </c>
      <c r="N371" s="106">
        <f t="shared" si="306"/>
        <v>0</v>
      </c>
      <c r="O371" s="106">
        <f t="shared" si="306"/>
        <v>0</v>
      </c>
      <c r="P371" s="106">
        <f t="shared" si="306"/>
        <v>0</v>
      </c>
      <c r="Q371" s="106">
        <f t="shared" si="306"/>
        <v>0</v>
      </c>
      <c r="R371" s="106">
        <f t="shared" si="306"/>
        <v>0</v>
      </c>
      <c r="S371" s="106">
        <f t="shared" si="306"/>
        <v>0</v>
      </c>
      <c r="T371" s="106">
        <f t="shared" si="306"/>
        <v>0</v>
      </c>
      <c r="U371" s="106">
        <f t="shared" si="306"/>
        <v>0</v>
      </c>
      <c r="V371" s="106">
        <f t="shared" si="306"/>
        <v>0</v>
      </c>
      <c r="W371" s="106">
        <f t="shared" si="306"/>
        <v>0</v>
      </c>
      <c r="X371" s="106">
        <f t="shared" si="306"/>
        <v>0</v>
      </c>
      <c r="Y371" s="106">
        <f t="shared" si="306"/>
        <v>0</v>
      </c>
      <c r="Z371" s="106">
        <f t="shared" si="306"/>
        <v>0</v>
      </c>
      <c r="AA371" s="106">
        <f t="shared" si="306"/>
        <v>0</v>
      </c>
      <c r="AB371" s="106">
        <f t="shared" si="306"/>
        <v>0</v>
      </c>
      <c r="AC371" s="106">
        <f t="shared" si="306"/>
        <v>0</v>
      </c>
      <c r="AD371" s="106">
        <f t="shared" si="306"/>
        <v>0</v>
      </c>
      <c r="AE371" s="106">
        <f t="shared" si="306"/>
        <v>0</v>
      </c>
      <c r="AF371" s="106">
        <f t="shared" si="306"/>
        <v>0</v>
      </c>
      <c r="AG371" s="106">
        <f t="shared" si="306"/>
        <v>0</v>
      </c>
      <c r="AH371" s="106">
        <f t="shared" si="306"/>
        <v>0</v>
      </c>
      <c r="AI371" s="106">
        <f t="shared" si="306"/>
        <v>0</v>
      </c>
      <c r="AJ371" s="106">
        <f t="shared" si="306"/>
        <v>0</v>
      </c>
      <c r="AK371" s="106">
        <f t="shared" si="306"/>
        <v>0</v>
      </c>
      <c r="AM371" s="101">
        <f t="shared" ref="AM371:AU371" si="307">IFERROR(AM160/AL160,"")</f>
        <v>1</v>
      </c>
      <c r="AN371" s="101">
        <f t="shared" si="307"/>
        <v>1</v>
      </c>
      <c r="AO371" s="101">
        <f t="shared" si="307"/>
        <v>1</v>
      </c>
      <c r="AP371" s="101">
        <f t="shared" si="307"/>
        <v>1</v>
      </c>
      <c r="AQ371" s="101">
        <f t="shared" si="307"/>
        <v>1</v>
      </c>
      <c r="AR371" s="101">
        <f t="shared" si="307"/>
        <v>1</v>
      </c>
      <c r="AS371" s="101">
        <f t="shared" si="307"/>
        <v>1</v>
      </c>
      <c r="AT371" s="101">
        <f t="shared" si="307"/>
        <v>1</v>
      </c>
      <c r="AU371" s="101">
        <f t="shared" si="307"/>
        <v>1</v>
      </c>
    </row>
    <row r="372" spans="1:47">
      <c r="A372" s="101" t="s">
        <v>3675</v>
      </c>
      <c r="G372" s="106"/>
      <c r="H372" s="106">
        <f t="shared" ref="H372:AK372" si="308">IFERROR(H161/G161-1,"")</f>
        <v>0</v>
      </c>
      <c r="I372" s="106">
        <f t="shared" si="308"/>
        <v>0</v>
      </c>
      <c r="J372" s="106">
        <f t="shared" si="308"/>
        <v>0</v>
      </c>
      <c r="K372" s="106">
        <f t="shared" si="308"/>
        <v>0</v>
      </c>
      <c r="L372" s="106">
        <f t="shared" si="308"/>
        <v>0</v>
      </c>
      <c r="M372" s="106">
        <f t="shared" si="308"/>
        <v>0</v>
      </c>
      <c r="N372" s="106">
        <f t="shared" si="308"/>
        <v>0</v>
      </c>
      <c r="O372" s="106">
        <f t="shared" si="308"/>
        <v>0</v>
      </c>
      <c r="P372" s="106">
        <f t="shared" si="308"/>
        <v>0</v>
      </c>
      <c r="Q372" s="106">
        <f t="shared" si="308"/>
        <v>0</v>
      </c>
      <c r="R372" s="106">
        <f t="shared" si="308"/>
        <v>0</v>
      </c>
      <c r="S372" s="106">
        <f t="shared" si="308"/>
        <v>0</v>
      </c>
      <c r="T372" s="106">
        <f t="shared" si="308"/>
        <v>0</v>
      </c>
      <c r="U372" s="106">
        <f t="shared" si="308"/>
        <v>0</v>
      </c>
      <c r="V372" s="106">
        <f t="shared" si="308"/>
        <v>0</v>
      </c>
      <c r="W372" s="106">
        <f t="shared" si="308"/>
        <v>0</v>
      </c>
      <c r="X372" s="106">
        <f t="shared" si="308"/>
        <v>0</v>
      </c>
      <c r="Y372" s="106">
        <f t="shared" si="308"/>
        <v>0</v>
      </c>
      <c r="Z372" s="106">
        <f t="shared" si="308"/>
        <v>0</v>
      </c>
      <c r="AA372" s="106">
        <f t="shared" si="308"/>
        <v>0</v>
      </c>
      <c r="AB372" s="106">
        <f t="shared" si="308"/>
        <v>0</v>
      </c>
      <c r="AC372" s="106">
        <f t="shared" si="308"/>
        <v>0</v>
      </c>
      <c r="AD372" s="106">
        <f t="shared" si="308"/>
        <v>0</v>
      </c>
      <c r="AE372" s="106">
        <f t="shared" si="308"/>
        <v>0</v>
      </c>
      <c r="AF372" s="106">
        <f t="shared" si="308"/>
        <v>0</v>
      </c>
      <c r="AG372" s="106">
        <f t="shared" si="308"/>
        <v>0</v>
      </c>
      <c r="AH372" s="106">
        <f t="shared" si="308"/>
        <v>0</v>
      </c>
      <c r="AI372" s="106">
        <f t="shared" si="308"/>
        <v>0</v>
      </c>
      <c r="AJ372" s="106">
        <f t="shared" si="308"/>
        <v>0</v>
      </c>
      <c r="AK372" s="106">
        <f t="shared" si="308"/>
        <v>0</v>
      </c>
      <c r="AM372" s="101">
        <f t="shared" ref="AM372:AU372" si="309">IFERROR(AM161/AL161,"")</f>
        <v>1</v>
      </c>
      <c r="AN372" s="101">
        <f t="shared" si="309"/>
        <v>1</v>
      </c>
      <c r="AO372" s="101">
        <f t="shared" si="309"/>
        <v>1</v>
      </c>
      <c r="AP372" s="101">
        <f t="shared" si="309"/>
        <v>1</v>
      </c>
      <c r="AQ372" s="101">
        <f t="shared" si="309"/>
        <v>1</v>
      </c>
      <c r="AR372" s="101">
        <f t="shared" si="309"/>
        <v>1</v>
      </c>
      <c r="AS372" s="101">
        <f t="shared" si="309"/>
        <v>1</v>
      </c>
      <c r="AT372" s="101">
        <f t="shared" si="309"/>
        <v>1</v>
      </c>
      <c r="AU372" s="101">
        <f t="shared" si="309"/>
        <v>1</v>
      </c>
    </row>
    <row r="373" spans="1:47">
      <c r="G373" s="106"/>
      <c r="H373" s="106" t="str">
        <f t="shared" ref="H373:AK373" si="310">IFERROR(H212/G212-1,"")</f>
        <v/>
      </c>
      <c r="I373" s="106" t="str">
        <f t="shared" si="310"/>
        <v/>
      </c>
      <c r="J373" s="106" t="str">
        <f t="shared" si="310"/>
        <v/>
      </c>
      <c r="K373" s="106" t="str">
        <f t="shared" si="310"/>
        <v/>
      </c>
      <c r="L373" s="106" t="str">
        <f t="shared" si="310"/>
        <v/>
      </c>
      <c r="M373" s="106" t="str">
        <f t="shared" si="310"/>
        <v/>
      </c>
      <c r="N373" s="106" t="str">
        <f t="shared" si="310"/>
        <v/>
      </c>
      <c r="O373" s="106" t="str">
        <f t="shared" si="310"/>
        <v/>
      </c>
      <c r="P373" s="106" t="str">
        <f t="shared" si="310"/>
        <v/>
      </c>
      <c r="Q373" s="106" t="str">
        <f t="shared" si="310"/>
        <v/>
      </c>
      <c r="R373" s="106" t="str">
        <f t="shared" si="310"/>
        <v/>
      </c>
      <c r="S373" s="106" t="str">
        <f t="shared" si="310"/>
        <v/>
      </c>
      <c r="T373" s="106" t="str">
        <f t="shared" si="310"/>
        <v/>
      </c>
      <c r="U373" s="106" t="str">
        <f t="shared" si="310"/>
        <v/>
      </c>
      <c r="V373" s="106" t="str">
        <f t="shared" si="310"/>
        <v/>
      </c>
      <c r="W373" s="106" t="str">
        <f t="shared" si="310"/>
        <v/>
      </c>
      <c r="X373" s="106" t="str">
        <f t="shared" si="310"/>
        <v/>
      </c>
      <c r="Y373" s="106" t="str">
        <f t="shared" si="310"/>
        <v/>
      </c>
      <c r="Z373" s="106" t="str">
        <f t="shared" si="310"/>
        <v/>
      </c>
      <c r="AA373" s="106" t="str">
        <f t="shared" si="310"/>
        <v/>
      </c>
      <c r="AB373" s="106" t="str">
        <f t="shared" si="310"/>
        <v/>
      </c>
      <c r="AC373" s="106" t="str">
        <f t="shared" si="310"/>
        <v/>
      </c>
      <c r="AD373" s="106" t="str">
        <f t="shared" si="310"/>
        <v/>
      </c>
      <c r="AE373" s="106" t="str">
        <f t="shared" si="310"/>
        <v/>
      </c>
      <c r="AF373" s="106" t="str">
        <f t="shared" si="310"/>
        <v/>
      </c>
      <c r="AG373" s="106" t="str">
        <f t="shared" si="310"/>
        <v/>
      </c>
      <c r="AH373" s="106" t="str">
        <f t="shared" si="310"/>
        <v/>
      </c>
      <c r="AI373" s="106" t="str">
        <f t="shared" si="310"/>
        <v/>
      </c>
      <c r="AJ373" s="106" t="str">
        <f t="shared" si="310"/>
        <v/>
      </c>
      <c r="AK373" s="106" t="str">
        <f t="shared" si="310"/>
        <v/>
      </c>
      <c r="AM373" s="101" t="str">
        <f t="shared" ref="AM373:AU373" si="311">IFERROR(AM212/AL212,"")</f>
        <v/>
      </c>
      <c r="AN373" s="101" t="str">
        <f t="shared" si="311"/>
        <v/>
      </c>
      <c r="AO373" s="101" t="str">
        <f t="shared" si="311"/>
        <v/>
      </c>
      <c r="AP373" s="101" t="str">
        <f t="shared" si="311"/>
        <v/>
      </c>
      <c r="AQ373" s="101" t="str">
        <f t="shared" si="311"/>
        <v/>
      </c>
      <c r="AR373" s="101" t="str">
        <f t="shared" si="311"/>
        <v/>
      </c>
      <c r="AS373" s="101" t="str">
        <f t="shared" si="311"/>
        <v/>
      </c>
      <c r="AT373" s="101" t="str">
        <f t="shared" si="311"/>
        <v/>
      </c>
      <c r="AU373" s="101" t="str">
        <f t="shared" si="311"/>
        <v/>
      </c>
    </row>
  </sheetData>
  <phoneticPr fontId="4" type="noConversion"/>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conditionalFormatting sqref="G215:AK22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5A070-7252-4E52-B915-E66E2D7DACB0}">
  <dimension ref="A1:AY48"/>
  <sheetViews>
    <sheetView topLeftCell="X10" zoomScale="85" zoomScaleNormal="85" workbookViewId="0">
      <selection activeCell="AW37" sqref="AW37"/>
    </sheetView>
  </sheetViews>
  <sheetFormatPr defaultColWidth="9.109375" defaultRowHeight="14.4"/>
  <cols>
    <col min="1" max="24" width="8" style="28" customWidth="1"/>
    <col min="25" max="25" width="13" style="28" customWidth="1"/>
    <col min="26" max="49" width="8" style="28" customWidth="1"/>
    <col min="50" max="50" width="8.88671875" style="53" bestFit="1" customWidth="1"/>
    <col min="51" max="51" width="7.88671875" style="41" customWidth="1"/>
    <col min="52" max="16384" width="9.109375" style="28"/>
  </cols>
  <sheetData>
    <row r="1" spans="1:49" ht="15" thickBot="1">
      <c r="A1" s="144" t="s">
        <v>374</v>
      </c>
      <c r="B1" s="144"/>
      <c r="C1" s="144"/>
      <c r="D1" s="144"/>
      <c r="E1" s="144"/>
      <c r="F1" s="144"/>
      <c r="G1" s="144"/>
      <c r="H1" s="144"/>
      <c r="I1" s="144"/>
      <c r="J1" s="144"/>
      <c r="K1" s="144"/>
      <c r="L1" s="144"/>
      <c r="M1" s="144"/>
      <c r="N1" s="144"/>
      <c r="O1" s="144"/>
      <c r="P1" s="144"/>
      <c r="Q1" s="144"/>
      <c r="R1" s="144"/>
      <c r="S1" s="144"/>
      <c r="T1" s="144"/>
      <c r="U1" s="144"/>
      <c r="V1" s="144"/>
      <c r="W1" s="144"/>
      <c r="X1" s="144"/>
      <c r="Z1" s="144" t="s">
        <v>375</v>
      </c>
      <c r="AA1" s="144"/>
      <c r="AB1" s="144"/>
      <c r="AC1" s="144"/>
      <c r="AD1" s="144"/>
      <c r="AE1" s="144"/>
      <c r="AF1" s="144"/>
      <c r="AG1" s="144"/>
      <c r="AH1" s="144"/>
      <c r="AI1" s="144"/>
      <c r="AJ1" s="144"/>
      <c r="AK1" s="144"/>
      <c r="AL1" s="144"/>
      <c r="AM1" s="144"/>
      <c r="AN1" s="144"/>
      <c r="AO1" s="144"/>
      <c r="AP1" s="144"/>
      <c r="AQ1" s="144"/>
      <c r="AR1" s="144"/>
      <c r="AS1" s="144"/>
      <c r="AT1" s="144"/>
      <c r="AU1" s="144"/>
      <c r="AV1" s="144"/>
      <c r="AW1" s="144"/>
    </row>
    <row r="2" spans="1:49" ht="28.5" customHeight="1">
      <c r="A2" s="142" t="s">
        <v>376</v>
      </c>
      <c r="B2" s="140"/>
      <c r="C2" s="140"/>
      <c r="D2" s="140" t="s">
        <v>377</v>
      </c>
      <c r="E2" s="140"/>
      <c r="F2" s="140"/>
      <c r="G2" s="140" t="s">
        <v>378</v>
      </c>
      <c r="H2" s="140"/>
      <c r="I2" s="140"/>
      <c r="J2" s="140" t="s">
        <v>379</v>
      </c>
      <c r="K2" s="140"/>
      <c r="L2" s="140"/>
      <c r="M2" s="140" t="s">
        <v>380</v>
      </c>
      <c r="N2" s="140"/>
      <c r="O2" s="140"/>
      <c r="P2" s="140" t="s">
        <v>381</v>
      </c>
      <c r="Q2" s="140"/>
      <c r="R2" s="140"/>
      <c r="S2" s="140" t="s">
        <v>382</v>
      </c>
      <c r="T2" s="140"/>
      <c r="U2" s="140"/>
      <c r="V2" s="140" t="s">
        <v>383</v>
      </c>
      <c r="W2" s="140"/>
      <c r="X2" s="141"/>
      <c r="Y2" s="29"/>
      <c r="Z2" s="142" t="s">
        <v>376</v>
      </c>
      <c r="AA2" s="140"/>
      <c r="AB2" s="140"/>
      <c r="AC2" s="140" t="s">
        <v>377</v>
      </c>
      <c r="AD2" s="140"/>
      <c r="AE2" s="140"/>
      <c r="AF2" s="140" t="s">
        <v>378</v>
      </c>
      <c r="AG2" s="140"/>
      <c r="AH2" s="140"/>
      <c r="AI2" s="140" t="s">
        <v>379</v>
      </c>
      <c r="AJ2" s="140"/>
      <c r="AK2" s="140"/>
      <c r="AL2" s="140" t="s">
        <v>380</v>
      </c>
      <c r="AM2" s="140"/>
      <c r="AN2" s="140"/>
      <c r="AO2" s="140" t="s">
        <v>381</v>
      </c>
      <c r="AP2" s="140"/>
      <c r="AQ2" s="140"/>
      <c r="AR2" s="140" t="s">
        <v>382</v>
      </c>
      <c r="AS2" s="140"/>
      <c r="AT2" s="140"/>
      <c r="AU2" s="140" t="s">
        <v>383</v>
      </c>
      <c r="AV2" s="140"/>
      <c r="AW2" s="141"/>
    </row>
    <row r="3" spans="1:49">
      <c r="A3" s="30">
        <v>2020</v>
      </c>
      <c r="B3" s="31">
        <v>2030</v>
      </c>
      <c r="C3" s="32">
        <v>2050</v>
      </c>
      <c r="D3" s="33">
        <v>2020</v>
      </c>
      <c r="E3" s="31">
        <v>2030</v>
      </c>
      <c r="F3" s="32">
        <v>2050</v>
      </c>
      <c r="G3" s="33">
        <v>2020</v>
      </c>
      <c r="H3" s="31">
        <v>2030</v>
      </c>
      <c r="I3" s="32">
        <v>2050</v>
      </c>
      <c r="J3" s="33">
        <v>2020</v>
      </c>
      <c r="K3" s="31">
        <v>2030</v>
      </c>
      <c r="L3" s="32">
        <v>2050</v>
      </c>
      <c r="M3" s="33">
        <v>2020</v>
      </c>
      <c r="N3" s="31">
        <v>2030</v>
      </c>
      <c r="O3" s="32">
        <v>2050</v>
      </c>
      <c r="P3" s="33">
        <v>2020</v>
      </c>
      <c r="Q3" s="31">
        <v>2030</v>
      </c>
      <c r="R3" s="32">
        <v>2050</v>
      </c>
      <c r="S3" s="33">
        <v>2020</v>
      </c>
      <c r="T3" s="31">
        <v>2030</v>
      </c>
      <c r="U3" s="32">
        <v>2050</v>
      </c>
      <c r="V3" s="33">
        <v>2020</v>
      </c>
      <c r="W3" s="31">
        <v>2030</v>
      </c>
      <c r="X3" s="34">
        <v>2050</v>
      </c>
      <c r="Y3" s="35" t="s">
        <v>374</v>
      </c>
      <c r="Z3" s="30">
        <v>2020</v>
      </c>
      <c r="AA3" s="31">
        <v>2030</v>
      </c>
      <c r="AB3" s="32">
        <v>2050</v>
      </c>
      <c r="AC3" s="33">
        <v>2020</v>
      </c>
      <c r="AD3" s="31">
        <v>2030</v>
      </c>
      <c r="AE3" s="32">
        <v>2050</v>
      </c>
      <c r="AF3" s="33">
        <v>2020</v>
      </c>
      <c r="AG3" s="31">
        <v>2030</v>
      </c>
      <c r="AH3" s="32">
        <v>2050</v>
      </c>
      <c r="AI3" s="33">
        <v>2020</v>
      </c>
      <c r="AJ3" s="31">
        <v>2030</v>
      </c>
      <c r="AK3" s="32">
        <v>2050</v>
      </c>
      <c r="AL3" s="33">
        <v>2020</v>
      </c>
      <c r="AM3" s="31">
        <v>2030</v>
      </c>
      <c r="AN3" s="32">
        <v>2050</v>
      </c>
      <c r="AO3" s="33">
        <v>2020</v>
      </c>
      <c r="AP3" s="31">
        <v>2030</v>
      </c>
      <c r="AQ3" s="32">
        <v>2050</v>
      </c>
      <c r="AR3" s="33">
        <v>2020</v>
      </c>
      <c r="AS3" s="31">
        <v>2030</v>
      </c>
      <c r="AT3" s="32">
        <v>2050</v>
      </c>
      <c r="AU3" s="33">
        <v>2020</v>
      </c>
      <c r="AV3" s="31">
        <v>2030</v>
      </c>
      <c r="AW3" s="34">
        <v>2050</v>
      </c>
    </row>
    <row r="4" spans="1:49">
      <c r="A4" s="36">
        <v>0</v>
      </c>
      <c r="B4" s="37">
        <v>0</v>
      </c>
      <c r="C4" s="38">
        <v>0</v>
      </c>
      <c r="D4" s="39">
        <v>0</v>
      </c>
      <c r="E4" s="37">
        <v>0</v>
      </c>
      <c r="F4" s="38">
        <v>0</v>
      </c>
      <c r="G4" s="39">
        <v>0</v>
      </c>
      <c r="H4" s="37">
        <v>0</v>
      </c>
      <c r="I4" s="38">
        <v>0</v>
      </c>
      <c r="J4" s="39">
        <v>0</v>
      </c>
      <c r="K4" s="37">
        <v>0</v>
      </c>
      <c r="L4" s="38">
        <v>0</v>
      </c>
      <c r="M4" s="39">
        <v>0</v>
      </c>
      <c r="N4" s="37">
        <v>0</v>
      </c>
      <c r="O4" s="38">
        <v>0</v>
      </c>
      <c r="P4" s="39">
        <v>0</v>
      </c>
      <c r="Q4" s="37">
        <v>0</v>
      </c>
      <c r="R4" s="38">
        <v>0</v>
      </c>
      <c r="S4" s="39">
        <v>0</v>
      </c>
      <c r="T4" s="37">
        <v>0</v>
      </c>
      <c r="U4" s="38">
        <v>0</v>
      </c>
      <c r="V4" s="39">
        <v>5.5129228027215422E-6</v>
      </c>
      <c r="W4" s="37">
        <v>4.7445193115244603E-6</v>
      </c>
      <c r="X4" s="40">
        <v>3.891265718793203E-6</v>
      </c>
      <c r="Y4" s="35" t="s">
        <v>384</v>
      </c>
      <c r="Z4" s="36">
        <v>0</v>
      </c>
      <c r="AA4" s="37">
        <v>0</v>
      </c>
      <c r="AB4" s="38">
        <v>0</v>
      </c>
      <c r="AC4" s="39">
        <v>0</v>
      </c>
      <c r="AD4" s="37">
        <v>0</v>
      </c>
      <c r="AE4" s="38">
        <v>0</v>
      </c>
      <c r="AF4" s="39">
        <v>0</v>
      </c>
      <c r="AG4" s="37">
        <v>0</v>
      </c>
      <c r="AH4" s="38">
        <v>0</v>
      </c>
      <c r="AI4" s="39">
        <v>0</v>
      </c>
      <c r="AJ4" s="37">
        <v>0</v>
      </c>
      <c r="AK4" s="38">
        <v>0</v>
      </c>
      <c r="AL4" s="39">
        <v>0</v>
      </c>
      <c r="AM4" s="37">
        <v>0</v>
      </c>
      <c r="AN4" s="38">
        <v>0</v>
      </c>
      <c r="AO4" s="39">
        <v>0</v>
      </c>
      <c r="AP4" s="37">
        <v>0</v>
      </c>
      <c r="AQ4" s="38">
        <v>0</v>
      </c>
      <c r="AR4" s="39">
        <v>0</v>
      </c>
      <c r="AS4" s="37">
        <v>0</v>
      </c>
      <c r="AT4" s="38">
        <v>0</v>
      </c>
      <c r="AU4" s="39">
        <v>1.2380099441309819E-5</v>
      </c>
      <c r="AV4" s="37">
        <v>1.716711535560075E-5</v>
      </c>
      <c r="AW4" s="40">
        <v>2.0179488406555312E-5</v>
      </c>
    </row>
    <row r="5" spans="1:49">
      <c r="A5" s="36">
        <v>0</v>
      </c>
      <c r="B5" s="37">
        <v>0</v>
      </c>
      <c r="C5" s="38">
        <v>0</v>
      </c>
      <c r="D5" s="39">
        <v>0</v>
      </c>
      <c r="E5" s="37">
        <v>0</v>
      </c>
      <c r="F5" s="38">
        <v>0</v>
      </c>
      <c r="G5" s="39">
        <v>0</v>
      </c>
      <c r="H5" s="37">
        <v>0</v>
      </c>
      <c r="I5" s="38">
        <v>0</v>
      </c>
      <c r="J5" s="39">
        <v>0</v>
      </c>
      <c r="K5" s="37">
        <v>0</v>
      </c>
      <c r="L5" s="38">
        <v>0</v>
      </c>
      <c r="M5" s="39">
        <v>0</v>
      </c>
      <c r="N5" s="37">
        <v>0</v>
      </c>
      <c r="O5" s="38">
        <v>0</v>
      </c>
      <c r="P5" s="39">
        <v>0</v>
      </c>
      <c r="Q5" s="37">
        <v>0</v>
      </c>
      <c r="R5" s="38">
        <v>0</v>
      </c>
      <c r="S5" s="39">
        <v>0</v>
      </c>
      <c r="T5" s="37">
        <v>0</v>
      </c>
      <c r="U5" s="38">
        <v>0</v>
      </c>
      <c r="V5" s="39">
        <v>6.1643008260670501E-6</v>
      </c>
      <c r="W5" s="37">
        <v>5.653355488761942E-6</v>
      </c>
      <c r="X5" s="40">
        <v>4.816381166195124E-6</v>
      </c>
      <c r="Y5" s="35" t="s">
        <v>385</v>
      </c>
      <c r="Z5" s="36">
        <v>0</v>
      </c>
      <c r="AA5" s="37">
        <v>0</v>
      </c>
      <c r="AB5" s="38">
        <v>0</v>
      </c>
      <c r="AC5" s="39">
        <v>0</v>
      </c>
      <c r="AD5" s="37">
        <v>0</v>
      </c>
      <c r="AE5" s="38">
        <v>0</v>
      </c>
      <c r="AF5" s="39">
        <v>0</v>
      </c>
      <c r="AG5" s="37">
        <v>0</v>
      </c>
      <c r="AH5" s="38">
        <v>0</v>
      </c>
      <c r="AI5" s="39">
        <v>0</v>
      </c>
      <c r="AJ5" s="37">
        <v>0</v>
      </c>
      <c r="AK5" s="38">
        <v>0</v>
      </c>
      <c r="AL5" s="39">
        <v>0</v>
      </c>
      <c r="AM5" s="37">
        <v>0</v>
      </c>
      <c r="AN5" s="38">
        <v>0</v>
      </c>
      <c r="AO5" s="39">
        <v>0</v>
      </c>
      <c r="AP5" s="37">
        <v>0</v>
      </c>
      <c r="AQ5" s="38">
        <v>0</v>
      </c>
      <c r="AR5" s="39">
        <v>0</v>
      </c>
      <c r="AS5" s="37">
        <v>0</v>
      </c>
      <c r="AT5" s="38">
        <v>0</v>
      </c>
      <c r="AU5" s="39">
        <v>1.2640665865595983E-5</v>
      </c>
      <c r="AV5" s="37">
        <v>1.6205212023878558E-5</v>
      </c>
      <c r="AW5" s="40">
        <v>1.9811744975738569E-5</v>
      </c>
    </row>
    <row r="6" spans="1:49">
      <c r="A6" s="36">
        <v>2.5544472000000004E-7</v>
      </c>
      <c r="B6" s="37">
        <v>2.5544472000000004E-7</v>
      </c>
      <c r="C6" s="38">
        <v>2.5544472000000004E-7</v>
      </c>
      <c r="D6" s="39">
        <v>1.3797744000000005E-7</v>
      </c>
      <c r="E6" s="37">
        <v>1.3797744000000005E-7</v>
      </c>
      <c r="F6" s="38">
        <v>1.3797744000000005E-7</v>
      </c>
      <c r="G6" s="39">
        <v>1.3797744000000005E-7</v>
      </c>
      <c r="H6" s="37">
        <v>1.3797744000000005E-7</v>
      </c>
      <c r="I6" s="38">
        <v>1.3797744000000005E-7</v>
      </c>
      <c r="J6" s="39">
        <v>1.6345976000000001E-7</v>
      </c>
      <c r="K6" s="37">
        <v>1.6345976000000001E-7</v>
      </c>
      <c r="L6" s="38">
        <v>1.6345976000000001E-7</v>
      </c>
      <c r="M6" s="39">
        <v>1.6345976000000001E-7</v>
      </c>
      <c r="N6" s="37">
        <v>1.6345976000000001E-7</v>
      </c>
      <c r="O6" s="38">
        <v>1.6345976000000001E-7</v>
      </c>
      <c r="P6" s="39">
        <v>0</v>
      </c>
      <c r="Q6" s="37">
        <v>0</v>
      </c>
      <c r="R6" s="38">
        <v>0</v>
      </c>
      <c r="S6" s="39">
        <v>5.5004519999999998E-7</v>
      </c>
      <c r="T6" s="37">
        <v>5.5004519999999998E-7</v>
      </c>
      <c r="U6" s="38">
        <v>5.5004519999999998E-7</v>
      </c>
      <c r="V6" s="39">
        <v>0</v>
      </c>
      <c r="W6" s="37">
        <v>0</v>
      </c>
      <c r="X6" s="40">
        <v>0</v>
      </c>
      <c r="Y6" s="35" t="s">
        <v>386</v>
      </c>
      <c r="Z6" s="36">
        <v>3.5010952800000005E-6</v>
      </c>
      <c r="AA6" s="37">
        <v>3.5010952800000005E-6</v>
      </c>
      <c r="AB6" s="38">
        <v>3.5010952800000005E-6</v>
      </c>
      <c r="AC6" s="39">
        <v>1.8911025600000004E-6</v>
      </c>
      <c r="AD6" s="37">
        <v>1.8911025600000004E-6</v>
      </c>
      <c r="AE6" s="38">
        <v>1.8911025600000004E-6</v>
      </c>
      <c r="AF6" s="39">
        <v>1.8911025600000004E-6</v>
      </c>
      <c r="AG6" s="37">
        <v>1.8911025600000004E-6</v>
      </c>
      <c r="AH6" s="38">
        <v>1.8911025600000004E-6</v>
      </c>
      <c r="AI6" s="39">
        <v>2.2403602399999999E-6</v>
      </c>
      <c r="AJ6" s="37">
        <v>2.2403602399999999E-6</v>
      </c>
      <c r="AK6" s="38">
        <v>2.2403602399999999E-6</v>
      </c>
      <c r="AL6" s="39">
        <v>2.2403602399999999E-6</v>
      </c>
      <c r="AM6" s="37">
        <v>2.2403602399999999E-6</v>
      </c>
      <c r="AN6" s="38">
        <v>2.2403602399999999E-6</v>
      </c>
      <c r="AO6" s="39">
        <v>0</v>
      </c>
      <c r="AP6" s="37">
        <v>0</v>
      </c>
      <c r="AQ6" s="38">
        <v>0</v>
      </c>
      <c r="AR6" s="39">
        <v>7.5388547999999995E-6</v>
      </c>
      <c r="AS6" s="37">
        <v>7.5388547999999995E-6</v>
      </c>
      <c r="AT6" s="38">
        <v>7.5388547999999995E-6</v>
      </c>
      <c r="AU6" s="39">
        <v>0</v>
      </c>
      <c r="AV6" s="37">
        <v>0</v>
      </c>
      <c r="AW6" s="40">
        <v>0</v>
      </c>
    </row>
    <row r="7" spans="1:49">
      <c r="A7" s="36">
        <v>0</v>
      </c>
      <c r="B7" s="37">
        <v>0</v>
      </c>
      <c r="C7" s="38">
        <v>0</v>
      </c>
      <c r="D7" s="39">
        <v>1.1587883368878666E-7</v>
      </c>
      <c r="E7" s="37">
        <v>1.0415315428885471E-7</v>
      </c>
      <c r="F7" s="38">
        <v>9.8726194433162944E-8</v>
      </c>
      <c r="G7" s="39">
        <v>1.1587883368878666E-7</v>
      </c>
      <c r="H7" s="37">
        <v>1.0415315428885471E-7</v>
      </c>
      <c r="I7" s="38">
        <v>9.8726194433162944E-8</v>
      </c>
      <c r="J7" s="39">
        <v>2.0637010499825789E-7</v>
      </c>
      <c r="K7" s="37">
        <v>1.7831128610205854E-7</v>
      </c>
      <c r="L7" s="38">
        <v>2.0227101323550983E-7</v>
      </c>
      <c r="M7" s="39">
        <v>2.0637010499825789E-7</v>
      </c>
      <c r="N7" s="37">
        <v>1.7831128610205854E-7</v>
      </c>
      <c r="O7" s="38">
        <v>2.0227101323550983E-7</v>
      </c>
      <c r="P7" s="39">
        <v>0</v>
      </c>
      <c r="Q7" s="37">
        <v>0</v>
      </c>
      <c r="R7" s="38">
        <v>0</v>
      </c>
      <c r="S7" s="39">
        <v>0</v>
      </c>
      <c r="T7" s="37">
        <v>0</v>
      </c>
      <c r="U7" s="38">
        <v>0</v>
      </c>
      <c r="V7" s="39">
        <v>0</v>
      </c>
      <c r="W7" s="37">
        <v>0</v>
      </c>
      <c r="X7" s="40">
        <v>0</v>
      </c>
      <c r="Y7" s="35" t="s">
        <v>387</v>
      </c>
      <c r="Z7" s="36">
        <v>0</v>
      </c>
      <c r="AA7" s="37">
        <v>0</v>
      </c>
      <c r="AB7" s="38">
        <v>0</v>
      </c>
      <c r="AC7" s="39">
        <v>1.5882216617345463E-6</v>
      </c>
      <c r="AD7" s="37">
        <v>1.4275108793707731E-6</v>
      </c>
      <c r="AE7" s="38">
        <v>1.3531296060545272E-6</v>
      </c>
      <c r="AF7" s="39">
        <v>1.5882216617345463E-6</v>
      </c>
      <c r="AG7" s="37">
        <v>1.4275108793707731E-6</v>
      </c>
      <c r="AH7" s="38">
        <v>1.3531296060545272E-6</v>
      </c>
      <c r="AI7" s="39">
        <v>2.8284843802702401E-6</v>
      </c>
      <c r="AJ7" s="37">
        <v>2.4439135095164489E-6</v>
      </c>
      <c r="AK7" s="38">
        <v>2.7723027108161052E-6</v>
      </c>
      <c r="AL7" s="39">
        <v>2.8284843802702401E-6</v>
      </c>
      <c r="AM7" s="37">
        <v>2.4439135095164489E-6</v>
      </c>
      <c r="AN7" s="38">
        <v>2.7723027108161052E-6</v>
      </c>
      <c r="AO7" s="39">
        <v>0</v>
      </c>
      <c r="AP7" s="37">
        <v>0</v>
      </c>
      <c r="AQ7" s="38">
        <v>0</v>
      </c>
      <c r="AR7" s="39">
        <v>0</v>
      </c>
      <c r="AS7" s="37">
        <v>0</v>
      </c>
      <c r="AT7" s="38">
        <v>0</v>
      </c>
      <c r="AU7" s="39">
        <v>0</v>
      </c>
      <c r="AV7" s="37">
        <v>0</v>
      </c>
      <c r="AW7" s="40">
        <v>0</v>
      </c>
    </row>
    <row r="8" spans="1:49">
      <c r="A8" s="36">
        <v>0</v>
      </c>
      <c r="B8" s="37">
        <v>0</v>
      </c>
      <c r="C8" s="38">
        <v>0</v>
      </c>
      <c r="D8" s="39">
        <v>0</v>
      </c>
      <c r="E8" s="37">
        <v>0</v>
      </c>
      <c r="F8" s="38">
        <v>0</v>
      </c>
      <c r="G8" s="39">
        <v>0</v>
      </c>
      <c r="H8" s="37">
        <v>0</v>
      </c>
      <c r="I8" s="38">
        <v>0</v>
      </c>
      <c r="J8" s="39">
        <v>0</v>
      </c>
      <c r="K8" s="37">
        <v>0</v>
      </c>
      <c r="L8" s="38">
        <v>0</v>
      </c>
      <c r="M8" s="39">
        <v>0</v>
      </c>
      <c r="N8" s="37">
        <v>0</v>
      </c>
      <c r="O8" s="38">
        <v>0</v>
      </c>
      <c r="P8" s="39">
        <v>0</v>
      </c>
      <c r="Q8" s="37">
        <v>0</v>
      </c>
      <c r="R8" s="38">
        <v>0</v>
      </c>
      <c r="S8" s="39">
        <v>0</v>
      </c>
      <c r="T8" s="37">
        <v>0</v>
      </c>
      <c r="U8" s="38">
        <v>0</v>
      </c>
      <c r="V8" s="39">
        <v>0</v>
      </c>
      <c r="W8" s="37">
        <v>0</v>
      </c>
      <c r="X8" s="40">
        <v>0</v>
      </c>
      <c r="Y8" s="35" t="s">
        <v>388</v>
      </c>
      <c r="Z8" s="36">
        <v>0</v>
      </c>
      <c r="AA8" s="37">
        <v>0</v>
      </c>
      <c r="AB8" s="38">
        <v>0</v>
      </c>
      <c r="AC8" s="39">
        <v>0</v>
      </c>
      <c r="AD8" s="37">
        <v>0</v>
      </c>
      <c r="AE8" s="38">
        <v>0</v>
      </c>
      <c r="AF8" s="39">
        <v>6.0120011398231765E-6</v>
      </c>
      <c r="AG8" s="37">
        <v>8.6846459482167854E-6</v>
      </c>
      <c r="AH8" s="38">
        <v>1.1936602721629239E-5</v>
      </c>
      <c r="AI8" s="39">
        <v>6.0120011398231765E-6</v>
      </c>
      <c r="AJ8" s="37">
        <v>8.6846459482167854E-6</v>
      </c>
      <c r="AK8" s="38">
        <v>1.1936602721629239E-5</v>
      </c>
      <c r="AL8" s="39">
        <v>6.0120011398231765E-6</v>
      </c>
      <c r="AM8" s="37">
        <v>8.6846459482167854E-6</v>
      </c>
      <c r="AN8" s="38">
        <v>1.1936602721629239E-5</v>
      </c>
      <c r="AO8" s="39">
        <v>0</v>
      </c>
      <c r="AP8" s="37">
        <v>0</v>
      </c>
      <c r="AQ8" s="38">
        <v>0</v>
      </c>
      <c r="AR8" s="39">
        <v>0</v>
      </c>
      <c r="AS8" s="37">
        <v>0</v>
      </c>
      <c r="AT8" s="38">
        <v>0</v>
      </c>
      <c r="AU8" s="39">
        <v>0</v>
      </c>
      <c r="AV8" s="37">
        <v>0</v>
      </c>
      <c r="AW8" s="40">
        <v>0</v>
      </c>
    </row>
    <row r="9" spans="1:49">
      <c r="A9" s="36">
        <v>1.889E-6</v>
      </c>
      <c r="B9" s="37">
        <v>1.776E-6</v>
      </c>
      <c r="C9" s="38">
        <v>1.5889999999999999E-6</v>
      </c>
      <c r="D9" s="39">
        <v>1.249E-6</v>
      </c>
      <c r="E9" s="37">
        <v>1.1230000000000001E-6</v>
      </c>
      <c r="F9" s="38">
        <v>1.012E-6</v>
      </c>
      <c r="G9" s="39">
        <v>0</v>
      </c>
      <c r="H9" s="37">
        <v>0</v>
      </c>
      <c r="I9" s="38">
        <v>0</v>
      </c>
      <c r="J9" s="39">
        <v>1.249E-6</v>
      </c>
      <c r="K9" s="37">
        <v>1.1230000000000001E-6</v>
      </c>
      <c r="L9" s="38">
        <v>1.012E-6</v>
      </c>
      <c r="M9" s="39">
        <v>1.249E-6</v>
      </c>
      <c r="N9" s="37">
        <v>1.1230000000000001E-6</v>
      </c>
      <c r="O9" s="38">
        <v>1.012E-6</v>
      </c>
      <c r="P9" s="39">
        <v>0</v>
      </c>
      <c r="Q9" s="37">
        <v>0</v>
      </c>
      <c r="R9" s="38">
        <v>0</v>
      </c>
      <c r="S9" s="39">
        <v>2.1579999999999999E-6</v>
      </c>
      <c r="T9" s="37">
        <v>2.1179999999999999E-6</v>
      </c>
      <c r="U9" s="38">
        <v>2.0059999999999999E-6</v>
      </c>
      <c r="V9" s="39">
        <v>2.1579999999999999E-6</v>
      </c>
      <c r="W9" s="37">
        <v>2.1179999999999999E-6</v>
      </c>
      <c r="X9" s="40">
        <v>2.0059999999999999E-6</v>
      </c>
      <c r="Y9" s="35" t="s">
        <v>378</v>
      </c>
      <c r="Z9" s="36">
        <v>1.8894705423298702E-6</v>
      </c>
      <c r="AA9" s="37">
        <v>1.7763932489478736E-6</v>
      </c>
      <c r="AB9" s="38">
        <v>1.5886873090289054E-6</v>
      </c>
      <c r="AC9" s="39">
        <v>1.2489353194446605E-6</v>
      </c>
      <c r="AD9" s="37">
        <v>1.1230739628868328E-6</v>
      </c>
      <c r="AE9" s="38">
        <v>1.0121396024304377E-6</v>
      </c>
      <c r="AF9" s="39">
        <v>0</v>
      </c>
      <c r="AG9" s="37">
        <v>0</v>
      </c>
      <c r="AH9" s="38">
        <v>0</v>
      </c>
      <c r="AI9" s="39">
        <v>1.2489353194446605E-6</v>
      </c>
      <c r="AJ9" s="37">
        <v>1.1230739628868328E-6</v>
      </c>
      <c r="AK9" s="38">
        <v>1.0121396024304377E-6</v>
      </c>
      <c r="AL9" s="39">
        <v>1.2489353194446605E-6</v>
      </c>
      <c r="AM9" s="37">
        <v>1.1230739628868328E-6</v>
      </c>
      <c r="AN9" s="38">
        <v>1.0121396024304377E-6</v>
      </c>
      <c r="AO9" s="39">
        <v>0</v>
      </c>
      <c r="AP9" s="37">
        <v>0</v>
      </c>
      <c r="AQ9" s="38">
        <v>0</v>
      </c>
      <c r="AR9" s="39">
        <v>2.1577101987128219E-6</v>
      </c>
      <c r="AS9" s="37">
        <v>2.1182070966392314E-6</v>
      </c>
      <c r="AT9" s="38">
        <v>2.0060634907874248E-6</v>
      </c>
      <c r="AU9" s="39">
        <v>2.1577101987128219E-6</v>
      </c>
      <c r="AV9" s="37">
        <v>2.1182070966392314E-6</v>
      </c>
      <c r="AW9" s="40">
        <v>2.0060634907874248E-6</v>
      </c>
    </row>
    <row r="10" spans="1:49">
      <c r="A10" s="36">
        <v>0</v>
      </c>
      <c r="B10" s="37">
        <v>0</v>
      </c>
      <c r="C10" s="38">
        <v>0</v>
      </c>
      <c r="D10" s="39">
        <v>0</v>
      </c>
      <c r="E10" s="37">
        <v>0</v>
      </c>
      <c r="F10" s="38">
        <v>0</v>
      </c>
      <c r="G10" s="39">
        <v>0</v>
      </c>
      <c r="H10" s="37">
        <v>0</v>
      </c>
      <c r="I10" s="38">
        <v>0</v>
      </c>
      <c r="J10" s="39">
        <v>0</v>
      </c>
      <c r="K10" s="37">
        <v>0</v>
      </c>
      <c r="L10" s="38">
        <v>0</v>
      </c>
      <c r="M10" s="39">
        <v>0</v>
      </c>
      <c r="N10" s="37">
        <v>0</v>
      </c>
      <c r="O10" s="38">
        <v>0</v>
      </c>
      <c r="P10" s="39">
        <v>0</v>
      </c>
      <c r="Q10" s="37">
        <v>0</v>
      </c>
      <c r="R10" s="38">
        <v>0</v>
      </c>
      <c r="S10" s="39">
        <v>0</v>
      </c>
      <c r="T10" s="37">
        <v>0</v>
      </c>
      <c r="U10" s="38">
        <v>0</v>
      </c>
      <c r="V10" s="39">
        <v>0</v>
      </c>
      <c r="W10" s="37">
        <v>0</v>
      </c>
      <c r="X10" s="40">
        <v>0</v>
      </c>
      <c r="Y10" s="35" t="s">
        <v>389</v>
      </c>
      <c r="Z10" s="36">
        <v>0</v>
      </c>
      <c r="AA10" s="37">
        <v>0</v>
      </c>
      <c r="AB10" s="38">
        <v>0</v>
      </c>
      <c r="AC10" s="39">
        <v>0</v>
      </c>
      <c r="AD10" s="37">
        <v>0</v>
      </c>
      <c r="AE10" s="38">
        <v>0</v>
      </c>
      <c r="AF10" s="39">
        <v>0</v>
      </c>
      <c r="AG10" s="37">
        <v>0</v>
      </c>
      <c r="AH10" s="38">
        <v>0</v>
      </c>
      <c r="AI10" s="39">
        <v>0</v>
      </c>
      <c r="AJ10" s="37">
        <v>0</v>
      </c>
      <c r="AK10" s="38">
        <v>0</v>
      </c>
      <c r="AL10" s="39">
        <v>0</v>
      </c>
      <c r="AM10" s="37">
        <v>0</v>
      </c>
      <c r="AN10" s="38">
        <v>0</v>
      </c>
      <c r="AO10" s="39">
        <v>0</v>
      </c>
      <c r="AP10" s="37">
        <v>0</v>
      </c>
      <c r="AQ10" s="38">
        <v>0</v>
      </c>
      <c r="AR10" s="39">
        <v>0</v>
      </c>
      <c r="AS10" s="37">
        <v>0</v>
      </c>
      <c r="AT10" s="38">
        <v>0</v>
      </c>
      <c r="AU10" s="39">
        <v>0</v>
      </c>
      <c r="AV10" s="37">
        <v>0</v>
      </c>
      <c r="AW10" s="40">
        <v>0</v>
      </c>
    </row>
    <row r="11" spans="1:49">
      <c r="A11" s="36">
        <v>1.1475286347470027E-6</v>
      </c>
      <c r="B11" s="37">
        <v>1.1475286347470027E-6</v>
      </c>
      <c r="C11" s="38">
        <v>1.1475286347470027E-6</v>
      </c>
      <c r="D11" s="39">
        <v>0</v>
      </c>
      <c r="E11" s="37">
        <v>0</v>
      </c>
      <c r="F11" s="38">
        <v>0</v>
      </c>
      <c r="G11" s="39">
        <v>0</v>
      </c>
      <c r="H11" s="37">
        <v>0</v>
      </c>
      <c r="I11" s="38">
        <v>0</v>
      </c>
      <c r="J11" s="39">
        <v>1.1475286347470027E-6</v>
      </c>
      <c r="K11" s="37">
        <v>1.1475286347470027E-6</v>
      </c>
      <c r="L11" s="38">
        <v>1.1475286347470027E-6</v>
      </c>
      <c r="M11" s="39">
        <v>1.1475286347470027E-6</v>
      </c>
      <c r="N11" s="37">
        <v>1.1475286347470027E-6</v>
      </c>
      <c r="O11" s="38">
        <v>1.1475286347470027E-6</v>
      </c>
      <c r="P11" s="39">
        <v>0</v>
      </c>
      <c r="Q11" s="37">
        <v>0</v>
      </c>
      <c r="R11" s="38">
        <v>0</v>
      </c>
      <c r="S11" s="39">
        <v>1.1475286347470027E-6</v>
      </c>
      <c r="T11" s="37">
        <v>1.1475286347470027E-6</v>
      </c>
      <c r="U11" s="38">
        <v>1.1475286347470027E-6</v>
      </c>
      <c r="V11" s="39">
        <v>0</v>
      </c>
      <c r="W11" s="37">
        <v>0</v>
      </c>
      <c r="X11" s="40">
        <v>0</v>
      </c>
      <c r="Y11" s="35" t="s">
        <v>390</v>
      </c>
      <c r="Z11" s="36">
        <v>1.5699999999999999E-5</v>
      </c>
      <c r="AA11" s="37">
        <v>1.5699999999999999E-5</v>
      </c>
      <c r="AB11" s="38">
        <v>1.5699999999999999E-5</v>
      </c>
      <c r="AC11" s="39">
        <v>0</v>
      </c>
      <c r="AD11" s="37">
        <v>0</v>
      </c>
      <c r="AE11" s="38">
        <v>0</v>
      </c>
      <c r="AF11" s="39">
        <v>0</v>
      </c>
      <c r="AG11" s="37">
        <v>0</v>
      </c>
      <c r="AH11" s="38">
        <v>0</v>
      </c>
      <c r="AI11" s="39">
        <v>1.5727899999999999E-5</v>
      </c>
      <c r="AJ11" s="37">
        <v>1.5727899999999999E-5</v>
      </c>
      <c r="AK11" s="38">
        <v>1.5727899999999999E-5</v>
      </c>
      <c r="AL11" s="39">
        <v>1.5699999999999999E-5</v>
      </c>
      <c r="AM11" s="37">
        <v>1.5699999999999999E-5</v>
      </c>
      <c r="AN11" s="38">
        <v>1.5699999999999999E-5</v>
      </c>
      <c r="AO11" s="39">
        <v>0</v>
      </c>
      <c r="AP11" s="37">
        <v>0</v>
      </c>
      <c r="AQ11" s="38">
        <v>0</v>
      </c>
      <c r="AR11" s="39">
        <v>1.5699999999999999E-5</v>
      </c>
      <c r="AS11" s="37">
        <v>1.5699999999999999E-5</v>
      </c>
      <c r="AT11" s="38">
        <v>1.5699999999999999E-5</v>
      </c>
      <c r="AU11" s="39">
        <v>0</v>
      </c>
      <c r="AV11" s="37">
        <v>0</v>
      </c>
      <c r="AW11" s="40">
        <v>0</v>
      </c>
    </row>
    <row r="12" spans="1:49">
      <c r="A12" s="36">
        <v>0</v>
      </c>
      <c r="B12" s="37">
        <v>0</v>
      </c>
      <c r="C12" s="38">
        <v>0</v>
      </c>
      <c r="D12" s="39">
        <v>0</v>
      </c>
      <c r="E12" s="37">
        <v>0</v>
      </c>
      <c r="F12" s="38">
        <v>0</v>
      </c>
      <c r="G12" s="39">
        <v>0</v>
      </c>
      <c r="H12" s="37">
        <v>0</v>
      </c>
      <c r="I12" s="38">
        <v>0</v>
      </c>
      <c r="J12" s="39">
        <v>0</v>
      </c>
      <c r="K12" s="37">
        <v>0</v>
      </c>
      <c r="L12" s="38">
        <v>0</v>
      </c>
      <c r="M12" s="39">
        <v>0</v>
      </c>
      <c r="N12" s="37">
        <v>0</v>
      </c>
      <c r="O12" s="38">
        <v>0</v>
      </c>
      <c r="P12" s="39">
        <v>0</v>
      </c>
      <c r="Q12" s="37">
        <v>0</v>
      </c>
      <c r="R12" s="38">
        <v>0</v>
      </c>
      <c r="S12" s="39">
        <v>0</v>
      </c>
      <c r="T12" s="37">
        <v>0</v>
      </c>
      <c r="U12" s="38">
        <v>0</v>
      </c>
      <c r="V12" s="39">
        <v>0</v>
      </c>
      <c r="W12" s="37">
        <v>0</v>
      </c>
      <c r="X12" s="40">
        <v>0</v>
      </c>
      <c r="Y12" s="35" t="s">
        <v>391</v>
      </c>
      <c r="Z12" s="36">
        <v>4.6542438802060198E-6</v>
      </c>
      <c r="AA12" s="37">
        <v>8.8510819657510713E-6</v>
      </c>
      <c r="AB12" s="38">
        <v>1.1248425812388191E-5</v>
      </c>
      <c r="AC12" s="39">
        <v>4.8105705227366694E-6</v>
      </c>
      <c r="AD12" s="37">
        <v>1.0544666722921361E-5</v>
      </c>
      <c r="AE12" s="38">
        <v>1.2890677910552489E-5</v>
      </c>
      <c r="AF12" s="39">
        <v>7.3547950574743745E-6</v>
      </c>
      <c r="AG12" s="37">
        <v>1.1671636151995086E-5</v>
      </c>
      <c r="AH12" s="38">
        <v>1.3351502629741396E-5</v>
      </c>
      <c r="AI12" s="39">
        <v>4.8105705227366694E-6</v>
      </c>
      <c r="AJ12" s="37">
        <v>1.0544666722921361E-5</v>
      </c>
      <c r="AK12" s="38">
        <v>1.2890677910552489E-5</v>
      </c>
      <c r="AL12" s="39">
        <v>4.8105705227366694E-6</v>
      </c>
      <c r="AM12" s="37">
        <v>1.0544666722921361E-5</v>
      </c>
      <c r="AN12" s="38">
        <v>1.2890677910552489E-5</v>
      </c>
      <c r="AO12" s="39">
        <v>0</v>
      </c>
      <c r="AP12" s="37">
        <v>0</v>
      </c>
      <c r="AQ12" s="38">
        <v>0</v>
      </c>
      <c r="AR12" s="39">
        <v>4.6542438802060198E-6</v>
      </c>
      <c r="AS12" s="37">
        <v>8.8510819657510713E-6</v>
      </c>
      <c r="AT12" s="38">
        <v>1.1248425812388191E-5</v>
      </c>
      <c r="AU12" s="39">
        <v>8.1685736124198755E-6</v>
      </c>
      <c r="AV12" s="37">
        <v>1.0048503063022824E-5</v>
      </c>
      <c r="AW12" s="40">
        <v>1.2713898931490548E-5</v>
      </c>
    </row>
    <row r="13" spans="1:49">
      <c r="A13" s="36">
        <v>0</v>
      </c>
      <c r="B13" s="37">
        <v>0</v>
      </c>
      <c r="C13" s="38">
        <v>0</v>
      </c>
      <c r="D13" s="39">
        <v>0</v>
      </c>
      <c r="E13" s="37">
        <v>0</v>
      </c>
      <c r="F13" s="38">
        <v>0</v>
      </c>
      <c r="G13" s="39">
        <v>0</v>
      </c>
      <c r="H13" s="37">
        <v>0</v>
      </c>
      <c r="I13" s="38">
        <v>0</v>
      </c>
      <c r="J13" s="39">
        <v>0</v>
      </c>
      <c r="K13" s="37">
        <v>0</v>
      </c>
      <c r="L13" s="38">
        <v>0</v>
      </c>
      <c r="M13" s="39">
        <v>0</v>
      </c>
      <c r="N13" s="37">
        <v>0</v>
      </c>
      <c r="O13" s="38">
        <v>0</v>
      </c>
      <c r="P13" s="39">
        <v>0</v>
      </c>
      <c r="Q13" s="37">
        <v>0</v>
      </c>
      <c r="R13" s="38">
        <v>0</v>
      </c>
      <c r="S13" s="39">
        <v>0</v>
      </c>
      <c r="T13" s="37">
        <v>0</v>
      </c>
      <c r="U13" s="38">
        <v>0</v>
      </c>
      <c r="V13" s="39">
        <v>0</v>
      </c>
      <c r="W13" s="37">
        <v>0</v>
      </c>
      <c r="X13" s="40">
        <v>0</v>
      </c>
      <c r="Y13" s="35" t="s">
        <v>392</v>
      </c>
      <c r="Z13" s="36">
        <v>0</v>
      </c>
      <c r="AA13" s="37">
        <v>0</v>
      </c>
      <c r="AB13" s="38">
        <v>0</v>
      </c>
      <c r="AC13" s="39">
        <v>0</v>
      </c>
      <c r="AD13" s="37">
        <v>0</v>
      </c>
      <c r="AE13" s="38">
        <v>0</v>
      </c>
      <c r="AF13" s="39">
        <v>0</v>
      </c>
      <c r="AG13" s="37">
        <v>0</v>
      </c>
      <c r="AH13" s="38">
        <v>0</v>
      </c>
      <c r="AI13" s="39">
        <v>0</v>
      </c>
      <c r="AJ13" s="37">
        <v>0</v>
      </c>
      <c r="AK13" s="38">
        <v>0</v>
      </c>
      <c r="AL13" s="39">
        <v>0</v>
      </c>
      <c r="AM13" s="37">
        <v>0</v>
      </c>
      <c r="AN13" s="38">
        <v>0</v>
      </c>
      <c r="AO13" s="39">
        <v>0</v>
      </c>
      <c r="AP13" s="37">
        <v>0</v>
      </c>
      <c r="AQ13" s="38">
        <v>0</v>
      </c>
      <c r="AR13" s="39">
        <v>0</v>
      </c>
      <c r="AS13" s="37">
        <v>0</v>
      </c>
      <c r="AT13" s="38">
        <v>0</v>
      </c>
      <c r="AU13" s="39">
        <v>0</v>
      </c>
      <c r="AV13" s="37">
        <v>0</v>
      </c>
      <c r="AW13" s="40">
        <v>0</v>
      </c>
    </row>
    <row r="14" spans="1:49">
      <c r="A14" s="36">
        <v>5.2768520933097091E-6</v>
      </c>
      <c r="B14" s="37">
        <v>9.6025791641957667E-7</v>
      </c>
      <c r="C14" s="38">
        <v>4.9231497237750461E-7</v>
      </c>
      <c r="D14" s="39">
        <v>5.2768520933097091E-6</v>
      </c>
      <c r="E14" s="37">
        <v>9.6025791641957667E-7</v>
      </c>
      <c r="F14" s="38">
        <v>4.9231497237750461E-7</v>
      </c>
      <c r="G14" s="39">
        <v>0</v>
      </c>
      <c r="H14" s="37">
        <v>0</v>
      </c>
      <c r="I14" s="38">
        <v>0</v>
      </c>
      <c r="J14" s="39">
        <v>5.2768520933097091E-6</v>
      </c>
      <c r="K14" s="37">
        <v>9.6025791641957667E-7</v>
      </c>
      <c r="L14" s="38">
        <v>4.9231497237750461E-7</v>
      </c>
      <c r="M14" s="39">
        <v>5.2768520933097091E-6</v>
      </c>
      <c r="N14" s="37">
        <v>9.6025791641957667E-7</v>
      </c>
      <c r="O14" s="38">
        <v>4.9231497237750461E-7</v>
      </c>
      <c r="P14" s="39">
        <v>0</v>
      </c>
      <c r="Q14" s="37">
        <v>0</v>
      </c>
      <c r="R14" s="38">
        <v>0</v>
      </c>
      <c r="S14" s="39">
        <v>5.2768520933097091E-6</v>
      </c>
      <c r="T14" s="37">
        <v>9.6025791641957667E-7</v>
      </c>
      <c r="U14" s="38">
        <v>4.9231497237750461E-7</v>
      </c>
      <c r="V14" s="39">
        <v>5.2768520933097091E-6</v>
      </c>
      <c r="W14" s="37">
        <v>9.6025791641957667E-7</v>
      </c>
      <c r="X14" s="40">
        <v>4.9231497237750461E-7</v>
      </c>
      <c r="Y14" s="35" t="s">
        <v>393</v>
      </c>
      <c r="Z14" s="36">
        <v>7.2323913984774236E-5</v>
      </c>
      <c r="AA14" s="37">
        <v>1.3161182030927136E-5</v>
      </c>
      <c r="AB14" s="38">
        <v>6.7476110919975618E-6</v>
      </c>
      <c r="AC14" s="39">
        <v>7.2323913984774236E-5</v>
      </c>
      <c r="AD14" s="37">
        <v>1.3161182030927136E-5</v>
      </c>
      <c r="AE14" s="38">
        <v>6.7476110919975618E-6</v>
      </c>
      <c r="AF14" s="39">
        <v>0</v>
      </c>
      <c r="AG14" s="37">
        <v>0</v>
      </c>
      <c r="AH14" s="38">
        <v>0</v>
      </c>
      <c r="AI14" s="39">
        <v>7.2323913984774236E-5</v>
      </c>
      <c r="AJ14" s="37">
        <v>1.3161182030927136E-5</v>
      </c>
      <c r="AK14" s="38">
        <v>6.7476110919975618E-6</v>
      </c>
      <c r="AL14" s="39">
        <v>7.2323913984774236E-5</v>
      </c>
      <c r="AM14" s="37">
        <v>1.3161182030927136E-5</v>
      </c>
      <c r="AN14" s="38">
        <v>6.7476110919975618E-6</v>
      </c>
      <c r="AO14" s="39">
        <v>0</v>
      </c>
      <c r="AP14" s="37">
        <v>0</v>
      </c>
      <c r="AQ14" s="38">
        <v>0</v>
      </c>
      <c r="AR14" s="39">
        <v>7.2323913984774236E-5</v>
      </c>
      <c r="AS14" s="37">
        <v>1.3161182030927136E-5</v>
      </c>
      <c r="AT14" s="38">
        <v>6.7476110919975618E-6</v>
      </c>
      <c r="AU14" s="39">
        <v>7.2323913984774236E-5</v>
      </c>
      <c r="AV14" s="37">
        <v>1.3161182030927136E-5</v>
      </c>
      <c r="AW14" s="40">
        <v>6.7476110919975618E-6</v>
      </c>
    </row>
    <row r="15" spans="1:49">
      <c r="A15" s="36">
        <v>1.5212558395410221E-6</v>
      </c>
      <c r="B15" s="37">
        <v>9.2768738372081773E-7</v>
      </c>
      <c r="C15" s="38">
        <v>7.4651081678563007E-7</v>
      </c>
      <c r="D15" s="39">
        <v>0</v>
      </c>
      <c r="E15" s="37">
        <v>0</v>
      </c>
      <c r="F15" s="38">
        <v>0</v>
      </c>
      <c r="G15" s="39">
        <v>0</v>
      </c>
      <c r="H15" s="37">
        <v>0</v>
      </c>
      <c r="I15" s="38">
        <v>0</v>
      </c>
      <c r="J15" s="39">
        <v>0</v>
      </c>
      <c r="K15" s="37">
        <v>0</v>
      </c>
      <c r="L15" s="38">
        <v>0</v>
      </c>
      <c r="M15" s="39">
        <v>0</v>
      </c>
      <c r="N15" s="37">
        <v>0</v>
      </c>
      <c r="O15" s="38">
        <v>0</v>
      </c>
      <c r="P15" s="39">
        <v>0</v>
      </c>
      <c r="Q15" s="37">
        <v>0</v>
      </c>
      <c r="R15" s="38">
        <v>0</v>
      </c>
      <c r="S15" s="39">
        <v>1.5147104915007264E-6</v>
      </c>
      <c r="T15" s="37">
        <v>1.1614644837245925E-6</v>
      </c>
      <c r="U15" s="38">
        <v>9.0901047940533629E-7</v>
      </c>
      <c r="V15" s="39">
        <v>8.166241258399166E-7</v>
      </c>
      <c r="W15" s="37">
        <v>7.3903568378703071E-7</v>
      </c>
      <c r="X15" s="40">
        <v>6.4892114448870623E-7</v>
      </c>
      <c r="Y15" s="35" t="s">
        <v>394</v>
      </c>
      <c r="Z15" s="36">
        <v>1.4291541558034817E-5</v>
      </c>
      <c r="AA15" s="37">
        <v>1.5464190133996746E-5</v>
      </c>
      <c r="AB15" s="38">
        <v>1.7702622477881138E-5</v>
      </c>
      <c r="AC15" s="39">
        <v>0</v>
      </c>
      <c r="AD15" s="37">
        <v>0</v>
      </c>
      <c r="AE15" s="38">
        <v>0</v>
      </c>
      <c r="AF15" s="39">
        <v>0</v>
      </c>
      <c r="AG15" s="37">
        <v>0</v>
      </c>
      <c r="AH15" s="38">
        <v>0</v>
      </c>
      <c r="AI15" s="39">
        <v>0</v>
      </c>
      <c r="AJ15" s="37">
        <v>0</v>
      </c>
      <c r="AK15" s="38">
        <v>0</v>
      </c>
      <c r="AL15" s="39">
        <v>0</v>
      </c>
      <c r="AM15" s="37">
        <v>0</v>
      </c>
      <c r="AN15" s="38">
        <v>0</v>
      </c>
      <c r="AO15" s="39">
        <v>0</v>
      </c>
      <c r="AP15" s="37">
        <v>0</v>
      </c>
      <c r="AQ15" s="38">
        <v>0</v>
      </c>
      <c r="AR15" s="39">
        <v>1.4230050840235561E-5</v>
      </c>
      <c r="AS15" s="37">
        <v>1.9361164035843739E-5</v>
      </c>
      <c r="AT15" s="38">
        <v>2.1556110083762383E-5</v>
      </c>
      <c r="AU15" s="39">
        <v>7.6718309493925916E-6</v>
      </c>
      <c r="AV15" s="37">
        <v>1.2319439210278524E-5</v>
      </c>
      <c r="AW15" s="40">
        <v>1.5388398641378204E-5</v>
      </c>
    </row>
    <row r="16" spans="1:49">
      <c r="A16" s="36">
        <v>0</v>
      </c>
      <c r="B16" s="37">
        <v>0</v>
      </c>
      <c r="C16" s="38">
        <v>0</v>
      </c>
      <c r="D16" s="39">
        <v>0</v>
      </c>
      <c r="E16" s="37">
        <v>0</v>
      </c>
      <c r="F16" s="38">
        <v>0</v>
      </c>
      <c r="G16" s="39">
        <v>1.0629453426222708E-7</v>
      </c>
      <c r="H16" s="37">
        <v>9.5538681868412681E-8</v>
      </c>
      <c r="I16" s="38">
        <v>9.0560584040212147E-8</v>
      </c>
      <c r="J16" s="39">
        <v>0</v>
      </c>
      <c r="K16" s="37">
        <v>0</v>
      </c>
      <c r="L16" s="38">
        <v>0</v>
      </c>
      <c r="M16" s="39">
        <v>0</v>
      </c>
      <c r="N16" s="37">
        <v>0</v>
      </c>
      <c r="O16" s="38">
        <v>0</v>
      </c>
      <c r="P16" s="39">
        <v>0</v>
      </c>
      <c r="Q16" s="37">
        <v>0</v>
      </c>
      <c r="R16" s="38">
        <v>0</v>
      </c>
      <c r="S16" s="39">
        <v>0</v>
      </c>
      <c r="T16" s="37">
        <v>0</v>
      </c>
      <c r="U16" s="38">
        <v>0</v>
      </c>
      <c r="V16" s="39">
        <v>0</v>
      </c>
      <c r="W16" s="37">
        <v>0</v>
      </c>
      <c r="X16" s="40">
        <v>0</v>
      </c>
      <c r="Y16" s="35" t="s">
        <v>395</v>
      </c>
      <c r="Z16" s="36">
        <v>0</v>
      </c>
      <c r="AA16" s="37">
        <v>0</v>
      </c>
      <c r="AB16" s="38">
        <v>0</v>
      </c>
      <c r="AC16" s="39">
        <v>0</v>
      </c>
      <c r="AD16" s="37">
        <v>0</v>
      </c>
      <c r="AE16" s="38">
        <v>0</v>
      </c>
      <c r="AF16" s="39">
        <v>1.4568603813587593E-6</v>
      </c>
      <c r="AG16" s="37">
        <v>1.3094419338435384E-6</v>
      </c>
      <c r="AH16" s="38">
        <v>1.2412127106687899E-6</v>
      </c>
      <c r="AI16" s="39">
        <v>0</v>
      </c>
      <c r="AJ16" s="37">
        <v>0</v>
      </c>
      <c r="AK16" s="38">
        <v>0</v>
      </c>
      <c r="AL16" s="39">
        <v>0</v>
      </c>
      <c r="AM16" s="37">
        <v>0</v>
      </c>
      <c r="AN16" s="38">
        <v>0</v>
      </c>
      <c r="AO16" s="39">
        <v>0</v>
      </c>
      <c r="AP16" s="37">
        <v>0</v>
      </c>
      <c r="AQ16" s="38">
        <v>0</v>
      </c>
      <c r="AR16" s="39">
        <v>0</v>
      </c>
      <c r="AS16" s="37">
        <v>0</v>
      </c>
      <c r="AT16" s="38">
        <v>0</v>
      </c>
      <c r="AU16" s="39">
        <v>0</v>
      </c>
      <c r="AV16" s="37">
        <v>0</v>
      </c>
      <c r="AW16" s="40">
        <v>0</v>
      </c>
    </row>
    <row r="17" spans="1:51">
      <c r="A17" s="36">
        <v>7.7034234125656186E-7</v>
      </c>
      <c r="B17" s="37">
        <v>9.0283397716690569E-7</v>
      </c>
      <c r="C17" s="38">
        <v>1.0794926285373653E-6</v>
      </c>
      <c r="D17" s="39">
        <v>0</v>
      </c>
      <c r="E17" s="37">
        <v>0</v>
      </c>
      <c r="F17" s="38">
        <v>0</v>
      </c>
      <c r="G17" s="39">
        <v>0</v>
      </c>
      <c r="H17" s="37">
        <v>0</v>
      </c>
      <c r="I17" s="38">
        <v>0</v>
      </c>
      <c r="J17" s="39">
        <v>4.5981167073804443E-7</v>
      </c>
      <c r="K17" s="37">
        <v>5.7682350575779258E-7</v>
      </c>
      <c r="L17" s="38">
        <v>7.4721900675291248E-7</v>
      </c>
      <c r="M17" s="39">
        <v>4.5981167073804443E-7</v>
      </c>
      <c r="N17" s="37">
        <v>5.7682350575779258E-7</v>
      </c>
      <c r="O17" s="38">
        <v>7.4721900675291248E-7</v>
      </c>
      <c r="P17" s="39">
        <v>0</v>
      </c>
      <c r="Q17" s="37">
        <v>0</v>
      </c>
      <c r="R17" s="38">
        <v>0</v>
      </c>
      <c r="S17" s="39">
        <v>1.0433838709292265E-6</v>
      </c>
      <c r="T17" s="37">
        <v>1.0921840951013057E-6</v>
      </c>
      <c r="U17" s="38">
        <v>1.3430481631526946E-6</v>
      </c>
      <c r="V17" s="39">
        <v>7.2322634992095403E-7</v>
      </c>
      <c r="W17" s="37">
        <v>8.6456346569315848E-7</v>
      </c>
      <c r="X17" s="40">
        <v>1.0133968653522766E-6</v>
      </c>
      <c r="Y17" s="35" t="s">
        <v>396</v>
      </c>
      <c r="Z17" s="36">
        <v>1.05582215007517E-5</v>
      </c>
      <c r="AA17" s="37">
        <v>1.2374136275287589E-5</v>
      </c>
      <c r="AB17" s="38">
        <v>1.4795398967600357E-5</v>
      </c>
      <c r="AC17" s="39">
        <v>0</v>
      </c>
      <c r="AD17" s="37">
        <v>0</v>
      </c>
      <c r="AE17" s="38">
        <v>0</v>
      </c>
      <c r="AF17" s="39">
        <v>0</v>
      </c>
      <c r="AG17" s="37">
        <v>0</v>
      </c>
      <c r="AH17" s="38">
        <v>0</v>
      </c>
      <c r="AI17" s="39">
        <v>6.3021246636449609E-6</v>
      </c>
      <c r="AJ17" s="37">
        <v>7.9058751083273908E-6</v>
      </c>
      <c r="AK17" s="38">
        <v>1.0241295798436976E-5</v>
      </c>
      <c r="AL17" s="39">
        <v>6.3021246636449609E-6</v>
      </c>
      <c r="AM17" s="37">
        <v>7.9058751083273908E-6</v>
      </c>
      <c r="AN17" s="38">
        <v>1.0241295798436976E-5</v>
      </c>
      <c r="AO17" s="39">
        <v>0</v>
      </c>
      <c r="AP17" s="37">
        <v>0</v>
      </c>
      <c r="AQ17" s="38">
        <v>0</v>
      </c>
      <c r="AR17" s="39">
        <v>1.4300496583912337E-5</v>
      </c>
      <c r="AS17" s="37">
        <v>1.4969346715212012E-5</v>
      </c>
      <c r="AT17" s="38">
        <v>1.8407660118504575E-5</v>
      </c>
      <c r="AU17" s="39">
        <v>9.9124552665636628E-6</v>
      </c>
      <c r="AV17" s="37">
        <v>1.1849605147441524E-5</v>
      </c>
      <c r="AW17" s="40">
        <v>1.3889498213357671E-5</v>
      </c>
    </row>
    <row r="18" spans="1:51">
      <c r="A18" s="36">
        <v>0</v>
      </c>
      <c r="B18" s="37">
        <v>0</v>
      </c>
      <c r="C18" s="38">
        <v>0</v>
      </c>
      <c r="D18" s="39">
        <v>0</v>
      </c>
      <c r="E18" s="37">
        <v>0</v>
      </c>
      <c r="F18" s="38">
        <v>0</v>
      </c>
      <c r="G18" s="39">
        <v>0</v>
      </c>
      <c r="H18" s="37">
        <v>0</v>
      </c>
      <c r="I18" s="38">
        <v>0</v>
      </c>
      <c r="J18" s="39">
        <v>0</v>
      </c>
      <c r="K18" s="37">
        <v>0</v>
      </c>
      <c r="L18" s="38">
        <v>0</v>
      </c>
      <c r="M18" s="39">
        <v>0</v>
      </c>
      <c r="N18" s="37">
        <v>0</v>
      </c>
      <c r="O18" s="38">
        <v>0</v>
      </c>
      <c r="P18" s="39">
        <v>0</v>
      </c>
      <c r="Q18" s="37">
        <v>0</v>
      </c>
      <c r="R18" s="38">
        <v>0</v>
      </c>
      <c r="S18" s="39">
        <v>0</v>
      </c>
      <c r="T18" s="37">
        <v>0</v>
      </c>
      <c r="U18" s="38">
        <v>0</v>
      </c>
      <c r="V18" s="39">
        <v>0</v>
      </c>
      <c r="W18" s="37">
        <v>0</v>
      </c>
      <c r="X18" s="40">
        <v>0</v>
      </c>
      <c r="Y18" s="35" t="s">
        <v>397</v>
      </c>
      <c r="Z18" s="36">
        <v>0</v>
      </c>
      <c r="AA18" s="37">
        <v>0</v>
      </c>
      <c r="AB18" s="38">
        <v>0</v>
      </c>
      <c r="AC18" s="39">
        <v>0</v>
      </c>
      <c r="AD18" s="37">
        <v>0</v>
      </c>
      <c r="AE18" s="38">
        <v>0</v>
      </c>
      <c r="AF18" s="39">
        <v>0</v>
      </c>
      <c r="AG18" s="37">
        <v>0</v>
      </c>
      <c r="AH18" s="38">
        <v>0</v>
      </c>
      <c r="AI18" s="39">
        <v>0</v>
      </c>
      <c r="AJ18" s="37">
        <v>0</v>
      </c>
      <c r="AK18" s="38">
        <v>0</v>
      </c>
      <c r="AL18" s="39">
        <v>0</v>
      </c>
      <c r="AM18" s="37">
        <v>0</v>
      </c>
      <c r="AN18" s="38">
        <v>0</v>
      </c>
      <c r="AO18" s="39">
        <v>0</v>
      </c>
      <c r="AP18" s="37">
        <v>0</v>
      </c>
      <c r="AQ18" s="38">
        <v>0</v>
      </c>
      <c r="AR18" s="39">
        <v>0</v>
      </c>
      <c r="AS18" s="37">
        <v>0</v>
      </c>
      <c r="AT18" s="38">
        <v>0</v>
      </c>
      <c r="AU18" s="39">
        <v>0</v>
      </c>
      <c r="AV18" s="37">
        <v>0</v>
      </c>
      <c r="AW18" s="40">
        <v>0</v>
      </c>
    </row>
    <row r="19" spans="1:51">
      <c r="A19" s="36">
        <v>4.3598623071921982E-7</v>
      </c>
      <c r="B19" s="37">
        <v>4.6258450191860482E-7</v>
      </c>
      <c r="C19" s="38">
        <v>4.7256720088623745E-7</v>
      </c>
      <c r="D19" s="39">
        <v>1.4764400070364863E-7</v>
      </c>
      <c r="E19" s="37">
        <v>1.7863828851209571E-7</v>
      </c>
      <c r="F19" s="38">
        <v>1.7036654570280245E-7</v>
      </c>
      <c r="G19" s="39">
        <v>1.4764400070364863E-7</v>
      </c>
      <c r="H19" s="37">
        <v>1.7863828851209571E-7</v>
      </c>
      <c r="I19" s="38">
        <v>1.7036654570280245E-7</v>
      </c>
      <c r="J19" s="39">
        <v>1.844953409126815E-7</v>
      </c>
      <c r="K19" s="37">
        <v>2.1210523763741113E-7</v>
      </c>
      <c r="L19" s="38">
        <v>2.0882369816494665E-7</v>
      </c>
      <c r="M19" s="39">
        <v>1.844953409126815E-7</v>
      </c>
      <c r="N19" s="37">
        <v>2.1210523763741113E-7</v>
      </c>
      <c r="O19" s="38">
        <v>2.0882369816494665E-7</v>
      </c>
      <c r="P19" s="39">
        <v>0</v>
      </c>
      <c r="Q19" s="37">
        <v>0</v>
      </c>
      <c r="R19" s="38">
        <v>0</v>
      </c>
      <c r="S19" s="39">
        <v>6.1178406537848864E-7</v>
      </c>
      <c r="T19" s="37">
        <v>6.287059001500246E-7</v>
      </c>
      <c r="U19" s="38">
        <v>6.5508000912805115E-7</v>
      </c>
      <c r="V19" s="39">
        <v>7.8415775575062886E-7</v>
      </c>
      <c r="W19" s="37">
        <v>7.2605757427435489E-7</v>
      </c>
      <c r="X19" s="40">
        <v>6.0536413415995474E-7</v>
      </c>
      <c r="Y19" s="35" t="s">
        <v>398</v>
      </c>
      <c r="Z19" s="36">
        <v>5.9755759857398948E-6</v>
      </c>
      <c r="AA19" s="37">
        <v>6.3401287615902881E-6</v>
      </c>
      <c r="AB19" s="38">
        <v>6.4769504592054893E-6</v>
      </c>
      <c r="AC19" s="39">
        <v>2.0235913037617722E-6</v>
      </c>
      <c r="AD19" s="37">
        <v>2.4483953660775468E-6</v>
      </c>
      <c r="AE19" s="38">
        <v>2.3350238322795862E-6</v>
      </c>
      <c r="AF19" s="39">
        <v>2.0235913037617722E-6</v>
      </c>
      <c r="AG19" s="37">
        <v>2.4483953660775468E-6</v>
      </c>
      <c r="AH19" s="38">
        <v>2.3350238322795862E-6</v>
      </c>
      <c r="AI19" s="39">
        <v>2.5286714372149872E-6</v>
      </c>
      <c r="AJ19" s="37">
        <v>2.9070894335009876E-6</v>
      </c>
      <c r="AK19" s="38">
        <v>2.8621130395548566E-6</v>
      </c>
      <c r="AL19" s="39">
        <v>2.5286714372149872E-6</v>
      </c>
      <c r="AM19" s="37">
        <v>2.9070894335009876E-6</v>
      </c>
      <c r="AN19" s="38">
        <v>2.8621130395548566E-6</v>
      </c>
      <c r="AO19" s="39">
        <v>0</v>
      </c>
      <c r="AP19" s="37">
        <v>0</v>
      </c>
      <c r="AQ19" s="38">
        <v>0</v>
      </c>
      <c r="AR19" s="39">
        <v>8.3850404254816371E-6</v>
      </c>
      <c r="AS19" s="37">
        <v>8.6169691020562173E-6</v>
      </c>
      <c r="AT19" s="38">
        <v>8.9784495368726985E-6</v>
      </c>
      <c r="AU19" s="39">
        <v>1.07475739464645E-5</v>
      </c>
      <c r="AV19" s="37">
        <v>9.9512596944661557E-6</v>
      </c>
      <c r="AW19" s="40">
        <v>8.2970496034864374E-6</v>
      </c>
    </row>
    <row r="20" spans="1:51">
      <c r="A20" s="36">
        <v>0</v>
      </c>
      <c r="B20" s="37">
        <v>0</v>
      </c>
      <c r="C20" s="38">
        <v>0</v>
      </c>
      <c r="D20" s="39">
        <v>0</v>
      </c>
      <c r="E20" s="37">
        <v>0</v>
      </c>
      <c r="F20" s="38">
        <v>0</v>
      </c>
      <c r="G20" s="39">
        <v>4.1389358397502433E-8</v>
      </c>
      <c r="H20" s="37">
        <v>4.2299640399735719E-8</v>
      </c>
      <c r="I20" s="38">
        <v>4.4545123318962488E-8</v>
      </c>
      <c r="J20" s="39">
        <v>0</v>
      </c>
      <c r="K20" s="37">
        <v>0</v>
      </c>
      <c r="L20" s="38">
        <v>0</v>
      </c>
      <c r="M20" s="39">
        <v>0</v>
      </c>
      <c r="N20" s="37">
        <v>0</v>
      </c>
      <c r="O20" s="38">
        <v>0</v>
      </c>
      <c r="P20" s="39">
        <v>0</v>
      </c>
      <c r="Q20" s="37">
        <v>0</v>
      </c>
      <c r="R20" s="38">
        <v>0</v>
      </c>
      <c r="S20" s="39">
        <v>0</v>
      </c>
      <c r="T20" s="37">
        <v>0</v>
      </c>
      <c r="U20" s="38">
        <v>0</v>
      </c>
      <c r="V20" s="39">
        <v>0</v>
      </c>
      <c r="W20" s="37">
        <v>0</v>
      </c>
      <c r="X20" s="40">
        <v>0</v>
      </c>
      <c r="Y20" s="35" t="s">
        <v>399</v>
      </c>
      <c r="Z20" s="36">
        <v>0</v>
      </c>
      <c r="AA20" s="37">
        <v>0</v>
      </c>
      <c r="AB20" s="38">
        <v>0</v>
      </c>
      <c r="AC20" s="39">
        <v>0</v>
      </c>
      <c r="AD20" s="37">
        <v>0</v>
      </c>
      <c r="AE20" s="38">
        <v>0</v>
      </c>
      <c r="AF20" s="39">
        <v>5.6727767685988622E-7</v>
      </c>
      <c r="AG20" s="37">
        <v>5.7975389489049535E-7</v>
      </c>
      <c r="AH20" s="38">
        <v>6.1053021960695644E-7</v>
      </c>
      <c r="AI20" s="39">
        <v>0</v>
      </c>
      <c r="AJ20" s="37">
        <v>0</v>
      </c>
      <c r="AK20" s="38">
        <v>0</v>
      </c>
      <c r="AL20" s="39">
        <v>0</v>
      </c>
      <c r="AM20" s="37">
        <v>0</v>
      </c>
      <c r="AN20" s="38">
        <v>0</v>
      </c>
      <c r="AO20" s="39">
        <v>0</v>
      </c>
      <c r="AP20" s="37">
        <v>0</v>
      </c>
      <c r="AQ20" s="38">
        <v>0</v>
      </c>
      <c r="AR20" s="39">
        <v>0</v>
      </c>
      <c r="AS20" s="37">
        <v>0</v>
      </c>
      <c r="AT20" s="38">
        <v>0</v>
      </c>
      <c r="AU20" s="39">
        <v>0</v>
      </c>
      <c r="AV20" s="37">
        <v>0</v>
      </c>
      <c r="AW20" s="40">
        <v>0</v>
      </c>
    </row>
    <row r="21" spans="1:51">
      <c r="A21" s="36">
        <v>4.8719959187996253E-6</v>
      </c>
      <c r="B21" s="37">
        <v>3.5493280449604258E-6</v>
      </c>
      <c r="C21" s="38">
        <v>2.9824773896627409E-6</v>
      </c>
      <c r="D21" s="39">
        <v>4.8401625478037212E-6</v>
      </c>
      <c r="E21" s="37">
        <v>3.347765891860361E-6</v>
      </c>
      <c r="F21" s="38">
        <v>2.8545474817535892E-6</v>
      </c>
      <c r="G21" s="39">
        <v>4.8401625478037212E-6</v>
      </c>
      <c r="H21" s="37">
        <v>3.347765891860361E-6</v>
      </c>
      <c r="I21" s="38">
        <v>2.8545474817535892E-6</v>
      </c>
      <c r="J21" s="39">
        <v>4.8517101668167205E-6</v>
      </c>
      <c r="K21" s="37">
        <v>3.5014116677370912E-6</v>
      </c>
      <c r="L21" s="38">
        <v>2.9499603524531231E-6</v>
      </c>
      <c r="M21" s="39">
        <v>4.8517101668167205E-6</v>
      </c>
      <c r="N21" s="37">
        <v>3.5014116677370912E-6</v>
      </c>
      <c r="O21" s="38">
        <v>2.9499603524531231E-6</v>
      </c>
      <c r="P21" s="39">
        <v>0</v>
      </c>
      <c r="Q21" s="37">
        <v>0</v>
      </c>
      <c r="R21" s="38">
        <v>0</v>
      </c>
      <c r="S21" s="39">
        <v>4.8510336926502982E-6</v>
      </c>
      <c r="T21" s="37">
        <v>4.443758250516207E-6</v>
      </c>
      <c r="U21" s="38">
        <v>3.6316998238103642E-6</v>
      </c>
      <c r="V21" s="39">
        <v>5.0097984896504991E-6</v>
      </c>
      <c r="W21" s="37">
        <v>4.3115215887403467E-6</v>
      </c>
      <c r="X21" s="40">
        <v>3.5361382370918027E-6</v>
      </c>
      <c r="Y21" s="35" t="s">
        <v>400</v>
      </c>
      <c r="Z21" s="36">
        <v>1.0940801478776213E-5</v>
      </c>
      <c r="AA21" s="37">
        <v>1.2842549472757138E-5</v>
      </c>
      <c r="AB21" s="38">
        <v>1.5466655905004027E-5</v>
      </c>
      <c r="AC21" s="39">
        <v>1.0869314844084569E-5</v>
      </c>
      <c r="AD21" s="37">
        <v>1.2113236236495852E-5</v>
      </c>
      <c r="AE21" s="38">
        <v>1.4803231641521698E-5</v>
      </c>
      <c r="AF21" s="39">
        <v>1.0869314844084569E-5</v>
      </c>
      <c r="AG21" s="37">
        <v>1.2113236236495852E-5</v>
      </c>
      <c r="AH21" s="38">
        <v>1.4803231641521698E-5</v>
      </c>
      <c r="AI21" s="39">
        <v>1.0895246763831514E-5</v>
      </c>
      <c r="AJ21" s="37">
        <v>1.2669173431644312E-5</v>
      </c>
      <c r="AK21" s="38">
        <v>1.5298027694337778E-5</v>
      </c>
      <c r="AL21" s="39">
        <v>1.0895246763831514E-5</v>
      </c>
      <c r="AM21" s="37">
        <v>1.2669173431644312E-5</v>
      </c>
      <c r="AN21" s="38">
        <v>1.5298027694337778E-5</v>
      </c>
      <c r="AO21" s="39">
        <v>0</v>
      </c>
      <c r="AP21" s="37">
        <v>0</v>
      </c>
      <c r="AQ21" s="38">
        <v>0</v>
      </c>
      <c r="AR21" s="39">
        <v>1.089372763908599E-5</v>
      </c>
      <c r="AS21" s="37">
        <v>1.6078870269052126E-5</v>
      </c>
      <c r="AT21" s="38">
        <v>1.8833420739357353E-5</v>
      </c>
      <c r="AU21" s="39">
        <v>1.1250257930725759E-5</v>
      </c>
      <c r="AV21" s="37">
        <v>1.5600397766804825E-5</v>
      </c>
      <c r="AW21" s="40">
        <v>1.8337853468793963E-5</v>
      </c>
    </row>
    <row r="22" spans="1:51">
      <c r="A22" s="36">
        <v>0</v>
      </c>
      <c r="B22" s="37">
        <v>0</v>
      </c>
      <c r="C22" s="38">
        <v>0</v>
      </c>
      <c r="D22" s="39">
        <v>0</v>
      </c>
      <c r="E22" s="37">
        <v>0</v>
      </c>
      <c r="F22" s="38">
        <v>0</v>
      </c>
      <c r="G22" s="39">
        <v>0</v>
      </c>
      <c r="H22" s="37">
        <v>0</v>
      </c>
      <c r="I22" s="38">
        <v>0</v>
      </c>
      <c r="J22" s="39">
        <v>0</v>
      </c>
      <c r="K22" s="37">
        <v>0</v>
      </c>
      <c r="L22" s="38">
        <v>0</v>
      </c>
      <c r="M22" s="39">
        <v>0</v>
      </c>
      <c r="N22" s="37">
        <v>0</v>
      </c>
      <c r="O22" s="38">
        <v>0</v>
      </c>
      <c r="P22" s="39">
        <v>0</v>
      </c>
      <c r="Q22" s="37">
        <v>0</v>
      </c>
      <c r="R22" s="38">
        <v>0</v>
      </c>
      <c r="S22" s="39">
        <v>0</v>
      </c>
      <c r="T22" s="37">
        <v>0</v>
      </c>
      <c r="U22" s="38">
        <v>0</v>
      </c>
      <c r="V22" s="39">
        <v>5.4534006982880708E-6</v>
      </c>
      <c r="W22" s="37">
        <v>4.8755127170154046E-6</v>
      </c>
      <c r="X22" s="40">
        <v>4.0938369007223388E-6</v>
      </c>
      <c r="Y22" s="35" t="s">
        <v>401</v>
      </c>
      <c r="Z22" s="36">
        <v>0</v>
      </c>
      <c r="AA22" s="37">
        <v>0</v>
      </c>
      <c r="AB22" s="38">
        <v>0</v>
      </c>
      <c r="AC22" s="39">
        <v>0</v>
      </c>
      <c r="AD22" s="37">
        <v>0</v>
      </c>
      <c r="AE22" s="38">
        <v>0</v>
      </c>
      <c r="AF22" s="39">
        <v>0</v>
      </c>
      <c r="AG22" s="37">
        <v>0</v>
      </c>
      <c r="AH22" s="38">
        <v>0</v>
      </c>
      <c r="AI22" s="39">
        <v>0</v>
      </c>
      <c r="AJ22" s="37">
        <v>0</v>
      </c>
      <c r="AK22" s="38">
        <v>0</v>
      </c>
      <c r="AL22" s="39">
        <v>0</v>
      </c>
      <c r="AM22" s="37">
        <v>0</v>
      </c>
      <c r="AN22" s="38">
        <v>0</v>
      </c>
      <c r="AO22" s="39">
        <v>0</v>
      </c>
      <c r="AP22" s="37">
        <v>0</v>
      </c>
      <c r="AQ22" s="38">
        <v>0</v>
      </c>
      <c r="AR22" s="39">
        <v>0</v>
      </c>
      <c r="AS22" s="37">
        <v>0</v>
      </c>
      <c r="AT22" s="38">
        <v>0</v>
      </c>
      <c r="AU22" s="39">
        <v>1.1182876696536726E-5</v>
      </c>
      <c r="AV22" s="37">
        <v>1.397554380958509E-5</v>
      </c>
      <c r="AW22" s="40">
        <v>1.6839624990364213E-5</v>
      </c>
    </row>
    <row r="23" spans="1:51">
      <c r="A23" s="36">
        <v>0</v>
      </c>
      <c r="B23" s="37">
        <v>0</v>
      </c>
      <c r="C23" s="38">
        <v>0</v>
      </c>
      <c r="D23" s="39">
        <v>0</v>
      </c>
      <c r="E23" s="37">
        <v>0</v>
      </c>
      <c r="F23" s="38">
        <v>0</v>
      </c>
      <c r="G23" s="39">
        <v>0</v>
      </c>
      <c r="H23" s="37">
        <v>0</v>
      </c>
      <c r="I23" s="38">
        <v>0</v>
      </c>
      <c r="J23" s="39">
        <v>0</v>
      </c>
      <c r="K23" s="37">
        <v>0</v>
      </c>
      <c r="L23" s="38">
        <v>0</v>
      </c>
      <c r="M23" s="39">
        <v>0</v>
      </c>
      <c r="N23" s="37">
        <v>0</v>
      </c>
      <c r="O23" s="38">
        <v>0</v>
      </c>
      <c r="P23" s="39">
        <v>0</v>
      </c>
      <c r="Q23" s="37">
        <v>0</v>
      </c>
      <c r="R23" s="38">
        <v>0</v>
      </c>
      <c r="S23" s="39">
        <v>0</v>
      </c>
      <c r="T23" s="37">
        <v>0</v>
      </c>
      <c r="U23" s="38">
        <v>0</v>
      </c>
      <c r="V23" s="39">
        <v>0</v>
      </c>
      <c r="W23" s="37">
        <v>0</v>
      </c>
      <c r="X23" s="40">
        <v>0</v>
      </c>
      <c r="Y23" s="35" t="s">
        <v>402</v>
      </c>
      <c r="Z23" s="36">
        <v>0</v>
      </c>
      <c r="AA23" s="37">
        <v>0</v>
      </c>
      <c r="AB23" s="38">
        <v>0</v>
      </c>
      <c r="AC23" s="39">
        <v>0</v>
      </c>
      <c r="AD23" s="37">
        <v>0</v>
      </c>
      <c r="AE23" s="38">
        <v>0</v>
      </c>
      <c r="AF23" s="39">
        <v>0</v>
      </c>
      <c r="AG23" s="37">
        <v>0</v>
      </c>
      <c r="AH23" s="38">
        <v>0</v>
      </c>
      <c r="AI23" s="39">
        <v>0</v>
      </c>
      <c r="AJ23" s="37">
        <v>0</v>
      </c>
      <c r="AK23" s="38">
        <v>0</v>
      </c>
      <c r="AL23" s="39">
        <v>0</v>
      </c>
      <c r="AM23" s="37">
        <v>0</v>
      </c>
      <c r="AN23" s="38">
        <v>0</v>
      </c>
      <c r="AO23" s="39">
        <v>0</v>
      </c>
      <c r="AP23" s="37">
        <v>0</v>
      </c>
      <c r="AQ23" s="38">
        <v>0</v>
      </c>
      <c r="AR23" s="39">
        <v>0</v>
      </c>
      <c r="AS23" s="37">
        <v>0</v>
      </c>
      <c r="AT23" s="38">
        <v>0</v>
      </c>
      <c r="AU23" s="39">
        <v>0</v>
      </c>
      <c r="AV23" s="37">
        <v>0</v>
      </c>
      <c r="AW23" s="40">
        <v>0</v>
      </c>
    </row>
    <row r="24" spans="1:51" ht="15" thickBot="1">
      <c r="A24" s="42">
        <v>0</v>
      </c>
      <c r="B24" s="43">
        <v>0</v>
      </c>
      <c r="C24" s="44">
        <v>0</v>
      </c>
      <c r="D24" s="45">
        <v>0</v>
      </c>
      <c r="E24" s="43">
        <v>0</v>
      </c>
      <c r="F24" s="44">
        <v>0</v>
      </c>
      <c r="G24" s="45">
        <v>0</v>
      </c>
      <c r="H24" s="43">
        <v>0</v>
      </c>
      <c r="I24" s="44">
        <v>0</v>
      </c>
      <c r="J24" s="45">
        <v>0</v>
      </c>
      <c r="K24" s="43">
        <v>0</v>
      </c>
      <c r="L24" s="44">
        <v>0</v>
      </c>
      <c r="M24" s="45">
        <v>0</v>
      </c>
      <c r="N24" s="43">
        <v>0</v>
      </c>
      <c r="O24" s="44">
        <v>0</v>
      </c>
      <c r="P24" s="45">
        <v>0</v>
      </c>
      <c r="Q24" s="43">
        <v>0</v>
      </c>
      <c r="R24" s="44">
        <v>0</v>
      </c>
      <c r="S24" s="45">
        <v>0</v>
      </c>
      <c r="T24" s="43">
        <v>0</v>
      </c>
      <c r="U24" s="44">
        <v>0</v>
      </c>
      <c r="V24" s="45">
        <v>0</v>
      </c>
      <c r="W24" s="43">
        <v>0</v>
      </c>
      <c r="X24" s="46">
        <v>0</v>
      </c>
      <c r="Y24" s="47" t="s">
        <v>403</v>
      </c>
      <c r="Z24" s="42">
        <v>0</v>
      </c>
      <c r="AA24" s="43">
        <v>0</v>
      </c>
      <c r="AB24" s="44">
        <v>0</v>
      </c>
      <c r="AC24" s="45">
        <v>0</v>
      </c>
      <c r="AD24" s="43">
        <v>0</v>
      </c>
      <c r="AE24" s="44">
        <v>0</v>
      </c>
      <c r="AF24" s="45">
        <v>0</v>
      </c>
      <c r="AG24" s="43">
        <v>0</v>
      </c>
      <c r="AH24" s="44">
        <v>0</v>
      </c>
      <c r="AI24" s="45">
        <v>0</v>
      </c>
      <c r="AJ24" s="43">
        <v>0</v>
      </c>
      <c r="AK24" s="44">
        <v>0</v>
      </c>
      <c r="AL24" s="45">
        <v>0</v>
      </c>
      <c r="AM24" s="43">
        <v>0</v>
      </c>
      <c r="AN24" s="44">
        <v>0</v>
      </c>
      <c r="AO24" s="45">
        <v>0</v>
      </c>
      <c r="AP24" s="43">
        <v>0</v>
      </c>
      <c r="AQ24" s="44">
        <v>0</v>
      </c>
      <c r="AR24" s="45">
        <v>0</v>
      </c>
      <c r="AS24" s="43">
        <v>0</v>
      </c>
      <c r="AT24" s="44">
        <v>0</v>
      </c>
      <c r="AU24" s="45">
        <v>0</v>
      </c>
      <c r="AV24" s="43">
        <v>0</v>
      </c>
      <c r="AW24" s="46">
        <v>0</v>
      </c>
    </row>
    <row r="25" spans="1:51" ht="15" thickBot="1"/>
    <row r="26" spans="1:51" ht="13.95" customHeight="1">
      <c r="A26" s="143" t="s">
        <v>376</v>
      </c>
      <c r="B26" s="140"/>
      <c r="C26" s="140"/>
      <c r="D26" s="140" t="s">
        <v>377</v>
      </c>
      <c r="E26" s="140"/>
      <c r="F26" s="140"/>
      <c r="G26" s="140" t="s">
        <v>378</v>
      </c>
      <c r="H26" s="140"/>
      <c r="I26" s="140"/>
      <c r="J26" s="140" t="s">
        <v>379</v>
      </c>
      <c r="K26" s="140"/>
      <c r="L26" s="140"/>
      <c r="M26" s="140" t="s">
        <v>380</v>
      </c>
      <c r="N26" s="140"/>
      <c r="O26" s="140"/>
      <c r="P26" s="140" t="s">
        <v>381</v>
      </c>
      <c r="Q26" s="140"/>
      <c r="R26" s="140"/>
      <c r="S26" s="140" t="s">
        <v>382</v>
      </c>
      <c r="T26" s="140"/>
      <c r="U26" s="140"/>
      <c r="V26" s="140" t="s">
        <v>383</v>
      </c>
      <c r="W26" s="140"/>
      <c r="X26" s="141"/>
      <c r="Y26" s="29"/>
      <c r="Z26" s="142" t="s">
        <v>376</v>
      </c>
      <c r="AA26" s="140"/>
      <c r="AB26" s="140"/>
      <c r="AC26" s="140" t="s">
        <v>377</v>
      </c>
      <c r="AD26" s="140"/>
      <c r="AE26" s="140"/>
      <c r="AF26" s="140" t="s">
        <v>378</v>
      </c>
      <c r="AG26" s="140"/>
      <c r="AH26" s="140"/>
      <c r="AI26" s="140" t="s">
        <v>379</v>
      </c>
      <c r="AJ26" s="140"/>
      <c r="AK26" s="140"/>
      <c r="AL26" s="140" t="s">
        <v>380</v>
      </c>
      <c r="AM26" s="140"/>
      <c r="AN26" s="140"/>
      <c r="AO26" s="140" t="s">
        <v>381</v>
      </c>
      <c r="AP26" s="140"/>
      <c r="AQ26" s="140"/>
      <c r="AR26" s="140" t="s">
        <v>382</v>
      </c>
      <c r="AS26" s="140"/>
      <c r="AT26" s="140"/>
      <c r="AU26" s="140" t="s">
        <v>383</v>
      </c>
      <c r="AV26" s="140"/>
      <c r="AW26" s="141"/>
    </row>
    <row r="27" spans="1:51">
      <c r="A27" s="48">
        <v>2020</v>
      </c>
      <c r="B27" s="31">
        <v>2030</v>
      </c>
      <c r="C27" s="32">
        <v>2050</v>
      </c>
      <c r="D27" s="33">
        <v>2020</v>
      </c>
      <c r="E27" s="31">
        <v>2030</v>
      </c>
      <c r="F27" s="32">
        <v>2050</v>
      </c>
      <c r="G27" s="33">
        <v>2020</v>
      </c>
      <c r="H27" s="31">
        <v>2030</v>
      </c>
      <c r="I27" s="32">
        <v>2050</v>
      </c>
      <c r="J27" s="33">
        <v>2020</v>
      </c>
      <c r="K27" s="31">
        <v>2030</v>
      </c>
      <c r="L27" s="32">
        <v>2050</v>
      </c>
      <c r="M27" s="33">
        <v>2020</v>
      </c>
      <c r="N27" s="31">
        <v>2030</v>
      </c>
      <c r="O27" s="32">
        <v>2050</v>
      </c>
      <c r="P27" s="33">
        <v>2020</v>
      </c>
      <c r="Q27" s="31">
        <v>2030</v>
      </c>
      <c r="R27" s="32">
        <v>2050</v>
      </c>
      <c r="S27" s="33">
        <v>2020</v>
      </c>
      <c r="T27" s="31">
        <v>2030</v>
      </c>
      <c r="U27" s="32">
        <v>2050</v>
      </c>
      <c r="V27" s="33">
        <v>2020</v>
      </c>
      <c r="W27" s="31">
        <v>2030</v>
      </c>
      <c r="X27" s="34">
        <v>2050</v>
      </c>
      <c r="Y27" s="35" t="s">
        <v>404</v>
      </c>
      <c r="Z27" s="30">
        <v>2020</v>
      </c>
      <c r="AA27" s="31">
        <v>2030</v>
      </c>
      <c r="AB27" s="32">
        <v>2050</v>
      </c>
      <c r="AC27" s="33">
        <v>2020</v>
      </c>
      <c r="AD27" s="31">
        <v>2030</v>
      </c>
      <c r="AE27" s="32">
        <v>2050</v>
      </c>
      <c r="AF27" s="33">
        <v>2020</v>
      </c>
      <c r="AG27" s="31">
        <v>2030</v>
      </c>
      <c r="AH27" s="32">
        <v>2050</v>
      </c>
      <c r="AI27" s="33">
        <v>2020</v>
      </c>
      <c r="AJ27" s="31">
        <v>2030</v>
      </c>
      <c r="AK27" s="32">
        <v>2050</v>
      </c>
      <c r="AL27" s="33">
        <v>2020</v>
      </c>
      <c r="AM27" s="31">
        <v>2030</v>
      </c>
      <c r="AN27" s="32">
        <v>2050</v>
      </c>
      <c r="AO27" s="33">
        <v>2020</v>
      </c>
      <c r="AP27" s="31">
        <v>2030</v>
      </c>
      <c r="AQ27" s="32">
        <v>2050</v>
      </c>
      <c r="AR27" s="33">
        <v>2020</v>
      </c>
      <c r="AS27" s="31">
        <v>2030</v>
      </c>
      <c r="AT27" s="32">
        <v>2050</v>
      </c>
      <c r="AU27" s="33">
        <v>2020</v>
      </c>
      <c r="AV27" s="31">
        <v>2030</v>
      </c>
      <c r="AW27" s="34">
        <v>2050</v>
      </c>
    </row>
    <row r="28" spans="1:51">
      <c r="A28" s="49" t="str">
        <f t="shared" ref="A28:X38" si="0">IFERROR(A4/(A4+Z4),"")</f>
        <v/>
      </c>
      <c r="B28" s="37" t="str">
        <f t="shared" si="0"/>
        <v/>
      </c>
      <c r="C28" s="38" t="str">
        <f t="shared" si="0"/>
        <v/>
      </c>
      <c r="D28" s="39" t="str">
        <f t="shared" si="0"/>
        <v/>
      </c>
      <c r="E28" s="37" t="str">
        <f t="shared" si="0"/>
        <v/>
      </c>
      <c r="F28" s="38" t="str">
        <f t="shared" si="0"/>
        <v/>
      </c>
      <c r="G28" s="39" t="str">
        <f t="shared" si="0"/>
        <v/>
      </c>
      <c r="H28" s="37" t="str">
        <f t="shared" si="0"/>
        <v/>
      </c>
      <c r="I28" s="38" t="str">
        <f t="shared" si="0"/>
        <v/>
      </c>
      <c r="J28" s="39" t="str">
        <f t="shared" si="0"/>
        <v/>
      </c>
      <c r="K28" s="37" t="str">
        <f t="shared" si="0"/>
        <v/>
      </c>
      <c r="L28" s="38" t="str">
        <f t="shared" si="0"/>
        <v/>
      </c>
      <c r="M28" s="39" t="str">
        <f t="shared" si="0"/>
        <v/>
      </c>
      <c r="N28" s="37" t="str">
        <f t="shared" si="0"/>
        <v/>
      </c>
      <c r="O28" s="38" t="str">
        <f t="shared" si="0"/>
        <v/>
      </c>
      <c r="P28" s="39" t="str">
        <f t="shared" si="0"/>
        <v/>
      </c>
      <c r="Q28" s="37" t="str">
        <f t="shared" si="0"/>
        <v/>
      </c>
      <c r="R28" s="38" t="str">
        <f t="shared" si="0"/>
        <v/>
      </c>
      <c r="S28" s="39" t="str">
        <f t="shared" si="0"/>
        <v/>
      </c>
      <c r="T28" s="37" t="str">
        <f t="shared" si="0"/>
        <v/>
      </c>
      <c r="U28" s="38" t="str">
        <f t="shared" si="0"/>
        <v/>
      </c>
      <c r="V28" s="39">
        <f t="shared" si="0"/>
        <v>0.30810461908191655</v>
      </c>
      <c r="W28" s="37">
        <f t="shared" si="0"/>
        <v>0.21652968313874035</v>
      </c>
      <c r="X28" s="40">
        <f t="shared" si="0"/>
        <v>0.1616594851382481</v>
      </c>
      <c r="Y28" s="35" t="s">
        <v>384</v>
      </c>
      <c r="Z28" s="36" t="str">
        <f t="shared" ref="Z28:AW38" si="1">IF(A4+Z4=0,"",A4+Z4)</f>
        <v/>
      </c>
      <c r="AA28" s="37" t="str">
        <f t="shared" si="1"/>
        <v/>
      </c>
      <c r="AB28" s="38" t="str">
        <f t="shared" si="1"/>
        <v/>
      </c>
      <c r="AC28" s="39" t="str">
        <f t="shared" si="1"/>
        <v/>
      </c>
      <c r="AD28" s="37" t="str">
        <f t="shared" si="1"/>
        <v/>
      </c>
      <c r="AE28" s="38" t="str">
        <f t="shared" si="1"/>
        <v/>
      </c>
      <c r="AF28" s="39" t="str">
        <f t="shared" si="1"/>
        <v/>
      </c>
      <c r="AG28" s="37" t="str">
        <f t="shared" si="1"/>
        <v/>
      </c>
      <c r="AH28" s="38" t="str">
        <f t="shared" si="1"/>
        <v/>
      </c>
      <c r="AI28" s="39" t="str">
        <f t="shared" si="1"/>
        <v/>
      </c>
      <c r="AJ28" s="37" t="str">
        <f t="shared" si="1"/>
        <v/>
      </c>
      <c r="AK28" s="38" t="str">
        <f t="shared" si="1"/>
        <v/>
      </c>
      <c r="AL28" s="39" t="str">
        <f t="shared" si="1"/>
        <v/>
      </c>
      <c r="AM28" s="37" t="str">
        <f t="shared" si="1"/>
        <v/>
      </c>
      <c r="AN28" s="38" t="str">
        <f t="shared" si="1"/>
        <v/>
      </c>
      <c r="AO28" s="39" t="str">
        <f t="shared" si="1"/>
        <v/>
      </c>
      <c r="AP28" s="37" t="str">
        <f t="shared" si="1"/>
        <v/>
      </c>
      <c r="AQ28" s="38" t="str">
        <f t="shared" si="1"/>
        <v/>
      </c>
      <c r="AR28" s="39" t="str">
        <f t="shared" si="1"/>
        <v/>
      </c>
      <c r="AS28" s="37" t="str">
        <f t="shared" si="1"/>
        <v/>
      </c>
      <c r="AT28" s="38" t="str">
        <f t="shared" si="1"/>
        <v/>
      </c>
      <c r="AU28" s="39">
        <f t="shared" si="1"/>
        <v>1.7893022244031361E-5</v>
      </c>
      <c r="AV28" s="37">
        <f t="shared" si="1"/>
        <v>2.1911634667125211E-5</v>
      </c>
      <c r="AW28" s="40">
        <f t="shared" si="1"/>
        <v>2.4070754125348517E-5</v>
      </c>
      <c r="AX28" s="54">
        <f>生物柴油!E2</f>
        <v>2.4992323647801322E-5</v>
      </c>
      <c r="AY28" s="41">
        <f t="shared" ref="AY28:AY30" si="2">AX28/AVERAGE(Z28,AC28,AF28,AI28,AL28,AO28,AR28,AU28)</f>
        <v>1.3967636829009198</v>
      </c>
    </row>
    <row r="29" spans="1:51">
      <c r="A29" s="49" t="str">
        <f t="shared" si="0"/>
        <v/>
      </c>
      <c r="B29" s="37" t="str">
        <f t="shared" si="0"/>
        <v/>
      </c>
      <c r="C29" s="38" t="str">
        <f t="shared" si="0"/>
        <v/>
      </c>
      <c r="D29" s="39" t="str">
        <f t="shared" si="0"/>
        <v/>
      </c>
      <c r="E29" s="37" t="str">
        <f t="shared" si="0"/>
        <v/>
      </c>
      <c r="F29" s="38" t="str">
        <f t="shared" si="0"/>
        <v/>
      </c>
      <c r="G29" s="39" t="str">
        <f t="shared" si="0"/>
        <v/>
      </c>
      <c r="H29" s="37" t="str">
        <f t="shared" si="0"/>
        <v/>
      </c>
      <c r="I29" s="38" t="str">
        <f t="shared" si="0"/>
        <v/>
      </c>
      <c r="J29" s="39" t="str">
        <f t="shared" si="0"/>
        <v/>
      </c>
      <c r="K29" s="37" t="str">
        <f t="shared" si="0"/>
        <v/>
      </c>
      <c r="L29" s="38" t="str">
        <f t="shared" si="0"/>
        <v/>
      </c>
      <c r="M29" s="39" t="str">
        <f t="shared" si="0"/>
        <v/>
      </c>
      <c r="N29" s="37" t="str">
        <f t="shared" si="0"/>
        <v/>
      </c>
      <c r="O29" s="38" t="str">
        <f t="shared" si="0"/>
        <v/>
      </c>
      <c r="P29" s="39" t="str">
        <f t="shared" si="0"/>
        <v/>
      </c>
      <c r="Q29" s="37" t="str">
        <f t="shared" si="0"/>
        <v/>
      </c>
      <c r="R29" s="38" t="str">
        <f t="shared" si="0"/>
        <v/>
      </c>
      <c r="S29" s="39" t="str">
        <f t="shared" si="0"/>
        <v/>
      </c>
      <c r="T29" s="37" t="str">
        <f t="shared" si="0"/>
        <v/>
      </c>
      <c r="U29" s="38" t="str">
        <f t="shared" si="0"/>
        <v/>
      </c>
      <c r="V29" s="39">
        <f t="shared" si="0"/>
        <v>0.32780174127082728</v>
      </c>
      <c r="W29" s="37">
        <f t="shared" si="0"/>
        <v>0.25863339331329405</v>
      </c>
      <c r="X29" s="40">
        <f t="shared" si="0"/>
        <v>0.19556425602329494</v>
      </c>
      <c r="Y29" s="75" t="s">
        <v>385</v>
      </c>
      <c r="Z29" s="36" t="str">
        <f t="shared" si="1"/>
        <v/>
      </c>
      <c r="AA29" s="37" t="str">
        <f t="shared" si="1"/>
        <v/>
      </c>
      <c r="AB29" s="38" t="str">
        <f t="shared" si="1"/>
        <v/>
      </c>
      <c r="AC29" s="39" t="str">
        <f t="shared" si="1"/>
        <v/>
      </c>
      <c r="AD29" s="37" t="str">
        <f t="shared" si="1"/>
        <v/>
      </c>
      <c r="AE29" s="38" t="str">
        <f t="shared" si="1"/>
        <v/>
      </c>
      <c r="AF29" s="39" t="str">
        <f t="shared" si="1"/>
        <v/>
      </c>
      <c r="AG29" s="37" t="str">
        <f t="shared" si="1"/>
        <v/>
      </c>
      <c r="AH29" s="38" t="str">
        <f t="shared" si="1"/>
        <v/>
      </c>
      <c r="AI29" s="39" t="str">
        <f t="shared" si="1"/>
        <v/>
      </c>
      <c r="AJ29" s="37" t="str">
        <f t="shared" si="1"/>
        <v/>
      </c>
      <c r="AK29" s="38" t="str">
        <f t="shared" si="1"/>
        <v/>
      </c>
      <c r="AL29" s="39" t="str">
        <f t="shared" si="1"/>
        <v/>
      </c>
      <c r="AM29" s="37" t="str">
        <f t="shared" si="1"/>
        <v/>
      </c>
      <c r="AN29" s="38" t="str">
        <f t="shared" si="1"/>
        <v/>
      </c>
      <c r="AO29" s="39" t="str">
        <f t="shared" si="1"/>
        <v/>
      </c>
      <c r="AP29" s="37" t="str">
        <f t="shared" si="1"/>
        <v/>
      </c>
      <c r="AQ29" s="38" t="str">
        <f t="shared" si="1"/>
        <v/>
      </c>
      <c r="AR29" s="39" t="str">
        <f t="shared" si="1"/>
        <v/>
      </c>
      <c r="AS29" s="37" t="str">
        <f t="shared" si="1"/>
        <v/>
      </c>
      <c r="AT29" s="38" t="str">
        <f t="shared" si="1"/>
        <v/>
      </c>
      <c r="AU29" s="39">
        <f t="shared" si="1"/>
        <v>1.8804966691663033E-5</v>
      </c>
      <c r="AV29" s="37">
        <f t="shared" si="1"/>
        <v>2.1858567512640498E-5</v>
      </c>
      <c r="AW29" s="40">
        <f t="shared" si="1"/>
        <v>2.4628126141933692E-5</v>
      </c>
      <c r="AX29" s="54">
        <f>AX46</f>
        <v>1.9117857780553391E-5</v>
      </c>
      <c r="AY29" s="41">
        <f t="shared" si="2"/>
        <v>1.0166387473065335</v>
      </c>
    </row>
    <row r="30" spans="1:51">
      <c r="A30" s="49">
        <f t="shared" si="0"/>
        <v>6.8000000000000005E-2</v>
      </c>
      <c r="B30" s="37">
        <f t="shared" si="0"/>
        <v>6.8000000000000005E-2</v>
      </c>
      <c r="C30" s="38">
        <f t="shared" si="0"/>
        <v>6.8000000000000005E-2</v>
      </c>
      <c r="D30" s="39">
        <f t="shared" si="0"/>
        <v>6.8000000000000005E-2</v>
      </c>
      <c r="E30" s="37">
        <f t="shared" si="0"/>
        <v>6.8000000000000005E-2</v>
      </c>
      <c r="F30" s="38">
        <f t="shared" si="0"/>
        <v>6.8000000000000005E-2</v>
      </c>
      <c r="G30" s="39">
        <f t="shared" si="0"/>
        <v>6.8000000000000005E-2</v>
      </c>
      <c r="H30" s="37">
        <f t="shared" si="0"/>
        <v>6.8000000000000005E-2</v>
      </c>
      <c r="I30" s="38">
        <f t="shared" si="0"/>
        <v>6.8000000000000005E-2</v>
      </c>
      <c r="J30" s="39">
        <f t="shared" si="0"/>
        <v>6.8000000000000005E-2</v>
      </c>
      <c r="K30" s="37">
        <f t="shared" si="0"/>
        <v>6.8000000000000005E-2</v>
      </c>
      <c r="L30" s="38">
        <f t="shared" si="0"/>
        <v>6.8000000000000005E-2</v>
      </c>
      <c r="M30" s="39">
        <f t="shared" si="0"/>
        <v>6.8000000000000005E-2</v>
      </c>
      <c r="N30" s="37">
        <f t="shared" si="0"/>
        <v>6.8000000000000005E-2</v>
      </c>
      <c r="O30" s="38">
        <f t="shared" si="0"/>
        <v>6.8000000000000005E-2</v>
      </c>
      <c r="P30" s="39" t="str">
        <f t="shared" si="0"/>
        <v/>
      </c>
      <c r="Q30" s="37" t="str">
        <f t="shared" si="0"/>
        <v/>
      </c>
      <c r="R30" s="38" t="str">
        <f t="shared" si="0"/>
        <v/>
      </c>
      <c r="S30" s="39">
        <f t="shared" si="0"/>
        <v>6.8000000000000005E-2</v>
      </c>
      <c r="T30" s="37">
        <f t="shared" si="0"/>
        <v>6.8000000000000005E-2</v>
      </c>
      <c r="U30" s="38">
        <f t="shared" si="0"/>
        <v>6.8000000000000005E-2</v>
      </c>
      <c r="V30" s="39" t="str">
        <f t="shared" si="0"/>
        <v/>
      </c>
      <c r="W30" s="37" t="str">
        <f t="shared" si="0"/>
        <v/>
      </c>
      <c r="X30" s="40" t="str">
        <f t="shared" si="0"/>
        <v/>
      </c>
      <c r="Y30" s="75" t="s">
        <v>386</v>
      </c>
      <c r="Z30" s="36">
        <f t="shared" si="1"/>
        <v>3.7565400000000006E-6</v>
      </c>
      <c r="AA30" s="37">
        <f t="shared" si="1"/>
        <v>3.7565400000000006E-6</v>
      </c>
      <c r="AB30" s="38">
        <f t="shared" si="1"/>
        <v>3.7565400000000006E-6</v>
      </c>
      <c r="AC30" s="39">
        <f t="shared" si="1"/>
        <v>2.0290800000000005E-6</v>
      </c>
      <c r="AD30" s="37">
        <f t="shared" si="1"/>
        <v>2.0290800000000005E-6</v>
      </c>
      <c r="AE30" s="38">
        <f t="shared" si="1"/>
        <v>2.0290800000000005E-6</v>
      </c>
      <c r="AF30" s="39">
        <f t="shared" si="1"/>
        <v>2.0290800000000005E-6</v>
      </c>
      <c r="AG30" s="37">
        <f t="shared" si="1"/>
        <v>2.0290800000000005E-6</v>
      </c>
      <c r="AH30" s="38">
        <f t="shared" si="1"/>
        <v>2.0290800000000005E-6</v>
      </c>
      <c r="AI30" s="39">
        <f t="shared" si="1"/>
        <v>2.4038199999999999E-6</v>
      </c>
      <c r="AJ30" s="37">
        <f t="shared" si="1"/>
        <v>2.4038199999999999E-6</v>
      </c>
      <c r="AK30" s="38">
        <f t="shared" si="1"/>
        <v>2.4038199999999999E-6</v>
      </c>
      <c r="AL30" s="39">
        <f t="shared" si="1"/>
        <v>2.4038199999999999E-6</v>
      </c>
      <c r="AM30" s="37">
        <f t="shared" si="1"/>
        <v>2.4038199999999999E-6</v>
      </c>
      <c r="AN30" s="38">
        <f t="shared" si="1"/>
        <v>2.4038199999999999E-6</v>
      </c>
      <c r="AO30" s="39" t="str">
        <f t="shared" si="1"/>
        <v/>
      </c>
      <c r="AP30" s="37" t="str">
        <f t="shared" si="1"/>
        <v/>
      </c>
      <c r="AQ30" s="38" t="str">
        <f t="shared" si="1"/>
        <v/>
      </c>
      <c r="AR30" s="39">
        <f t="shared" si="1"/>
        <v>8.0888999999999998E-6</v>
      </c>
      <c r="AS30" s="37">
        <f t="shared" si="1"/>
        <v>8.0888999999999998E-6</v>
      </c>
      <c r="AT30" s="38">
        <f t="shared" si="1"/>
        <v>8.0888999999999998E-6</v>
      </c>
      <c r="AU30" s="39" t="str">
        <f t="shared" si="1"/>
        <v/>
      </c>
      <c r="AV30" s="37" t="str">
        <f t="shared" si="1"/>
        <v/>
      </c>
      <c r="AW30" s="40" t="str">
        <f t="shared" si="1"/>
        <v/>
      </c>
      <c r="AX30" s="54">
        <f>GETPIVOTDATA("税后单价 (元/btu)",生物质!$AA$1,"年份",2020,"省份","山东省")</f>
        <v>7.2212608414075155E-6</v>
      </c>
      <c r="AY30" s="41">
        <f t="shared" si="2"/>
        <v>2.0919831477229316</v>
      </c>
    </row>
    <row r="31" spans="1:51">
      <c r="A31" s="49" t="str">
        <f t="shared" si="0"/>
        <v/>
      </c>
      <c r="B31" s="37" t="str">
        <f t="shared" si="0"/>
        <v/>
      </c>
      <c r="C31" s="38" t="str">
        <f t="shared" si="0"/>
        <v/>
      </c>
      <c r="D31" s="39">
        <f t="shared" si="0"/>
        <v>6.8000000000000005E-2</v>
      </c>
      <c r="E31" s="37">
        <f t="shared" si="0"/>
        <v>6.8000000000000019E-2</v>
      </c>
      <c r="F31" s="38">
        <f t="shared" si="0"/>
        <v>6.8000000000000019E-2</v>
      </c>
      <c r="G31" s="39">
        <f t="shared" si="0"/>
        <v>6.8000000000000005E-2</v>
      </c>
      <c r="H31" s="37">
        <f t="shared" si="0"/>
        <v>6.8000000000000019E-2</v>
      </c>
      <c r="I31" s="38">
        <f t="shared" si="0"/>
        <v>6.8000000000000019E-2</v>
      </c>
      <c r="J31" s="39">
        <f t="shared" si="0"/>
        <v>6.8000000000000005E-2</v>
      </c>
      <c r="K31" s="37">
        <f t="shared" si="0"/>
        <v>6.8000000000000005E-2</v>
      </c>
      <c r="L31" s="38">
        <f t="shared" si="0"/>
        <v>6.8000000000000005E-2</v>
      </c>
      <c r="M31" s="39">
        <f t="shared" si="0"/>
        <v>6.8000000000000005E-2</v>
      </c>
      <c r="N31" s="37">
        <f t="shared" si="0"/>
        <v>6.8000000000000005E-2</v>
      </c>
      <c r="O31" s="38">
        <f t="shared" si="0"/>
        <v>6.8000000000000005E-2</v>
      </c>
      <c r="P31" s="39" t="str">
        <f t="shared" si="0"/>
        <v/>
      </c>
      <c r="Q31" s="37" t="str">
        <f t="shared" si="0"/>
        <v/>
      </c>
      <c r="R31" s="38" t="str">
        <f t="shared" si="0"/>
        <v/>
      </c>
      <c r="S31" s="39" t="str">
        <f t="shared" si="0"/>
        <v/>
      </c>
      <c r="T31" s="37" t="str">
        <f t="shared" si="0"/>
        <v/>
      </c>
      <c r="U31" s="38" t="str">
        <f t="shared" si="0"/>
        <v/>
      </c>
      <c r="V31" s="39" t="str">
        <f t="shared" si="0"/>
        <v/>
      </c>
      <c r="W31" s="37" t="str">
        <f t="shared" si="0"/>
        <v/>
      </c>
      <c r="X31" s="40" t="str">
        <f t="shared" si="0"/>
        <v/>
      </c>
      <c r="Y31" s="35" t="s">
        <v>387</v>
      </c>
      <c r="Z31" s="36" t="str">
        <f t="shared" si="1"/>
        <v/>
      </c>
      <c r="AA31" s="37" t="str">
        <f t="shared" si="1"/>
        <v/>
      </c>
      <c r="AB31" s="38" t="str">
        <f t="shared" si="1"/>
        <v/>
      </c>
      <c r="AC31" s="39">
        <f t="shared" si="1"/>
        <v>1.704100495423333E-6</v>
      </c>
      <c r="AD31" s="37">
        <f t="shared" si="1"/>
        <v>1.5316640336596277E-6</v>
      </c>
      <c r="AE31" s="38">
        <f t="shared" si="1"/>
        <v>1.45185580048769E-6</v>
      </c>
      <c r="AF31" s="39">
        <f t="shared" si="1"/>
        <v>1.704100495423333E-6</v>
      </c>
      <c r="AG31" s="37">
        <f t="shared" si="1"/>
        <v>1.5316640336596277E-6</v>
      </c>
      <c r="AH31" s="38">
        <f t="shared" si="1"/>
        <v>1.45185580048769E-6</v>
      </c>
      <c r="AI31" s="39">
        <f t="shared" si="1"/>
        <v>3.0348544852684979E-6</v>
      </c>
      <c r="AJ31" s="37">
        <f t="shared" si="1"/>
        <v>2.6222247956185076E-6</v>
      </c>
      <c r="AK31" s="38">
        <f t="shared" si="1"/>
        <v>2.9745737240516151E-6</v>
      </c>
      <c r="AL31" s="39">
        <f t="shared" si="1"/>
        <v>3.0348544852684979E-6</v>
      </c>
      <c r="AM31" s="37">
        <f t="shared" si="1"/>
        <v>2.6222247956185076E-6</v>
      </c>
      <c r="AN31" s="38">
        <f t="shared" si="1"/>
        <v>2.9745737240516151E-6</v>
      </c>
      <c r="AO31" s="39" t="str">
        <f t="shared" si="1"/>
        <v/>
      </c>
      <c r="AP31" s="37" t="str">
        <f t="shared" si="1"/>
        <v/>
      </c>
      <c r="AQ31" s="38" t="str">
        <f t="shared" si="1"/>
        <v/>
      </c>
      <c r="AR31" s="39" t="str">
        <f t="shared" si="1"/>
        <v/>
      </c>
      <c r="AS31" s="37" t="str">
        <f t="shared" si="1"/>
        <v/>
      </c>
      <c r="AT31" s="38" t="str">
        <f t="shared" si="1"/>
        <v/>
      </c>
      <c r="AU31" s="39" t="str">
        <f t="shared" si="1"/>
        <v/>
      </c>
      <c r="AV31" s="37" t="str">
        <f t="shared" si="1"/>
        <v/>
      </c>
      <c r="AW31" s="40" t="str">
        <f t="shared" si="1"/>
        <v/>
      </c>
      <c r="AX31" s="54">
        <f>流通领域生产资料市场价格!T19</f>
        <v>3.5563747237210621E-6</v>
      </c>
      <c r="AY31" s="41">
        <f>AX31/AVERAGE(Z31,AC31,AF31,AI31,AL31,AO31,AR31,AU31)</f>
        <v>1.5009109553523858</v>
      </c>
    </row>
    <row r="32" spans="1:51">
      <c r="A32" s="49" t="str">
        <f t="shared" si="0"/>
        <v/>
      </c>
      <c r="B32" s="37" t="str">
        <f t="shared" si="0"/>
        <v/>
      </c>
      <c r="C32" s="38" t="str">
        <f t="shared" si="0"/>
        <v/>
      </c>
      <c r="D32" s="39" t="str">
        <f t="shared" si="0"/>
        <v/>
      </c>
      <c r="E32" s="37" t="str">
        <f t="shared" si="0"/>
        <v/>
      </c>
      <c r="F32" s="38" t="str">
        <f t="shared" si="0"/>
        <v/>
      </c>
      <c r="G32" s="39">
        <f t="shared" si="0"/>
        <v>0</v>
      </c>
      <c r="H32" s="37">
        <f t="shared" si="0"/>
        <v>0</v>
      </c>
      <c r="I32" s="38">
        <f t="shared" si="0"/>
        <v>0</v>
      </c>
      <c r="J32" s="39">
        <f t="shared" si="0"/>
        <v>0</v>
      </c>
      <c r="K32" s="37">
        <f t="shared" si="0"/>
        <v>0</v>
      </c>
      <c r="L32" s="38">
        <f t="shared" si="0"/>
        <v>0</v>
      </c>
      <c r="M32" s="39">
        <f t="shared" si="0"/>
        <v>0</v>
      </c>
      <c r="N32" s="37">
        <f t="shared" si="0"/>
        <v>0</v>
      </c>
      <c r="O32" s="38">
        <f t="shared" si="0"/>
        <v>0</v>
      </c>
      <c r="P32" s="39" t="str">
        <f t="shared" si="0"/>
        <v/>
      </c>
      <c r="Q32" s="37" t="str">
        <f t="shared" si="0"/>
        <v/>
      </c>
      <c r="R32" s="38" t="str">
        <f t="shared" si="0"/>
        <v/>
      </c>
      <c r="S32" s="39" t="str">
        <f t="shared" si="0"/>
        <v/>
      </c>
      <c r="T32" s="37" t="str">
        <f t="shared" si="0"/>
        <v/>
      </c>
      <c r="U32" s="38" t="str">
        <f t="shared" si="0"/>
        <v/>
      </c>
      <c r="V32" s="39" t="str">
        <f t="shared" si="0"/>
        <v/>
      </c>
      <c r="W32" s="37" t="str">
        <f t="shared" si="0"/>
        <v/>
      </c>
      <c r="X32" s="40" t="str">
        <f t="shared" si="0"/>
        <v/>
      </c>
      <c r="Y32" s="35" t="s">
        <v>388</v>
      </c>
      <c r="Z32" s="36" t="str">
        <f t="shared" si="1"/>
        <v/>
      </c>
      <c r="AA32" s="37" t="str">
        <f t="shared" si="1"/>
        <v/>
      </c>
      <c r="AB32" s="38" t="str">
        <f t="shared" si="1"/>
        <v/>
      </c>
      <c r="AC32" s="39" t="str">
        <f t="shared" si="1"/>
        <v/>
      </c>
      <c r="AD32" s="37" t="str">
        <f t="shared" si="1"/>
        <v/>
      </c>
      <c r="AE32" s="38" t="str">
        <f t="shared" si="1"/>
        <v/>
      </c>
      <c r="AF32" s="39">
        <f t="shared" si="1"/>
        <v>6.0120011398231765E-6</v>
      </c>
      <c r="AG32" s="37">
        <f t="shared" si="1"/>
        <v>8.6846459482167854E-6</v>
      </c>
      <c r="AH32" s="38">
        <f t="shared" si="1"/>
        <v>1.1936602721629239E-5</v>
      </c>
      <c r="AI32" s="39">
        <f t="shared" si="1"/>
        <v>6.0120011398231765E-6</v>
      </c>
      <c r="AJ32" s="37">
        <f t="shared" si="1"/>
        <v>8.6846459482167854E-6</v>
      </c>
      <c r="AK32" s="38">
        <f t="shared" si="1"/>
        <v>1.1936602721629239E-5</v>
      </c>
      <c r="AL32" s="39">
        <f t="shared" si="1"/>
        <v>6.0120011398231765E-6</v>
      </c>
      <c r="AM32" s="37">
        <f t="shared" si="1"/>
        <v>8.6846459482167854E-6</v>
      </c>
      <c r="AN32" s="38">
        <f t="shared" si="1"/>
        <v>1.1936602721629239E-5</v>
      </c>
      <c r="AO32" s="39" t="str">
        <f t="shared" si="1"/>
        <v/>
      </c>
      <c r="AP32" s="37" t="str">
        <f t="shared" si="1"/>
        <v/>
      </c>
      <c r="AQ32" s="38" t="str">
        <f t="shared" si="1"/>
        <v/>
      </c>
      <c r="AR32" s="39" t="str">
        <f t="shared" si="1"/>
        <v/>
      </c>
      <c r="AS32" s="37" t="str">
        <f t="shared" si="1"/>
        <v/>
      </c>
      <c r="AT32" s="38" t="str">
        <f t="shared" si="1"/>
        <v/>
      </c>
      <c r="AU32" s="39" t="str">
        <f t="shared" si="1"/>
        <v/>
      </c>
      <c r="AV32" s="37" t="str">
        <f t="shared" si="1"/>
        <v/>
      </c>
      <c r="AW32" s="40" t="str">
        <f t="shared" si="1"/>
        <v/>
      </c>
      <c r="AX32" s="54">
        <f>Crude!G23</f>
        <v>6.447346428534108E-6</v>
      </c>
      <c r="AY32" s="41">
        <f t="shared" ref="AY32:AY48" si="3">AX32/AVERAGE(Z32,AC32,AF32,AI32,AL32,AO32,AR32,AU32)</f>
        <v>1.0724127089443194</v>
      </c>
    </row>
    <row r="33" spans="1:51">
      <c r="A33" s="49">
        <f t="shared" si="0"/>
        <v>0.49993773375700584</v>
      </c>
      <c r="B33" s="37">
        <f t="shared" si="0"/>
        <v>0.49994465013860867</v>
      </c>
      <c r="C33" s="38">
        <f t="shared" si="0"/>
        <v>0.50004920102903228</v>
      </c>
      <c r="D33" s="39">
        <f t="shared" si="0"/>
        <v>0.5000129468034733</v>
      </c>
      <c r="E33" s="37">
        <f t="shared" si="0"/>
        <v>0.4999835350731866</v>
      </c>
      <c r="F33" s="38">
        <f t="shared" si="0"/>
        <v>0.49996551561209757</v>
      </c>
      <c r="G33" s="39" t="str">
        <f t="shared" si="0"/>
        <v/>
      </c>
      <c r="H33" s="37" t="str">
        <f t="shared" si="0"/>
        <v/>
      </c>
      <c r="I33" s="38" t="str">
        <f t="shared" si="0"/>
        <v/>
      </c>
      <c r="J33" s="39">
        <f t="shared" si="0"/>
        <v>0.5000129468034733</v>
      </c>
      <c r="K33" s="37">
        <f t="shared" si="0"/>
        <v>0.4999835350731866</v>
      </c>
      <c r="L33" s="38">
        <f t="shared" si="0"/>
        <v>0.49996551561209757</v>
      </c>
      <c r="M33" s="39">
        <f t="shared" si="0"/>
        <v>0.5000129468034733</v>
      </c>
      <c r="N33" s="37">
        <f t="shared" si="0"/>
        <v>0.4999835350731866</v>
      </c>
      <c r="O33" s="38">
        <f t="shared" si="0"/>
        <v>0.49996551561209757</v>
      </c>
      <c r="P33" s="39" t="str">
        <f t="shared" si="0"/>
        <v/>
      </c>
      <c r="Q33" s="37" t="str">
        <f t="shared" si="0"/>
        <v/>
      </c>
      <c r="R33" s="38" t="str">
        <f t="shared" si="0"/>
        <v/>
      </c>
      <c r="S33" s="39">
        <f t="shared" si="0"/>
        <v>0.50003357515609648</v>
      </c>
      <c r="T33" s="37">
        <f t="shared" si="0"/>
        <v>0.49997555636038232</v>
      </c>
      <c r="U33" s="38">
        <f t="shared" si="0"/>
        <v>0.49999208751462054</v>
      </c>
      <c r="V33" s="39">
        <f t="shared" si="0"/>
        <v>0.50003357515609648</v>
      </c>
      <c r="W33" s="37">
        <f t="shared" si="0"/>
        <v>0.49997555636038232</v>
      </c>
      <c r="X33" s="40">
        <f t="shared" si="0"/>
        <v>0.49999208751462054</v>
      </c>
      <c r="Y33" s="35" t="s">
        <v>378</v>
      </c>
      <c r="Z33" s="36">
        <f t="shared" si="1"/>
        <v>3.7784705423298702E-6</v>
      </c>
      <c r="AA33" s="37">
        <f t="shared" si="1"/>
        <v>3.5523932489478736E-6</v>
      </c>
      <c r="AB33" s="38">
        <f t="shared" si="1"/>
        <v>3.1776873090289055E-6</v>
      </c>
      <c r="AC33" s="39">
        <f t="shared" si="1"/>
        <v>2.4979353194446603E-6</v>
      </c>
      <c r="AD33" s="37">
        <f t="shared" si="1"/>
        <v>2.2460739628868331E-6</v>
      </c>
      <c r="AE33" s="38">
        <f t="shared" si="1"/>
        <v>2.0241396024304377E-6</v>
      </c>
      <c r="AF33" s="39" t="str">
        <f t="shared" si="1"/>
        <v/>
      </c>
      <c r="AG33" s="37" t="str">
        <f t="shared" si="1"/>
        <v/>
      </c>
      <c r="AH33" s="38" t="str">
        <f t="shared" si="1"/>
        <v/>
      </c>
      <c r="AI33" s="39">
        <f t="shared" si="1"/>
        <v>2.4979353194446603E-6</v>
      </c>
      <c r="AJ33" s="37">
        <f t="shared" si="1"/>
        <v>2.2460739628868331E-6</v>
      </c>
      <c r="AK33" s="38">
        <f t="shared" si="1"/>
        <v>2.0241396024304377E-6</v>
      </c>
      <c r="AL33" s="39">
        <f t="shared" si="1"/>
        <v>2.4979353194446603E-6</v>
      </c>
      <c r="AM33" s="37">
        <f t="shared" si="1"/>
        <v>2.2460739628868331E-6</v>
      </c>
      <c r="AN33" s="38">
        <f t="shared" si="1"/>
        <v>2.0241396024304377E-6</v>
      </c>
      <c r="AO33" s="39" t="str">
        <f t="shared" si="1"/>
        <v/>
      </c>
      <c r="AP33" s="37" t="str">
        <f t="shared" si="1"/>
        <v/>
      </c>
      <c r="AQ33" s="38" t="str">
        <f t="shared" si="1"/>
        <v/>
      </c>
      <c r="AR33" s="39">
        <f t="shared" si="1"/>
        <v>4.3157101987128222E-6</v>
      </c>
      <c r="AS33" s="37">
        <f t="shared" si="1"/>
        <v>4.2362070966392317E-6</v>
      </c>
      <c r="AT33" s="38">
        <f t="shared" si="1"/>
        <v>4.0120634907874243E-6</v>
      </c>
      <c r="AU33" s="39">
        <f t="shared" si="1"/>
        <v>4.3157101987128222E-6</v>
      </c>
      <c r="AV33" s="37">
        <f t="shared" si="1"/>
        <v>4.2362070966392317E-6</v>
      </c>
      <c r="AW33" s="40">
        <f t="shared" si="1"/>
        <v>4.0120634907874243E-6</v>
      </c>
      <c r="AX33" s="54"/>
      <c r="AY33" s="41">
        <f t="shared" si="3"/>
        <v>0</v>
      </c>
    </row>
    <row r="34" spans="1:51">
      <c r="A34" s="49" t="str">
        <f t="shared" si="0"/>
        <v/>
      </c>
      <c r="B34" s="37" t="str">
        <f t="shared" si="0"/>
        <v/>
      </c>
      <c r="C34" s="38" t="str">
        <f t="shared" si="0"/>
        <v/>
      </c>
      <c r="D34" s="39" t="str">
        <f t="shared" si="0"/>
        <v/>
      </c>
      <c r="E34" s="37" t="str">
        <f t="shared" si="0"/>
        <v/>
      </c>
      <c r="F34" s="38" t="str">
        <f t="shared" si="0"/>
        <v/>
      </c>
      <c r="G34" s="39" t="str">
        <f t="shared" si="0"/>
        <v/>
      </c>
      <c r="H34" s="37" t="str">
        <f t="shared" si="0"/>
        <v/>
      </c>
      <c r="I34" s="38" t="str">
        <f t="shared" si="0"/>
        <v/>
      </c>
      <c r="J34" s="39" t="str">
        <f t="shared" si="0"/>
        <v/>
      </c>
      <c r="K34" s="37" t="str">
        <f t="shared" si="0"/>
        <v/>
      </c>
      <c r="L34" s="38" t="str">
        <f t="shared" si="0"/>
        <v/>
      </c>
      <c r="M34" s="39" t="str">
        <f t="shared" si="0"/>
        <v/>
      </c>
      <c r="N34" s="37" t="str">
        <f t="shared" si="0"/>
        <v/>
      </c>
      <c r="O34" s="38" t="str">
        <f t="shared" si="0"/>
        <v/>
      </c>
      <c r="P34" s="39" t="str">
        <f t="shared" si="0"/>
        <v/>
      </c>
      <c r="Q34" s="37" t="str">
        <f t="shared" si="0"/>
        <v/>
      </c>
      <c r="R34" s="38" t="str">
        <f t="shared" si="0"/>
        <v/>
      </c>
      <c r="S34" s="39" t="str">
        <f t="shared" si="0"/>
        <v/>
      </c>
      <c r="T34" s="37" t="str">
        <f t="shared" si="0"/>
        <v/>
      </c>
      <c r="U34" s="38" t="str">
        <f t="shared" si="0"/>
        <v/>
      </c>
      <c r="V34" s="39" t="str">
        <f t="shared" si="0"/>
        <v/>
      </c>
      <c r="W34" s="37" t="str">
        <f t="shared" si="0"/>
        <v/>
      </c>
      <c r="X34" s="40" t="str">
        <f t="shared" si="0"/>
        <v/>
      </c>
      <c r="Y34" s="50" t="s">
        <v>389</v>
      </c>
      <c r="Z34" s="36" t="str">
        <f t="shared" si="1"/>
        <v/>
      </c>
      <c r="AA34" s="37" t="str">
        <f t="shared" si="1"/>
        <v/>
      </c>
      <c r="AB34" s="38" t="str">
        <f t="shared" si="1"/>
        <v/>
      </c>
      <c r="AC34" s="39" t="str">
        <f t="shared" si="1"/>
        <v/>
      </c>
      <c r="AD34" s="37" t="str">
        <f t="shared" si="1"/>
        <v/>
      </c>
      <c r="AE34" s="38" t="str">
        <f t="shared" si="1"/>
        <v/>
      </c>
      <c r="AF34" s="39" t="str">
        <f t="shared" si="1"/>
        <v/>
      </c>
      <c r="AG34" s="37" t="str">
        <f t="shared" si="1"/>
        <v/>
      </c>
      <c r="AH34" s="38" t="str">
        <f t="shared" si="1"/>
        <v/>
      </c>
      <c r="AI34" s="39" t="str">
        <f t="shared" si="1"/>
        <v/>
      </c>
      <c r="AJ34" s="37" t="str">
        <f t="shared" si="1"/>
        <v/>
      </c>
      <c r="AK34" s="38" t="str">
        <f t="shared" si="1"/>
        <v/>
      </c>
      <c r="AL34" s="39" t="str">
        <f t="shared" si="1"/>
        <v/>
      </c>
      <c r="AM34" s="37" t="str">
        <f t="shared" si="1"/>
        <v/>
      </c>
      <c r="AN34" s="38" t="str">
        <f t="shared" si="1"/>
        <v/>
      </c>
      <c r="AO34" s="39" t="str">
        <f t="shared" si="1"/>
        <v/>
      </c>
      <c r="AP34" s="37" t="str">
        <f t="shared" si="1"/>
        <v/>
      </c>
      <c r="AQ34" s="38" t="str">
        <f t="shared" si="1"/>
        <v/>
      </c>
      <c r="AR34" s="39" t="str">
        <f t="shared" si="1"/>
        <v/>
      </c>
      <c r="AS34" s="37" t="str">
        <f t="shared" si="1"/>
        <v/>
      </c>
      <c r="AT34" s="38" t="str">
        <f t="shared" si="1"/>
        <v/>
      </c>
      <c r="AU34" s="39" t="str">
        <f t="shared" si="1"/>
        <v/>
      </c>
      <c r="AV34" s="37" t="str">
        <f t="shared" si="1"/>
        <v/>
      </c>
      <c r="AW34" s="40" t="str">
        <f t="shared" si="1"/>
        <v/>
      </c>
      <c r="AX34" s="54"/>
      <c r="AY34" s="41" t="e">
        <f t="shared" si="3"/>
        <v>#DIV/0!</v>
      </c>
    </row>
    <row r="35" spans="1:51">
      <c r="A35" s="49">
        <f t="shared" si="0"/>
        <v>6.811257957326125E-2</v>
      </c>
      <c r="B35" s="37">
        <f t="shared" si="0"/>
        <v>6.811257957326125E-2</v>
      </c>
      <c r="C35" s="38">
        <f t="shared" si="0"/>
        <v>6.811257957326125E-2</v>
      </c>
      <c r="D35" s="39" t="str">
        <f t="shared" si="0"/>
        <v/>
      </c>
      <c r="E35" s="37" t="str">
        <f t="shared" si="0"/>
        <v/>
      </c>
      <c r="F35" s="38" t="str">
        <f t="shared" si="0"/>
        <v/>
      </c>
      <c r="G35" s="39" t="str">
        <f t="shared" si="0"/>
        <v/>
      </c>
      <c r="H35" s="37" t="str">
        <f t="shared" si="0"/>
        <v/>
      </c>
      <c r="I35" s="38" t="str">
        <f t="shared" si="0"/>
        <v/>
      </c>
      <c r="J35" s="39">
        <f t="shared" si="0"/>
        <v>6.7999969635390928E-2</v>
      </c>
      <c r="K35" s="37">
        <f t="shared" si="0"/>
        <v>6.7999969635390928E-2</v>
      </c>
      <c r="L35" s="38">
        <f t="shared" si="0"/>
        <v>6.7999969635390928E-2</v>
      </c>
      <c r="M35" s="39">
        <f t="shared" si="0"/>
        <v>6.811257957326125E-2</v>
      </c>
      <c r="N35" s="37">
        <f t="shared" si="0"/>
        <v>6.811257957326125E-2</v>
      </c>
      <c r="O35" s="38">
        <f t="shared" si="0"/>
        <v>6.811257957326125E-2</v>
      </c>
      <c r="P35" s="39" t="str">
        <f t="shared" si="0"/>
        <v/>
      </c>
      <c r="Q35" s="37" t="str">
        <f t="shared" si="0"/>
        <v/>
      </c>
      <c r="R35" s="38" t="str">
        <f t="shared" si="0"/>
        <v/>
      </c>
      <c r="S35" s="39">
        <f t="shared" si="0"/>
        <v>6.811257957326125E-2</v>
      </c>
      <c r="T35" s="37">
        <f t="shared" si="0"/>
        <v>6.811257957326125E-2</v>
      </c>
      <c r="U35" s="38">
        <f t="shared" si="0"/>
        <v>6.811257957326125E-2</v>
      </c>
      <c r="V35" s="39" t="str">
        <f t="shared" si="0"/>
        <v/>
      </c>
      <c r="W35" s="37" t="str">
        <f t="shared" si="0"/>
        <v/>
      </c>
      <c r="X35" s="40" t="str">
        <f t="shared" si="0"/>
        <v/>
      </c>
      <c r="Y35" s="74" t="s">
        <v>390</v>
      </c>
      <c r="Z35" s="36">
        <f t="shared" si="1"/>
        <v>1.6847528634747003E-5</v>
      </c>
      <c r="AA35" s="37">
        <f t="shared" si="1"/>
        <v>1.6847528634747003E-5</v>
      </c>
      <c r="AB35" s="38">
        <f t="shared" si="1"/>
        <v>1.6847528634747003E-5</v>
      </c>
      <c r="AC35" s="39" t="str">
        <f t="shared" si="1"/>
        <v/>
      </c>
      <c r="AD35" s="37" t="str">
        <f t="shared" si="1"/>
        <v/>
      </c>
      <c r="AE35" s="38" t="str">
        <f t="shared" si="1"/>
        <v/>
      </c>
      <c r="AF35" s="39" t="str">
        <f t="shared" si="1"/>
        <v/>
      </c>
      <c r="AG35" s="37" t="str">
        <f t="shared" si="1"/>
        <v/>
      </c>
      <c r="AH35" s="38" t="str">
        <f t="shared" si="1"/>
        <v/>
      </c>
      <c r="AI35" s="39">
        <f t="shared" si="1"/>
        <v>1.6875428634747003E-5</v>
      </c>
      <c r="AJ35" s="37">
        <f t="shared" si="1"/>
        <v>1.6875428634747003E-5</v>
      </c>
      <c r="AK35" s="38">
        <f t="shared" si="1"/>
        <v>1.6875428634747003E-5</v>
      </c>
      <c r="AL35" s="39">
        <f t="shared" si="1"/>
        <v>1.6847528634747003E-5</v>
      </c>
      <c r="AM35" s="37">
        <f t="shared" si="1"/>
        <v>1.6847528634747003E-5</v>
      </c>
      <c r="AN35" s="38">
        <f t="shared" si="1"/>
        <v>1.6847528634747003E-5</v>
      </c>
      <c r="AO35" s="39" t="str">
        <f t="shared" si="1"/>
        <v/>
      </c>
      <c r="AP35" s="37" t="str">
        <f t="shared" si="1"/>
        <v/>
      </c>
      <c r="AQ35" s="38" t="str">
        <f t="shared" si="1"/>
        <v/>
      </c>
      <c r="AR35" s="39">
        <f t="shared" si="1"/>
        <v>1.6847528634747003E-5</v>
      </c>
      <c r="AS35" s="37">
        <f t="shared" si="1"/>
        <v>1.6847528634747003E-5</v>
      </c>
      <c r="AT35" s="38">
        <f t="shared" si="1"/>
        <v>1.6847528634747003E-5</v>
      </c>
      <c r="AU35" s="39" t="str">
        <f t="shared" si="1"/>
        <v/>
      </c>
      <c r="AV35" s="37" t="str">
        <f t="shared" si="1"/>
        <v/>
      </c>
      <c r="AW35" s="40" t="str">
        <f t="shared" si="1"/>
        <v/>
      </c>
      <c r="AX35" s="54">
        <f>热力!Y2</f>
        <v>1.161771722220697E-5</v>
      </c>
      <c r="AY35" s="41">
        <f t="shared" si="3"/>
        <v>0.68929453361391491</v>
      </c>
    </row>
    <row r="36" spans="1:51">
      <c r="A36" s="49">
        <f t="shared" si="0"/>
        <v>0</v>
      </c>
      <c r="B36" s="37">
        <f t="shared" si="0"/>
        <v>0</v>
      </c>
      <c r="C36" s="38">
        <f t="shared" si="0"/>
        <v>0</v>
      </c>
      <c r="D36" s="39">
        <f t="shared" si="0"/>
        <v>0</v>
      </c>
      <c r="E36" s="37">
        <f t="shared" si="0"/>
        <v>0</v>
      </c>
      <c r="F36" s="38">
        <f t="shared" si="0"/>
        <v>0</v>
      </c>
      <c r="G36" s="39">
        <f t="shared" si="0"/>
        <v>0</v>
      </c>
      <c r="H36" s="37">
        <f t="shared" si="0"/>
        <v>0</v>
      </c>
      <c r="I36" s="38">
        <f t="shared" si="0"/>
        <v>0</v>
      </c>
      <c r="J36" s="39">
        <f t="shared" si="0"/>
        <v>0</v>
      </c>
      <c r="K36" s="37">
        <f t="shared" si="0"/>
        <v>0</v>
      </c>
      <c r="L36" s="38">
        <f t="shared" si="0"/>
        <v>0</v>
      </c>
      <c r="M36" s="39">
        <f t="shared" si="0"/>
        <v>0</v>
      </c>
      <c r="N36" s="37">
        <f t="shared" si="0"/>
        <v>0</v>
      </c>
      <c r="O36" s="38">
        <f t="shared" si="0"/>
        <v>0</v>
      </c>
      <c r="P36" s="39" t="str">
        <f t="shared" si="0"/>
        <v/>
      </c>
      <c r="Q36" s="37" t="str">
        <f t="shared" si="0"/>
        <v/>
      </c>
      <c r="R36" s="38" t="str">
        <f t="shared" si="0"/>
        <v/>
      </c>
      <c r="S36" s="39">
        <f t="shared" si="0"/>
        <v>0</v>
      </c>
      <c r="T36" s="37">
        <f t="shared" si="0"/>
        <v>0</v>
      </c>
      <c r="U36" s="38">
        <f t="shared" si="0"/>
        <v>0</v>
      </c>
      <c r="V36" s="39">
        <f t="shared" si="0"/>
        <v>0</v>
      </c>
      <c r="W36" s="37">
        <f t="shared" si="0"/>
        <v>0</v>
      </c>
      <c r="X36" s="40">
        <f t="shared" si="0"/>
        <v>0</v>
      </c>
      <c r="Y36" s="35" t="s">
        <v>391</v>
      </c>
      <c r="Z36" s="36">
        <f t="shared" si="1"/>
        <v>4.6542438802060198E-6</v>
      </c>
      <c r="AA36" s="37">
        <f t="shared" si="1"/>
        <v>8.8510819657510713E-6</v>
      </c>
      <c r="AB36" s="38">
        <f t="shared" si="1"/>
        <v>1.1248425812388191E-5</v>
      </c>
      <c r="AC36" s="39">
        <f t="shared" si="1"/>
        <v>4.8105705227366694E-6</v>
      </c>
      <c r="AD36" s="37">
        <f t="shared" si="1"/>
        <v>1.0544666722921361E-5</v>
      </c>
      <c r="AE36" s="38">
        <f t="shared" si="1"/>
        <v>1.2890677910552489E-5</v>
      </c>
      <c r="AF36" s="39">
        <f t="shared" si="1"/>
        <v>7.3547950574743745E-6</v>
      </c>
      <c r="AG36" s="37">
        <f t="shared" si="1"/>
        <v>1.1671636151995086E-5</v>
      </c>
      <c r="AH36" s="38">
        <f t="shared" si="1"/>
        <v>1.3351502629741396E-5</v>
      </c>
      <c r="AI36" s="39">
        <f t="shared" si="1"/>
        <v>4.8105705227366694E-6</v>
      </c>
      <c r="AJ36" s="37">
        <f t="shared" si="1"/>
        <v>1.0544666722921361E-5</v>
      </c>
      <c r="AK36" s="38">
        <f t="shared" si="1"/>
        <v>1.2890677910552489E-5</v>
      </c>
      <c r="AL36" s="39">
        <f t="shared" si="1"/>
        <v>4.8105705227366694E-6</v>
      </c>
      <c r="AM36" s="37">
        <f t="shared" si="1"/>
        <v>1.0544666722921361E-5</v>
      </c>
      <c r="AN36" s="38">
        <f t="shared" si="1"/>
        <v>1.2890677910552489E-5</v>
      </c>
      <c r="AO36" s="39" t="str">
        <f t="shared" si="1"/>
        <v/>
      </c>
      <c r="AP36" s="37" t="str">
        <f t="shared" si="1"/>
        <v/>
      </c>
      <c r="AQ36" s="38" t="str">
        <f t="shared" si="1"/>
        <v/>
      </c>
      <c r="AR36" s="39">
        <f t="shared" si="1"/>
        <v>4.6542438802060198E-6</v>
      </c>
      <c r="AS36" s="37">
        <f t="shared" si="1"/>
        <v>8.8510819657510713E-6</v>
      </c>
      <c r="AT36" s="38">
        <f t="shared" si="1"/>
        <v>1.1248425812388191E-5</v>
      </c>
      <c r="AU36" s="39">
        <f t="shared" si="1"/>
        <v>8.1685736124198755E-6</v>
      </c>
      <c r="AV36" s="37">
        <f t="shared" si="1"/>
        <v>1.0048503063022824E-5</v>
      </c>
      <c r="AW36" s="40">
        <f t="shared" si="1"/>
        <v>1.2713898931490548E-5</v>
      </c>
      <c r="AX36" s="54">
        <f>燃料油价格1!U5</f>
        <v>1.3523441947802896E-5</v>
      </c>
      <c r="AY36" s="41">
        <f t="shared" si="3"/>
        <v>2.410990606818959</v>
      </c>
    </row>
    <row r="37" spans="1:51">
      <c r="A37" s="49" t="str">
        <f t="shared" si="0"/>
        <v/>
      </c>
      <c r="B37" s="37" t="str">
        <f t="shared" si="0"/>
        <v/>
      </c>
      <c r="C37" s="38" t="str">
        <f t="shared" si="0"/>
        <v/>
      </c>
      <c r="D37" s="39" t="str">
        <f t="shared" si="0"/>
        <v/>
      </c>
      <c r="E37" s="37" t="str">
        <f t="shared" si="0"/>
        <v/>
      </c>
      <c r="F37" s="38" t="str">
        <f t="shared" si="0"/>
        <v/>
      </c>
      <c r="G37" s="39" t="str">
        <f t="shared" si="0"/>
        <v/>
      </c>
      <c r="H37" s="37" t="str">
        <f t="shared" si="0"/>
        <v/>
      </c>
      <c r="I37" s="38" t="str">
        <f t="shared" si="0"/>
        <v/>
      </c>
      <c r="J37" s="39" t="str">
        <f t="shared" si="0"/>
        <v/>
      </c>
      <c r="K37" s="37" t="str">
        <f t="shared" si="0"/>
        <v/>
      </c>
      <c r="L37" s="38" t="str">
        <f t="shared" si="0"/>
        <v/>
      </c>
      <c r="M37" s="39" t="str">
        <f t="shared" si="0"/>
        <v/>
      </c>
      <c r="N37" s="37" t="str">
        <f t="shared" si="0"/>
        <v/>
      </c>
      <c r="O37" s="38" t="str">
        <f t="shared" si="0"/>
        <v/>
      </c>
      <c r="P37" s="39" t="str">
        <f t="shared" si="0"/>
        <v/>
      </c>
      <c r="Q37" s="37" t="str">
        <f t="shared" si="0"/>
        <v/>
      </c>
      <c r="R37" s="38" t="str">
        <f t="shared" si="0"/>
        <v/>
      </c>
      <c r="S37" s="39" t="str">
        <f t="shared" si="0"/>
        <v/>
      </c>
      <c r="T37" s="37" t="str">
        <f t="shared" si="0"/>
        <v/>
      </c>
      <c r="U37" s="38" t="str">
        <f t="shared" si="0"/>
        <v/>
      </c>
      <c r="V37" s="39" t="str">
        <f t="shared" si="0"/>
        <v/>
      </c>
      <c r="W37" s="37" t="str">
        <f t="shared" si="0"/>
        <v/>
      </c>
      <c r="X37" s="40" t="str">
        <f t="shared" si="0"/>
        <v/>
      </c>
      <c r="Y37" s="50" t="s">
        <v>392</v>
      </c>
      <c r="Z37" s="36" t="str">
        <f t="shared" si="1"/>
        <v/>
      </c>
      <c r="AA37" s="37" t="str">
        <f t="shared" si="1"/>
        <v/>
      </c>
      <c r="AB37" s="38" t="str">
        <f t="shared" si="1"/>
        <v/>
      </c>
      <c r="AC37" s="39" t="str">
        <f t="shared" si="1"/>
        <v/>
      </c>
      <c r="AD37" s="37" t="str">
        <f t="shared" si="1"/>
        <v/>
      </c>
      <c r="AE37" s="38" t="str">
        <f t="shared" si="1"/>
        <v/>
      </c>
      <c r="AF37" s="39" t="str">
        <f t="shared" si="1"/>
        <v/>
      </c>
      <c r="AG37" s="37" t="str">
        <f t="shared" si="1"/>
        <v/>
      </c>
      <c r="AH37" s="38" t="str">
        <f t="shared" si="1"/>
        <v/>
      </c>
      <c r="AI37" s="39" t="str">
        <f t="shared" si="1"/>
        <v/>
      </c>
      <c r="AJ37" s="37" t="str">
        <f t="shared" si="1"/>
        <v/>
      </c>
      <c r="AK37" s="38" t="str">
        <f t="shared" si="1"/>
        <v/>
      </c>
      <c r="AL37" s="39" t="str">
        <f t="shared" si="1"/>
        <v/>
      </c>
      <c r="AM37" s="37" t="str">
        <f t="shared" si="1"/>
        <v/>
      </c>
      <c r="AN37" s="38" t="str">
        <f t="shared" si="1"/>
        <v/>
      </c>
      <c r="AO37" s="39" t="str">
        <f t="shared" si="1"/>
        <v/>
      </c>
      <c r="AP37" s="37" t="str">
        <f t="shared" si="1"/>
        <v/>
      </c>
      <c r="AQ37" s="38" t="str">
        <f t="shared" si="1"/>
        <v/>
      </c>
      <c r="AR37" s="39" t="str">
        <f t="shared" si="1"/>
        <v/>
      </c>
      <c r="AS37" s="37" t="str">
        <f t="shared" si="1"/>
        <v/>
      </c>
      <c r="AT37" s="38" t="str">
        <f t="shared" si="1"/>
        <v/>
      </c>
      <c r="AU37" s="39" t="str">
        <f t="shared" si="1"/>
        <v/>
      </c>
      <c r="AV37" s="37" t="str">
        <f t="shared" si="1"/>
        <v/>
      </c>
      <c r="AW37" s="40" t="str">
        <f t="shared" si="1"/>
        <v/>
      </c>
      <c r="AX37" s="54"/>
      <c r="AY37" s="41" t="e">
        <f t="shared" si="3"/>
        <v>#DIV/0!</v>
      </c>
    </row>
    <row r="38" spans="1:51">
      <c r="A38" s="49">
        <f t="shared" si="0"/>
        <v>6.8000000000000005E-2</v>
      </c>
      <c r="B38" s="37">
        <f t="shared" si="0"/>
        <v>6.8000000000000019E-2</v>
      </c>
      <c r="C38" s="38">
        <f t="shared" si="0"/>
        <v>6.8000000000000005E-2</v>
      </c>
      <c r="D38" s="39">
        <f t="shared" si="0"/>
        <v>6.8000000000000005E-2</v>
      </c>
      <c r="E38" s="37">
        <f t="shared" si="0"/>
        <v>6.8000000000000019E-2</v>
      </c>
      <c r="F38" s="38">
        <f t="shared" si="0"/>
        <v>6.8000000000000005E-2</v>
      </c>
      <c r="G38" s="39" t="str">
        <f t="shared" si="0"/>
        <v/>
      </c>
      <c r="H38" s="37" t="str">
        <f t="shared" si="0"/>
        <v/>
      </c>
      <c r="I38" s="38" t="str">
        <f t="shared" si="0"/>
        <v/>
      </c>
      <c r="J38" s="39">
        <f t="shared" si="0"/>
        <v>6.8000000000000005E-2</v>
      </c>
      <c r="K38" s="37">
        <f t="shared" si="0"/>
        <v>6.8000000000000019E-2</v>
      </c>
      <c r="L38" s="38">
        <f t="shared" si="0"/>
        <v>6.8000000000000005E-2</v>
      </c>
      <c r="M38" s="39">
        <f t="shared" si="0"/>
        <v>6.8000000000000005E-2</v>
      </c>
      <c r="N38" s="37">
        <f t="shared" si="0"/>
        <v>6.8000000000000019E-2</v>
      </c>
      <c r="O38" s="38">
        <f t="shared" si="0"/>
        <v>6.8000000000000005E-2</v>
      </c>
      <c r="P38" s="39" t="str">
        <f t="shared" ref="K38:X48" si="4">IFERROR(P14/(P14+AO14),"")</f>
        <v/>
      </c>
      <c r="Q38" s="37" t="str">
        <f t="shared" si="4"/>
        <v/>
      </c>
      <c r="R38" s="38" t="str">
        <f t="shared" si="4"/>
        <v/>
      </c>
      <c r="S38" s="39">
        <f t="shared" si="4"/>
        <v>6.8000000000000005E-2</v>
      </c>
      <c r="T38" s="37">
        <f t="shared" si="4"/>
        <v>6.8000000000000019E-2</v>
      </c>
      <c r="U38" s="38">
        <f t="shared" si="4"/>
        <v>6.8000000000000005E-2</v>
      </c>
      <c r="V38" s="39">
        <f t="shared" si="4"/>
        <v>6.8000000000000005E-2</v>
      </c>
      <c r="W38" s="37">
        <f t="shared" si="4"/>
        <v>6.8000000000000019E-2</v>
      </c>
      <c r="X38" s="40">
        <f t="shared" si="4"/>
        <v>6.8000000000000005E-2</v>
      </c>
      <c r="Y38" s="74" t="s">
        <v>393</v>
      </c>
      <c r="Z38" s="36">
        <f t="shared" si="1"/>
        <v>7.7600766078083947E-5</v>
      </c>
      <c r="AA38" s="37">
        <f t="shared" si="1"/>
        <v>1.4121439947346712E-5</v>
      </c>
      <c r="AB38" s="38">
        <f t="shared" si="1"/>
        <v>7.2399260643750666E-6</v>
      </c>
      <c r="AC38" s="39">
        <f t="shared" si="1"/>
        <v>7.7600766078083947E-5</v>
      </c>
      <c r="AD38" s="37">
        <f t="shared" si="1"/>
        <v>1.4121439947346712E-5</v>
      </c>
      <c r="AE38" s="38">
        <f t="shared" si="1"/>
        <v>7.2399260643750666E-6</v>
      </c>
      <c r="AF38" s="39" t="str">
        <f t="shared" si="1"/>
        <v/>
      </c>
      <c r="AG38" s="37" t="str">
        <f t="shared" si="1"/>
        <v/>
      </c>
      <c r="AH38" s="38" t="str">
        <f t="shared" si="1"/>
        <v/>
      </c>
      <c r="AI38" s="39">
        <f t="shared" si="1"/>
        <v>7.7600766078083947E-5</v>
      </c>
      <c r="AJ38" s="37">
        <f t="shared" si="1"/>
        <v>1.4121439947346712E-5</v>
      </c>
      <c r="AK38" s="38">
        <f t="shared" si="1"/>
        <v>7.2399260643750666E-6</v>
      </c>
      <c r="AL38" s="39">
        <f t="shared" si="1"/>
        <v>7.7600766078083947E-5</v>
      </c>
      <c r="AM38" s="37">
        <f t="shared" si="1"/>
        <v>1.4121439947346712E-5</v>
      </c>
      <c r="AN38" s="38">
        <f t="shared" si="1"/>
        <v>7.2399260643750666E-6</v>
      </c>
      <c r="AO38" s="39" t="str">
        <f t="shared" ref="Z38:AW48" si="5">IF(P14+AO14=0,"",P14+AO14)</f>
        <v/>
      </c>
      <c r="AP38" s="37" t="str">
        <f t="shared" si="5"/>
        <v/>
      </c>
      <c r="AQ38" s="38" t="str">
        <f t="shared" si="5"/>
        <v/>
      </c>
      <c r="AR38" s="39">
        <f t="shared" si="5"/>
        <v>7.7600766078083947E-5</v>
      </c>
      <c r="AS38" s="37">
        <f t="shared" si="5"/>
        <v>1.4121439947346712E-5</v>
      </c>
      <c r="AT38" s="38">
        <f t="shared" si="5"/>
        <v>7.2399260643750666E-6</v>
      </c>
      <c r="AU38" s="39">
        <f t="shared" si="5"/>
        <v>7.7600766078083947E-5</v>
      </c>
      <c r="AV38" s="37">
        <f t="shared" si="5"/>
        <v>1.4121439947346712E-5</v>
      </c>
      <c r="AW38" s="40">
        <f t="shared" si="5"/>
        <v>7.2399260643750666E-6</v>
      </c>
      <c r="AX38" s="54"/>
      <c r="AY38" s="41">
        <f t="shared" si="3"/>
        <v>0</v>
      </c>
    </row>
    <row r="39" spans="1:51">
      <c r="A39" s="49">
        <f t="shared" ref="A39:J48" si="6">IFERROR(A15/(A15+Z15),"")</f>
        <v>9.6204093513158923E-2</v>
      </c>
      <c r="B39" s="37">
        <f t="shared" si="6"/>
        <v>5.6594333548314037E-2</v>
      </c>
      <c r="C39" s="38">
        <f t="shared" si="6"/>
        <v>4.0463191677488165E-2</v>
      </c>
      <c r="D39" s="39" t="str">
        <f t="shared" si="6"/>
        <v/>
      </c>
      <c r="E39" s="37" t="str">
        <f t="shared" si="6"/>
        <v/>
      </c>
      <c r="F39" s="38" t="str">
        <f t="shared" si="6"/>
        <v/>
      </c>
      <c r="G39" s="39" t="str">
        <f t="shared" si="6"/>
        <v/>
      </c>
      <c r="H39" s="37" t="str">
        <f t="shared" si="6"/>
        <v/>
      </c>
      <c r="I39" s="38" t="str">
        <f t="shared" si="6"/>
        <v/>
      </c>
      <c r="J39" s="39" t="str">
        <f t="shared" si="6"/>
        <v/>
      </c>
      <c r="K39" s="37" t="str">
        <f t="shared" si="4"/>
        <v/>
      </c>
      <c r="L39" s="38" t="str">
        <f t="shared" si="4"/>
        <v/>
      </c>
      <c r="M39" s="39" t="str">
        <f t="shared" si="4"/>
        <v/>
      </c>
      <c r="N39" s="37" t="str">
        <f t="shared" si="4"/>
        <v/>
      </c>
      <c r="O39" s="38" t="str">
        <f t="shared" si="4"/>
        <v/>
      </c>
      <c r="P39" s="39" t="str">
        <f t="shared" si="4"/>
        <v/>
      </c>
      <c r="Q39" s="37" t="str">
        <f t="shared" si="4"/>
        <v/>
      </c>
      <c r="R39" s="38" t="str">
        <f t="shared" si="4"/>
        <v/>
      </c>
      <c r="S39" s="39">
        <f t="shared" si="4"/>
        <v>9.6204093513158923E-2</v>
      </c>
      <c r="T39" s="37">
        <f t="shared" si="4"/>
        <v>5.6594333548314037E-2</v>
      </c>
      <c r="U39" s="38">
        <f t="shared" si="4"/>
        <v>4.0463191677488165E-2</v>
      </c>
      <c r="V39" s="39">
        <f t="shared" si="4"/>
        <v>9.6204093513158923E-2</v>
      </c>
      <c r="W39" s="37">
        <f t="shared" si="4"/>
        <v>5.6594333548314037E-2</v>
      </c>
      <c r="X39" s="40">
        <f t="shared" si="4"/>
        <v>4.0463191677488165E-2</v>
      </c>
      <c r="Y39" s="75" t="s">
        <v>394</v>
      </c>
      <c r="Z39" s="36">
        <f t="shared" si="5"/>
        <v>1.5812797397575839E-5</v>
      </c>
      <c r="AA39" s="37">
        <f t="shared" si="5"/>
        <v>1.6391877517717564E-5</v>
      </c>
      <c r="AB39" s="38">
        <f t="shared" si="5"/>
        <v>1.8449133294666767E-5</v>
      </c>
      <c r="AC39" s="39" t="str">
        <f t="shared" si="5"/>
        <v/>
      </c>
      <c r="AD39" s="37" t="str">
        <f t="shared" si="5"/>
        <v/>
      </c>
      <c r="AE39" s="38" t="str">
        <f t="shared" si="5"/>
        <v/>
      </c>
      <c r="AF39" s="39" t="str">
        <f t="shared" si="5"/>
        <v/>
      </c>
      <c r="AG39" s="37" t="str">
        <f t="shared" si="5"/>
        <v/>
      </c>
      <c r="AH39" s="38" t="str">
        <f t="shared" si="5"/>
        <v/>
      </c>
      <c r="AI39" s="39" t="str">
        <f t="shared" si="5"/>
        <v/>
      </c>
      <c r="AJ39" s="37" t="str">
        <f t="shared" si="5"/>
        <v/>
      </c>
      <c r="AK39" s="38" t="str">
        <f t="shared" si="5"/>
        <v/>
      </c>
      <c r="AL39" s="39" t="str">
        <f t="shared" si="5"/>
        <v/>
      </c>
      <c r="AM39" s="37" t="str">
        <f t="shared" si="5"/>
        <v/>
      </c>
      <c r="AN39" s="38" t="str">
        <f t="shared" si="5"/>
        <v/>
      </c>
      <c r="AO39" s="39" t="str">
        <f t="shared" si="5"/>
        <v/>
      </c>
      <c r="AP39" s="37" t="str">
        <f t="shared" si="5"/>
        <v/>
      </c>
      <c r="AQ39" s="38" t="str">
        <f t="shared" si="5"/>
        <v/>
      </c>
      <c r="AR39" s="39">
        <f t="shared" si="5"/>
        <v>1.5744761331736288E-5</v>
      </c>
      <c r="AS39" s="37">
        <f t="shared" si="5"/>
        <v>2.0522628519568332E-5</v>
      </c>
      <c r="AT39" s="38">
        <f t="shared" si="5"/>
        <v>2.2465120563167718E-5</v>
      </c>
      <c r="AU39" s="39">
        <f t="shared" si="5"/>
        <v>8.4884550752325079E-6</v>
      </c>
      <c r="AV39" s="37">
        <f t="shared" si="5"/>
        <v>1.3058474894065554E-5</v>
      </c>
      <c r="AW39" s="40">
        <f t="shared" si="5"/>
        <v>1.6037319785866911E-5</v>
      </c>
      <c r="AX39" s="54">
        <f>航天煤油!O3</f>
        <v>1.0442595443206737E-5</v>
      </c>
      <c r="AY39" s="41">
        <f t="shared" si="3"/>
        <v>0.78229474929824272</v>
      </c>
    </row>
    <row r="40" spans="1:51">
      <c r="A40" s="49" t="str">
        <f t="shared" si="6"/>
        <v/>
      </c>
      <c r="B40" s="37" t="str">
        <f t="shared" si="6"/>
        <v/>
      </c>
      <c r="C40" s="38" t="str">
        <f t="shared" si="6"/>
        <v/>
      </c>
      <c r="D40" s="39" t="str">
        <f t="shared" si="6"/>
        <v/>
      </c>
      <c r="E40" s="37" t="str">
        <f t="shared" si="6"/>
        <v/>
      </c>
      <c r="F40" s="38" t="str">
        <f t="shared" si="6"/>
        <v/>
      </c>
      <c r="G40" s="39">
        <f t="shared" si="6"/>
        <v>6.8000000000000005E-2</v>
      </c>
      <c r="H40" s="37">
        <f t="shared" si="6"/>
        <v>6.8000000000000005E-2</v>
      </c>
      <c r="I40" s="38">
        <f t="shared" si="6"/>
        <v>6.8000000000000005E-2</v>
      </c>
      <c r="J40" s="39" t="str">
        <f t="shared" si="6"/>
        <v/>
      </c>
      <c r="K40" s="37" t="str">
        <f t="shared" si="4"/>
        <v/>
      </c>
      <c r="L40" s="38" t="str">
        <f t="shared" si="4"/>
        <v/>
      </c>
      <c r="M40" s="39" t="str">
        <f t="shared" si="4"/>
        <v/>
      </c>
      <c r="N40" s="37" t="str">
        <f t="shared" si="4"/>
        <v/>
      </c>
      <c r="O40" s="38" t="str">
        <f t="shared" si="4"/>
        <v/>
      </c>
      <c r="P40" s="39" t="str">
        <f t="shared" si="4"/>
        <v/>
      </c>
      <c r="Q40" s="37" t="str">
        <f t="shared" si="4"/>
        <v/>
      </c>
      <c r="R40" s="38" t="str">
        <f t="shared" si="4"/>
        <v/>
      </c>
      <c r="S40" s="39" t="str">
        <f t="shared" si="4"/>
        <v/>
      </c>
      <c r="T40" s="37" t="str">
        <f t="shared" si="4"/>
        <v/>
      </c>
      <c r="U40" s="38" t="str">
        <f t="shared" si="4"/>
        <v/>
      </c>
      <c r="V40" s="39" t="str">
        <f t="shared" si="4"/>
        <v/>
      </c>
      <c r="W40" s="37" t="str">
        <f t="shared" si="4"/>
        <v/>
      </c>
      <c r="X40" s="40" t="str">
        <f t="shared" si="4"/>
        <v/>
      </c>
      <c r="Y40" s="35" t="s">
        <v>395</v>
      </c>
      <c r="Z40" s="36" t="str">
        <f t="shared" si="5"/>
        <v/>
      </c>
      <c r="AA40" s="37" t="str">
        <f t="shared" si="5"/>
        <v/>
      </c>
      <c r="AB40" s="38" t="str">
        <f t="shared" si="5"/>
        <v/>
      </c>
      <c r="AC40" s="39" t="str">
        <f t="shared" si="5"/>
        <v/>
      </c>
      <c r="AD40" s="37" t="str">
        <f t="shared" si="5"/>
        <v/>
      </c>
      <c r="AE40" s="38" t="str">
        <f t="shared" si="5"/>
        <v/>
      </c>
      <c r="AF40" s="39">
        <f t="shared" si="5"/>
        <v>1.5631549156209863E-6</v>
      </c>
      <c r="AG40" s="37">
        <f t="shared" si="5"/>
        <v>1.4049806157119511E-6</v>
      </c>
      <c r="AH40" s="38">
        <f t="shared" si="5"/>
        <v>1.3317732947090022E-6</v>
      </c>
      <c r="AI40" s="39" t="str">
        <f t="shared" si="5"/>
        <v/>
      </c>
      <c r="AJ40" s="37" t="str">
        <f t="shared" si="5"/>
        <v/>
      </c>
      <c r="AK40" s="38" t="str">
        <f t="shared" si="5"/>
        <v/>
      </c>
      <c r="AL40" s="39" t="str">
        <f t="shared" si="5"/>
        <v/>
      </c>
      <c r="AM40" s="37" t="str">
        <f t="shared" si="5"/>
        <v/>
      </c>
      <c r="AN40" s="38" t="str">
        <f t="shared" si="5"/>
        <v/>
      </c>
      <c r="AO40" s="39" t="str">
        <f t="shared" si="5"/>
        <v/>
      </c>
      <c r="AP40" s="37" t="str">
        <f t="shared" si="5"/>
        <v/>
      </c>
      <c r="AQ40" s="38" t="str">
        <f t="shared" si="5"/>
        <v/>
      </c>
      <c r="AR40" s="39" t="str">
        <f t="shared" si="5"/>
        <v/>
      </c>
      <c r="AS40" s="37" t="str">
        <f t="shared" si="5"/>
        <v/>
      </c>
      <c r="AT40" s="38" t="str">
        <f t="shared" si="5"/>
        <v/>
      </c>
      <c r="AU40" s="39" t="str">
        <f t="shared" si="5"/>
        <v/>
      </c>
      <c r="AV40" s="37" t="str">
        <f t="shared" si="5"/>
        <v/>
      </c>
      <c r="AW40" s="40" t="str">
        <f t="shared" si="5"/>
        <v/>
      </c>
      <c r="AX40" s="54">
        <f>褐煤!P6</f>
        <v>2.2106368064180819E-6</v>
      </c>
      <c r="AY40" s="41">
        <f t="shared" si="3"/>
        <v>1.4142147936373113</v>
      </c>
    </row>
    <row r="41" spans="1:51">
      <c r="A41" s="49">
        <f t="shared" si="6"/>
        <v>6.8000000000000005E-2</v>
      </c>
      <c r="B41" s="37">
        <f t="shared" si="6"/>
        <v>6.8000000000000005E-2</v>
      </c>
      <c r="C41" s="38">
        <f t="shared" si="6"/>
        <v>6.8000000000000005E-2</v>
      </c>
      <c r="D41" s="39" t="str">
        <f t="shared" si="6"/>
        <v/>
      </c>
      <c r="E41" s="37" t="str">
        <f t="shared" si="6"/>
        <v/>
      </c>
      <c r="F41" s="38" t="str">
        <f t="shared" si="6"/>
        <v/>
      </c>
      <c r="G41" s="39" t="str">
        <f t="shared" si="6"/>
        <v/>
      </c>
      <c r="H41" s="37" t="str">
        <f t="shared" si="6"/>
        <v/>
      </c>
      <c r="I41" s="38" t="str">
        <f t="shared" si="6"/>
        <v/>
      </c>
      <c r="J41" s="39">
        <f t="shared" si="6"/>
        <v>6.8000000000000005E-2</v>
      </c>
      <c r="K41" s="37">
        <f t="shared" si="4"/>
        <v>6.8000000000000005E-2</v>
      </c>
      <c r="L41" s="38">
        <f t="shared" si="4"/>
        <v>6.8000000000000005E-2</v>
      </c>
      <c r="M41" s="39">
        <f t="shared" si="4"/>
        <v>6.8000000000000005E-2</v>
      </c>
      <c r="N41" s="37">
        <f t="shared" si="4"/>
        <v>6.8000000000000005E-2</v>
      </c>
      <c r="O41" s="38">
        <f t="shared" si="4"/>
        <v>6.8000000000000005E-2</v>
      </c>
      <c r="P41" s="39" t="str">
        <f t="shared" si="4"/>
        <v/>
      </c>
      <c r="Q41" s="37" t="str">
        <f t="shared" si="4"/>
        <v/>
      </c>
      <c r="R41" s="38" t="str">
        <f t="shared" si="4"/>
        <v/>
      </c>
      <c r="S41" s="39">
        <f t="shared" si="4"/>
        <v>6.8000000000000005E-2</v>
      </c>
      <c r="T41" s="37">
        <f t="shared" si="4"/>
        <v>6.8000000000000005E-2</v>
      </c>
      <c r="U41" s="38">
        <f t="shared" si="4"/>
        <v>6.8000000000000019E-2</v>
      </c>
      <c r="V41" s="39">
        <f t="shared" si="4"/>
        <v>6.8000000000000019E-2</v>
      </c>
      <c r="W41" s="37">
        <f t="shared" si="4"/>
        <v>6.8000000000000005E-2</v>
      </c>
      <c r="X41" s="40">
        <f t="shared" si="4"/>
        <v>6.8000000000000019E-2</v>
      </c>
      <c r="Y41" s="35" t="s">
        <v>396</v>
      </c>
      <c r="Z41" s="36">
        <f t="shared" si="5"/>
        <v>1.1328563842008262E-5</v>
      </c>
      <c r="AA41" s="37">
        <f t="shared" si="5"/>
        <v>1.3276970252454495E-5</v>
      </c>
      <c r="AB41" s="38">
        <f t="shared" si="5"/>
        <v>1.5874891596137724E-5</v>
      </c>
      <c r="AC41" s="39" t="str">
        <f t="shared" si="5"/>
        <v/>
      </c>
      <c r="AD41" s="37" t="str">
        <f t="shared" si="5"/>
        <v/>
      </c>
      <c r="AE41" s="38" t="str">
        <f t="shared" si="5"/>
        <v/>
      </c>
      <c r="AF41" s="39" t="str">
        <f t="shared" si="5"/>
        <v/>
      </c>
      <c r="AG41" s="37" t="str">
        <f t="shared" si="5"/>
        <v/>
      </c>
      <c r="AH41" s="38" t="str">
        <f t="shared" si="5"/>
        <v/>
      </c>
      <c r="AI41" s="39">
        <f t="shared" si="5"/>
        <v>6.7619363343830057E-6</v>
      </c>
      <c r="AJ41" s="37">
        <f t="shared" si="5"/>
        <v>8.4826986140851839E-6</v>
      </c>
      <c r="AK41" s="38">
        <f t="shared" si="5"/>
        <v>1.0988514805189889E-5</v>
      </c>
      <c r="AL41" s="39">
        <f t="shared" si="5"/>
        <v>6.7619363343830057E-6</v>
      </c>
      <c r="AM41" s="37">
        <f t="shared" si="5"/>
        <v>8.4826986140851839E-6</v>
      </c>
      <c r="AN41" s="38">
        <f t="shared" si="5"/>
        <v>1.0988514805189889E-5</v>
      </c>
      <c r="AO41" s="39" t="str">
        <f t="shared" si="5"/>
        <v/>
      </c>
      <c r="AP41" s="37" t="str">
        <f t="shared" si="5"/>
        <v/>
      </c>
      <c r="AQ41" s="38" t="str">
        <f t="shared" si="5"/>
        <v/>
      </c>
      <c r="AR41" s="39">
        <f t="shared" si="5"/>
        <v>1.5343880454841564E-5</v>
      </c>
      <c r="AS41" s="37">
        <f t="shared" si="5"/>
        <v>1.6061530810313318E-5</v>
      </c>
      <c r="AT41" s="38">
        <f t="shared" si="5"/>
        <v>1.9750708281657268E-5</v>
      </c>
      <c r="AU41" s="39">
        <f t="shared" si="5"/>
        <v>1.0635681616484616E-5</v>
      </c>
      <c r="AV41" s="37">
        <f t="shared" si="5"/>
        <v>1.2714168613134682E-5</v>
      </c>
      <c r="AW41" s="40">
        <f t="shared" si="5"/>
        <v>1.4902895078709948E-5</v>
      </c>
      <c r="AX41" s="54">
        <f>流通领域生产资料市场价格!AA19</f>
        <v>9.428345420156652E-6</v>
      </c>
      <c r="AY41" s="41">
        <f t="shared" si="3"/>
        <v>0.92740258923014951</v>
      </c>
    </row>
    <row r="42" spans="1:51">
      <c r="A42" s="49" t="str">
        <f t="shared" si="6"/>
        <v/>
      </c>
      <c r="B42" s="37" t="str">
        <f t="shared" si="6"/>
        <v/>
      </c>
      <c r="C42" s="38" t="str">
        <f t="shared" si="6"/>
        <v/>
      </c>
      <c r="D42" s="39" t="str">
        <f t="shared" si="6"/>
        <v/>
      </c>
      <c r="E42" s="37" t="str">
        <f t="shared" si="6"/>
        <v/>
      </c>
      <c r="F42" s="38" t="str">
        <f t="shared" si="6"/>
        <v/>
      </c>
      <c r="G42" s="39" t="str">
        <f t="shared" si="6"/>
        <v/>
      </c>
      <c r="H42" s="37" t="str">
        <f t="shared" si="6"/>
        <v/>
      </c>
      <c r="I42" s="38" t="str">
        <f t="shared" si="6"/>
        <v/>
      </c>
      <c r="J42" s="39" t="str">
        <f t="shared" si="6"/>
        <v/>
      </c>
      <c r="K42" s="37" t="str">
        <f t="shared" si="4"/>
        <v/>
      </c>
      <c r="L42" s="38" t="str">
        <f t="shared" si="4"/>
        <v/>
      </c>
      <c r="M42" s="39" t="str">
        <f t="shared" si="4"/>
        <v/>
      </c>
      <c r="N42" s="37" t="str">
        <f t="shared" si="4"/>
        <v/>
      </c>
      <c r="O42" s="38" t="str">
        <f t="shared" si="4"/>
        <v/>
      </c>
      <c r="P42" s="39" t="str">
        <f t="shared" si="4"/>
        <v/>
      </c>
      <c r="Q42" s="37" t="str">
        <f t="shared" si="4"/>
        <v/>
      </c>
      <c r="R42" s="38" t="str">
        <f t="shared" si="4"/>
        <v/>
      </c>
      <c r="S42" s="39" t="str">
        <f t="shared" si="4"/>
        <v/>
      </c>
      <c r="T42" s="37" t="str">
        <f t="shared" si="4"/>
        <v/>
      </c>
      <c r="U42" s="38" t="str">
        <f t="shared" si="4"/>
        <v/>
      </c>
      <c r="V42" s="39" t="str">
        <f t="shared" si="4"/>
        <v/>
      </c>
      <c r="W42" s="37" t="str">
        <f t="shared" si="4"/>
        <v/>
      </c>
      <c r="X42" s="40" t="str">
        <f t="shared" si="4"/>
        <v/>
      </c>
      <c r="Y42" s="50" t="s">
        <v>397</v>
      </c>
      <c r="Z42" s="36" t="str">
        <f t="shared" si="5"/>
        <v/>
      </c>
      <c r="AA42" s="37" t="str">
        <f t="shared" si="5"/>
        <v/>
      </c>
      <c r="AB42" s="38" t="str">
        <f t="shared" si="5"/>
        <v/>
      </c>
      <c r="AC42" s="39" t="str">
        <f t="shared" si="5"/>
        <v/>
      </c>
      <c r="AD42" s="37" t="str">
        <f t="shared" si="5"/>
        <v/>
      </c>
      <c r="AE42" s="38" t="str">
        <f t="shared" si="5"/>
        <v/>
      </c>
      <c r="AF42" s="39" t="str">
        <f t="shared" si="5"/>
        <v/>
      </c>
      <c r="AG42" s="37" t="str">
        <f t="shared" si="5"/>
        <v/>
      </c>
      <c r="AH42" s="38" t="str">
        <f t="shared" si="5"/>
        <v/>
      </c>
      <c r="AI42" s="39" t="str">
        <f t="shared" si="5"/>
        <v/>
      </c>
      <c r="AJ42" s="37" t="str">
        <f t="shared" si="5"/>
        <v/>
      </c>
      <c r="AK42" s="38" t="str">
        <f t="shared" si="5"/>
        <v/>
      </c>
      <c r="AL42" s="39" t="str">
        <f t="shared" si="5"/>
        <v/>
      </c>
      <c r="AM42" s="37" t="str">
        <f t="shared" si="5"/>
        <v/>
      </c>
      <c r="AN42" s="38" t="str">
        <f t="shared" si="5"/>
        <v/>
      </c>
      <c r="AO42" s="39" t="str">
        <f t="shared" si="5"/>
        <v/>
      </c>
      <c r="AP42" s="37" t="str">
        <f t="shared" si="5"/>
        <v/>
      </c>
      <c r="AQ42" s="38" t="str">
        <f t="shared" si="5"/>
        <v/>
      </c>
      <c r="AR42" s="39" t="str">
        <f t="shared" si="5"/>
        <v/>
      </c>
      <c r="AS42" s="37" t="str">
        <f t="shared" si="5"/>
        <v/>
      </c>
      <c r="AT42" s="38" t="str">
        <f t="shared" si="5"/>
        <v/>
      </c>
      <c r="AU42" s="39" t="str">
        <f t="shared" si="5"/>
        <v/>
      </c>
      <c r="AV42" s="37" t="str">
        <f t="shared" si="5"/>
        <v/>
      </c>
      <c r="AW42" s="40" t="str">
        <f t="shared" si="5"/>
        <v/>
      </c>
      <c r="AX42" s="54"/>
      <c r="AY42" s="41" t="e">
        <f t="shared" si="3"/>
        <v>#DIV/0!</v>
      </c>
    </row>
    <row r="43" spans="1:51">
      <c r="A43" s="49">
        <f t="shared" si="6"/>
        <v>6.8000000000000005E-2</v>
      </c>
      <c r="B43" s="37">
        <f t="shared" si="6"/>
        <v>6.8000000000000019E-2</v>
      </c>
      <c r="C43" s="38">
        <f t="shared" si="6"/>
        <v>6.8000000000000005E-2</v>
      </c>
      <c r="D43" s="39">
        <f t="shared" si="6"/>
        <v>6.8000000000000019E-2</v>
      </c>
      <c r="E43" s="37">
        <f t="shared" si="6"/>
        <v>6.8000000000000005E-2</v>
      </c>
      <c r="F43" s="38">
        <f t="shared" si="6"/>
        <v>6.8000000000000005E-2</v>
      </c>
      <c r="G43" s="39">
        <f t="shared" si="6"/>
        <v>6.8000000000000019E-2</v>
      </c>
      <c r="H43" s="37">
        <f t="shared" si="6"/>
        <v>6.8000000000000005E-2</v>
      </c>
      <c r="I43" s="38">
        <f t="shared" si="6"/>
        <v>6.8000000000000005E-2</v>
      </c>
      <c r="J43" s="39">
        <f t="shared" si="6"/>
        <v>6.8000000000000005E-2</v>
      </c>
      <c r="K43" s="37">
        <f t="shared" si="4"/>
        <v>6.8000000000000005E-2</v>
      </c>
      <c r="L43" s="38">
        <f t="shared" si="4"/>
        <v>6.8000000000000005E-2</v>
      </c>
      <c r="M43" s="39">
        <f t="shared" si="4"/>
        <v>6.8000000000000005E-2</v>
      </c>
      <c r="N43" s="37">
        <f t="shared" si="4"/>
        <v>6.8000000000000005E-2</v>
      </c>
      <c r="O43" s="38">
        <f t="shared" si="4"/>
        <v>6.8000000000000005E-2</v>
      </c>
      <c r="P43" s="39" t="str">
        <f t="shared" si="4"/>
        <v/>
      </c>
      <c r="Q43" s="37" t="str">
        <f t="shared" si="4"/>
        <v/>
      </c>
      <c r="R43" s="38" t="str">
        <f t="shared" si="4"/>
        <v/>
      </c>
      <c r="S43" s="39">
        <f t="shared" si="4"/>
        <v>6.8000000000000019E-2</v>
      </c>
      <c r="T43" s="37">
        <f t="shared" si="4"/>
        <v>6.8000000000000019E-2</v>
      </c>
      <c r="U43" s="38">
        <f t="shared" si="4"/>
        <v>6.8000000000000019E-2</v>
      </c>
      <c r="V43" s="39">
        <f t="shared" si="4"/>
        <v>6.8000000000000019E-2</v>
      </c>
      <c r="W43" s="37">
        <f t="shared" si="4"/>
        <v>6.8000000000000019E-2</v>
      </c>
      <c r="X43" s="40">
        <f t="shared" si="4"/>
        <v>6.8000000000000005E-2</v>
      </c>
      <c r="Y43" s="74" t="s">
        <v>398</v>
      </c>
      <c r="Z43" s="36">
        <f t="shared" si="5"/>
        <v>6.4115622164591146E-6</v>
      </c>
      <c r="AA43" s="37">
        <f t="shared" si="5"/>
        <v>6.8027132635088928E-6</v>
      </c>
      <c r="AB43" s="38">
        <f t="shared" si="5"/>
        <v>6.9495176600917271E-6</v>
      </c>
      <c r="AC43" s="39">
        <f t="shared" si="5"/>
        <v>2.1712353044654207E-6</v>
      </c>
      <c r="AD43" s="37">
        <f t="shared" si="5"/>
        <v>2.6270336545896424E-6</v>
      </c>
      <c r="AE43" s="38">
        <f t="shared" si="5"/>
        <v>2.5053903779823887E-6</v>
      </c>
      <c r="AF43" s="39">
        <f t="shared" si="5"/>
        <v>2.1712353044654207E-6</v>
      </c>
      <c r="AG43" s="37">
        <f t="shared" si="5"/>
        <v>2.6270336545896424E-6</v>
      </c>
      <c r="AH43" s="38">
        <f t="shared" si="5"/>
        <v>2.5053903779823887E-6</v>
      </c>
      <c r="AI43" s="39">
        <f t="shared" si="5"/>
        <v>2.7131667781276687E-6</v>
      </c>
      <c r="AJ43" s="37">
        <f t="shared" si="5"/>
        <v>3.1191946711383988E-6</v>
      </c>
      <c r="AK43" s="38">
        <f t="shared" si="5"/>
        <v>3.0709367377198034E-6</v>
      </c>
      <c r="AL43" s="39">
        <f t="shared" si="5"/>
        <v>2.7131667781276687E-6</v>
      </c>
      <c r="AM43" s="37">
        <f t="shared" si="5"/>
        <v>3.1191946711383988E-6</v>
      </c>
      <c r="AN43" s="38">
        <f t="shared" si="5"/>
        <v>3.0709367377198034E-6</v>
      </c>
      <c r="AO43" s="39" t="str">
        <f t="shared" si="5"/>
        <v/>
      </c>
      <c r="AP43" s="37" t="str">
        <f t="shared" si="5"/>
        <v/>
      </c>
      <c r="AQ43" s="38" t="str">
        <f t="shared" si="5"/>
        <v/>
      </c>
      <c r="AR43" s="39">
        <f t="shared" si="5"/>
        <v>8.9968244908601252E-6</v>
      </c>
      <c r="AS43" s="37">
        <f t="shared" si="5"/>
        <v>9.2456750022062415E-6</v>
      </c>
      <c r="AT43" s="38">
        <f t="shared" si="5"/>
        <v>9.6335295460007492E-6</v>
      </c>
      <c r="AU43" s="39">
        <f t="shared" si="5"/>
        <v>1.1531731702215128E-5</v>
      </c>
      <c r="AV43" s="37">
        <f t="shared" si="5"/>
        <v>1.067731726874051E-5</v>
      </c>
      <c r="AW43" s="40">
        <f t="shared" si="5"/>
        <v>8.9024137376463927E-6</v>
      </c>
      <c r="AX43" s="54">
        <f>管道天然气价格城市!V18</f>
        <v>1.1273596963900394E-5</v>
      </c>
      <c r="AY43" s="41">
        <f t="shared" si="3"/>
        <v>2.1497546975581185</v>
      </c>
    </row>
    <row r="44" spans="1:51">
      <c r="A44" s="49" t="str">
        <f t="shared" si="6"/>
        <v/>
      </c>
      <c r="B44" s="37" t="str">
        <f t="shared" si="6"/>
        <v/>
      </c>
      <c r="C44" s="38" t="str">
        <f t="shared" si="6"/>
        <v/>
      </c>
      <c r="D44" s="39" t="str">
        <f t="shared" si="6"/>
        <v/>
      </c>
      <c r="E44" s="37" t="str">
        <f t="shared" si="6"/>
        <v/>
      </c>
      <c r="F44" s="38" t="str">
        <f t="shared" si="6"/>
        <v/>
      </c>
      <c r="G44" s="39">
        <f t="shared" si="6"/>
        <v>6.8000000000000005E-2</v>
      </c>
      <c r="H44" s="37">
        <f t="shared" si="6"/>
        <v>6.8000000000000019E-2</v>
      </c>
      <c r="I44" s="38">
        <f t="shared" si="6"/>
        <v>6.8000000000000005E-2</v>
      </c>
      <c r="J44" s="39" t="str">
        <f t="shared" si="6"/>
        <v/>
      </c>
      <c r="K44" s="37" t="str">
        <f t="shared" si="4"/>
        <v/>
      </c>
      <c r="L44" s="38" t="str">
        <f t="shared" si="4"/>
        <v/>
      </c>
      <c r="M44" s="39" t="str">
        <f t="shared" si="4"/>
        <v/>
      </c>
      <c r="N44" s="37" t="str">
        <f t="shared" si="4"/>
        <v/>
      </c>
      <c r="O44" s="38" t="str">
        <f t="shared" si="4"/>
        <v/>
      </c>
      <c r="P44" s="39" t="str">
        <f t="shared" si="4"/>
        <v/>
      </c>
      <c r="Q44" s="37" t="str">
        <f t="shared" si="4"/>
        <v/>
      </c>
      <c r="R44" s="38" t="str">
        <f t="shared" si="4"/>
        <v/>
      </c>
      <c r="S44" s="39" t="str">
        <f t="shared" si="4"/>
        <v/>
      </c>
      <c r="T44" s="37" t="str">
        <f t="shared" si="4"/>
        <v/>
      </c>
      <c r="U44" s="38" t="str">
        <f t="shared" si="4"/>
        <v/>
      </c>
      <c r="V44" s="39" t="str">
        <f t="shared" si="4"/>
        <v/>
      </c>
      <c r="W44" s="37" t="str">
        <f t="shared" si="4"/>
        <v/>
      </c>
      <c r="X44" s="40" t="str">
        <f t="shared" si="4"/>
        <v/>
      </c>
      <c r="Y44" s="35" t="s">
        <v>399</v>
      </c>
      <c r="Z44" s="36" t="str">
        <f t="shared" si="5"/>
        <v/>
      </c>
      <c r="AA44" s="37" t="str">
        <f t="shared" si="5"/>
        <v/>
      </c>
      <c r="AB44" s="38" t="str">
        <f t="shared" si="5"/>
        <v/>
      </c>
      <c r="AC44" s="39" t="str">
        <f t="shared" si="5"/>
        <v/>
      </c>
      <c r="AD44" s="37" t="str">
        <f t="shared" si="5"/>
        <v/>
      </c>
      <c r="AE44" s="38" t="str">
        <f t="shared" si="5"/>
        <v/>
      </c>
      <c r="AF44" s="39">
        <f t="shared" si="5"/>
        <v>6.086670352573887E-7</v>
      </c>
      <c r="AG44" s="37">
        <f t="shared" si="5"/>
        <v>6.2205353529023102E-7</v>
      </c>
      <c r="AH44" s="38">
        <f t="shared" si="5"/>
        <v>6.5507534292591893E-7</v>
      </c>
      <c r="AI44" s="39" t="str">
        <f t="shared" si="5"/>
        <v/>
      </c>
      <c r="AJ44" s="37" t="str">
        <f t="shared" si="5"/>
        <v/>
      </c>
      <c r="AK44" s="38" t="str">
        <f t="shared" si="5"/>
        <v/>
      </c>
      <c r="AL44" s="39" t="str">
        <f t="shared" si="5"/>
        <v/>
      </c>
      <c r="AM44" s="37" t="str">
        <f t="shared" si="5"/>
        <v/>
      </c>
      <c r="AN44" s="38" t="str">
        <f t="shared" si="5"/>
        <v/>
      </c>
      <c r="AO44" s="39" t="str">
        <f t="shared" si="5"/>
        <v/>
      </c>
      <c r="AP44" s="37" t="str">
        <f t="shared" si="5"/>
        <v/>
      </c>
      <c r="AQ44" s="38" t="str">
        <f t="shared" si="5"/>
        <v/>
      </c>
      <c r="AR44" s="39" t="str">
        <f t="shared" si="5"/>
        <v/>
      </c>
      <c r="AS44" s="37" t="str">
        <f t="shared" si="5"/>
        <v/>
      </c>
      <c r="AT44" s="38" t="str">
        <f t="shared" si="5"/>
        <v/>
      </c>
      <c r="AU44" s="39" t="str">
        <f t="shared" si="5"/>
        <v/>
      </c>
      <c r="AV44" s="37" t="str">
        <f t="shared" si="5"/>
        <v/>
      </c>
      <c r="AW44" s="40" t="str">
        <f t="shared" si="5"/>
        <v/>
      </c>
      <c r="AX44" s="54">
        <f>AF44</f>
        <v>6.086670352573887E-7</v>
      </c>
      <c r="AY44" s="41">
        <f t="shared" si="3"/>
        <v>1</v>
      </c>
    </row>
    <row r="45" spans="1:51">
      <c r="A45" s="49">
        <f t="shared" si="6"/>
        <v>0.30810461908191655</v>
      </c>
      <c r="B45" s="37">
        <f t="shared" si="6"/>
        <v>0.21652968313874035</v>
      </c>
      <c r="C45" s="38">
        <f t="shared" si="6"/>
        <v>0.16165948513824813</v>
      </c>
      <c r="D45" s="39">
        <f t="shared" si="6"/>
        <v>0.30810461908191655</v>
      </c>
      <c r="E45" s="37">
        <f t="shared" si="6"/>
        <v>0.21652968313874035</v>
      </c>
      <c r="F45" s="38">
        <f t="shared" si="6"/>
        <v>0.16165948513824813</v>
      </c>
      <c r="G45" s="39">
        <f t="shared" si="6"/>
        <v>0.30810461908191655</v>
      </c>
      <c r="H45" s="37">
        <f t="shared" si="6"/>
        <v>0.21652968313874035</v>
      </c>
      <c r="I45" s="38">
        <f t="shared" si="6"/>
        <v>0.16165948513824813</v>
      </c>
      <c r="J45" s="39">
        <f t="shared" si="6"/>
        <v>0.30810461908191655</v>
      </c>
      <c r="K45" s="37">
        <f t="shared" si="4"/>
        <v>0.21652968313874035</v>
      </c>
      <c r="L45" s="38">
        <f t="shared" si="4"/>
        <v>0.16165948513824813</v>
      </c>
      <c r="M45" s="39">
        <f t="shared" si="4"/>
        <v>0.30810461908191655</v>
      </c>
      <c r="N45" s="37">
        <f t="shared" si="4"/>
        <v>0.21652968313874035</v>
      </c>
      <c r="O45" s="38">
        <f t="shared" si="4"/>
        <v>0.16165948513824813</v>
      </c>
      <c r="P45" s="39" t="str">
        <f t="shared" si="4"/>
        <v/>
      </c>
      <c r="Q45" s="37" t="str">
        <f t="shared" si="4"/>
        <v/>
      </c>
      <c r="R45" s="38" t="str">
        <f t="shared" si="4"/>
        <v/>
      </c>
      <c r="S45" s="39">
        <f t="shared" si="4"/>
        <v>0.30810461908191655</v>
      </c>
      <c r="T45" s="37">
        <f t="shared" si="4"/>
        <v>0.21652968313874035</v>
      </c>
      <c r="U45" s="38">
        <f t="shared" si="4"/>
        <v>0.16165948513824813</v>
      </c>
      <c r="V45" s="39">
        <f t="shared" si="4"/>
        <v>0.30810461908191655</v>
      </c>
      <c r="W45" s="37">
        <f t="shared" si="4"/>
        <v>0.21652968313874035</v>
      </c>
      <c r="X45" s="40">
        <f t="shared" si="4"/>
        <v>0.16165948513824813</v>
      </c>
      <c r="Y45" s="35" t="s">
        <v>400</v>
      </c>
      <c r="Z45" s="36">
        <f t="shared" si="5"/>
        <v>1.5812797397575839E-5</v>
      </c>
      <c r="AA45" s="37">
        <f t="shared" si="5"/>
        <v>1.6391877517717564E-5</v>
      </c>
      <c r="AB45" s="38">
        <f t="shared" si="5"/>
        <v>1.8449133294666767E-5</v>
      </c>
      <c r="AC45" s="39">
        <f t="shared" si="5"/>
        <v>1.570947739188829E-5</v>
      </c>
      <c r="AD45" s="37">
        <f t="shared" si="5"/>
        <v>1.5461002128356214E-5</v>
      </c>
      <c r="AE45" s="38">
        <f t="shared" si="5"/>
        <v>1.7657779123275286E-5</v>
      </c>
      <c r="AF45" s="39">
        <f t="shared" si="5"/>
        <v>1.570947739188829E-5</v>
      </c>
      <c r="AG45" s="37">
        <f t="shared" si="5"/>
        <v>1.5461002128356214E-5</v>
      </c>
      <c r="AH45" s="38">
        <f t="shared" si="5"/>
        <v>1.7657779123275286E-5</v>
      </c>
      <c r="AI45" s="39">
        <f t="shared" si="5"/>
        <v>1.5746956930648235E-5</v>
      </c>
      <c r="AJ45" s="37">
        <f t="shared" si="5"/>
        <v>1.6170585099381403E-5</v>
      </c>
      <c r="AK45" s="38">
        <f t="shared" si="5"/>
        <v>1.8247988046790902E-5</v>
      </c>
      <c r="AL45" s="39">
        <f t="shared" si="5"/>
        <v>1.5746956930648235E-5</v>
      </c>
      <c r="AM45" s="37">
        <f t="shared" si="5"/>
        <v>1.6170585099381403E-5</v>
      </c>
      <c r="AN45" s="38">
        <f t="shared" si="5"/>
        <v>1.8247988046790902E-5</v>
      </c>
      <c r="AO45" s="39" t="str">
        <f t="shared" si="5"/>
        <v/>
      </c>
      <c r="AP45" s="37" t="str">
        <f t="shared" si="5"/>
        <v/>
      </c>
      <c r="AQ45" s="38" t="str">
        <f t="shared" si="5"/>
        <v/>
      </c>
      <c r="AR45" s="39">
        <f t="shared" si="5"/>
        <v>1.5744761331736288E-5</v>
      </c>
      <c r="AS45" s="37">
        <f t="shared" si="5"/>
        <v>2.0522628519568332E-5</v>
      </c>
      <c r="AT45" s="38">
        <f t="shared" si="5"/>
        <v>2.2465120563167718E-5</v>
      </c>
      <c r="AU45" s="39">
        <f t="shared" si="5"/>
        <v>1.6260056420376258E-5</v>
      </c>
      <c r="AV45" s="37">
        <f t="shared" si="5"/>
        <v>1.991191935554517E-5</v>
      </c>
      <c r="AW45" s="40">
        <f t="shared" si="5"/>
        <v>2.1873991705885765E-5</v>
      </c>
      <c r="AX45" s="54">
        <f>流通领域生产资料市场价格!Z19</f>
        <v>1.8390261826524195E-5</v>
      </c>
      <c r="AY45" s="41">
        <f t="shared" si="3"/>
        <v>1.1625690448916788</v>
      </c>
    </row>
    <row r="46" spans="1:51">
      <c r="A46" s="49" t="str">
        <f t="shared" si="6"/>
        <v/>
      </c>
      <c r="B46" s="37" t="str">
        <f t="shared" si="6"/>
        <v/>
      </c>
      <c r="C46" s="38" t="str">
        <f t="shared" si="6"/>
        <v/>
      </c>
      <c r="D46" s="39" t="str">
        <f t="shared" si="6"/>
        <v/>
      </c>
      <c r="E46" s="37" t="str">
        <f t="shared" si="6"/>
        <v/>
      </c>
      <c r="F46" s="38" t="str">
        <f t="shared" si="6"/>
        <v/>
      </c>
      <c r="G46" s="39" t="str">
        <f t="shared" si="6"/>
        <v/>
      </c>
      <c r="H46" s="37" t="str">
        <f t="shared" si="6"/>
        <v/>
      </c>
      <c r="I46" s="38" t="str">
        <f t="shared" si="6"/>
        <v/>
      </c>
      <c r="J46" s="39" t="str">
        <f t="shared" si="6"/>
        <v/>
      </c>
      <c r="K46" s="37" t="str">
        <f t="shared" si="4"/>
        <v/>
      </c>
      <c r="L46" s="38" t="str">
        <f t="shared" si="4"/>
        <v/>
      </c>
      <c r="M46" s="39" t="str">
        <f t="shared" si="4"/>
        <v/>
      </c>
      <c r="N46" s="37" t="str">
        <f t="shared" si="4"/>
        <v/>
      </c>
      <c r="O46" s="38" t="str">
        <f t="shared" si="4"/>
        <v/>
      </c>
      <c r="P46" s="39" t="str">
        <f t="shared" si="4"/>
        <v/>
      </c>
      <c r="Q46" s="37" t="str">
        <f t="shared" si="4"/>
        <v/>
      </c>
      <c r="R46" s="38" t="str">
        <f t="shared" si="4"/>
        <v/>
      </c>
      <c r="S46" s="39" t="str">
        <f t="shared" si="4"/>
        <v/>
      </c>
      <c r="T46" s="37" t="str">
        <f t="shared" si="4"/>
        <v/>
      </c>
      <c r="U46" s="38" t="str">
        <f t="shared" si="4"/>
        <v/>
      </c>
      <c r="V46" s="39">
        <f t="shared" si="4"/>
        <v>0.32780174127082728</v>
      </c>
      <c r="W46" s="37">
        <f t="shared" si="4"/>
        <v>0.25863339331329405</v>
      </c>
      <c r="X46" s="40">
        <f t="shared" si="4"/>
        <v>0.19556425602329494</v>
      </c>
      <c r="Y46" s="35" t="s">
        <v>401</v>
      </c>
      <c r="Z46" s="36" t="str">
        <f t="shared" si="5"/>
        <v/>
      </c>
      <c r="AA46" s="37" t="str">
        <f t="shared" si="5"/>
        <v/>
      </c>
      <c r="AB46" s="38" t="str">
        <f t="shared" si="5"/>
        <v/>
      </c>
      <c r="AC46" s="39" t="str">
        <f t="shared" si="5"/>
        <v/>
      </c>
      <c r="AD46" s="37" t="str">
        <f t="shared" si="5"/>
        <v/>
      </c>
      <c r="AE46" s="38" t="str">
        <f t="shared" si="5"/>
        <v/>
      </c>
      <c r="AF46" s="39" t="str">
        <f t="shared" si="5"/>
        <v/>
      </c>
      <c r="AG46" s="37" t="str">
        <f t="shared" si="5"/>
        <v/>
      </c>
      <c r="AH46" s="38" t="str">
        <f t="shared" si="5"/>
        <v/>
      </c>
      <c r="AI46" s="39" t="str">
        <f t="shared" si="5"/>
        <v/>
      </c>
      <c r="AJ46" s="37" t="str">
        <f t="shared" si="5"/>
        <v/>
      </c>
      <c r="AK46" s="38" t="str">
        <f t="shared" si="5"/>
        <v/>
      </c>
      <c r="AL46" s="39" t="str">
        <f t="shared" si="5"/>
        <v/>
      </c>
      <c r="AM46" s="37" t="str">
        <f t="shared" si="5"/>
        <v/>
      </c>
      <c r="AN46" s="38" t="str">
        <f t="shared" si="5"/>
        <v/>
      </c>
      <c r="AO46" s="39" t="str">
        <f t="shared" si="5"/>
        <v/>
      </c>
      <c r="AP46" s="37" t="str">
        <f t="shared" si="5"/>
        <v/>
      </c>
      <c r="AQ46" s="38" t="str">
        <f t="shared" si="5"/>
        <v/>
      </c>
      <c r="AR46" s="39" t="str">
        <f t="shared" si="5"/>
        <v/>
      </c>
      <c r="AS46" s="37" t="str">
        <f t="shared" si="5"/>
        <v/>
      </c>
      <c r="AT46" s="38" t="str">
        <f t="shared" si="5"/>
        <v/>
      </c>
      <c r="AU46" s="39">
        <f t="shared" si="5"/>
        <v>1.6636277394824797E-5</v>
      </c>
      <c r="AV46" s="37">
        <f t="shared" si="5"/>
        <v>1.8851056526600495E-5</v>
      </c>
      <c r="AW46" s="40">
        <f t="shared" si="5"/>
        <v>2.0933461891086554E-5</v>
      </c>
      <c r="AX46" s="54">
        <f>流通领域生产资料市场价格!X19</f>
        <v>1.9117857780553391E-5</v>
      </c>
      <c r="AY46" s="41">
        <f t="shared" si="3"/>
        <v>1.1491668073832768</v>
      </c>
    </row>
    <row r="47" spans="1:51">
      <c r="A47" s="49" t="str">
        <f t="shared" si="6"/>
        <v/>
      </c>
      <c r="B47" s="37" t="str">
        <f t="shared" si="6"/>
        <v/>
      </c>
      <c r="C47" s="38" t="str">
        <f t="shared" si="6"/>
        <v/>
      </c>
      <c r="D47" s="39" t="str">
        <f t="shared" si="6"/>
        <v/>
      </c>
      <c r="E47" s="37" t="str">
        <f t="shared" si="6"/>
        <v/>
      </c>
      <c r="F47" s="38" t="str">
        <f t="shared" si="6"/>
        <v/>
      </c>
      <c r="G47" s="39" t="str">
        <f t="shared" si="6"/>
        <v/>
      </c>
      <c r="H47" s="37" t="str">
        <f t="shared" si="6"/>
        <v/>
      </c>
      <c r="I47" s="38" t="str">
        <f t="shared" si="6"/>
        <v/>
      </c>
      <c r="J47" s="39" t="str">
        <f t="shared" si="6"/>
        <v/>
      </c>
      <c r="K47" s="37" t="str">
        <f t="shared" si="4"/>
        <v/>
      </c>
      <c r="L47" s="38" t="str">
        <f t="shared" si="4"/>
        <v/>
      </c>
      <c r="M47" s="39" t="str">
        <f t="shared" si="4"/>
        <v/>
      </c>
      <c r="N47" s="37" t="str">
        <f t="shared" si="4"/>
        <v/>
      </c>
      <c r="O47" s="38" t="str">
        <f t="shared" si="4"/>
        <v/>
      </c>
      <c r="P47" s="39" t="str">
        <f t="shared" si="4"/>
        <v/>
      </c>
      <c r="Q47" s="37" t="str">
        <f t="shared" si="4"/>
        <v/>
      </c>
      <c r="R47" s="38" t="str">
        <f t="shared" si="4"/>
        <v/>
      </c>
      <c r="S47" s="39" t="str">
        <f t="shared" si="4"/>
        <v/>
      </c>
      <c r="T47" s="37" t="str">
        <f t="shared" si="4"/>
        <v/>
      </c>
      <c r="U47" s="38" t="str">
        <f t="shared" si="4"/>
        <v/>
      </c>
      <c r="V47" s="39" t="str">
        <f t="shared" si="4"/>
        <v/>
      </c>
      <c r="W47" s="37" t="str">
        <f t="shared" si="4"/>
        <v/>
      </c>
      <c r="X47" s="40" t="str">
        <f t="shared" si="4"/>
        <v/>
      </c>
      <c r="Y47" s="50" t="s">
        <v>402</v>
      </c>
      <c r="Z47" s="36" t="str">
        <f t="shared" si="5"/>
        <v/>
      </c>
      <c r="AA47" s="37" t="str">
        <f t="shared" si="5"/>
        <v/>
      </c>
      <c r="AB47" s="38" t="str">
        <f t="shared" si="5"/>
        <v/>
      </c>
      <c r="AC47" s="39" t="str">
        <f t="shared" si="5"/>
        <v/>
      </c>
      <c r="AD47" s="37" t="str">
        <f t="shared" si="5"/>
        <v/>
      </c>
      <c r="AE47" s="38" t="str">
        <f t="shared" si="5"/>
        <v/>
      </c>
      <c r="AF47" s="39" t="str">
        <f t="shared" si="5"/>
        <v/>
      </c>
      <c r="AG47" s="37" t="str">
        <f t="shared" si="5"/>
        <v/>
      </c>
      <c r="AH47" s="38" t="str">
        <f t="shared" si="5"/>
        <v/>
      </c>
      <c r="AI47" s="39" t="str">
        <f t="shared" si="5"/>
        <v/>
      </c>
      <c r="AJ47" s="37" t="str">
        <f t="shared" si="5"/>
        <v/>
      </c>
      <c r="AK47" s="38" t="str">
        <f t="shared" si="5"/>
        <v/>
      </c>
      <c r="AL47" s="39" t="str">
        <f t="shared" si="5"/>
        <v/>
      </c>
      <c r="AM47" s="37" t="str">
        <f t="shared" si="5"/>
        <v/>
      </c>
      <c r="AN47" s="38" t="str">
        <f t="shared" si="5"/>
        <v/>
      </c>
      <c r="AO47" s="39" t="str">
        <f t="shared" si="5"/>
        <v/>
      </c>
      <c r="AP47" s="37" t="str">
        <f t="shared" si="5"/>
        <v/>
      </c>
      <c r="AQ47" s="38" t="str">
        <f t="shared" si="5"/>
        <v/>
      </c>
      <c r="AR47" s="39" t="str">
        <f t="shared" si="5"/>
        <v/>
      </c>
      <c r="AS47" s="37" t="str">
        <f t="shared" si="5"/>
        <v/>
      </c>
      <c r="AT47" s="38" t="str">
        <f t="shared" si="5"/>
        <v/>
      </c>
      <c r="AU47" s="39" t="str">
        <f t="shared" si="5"/>
        <v/>
      </c>
      <c r="AV47" s="37" t="str">
        <f t="shared" si="5"/>
        <v/>
      </c>
      <c r="AW47" s="40" t="str">
        <f t="shared" si="5"/>
        <v/>
      </c>
      <c r="AX47" s="54"/>
      <c r="AY47" s="41" t="e">
        <f t="shared" si="3"/>
        <v>#DIV/0!</v>
      </c>
    </row>
    <row r="48" spans="1:51" ht="15" thickBot="1">
      <c r="A48" s="51" t="str">
        <f t="shared" si="6"/>
        <v/>
      </c>
      <c r="B48" s="43" t="str">
        <f t="shared" si="6"/>
        <v/>
      </c>
      <c r="C48" s="44" t="str">
        <f t="shared" si="6"/>
        <v/>
      </c>
      <c r="D48" s="45" t="str">
        <f t="shared" si="6"/>
        <v/>
      </c>
      <c r="E48" s="43" t="str">
        <f t="shared" si="6"/>
        <v/>
      </c>
      <c r="F48" s="44" t="str">
        <f t="shared" si="6"/>
        <v/>
      </c>
      <c r="G48" s="45" t="str">
        <f t="shared" si="6"/>
        <v/>
      </c>
      <c r="H48" s="43" t="str">
        <f t="shared" si="6"/>
        <v/>
      </c>
      <c r="I48" s="44" t="str">
        <f t="shared" si="6"/>
        <v/>
      </c>
      <c r="J48" s="45" t="str">
        <f t="shared" si="6"/>
        <v/>
      </c>
      <c r="K48" s="43" t="str">
        <f t="shared" si="4"/>
        <v/>
      </c>
      <c r="L48" s="44" t="str">
        <f t="shared" si="4"/>
        <v/>
      </c>
      <c r="M48" s="45" t="str">
        <f t="shared" si="4"/>
        <v/>
      </c>
      <c r="N48" s="43" t="str">
        <f t="shared" si="4"/>
        <v/>
      </c>
      <c r="O48" s="44" t="str">
        <f t="shared" si="4"/>
        <v/>
      </c>
      <c r="P48" s="45" t="str">
        <f t="shared" si="4"/>
        <v/>
      </c>
      <c r="Q48" s="43" t="str">
        <f t="shared" si="4"/>
        <v/>
      </c>
      <c r="R48" s="44" t="str">
        <f t="shared" si="4"/>
        <v/>
      </c>
      <c r="S48" s="45" t="str">
        <f t="shared" si="4"/>
        <v/>
      </c>
      <c r="T48" s="43" t="str">
        <f t="shared" si="4"/>
        <v/>
      </c>
      <c r="U48" s="44" t="str">
        <f t="shared" si="4"/>
        <v/>
      </c>
      <c r="V48" s="45" t="str">
        <f t="shared" si="4"/>
        <v/>
      </c>
      <c r="W48" s="43" t="str">
        <f t="shared" si="4"/>
        <v/>
      </c>
      <c r="X48" s="46" t="str">
        <f t="shared" si="4"/>
        <v/>
      </c>
      <c r="Y48" s="52" t="s">
        <v>403</v>
      </c>
      <c r="Z48" s="42" t="str">
        <f t="shared" si="5"/>
        <v/>
      </c>
      <c r="AA48" s="43" t="str">
        <f t="shared" si="5"/>
        <v/>
      </c>
      <c r="AB48" s="44" t="str">
        <f t="shared" si="5"/>
        <v/>
      </c>
      <c r="AC48" s="45" t="str">
        <f t="shared" si="5"/>
        <v/>
      </c>
      <c r="AD48" s="43" t="str">
        <f t="shared" si="5"/>
        <v/>
      </c>
      <c r="AE48" s="44" t="str">
        <f t="shared" si="5"/>
        <v/>
      </c>
      <c r="AF48" s="45" t="str">
        <f t="shared" si="5"/>
        <v/>
      </c>
      <c r="AG48" s="43" t="str">
        <f t="shared" si="5"/>
        <v/>
      </c>
      <c r="AH48" s="44" t="str">
        <f t="shared" si="5"/>
        <v/>
      </c>
      <c r="AI48" s="45" t="str">
        <f t="shared" si="5"/>
        <v/>
      </c>
      <c r="AJ48" s="43" t="str">
        <f t="shared" si="5"/>
        <v/>
      </c>
      <c r="AK48" s="44" t="str">
        <f t="shared" si="5"/>
        <v/>
      </c>
      <c r="AL48" s="45" t="str">
        <f t="shared" si="5"/>
        <v/>
      </c>
      <c r="AM48" s="43" t="str">
        <f t="shared" si="5"/>
        <v/>
      </c>
      <c r="AN48" s="44" t="str">
        <f t="shared" si="5"/>
        <v/>
      </c>
      <c r="AO48" s="45" t="str">
        <f t="shared" si="5"/>
        <v/>
      </c>
      <c r="AP48" s="43" t="str">
        <f t="shared" si="5"/>
        <v/>
      </c>
      <c r="AQ48" s="44" t="str">
        <f t="shared" si="5"/>
        <v/>
      </c>
      <c r="AR48" s="45" t="str">
        <f t="shared" si="5"/>
        <v/>
      </c>
      <c r="AS48" s="43" t="str">
        <f t="shared" si="5"/>
        <v/>
      </c>
      <c r="AT48" s="44" t="str">
        <f t="shared" si="5"/>
        <v/>
      </c>
      <c r="AU48" s="45" t="str">
        <f t="shared" si="5"/>
        <v/>
      </c>
      <c r="AV48" s="43" t="str">
        <f t="shared" si="5"/>
        <v/>
      </c>
      <c r="AW48" s="46" t="str">
        <f t="shared" si="5"/>
        <v/>
      </c>
      <c r="AX48" s="54"/>
      <c r="AY48" s="41" t="e">
        <f t="shared" si="3"/>
        <v>#DIV/0!</v>
      </c>
    </row>
  </sheetData>
  <mergeCells count="34">
    <mergeCell ref="A1:X1"/>
    <mergeCell ref="Z1:AW1"/>
    <mergeCell ref="A2:C2"/>
    <mergeCell ref="D2:F2"/>
    <mergeCell ref="G2:I2"/>
    <mergeCell ref="J2:L2"/>
    <mergeCell ref="M2:O2"/>
    <mergeCell ref="P2:R2"/>
    <mergeCell ref="S2:U2"/>
    <mergeCell ref="V2:X2"/>
    <mergeCell ref="AR2:AT2"/>
    <mergeCell ref="AU2:AW2"/>
    <mergeCell ref="AF2:AH2"/>
    <mergeCell ref="AI2:AK2"/>
    <mergeCell ref="AL2:AN2"/>
    <mergeCell ref="AO2:AQ2"/>
    <mergeCell ref="A26:C26"/>
    <mergeCell ref="D26:F26"/>
    <mergeCell ref="G26:I26"/>
    <mergeCell ref="J26:L26"/>
    <mergeCell ref="M26:O26"/>
    <mergeCell ref="P26:R26"/>
    <mergeCell ref="S26:U26"/>
    <mergeCell ref="V26:X26"/>
    <mergeCell ref="Z2:AB2"/>
    <mergeCell ref="AC2:AE2"/>
    <mergeCell ref="AR26:AT26"/>
    <mergeCell ref="AU26:AW26"/>
    <mergeCell ref="Z26:AB26"/>
    <mergeCell ref="AC26:AE26"/>
    <mergeCell ref="AF26:AH26"/>
    <mergeCell ref="AI26:AK26"/>
    <mergeCell ref="AL26:AN26"/>
    <mergeCell ref="AO26:AQ26"/>
  </mergeCells>
  <phoneticPr fontId="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B7F60-F788-479B-9689-B8207ECB2535}">
  <dimension ref="A1:AP303"/>
  <sheetViews>
    <sheetView topLeftCell="A129" workbookViewId="0">
      <selection activeCell="L157" sqref="L157"/>
    </sheetView>
  </sheetViews>
  <sheetFormatPr defaultColWidth="7.6640625" defaultRowHeight="14.4"/>
  <cols>
    <col min="1" max="1" width="34.6640625" style="101" customWidth="1"/>
    <col min="2" max="2" width="10.33203125" style="101" bestFit="1" customWidth="1"/>
    <col min="3" max="16384" width="7.6640625" style="101"/>
  </cols>
  <sheetData>
    <row r="1" spans="1:32">
      <c r="B1" s="105">
        <v>2020</v>
      </c>
      <c r="C1" s="105">
        <v>2021</v>
      </c>
      <c r="D1" s="105">
        <v>2022</v>
      </c>
      <c r="E1" s="105">
        <v>2023</v>
      </c>
      <c r="F1" s="105">
        <v>2024</v>
      </c>
      <c r="G1" s="105">
        <v>2025</v>
      </c>
      <c r="H1" s="105">
        <v>2026</v>
      </c>
      <c r="I1" s="105">
        <v>2027</v>
      </c>
      <c r="J1" s="105">
        <v>2028</v>
      </c>
      <c r="K1" s="105">
        <v>2029</v>
      </c>
      <c r="L1" s="105">
        <v>2030</v>
      </c>
      <c r="M1" s="105">
        <v>2031</v>
      </c>
      <c r="N1" s="105">
        <v>2032</v>
      </c>
      <c r="O1" s="105">
        <v>2033</v>
      </c>
      <c r="P1" s="105">
        <v>2034</v>
      </c>
      <c r="Q1" s="105">
        <v>2035</v>
      </c>
      <c r="R1" s="105">
        <v>2036</v>
      </c>
      <c r="S1" s="105">
        <v>2037</v>
      </c>
      <c r="T1" s="105">
        <v>2038</v>
      </c>
      <c r="U1" s="105">
        <v>2039</v>
      </c>
      <c r="V1" s="105">
        <v>2040</v>
      </c>
      <c r="W1" s="105">
        <v>2041</v>
      </c>
      <c r="X1" s="105">
        <v>2042</v>
      </c>
      <c r="Y1" s="105">
        <v>2043</v>
      </c>
      <c r="Z1" s="105">
        <v>2044</v>
      </c>
      <c r="AA1" s="105">
        <v>2045</v>
      </c>
      <c r="AB1" s="105">
        <v>2046</v>
      </c>
      <c r="AC1" s="105">
        <v>2047</v>
      </c>
      <c r="AD1" s="105">
        <v>2048</v>
      </c>
      <c r="AE1" s="105">
        <v>2049</v>
      </c>
      <c r="AF1" s="105">
        <v>2050</v>
      </c>
    </row>
    <row r="2" spans="1:32" s="103" customFormat="1">
      <c r="A2" s="102" t="s">
        <v>3667</v>
      </c>
    </row>
    <row r="3" spans="1:32">
      <c r="A3" s="101" t="s">
        <v>427</v>
      </c>
      <c r="B3" s="101">
        <v>2020</v>
      </c>
      <c r="C3" s="101">
        <v>2021</v>
      </c>
      <c r="D3" s="101">
        <v>2022</v>
      </c>
      <c r="E3" s="101">
        <v>2023</v>
      </c>
      <c r="F3" s="101">
        <v>2024</v>
      </c>
      <c r="G3" s="101">
        <v>2025</v>
      </c>
      <c r="H3" s="101">
        <v>2026</v>
      </c>
      <c r="I3" s="101">
        <v>2027</v>
      </c>
      <c r="J3" s="101">
        <v>2028</v>
      </c>
      <c r="K3" s="101">
        <v>2029</v>
      </c>
      <c r="L3" s="101">
        <v>2030</v>
      </c>
      <c r="M3" s="101">
        <v>2031</v>
      </c>
      <c r="N3" s="101">
        <v>2032</v>
      </c>
      <c r="O3" s="101">
        <v>2033</v>
      </c>
      <c r="P3" s="101">
        <v>2034</v>
      </c>
      <c r="Q3" s="101">
        <v>2035</v>
      </c>
      <c r="R3" s="101">
        <v>2036</v>
      </c>
      <c r="S3" s="101">
        <v>2037</v>
      </c>
      <c r="T3" s="101">
        <v>2038</v>
      </c>
      <c r="U3" s="101">
        <v>2039</v>
      </c>
      <c r="V3" s="101">
        <v>2040</v>
      </c>
      <c r="W3" s="101">
        <v>2041</v>
      </c>
      <c r="X3" s="101">
        <v>2042</v>
      </c>
      <c r="Y3" s="101">
        <v>2043</v>
      </c>
      <c r="Z3" s="101">
        <v>2044</v>
      </c>
      <c r="AA3" s="101">
        <v>2045</v>
      </c>
      <c r="AB3" s="101">
        <v>2046</v>
      </c>
      <c r="AC3" s="101">
        <v>2047</v>
      </c>
      <c r="AD3" s="101">
        <v>2048</v>
      </c>
      <c r="AE3" s="101">
        <v>2049</v>
      </c>
      <c r="AF3" s="101">
        <v>2050</v>
      </c>
    </row>
    <row r="4" spans="1:32">
      <c r="A4" s="101" t="s">
        <v>3668</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row>
    <row r="5" spans="1:32">
      <c r="A5" s="101" t="s">
        <v>3669</v>
      </c>
      <c r="B5" s="101">
        <v>1.5882216617345463E-6</v>
      </c>
      <c r="C5" s="101">
        <v>1.653641965701385E-6</v>
      </c>
      <c r="D5" s="101">
        <v>1.657644902653097E-6</v>
      </c>
      <c r="E5" s="101">
        <v>1.5953313557234082E-6</v>
      </c>
      <c r="F5" s="101">
        <v>1.5673390101328076E-6</v>
      </c>
      <c r="G5" s="101">
        <v>1.5003835831641721E-6</v>
      </c>
      <c r="H5" s="101">
        <v>1.4842755789961301E-6</v>
      </c>
      <c r="I5" s="101">
        <v>1.4698279970586798E-6</v>
      </c>
      <c r="J5" s="101">
        <v>1.4360403546872427E-6</v>
      </c>
      <c r="K5" s="101">
        <v>1.4311088757684976E-6</v>
      </c>
      <c r="L5" s="101">
        <v>1.4275108793707731E-6</v>
      </c>
      <c r="M5" s="101">
        <v>1.4310980884176743E-6</v>
      </c>
      <c r="N5" s="101">
        <v>1.4110311264974311E-6</v>
      </c>
      <c r="O5" s="101">
        <v>1.3985866726282712E-6</v>
      </c>
      <c r="P5" s="101">
        <v>1.3942601151518561E-6</v>
      </c>
      <c r="Q5" s="101">
        <v>1.3821932185615166E-6</v>
      </c>
      <c r="R5" s="101">
        <v>1.3740545772633423E-6</v>
      </c>
      <c r="S5" s="101">
        <v>1.3728995009290174E-6</v>
      </c>
      <c r="T5" s="101">
        <v>1.3838810240672758E-6</v>
      </c>
      <c r="U5" s="101">
        <v>1.3815036579050338E-6</v>
      </c>
      <c r="V5" s="101">
        <v>1.3806406698391589E-6</v>
      </c>
      <c r="W5" s="101">
        <v>1.3797187662418637E-6</v>
      </c>
      <c r="X5" s="101">
        <v>1.3755407422883251E-6</v>
      </c>
      <c r="Y5" s="101">
        <v>1.3743043459247159E-6</v>
      </c>
      <c r="Z5" s="101">
        <v>1.3723485162408049E-6</v>
      </c>
      <c r="AA5" s="101">
        <v>1.3684418356502868E-6</v>
      </c>
      <c r="AB5" s="101">
        <v>1.3666810080774149E-6</v>
      </c>
      <c r="AC5" s="101">
        <v>1.3647882429060105E-6</v>
      </c>
      <c r="AD5" s="101">
        <v>1.3561226810099226E-6</v>
      </c>
      <c r="AE5" s="101">
        <v>1.3541452766243647E-6</v>
      </c>
      <c r="AF5" s="101">
        <v>1.3531296060545272E-6</v>
      </c>
    </row>
    <row r="6" spans="1:32">
      <c r="A6" s="101" t="s">
        <v>3670</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row>
    <row r="7" spans="1:32">
      <c r="A7" s="101" t="s">
        <v>3671</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row>
    <row r="8" spans="1:32">
      <c r="A8" s="101" t="s">
        <v>3672</v>
      </c>
      <c r="B8" s="101">
        <v>2.8284843802702401E-6</v>
      </c>
      <c r="C8" s="101">
        <v>2.6380593481085749E-6</v>
      </c>
      <c r="D8" s="101">
        <v>2.578846223003432E-6</v>
      </c>
      <c r="E8" s="101">
        <v>2.5306839693444099E-6</v>
      </c>
      <c r="F8" s="101">
        <v>2.4906605149996533E-6</v>
      </c>
      <c r="G8" s="101">
        <v>2.4636146277143692E-6</v>
      </c>
      <c r="H8" s="101">
        <v>2.4402393684793885E-6</v>
      </c>
      <c r="I8" s="101">
        <v>2.4280141742746181E-6</v>
      </c>
      <c r="J8" s="101">
        <v>2.4224027020078051E-6</v>
      </c>
      <c r="K8" s="101">
        <v>2.4277225185416871E-6</v>
      </c>
      <c r="L8" s="101">
        <v>2.4439135095164489E-6</v>
      </c>
      <c r="M8" s="101">
        <v>2.4579026100663703E-6</v>
      </c>
      <c r="N8" s="101">
        <v>2.4666186083278877E-6</v>
      </c>
      <c r="O8" s="101">
        <v>2.4792201170156196E-6</v>
      </c>
      <c r="P8" s="101">
        <v>2.4932329178680004E-6</v>
      </c>
      <c r="Q8" s="101">
        <v>2.5089396260267902E-6</v>
      </c>
      <c r="R8" s="101">
        <v>2.5226567060697251E-6</v>
      </c>
      <c r="S8" s="101">
        <v>2.5385785977301732E-6</v>
      </c>
      <c r="T8" s="101">
        <v>2.5538392811784814E-6</v>
      </c>
      <c r="U8" s="101">
        <v>2.569878919443E-6</v>
      </c>
      <c r="V8" s="101">
        <v>2.5865750297576632E-6</v>
      </c>
      <c r="W8" s="101">
        <v>2.6014933738806631E-6</v>
      </c>
      <c r="X8" s="101">
        <v>2.6179245858891551E-6</v>
      </c>
      <c r="Y8" s="101">
        <v>2.637172807918642E-6</v>
      </c>
      <c r="Z8" s="101">
        <v>2.6483748380713934E-6</v>
      </c>
      <c r="AA8" s="101">
        <v>2.6711417392104314E-6</v>
      </c>
      <c r="AB8" s="101">
        <v>2.6878908822340491E-6</v>
      </c>
      <c r="AC8" s="101">
        <v>2.7056758386858045E-6</v>
      </c>
      <c r="AD8" s="101">
        <v>2.7261689232334011E-6</v>
      </c>
      <c r="AE8" s="101">
        <v>2.7465591909939339E-6</v>
      </c>
      <c r="AF8" s="101">
        <v>2.7723027108161052E-6</v>
      </c>
    </row>
    <row r="9" spans="1:32">
      <c r="A9" s="101" t="s">
        <v>3673</v>
      </c>
      <c r="B9" s="101">
        <v>1.5882216617345463E-6</v>
      </c>
      <c r="C9" s="101">
        <v>1.653641965701385E-6</v>
      </c>
      <c r="D9" s="101">
        <v>1.657644902653097E-6</v>
      </c>
      <c r="E9" s="101">
        <v>1.5953313557234082E-6</v>
      </c>
      <c r="F9" s="101">
        <v>1.5673390101328076E-6</v>
      </c>
      <c r="G9" s="101">
        <v>1.5003835831641721E-6</v>
      </c>
      <c r="H9" s="101">
        <v>1.4842755789961301E-6</v>
      </c>
      <c r="I9" s="101">
        <v>1.4698279970586798E-6</v>
      </c>
      <c r="J9" s="101">
        <v>1.4360403546872427E-6</v>
      </c>
      <c r="K9" s="101">
        <v>1.4311088757684976E-6</v>
      </c>
      <c r="L9" s="101">
        <v>1.4275108793707731E-6</v>
      </c>
      <c r="M9" s="101">
        <v>1.4310980884176743E-6</v>
      </c>
      <c r="N9" s="101">
        <v>1.4110311264974311E-6</v>
      </c>
      <c r="O9" s="101">
        <v>1.3985866726282712E-6</v>
      </c>
      <c r="P9" s="101">
        <v>1.3942601151518561E-6</v>
      </c>
      <c r="Q9" s="101">
        <v>1.3821932185615166E-6</v>
      </c>
      <c r="R9" s="101">
        <v>1.3740545772633423E-6</v>
      </c>
      <c r="S9" s="101">
        <v>1.3728995009290174E-6</v>
      </c>
      <c r="T9" s="101">
        <v>1.3838810240672758E-6</v>
      </c>
      <c r="U9" s="101">
        <v>1.3815036579050338E-6</v>
      </c>
      <c r="V9" s="101">
        <v>1.3806406698391589E-6</v>
      </c>
      <c r="W9" s="101">
        <v>1.3797187662418637E-6</v>
      </c>
      <c r="X9" s="101">
        <v>1.3755407422883251E-6</v>
      </c>
      <c r="Y9" s="101">
        <v>1.3743043459247159E-6</v>
      </c>
      <c r="Z9" s="101">
        <v>1.3723485162408049E-6</v>
      </c>
      <c r="AA9" s="101">
        <v>1.3684418356502868E-6</v>
      </c>
      <c r="AB9" s="101">
        <v>1.3666810080774149E-6</v>
      </c>
      <c r="AC9" s="101">
        <v>1.3647882429060105E-6</v>
      </c>
      <c r="AD9" s="101">
        <v>1.3561226810099226E-6</v>
      </c>
      <c r="AE9" s="101">
        <v>1.3541452766243647E-6</v>
      </c>
      <c r="AF9" s="101">
        <v>1.3531296060545272E-6</v>
      </c>
    </row>
    <row r="10" spans="1:32">
      <c r="A10" s="101" t="s">
        <v>3674</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row>
    <row r="11" spans="1:32">
      <c r="A11" s="101" t="s">
        <v>3675</v>
      </c>
      <c r="B11" s="101">
        <v>2.8284843802702401E-6</v>
      </c>
      <c r="C11" s="101">
        <v>2.6380593481085749E-6</v>
      </c>
      <c r="D11" s="101">
        <v>2.578846223003432E-6</v>
      </c>
      <c r="E11" s="101">
        <v>2.5306839693444099E-6</v>
      </c>
      <c r="F11" s="101">
        <v>2.4906605149996533E-6</v>
      </c>
      <c r="G11" s="101">
        <v>2.4636146277143692E-6</v>
      </c>
      <c r="H11" s="101">
        <v>2.4402393684793885E-6</v>
      </c>
      <c r="I11" s="101">
        <v>2.4280141742746181E-6</v>
      </c>
      <c r="J11" s="101">
        <v>2.4224027020078051E-6</v>
      </c>
      <c r="K11" s="101">
        <v>2.4277225185416871E-6</v>
      </c>
      <c r="L11" s="101">
        <v>2.4439135095164489E-6</v>
      </c>
      <c r="M11" s="101">
        <v>2.4579026100663703E-6</v>
      </c>
      <c r="N11" s="101">
        <v>2.4666186083278877E-6</v>
      </c>
      <c r="O11" s="101">
        <v>2.4792201170156196E-6</v>
      </c>
      <c r="P11" s="101">
        <v>2.4932329178680004E-6</v>
      </c>
      <c r="Q11" s="101">
        <v>2.5089396260267902E-6</v>
      </c>
      <c r="R11" s="101">
        <v>2.5226567060697251E-6</v>
      </c>
      <c r="S11" s="101">
        <v>2.5385785977301732E-6</v>
      </c>
      <c r="T11" s="101">
        <v>2.5538392811784814E-6</v>
      </c>
      <c r="U11" s="101">
        <v>2.569878919443E-6</v>
      </c>
      <c r="V11" s="101">
        <v>2.5865750297576632E-6</v>
      </c>
      <c r="W11" s="101">
        <v>2.6014933738806631E-6</v>
      </c>
      <c r="X11" s="101">
        <v>2.6179245858891551E-6</v>
      </c>
      <c r="Y11" s="101">
        <v>2.637172807918642E-6</v>
      </c>
      <c r="Z11" s="101">
        <v>2.6483748380713934E-6</v>
      </c>
      <c r="AA11" s="101">
        <v>2.6711417392104314E-6</v>
      </c>
      <c r="AB11" s="101">
        <v>2.6878908822340491E-6</v>
      </c>
      <c r="AC11" s="101">
        <v>2.7056758386858045E-6</v>
      </c>
      <c r="AD11" s="101">
        <v>2.7261689232334011E-6</v>
      </c>
      <c r="AE11" s="101">
        <v>2.7465591909939339E-6</v>
      </c>
      <c r="AF11" s="101">
        <v>2.7723027108161052E-6</v>
      </c>
    </row>
    <row r="12" spans="1:32" s="103" customFormat="1">
      <c r="A12" s="102" t="s">
        <v>3676</v>
      </c>
    </row>
    <row r="13" spans="1:32">
      <c r="A13" s="101" t="s">
        <v>427</v>
      </c>
      <c r="B13" s="101">
        <v>2020</v>
      </c>
      <c r="C13" s="101">
        <v>2021</v>
      </c>
      <c r="D13" s="101">
        <v>2022</v>
      </c>
      <c r="E13" s="101">
        <v>2023</v>
      </c>
      <c r="F13" s="101">
        <v>2024</v>
      </c>
      <c r="G13" s="101">
        <v>2025</v>
      </c>
      <c r="H13" s="101">
        <v>2026</v>
      </c>
      <c r="I13" s="101">
        <v>2027</v>
      </c>
      <c r="J13" s="101">
        <v>2028</v>
      </c>
      <c r="K13" s="101">
        <v>2029</v>
      </c>
      <c r="L13" s="101">
        <v>2030</v>
      </c>
      <c r="M13" s="101">
        <v>2031</v>
      </c>
      <c r="N13" s="101">
        <v>2032</v>
      </c>
      <c r="O13" s="101">
        <v>2033</v>
      </c>
      <c r="P13" s="101">
        <v>2034</v>
      </c>
      <c r="Q13" s="101">
        <v>2035</v>
      </c>
      <c r="R13" s="101">
        <v>2036</v>
      </c>
      <c r="S13" s="101">
        <v>2037</v>
      </c>
      <c r="T13" s="101">
        <v>2038</v>
      </c>
      <c r="U13" s="101">
        <v>2039</v>
      </c>
      <c r="V13" s="101">
        <v>2040</v>
      </c>
      <c r="W13" s="101">
        <v>2041</v>
      </c>
      <c r="X13" s="101">
        <v>2042</v>
      </c>
      <c r="Y13" s="101">
        <v>2043</v>
      </c>
      <c r="Z13" s="101">
        <v>2044</v>
      </c>
      <c r="AA13" s="101">
        <v>2045</v>
      </c>
      <c r="AB13" s="101">
        <v>2046</v>
      </c>
      <c r="AC13" s="101">
        <v>2047</v>
      </c>
      <c r="AD13" s="101">
        <v>2048</v>
      </c>
      <c r="AE13" s="101">
        <v>2049</v>
      </c>
      <c r="AF13" s="101">
        <v>2050</v>
      </c>
    </row>
    <row r="14" spans="1:32">
      <c r="A14" s="101" t="s">
        <v>3668</v>
      </c>
      <c r="B14" s="101">
        <v>1.07475739464645E-5</v>
      </c>
      <c r="C14" s="101">
        <v>8.9223074593797318E-6</v>
      </c>
      <c r="D14" s="101">
        <v>7.8741987706311322E-6</v>
      </c>
      <c r="E14" s="101">
        <v>7.6631555277321074E-6</v>
      </c>
      <c r="F14" s="101">
        <v>7.7452049444531534E-6</v>
      </c>
      <c r="G14" s="101">
        <v>7.8283520982670534E-6</v>
      </c>
      <c r="H14" s="101">
        <v>8.8768220310284546E-6</v>
      </c>
      <c r="I14" s="101">
        <v>9.9252919637898559E-6</v>
      </c>
      <c r="J14" s="101">
        <v>9.7142595055390385E-6</v>
      </c>
      <c r="K14" s="101">
        <v>9.5576362557811529E-6</v>
      </c>
      <c r="L14" s="101">
        <v>9.9512596944661557E-6</v>
      </c>
      <c r="M14" s="101">
        <v>9.7204198965626343E-6</v>
      </c>
      <c r="N14" s="101">
        <v>9.6220768727144678E-6</v>
      </c>
      <c r="O14" s="101">
        <v>9.4806888296928337E-6</v>
      </c>
      <c r="P14" s="101">
        <v>9.340994046745864E-6</v>
      </c>
      <c r="Q14" s="101">
        <v>9.1596606095604913E-6</v>
      </c>
      <c r="R14" s="101">
        <v>9.0421956526035147E-6</v>
      </c>
      <c r="S14" s="101">
        <v>8.9275740166410528E-6</v>
      </c>
      <c r="T14" s="101">
        <v>8.8197303817001291E-6</v>
      </c>
      <c r="U14" s="101">
        <v>8.7198999677766095E-6</v>
      </c>
      <c r="V14" s="101">
        <v>8.646590405129952E-6</v>
      </c>
      <c r="W14" s="101">
        <v>8.5760753830362091E-6</v>
      </c>
      <c r="X14" s="101">
        <v>8.5459100540205169E-6</v>
      </c>
      <c r="Y14" s="101">
        <v>8.4896728191481494E-6</v>
      </c>
      <c r="Z14" s="101">
        <v>8.4761540225266475E-6</v>
      </c>
      <c r="AA14" s="101">
        <v>8.4318837048030574E-6</v>
      </c>
      <c r="AB14" s="101">
        <v>8.3967989922696652E-6</v>
      </c>
      <c r="AC14" s="101">
        <v>8.3818448931629955E-6</v>
      </c>
      <c r="AD14" s="101">
        <v>8.3286551957101666E-6</v>
      </c>
      <c r="AE14" s="101">
        <v>8.2935167420122949E-6</v>
      </c>
      <c r="AF14" s="101">
        <v>8.2970496034864374E-6</v>
      </c>
    </row>
    <row r="15" spans="1:32">
      <c r="A15" s="101" t="s">
        <v>3669</v>
      </c>
      <c r="B15" s="101">
        <v>2.0235913037617722E-6</v>
      </c>
      <c r="C15" s="101">
        <v>2.8057881443564908E-6</v>
      </c>
      <c r="D15" s="101">
        <v>2.4761905658964138E-6</v>
      </c>
      <c r="E15" s="101">
        <v>2.4098240310545627E-6</v>
      </c>
      <c r="F15" s="101">
        <v>2.4356260202524645E-6</v>
      </c>
      <c r="G15" s="101">
        <v>2.4617732136180965E-6</v>
      </c>
      <c r="H15" s="101">
        <v>2.3677131448184219E-6</v>
      </c>
      <c r="I15" s="101">
        <v>2.2736530760187473E-6</v>
      </c>
      <c r="J15" s="101">
        <v>2.3189469562288772E-6</v>
      </c>
      <c r="K15" s="101">
        <v>2.3990708985314845E-6</v>
      </c>
      <c r="L15" s="101">
        <v>2.4483953660775468E-6</v>
      </c>
      <c r="M15" s="101">
        <v>2.4760943890372201E-6</v>
      </c>
      <c r="N15" s="101">
        <v>2.4915801122786589E-6</v>
      </c>
      <c r="O15" s="101">
        <v>2.5186755806218747E-6</v>
      </c>
      <c r="P15" s="101">
        <v>2.5132353212022986E-6</v>
      </c>
      <c r="Q15" s="101">
        <v>2.4964300456761114E-6</v>
      </c>
      <c r="R15" s="101">
        <v>2.4928847823947825E-6</v>
      </c>
      <c r="S15" s="101">
        <v>2.4725648347116622E-6</v>
      </c>
      <c r="T15" s="101">
        <v>2.452000158033376E-6</v>
      </c>
      <c r="U15" s="101">
        <v>2.4287310606010717E-6</v>
      </c>
      <c r="V15" s="101">
        <v>2.415579357472318E-6</v>
      </c>
      <c r="W15" s="101">
        <v>2.4161184226914001E-6</v>
      </c>
      <c r="X15" s="101">
        <v>2.4168997365442119E-6</v>
      </c>
      <c r="Y15" s="101">
        <v>2.4041515055426241E-6</v>
      </c>
      <c r="Z15" s="101">
        <v>2.4187939058953137E-6</v>
      </c>
      <c r="AA15" s="101">
        <v>2.3993263757595464E-6</v>
      </c>
      <c r="AB15" s="101">
        <v>2.3858836435554596E-6</v>
      </c>
      <c r="AC15" s="101">
        <v>2.3885558196107898E-6</v>
      </c>
      <c r="AD15" s="101">
        <v>2.3553479138984358E-6</v>
      </c>
      <c r="AE15" s="101">
        <v>2.3230312847292886E-6</v>
      </c>
      <c r="AF15" s="101">
        <v>2.3350238322795862E-6</v>
      </c>
    </row>
    <row r="16" spans="1:32">
      <c r="A16" s="101" t="s">
        <v>3670</v>
      </c>
      <c r="B16" s="101">
        <v>8.3850404254816371E-6</v>
      </c>
      <c r="C16" s="101">
        <v>8.9223074593797318E-6</v>
      </c>
      <c r="D16" s="101">
        <v>7.8741987706311322E-6</v>
      </c>
      <c r="E16" s="101">
        <v>7.6631555277321074E-6</v>
      </c>
      <c r="F16" s="101">
        <v>7.7452049444531534E-6</v>
      </c>
      <c r="G16" s="101">
        <v>7.8283520982670534E-6</v>
      </c>
      <c r="H16" s="101">
        <v>7.9861407745662487E-6</v>
      </c>
      <c r="I16" s="101">
        <v>8.143929450865444E-6</v>
      </c>
      <c r="J16" s="101">
        <v>8.2044668056832817E-6</v>
      </c>
      <c r="K16" s="101">
        <v>8.3224476778192581E-6</v>
      </c>
      <c r="L16" s="101">
        <v>8.6169691020562173E-6</v>
      </c>
      <c r="M16" s="101">
        <v>8.679661890963243E-6</v>
      </c>
      <c r="N16" s="101">
        <v>8.7477337570410545E-6</v>
      </c>
      <c r="O16" s="101">
        <v>8.8124951673869499E-6</v>
      </c>
      <c r="P16" s="101">
        <v>8.8414947265270168E-6</v>
      </c>
      <c r="Q16" s="101">
        <v>8.847310347310803E-6</v>
      </c>
      <c r="R16" s="101">
        <v>8.8591830107249533E-6</v>
      </c>
      <c r="S16" s="101">
        <v>8.8725653874673948E-6</v>
      </c>
      <c r="T16" s="101">
        <v>8.8668638633097359E-6</v>
      </c>
      <c r="U16" s="101">
        <v>8.8569250550296858E-6</v>
      </c>
      <c r="V16" s="101">
        <v>8.8539014944373779E-6</v>
      </c>
      <c r="W16" s="101">
        <v>8.873047404373417E-6</v>
      </c>
      <c r="X16" s="101">
        <v>8.8941279962307017E-6</v>
      </c>
      <c r="Y16" s="101">
        <v>8.908845634213661E-6</v>
      </c>
      <c r="Z16" s="101">
        <v>8.9313565678332376E-6</v>
      </c>
      <c r="AA16" s="101">
        <v>8.9486264977353814E-6</v>
      </c>
      <c r="AB16" s="101">
        <v>8.9565702686325397E-6</v>
      </c>
      <c r="AC16" s="101">
        <v>8.9652936998082156E-6</v>
      </c>
      <c r="AD16" s="101">
        <v>8.9504305472875879E-6</v>
      </c>
      <c r="AE16" s="101">
        <v>8.9560386444977685E-6</v>
      </c>
      <c r="AF16" s="101">
        <v>8.9784495368726985E-6</v>
      </c>
    </row>
    <row r="17" spans="1:32">
      <c r="A17" s="101" t="s">
        <v>3671</v>
      </c>
      <c r="B17" s="101">
        <v>5.9755759857398948E-6</v>
      </c>
      <c r="C17" s="101">
        <v>6.5562513109144398E-6</v>
      </c>
      <c r="D17" s="101">
        <v>5.7860846252366381E-6</v>
      </c>
      <c r="E17" s="101">
        <v>5.6310067438460144E-6</v>
      </c>
      <c r="F17" s="101">
        <v>5.69129794075737E-6</v>
      </c>
      <c r="G17" s="101">
        <v>5.7523957720832901E-6</v>
      </c>
      <c r="H17" s="101">
        <v>5.8783508921768559E-6</v>
      </c>
      <c r="I17" s="101">
        <v>6.0043060122704217E-6</v>
      </c>
      <c r="J17" s="101">
        <v>6.0386127180995864E-6</v>
      </c>
      <c r="K17" s="101">
        <v>6.1321521086304685E-6</v>
      </c>
      <c r="L17" s="101">
        <v>6.3401287615902881E-6</v>
      </c>
      <c r="M17" s="101">
        <v>6.3738451413973288E-6</v>
      </c>
      <c r="N17" s="101">
        <v>6.4132002095389451E-6</v>
      </c>
      <c r="O17" s="101">
        <v>6.4608578741990101E-6</v>
      </c>
      <c r="P17" s="101">
        <v>6.4749587289711809E-6</v>
      </c>
      <c r="Q17" s="101">
        <v>6.468199744054001E-6</v>
      </c>
      <c r="R17" s="101">
        <v>6.4685031749365218E-6</v>
      </c>
      <c r="S17" s="101">
        <v>6.4701335991881028E-6</v>
      </c>
      <c r="T17" s="101">
        <v>6.4537276618533518E-6</v>
      </c>
      <c r="U17" s="101">
        <v>6.4340195366581483E-6</v>
      </c>
      <c r="V17" s="101">
        <v>6.4232208697464334E-6</v>
      </c>
      <c r="W17" s="101">
        <v>6.4349480186229168E-6</v>
      </c>
      <c r="X17" s="101">
        <v>6.4485031938788384E-6</v>
      </c>
      <c r="Y17" s="101">
        <v>6.4561625499978291E-6</v>
      </c>
      <c r="Z17" s="101">
        <v>6.4723245851245583E-6</v>
      </c>
      <c r="AA17" s="101">
        <v>6.483287782678294E-6</v>
      </c>
      <c r="AB17" s="101">
        <v>6.4855788098593953E-6</v>
      </c>
      <c r="AC17" s="101">
        <v>6.4873927808573519E-6</v>
      </c>
      <c r="AD17" s="101">
        <v>6.4649868492052962E-6</v>
      </c>
      <c r="AE17" s="101">
        <v>6.4624370376475496E-6</v>
      </c>
      <c r="AF17" s="101">
        <v>6.4769504592054893E-6</v>
      </c>
    </row>
    <row r="18" spans="1:32">
      <c r="A18" s="101" t="s">
        <v>3672</v>
      </c>
      <c r="B18" s="101">
        <v>2.5286714372149872E-6</v>
      </c>
      <c r="C18" s="101">
        <v>3.3327038214621023E-6</v>
      </c>
      <c r="D18" s="101">
        <v>2.9412091494613102E-6</v>
      </c>
      <c r="E18" s="101">
        <v>2.8623792475210973E-6</v>
      </c>
      <c r="F18" s="101">
        <v>2.8930267460409446E-6</v>
      </c>
      <c r="G18" s="101">
        <v>2.9240842766764721E-6</v>
      </c>
      <c r="H18" s="101">
        <v>2.8238358051542834E-6</v>
      </c>
      <c r="I18" s="101">
        <v>2.7235873336320947E-6</v>
      </c>
      <c r="J18" s="101">
        <v>2.7763958822106943E-6</v>
      </c>
      <c r="K18" s="101">
        <v>2.8630820340897724E-6</v>
      </c>
      <c r="L18" s="101">
        <v>2.9070894335009876E-6</v>
      </c>
      <c r="M18" s="101">
        <v>2.930841374626457E-6</v>
      </c>
      <c r="N18" s="101">
        <v>2.9498244074947666E-6</v>
      </c>
      <c r="O18" s="101">
        <v>2.9877259838340104E-6</v>
      </c>
      <c r="P18" s="101">
        <v>2.9882766240731343E-6</v>
      </c>
      <c r="Q18" s="101">
        <v>2.9718119848510304E-6</v>
      </c>
      <c r="R18" s="101">
        <v>2.9664023165558497E-6</v>
      </c>
      <c r="S18" s="101">
        <v>2.9557871963905087E-6</v>
      </c>
      <c r="T18" s="101">
        <v>2.9410670780461111E-6</v>
      </c>
      <c r="U18" s="101">
        <v>2.9201047167506791E-6</v>
      </c>
      <c r="V18" s="101">
        <v>2.9034647986536585E-6</v>
      </c>
      <c r="W18" s="101">
        <v>2.9038137028291999E-6</v>
      </c>
      <c r="X18" s="101">
        <v>2.9061220925403635E-6</v>
      </c>
      <c r="Y18" s="101">
        <v>2.8975747670267494E-6</v>
      </c>
      <c r="Z18" s="101">
        <v>2.9079335831768822E-6</v>
      </c>
      <c r="AA18" s="101">
        <v>2.8930001537488594E-6</v>
      </c>
      <c r="AB18" s="101">
        <v>2.8822668030216644E-6</v>
      </c>
      <c r="AC18" s="101">
        <v>2.8933507114986925E-6</v>
      </c>
      <c r="AD18" s="101">
        <v>2.8681469321451409E-6</v>
      </c>
      <c r="AE18" s="101">
        <v>2.8484809730943741E-6</v>
      </c>
      <c r="AF18" s="101">
        <v>2.8621130395548566E-6</v>
      </c>
    </row>
    <row r="19" spans="1:32">
      <c r="A19" s="101" t="s">
        <v>3673</v>
      </c>
      <c r="B19" s="101">
        <v>2.0235913037617722E-6</v>
      </c>
      <c r="C19" s="101">
        <v>2.8057881443564908E-6</v>
      </c>
      <c r="D19" s="101">
        <v>2.4761905658964138E-6</v>
      </c>
      <c r="E19" s="101">
        <v>2.4098240310545627E-6</v>
      </c>
      <c r="F19" s="101">
        <v>2.4356260202524645E-6</v>
      </c>
      <c r="G19" s="101">
        <v>2.4617732136180965E-6</v>
      </c>
      <c r="H19" s="101">
        <v>2.3677131448184219E-6</v>
      </c>
      <c r="I19" s="101">
        <v>2.2736530760187473E-6</v>
      </c>
      <c r="J19" s="101">
        <v>2.3189469562288772E-6</v>
      </c>
      <c r="K19" s="101">
        <v>2.3990708985314845E-6</v>
      </c>
      <c r="L19" s="101">
        <v>2.4483953660775468E-6</v>
      </c>
      <c r="M19" s="101">
        <v>2.4760943890372201E-6</v>
      </c>
      <c r="N19" s="101">
        <v>2.4915801122786589E-6</v>
      </c>
      <c r="O19" s="101">
        <v>2.5186755806218747E-6</v>
      </c>
      <c r="P19" s="101">
        <v>2.5132353212022986E-6</v>
      </c>
      <c r="Q19" s="101">
        <v>2.4964300456761114E-6</v>
      </c>
      <c r="R19" s="101">
        <v>2.4928847823947825E-6</v>
      </c>
      <c r="S19" s="101">
        <v>2.4725648347116622E-6</v>
      </c>
      <c r="T19" s="101">
        <v>2.452000158033376E-6</v>
      </c>
      <c r="U19" s="101">
        <v>2.4287310606010717E-6</v>
      </c>
      <c r="V19" s="101">
        <v>2.415579357472318E-6</v>
      </c>
      <c r="W19" s="101">
        <v>2.4161184226914001E-6</v>
      </c>
      <c r="X19" s="101">
        <v>2.4168997365442119E-6</v>
      </c>
      <c r="Y19" s="101">
        <v>2.4041515055426241E-6</v>
      </c>
      <c r="Z19" s="101">
        <v>2.4187939058953137E-6</v>
      </c>
      <c r="AA19" s="101">
        <v>2.3993263757595464E-6</v>
      </c>
      <c r="AB19" s="101">
        <v>2.3858836435554596E-6</v>
      </c>
      <c r="AC19" s="101">
        <v>2.3885558196107898E-6</v>
      </c>
      <c r="AD19" s="101">
        <v>2.3553479138984358E-6</v>
      </c>
      <c r="AE19" s="101">
        <v>2.3230312847292886E-6</v>
      </c>
      <c r="AF19" s="101">
        <v>2.3350238322795862E-6</v>
      </c>
    </row>
    <row r="20" spans="1:32">
      <c r="A20" s="101" t="s">
        <v>3674</v>
      </c>
      <c r="B20" s="101">
        <v>0</v>
      </c>
      <c r="C20" s="101">
        <v>0</v>
      </c>
      <c r="D20" s="101">
        <v>0</v>
      </c>
      <c r="E20" s="101">
        <v>0</v>
      </c>
      <c r="F20" s="101">
        <v>0</v>
      </c>
      <c r="G20" s="101">
        <v>0</v>
      </c>
      <c r="H20" s="101">
        <v>0</v>
      </c>
      <c r="I20" s="101">
        <v>0</v>
      </c>
      <c r="J20" s="101">
        <v>0</v>
      </c>
      <c r="K20" s="101">
        <v>0</v>
      </c>
      <c r="L20" s="101">
        <v>0</v>
      </c>
      <c r="M20" s="101">
        <v>0</v>
      </c>
      <c r="N20" s="101">
        <v>0</v>
      </c>
      <c r="O20" s="101">
        <v>0</v>
      </c>
      <c r="P20" s="101">
        <v>0</v>
      </c>
      <c r="Q20" s="101">
        <v>0</v>
      </c>
      <c r="R20" s="101">
        <v>0</v>
      </c>
      <c r="S20" s="101">
        <v>0</v>
      </c>
      <c r="T20" s="101">
        <v>0</v>
      </c>
      <c r="U20" s="101">
        <v>0</v>
      </c>
      <c r="V20" s="101">
        <v>0</v>
      </c>
      <c r="W20" s="101">
        <v>0</v>
      </c>
      <c r="X20" s="101">
        <v>0</v>
      </c>
      <c r="Y20" s="101">
        <v>0</v>
      </c>
      <c r="Z20" s="101">
        <v>0</v>
      </c>
      <c r="AA20" s="101">
        <v>0</v>
      </c>
      <c r="AB20" s="101">
        <v>0</v>
      </c>
      <c r="AC20" s="101">
        <v>0</v>
      </c>
      <c r="AD20" s="101">
        <v>0</v>
      </c>
      <c r="AE20" s="101">
        <v>0</v>
      </c>
      <c r="AF20" s="101">
        <v>0</v>
      </c>
    </row>
    <row r="21" spans="1:32">
      <c r="A21" s="101" t="s">
        <v>3675</v>
      </c>
      <c r="B21" s="101">
        <v>2.5286714372149872E-6</v>
      </c>
      <c r="C21" s="101">
        <v>3.3327038214621023E-6</v>
      </c>
      <c r="D21" s="101">
        <v>2.9412091494613102E-6</v>
      </c>
      <c r="E21" s="101">
        <v>2.8623792475210973E-6</v>
      </c>
      <c r="F21" s="101">
        <v>2.8930267460409446E-6</v>
      </c>
      <c r="G21" s="101">
        <v>2.9240842766764721E-6</v>
      </c>
      <c r="H21" s="101">
        <v>2.8238358051542834E-6</v>
      </c>
      <c r="I21" s="101">
        <v>2.7235873336320947E-6</v>
      </c>
      <c r="J21" s="101">
        <v>2.7763958822106943E-6</v>
      </c>
      <c r="K21" s="101">
        <v>2.8630820340897724E-6</v>
      </c>
      <c r="L21" s="101">
        <v>2.9070894335009876E-6</v>
      </c>
      <c r="M21" s="101">
        <v>2.930841374626457E-6</v>
      </c>
      <c r="N21" s="101">
        <v>2.9498244074947666E-6</v>
      </c>
      <c r="O21" s="101">
        <v>2.9877259838340104E-6</v>
      </c>
      <c r="P21" s="101">
        <v>2.9882766240731343E-6</v>
      </c>
      <c r="Q21" s="101">
        <v>2.9718119848510304E-6</v>
      </c>
      <c r="R21" s="101">
        <v>2.9664023165558497E-6</v>
      </c>
      <c r="S21" s="101">
        <v>2.9557871963905087E-6</v>
      </c>
      <c r="T21" s="101">
        <v>2.9410670780461111E-6</v>
      </c>
      <c r="U21" s="101">
        <v>2.9201047167506791E-6</v>
      </c>
      <c r="V21" s="101">
        <v>2.9034647986536585E-6</v>
      </c>
      <c r="W21" s="101">
        <v>2.9038137028291999E-6</v>
      </c>
      <c r="X21" s="101">
        <v>2.9061220925403635E-6</v>
      </c>
      <c r="Y21" s="101">
        <v>2.8975747670267494E-6</v>
      </c>
      <c r="Z21" s="101">
        <v>2.9079335831768822E-6</v>
      </c>
      <c r="AA21" s="101">
        <v>2.8930001537488594E-6</v>
      </c>
      <c r="AB21" s="101">
        <v>2.8822668030216644E-6</v>
      </c>
      <c r="AC21" s="101">
        <v>2.8933507114986925E-6</v>
      </c>
      <c r="AD21" s="101">
        <v>2.8681469321451409E-6</v>
      </c>
      <c r="AE21" s="101">
        <v>2.8484809730943741E-6</v>
      </c>
      <c r="AF21" s="101">
        <v>2.8621130395548566E-6</v>
      </c>
    </row>
    <row r="22" spans="1:32" s="103" customFormat="1">
      <c r="A22" s="102" t="s">
        <v>3677</v>
      </c>
    </row>
    <row r="23" spans="1:32">
      <c r="A23" s="101" t="s">
        <v>427</v>
      </c>
      <c r="B23" s="101">
        <v>2020</v>
      </c>
      <c r="C23" s="101">
        <v>2021</v>
      </c>
      <c r="D23" s="101">
        <v>2022</v>
      </c>
      <c r="E23" s="101">
        <v>2023</v>
      </c>
      <c r="F23" s="101">
        <v>2024</v>
      </c>
      <c r="G23" s="101">
        <v>2025</v>
      </c>
      <c r="H23" s="101">
        <v>2026</v>
      </c>
      <c r="I23" s="101">
        <v>2027</v>
      </c>
      <c r="J23" s="101">
        <v>2028</v>
      </c>
      <c r="K23" s="101">
        <v>2029</v>
      </c>
      <c r="L23" s="101">
        <v>2030</v>
      </c>
      <c r="M23" s="101">
        <v>2031</v>
      </c>
      <c r="N23" s="101">
        <v>2032</v>
      </c>
      <c r="O23" s="101">
        <v>2033</v>
      </c>
      <c r="P23" s="101">
        <v>2034</v>
      </c>
      <c r="Q23" s="101">
        <v>2035</v>
      </c>
      <c r="R23" s="101">
        <v>2036</v>
      </c>
      <c r="S23" s="101">
        <v>2037</v>
      </c>
      <c r="T23" s="101">
        <v>2038</v>
      </c>
      <c r="U23" s="101">
        <v>2039</v>
      </c>
      <c r="V23" s="101">
        <v>2040</v>
      </c>
      <c r="W23" s="101">
        <v>2041</v>
      </c>
      <c r="X23" s="101">
        <v>2042</v>
      </c>
      <c r="Y23" s="101">
        <v>2043</v>
      </c>
      <c r="Z23" s="101">
        <v>2044</v>
      </c>
      <c r="AA23" s="101">
        <v>2045</v>
      </c>
      <c r="AB23" s="101">
        <v>2046</v>
      </c>
      <c r="AC23" s="101">
        <v>2047</v>
      </c>
      <c r="AD23" s="101">
        <v>2048</v>
      </c>
      <c r="AE23" s="101">
        <v>2049</v>
      </c>
      <c r="AF23" s="101">
        <v>2050</v>
      </c>
    </row>
    <row r="24" spans="1:32">
      <c r="A24" s="101" t="s">
        <v>3668</v>
      </c>
      <c r="B24" s="101">
        <v>0</v>
      </c>
      <c r="C24" s="101">
        <v>0</v>
      </c>
      <c r="D24" s="101">
        <v>0</v>
      </c>
      <c r="E24" s="101">
        <v>0</v>
      </c>
      <c r="F24" s="101">
        <v>0</v>
      </c>
      <c r="G24" s="101">
        <v>0</v>
      </c>
      <c r="H24" s="101">
        <v>0</v>
      </c>
      <c r="I24" s="101">
        <v>0</v>
      </c>
      <c r="J24" s="101">
        <v>0</v>
      </c>
      <c r="K24" s="101">
        <v>0</v>
      </c>
      <c r="L24" s="101">
        <v>0</v>
      </c>
      <c r="M24" s="101">
        <v>0</v>
      </c>
      <c r="N24" s="101">
        <v>0</v>
      </c>
      <c r="O24" s="101">
        <v>0</v>
      </c>
      <c r="P24" s="101">
        <v>0</v>
      </c>
      <c r="Q24" s="101">
        <v>0</v>
      </c>
      <c r="R24" s="101">
        <v>0</v>
      </c>
      <c r="S24" s="101">
        <v>0</v>
      </c>
      <c r="T24" s="101">
        <v>0</v>
      </c>
      <c r="U24" s="101">
        <v>0</v>
      </c>
      <c r="V24" s="101">
        <v>0</v>
      </c>
      <c r="W24" s="101">
        <v>0</v>
      </c>
      <c r="X24" s="101">
        <v>0</v>
      </c>
      <c r="Y24" s="101">
        <v>0</v>
      </c>
      <c r="Z24" s="101">
        <v>0</v>
      </c>
      <c r="AA24" s="101">
        <v>0</v>
      </c>
      <c r="AB24" s="101">
        <v>0</v>
      </c>
      <c r="AC24" s="101">
        <v>0</v>
      </c>
      <c r="AD24" s="101">
        <v>0</v>
      </c>
      <c r="AE24" s="101">
        <v>0</v>
      </c>
      <c r="AF24" s="101">
        <v>0</v>
      </c>
    </row>
    <row r="25" spans="1:32">
      <c r="A25" s="101" t="s">
        <v>3669</v>
      </c>
      <c r="B25" s="101">
        <v>5.6727767685988622E-7</v>
      </c>
      <c r="C25" s="101">
        <v>5.6810942472859349E-7</v>
      </c>
      <c r="D25" s="101">
        <v>5.6894117259730077E-7</v>
      </c>
      <c r="E25" s="101">
        <v>5.7060466833471532E-7</v>
      </c>
      <c r="F25" s="101">
        <v>5.7143641620342259E-7</v>
      </c>
      <c r="G25" s="101">
        <v>5.7309991194083725E-7</v>
      </c>
      <c r="H25" s="101">
        <v>5.7393165980954442E-7</v>
      </c>
      <c r="I25" s="101">
        <v>5.7559515554695897E-7</v>
      </c>
      <c r="J25" s="101">
        <v>5.7642690341566625E-7</v>
      </c>
      <c r="K25" s="101">
        <v>5.780903991530808E-7</v>
      </c>
      <c r="L25" s="101">
        <v>5.7975389489049535E-7</v>
      </c>
      <c r="M25" s="101">
        <v>5.8058564275920273E-7</v>
      </c>
      <c r="N25" s="101">
        <v>5.8224913849661728E-7</v>
      </c>
      <c r="O25" s="101">
        <v>5.8391263423403183E-7</v>
      </c>
      <c r="P25" s="101">
        <v>5.8474520888988495E-7</v>
      </c>
      <c r="Q25" s="101">
        <v>5.864087046272994E-7</v>
      </c>
      <c r="R25" s="101">
        <v>5.8807220036471405E-7</v>
      </c>
      <c r="S25" s="101">
        <v>5.8890394823342133E-7</v>
      </c>
      <c r="T25" s="101">
        <v>5.9056744397083599E-7</v>
      </c>
      <c r="U25" s="101">
        <v>5.9223093970825054E-7</v>
      </c>
      <c r="V25" s="101">
        <v>5.9389443544566498E-7</v>
      </c>
      <c r="W25" s="101">
        <v>5.9555793118307943E-7</v>
      </c>
      <c r="X25" s="101">
        <v>5.9722142692049408E-7</v>
      </c>
      <c r="Y25" s="101">
        <v>5.9888492265790864E-7</v>
      </c>
      <c r="Z25" s="101">
        <v>6.0054841839532329E-7</v>
      </c>
      <c r="AA25" s="101">
        <v>6.0221191413273784E-7</v>
      </c>
      <c r="AB25" s="101">
        <v>6.0387623665729813E-7</v>
      </c>
      <c r="AC25" s="101">
        <v>6.0553973239471268E-7</v>
      </c>
      <c r="AD25" s="101">
        <v>6.0720322813212723E-7</v>
      </c>
      <c r="AE25" s="101">
        <v>6.0886672386954189E-7</v>
      </c>
      <c r="AF25" s="101">
        <v>6.1053021960695644E-7</v>
      </c>
    </row>
    <row r="26" spans="1:32">
      <c r="A26" s="101" t="s">
        <v>3670</v>
      </c>
      <c r="B26" s="101">
        <v>0</v>
      </c>
      <c r="C26" s="101">
        <v>0</v>
      </c>
      <c r="D26" s="101">
        <v>0</v>
      </c>
      <c r="E26" s="101">
        <v>0</v>
      </c>
      <c r="F26" s="101">
        <v>0</v>
      </c>
      <c r="G26" s="101">
        <v>0</v>
      </c>
      <c r="H26" s="101">
        <v>0</v>
      </c>
      <c r="I26" s="101">
        <v>0</v>
      </c>
      <c r="J26" s="101">
        <v>0</v>
      </c>
      <c r="K26" s="101">
        <v>0</v>
      </c>
      <c r="L26" s="101">
        <v>0</v>
      </c>
      <c r="M26" s="101">
        <v>0</v>
      </c>
      <c r="N26" s="101">
        <v>0</v>
      </c>
      <c r="O26" s="101">
        <v>0</v>
      </c>
      <c r="P26" s="101">
        <v>0</v>
      </c>
      <c r="Q26" s="101">
        <v>0</v>
      </c>
      <c r="R26" s="101">
        <v>0</v>
      </c>
      <c r="S26" s="101">
        <v>0</v>
      </c>
      <c r="T26" s="101">
        <v>0</v>
      </c>
      <c r="U26" s="101">
        <v>0</v>
      </c>
      <c r="V26" s="101">
        <v>0</v>
      </c>
      <c r="W26" s="101">
        <v>0</v>
      </c>
      <c r="X26" s="101">
        <v>0</v>
      </c>
      <c r="Y26" s="101">
        <v>0</v>
      </c>
      <c r="Z26" s="101">
        <v>0</v>
      </c>
      <c r="AA26" s="101">
        <v>0</v>
      </c>
      <c r="AB26" s="101">
        <v>0</v>
      </c>
      <c r="AC26" s="101">
        <v>0</v>
      </c>
      <c r="AD26" s="101">
        <v>0</v>
      </c>
      <c r="AE26" s="101">
        <v>0</v>
      </c>
      <c r="AF26" s="101">
        <v>0</v>
      </c>
    </row>
    <row r="27" spans="1:32">
      <c r="A27" s="101" t="s">
        <v>3671</v>
      </c>
      <c r="B27" s="101">
        <v>0</v>
      </c>
      <c r="C27" s="101">
        <v>0</v>
      </c>
      <c r="D27" s="101">
        <v>0</v>
      </c>
      <c r="E27" s="101">
        <v>0</v>
      </c>
      <c r="F27" s="101">
        <v>0</v>
      </c>
      <c r="G27" s="101">
        <v>0</v>
      </c>
      <c r="H27" s="101">
        <v>0</v>
      </c>
      <c r="I27" s="101">
        <v>0</v>
      </c>
      <c r="J27" s="101">
        <v>0</v>
      </c>
      <c r="K27" s="101">
        <v>0</v>
      </c>
      <c r="L27" s="101">
        <v>0</v>
      </c>
      <c r="M27" s="101">
        <v>0</v>
      </c>
      <c r="N27" s="101">
        <v>0</v>
      </c>
      <c r="O27" s="101">
        <v>0</v>
      </c>
      <c r="P27" s="101">
        <v>0</v>
      </c>
      <c r="Q27" s="101">
        <v>0</v>
      </c>
      <c r="R27" s="101">
        <v>0</v>
      </c>
      <c r="S27" s="101">
        <v>0</v>
      </c>
      <c r="T27" s="101">
        <v>0</v>
      </c>
      <c r="U27" s="101">
        <v>0</v>
      </c>
      <c r="V27" s="101">
        <v>0</v>
      </c>
      <c r="W27" s="101">
        <v>0</v>
      </c>
      <c r="X27" s="101">
        <v>0</v>
      </c>
      <c r="Y27" s="101">
        <v>0</v>
      </c>
      <c r="Z27" s="101">
        <v>0</v>
      </c>
      <c r="AA27" s="101">
        <v>0</v>
      </c>
      <c r="AB27" s="101">
        <v>0</v>
      </c>
      <c r="AC27" s="101">
        <v>0</v>
      </c>
      <c r="AD27" s="101">
        <v>0</v>
      </c>
      <c r="AE27" s="101">
        <v>0</v>
      </c>
      <c r="AF27" s="101">
        <v>0</v>
      </c>
    </row>
    <row r="28" spans="1:32">
      <c r="A28" s="101" t="s">
        <v>3672</v>
      </c>
      <c r="B28" s="101">
        <v>0</v>
      </c>
      <c r="C28" s="101">
        <v>0</v>
      </c>
      <c r="D28" s="101">
        <v>0</v>
      </c>
      <c r="E28" s="101">
        <v>0</v>
      </c>
      <c r="F28" s="101">
        <v>0</v>
      </c>
      <c r="G28" s="101">
        <v>0</v>
      </c>
      <c r="H28" s="101">
        <v>0</v>
      </c>
      <c r="I28" s="101">
        <v>0</v>
      </c>
      <c r="J28" s="101">
        <v>0</v>
      </c>
      <c r="K28" s="101">
        <v>0</v>
      </c>
      <c r="L28" s="101">
        <v>0</v>
      </c>
      <c r="M28" s="101">
        <v>0</v>
      </c>
      <c r="N28" s="101">
        <v>0</v>
      </c>
      <c r="O28" s="101">
        <v>0</v>
      </c>
      <c r="P28" s="101">
        <v>0</v>
      </c>
      <c r="Q28" s="101">
        <v>0</v>
      </c>
      <c r="R28" s="101">
        <v>0</v>
      </c>
      <c r="S28" s="101">
        <v>0</v>
      </c>
      <c r="T28" s="101">
        <v>0</v>
      </c>
      <c r="U28" s="101">
        <v>0</v>
      </c>
      <c r="V28" s="101">
        <v>0</v>
      </c>
      <c r="W28" s="101">
        <v>0</v>
      </c>
      <c r="X28" s="101">
        <v>0</v>
      </c>
      <c r="Y28" s="101">
        <v>0</v>
      </c>
      <c r="Z28" s="101">
        <v>0</v>
      </c>
      <c r="AA28" s="101">
        <v>0</v>
      </c>
      <c r="AB28" s="101">
        <v>0</v>
      </c>
      <c r="AC28" s="101">
        <v>0</v>
      </c>
      <c r="AD28" s="101">
        <v>0</v>
      </c>
      <c r="AE28" s="101">
        <v>0</v>
      </c>
      <c r="AF28" s="101">
        <v>0</v>
      </c>
    </row>
    <row r="29" spans="1:32">
      <c r="A29" s="101" t="s">
        <v>3673</v>
      </c>
      <c r="B29" s="101">
        <v>0</v>
      </c>
      <c r="C29" s="101">
        <v>0</v>
      </c>
      <c r="D29" s="101">
        <v>0</v>
      </c>
      <c r="E29" s="101">
        <v>0</v>
      </c>
      <c r="F29" s="101">
        <v>0</v>
      </c>
      <c r="G29" s="101">
        <v>0</v>
      </c>
      <c r="H29" s="101">
        <v>0</v>
      </c>
      <c r="I29" s="101">
        <v>0</v>
      </c>
      <c r="J29" s="101">
        <v>0</v>
      </c>
      <c r="K29" s="101">
        <v>0</v>
      </c>
      <c r="L29" s="101">
        <v>0</v>
      </c>
      <c r="M29" s="101">
        <v>0</v>
      </c>
      <c r="N29" s="101">
        <v>0</v>
      </c>
      <c r="O29" s="101">
        <v>0</v>
      </c>
      <c r="P29" s="101">
        <v>0</v>
      </c>
      <c r="Q29" s="101">
        <v>0</v>
      </c>
      <c r="R29" s="101">
        <v>0</v>
      </c>
      <c r="S29" s="101">
        <v>0</v>
      </c>
      <c r="T29" s="101">
        <v>0</v>
      </c>
      <c r="U29" s="101">
        <v>0</v>
      </c>
      <c r="V29" s="101">
        <v>0</v>
      </c>
      <c r="W29" s="101">
        <v>0</v>
      </c>
      <c r="X29" s="101">
        <v>0</v>
      </c>
      <c r="Y29" s="101">
        <v>0</v>
      </c>
      <c r="Z29" s="101">
        <v>0</v>
      </c>
      <c r="AA29" s="101">
        <v>0</v>
      </c>
      <c r="AB29" s="101">
        <v>0</v>
      </c>
      <c r="AC29" s="101">
        <v>0</v>
      </c>
      <c r="AD29" s="101">
        <v>0</v>
      </c>
      <c r="AE29" s="101">
        <v>0</v>
      </c>
      <c r="AF29" s="101">
        <v>0</v>
      </c>
    </row>
    <row r="30" spans="1:32">
      <c r="A30" s="101" t="s">
        <v>3674</v>
      </c>
      <c r="B30" s="101">
        <v>0</v>
      </c>
      <c r="C30" s="101">
        <v>0</v>
      </c>
      <c r="D30" s="101">
        <v>0</v>
      </c>
      <c r="E30" s="101">
        <v>0</v>
      </c>
      <c r="F30" s="101">
        <v>0</v>
      </c>
      <c r="G30" s="101">
        <v>0</v>
      </c>
      <c r="H30" s="101">
        <v>0</v>
      </c>
      <c r="I30" s="101">
        <v>0</v>
      </c>
      <c r="J30" s="101">
        <v>0</v>
      </c>
      <c r="K30" s="101">
        <v>0</v>
      </c>
      <c r="L30" s="101">
        <v>0</v>
      </c>
      <c r="M30" s="101">
        <v>0</v>
      </c>
      <c r="N30" s="101">
        <v>0</v>
      </c>
      <c r="O30" s="101">
        <v>0</v>
      </c>
      <c r="P30" s="101">
        <v>0</v>
      </c>
      <c r="Q30" s="101">
        <v>0</v>
      </c>
      <c r="R30" s="101">
        <v>0</v>
      </c>
      <c r="S30" s="101">
        <v>0</v>
      </c>
      <c r="T30" s="101">
        <v>0</v>
      </c>
      <c r="U30" s="101">
        <v>0</v>
      </c>
      <c r="V30" s="101">
        <v>0</v>
      </c>
      <c r="W30" s="101">
        <v>0</v>
      </c>
      <c r="X30" s="101">
        <v>0</v>
      </c>
      <c r="Y30" s="101">
        <v>0</v>
      </c>
      <c r="Z30" s="101">
        <v>0</v>
      </c>
      <c r="AA30" s="101">
        <v>0</v>
      </c>
      <c r="AB30" s="101">
        <v>0</v>
      </c>
      <c r="AC30" s="101">
        <v>0</v>
      </c>
      <c r="AD30" s="101">
        <v>0</v>
      </c>
      <c r="AE30" s="101">
        <v>0</v>
      </c>
      <c r="AF30" s="101">
        <v>0</v>
      </c>
    </row>
    <row r="31" spans="1:32">
      <c r="A31" s="101" t="s">
        <v>3675</v>
      </c>
      <c r="B31" s="101">
        <v>0</v>
      </c>
      <c r="C31" s="101">
        <v>0</v>
      </c>
      <c r="D31" s="101">
        <v>0</v>
      </c>
      <c r="E31" s="101">
        <v>0</v>
      </c>
      <c r="F31" s="101">
        <v>0</v>
      </c>
      <c r="G31" s="101">
        <v>0</v>
      </c>
      <c r="H31" s="101">
        <v>0</v>
      </c>
      <c r="I31" s="101">
        <v>0</v>
      </c>
      <c r="J31" s="101">
        <v>0</v>
      </c>
      <c r="K31" s="101">
        <v>0</v>
      </c>
      <c r="L31" s="101">
        <v>0</v>
      </c>
      <c r="M31" s="101">
        <v>0</v>
      </c>
      <c r="N31" s="101">
        <v>0</v>
      </c>
      <c r="O31" s="101">
        <v>0</v>
      </c>
      <c r="P31" s="101">
        <v>0</v>
      </c>
      <c r="Q31" s="101">
        <v>0</v>
      </c>
      <c r="R31" s="101">
        <v>0</v>
      </c>
      <c r="S31" s="101">
        <v>0</v>
      </c>
      <c r="T31" s="101">
        <v>0</v>
      </c>
      <c r="U31" s="101">
        <v>0</v>
      </c>
      <c r="V31" s="101">
        <v>0</v>
      </c>
      <c r="W31" s="101">
        <v>0</v>
      </c>
      <c r="X31" s="101">
        <v>0</v>
      </c>
      <c r="Y31" s="101">
        <v>0</v>
      </c>
      <c r="Z31" s="101">
        <v>0</v>
      </c>
      <c r="AA31" s="101">
        <v>0</v>
      </c>
      <c r="AB31" s="101">
        <v>0</v>
      </c>
      <c r="AC31" s="101">
        <v>0</v>
      </c>
      <c r="AD31" s="101">
        <v>0</v>
      </c>
      <c r="AE31" s="101">
        <v>0</v>
      </c>
      <c r="AF31" s="101">
        <v>0</v>
      </c>
    </row>
    <row r="32" spans="1:32" s="103" customFormat="1">
      <c r="A32" s="102" t="s">
        <v>3678</v>
      </c>
    </row>
    <row r="33" spans="1:32">
      <c r="A33" s="101" t="s">
        <v>427</v>
      </c>
      <c r="B33" s="101">
        <v>2020</v>
      </c>
      <c r="C33" s="101">
        <v>2021</v>
      </c>
      <c r="D33" s="101">
        <v>2022</v>
      </c>
      <c r="E33" s="101">
        <v>2023</v>
      </c>
      <c r="F33" s="101">
        <v>2024</v>
      </c>
      <c r="G33" s="101">
        <v>2025</v>
      </c>
      <c r="H33" s="101">
        <v>2026</v>
      </c>
      <c r="I33" s="101">
        <v>2027</v>
      </c>
      <c r="J33" s="101">
        <v>2028</v>
      </c>
      <c r="K33" s="101">
        <v>2029</v>
      </c>
      <c r="L33" s="101">
        <v>2030</v>
      </c>
      <c r="M33" s="101">
        <v>2031</v>
      </c>
      <c r="N33" s="101">
        <v>2032</v>
      </c>
      <c r="O33" s="101">
        <v>2033</v>
      </c>
      <c r="P33" s="101">
        <v>2034</v>
      </c>
      <c r="Q33" s="101">
        <v>2035</v>
      </c>
      <c r="R33" s="101">
        <v>2036</v>
      </c>
      <c r="S33" s="101">
        <v>2037</v>
      </c>
      <c r="T33" s="101">
        <v>2038</v>
      </c>
      <c r="U33" s="101">
        <v>2039</v>
      </c>
      <c r="V33" s="101">
        <v>2040</v>
      </c>
      <c r="W33" s="101">
        <v>2041</v>
      </c>
      <c r="X33" s="101">
        <v>2042</v>
      </c>
      <c r="Y33" s="101">
        <v>2043</v>
      </c>
      <c r="Z33" s="101">
        <v>2044</v>
      </c>
      <c r="AA33" s="101">
        <v>2045</v>
      </c>
      <c r="AB33" s="101">
        <v>2046</v>
      </c>
      <c r="AC33" s="101">
        <v>2047</v>
      </c>
      <c r="AD33" s="101">
        <v>2048</v>
      </c>
      <c r="AE33" s="101">
        <v>2049</v>
      </c>
      <c r="AF33" s="101">
        <v>2050</v>
      </c>
    </row>
    <row r="34" spans="1:32">
      <c r="A34" s="101" t="s">
        <v>3668</v>
      </c>
      <c r="B34" s="101">
        <v>0</v>
      </c>
      <c r="C34" s="101">
        <v>0</v>
      </c>
      <c r="D34" s="101">
        <v>0</v>
      </c>
      <c r="E34" s="101">
        <v>0</v>
      </c>
      <c r="F34" s="101">
        <v>0</v>
      </c>
      <c r="G34" s="101">
        <v>0</v>
      </c>
      <c r="H34" s="101">
        <v>0</v>
      </c>
      <c r="I34" s="101">
        <v>0</v>
      </c>
      <c r="J34" s="101">
        <v>0</v>
      </c>
      <c r="K34" s="101">
        <v>0</v>
      </c>
      <c r="L34" s="101">
        <v>0</v>
      </c>
      <c r="M34" s="101">
        <v>0</v>
      </c>
      <c r="N34" s="101">
        <v>0</v>
      </c>
      <c r="O34" s="101">
        <v>0</v>
      </c>
      <c r="P34" s="101">
        <v>0</v>
      </c>
      <c r="Q34" s="101">
        <v>0</v>
      </c>
      <c r="R34" s="101">
        <v>0</v>
      </c>
      <c r="S34" s="101">
        <v>0</v>
      </c>
      <c r="T34" s="101">
        <v>0</v>
      </c>
      <c r="U34" s="101">
        <v>0</v>
      </c>
      <c r="V34" s="101">
        <v>0</v>
      </c>
      <c r="W34" s="101">
        <v>0</v>
      </c>
      <c r="X34" s="101">
        <v>0</v>
      </c>
      <c r="Y34" s="101">
        <v>0</v>
      </c>
      <c r="Z34" s="101">
        <v>0</v>
      </c>
      <c r="AA34" s="101">
        <v>0</v>
      </c>
      <c r="AB34" s="101">
        <v>0</v>
      </c>
      <c r="AC34" s="101">
        <v>0</v>
      </c>
      <c r="AD34" s="101">
        <v>0</v>
      </c>
      <c r="AE34" s="101">
        <v>0</v>
      </c>
      <c r="AF34" s="101">
        <v>0</v>
      </c>
    </row>
    <row r="35" spans="1:32">
      <c r="A35" s="101" t="s">
        <v>3669</v>
      </c>
      <c r="B35" s="101">
        <v>1.8911025600000004E-6</v>
      </c>
      <c r="C35" s="101">
        <v>1.8911025600000004E-6</v>
      </c>
      <c r="D35" s="101">
        <v>1.8911025600000004E-6</v>
      </c>
      <c r="E35" s="101">
        <v>1.8911025600000004E-6</v>
      </c>
      <c r="F35" s="101">
        <v>1.8911025600000004E-6</v>
      </c>
      <c r="G35" s="101">
        <v>1.8911025600000004E-6</v>
      </c>
      <c r="H35" s="101">
        <v>1.8911025600000004E-6</v>
      </c>
      <c r="I35" s="101">
        <v>1.8911025600000004E-6</v>
      </c>
      <c r="J35" s="101">
        <v>1.8911025600000004E-6</v>
      </c>
      <c r="K35" s="101">
        <v>1.8911025600000004E-6</v>
      </c>
      <c r="L35" s="101">
        <v>1.8911025600000004E-6</v>
      </c>
      <c r="M35" s="101">
        <v>1.8911025600000004E-6</v>
      </c>
      <c r="N35" s="101">
        <v>1.8911025600000004E-6</v>
      </c>
      <c r="O35" s="101">
        <v>1.8911025600000004E-6</v>
      </c>
      <c r="P35" s="101">
        <v>1.8911025600000004E-6</v>
      </c>
      <c r="Q35" s="101">
        <v>1.8911025600000004E-6</v>
      </c>
      <c r="R35" s="101">
        <v>1.8911025600000004E-6</v>
      </c>
      <c r="S35" s="101">
        <v>1.8911025600000004E-6</v>
      </c>
      <c r="T35" s="101">
        <v>1.8911025600000004E-6</v>
      </c>
      <c r="U35" s="101">
        <v>1.8911025600000004E-6</v>
      </c>
      <c r="V35" s="101">
        <v>1.8911025600000004E-6</v>
      </c>
      <c r="W35" s="101">
        <v>1.8911025600000004E-6</v>
      </c>
      <c r="X35" s="101">
        <v>1.8911025600000004E-6</v>
      </c>
      <c r="Y35" s="101">
        <v>1.8911025600000004E-6</v>
      </c>
      <c r="Z35" s="101">
        <v>1.8911025600000004E-6</v>
      </c>
      <c r="AA35" s="101">
        <v>1.8911025600000004E-6</v>
      </c>
      <c r="AB35" s="101">
        <v>1.8911025600000004E-6</v>
      </c>
      <c r="AC35" s="101">
        <v>1.8911025600000004E-6</v>
      </c>
      <c r="AD35" s="101">
        <v>1.8911025600000004E-6</v>
      </c>
      <c r="AE35" s="101">
        <v>1.8911025600000004E-6</v>
      </c>
      <c r="AF35" s="101">
        <v>1.8911025600000004E-6</v>
      </c>
    </row>
    <row r="36" spans="1:32">
      <c r="A36" s="101" t="s">
        <v>3670</v>
      </c>
      <c r="B36" s="101">
        <v>7.5388547999999995E-6</v>
      </c>
      <c r="C36" s="101">
        <v>7.5388547999999995E-6</v>
      </c>
      <c r="D36" s="101">
        <v>7.5388547999999995E-6</v>
      </c>
      <c r="E36" s="101">
        <v>7.5388547999999995E-6</v>
      </c>
      <c r="F36" s="101">
        <v>7.5388547999999995E-6</v>
      </c>
      <c r="G36" s="101">
        <v>7.5388547999999995E-6</v>
      </c>
      <c r="H36" s="101">
        <v>7.5388547999999995E-6</v>
      </c>
      <c r="I36" s="101">
        <v>7.5388547999999995E-6</v>
      </c>
      <c r="J36" s="101">
        <v>7.5388547999999995E-6</v>
      </c>
      <c r="K36" s="101">
        <v>7.5388547999999995E-6</v>
      </c>
      <c r="L36" s="101">
        <v>7.5388547999999995E-6</v>
      </c>
      <c r="M36" s="101">
        <v>7.5388547999999995E-6</v>
      </c>
      <c r="N36" s="101">
        <v>7.5388547999999995E-6</v>
      </c>
      <c r="O36" s="101">
        <v>7.5388547999999995E-6</v>
      </c>
      <c r="P36" s="101">
        <v>7.5388547999999995E-6</v>
      </c>
      <c r="Q36" s="101">
        <v>7.5388547999999995E-6</v>
      </c>
      <c r="R36" s="101">
        <v>7.5388547999999995E-6</v>
      </c>
      <c r="S36" s="101">
        <v>7.5388547999999995E-6</v>
      </c>
      <c r="T36" s="101">
        <v>7.5388547999999995E-6</v>
      </c>
      <c r="U36" s="101">
        <v>7.5388547999999995E-6</v>
      </c>
      <c r="V36" s="101">
        <v>7.5388547999999995E-6</v>
      </c>
      <c r="W36" s="101">
        <v>7.5388547999999995E-6</v>
      </c>
      <c r="X36" s="101">
        <v>7.5388547999999995E-6</v>
      </c>
      <c r="Y36" s="101">
        <v>7.5388547999999995E-6</v>
      </c>
      <c r="Z36" s="101">
        <v>7.5388547999999995E-6</v>
      </c>
      <c r="AA36" s="101">
        <v>7.5388547999999995E-6</v>
      </c>
      <c r="AB36" s="101">
        <v>7.5388547999999995E-6</v>
      </c>
      <c r="AC36" s="101">
        <v>7.5388547999999995E-6</v>
      </c>
      <c r="AD36" s="101">
        <v>7.5388547999999995E-6</v>
      </c>
      <c r="AE36" s="101">
        <v>7.5388547999999995E-6</v>
      </c>
      <c r="AF36" s="101">
        <v>7.5388547999999995E-6</v>
      </c>
    </row>
    <row r="37" spans="1:32">
      <c r="A37" s="101" t="s">
        <v>3671</v>
      </c>
      <c r="B37" s="101">
        <v>3.5010952800000005E-6</v>
      </c>
      <c r="C37" s="101">
        <v>3.5010952800000005E-6</v>
      </c>
      <c r="D37" s="101">
        <v>3.5010952800000005E-6</v>
      </c>
      <c r="E37" s="101">
        <v>3.5010952800000005E-6</v>
      </c>
      <c r="F37" s="101">
        <v>3.5010952800000005E-6</v>
      </c>
      <c r="G37" s="101">
        <v>3.5010952800000005E-6</v>
      </c>
      <c r="H37" s="101">
        <v>3.5010952800000005E-6</v>
      </c>
      <c r="I37" s="101">
        <v>3.5010952800000005E-6</v>
      </c>
      <c r="J37" s="101">
        <v>3.5010952800000005E-6</v>
      </c>
      <c r="K37" s="101">
        <v>3.5010952800000005E-6</v>
      </c>
      <c r="L37" s="101">
        <v>3.5010952800000005E-6</v>
      </c>
      <c r="M37" s="101">
        <v>3.5010952800000005E-6</v>
      </c>
      <c r="N37" s="101">
        <v>3.5010952800000005E-6</v>
      </c>
      <c r="O37" s="101">
        <v>3.5010952800000005E-6</v>
      </c>
      <c r="P37" s="101">
        <v>3.5010952800000005E-6</v>
      </c>
      <c r="Q37" s="101">
        <v>3.5010952800000005E-6</v>
      </c>
      <c r="R37" s="101">
        <v>3.5010952800000005E-6</v>
      </c>
      <c r="S37" s="101">
        <v>3.5010952800000005E-6</v>
      </c>
      <c r="T37" s="101">
        <v>3.5010952800000005E-6</v>
      </c>
      <c r="U37" s="101">
        <v>3.5010952800000005E-6</v>
      </c>
      <c r="V37" s="101">
        <v>3.5010952800000005E-6</v>
      </c>
      <c r="W37" s="101">
        <v>3.5010952800000005E-6</v>
      </c>
      <c r="X37" s="101">
        <v>3.5010952800000005E-6</v>
      </c>
      <c r="Y37" s="101">
        <v>3.5010952800000005E-6</v>
      </c>
      <c r="Z37" s="101">
        <v>3.5010952800000005E-6</v>
      </c>
      <c r="AA37" s="101">
        <v>3.5010952800000005E-6</v>
      </c>
      <c r="AB37" s="101">
        <v>3.5010952800000005E-6</v>
      </c>
      <c r="AC37" s="101">
        <v>3.5010952800000005E-6</v>
      </c>
      <c r="AD37" s="101">
        <v>3.5010952800000005E-6</v>
      </c>
      <c r="AE37" s="101">
        <v>3.5010952800000005E-6</v>
      </c>
      <c r="AF37" s="101">
        <v>3.5010952800000005E-6</v>
      </c>
    </row>
    <row r="38" spans="1:32">
      <c r="A38" s="101" t="s">
        <v>3672</v>
      </c>
      <c r="B38" s="101">
        <v>2.2403602399999999E-6</v>
      </c>
      <c r="C38" s="101">
        <v>2.2403602399999999E-6</v>
      </c>
      <c r="D38" s="101">
        <v>2.2403602399999999E-6</v>
      </c>
      <c r="E38" s="101">
        <v>2.2403602399999999E-6</v>
      </c>
      <c r="F38" s="101">
        <v>2.2403602399999999E-6</v>
      </c>
      <c r="G38" s="101">
        <v>2.2403602399999999E-6</v>
      </c>
      <c r="H38" s="101">
        <v>2.2403602399999999E-6</v>
      </c>
      <c r="I38" s="101">
        <v>2.2403602399999999E-6</v>
      </c>
      <c r="J38" s="101">
        <v>2.2403602399999999E-6</v>
      </c>
      <c r="K38" s="101">
        <v>2.2403602399999999E-6</v>
      </c>
      <c r="L38" s="101">
        <v>2.2403602399999999E-6</v>
      </c>
      <c r="M38" s="101">
        <v>2.2403602399999999E-6</v>
      </c>
      <c r="N38" s="101">
        <v>2.2403602399999999E-6</v>
      </c>
      <c r="O38" s="101">
        <v>2.2403602399999999E-6</v>
      </c>
      <c r="P38" s="101">
        <v>2.2403602399999999E-6</v>
      </c>
      <c r="Q38" s="101">
        <v>2.2403602399999999E-6</v>
      </c>
      <c r="R38" s="101">
        <v>2.2403602399999999E-6</v>
      </c>
      <c r="S38" s="101">
        <v>2.2403602399999999E-6</v>
      </c>
      <c r="T38" s="101">
        <v>2.2403602399999999E-6</v>
      </c>
      <c r="U38" s="101">
        <v>2.2403602399999999E-6</v>
      </c>
      <c r="V38" s="101">
        <v>2.2403602399999999E-6</v>
      </c>
      <c r="W38" s="101">
        <v>2.2403602399999999E-6</v>
      </c>
      <c r="X38" s="101">
        <v>2.2403602399999999E-6</v>
      </c>
      <c r="Y38" s="101">
        <v>2.2403602399999999E-6</v>
      </c>
      <c r="Z38" s="101">
        <v>2.2403602399999999E-6</v>
      </c>
      <c r="AA38" s="101">
        <v>2.2403602399999999E-6</v>
      </c>
      <c r="AB38" s="101">
        <v>2.2403602399999999E-6</v>
      </c>
      <c r="AC38" s="101">
        <v>2.2403602399999999E-6</v>
      </c>
      <c r="AD38" s="101">
        <v>2.2403602399999999E-6</v>
      </c>
      <c r="AE38" s="101">
        <v>2.2403602399999999E-6</v>
      </c>
      <c r="AF38" s="101">
        <v>2.2403602399999999E-6</v>
      </c>
    </row>
    <row r="39" spans="1:32">
      <c r="A39" s="101" t="s">
        <v>3673</v>
      </c>
      <c r="B39" s="101">
        <v>1.8911025600000004E-6</v>
      </c>
      <c r="C39" s="101">
        <v>1.8911025600000004E-6</v>
      </c>
      <c r="D39" s="101">
        <v>1.8911025600000004E-6</v>
      </c>
      <c r="E39" s="101">
        <v>1.8911025600000004E-6</v>
      </c>
      <c r="F39" s="101">
        <v>1.8911025600000004E-6</v>
      </c>
      <c r="G39" s="101">
        <v>1.8911025600000004E-6</v>
      </c>
      <c r="H39" s="101">
        <v>1.8911025600000004E-6</v>
      </c>
      <c r="I39" s="101">
        <v>1.8911025600000004E-6</v>
      </c>
      <c r="J39" s="101">
        <v>1.8911025600000004E-6</v>
      </c>
      <c r="K39" s="101">
        <v>1.8911025600000004E-6</v>
      </c>
      <c r="L39" s="101">
        <v>1.8911025600000004E-6</v>
      </c>
      <c r="M39" s="101">
        <v>1.8911025600000004E-6</v>
      </c>
      <c r="N39" s="101">
        <v>1.8911025600000004E-6</v>
      </c>
      <c r="O39" s="101">
        <v>1.8911025600000004E-6</v>
      </c>
      <c r="P39" s="101">
        <v>1.8911025600000004E-6</v>
      </c>
      <c r="Q39" s="101">
        <v>1.8911025600000004E-6</v>
      </c>
      <c r="R39" s="101">
        <v>1.8911025600000004E-6</v>
      </c>
      <c r="S39" s="101">
        <v>1.8911025600000004E-6</v>
      </c>
      <c r="T39" s="101">
        <v>1.8911025600000004E-6</v>
      </c>
      <c r="U39" s="101">
        <v>1.8911025600000004E-6</v>
      </c>
      <c r="V39" s="101">
        <v>1.8911025600000004E-6</v>
      </c>
      <c r="W39" s="101">
        <v>1.8911025600000004E-6</v>
      </c>
      <c r="X39" s="101">
        <v>1.8911025600000004E-6</v>
      </c>
      <c r="Y39" s="101">
        <v>1.8911025600000004E-6</v>
      </c>
      <c r="Z39" s="101">
        <v>1.8911025600000004E-6</v>
      </c>
      <c r="AA39" s="101">
        <v>1.8911025600000004E-6</v>
      </c>
      <c r="AB39" s="101">
        <v>1.8911025600000004E-6</v>
      </c>
      <c r="AC39" s="101">
        <v>1.8911025600000004E-6</v>
      </c>
      <c r="AD39" s="101">
        <v>1.8911025600000004E-6</v>
      </c>
      <c r="AE39" s="101">
        <v>1.8911025600000004E-6</v>
      </c>
      <c r="AF39" s="101">
        <v>1.8911025600000004E-6</v>
      </c>
    </row>
    <row r="40" spans="1:32">
      <c r="A40" s="101" t="s">
        <v>3674</v>
      </c>
      <c r="B40" s="101">
        <v>0</v>
      </c>
      <c r="C40" s="101">
        <v>0</v>
      </c>
      <c r="D40" s="101">
        <v>0</v>
      </c>
      <c r="E40" s="101">
        <v>0</v>
      </c>
      <c r="F40" s="101">
        <v>0</v>
      </c>
      <c r="G40" s="101">
        <v>0</v>
      </c>
      <c r="H40" s="101">
        <v>0</v>
      </c>
      <c r="I40" s="101">
        <v>0</v>
      </c>
      <c r="J40" s="101">
        <v>0</v>
      </c>
      <c r="K40" s="101">
        <v>0</v>
      </c>
      <c r="L40" s="101">
        <v>0</v>
      </c>
      <c r="M40" s="101">
        <v>0</v>
      </c>
      <c r="N40" s="101">
        <v>0</v>
      </c>
      <c r="O40" s="101">
        <v>0</v>
      </c>
      <c r="P40" s="101">
        <v>0</v>
      </c>
      <c r="Q40" s="101">
        <v>0</v>
      </c>
      <c r="R40" s="101">
        <v>0</v>
      </c>
      <c r="S40" s="101">
        <v>0</v>
      </c>
      <c r="T40" s="101">
        <v>0</v>
      </c>
      <c r="U40" s="101">
        <v>0</v>
      </c>
      <c r="V40" s="101">
        <v>0</v>
      </c>
      <c r="W40" s="101">
        <v>0</v>
      </c>
      <c r="X40" s="101">
        <v>0</v>
      </c>
      <c r="Y40" s="101">
        <v>0</v>
      </c>
      <c r="Z40" s="101">
        <v>0</v>
      </c>
      <c r="AA40" s="101">
        <v>0</v>
      </c>
      <c r="AB40" s="101">
        <v>0</v>
      </c>
      <c r="AC40" s="101">
        <v>0</v>
      </c>
      <c r="AD40" s="101">
        <v>0</v>
      </c>
      <c r="AE40" s="101">
        <v>0</v>
      </c>
      <c r="AF40" s="101">
        <v>0</v>
      </c>
    </row>
    <row r="41" spans="1:32">
      <c r="A41" s="101" t="s">
        <v>3675</v>
      </c>
      <c r="B41" s="101">
        <v>2.2403602399999999E-6</v>
      </c>
      <c r="C41" s="101">
        <v>2.2403602399999999E-6</v>
      </c>
      <c r="D41" s="101">
        <v>2.2403602399999999E-6</v>
      </c>
      <c r="E41" s="101">
        <v>2.2403602399999999E-6</v>
      </c>
      <c r="F41" s="101">
        <v>2.2403602399999999E-6</v>
      </c>
      <c r="G41" s="101">
        <v>2.2403602399999999E-6</v>
      </c>
      <c r="H41" s="101">
        <v>2.2403602399999999E-6</v>
      </c>
      <c r="I41" s="101">
        <v>2.2403602399999999E-6</v>
      </c>
      <c r="J41" s="101">
        <v>2.2403602399999999E-6</v>
      </c>
      <c r="K41" s="101">
        <v>2.2403602399999999E-6</v>
      </c>
      <c r="L41" s="101">
        <v>2.2403602399999999E-6</v>
      </c>
      <c r="M41" s="101">
        <v>2.2403602399999999E-6</v>
      </c>
      <c r="N41" s="101">
        <v>2.2403602399999999E-6</v>
      </c>
      <c r="O41" s="101">
        <v>2.2403602399999999E-6</v>
      </c>
      <c r="P41" s="101">
        <v>2.2403602399999999E-6</v>
      </c>
      <c r="Q41" s="101">
        <v>2.2403602399999999E-6</v>
      </c>
      <c r="R41" s="101">
        <v>2.2403602399999999E-6</v>
      </c>
      <c r="S41" s="101">
        <v>2.2403602399999999E-6</v>
      </c>
      <c r="T41" s="101">
        <v>2.2403602399999999E-6</v>
      </c>
      <c r="U41" s="101">
        <v>2.2403602399999999E-6</v>
      </c>
      <c r="V41" s="101">
        <v>2.2403602399999999E-6</v>
      </c>
      <c r="W41" s="101">
        <v>2.2403602399999999E-6</v>
      </c>
      <c r="X41" s="101">
        <v>2.2403602399999999E-6</v>
      </c>
      <c r="Y41" s="101">
        <v>2.2403602399999999E-6</v>
      </c>
      <c r="Z41" s="101">
        <v>2.2403602399999999E-6</v>
      </c>
      <c r="AA41" s="101">
        <v>2.2403602399999999E-6</v>
      </c>
      <c r="AB41" s="101">
        <v>2.2403602399999999E-6</v>
      </c>
      <c r="AC41" s="101">
        <v>2.2403602399999999E-6</v>
      </c>
      <c r="AD41" s="101">
        <v>2.2403602399999999E-6</v>
      </c>
      <c r="AE41" s="101">
        <v>2.2403602399999999E-6</v>
      </c>
      <c r="AF41" s="101">
        <v>2.2403602399999999E-6</v>
      </c>
    </row>
    <row r="42" spans="1:32" s="103" customFormat="1">
      <c r="A42" s="102" t="s">
        <v>3679</v>
      </c>
    </row>
    <row r="43" spans="1:32">
      <c r="A43" s="101" t="s">
        <v>427</v>
      </c>
      <c r="B43" s="101">
        <v>2020</v>
      </c>
      <c r="C43" s="101">
        <v>2021</v>
      </c>
      <c r="D43" s="101">
        <v>2022</v>
      </c>
      <c r="E43" s="101">
        <v>2023</v>
      </c>
      <c r="F43" s="101">
        <v>2024</v>
      </c>
      <c r="G43" s="101">
        <v>2025</v>
      </c>
      <c r="H43" s="101">
        <v>2026</v>
      </c>
      <c r="I43" s="101">
        <v>2027</v>
      </c>
      <c r="J43" s="101">
        <v>2028</v>
      </c>
      <c r="K43" s="101">
        <v>2029</v>
      </c>
      <c r="L43" s="101">
        <v>2030</v>
      </c>
      <c r="M43" s="101">
        <v>2031</v>
      </c>
      <c r="N43" s="101">
        <v>2032</v>
      </c>
      <c r="O43" s="101">
        <v>2033</v>
      </c>
      <c r="P43" s="101">
        <v>2034</v>
      </c>
      <c r="Q43" s="101">
        <v>2035</v>
      </c>
      <c r="R43" s="101">
        <v>2036</v>
      </c>
      <c r="S43" s="101">
        <v>2037</v>
      </c>
      <c r="T43" s="101">
        <v>2038</v>
      </c>
      <c r="U43" s="101">
        <v>2039</v>
      </c>
      <c r="V43" s="101">
        <v>2040</v>
      </c>
      <c r="W43" s="101">
        <v>2041</v>
      </c>
      <c r="X43" s="101">
        <v>2042</v>
      </c>
      <c r="Y43" s="101">
        <v>2043</v>
      </c>
      <c r="Z43" s="101">
        <v>2044</v>
      </c>
      <c r="AA43" s="101">
        <v>2045</v>
      </c>
      <c r="AB43" s="101">
        <v>2046</v>
      </c>
      <c r="AC43" s="101">
        <v>2047</v>
      </c>
      <c r="AD43" s="101">
        <v>2048</v>
      </c>
      <c r="AE43" s="101">
        <v>2049</v>
      </c>
      <c r="AF43" s="101">
        <v>2050</v>
      </c>
    </row>
    <row r="44" spans="1:32">
      <c r="A44" s="101" t="s">
        <v>3668</v>
      </c>
      <c r="B44" s="101">
        <v>1.1182876696536726E-5</v>
      </c>
      <c r="C44" s="101">
        <v>1.1973217105803264E-5</v>
      </c>
      <c r="D44" s="101">
        <v>1.2241572846586E-5</v>
      </c>
      <c r="E44" s="101">
        <v>1.2160960474276837E-5</v>
      </c>
      <c r="F44" s="101">
        <v>1.202834930084697E-5</v>
      </c>
      <c r="G44" s="101">
        <v>1.1939851733014303E-5</v>
      </c>
      <c r="H44" s="101">
        <v>1.1963648610488126E-5</v>
      </c>
      <c r="I44" s="101">
        <v>1.2436305939555691E-5</v>
      </c>
      <c r="J44" s="101">
        <v>1.2669777274399632E-5</v>
      </c>
      <c r="K44" s="101">
        <v>1.2994706914636518E-5</v>
      </c>
      <c r="L44" s="101">
        <v>1.397554380958509E-5</v>
      </c>
      <c r="M44" s="101">
        <v>1.3941605120792991E-5</v>
      </c>
      <c r="N44" s="101">
        <v>1.4243214012698279E-5</v>
      </c>
      <c r="O44" s="101">
        <v>1.4434386961717986E-5</v>
      </c>
      <c r="P44" s="101">
        <v>1.4867603724941545E-5</v>
      </c>
      <c r="Q44" s="101">
        <v>1.4647529482860714E-5</v>
      </c>
      <c r="R44" s="101">
        <v>1.4730543618742577E-5</v>
      </c>
      <c r="S44" s="101">
        <v>1.498084472799213E-5</v>
      </c>
      <c r="T44" s="101">
        <v>1.520847234576425E-5</v>
      </c>
      <c r="U44" s="101">
        <v>1.526986922126794E-5</v>
      </c>
      <c r="V44" s="101">
        <v>1.5436983769357663E-5</v>
      </c>
      <c r="W44" s="101">
        <v>1.5608987458283544E-5</v>
      </c>
      <c r="X44" s="101">
        <v>1.5617255575189128E-5</v>
      </c>
      <c r="Y44" s="101">
        <v>1.5738882645115068E-5</v>
      </c>
      <c r="Z44" s="101">
        <v>1.5916710705467515E-5</v>
      </c>
      <c r="AA44" s="101">
        <v>1.6140661948685879E-5</v>
      </c>
      <c r="AB44" s="101">
        <v>1.6243694051746339E-5</v>
      </c>
      <c r="AC44" s="101">
        <v>1.6364595702920295E-5</v>
      </c>
      <c r="AD44" s="101">
        <v>1.6474302935065208E-5</v>
      </c>
      <c r="AE44" s="101">
        <v>1.6655547308366426E-5</v>
      </c>
      <c r="AF44" s="101">
        <v>1.6839624990364213E-5</v>
      </c>
    </row>
    <row r="45" spans="1:32">
      <c r="A45" s="101" t="s">
        <v>3669</v>
      </c>
      <c r="B45" s="101">
        <v>0</v>
      </c>
      <c r="C45" s="101">
        <v>0</v>
      </c>
      <c r="D45" s="101">
        <v>0</v>
      </c>
      <c r="E45" s="101">
        <v>0</v>
      </c>
      <c r="F45" s="101">
        <v>0</v>
      </c>
      <c r="G45" s="101">
        <v>0</v>
      </c>
      <c r="H45" s="101">
        <v>0</v>
      </c>
      <c r="I45" s="101">
        <v>0</v>
      </c>
      <c r="J45" s="101">
        <v>0</v>
      </c>
      <c r="K45" s="101">
        <v>0</v>
      </c>
      <c r="L45" s="101">
        <v>0</v>
      </c>
      <c r="M45" s="101">
        <v>0</v>
      </c>
      <c r="N45" s="101">
        <v>0</v>
      </c>
      <c r="O45" s="101">
        <v>0</v>
      </c>
      <c r="P45" s="101">
        <v>0</v>
      </c>
      <c r="Q45" s="101">
        <v>0</v>
      </c>
      <c r="R45" s="101">
        <v>0</v>
      </c>
      <c r="S45" s="101">
        <v>0</v>
      </c>
      <c r="T45" s="101">
        <v>0</v>
      </c>
      <c r="U45" s="101">
        <v>0</v>
      </c>
      <c r="V45" s="101">
        <v>0</v>
      </c>
      <c r="W45" s="101">
        <v>0</v>
      </c>
      <c r="X45" s="101">
        <v>0</v>
      </c>
      <c r="Y45" s="101">
        <v>0</v>
      </c>
      <c r="Z45" s="101">
        <v>0</v>
      </c>
      <c r="AA45" s="101">
        <v>0</v>
      </c>
      <c r="AB45" s="101">
        <v>0</v>
      </c>
      <c r="AC45" s="101">
        <v>0</v>
      </c>
      <c r="AD45" s="101">
        <v>0</v>
      </c>
      <c r="AE45" s="101">
        <v>0</v>
      </c>
      <c r="AF45" s="101">
        <v>0</v>
      </c>
    </row>
    <row r="46" spans="1:32">
      <c r="A46" s="101" t="s">
        <v>3670</v>
      </c>
      <c r="B46" s="101">
        <v>0</v>
      </c>
      <c r="C46" s="101">
        <v>0</v>
      </c>
      <c r="D46" s="101">
        <v>0</v>
      </c>
      <c r="E46" s="101">
        <v>0</v>
      </c>
      <c r="F46" s="101">
        <v>0</v>
      </c>
      <c r="G46" s="101">
        <v>0</v>
      </c>
      <c r="H46" s="101">
        <v>0</v>
      </c>
      <c r="I46" s="101">
        <v>0</v>
      </c>
      <c r="J46" s="101">
        <v>0</v>
      </c>
      <c r="K46" s="101">
        <v>0</v>
      </c>
      <c r="L46" s="101">
        <v>0</v>
      </c>
      <c r="M46" s="101">
        <v>0</v>
      </c>
      <c r="N46" s="101">
        <v>0</v>
      </c>
      <c r="O46" s="101">
        <v>0</v>
      </c>
      <c r="P46" s="101">
        <v>0</v>
      </c>
      <c r="Q46" s="101">
        <v>0</v>
      </c>
      <c r="R46" s="101">
        <v>0</v>
      </c>
      <c r="S46" s="101">
        <v>0</v>
      </c>
      <c r="T46" s="101">
        <v>0</v>
      </c>
      <c r="U46" s="101">
        <v>0</v>
      </c>
      <c r="V46" s="101">
        <v>0</v>
      </c>
      <c r="W46" s="101">
        <v>0</v>
      </c>
      <c r="X46" s="101">
        <v>0</v>
      </c>
      <c r="Y46" s="101">
        <v>0</v>
      </c>
      <c r="Z46" s="101">
        <v>0</v>
      </c>
      <c r="AA46" s="101">
        <v>0</v>
      </c>
      <c r="AB46" s="101">
        <v>0</v>
      </c>
      <c r="AC46" s="101">
        <v>0</v>
      </c>
      <c r="AD46" s="101">
        <v>0</v>
      </c>
      <c r="AE46" s="101">
        <v>0</v>
      </c>
      <c r="AF46" s="101">
        <v>0</v>
      </c>
    </row>
    <row r="47" spans="1:32">
      <c r="A47" s="101" t="s">
        <v>3671</v>
      </c>
      <c r="B47" s="101">
        <v>0</v>
      </c>
      <c r="C47" s="101">
        <v>0</v>
      </c>
      <c r="D47" s="101">
        <v>0</v>
      </c>
      <c r="E47" s="101">
        <v>0</v>
      </c>
      <c r="F47" s="101">
        <v>0</v>
      </c>
      <c r="G47" s="101">
        <v>0</v>
      </c>
      <c r="H47" s="101">
        <v>0</v>
      </c>
      <c r="I47" s="101">
        <v>0</v>
      </c>
      <c r="J47" s="101">
        <v>0</v>
      </c>
      <c r="K47" s="101">
        <v>0</v>
      </c>
      <c r="L47" s="101">
        <v>0</v>
      </c>
      <c r="M47" s="101">
        <v>0</v>
      </c>
      <c r="N47" s="101">
        <v>0</v>
      </c>
      <c r="O47" s="101">
        <v>0</v>
      </c>
      <c r="P47" s="101">
        <v>0</v>
      </c>
      <c r="Q47" s="101">
        <v>0</v>
      </c>
      <c r="R47" s="101">
        <v>0</v>
      </c>
      <c r="S47" s="101">
        <v>0</v>
      </c>
      <c r="T47" s="101">
        <v>0</v>
      </c>
      <c r="U47" s="101">
        <v>0</v>
      </c>
      <c r="V47" s="101">
        <v>0</v>
      </c>
      <c r="W47" s="101">
        <v>0</v>
      </c>
      <c r="X47" s="101">
        <v>0</v>
      </c>
      <c r="Y47" s="101">
        <v>0</v>
      </c>
      <c r="Z47" s="101">
        <v>0</v>
      </c>
      <c r="AA47" s="101">
        <v>0</v>
      </c>
      <c r="AB47" s="101">
        <v>0</v>
      </c>
      <c r="AC47" s="101">
        <v>0</v>
      </c>
      <c r="AD47" s="101">
        <v>0</v>
      </c>
      <c r="AE47" s="101">
        <v>0</v>
      </c>
      <c r="AF47" s="101">
        <v>0</v>
      </c>
    </row>
    <row r="48" spans="1:32">
      <c r="A48" s="101" t="s">
        <v>3672</v>
      </c>
      <c r="B48" s="101">
        <v>0</v>
      </c>
      <c r="C48" s="101">
        <v>0</v>
      </c>
      <c r="D48" s="101">
        <v>0</v>
      </c>
      <c r="E48" s="101">
        <v>0</v>
      </c>
      <c r="F48" s="101">
        <v>0</v>
      </c>
      <c r="G48" s="101">
        <v>0</v>
      </c>
      <c r="H48" s="101">
        <v>0</v>
      </c>
      <c r="I48" s="101">
        <v>0</v>
      </c>
      <c r="J48" s="101">
        <v>0</v>
      </c>
      <c r="K48" s="101">
        <v>0</v>
      </c>
      <c r="L48" s="101">
        <v>0</v>
      </c>
      <c r="M48" s="101">
        <v>0</v>
      </c>
      <c r="N48" s="101">
        <v>0</v>
      </c>
      <c r="O48" s="101">
        <v>0</v>
      </c>
      <c r="P48" s="101">
        <v>0</v>
      </c>
      <c r="Q48" s="101">
        <v>0</v>
      </c>
      <c r="R48" s="101">
        <v>0</v>
      </c>
      <c r="S48" s="101">
        <v>0</v>
      </c>
      <c r="T48" s="101">
        <v>0</v>
      </c>
      <c r="U48" s="101">
        <v>0</v>
      </c>
      <c r="V48" s="101">
        <v>0</v>
      </c>
      <c r="W48" s="101">
        <v>0</v>
      </c>
      <c r="X48" s="101">
        <v>0</v>
      </c>
      <c r="Y48" s="101">
        <v>0</v>
      </c>
      <c r="Z48" s="101">
        <v>0</v>
      </c>
      <c r="AA48" s="101">
        <v>0</v>
      </c>
      <c r="AB48" s="101">
        <v>0</v>
      </c>
      <c r="AC48" s="101">
        <v>0</v>
      </c>
      <c r="AD48" s="101">
        <v>0</v>
      </c>
      <c r="AE48" s="101">
        <v>0</v>
      </c>
      <c r="AF48" s="101">
        <v>0</v>
      </c>
    </row>
    <row r="49" spans="1:32">
      <c r="A49" s="101" t="s">
        <v>3673</v>
      </c>
      <c r="B49" s="101">
        <v>0</v>
      </c>
      <c r="C49" s="101">
        <v>0</v>
      </c>
      <c r="D49" s="101">
        <v>0</v>
      </c>
      <c r="E49" s="101">
        <v>0</v>
      </c>
      <c r="F49" s="101">
        <v>0</v>
      </c>
      <c r="G49" s="101">
        <v>0</v>
      </c>
      <c r="H49" s="101">
        <v>0</v>
      </c>
      <c r="I49" s="101">
        <v>0</v>
      </c>
      <c r="J49" s="101">
        <v>0</v>
      </c>
      <c r="K49" s="101">
        <v>0</v>
      </c>
      <c r="L49" s="101">
        <v>0</v>
      </c>
      <c r="M49" s="101">
        <v>0</v>
      </c>
      <c r="N49" s="101">
        <v>0</v>
      </c>
      <c r="O49" s="101">
        <v>0</v>
      </c>
      <c r="P49" s="101">
        <v>0</v>
      </c>
      <c r="Q49" s="101">
        <v>0</v>
      </c>
      <c r="R49" s="101">
        <v>0</v>
      </c>
      <c r="S49" s="101">
        <v>0</v>
      </c>
      <c r="T49" s="101">
        <v>0</v>
      </c>
      <c r="U49" s="101">
        <v>0</v>
      </c>
      <c r="V49" s="101">
        <v>0</v>
      </c>
      <c r="W49" s="101">
        <v>0</v>
      </c>
      <c r="X49" s="101">
        <v>0</v>
      </c>
      <c r="Y49" s="101">
        <v>0</v>
      </c>
      <c r="Z49" s="101">
        <v>0</v>
      </c>
      <c r="AA49" s="101">
        <v>0</v>
      </c>
      <c r="AB49" s="101">
        <v>0</v>
      </c>
      <c r="AC49" s="101">
        <v>0</v>
      </c>
      <c r="AD49" s="101">
        <v>0</v>
      </c>
      <c r="AE49" s="101">
        <v>0</v>
      </c>
      <c r="AF49" s="101">
        <v>0</v>
      </c>
    </row>
    <row r="50" spans="1:32">
      <c r="A50" s="101" t="s">
        <v>3674</v>
      </c>
      <c r="B50" s="101">
        <v>0</v>
      </c>
      <c r="C50" s="101">
        <v>0</v>
      </c>
      <c r="D50" s="101">
        <v>0</v>
      </c>
      <c r="E50" s="101">
        <v>0</v>
      </c>
      <c r="F50" s="101">
        <v>0</v>
      </c>
      <c r="G50" s="101">
        <v>0</v>
      </c>
      <c r="H50" s="101">
        <v>0</v>
      </c>
      <c r="I50" s="101">
        <v>0</v>
      </c>
      <c r="J50" s="101">
        <v>0</v>
      </c>
      <c r="K50" s="101">
        <v>0</v>
      </c>
      <c r="L50" s="101">
        <v>0</v>
      </c>
      <c r="M50" s="101">
        <v>0</v>
      </c>
      <c r="N50" s="101">
        <v>0</v>
      </c>
      <c r="O50" s="101">
        <v>0</v>
      </c>
      <c r="P50" s="101">
        <v>0</v>
      </c>
      <c r="Q50" s="101">
        <v>0</v>
      </c>
      <c r="R50" s="101">
        <v>0</v>
      </c>
      <c r="S50" s="101">
        <v>0</v>
      </c>
      <c r="T50" s="101">
        <v>0</v>
      </c>
      <c r="U50" s="101">
        <v>0</v>
      </c>
      <c r="V50" s="101">
        <v>0</v>
      </c>
      <c r="W50" s="101">
        <v>0</v>
      </c>
      <c r="X50" s="101">
        <v>0</v>
      </c>
      <c r="Y50" s="101">
        <v>0</v>
      </c>
      <c r="Z50" s="101">
        <v>0</v>
      </c>
      <c r="AA50" s="101">
        <v>0</v>
      </c>
      <c r="AB50" s="101">
        <v>0</v>
      </c>
      <c r="AC50" s="101">
        <v>0</v>
      </c>
      <c r="AD50" s="101">
        <v>0</v>
      </c>
      <c r="AE50" s="101">
        <v>0</v>
      </c>
      <c r="AF50" s="101">
        <v>0</v>
      </c>
    </row>
    <row r="51" spans="1:32">
      <c r="A51" s="101" t="s">
        <v>3675</v>
      </c>
      <c r="B51" s="101">
        <v>0</v>
      </c>
      <c r="C51" s="101">
        <v>0</v>
      </c>
      <c r="D51" s="101">
        <v>0</v>
      </c>
      <c r="E51" s="101">
        <v>0</v>
      </c>
      <c r="F51" s="101">
        <v>0</v>
      </c>
      <c r="G51" s="101">
        <v>0</v>
      </c>
      <c r="H51" s="101">
        <v>0</v>
      </c>
      <c r="I51" s="101">
        <v>0</v>
      </c>
      <c r="J51" s="101">
        <v>0</v>
      </c>
      <c r="K51" s="101">
        <v>0</v>
      </c>
      <c r="L51" s="101">
        <v>0</v>
      </c>
      <c r="M51" s="101">
        <v>0</v>
      </c>
      <c r="N51" s="101">
        <v>0</v>
      </c>
      <c r="O51" s="101">
        <v>0</v>
      </c>
      <c r="P51" s="101">
        <v>0</v>
      </c>
      <c r="Q51" s="101">
        <v>0</v>
      </c>
      <c r="R51" s="101">
        <v>0</v>
      </c>
      <c r="S51" s="101">
        <v>0</v>
      </c>
      <c r="T51" s="101">
        <v>0</v>
      </c>
      <c r="U51" s="101">
        <v>0</v>
      </c>
      <c r="V51" s="101">
        <v>0</v>
      </c>
      <c r="W51" s="101">
        <v>0</v>
      </c>
      <c r="X51" s="101">
        <v>0</v>
      </c>
      <c r="Y51" s="101">
        <v>0</v>
      </c>
      <c r="Z51" s="101">
        <v>0</v>
      </c>
      <c r="AA51" s="101">
        <v>0</v>
      </c>
      <c r="AB51" s="101">
        <v>0</v>
      </c>
      <c r="AC51" s="101">
        <v>0</v>
      </c>
      <c r="AD51" s="101">
        <v>0</v>
      </c>
      <c r="AE51" s="101">
        <v>0</v>
      </c>
      <c r="AF51" s="101">
        <v>0</v>
      </c>
    </row>
    <row r="52" spans="1:32" s="103" customFormat="1">
      <c r="A52" s="102" t="s">
        <v>3680</v>
      </c>
    </row>
    <row r="53" spans="1:32">
      <c r="A53" s="101" t="s">
        <v>427</v>
      </c>
      <c r="B53" s="101">
        <v>2020</v>
      </c>
      <c r="C53" s="101">
        <v>2021</v>
      </c>
      <c r="D53" s="101">
        <v>2022</v>
      </c>
      <c r="E53" s="101">
        <v>2023</v>
      </c>
      <c r="F53" s="101">
        <v>2024</v>
      </c>
      <c r="G53" s="101">
        <v>2025</v>
      </c>
      <c r="H53" s="101">
        <v>2026</v>
      </c>
      <c r="I53" s="101">
        <v>2027</v>
      </c>
      <c r="J53" s="101">
        <v>2028</v>
      </c>
      <c r="K53" s="101">
        <v>2029</v>
      </c>
      <c r="L53" s="101">
        <v>2030</v>
      </c>
      <c r="M53" s="101">
        <v>2031</v>
      </c>
      <c r="N53" s="101">
        <v>2032</v>
      </c>
      <c r="O53" s="101">
        <v>2033</v>
      </c>
      <c r="P53" s="101">
        <v>2034</v>
      </c>
      <c r="Q53" s="101">
        <v>2035</v>
      </c>
      <c r="R53" s="101">
        <v>2036</v>
      </c>
      <c r="S53" s="101">
        <v>2037</v>
      </c>
      <c r="T53" s="101">
        <v>2038</v>
      </c>
      <c r="U53" s="101">
        <v>2039</v>
      </c>
      <c r="V53" s="101">
        <v>2040</v>
      </c>
      <c r="W53" s="101">
        <v>2041</v>
      </c>
      <c r="X53" s="101">
        <v>2042</v>
      </c>
      <c r="Y53" s="101">
        <v>2043</v>
      </c>
      <c r="Z53" s="101">
        <v>2044</v>
      </c>
      <c r="AA53" s="101">
        <v>2045</v>
      </c>
      <c r="AB53" s="101">
        <v>2046</v>
      </c>
      <c r="AC53" s="101">
        <v>2047</v>
      </c>
      <c r="AD53" s="101">
        <v>2048</v>
      </c>
      <c r="AE53" s="101">
        <v>2049</v>
      </c>
      <c r="AF53" s="101">
        <v>2050</v>
      </c>
    </row>
    <row r="54" spans="1:32">
      <c r="A54" s="101" t="s">
        <v>3668</v>
      </c>
      <c r="B54" s="101">
        <v>1.1250257930725759E-5</v>
      </c>
      <c r="C54" s="101">
        <v>1.1211123296600263E-5</v>
      </c>
      <c r="D54" s="101">
        <v>1.1955298073811046E-5</v>
      </c>
      <c r="E54" s="101">
        <v>1.3102340362770514E-5</v>
      </c>
      <c r="F54" s="101">
        <v>1.3397524230431592E-5</v>
      </c>
      <c r="G54" s="101">
        <v>1.3643112418799538E-5</v>
      </c>
      <c r="H54" s="101">
        <v>1.3801221309940015E-5</v>
      </c>
      <c r="I54" s="101">
        <v>1.4358469933386169E-5</v>
      </c>
      <c r="J54" s="101">
        <v>1.4635662045749814E-5</v>
      </c>
      <c r="K54" s="101">
        <v>1.489134166901372E-5</v>
      </c>
      <c r="L54" s="101">
        <v>1.5600397766804825E-5</v>
      </c>
      <c r="M54" s="101">
        <v>1.5792358201403598E-5</v>
      </c>
      <c r="N54" s="101">
        <v>1.6093771399083475E-5</v>
      </c>
      <c r="O54" s="101">
        <v>1.6285307798632913E-5</v>
      </c>
      <c r="P54" s="101">
        <v>1.6429039523663921E-5</v>
      </c>
      <c r="Q54" s="101">
        <v>1.6226787120934742E-5</v>
      </c>
      <c r="R54" s="101">
        <v>1.6187854228426431E-5</v>
      </c>
      <c r="S54" s="101">
        <v>1.6396311813405598E-5</v>
      </c>
      <c r="T54" s="101">
        <v>1.6593175309794098E-5</v>
      </c>
      <c r="U54" s="101">
        <v>1.6495482625426193E-5</v>
      </c>
      <c r="V54" s="101">
        <v>1.6839161215197163E-5</v>
      </c>
      <c r="W54" s="101">
        <v>1.6980020488489425E-5</v>
      </c>
      <c r="X54" s="101">
        <v>1.7078747015929117E-5</v>
      </c>
      <c r="Y54" s="101">
        <v>1.7213247968154127E-5</v>
      </c>
      <c r="Z54" s="101">
        <v>1.7393855788433422E-5</v>
      </c>
      <c r="AA54" s="101">
        <v>1.7618805231133192E-5</v>
      </c>
      <c r="AB54" s="101">
        <v>1.7779264856622223E-5</v>
      </c>
      <c r="AC54" s="101">
        <v>1.7910171291299192E-5</v>
      </c>
      <c r="AD54" s="101">
        <v>1.8010677175294811E-5</v>
      </c>
      <c r="AE54" s="101">
        <v>1.8176040413169295E-5</v>
      </c>
      <c r="AF54" s="101">
        <v>1.8337853468793963E-5</v>
      </c>
    </row>
    <row r="55" spans="1:32">
      <c r="A55" s="101" t="s">
        <v>3669</v>
      </c>
      <c r="B55" s="101">
        <v>1.0869314844084569E-5</v>
      </c>
      <c r="C55" s="101">
        <v>1.0881345182710797E-5</v>
      </c>
      <c r="D55" s="101">
        <v>1.1171887818502282E-5</v>
      </c>
      <c r="E55" s="101">
        <v>1.1526421418576216E-5</v>
      </c>
      <c r="F55" s="101">
        <v>1.1421166063413086E-5</v>
      </c>
      <c r="G55" s="101">
        <v>1.1161066561812479E-5</v>
      </c>
      <c r="H55" s="101">
        <v>1.0843694071916354E-5</v>
      </c>
      <c r="I55" s="101">
        <v>1.1283294584763298E-5</v>
      </c>
      <c r="J55" s="101">
        <v>1.1476854351638246E-5</v>
      </c>
      <c r="K55" s="101">
        <v>1.170536377503574E-5</v>
      </c>
      <c r="L55" s="101">
        <v>1.2113236236495852E-5</v>
      </c>
      <c r="M55" s="101">
        <v>1.2149963694894321E-5</v>
      </c>
      <c r="N55" s="101">
        <v>1.2392258148609793E-5</v>
      </c>
      <c r="O55" s="101">
        <v>1.2556875136936354E-5</v>
      </c>
      <c r="P55" s="101">
        <v>1.2698502422653748E-5</v>
      </c>
      <c r="Q55" s="101">
        <v>1.2599904809440463E-5</v>
      </c>
      <c r="R55" s="101">
        <v>1.2591139375846085E-5</v>
      </c>
      <c r="S55" s="101">
        <v>1.277124976286034E-5</v>
      </c>
      <c r="T55" s="101">
        <v>1.2894828364652843E-5</v>
      </c>
      <c r="U55" s="101">
        <v>1.2837702522178729E-5</v>
      </c>
      <c r="V55" s="101">
        <v>1.3224964976726439E-5</v>
      </c>
      <c r="W55" s="101">
        <v>1.337583836646798E-5</v>
      </c>
      <c r="X55" s="101">
        <v>1.3471552966950156E-5</v>
      </c>
      <c r="Y55" s="101">
        <v>1.3610318747988993E-5</v>
      </c>
      <c r="Z55" s="101">
        <v>1.3807046901600686E-5</v>
      </c>
      <c r="AA55" s="101">
        <v>1.4045621779699324E-5</v>
      </c>
      <c r="AB55" s="101">
        <v>1.4216813936861253E-5</v>
      </c>
      <c r="AC55" s="101">
        <v>1.4342576579739922E-5</v>
      </c>
      <c r="AD55" s="101">
        <v>1.4447273845171232E-5</v>
      </c>
      <c r="AE55" s="101">
        <v>1.4650791560135227E-5</v>
      </c>
      <c r="AF55" s="101">
        <v>1.4803231641521698E-5</v>
      </c>
    </row>
    <row r="56" spans="1:32">
      <c r="A56" s="101" t="s">
        <v>3670</v>
      </c>
      <c r="B56" s="101">
        <v>1.089372763908599E-5</v>
      </c>
      <c r="C56" s="101">
        <v>1.0907772145501859E-5</v>
      </c>
      <c r="D56" s="101">
        <v>1.1843637448915757E-5</v>
      </c>
      <c r="E56" s="101">
        <v>1.3108554328434409E-5</v>
      </c>
      <c r="F56" s="101">
        <v>1.3687079584577968E-5</v>
      </c>
      <c r="G56" s="101">
        <v>1.4092992200326502E-5</v>
      </c>
      <c r="H56" s="101">
        <v>1.4589517035049528E-5</v>
      </c>
      <c r="I56" s="101">
        <v>1.5079612160258938E-5</v>
      </c>
      <c r="J56" s="101">
        <v>1.5340876572460179E-5</v>
      </c>
      <c r="K56" s="101">
        <v>1.5616336235147087E-5</v>
      </c>
      <c r="L56" s="101">
        <v>1.6078870269052126E-5</v>
      </c>
      <c r="M56" s="101">
        <v>1.6239005637963056E-5</v>
      </c>
      <c r="N56" s="101">
        <v>1.6509242937942448E-5</v>
      </c>
      <c r="O56" s="101">
        <v>1.6688830047011447E-5</v>
      </c>
      <c r="P56" s="101">
        <v>1.6825075935074356E-5</v>
      </c>
      <c r="Q56" s="101">
        <v>1.6694736164273288E-5</v>
      </c>
      <c r="R56" s="101">
        <v>1.6640806561445911E-5</v>
      </c>
      <c r="S56" s="101">
        <v>1.6833277841401083E-5</v>
      </c>
      <c r="T56" s="101">
        <v>1.7034469395004965E-5</v>
      </c>
      <c r="U56" s="101">
        <v>1.693872856079981E-5</v>
      </c>
      <c r="V56" s="101">
        <v>1.7306170569304679E-5</v>
      </c>
      <c r="W56" s="101">
        <v>1.7457125179578369E-5</v>
      </c>
      <c r="X56" s="101">
        <v>1.7567569310352414E-5</v>
      </c>
      <c r="Y56" s="101">
        <v>1.7711616024552817E-5</v>
      </c>
      <c r="Z56" s="101">
        <v>1.7898848008889872E-5</v>
      </c>
      <c r="AA56" s="101">
        <v>1.8146600159338261E-5</v>
      </c>
      <c r="AB56" s="101">
        <v>1.829685890944496E-5</v>
      </c>
      <c r="AC56" s="101">
        <v>1.8417418222031866E-5</v>
      </c>
      <c r="AD56" s="101">
        <v>1.8492698403804819E-5</v>
      </c>
      <c r="AE56" s="101">
        <v>1.8673187251499014E-5</v>
      </c>
      <c r="AF56" s="101">
        <v>1.8833420739357353E-5</v>
      </c>
    </row>
    <row r="57" spans="1:32">
      <c r="A57" s="101" t="s">
        <v>3671</v>
      </c>
      <c r="B57" s="101">
        <v>1.0940801478776213E-5</v>
      </c>
      <c r="C57" s="101">
        <v>1.0984871340053135E-5</v>
      </c>
      <c r="D57" s="101">
        <v>1.1262907405070581E-5</v>
      </c>
      <c r="E57" s="101">
        <v>1.1861338783864986E-5</v>
      </c>
      <c r="F57" s="101">
        <v>1.1772906000367606E-5</v>
      </c>
      <c r="G57" s="101">
        <v>1.1500216749424973E-5</v>
      </c>
      <c r="H57" s="101">
        <v>1.1318078514733791E-5</v>
      </c>
      <c r="I57" s="101">
        <v>1.1762107999322932E-5</v>
      </c>
      <c r="J57" s="101">
        <v>1.1995069499585714E-5</v>
      </c>
      <c r="K57" s="101">
        <v>1.2245519629362485E-5</v>
      </c>
      <c r="L57" s="101">
        <v>1.2842549472757138E-5</v>
      </c>
      <c r="M57" s="101">
        <v>1.2988205840796727E-5</v>
      </c>
      <c r="N57" s="101">
        <v>1.3260664382426487E-5</v>
      </c>
      <c r="O57" s="101">
        <v>1.3427380682983033E-5</v>
      </c>
      <c r="P57" s="101">
        <v>1.3554240439956357E-5</v>
      </c>
      <c r="Q57" s="101">
        <v>1.3425482352749449E-5</v>
      </c>
      <c r="R57" s="101">
        <v>1.3370976997259786E-5</v>
      </c>
      <c r="S57" s="101">
        <v>1.3548951760347215E-5</v>
      </c>
      <c r="T57" s="101">
        <v>1.3739227844361195E-5</v>
      </c>
      <c r="U57" s="101">
        <v>1.3645340609807578E-5</v>
      </c>
      <c r="V57" s="101">
        <v>1.3996027984286247E-5</v>
      </c>
      <c r="W57" s="101">
        <v>1.4138075602997874E-5</v>
      </c>
      <c r="X57" s="101">
        <v>1.4240355695670123E-5</v>
      </c>
      <c r="Y57" s="101">
        <v>1.4381113176212973E-5</v>
      </c>
      <c r="Z57" s="101">
        <v>1.4563395117814556E-5</v>
      </c>
      <c r="AA57" s="101">
        <v>1.4802611462684617E-5</v>
      </c>
      <c r="AB57" s="101">
        <v>1.4947266101482437E-5</v>
      </c>
      <c r="AC57" s="101">
        <v>1.5063377683588761E-5</v>
      </c>
      <c r="AD57" s="101">
        <v>1.5141792585917461E-5</v>
      </c>
      <c r="AE57" s="101">
        <v>1.5316729249776926E-5</v>
      </c>
      <c r="AF57" s="101">
        <v>1.5466655905004027E-5</v>
      </c>
    </row>
    <row r="58" spans="1:32">
      <c r="A58" s="101" t="s">
        <v>3672</v>
      </c>
      <c r="B58" s="101">
        <v>1.0895246763831514E-5</v>
      </c>
      <c r="C58" s="101">
        <v>1.0911056956728665E-5</v>
      </c>
      <c r="D58" s="101">
        <v>1.1209661622683886E-5</v>
      </c>
      <c r="E58" s="101">
        <v>1.1850063029394334E-5</v>
      </c>
      <c r="F58" s="101">
        <v>1.176506007388827E-5</v>
      </c>
      <c r="G58" s="101">
        <v>1.1498867378766235E-5</v>
      </c>
      <c r="H58" s="101">
        <v>1.1323135717022096E-5</v>
      </c>
      <c r="I58" s="101">
        <v>1.1770873977425415E-5</v>
      </c>
      <c r="J58" s="101">
        <v>1.2006073460892034E-5</v>
      </c>
      <c r="K58" s="101">
        <v>1.226114890758781E-5</v>
      </c>
      <c r="L58" s="101">
        <v>1.2669173431644312E-5</v>
      </c>
      <c r="M58" s="101">
        <v>1.2822618498940608E-5</v>
      </c>
      <c r="N58" s="101">
        <v>1.3065846821341779E-5</v>
      </c>
      <c r="O58" s="101">
        <v>1.3234683957857231E-5</v>
      </c>
      <c r="P58" s="101">
        <v>1.3367162015413552E-5</v>
      </c>
      <c r="Q58" s="101">
        <v>1.3236805752536507E-5</v>
      </c>
      <c r="R58" s="101">
        <v>1.3181412951151647E-5</v>
      </c>
      <c r="S58" s="101">
        <v>1.335900701878842E-5</v>
      </c>
      <c r="T58" s="101">
        <v>1.3549606604695526E-5</v>
      </c>
      <c r="U58" s="101">
        <v>1.3453530255316679E-5</v>
      </c>
      <c r="V58" s="101">
        <v>1.3802248049624461E-5</v>
      </c>
      <c r="W58" s="101">
        <v>1.394533518680227E-5</v>
      </c>
      <c r="X58" s="101">
        <v>1.404850371065805E-5</v>
      </c>
      <c r="Y58" s="101">
        <v>1.4192382814092863E-5</v>
      </c>
      <c r="Z58" s="101">
        <v>1.4375075076410194E-5</v>
      </c>
      <c r="AA58" s="101">
        <v>1.4617157222533736E-5</v>
      </c>
      <c r="AB58" s="101">
        <v>1.4763117007630218E-5</v>
      </c>
      <c r="AC58" s="101">
        <v>1.4883815485387098E-5</v>
      </c>
      <c r="AD58" s="101">
        <v>1.4966952785801364E-5</v>
      </c>
      <c r="AE58" s="101">
        <v>1.5146275960401195E-5</v>
      </c>
      <c r="AF58" s="101">
        <v>1.5298027694337778E-5</v>
      </c>
    </row>
    <row r="59" spans="1:32">
      <c r="A59" s="101" t="s">
        <v>3673</v>
      </c>
      <c r="B59" s="101">
        <v>1.0869314844084569E-5</v>
      </c>
      <c r="C59" s="101">
        <v>1.0881345182710797E-5</v>
      </c>
      <c r="D59" s="101">
        <v>1.1171887818502282E-5</v>
      </c>
      <c r="E59" s="101">
        <v>1.1526421418576216E-5</v>
      </c>
      <c r="F59" s="101">
        <v>1.1421166063413086E-5</v>
      </c>
      <c r="G59" s="101">
        <v>1.1161066561812479E-5</v>
      </c>
      <c r="H59" s="101">
        <v>1.0843694071916354E-5</v>
      </c>
      <c r="I59" s="101">
        <v>1.1283294584763298E-5</v>
      </c>
      <c r="J59" s="101">
        <v>1.1476854351638246E-5</v>
      </c>
      <c r="K59" s="101">
        <v>1.170536377503574E-5</v>
      </c>
      <c r="L59" s="101">
        <v>1.2113236236495852E-5</v>
      </c>
      <c r="M59" s="101">
        <v>1.2149963694894321E-5</v>
      </c>
      <c r="N59" s="101">
        <v>1.2392258148609793E-5</v>
      </c>
      <c r="O59" s="101">
        <v>1.2556875136936354E-5</v>
      </c>
      <c r="P59" s="101">
        <v>1.2698502422653748E-5</v>
      </c>
      <c r="Q59" s="101">
        <v>1.2599904809440463E-5</v>
      </c>
      <c r="R59" s="101">
        <v>1.2591139375846085E-5</v>
      </c>
      <c r="S59" s="101">
        <v>1.277124976286034E-5</v>
      </c>
      <c r="T59" s="101">
        <v>1.2894828364652843E-5</v>
      </c>
      <c r="U59" s="101">
        <v>1.2837702522178729E-5</v>
      </c>
      <c r="V59" s="101">
        <v>1.3224964976726439E-5</v>
      </c>
      <c r="W59" s="101">
        <v>1.337583836646798E-5</v>
      </c>
      <c r="X59" s="101">
        <v>1.3471552966950156E-5</v>
      </c>
      <c r="Y59" s="101">
        <v>1.3610318747988993E-5</v>
      </c>
      <c r="Z59" s="101">
        <v>1.3807046901600686E-5</v>
      </c>
      <c r="AA59" s="101">
        <v>1.4045621779699324E-5</v>
      </c>
      <c r="AB59" s="101">
        <v>1.4216813936861253E-5</v>
      </c>
      <c r="AC59" s="101">
        <v>1.4342576579739922E-5</v>
      </c>
      <c r="AD59" s="101">
        <v>1.4447273845171232E-5</v>
      </c>
      <c r="AE59" s="101">
        <v>1.4650791560135227E-5</v>
      </c>
      <c r="AF59" s="101">
        <v>1.4803231641521698E-5</v>
      </c>
    </row>
    <row r="60" spans="1:32">
      <c r="A60" s="101" t="s">
        <v>3674</v>
      </c>
      <c r="B60" s="101">
        <v>0</v>
      </c>
      <c r="C60" s="101">
        <v>0</v>
      </c>
      <c r="D60" s="101">
        <v>0</v>
      </c>
      <c r="E60" s="101">
        <v>0</v>
      </c>
      <c r="F60" s="101">
        <v>0</v>
      </c>
      <c r="G60" s="101">
        <v>0</v>
      </c>
      <c r="H60" s="101">
        <v>0</v>
      </c>
      <c r="I60" s="101">
        <v>0</v>
      </c>
      <c r="J60" s="101">
        <v>0</v>
      </c>
      <c r="K60" s="101">
        <v>0</v>
      </c>
      <c r="L60" s="101">
        <v>0</v>
      </c>
      <c r="M60" s="101">
        <v>0</v>
      </c>
      <c r="N60" s="101">
        <v>0</v>
      </c>
      <c r="O60" s="101">
        <v>0</v>
      </c>
      <c r="P60" s="101">
        <v>0</v>
      </c>
      <c r="Q60" s="101">
        <v>0</v>
      </c>
      <c r="R60" s="101">
        <v>0</v>
      </c>
      <c r="S60" s="101">
        <v>0</v>
      </c>
      <c r="T60" s="101">
        <v>0</v>
      </c>
      <c r="U60" s="101">
        <v>0</v>
      </c>
      <c r="V60" s="101">
        <v>0</v>
      </c>
      <c r="W60" s="101">
        <v>0</v>
      </c>
      <c r="X60" s="101">
        <v>0</v>
      </c>
      <c r="Y60" s="101">
        <v>0</v>
      </c>
      <c r="Z60" s="101">
        <v>0</v>
      </c>
      <c r="AA60" s="101">
        <v>0</v>
      </c>
      <c r="AB60" s="101">
        <v>0</v>
      </c>
      <c r="AC60" s="101">
        <v>0</v>
      </c>
      <c r="AD60" s="101">
        <v>0</v>
      </c>
      <c r="AE60" s="101">
        <v>0</v>
      </c>
      <c r="AF60" s="101">
        <v>0</v>
      </c>
    </row>
    <row r="61" spans="1:32">
      <c r="A61" s="101" t="s">
        <v>3675</v>
      </c>
      <c r="B61" s="101">
        <v>1.0895246763831514E-5</v>
      </c>
      <c r="C61" s="101">
        <v>1.0911056956728665E-5</v>
      </c>
      <c r="D61" s="101">
        <v>1.1209661622683886E-5</v>
      </c>
      <c r="E61" s="101">
        <v>1.1850063029394334E-5</v>
      </c>
      <c r="F61" s="101">
        <v>1.176506007388827E-5</v>
      </c>
      <c r="G61" s="101">
        <v>1.1498867378766235E-5</v>
      </c>
      <c r="H61" s="101">
        <v>1.1323135717022096E-5</v>
      </c>
      <c r="I61" s="101">
        <v>1.1770873977425415E-5</v>
      </c>
      <c r="J61" s="101">
        <v>1.2006073460892034E-5</v>
      </c>
      <c r="K61" s="101">
        <v>1.226114890758781E-5</v>
      </c>
      <c r="L61" s="101">
        <v>1.2669173431644312E-5</v>
      </c>
      <c r="M61" s="101">
        <v>1.2822618498940608E-5</v>
      </c>
      <c r="N61" s="101">
        <v>1.3065846821341779E-5</v>
      </c>
      <c r="O61" s="101">
        <v>1.3234683957857231E-5</v>
      </c>
      <c r="P61" s="101">
        <v>1.3367162015413552E-5</v>
      </c>
      <c r="Q61" s="101">
        <v>1.3236805752536507E-5</v>
      </c>
      <c r="R61" s="101">
        <v>1.3181412951151647E-5</v>
      </c>
      <c r="S61" s="101">
        <v>1.335900701878842E-5</v>
      </c>
      <c r="T61" s="101">
        <v>1.3549606604695526E-5</v>
      </c>
      <c r="U61" s="101">
        <v>1.3453530255316679E-5</v>
      </c>
      <c r="V61" s="101">
        <v>1.3802248049624461E-5</v>
      </c>
      <c r="W61" s="101">
        <v>1.394533518680227E-5</v>
      </c>
      <c r="X61" s="101">
        <v>1.404850371065805E-5</v>
      </c>
      <c r="Y61" s="101">
        <v>1.4192382814092863E-5</v>
      </c>
      <c r="Z61" s="101">
        <v>1.4375075076410194E-5</v>
      </c>
      <c r="AA61" s="101">
        <v>1.4617157222533736E-5</v>
      </c>
      <c r="AB61" s="101">
        <v>1.4763117007630218E-5</v>
      </c>
      <c r="AC61" s="101">
        <v>1.4883815485387098E-5</v>
      </c>
      <c r="AD61" s="101">
        <v>1.4966952785801364E-5</v>
      </c>
      <c r="AE61" s="101">
        <v>1.5146275960401195E-5</v>
      </c>
      <c r="AF61" s="101">
        <v>1.5298027694337778E-5</v>
      </c>
    </row>
    <row r="62" spans="1:32" s="103" customFormat="1">
      <c r="A62" s="102" t="s">
        <v>3681</v>
      </c>
    </row>
    <row r="63" spans="1:32">
      <c r="A63" s="101" t="s">
        <v>427</v>
      </c>
      <c r="B63" s="101">
        <v>2020</v>
      </c>
      <c r="C63" s="101">
        <v>2021</v>
      </c>
      <c r="D63" s="101">
        <v>2022</v>
      </c>
      <c r="E63" s="101">
        <v>2023</v>
      </c>
      <c r="F63" s="101">
        <v>2024</v>
      </c>
      <c r="G63" s="101">
        <v>2025</v>
      </c>
      <c r="H63" s="101">
        <v>2026</v>
      </c>
      <c r="I63" s="101">
        <v>2027</v>
      </c>
      <c r="J63" s="101">
        <v>2028</v>
      </c>
      <c r="K63" s="101">
        <v>2029</v>
      </c>
      <c r="L63" s="101">
        <v>2030</v>
      </c>
      <c r="M63" s="101">
        <v>2031</v>
      </c>
      <c r="N63" s="101">
        <v>2032</v>
      </c>
      <c r="O63" s="101">
        <v>2033</v>
      </c>
      <c r="P63" s="101">
        <v>2034</v>
      </c>
      <c r="Q63" s="101">
        <v>2035</v>
      </c>
      <c r="R63" s="101">
        <v>2036</v>
      </c>
      <c r="S63" s="101">
        <v>2037</v>
      </c>
      <c r="T63" s="101">
        <v>2038</v>
      </c>
      <c r="U63" s="101">
        <v>2039</v>
      </c>
      <c r="V63" s="101">
        <v>2040</v>
      </c>
      <c r="W63" s="101">
        <v>2041</v>
      </c>
      <c r="X63" s="101">
        <v>2042</v>
      </c>
      <c r="Y63" s="101">
        <v>2043</v>
      </c>
      <c r="Z63" s="101">
        <v>2044</v>
      </c>
      <c r="AA63" s="101">
        <v>2045</v>
      </c>
      <c r="AB63" s="101">
        <v>2046</v>
      </c>
      <c r="AC63" s="101">
        <v>2047</v>
      </c>
      <c r="AD63" s="101">
        <v>2048</v>
      </c>
      <c r="AE63" s="101">
        <v>2049</v>
      </c>
      <c r="AF63" s="101">
        <v>2050</v>
      </c>
    </row>
    <row r="64" spans="1:32">
      <c r="A64" s="101" t="s">
        <v>3668</v>
      </c>
      <c r="B64" s="101">
        <v>1.2640665865595983E-5</v>
      </c>
      <c r="C64" s="101">
        <v>1.360749120537088E-5</v>
      </c>
      <c r="D64" s="101">
        <v>1.4558891210872951E-5</v>
      </c>
      <c r="E64" s="101">
        <v>1.4244594548162194E-5</v>
      </c>
      <c r="F64" s="101">
        <v>1.4049819264261378E-5</v>
      </c>
      <c r="G64" s="101">
        <v>1.3911825470942277E-5</v>
      </c>
      <c r="H64" s="101">
        <v>1.3913997150509025E-5</v>
      </c>
      <c r="I64" s="101">
        <v>1.4473949999637775E-5</v>
      </c>
      <c r="J64" s="101">
        <v>1.4760344367578025E-5</v>
      </c>
      <c r="K64" s="101">
        <v>1.515637187028186E-5</v>
      </c>
      <c r="L64" s="101">
        <v>1.6205212023878558E-5</v>
      </c>
      <c r="M64" s="101">
        <v>1.618305811600375E-5</v>
      </c>
      <c r="N64" s="101">
        <v>1.6536901047694393E-5</v>
      </c>
      <c r="O64" s="101">
        <v>1.6780001795292978E-5</v>
      </c>
      <c r="P64" s="101">
        <v>1.7305849799228478E-5</v>
      </c>
      <c r="Q64" s="101">
        <v>1.706050855363663E-5</v>
      </c>
      <c r="R64" s="101">
        <v>1.7170156816924002E-5</v>
      </c>
      <c r="S64" s="101">
        <v>1.7471768207222226E-5</v>
      </c>
      <c r="T64" s="101">
        <v>1.7749868949684819E-5</v>
      </c>
      <c r="U64" s="101">
        <v>1.7829340383195125E-5</v>
      </c>
      <c r="V64" s="101">
        <v>1.8032888111741242E-5</v>
      </c>
      <c r="W64" s="101">
        <v>1.8246914542203108E-5</v>
      </c>
      <c r="X64" s="101">
        <v>1.82666081258196E-5</v>
      </c>
      <c r="Y64" s="101">
        <v>1.8419835718196768E-5</v>
      </c>
      <c r="Z64" s="101">
        <v>1.863904855993956E-5</v>
      </c>
      <c r="AA64" s="101">
        <v>1.8922375255933033E-5</v>
      </c>
      <c r="AB64" s="101">
        <v>1.9069536851037779E-5</v>
      </c>
      <c r="AC64" s="101">
        <v>1.9216587925716558E-5</v>
      </c>
      <c r="AD64" s="101">
        <v>1.9371829201516598E-5</v>
      </c>
      <c r="AE64" s="101">
        <v>1.9585175701885048E-5</v>
      </c>
      <c r="AF64" s="101">
        <v>1.9811744975738569E-5</v>
      </c>
    </row>
    <row r="65" spans="1:32">
      <c r="A65" s="101" t="s">
        <v>3669</v>
      </c>
      <c r="B65" s="101">
        <v>0</v>
      </c>
      <c r="C65" s="101">
        <v>0</v>
      </c>
      <c r="D65" s="101">
        <v>0</v>
      </c>
      <c r="E65" s="101">
        <v>0</v>
      </c>
      <c r="F65" s="101">
        <v>0</v>
      </c>
      <c r="G65" s="101">
        <v>0</v>
      </c>
      <c r="H65" s="101">
        <v>0</v>
      </c>
      <c r="I65" s="101">
        <v>0</v>
      </c>
      <c r="J65" s="101">
        <v>0</v>
      </c>
      <c r="K65" s="101">
        <v>0</v>
      </c>
      <c r="L65" s="101">
        <v>0</v>
      </c>
      <c r="M65" s="101">
        <v>0</v>
      </c>
      <c r="N65" s="101">
        <v>0</v>
      </c>
      <c r="O65" s="101">
        <v>0</v>
      </c>
      <c r="P65" s="101">
        <v>0</v>
      </c>
      <c r="Q65" s="101">
        <v>0</v>
      </c>
      <c r="R65" s="101">
        <v>0</v>
      </c>
      <c r="S65" s="101">
        <v>0</v>
      </c>
      <c r="T65" s="101">
        <v>0</v>
      </c>
      <c r="U65" s="101">
        <v>0</v>
      </c>
      <c r="V65" s="101">
        <v>0</v>
      </c>
      <c r="W65" s="101">
        <v>0</v>
      </c>
      <c r="X65" s="101">
        <v>0</v>
      </c>
      <c r="Y65" s="101">
        <v>0</v>
      </c>
      <c r="Z65" s="101">
        <v>0</v>
      </c>
      <c r="AA65" s="101">
        <v>0</v>
      </c>
      <c r="AB65" s="101">
        <v>0</v>
      </c>
      <c r="AC65" s="101">
        <v>0</v>
      </c>
      <c r="AD65" s="101">
        <v>0</v>
      </c>
      <c r="AE65" s="101">
        <v>0</v>
      </c>
      <c r="AF65" s="101">
        <v>0</v>
      </c>
    </row>
    <row r="66" spans="1:32">
      <c r="A66" s="101" t="s">
        <v>3670</v>
      </c>
      <c r="B66" s="101">
        <v>0</v>
      </c>
      <c r="C66" s="101">
        <v>0</v>
      </c>
      <c r="D66" s="101">
        <v>0</v>
      </c>
      <c r="E66" s="101">
        <v>0</v>
      </c>
      <c r="F66" s="101">
        <v>0</v>
      </c>
      <c r="G66" s="101">
        <v>0</v>
      </c>
      <c r="H66" s="101">
        <v>0</v>
      </c>
      <c r="I66" s="101">
        <v>0</v>
      </c>
      <c r="J66" s="101">
        <v>0</v>
      </c>
      <c r="K66" s="101">
        <v>0</v>
      </c>
      <c r="L66" s="101">
        <v>0</v>
      </c>
      <c r="M66" s="101">
        <v>0</v>
      </c>
      <c r="N66" s="101">
        <v>0</v>
      </c>
      <c r="O66" s="101">
        <v>0</v>
      </c>
      <c r="P66" s="101">
        <v>0</v>
      </c>
      <c r="Q66" s="101">
        <v>0</v>
      </c>
      <c r="R66" s="101">
        <v>0</v>
      </c>
      <c r="S66" s="101">
        <v>0</v>
      </c>
      <c r="T66" s="101">
        <v>0</v>
      </c>
      <c r="U66" s="101">
        <v>0</v>
      </c>
      <c r="V66" s="101">
        <v>0</v>
      </c>
      <c r="W66" s="101">
        <v>0</v>
      </c>
      <c r="X66" s="101">
        <v>0</v>
      </c>
      <c r="Y66" s="101">
        <v>0</v>
      </c>
      <c r="Z66" s="101">
        <v>0</v>
      </c>
      <c r="AA66" s="101">
        <v>0</v>
      </c>
      <c r="AB66" s="101">
        <v>0</v>
      </c>
      <c r="AC66" s="101">
        <v>0</v>
      </c>
      <c r="AD66" s="101">
        <v>0</v>
      </c>
      <c r="AE66" s="101">
        <v>0</v>
      </c>
      <c r="AF66" s="101">
        <v>0</v>
      </c>
    </row>
    <row r="67" spans="1:32">
      <c r="A67" s="101" t="s">
        <v>3671</v>
      </c>
      <c r="B67" s="101">
        <v>0</v>
      </c>
      <c r="C67" s="101">
        <v>0</v>
      </c>
      <c r="D67" s="101">
        <v>0</v>
      </c>
      <c r="E67" s="101">
        <v>0</v>
      </c>
      <c r="F67" s="101">
        <v>0</v>
      </c>
      <c r="G67" s="101">
        <v>0</v>
      </c>
      <c r="H67" s="101">
        <v>0</v>
      </c>
      <c r="I67" s="101">
        <v>0</v>
      </c>
      <c r="J67" s="101">
        <v>0</v>
      </c>
      <c r="K67" s="101">
        <v>0</v>
      </c>
      <c r="L67" s="101">
        <v>0</v>
      </c>
      <c r="M67" s="101">
        <v>0</v>
      </c>
      <c r="N67" s="101">
        <v>0</v>
      </c>
      <c r="O67" s="101">
        <v>0</v>
      </c>
      <c r="P67" s="101">
        <v>0</v>
      </c>
      <c r="Q67" s="101">
        <v>0</v>
      </c>
      <c r="R67" s="101">
        <v>0</v>
      </c>
      <c r="S67" s="101">
        <v>0</v>
      </c>
      <c r="T67" s="101">
        <v>0</v>
      </c>
      <c r="U67" s="101">
        <v>0</v>
      </c>
      <c r="V67" s="101">
        <v>0</v>
      </c>
      <c r="W67" s="101">
        <v>0</v>
      </c>
      <c r="X67" s="101">
        <v>0</v>
      </c>
      <c r="Y67" s="101">
        <v>0</v>
      </c>
      <c r="Z67" s="101">
        <v>0</v>
      </c>
      <c r="AA67" s="101">
        <v>0</v>
      </c>
      <c r="AB67" s="101">
        <v>0</v>
      </c>
      <c r="AC67" s="101">
        <v>0</v>
      </c>
      <c r="AD67" s="101">
        <v>0</v>
      </c>
      <c r="AE67" s="101">
        <v>0</v>
      </c>
      <c r="AF67" s="101">
        <v>0</v>
      </c>
    </row>
    <row r="68" spans="1:32">
      <c r="A68" s="101" t="s">
        <v>3672</v>
      </c>
      <c r="B68" s="101">
        <v>0</v>
      </c>
      <c r="C68" s="101">
        <v>0</v>
      </c>
      <c r="D68" s="101">
        <v>0</v>
      </c>
      <c r="E68" s="101">
        <v>0</v>
      </c>
      <c r="F68" s="101">
        <v>0</v>
      </c>
      <c r="G68" s="101">
        <v>0</v>
      </c>
      <c r="H68" s="101">
        <v>0</v>
      </c>
      <c r="I68" s="101">
        <v>0</v>
      </c>
      <c r="J68" s="101">
        <v>0</v>
      </c>
      <c r="K68" s="101">
        <v>0</v>
      </c>
      <c r="L68" s="101">
        <v>0</v>
      </c>
      <c r="M68" s="101">
        <v>0</v>
      </c>
      <c r="N68" s="101">
        <v>0</v>
      </c>
      <c r="O68" s="101">
        <v>0</v>
      </c>
      <c r="P68" s="101">
        <v>0</v>
      </c>
      <c r="Q68" s="101">
        <v>0</v>
      </c>
      <c r="R68" s="101">
        <v>0</v>
      </c>
      <c r="S68" s="101">
        <v>0</v>
      </c>
      <c r="T68" s="101">
        <v>0</v>
      </c>
      <c r="U68" s="101">
        <v>0</v>
      </c>
      <c r="V68" s="101">
        <v>0</v>
      </c>
      <c r="W68" s="101">
        <v>0</v>
      </c>
      <c r="X68" s="101">
        <v>0</v>
      </c>
      <c r="Y68" s="101">
        <v>0</v>
      </c>
      <c r="Z68" s="101">
        <v>0</v>
      </c>
      <c r="AA68" s="101">
        <v>0</v>
      </c>
      <c r="AB68" s="101">
        <v>0</v>
      </c>
      <c r="AC68" s="101">
        <v>0</v>
      </c>
      <c r="AD68" s="101">
        <v>0</v>
      </c>
      <c r="AE68" s="101">
        <v>0</v>
      </c>
      <c r="AF68" s="101">
        <v>0</v>
      </c>
    </row>
    <row r="69" spans="1:32">
      <c r="A69" s="101" t="s">
        <v>3673</v>
      </c>
      <c r="B69" s="101">
        <v>0</v>
      </c>
      <c r="C69" s="101">
        <v>0</v>
      </c>
      <c r="D69" s="101">
        <v>0</v>
      </c>
      <c r="E69" s="101">
        <v>0</v>
      </c>
      <c r="F69" s="101">
        <v>0</v>
      </c>
      <c r="G69" s="101">
        <v>0</v>
      </c>
      <c r="H69" s="101">
        <v>0</v>
      </c>
      <c r="I69" s="101">
        <v>0</v>
      </c>
      <c r="J69" s="101">
        <v>0</v>
      </c>
      <c r="K69" s="101">
        <v>0</v>
      </c>
      <c r="L69" s="101">
        <v>0</v>
      </c>
      <c r="M69" s="101">
        <v>0</v>
      </c>
      <c r="N69" s="101">
        <v>0</v>
      </c>
      <c r="O69" s="101">
        <v>0</v>
      </c>
      <c r="P69" s="101">
        <v>0</v>
      </c>
      <c r="Q69" s="101">
        <v>0</v>
      </c>
      <c r="R69" s="101">
        <v>0</v>
      </c>
      <c r="S69" s="101">
        <v>0</v>
      </c>
      <c r="T69" s="101">
        <v>0</v>
      </c>
      <c r="U69" s="101">
        <v>0</v>
      </c>
      <c r="V69" s="101">
        <v>0</v>
      </c>
      <c r="W69" s="101">
        <v>0</v>
      </c>
      <c r="X69" s="101">
        <v>0</v>
      </c>
      <c r="Y69" s="101">
        <v>0</v>
      </c>
      <c r="Z69" s="101">
        <v>0</v>
      </c>
      <c r="AA69" s="101">
        <v>0</v>
      </c>
      <c r="AB69" s="101">
        <v>0</v>
      </c>
      <c r="AC69" s="101">
        <v>0</v>
      </c>
      <c r="AD69" s="101">
        <v>0</v>
      </c>
      <c r="AE69" s="101">
        <v>0</v>
      </c>
      <c r="AF69" s="101">
        <v>0</v>
      </c>
    </row>
    <row r="70" spans="1:32">
      <c r="A70" s="101" t="s">
        <v>3674</v>
      </c>
      <c r="B70" s="101">
        <v>0</v>
      </c>
      <c r="C70" s="101">
        <v>0</v>
      </c>
      <c r="D70" s="101">
        <v>0</v>
      </c>
      <c r="E70" s="101">
        <v>0</v>
      </c>
      <c r="F70" s="101">
        <v>0</v>
      </c>
      <c r="G70" s="101">
        <v>0</v>
      </c>
      <c r="H70" s="101">
        <v>0</v>
      </c>
      <c r="I70" s="101">
        <v>0</v>
      </c>
      <c r="J70" s="101">
        <v>0</v>
      </c>
      <c r="K70" s="101">
        <v>0</v>
      </c>
      <c r="L70" s="101">
        <v>0</v>
      </c>
      <c r="M70" s="101">
        <v>0</v>
      </c>
      <c r="N70" s="101">
        <v>0</v>
      </c>
      <c r="O70" s="101">
        <v>0</v>
      </c>
      <c r="P70" s="101">
        <v>0</v>
      </c>
      <c r="Q70" s="101">
        <v>0</v>
      </c>
      <c r="R70" s="101">
        <v>0</v>
      </c>
      <c r="S70" s="101">
        <v>0</v>
      </c>
      <c r="T70" s="101">
        <v>0</v>
      </c>
      <c r="U70" s="101">
        <v>0</v>
      </c>
      <c r="V70" s="101">
        <v>0</v>
      </c>
      <c r="W70" s="101">
        <v>0</v>
      </c>
      <c r="X70" s="101">
        <v>0</v>
      </c>
      <c r="Y70" s="101">
        <v>0</v>
      </c>
      <c r="Z70" s="101">
        <v>0</v>
      </c>
      <c r="AA70" s="101">
        <v>0</v>
      </c>
      <c r="AB70" s="101">
        <v>0</v>
      </c>
      <c r="AC70" s="101">
        <v>0</v>
      </c>
      <c r="AD70" s="101">
        <v>0</v>
      </c>
      <c r="AE70" s="101">
        <v>0</v>
      </c>
      <c r="AF70" s="101">
        <v>0</v>
      </c>
    </row>
    <row r="71" spans="1:32">
      <c r="A71" s="101" t="s">
        <v>3675</v>
      </c>
      <c r="B71" s="101">
        <v>0</v>
      </c>
      <c r="C71" s="101">
        <v>0</v>
      </c>
      <c r="D71" s="101">
        <v>0</v>
      </c>
      <c r="E71" s="101">
        <v>0</v>
      </c>
      <c r="F71" s="101">
        <v>0</v>
      </c>
      <c r="G71" s="101">
        <v>0</v>
      </c>
      <c r="H71" s="101">
        <v>0</v>
      </c>
      <c r="I71" s="101">
        <v>0</v>
      </c>
      <c r="J71" s="101">
        <v>0</v>
      </c>
      <c r="K71" s="101">
        <v>0</v>
      </c>
      <c r="L71" s="101">
        <v>0</v>
      </c>
      <c r="M71" s="101">
        <v>0</v>
      </c>
      <c r="N71" s="101">
        <v>0</v>
      </c>
      <c r="O71" s="101">
        <v>0</v>
      </c>
      <c r="P71" s="101">
        <v>0</v>
      </c>
      <c r="Q71" s="101">
        <v>0</v>
      </c>
      <c r="R71" s="101">
        <v>0</v>
      </c>
      <c r="S71" s="101">
        <v>0</v>
      </c>
      <c r="T71" s="101">
        <v>0</v>
      </c>
      <c r="U71" s="101">
        <v>0</v>
      </c>
      <c r="V71" s="101">
        <v>0</v>
      </c>
      <c r="W71" s="101">
        <v>0</v>
      </c>
      <c r="X71" s="101">
        <v>0</v>
      </c>
      <c r="Y71" s="101">
        <v>0</v>
      </c>
      <c r="Z71" s="101">
        <v>0</v>
      </c>
      <c r="AA71" s="101">
        <v>0</v>
      </c>
      <c r="AB71" s="101">
        <v>0</v>
      </c>
      <c r="AC71" s="101">
        <v>0</v>
      </c>
      <c r="AD71" s="101">
        <v>0</v>
      </c>
      <c r="AE71" s="101">
        <v>0</v>
      </c>
      <c r="AF71" s="101">
        <v>0</v>
      </c>
    </row>
    <row r="72" spans="1:32" s="103" customFormat="1">
      <c r="A72" s="102" t="s">
        <v>3682</v>
      </c>
    </row>
    <row r="73" spans="1:32">
      <c r="A73" s="101" t="s">
        <v>427</v>
      </c>
      <c r="B73" s="101">
        <v>2020</v>
      </c>
      <c r="C73" s="101">
        <v>2021</v>
      </c>
      <c r="D73" s="101">
        <v>2022</v>
      </c>
      <c r="E73" s="101">
        <v>2023</v>
      </c>
      <c r="F73" s="101">
        <v>2024</v>
      </c>
      <c r="G73" s="101">
        <v>2025</v>
      </c>
      <c r="H73" s="101">
        <v>2026</v>
      </c>
      <c r="I73" s="101">
        <v>2027</v>
      </c>
      <c r="J73" s="101">
        <v>2028</v>
      </c>
      <c r="K73" s="101">
        <v>2029</v>
      </c>
      <c r="L73" s="101">
        <v>2030</v>
      </c>
      <c r="M73" s="101">
        <v>2031</v>
      </c>
      <c r="N73" s="101">
        <v>2032</v>
      </c>
      <c r="O73" s="101">
        <v>2033</v>
      </c>
      <c r="P73" s="101">
        <v>2034</v>
      </c>
      <c r="Q73" s="101">
        <v>2035</v>
      </c>
      <c r="R73" s="101">
        <v>2036</v>
      </c>
      <c r="S73" s="101">
        <v>2037</v>
      </c>
      <c r="T73" s="101">
        <v>2038</v>
      </c>
      <c r="U73" s="101">
        <v>2039</v>
      </c>
      <c r="V73" s="101">
        <v>2040</v>
      </c>
      <c r="W73" s="101">
        <v>2041</v>
      </c>
      <c r="X73" s="101">
        <v>2042</v>
      </c>
      <c r="Y73" s="101">
        <v>2043</v>
      </c>
      <c r="Z73" s="101">
        <v>2044</v>
      </c>
      <c r="AA73" s="101">
        <v>2045</v>
      </c>
      <c r="AB73" s="101">
        <v>2046</v>
      </c>
      <c r="AC73" s="101">
        <v>2047</v>
      </c>
      <c r="AD73" s="101">
        <v>2048</v>
      </c>
      <c r="AE73" s="101">
        <v>2049</v>
      </c>
      <c r="AF73" s="101">
        <v>2050</v>
      </c>
    </row>
    <row r="74" spans="1:32">
      <c r="A74" s="101" t="s">
        <v>3668</v>
      </c>
      <c r="B74" s="101">
        <v>1.2380099441309819E-5</v>
      </c>
      <c r="C74" s="101">
        <v>1.2337034592036476E-5</v>
      </c>
      <c r="D74" s="101">
        <v>1.3155945393932175E-5</v>
      </c>
      <c r="E74" s="101">
        <v>1.4418182907787091E-5</v>
      </c>
      <c r="F74" s="101">
        <v>1.4743011516839153E-5</v>
      </c>
      <c r="G74" s="101">
        <v>1.5013263649041619E-5</v>
      </c>
      <c r="H74" s="101">
        <v>1.518725110843385E-5</v>
      </c>
      <c r="I74" s="101">
        <v>1.5800463126707229E-5</v>
      </c>
      <c r="J74" s="101">
        <v>1.6105493103489924E-5</v>
      </c>
      <c r="K74" s="101">
        <v>1.638685013375666E-5</v>
      </c>
      <c r="L74" s="101">
        <v>1.716711535560075E-5</v>
      </c>
      <c r="M74" s="101">
        <v>1.7378354003084508E-5</v>
      </c>
      <c r="N74" s="101">
        <v>1.7710037541646656E-5</v>
      </c>
      <c r="O74" s="101">
        <v>1.7920809569066259E-5</v>
      </c>
      <c r="P74" s="101">
        <v>1.8078975991535124E-5</v>
      </c>
      <c r="Q74" s="101">
        <v>1.7856411773590164E-5</v>
      </c>
      <c r="R74" s="101">
        <v>1.7813568926452024E-5</v>
      </c>
      <c r="S74" s="101">
        <v>1.804296150102484E-5</v>
      </c>
      <c r="T74" s="101">
        <v>1.8259595615252329E-5</v>
      </c>
      <c r="U74" s="101">
        <v>1.8152091844706758E-5</v>
      </c>
      <c r="V74" s="101">
        <v>1.8530285406437772E-5</v>
      </c>
      <c r="W74" s="101">
        <v>1.8685290902429662E-5</v>
      </c>
      <c r="X74" s="101">
        <v>1.8793932342894818E-5</v>
      </c>
      <c r="Y74" s="101">
        <v>1.8941940964008189E-5</v>
      </c>
      <c r="Z74" s="101">
        <v>1.9140686876208946E-5</v>
      </c>
      <c r="AA74" s="101">
        <v>1.9388227553679507E-5</v>
      </c>
      <c r="AB74" s="101">
        <v>1.9564801827096308E-5</v>
      </c>
      <c r="AC74" s="101">
        <v>1.9708854940259346E-5</v>
      </c>
      <c r="AD74" s="101">
        <v>1.9819454434596647E-5</v>
      </c>
      <c r="AE74" s="101">
        <v>2.000142478064817E-5</v>
      </c>
      <c r="AF74" s="101">
        <v>2.0179488406555312E-5</v>
      </c>
    </row>
    <row r="75" spans="1:32">
      <c r="A75" s="101" t="s">
        <v>3669</v>
      </c>
      <c r="B75" s="101">
        <v>0</v>
      </c>
      <c r="C75" s="101">
        <v>0</v>
      </c>
      <c r="D75" s="101">
        <v>0</v>
      </c>
      <c r="E75" s="101">
        <v>0</v>
      </c>
      <c r="F75" s="101">
        <v>0</v>
      </c>
      <c r="G75" s="101">
        <v>0</v>
      </c>
      <c r="H75" s="101">
        <v>0</v>
      </c>
      <c r="I75" s="101">
        <v>0</v>
      </c>
      <c r="J75" s="101">
        <v>0</v>
      </c>
      <c r="K75" s="101">
        <v>0</v>
      </c>
      <c r="L75" s="101">
        <v>0</v>
      </c>
      <c r="M75" s="101">
        <v>0</v>
      </c>
      <c r="N75" s="101">
        <v>0</v>
      </c>
      <c r="O75" s="101">
        <v>0</v>
      </c>
      <c r="P75" s="101">
        <v>0</v>
      </c>
      <c r="Q75" s="101">
        <v>0</v>
      </c>
      <c r="R75" s="101">
        <v>0</v>
      </c>
      <c r="S75" s="101">
        <v>0</v>
      </c>
      <c r="T75" s="101">
        <v>0</v>
      </c>
      <c r="U75" s="101">
        <v>0</v>
      </c>
      <c r="V75" s="101">
        <v>0</v>
      </c>
      <c r="W75" s="101">
        <v>0</v>
      </c>
      <c r="X75" s="101">
        <v>0</v>
      </c>
      <c r="Y75" s="101">
        <v>0</v>
      </c>
      <c r="Z75" s="101">
        <v>0</v>
      </c>
      <c r="AA75" s="101">
        <v>0</v>
      </c>
      <c r="AB75" s="101">
        <v>0</v>
      </c>
      <c r="AC75" s="101">
        <v>0</v>
      </c>
      <c r="AD75" s="101">
        <v>0</v>
      </c>
      <c r="AE75" s="101">
        <v>0</v>
      </c>
      <c r="AF75" s="101">
        <v>0</v>
      </c>
    </row>
    <row r="76" spans="1:32">
      <c r="A76" s="101" t="s">
        <v>3670</v>
      </c>
      <c r="B76" s="101">
        <v>0</v>
      </c>
      <c r="C76" s="101">
        <v>0</v>
      </c>
      <c r="D76" s="101">
        <v>0</v>
      </c>
      <c r="E76" s="101">
        <v>0</v>
      </c>
      <c r="F76" s="101">
        <v>0</v>
      </c>
      <c r="G76" s="101">
        <v>0</v>
      </c>
      <c r="H76" s="101">
        <v>0</v>
      </c>
      <c r="I76" s="101">
        <v>0</v>
      </c>
      <c r="J76" s="101">
        <v>0</v>
      </c>
      <c r="K76" s="101">
        <v>0</v>
      </c>
      <c r="L76" s="101">
        <v>0</v>
      </c>
      <c r="M76" s="101">
        <v>0</v>
      </c>
      <c r="N76" s="101">
        <v>0</v>
      </c>
      <c r="O76" s="101">
        <v>0</v>
      </c>
      <c r="P76" s="101">
        <v>0</v>
      </c>
      <c r="Q76" s="101">
        <v>0</v>
      </c>
      <c r="R76" s="101">
        <v>0</v>
      </c>
      <c r="S76" s="101">
        <v>0</v>
      </c>
      <c r="T76" s="101">
        <v>0</v>
      </c>
      <c r="U76" s="101">
        <v>0</v>
      </c>
      <c r="V76" s="101">
        <v>0</v>
      </c>
      <c r="W76" s="101">
        <v>0</v>
      </c>
      <c r="X76" s="101">
        <v>0</v>
      </c>
      <c r="Y76" s="101">
        <v>0</v>
      </c>
      <c r="Z76" s="101">
        <v>0</v>
      </c>
      <c r="AA76" s="101">
        <v>0</v>
      </c>
      <c r="AB76" s="101">
        <v>0</v>
      </c>
      <c r="AC76" s="101">
        <v>0</v>
      </c>
      <c r="AD76" s="101">
        <v>0</v>
      </c>
      <c r="AE76" s="101">
        <v>0</v>
      </c>
      <c r="AF76" s="101">
        <v>0</v>
      </c>
    </row>
    <row r="77" spans="1:32">
      <c r="A77" s="101" t="s">
        <v>3671</v>
      </c>
      <c r="B77" s="101">
        <v>0</v>
      </c>
      <c r="C77" s="101">
        <v>0</v>
      </c>
      <c r="D77" s="101">
        <v>0</v>
      </c>
      <c r="E77" s="101">
        <v>0</v>
      </c>
      <c r="F77" s="101">
        <v>0</v>
      </c>
      <c r="G77" s="101">
        <v>0</v>
      </c>
      <c r="H77" s="101">
        <v>0</v>
      </c>
      <c r="I77" s="101">
        <v>0</v>
      </c>
      <c r="J77" s="101">
        <v>0</v>
      </c>
      <c r="K77" s="101">
        <v>0</v>
      </c>
      <c r="L77" s="101">
        <v>0</v>
      </c>
      <c r="M77" s="101">
        <v>0</v>
      </c>
      <c r="N77" s="101">
        <v>0</v>
      </c>
      <c r="O77" s="101">
        <v>0</v>
      </c>
      <c r="P77" s="101">
        <v>0</v>
      </c>
      <c r="Q77" s="101">
        <v>0</v>
      </c>
      <c r="R77" s="101">
        <v>0</v>
      </c>
      <c r="S77" s="101">
        <v>0</v>
      </c>
      <c r="T77" s="101">
        <v>0</v>
      </c>
      <c r="U77" s="101">
        <v>0</v>
      </c>
      <c r="V77" s="101">
        <v>0</v>
      </c>
      <c r="W77" s="101">
        <v>0</v>
      </c>
      <c r="X77" s="101">
        <v>0</v>
      </c>
      <c r="Y77" s="101">
        <v>0</v>
      </c>
      <c r="Z77" s="101">
        <v>0</v>
      </c>
      <c r="AA77" s="101">
        <v>0</v>
      </c>
      <c r="AB77" s="101">
        <v>0</v>
      </c>
      <c r="AC77" s="101">
        <v>0</v>
      </c>
      <c r="AD77" s="101">
        <v>0</v>
      </c>
      <c r="AE77" s="101">
        <v>0</v>
      </c>
      <c r="AF77" s="101">
        <v>0</v>
      </c>
    </row>
    <row r="78" spans="1:32">
      <c r="A78" s="101" t="s">
        <v>3672</v>
      </c>
      <c r="B78" s="101">
        <v>0</v>
      </c>
      <c r="C78" s="101">
        <v>0</v>
      </c>
      <c r="D78" s="101">
        <v>0</v>
      </c>
      <c r="E78" s="101">
        <v>0</v>
      </c>
      <c r="F78" s="101">
        <v>0</v>
      </c>
      <c r="G78" s="101">
        <v>0</v>
      </c>
      <c r="H78" s="101">
        <v>0</v>
      </c>
      <c r="I78" s="101">
        <v>0</v>
      </c>
      <c r="J78" s="101">
        <v>0</v>
      </c>
      <c r="K78" s="101">
        <v>0</v>
      </c>
      <c r="L78" s="101">
        <v>0</v>
      </c>
      <c r="M78" s="101">
        <v>0</v>
      </c>
      <c r="N78" s="101">
        <v>0</v>
      </c>
      <c r="O78" s="101">
        <v>0</v>
      </c>
      <c r="P78" s="101">
        <v>0</v>
      </c>
      <c r="Q78" s="101">
        <v>0</v>
      </c>
      <c r="R78" s="101">
        <v>0</v>
      </c>
      <c r="S78" s="101">
        <v>0</v>
      </c>
      <c r="T78" s="101">
        <v>0</v>
      </c>
      <c r="U78" s="101">
        <v>0</v>
      </c>
      <c r="V78" s="101">
        <v>0</v>
      </c>
      <c r="W78" s="101">
        <v>0</v>
      </c>
      <c r="X78" s="101">
        <v>0</v>
      </c>
      <c r="Y78" s="101">
        <v>0</v>
      </c>
      <c r="Z78" s="101">
        <v>0</v>
      </c>
      <c r="AA78" s="101">
        <v>0</v>
      </c>
      <c r="AB78" s="101">
        <v>0</v>
      </c>
      <c r="AC78" s="101">
        <v>0</v>
      </c>
      <c r="AD78" s="101">
        <v>0</v>
      </c>
      <c r="AE78" s="101">
        <v>0</v>
      </c>
      <c r="AF78" s="101">
        <v>0</v>
      </c>
    </row>
    <row r="79" spans="1:32">
      <c r="A79" s="101" t="s">
        <v>3673</v>
      </c>
      <c r="B79" s="101">
        <v>0</v>
      </c>
      <c r="C79" s="101">
        <v>0</v>
      </c>
      <c r="D79" s="101">
        <v>0</v>
      </c>
      <c r="E79" s="101">
        <v>0</v>
      </c>
      <c r="F79" s="101">
        <v>0</v>
      </c>
      <c r="G79" s="101">
        <v>0</v>
      </c>
      <c r="H79" s="101">
        <v>0</v>
      </c>
      <c r="I79" s="101">
        <v>0</v>
      </c>
      <c r="J79" s="101">
        <v>0</v>
      </c>
      <c r="K79" s="101">
        <v>0</v>
      </c>
      <c r="L79" s="101">
        <v>0</v>
      </c>
      <c r="M79" s="101">
        <v>0</v>
      </c>
      <c r="N79" s="101">
        <v>0</v>
      </c>
      <c r="O79" s="101">
        <v>0</v>
      </c>
      <c r="P79" s="101">
        <v>0</v>
      </c>
      <c r="Q79" s="101">
        <v>0</v>
      </c>
      <c r="R79" s="101">
        <v>0</v>
      </c>
      <c r="S79" s="101">
        <v>0</v>
      </c>
      <c r="T79" s="101">
        <v>0</v>
      </c>
      <c r="U79" s="101">
        <v>0</v>
      </c>
      <c r="V79" s="101">
        <v>0</v>
      </c>
      <c r="W79" s="101">
        <v>0</v>
      </c>
      <c r="X79" s="101">
        <v>0</v>
      </c>
      <c r="Y79" s="101">
        <v>0</v>
      </c>
      <c r="Z79" s="101">
        <v>0</v>
      </c>
      <c r="AA79" s="101">
        <v>0</v>
      </c>
      <c r="AB79" s="101">
        <v>0</v>
      </c>
      <c r="AC79" s="101">
        <v>0</v>
      </c>
      <c r="AD79" s="101">
        <v>0</v>
      </c>
      <c r="AE79" s="101">
        <v>0</v>
      </c>
      <c r="AF79" s="101">
        <v>0</v>
      </c>
    </row>
    <row r="80" spans="1:32">
      <c r="A80" s="101" t="s">
        <v>3674</v>
      </c>
      <c r="B80" s="101">
        <v>0</v>
      </c>
      <c r="C80" s="101">
        <v>0</v>
      </c>
      <c r="D80" s="101">
        <v>0</v>
      </c>
      <c r="E80" s="101">
        <v>0</v>
      </c>
      <c r="F80" s="101">
        <v>0</v>
      </c>
      <c r="G80" s="101">
        <v>0</v>
      </c>
      <c r="H80" s="101">
        <v>0</v>
      </c>
      <c r="I80" s="101">
        <v>0</v>
      </c>
      <c r="J80" s="101">
        <v>0</v>
      </c>
      <c r="K80" s="101">
        <v>0</v>
      </c>
      <c r="L80" s="101">
        <v>0</v>
      </c>
      <c r="M80" s="101">
        <v>0</v>
      </c>
      <c r="N80" s="101">
        <v>0</v>
      </c>
      <c r="O80" s="101">
        <v>0</v>
      </c>
      <c r="P80" s="101">
        <v>0</v>
      </c>
      <c r="Q80" s="101">
        <v>0</v>
      </c>
      <c r="R80" s="101">
        <v>0</v>
      </c>
      <c r="S80" s="101">
        <v>0</v>
      </c>
      <c r="T80" s="101">
        <v>0</v>
      </c>
      <c r="U80" s="101">
        <v>0</v>
      </c>
      <c r="V80" s="101">
        <v>0</v>
      </c>
      <c r="W80" s="101">
        <v>0</v>
      </c>
      <c r="X80" s="101">
        <v>0</v>
      </c>
      <c r="Y80" s="101">
        <v>0</v>
      </c>
      <c r="Z80" s="101">
        <v>0</v>
      </c>
      <c r="AA80" s="101">
        <v>0</v>
      </c>
      <c r="AB80" s="101">
        <v>0</v>
      </c>
      <c r="AC80" s="101">
        <v>0</v>
      </c>
      <c r="AD80" s="101">
        <v>0</v>
      </c>
      <c r="AE80" s="101">
        <v>0</v>
      </c>
      <c r="AF80" s="101">
        <v>0</v>
      </c>
    </row>
    <row r="81" spans="1:32">
      <c r="A81" s="101" t="s">
        <v>3675</v>
      </c>
      <c r="B81" s="101">
        <v>0</v>
      </c>
      <c r="C81" s="101">
        <v>0</v>
      </c>
      <c r="D81" s="101">
        <v>0</v>
      </c>
      <c r="E81" s="101">
        <v>0</v>
      </c>
      <c r="F81" s="101">
        <v>0</v>
      </c>
      <c r="G81" s="101">
        <v>0</v>
      </c>
      <c r="H81" s="101">
        <v>0</v>
      </c>
      <c r="I81" s="101">
        <v>0</v>
      </c>
      <c r="J81" s="101">
        <v>0</v>
      </c>
      <c r="K81" s="101">
        <v>0</v>
      </c>
      <c r="L81" s="101">
        <v>0</v>
      </c>
      <c r="M81" s="101">
        <v>0</v>
      </c>
      <c r="N81" s="101">
        <v>0</v>
      </c>
      <c r="O81" s="101">
        <v>0</v>
      </c>
      <c r="P81" s="101">
        <v>0</v>
      </c>
      <c r="Q81" s="101">
        <v>0</v>
      </c>
      <c r="R81" s="101">
        <v>0</v>
      </c>
      <c r="S81" s="101">
        <v>0</v>
      </c>
      <c r="T81" s="101">
        <v>0</v>
      </c>
      <c r="U81" s="101">
        <v>0</v>
      </c>
      <c r="V81" s="101">
        <v>0</v>
      </c>
      <c r="W81" s="101">
        <v>0</v>
      </c>
      <c r="X81" s="101">
        <v>0</v>
      </c>
      <c r="Y81" s="101">
        <v>0</v>
      </c>
      <c r="Z81" s="101">
        <v>0</v>
      </c>
      <c r="AA81" s="101">
        <v>0</v>
      </c>
      <c r="AB81" s="101">
        <v>0</v>
      </c>
      <c r="AC81" s="101">
        <v>0</v>
      </c>
      <c r="AD81" s="101">
        <v>0</v>
      </c>
      <c r="AE81" s="101">
        <v>0</v>
      </c>
      <c r="AF81" s="101">
        <v>0</v>
      </c>
    </row>
    <row r="82" spans="1:32" s="103" customFormat="1">
      <c r="A82" s="102" t="s">
        <v>3683</v>
      </c>
    </row>
    <row r="83" spans="1:32">
      <c r="A83" s="101" t="s">
        <v>427</v>
      </c>
      <c r="B83" s="101">
        <v>2020</v>
      </c>
      <c r="C83" s="101">
        <v>2021</v>
      </c>
      <c r="D83" s="101">
        <v>2022</v>
      </c>
      <c r="E83" s="101">
        <v>2023</v>
      </c>
      <c r="F83" s="101">
        <v>2024</v>
      </c>
      <c r="G83" s="101">
        <v>2025</v>
      </c>
      <c r="H83" s="101">
        <v>2026</v>
      </c>
      <c r="I83" s="101">
        <v>2027</v>
      </c>
      <c r="J83" s="101">
        <v>2028</v>
      </c>
      <c r="K83" s="101">
        <v>2029</v>
      </c>
      <c r="L83" s="101">
        <v>2030</v>
      </c>
      <c r="M83" s="101">
        <v>2031</v>
      </c>
      <c r="N83" s="101">
        <v>2032</v>
      </c>
      <c r="O83" s="101">
        <v>2033</v>
      </c>
      <c r="P83" s="101">
        <v>2034</v>
      </c>
      <c r="Q83" s="101">
        <v>2035</v>
      </c>
      <c r="R83" s="101">
        <v>2036</v>
      </c>
      <c r="S83" s="101">
        <v>2037</v>
      </c>
      <c r="T83" s="101">
        <v>2038</v>
      </c>
      <c r="U83" s="101">
        <v>2039</v>
      </c>
      <c r="V83" s="101">
        <v>2040</v>
      </c>
      <c r="W83" s="101">
        <v>2041</v>
      </c>
      <c r="X83" s="101">
        <v>2042</v>
      </c>
      <c r="Y83" s="101">
        <v>2043</v>
      </c>
      <c r="Z83" s="101">
        <v>2044</v>
      </c>
      <c r="AA83" s="101">
        <v>2045</v>
      </c>
      <c r="AB83" s="101">
        <v>2046</v>
      </c>
      <c r="AC83" s="101">
        <v>2047</v>
      </c>
      <c r="AD83" s="101">
        <v>2048</v>
      </c>
      <c r="AE83" s="101">
        <v>2049</v>
      </c>
      <c r="AF83" s="101">
        <v>2050</v>
      </c>
    </row>
    <row r="84" spans="1:32">
      <c r="A84" s="101" t="s">
        <v>3668</v>
      </c>
      <c r="B84" s="101">
        <v>7.6718309493925916E-6</v>
      </c>
      <c r="C84" s="101">
        <v>8.4007528693920756E-6</v>
      </c>
      <c r="D84" s="101">
        <v>9.2774080591183551E-6</v>
      </c>
      <c r="E84" s="101">
        <v>1.0021482944276786E-5</v>
      </c>
      <c r="F84" s="101">
        <v>1.0476442055942078E-5</v>
      </c>
      <c r="G84" s="101">
        <v>1.0666013275843789E-5</v>
      </c>
      <c r="H84" s="101">
        <v>1.0991276242051136E-5</v>
      </c>
      <c r="I84" s="101">
        <v>1.144473603216769E-5</v>
      </c>
      <c r="J84" s="101">
        <v>1.1688288757764818E-5</v>
      </c>
      <c r="K84" s="101">
        <v>1.1956269896098697E-5</v>
      </c>
      <c r="L84" s="101">
        <v>1.2319439210278524E-5</v>
      </c>
      <c r="M84" s="101">
        <v>1.2527244695778404E-5</v>
      </c>
      <c r="N84" s="101">
        <v>1.2812175889517529E-5</v>
      </c>
      <c r="O84" s="101">
        <v>1.3002688683301923E-5</v>
      </c>
      <c r="P84" s="101">
        <v>1.3126960077284017E-5</v>
      </c>
      <c r="Q84" s="101">
        <v>1.3054637192211879E-5</v>
      </c>
      <c r="R84" s="101">
        <v>1.3024989375844909E-5</v>
      </c>
      <c r="S84" s="101">
        <v>1.3231950905678098E-5</v>
      </c>
      <c r="T84" s="101">
        <v>1.3448633277466603E-5</v>
      </c>
      <c r="U84" s="101">
        <v>1.3386132192627183E-5</v>
      </c>
      <c r="V84" s="101">
        <v>1.3766417335108706E-5</v>
      </c>
      <c r="W84" s="101">
        <v>1.3930186296856008E-5</v>
      </c>
      <c r="X84" s="101">
        <v>1.4056760834177335E-5</v>
      </c>
      <c r="Y84" s="101">
        <v>1.4229967923224671E-5</v>
      </c>
      <c r="Z84" s="101">
        <v>1.4457568483080077E-5</v>
      </c>
      <c r="AA84" s="101">
        <v>1.4707560546161471E-5</v>
      </c>
      <c r="AB84" s="101">
        <v>1.4866407631066606E-5</v>
      </c>
      <c r="AC84" s="101">
        <v>1.4988289096979174E-5</v>
      </c>
      <c r="AD84" s="101">
        <v>1.5061402984442547E-5</v>
      </c>
      <c r="AE84" s="101">
        <v>1.5243591438120927E-5</v>
      </c>
      <c r="AF84" s="101">
        <v>1.5388398641378204E-5</v>
      </c>
    </row>
    <row r="85" spans="1:32">
      <c r="A85" s="101" t="s">
        <v>3669</v>
      </c>
      <c r="B85" s="101">
        <v>0</v>
      </c>
      <c r="C85" s="101">
        <v>0</v>
      </c>
      <c r="D85" s="101">
        <v>0</v>
      </c>
      <c r="E85" s="101">
        <v>0</v>
      </c>
      <c r="F85" s="101">
        <v>0</v>
      </c>
      <c r="G85" s="101">
        <v>0</v>
      </c>
      <c r="H85" s="101">
        <v>0</v>
      </c>
      <c r="I85" s="101">
        <v>0</v>
      </c>
      <c r="J85" s="101">
        <v>0</v>
      </c>
      <c r="K85" s="101">
        <v>0</v>
      </c>
      <c r="L85" s="101">
        <v>0</v>
      </c>
      <c r="M85" s="101">
        <v>0</v>
      </c>
      <c r="N85" s="101">
        <v>0</v>
      </c>
      <c r="O85" s="101">
        <v>0</v>
      </c>
      <c r="P85" s="101">
        <v>0</v>
      </c>
      <c r="Q85" s="101">
        <v>0</v>
      </c>
      <c r="R85" s="101">
        <v>0</v>
      </c>
      <c r="S85" s="101">
        <v>0</v>
      </c>
      <c r="T85" s="101">
        <v>0</v>
      </c>
      <c r="U85" s="101">
        <v>0</v>
      </c>
      <c r="V85" s="101">
        <v>0</v>
      </c>
      <c r="W85" s="101">
        <v>0</v>
      </c>
      <c r="X85" s="101">
        <v>0</v>
      </c>
      <c r="Y85" s="101">
        <v>0</v>
      </c>
      <c r="Z85" s="101">
        <v>0</v>
      </c>
      <c r="AA85" s="101">
        <v>0</v>
      </c>
      <c r="AB85" s="101">
        <v>0</v>
      </c>
      <c r="AC85" s="101">
        <v>0</v>
      </c>
      <c r="AD85" s="101">
        <v>0</v>
      </c>
      <c r="AE85" s="101">
        <v>0</v>
      </c>
      <c r="AF85" s="101">
        <v>0</v>
      </c>
    </row>
    <row r="86" spans="1:32">
      <c r="A86" s="101" t="s">
        <v>3670</v>
      </c>
      <c r="B86" s="101">
        <v>1.4230050840235561E-5</v>
      </c>
      <c r="C86" s="101">
        <v>1.4385914314790739E-5</v>
      </c>
      <c r="D86" s="101">
        <v>1.538781752170838E-5</v>
      </c>
      <c r="E86" s="101">
        <v>1.6601442851015918E-5</v>
      </c>
      <c r="F86" s="101">
        <v>1.7246284561093673E-5</v>
      </c>
      <c r="G86" s="101">
        <v>1.7646689877173986E-5</v>
      </c>
      <c r="H86" s="101">
        <v>1.8201528730438044E-5</v>
      </c>
      <c r="I86" s="101">
        <v>1.8606549629246349E-5</v>
      </c>
      <c r="J86" s="101">
        <v>1.8808657672571879E-5</v>
      </c>
      <c r="K86" s="101">
        <v>1.9039127690506682E-5</v>
      </c>
      <c r="L86" s="101">
        <v>1.9361164035843739E-5</v>
      </c>
      <c r="M86" s="101">
        <v>1.9472815169746096E-5</v>
      </c>
      <c r="N86" s="101">
        <v>1.9694894313667014E-5</v>
      </c>
      <c r="O86" s="101">
        <v>1.9834941366064486E-5</v>
      </c>
      <c r="P86" s="101">
        <v>1.9934272660843494E-5</v>
      </c>
      <c r="Q86" s="101">
        <v>1.9799229974102276E-5</v>
      </c>
      <c r="R86" s="101">
        <v>1.9715560003275763E-5</v>
      </c>
      <c r="S86" s="101">
        <v>1.9874619526867158E-5</v>
      </c>
      <c r="T86" s="101">
        <v>2.0048612663496797E-5</v>
      </c>
      <c r="U86" s="101">
        <v>1.9933068111846248E-5</v>
      </c>
      <c r="V86" s="101">
        <v>2.0277615346386553E-5</v>
      </c>
      <c r="W86" s="101">
        <v>2.0404883516425446E-5</v>
      </c>
      <c r="X86" s="101">
        <v>2.0493932777480763E-5</v>
      </c>
      <c r="Y86" s="101">
        <v>2.0615378101072602E-5</v>
      </c>
      <c r="Z86" s="101">
        <v>2.0779655186675237E-5</v>
      </c>
      <c r="AA86" s="101">
        <v>2.1004745687172245E-5</v>
      </c>
      <c r="AB86" s="101">
        <v>2.1126422657173773E-5</v>
      </c>
      <c r="AC86" s="101">
        <v>2.1219182078512259E-5</v>
      </c>
      <c r="AD86" s="101">
        <v>2.126432288211391E-5</v>
      </c>
      <c r="AE86" s="101">
        <v>2.1422430316318337E-5</v>
      </c>
      <c r="AF86" s="101">
        <v>2.1556110083762383E-5</v>
      </c>
    </row>
    <row r="87" spans="1:32">
      <c r="A87" s="101" t="s">
        <v>3671</v>
      </c>
      <c r="B87" s="101">
        <v>1.4291541558034817E-5</v>
      </c>
      <c r="C87" s="101">
        <v>1.4487597994258815E-5</v>
      </c>
      <c r="D87" s="101">
        <v>1.4633305406439151E-5</v>
      </c>
      <c r="E87" s="101">
        <v>1.5021895856946976E-5</v>
      </c>
      <c r="F87" s="101">
        <v>1.483434692833398E-5</v>
      </c>
      <c r="G87" s="101">
        <v>1.4400118556276693E-5</v>
      </c>
      <c r="H87" s="101">
        <v>1.412016112420827E-5</v>
      </c>
      <c r="I87" s="101">
        <v>1.4513121684304619E-5</v>
      </c>
      <c r="J87" s="101">
        <v>1.4706536155921568E-5</v>
      </c>
      <c r="K87" s="101">
        <v>1.4929494879555052E-5</v>
      </c>
      <c r="L87" s="101">
        <v>1.5464190133996746E-5</v>
      </c>
      <c r="M87" s="101">
        <v>1.557465631597478E-5</v>
      </c>
      <c r="N87" s="101">
        <v>1.5819464558285038E-5</v>
      </c>
      <c r="O87" s="101">
        <v>1.5958656646185254E-5</v>
      </c>
      <c r="P87" s="101">
        <v>1.6059001794901989E-5</v>
      </c>
      <c r="Q87" s="101">
        <v>1.5922037341577168E-5</v>
      </c>
      <c r="R87" s="101">
        <v>1.5841557818636754E-5</v>
      </c>
      <c r="S87" s="101">
        <v>1.5996899936059329E-5</v>
      </c>
      <c r="T87" s="101">
        <v>1.6170298643284943E-5</v>
      </c>
      <c r="U87" s="101">
        <v>1.6057492320533007E-5</v>
      </c>
      <c r="V87" s="101">
        <v>1.6399126005726239E-5</v>
      </c>
      <c r="W87" s="101">
        <v>1.6525389080847258E-5</v>
      </c>
      <c r="X87" s="101">
        <v>1.6612479916757725E-5</v>
      </c>
      <c r="Y87" s="101">
        <v>1.6738850098769175E-5</v>
      </c>
      <c r="Z87" s="101">
        <v>1.6907363465246018E-5</v>
      </c>
      <c r="AA87" s="101">
        <v>1.713406845081715E-5</v>
      </c>
      <c r="AB87" s="101">
        <v>1.7258823647929817E-5</v>
      </c>
      <c r="AC87" s="101">
        <v>1.7354905553651769E-5</v>
      </c>
      <c r="AD87" s="101">
        <v>1.7411194382248778E-5</v>
      </c>
      <c r="AE87" s="101">
        <v>1.7571802853362413E-5</v>
      </c>
      <c r="AF87" s="101">
        <v>1.7702622477881138E-5</v>
      </c>
    </row>
    <row r="88" spans="1:32">
      <c r="A88" s="101" t="s">
        <v>3672</v>
      </c>
      <c r="B88" s="101">
        <v>0</v>
      </c>
      <c r="C88" s="101">
        <v>0</v>
      </c>
      <c r="D88" s="101">
        <v>0</v>
      </c>
      <c r="E88" s="101">
        <v>0</v>
      </c>
      <c r="F88" s="101">
        <v>0</v>
      </c>
      <c r="G88" s="101">
        <v>0</v>
      </c>
      <c r="H88" s="101">
        <v>0</v>
      </c>
      <c r="I88" s="101">
        <v>0</v>
      </c>
      <c r="J88" s="101">
        <v>0</v>
      </c>
      <c r="K88" s="101">
        <v>0</v>
      </c>
      <c r="L88" s="101">
        <v>0</v>
      </c>
      <c r="M88" s="101">
        <v>0</v>
      </c>
      <c r="N88" s="101">
        <v>0</v>
      </c>
      <c r="O88" s="101">
        <v>0</v>
      </c>
      <c r="P88" s="101">
        <v>0</v>
      </c>
      <c r="Q88" s="101">
        <v>0</v>
      </c>
      <c r="R88" s="101">
        <v>0</v>
      </c>
      <c r="S88" s="101">
        <v>0</v>
      </c>
      <c r="T88" s="101">
        <v>0</v>
      </c>
      <c r="U88" s="101">
        <v>0</v>
      </c>
      <c r="V88" s="101">
        <v>0</v>
      </c>
      <c r="W88" s="101">
        <v>0</v>
      </c>
      <c r="X88" s="101">
        <v>0</v>
      </c>
      <c r="Y88" s="101">
        <v>0</v>
      </c>
      <c r="Z88" s="101">
        <v>0</v>
      </c>
      <c r="AA88" s="101">
        <v>0</v>
      </c>
      <c r="AB88" s="101">
        <v>0</v>
      </c>
      <c r="AC88" s="101">
        <v>0</v>
      </c>
      <c r="AD88" s="101">
        <v>0</v>
      </c>
      <c r="AE88" s="101">
        <v>0</v>
      </c>
      <c r="AF88" s="101">
        <v>0</v>
      </c>
    </row>
    <row r="89" spans="1:32">
      <c r="A89" s="101" t="s">
        <v>3673</v>
      </c>
      <c r="B89" s="101">
        <v>0</v>
      </c>
      <c r="C89" s="101">
        <v>0</v>
      </c>
      <c r="D89" s="101">
        <v>0</v>
      </c>
      <c r="E89" s="101">
        <v>0</v>
      </c>
      <c r="F89" s="101">
        <v>0</v>
      </c>
      <c r="G89" s="101">
        <v>0</v>
      </c>
      <c r="H89" s="101">
        <v>0</v>
      </c>
      <c r="I89" s="101">
        <v>0</v>
      </c>
      <c r="J89" s="101">
        <v>0</v>
      </c>
      <c r="K89" s="101">
        <v>0</v>
      </c>
      <c r="L89" s="101">
        <v>0</v>
      </c>
      <c r="M89" s="101">
        <v>0</v>
      </c>
      <c r="N89" s="101">
        <v>0</v>
      </c>
      <c r="O89" s="101">
        <v>0</v>
      </c>
      <c r="P89" s="101">
        <v>0</v>
      </c>
      <c r="Q89" s="101">
        <v>0</v>
      </c>
      <c r="R89" s="101">
        <v>0</v>
      </c>
      <c r="S89" s="101">
        <v>0</v>
      </c>
      <c r="T89" s="101">
        <v>0</v>
      </c>
      <c r="U89" s="101">
        <v>0</v>
      </c>
      <c r="V89" s="101">
        <v>0</v>
      </c>
      <c r="W89" s="101">
        <v>0</v>
      </c>
      <c r="X89" s="101">
        <v>0</v>
      </c>
      <c r="Y89" s="101">
        <v>0</v>
      </c>
      <c r="Z89" s="101">
        <v>0</v>
      </c>
      <c r="AA89" s="101">
        <v>0</v>
      </c>
      <c r="AB89" s="101">
        <v>0</v>
      </c>
      <c r="AC89" s="101">
        <v>0</v>
      </c>
      <c r="AD89" s="101">
        <v>0</v>
      </c>
      <c r="AE89" s="101">
        <v>0</v>
      </c>
      <c r="AF89" s="101">
        <v>0</v>
      </c>
    </row>
    <row r="90" spans="1:32">
      <c r="A90" s="101" t="s">
        <v>3674</v>
      </c>
      <c r="B90" s="101">
        <v>0</v>
      </c>
      <c r="C90" s="101">
        <v>0</v>
      </c>
      <c r="D90" s="101">
        <v>0</v>
      </c>
      <c r="E90" s="101">
        <v>0</v>
      </c>
      <c r="F90" s="101">
        <v>0</v>
      </c>
      <c r="G90" s="101">
        <v>0</v>
      </c>
      <c r="H90" s="101">
        <v>0</v>
      </c>
      <c r="I90" s="101">
        <v>0</v>
      </c>
      <c r="J90" s="101">
        <v>0</v>
      </c>
      <c r="K90" s="101">
        <v>0</v>
      </c>
      <c r="L90" s="101">
        <v>0</v>
      </c>
      <c r="M90" s="101">
        <v>0</v>
      </c>
      <c r="N90" s="101">
        <v>0</v>
      </c>
      <c r="O90" s="101">
        <v>0</v>
      </c>
      <c r="P90" s="101">
        <v>0</v>
      </c>
      <c r="Q90" s="101">
        <v>0</v>
      </c>
      <c r="R90" s="101">
        <v>0</v>
      </c>
      <c r="S90" s="101">
        <v>0</v>
      </c>
      <c r="T90" s="101">
        <v>0</v>
      </c>
      <c r="U90" s="101">
        <v>0</v>
      </c>
      <c r="V90" s="101">
        <v>0</v>
      </c>
      <c r="W90" s="101">
        <v>0</v>
      </c>
      <c r="X90" s="101">
        <v>0</v>
      </c>
      <c r="Y90" s="101">
        <v>0</v>
      </c>
      <c r="Z90" s="101">
        <v>0</v>
      </c>
      <c r="AA90" s="101">
        <v>0</v>
      </c>
      <c r="AB90" s="101">
        <v>0</v>
      </c>
      <c r="AC90" s="101">
        <v>0</v>
      </c>
      <c r="AD90" s="101">
        <v>0</v>
      </c>
      <c r="AE90" s="101">
        <v>0</v>
      </c>
      <c r="AF90" s="101">
        <v>0</v>
      </c>
    </row>
    <row r="91" spans="1:32">
      <c r="A91" s="101" t="s">
        <v>3675</v>
      </c>
      <c r="B91" s="101">
        <v>0</v>
      </c>
      <c r="C91" s="101">
        <v>0</v>
      </c>
      <c r="D91" s="101">
        <v>0</v>
      </c>
      <c r="E91" s="101">
        <v>0</v>
      </c>
      <c r="F91" s="101">
        <v>0</v>
      </c>
      <c r="G91" s="101">
        <v>0</v>
      </c>
      <c r="H91" s="101">
        <v>0</v>
      </c>
      <c r="I91" s="101">
        <v>0</v>
      </c>
      <c r="J91" s="101">
        <v>0</v>
      </c>
      <c r="K91" s="101">
        <v>0</v>
      </c>
      <c r="L91" s="101">
        <v>0</v>
      </c>
      <c r="M91" s="101">
        <v>0</v>
      </c>
      <c r="N91" s="101">
        <v>0</v>
      </c>
      <c r="O91" s="101">
        <v>0</v>
      </c>
      <c r="P91" s="101">
        <v>0</v>
      </c>
      <c r="Q91" s="101">
        <v>0</v>
      </c>
      <c r="R91" s="101">
        <v>0</v>
      </c>
      <c r="S91" s="101">
        <v>0</v>
      </c>
      <c r="T91" s="101">
        <v>0</v>
      </c>
      <c r="U91" s="101">
        <v>0</v>
      </c>
      <c r="V91" s="101">
        <v>0</v>
      </c>
      <c r="W91" s="101">
        <v>0</v>
      </c>
      <c r="X91" s="101">
        <v>0</v>
      </c>
      <c r="Y91" s="101">
        <v>0</v>
      </c>
      <c r="Z91" s="101">
        <v>0</v>
      </c>
      <c r="AA91" s="101">
        <v>0</v>
      </c>
      <c r="AB91" s="101">
        <v>0</v>
      </c>
      <c r="AC91" s="101">
        <v>0</v>
      </c>
      <c r="AD91" s="101">
        <v>0</v>
      </c>
      <c r="AE91" s="101">
        <v>0</v>
      </c>
      <c r="AF91" s="101">
        <v>0</v>
      </c>
    </row>
    <row r="92" spans="1:32" s="103" customFormat="1">
      <c r="A92" s="102" t="s">
        <v>3684</v>
      </c>
    </row>
    <row r="93" spans="1:32">
      <c r="A93" s="101" t="s">
        <v>427</v>
      </c>
      <c r="B93" s="101">
        <v>2020</v>
      </c>
      <c r="C93" s="101">
        <v>2021</v>
      </c>
      <c r="D93" s="101">
        <v>2022</v>
      </c>
      <c r="E93" s="101">
        <v>2023</v>
      </c>
      <c r="F93" s="101">
        <v>2024</v>
      </c>
      <c r="G93" s="101">
        <v>2025</v>
      </c>
      <c r="H93" s="101">
        <v>2026</v>
      </c>
      <c r="I93" s="101">
        <v>2027</v>
      </c>
      <c r="J93" s="101">
        <v>2028</v>
      </c>
      <c r="K93" s="101">
        <v>2029</v>
      </c>
      <c r="L93" s="101">
        <v>2030</v>
      </c>
      <c r="M93" s="101">
        <v>2031</v>
      </c>
      <c r="N93" s="101">
        <v>2032</v>
      </c>
      <c r="O93" s="101">
        <v>2033</v>
      </c>
      <c r="P93" s="101">
        <v>2034</v>
      </c>
      <c r="Q93" s="101">
        <v>2035</v>
      </c>
      <c r="R93" s="101">
        <v>2036</v>
      </c>
      <c r="S93" s="101">
        <v>2037</v>
      </c>
      <c r="T93" s="101">
        <v>2038</v>
      </c>
      <c r="U93" s="101">
        <v>2039</v>
      </c>
      <c r="V93" s="101">
        <v>2040</v>
      </c>
      <c r="W93" s="101">
        <v>2041</v>
      </c>
      <c r="X93" s="101">
        <v>2042</v>
      </c>
      <c r="Y93" s="101">
        <v>2043</v>
      </c>
      <c r="Z93" s="101">
        <v>2044</v>
      </c>
      <c r="AA93" s="101">
        <v>2045</v>
      </c>
      <c r="AB93" s="101">
        <v>2046</v>
      </c>
      <c r="AC93" s="101">
        <v>2047</v>
      </c>
      <c r="AD93" s="101">
        <v>2048</v>
      </c>
      <c r="AE93" s="101">
        <v>2049</v>
      </c>
      <c r="AF93" s="101">
        <v>2050</v>
      </c>
    </row>
    <row r="94" spans="1:32">
      <c r="A94" s="101" t="s">
        <v>3668</v>
      </c>
      <c r="B94" s="101">
        <v>0</v>
      </c>
      <c r="C94" s="101">
        <v>0</v>
      </c>
      <c r="D94" s="101">
        <v>0</v>
      </c>
      <c r="E94" s="101">
        <v>0</v>
      </c>
      <c r="F94" s="101">
        <v>0</v>
      </c>
      <c r="G94" s="101">
        <v>0</v>
      </c>
      <c r="H94" s="101">
        <v>0</v>
      </c>
      <c r="I94" s="101">
        <v>0</v>
      </c>
      <c r="J94" s="101">
        <v>0</v>
      </c>
      <c r="K94" s="101">
        <v>0</v>
      </c>
      <c r="L94" s="101">
        <v>0</v>
      </c>
      <c r="M94" s="101">
        <v>0</v>
      </c>
      <c r="N94" s="101">
        <v>0</v>
      </c>
      <c r="O94" s="101">
        <v>0</v>
      </c>
      <c r="P94" s="101">
        <v>0</v>
      </c>
      <c r="Q94" s="101">
        <v>0</v>
      </c>
      <c r="R94" s="101">
        <v>0</v>
      </c>
      <c r="S94" s="101">
        <v>0</v>
      </c>
      <c r="T94" s="101">
        <v>0</v>
      </c>
      <c r="U94" s="101">
        <v>0</v>
      </c>
      <c r="V94" s="101">
        <v>0</v>
      </c>
      <c r="W94" s="101">
        <v>0</v>
      </c>
      <c r="X94" s="101">
        <v>0</v>
      </c>
      <c r="Y94" s="101">
        <v>0</v>
      </c>
      <c r="Z94" s="101">
        <v>0</v>
      </c>
      <c r="AA94" s="101">
        <v>0</v>
      </c>
      <c r="AB94" s="101">
        <v>0</v>
      </c>
      <c r="AC94" s="101">
        <v>0</v>
      </c>
      <c r="AD94" s="101">
        <v>0</v>
      </c>
      <c r="AE94" s="101">
        <v>0</v>
      </c>
      <c r="AF94" s="101">
        <v>0</v>
      </c>
    </row>
    <row r="95" spans="1:32">
      <c r="A95" s="101" t="s">
        <v>3669</v>
      </c>
      <c r="B95" s="101">
        <v>1.4568603813587593E-6</v>
      </c>
      <c r="C95" s="101">
        <v>1.5168697939502268E-6</v>
      </c>
      <c r="D95" s="101">
        <v>1.5205416493307012E-6</v>
      </c>
      <c r="E95" s="101">
        <v>1.4633820349449755E-6</v>
      </c>
      <c r="F95" s="101">
        <v>1.437704926859376E-6</v>
      </c>
      <c r="G95" s="101">
        <v>1.3762873607741525E-6</v>
      </c>
      <c r="H95" s="101">
        <v>1.3615116442223753E-6</v>
      </c>
      <c r="I95" s="101">
        <v>1.3482590169360062E-6</v>
      </c>
      <c r="J95" s="101">
        <v>1.317265939120466E-6</v>
      </c>
      <c r="K95" s="101">
        <v>1.3127423411672815E-6</v>
      </c>
      <c r="L95" s="101">
        <v>1.3094419338435384E-6</v>
      </c>
      <c r="M95" s="101">
        <v>1.3127324460346228E-6</v>
      </c>
      <c r="N95" s="101">
        <v>1.2943252157970569E-6</v>
      </c>
      <c r="O95" s="101">
        <v>1.2829100385290265E-6</v>
      </c>
      <c r="P95" s="101">
        <v>1.278941329168787E-6</v>
      </c>
      <c r="Q95" s="101">
        <v>1.2678724815438159E-6</v>
      </c>
      <c r="R95" s="101">
        <v>1.2604069845347579E-6</v>
      </c>
      <c r="S95" s="101">
        <v>1.259347444176213E-6</v>
      </c>
      <c r="T95" s="101">
        <v>1.2694206892228966E-6</v>
      </c>
      <c r="U95" s="101">
        <v>1.2672399542177017E-6</v>
      </c>
      <c r="V95" s="101">
        <v>1.2664483436049956E-6</v>
      </c>
      <c r="W95" s="101">
        <v>1.2656026903446914E-6</v>
      </c>
      <c r="X95" s="101">
        <v>1.2617702293495237E-6</v>
      </c>
      <c r="Y95" s="101">
        <v>1.2606360949140122E-6</v>
      </c>
      <c r="Z95" s="101">
        <v>1.2588420312465622E-6</v>
      </c>
      <c r="AA95" s="101">
        <v>1.2552584708959665E-6</v>
      </c>
      <c r="AB95" s="101">
        <v>1.2536432807804259E-6</v>
      </c>
      <c r="AC95" s="101">
        <v>1.2519070655808276E-6</v>
      </c>
      <c r="AD95" s="101">
        <v>1.2439582293995887E-6</v>
      </c>
      <c r="AE95" s="101">
        <v>1.2421443754668209E-6</v>
      </c>
      <c r="AF95" s="101">
        <v>1.2412127106687899E-6</v>
      </c>
    </row>
    <row r="96" spans="1:32">
      <c r="A96" s="101" t="s">
        <v>3670</v>
      </c>
      <c r="B96" s="101">
        <v>0</v>
      </c>
      <c r="C96" s="101">
        <v>0</v>
      </c>
      <c r="D96" s="101">
        <v>0</v>
      </c>
      <c r="E96" s="101">
        <v>0</v>
      </c>
      <c r="F96" s="101">
        <v>0</v>
      </c>
      <c r="G96" s="101">
        <v>0</v>
      </c>
      <c r="H96" s="101">
        <v>0</v>
      </c>
      <c r="I96" s="101">
        <v>0</v>
      </c>
      <c r="J96" s="101">
        <v>0</v>
      </c>
      <c r="K96" s="101">
        <v>0</v>
      </c>
      <c r="L96" s="101">
        <v>0</v>
      </c>
      <c r="M96" s="101">
        <v>0</v>
      </c>
      <c r="N96" s="101">
        <v>0</v>
      </c>
      <c r="O96" s="101">
        <v>0</v>
      </c>
      <c r="P96" s="101">
        <v>0</v>
      </c>
      <c r="Q96" s="101">
        <v>0</v>
      </c>
      <c r="R96" s="101">
        <v>0</v>
      </c>
      <c r="S96" s="101">
        <v>0</v>
      </c>
      <c r="T96" s="101">
        <v>0</v>
      </c>
      <c r="U96" s="101">
        <v>0</v>
      </c>
      <c r="V96" s="101">
        <v>0</v>
      </c>
      <c r="W96" s="101">
        <v>0</v>
      </c>
      <c r="X96" s="101">
        <v>0</v>
      </c>
      <c r="Y96" s="101">
        <v>0</v>
      </c>
      <c r="Z96" s="101">
        <v>0</v>
      </c>
      <c r="AA96" s="101">
        <v>0</v>
      </c>
      <c r="AB96" s="101">
        <v>0</v>
      </c>
      <c r="AC96" s="101">
        <v>0</v>
      </c>
      <c r="AD96" s="101">
        <v>0</v>
      </c>
      <c r="AE96" s="101">
        <v>0</v>
      </c>
      <c r="AF96" s="101">
        <v>0</v>
      </c>
    </row>
    <row r="97" spans="1:32">
      <c r="A97" s="101" t="s">
        <v>3671</v>
      </c>
      <c r="B97" s="101">
        <v>0</v>
      </c>
      <c r="C97" s="101">
        <v>0</v>
      </c>
      <c r="D97" s="101">
        <v>0</v>
      </c>
      <c r="E97" s="101">
        <v>0</v>
      </c>
      <c r="F97" s="101">
        <v>0</v>
      </c>
      <c r="G97" s="101">
        <v>0</v>
      </c>
      <c r="H97" s="101">
        <v>0</v>
      </c>
      <c r="I97" s="101">
        <v>0</v>
      </c>
      <c r="J97" s="101">
        <v>0</v>
      </c>
      <c r="K97" s="101">
        <v>0</v>
      </c>
      <c r="L97" s="101">
        <v>0</v>
      </c>
      <c r="M97" s="101">
        <v>0</v>
      </c>
      <c r="N97" s="101">
        <v>0</v>
      </c>
      <c r="O97" s="101">
        <v>0</v>
      </c>
      <c r="P97" s="101">
        <v>0</v>
      </c>
      <c r="Q97" s="101">
        <v>0</v>
      </c>
      <c r="R97" s="101">
        <v>0</v>
      </c>
      <c r="S97" s="101">
        <v>0</v>
      </c>
      <c r="T97" s="101">
        <v>0</v>
      </c>
      <c r="U97" s="101">
        <v>0</v>
      </c>
      <c r="V97" s="101">
        <v>0</v>
      </c>
      <c r="W97" s="101">
        <v>0</v>
      </c>
      <c r="X97" s="101">
        <v>0</v>
      </c>
      <c r="Y97" s="101">
        <v>0</v>
      </c>
      <c r="Z97" s="101">
        <v>0</v>
      </c>
      <c r="AA97" s="101">
        <v>0</v>
      </c>
      <c r="AB97" s="101">
        <v>0</v>
      </c>
      <c r="AC97" s="101">
        <v>0</v>
      </c>
      <c r="AD97" s="101">
        <v>0</v>
      </c>
      <c r="AE97" s="101">
        <v>0</v>
      </c>
      <c r="AF97" s="101">
        <v>0</v>
      </c>
    </row>
    <row r="98" spans="1:32">
      <c r="A98" s="101" t="s">
        <v>3672</v>
      </c>
      <c r="B98" s="101">
        <v>0</v>
      </c>
      <c r="C98" s="101">
        <v>0</v>
      </c>
      <c r="D98" s="101">
        <v>0</v>
      </c>
      <c r="E98" s="101">
        <v>0</v>
      </c>
      <c r="F98" s="101">
        <v>0</v>
      </c>
      <c r="G98" s="101">
        <v>0</v>
      </c>
      <c r="H98" s="101">
        <v>0</v>
      </c>
      <c r="I98" s="101">
        <v>0</v>
      </c>
      <c r="J98" s="101">
        <v>0</v>
      </c>
      <c r="K98" s="101">
        <v>0</v>
      </c>
      <c r="L98" s="101">
        <v>0</v>
      </c>
      <c r="M98" s="101">
        <v>0</v>
      </c>
      <c r="N98" s="101">
        <v>0</v>
      </c>
      <c r="O98" s="101">
        <v>0</v>
      </c>
      <c r="P98" s="101">
        <v>0</v>
      </c>
      <c r="Q98" s="101">
        <v>0</v>
      </c>
      <c r="R98" s="101">
        <v>0</v>
      </c>
      <c r="S98" s="101">
        <v>0</v>
      </c>
      <c r="T98" s="101">
        <v>0</v>
      </c>
      <c r="U98" s="101">
        <v>0</v>
      </c>
      <c r="V98" s="101">
        <v>0</v>
      </c>
      <c r="W98" s="101">
        <v>0</v>
      </c>
      <c r="X98" s="101">
        <v>0</v>
      </c>
      <c r="Y98" s="101">
        <v>0</v>
      </c>
      <c r="Z98" s="101">
        <v>0</v>
      </c>
      <c r="AA98" s="101">
        <v>0</v>
      </c>
      <c r="AB98" s="101">
        <v>0</v>
      </c>
      <c r="AC98" s="101">
        <v>0</v>
      </c>
      <c r="AD98" s="101">
        <v>0</v>
      </c>
      <c r="AE98" s="101">
        <v>0</v>
      </c>
      <c r="AF98" s="101">
        <v>0</v>
      </c>
    </row>
    <row r="99" spans="1:32">
      <c r="A99" s="101" t="s">
        <v>3673</v>
      </c>
      <c r="B99" s="101">
        <v>0</v>
      </c>
      <c r="C99" s="101">
        <v>0</v>
      </c>
      <c r="D99" s="101">
        <v>0</v>
      </c>
      <c r="E99" s="101">
        <v>0</v>
      </c>
      <c r="F99" s="101">
        <v>0</v>
      </c>
      <c r="G99" s="101">
        <v>0</v>
      </c>
      <c r="H99" s="101">
        <v>0</v>
      </c>
      <c r="I99" s="101">
        <v>0</v>
      </c>
      <c r="J99" s="101">
        <v>0</v>
      </c>
      <c r="K99" s="101">
        <v>0</v>
      </c>
      <c r="L99" s="101">
        <v>0</v>
      </c>
      <c r="M99" s="101">
        <v>0</v>
      </c>
      <c r="N99" s="101">
        <v>0</v>
      </c>
      <c r="O99" s="101">
        <v>0</v>
      </c>
      <c r="P99" s="101">
        <v>0</v>
      </c>
      <c r="Q99" s="101">
        <v>0</v>
      </c>
      <c r="R99" s="101">
        <v>0</v>
      </c>
      <c r="S99" s="101">
        <v>0</v>
      </c>
      <c r="T99" s="101">
        <v>0</v>
      </c>
      <c r="U99" s="101">
        <v>0</v>
      </c>
      <c r="V99" s="101">
        <v>0</v>
      </c>
      <c r="W99" s="101">
        <v>0</v>
      </c>
      <c r="X99" s="101">
        <v>0</v>
      </c>
      <c r="Y99" s="101">
        <v>0</v>
      </c>
      <c r="Z99" s="101">
        <v>0</v>
      </c>
      <c r="AA99" s="101">
        <v>0</v>
      </c>
      <c r="AB99" s="101">
        <v>0</v>
      </c>
      <c r="AC99" s="101">
        <v>0</v>
      </c>
      <c r="AD99" s="101">
        <v>0</v>
      </c>
      <c r="AE99" s="101">
        <v>0</v>
      </c>
      <c r="AF99" s="101">
        <v>0</v>
      </c>
    </row>
    <row r="100" spans="1:32">
      <c r="A100" s="101" t="s">
        <v>3674</v>
      </c>
      <c r="B100" s="101">
        <v>0</v>
      </c>
      <c r="C100" s="101">
        <v>0</v>
      </c>
      <c r="D100" s="101">
        <v>0</v>
      </c>
      <c r="E100" s="101">
        <v>0</v>
      </c>
      <c r="F100" s="101">
        <v>0</v>
      </c>
      <c r="G100" s="101">
        <v>0</v>
      </c>
      <c r="H100" s="101">
        <v>0</v>
      </c>
      <c r="I100" s="101">
        <v>0</v>
      </c>
      <c r="J100" s="101">
        <v>0</v>
      </c>
      <c r="K100" s="101">
        <v>0</v>
      </c>
      <c r="L100" s="101">
        <v>0</v>
      </c>
      <c r="M100" s="101">
        <v>0</v>
      </c>
      <c r="N100" s="101">
        <v>0</v>
      </c>
      <c r="O100" s="101">
        <v>0</v>
      </c>
      <c r="P100" s="101">
        <v>0</v>
      </c>
      <c r="Q100" s="101">
        <v>0</v>
      </c>
      <c r="R100" s="101">
        <v>0</v>
      </c>
      <c r="S100" s="101">
        <v>0</v>
      </c>
      <c r="T100" s="101">
        <v>0</v>
      </c>
      <c r="U100" s="101">
        <v>0</v>
      </c>
      <c r="V100" s="101">
        <v>0</v>
      </c>
      <c r="W100" s="101">
        <v>0</v>
      </c>
      <c r="X100" s="101">
        <v>0</v>
      </c>
      <c r="Y100" s="101">
        <v>0</v>
      </c>
      <c r="Z100" s="101">
        <v>0</v>
      </c>
      <c r="AA100" s="101">
        <v>0</v>
      </c>
      <c r="AB100" s="101">
        <v>0</v>
      </c>
      <c r="AC100" s="101">
        <v>0</v>
      </c>
      <c r="AD100" s="101">
        <v>0</v>
      </c>
      <c r="AE100" s="101">
        <v>0</v>
      </c>
      <c r="AF100" s="101">
        <v>0</v>
      </c>
    </row>
    <row r="101" spans="1:32">
      <c r="A101" s="101" t="s">
        <v>3675</v>
      </c>
      <c r="B101" s="101">
        <v>0</v>
      </c>
      <c r="C101" s="101">
        <v>0</v>
      </c>
      <c r="D101" s="101">
        <v>0</v>
      </c>
      <c r="E101" s="101">
        <v>0</v>
      </c>
      <c r="F101" s="101">
        <v>0</v>
      </c>
      <c r="G101" s="101">
        <v>0</v>
      </c>
      <c r="H101" s="101">
        <v>0</v>
      </c>
      <c r="I101" s="101">
        <v>0</v>
      </c>
      <c r="J101" s="101">
        <v>0</v>
      </c>
      <c r="K101" s="101">
        <v>0</v>
      </c>
      <c r="L101" s="101">
        <v>0</v>
      </c>
      <c r="M101" s="101">
        <v>0</v>
      </c>
      <c r="N101" s="101">
        <v>0</v>
      </c>
      <c r="O101" s="101">
        <v>0</v>
      </c>
      <c r="P101" s="101">
        <v>0</v>
      </c>
      <c r="Q101" s="101">
        <v>0</v>
      </c>
      <c r="R101" s="101">
        <v>0</v>
      </c>
      <c r="S101" s="101">
        <v>0</v>
      </c>
      <c r="T101" s="101">
        <v>0</v>
      </c>
      <c r="U101" s="101">
        <v>0</v>
      </c>
      <c r="V101" s="101">
        <v>0</v>
      </c>
      <c r="W101" s="101">
        <v>0</v>
      </c>
      <c r="X101" s="101">
        <v>0</v>
      </c>
      <c r="Y101" s="101">
        <v>0</v>
      </c>
      <c r="Z101" s="101">
        <v>0</v>
      </c>
      <c r="AA101" s="101">
        <v>0</v>
      </c>
      <c r="AB101" s="101">
        <v>0</v>
      </c>
      <c r="AC101" s="101">
        <v>0</v>
      </c>
      <c r="AD101" s="101">
        <v>0</v>
      </c>
      <c r="AE101" s="101">
        <v>0</v>
      </c>
      <c r="AF101" s="101">
        <v>0</v>
      </c>
    </row>
    <row r="102" spans="1:32" s="103" customFormat="1">
      <c r="A102" s="102" t="s">
        <v>3685</v>
      </c>
    </row>
    <row r="103" spans="1:32">
      <c r="A103" s="101" t="s">
        <v>427</v>
      </c>
      <c r="B103" s="101">
        <v>2020</v>
      </c>
      <c r="C103" s="101">
        <v>2021</v>
      </c>
      <c r="D103" s="101">
        <v>2022</v>
      </c>
      <c r="E103" s="101">
        <v>2023</v>
      </c>
      <c r="F103" s="101">
        <v>2024</v>
      </c>
      <c r="G103" s="101">
        <v>2025</v>
      </c>
      <c r="H103" s="101">
        <v>2026</v>
      </c>
      <c r="I103" s="101">
        <v>2027</v>
      </c>
      <c r="J103" s="101">
        <v>2028</v>
      </c>
      <c r="K103" s="101">
        <v>2029</v>
      </c>
      <c r="L103" s="101">
        <v>2030</v>
      </c>
      <c r="M103" s="101">
        <v>2031</v>
      </c>
      <c r="N103" s="101">
        <v>2032</v>
      </c>
      <c r="O103" s="101">
        <v>2033</v>
      </c>
      <c r="P103" s="101">
        <v>2034</v>
      </c>
      <c r="Q103" s="101">
        <v>2035</v>
      </c>
      <c r="R103" s="101">
        <v>2036</v>
      </c>
      <c r="S103" s="101">
        <v>2037</v>
      </c>
      <c r="T103" s="101">
        <v>2038</v>
      </c>
      <c r="U103" s="101">
        <v>2039</v>
      </c>
      <c r="V103" s="101">
        <v>2040</v>
      </c>
      <c r="W103" s="101">
        <v>2041</v>
      </c>
      <c r="X103" s="101">
        <v>2042</v>
      </c>
      <c r="Y103" s="101">
        <v>2043</v>
      </c>
      <c r="Z103" s="101">
        <v>2044</v>
      </c>
      <c r="AA103" s="101">
        <v>2045</v>
      </c>
      <c r="AB103" s="101">
        <v>2046</v>
      </c>
      <c r="AC103" s="101">
        <v>2047</v>
      </c>
      <c r="AD103" s="101">
        <v>2048</v>
      </c>
      <c r="AE103" s="101">
        <v>2049</v>
      </c>
      <c r="AF103" s="101">
        <v>2050</v>
      </c>
    </row>
    <row r="104" spans="1:32">
      <c r="A104" s="101" t="s">
        <v>3668</v>
      </c>
      <c r="B104" s="101">
        <v>0</v>
      </c>
      <c r="C104" s="101">
        <v>0</v>
      </c>
      <c r="D104" s="101">
        <v>0</v>
      </c>
      <c r="E104" s="101">
        <v>0</v>
      </c>
      <c r="F104" s="101">
        <v>0</v>
      </c>
      <c r="G104" s="101">
        <v>0</v>
      </c>
      <c r="H104" s="101">
        <v>0</v>
      </c>
      <c r="I104" s="101">
        <v>0</v>
      </c>
      <c r="J104" s="101">
        <v>0</v>
      </c>
      <c r="K104" s="101">
        <v>0</v>
      </c>
      <c r="L104" s="101">
        <v>0</v>
      </c>
      <c r="M104" s="101">
        <v>0</v>
      </c>
      <c r="N104" s="101">
        <v>0</v>
      </c>
      <c r="O104" s="101">
        <v>0</v>
      </c>
      <c r="P104" s="101">
        <v>0</v>
      </c>
      <c r="Q104" s="101">
        <v>0</v>
      </c>
      <c r="R104" s="101">
        <v>0</v>
      </c>
      <c r="S104" s="101">
        <v>0</v>
      </c>
      <c r="T104" s="101">
        <v>0</v>
      </c>
      <c r="U104" s="101">
        <v>0</v>
      </c>
      <c r="V104" s="101">
        <v>0</v>
      </c>
      <c r="W104" s="101">
        <v>0</v>
      </c>
      <c r="X104" s="101">
        <v>0</v>
      </c>
      <c r="Y104" s="101">
        <v>0</v>
      </c>
      <c r="Z104" s="101">
        <v>0</v>
      </c>
      <c r="AA104" s="101">
        <v>0</v>
      </c>
      <c r="AB104" s="101">
        <v>0</v>
      </c>
      <c r="AC104" s="101">
        <v>0</v>
      </c>
      <c r="AD104" s="101">
        <v>0</v>
      </c>
      <c r="AE104" s="101">
        <v>0</v>
      </c>
      <c r="AF104" s="101">
        <v>0</v>
      </c>
    </row>
    <row r="105" spans="1:32">
      <c r="A105" s="101" t="s">
        <v>3669</v>
      </c>
      <c r="B105" s="101">
        <v>6.0120011398231765E-6</v>
      </c>
      <c r="C105" s="101">
        <v>6.8643851280541179E-6</v>
      </c>
      <c r="D105" s="101">
        <v>7.3368580380156426E-6</v>
      </c>
      <c r="E105" s="101">
        <v>7.7852384243916198E-6</v>
      </c>
      <c r="F105" s="101">
        <v>7.9557372485661097E-6</v>
      </c>
      <c r="G105" s="101">
        <v>8.1401971688897729E-6</v>
      </c>
      <c r="H105" s="101">
        <v>7.9543348412254953E-6</v>
      </c>
      <c r="I105" s="101">
        <v>8.0548833059397895E-6</v>
      </c>
      <c r="J105" s="101">
        <v>8.2267559960379392E-6</v>
      </c>
      <c r="K105" s="101">
        <v>8.5322443989037254E-6</v>
      </c>
      <c r="L105" s="101">
        <v>8.6846459482167854E-6</v>
      </c>
      <c r="M105" s="101">
        <v>8.9397976843758387E-6</v>
      </c>
      <c r="N105" s="101">
        <v>9.0460054156994672E-6</v>
      </c>
      <c r="O105" s="101">
        <v>9.2891610702200079E-6</v>
      </c>
      <c r="P105" s="101">
        <v>9.4724092212543373E-6</v>
      </c>
      <c r="Q105" s="101">
        <v>9.5646733845815941E-6</v>
      </c>
      <c r="R105" s="101">
        <v>9.7388372989722153E-6</v>
      </c>
      <c r="S105" s="101">
        <v>9.8977608722918552E-6</v>
      </c>
      <c r="T105" s="101">
        <v>1.0164937076389977E-5</v>
      </c>
      <c r="U105" s="101">
        <v>1.0073940834487581E-5</v>
      </c>
      <c r="V105" s="101">
        <v>1.0449678506109586E-5</v>
      </c>
      <c r="W105" s="101">
        <v>1.0624350116465901E-5</v>
      </c>
      <c r="X105" s="101">
        <v>1.0745142977201763E-5</v>
      </c>
      <c r="Y105" s="101">
        <v>1.0862632944507284E-5</v>
      </c>
      <c r="Z105" s="101">
        <v>1.1106706577862217E-5</v>
      </c>
      <c r="AA105" s="101">
        <v>1.1304269490429708E-5</v>
      </c>
      <c r="AB105" s="101">
        <v>1.1542764362585085E-5</v>
      </c>
      <c r="AC105" s="101">
        <v>1.1681694673329064E-5</v>
      </c>
      <c r="AD105" s="101">
        <v>1.1649525238978577E-5</v>
      </c>
      <c r="AE105" s="101">
        <v>1.1797065130193023E-5</v>
      </c>
      <c r="AF105" s="101">
        <v>1.1936602721629239E-5</v>
      </c>
    </row>
    <row r="106" spans="1:32">
      <c r="A106" s="101" t="s">
        <v>3670</v>
      </c>
      <c r="B106" s="101">
        <v>0</v>
      </c>
      <c r="C106" s="101">
        <v>0</v>
      </c>
      <c r="D106" s="101">
        <v>0</v>
      </c>
      <c r="E106" s="101">
        <v>0</v>
      </c>
      <c r="F106" s="101">
        <v>0</v>
      </c>
      <c r="G106" s="101">
        <v>0</v>
      </c>
      <c r="H106" s="101">
        <v>0</v>
      </c>
      <c r="I106" s="101">
        <v>0</v>
      </c>
      <c r="J106" s="101">
        <v>0</v>
      </c>
      <c r="K106" s="101">
        <v>0</v>
      </c>
      <c r="L106" s="101">
        <v>0</v>
      </c>
      <c r="M106" s="101">
        <v>0</v>
      </c>
      <c r="N106" s="101">
        <v>0</v>
      </c>
      <c r="O106" s="101">
        <v>0</v>
      </c>
      <c r="P106" s="101">
        <v>0</v>
      </c>
      <c r="Q106" s="101">
        <v>0</v>
      </c>
      <c r="R106" s="101">
        <v>0</v>
      </c>
      <c r="S106" s="101">
        <v>0</v>
      </c>
      <c r="T106" s="101">
        <v>0</v>
      </c>
      <c r="U106" s="101">
        <v>0</v>
      </c>
      <c r="V106" s="101">
        <v>0</v>
      </c>
      <c r="W106" s="101">
        <v>0</v>
      </c>
      <c r="X106" s="101">
        <v>0</v>
      </c>
      <c r="Y106" s="101">
        <v>0</v>
      </c>
      <c r="Z106" s="101">
        <v>0</v>
      </c>
      <c r="AA106" s="101">
        <v>0</v>
      </c>
      <c r="AB106" s="101">
        <v>0</v>
      </c>
      <c r="AC106" s="101">
        <v>0</v>
      </c>
      <c r="AD106" s="101">
        <v>0</v>
      </c>
      <c r="AE106" s="101">
        <v>0</v>
      </c>
      <c r="AF106" s="101">
        <v>0</v>
      </c>
    </row>
    <row r="107" spans="1:32">
      <c r="A107" s="101" t="s">
        <v>3671</v>
      </c>
      <c r="B107" s="101">
        <v>0</v>
      </c>
      <c r="C107" s="101">
        <v>0</v>
      </c>
      <c r="D107" s="101">
        <v>0</v>
      </c>
      <c r="E107" s="101">
        <v>0</v>
      </c>
      <c r="F107" s="101">
        <v>0</v>
      </c>
      <c r="G107" s="101">
        <v>0</v>
      </c>
      <c r="H107" s="101">
        <v>0</v>
      </c>
      <c r="I107" s="101">
        <v>0</v>
      </c>
      <c r="J107" s="101">
        <v>0</v>
      </c>
      <c r="K107" s="101">
        <v>0</v>
      </c>
      <c r="L107" s="101">
        <v>0</v>
      </c>
      <c r="M107" s="101">
        <v>0</v>
      </c>
      <c r="N107" s="101">
        <v>0</v>
      </c>
      <c r="O107" s="101">
        <v>0</v>
      </c>
      <c r="P107" s="101">
        <v>0</v>
      </c>
      <c r="Q107" s="101">
        <v>0</v>
      </c>
      <c r="R107" s="101">
        <v>0</v>
      </c>
      <c r="S107" s="101">
        <v>0</v>
      </c>
      <c r="T107" s="101">
        <v>0</v>
      </c>
      <c r="U107" s="101">
        <v>0</v>
      </c>
      <c r="V107" s="101">
        <v>0</v>
      </c>
      <c r="W107" s="101">
        <v>0</v>
      </c>
      <c r="X107" s="101">
        <v>0</v>
      </c>
      <c r="Y107" s="101">
        <v>0</v>
      </c>
      <c r="Z107" s="101">
        <v>0</v>
      </c>
      <c r="AA107" s="101">
        <v>0</v>
      </c>
      <c r="AB107" s="101">
        <v>0</v>
      </c>
      <c r="AC107" s="101">
        <v>0</v>
      </c>
      <c r="AD107" s="101">
        <v>0</v>
      </c>
      <c r="AE107" s="101">
        <v>0</v>
      </c>
      <c r="AF107" s="101">
        <v>0</v>
      </c>
    </row>
    <row r="108" spans="1:32">
      <c r="A108" s="101" t="s">
        <v>3672</v>
      </c>
      <c r="B108" s="101">
        <v>6.0120011398231765E-6</v>
      </c>
      <c r="C108" s="101">
        <v>6.8643851280541179E-6</v>
      </c>
      <c r="D108" s="101">
        <v>7.3368580380156426E-6</v>
      </c>
      <c r="E108" s="101">
        <v>7.7852384243916198E-6</v>
      </c>
      <c r="F108" s="101">
        <v>7.9557372485661097E-6</v>
      </c>
      <c r="G108" s="101">
        <v>8.1401971688897729E-6</v>
      </c>
      <c r="H108" s="101">
        <v>7.9543348412254953E-6</v>
      </c>
      <c r="I108" s="101">
        <v>8.0548833059397895E-6</v>
      </c>
      <c r="J108" s="101">
        <v>8.2267559960379392E-6</v>
      </c>
      <c r="K108" s="101">
        <v>8.5322443989037254E-6</v>
      </c>
      <c r="L108" s="101">
        <v>8.6846459482167854E-6</v>
      </c>
      <c r="M108" s="101">
        <v>8.9397976843758387E-6</v>
      </c>
      <c r="N108" s="101">
        <v>9.0460054156994672E-6</v>
      </c>
      <c r="O108" s="101">
        <v>9.2891610702200079E-6</v>
      </c>
      <c r="P108" s="101">
        <v>9.4724092212543373E-6</v>
      </c>
      <c r="Q108" s="101">
        <v>9.5646733845815941E-6</v>
      </c>
      <c r="R108" s="101">
        <v>9.7388372989722153E-6</v>
      </c>
      <c r="S108" s="101">
        <v>9.8977608722918552E-6</v>
      </c>
      <c r="T108" s="101">
        <v>1.0164937076389977E-5</v>
      </c>
      <c r="U108" s="101">
        <v>1.0073940834487581E-5</v>
      </c>
      <c r="V108" s="101">
        <v>1.0449678506109586E-5</v>
      </c>
      <c r="W108" s="101">
        <v>1.0624350116465901E-5</v>
      </c>
      <c r="X108" s="101">
        <v>1.0745142977201763E-5</v>
      </c>
      <c r="Y108" s="101">
        <v>1.0862632944507284E-5</v>
      </c>
      <c r="Z108" s="101">
        <v>1.1106706577862217E-5</v>
      </c>
      <c r="AA108" s="101">
        <v>1.1304269490429708E-5</v>
      </c>
      <c r="AB108" s="101">
        <v>1.1542764362585085E-5</v>
      </c>
      <c r="AC108" s="101">
        <v>1.1681694673329064E-5</v>
      </c>
      <c r="AD108" s="101">
        <v>1.1649525238978577E-5</v>
      </c>
      <c r="AE108" s="101">
        <v>1.1797065130193023E-5</v>
      </c>
      <c r="AF108" s="101">
        <v>1.1936602721629239E-5</v>
      </c>
    </row>
    <row r="109" spans="1:32">
      <c r="A109" s="101" t="s">
        <v>3673</v>
      </c>
      <c r="B109" s="101">
        <v>0</v>
      </c>
      <c r="C109" s="101">
        <v>0</v>
      </c>
      <c r="D109" s="101">
        <v>0</v>
      </c>
      <c r="E109" s="101">
        <v>0</v>
      </c>
      <c r="F109" s="101">
        <v>0</v>
      </c>
      <c r="G109" s="101">
        <v>0</v>
      </c>
      <c r="H109" s="101">
        <v>0</v>
      </c>
      <c r="I109" s="101">
        <v>0</v>
      </c>
      <c r="J109" s="101">
        <v>0</v>
      </c>
      <c r="K109" s="101">
        <v>0</v>
      </c>
      <c r="L109" s="101">
        <v>0</v>
      </c>
      <c r="M109" s="101">
        <v>0</v>
      </c>
      <c r="N109" s="101">
        <v>0</v>
      </c>
      <c r="O109" s="101">
        <v>0</v>
      </c>
      <c r="P109" s="101">
        <v>0</v>
      </c>
      <c r="Q109" s="101">
        <v>0</v>
      </c>
      <c r="R109" s="101">
        <v>0</v>
      </c>
      <c r="S109" s="101">
        <v>0</v>
      </c>
      <c r="T109" s="101">
        <v>0</v>
      </c>
      <c r="U109" s="101">
        <v>0</v>
      </c>
      <c r="V109" s="101">
        <v>0</v>
      </c>
      <c r="W109" s="101">
        <v>0</v>
      </c>
      <c r="X109" s="101">
        <v>0</v>
      </c>
      <c r="Y109" s="101">
        <v>0</v>
      </c>
      <c r="Z109" s="101">
        <v>0</v>
      </c>
      <c r="AA109" s="101">
        <v>0</v>
      </c>
      <c r="AB109" s="101">
        <v>0</v>
      </c>
      <c r="AC109" s="101">
        <v>0</v>
      </c>
      <c r="AD109" s="101">
        <v>0</v>
      </c>
      <c r="AE109" s="101">
        <v>0</v>
      </c>
      <c r="AF109" s="101">
        <v>0</v>
      </c>
    </row>
    <row r="110" spans="1:32">
      <c r="A110" s="101" t="s">
        <v>3674</v>
      </c>
      <c r="B110" s="101">
        <v>0</v>
      </c>
      <c r="C110" s="101">
        <v>0</v>
      </c>
      <c r="D110" s="101">
        <v>0</v>
      </c>
      <c r="E110" s="101">
        <v>0</v>
      </c>
      <c r="F110" s="101">
        <v>0</v>
      </c>
      <c r="G110" s="101">
        <v>0</v>
      </c>
      <c r="H110" s="101">
        <v>0</v>
      </c>
      <c r="I110" s="101">
        <v>0</v>
      </c>
      <c r="J110" s="101">
        <v>0</v>
      </c>
      <c r="K110" s="101">
        <v>0</v>
      </c>
      <c r="L110" s="101">
        <v>0</v>
      </c>
      <c r="M110" s="101">
        <v>0</v>
      </c>
      <c r="N110" s="101">
        <v>0</v>
      </c>
      <c r="O110" s="101">
        <v>0</v>
      </c>
      <c r="P110" s="101">
        <v>0</v>
      </c>
      <c r="Q110" s="101">
        <v>0</v>
      </c>
      <c r="R110" s="101">
        <v>0</v>
      </c>
      <c r="S110" s="101">
        <v>0</v>
      </c>
      <c r="T110" s="101">
        <v>0</v>
      </c>
      <c r="U110" s="101">
        <v>0</v>
      </c>
      <c r="V110" s="101">
        <v>0</v>
      </c>
      <c r="W110" s="101">
        <v>0</v>
      </c>
      <c r="X110" s="101">
        <v>0</v>
      </c>
      <c r="Y110" s="101">
        <v>0</v>
      </c>
      <c r="Z110" s="101">
        <v>0</v>
      </c>
      <c r="AA110" s="101">
        <v>0</v>
      </c>
      <c r="AB110" s="101">
        <v>0</v>
      </c>
      <c r="AC110" s="101">
        <v>0</v>
      </c>
      <c r="AD110" s="101">
        <v>0</v>
      </c>
      <c r="AE110" s="101">
        <v>0</v>
      </c>
      <c r="AF110" s="101">
        <v>0</v>
      </c>
    </row>
    <row r="111" spans="1:32">
      <c r="A111" s="101" t="s">
        <v>3675</v>
      </c>
      <c r="B111" s="101">
        <v>6.0120011398231765E-6</v>
      </c>
      <c r="C111" s="101">
        <v>6.8643851280541179E-6</v>
      </c>
      <c r="D111" s="101">
        <v>7.3368580380156426E-6</v>
      </c>
      <c r="E111" s="101">
        <v>7.7852384243916198E-6</v>
      </c>
      <c r="F111" s="101">
        <v>7.9557372485661097E-6</v>
      </c>
      <c r="G111" s="101">
        <v>8.1401971688897729E-6</v>
      </c>
      <c r="H111" s="101">
        <v>7.9543348412254953E-6</v>
      </c>
      <c r="I111" s="101">
        <v>8.0548833059397895E-6</v>
      </c>
      <c r="J111" s="101">
        <v>8.2267559960379392E-6</v>
      </c>
      <c r="K111" s="101">
        <v>8.5322443989037254E-6</v>
      </c>
      <c r="L111" s="101">
        <v>8.6846459482167854E-6</v>
      </c>
      <c r="M111" s="101">
        <v>8.9397976843758387E-6</v>
      </c>
      <c r="N111" s="101">
        <v>9.0460054156994672E-6</v>
      </c>
      <c r="O111" s="101">
        <v>9.2891610702200079E-6</v>
      </c>
      <c r="P111" s="101">
        <v>9.4724092212543373E-6</v>
      </c>
      <c r="Q111" s="101">
        <v>9.5646733845815941E-6</v>
      </c>
      <c r="R111" s="101">
        <v>9.7388372989722153E-6</v>
      </c>
      <c r="S111" s="101">
        <v>9.8977608722918552E-6</v>
      </c>
      <c r="T111" s="101">
        <v>1.0164937076389977E-5</v>
      </c>
      <c r="U111" s="101">
        <v>1.0073940834487581E-5</v>
      </c>
      <c r="V111" s="101">
        <v>1.0449678506109586E-5</v>
      </c>
      <c r="W111" s="101">
        <v>1.0624350116465901E-5</v>
      </c>
      <c r="X111" s="101">
        <v>1.0745142977201763E-5</v>
      </c>
      <c r="Y111" s="101">
        <v>1.0862632944507284E-5</v>
      </c>
      <c r="Z111" s="101">
        <v>1.1106706577862217E-5</v>
      </c>
      <c r="AA111" s="101">
        <v>1.1304269490429708E-5</v>
      </c>
      <c r="AB111" s="101">
        <v>1.1542764362585085E-5</v>
      </c>
      <c r="AC111" s="101">
        <v>1.1681694673329064E-5</v>
      </c>
      <c r="AD111" s="101">
        <v>1.1649525238978577E-5</v>
      </c>
      <c r="AE111" s="101">
        <v>1.1797065130193023E-5</v>
      </c>
      <c r="AF111" s="101">
        <v>1.1936602721629239E-5</v>
      </c>
    </row>
    <row r="112" spans="1:32" s="103" customFormat="1">
      <c r="A112" s="102" t="s">
        <v>3686</v>
      </c>
    </row>
    <row r="113" spans="1:32">
      <c r="A113" s="101" t="s">
        <v>427</v>
      </c>
      <c r="B113" s="101">
        <v>2020</v>
      </c>
      <c r="C113" s="101">
        <v>2021</v>
      </c>
      <c r="D113" s="101">
        <v>2022</v>
      </c>
      <c r="E113" s="101">
        <v>2023</v>
      </c>
      <c r="F113" s="101">
        <v>2024</v>
      </c>
      <c r="G113" s="101">
        <v>2025</v>
      </c>
      <c r="H113" s="101">
        <v>2026</v>
      </c>
      <c r="I113" s="101">
        <v>2027</v>
      </c>
      <c r="J113" s="101">
        <v>2028</v>
      </c>
      <c r="K113" s="101">
        <v>2029</v>
      </c>
      <c r="L113" s="101">
        <v>2030</v>
      </c>
      <c r="M113" s="101">
        <v>2031</v>
      </c>
      <c r="N113" s="101">
        <v>2032</v>
      </c>
      <c r="O113" s="101">
        <v>2033</v>
      </c>
      <c r="P113" s="101">
        <v>2034</v>
      </c>
      <c r="Q113" s="101">
        <v>2035</v>
      </c>
      <c r="R113" s="101">
        <v>2036</v>
      </c>
      <c r="S113" s="101">
        <v>2037</v>
      </c>
      <c r="T113" s="101">
        <v>2038</v>
      </c>
      <c r="U113" s="101">
        <v>2039</v>
      </c>
      <c r="V113" s="101">
        <v>2040</v>
      </c>
      <c r="W113" s="101">
        <v>2041</v>
      </c>
      <c r="X113" s="101">
        <v>2042</v>
      </c>
      <c r="Y113" s="101">
        <v>2043</v>
      </c>
      <c r="Z113" s="101">
        <v>2044</v>
      </c>
      <c r="AA113" s="101">
        <v>2045</v>
      </c>
      <c r="AB113" s="101">
        <v>2046</v>
      </c>
      <c r="AC113" s="101">
        <v>2047</v>
      </c>
      <c r="AD113" s="101">
        <v>2048</v>
      </c>
      <c r="AE113" s="101">
        <v>2049</v>
      </c>
      <c r="AF113" s="101">
        <v>2050</v>
      </c>
    </row>
    <row r="114" spans="1:32">
      <c r="A114" s="101" t="s">
        <v>3668</v>
      </c>
      <c r="B114" s="101">
        <v>8.1685736124198755E-6</v>
      </c>
      <c r="C114" s="101">
        <v>6.2005585076909408E-6</v>
      </c>
      <c r="D114" s="101">
        <v>6.33770936594658E-6</v>
      </c>
      <c r="E114" s="101">
        <v>7.2640285548991359E-6</v>
      </c>
      <c r="F114" s="101">
        <v>8.2944555038155259E-6</v>
      </c>
      <c r="G114" s="101">
        <v>8.3172799742823919E-6</v>
      </c>
      <c r="H114" s="101">
        <v>8.551986393082211E-6</v>
      </c>
      <c r="I114" s="101">
        <v>8.9832206487127682E-6</v>
      </c>
      <c r="J114" s="101">
        <v>9.0718838118858933E-6</v>
      </c>
      <c r="K114" s="101">
        <v>9.7304357415333978E-6</v>
      </c>
      <c r="L114" s="101">
        <v>1.0048503063022824E-5</v>
      </c>
      <c r="M114" s="101">
        <v>9.8034112395918277E-6</v>
      </c>
      <c r="N114" s="101">
        <v>1.0054600174668001E-5</v>
      </c>
      <c r="O114" s="101">
        <v>1.016787178786837E-5</v>
      </c>
      <c r="P114" s="101">
        <v>1.0539519706805354E-5</v>
      </c>
      <c r="Q114" s="101">
        <v>1.0224941391586911E-5</v>
      </c>
      <c r="R114" s="101">
        <v>1.032736452838558E-5</v>
      </c>
      <c r="S114" s="101">
        <v>1.0453436261464931E-5</v>
      </c>
      <c r="T114" s="101">
        <v>1.0626063562584281E-5</v>
      </c>
      <c r="U114" s="101">
        <v>1.075082769453385E-5</v>
      </c>
      <c r="V114" s="101">
        <v>1.0908184272554104E-5</v>
      </c>
      <c r="W114" s="101">
        <v>1.0957681499580776E-5</v>
      </c>
      <c r="X114" s="101">
        <v>1.1174474492591119E-5</v>
      </c>
      <c r="Y114" s="101">
        <v>1.1475103879610991E-5</v>
      </c>
      <c r="Z114" s="101">
        <v>1.1743782201575669E-5</v>
      </c>
      <c r="AA114" s="101">
        <v>1.1709933606794149E-5</v>
      </c>
      <c r="AB114" s="101">
        <v>1.2245437963641423E-5</v>
      </c>
      <c r="AC114" s="101">
        <v>1.231668448300111E-5</v>
      </c>
      <c r="AD114" s="101">
        <v>1.2362707784638212E-5</v>
      </c>
      <c r="AE114" s="101">
        <v>1.2512919573310254E-5</v>
      </c>
      <c r="AF114" s="101">
        <v>1.2713898931490548E-5</v>
      </c>
    </row>
    <row r="115" spans="1:32">
      <c r="A115" s="101" t="s">
        <v>3669</v>
      </c>
      <c r="B115" s="101">
        <v>7.3547950574743745E-6</v>
      </c>
      <c r="C115" s="101">
        <v>7.8541771548890907E-6</v>
      </c>
      <c r="D115" s="101">
        <v>8.623263074204731E-6</v>
      </c>
      <c r="E115" s="101">
        <v>9.4866461965681535E-6</v>
      </c>
      <c r="F115" s="101">
        <v>1.0088846195030351E-5</v>
      </c>
      <c r="G115" s="101">
        <v>1.0380299309264291E-5</v>
      </c>
      <c r="H115" s="101">
        <v>1.0736586019813688E-5</v>
      </c>
      <c r="I115" s="101">
        <v>1.1097847647008821E-5</v>
      </c>
      <c r="J115" s="101">
        <v>1.1201039908759674E-5</v>
      </c>
      <c r="K115" s="101">
        <v>1.1391876043522107E-5</v>
      </c>
      <c r="L115" s="101">
        <v>1.1671636151995086E-5</v>
      </c>
      <c r="M115" s="101">
        <v>1.1767205471745793E-5</v>
      </c>
      <c r="N115" s="101">
        <v>1.1942004419788959E-5</v>
      </c>
      <c r="O115" s="101">
        <v>1.2112490235747324E-5</v>
      </c>
      <c r="P115" s="101">
        <v>1.2183544252091296E-5</v>
      </c>
      <c r="Q115" s="101">
        <v>1.2108257830733626E-5</v>
      </c>
      <c r="R115" s="101">
        <v>1.2056959769043821E-5</v>
      </c>
      <c r="S115" s="101">
        <v>1.2204784342898873E-5</v>
      </c>
      <c r="T115" s="101">
        <v>1.2358087712261071E-5</v>
      </c>
      <c r="U115" s="101">
        <v>1.2400494263690494E-5</v>
      </c>
      <c r="V115" s="101">
        <v>1.2651204159004062E-5</v>
      </c>
      <c r="W115" s="101">
        <v>1.2685939864457076E-5</v>
      </c>
      <c r="X115" s="101">
        <v>1.2682993769917046E-5</v>
      </c>
      <c r="Y115" s="101">
        <v>1.2665748338463203E-5</v>
      </c>
      <c r="Z115" s="101">
        <v>1.2711304132776428E-5</v>
      </c>
      <c r="AA115" s="101">
        <v>1.2632250152396924E-5</v>
      </c>
      <c r="AB115" s="101">
        <v>1.2798637517052986E-5</v>
      </c>
      <c r="AC115" s="101">
        <v>1.2926950091688531E-5</v>
      </c>
      <c r="AD115" s="101">
        <v>1.3006248914613368E-5</v>
      </c>
      <c r="AE115" s="101">
        <v>1.3172098690202503E-5</v>
      </c>
      <c r="AF115" s="101">
        <v>1.3351502629741396E-5</v>
      </c>
    </row>
    <row r="116" spans="1:32">
      <c r="A116" s="101" t="s">
        <v>3670</v>
      </c>
      <c r="B116" s="101">
        <v>4.6542438802060198E-6</v>
      </c>
      <c r="C116" s="101">
        <v>3.6320643992025066E-6</v>
      </c>
      <c r="D116" s="101">
        <v>4.5735088251040339E-6</v>
      </c>
      <c r="E116" s="101">
        <v>5.6675602384906359E-6</v>
      </c>
      <c r="F116" s="101">
        <v>6.5803341346001532E-6</v>
      </c>
      <c r="G116" s="101">
        <v>7.1715836389334314E-6</v>
      </c>
      <c r="H116" s="101">
        <v>7.8045433128190071E-6</v>
      </c>
      <c r="I116" s="101">
        <v>8.2247064272693217E-6</v>
      </c>
      <c r="J116" s="101">
        <v>8.3212329394345688E-6</v>
      </c>
      <c r="K116" s="101">
        <v>8.5435446479322753E-6</v>
      </c>
      <c r="L116" s="101">
        <v>8.8510819657510713E-6</v>
      </c>
      <c r="M116" s="101">
        <v>8.921224919435417E-6</v>
      </c>
      <c r="N116" s="101">
        <v>9.1575512023213863E-6</v>
      </c>
      <c r="O116" s="101">
        <v>9.3100623818539403E-6</v>
      </c>
      <c r="P116" s="101">
        <v>9.4559007149155183E-6</v>
      </c>
      <c r="Q116" s="101">
        <v>9.3724200522852601E-6</v>
      </c>
      <c r="R116" s="101">
        <v>9.3813816442886904E-6</v>
      </c>
      <c r="S116" s="101">
        <v>9.5434842644014384E-6</v>
      </c>
      <c r="T116" s="101">
        <v>9.7009428601489124E-6</v>
      </c>
      <c r="U116" s="101">
        <v>9.6950382515194509E-6</v>
      </c>
      <c r="V116" s="101">
        <v>9.9858810336113991E-6</v>
      </c>
      <c r="W116" s="101">
        <v>1.0111349531434136E-5</v>
      </c>
      <c r="X116" s="101">
        <v>1.0225188008353588E-5</v>
      </c>
      <c r="Y116" s="101">
        <v>1.0337415492293604E-5</v>
      </c>
      <c r="Z116" s="101">
        <v>1.0553012660118775E-5</v>
      </c>
      <c r="AA116" s="101">
        <v>1.0715923438053253E-5</v>
      </c>
      <c r="AB116" s="101">
        <v>1.0895812627129451E-5</v>
      </c>
      <c r="AC116" s="101">
        <v>1.0998453993153306E-5</v>
      </c>
      <c r="AD116" s="101">
        <v>1.1030357154232239E-5</v>
      </c>
      <c r="AE116" s="101">
        <v>1.1156768650698773E-5</v>
      </c>
      <c r="AF116" s="101">
        <v>1.1248425812388191E-5</v>
      </c>
    </row>
    <row r="117" spans="1:32">
      <c r="A117" s="101" t="s">
        <v>3671</v>
      </c>
      <c r="B117" s="101">
        <v>4.6542438802060198E-6</v>
      </c>
      <c r="C117" s="101">
        <v>3.6320643992025066E-6</v>
      </c>
      <c r="D117" s="101">
        <v>4.5735088251040339E-6</v>
      </c>
      <c r="E117" s="101">
        <v>5.6675602384906359E-6</v>
      </c>
      <c r="F117" s="101">
        <v>6.5803341346001532E-6</v>
      </c>
      <c r="G117" s="101">
        <v>7.1715836389334314E-6</v>
      </c>
      <c r="H117" s="101">
        <v>7.8045433128190071E-6</v>
      </c>
      <c r="I117" s="101">
        <v>8.2247064272693217E-6</v>
      </c>
      <c r="J117" s="101">
        <v>8.3212329394345688E-6</v>
      </c>
      <c r="K117" s="101">
        <v>8.5435446479322753E-6</v>
      </c>
      <c r="L117" s="101">
        <v>8.8510819657510713E-6</v>
      </c>
      <c r="M117" s="101">
        <v>8.921224919435417E-6</v>
      </c>
      <c r="N117" s="101">
        <v>9.1575512023213863E-6</v>
      </c>
      <c r="O117" s="101">
        <v>9.3100623818539403E-6</v>
      </c>
      <c r="P117" s="101">
        <v>9.4559007149155183E-6</v>
      </c>
      <c r="Q117" s="101">
        <v>9.3724200522852601E-6</v>
      </c>
      <c r="R117" s="101">
        <v>9.3813816442886904E-6</v>
      </c>
      <c r="S117" s="101">
        <v>9.5434842644014384E-6</v>
      </c>
      <c r="T117" s="101">
        <v>9.7009428601489124E-6</v>
      </c>
      <c r="U117" s="101">
        <v>9.6950382515194509E-6</v>
      </c>
      <c r="V117" s="101">
        <v>9.9858810336113991E-6</v>
      </c>
      <c r="W117" s="101">
        <v>1.0111349531434136E-5</v>
      </c>
      <c r="X117" s="101">
        <v>1.0225188008353588E-5</v>
      </c>
      <c r="Y117" s="101">
        <v>1.0337415492293604E-5</v>
      </c>
      <c r="Z117" s="101">
        <v>1.0553012660118775E-5</v>
      </c>
      <c r="AA117" s="101">
        <v>1.0715923438053253E-5</v>
      </c>
      <c r="AB117" s="101">
        <v>1.0895812627129451E-5</v>
      </c>
      <c r="AC117" s="101">
        <v>1.0998453993153306E-5</v>
      </c>
      <c r="AD117" s="101">
        <v>1.1030357154232239E-5</v>
      </c>
      <c r="AE117" s="101">
        <v>1.1156768650698773E-5</v>
      </c>
      <c r="AF117" s="101">
        <v>1.1248425812388191E-5</v>
      </c>
    </row>
    <row r="118" spans="1:32">
      <c r="A118" s="101" t="s">
        <v>3672</v>
      </c>
      <c r="B118" s="101">
        <v>4.8105705227366694E-6</v>
      </c>
      <c r="C118" s="101">
        <v>3.931092551460332E-6</v>
      </c>
      <c r="D118" s="101">
        <v>5.151137632187195E-6</v>
      </c>
      <c r="E118" s="101">
        <v>6.5228946057315964E-6</v>
      </c>
      <c r="F118" s="101">
        <v>7.6328350583553235E-6</v>
      </c>
      <c r="G118" s="101">
        <v>8.5056552640421018E-6</v>
      </c>
      <c r="H118" s="101">
        <v>9.4726795261561543E-6</v>
      </c>
      <c r="I118" s="101">
        <v>9.8668032810661063E-6</v>
      </c>
      <c r="J118" s="101">
        <v>1.0041297950148951E-5</v>
      </c>
      <c r="K118" s="101">
        <v>1.0255843004717728E-5</v>
      </c>
      <c r="L118" s="101">
        <v>1.0544666722921361E-5</v>
      </c>
      <c r="M118" s="101">
        <v>1.063511918831889E-5</v>
      </c>
      <c r="N118" s="101">
        <v>1.0835747250673272E-5</v>
      </c>
      <c r="O118" s="101">
        <v>1.0996672674924947E-5</v>
      </c>
      <c r="P118" s="101">
        <v>1.1125414611125495E-5</v>
      </c>
      <c r="Q118" s="101">
        <v>1.1036890724327792E-5</v>
      </c>
      <c r="R118" s="101">
        <v>1.1032181940883502E-5</v>
      </c>
      <c r="S118" s="101">
        <v>1.1194792875411014E-5</v>
      </c>
      <c r="T118" s="101">
        <v>1.1370563209639468E-5</v>
      </c>
      <c r="U118" s="101">
        <v>1.1354681267287712E-5</v>
      </c>
      <c r="V118" s="101">
        <v>1.1645195818431211E-5</v>
      </c>
      <c r="W118" s="101">
        <v>1.1777754104740527E-5</v>
      </c>
      <c r="X118" s="101">
        <v>1.1878198984741763E-5</v>
      </c>
      <c r="Y118" s="101">
        <v>1.197518856867753E-5</v>
      </c>
      <c r="Z118" s="101">
        <v>1.218213374612362E-5</v>
      </c>
      <c r="AA118" s="101">
        <v>1.236316287241269E-5</v>
      </c>
      <c r="AB118" s="101">
        <v>1.2497855546997617E-5</v>
      </c>
      <c r="AC118" s="101">
        <v>1.2580206917743065E-5</v>
      </c>
      <c r="AD118" s="101">
        <v>1.2627882019450488E-5</v>
      </c>
      <c r="AE118" s="101">
        <v>1.2747785672030942E-5</v>
      </c>
      <c r="AF118" s="101">
        <v>1.2890677910552489E-5</v>
      </c>
    </row>
    <row r="119" spans="1:32">
      <c r="A119" s="101" t="s">
        <v>3673</v>
      </c>
      <c r="B119" s="101">
        <v>4.8105705227366694E-6</v>
      </c>
      <c r="C119" s="101">
        <v>3.931092551460332E-6</v>
      </c>
      <c r="D119" s="101">
        <v>5.151137632187195E-6</v>
      </c>
      <c r="E119" s="101">
        <v>6.5228946057315964E-6</v>
      </c>
      <c r="F119" s="101">
        <v>7.6328350583553235E-6</v>
      </c>
      <c r="G119" s="101">
        <v>8.5056552640421018E-6</v>
      </c>
      <c r="H119" s="101">
        <v>9.4726795261561543E-6</v>
      </c>
      <c r="I119" s="101">
        <v>9.8668032810661063E-6</v>
      </c>
      <c r="J119" s="101">
        <v>1.0041297950148951E-5</v>
      </c>
      <c r="K119" s="101">
        <v>1.0255843004717728E-5</v>
      </c>
      <c r="L119" s="101">
        <v>1.0544666722921361E-5</v>
      </c>
      <c r="M119" s="101">
        <v>1.063511918831889E-5</v>
      </c>
      <c r="N119" s="101">
        <v>1.0835747250673272E-5</v>
      </c>
      <c r="O119" s="101">
        <v>1.0996672674924947E-5</v>
      </c>
      <c r="P119" s="101">
        <v>1.1125414611125495E-5</v>
      </c>
      <c r="Q119" s="101">
        <v>1.1036890724327792E-5</v>
      </c>
      <c r="R119" s="101">
        <v>1.1032181940883502E-5</v>
      </c>
      <c r="S119" s="101">
        <v>1.1194792875411014E-5</v>
      </c>
      <c r="T119" s="101">
        <v>1.1370563209639468E-5</v>
      </c>
      <c r="U119" s="101">
        <v>1.1354681267287712E-5</v>
      </c>
      <c r="V119" s="101">
        <v>1.1645195818431211E-5</v>
      </c>
      <c r="W119" s="101">
        <v>1.1777754104740527E-5</v>
      </c>
      <c r="X119" s="101">
        <v>1.1878198984741763E-5</v>
      </c>
      <c r="Y119" s="101">
        <v>1.197518856867753E-5</v>
      </c>
      <c r="Z119" s="101">
        <v>1.218213374612362E-5</v>
      </c>
      <c r="AA119" s="101">
        <v>1.236316287241269E-5</v>
      </c>
      <c r="AB119" s="101">
        <v>1.2497855546997617E-5</v>
      </c>
      <c r="AC119" s="101">
        <v>1.2580206917743065E-5</v>
      </c>
      <c r="AD119" s="101">
        <v>1.2627882019450488E-5</v>
      </c>
      <c r="AE119" s="101">
        <v>1.2747785672030942E-5</v>
      </c>
      <c r="AF119" s="101">
        <v>1.2890677910552489E-5</v>
      </c>
    </row>
    <row r="120" spans="1:32">
      <c r="A120" s="101" t="s">
        <v>3674</v>
      </c>
      <c r="B120" s="101">
        <v>0</v>
      </c>
      <c r="C120" s="101">
        <v>0</v>
      </c>
      <c r="D120" s="101">
        <v>0</v>
      </c>
      <c r="E120" s="101">
        <v>0</v>
      </c>
      <c r="F120" s="101">
        <v>0</v>
      </c>
      <c r="G120" s="101">
        <v>0</v>
      </c>
      <c r="H120" s="101">
        <v>0</v>
      </c>
      <c r="I120" s="101">
        <v>0</v>
      </c>
      <c r="J120" s="101">
        <v>0</v>
      </c>
      <c r="K120" s="101">
        <v>0</v>
      </c>
      <c r="L120" s="101">
        <v>0</v>
      </c>
      <c r="M120" s="101">
        <v>0</v>
      </c>
      <c r="N120" s="101">
        <v>0</v>
      </c>
      <c r="O120" s="101">
        <v>0</v>
      </c>
      <c r="P120" s="101">
        <v>0</v>
      </c>
      <c r="Q120" s="101">
        <v>0</v>
      </c>
      <c r="R120" s="101">
        <v>0</v>
      </c>
      <c r="S120" s="101">
        <v>0</v>
      </c>
      <c r="T120" s="101">
        <v>0</v>
      </c>
      <c r="U120" s="101">
        <v>0</v>
      </c>
      <c r="V120" s="101">
        <v>0</v>
      </c>
      <c r="W120" s="101">
        <v>0</v>
      </c>
      <c r="X120" s="101">
        <v>0</v>
      </c>
      <c r="Y120" s="101">
        <v>0</v>
      </c>
      <c r="Z120" s="101">
        <v>0</v>
      </c>
      <c r="AA120" s="101">
        <v>0</v>
      </c>
      <c r="AB120" s="101">
        <v>0</v>
      </c>
      <c r="AC120" s="101">
        <v>0</v>
      </c>
      <c r="AD120" s="101">
        <v>0</v>
      </c>
      <c r="AE120" s="101">
        <v>0</v>
      </c>
      <c r="AF120" s="101">
        <v>0</v>
      </c>
    </row>
    <row r="121" spans="1:32">
      <c r="A121" s="101" t="s">
        <v>3675</v>
      </c>
      <c r="B121" s="101">
        <v>4.8105705227366694E-6</v>
      </c>
      <c r="C121" s="101">
        <v>3.931092551460332E-6</v>
      </c>
      <c r="D121" s="101">
        <v>5.151137632187195E-6</v>
      </c>
      <c r="E121" s="101">
        <v>6.5228946057315964E-6</v>
      </c>
      <c r="F121" s="101">
        <v>7.6328350583553235E-6</v>
      </c>
      <c r="G121" s="101">
        <v>8.5056552640421018E-6</v>
      </c>
      <c r="H121" s="101">
        <v>9.4726795261561543E-6</v>
      </c>
      <c r="I121" s="101">
        <v>9.8668032810661063E-6</v>
      </c>
      <c r="J121" s="101">
        <v>1.0041297950148951E-5</v>
      </c>
      <c r="K121" s="101">
        <v>1.0255843004717728E-5</v>
      </c>
      <c r="L121" s="101">
        <v>1.0544666722921361E-5</v>
      </c>
      <c r="M121" s="101">
        <v>1.063511918831889E-5</v>
      </c>
      <c r="N121" s="101">
        <v>1.0835747250673272E-5</v>
      </c>
      <c r="O121" s="101">
        <v>1.0996672674924947E-5</v>
      </c>
      <c r="P121" s="101">
        <v>1.1125414611125495E-5</v>
      </c>
      <c r="Q121" s="101">
        <v>1.1036890724327792E-5</v>
      </c>
      <c r="R121" s="101">
        <v>1.1032181940883502E-5</v>
      </c>
      <c r="S121" s="101">
        <v>1.1194792875411014E-5</v>
      </c>
      <c r="T121" s="101">
        <v>1.1370563209639468E-5</v>
      </c>
      <c r="U121" s="101">
        <v>1.1354681267287712E-5</v>
      </c>
      <c r="V121" s="101">
        <v>1.1645195818431211E-5</v>
      </c>
      <c r="W121" s="101">
        <v>1.1777754104740527E-5</v>
      </c>
      <c r="X121" s="101">
        <v>1.1878198984741763E-5</v>
      </c>
      <c r="Y121" s="101">
        <v>1.197518856867753E-5</v>
      </c>
      <c r="Z121" s="101">
        <v>1.218213374612362E-5</v>
      </c>
      <c r="AA121" s="101">
        <v>1.236316287241269E-5</v>
      </c>
      <c r="AB121" s="101">
        <v>1.2497855546997617E-5</v>
      </c>
      <c r="AC121" s="101">
        <v>1.2580206917743065E-5</v>
      </c>
      <c r="AD121" s="101">
        <v>1.2627882019450488E-5</v>
      </c>
      <c r="AE121" s="101">
        <v>1.2747785672030942E-5</v>
      </c>
      <c r="AF121" s="101">
        <v>1.2890677910552489E-5</v>
      </c>
    </row>
    <row r="122" spans="1:32" s="103" customFormat="1">
      <c r="A122" s="102" t="s">
        <v>3687</v>
      </c>
    </row>
    <row r="123" spans="1:32">
      <c r="A123" s="101" t="s">
        <v>427</v>
      </c>
      <c r="B123" s="101">
        <v>2020</v>
      </c>
      <c r="C123" s="101">
        <v>2021</v>
      </c>
      <c r="D123" s="101">
        <v>2022</v>
      </c>
      <c r="E123" s="101">
        <v>2023</v>
      </c>
      <c r="F123" s="101">
        <v>2024</v>
      </c>
      <c r="G123" s="101">
        <v>2025</v>
      </c>
      <c r="H123" s="101">
        <v>2026</v>
      </c>
      <c r="I123" s="101">
        <v>2027</v>
      </c>
      <c r="J123" s="101">
        <v>2028</v>
      </c>
      <c r="K123" s="101">
        <v>2029</v>
      </c>
      <c r="L123" s="101">
        <v>2030</v>
      </c>
      <c r="M123" s="101">
        <v>2031</v>
      </c>
      <c r="N123" s="101">
        <v>2032</v>
      </c>
      <c r="O123" s="101">
        <v>2033</v>
      </c>
      <c r="P123" s="101">
        <v>2034</v>
      </c>
      <c r="Q123" s="101">
        <v>2035</v>
      </c>
      <c r="R123" s="101">
        <v>2036</v>
      </c>
      <c r="S123" s="101">
        <v>2037</v>
      </c>
      <c r="T123" s="101">
        <v>2038</v>
      </c>
      <c r="U123" s="101">
        <v>2039</v>
      </c>
      <c r="V123" s="101">
        <v>2040</v>
      </c>
      <c r="W123" s="101">
        <v>2041</v>
      </c>
      <c r="X123" s="101">
        <v>2042</v>
      </c>
      <c r="Y123" s="101">
        <v>2043</v>
      </c>
      <c r="Z123" s="101">
        <v>2044</v>
      </c>
      <c r="AA123" s="101">
        <v>2045</v>
      </c>
      <c r="AB123" s="101">
        <v>2046</v>
      </c>
      <c r="AC123" s="101">
        <v>2047</v>
      </c>
      <c r="AD123" s="101">
        <v>2048</v>
      </c>
      <c r="AE123" s="101">
        <v>2049</v>
      </c>
      <c r="AF123" s="101">
        <v>2050</v>
      </c>
    </row>
    <row r="124" spans="1:32">
      <c r="A124" s="101" t="s">
        <v>3668</v>
      </c>
      <c r="B124" s="101">
        <v>9.9124552665636628E-6</v>
      </c>
      <c r="C124" s="101">
        <v>1.0681427667649336E-5</v>
      </c>
      <c r="D124" s="101">
        <v>1.1068591418363948E-5</v>
      </c>
      <c r="E124" s="101">
        <v>1.0893403490033547E-5</v>
      </c>
      <c r="F124" s="101">
        <v>1.0935597745233952E-5</v>
      </c>
      <c r="G124" s="101">
        <v>1.1024746896020461E-5</v>
      </c>
      <c r="H124" s="101">
        <v>1.0901584548841558E-5</v>
      </c>
      <c r="I124" s="101">
        <v>1.0881372083487395E-5</v>
      </c>
      <c r="J124" s="101">
        <v>1.1030140855359873E-5</v>
      </c>
      <c r="K124" s="101">
        <v>1.1159313118301835E-5</v>
      </c>
      <c r="L124" s="101">
        <v>1.1849605147441524E-5</v>
      </c>
      <c r="M124" s="101">
        <v>1.1958735263181365E-5</v>
      </c>
      <c r="N124" s="101">
        <v>1.2099676841144247E-5</v>
      </c>
      <c r="O124" s="101">
        <v>1.2193891716773275E-5</v>
      </c>
      <c r="P124" s="101">
        <v>1.2296171901009896E-5</v>
      </c>
      <c r="Q124" s="101">
        <v>1.2321002799360676E-5</v>
      </c>
      <c r="R124" s="101">
        <v>1.2421625275369904E-5</v>
      </c>
      <c r="S124" s="101">
        <v>1.2640875997850292E-5</v>
      </c>
      <c r="T124" s="101">
        <v>1.2768139209272528E-5</v>
      </c>
      <c r="U124" s="101">
        <v>1.282691633425689E-5</v>
      </c>
      <c r="V124" s="101">
        <v>1.2926975768219806E-5</v>
      </c>
      <c r="W124" s="101">
        <v>1.3030922755342425E-5</v>
      </c>
      <c r="X124" s="101">
        <v>1.3121371615522185E-5</v>
      </c>
      <c r="Y124" s="101">
        <v>1.3121467522831103E-5</v>
      </c>
      <c r="Z124" s="101">
        <v>1.3233618718801814E-5</v>
      </c>
      <c r="AA124" s="101">
        <v>1.3300436348779396E-5</v>
      </c>
      <c r="AB124" s="101">
        <v>1.3421420111829033E-5</v>
      </c>
      <c r="AC124" s="101">
        <v>1.3533272837640099E-5</v>
      </c>
      <c r="AD124" s="101">
        <v>1.3634049096058452E-5</v>
      </c>
      <c r="AE124" s="101">
        <v>1.3772237472825717E-5</v>
      </c>
      <c r="AF124" s="101">
        <v>1.3889498213357671E-5</v>
      </c>
    </row>
    <row r="125" spans="1:32">
      <c r="A125" s="101" t="s">
        <v>3669</v>
      </c>
      <c r="B125" s="101">
        <v>0</v>
      </c>
      <c r="C125" s="101">
        <v>0</v>
      </c>
      <c r="D125" s="101">
        <v>0</v>
      </c>
      <c r="E125" s="101">
        <v>0</v>
      </c>
      <c r="F125" s="101">
        <v>0</v>
      </c>
      <c r="G125" s="101">
        <v>0</v>
      </c>
      <c r="H125" s="101">
        <v>0</v>
      </c>
      <c r="I125" s="101">
        <v>0</v>
      </c>
      <c r="J125" s="101">
        <v>0</v>
      </c>
      <c r="K125" s="101">
        <v>0</v>
      </c>
      <c r="L125" s="101">
        <v>0</v>
      </c>
      <c r="M125" s="101">
        <v>0</v>
      </c>
      <c r="N125" s="101">
        <v>0</v>
      </c>
      <c r="O125" s="101">
        <v>0</v>
      </c>
      <c r="P125" s="101">
        <v>0</v>
      </c>
      <c r="Q125" s="101">
        <v>0</v>
      </c>
      <c r="R125" s="101">
        <v>0</v>
      </c>
      <c r="S125" s="101">
        <v>0</v>
      </c>
      <c r="T125" s="101">
        <v>0</v>
      </c>
      <c r="U125" s="101">
        <v>0</v>
      </c>
      <c r="V125" s="101">
        <v>0</v>
      </c>
      <c r="W125" s="101">
        <v>0</v>
      </c>
      <c r="X125" s="101">
        <v>0</v>
      </c>
      <c r="Y125" s="101">
        <v>0</v>
      </c>
      <c r="Z125" s="101">
        <v>0</v>
      </c>
      <c r="AA125" s="101">
        <v>0</v>
      </c>
      <c r="AB125" s="101">
        <v>0</v>
      </c>
      <c r="AC125" s="101">
        <v>0</v>
      </c>
      <c r="AD125" s="101">
        <v>0</v>
      </c>
      <c r="AE125" s="101">
        <v>0</v>
      </c>
      <c r="AF125" s="101">
        <v>0</v>
      </c>
    </row>
    <row r="126" spans="1:32">
      <c r="A126" s="101" t="s">
        <v>3670</v>
      </c>
      <c r="B126" s="101">
        <v>1.4300496583912337E-5</v>
      </c>
      <c r="C126" s="101">
        <v>1.4206893530771228E-5</v>
      </c>
      <c r="D126" s="101">
        <v>1.4375192668602556E-5</v>
      </c>
      <c r="E126" s="101">
        <v>1.4285299409384792E-5</v>
      </c>
      <c r="F126" s="101">
        <v>1.4289058810536895E-5</v>
      </c>
      <c r="G126" s="101">
        <v>1.43579549833991E-5</v>
      </c>
      <c r="H126" s="101">
        <v>1.4288303127085601E-5</v>
      </c>
      <c r="I126" s="101">
        <v>1.4247831896297114E-5</v>
      </c>
      <c r="J126" s="101">
        <v>1.4346971116166715E-5</v>
      </c>
      <c r="K126" s="101">
        <v>1.4489573709505575E-5</v>
      </c>
      <c r="L126" s="101">
        <v>1.4969346715212012E-5</v>
      </c>
      <c r="M126" s="101">
        <v>1.5210774349305062E-5</v>
      </c>
      <c r="N126" s="101">
        <v>1.5432459133142777E-5</v>
      </c>
      <c r="O126" s="101">
        <v>1.5615413073133985E-5</v>
      </c>
      <c r="P126" s="101">
        <v>1.5793196286315157E-5</v>
      </c>
      <c r="Q126" s="101">
        <v>1.5904995270961748E-5</v>
      </c>
      <c r="R126" s="101">
        <v>1.6048897573693853E-5</v>
      </c>
      <c r="S126" s="101">
        <v>1.6297887003022688E-5</v>
      </c>
      <c r="T126" s="101">
        <v>1.6518766496180363E-5</v>
      </c>
      <c r="U126" s="101">
        <v>1.6679072255885785E-5</v>
      </c>
      <c r="V126" s="101">
        <v>1.6846111370106867E-5</v>
      </c>
      <c r="W126" s="101">
        <v>1.7015498559822111E-5</v>
      </c>
      <c r="X126" s="101">
        <v>1.7174938673385844E-5</v>
      </c>
      <c r="Y126" s="101">
        <v>1.7256150667572367E-5</v>
      </c>
      <c r="Z126" s="101">
        <v>1.7395239415541441E-5</v>
      </c>
      <c r="AA126" s="101">
        <v>1.7516753149151558E-5</v>
      </c>
      <c r="AB126" s="101">
        <v>1.7678189126885332E-5</v>
      </c>
      <c r="AC126" s="101">
        <v>1.7848372512622016E-5</v>
      </c>
      <c r="AD126" s="101">
        <v>1.8015798563227344E-5</v>
      </c>
      <c r="AE126" s="101">
        <v>1.8213742980959637E-5</v>
      </c>
      <c r="AF126" s="101">
        <v>1.8407660118504575E-5</v>
      </c>
    </row>
    <row r="127" spans="1:32">
      <c r="A127" s="101" t="s">
        <v>3671</v>
      </c>
      <c r="B127" s="101">
        <v>1.05582215007517E-5</v>
      </c>
      <c r="C127" s="101">
        <v>1.124128823702396E-5</v>
      </c>
      <c r="D127" s="101">
        <v>1.1684294018355234E-5</v>
      </c>
      <c r="E127" s="101">
        <v>1.1530768740032781E-5</v>
      </c>
      <c r="F127" s="101">
        <v>1.1569498757092147E-5</v>
      </c>
      <c r="G127" s="101">
        <v>1.1665784734521485E-5</v>
      </c>
      <c r="H127" s="101">
        <v>1.154153102831008E-5</v>
      </c>
      <c r="I127" s="101">
        <v>1.1513373965271615E-5</v>
      </c>
      <c r="J127" s="101">
        <v>1.1669916189889208E-5</v>
      </c>
      <c r="K127" s="101">
        <v>1.1818785829793481E-5</v>
      </c>
      <c r="L127" s="101">
        <v>1.2374136275287589E-5</v>
      </c>
      <c r="M127" s="101">
        <v>1.2522074126078505E-5</v>
      </c>
      <c r="N127" s="101">
        <v>1.2663498547734554E-5</v>
      </c>
      <c r="O127" s="101">
        <v>1.2778522002249889E-5</v>
      </c>
      <c r="P127" s="101">
        <v>1.2900702953086694E-5</v>
      </c>
      <c r="Q127" s="101">
        <v>1.2940020815806745E-5</v>
      </c>
      <c r="R127" s="101">
        <v>1.3054763989479645E-5</v>
      </c>
      <c r="S127" s="101">
        <v>1.330144089516158E-5</v>
      </c>
      <c r="T127" s="101">
        <v>1.345868258170455E-5</v>
      </c>
      <c r="U127" s="101">
        <v>1.3537368741160554E-5</v>
      </c>
      <c r="V127" s="101">
        <v>1.3654084628963407E-5</v>
      </c>
      <c r="W127" s="101">
        <v>1.3777009688231459E-5</v>
      </c>
      <c r="X127" s="101">
        <v>1.3886223309473031E-5</v>
      </c>
      <c r="Y127" s="101">
        <v>1.3896386177069598E-5</v>
      </c>
      <c r="Z127" s="101">
        <v>1.4020691144084045E-5</v>
      </c>
      <c r="AA127" s="101">
        <v>1.4102654687786131E-5</v>
      </c>
      <c r="AB127" s="101">
        <v>1.4241317640375099E-5</v>
      </c>
      <c r="AC127" s="101">
        <v>1.4373628387322645E-5</v>
      </c>
      <c r="AD127" s="101">
        <v>1.4494361633867094E-5</v>
      </c>
      <c r="AE127" s="101">
        <v>1.4654845152808873E-5</v>
      </c>
      <c r="AF127" s="101">
        <v>1.4795398967600357E-5</v>
      </c>
    </row>
    <row r="128" spans="1:32">
      <c r="A128" s="101" t="s">
        <v>3672</v>
      </c>
      <c r="B128" s="101">
        <v>6.3021246636449609E-6</v>
      </c>
      <c r="C128" s="101">
        <v>7.024481978661464E-6</v>
      </c>
      <c r="D128" s="101">
        <v>7.437085969853338E-6</v>
      </c>
      <c r="E128" s="101">
        <v>7.2686619871629876E-6</v>
      </c>
      <c r="F128" s="101">
        <v>7.310079062446312E-6</v>
      </c>
      <c r="G128" s="101">
        <v>7.4031083253082132E-6</v>
      </c>
      <c r="H128" s="101">
        <v>7.2792250197381409E-6</v>
      </c>
      <c r="I128" s="101">
        <v>7.2568604274433782E-6</v>
      </c>
      <c r="J128" s="101">
        <v>7.4099450282171007E-6</v>
      </c>
      <c r="K128" s="101">
        <v>7.5482582498433838E-6</v>
      </c>
      <c r="L128" s="101">
        <v>7.9058751083273908E-6</v>
      </c>
      <c r="M128" s="101">
        <v>8.0353226913889145E-6</v>
      </c>
      <c r="N128" s="101">
        <v>8.1417070470174448E-6</v>
      </c>
      <c r="O128" s="101">
        <v>8.2507230661311623E-6</v>
      </c>
      <c r="P128" s="101">
        <v>8.3677903384709902E-6</v>
      </c>
      <c r="Q128" s="101">
        <v>8.401819243819159E-6</v>
      </c>
      <c r="R128" s="101">
        <v>8.515423104805097E-6</v>
      </c>
      <c r="S128" s="101">
        <v>8.7606754562347668E-6</v>
      </c>
      <c r="T128" s="101">
        <v>8.9098584484673073E-6</v>
      </c>
      <c r="U128" s="101">
        <v>8.9821031092701316E-6</v>
      </c>
      <c r="V128" s="101">
        <v>9.0978318132208601E-6</v>
      </c>
      <c r="W128" s="101">
        <v>9.2192711359878539E-6</v>
      </c>
      <c r="X128" s="101">
        <v>9.3265004680794254E-6</v>
      </c>
      <c r="Y128" s="101">
        <v>9.3318299380214589E-6</v>
      </c>
      <c r="Z128" s="101">
        <v>9.4603515194796528E-6</v>
      </c>
      <c r="AA128" s="101">
        <v>9.540726805074592E-6</v>
      </c>
      <c r="AB128" s="101">
        <v>9.6819453567313285E-6</v>
      </c>
      <c r="AC128" s="101">
        <v>9.8146422132759732E-6</v>
      </c>
      <c r="AD128" s="101">
        <v>9.9354622724707372E-6</v>
      </c>
      <c r="AE128" s="101">
        <v>1.0099504283288177E-5</v>
      </c>
      <c r="AF128" s="101">
        <v>1.0241295798436976E-5</v>
      </c>
    </row>
    <row r="129" spans="1:32">
      <c r="A129" s="101" t="s">
        <v>3673</v>
      </c>
      <c r="B129" s="101">
        <v>0</v>
      </c>
      <c r="C129" s="101">
        <v>0</v>
      </c>
      <c r="D129" s="101">
        <v>0</v>
      </c>
      <c r="E129" s="101">
        <v>0</v>
      </c>
      <c r="F129" s="101">
        <v>0</v>
      </c>
      <c r="G129" s="101">
        <v>0</v>
      </c>
      <c r="H129" s="101">
        <v>0</v>
      </c>
      <c r="I129" s="101">
        <v>0</v>
      </c>
      <c r="J129" s="101">
        <v>0</v>
      </c>
      <c r="K129" s="101">
        <v>0</v>
      </c>
      <c r="L129" s="101">
        <v>0</v>
      </c>
      <c r="M129" s="101">
        <v>0</v>
      </c>
      <c r="N129" s="101">
        <v>0</v>
      </c>
      <c r="O129" s="101">
        <v>0</v>
      </c>
      <c r="P129" s="101">
        <v>0</v>
      </c>
      <c r="Q129" s="101">
        <v>0</v>
      </c>
      <c r="R129" s="101">
        <v>0</v>
      </c>
      <c r="S129" s="101">
        <v>0</v>
      </c>
      <c r="T129" s="101">
        <v>0</v>
      </c>
      <c r="U129" s="101">
        <v>0</v>
      </c>
      <c r="V129" s="101">
        <v>0</v>
      </c>
      <c r="W129" s="101">
        <v>0</v>
      </c>
      <c r="X129" s="101">
        <v>0</v>
      </c>
      <c r="Y129" s="101">
        <v>0</v>
      </c>
      <c r="Z129" s="101">
        <v>0</v>
      </c>
      <c r="AA129" s="101">
        <v>0</v>
      </c>
      <c r="AB129" s="101">
        <v>0</v>
      </c>
      <c r="AC129" s="101">
        <v>0</v>
      </c>
      <c r="AD129" s="101">
        <v>0</v>
      </c>
      <c r="AE129" s="101">
        <v>0</v>
      </c>
      <c r="AF129" s="101">
        <v>0</v>
      </c>
    </row>
    <row r="130" spans="1:32">
      <c r="A130" s="101" t="s">
        <v>3674</v>
      </c>
      <c r="B130" s="101">
        <v>0</v>
      </c>
      <c r="C130" s="101">
        <v>0</v>
      </c>
      <c r="D130" s="101">
        <v>0</v>
      </c>
      <c r="E130" s="101">
        <v>0</v>
      </c>
      <c r="F130" s="101">
        <v>0</v>
      </c>
      <c r="G130" s="101">
        <v>0</v>
      </c>
      <c r="H130" s="101">
        <v>0</v>
      </c>
      <c r="I130" s="101">
        <v>0</v>
      </c>
      <c r="J130" s="101">
        <v>0</v>
      </c>
      <c r="K130" s="101">
        <v>0</v>
      </c>
      <c r="L130" s="101">
        <v>0</v>
      </c>
      <c r="M130" s="101">
        <v>0</v>
      </c>
      <c r="N130" s="101">
        <v>0</v>
      </c>
      <c r="O130" s="101">
        <v>0</v>
      </c>
      <c r="P130" s="101">
        <v>0</v>
      </c>
      <c r="Q130" s="101">
        <v>0</v>
      </c>
      <c r="R130" s="101">
        <v>0</v>
      </c>
      <c r="S130" s="101">
        <v>0</v>
      </c>
      <c r="T130" s="101">
        <v>0</v>
      </c>
      <c r="U130" s="101">
        <v>0</v>
      </c>
      <c r="V130" s="101">
        <v>0</v>
      </c>
      <c r="W130" s="101">
        <v>0</v>
      </c>
      <c r="X130" s="101">
        <v>0</v>
      </c>
      <c r="Y130" s="101">
        <v>0</v>
      </c>
      <c r="Z130" s="101">
        <v>0</v>
      </c>
      <c r="AA130" s="101">
        <v>0</v>
      </c>
      <c r="AB130" s="101">
        <v>0</v>
      </c>
      <c r="AC130" s="101">
        <v>0</v>
      </c>
      <c r="AD130" s="101">
        <v>0</v>
      </c>
      <c r="AE130" s="101">
        <v>0</v>
      </c>
      <c r="AF130" s="101">
        <v>0</v>
      </c>
    </row>
    <row r="131" spans="1:32">
      <c r="A131" s="101" t="s">
        <v>3675</v>
      </c>
      <c r="B131" s="101">
        <v>6.3021246636449609E-6</v>
      </c>
      <c r="C131" s="101">
        <v>7.024481978661464E-6</v>
      </c>
      <c r="D131" s="101">
        <v>7.437085969853338E-6</v>
      </c>
      <c r="E131" s="101">
        <v>7.2686619871629876E-6</v>
      </c>
      <c r="F131" s="101">
        <v>7.310079062446312E-6</v>
      </c>
      <c r="G131" s="101">
        <v>7.4031083253082132E-6</v>
      </c>
      <c r="H131" s="101">
        <v>7.2792250197381409E-6</v>
      </c>
      <c r="I131" s="101">
        <v>7.2568604274433782E-6</v>
      </c>
      <c r="J131" s="101">
        <v>7.4099450282171007E-6</v>
      </c>
      <c r="K131" s="101">
        <v>7.5482582498433838E-6</v>
      </c>
      <c r="L131" s="101">
        <v>7.9058751083273908E-6</v>
      </c>
      <c r="M131" s="101">
        <v>8.0353226913889145E-6</v>
      </c>
      <c r="N131" s="101">
        <v>8.1417070470174448E-6</v>
      </c>
      <c r="O131" s="101">
        <v>8.2507230661311623E-6</v>
      </c>
      <c r="P131" s="101">
        <v>8.3677903384709902E-6</v>
      </c>
      <c r="Q131" s="101">
        <v>8.401819243819159E-6</v>
      </c>
      <c r="R131" s="101">
        <v>8.515423104805097E-6</v>
      </c>
      <c r="S131" s="101">
        <v>8.7606754562347668E-6</v>
      </c>
      <c r="T131" s="101">
        <v>8.9098584484673073E-6</v>
      </c>
      <c r="U131" s="101">
        <v>8.9821031092701316E-6</v>
      </c>
      <c r="V131" s="101">
        <v>9.0978318132208601E-6</v>
      </c>
      <c r="W131" s="101">
        <v>9.2192711359878539E-6</v>
      </c>
      <c r="X131" s="101">
        <v>9.3265004680794254E-6</v>
      </c>
      <c r="Y131" s="101">
        <v>9.3318299380214589E-6</v>
      </c>
      <c r="Z131" s="101">
        <v>9.4603515194796528E-6</v>
      </c>
      <c r="AA131" s="101">
        <v>9.540726805074592E-6</v>
      </c>
      <c r="AB131" s="101">
        <v>9.6819453567313285E-6</v>
      </c>
      <c r="AC131" s="101">
        <v>9.8146422132759732E-6</v>
      </c>
      <c r="AD131" s="101">
        <v>9.9354622724707372E-6</v>
      </c>
      <c r="AE131" s="101">
        <v>1.0099504283288177E-5</v>
      </c>
      <c r="AF131" s="101">
        <v>1.0241295798436976E-5</v>
      </c>
    </row>
    <row r="132" spans="1:32" s="103" customFormat="1">
      <c r="A132" s="102" t="s">
        <v>3688</v>
      </c>
    </row>
    <row r="133" spans="1:32">
      <c r="A133" s="101" t="s">
        <v>427</v>
      </c>
      <c r="B133" s="101">
        <v>2020</v>
      </c>
      <c r="C133" s="101">
        <v>2021</v>
      </c>
      <c r="D133" s="101">
        <v>2022</v>
      </c>
      <c r="E133" s="101">
        <v>2023</v>
      </c>
      <c r="F133" s="101">
        <v>2024</v>
      </c>
      <c r="G133" s="101">
        <v>2025</v>
      </c>
      <c r="H133" s="101">
        <v>2026</v>
      </c>
      <c r="I133" s="101">
        <v>2027</v>
      </c>
      <c r="J133" s="101">
        <v>2028</v>
      </c>
      <c r="K133" s="101">
        <v>2029</v>
      </c>
      <c r="L133" s="101">
        <v>2030</v>
      </c>
      <c r="M133" s="101">
        <v>2031</v>
      </c>
      <c r="N133" s="101">
        <v>2032</v>
      </c>
      <c r="O133" s="101">
        <v>2033</v>
      </c>
      <c r="P133" s="101">
        <v>2034</v>
      </c>
      <c r="Q133" s="101">
        <v>2035</v>
      </c>
      <c r="R133" s="101">
        <v>2036</v>
      </c>
      <c r="S133" s="101">
        <v>2037</v>
      </c>
      <c r="T133" s="101">
        <v>2038</v>
      </c>
      <c r="U133" s="101">
        <v>2039</v>
      </c>
      <c r="V133" s="101">
        <v>2040</v>
      </c>
      <c r="W133" s="101">
        <v>2041</v>
      </c>
      <c r="X133" s="101">
        <v>2042</v>
      </c>
      <c r="Y133" s="101">
        <v>2043</v>
      </c>
      <c r="Z133" s="101">
        <v>2044</v>
      </c>
      <c r="AA133" s="101">
        <v>2045</v>
      </c>
      <c r="AB133" s="101">
        <v>2046</v>
      </c>
      <c r="AC133" s="101">
        <v>2047</v>
      </c>
      <c r="AD133" s="101">
        <v>2048</v>
      </c>
      <c r="AE133" s="101">
        <v>2049</v>
      </c>
      <c r="AF133" s="101">
        <v>2050</v>
      </c>
    </row>
    <row r="134" spans="1:32">
      <c r="A134" s="101" t="s">
        <v>3689</v>
      </c>
      <c r="B134" s="101">
        <v>0</v>
      </c>
      <c r="C134" s="101">
        <v>0</v>
      </c>
      <c r="D134" s="101">
        <v>0</v>
      </c>
      <c r="E134" s="101">
        <v>0</v>
      </c>
      <c r="F134" s="101">
        <v>0</v>
      </c>
      <c r="G134" s="101">
        <v>0</v>
      </c>
      <c r="H134" s="101">
        <v>0</v>
      </c>
      <c r="I134" s="101">
        <v>0</v>
      </c>
      <c r="J134" s="101">
        <v>0</v>
      </c>
      <c r="K134" s="101">
        <v>0</v>
      </c>
      <c r="L134" s="101">
        <v>0</v>
      </c>
      <c r="M134" s="101">
        <v>0</v>
      </c>
      <c r="N134" s="101">
        <v>0</v>
      </c>
      <c r="O134" s="101">
        <v>0</v>
      </c>
      <c r="P134" s="101">
        <v>0</v>
      </c>
      <c r="Q134" s="101">
        <v>0</v>
      </c>
      <c r="R134" s="101">
        <v>0</v>
      </c>
      <c r="S134" s="101">
        <v>0</v>
      </c>
      <c r="T134" s="101">
        <v>0</v>
      </c>
      <c r="U134" s="101">
        <v>0</v>
      </c>
      <c r="V134" s="101">
        <v>0</v>
      </c>
      <c r="W134" s="101">
        <v>0</v>
      </c>
      <c r="X134" s="101">
        <v>0</v>
      </c>
      <c r="Y134" s="101">
        <v>0</v>
      </c>
      <c r="Z134" s="101">
        <v>0</v>
      </c>
      <c r="AA134" s="101">
        <v>0</v>
      </c>
      <c r="AB134" s="101">
        <v>0</v>
      </c>
      <c r="AC134" s="101">
        <v>0</v>
      </c>
      <c r="AD134" s="101">
        <v>0</v>
      </c>
      <c r="AE134" s="101">
        <v>0</v>
      </c>
      <c r="AF134" s="101">
        <v>0</v>
      </c>
    </row>
    <row r="135" spans="1:32">
      <c r="A135" s="101" t="s">
        <v>3690</v>
      </c>
      <c r="B135" s="101">
        <v>0</v>
      </c>
      <c r="C135" s="101">
        <v>0</v>
      </c>
      <c r="D135" s="101">
        <v>0</v>
      </c>
      <c r="E135" s="101">
        <v>0</v>
      </c>
      <c r="F135" s="101">
        <v>0</v>
      </c>
      <c r="G135" s="101">
        <v>0</v>
      </c>
      <c r="H135" s="101">
        <v>0</v>
      </c>
      <c r="I135" s="101">
        <v>0</v>
      </c>
      <c r="J135" s="101">
        <v>0</v>
      </c>
      <c r="K135" s="101">
        <v>0</v>
      </c>
      <c r="L135" s="101">
        <v>0</v>
      </c>
      <c r="M135" s="101">
        <v>0</v>
      </c>
      <c r="N135" s="101">
        <v>0</v>
      </c>
      <c r="O135" s="101">
        <v>0</v>
      </c>
      <c r="P135" s="101">
        <v>0</v>
      </c>
      <c r="Q135" s="101">
        <v>0</v>
      </c>
      <c r="R135" s="101">
        <v>0</v>
      </c>
      <c r="S135" s="101">
        <v>0</v>
      </c>
      <c r="T135" s="101">
        <v>0</v>
      </c>
      <c r="U135" s="101">
        <v>0</v>
      </c>
      <c r="V135" s="101">
        <v>0</v>
      </c>
      <c r="W135" s="101">
        <v>0</v>
      </c>
      <c r="X135" s="101">
        <v>0</v>
      </c>
      <c r="Y135" s="101">
        <v>0</v>
      </c>
      <c r="Z135" s="101">
        <v>0</v>
      </c>
      <c r="AA135" s="101">
        <v>0</v>
      </c>
      <c r="AB135" s="101">
        <v>0</v>
      </c>
      <c r="AC135" s="101">
        <v>0</v>
      </c>
      <c r="AD135" s="101">
        <v>0</v>
      </c>
      <c r="AE135" s="101">
        <v>0</v>
      </c>
      <c r="AF135" s="101">
        <v>0</v>
      </c>
    </row>
    <row r="136" spans="1:32">
      <c r="A136" s="101" t="s">
        <v>3691</v>
      </c>
      <c r="B136" s="101">
        <v>0</v>
      </c>
      <c r="C136" s="101">
        <v>0</v>
      </c>
      <c r="D136" s="101">
        <v>0</v>
      </c>
      <c r="E136" s="101">
        <v>0</v>
      </c>
      <c r="F136" s="101">
        <v>0</v>
      </c>
      <c r="G136" s="101">
        <v>0</v>
      </c>
      <c r="H136" s="101">
        <v>0</v>
      </c>
      <c r="I136" s="101">
        <v>0</v>
      </c>
      <c r="J136" s="101">
        <v>0</v>
      </c>
      <c r="K136" s="101">
        <v>0</v>
      </c>
      <c r="L136" s="101">
        <v>0</v>
      </c>
      <c r="M136" s="101">
        <v>0</v>
      </c>
      <c r="N136" s="101">
        <v>0</v>
      </c>
      <c r="O136" s="101">
        <v>0</v>
      </c>
      <c r="P136" s="101">
        <v>0</v>
      </c>
      <c r="Q136" s="101">
        <v>0</v>
      </c>
      <c r="R136" s="101">
        <v>0</v>
      </c>
      <c r="S136" s="101">
        <v>0</v>
      </c>
      <c r="T136" s="101">
        <v>0</v>
      </c>
      <c r="U136" s="101">
        <v>0</v>
      </c>
      <c r="V136" s="101">
        <v>0</v>
      </c>
      <c r="W136" s="101">
        <v>0</v>
      </c>
      <c r="X136" s="101">
        <v>0</v>
      </c>
      <c r="Y136" s="101">
        <v>0</v>
      </c>
      <c r="Z136" s="101">
        <v>0</v>
      </c>
      <c r="AA136" s="101">
        <v>0</v>
      </c>
      <c r="AB136" s="101">
        <v>0</v>
      </c>
      <c r="AC136" s="101">
        <v>0</v>
      </c>
      <c r="AD136" s="101">
        <v>0</v>
      </c>
      <c r="AE136" s="101">
        <v>0</v>
      </c>
      <c r="AF136" s="101">
        <v>0</v>
      </c>
    </row>
    <row r="137" spans="1:32">
      <c r="A137" s="101" t="s">
        <v>3692</v>
      </c>
      <c r="B137" s="101">
        <v>0</v>
      </c>
      <c r="C137" s="101">
        <v>0</v>
      </c>
      <c r="D137" s="101">
        <v>0</v>
      </c>
      <c r="E137" s="101">
        <v>0</v>
      </c>
      <c r="F137" s="101">
        <v>0</v>
      </c>
      <c r="G137" s="101">
        <v>0</v>
      </c>
      <c r="H137" s="101">
        <v>0</v>
      </c>
      <c r="I137" s="101">
        <v>0</v>
      </c>
      <c r="J137" s="101">
        <v>0</v>
      </c>
      <c r="K137" s="101">
        <v>0</v>
      </c>
      <c r="L137" s="101">
        <v>0</v>
      </c>
      <c r="M137" s="101">
        <v>0</v>
      </c>
      <c r="N137" s="101">
        <v>0</v>
      </c>
      <c r="O137" s="101">
        <v>0</v>
      </c>
      <c r="P137" s="101">
        <v>0</v>
      </c>
      <c r="Q137" s="101">
        <v>0</v>
      </c>
      <c r="R137" s="101">
        <v>0</v>
      </c>
      <c r="S137" s="101">
        <v>0</v>
      </c>
      <c r="T137" s="101">
        <v>0</v>
      </c>
      <c r="U137" s="101">
        <v>0</v>
      </c>
      <c r="V137" s="101">
        <v>0</v>
      </c>
      <c r="W137" s="101">
        <v>0</v>
      </c>
      <c r="X137" s="101">
        <v>0</v>
      </c>
      <c r="Y137" s="101">
        <v>0</v>
      </c>
      <c r="Z137" s="101">
        <v>0</v>
      </c>
      <c r="AA137" s="101">
        <v>0</v>
      </c>
      <c r="AB137" s="101">
        <v>0</v>
      </c>
      <c r="AC137" s="101">
        <v>0</v>
      </c>
      <c r="AD137" s="101">
        <v>0</v>
      </c>
      <c r="AE137" s="101">
        <v>0</v>
      </c>
      <c r="AF137" s="101">
        <v>0</v>
      </c>
    </row>
    <row r="138" spans="1:32">
      <c r="A138" s="101" t="s">
        <v>3693</v>
      </c>
      <c r="B138" s="101">
        <v>0</v>
      </c>
      <c r="C138" s="101">
        <v>0</v>
      </c>
      <c r="D138" s="101">
        <v>0</v>
      </c>
      <c r="E138" s="101">
        <v>0</v>
      </c>
      <c r="F138" s="101">
        <v>0</v>
      </c>
      <c r="G138" s="101">
        <v>0</v>
      </c>
      <c r="H138" s="101">
        <v>0</v>
      </c>
      <c r="I138" s="101">
        <v>0</v>
      </c>
      <c r="J138" s="101">
        <v>0</v>
      </c>
      <c r="K138" s="101">
        <v>0</v>
      </c>
      <c r="L138" s="101">
        <v>0</v>
      </c>
      <c r="M138" s="101">
        <v>0</v>
      </c>
      <c r="N138" s="101">
        <v>0</v>
      </c>
      <c r="O138" s="101">
        <v>0</v>
      </c>
      <c r="P138" s="101">
        <v>0</v>
      </c>
      <c r="Q138" s="101">
        <v>0</v>
      </c>
      <c r="R138" s="101">
        <v>0</v>
      </c>
      <c r="S138" s="101">
        <v>0</v>
      </c>
      <c r="T138" s="101">
        <v>0</v>
      </c>
      <c r="U138" s="101">
        <v>0</v>
      </c>
      <c r="V138" s="101">
        <v>0</v>
      </c>
      <c r="W138" s="101">
        <v>0</v>
      </c>
      <c r="X138" s="101">
        <v>0</v>
      </c>
      <c r="Y138" s="101">
        <v>0</v>
      </c>
      <c r="Z138" s="101">
        <v>0</v>
      </c>
      <c r="AA138" s="101">
        <v>0</v>
      </c>
      <c r="AB138" s="101">
        <v>0</v>
      </c>
      <c r="AC138" s="101">
        <v>0</v>
      </c>
      <c r="AD138" s="101">
        <v>0</v>
      </c>
      <c r="AE138" s="101">
        <v>0</v>
      </c>
      <c r="AF138" s="101">
        <v>0</v>
      </c>
    </row>
    <row r="139" spans="1:32">
      <c r="A139" s="101" t="s">
        <v>3694</v>
      </c>
      <c r="B139" s="101">
        <v>0</v>
      </c>
      <c r="C139" s="101">
        <v>0</v>
      </c>
      <c r="D139" s="101">
        <v>0</v>
      </c>
      <c r="E139" s="101">
        <v>0</v>
      </c>
      <c r="F139" s="101">
        <v>0</v>
      </c>
      <c r="G139" s="101">
        <v>0</v>
      </c>
      <c r="H139" s="101">
        <v>0</v>
      </c>
      <c r="I139" s="101">
        <v>0</v>
      </c>
      <c r="J139" s="101">
        <v>0</v>
      </c>
      <c r="K139" s="101">
        <v>0</v>
      </c>
      <c r="L139" s="101">
        <v>0</v>
      </c>
      <c r="M139" s="101">
        <v>0</v>
      </c>
      <c r="N139" s="101">
        <v>0</v>
      </c>
      <c r="O139" s="101">
        <v>0</v>
      </c>
      <c r="P139" s="101">
        <v>0</v>
      </c>
      <c r="Q139" s="101">
        <v>0</v>
      </c>
      <c r="R139" s="101">
        <v>0</v>
      </c>
      <c r="S139" s="101">
        <v>0</v>
      </c>
      <c r="T139" s="101">
        <v>0</v>
      </c>
      <c r="U139" s="101">
        <v>0</v>
      </c>
      <c r="V139" s="101">
        <v>0</v>
      </c>
      <c r="W139" s="101">
        <v>0</v>
      </c>
      <c r="X139" s="101">
        <v>0</v>
      </c>
      <c r="Y139" s="101">
        <v>0</v>
      </c>
      <c r="Z139" s="101">
        <v>0</v>
      </c>
      <c r="AA139" s="101">
        <v>0</v>
      </c>
      <c r="AB139" s="101">
        <v>0</v>
      </c>
      <c r="AC139" s="101">
        <v>0</v>
      </c>
      <c r="AD139" s="101">
        <v>0</v>
      </c>
      <c r="AE139" s="101">
        <v>0</v>
      </c>
      <c r="AF139" s="101">
        <v>0</v>
      </c>
    </row>
    <row r="140" spans="1:32">
      <c r="A140" s="101" t="s">
        <v>3695</v>
      </c>
      <c r="B140" s="101">
        <v>0</v>
      </c>
      <c r="C140" s="101">
        <v>0</v>
      </c>
      <c r="D140" s="101">
        <v>0</v>
      </c>
      <c r="E140" s="101">
        <v>0</v>
      </c>
      <c r="F140" s="101">
        <v>0</v>
      </c>
      <c r="G140" s="101">
        <v>0</v>
      </c>
      <c r="H140" s="101">
        <v>0</v>
      </c>
      <c r="I140" s="101">
        <v>0</v>
      </c>
      <c r="J140" s="101">
        <v>0</v>
      </c>
      <c r="K140" s="101">
        <v>0</v>
      </c>
      <c r="L140" s="101">
        <v>0</v>
      </c>
      <c r="M140" s="101">
        <v>0</v>
      </c>
      <c r="N140" s="101">
        <v>0</v>
      </c>
      <c r="O140" s="101">
        <v>0</v>
      </c>
      <c r="P140" s="101">
        <v>0</v>
      </c>
      <c r="Q140" s="101">
        <v>0</v>
      </c>
      <c r="R140" s="101">
        <v>0</v>
      </c>
      <c r="S140" s="101">
        <v>0</v>
      </c>
      <c r="T140" s="101">
        <v>0</v>
      </c>
      <c r="U140" s="101">
        <v>0</v>
      </c>
      <c r="V140" s="101">
        <v>0</v>
      </c>
      <c r="W140" s="101">
        <v>0</v>
      </c>
      <c r="X140" s="101">
        <v>0</v>
      </c>
      <c r="Y140" s="101">
        <v>0</v>
      </c>
      <c r="Z140" s="101">
        <v>0</v>
      </c>
      <c r="AA140" s="101">
        <v>0</v>
      </c>
      <c r="AB140" s="101">
        <v>0</v>
      </c>
      <c r="AC140" s="101">
        <v>0</v>
      </c>
      <c r="AD140" s="101">
        <v>0</v>
      </c>
      <c r="AE140" s="101">
        <v>0</v>
      </c>
      <c r="AF140" s="101">
        <v>0</v>
      </c>
    </row>
    <row r="141" spans="1:32">
      <c r="A141" s="101" t="s">
        <v>3675</v>
      </c>
      <c r="B141" s="101">
        <v>0</v>
      </c>
      <c r="C141" s="101">
        <v>0</v>
      </c>
      <c r="D141" s="101">
        <v>0</v>
      </c>
      <c r="E141" s="101">
        <v>0</v>
      </c>
      <c r="F141" s="101">
        <v>0</v>
      </c>
      <c r="G141" s="101">
        <v>0</v>
      </c>
      <c r="H141" s="101">
        <v>0</v>
      </c>
      <c r="I141" s="101">
        <v>0</v>
      </c>
      <c r="J141" s="101">
        <v>0</v>
      </c>
      <c r="K141" s="101">
        <v>0</v>
      </c>
      <c r="L141" s="101">
        <v>0</v>
      </c>
      <c r="M141" s="101">
        <v>0</v>
      </c>
      <c r="N141" s="101">
        <v>0</v>
      </c>
      <c r="O141" s="101">
        <v>0</v>
      </c>
      <c r="P141" s="101">
        <v>0</v>
      </c>
      <c r="Q141" s="101">
        <v>0</v>
      </c>
      <c r="R141" s="101">
        <v>0</v>
      </c>
      <c r="S141" s="101">
        <v>0</v>
      </c>
      <c r="T141" s="101">
        <v>0</v>
      </c>
      <c r="U141" s="101">
        <v>0</v>
      </c>
      <c r="V141" s="101">
        <v>0</v>
      </c>
      <c r="W141" s="101">
        <v>0</v>
      </c>
      <c r="X141" s="101">
        <v>0</v>
      </c>
      <c r="Y141" s="101">
        <v>0</v>
      </c>
      <c r="Z141" s="101">
        <v>0</v>
      </c>
      <c r="AA141" s="101">
        <v>0</v>
      </c>
      <c r="AB141" s="101">
        <v>0</v>
      </c>
      <c r="AC141" s="101">
        <v>0</v>
      </c>
      <c r="AD141" s="101">
        <v>0</v>
      </c>
      <c r="AE141" s="101">
        <v>0</v>
      </c>
      <c r="AF141" s="101">
        <v>0</v>
      </c>
    </row>
    <row r="142" spans="1:32" s="103" customFormat="1">
      <c r="A142" s="102" t="s">
        <v>3696</v>
      </c>
    </row>
    <row r="143" spans="1:32">
      <c r="A143" s="101" t="s">
        <v>427</v>
      </c>
      <c r="B143" s="101">
        <v>2020</v>
      </c>
      <c r="C143" s="101">
        <v>2021</v>
      </c>
      <c r="D143" s="101">
        <v>2022</v>
      </c>
      <c r="E143" s="101">
        <v>2023</v>
      </c>
      <c r="F143" s="101">
        <v>2024</v>
      </c>
      <c r="G143" s="101">
        <v>2025</v>
      </c>
      <c r="H143" s="101">
        <v>2026</v>
      </c>
      <c r="I143" s="101">
        <v>2027</v>
      </c>
      <c r="J143" s="101">
        <v>2028</v>
      </c>
      <c r="K143" s="101">
        <v>2029</v>
      </c>
      <c r="L143" s="101">
        <v>2030</v>
      </c>
      <c r="M143" s="101">
        <v>2031</v>
      </c>
      <c r="N143" s="101">
        <v>2032</v>
      </c>
      <c r="O143" s="101">
        <v>2033</v>
      </c>
      <c r="P143" s="101">
        <v>2034</v>
      </c>
      <c r="Q143" s="101">
        <v>2035</v>
      </c>
      <c r="R143" s="101">
        <v>2036</v>
      </c>
      <c r="S143" s="101">
        <v>2037</v>
      </c>
      <c r="T143" s="101">
        <v>2038</v>
      </c>
      <c r="U143" s="101">
        <v>2039</v>
      </c>
      <c r="V143" s="101">
        <v>2040</v>
      </c>
      <c r="W143" s="101">
        <v>2041</v>
      </c>
      <c r="X143" s="101">
        <v>2042</v>
      </c>
      <c r="Y143" s="101">
        <v>2043</v>
      </c>
      <c r="Z143" s="101">
        <v>2044</v>
      </c>
      <c r="AA143" s="101">
        <v>2045</v>
      </c>
      <c r="AB143" s="101">
        <v>2046</v>
      </c>
      <c r="AC143" s="101">
        <v>2047</v>
      </c>
      <c r="AD143" s="101">
        <v>2048</v>
      </c>
      <c r="AE143" s="101">
        <v>2049</v>
      </c>
      <c r="AF143" s="101">
        <v>2050</v>
      </c>
    </row>
    <row r="144" spans="1:32">
      <c r="A144" s="101" t="s">
        <v>3668</v>
      </c>
      <c r="B144" s="104">
        <v>7.2323913984774236E-5</v>
      </c>
      <c r="C144" s="104">
        <v>6.6407640789389056E-5</v>
      </c>
      <c r="D144" s="104">
        <v>6.049136759400544E-5</v>
      </c>
      <c r="E144" s="104">
        <v>5.457509439862026E-5</v>
      </c>
      <c r="F144" s="104">
        <v>4.8658821203235079E-5</v>
      </c>
      <c r="G144" s="104">
        <v>4.2742548007849899E-5</v>
      </c>
      <c r="H144" s="104">
        <v>3.6826274812466284E-5</v>
      </c>
      <c r="I144" s="104">
        <v>3.091000161708111E-5</v>
      </c>
      <c r="J144" s="104">
        <v>2.499372842169593E-5</v>
      </c>
      <c r="K144" s="104">
        <v>1.9077455226312314E-5</v>
      </c>
      <c r="L144" s="104">
        <v>1.3161182030927136E-5</v>
      </c>
      <c r="M144" s="104">
        <v>1.284050348397962E-5</v>
      </c>
      <c r="N144" s="104">
        <v>1.251982493703318E-5</v>
      </c>
      <c r="O144" s="104">
        <v>1.219914639008674E-5</v>
      </c>
      <c r="P144" s="104">
        <v>1.1878467843140302E-5</v>
      </c>
      <c r="Q144" s="104">
        <v>1.1557789296193959E-5</v>
      </c>
      <c r="R144" s="104">
        <v>1.1237110749247519E-5</v>
      </c>
      <c r="S144" s="104">
        <v>1.0916432202301079E-5</v>
      </c>
      <c r="T144" s="104">
        <v>1.059575365535464E-5</v>
      </c>
      <c r="U144" s="104">
        <v>1.02750751084082E-5</v>
      </c>
      <c r="V144" s="104">
        <v>9.9543965614618587E-6</v>
      </c>
      <c r="W144" s="104">
        <v>9.6337180145154188E-6</v>
      </c>
      <c r="X144" s="104">
        <v>9.3130394675689806E-6</v>
      </c>
      <c r="Y144" s="104">
        <v>8.9923609206225406E-6</v>
      </c>
      <c r="Z144" s="104">
        <v>8.6716823736761007E-6</v>
      </c>
      <c r="AA144" s="104">
        <v>8.3510038267296607E-6</v>
      </c>
      <c r="AB144" s="104">
        <v>8.0303252797833207E-6</v>
      </c>
      <c r="AC144" s="104">
        <v>7.7096467328368808E-6</v>
      </c>
      <c r="AD144" s="104">
        <v>7.3889681858904408E-6</v>
      </c>
      <c r="AE144" s="104">
        <v>7.0682896389440018E-6</v>
      </c>
      <c r="AF144" s="104">
        <v>6.7476110919975618E-6</v>
      </c>
    </row>
    <row r="145" spans="1:42">
      <c r="A145" s="101" t="s">
        <v>3669</v>
      </c>
      <c r="B145" s="104">
        <v>0</v>
      </c>
      <c r="C145" s="104">
        <v>0</v>
      </c>
      <c r="D145" s="104">
        <v>0</v>
      </c>
      <c r="E145" s="104">
        <v>0</v>
      </c>
      <c r="F145" s="104">
        <v>0</v>
      </c>
      <c r="G145" s="104">
        <v>0</v>
      </c>
      <c r="H145" s="104">
        <v>0</v>
      </c>
      <c r="I145" s="104">
        <v>0</v>
      </c>
      <c r="J145" s="104">
        <v>0</v>
      </c>
      <c r="K145" s="104">
        <v>0</v>
      </c>
      <c r="L145" s="104">
        <v>0</v>
      </c>
      <c r="M145" s="104">
        <v>0</v>
      </c>
      <c r="N145" s="104">
        <v>0</v>
      </c>
      <c r="O145" s="104">
        <v>0</v>
      </c>
      <c r="P145" s="104">
        <v>0</v>
      </c>
      <c r="Q145" s="104">
        <v>0</v>
      </c>
      <c r="R145" s="104">
        <v>0</v>
      </c>
      <c r="S145" s="104">
        <v>0</v>
      </c>
      <c r="T145" s="104">
        <v>0</v>
      </c>
      <c r="U145" s="104">
        <v>0</v>
      </c>
      <c r="V145" s="104">
        <v>0</v>
      </c>
      <c r="W145" s="104">
        <v>0</v>
      </c>
      <c r="X145" s="104">
        <v>0</v>
      </c>
      <c r="Y145" s="104">
        <v>0</v>
      </c>
      <c r="Z145" s="104">
        <v>0</v>
      </c>
      <c r="AA145" s="104">
        <v>0</v>
      </c>
      <c r="AB145" s="104">
        <v>0</v>
      </c>
      <c r="AC145" s="104">
        <v>0</v>
      </c>
      <c r="AD145" s="104">
        <v>0</v>
      </c>
      <c r="AE145" s="104">
        <v>0</v>
      </c>
      <c r="AF145" s="104">
        <v>0</v>
      </c>
    </row>
    <row r="146" spans="1:42">
      <c r="A146" s="101" t="s">
        <v>3670</v>
      </c>
      <c r="B146" s="104">
        <v>7.2323913984774236E-5</v>
      </c>
      <c r="C146" s="104">
        <v>6.6407640789389056E-5</v>
      </c>
      <c r="D146" s="104">
        <v>6.049136759400544E-5</v>
      </c>
      <c r="E146" s="104">
        <v>5.457509439862026E-5</v>
      </c>
      <c r="F146" s="104">
        <v>4.8658821203235079E-5</v>
      </c>
      <c r="G146" s="104">
        <v>4.2742548007849899E-5</v>
      </c>
      <c r="H146" s="104">
        <v>3.6826274812466284E-5</v>
      </c>
      <c r="I146" s="104">
        <v>3.091000161708111E-5</v>
      </c>
      <c r="J146" s="104">
        <v>2.499372842169593E-5</v>
      </c>
      <c r="K146" s="104">
        <v>1.9077455226312314E-5</v>
      </c>
      <c r="L146" s="104">
        <v>1.3161182030927136E-5</v>
      </c>
      <c r="M146" s="104">
        <v>1.284050348397962E-5</v>
      </c>
      <c r="N146" s="104">
        <v>1.251982493703318E-5</v>
      </c>
      <c r="O146" s="104">
        <v>1.219914639008674E-5</v>
      </c>
      <c r="P146" s="104">
        <v>1.1878467843140302E-5</v>
      </c>
      <c r="Q146" s="104">
        <v>1.1557789296193959E-5</v>
      </c>
      <c r="R146" s="104">
        <v>1.1237110749247519E-5</v>
      </c>
      <c r="S146" s="104">
        <v>1.0916432202301079E-5</v>
      </c>
      <c r="T146" s="104">
        <v>1.059575365535464E-5</v>
      </c>
      <c r="U146" s="104">
        <v>1.02750751084082E-5</v>
      </c>
      <c r="V146" s="104">
        <v>9.9543965614618587E-6</v>
      </c>
      <c r="W146" s="104">
        <v>9.6337180145154188E-6</v>
      </c>
      <c r="X146" s="104">
        <v>9.3130394675689806E-6</v>
      </c>
      <c r="Y146" s="104">
        <v>8.9923609206225406E-6</v>
      </c>
      <c r="Z146" s="104">
        <v>8.6716823736761007E-6</v>
      </c>
      <c r="AA146" s="104">
        <v>8.3510038267296607E-6</v>
      </c>
      <c r="AB146" s="104">
        <v>8.0303252797833207E-6</v>
      </c>
      <c r="AC146" s="104">
        <v>7.7096467328368808E-6</v>
      </c>
      <c r="AD146" s="104">
        <v>7.3889681858904408E-6</v>
      </c>
      <c r="AE146" s="104">
        <v>7.0682896389440018E-6</v>
      </c>
      <c r="AF146" s="104">
        <v>6.7476110919975618E-6</v>
      </c>
    </row>
    <row r="147" spans="1:42">
      <c r="A147" s="101" t="s">
        <v>3671</v>
      </c>
      <c r="B147" s="104">
        <v>7.2323913984774236E-5</v>
      </c>
      <c r="C147" s="104">
        <v>6.6407640789389056E-5</v>
      </c>
      <c r="D147" s="104">
        <v>6.049136759400544E-5</v>
      </c>
      <c r="E147" s="104">
        <v>5.457509439862026E-5</v>
      </c>
      <c r="F147" s="104">
        <v>4.8658821203235079E-5</v>
      </c>
      <c r="G147" s="104">
        <v>4.2742548007849899E-5</v>
      </c>
      <c r="H147" s="104">
        <v>3.6826274812466284E-5</v>
      </c>
      <c r="I147" s="104">
        <v>3.091000161708111E-5</v>
      </c>
      <c r="J147" s="104">
        <v>2.499372842169593E-5</v>
      </c>
      <c r="K147" s="104">
        <v>1.9077455226312314E-5</v>
      </c>
      <c r="L147" s="104">
        <v>1.3161182030927136E-5</v>
      </c>
      <c r="M147" s="104">
        <v>1.284050348397962E-5</v>
      </c>
      <c r="N147" s="104">
        <v>1.251982493703318E-5</v>
      </c>
      <c r="O147" s="104">
        <v>1.219914639008674E-5</v>
      </c>
      <c r="P147" s="104">
        <v>1.1878467843140302E-5</v>
      </c>
      <c r="Q147" s="104">
        <v>1.1557789296193959E-5</v>
      </c>
      <c r="R147" s="104">
        <v>1.1237110749247519E-5</v>
      </c>
      <c r="S147" s="104">
        <v>1.0916432202301079E-5</v>
      </c>
      <c r="T147" s="104">
        <v>1.059575365535464E-5</v>
      </c>
      <c r="U147" s="104">
        <v>1.02750751084082E-5</v>
      </c>
      <c r="V147" s="104">
        <v>9.9543965614618587E-6</v>
      </c>
      <c r="W147" s="104">
        <v>9.6337180145154188E-6</v>
      </c>
      <c r="X147" s="104">
        <v>9.3130394675689806E-6</v>
      </c>
      <c r="Y147" s="104">
        <v>8.9923609206225406E-6</v>
      </c>
      <c r="Z147" s="104">
        <v>8.6716823736761007E-6</v>
      </c>
      <c r="AA147" s="104">
        <v>8.3510038267296607E-6</v>
      </c>
      <c r="AB147" s="104">
        <v>8.0303252797833207E-6</v>
      </c>
      <c r="AC147" s="104">
        <v>7.7096467328368808E-6</v>
      </c>
      <c r="AD147" s="104">
        <v>7.3889681858904408E-6</v>
      </c>
      <c r="AE147" s="104">
        <v>7.0682896389440018E-6</v>
      </c>
      <c r="AF147" s="104">
        <v>6.7476110919975618E-6</v>
      </c>
    </row>
    <row r="148" spans="1:42">
      <c r="A148" s="101" t="s">
        <v>3672</v>
      </c>
      <c r="B148" s="104">
        <v>7.2323913984774236E-5</v>
      </c>
      <c r="C148" s="104">
        <v>6.6407640789389056E-5</v>
      </c>
      <c r="D148" s="104">
        <v>6.049136759400544E-5</v>
      </c>
      <c r="E148" s="104">
        <v>5.457509439862026E-5</v>
      </c>
      <c r="F148" s="104">
        <v>4.8658821203235079E-5</v>
      </c>
      <c r="G148" s="104">
        <v>4.2742548007849899E-5</v>
      </c>
      <c r="H148" s="104">
        <v>3.6826274812466284E-5</v>
      </c>
      <c r="I148" s="104">
        <v>3.091000161708111E-5</v>
      </c>
      <c r="J148" s="104">
        <v>2.499372842169593E-5</v>
      </c>
      <c r="K148" s="104">
        <v>1.9077455226312314E-5</v>
      </c>
      <c r="L148" s="104">
        <v>1.3161182030927136E-5</v>
      </c>
      <c r="M148" s="104">
        <v>1.284050348397962E-5</v>
      </c>
      <c r="N148" s="104">
        <v>1.251982493703318E-5</v>
      </c>
      <c r="O148" s="104">
        <v>1.219914639008674E-5</v>
      </c>
      <c r="P148" s="104">
        <v>1.1878467843140302E-5</v>
      </c>
      <c r="Q148" s="104">
        <v>1.1557789296193959E-5</v>
      </c>
      <c r="R148" s="104">
        <v>1.1237110749247519E-5</v>
      </c>
      <c r="S148" s="104">
        <v>1.0916432202301079E-5</v>
      </c>
      <c r="T148" s="104">
        <v>1.059575365535464E-5</v>
      </c>
      <c r="U148" s="104">
        <v>1.02750751084082E-5</v>
      </c>
      <c r="V148" s="104">
        <v>9.9543965614618587E-6</v>
      </c>
      <c r="W148" s="104">
        <v>9.6337180145154188E-6</v>
      </c>
      <c r="X148" s="104">
        <v>9.3130394675689806E-6</v>
      </c>
      <c r="Y148" s="104">
        <v>8.9923609206225406E-6</v>
      </c>
      <c r="Z148" s="104">
        <v>8.6716823736761007E-6</v>
      </c>
      <c r="AA148" s="104">
        <v>8.3510038267296607E-6</v>
      </c>
      <c r="AB148" s="104">
        <v>8.0303252797833207E-6</v>
      </c>
      <c r="AC148" s="104">
        <v>7.7096467328368808E-6</v>
      </c>
      <c r="AD148" s="104">
        <v>7.3889681858904408E-6</v>
      </c>
      <c r="AE148" s="104">
        <v>7.0682896389440018E-6</v>
      </c>
      <c r="AF148" s="104">
        <v>6.7476110919975618E-6</v>
      </c>
    </row>
    <row r="149" spans="1:42">
      <c r="A149" s="101" t="s">
        <v>3673</v>
      </c>
      <c r="B149" s="104">
        <v>7.2323913984774236E-5</v>
      </c>
      <c r="C149" s="104">
        <v>6.6407640789389056E-5</v>
      </c>
      <c r="D149" s="104">
        <v>6.049136759400544E-5</v>
      </c>
      <c r="E149" s="104">
        <v>5.457509439862026E-5</v>
      </c>
      <c r="F149" s="104">
        <v>4.8658821203235079E-5</v>
      </c>
      <c r="G149" s="104">
        <v>4.2742548007849899E-5</v>
      </c>
      <c r="H149" s="104">
        <v>3.6826274812466284E-5</v>
      </c>
      <c r="I149" s="104">
        <v>3.091000161708111E-5</v>
      </c>
      <c r="J149" s="104">
        <v>2.499372842169593E-5</v>
      </c>
      <c r="K149" s="104">
        <v>1.9077455226312314E-5</v>
      </c>
      <c r="L149" s="104">
        <v>1.3161182030927136E-5</v>
      </c>
      <c r="M149" s="104">
        <v>1.284050348397962E-5</v>
      </c>
      <c r="N149" s="104">
        <v>1.251982493703318E-5</v>
      </c>
      <c r="O149" s="104">
        <v>1.219914639008674E-5</v>
      </c>
      <c r="P149" s="104">
        <v>1.1878467843140302E-5</v>
      </c>
      <c r="Q149" s="104">
        <v>1.1557789296193959E-5</v>
      </c>
      <c r="R149" s="104">
        <v>1.1237110749247519E-5</v>
      </c>
      <c r="S149" s="104">
        <v>1.0916432202301079E-5</v>
      </c>
      <c r="T149" s="104">
        <v>1.059575365535464E-5</v>
      </c>
      <c r="U149" s="104">
        <v>1.02750751084082E-5</v>
      </c>
      <c r="V149" s="104">
        <v>9.9543965614618587E-6</v>
      </c>
      <c r="W149" s="104">
        <v>9.6337180145154188E-6</v>
      </c>
      <c r="X149" s="104">
        <v>9.3130394675689806E-6</v>
      </c>
      <c r="Y149" s="104">
        <v>8.9923609206225406E-6</v>
      </c>
      <c r="Z149" s="104">
        <v>8.6716823736761007E-6</v>
      </c>
      <c r="AA149" s="104">
        <v>8.3510038267296607E-6</v>
      </c>
      <c r="AB149" s="104">
        <v>8.0303252797833207E-6</v>
      </c>
      <c r="AC149" s="104">
        <v>7.7096467328368808E-6</v>
      </c>
      <c r="AD149" s="104">
        <v>7.3889681858904408E-6</v>
      </c>
      <c r="AE149" s="104">
        <v>7.0682896389440018E-6</v>
      </c>
      <c r="AF149" s="104">
        <v>6.7476110919975618E-6</v>
      </c>
    </row>
    <row r="150" spans="1:42">
      <c r="A150" s="101" t="s">
        <v>3674</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row>
    <row r="151" spans="1:42">
      <c r="A151" s="101" t="s">
        <v>3675</v>
      </c>
      <c r="B151" s="104">
        <v>7.2323913984774236E-5</v>
      </c>
      <c r="C151" s="104">
        <v>6.6407640789389056E-5</v>
      </c>
      <c r="D151" s="104">
        <v>6.049136759400544E-5</v>
      </c>
      <c r="E151" s="104">
        <v>5.457509439862026E-5</v>
      </c>
      <c r="F151" s="104">
        <v>4.8658821203235079E-5</v>
      </c>
      <c r="G151" s="104">
        <v>4.2742548007849899E-5</v>
      </c>
      <c r="H151" s="104">
        <v>3.6826274812466284E-5</v>
      </c>
      <c r="I151" s="104">
        <v>3.091000161708111E-5</v>
      </c>
      <c r="J151" s="104">
        <v>2.499372842169593E-5</v>
      </c>
      <c r="K151" s="104">
        <v>1.9077455226312314E-5</v>
      </c>
      <c r="L151" s="104">
        <v>1.3161182030927136E-5</v>
      </c>
      <c r="M151" s="104">
        <v>1.284050348397962E-5</v>
      </c>
      <c r="N151" s="104">
        <v>1.251982493703318E-5</v>
      </c>
      <c r="O151" s="104">
        <v>1.219914639008674E-5</v>
      </c>
      <c r="P151" s="104">
        <v>1.1878467843140302E-5</v>
      </c>
      <c r="Q151" s="104">
        <v>1.1557789296193959E-5</v>
      </c>
      <c r="R151" s="104">
        <v>1.1237110749247519E-5</v>
      </c>
      <c r="S151" s="104">
        <v>1.0916432202301079E-5</v>
      </c>
      <c r="T151" s="104">
        <v>1.059575365535464E-5</v>
      </c>
      <c r="U151" s="104">
        <v>1.02750751084082E-5</v>
      </c>
      <c r="V151" s="104">
        <v>9.9543965614618587E-6</v>
      </c>
      <c r="W151" s="104">
        <v>9.6337180145154188E-6</v>
      </c>
      <c r="X151" s="104">
        <v>9.3130394675689806E-6</v>
      </c>
      <c r="Y151" s="104">
        <v>8.9923609206225406E-6</v>
      </c>
      <c r="Z151" s="104">
        <v>8.6716823736761007E-6</v>
      </c>
      <c r="AA151" s="104">
        <v>8.3510038267296607E-6</v>
      </c>
      <c r="AB151" s="104">
        <v>8.0303252797833207E-6</v>
      </c>
      <c r="AC151" s="104">
        <v>7.7096467328368808E-6</v>
      </c>
      <c r="AD151" s="104">
        <v>7.3889681858904408E-6</v>
      </c>
      <c r="AE151" s="104">
        <v>7.0682896389440018E-6</v>
      </c>
      <c r="AF151" s="104">
        <v>6.7476110919975618E-6</v>
      </c>
    </row>
    <row r="153" spans="1:42">
      <c r="A153" s="102" t="s">
        <v>3667</v>
      </c>
    </row>
    <row r="154" spans="1:42">
      <c r="A154" s="105" t="s">
        <v>3697</v>
      </c>
      <c r="B154" s="101">
        <f t="shared" ref="B154:AF154" si="0">B$1</f>
        <v>2020</v>
      </c>
      <c r="C154" s="101">
        <f t="shared" si="0"/>
        <v>2021</v>
      </c>
      <c r="D154" s="101">
        <f t="shared" si="0"/>
        <v>2022</v>
      </c>
      <c r="E154" s="101">
        <f t="shared" si="0"/>
        <v>2023</v>
      </c>
      <c r="F154" s="101">
        <f t="shared" si="0"/>
        <v>2024</v>
      </c>
      <c r="G154" s="101">
        <f t="shared" si="0"/>
        <v>2025</v>
      </c>
      <c r="H154" s="101">
        <f t="shared" si="0"/>
        <v>2026</v>
      </c>
      <c r="I154" s="101">
        <f t="shared" si="0"/>
        <v>2027</v>
      </c>
      <c r="J154" s="101">
        <f t="shared" si="0"/>
        <v>2028</v>
      </c>
      <c r="K154" s="101">
        <f t="shared" si="0"/>
        <v>2029</v>
      </c>
      <c r="L154" s="101">
        <f t="shared" si="0"/>
        <v>2030</v>
      </c>
      <c r="M154" s="101">
        <f t="shared" si="0"/>
        <v>2031</v>
      </c>
      <c r="N154" s="101">
        <f t="shared" si="0"/>
        <v>2032</v>
      </c>
      <c r="O154" s="101">
        <f t="shared" si="0"/>
        <v>2033</v>
      </c>
      <c r="P154" s="101">
        <f t="shared" si="0"/>
        <v>2034</v>
      </c>
      <c r="Q154" s="101">
        <f t="shared" si="0"/>
        <v>2035</v>
      </c>
      <c r="R154" s="101">
        <f t="shared" si="0"/>
        <v>2036</v>
      </c>
      <c r="S154" s="101">
        <f t="shared" si="0"/>
        <v>2037</v>
      </c>
      <c r="T154" s="101">
        <f t="shared" si="0"/>
        <v>2038</v>
      </c>
      <c r="U154" s="101">
        <f t="shared" si="0"/>
        <v>2039</v>
      </c>
      <c r="V154" s="101">
        <f t="shared" si="0"/>
        <v>2040</v>
      </c>
      <c r="W154" s="101">
        <f t="shared" si="0"/>
        <v>2041</v>
      </c>
      <c r="X154" s="101">
        <f t="shared" si="0"/>
        <v>2042</v>
      </c>
      <c r="Y154" s="101">
        <f t="shared" si="0"/>
        <v>2043</v>
      </c>
      <c r="Z154" s="101">
        <f t="shared" si="0"/>
        <v>2044</v>
      </c>
      <c r="AA154" s="101">
        <f t="shared" si="0"/>
        <v>2045</v>
      </c>
      <c r="AB154" s="101">
        <f t="shared" si="0"/>
        <v>2046</v>
      </c>
      <c r="AC154" s="101">
        <f t="shared" si="0"/>
        <v>2047</v>
      </c>
      <c r="AD154" s="101">
        <f t="shared" si="0"/>
        <v>2048</v>
      </c>
      <c r="AE154" s="101">
        <f t="shared" si="0"/>
        <v>2049</v>
      </c>
      <c r="AF154" s="101">
        <f t="shared" si="0"/>
        <v>2050</v>
      </c>
    </row>
    <row r="155" spans="1:42">
      <c r="A155" s="101" t="s">
        <v>3668</v>
      </c>
      <c r="B155" s="106"/>
      <c r="C155" s="106" t="str">
        <f>IFERROR(C4/B4-1,"")</f>
        <v/>
      </c>
      <c r="D155" s="106" t="str">
        <f t="shared" ref="D155:AF156" si="1">IFERROR(D4/C4-1,"")</f>
        <v/>
      </c>
      <c r="E155" s="106" t="str">
        <f t="shared" si="1"/>
        <v/>
      </c>
      <c r="F155" s="106" t="str">
        <f t="shared" si="1"/>
        <v/>
      </c>
      <c r="G155" s="106" t="str">
        <f t="shared" si="1"/>
        <v/>
      </c>
      <c r="H155" s="106" t="str">
        <f t="shared" si="1"/>
        <v/>
      </c>
      <c r="I155" s="106" t="str">
        <f t="shared" si="1"/>
        <v/>
      </c>
      <c r="J155" s="106" t="str">
        <f t="shared" si="1"/>
        <v/>
      </c>
      <c r="K155" s="106" t="str">
        <f t="shared" si="1"/>
        <v/>
      </c>
      <c r="L155" s="106" t="str">
        <f t="shared" si="1"/>
        <v/>
      </c>
      <c r="M155" s="106" t="str">
        <f t="shared" si="1"/>
        <v/>
      </c>
      <c r="N155" s="106" t="str">
        <f t="shared" si="1"/>
        <v/>
      </c>
      <c r="O155" s="106" t="str">
        <f t="shared" si="1"/>
        <v/>
      </c>
      <c r="P155" s="106" t="str">
        <f t="shared" si="1"/>
        <v/>
      </c>
      <c r="Q155" s="106" t="str">
        <f t="shared" si="1"/>
        <v/>
      </c>
      <c r="R155" s="106" t="str">
        <f t="shared" si="1"/>
        <v/>
      </c>
      <c r="S155" s="106" t="str">
        <f t="shared" si="1"/>
        <v/>
      </c>
      <c r="T155" s="106" t="str">
        <f t="shared" si="1"/>
        <v/>
      </c>
      <c r="U155" s="106" t="str">
        <f t="shared" si="1"/>
        <v/>
      </c>
      <c r="V155" s="106" t="str">
        <f t="shared" si="1"/>
        <v/>
      </c>
      <c r="W155" s="106" t="str">
        <f t="shared" si="1"/>
        <v/>
      </c>
      <c r="X155" s="106" t="str">
        <f t="shared" si="1"/>
        <v/>
      </c>
      <c r="Y155" s="106" t="str">
        <f t="shared" si="1"/>
        <v/>
      </c>
      <c r="Z155" s="106" t="str">
        <f t="shared" si="1"/>
        <v/>
      </c>
      <c r="AA155" s="106" t="str">
        <f t="shared" si="1"/>
        <v/>
      </c>
      <c r="AB155" s="106" t="str">
        <f t="shared" si="1"/>
        <v/>
      </c>
      <c r="AC155" s="106" t="str">
        <f t="shared" si="1"/>
        <v/>
      </c>
      <c r="AD155" s="106" t="str">
        <f t="shared" si="1"/>
        <v/>
      </c>
      <c r="AE155" s="106" t="str">
        <f t="shared" si="1"/>
        <v/>
      </c>
      <c r="AF155" s="106" t="str">
        <f t="shared" si="1"/>
        <v/>
      </c>
    </row>
    <row r="156" spans="1:42">
      <c r="A156" s="101" t="s">
        <v>3669</v>
      </c>
      <c r="B156" s="106"/>
      <c r="C156" s="106">
        <f>IFERROR(C5/B5-1,"")</f>
        <v>4.119091531303698E-2</v>
      </c>
      <c r="D156" s="106">
        <f t="shared" si="1"/>
        <v>2.4206793457943743E-3</v>
      </c>
      <c r="E156" s="106">
        <f t="shared" si="1"/>
        <v>-3.7591613758745646E-2</v>
      </c>
      <c r="F156" s="106">
        <f t="shared" si="1"/>
        <v>-1.7546414724549431E-2</v>
      </c>
      <c r="G156" s="106">
        <f t="shared" si="1"/>
        <v>-4.271917341160425E-2</v>
      </c>
      <c r="H156" s="106">
        <f t="shared" si="1"/>
        <v>-1.07359240322209E-2</v>
      </c>
      <c r="I156" s="106">
        <f t="shared" si="1"/>
        <v>-9.7337597828172084E-3</v>
      </c>
      <c r="J156" s="106">
        <f t="shared" si="1"/>
        <v>-2.2987480466456378E-2</v>
      </c>
      <c r="K156" s="106">
        <f t="shared" si="1"/>
        <v>-3.4340810149580125E-3</v>
      </c>
      <c r="L156" s="106">
        <f t="shared" si="1"/>
        <v>-2.5141318446455507E-3</v>
      </c>
      <c r="M156" s="106">
        <f t="shared" si="1"/>
        <v>2.5129118795104155E-3</v>
      </c>
      <c r="N156" s="106">
        <f t="shared" si="1"/>
        <v>-1.4022073037936011E-2</v>
      </c>
      <c r="O156" s="106">
        <f t="shared" si="1"/>
        <v>-8.8194042182828669E-3</v>
      </c>
      <c r="P156" s="106">
        <f t="shared" si="1"/>
        <v>-3.0935211675401364E-3</v>
      </c>
      <c r="Q156" s="106">
        <f t="shared" si="1"/>
        <v>-8.6546953894791612E-3</v>
      </c>
      <c r="R156" s="106">
        <f t="shared" si="1"/>
        <v>-5.8882080948453597E-3</v>
      </c>
      <c r="S156" s="106">
        <f t="shared" si="1"/>
        <v>-8.4063351881225046E-4</v>
      </c>
      <c r="T156" s="106">
        <f t="shared" si="1"/>
        <v>7.9987815064594958E-3</v>
      </c>
      <c r="U156" s="106">
        <f t="shared" si="1"/>
        <v>-1.7178977967735598E-3</v>
      </c>
      <c r="V156" s="106">
        <f t="shared" si="1"/>
        <v>-6.2467302271462799E-4</v>
      </c>
      <c r="W156" s="106">
        <f t="shared" si="1"/>
        <v>-6.6773608617698432E-4</v>
      </c>
      <c r="X156" s="106">
        <f t="shared" si="1"/>
        <v>-3.0281707082370213E-3</v>
      </c>
      <c r="Y156" s="106">
        <f t="shared" si="1"/>
        <v>-8.9884386961336382E-4</v>
      </c>
      <c r="Z156" s="106">
        <f t="shared" si="1"/>
        <v>-1.4231415986646345E-3</v>
      </c>
      <c r="AA156" s="106">
        <f t="shared" si="1"/>
        <v>-2.8467117093691208E-3</v>
      </c>
      <c r="AB156" s="106">
        <f t="shared" si="1"/>
        <v>-1.2867390684786484E-3</v>
      </c>
      <c r="AC156" s="106">
        <f t="shared" si="1"/>
        <v>-1.384935592298131E-3</v>
      </c>
      <c r="AD156" s="106">
        <f t="shared" si="1"/>
        <v>-6.3493819947016972E-3</v>
      </c>
      <c r="AE156" s="106">
        <f t="shared" si="1"/>
        <v>-1.4581309001374665E-3</v>
      </c>
      <c r="AF156" s="106">
        <f t="shared" si="1"/>
        <v>-7.5004549908375129E-4</v>
      </c>
      <c r="AH156" s="101" t="str">
        <f t="shared" ref="AH156:AP162" si="2">IFERROR(AH5/AG5,"")</f>
        <v/>
      </c>
      <c r="AI156" s="101" t="str">
        <f t="shared" si="2"/>
        <v/>
      </c>
      <c r="AJ156" s="101" t="str">
        <f t="shared" si="2"/>
        <v/>
      </c>
      <c r="AK156" s="101" t="str">
        <f t="shared" si="2"/>
        <v/>
      </c>
      <c r="AL156" s="101" t="str">
        <f t="shared" si="2"/>
        <v/>
      </c>
      <c r="AM156" s="101" t="str">
        <f t="shared" si="2"/>
        <v/>
      </c>
      <c r="AN156" s="101" t="str">
        <f t="shared" si="2"/>
        <v/>
      </c>
      <c r="AO156" s="101" t="str">
        <f t="shared" si="2"/>
        <v/>
      </c>
      <c r="AP156" s="101" t="str">
        <f t="shared" si="2"/>
        <v/>
      </c>
    </row>
    <row r="157" spans="1:42">
      <c r="A157" s="101" t="s">
        <v>3670</v>
      </c>
      <c r="B157" s="106"/>
      <c r="C157" s="106" t="str">
        <f t="shared" ref="C157:AF163" si="3">IFERROR(C6/B6-1,"")</f>
        <v/>
      </c>
      <c r="D157" s="106" t="str">
        <f t="shared" si="3"/>
        <v/>
      </c>
      <c r="E157" s="106" t="str">
        <f t="shared" si="3"/>
        <v/>
      </c>
      <c r="F157" s="106" t="str">
        <f t="shared" si="3"/>
        <v/>
      </c>
      <c r="G157" s="106" t="str">
        <f t="shared" si="3"/>
        <v/>
      </c>
      <c r="H157" s="106" t="str">
        <f t="shared" si="3"/>
        <v/>
      </c>
      <c r="I157" s="106" t="str">
        <f t="shared" si="3"/>
        <v/>
      </c>
      <c r="J157" s="106" t="str">
        <f t="shared" si="3"/>
        <v/>
      </c>
      <c r="K157" s="106" t="str">
        <f t="shared" si="3"/>
        <v/>
      </c>
      <c r="L157" s="106" t="str">
        <f t="shared" si="3"/>
        <v/>
      </c>
      <c r="M157" s="106" t="str">
        <f t="shared" si="3"/>
        <v/>
      </c>
      <c r="N157" s="106" t="str">
        <f t="shared" si="3"/>
        <v/>
      </c>
      <c r="O157" s="106" t="str">
        <f t="shared" si="3"/>
        <v/>
      </c>
      <c r="P157" s="106" t="str">
        <f t="shared" si="3"/>
        <v/>
      </c>
      <c r="Q157" s="106" t="str">
        <f t="shared" si="3"/>
        <v/>
      </c>
      <c r="R157" s="106" t="str">
        <f t="shared" si="3"/>
        <v/>
      </c>
      <c r="S157" s="106" t="str">
        <f t="shared" si="3"/>
        <v/>
      </c>
      <c r="T157" s="106" t="str">
        <f t="shared" si="3"/>
        <v/>
      </c>
      <c r="U157" s="106" t="str">
        <f t="shared" si="3"/>
        <v/>
      </c>
      <c r="V157" s="106" t="str">
        <f t="shared" si="3"/>
        <v/>
      </c>
      <c r="W157" s="106" t="str">
        <f t="shared" si="3"/>
        <v/>
      </c>
      <c r="X157" s="106" t="str">
        <f t="shared" si="3"/>
        <v/>
      </c>
      <c r="Y157" s="106" t="str">
        <f t="shared" si="3"/>
        <v/>
      </c>
      <c r="Z157" s="106" t="str">
        <f t="shared" si="3"/>
        <v/>
      </c>
      <c r="AA157" s="106" t="str">
        <f t="shared" si="3"/>
        <v/>
      </c>
      <c r="AB157" s="106" t="str">
        <f t="shared" si="3"/>
        <v/>
      </c>
      <c r="AC157" s="106" t="str">
        <f t="shared" si="3"/>
        <v/>
      </c>
      <c r="AD157" s="106" t="str">
        <f t="shared" si="3"/>
        <v/>
      </c>
      <c r="AE157" s="106" t="str">
        <f t="shared" si="3"/>
        <v/>
      </c>
      <c r="AF157" s="106" t="str">
        <f t="shared" si="3"/>
        <v/>
      </c>
      <c r="AH157" s="101" t="str">
        <f t="shared" si="2"/>
        <v/>
      </c>
      <c r="AI157" s="101" t="str">
        <f t="shared" si="2"/>
        <v/>
      </c>
      <c r="AJ157" s="101" t="str">
        <f t="shared" si="2"/>
        <v/>
      </c>
      <c r="AK157" s="101" t="str">
        <f t="shared" si="2"/>
        <v/>
      </c>
      <c r="AL157" s="101" t="str">
        <f t="shared" si="2"/>
        <v/>
      </c>
      <c r="AM157" s="101" t="str">
        <f t="shared" si="2"/>
        <v/>
      </c>
      <c r="AN157" s="101" t="str">
        <f t="shared" si="2"/>
        <v/>
      </c>
      <c r="AO157" s="101" t="str">
        <f t="shared" si="2"/>
        <v/>
      </c>
      <c r="AP157" s="101" t="str">
        <f t="shared" si="2"/>
        <v/>
      </c>
    </row>
    <row r="158" spans="1:42">
      <c r="A158" s="101" t="s">
        <v>3671</v>
      </c>
      <c r="B158" s="106"/>
      <c r="C158" s="106" t="str">
        <f t="shared" si="3"/>
        <v/>
      </c>
      <c r="D158" s="106" t="str">
        <f t="shared" si="3"/>
        <v/>
      </c>
      <c r="E158" s="106" t="str">
        <f t="shared" si="3"/>
        <v/>
      </c>
      <c r="F158" s="106" t="str">
        <f t="shared" si="3"/>
        <v/>
      </c>
      <c r="G158" s="106" t="str">
        <f t="shared" si="3"/>
        <v/>
      </c>
      <c r="H158" s="106" t="str">
        <f t="shared" si="3"/>
        <v/>
      </c>
      <c r="I158" s="106" t="str">
        <f t="shared" si="3"/>
        <v/>
      </c>
      <c r="J158" s="106" t="str">
        <f t="shared" si="3"/>
        <v/>
      </c>
      <c r="K158" s="106" t="str">
        <f t="shared" si="3"/>
        <v/>
      </c>
      <c r="L158" s="106" t="str">
        <f t="shared" si="3"/>
        <v/>
      </c>
      <c r="M158" s="106" t="str">
        <f t="shared" si="3"/>
        <v/>
      </c>
      <c r="N158" s="106" t="str">
        <f t="shared" si="3"/>
        <v/>
      </c>
      <c r="O158" s="106" t="str">
        <f t="shared" si="3"/>
        <v/>
      </c>
      <c r="P158" s="106" t="str">
        <f t="shared" si="3"/>
        <v/>
      </c>
      <c r="Q158" s="106" t="str">
        <f t="shared" si="3"/>
        <v/>
      </c>
      <c r="R158" s="106" t="str">
        <f t="shared" si="3"/>
        <v/>
      </c>
      <c r="S158" s="106" t="str">
        <f t="shared" si="3"/>
        <v/>
      </c>
      <c r="T158" s="106" t="str">
        <f t="shared" si="3"/>
        <v/>
      </c>
      <c r="U158" s="106" t="str">
        <f t="shared" si="3"/>
        <v/>
      </c>
      <c r="V158" s="106" t="str">
        <f t="shared" si="3"/>
        <v/>
      </c>
      <c r="W158" s="106" t="str">
        <f t="shared" si="3"/>
        <v/>
      </c>
      <c r="X158" s="106" t="str">
        <f t="shared" si="3"/>
        <v/>
      </c>
      <c r="Y158" s="106" t="str">
        <f t="shared" si="3"/>
        <v/>
      </c>
      <c r="Z158" s="106" t="str">
        <f t="shared" si="3"/>
        <v/>
      </c>
      <c r="AA158" s="106" t="str">
        <f t="shared" si="3"/>
        <v/>
      </c>
      <c r="AB158" s="106" t="str">
        <f t="shared" si="3"/>
        <v/>
      </c>
      <c r="AC158" s="106" t="str">
        <f t="shared" si="3"/>
        <v/>
      </c>
      <c r="AD158" s="106" t="str">
        <f t="shared" si="3"/>
        <v/>
      </c>
      <c r="AE158" s="106" t="str">
        <f t="shared" si="3"/>
        <v/>
      </c>
      <c r="AF158" s="106" t="str">
        <f t="shared" si="3"/>
        <v/>
      </c>
      <c r="AH158" s="101" t="str">
        <f t="shared" si="2"/>
        <v/>
      </c>
      <c r="AI158" s="101" t="str">
        <f t="shared" si="2"/>
        <v/>
      </c>
      <c r="AJ158" s="101" t="str">
        <f t="shared" si="2"/>
        <v/>
      </c>
      <c r="AK158" s="101" t="str">
        <f t="shared" si="2"/>
        <v/>
      </c>
      <c r="AL158" s="101" t="str">
        <f t="shared" si="2"/>
        <v/>
      </c>
      <c r="AM158" s="101" t="str">
        <f t="shared" si="2"/>
        <v/>
      </c>
      <c r="AN158" s="101" t="str">
        <f t="shared" si="2"/>
        <v/>
      </c>
      <c r="AO158" s="101" t="str">
        <f t="shared" si="2"/>
        <v/>
      </c>
      <c r="AP158" s="101" t="str">
        <f t="shared" si="2"/>
        <v/>
      </c>
    </row>
    <row r="159" spans="1:42">
      <c r="A159" s="101" t="s">
        <v>3672</v>
      </c>
      <c r="B159" s="106"/>
      <c r="C159" s="106">
        <f t="shared" si="3"/>
        <v>-6.7324052941551527E-2</v>
      </c>
      <c r="D159" s="106">
        <f t="shared" si="3"/>
        <v>-2.244571379624094E-2</v>
      </c>
      <c r="E159" s="106">
        <f t="shared" si="3"/>
        <v>-1.8675892044051512E-2</v>
      </c>
      <c r="F159" s="106">
        <f t="shared" si="3"/>
        <v>-1.5815271614149751E-2</v>
      </c>
      <c r="G159" s="106">
        <f t="shared" si="3"/>
        <v>-1.0858921608305927E-2</v>
      </c>
      <c r="H159" s="106">
        <f t="shared" si="3"/>
        <v>-9.4881963161045357E-3</v>
      </c>
      <c r="I159" s="106">
        <f t="shared" si="3"/>
        <v>-5.0098340198438951E-3</v>
      </c>
      <c r="J159" s="106">
        <f t="shared" si="3"/>
        <v>-2.3111365354732127E-3</v>
      </c>
      <c r="K159" s="106">
        <f t="shared" si="3"/>
        <v>2.196090901596337E-3</v>
      </c>
      <c r="L159" s="106">
        <f t="shared" si="3"/>
        <v>6.6692098669034472E-3</v>
      </c>
      <c r="M159" s="106">
        <f t="shared" si="3"/>
        <v>5.7240571302743515E-3</v>
      </c>
      <c r="N159" s="106">
        <f t="shared" si="3"/>
        <v>3.5461121306519239E-3</v>
      </c>
      <c r="O159" s="106">
        <f t="shared" si="3"/>
        <v>5.1088192739592309E-3</v>
      </c>
      <c r="P159" s="106">
        <f t="shared" si="3"/>
        <v>5.6521003343781295E-3</v>
      </c>
      <c r="Q159" s="106">
        <f t="shared" si="3"/>
        <v>6.2997355947878031E-3</v>
      </c>
      <c r="R159" s="106">
        <f t="shared" si="3"/>
        <v>5.4672818351781949E-3</v>
      </c>
      <c r="S159" s="106">
        <f t="shared" si="3"/>
        <v>6.3115570272160859E-3</v>
      </c>
      <c r="T159" s="106">
        <f t="shared" si="3"/>
        <v>6.0115071725386215E-3</v>
      </c>
      <c r="U159" s="106">
        <f t="shared" si="3"/>
        <v>6.280598149902783E-3</v>
      </c>
      <c r="V159" s="106">
        <f t="shared" si="3"/>
        <v>6.4968470647954746E-3</v>
      </c>
      <c r="W159" s="106">
        <f t="shared" si="3"/>
        <v>5.7676054053601433E-3</v>
      </c>
      <c r="X159" s="106">
        <f t="shared" si="3"/>
        <v>6.3160691368517874E-3</v>
      </c>
      <c r="Y159" s="106">
        <f t="shared" si="3"/>
        <v>7.3524738387180655E-3</v>
      </c>
      <c r="Z159" s="106">
        <f t="shared" si="3"/>
        <v>4.2477421726461184E-3</v>
      </c>
      <c r="AA159" s="106">
        <f t="shared" si="3"/>
        <v>8.5965554466669314E-3</v>
      </c>
      <c r="AB159" s="106">
        <f t="shared" si="3"/>
        <v>6.2704059383118516E-3</v>
      </c>
      <c r="AC159" s="106">
        <f t="shared" si="3"/>
        <v>6.6166958522413388E-3</v>
      </c>
      <c r="AD159" s="106">
        <f t="shared" si="3"/>
        <v>7.5741093055516906E-3</v>
      </c>
      <c r="AE159" s="106">
        <f t="shared" si="3"/>
        <v>7.4794586596449442E-3</v>
      </c>
      <c r="AF159" s="106">
        <f t="shared" si="3"/>
        <v>9.3730074729811985E-3</v>
      </c>
      <c r="AH159" s="101" t="str">
        <f t="shared" si="2"/>
        <v/>
      </c>
      <c r="AI159" s="101" t="str">
        <f t="shared" si="2"/>
        <v/>
      </c>
      <c r="AJ159" s="101" t="str">
        <f t="shared" si="2"/>
        <v/>
      </c>
      <c r="AK159" s="101" t="str">
        <f t="shared" si="2"/>
        <v/>
      </c>
      <c r="AL159" s="101" t="str">
        <f t="shared" si="2"/>
        <v/>
      </c>
      <c r="AM159" s="101" t="str">
        <f t="shared" si="2"/>
        <v/>
      </c>
      <c r="AN159" s="101" t="str">
        <f t="shared" si="2"/>
        <v/>
      </c>
      <c r="AO159" s="101" t="str">
        <f t="shared" si="2"/>
        <v/>
      </c>
      <c r="AP159" s="101" t="str">
        <f t="shared" si="2"/>
        <v/>
      </c>
    </row>
    <row r="160" spans="1:42">
      <c r="A160" s="101" t="s">
        <v>3673</v>
      </c>
      <c r="B160" s="106"/>
      <c r="C160" s="106">
        <f t="shared" si="3"/>
        <v>4.119091531303698E-2</v>
      </c>
      <c r="D160" s="106">
        <f t="shared" si="3"/>
        <v>2.4206793457943743E-3</v>
      </c>
      <c r="E160" s="106">
        <f t="shared" si="3"/>
        <v>-3.7591613758745646E-2</v>
      </c>
      <c r="F160" s="106">
        <f t="shared" si="3"/>
        <v>-1.7546414724549431E-2</v>
      </c>
      <c r="G160" s="106">
        <f t="shared" si="3"/>
        <v>-4.271917341160425E-2</v>
      </c>
      <c r="H160" s="106">
        <f t="shared" si="3"/>
        <v>-1.07359240322209E-2</v>
      </c>
      <c r="I160" s="106">
        <f t="shared" si="3"/>
        <v>-9.7337597828172084E-3</v>
      </c>
      <c r="J160" s="106">
        <f t="shared" si="3"/>
        <v>-2.2987480466456378E-2</v>
      </c>
      <c r="K160" s="106">
        <f t="shared" si="3"/>
        <v>-3.4340810149580125E-3</v>
      </c>
      <c r="L160" s="106">
        <f t="shared" si="3"/>
        <v>-2.5141318446455507E-3</v>
      </c>
      <c r="M160" s="106">
        <f t="shared" si="3"/>
        <v>2.5129118795104155E-3</v>
      </c>
      <c r="N160" s="106">
        <f t="shared" si="3"/>
        <v>-1.4022073037936011E-2</v>
      </c>
      <c r="O160" s="106">
        <f t="shared" si="3"/>
        <v>-8.8194042182828669E-3</v>
      </c>
      <c r="P160" s="106">
        <f t="shared" si="3"/>
        <v>-3.0935211675401364E-3</v>
      </c>
      <c r="Q160" s="106">
        <f t="shared" si="3"/>
        <v>-8.6546953894791612E-3</v>
      </c>
      <c r="R160" s="106">
        <f t="shared" si="3"/>
        <v>-5.8882080948453597E-3</v>
      </c>
      <c r="S160" s="106">
        <f t="shared" si="3"/>
        <v>-8.4063351881225046E-4</v>
      </c>
      <c r="T160" s="106">
        <f t="shared" si="3"/>
        <v>7.9987815064594958E-3</v>
      </c>
      <c r="U160" s="106">
        <f t="shared" si="3"/>
        <v>-1.7178977967735598E-3</v>
      </c>
      <c r="V160" s="106">
        <f t="shared" si="3"/>
        <v>-6.2467302271462799E-4</v>
      </c>
      <c r="W160" s="106">
        <f t="shared" si="3"/>
        <v>-6.6773608617698432E-4</v>
      </c>
      <c r="X160" s="106">
        <f t="shared" si="3"/>
        <v>-3.0281707082370213E-3</v>
      </c>
      <c r="Y160" s="106">
        <f t="shared" si="3"/>
        <v>-8.9884386961336382E-4</v>
      </c>
      <c r="Z160" s="106">
        <f t="shared" si="3"/>
        <v>-1.4231415986646345E-3</v>
      </c>
      <c r="AA160" s="106">
        <f t="shared" si="3"/>
        <v>-2.8467117093691208E-3</v>
      </c>
      <c r="AB160" s="106">
        <f t="shared" si="3"/>
        <v>-1.2867390684786484E-3</v>
      </c>
      <c r="AC160" s="106">
        <f t="shared" si="3"/>
        <v>-1.384935592298131E-3</v>
      </c>
      <c r="AD160" s="106">
        <f t="shared" si="3"/>
        <v>-6.3493819947016972E-3</v>
      </c>
      <c r="AE160" s="106">
        <f t="shared" si="3"/>
        <v>-1.4581309001374665E-3</v>
      </c>
      <c r="AF160" s="106">
        <f t="shared" si="3"/>
        <v>-7.5004549908375129E-4</v>
      </c>
      <c r="AH160" s="101" t="str">
        <f t="shared" si="2"/>
        <v/>
      </c>
      <c r="AI160" s="101" t="str">
        <f t="shared" si="2"/>
        <v/>
      </c>
      <c r="AJ160" s="101" t="str">
        <f t="shared" si="2"/>
        <v/>
      </c>
      <c r="AK160" s="101" t="str">
        <f t="shared" si="2"/>
        <v/>
      </c>
      <c r="AL160" s="101" t="str">
        <f t="shared" si="2"/>
        <v/>
      </c>
      <c r="AM160" s="101" t="str">
        <f t="shared" si="2"/>
        <v/>
      </c>
      <c r="AN160" s="101" t="str">
        <f t="shared" si="2"/>
        <v/>
      </c>
      <c r="AO160" s="101" t="str">
        <f t="shared" si="2"/>
        <v/>
      </c>
      <c r="AP160" s="101" t="str">
        <f t="shared" si="2"/>
        <v/>
      </c>
    </row>
    <row r="161" spans="1:42">
      <c r="A161" s="101" t="s">
        <v>3674</v>
      </c>
      <c r="B161" s="106"/>
      <c r="C161" s="106" t="str">
        <f t="shared" si="3"/>
        <v/>
      </c>
      <c r="D161" s="106" t="str">
        <f t="shared" si="3"/>
        <v/>
      </c>
      <c r="E161" s="106" t="str">
        <f t="shared" si="3"/>
        <v/>
      </c>
      <c r="F161" s="106" t="str">
        <f t="shared" si="3"/>
        <v/>
      </c>
      <c r="G161" s="106" t="str">
        <f t="shared" si="3"/>
        <v/>
      </c>
      <c r="H161" s="106" t="str">
        <f t="shared" si="3"/>
        <v/>
      </c>
      <c r="I161" s="106" t="str">
        <f t="shared" si="3"/>
        <v/>
      </c>
      <c r="J161" s="106" t="str">
        <f t="shared" si="3"/>
        <v/>
      </c>
      <c r="K161" s="106" t="str">
        <f t="shared" si="3"/>
        <v/>
      </c>
      <c r="L161" s="106" t="str">
        <f t="shared" si="3"/>
        <v/>
      </c>
      <c r="M161" s="106" t="str">
        <f t="shared" si="3"/>
        <v/>
      </c>
      <c r="N161" s="106" t="str">
        <f t="shared" si="3"/>
        <v/>
      </c>
      <c r="O161" s="106" t="str">
        <f t="shared" si="3"/>
        <v/>
      </c>
      <c r="P161" s="106" t="str">
        <f t="shared" si="3"/>
        <v/>
      </c>
      <c r="Q161" s="106" t="str">
        <f t="shared" si="3"/>
        <v/>
      </c>
      <c r="R161" s="106" t="str">
        <f t="shared" si="3"/>
        <v/>
      </c>
      <c r="S161" s="106" t="str">
        <f t="shared" si="3"/>
        <v/>
      </c>
      <c r="T161" s="106" t="str">
        <f t="shared" si="3"/>
        <v/>
      </c>
      <c r="U161" s="106" t="str">
        <f t="shared" si="3"/>
        <v/>
      </c>
      <c r="V161" s="106" t="str">
        <f t="shared" si="3"/>
        <v/>
      </c>
      <c r="W161" s="106" t="str">
        <f t="shared" si="3"/>
        <v/>
      </c>
      <c r="X161" s="106" t="str">
        <f t="shared" si="3"/>
        <v/>
      </c>
      <c r="Y161" s="106" t="str">
        <f t="shared" si="3"/>
        <v/>
      </c>
      <c r="Z161" s="106" t="str">
        <f t="shared" si="3"/>
        <v/>
      </c>
      <c r="AA161" s="106" t="str">
        <f t="shared" si="3"/>
        <v/>
      </c>
      <c r="AB161" s="106" t="str">
        <f t="shared" si="3"/>
        <v/>
      </c>
      <c r="AC161" s="106" t="str">
        <f t="shared" si="3"/>
        <v/>
      </c>
      <c r="AD161" s="106" t="str">
        <f t="shared" si="3"/>
        <v/>
      </c>
      <c r="AE161" s="106" t="str">
        <f t="shared" si="3"/>
        <v/>
      </c>
      <c r="AF161" s="106" t="str">
        <f t="shared" si="3"/>
        <v/>
      </c>
      <c r="AH161" s="101" t="str">
        <f t="shared" si="2"/>
        <v/>
      </c>
      <c r="AI161" s="101" t="str">
        <f t="shared" si="2"/>
        <v/>
      </c>
      <c r="AJ161" s="101" t="str">
        <f t="shared" si="2"/>
        <v/>
      </c>
      <c r="AK161" s="101" t="str">
        <f t="shared" si="2"/>
        <v/>
      </c>
      <c r="AL161" s="101" t="str">
        <f t="shared" si="2"/>
        <v/>
      </c>
      <c r="AM161" s="101" t="str">
        <f t="shared" si="2"/>
        <v/>
      </c>
      <c r="AN161" s="101" t="str">
        <f t="shared" si="2"/>
        <v/>
      </c>
      <c r="AO161" s="101" t="str">
        <f t="shared" si="2"/>
        <v/>
      </c>
      <c r="AP161" s="101" t="str">
        <f t="shared" si="2"/>
        <v/>
      </c>
    </row>
    <row r="162" spans="1:42">
      <c r="A162" s="101" t="s">
        <v>3675</v>
      </c>
      <c r="B162" s="106"/>
      <c r="C162" s="106">
        <f t="shared" si="3"/>
        <v>-6.7324052941551527E-2</v>
      </c>
      <c r="D162" s="106">
        <f t="shared" si="3"/>
        <v>-2.244571379624094E-2</v>
      </c>
      <c r="E162" s="106">
        <f t="shared" si="3"/>
        <v>-1.8675892044051512E-2</v>
      </c>
      <c r="F162" s="106">
        <f t="shared" si="3"/>
        <v>-1.5815271614149751E-2</v>
      </c>
      <c r="G162" s="106">
        <f t="shared" si="3"/>
        <v>-1.0858921608305927E-2</v>
      </c>
      <c r="H162" s="106">
        <f t="shared" si="3"/>
        <v>-9.4881963161045357E-3</v>
      </c>
      <c r="I162" s="106">
        <f t="shared" si="3"/>
        <v>-5.0098340198438951E-3</v>
      </c>
      <c r="J162" s="106">
        <f t="shared" si="3"/>
        <v>-2.3111365354732127E-3</v>
      </c>
      <c r="K162" s="106">
        <f t="shared" si="3"/>
        <v>2.196090901596337E-3</v>
      </c>
      <c r="L162" s="106">
        <f t="shared" si="3"/>
        <v>6.6692098669034472E-3</v>
      </c>
      <c r="M162" s="106">
        <f t="shared" si="3"/>
        <v>5.7240571302743515E-3</v>
      </c>
      <c r="N162" s="106">
        <f t="shared" si="3"/>
        <v>3.5461121306519239E-3</v>
      </c>
      <c r="O162" s="106">
        <f t="shared" si="3"/>
        <v>5.1088192739592309E-3</v>
      </c>
      <c r="P162" s="106">
        <f t="shared" si="3"/>
        <v>5.6521003343781295E-3</v>
      </c>
      <c r="Q162" s="106">
        <f t="shared" si="3"/>
        <v>6.2997355947878031E-3</v>
      </c>
      <c r="R162" s="106">
        <f t="shared" si="3"/>
        <v>5.4672818351781949E-3</v>
      </c>
      <c r="S162" s="106">
        <f t="shared" si="3"/>
        <v>6.3115570272160859E-3</v>
      </c>
      <c r="T162" s="106">
        <f t="shared" si="3"/>
        <v>6.0115071725386215E-3</v>
      </c>
      <c r="U162" s="106">
        <f t="shared" si="3"/>
        <v>6.280598149902783E-3</v>
      </c>
      <c r="V162" s="106">
        <f t="shared" si="3"/>
        <v>6.4968470647954746E-3</v>
      </c>
      <c r="W162" s="106">
        <f t="shared" si="3"/>
        <v>5.7676054053601433E-3</v>
      </c>
      <c r="X162" s="106">
        <f t="shared" si="3"/>
        <v>6.3160691368517874E-3</v>
      </c>
      <c r="Y162" s="106">
        <f t="shared" si="3"/>
        <v>7.3524738387180655E-3</v>
      </c>
      <c r="Z162" s="106">
        <f t="shared" si="3"/>
        <v>4.2477421726461184E-3</v>
      </c>
      <c r="AA162" s="106">
        <f t="shared" si="3"/>
        <v>8.5965554466669314E-3</v>
      </c>
      <c r="AB162" s="106">
        <f t="shared" si="3"/>
        <v>6.2704059383118516E-3</v>
      </c>
      <c r="AC162" s="106">
        <f t="shared" si="3"/>
        <v>6.6166958522413388E-3</v>
      </c>
      <c r="AD162" s="106">
        <f t="shared" si="3"/>
        <v>7.5741093055516906E-3</v>
      </c>
      <c r="AE162" s="106">
        <f t="shared" si="3"/>
        <v>7.4794586596449442E-3</v>
      </c>
      <c r="AF162" s="106">
        <f t="shared" si="3"/>
        <v>9.3730074729811985E-3</v>
      </c>
      <c r="AH162" s="101" t="str">
        <f t="shared" si="2"/>
        <v/>
      </c>
      <c r="AI162" s="101" t="str">
        <f t="shared" si="2"/>
        <v/>
      </c>
      <c r="AJ162" s="101" t="str">
        <f t="shared" si="2"/>
        <v/>
      </c>
      <c r="AK162" s="101" t="str">
        <f t="shared" si="2"/>
        <v/>
      </c>
      <c r="AL162" s="101" t="str">
        <f t="shared" si="2"/>
        <v/>
      </c>
      <c r="AM162" s="101" t="str">
        <f t="shared" si="2"/>
        <v/>
      </c>
      <c r="AN162" s="101" t="str">
        <f t="shared" ref="AN162:AP163" si="4">IFERROR(AN11/AM11,"")</f>
        <v/>
      </c>
      <c r="AO162" s="101" t="str">
        <f t="shared" si="4"/>
        <v/>
      </c>
      <c r="AP162" s="101" t="str">
        <f t="shared" si="4"/>
        <v/>
      </c>
    </row>
    <row r="163" spans="1:42">
      <c r="A163" s="102" t="s">
        <v>3676</v>
      </c>
      <c r="B163" s="106"/>
      <c r="C163" s="106" t="str">
        <f t="shared" si="3"/>
        <v/>
      </c>
      <c r="D163" s="106" t="str">
        <f t="shared" si="3"/>
        <v/>
      </c>
      <c r="E163" s="106" t="str">
        <f t="shared" si="3"/>
        <v/>
      </c>
      <c r="F163" s="106" t="str">
        <f t="shared" si="3"/>
        <v/>
      </c>
      <c r="G163" s="106" t="str">
        <f t="shared" si="3"/>
        <v/>
      </c>
      <c r="H163" s="106" t="str">
        <f t="shared" si="3"/>
        <v/>
      </c>
      <c r="I163" s="106" t="str">
        <f t="shared" si="3"/>
        <v/>
      </c>
      <c r="J163" s="106" t="str">
        <f t="shared" si="3"/>
        <v/>
      </c>
      <c r="K163" s="106" t="str">
        <f t="shared" si="3"/>
        <v/>
      </c>
      <c r="L163" s="106" t="str">
        <f t="shared" si="3"/>
        <v/>
      </c>
      <c r="M163" s="106" t="str">
        <f t="shared" si="3"/>
        <v/>
      </c>
      <c r="N163" s="106" t="str">
        <f t="shared" si="3"/>
        <v/>
      </c>
      <c r="O163" s="106" t="str">
        <f t="shared" si="3"/>
        <v/>
      </c>
      <c r="P163" s="106" t="str">
        <f t="shared" si="3"/>
        <v/>
      </c>
      <c r="Q163" s="106" t="str">
        <f t="shared" si="3"/>
        <v/>
      </c>
      <c r="R163" s="106" t="str">
        <f t="shared" si="3"/>
        <v/>
      </c>
      <c r="S163" s="106" t="str">
        <f t="shared" si="3"/>
        <v/>
      </c>
      <c r="T163" s="106" t="str">
        <f t="shared" si="3"/>
        <v/>
      </c>
      <c r="U163" s="106" t="str">
        <f t="shared" si="3"/>
        <v/>
      </c>
      <c r="V163" s="106" t="str">
        <f t="shared" si="3"/>
        <v/>
      </c>
      <c r="W163" s="106" t="str">
        <f t="shared" si="3"/>
        <v/>
      </c>
      <c r="X163" s="106" t="str">
        <f t="shared" si="3"/>
        <v/>
      </c>
      <c r="Y163" s="106" t="str">
        <f t="shared" si="3"/>
        <v/>
      </c>
      <c r="Z163" s="106" t="str">
        <f t="shared" si="3"/>
        <v/>
      </c>
      <c r="AA163" s="106" t="str">
        <f t="shared" si="3"/>
        <v/>
      </c>
      <c r="AB163" s="106" t="str">
        <f t="shared" si="3"/>
        <v/>
      </c>
      <c r="AC163" s="106" t="str">
        <f t="shared" si="3"/>
        <v/>
      </c>
      <c r="AD163" s="106" t="str">
        <f t="shared" si="3"/>
        <v/>
      </c>
      <c r="AE163" s="106" t="str">
        <f t="shared" si="3"/>
        <v/>
      </c>
      <c r="AF163" s="106" t="str">
        <f t="shared" si="3"/>
        <v/>
      </c>
      <c r="AH163" s="101" t="str">
        <f t="shared" ref="AH163:AM163" si="5">IFERROR(AH12/AG12,"")</f>
        <v/>
      </c>
      <c r="AI163" s="101" t="str">
        <f t="shared" si="5"/>
        <v/>
      </c>
      <c r="AJ163" s="101" t="str">
        <f t="shared" si="5"/>
        <v/>
      </c>
      <c r="AK163" s="101" t="str">
        <f t="shared" si="5"/>
        <v/>
      </c>
      <c r="AL163" s="101" t="str">
        <f t="shared" si="5"/>
        <v/>
      </c>
      <c r="AM163" s="101" t="str">
        <f t="shared" si="5"/>
        <v/>
      </c>
      <c r="AN163" s="101" t="str">
        <f t="shared" si="4"/>
        <v/>
      </c>
      <c r="AO163" s="101" t="str">
        <f t="shared" si="4"/>
        <v/>
      </c>
      <c r="AP163" s="101" t="str">
        <f t="shared" si="4"/>
        <v/>
      </c>
    </row>
    <row r="164" spans="1:42">
      <c r="A164" s="105" t="s">
        <v>3697</v>
      </c>
      <c r="B164" s="101">
        <f t="shared" ref="B164:AF164" si="6">B$1</f>
        <v>2020</v>
      </c>
      <c r="C164" s="101">
        <f t="shared" si="6"/>
        <v>2021</v>
      </c>
      <c r="D164" s="101">
        <f t="shared" si="6"/>
        <v>2022</v>
      </c>
      <c r="E164" s="101">
        <f t="shared" si="6"/>
        <v>2023</v>
      </c>
      <c r="F164" s="101">
        <f t="shared" si="6"/>
        <v>2024</v>
      </c>
      <c r="G164" s="101">
        <f t="shared" si="6"/>
        <v>2025</v>
      </c>
      <c r="H164" s="101">
        <f t="shared" si="6"/>
        <v>2026</v>
      </c>
      <c r="I164" s="101">
        <f t="shared" si="6"/>
        <v>2027</v>
      </c>
      <c r="J164" s="101">
        <f t="shared" si="6"/>
        <v>2028</v>
      </c>
      <c r="K164" s="101">
        <f t="shared" si="6"/>
        <v>2029</v>
      </c>
      <c r="L164" s="101">
        <f t="shared" si="6"/>
        <v>2030</v>
      </c>
      <c r="M164" s="101">
        <f t="shared" si="6"/>
        <v>2031</v>
      </c>
      <c r="N164" s="101">
        <f t="shared" si="6"/>
        <v>2032</v>
      </c>
      <c r="O164" s="101">
        <f t="shared" si="6"/>
        <v>2033</v>
      </c>
      <c r="P164" s="101">
        <f t="shared" si="6"/>
        <v>2034</v>
      </c>
      <c r="Q164" s="101">
        <f t="shared" si="6"/>
        <v>2035</v>
      </c>
      <c r="R164" s="101">
        <f t="shared" si="6"/>
        <v>2036</v>
      </c>
      <c r="S164" s="101">
        <f t="shared" si="6"/>
        <v>2037</v>
      </c>
      <c r="T164" s="101">
        <f t="shared" si="6"/>
        <v>2038</v>
      </c>
      <c r="U164" s="101">
        <f t="shared" si="6"/>
        <v>2039</v>
      </c>
      <c r="V164" s="101">
        <f t="shared" si="6"/>
        <v>2040</v>
      </c>
      <c r="W164" s="101">
        <f t="shared" si="6"/>
        <v>2041</v>
      </c>
      <c r="X164" s="101">
        <f t="shared" si="6"/>
        <v>2042</v>
      </c>
      <c r="Y164" s="101">
        <f t="shared" si="6"/>
        <v>2043</v>
      </c>
      <c r="Z164" s="101">
        <f t="shared" si="6"/>
        <v>2044</v>
      </c>
      <c r="AA164" s="101">
        <f t="shared" si="6"/>
        <v>2045</v>
      </c>
      <c r="AB164" s="101">
        <f t="shared" si="6"/>
        <v>2046</v>
      </c>
      <c r="AC164" s="101">
        <f t="shared" si="6"/>
        <v>2047</v>
      </c>
      <c r="AD164" s="101">
        <f t="shared" si="6"/>
        <v>2048</v>
      </c>
      <c r="AE164" s="101">
        <f t="shared" si="6"/>
        <v>2049</v>
      </c>
      <c r="AF164" s="101">
        <f t="shared" si="6"/>
        <v>2050</v>
      </c>
    </row>
    <row r="165" spans="1:42">
      <c r="A165" s="101" t="s">
        <v>3668</v>
      </c>
      <c r="B165" s="106"/>
      <c r="C165" s="106">
        <f t="shared" ref="C165:AF166" si="7">IFERROR(C14/B14-1,"")</f>
        <v>-0.16983055861506346</v>
      </c>
      <c r="D165" s="106">
        <f t="shared" si="7"/>
        <v>-0.1174705863388239</v>
      </c>
      <c r="E165" s="106">
        <f t="shared" si="7"/>
        <v>-2.6801868869016254E-2</v>
      </c>
      <c r="F165" s="106">
        <f t="shared" si="7"/>
        <v>1.0707001368315927E-2</v>
      </c>
      <c r="G165" s="106">
        <f t="shared" si="7"/>
        <v>1.073530712359605E-2</v>
      </c>
      <c r="H165" s="106">
        <f t="shared" si="7"/>
        <v>0.13393239338244611</v>
      </c>
      <c r="I165" s="106">
        <f t="shared" si="7"/>
        <v>0.11811320865694164</v>
      </c>
      <c r="J165" s="106">
        <f t="shared" si="7"/>
        <v>-2.1262090729494032E-2</v>
      </c>
      <c r="K165" s="106">
        <f t="shared" si="7"/>
        <v>-1.6123025091987708E-2</v>
      </c>
      <c r="L165" s="106">
        <f t="shared" si="7"/>
        <v>4.1184182799058888E-2</v>
      </c>
      <c r="M165" s="106">
        <f t="shared" si="7"/>
        <v>-2.3197042886127339E-2</v>
      </c>
      <c r="N165" s="106">
        <f t="shared" si="7"/>
        <v>-1.0117157992623693E-2</v>
      </c>
      <c r="O165" s="106">
        <f t="shared" si="7"/>
        <v>-1.4694129437125114E-2</v>
      </c>
      <c r="P165" s="106">
        <f t="shared" si="7"/>
        <v>-1.4734665956913973E-2</v>
      </c>
      <c r="Q165" s="106">
        <f t="shared" si="7"/>
        <v>-1.9412648833508683E-2</v>
      </c>
      <c r="R165" s="106">
        <f t="shared" si="7"/>
        <v>-1.2824160409870555E-2</v>
      </c>
      <c r="S165" s="106">
        <f t="shared" si="7"/>
        <v>-1.2676305663598342E-2</v>
      </c>
      <c r="T165" s="106">
        <f t="shared" si="7"/>
        <v>-1.2079836553570145E-2</v>
      </c>
      <c r="U165" s="106">
        <f t="shared" si="7"/>
        <v>-1.1318987044168116E-2</v>
      </c>
      <c r="V165" s="106">
        <f t="shared" si="7"/>
        <v>-8.4071563799543725E-3</v>
      </c>
      <c r="W165" s="106">
        <f t="shared" si="7"/>
        <v>-8.1552402496025689E-3</v>
      </c>
      <c r="X165" s="106">
        <f t="shared" si="7"/>
        <v>-3.5173815140850939E-3</v>
      </c>
      <c r="Y165" s="106">
        <f t="shared" si="7"/>
        <v>-6.580602243281275E-3</v>
      </c>
      <c r="Z165" s="106">
        <f t="shared" si="7"/>
        <v>-1.5923813448983637E-3</v>
      </c>
      <c r="AA165" s="106">
        <f t="shared" si="7"/>
        <v>-5.2229251150858191E-3</v>
      </c>
      <c r="AB165" s="106">
        <f t="shared" si="7"/>
        <v>-4.1609578312147288E-3</v>
      </c>
      <c r="AC165" s="106">
        <f t="shared" si="7"/>
        <v>-1.7809285562792043E-3</v>
      </c>
      <c r="AD165" s="106">
        <f t="shared" si="7"/>
        <v>-6.3458222063039749E-3</v>
      </c>
      <c r="AE165" s="106">
        <f t="shared" si="7"/>
        <v>-4.2189828816505681E-3</v>
      </c>
      <c r="AF165" s="106">
        <f t="shared" si="7"/>
        <v>4.2597869927063492E-4</v>
      </c>
      <c r="AH165" s="101" t="str">
        <f t="shared" ref="AH165:AP165" si="8">IFERROR(AH14/AG14,"")</f>
        <v/>
      </c>
      <c r="AI165" s="101" t="str">
        <f t="shared" si="8"/>
        <v/>
      </c>
      <c r="AJ165" s="101" t="str">
        <f t="shared" si="8"/>
        <v/>
      </c>
      <c r="AK165" s="101" t="str">
        <f t="shared" si="8"/>
        <v/>
      </c>
      <c r="AL165" s="101" t="str">
        <f t="shared" si="8"/>
        <v/>
      </c>
      <c r="AM165" s="101" t="str">
        <f t="shared" si="8"/>
        <v/>
      </c>
      <c r="AN165" s="101" t="str">
        <f t="shared" si="8"/>
        <v/>
      </c>
      <c r="AO165" s="101" t="str">
        <f t="shared" si="8"/>
        <v/>
      </c>
      <c r="AP165" s="101" t="str">
        <f t="shared" si="8"/>
        <v/>
      </c>
    </row>
    <row r="166" spans="1:42">
      <c r="A166" s="101" t="s">
        <v>3669</v>
      </c>
      <c r="B166" s="106"/>
      <c r="C166" s="106">
        <f>IFERROR(C15/B15-1,"")</f>
        <v>0.38653894150496071</v>
      </c>
      <c r="D166" s="106">
        <f t="shared" si="7"/>
        <v>-0.11747058633882368</v>
      </c>
      <c r="E166" s="106">
        <f t="shared" si="7"/>
        <v>-2.6801868869016365E-2</v>
      </c>
      <c r="F166" s="106">
        <f t="shared" si="7"/>
        <v>1.0707001368315927E-2</v>
      </c>
      <c r="G166" s="106">
        <f t="shared" si="7"/>
        <v>1.073530712359605E-2</v>
      </c>
      <c r="H166" s="106">
        <f t="shared" si="7"/>
        <v>-3.8208259103377551E-2</v>
      </c>
      <c r="I166" s="106">
        <f t="shared" si="7"/>
        <v>-3.9726125187723227E-2</v>
      </c>
      <c r="J166" s="106">
        <f t="shared" si="7"/>
        <v>1.9921192326069814E-2</v>
      </c>
      <c r="K166" s="106">
        <f t="shared" si="7"/>
        <v>3.4551865055553854E-2</v>
      </c>
      <c r="L166" s="106">
        <f t="shared" si="7"/>
        <v>2.0559820710698729E-2</v>
      </c>
      <c r="M166" s="106">
        <f t="shared" si="7"/>
        <v>1.1313133223270544E-2</v>
      </c>
      <c r="N166" s="106">
        <f t="shared" si="7"/>
        <v>6.2540924570568812E-3</v>
      </c>
      <c r="O166" s="106">
        <f t="shared" si="7"/>
        <v>1.0874813219806878E-2</v>
      </c>
      <c r="P166" s="106">
        <f t="shared" si="7"/>
        <v>-2.1599683029573935E-3</v>
      </c>
      <c r="Q166" s="106">
        <f t="shared" si="7"/>
        <v>-6.6867099091014737E-3</v>
      </c>
      <c r="R166" s="106">
        <f t="shared" si="7"/>
        <v>-1.4201332368473096E-3</v>
      </c>
      <c r="S166" s="106">
        <f t="shared" si="7"/>
        <v>-8.1511780354325269E-3</v>
      </c>
      <c r="T166" s="106">
        <f t="shared" si="7"/>
        <v>-8.3171435545731365E-3</v>
      </c>
      <c r="U166" s="106">
        <f t="shared" si="7"/>
        <v>-9.4898433656575021E-3</v>
      </c>
      <c r="V166" s="106">
        <f t="shared" si="7"/>
        <v>-5.4150512348200008E-3</v>
      </c>
      <c r="W166" s="106">
        <f t="shared" si="7"/>
        <v>2.2316187518933717E-4</v>
      </c>
      <c r="X166" s="106">
        <f t="shared" si="7"/>
        <v>3.2337564478379655E-4</v>
      </c>
      <c r="Y166" s="106">
        <f t="shared" si="7"/>
        <v>-5.2746213708541045E-3</v>
      </c>
      <c r="Z166" s="106">
        <f t="shared" si="7"/>
        <v>6.0904648974626774E-3</v>
      </c>
      <c r="AA166" s="106">
        <f t="shared" si="7"/>
        <v>-8.0484451727446116E-3</v>
      </c>
      <c r="AB166" s="106">
        <f t="shared" si="7"/>
        <v>-5.6027109691699772E-3</v>
      </c>
      <c r="AC166" s="106">
        <f t="shared" si="7"/>
        <v>1.1199942891382264E-3</v>
      </c>
      <c r="AD166" s="106">
        <f t="shared" si="7"/>
        <v>-1.3902922192442269E-2</v>
      </c>
      <c r="AE166" s="106">
        <f t="shared" si="7"/>
        <v>-1.3720533165590187E-2</v>
      </c>
      <c r="AF166" s="106">
        <f t="shared" si="7"/>
        <v>5.162456325548348E-3</v>
      </c>
      <c r="AH166" s="101" t="str">
        <f t="shared" ref="AH166:AP166" si="9">IFERROR(AH15/AG15,"")</f>
        <v/>
      </c>
      <c r="AI166" s="101" t="str">
        <f t="shared" si="9"/>
        <v/>
      </c>
      <c r="AJ166" s="101" t="str">
        <f t="shared" si="9"/>
        <v/>
      </c>
      <c r="AK166" s="101" t="str">
        <f t="shared" si="9"/>
        <v/>
      </c>
      <c r="AL166" s="101" t="str">
        <f t="shared" si="9"/>
        <v/>
      </c>
      <c r="AM166" s="101" t="str">
        <f t="shared" si="9"/>
        <v/>
      </c>
      <c r="AN166" s="101" t="str">
        <f t="shared" si="9"/>
        <v/>
      </c>
      <c r="AO166" s="101" t="str">
        <f t="shared" si="9"/>
        <v/>
      </c>
      <c r="AP166" s="101" t="str">
        <f t="shared" si="9"/>
        <v/>
      </c>
    </row>
    <row r="167" spans="1:42">
      <c r="A167" s="101" t="s">
        <v>3670</v>
      </c>
      <c r="B167" s="106"/>
      <c r="C167" s="106">
        <f t="shared" ref="C167:AF173" si="10">IFERROR(C16/B16-1,"")</f>
        <v>6.4074471515411124E-2</v>
      </c>
      <c r="D167" s="106">
        <f t="shared" si="10"/>
        <v>-0.1174705863388239</v>
      </c>
      <c r="E167" s="106">
        <f t="shared" si="10"/>
        <v>-2.6801868869016254E-2</v>
      </c>
      <c r="F167" s="106">
        <f t="shared" si="10"/>
        <v>1.0707001368315927E-2</v>
      </c>
      <c r="G167" s="106">
        <f t="shared" si="10"/>
        <v>1.073530712359605E-2</v>
      </c>
      <c r="H167" s="106">
        <f t="shared" si="10"/>
        <v>2.0156052553400805E-2</v>
      </c>
      <c r="I167" s="106">
        <f t="shared" si="10"/>
        <v>1.9757813035516492E-2</v>
      </c>
      <c r="J167" s="106">
        <f t="shared" si="10"/>
        <v>7.4334331090508687E-3</v>
      </c>
      <c r="K167" s="106">
        <f t="shared" si="10"/>
        <v>1.4380077941719582E-2</v>
      </c>
      <c r="L167" s="106">
        <f t="shared" si="10"/>
        <v>3.5388798540831878E-2</v>
      </c>
      <c r="M167" s="106">
        <f t="shared" si="10"/>
        <v>7.2755035052947115E-3</v>
      </c>
      <c r="N167" s="106">
        <f t="shared" si="10"/>
        <v>7.8426863779894607E-3</v>
      </c>
      <c r="O167" s="106">
        <f t="shared" si="10"/>
        <v>7.4032214679338182E-3</v>
      </c>
      <c r="P167" s="106">
        <f t="shared" si="10"/>
        <v>3.2907319197617024E-3</v>
      </c>
      <c r="Q167" s="106">
        <f t="shared" si="10"/>
        <v>6.5776443504939053E-4</v>
      </c>
      <c r="R167" s="106">
        <f t="shared" si="10"/>
        <v>1.3419517286130667E-3</v>
      </c>
      <c r="S167" s="106">
        <f t="shared" si="10"/>
        <v>1.5105655596279188E-3</v>
      </c>
      <c r="T167" s="106">
        <f t="shared" si="10"/>
        <v>-6.4260153728623592E-4</v>
      </c>
      <c r="U167" s="106">
        <f t="shared" si="10"/>
        <v>-1.1208932981565667E-3</v>
      </c>
      <c r="V167" s="106">
        <f t="shared" si="10"/>
        <v>-3.4137813897283653E-4</v>
      </c>
      <c r="W167" s="106">
        <f t="shared" si="10"/>
        <v>2.1624263549879785E-3</v>
      </c>
      <c r="X167" s="106">
        <f t="shared" si="10"/>
        <v>2.3758006574938761E-3</v>
      </c>
      <c r="Y167" s="106">
        <f t="shared" si="10"/>
        <v>1.6547589588542522E-3</v>
      </c>
      <c r="Z167" s="106">
        <f t="shared" si="10"/>
        <v>2.526807012249277E-3</v>
      </c>
      <c r="AA167" s="106">
        <f t="shared" si="10"/>
        <v>1.933628981328761E-3</v>
      </c>
      <c r="AB167" s="106">
        <f t="shared" si="10"/>
        <v>8.877083985088241E-4</v>
      </c>
      <c r="AC167" s="106">
        <f t="shared" si="10"/>
        <v>9.7397004813637444E-4</v>
      </c>
      <c r="AD167" s="106">
        <f t="shared" si="10"/>
        <v>-1.6578545018492985E-3</v>
      </c>
      <c r="AE167" s="106">
        <f t="shared" si="10"/>
        <v>6.2657289842671382E-4</v>
      </c>
      <c r="AF167" s="106">
        <f t="shared" si="10"/>
        <v>2.5023219823530063E-3</v>
      </c>
      <c r="AH167" s="101" t="str">
        <f t="shared" ref="AH167:AP167" si="11">IFERROR(AH16/AG16,"")</f>
        <v/>
      </c>
      <c r="AI167" s="101" t="str">
        <f t="shared" si="11"/>
        <v/>
      </c>
      <c r="AJ167" s="101" t="str">
        <f t="shared" si="11"/>
        <v/>
      </c>
      <c r="AK167" s="101" t="str">
        <f t="shared" si="11"/>
        <v/>
      </c>
      <c r="AL167" s="101" t="str">
        <f t="shared" si="11"/>
        <v/>
      </c>
      <c r="AM167" s="101" t="str">
        <f t="shared" si="11"/>
        <v/>
      </c>
      <c r="AN167" s="101" t="str">
        <f t="shared" si="11"/>
        <v/>
      </c>
      <c r="AO167" s="101" t="str">
        <f t="shared" si="11"/>
        <v/>
      </c>
      <c r="AP167" s="101" t="str">
        <f t="shared" si="11"/>
        <v/>
      </c>
    </row>
    <row r="168" spans="1:42">
      <c r="A168" s="101" t="s">
        <v>3671</v>
      </c>
      <c r="B168" s="106"/>
      <c r="C168" s="106">
        <f t="shared" si="10"/>
        <v>9.7174787260720707E-2</v>
      </c>
      <c r="D168" s="106">
        <f t="shared" si="10"/>
        <v>-0.11747058633882379</v>
      </c>
      <c r="E168" s="106">
        <f t="shared" si="10"/>
        <v>-2.6801868869016365E-2</v>
      </c>
      <c r="F168" s="106">
        <f t="shared" si="10"/>
        <v>1.0707001368315927E-2</v>
      </c>
      <c r="G168" s="106">
        <f t="shared" si="10"/>
        <v>1.073530712359605E-2</v>
      </c>
      <c r="H168" s="106">
        <f t="shared" si="10"/>
        <v>2.1896115129079519E-2</v>
      </c>
      <c r="I168" s="106">
        <f t="shared" si="10"/>
        <v>2.1426948204332552E-2</v>
      </c>
      <c r="J168" s="106">
        <f t="shared" si="10"/>
        <v>5.7136837727882472E-3</v>
      </c>
      <c r="K168" s="106">
        <f t="shared" si="10"/>
        <v>1.5490211890972105E-2</v>
      </c>
      <c r="L168" s="106">
        <f t="shared" si="10"/>
        <v>3.3915768766908272E-2</v>
      </c>
      <c r="M168" s="106">
        <f t="shared" si="10"/>
        <v>5.3179329750052684E-3</v>
      </c>
      <c r="N168" s="106">
        <f t="shared" si="10"/>
        <v>6.1744625525979036E-3</v>
      </c>
      <c r="O168" s="106">
        <f t="shared" si="10"/>
        <v>7.4311830448048344E-3</v>
      </c>
      <c r="P168" s="106">
        <f t="shared" si="10"/>
        <v>2.182505024368675E-3</v>
      </c>
      <c r="Q168" s="106">
        <f t="shared" si="10"/>
        <v>-1.0438653279654098E-3</v>
      </c>
      <c r="R168" s="106">
        <f t="shared" si="10"/>
        <v>4.6911180007880304E-5</v>
      </c>
      <c r="S168" s="106">
        <f t="shared" si="10"/>
        <v>2.5205587869203683E-4</v>
      </c>
      <c r="T168" s="106">
        <f t="shared" si="10"/>
        <v>-2.5356412017225605E-3</v>
      </c>
      <c r="U168" s="106">
        <f t="shared" si="10"/>
        <v>-3.0537584211516311E-3</v>
      </c>
      <c r="V168" s="106">
        <f t="shared" si="10"/>
        <v>-1.6783702396595546E-3</v>
      </c>
      <c r="W168" s="106">
        <f t="shared" si="10"/>
        <v>1.8257427409540394E-3</v>
      </c>
      <c r="X168" s="106">
        <f t="shared" si="10"/>
        <v>2.1064933573189393E-3</v>
      </c>
      <c r="Y168" s="106">
        <f t="shared" si="10"/>
        <v>1.1877727107680869E-3</v>
      </c>
      <c r="Z168" s="106">
        <f t="shared" si="10"/>
        <v>2.503350094048562E-3</v>
      </c>
      <c r="AA168" s="106">
        <f t="shared" si="10"/>
        <v>1.6938578109837454E-3</v>
      </c>
      <c r="AB168" s="106">
        <f t="shared" si="10"/>
        <v>3.5337428445214591E-4</v>
      </c>
      <c r="AC168" s="106">
        <f t="shared" si="10"/>
        <v>2.7969300059993429E-4</v>
      </c>
      <c r="AD168" s="106">
        <f t="shared" si="10"/>
        <v>-3.4537652349599934E-3</v>
      </c>
      <c r="AE168" s="106">
        <f t="shared" si="10"/>
        <v>-3.9440320873351808E-4</v>
      </c>
      <c r="AF168" s="106">
        <f t="shared" si="10"/>
        <v>2.2458124502242605E-3</v>
      </c>
      <c r="AH168" s="101" t="str">
        <f t="shared" ref="AH168:AP168" si="12">IFERROR(AH17/AG17,"")</f>
        <v/>
      </c>
      <c r="AI168" s="101" t="str">
        <f t="shared" si="12"/>
        <v/>
      </c>
      <c r="AJ168" s="101" t="str">
        <f t="shared" si="12"/>
        <v/>
      </c>
      <c r="AK168" s="101" t="str">
        <f t="shared" si="12"/>
        <v/>
      </c>
      <c r="AL168" s="101" t="str">
        <f t="shared" si="12"/>
        <v/>
      </c>
      <c r="AM168" s="101" t="str">
        <f t="shared" si="12"/>
        <v/>
      </c>
      <c r="AN168" s="101" t="str">
        <f t="shared" si="12"/>
        <v/>
      </c>
      <c r="AO168" s="101" t="str">
        <f t="shared" si="12"/>
        <v/>
      </c>
      <c r="AP168" s="101" t="str">
        <f t="shared" si="12"/>
        <v/>
      </c>
    </row>
    <row r="169" spans="1:42">
      <c r="A169" s="101" t="s">
        <v>3672</v>
      </c>
      <c r="B169" s="106"/>
      <c r="C169" s="106">
        <f t="shared" si="10"/>
        <v>0.31796633299763744</v>
      </c>
      <c r="D169" s="106">
        <f t="shared" si="10"/>
        <v>-0.1174705863388239</v>
      </c>
      <c r="E169" s="106">
        <f t="shared" si="10"/>
        <v>-2.6801868869016254E-2</v>
      </c>
      <c r="F169" s="106">
        <f t="shared" si="10"/>
        <v>1.0707001368315927E-2</v>
      </c>
      <c r="G169" s="106">
        <f t="shared" si="10"/>
        <v>1.073530712359605E-2</v>
      </c>
      <c r="H169" s="106">
        <f t="shared" si="10"/>
        <v>-3.4283714844269619E-2</v>
      </c>
      <c r="I169" s="106">
        <f t="shared" si="10"/>
        <v>-3.5500814650486157E-2</v>
      </c>
      <c r="J169" s="106">
        <f t="shared" si="10"/>
        <v>1.9389335501195593E-2</v>
      </c>
      <c r="K169" s="106">
        <f t="shared" si="10"/>
        <v>3.1222547344384788E-2</v>
      </c>
      <c r="L169" s="106">
        <f t="shared" si="10"/>
        <v>1.537063866394095E-2</v>
      </c>
      <c r="M169" s="106">
        <f t="shared" si="10"/>
        <v>8.1703510224881981E-3</v>
      </c>
      <c r="N169" s="106">
        <f t="shared" si="10"/>
        <v>6.4769908848203439E-3</v>
      </c>
      <c r="O169" s="106">
        <f t="shared" si="10"/>
        <v>1.284875677445263E-2</v>
      </c>
      <c r="P169" s="106">
        <f t="shared" si="10"/>
        <v>1.843007833057797E-4</v>
      </c>
      <c r="Q169" s="106">
        <f t="shared" si="10"/>
        <v>-5.5097440074546311E-3</v>
      </c>
      <c r="R169" s="106">
        <f t="shared" si="10"/>
        <v>-1.8203265626347553E-3</v>
      </c>
      <c r="S169" s="106">
        <f t="shared" si="10"/>
        <v>-3.5784492568984305E-3</v>
      </c>
      <c r="T169" s="106">
        <f t="shared" si="10"/>
        <v>-4.9801008551539905E-3</v>
      </c>
      <c r="U169" s="106">
        <f t="shared" si="10"/>
        <v>-7.1274679356712056E-3</v>
      </c>
      <c r="V169" s="106">
        <f t="shared" si="10"/>
        <v>-5.6983977326459101E-3</v>
      </c>
      <c r="W169" s="106">
        <f t="shared" si="10"/>
        <v>1.2016821271720879E-4</v>
      </c>
      <c r="X169" s="106">
        <f t="shared" si="10"/>
        <v>7.9495103591331606E-4</v>
      </c>
      <c r="Y169" s="106">
        <f t="shared" si="10"/>
        <v>-2.9411446737058755E-3</v>
      </c>
      <c r="Z169" s="106">
        <f t="shared" si="10"/>
        <v>3.5749952919290617E-3</v>
      </c>
      <c r="AA169" s="106">
        <f t="shared" si="10"/>
        <v>-5.135409389821155E-3</v>
      </c>
      <c r="AB169" s="106">
        <f t="shared" si="10"/>
        <v>-3.7101106660109018E-3</v>
      </c>
      <c r="AC169" s="106">
        <f t="shared" si="10"/>
        <v>3.8455525579408345E-3</v>
      </c>
      <c r="AD169" s="106">
        <f t="shared" si="10"/>
        <v>-8.7109313272626387E-3</v>
      </c>
      <c r="AE169" s="106">
        <f t="shared" si="10"/>
        <v>-6.8566776793608231E-3</v>
      </c>
      <c r="AF169" s="106">
        <f t="shared" si="10"/>
        <v>4.7857319705644219E-3</v>
      </c>
      <c r="AH169" s="101" t="str">
        <f t="shared" ref="AH169:AP169" si="13">IFERROR(AH18/AG18,"")</f>
        <v/>
      </c>
      <c r="AI169" s="101" t="str">
        <f t="shared" si="13"/>
        <v/>
      </c>
      <c r="AJ169" s="101" t="str">
        <f t="shared" si="13"/>
        <v/>
      </c>
      <c r="AK169" s="101" t="str">
        <f t="shared" si="13"/>
        <v/>
      </c>
      <c r="AL169" s="101" t="str">
        <f t="shared" si="13"/>
        <v/>
      </c>
      <c r="AM169" s="101" t="str">
        <f t="shared" si="13"/>
        <v/>
      </c>
      <c r="AN169" s="101" t="str">
        <f t="shared" si="13"/>
        <v/>
      </c>
      <c r="AO169" s="101" t="str">
        <f t="shared" si="13"/>
        <v/>
      </c>
      <c r="AP169" s="101" t="str">
        <f t="shared" si="13"/>
        <v/>
      </c>
    </row>
    <row r="170" spans="1:42">
      <c r="A170" s="101" t="s">
        <v>3673</v>
      </c>
      <c r="B170" s="106"/>
      <c r="C170" s="106">
        <f t="shared" si="10"/>
        <v>0.38653894150496071</v>
      </c>
      <c r="D170" s="106">
        <f t="shared" si="10"/>
        <v>-0.11747058633882368</v>
      </c>
      <c r="E170" s="106">
        <f t="shared" si="10"/>
        <v>-2.6801868869016365E-2</v>
      </c>
      <c r="F170" s="106">
        <f t="shared" si="10"/>
        <v>1.0707001368315927E-2</v>
      </c>
      <c r="G170" s="106">
        <f t="shared" si="10"/>
        <v>1.073530712359605E-2</v>
      </c>
      <c r="H170" s="106">
        <f t="shared" si="10"/>
        <v>-3.8208259103377551E-2</v>
      </c>
      <c r="I170" s="106">
        <f t="shared" si="10"/>
        <v>-3.9726125187723227E-2</v>
      </c>
      <c r="J170" s="106">
        <f t="shared" si="10"/>
        <v>1.9921192326069814E-2</v>
      </c>
      <c r="K170" s="106">
        <f t="shared" si="10"/>
        <v>3.4551865055553854E-2</v>
      </c>
      <c r="L170" s="106">
        <f t="shared" si="10"/>
        <v>2.0559820710698729E-2</v>
      </c>
      <c r="M170" s="106">
        <f t="shared" si="10"/>
        <v>1.1313133223270544E-2</v>
      </c>
      <c r="N170" s="106">
        <f t="shared" si="10"/>
        <v>6.2540924570568812E-3</v>
      </c>
      <c r="O170" s="106">
        <f t="shared" si="10"/>
        <v>1.0874813219806878E-2</v>
      </c>
      <c r="P170" s="106">
        <f t="shared" si="10"/>
        <v>-2.1599683029573935E-3</v>
      </c>
      <c r="Q170" s="106">
        <f t="shared" si="10"/>
        <v>-6.6867099091014737E-3</v>
      </c>
      <c r="R170" s="106">
        <f t="shared" si="10"/>
        <v>-1.4201332368473096E-3</v>
      </c>
      <c r="S170" s="106">
        <f t="shared" si="10"/>
        <v>-8.1511780354325269E-3</v>
      </c>
      <c r="T170" s="106">
        <f t="shared" si="10"/>
        <v>-8.3171435545731365E-3</v>
      </c>
      <c r="U170" s="106">
        <f t="shared" si="10"/>
        <v>-9.4898433656575021E-3</v>
      </c>
      <c r="V170" s="106">
        <f t="shared" si="10"/>
        <v>-5.4150512348200008E-3</v>
      </c>
      <c r="W170" s="106">
        <f t="shared" si="10"/>
        <v>2.2316187518933717E-4</v>
      </c>
      <c r="X170" s="106">
        <f t="shared" si="10"/>
        <v>3.2337564478379655E-4</v>
      </c>
      <c r="Y170" s="106">
        <f t="shared" si="10"/>
        <v>-5.2746213708541045E-3</v>
      </c>
      <c r="Z170" s="106">
        <f t="shared" si="10"/>
        <v>6.0904648974626774E-3</v>
      </c>
      <c r="AA170" s="106">
        <f t="shared" si="10"/>
        <v>-8.0484451727446116E-3</v>
      </c>
      <c r="AB170" s="106">
        <f t="shared" si="10"/>
        <v>-5.6027109691699772E-3</v>
      </c>
      <c r="AC170" s="106">
        <f t="shared" si="10"/>
        <v>1.1199942891382264E-3</v>
      </c>
      <c r="AD170" s="106">
        <f t="shared" si="10"/>
        <v>-1.3902922192442269E-2</v>
      </c>
      <c r="AE170" s="106">
        <f t="shared" si="10"/>
        <v>-1.3720533165590187E-2</v>
      </c>
      <c r="AF170" s="106">
        <f t="shared" si="10"/>
        <v>5.162456325548348E-3</v>
      </c>
      <c r="AH170" s="101" t="str">
        <f t="shared" ref="AH170:AP170" si="14">IFERROR(AH19/AG19,"")</f>
        <v/>
      </c>
      <c r="AI170" s="101" t="str">
        <f t="shared" si="14"/>
        <v/>
      </c>
      <c r="AJ170" s="101" t="str">
        <f t="shared" si="14"/>
        <v/>
      </c>
      <c r="AK170" s="101" t="str">
        <f t="shared" si="14"/>
        <v/>
      </c>
      <c r="AL170" s="101" t="str">
        <f t="shared" si="14"/>
        <v/>
      </c>
      <c r="AM170" s="101" t="str">
        <f t="shared" si="14"/>
        <v/>
      </c>
      <c r="AN170" s="101" t="str">
        <f t="shared" si="14"/>
        <v/>
      </c>
      <c r="AO170" s="101" t="str">
        <f t="shared" si="14"/>
        <v/>
      </c>
      <c r="AP170" s="101" t="str">
        <f t="shared" si="14"/>
        <v/>
      </c>
    </row>
    <row r="171" spans="1:42">
      <c r="A171" s="101" t="s">
        <v>3674</v>
      </c>
      <c r="B171" s="106"/>
      <c r="C171" s="106" t="str">
        <f t="shared" si="10"/>
        <v/>
      </c>
      <c r="D171" s="106" t="str">
        <f t="shared" si="10"/>
        <v/>
      </c>
      <c r="E171" s="106" t="str">
        <f t="shared" si="10"/>
        <v/>
      </c>
      <c r="F171" s="106" t="str">
        <f t="shared" si="10"/>
        <v/>
      </c>
      <c r="G171" s="106" t="str">
        <f t="shared" si="10"/>
        <v/>
      </c>
      <c r="H171" s="106" t="str">
        <f t="shared" si="10"/>
        <v/>
      </c>
      <c r="I171" s="106" t="str">
        <f t="shared" si="10"/>
        <v/>
      </c>
      <c r="J171" s="106" t="str">
        <f t="shared" si="10"/>
        <v/>
      </c>
      <c r="K171" s="106" t="str">
        <f t="shared" si="10"/>
        <v/>
      </c>
      <c r="L171" s="106" t="str">
        <f t="shared" si="10"/>
        <v/>
      </c>
      <c r="M171" s="106" t="str">
        <f t="shared" si="10"/>
        <v/>
      </c>
      <c r="N171" s="106" t="str">
        <f t="shared" si="10"/>
        <v/>
      </c>
      <c r="O171" s="106" t="str">
        <f t="shared" si="10"/>
        <v/>
      </c>
      <c r="P171" s="106" t="str">
        <f t="shared" si="10"/>
        <v/>
      </c>
      <c r="Q171" s="106" t="str">
        <f t="shared" si="10"/>
        <v/>
      </c>
      <c r="R171" s="106" t="str">
        <f t="shared" si="10"/>
        <v/>
      </c>
      <c r="S171" s="106" t="str">
        <f t="shared" si="10"/>
        <v/>
      </c>
      <c r="T171" s="106" t="str">
        <f t="shared" si="10"/>
        <v/>
      </c>
      <c r="U171" s="106" t="str">
        <f t="shared" si="10"/>
        <v/>
      </c>
      <c r="V171" s="106" t="str">
        <f t="shared" si="10"/>
        <v/>
      </c>
      <c r="W171" s="106" t="str">
        <f t="shared" si="10"/>
        <v/>
      </c>
      <c r="X171" s="106" t="str">
        <f t="shared" si="10"/>
        <v/>
      </c>
      <c r="Y171" s="106" t="str">
        <f t="shared" si="10"/>
        <v/>
      </c>
      <c r="Z171" s="106" t="str">
        <f t="shared" si="10"/>
        <v/>
      </c>
      <c r="AA171" s="106" t="str">
        <f t="shared" si="10"/>
        <v/>
      </c>
      <c r="AB171" s="106" t="str">
        <f t="shared" si="10"/>
        <v/>
      </c>
      <c r="AC171" s="106" t="str">
        <f t="shared" si="10"/>
        <v/>
      </c>
      <c r="AD171" s="106" t="str">
        <f t="shared" si="10"/>
        <v/>
      </c>
      <c r="AE171" s="106" t="str">
        <f t="shared" si="10"/>
        <v/>
      </c>
      <c r="AF171" s="106" t="str">
        <f t="shared" si="10"/>
        <v/>
      </c>
      <c r="AH171" s="101" t="str">
        <f t="shared" ref="AH171:AP171" si="15">IFERROR(AH20/AG20,"")</f>
        <v/>
      </c>
      <c r="AI171" s="101" t="str">
        <f t="shared" si="15"/>
        <v/>
      </c>
      <c r="AJ171" s="101" t="str">
        <f t="shared" si="15"/>
        <v/>
      </c>
      <c r="AK171" s="101" t="str">
        <f t="shared" si="15"/>
        <v/>
      </c>
      <c r="AL171" s="101" t="str">
        <f t="shared" si="15"/>
        <v/>
      </c>
      <c r="AM171" s="101" t="str">
        <f t="shared" si="15"/>
        <v/>
      </c>
      <c r="AN171" s="101" t="str">
        <f t="shared" si="15"/>
        <v/>
      </c>
      <c r="AO171" s="101" t="str">
        <f t="shared" si="15"/>
        <v/>
      </c>
      <c r="AP171" s="101" t="str">
        <f t="shared" si="15"/>
        <v/>
      </c>
    </row>
    <row r="172" spans="1:42">
      <c r="A172" s="101" t="s">
        <v>3675</v>
      </c>
      <c r="B172" s="106"/>
      <c r="C172" s="106">
        <f t="shared" si="10"/>
        <v>0.31796633299763744</v>
      </c>
      <c r="D172" s="106">
        <f t="shared" si="10"/>
        <v>-0.1174705863388239</v>
      </c>
      <c r="E172" s="106">
        <f t="shared" si="10"/>
        <v>-2.6801868869016254E-2</v>
      </c>
      <c r="F172" s="106">
        <f t="shared" si="10"/>
        <v>1.0707001368315927E-2</v>
      </c>
      <c r="G172" s="106">
        <f t="shared" si="10"/>
        <v>1.073530712359605E-2</v>
      </c>
      <c r="H172" s="106">
        <f t="shared" si="10"/>
        <v>-3.4283714844269619E-2</v>
      </c>
      <c r="I172" s="106">
        <f t="shared" si="10"/>
        <v>-3.5500814650486157E-2</v>
      </c>
      <c r="J172" s="106">
        <f t="shared" si="10"/>
        <v>1.9389335501195593E-2</v>
      </c>
      <c r="K172" s="106">
        <f t="shared" si="10"/>
        <v>3.1222547344384788E-2</v>
      </c>
      <c r="L172" s="106">
        <f t="shared" si="10"/>
        <v>1.537063866394095E-2</v>
      </c>
      <c r="M172" s="106">
        <f t="shared" si="10"/>
        <v>8.1703510224881981E-3</v>
      </c>
      <c r="N172" s="106">
        <f t="shared" si="10"/>
        <v>6.4769908848203439E-3</v>
      </c>
      <c r="O172" s="106">
        <f t="shared" si="10"/>
        <v>1.284875677445263E-2</v>
      </c>
      <c r="P172" s="106">
        <f t="shared" si="10"/>
        <v>1.843007833057797E-4</v>
      </c>
      <c r="Q172" s="106">
        <f t="shared" si="10"/>
        <v>-5.5097440074546311E-3</v>
      </c>
      <c r="R172" s="106">
        <f t="shared" si="10"/>
        <v>-1.8203265626347553E-3</v>
      </c>
      <c r="S172" s="106">
        <f t="shared" si="10"/>
        <v>-3.5784492568984305E-3</v>
      </c>
      <c r="T172" s="106">
        <f t="shared" si="10"/>
        <v>-4.9801008551539905E-3</v>
      </c>
      <c r="U172" s="106">
        <f t="shared" si="10"/>
        <v>-7.1274679356712056E-3</v>
      </c>
      <c r="V172" s="106">
        <f t="shared" si="10"/>
        <v>-5.6983977326459101E-3</v>
      </c>
      <c r="W172" s="106">
        <f t="shared" si="10"/>
        <v>1.2016821271720879E-4</v>
      </c>
      <c r="X172" s="106">
        <f t="shared" si="10"/>
        <v>7.9495103591331606E-4</v>
      </c>
      <c r="Y172" s="106">
        <f t="shared" si="10"/>
        <v>-2.9411446737058755E-3</v>
      </c>
      <c r="Z172" s="106">
        <f t="shared" si="10"/>
        <v>3.5749952919290617E-3</v>
      </c>
      <c r="AA172" s="106">
        <f t="shared" si="10"/>
        <v>-5.135409389821155E-3</v>
      </c>
      <c r="AB172" s="106">
        <f t="shared" si="10"/>
        <v>-3.7101106660109018E-3</v>
      </c>
      <c r="AC172" s="106">
        <f t="shared" si="10"/>
        <v>3.8455525579408345E-3</v>
      </c>
      <c r="AD172" s="106">
        <f t="shared" si="10"/>
        <v>-8.7109313272626387E-3</v>
      </c>
      <c r="AE172" s="106">
        <f t="shared" si="10"/>
        <v>-6.8566776793608231E-3</v>
      </c>
      <c r="AF172" s="106">
        <f t="shared" si="10"/>
        <v>4.7857319705644219E-3</v>
      </c>
      <c r="AH172" s="101" t="str">
        <f t="shared" ref="AH172:AP172" si="16">IFERROR(AH21/AG21,"")</f>
        <v/>
      </c>
      <c r="AI172" s="101" t="str">
        <f t="shared" si="16"/>
        <v/>
      </c>
      <c r="AJ172" s="101" t="str">
        <f t="shared" si="16"/>
        <v/>
      </c>
      <c r="AK172" s="101" t="str">
        <f t="shared" si="16"/>
        <v/>
      </c>
      <c r="AL172" s="101" t="str">
        <f t="shared" si="16"/>
        <v/>
      </c>
      <c r="AM172" s="101" t="str">
        <f t="shared" si="16"/>
        <v/>
      </c>
      <c r="AN172" s="101" t="str">
        <f t="shared" si="16"/>
        <v/>
      </c>
      <c r="AO172" s="101" t="str">
        <f t="shared" si="16"/>
        <v/>
      </c>
      <c r="AP172" s="101" t="str">
        <f t="shared" si="16"/>
        <v/>
      </c>
    </row>
    <row r="173" spans="1:42">
      <c r="A173" s="102" t="s">
        <v>3677</v>
      </c>
      <c r="B173" s="106"/>
      <c r="C173" s="106" t="str">
        <f t="shared" si="10"/>
        <v/>
      </c>
      <c r="D173" s="106" t="str">
        <f t="shared" si="10"/>
        <v/>
      </c>
      <c r="E173" s="106" t="str">
        <f t="shared" si="10"/>
        <v/>
      </c>
      <c r="F173" s="106" t="str">
        <f t="shared" si="10"/>
        <v/>
      </c>
      <c r="G173" s="106" t="str">
        <f t="shared" si="10"/>
        <v/>
      </c>
      <c r="H173" s="106" t="str">
        <f t="shared" si="10"/>
        <v/>
      </c>
      <c r="I173" s="106" t="str">
        <f t="shared" si="10"/>
        <v/>
      </c>
      <c r="J173" s="106" t="str">
        <f t="shared" si="10"/>
        <v/>
      </c>
      <c r="K173" s="106" t="str">
        <f t="shared" si="10"/>
        <v/>
      </c>
      <c r="L173" s="106" t="str">
        <f t="shared" si="10"/>
        <v/>
      </c>
      <c r="M173" s="106" t="str">
        <f t="shared" si="10"/>
        <v/>
      </c>
      <c r="N173" s="106" t="str">
        <f t="shared" si="10"/>
        <v/>
      </c>
      <c r="O173" s="106" t="str">
        <f t="shared" si="10"/>
        <v/>
      </c>
      <c r="P173" s="106" t="str">
        <f t="shared" si="10"/>
        <v/>
      </c>
      <c r="Q173" s="106" t="str">
        <f t="shared" si="10"/>
        <v/>
      </c>
      <c r="R173" s="106" t="str">
        <f t="shared" si="10"/>
        <v/>
      </c>
      <c r="S173" s="106" t="str">
        <f t="shared" si="10"/>
        <v/>
      </c>
      <c r="T173" s="106" t="str">
        <f t="shared" si="10"/>
        <v/>
      </c>
      <c r="U173" s="106" t="str">
        <f t="shared" si="10"/>
        <v/>
      </c>
      <c r="V173" s="106" t="str">
        <f t="shared" si="10"/>
        <v/>
      </c>
      <c r="W173" s="106" t="str">
        <f t="shared" si="10"/>
        <v/>
      </c>
      <c r="X173" s="106" t="str">
        <f t="shared" si="10"/>
        <v/>
      </c>
      <c r="Y173" s="106" t="str">
        <f t="shared" si="10"/>
        <v/>
      </c>
      <c r="Z173" s="106" t="str">
        <f t="shared" si="10"/>
        <v/>
      </c>
      <c r="AA173" s="106" t="str">
        <f t="shared" si="10"/>
        <v/>
      </c>
      <c r="AB173" s="106" t="str">
        <f t="shared" si="10"/>
        <v/>
      </c>
      <c r="AC173" s="106" t="str">
        <f t="shared" si="10"/>
        <v/>
      </c>
      <c r="AD173" s="106" t="str">
        <f t="shared" si="10"/>
        <v/>
      </c>
      <c r="AE173" s="106" t="str">
        <f t="shared" si="10"/>
        <v/>
      </c>
      <c r="AF173" s="106" t="str">
        <f t="shared" si="10"/>
        <v/>
      </c>
      <c r="AH173" s="101" t="str">
        <f t="shared" ref="AH173:AP173" si="17">IFERROR(AH22/AG22,"")</f>
        <v/>
      </c>
      <c r="AI173" s="101" t="str">
        <f t="shared" si="17"/>
        <v/>
      </c>
      <c r="AJ173" s="101" t="str">
        <f t="shared" si="17"/>
        <v/>
      </c>
      <c r="AK173" s="101" t="str">
        <f t="shared" si="17"/>
        <v/>
      </c>
      <c r="AL173" s="101" t="str">
        <f t="shared" si="17"/>
        <v/>
      </c>
      <c r="AM173" s="101" t="str">
        <f t="shared" si="17"/>
        <v/>
      </c>
      <c r="AN173" s="101" t="str">
        <f t="shared" si="17"/>
        <v/>
      </c>
      <c r="AO173" s="101" t="str">
        <f t="shared" si="17"/>
        <v/>
      </c>
      <c r="AP173" s="101" t="str">
        <f t="shared" si="17"/>
        <v/>
      </c>
    </row>
    <row r="174" spans="1:42">
      <c r="A174" s="105" t="s">
        <v>3697</v>
      </c>
      <c r="B174" s="101">
        <f t="shared" ref="B174:AF174" si="18">B$1</f>
        <v>2020</v>
      </c>
      <c r="C174" s="101">
        <f t="shared" si="18"/>
        <v>2021</v>
      </c>
      <c r="D174" s="101">
        <f t="shared" si="18"/>
        <v>2022</v>
      </c>
      <c r="E174" s="101">
        <f t="shared" si="18"/>
        <v>2023</v>
      </c>
      <c r="F174" s="101">
        <f t="shared" si="18"/>
        <v>2024</v>
      </c>
      <c r="G174" s="101">
        <f t="shared" si="18"/>
        <v>2025</v>
      </c>
      <c r="H174" s="101">
        <f t="shared" si="18"/>
        <v>2026</v>
      </c>
      <c r="I174" s="101">
        <f t="shared" si="18"/>
        <v>2027</v>
      </c>
      <c r="J174" s="101">
        <f t="shared" si="18"/>
        <v>2028</v>
      </c>
      <c r="K174" s="101">
        <f t="shared" si="18"/>
        <v>2029</v>
      </c>
      <c r="L174" s="101">
        <f t="shared" si="18"/>
        <v>2030</v>
      </c>
      <c r="M174" s="101">
        <f t="shared" si="18"/>
        <v>2031</v>
      </c>
      <c r="N174" s="101">
        <f t="shared" si="18"/>
        <v>2032</v>
      </c>
      <c r="O174" s="101">
        <f t="shared" si="18"/>
        <v>2033</v>
      </c>
      <c r="P174" s="101">
        <f t="shared" si="18"/>
        <v>2034</v>
      </c>
      <c r="Q174" s="101">
        <f t="shared" si="18"/>
        <v>2035</v>
      </c>
      <c r="R174" s="101">
        <f t="shared" si="18"/>
        <v>2036</v>
      </c>
      <c r="S174" s="101">
        <f t="shared" si="18"/>
        <v>2037</v>
      </c>
      <c r="T174" s="101">
        <f t="shared" si="18"/>
        <v>2038</v>
      </c>
      <c r="U174" s="101">
        <f t="shared" si="18"/>
        <v>2039</v>
      </c>
      <c r="V174" s="101">
        <f t="shared" si="18"/>
        <v>2040</v>
      </c>
      <c r="W174" s="101">
        <f t="shared" si="18"/>
        <v>2041</v>
      </c>
      <c r="X174" s="101">
        <f t="shared" si="18"/>
        <v>2042</v>
      </c>
      <c r="Y174" s="101">
        <f t="shared" si="18"/>
        <v>2043</v>
      </c>
      <c r="Z174" s="101">
        <f t="shared" si="18"/>
        <v>2044</v>
      </c>
      <c r="AA174" s="101">
        <f t="shared" si="18"/>
        <v>2045</v>
      </c>
      <c r="AB174" s="101">
        <f t="shared" si="18"/>
        <v>2046</v>
      </c>
      <c r="AC174" s="101">
        <f t="shared" si="18"/>
        <v>2047</v>
      </c>
      <c r="AD174" s="101">
        <f t="shared" si="18"/>
        <v>2048</v>
      </c>
      <c r="AE174" s="101">
        <f t="shared" si="18"/>
        <v>2049</v>
      </c>
      <c r="AF174" s="101">
        <f t="shared" si="18"/>
        <v>2050</v>
      </c>
    </row>
    <row r="175" spans="1:42">
      <c r="A175" s="101" t="s">
        <v>3668</v>
      </c>
      <c r="B175" s="106"/>
      <c r="C175" s="106" t="str">
        <f t="shared" ref="C175:AF183" si="19">IFERROR(C24/B24-1,"")</f>
        <v/>
      </c>
      <c r="D175" s="106" t="str">
        <f t="shared" si="19"/>
        <v/>
      </c>
      <c r="E175" s="106" t="str">
        <f t="shared" si="19"/>
        <v/>
      </c>
      <c r="F175" s="106" t="str">
        <f t="shared" si="19"/>
        <v/>
      </c>
      <c r="G175" s="106" t="str">
        <f t="shared" si="19"/>
        <v/>
      </c>
      <c r="H175" s="106" t="str">
        <f t="shared" si="19"/>
        <v/>
      </c>
      <c r="I175" s="106" t="str">
        <f t="shared" si="19"/>
        <v/>
      </c>
      <c r="J175" s="106" t="str">
        <f t="shared" si="19"/>
        <v/>
      </c>
      <c r="K175" s="106" t="str">
        <f t="shared" si="19"/>
        <v/>
      </c>
      <c r="L175" s="106" t="str">
        <f t="shared" si="19"/>
        <v/>
      </c>
      <c r="M175" s="106" t="str">
        <f t="shared" si="19"/>
        <v/>
      </c>
      <c r="N175" s="106" t="str">
        <f t="shared" si="19"/>
        <v/>
      </c>
      <c r="O175" s="106" t="str">
        <f t="shared" si="19"/>
        <v/>
      </c>
      <c r="P175" s="106" t="str">
        <f t="shared" si="19"/>
        <v/>
      </c>
      <c r="Q175" s="106" t="str">
        <f t="shared" si="19"/>
        <v/>
      </c>
      <c r="R175" s="106" t="str">
        <f t="shared" si="19"/>
        <v/>
      </c>
      <c r="S175" s="106" t="str">
        <f t="shared" si="19"/>
        <v/>
      </c>
      <c r="T175" s="106" t="str">
        <f t="shared" si="19"/>
        <v/>
      </c>
      <c r="U175" s="106" t="str">
        <f t="shared" si="19"/>
        <v/>
      </c>
      <c r="V175" s="106" t="str">
        <f t="shared" si="19"/>
        <v/>
      </c>
      <c r="W175" s="106" t="str">
        <f t="shared" si="19"/>
        <v/>
      </c>
      <c r="X175" s="106" t="str">
        <f t="shared" si="19"/>
        <v/>
      </c>
      <c r="Y175" s="106" t="str">
        <f t="shared" si="19"/>
        <v/>
      </c>
      <c r="Z175" s="106" t="str">
        <f t="shared" si="19"/>
        <v/>
      </c>
      <c r="AA175" s="106" t="str">
        <f t="shared" si="19"/>
        <v/>
      </c>
      <c r="AB175" s="106" t="str">
        <f t="shared" si="19"/>
        <v/>
      </c>
      <c r="AC175" s="106" t="str">
        <f t="shared" si="19"/>
        <v/>
      </c>
      <c r="AD175" s="106" t="str">
        <f t="shared" si="19"/>
        <v/>
      </c>
      <c r="AE175" s="106" t="str">
        <f t="shared" si="19"/>
        <v/>
      </c>
      <c r="AF175" s="106" t="str">
        <f t="shared" si="19"/>
        <v/>
      </c>
      <c r="AH175" s="101" t="str">
        <f t="shared" ref="AH175:AP175" si="20">IFERROR(AH24/AG24,"")</f>
        <v/>
      </c>
      <c r="AI175" s="101" t="str">
        <f t="shared" si="20"/>
        <v/>
      </c>
      <c r="AJ175" s="101" t="str">
        <f t="shared" si="20"/>
        <v/>
      </c>
      <c r="AK175" s="101" t="str">
        <f t="shared" si="20"/>
        <v/>
      </c>
      <c r="AL175" s="101" t="str">
        <f t="shared" si="20"/>
        <v/>
      </c>
      <c r="AM175" s="101" t="str">
        <f t="shared" si="20"/>
        <v/>
      </c>
      <c r="AN175" s="101" t="str">
        <f t="shared" si="20"/>
        <v/>
      </c>
      <c r="AO175" s="101" t="str">
        <f t="shared" si="20"/>
        <v/>
      </c>
      <c r="AP175" s="101" t="str">
        <f t="shared" si="20"/>
        <v/>
      </c>
    </row>
    <row r="176" spans="1:42">
      <c r="A176" s="101" t="s">
        <v>3669</v>
      </c>
      <c r="B176" s="106"/>
      <c r="C176" s="106">
        <f t="shared" si="19"/>
        <v>1.4662094114321622E-3</v>
      </c>
      <c r="D176" s="106">
        <f t="shared" si="19"/>
        <v>1.4640627887922975E-3</v>
      </c>
      <c r="E176" s="106">
        <f t="shared" si="19"/>
        <v>2.9238448850879006E-3</v>
      </c>
      <c r="F176" s="106">
        <f t="shared" si="19"/>
        <v>1.4576604694362949E-3</v>
      </c>
      <c r="G176" s="106">
        <f t="shared" si="19"/>
        <v>2.9110775761662655E-3</v>
      </c>
      <c r="H176" s="106">
        <f t="shared" si="19"/>
        <v>1.4513139007306108E-3</v>
      </c>
      <c r="I176" s="106">
        <f t="shared" si="19"/>
        <v>2.898421282364172E-3</v>
      </c>
      <c r="J176" s="106">
        <f t="shared" si="19"/>
        <v>1.4450223576272236E-3</v>
      </c>
      <c r="K176" s="106">
        <f t="shared" si="19"/>
        <v>2.8858745619910753E-3</v>
      </c>
      <c r="L176" s="106">
        <f t="shared" si="19"/>
        <v>2.8775702551913085E-3</v>
      </c>
      <c r="M176" s="106">
        <f t="shared" si="19"/>
        <v>1.4346568018563932E-3</v>
      </c>
      <c r="N176" s="106">
        <f t="shared" si="19"/>
        <v>2.8652030207101387E-3</v>
      </c>
      <c r="O176" s="106">
        <f t="shared" si="19"/>
        <v>2.8570170867230349E-3</v>
      </c>
      <c r="P176" s="106">
        <f t="shared" si="19"/>
        <v>1.4258548403311977E-3</v>
      </c>
      <c r="Q176" s="106">
        <f t="shared" si="19"/>
        <v>2.8448214916929615E-3</v>
      </c>
      <c r="R176" s="106">
        <f t="shared" si="19"/>
        <v>2.8367514402296568E-3</v>
      </c>
      <c r="S176" s="106">
        <f t="shared" si="19"/>
        <v>1.4143635223555773E-3</v>
      </c>
      <c r="T176" s="106">
        <f t="shared" si="19"/>
        <v>2.8247318470266958E-3</v>
      </c>
      <c r="U176" s="106">
        <f t="shared" si="19"/>
        <v>2.8167752123782197E-3</v>
      </c>
      <c r="V176" s="106">
        <f t="shared" si="19"/>
        <v>2.8088632759273313E-3</v>
      </c>
      <c r="W176" s="106">
        <f t="shared" si="19"/>
        <v>2.8009956620760335E-3</v>
      </c>
      <c r="X176" s="106">
        <f t="shared" si="19"/>
        <v>2.79317199942275E-3</v>
      </c>
      <c r="Y176" s="106">
        <f t="shared" si="19"/>
        <v>2.7853919207021516E-3</v>
      </c>
      <c r="Z176" s="106">
        <f t="shared" si="19"/>
        <v>2.7776550627320873E-3</v>
      </c>
      <c r="AA176" s="106">
        <f t="shared" si="19"/>
        <v>2.7699610663523E-3</v>
      </c>
      <c r="AB176" s="106">
        <f t="shared" si="19"/>
        <v>2.7636824936569937E-3</v>
      </c>
      <c r="AC176" s="106">
        <f t="shared" si="19"/>
        <v>2.7546964699631804E-3</v>
      </c>
      <c r="AD176" s="106">
        <f t="shared" si="19"/>
        <v>2.7471289635050411E-3</v>
      </c>
      <c r="AE176" s="106">
        <f t="shared" si="19"/>
        <v>2.7396029209725281E-3</v>
      </c>
      <c r="AF176" s="106">
        <f t="shared" si="19"/>
        <v>2.7321180025121627E-3</v>
      </c>
      <c r="AH176" s="101" t="str">
        <f t="shared" ref="AH176:AP181" si="21">IFERROR(AH25/AG25,"")</f>
        <v/>
      </c>
      <c r="AI176" s="101" t="str">
        <f t="shared" si="21"/>
        <v/>
      </c>
      <c r="AJ176" s="101" t="str">
        <f t="shared" si="21"/>
        <v/>
      </c>
      <c r="AK176" s="101" t="str">
        <f t="shared" si="21"/>
        <v/>
      </c>
      <c r="AL176" s="101" t="str">
        <f t="shared" si="21"/>
        <v/>
      </c>
      <c r="AM176" s="101" t="str">
        <f t="shared" si="21"/>
        <v/>
      </c>
      <c r="AN176" s="101" t="str">
        <f t="shared" si="21"/>
        <v/>
      </c>
      <c r="AO176" s="101" t="str">
        <f t="shared" si="21"/>
        <v/>
      </c>
      <c r="AP176" s="101" t="str">
        <f t="shared" si="21"/>
        <v/>
      </c>
    </row>
    <row r="177" spans="1:42">
      <c r="A177" s="101" t="s">
        <v>3670</v>
      </c>
      <c r="B177" s="106"/>
      <c r="C177" s="106" t="str">
        <f t="shared" si="19"/>
        <v/>
      </c>
      <c r="D177" s="106" t="str">
        <f t="shared" si="19"/>
        <v/>
      </c>
      <c r="E177" s="106" t="str">
        <f t="shared" si="19"/>
        <v/>
      </c>
      <c r="F177" s="106" t="str">
        <f t="shared" si="19"/>
        <v/>
      </c>
      <c r="G177" s="106" t="str">
        <f t="shared" si="19"/>
        <v/>
      </c>
      <c r="H177" s="106" t="str">
        <f t="shared" si="19"/>
        <v/>
      </c>
      <c r="I177" s="106" t="str">
        <f t="shared" si="19"/>
        <v/>
      </c>
      <c r="J177" s="106" t="str">
        <f t="shared" si="19"/>
        <v/>
      </c>
      <c r="K177" s="106" t="str">
        <f t="shared" si="19"/>
        <v/>
      </c>
      <c r="L177" s="106" t="str">
        <f t="shared" si="19"/>
        <v/>
      </c>
      <c r="M177" s="106" t="str">
        <f t="shared" si="19"/>
        <v/>
      </c>
      <c r="N177" s="106" t="str">
        <f t="shared" si="19"/>
        <v/>
      </c>
      <c r="O177" s="106" t="str">
        <f t="shared" si="19"/>
        <v/>
      </c>
      <c r="P177" s="106" t="str">
        <f t="shared" si="19"/>
        <v/>
      </c>
      <c r="Q177" s="106" t="str">
        <f t="shared" si="19"/>
        <v/>
      </c>
      <c r="R177" s="106" t="str">
        <f t="shared" si="19"/>
        <v/>
      </c>
      <c r="S177" s="106" t="str">
        <f t="shared" si="19"/>
        <v/>
      </c>
      <c r="T177" s="106" t="str">
        <f t="shared" si="19"/>
        <v/>
      </c>
      <c r="U177" s="106" t="str">
        <f t="shared" si="19"/>
        <v/>
      </c>
      <c r="V177" s="106" t="str">
        <f t="shared" si="19"/>
        <v/>
      </c>
      <c r="W177" s="106" t="str">
        <f t="shared" si="19"/>
        <v/>
      </c>
      <c r="X177" s="106" t="str">
        <f t="shared" si="19"/>
        <v/>
      </c>
      <c r="Y177" s="106" t="str">
        <f t="shared" si="19"/>
        <v/>
      </c>
      <c r="Z177" s="106" t="str">
        <f t="shared" si="19"/>
        <v/>
      </c>
      <c r="AA177" s="106" t="str">
        <f t="shared" si="19"/>
        <v/>
      </c>
      <c r="AB177" s="106" t="str">
        <f t="shared" si="19"/>
        <v/>
      </c>
      <c r="AC177" s="106" t="str">
        <f t="shared" si="19"/>
        <v/>
      </c>
      <c r="AD177" s="106" t="str">
        <f t="shared" si="19"/>
        <v/>
      </c>
      <c r="AE177" s="106" t="str">
        <f t="shared" si="19"/>
        <v/>
      </c>
      <c r="AF177" s="106" t="str">
        <f t="shared" si="19"/>
        <v/>
      </c>
      <c r="AH177" s="101" t="str">
        <f t="shared" si="21"/>
        <v/>
      </c>
      <c r="AI177" s="101" t="str">
        <f t="shared" si="21"/>
        <v/>
      </c>
      <c r="AJ177" s="101" t="str">
        <f t="shared" si="21"/>
        <v/>
      </c>
      <c r="AK177" s="101" t="str">
        <f t="shared" si="21"/>
        <v/>
      </c>
      <c r="AL177" s="101" t="str">
        <f t="shared" si="21"/>
        <v/>
      </c>
      <c r="AM177" s="101" t="str">
        <f t="shared" si="21"/>
        <v/>
      </c>
      <c r="AN177" s="101" t="str">
        <f t="shared" si="21"/>
        <v/>
      </c>
      <c r="AO177" s="101" t="str">
        <f t="shared" si="21"/>
        <v/>
      </c>
      <c r="AP177" s="101" t="str">
        <f t="shared" si="21"/>
        <v/>
      </c>
    </row>
    <row r="178" spans="1:42">
      <c r="A178" s="101" t="s">
        <v>3671</v>
      </c>
      <c r="B178" s="106"/>
      <c r="C178" s="106" t="str">
        <f t="shared" si="19"/>
        <v/>
      </c>
      <c r="D178" s="106" t="str">
        <f t="shared" si="19"/>
        <v/>
      </c>
      <c r="E178" s="106" t="str">
        <f t="shared" si="19"/>
        <v/>
      </c>
      <c r="F178" s="106" t="str">
        <f t="shared" si="19"/>
        <v/>
      </c>
      <c r="G178" s="106" t="str">
        <f t="shared" si="19"/>
        <v/>
      </c>
      <c r="H178" s="106" t="str">
        <f t="shared" si="19"/>
        <v/>
      </c>
      <c r="I178" s="106" t="str">
        <f t="shared" si="19"/>
        <v/>
      </c>
      <c r="J178" s="106" t="str">
        <f t="shared" si="19"/>
        <v/>
      </c>
      <c r="K178" s="106" t="str">
        <f t="shared" si="19"/>
        <v/>
      </c>
      <c r="L178" s="106" t="str">
        <f t="shared" si="19"/>
        <v/>
      </c>
      <c r="M178" s="106" t="str">
        <f t="shared" si="19"/>
        <v/>
      </c>
      <c r="N178" s="106" t="str">
        <f t="shared" si="19"/>
        <v/>
      </c>
      <c r="O178" s="106" t="str">
        <f t="shared" si="19"/>
        <v/>
      </c>
      <c r="P178" s="106" t="str">
        <f t="shared" si="19"/>
        <v/>
      </c>
      <c r="Q178" s="106" t="str">
        <f t="shared" si="19"/>
        <v/>
      </c>
      <c r="R178" s="106" t="str">
        <f t="shared" si="19"/>
        <v/>
      </c>
      <c r="S178" s="106" t="str">
        <f t="shared" si="19"/>
        <v/>
      </c>
      <c r="T178" s="106" t="str">
        <f t="shared" si="19"/>
        <v/>
      </c>
      <c r="U178" s="106" t="str">
        <f t="shared" si="19"/>
        <v/>
      </c>
      <c r="V178" s="106" t="str">
        <f t="shared" si="19"/>
        <v/>
      </c>
      <c r="W178" s="106" t="str">
        <f t="shared" si="19"/>
        <v/>
      </c>
      <c r="X178" s="106" t="str">
        <f t="shared" si="19"/>
        <v/>
      </c>
      <c r="Y178" s="106" t="str">
        <f t="shared" si="19"/>
        <v/>
      </c>
      <c r="Z178" s="106" t="str">
        <f t="shared" si="19"/>
        <v/>
      </c>
      <c r="AA178" s="106" t="str">
        <f t="shared" si="19"/>
        <v/>
      </c>
      <c r="AB178" s="106" t="str">
        <f t="shared" si="19"/>
        <v/>
      </c>
      <c r="AC178" s="106" t="str">
        <f t="shared" si="19"/>
        <v/>
      </c>
      <c r="AD178" s="106" t="str">
        <f t="shared" si="19"/>
        <v/>
      </c>
      <c r="AE178" s="106" t="str">
        <f t="shared" si="19"/>
        <v/>
      </c>
      <c r="AF178" s="106" t="str">
        <f t="shared" si="19"/>
        <v/>
      </c>
      <c r="AH178" s="101" t="str">
        <f t="shared" si="21"/>
        <v/>
      </c>
      <c r="AI178" s="101" t="str">
        <f t="shared" si="21"/>
        <v/>
      </c>
      <c r="AJ178" s="101" t="str">
        <f t="shared" si="21"/>
        <v/>
      </c>
      <c r="AK178" s="101" t="str">
        <f t="shared" si="21"/>
        <v/>
      </c>
      <c r="AL178" s="101" t="str">
        <f t="shared" si="21"/>
        <v/>
      </c>
      <c r="AM178" s="101" t="str">
        <f t="shared" si="21"/>
        <v/>
      </c>
      <c r="AN178" s="101" t="str">
        <f t="shared" si="21"/>
        <v/>
      </c>
      <c r="AO178" s="101" t="str">
        <f t="shared" si="21"/>
        <v/>
      </c>
      <c r="AP178" s="101" t="str">
        <f t="shared" si="21"/>
        <v/>
      </c>
    </row>
    <row r="179" spans="1:42">
      <c r="A179" s="101" t="s">
        <v>3672</v>
      </c>
      <c r="B179" s="106"/>
      <c r="C179" s="106" t="str">
        <f t="shared" si="19"/>
        <v/>
      </c>
      <c r="D179" s="106" t="str">
        <f t="shared" si="19"/>
        <v/>
      </c>
      <c r="E179" s="106" t="str">
        <f t="shared" si="19"/>
        <v/>
      </c>
      <c r="F179" s="106" t="str">
        <f t="shared" si="19"/>
        <v/>
      </c>
      <c r="G179" s="106" t="str">
        <f t="shared" si="19"/>
        <v/>
      </c>
      <c r="H179" s="106" t="str">
        <f t="shared" si="19"/>
        <v/>
      </c>
      <c r="I179" s="106" t="str">
        <f t="shared" si="19"/>
        <v/>
      </c>
      <c r="J179" s="106" t="str">
        <f t="shared" si="19"/>
        <v/>
      </c>
      <c r="K179" s="106" t="str">
        <f t="shared" si="19"/>
        <v/>
      </c>
      <c r="L179" s="106" t="str">
        <f t="shared" si="19"/>
        <v/>
      </c>
      <c r="M179" s="106" t="str">
        <f t="shared" si="19"/>
        <v/>
      </c>
      <c r="N179" s="106" t="str">
        <f t="shared" si="19"/>
        <v/>
      </c>
      <c r="O179" s="106" t="str">
        <f t="shared" si="19"/>
        <v/>
      </c>
      <c r="P179" s="106" t="str">
        <f t="shared" si="19"/>
        <v/>
      </c>
      <c r="Q179" s="106" t="str">
        <f t="shared" si="19"/>
        <v/>
      </c>
      <c r="R179" s="106" t="str">
        <f t="shared" si="19"/>
        <v/>
      </c>
      <c r="S179" s="106" t="str">
        <f t="shared" si="19"/>
        <v/>
      </c>
      <c r="T179" s="106" t="str">
        <f t="shared" si="19"/>
        <v/>
      </c>
      <c r="U179" s="106" t="str">
        <f t="shared" si="19"/>
        <v/>
      </c>
      <c r="V179" s="106" t="str">
        <f t="shared" si="19"/>
        <v/>
      </c>
      <c r="W179" s="106" t="str">
        <f t="shared" si="19"/>
        <v/>
      </c>
      <c r="X179" s="106" t="str">
        <f t="shared" si="19"/>
        <v/>
      </c>
      <c r="Y179" s="106" t="str">
        <f t="shared" si="19"/>
        <v/>
      </c>
      <c r="Z179" s="106" t="str">
        <f t="shared" si="19"/>
        <v/>
      </c>
      <c r="AA179" s="106" t="str">
        <f t="shared" si="19"/>
        <v/>
      </c>
      <c r="AB179" s="106" t="str">
        <f t="shared" si="19"/>
        <v/>
      </c>
      <c r="AC179" s="106" t="str">
        <f t="shared" si="19"/>
        <v/>
      </c>
      <c r="AD179" s="106" t="str">
        <f t="shared" si="19"/>
        <v/>
      </c>
      <c r="AE179" s="106" t="str">
        <f t="shared" si="19"/>
        <v/>
      </c>
      <c r="AF179" s="106" t="str">
        <f t="shared" si="19"/>
        <v/>
      </c>
      <c r="AH179" s="101" t="str">
        <f t="shared" si="21"/>
        <v/>
      </c>
      <c r="AI179" s="101" t="str">
        <f t="shared" si="21"/>
        <v/>
      </c>
      <c r="AJ179" s="101" t="str">
        <f t="shared" si="21"/>
        <v/>
      </c>
      <c r="AK179" s="101" t="str">
        <f t="shared" si="21"/>
        <v/>
      </c>
      <c r="AL179" s="101" t="str">
        <f t="shared" si="21"/>
        <v/>
      </c>
      <c r="AM179" s="101" t="str">
        <f t="shared" si="21"/>
        <v/>
      </c>
      <c r="AN179" s="101" t="str">
        <f t="shared" si="21"/>
        <v/>
      </c>
      <c r="AO179" s="101" t="str">
        <f t="shared" si="21"/>
        <v/>
      </c>
      <c r="AP179" s="101" t="str">
        <f t="shared" si="21"/>
        <v/>
      </c>
    </row>
    <row r="180" spans="1:42">
      <c r="A180" s="101" t="s">
        <v>3673</v>
      </c>
      <c r="B180" s="106"/>
      <c r="C180" s="106" t="str">
        <f t="shared" si="19"/>
        <v/>
      </c>
      <c r="D180" s="106" t="str">
        <f t="shared" si="19"/>
        <v/>
      </c>
      <c r="E180" s="106" t="str">
        <f t="shared" si="19"/>
        <v/>
      </c>
      <c r="F180" s="106" t="str">
        <f t="shared" si="19"/>
        <v/>
      </c>
      <c r="G180" s="106" t="str">
        <f t="shared" si="19"/>
        <v/>
      </c>
      <c r="H180" s="106" t="str">
        <f t="shared" si="19"/>
        <v/>
      </c>
      <c r="I180" s="106" t="str">
        <f t="shared" si="19"/>
        <v/>
      </c>
      <c r="J180" s="106" t="str">
        <f t="shared" si="19"/>
        <v/>
      </c>
      <c r="K180" s="106" t="str">
        <f t="shared" si="19"/>
        <v/>
      </c>
      <c r="L180" s="106" t="str">
        <f t="shared" si="19"/>
        <v/>
      </c>
      <c r="M180" s="106" t="str">
        <f t="shared" si="19"/>
        <v/>
      </c>
      <c r="N180" s="106" t="str">
        <f t="shared" si="19"/>
        <v/>
      </c>
      <c r="O180" s="106" t="str">
        <f t="shared" si="19"/>
        <v/>
      </c>
      <c r="P180" s="106" t="str">
        <f t="shared" si="19"/>
        <v/>
      </c>
      <c r="Q180" s="106" t="str">
        <f t="shared" si="19"/>
        <v/>
      </c>
      <c r="R180" s="106" t="str">
        <f t="shared" si="19"/>
        <v/>
      </c>
      <c r="S180" s="106" t="str">
        <f t="shared" si="19"/>
        <v/>
      </c>
      <c r="T180" s="106" t="str">
        <f t="shared" si="19"/>
        <v/>
      </c>
      <c r="U180" s="106" t="str">
        <f t="shared" si="19"/>
        <v/>
      </c>
      <c r="V180" s="106" t="str">
        <f t="shared" si="19"/>
        <v/>
      </c>
      <c r="W180" s="106" t="str">
        <f t="shared" si="19"/>
        <v/>
      </c>
      <c r="X180" s="106" t="str">
        <f t="shared" si="19"/>
        <v/>
      </c>
      <c r="Y180" s="106" t="str">
        <f t="shared" si="19"/>
        <v/>
      </c>
      <c r="Z180" s="106" t="str">
        <f t="shared" si="19"/>
        <v/>
      </c>
      <c r="AA180" s="106" t="str">
        <f t="shared" si="19"/>
        <v/>
      </c>
      <c r="AB180" s="106" t="str">
        <f t="shared" si="19"/>
        <v/>
      </c>
      <c r="AC180" s="106" t="str">
        <f t="shared" si="19"/>
        <v/>
      </c>
      <c r="AD180" s="106" t="str">
        <f t="shared" si="19"/>
        <v/>
      </c>
      <c r="AE180" s="106" t="str">
        <f t="shared" si="19"/>
        <v/>
      </c>
      <c r="AF180" s="106" t="str">
        <f t="shared" si="19"/>
        <v/>
      </c>
      <c r="AH180" s="101" t="str">
        <f t="shared" si="21"/>
        <v/>
      </c>
      <c r="AI180" s="101" t="str">
        <f t="shared" si="21"/>
        <v/>
      </c>
      <c r="AJ180" s="101" t="str">
        <f t="shared" si="21"/>
        <v/>
      </c>
      <c r="AK180" s="101" t="str">
        <f t="shared" si="21"/>
        <v/>
      </c>
      <c r="AL180" s="101" t="str">
        <f t="shared" si="21"/>
        <v/>
      </c>
      <c r="AM180" s="101" t="str">
        <f t="shared" si="21"/>
        <v/>
      </c>
      <c r="AN180" s="101" t="str">
        <f t="shared" si="21"/>
        <v/>
      </c>
      <c r="AO180" s="101" t="str">
        <f t="shared" si="21"/>
        <v/>
      </c>
      <c r="AP180" s="101" t="str">
        <f t="shared" si="21"/>
        <v/>
      </c>
    </row>
    <row r="181" spans="1:42">
      <c r="A181" s="101" t="s">
        <v>3674</v>
      </c>
      <c r="B181" s="106"/>
      <c r="C181" s="106" t="str">
        <f t="shared" si="19"/>
        <v/>
      </c>
      <c r="D181" s="106" t="str">
        <f t="shared" si="19"/>
        <v/>
      </c>
      <c r="E181" s="106" t="str">
        <f t="shared" si="19"/>
        <v/>
      </c>
      <c r="F181" s="106" t="str">
        <f t="shared" si="19"/>
        <v/>
      </c>
      <c r="G181" s="106" t="str">
        <f t="shared" si="19"/>
        <v/>
      </c>
      <c r="H181" s="106" t="str">
        <f t="shared" si="19"/>
        <v/>
      </c>
      <c r="I181" s="106" t="str">
        <f t="shared" si="19"/>
        <v/>
      </c>
      <c r="J181" s="106" t="str">
        <f t="shared" si="19"/>
        <v/>
      </c>
      <c r="K181" s="106" t="str">
        <f t="shared" si="19"/>
        <v/>
      </c>
      <c r="L181" s="106" t="str">
        <f t="shared" si="19"/>
        <v/>
      </c>
      <c r="M181" s="106" t="str">
        <f t="shared" si="19"/>
        <v/>
      </c>
      <c r="N181" s="106" t="str">
        <f t="shared" si="19"/>
        <v/>
      </c>
      <c r="O181" s="106" t="str">
        <f t="shared" si="19"/>
        <v/>
      </c>
      <c r="P181" s="106" t="str">
        <f t="shared" si="19"/>
        <v/>
      </c>
      <c r="Q181" s="106" t="str">
        <f t="shared" si="19"/>
        <v/>
      </c>
      <c r="R181" s="106" t="str">
        <f t="shared" si="19"/>
        <v/>
      </c>
      <c r="S181" s="106" t="str">
        <f t="shared" si="19"/>
        <v/>
      </c>
      <c r="T181" s="106" t="str">
        <f t="shared" si="19"/>
        <v/>
      </c>
      <c r="U181" s="106" t="str">
        <f t="shared" si="19"/>
        <v/>
      </c>
      <c r="V181" s="106" t="str">
        <f t="shared" si="19"/>
        <v/>
      </c>
      <c r="W181" s="106" t="str">
        <f t="shared" si="19"/>
        <v/>
      </c>
      <c r="X181" s="106" t="str">
        <f t="shared" si="19"/>
        <v/>
      </c>
      <c r="Y181" s="106" t="str">
        <f t="shared" si="19"/>
        <v/>
      </c>
      <c r="Z181" s="106" t="str">
        <f t="shared" si="19"/>
        <v/>
      </c>
      <c r="AA181" s="106" t="str">
        <f t="shared" si="19"/>
        <v/>
      </c>
      <c r="AB181" s="106" t="str">
        <f t="shared" si="19"/>
        <v/>
      </c>
      <c r="AC181" s="106" t="str">
        <f t="shared" si="19"/>
        <v/>
      </c>
      <c r="AD181" s="106" t="str">
        <f t="shared" si="19"/>
        <v/>
      </c>
      <c r="AE181" s="106" t="str">
        <f t="shared" si="19"/>
        <v/>
      </c>
      <c r="AF181" s="106" t="str">
        <f t="shared" si="19"/>
        <v/>
      </c>
      <c r="AH181" s="101" t="str">
        <f t="shared" si="21"/>
        <v/>
      </c>
      <c r="AI181" s="101" t="str">
        <f t="shared" si="21"/>
        <v/>
      </c>
      <c r="AJ181" s="101" t="str">
        <f t="shared" si="21"/>
        <v/>
      </c>
      <c r="AK181" s="101" t="str">
        <f t="shared" si="21"/>
        <v/>
      </c>
      <c r="AL181" s="101" t="str">
        <f t="shared" si="21"/>
        <v/>
      </c>
      <c r="AM181" s="101" t="str">
        <f t="shared" si="21"/>
        <v/>
      </c>
      <c r="AN181" s="101" t="str">
        <f t="shared" si="21"/>
        <v/>
      </c>
      <c r="AO181" s="101" t="str">
        <f t="shared" si="21"/>
        <v/>
      </c>
      <c r="AP181" s="101" t="str">
        <f t="shared" si="21"/>
        <v/>
      </c>
    </row>
    <row r="182" spans="1:42">
      <c r="A182" s="101" t="s">
        <v>3675</v>
      </c>
      <c r="B182" s="106"/>
      <c r="C182" s="106" t="str">
        <f t="shared" si="19"/>
        <v/>
      </c>
      <c r="D182" s="106" t="str">
        <f t="shared" si="19"/>
        <v/>
      </c>
      <c r="E182" s="106" t="str">
        <f t="shared" si="19"/>
        <v/>
      </c>
      <c r="F182" s="106" t="str">
        <f t="shared" si="19"/>
        <v/>
      </c>
      <c r="G182" s="106" t="str">
        <f t="shared" si="19"/>
        <v/>
      </c>
      <c r="H182" s="106" t="str">
        <f t="shared" si="19"/>
        <v/>
      </c>
      <c r="I182" s="106" t="str">
        <f t="shared" si="19"/>
        <v/>
      </c>
      <c r="J182" s="106" t="str">
        <f t="shared" si="19"/>
        <v/>
      </c>
      <c r="K182" s="106" t="str">
        <f t="shared" si="19"/>
        <v/>
      </c>
      <c r="L182" s="106" t="str">
        <f t="shared" si="19"/>
        <v/>
      </c>
      <c r="M182" s="106" t="str">
        <f t="shared" si="19"/>
        <v/>
      </c>
      <c r="N182" s="106" t="str">
        <f t="shared" si="19"/>
        <v/>
      </c>
      <c r="O182" s="106" t="str">
        <f t="shared" si="19"/>
        <v/>
      </c>
      <c r="P182" s="106" t="str">
        <f t="shared" si="19"/>
        <v/>
      </c>
      <c r="Q182" s="106" t="str">
        <f t="shared" si="19"/>
        <v/>
      </c>
      <c r="R182" s="106" t="str">
        <f t="shared" si="19"/>
        <v/>
      </c>
      <c r="S182" s="106" t="str">
        <f t="shared" si="19"/>
        <v/>
      </c>
      <c r="T182" s="106" t="str">
        <f t="shared" si="19"/>
        <v/>
      </c>
      <c r="U182" s="106" t="str">
        <f t="shared" si="19"/>
        <v/>
      </c>
      <c r="V182" s="106" t="str">
        <f t="shared" si="19"/>
        <v/>
      </c>
      <c r="W182" s="106" t="str">
        <f t="shared" si="19"/>
        <v/>
      </c>
      <c r="X182" s="106" t="str">
        <f t="shared" si="19"/>
        <v/>
      </c>
      <c r="Y182" s="106" t="str">
        <f t="shared" si="19"/>
        <v/>
      </c>
      <c r="Z182" s="106" t="str">
        <f t="shared" si="19"/>
        <v/>
      </c>
      <c r="AA182" s="106" t="str">
        <f t="shared" si="19"/>
        <v/>
      </c>
      <c r="AB182" s="106" t="str">
        <f t="shared" si="19"/>
        <v/>
      </c>
      <c r="AC182" s="106" t="str">
        <f t="shared" si="19"/>
        <v/>
      </c>
      <c r="AD182" s="106" t="str">
        <f t="shared" si="19"/>
        <v/>
      </c>
      <c r="AE182" s="106" t="str">
        <f t="shared" si="19"/>
        <v/>
      </c>
      <c r="AF182" s="106" t="str">
        <f t="shared" si="19"/>
        <v/>
      </c>
      <c r="AH182" s="101" t="str">
        <f t="shared" ref="AH182:AP182" si="22">IFERROR(AH31/AG31,"")</f>
        <v/>
      </c>
      <c r="AI182" s="101" t="str">
        <f t="shared" si="22"/>
        <v/>
      </c>
      <c r="AJ182" s="101" t="str">
        <f t="shared" si="22"/>
        <v/>
      </c>
      <c r="AK182" s="101" t="str">
        <f t="shared" si="22"/>
        <v/>
      </c>
      <c r="AL182" s="101" t="str">
        <f t="shared" si="22"/>
        <v/>
      </c>
      <c r="AM182" s="101" t="str">
        <f t="shared" si="22"/>
        <v/>
      </c>
      <c r="AN182" s="101" t="str">
        <f t="shared" si="22"/>
        <v/>
      </c>
      <c r="AO182" s="101" t="str">
        <f t="shared" si="22"/>
        <v/>
      </c>
      <c r="AP182" s="101" t="str">
        <f t="shared" si="22"/>
        <v/>
      </c>
    </row>
    <row r="183" spans="1:42">
      <c r="A183" s="102" t="s">
        <v>3678</v>
      </c>
      <c r="B183" s="106"/>
      <c r="C183" s="106" t="str">
        <f t="shared" si="19"/>
        <v/>
      </c>
      <c r="D183" s="106" t="str">
        <f t="shared" si="19"/>
        <v/>
      </c>
      <c r="E183" s="106" t="str">
        <f t="shared" si="19"/>
        <v/>
      </c>
      <c r="F183" s="106" t="str">
        <f t="shared" si="19"/>
        <v/>
      </c>
      <c r="G183" s="106" t="str">
        <f t="shared" si="19"/>
        <v/>
      </c>
      <c r="H183" s="106" t="str">
        <f t="shared" si="19"/>
        <v/>
      </c>
      <c r="I183" s="106" t="str">
        <f t="shared" si="19"/>
        <v/>
      </c>
      <c r="J183" s="106" t="str">
        <f t="shared" si="19"/>
        <v/>
      </c>
      <c r="K183" s="106" t="str">
        <f t="shared" si="19"/>
        <v/>
      </c>
      <c r="L183" s="106" t="str">
        <f t="shared" si="19"/>
        <v/>
      </c>
      <c r="M183" s="106" t="str">
        <f t="shared" si="19"/>
        <v/>
      </c>
      <c r="N183" s="106" t="str">
        <f t="shared" si="19"/>
        <v/>
      </c>
      <c r="O183" s="106" t="str">
        <f t="shared" si="19"/>
        <v/>
      </c>
      <c r="P183" s="106" t="str">
        <f t="shared" si="19"/>
        <v/>
      </c>
      <c r="Q183" s="106" t="str">
        <f t="shared" si="19"/>
        <v/>
      </c>
      <c r="R183" s="106" t="str">
        <f t="shared" ref="R183:AF183" si="23">IFERROR(R32/Q32-1,"")</f>
        <v/>
      </c>
      <c r="S183" s="106" t="str">
        <f t="shared" si="23"/>
        <v/>
      </c>
      <c r="T183" s="106" t="str">
        <f t="shared" si="23"/>
        <v/>
      </c>
      <c r="U183" s="106" t="str">
        <f t="shared" si="23"/>
        <v/>
      </c>
      <c r="V183" s="106" t="str">
        <f t="shared" si="23"/>
        <v/>
      </c>
      <c r="W183" s="106" t="str">
        <f t="shared" si="23"/>
        <v/>
      </c>
      <c r="X183" s="106" t="str">
        <f t="shared" si="23"/>
        <v/>
      </c>
      <c r="Y183" s="106" t="str">
        <f t="shared" si="23"/>
        <v/>
      </c>
      <c r="Z183" s="106" t="str">
        <f t="shared" si="23"/>
        <v/>
      </c>
      <c r="AA183" s="106" t="str">
        <f t="shared" si="23"/>
        <v/>
      </c>
      <c r="AB183" s="106" t="str">
        <f t="shared" si="23"/>
        <v/>
      </c>
      <c r="AC183" s="106" t="str">
        <f t="shared" si="23"/>
        <v/>
      </c>
      <c r="AD183" s="106" t="str">
        <f t="shared" si="23"/>
        <v/>
      </c>
      <c r="AE183" s="106" t="str">
        <f t="shared" si="23"/>
        <v/>
      </c>
      <c r="AF183" s="106" t="str">
        <f t="shared" si="23"/>
        <v/>
      </c>
      <c r="AH183" s="101" t="str">
        <f t="shared" ref="AH183:AP183" si="24">IFERROR(AH32/AG32,"")</f>
        <v/>
      </c>
      <c r="AI183" s="101" t="str">
        <f t="shared" si="24"/>
        <v/>
      </c>
      <c r="AJ183" s="101" t="str">
        <f t="shared" si="24"/>
        <v/>
      </c>
      <c r="AK183" s="101" t="str">
        <f t="shared" si="24"/>
        <v/>
      </c>
      <c r="AL183" s="101" t="str">
        <f t="shared" si="24"/>
        <v/>
      </c>
      <c r="AM183" s="101" t="str">
        <f t="shared" si="24"/>
        <v/>
      </c>
      <c r="AN183" s="101" t="str">
        <f t="shared" si="24"/>
        <v/>
      </c>
      <c r="AO183" s="101" t="str">
        <f t="shared" si="24"/>
        <v/>
      </c>
      <c r="AP183" s="101" t="str">
        <f t="shared" si="24"/>
        <v/>
      </c>
    </row>
    <row r="184" spans="1:42">
      <c r="A184" s="105" t="s">
        <v>3697</v>
      </c>
      <c r="B184" s="101">
        <f t="shared" ref="B184:AF184" si="25">B$1</f>
        <v>2020</v>
      </c>
      <c r="C184" s="101">
        <f t="shared" si="25"/>
        <v>2021</v>
      </c>
      <c r="D184" s="101">
        <f t="shared" si="25"/>
        <v>2022</v>
      </c>
      <c r="E184" s="101">
        <f t="shared" si="25"/>
        <v>2023</v>
      </c>
      <c r="F184" s="101">
        <f t="shared" si="25"/>
        <v>2024</v>
      </c>
      <c r="G184" s="101">
        <f t="shared" si="25"/>
        <v>2025</v>
      </c>
      <c r="H184" s="101">
        <f t="shared" si="25"/>
        <v>2026</v>
      </c>
      <c r="I184" s="101">
        <f t="shared" si="25"/>
        <v>2027</v>
      </c>
      <c r="J184" s="101">
        <f t="shared" si="25"/>
        <v>2028</v>
      </c>
      <c r="K184" s="101">
        <f t="shared" si="25"/>
        <v>2029</v>
      </c>
      <c r="L184" s="101">
        <f t="shared" si="25"/>
        <v>2030</v>
      </c>
      <c r="M184" s="101">
        <f t="shared" si="25"/>
        <v>2031</v>
      </c>
      <c r="N184" s="101">
        <f t="shared" si="25"/>
        <v>2032</v>
      </c>
      <c r="O184" s="101">
        <f t="shared" si="25"/>
        <v>2033</v>
      </c>
      <c r="P184" s="101">
        <f t="shared" si="25"/>
        <v>2034</v>
      </c>
      <c r="Q184" s="101">
        <f t="shared" si="25"/>
        <v>2035</v>
      </c>
      <c r="R184" s="101">
        <f t="shared" si="25"/>
        <v>2036</v>
      </c>
      <c r="S184" s="101">
        <f t="shared" si="25"/>
        <v>2037</v>
      </c>
      <c r="T184" s="101">
        <f t="shared" si="25"/>
        <v>2038</v>
      </c>
      <c r="U184" s="101">
        <f t="shared" si="25"/>
        <v>2039</v>
      </c>
      <c r="V184" s="101">
        <f t="shared" si="25"/>
        <v>2040</v>
      </c>
      <c r="W184" s="101">
        <f t="shared" si="25"/>
        <v>2041</v>
      </c>
      <c r="X184" s="101">
        <f t="shared" si="25"/>
        <v>2042</v>
      </c>
      <c r="Y184" s="101">
        <f t="shared" si="25"/>
        <v>2043</v>
      </c>
      <c r="Z184" s="101">
        <f t="shared" si="25"/>
        <v>2044</v>
      </c>
      <c r="AA184" s="101">
        <f t="shared" si="25"/>
        <v>2045</v>
      </c>
      <c r="AB184" s="101">
        <f t="shared" si="25"/>
        <v>2046</v>
      </c>
      <c r="AC184" s="101">
        <f t="shared" si="25"/>
        <v>2047</v>
      </c>
      <c r="AD184" s="101">
        <f t="shared" si="25"/>
        <v>2048</v>
      </c>
      <c r="AE184" s="101">
        <f t="shared" si="25"/>
        <v>2049</v>
      </c>
      <c r="AF184" s="101">
        <f t="shared" si="25"/>
        <v>2050</v>
      </c>
    </row>
    <row r="185" spans="1:42">
      <c r="A185" s="101" t="s">
        <v>3668</v>
      </c>
      <c r="B185" s="106"/>
      <c r="C185" s="106" t="str">
        <f t="shared" ref="C185:AF193" si="26">IFERROR(C34/B34-1,"")</f>
        <v/>
      </c>
      <c r="D185" s="106" t="str">
        <f t="shared" si="26"/>
        <v/>
      </c>
      <c r="E185" s="106" t="str">
        <f t="shared" si="26"/>
        <v/>
      </c>
      <c r="F185" s="106" t="str">
        <f t="shared" si="26"/>
        <v/>
      </c>
      <c r="G185" s="106" t="str">
        <f t="shared" si="26"/>
        <v/>
      </c>
      <c r="H185" s="106" t="str">
        <f t="shared" si="26"/>
        <v/>
      </c>
      <c r="I185" s="106" t="str">
        <f t="shared" si="26"/>
        <v/>
      </c>
      <c r="J185" s="106" t="str">
        <f t="shared" si="26"/>
        <v/>
      </c>
      <c r="K185" s="106" t="str">
        <f t="shared" si="26"/>
        <v/>
      </c>
      <c r="L185" s="106" t="str">
        <f t="shared" si="26"/>
        <v/>
      </c>
      <c r="M185" s="106" t="str">
        <f t="shared" si="26"/>
        <v/>
      </c>
      <c r="N185" s="106" t="str">
        <f t="shared" si="26"/>
        <v/>
      </c>
      <c r="O185" s="106" t="str">
        <f t="shared" si="26"/>
        <v/>
      </c>
      <c r="P185" s="106" t="str">
        <f t="shared" si="26"/>
        <v/>
      </c>
      <c r="Q185" s="106" t="str">
        <f t="shared" si="26"/>
        <v/>
      </c>
      <c r="R185" s="106" t="str">
        <f t="shared" si="26"/>
        <v/>
      </c>
      <c r="S185" s="106" t="str">
        <f t="shared" si="26"/>
        <v/>
      </c>
      <c r="T185" s="106" t="str">
        <f t="shared" si="26"/>
        <v/>
      </c>
      <c r="U185" s="106" t="str">
        <f t="shared" si="26"/>
        <v/>
      </c>
      <c r="V185" s="106" t="str">
        <f t="shared" si="26"/>
        <v/>
      </c>
      <c r="W185" s="106" t="str">
        <f t="shared" si="26"/>
        <v/>
      </c>
      <c r="X185" s="106" t="str">
        <f t="shared" si="26"/>
        <v/>
      </c>
      <c r="Y185" s="106" t="str">
        <f t="shared" si="26"/>
        <v/>
      </c>
      <c r="Z185" s="106" t="str">
        <f t="shared" si="26"/>
        <v/>
      </c>
      <c r="AA185" s="106" t="str">
        <f t="shared" si="26"/>
        <v/>
      </c>
      <c r="AB185" s="106" t="str">
        <f t="shared" si="26"/>
        <v/>
      </c>
      <c r="AC185" s="106" t="str">
        <f t="shared" si="26"/>
        <v/>
      </c>
      <c r="AD185" s="106" t="str">
        <f t="shared" si="26"/>
        <v/>
      </c>
      <c r="AE185" s="106" t="str">
        <f t="shared" si="26"/>
        <v/>
      </c>
      <c r="AF185" s="106" t="str">
        <f t="shared" si="26"/>
        <v/>
      </c>
      <c r="AH185" s="101" t="str">
        <f t="shared" ref="AH185:AP185" si="27">IFERROR(AH34/AG34,"")</f>
        <v/>
      </c>
      <c r="AI185" s="101" t="str">
        <f t="shared" si="27"/>
        <v/>
      </c>
      <c r="AJ185" s="101" t="str">
        <f t="shared" si="27"/>
        <v/>
      </c>
      <c r="AK185" s="101" t="str">
        <f t="shared" si="27"/>
        <v/>
      </c>
      <c r="AL185" s="101" t="str">
        <f t="shared" si="27"/>
        <v/>
      </c>
      <c r="AM185" s="101" t="str">
        <f t="shared" si="27"/>
        <v/>
      </c>
      <c r="AN185" s="101" t="str">
        <f t="shared" si="27"/>
        <v/>
      </c>
      <c r="AO185" s="101" t="str">
        <f t="shared" si="27"/>
        <v/>
      </c>
      <c r="AP185" s="101" t="str">
        <f t="shared" si="27"/>
        <v/>
      </c>
    </row>
    <row r="186" spans="1:42">
      <c r="A186" s="101" t="s">
        <v>3669</v>
      </c>
      <c r="B186" s="106"/>
      <c r="C186" s="106">
        <f t="shared" si="26"/>
        <v>0</v>
      </c>
      <c r="D186" s="106">
        <f t="shared" si="26"/>
        <v>0</v>
      </c>
      <c r="E186" s="106">
        <f t="shared" si="26"/>
        <v>0</v>
      </c>
      <c r="F186" s="106">
        <f t="shared" si="26"/>
        <v>0</v>
      </c>
      <c r="G186" s="106">
        <f t="shared" si="26"/>
        <v>0</v>
      </c>
      <c r="H186" s="106">
        <f t="shared" si="26"/>
        <v>0</v>
      </c>
      <c r="I186" s="106">
        <f t="shared" si="26"/>
        <v>0</v>
      </c>
      <c r="J186" s="106">
        <f t="shared" si="26"/>
        <v>0</v>
      </c>
      <c r="K186" s="106">
        <f t="shared" si="26"/>
        <v>0</v>
      </c>
      <c r="L186" s="106">
        <f t="shared" si="26"/>
        <v>0</v>
      </c>
      <c r="M186" s="106">
        <f t="shared" si="26"/>
        <v>0</v>
      </c>
      <c r="N186" s="106">
        <f t="shared" si="26"/>
        <v>0</v>
      </c>
      <c r="O186" s="106">
        <f t="shared" si="26"/>
        <v>0</v>
      </c>
      <c r="P186" s="106">
        <f t="shared" si="26"/>
        <v>0</v>
      </c>
      <c r="Q186" s="106">
        <f t="shared" si="26"/>
        <v>0</v>
      </c>
      <c r="R186" s="106">
        <f t="shared" si="26"/>
        <v>0</v>
      </c>
      <c r="S186" s="106">
        <f t="shared" si="26"/>
        <v>0</v>
      </c>
      <c r="T186" s="106">
        <f t="shared" si="26"/>
        <v>0</v>
      </c>
      <c r="U186" s="106">
        <f t="shared" si="26"/>
        <v>0</v>
      </c>
      <c r="V186" s="106">
        <f t="shared" si="26"/>
        <v>0</v>
      </c>
      <c r="W186" s="106">
        <f t="shared" si="26"/>
        <v>0</v>
      </c>
      <c r="X186" s="106">
        <f t="shared" si="26"/>
        <v>0</v>
      </c>
      <c r="Y186" s="106">
        <f t="shared" si="26"/>
        <v>0</v>
      </c>
      <c r="Z186" s="106">
        <f t="shared" si="26"/>
        <v>0</v>
      </c>
      <c r="AA186" s="106">
        <f t="shared" si="26"/>
        <v>0</v>
      </c>
      <c r="AB186" s="106">
        <f t="shared" si="26"/>
        <v>0</v>
      </c>
      <c r="AC186" s="106">
        <f t="shared" si="26"/>
        <v>0</v>
      </c>
      <c r="AD186" s="106">
        <f t="shared" si="26"/>
        <v>0</v>
      </c>
      <c r="AE186" s="106">
        <f t="shared" si="26"/>
        <v>0</v>
      </c>
      <c r="AF186" s="106">
        <f t="shared" si="26"/>
        <v>0</v>
      </c>
      <c r="AH186" s="101" t="str">
        <f t="shared" ref="AH186:AP186" si="28">IFERROR(AH35/AG35,"")</f>
        <v/>
      </c>
      <c r="AI186" s="101" t="str">
        <f t="shared" si="28"/>
        <v/>
      </c>
      <c r="AJ186" s="101" t="str">
        <f t="shared" si="28"/>
        <v/>
      </c>
      <c r="AK186" s="101" t="str">
        <f t="shared" si="28"/>
        <v/>
      </c>
      <c r="AL186" s="101" t="str">
        <f t="shared" si="28"/>
        <v/>
      </c>
      <c r="AM186" s="101" t="str">
        <f t="shared" si="28"/>
        <v/>
      </c>
      <c r="AN186" s="101" t="str">
        <f t="shared" si="28"/>
        <v/>
      </c>
      <c r="AO186" s="101" t="str">
        <f t="shared" si="28"/>
        <v/>
      </c>
      <c r="AP186" s="101" t="str">
        <f t="shared" si="28"/>
        <v/>
      </c>
    </row>
    <row r="187" spans="1:42">
      <c r="A187" s="101" t="s">
        <v>3670</v>
      </c>
      <c r="B187" s="106"/>
      <c r="C187" s="106">
        <f t="shared" si="26"/>
        <v>0</v>
      </c>
      <c r="D187" s="106">
        <f t="shared" si="26"/>
        <v>0</v>
      </c>
      <c r="E187" s="106">
        <f t="shared" si="26"/>
        <v>0</v>
      </c>
      <c r="F187" s="106">
        <f t="shared" si="26"/>
        <v>0</v>
      </c>
      <c r="G187" s="106">
        <f t="shared" si="26"/>
        <v>0</v>
      </c>
      <c r="H187" s="106">
        <f t="shared" si="26"/>
        <v>0</v>
      </c>
      <c r="I187" s="106">
        <f t="shared" si="26"/>
        <v>0</v>
      </c>
      <c r="J187" s="106">
        <f t="shared" si="26"/>
        <v>0</v>
      </c>
      <c r="K187" s="106">
        <f t="shared" si="26"/>
        <v>0</v>
      </c>
      <c r="L187" s="106">
        <f t="shared" si="26"/>
        <v>0</v>
      </c>
      <c r="M187" s="106">
        <f t="shared" si="26"/>
        <v>0</v>
      </c>
      <c r="N187" s="106">
        <f t="shared" si="26"/>
        <v>0</v>
      </c>
      <c r="O187" s="106">
        <f t="shared" si="26"/>
        <v>0</v>
      </c>
      <c r="P187" s="106">
        <f t="shared" si="26"/>
        <v>0</v>
      </c>
      <c r="Q187" s="106">
        <f t="shared" si="26"/>
        <v>0</v>
      </c>
      <c r="R187" s="106">
        <f t="shared" si="26"/>
        <v>0</v>
      </c>
      <c r="S187" s="106">
        <f t="shared" si="26"/>
        <v>0</v>
      </c>
      <c r="T187" s="106">
        <f t="shared" si="26"/>
        <v>0</v>
      </c>
      <c r="U187" s="106">
        <f t="shared" si="26"/>
        <v>0</v>
      </c>
      <c r="V187" s="106">
        <f t="shared" si="26"/>
        <v>0</v>
      </c>
      <c r="W187" s="106">
        <f t="shared" si="26"/>
        <v>0</v>
      </c>
      <c r="X187" s="106">
        <f t="shared" si="26"/>
        <v>0</v>
      </c>
      <c r="Y187" s="106">
        <f t="shared" si="26"/>
        <v>0</v>
      </c>
      <c r="Z187" s="106">
        <f t="shared" si="26"/>
        <v>0</v>
      </c>
      <c r="AA187" s="106">
        <f t="shared" si="26"/>
        <v>0</v>
      </c>
      <c r="AB187" s="106">
        <f t="shared" si="26"/>
        <v>0</v>
      </c>
      <c r="AC187" s="106">
        <f t="shared" si="26"/>
        <v>0</v>
      </c>
      <c r="AD187" s="106">
        <f t="shared" si="26"/>
        <v>0</v>
      </c>
      <c r="AE187" s="106">
        <f t="shared" si="26"/>
        <v>0</v>
      </c>
      <c r="AF187" s="106">
        <f t="shared" si="26"/>
        <v>0</v>
      </c>
      <c r="AH187" s="101" t="str">
        <f t="shared" ref="AH187:AP187" si="29">IFERROR(AH36/AG36,"")</f>
        <v/>
      </c>
      <c r="AI187" s="101" t="str">
        <f t="shared" si="29"/>
        <v/>
      </c>
      <c r="AJ187" s="101" t="str">
        <f t="shared" si="29"/>
        <v/>
      </c>
      <c r="AK187" s="101" t="str">
        <f t="shared" si="29"/>
        <v/>
      </c>
      <c r="AL187" s="101" t="str">
        <f t="shared" si="29"/>
        <v/>
      </c>
      <c r="AM187" s="101" t="str">
        <f t="shared" si="29"/>
        <v/>
      </c>
      <c r="AN187" s="101" t="str">
        <f t="shared" si="29"/>
        <v/>
      </c>
      <c r="AO187" s="101" t="str">
        <f t="shared" si="29"/>
        <v/>
      </c>
      <c r="AP187" s="101" t="str">
        <f t="shared" si="29"/>
        <v/>
      </c>
    </row>
    <row r="188" spans="1:42">
      <c r="A188" s="101" t="s">
        <v>3671</v>
      </c>
      <c r="B188" s="106"/>
      <c r="C188" s="106">
        <f t="shared" si="26"/>
        <v>0</v>
      </c>
      <c r="D188" s="106">
        <f t="shared" si="26"/>
        <v>0</v>
      </c>
      <c r="E188" s="106">
        <f t="shared" si="26"/>
        <v>0</v>
      </c>
      <c r="F188" s="106">
        <f t="shared" si="26"/>
        <v>0</v>
      </c>
      <c r="G188" s="106">
        <f t="shared" si="26"/>
        <v>0</v>
      </c>
      <c r="H188" s="106">
        <f t="shared" si="26"/>
        <v>0</v>
      </c>
      <c r="I188" s="106">
        <f t="shared" si="26"/>
        <v>0</v>
      </c>
      <c r="J188" s="106">
        <f t="shared" si="26"/>
        <v>0</v>
      </c>
      <c r="K188" s="106">
        <f t="shared" si="26"/>
        <v>0</v>
      </c>
      <c r="L188" s="106">
        <f t="shared" si="26"/>
        <v>0</v>
      </c>
      <c r="M188" s="106">
        <f t="shared" si="26"/>
        <v>0</v>
      </c>
      <c r="N188" s="106">
        <f t="shared" si="26"/>
        <v>0</v>
      </c>
      <c r="O188" s="106">
        <f t="shared" si="26"/>
        <v>0</v>
      </c>
      <c r="P188" s="106">
        <f t="shared" si="26"/>
        <v>0</v>
      </c>
      <c r="Q188" s="106">
        <f t="shared" si="26"/>
        <v>0</v>
      </c>
      <c r="R188" s="106">
        <f t="shared" si="26"/>
        <v>0</v>
      </c>
      <c r="S188" s="106">
        <f t="shared" si="26"/>
        <v>0</v>
      </c>
      <c r="T188" s="106">
        <f t="shared" si="26"/>
        <v>0</v>
      </c>
      <c r="U188" s="106">
        <f t="shared" si="26"/>
        <v>0</v>
      </c>
      <c r="V188" s="106">
        <f t="shared" si="26"/>
        <v>0</v>
      </c>
      <c r="W188" s="106">
        <f t="shared" si="26"/>
        <v>0</v>
      </c>
      <c r="X188" s="106">
        <f t="shared" si="26"/>
        <v>0</v>
      </c>
      <c r="Y188" s="106">
        <f t="shared" si="26"/>
        <v>0</v>
      </c>
      <c r="Z188" s="106">
        <f t="shared" si="26"/>
        <v>0</v>
      </c>
      <c r="AA188" s="106">
        <f t="shared" si="26"/>
        <v>0</v>
      </c>
      <c r="AB188" s="106">
        <f t="shared" si="26"/>
        <v>0</v>
      </c>
      <c r="AC188" s="106">
        <f t="shared" si="26"/>
        <v>0</v>
      </c>
      <c r="AD188" s="106">
        <f t="shared" si="26"/>
        <v>0</v>
      </c>
      <c r="AE188" s="106">
        <f t="shared" si="26"/>
        <v>0</v>
      </c>
      <c r="AF188" s="106">
        <f t="shared" si="26"/>
        <v>0</v>
      </c>
      <c r="AH188" s="101" t="str">
        <f t="shared" ref="AH188:AP188" si="30">IFERROR(AH37/AG37,"")</f>
        <v/>
      </c>
      <c r="AI188" s="101" t="str">
        <f t="shared" si="30"/>
        <v/>
      </c>
      <c r="AJ188" s="101" t="str">
        <f t="shared" si="30"/>
        <v/>
      </c>
      <c r="AK188" s="101" t="str">
        <f t="shared" si="30"/>
        <v/>
      </c>
      <c r="AL188" s="101" t="str">
        <f t="shared" si="30"/>
        <v/>
      </c>
      <c r="AM188" s="101" t="str">
        <f t="shared" si="30"/>
        <v/>
      </c>
      <c r="AN188" s="101" t="str">
        <f t="shared" si="30"/>
        <v/>
      </c>
      <c r="AO188" s="101" t="str">
        <f t="shared" si="30"/>
        <v/>
      </c>
      <c r="AP188" s="101" t="str">
        <f t="shared" si="30"/>
        <v/>
      </c>
    </row>
    <row r="189" spans="1:42">
      <c r="A189" s="101" t="s">
        <v>3672</v>
      </c>
      <c r="B189" s="106"/>
      <c r="C189" s="106">
        <f t="shared" si="26"/>
        <v>0</v>
      </c>
      <c r="D189" s="106">
        <f t="shared" si="26"/>
        <v>0</v>
      </c>
      <c r="E189" s="106">
        <f t="shared" si="26"/>
        <v>0</v>
      </c>
      <c r="F189" s="106">
        <f t="shared" si="26"/>
        <v>0</v>
      </c>
      <c r="G189" s="106">
        <f t="shared" si="26"/>
        <v>0</v>
      </c>
      <c r="H189" s="106">
        <f t="shared" si="26"/>
        <v>0</v>
      </c>
      <c r="I189" s="106">
        <f t="shared" si="26"/>
        <v>0</v>
      </c>
      <c r="J189" s="106">
        <f t="shared" si="26"/>
        <v>0</v>
      </c>
      <c r="K189" s="106">
        <f t="shared" si="26"/>
        <v>0</v>
      </c>
      <c r="L189" s="106">
        <f t="shared" si="26"/>
        <v>0</v>
      </c>
      <c r="M189" s="106">
        <f t="shared" si="26"/>
        <v>0</v>
      </c>
      <c r="N189" s="106">
        <f t="shared" si="26"/>
        <v>0</v>
      </c>
      <c r="O189" s="106">
        <f t="shared" si="26"/>
        <v>0</v>
      </c>
      <c r="P189" s="106">
        <f t="shared" si="26"/>
        <v>0</v>
      </c>
      <c r="Q189" s="106">
        <f t="shared" si="26"/>
        <v>0</v>
      </c>
      <c r="R189" s="106">
        <f t="shared" si="26"/>
        <v>0</v>
      </c>
      <c r="S189" s="106">
        <f t="shared" si="26"/>
        <v>0</v>
      </c>
      <c r="T189" s="106">
        <f t="shared" si="26"/>
        <v>0</v>
      </c>
      <c r="U189" s="106">
        <f t="shared" si="26"/>
        <v>0</v>
      </c>
      <c r="V189" s="106">
        <f t="shared" si="26"/>
        <v>0</v>
      </c>
      <c r="W189" s="106">
        <f t="shared" si="26"/>
        <v>0</v>
      </c>
      <c r="X189" s="106">
        <f t="shared" si="26"/>
        <v>0</v>
      </c>
      <c r="Y189" s="106">
        <f t="shared" si="26"/>
        <v>0</v>
      </c>
      <c r="Z189" s="106">
        <f t="shared" si="26"/>
        <v>0</v>
      </c>
      <c r="AA189" s="106">
        <f t="shared" si="26"/>
        <v>0</v>
      </c>
      <c r="AB189" s="106">
        <f t="shared" si="26"/>
        <v>0</v>
      </c>
      <c r="AC189" s="106">
        <f t="shared" si="26"/>
        <v>0</v>
      </c>
      <c r="AD189" s="106">
        <f t="shared" si="26"/>
        <v>0</v>
      </c>
      <c r="AE189" s="106">
        <f t="shared" si="26"/>
        <v>0</v>
      </c>
      <c r="AF189" s="106">
        <f t="shared" si="26"/>
        <v>0</v>
      </c>
      <c r="AH189" s="101" t="str">
        <f t="shared" ref="AH189:AP189" si="31">IFERROR(AH38/AG38,"")</f>
        <v/>
      </c>
      <c r="AI189" s="101" t="str">
        <f t="shared" si="31"/>
        <v/>
      </c>
      <c r="AJ189" s="101" t="str">
        <f t="shared" si="31"/>
        <v/>
      </c>
      <c r="AK189" s="101" t="str">
        <f t="shared" si="31"/>
        <v/>
      </c>
      <c r="AL189" s="101" t="str">
        <f t="shared" si="31"/>
        <v/>
      </c>
      <c r="AM189" s="101" t="str">
        <f t="shared" si="31"/>
        <v/>
      </c>
      <c r="AN189" s="101" t="str">
        <f t="shared" si="31"/>
        <v/>
      </c>
      <c r="AO189" s="101" t="str">
        <f t="shared" si="31"/>
        <v/>
      </c>
      <c r="AP189" s="101" t="str">
        <f t="shared" si="31"/>
        <v/>
      </c>
    </row>
    <row r="190" spans="1:42">
      <c r="A190" s="101" t="s">
        <v>3673</v>
      </c>
      <c r="B190" s="106"/>
      <c r="C190" s="106">
        <f t="shared" si="26"/>
        <v>0</v>
      </c>
      <c r="D190" s="106">
        <f t="shared" si="26"/>
        <v>0</v>
      </c>
      <c r="E190" s="106">
        <f t="shared" si="26"/>
        <v>0</v>
      </c>
      <c r="F190" s="106">
        <f t="shared" si="26"/>
        <v>0</v>
      </c>
      <c r="G190" s="106">
        <f t="shared" si="26"/>
        <v>0</v>
      </c>
      <c r="H190" s="106">
        <f t="shared" si="26"/>
        <v>0</v>
      </c>
      <c r="I190" s="106">
        <f t="shared" si="26"/>
        <v>0</v>
      </c>
      <c r="J190" s="106">
        <f t="shared" si="26"/>
        <v>0</v>
      </c>
      <c r="K190" s="106">
        <f t="shared" si="26"/>
        <v>0</v>
      </c>
      <c r="L190" s="106">
        <f t="shared" si="26"/>
        <v>0</v>
      </c>
      <c r="M190" s="106">
        <f t="shared" si="26"/>
        <v>0</v>
      </c>
      <c r="N190" s="106">
        <f t="shared" si="26"/>
        <v>0</v>
      </c>
      <c r="O190" s="106">
        <f t="shared" si="26"/>
        <v>0</v>
      </c>
      <c r="P190" s="106">
        <f t="shared" si="26"/>
        <v>0</v>
      </c>
      <c r="Q190" s="106">
        <f t="shared" si="26"/>
        <v>0</v>
      </c>
      <c r="R190" s="106">
        <f t="shared" si="26"/>
        <v>0</v>
      </c>
      <c r="S190" s="106">
        <f t="shared" si="26"/>
        <v>0</v>
      </c>
      <c r="T190" s="106">
        <f t="shared" si="26"/>
        <v>0</v>
      </c>
      <c r="U190" s="106">
        <f t="shared" si="26"/>
        <v>0</v>
      </c>
      <c r="V190" s="106">
        <f t="shared" si="26"/>
        <v>0</v>
      </c>
      <c r="W190" s="106">
        <f t="shared" si="26"/>
        <v>0</v>
      </c>
      <c r="X190" s="106">
        <f t="shared" si="26"/>
        <v>0</v>
      </c>
      <c r="Y190" s="106">
        <f t="shared" si="26"/>
        <v>0</v>
      </c>
      <c r="Z190" s="106">
        <f t="shared" si="26"/>
        <v>0</v>
      </c>
      <c r="AA190" s="106">
        <f t="shared" si="26"/>
        <v>0</v>
      </c>
      <c r="AB190" s="106">
        <f t="shared" si="26"/>
        <v>0</v>
      </c>
      <c r="AC190" s="106">
        <f t="shared" si="26"/>
        <v>0</v>
      </c>
      <c r="AD190" s="106">
        <f t="shared" si="26"/>
        <v>0</v>
      </c>
      <c r="AE190" s="106">
        <f t="shared" si="26"/>
        <v>0</v>
      </c>
      <c r="AF190" s="106">
        <f t="shared" si="26"/>
        <v>0</v>
      </c>
      <c r="AH190" s="101" t="str">
        <f t="shared" ref="AH190:AP190" si="32">IFERROR(AH39/AG39,"")</f>
        <v/>
      </c>
      <c r="AI190" s="101" t="str">
        <f t="shared" si="32"/>
        <v/>
      </c>
      <c r="AJ190" s="101" t="str">
        <f t="shared" si="32"/>
        <v/>
      </c>
      <c r="AK190" s="101" t="str">
        <f t="shared" si="32"/>
        <v/>
      </c>
      <c r="AL190" s="101" t="str">
        <f t="shared" si="32"/>
        <v/>
      </c>
      <c r="AM190" s="101" t="str">
        <f t="shared" si="32"/>
        <v/>
      </c>
      <c r="AN190" s="101" t="str">
        <f t="shared" si="32"/>
        <v/>
      </c>
      <c r="AO190" s="101" t="str">
        <f t="shared" si="32"/>
        <v/>
      </c>
      <c r="AP190" s="101" t="str">
        <f t="shared" si="32"/>
        <v/>
      </c>
    </row>
    <row r="191" spans="1:42">
      <c r="A191" s="101" t="s">
        <v>3674</v>
      </c>
      <c r="B191" s="106"/>
      <c r="C191" s="106" t="str">
        <f t="shared" si="26"/>
        <v/>
      </c>
      <c r="D191" s="106" t="str">
        <f t="shared" si="26"/>
        <v/>
      </c>
      <c r="E191" s="106" t="str">
        <f t="shared" si="26"/>
        <v/>
      </c>
      <c r="F191" s="106" t="str">
        <f t="shared" si="26"/>
        <v/>
      </c>
      <c r="G191" s="106" t="str">
        <f t="shared" si="26"/>
        <v/>
      </c>
      <c r="H191" s="106" t="str">
        <f t="shared" si="26"/>
        <v/>
      </c>
      <c r="I191" s="106" t="str">
        <f t="shared" si="26"/>
        <v/>
      </c>
      <c r="J191" s="106" t="str">
        <f t="shared" si="26"/>
        <v/>
      </c>
      <c r="K191" s="106" t="str">
        <f t="shared" si="26"/>
        <v/>
      </c>
      <c r="L191" s="106" t="str">
        <f t="shared" si="26"/>
        <v/>
      </c>
      <c r="M191" s="106" t="str">
        <f t="shared" si="26"/>
        <v/>
      </c>
      <c r="N191" s="106" t="str">
        <f t="shared" si="26"/>
        <v/>
      </c>
      <c r="O191" s="106" t="str">
        <f t="shared" si="26"/>
        <v/>
      </c>
      <c r="P191" s="106" t="str">
        <f t="shared" si="26"/>
        <v/>
      </c>
      <c r="Q191" s="106" t="str">
        <f t="shared" si="26"/>
        <v/>
      </c>
      <c r="R191" s="106" t="str">
        <f t="shared" si="26"/>
        <v/>
      </c>
      <c r="S191" s="106" t="str">
        <f t="shared" si="26"/>
        <v/>
      </c>
      <c r="T191" s="106" t="str">
        <f t="shared" si="26"/>
        <v/>
      </c>
      <c r="U191" s="106" t="str">
        <f t="shared" si="26"/>
        <v/>
      </c>
      <c r="V191" s="106" t="str">
        <f t="shared" si="26"/>
        <v/>
      </c>
      <c r="W191" s="106" t="str">
        <f t="shared" si="26"/>
        <v/>
      </c>
      <c r="X191" s="106" t="str">
        <f t="shared" si="26"/>
        <v/>
      </c>
      <c r="Y191" s="106" t="str">
        <f t="shared" si="26"/>
        <v/>
      </c>
      <c r="Z191" s="106" t="str">
        <f t="shared" si="26"/>
        <v/>
      </c>
      <c r="AA191" s="106" t="str">
        <f t="shared" si="26"/>
        <v/>
      </c>
      <c r="AB191" s="106" t="str">
        <f t="shared" si="26"/>
        <v/>
      </c>
      <c r="AC191" s="106" t="str">
        <f t="shared" si="26"/>
        <v/>
      </c>
      <c r="AD191" s="106" t="str">
        <f t="shared" si="26"/>
        <v/>
      </c>
      <c r="AE191" s="106" t="str">
        <f t="shared" si="26"/>
        <v/>
      </c>
      <c r="AF191" s="106" t="str">
        <f t="shared" si="26"/>
        <v/>
      </c>
      <c r="AH191" s="101" t="str">
        <f t="shared" ref="AH191:AP191" si="33">IFERROR(AH40/AG40,"")</f>
        <v/>
      </c>
      <c r="AI191" s="101" t="str">
        <f t="shared" si="33"/>
        <v/>
      </c>
      <c r="AJ191" s="101" t="str">
        <f t="shared" si="33"/>
        <v/>
      </c>
      <c r="AK191" s="101" t="str">
        <f t="shared" si="33"/>
        <v/>
      </c>
      <c r="AL191" s="101" t="str">
        <f t="shared" si="33"/>
        <v/>
      </c>
      <c r="AM191" s="101" t="str">
        <f t="shared" si="33"/>
        <v/>
      </c>
      <c r="AN191" s="101" t="str">
        <f t="shared" si="33"/>
        <v/>
      </c>
      <c r="AO191" s="101" t="str">
        <f t="shared" si="33"/>
        <v/>
      </c>
      <c r="AP191" s="101" t="str">
        <f t="shared" si="33"/>
        <v/>
      </c>
    </row>
    <row r="192" spans="1:42">
      <c r="A192" s="101" t="s">
        <v>3675</v>
      </c>
      <c r="B192" s="106"/>
      <c r="C192" s="106">
        <f t="shared" si="26"/>
        <v>0</v>
      </c>
      <c r="D192" s="106">
        <f t="shared" si="26"/>
        <v>0</v>
      </c>
      <c r="E192" s="106">
        <f t="shared" si="26"/>
        <v>0</v>
      </c>
      <c r="F192" s="106">
        <f t="shared" si="26"/>
        <v>0</v>
      </c>
      <c r="G192" s="106">
        <f t="shared" si="26"/>
        <v>0</v>
      </c>
      <c r="H192" s="106">
        <f t="shared" si="26"/>
        <v>0</v>
      </c>
      <c r="I192" s="106">
        <f t="shared" si="26"/>
        <v>0</v>
      </c>
      <c r="J192" s="106">
        <f t="shared" si="26"/>
        <v>0</v>
      </c>
      <c r="K192" s="106">
        <f t="shared" si="26"/>
        <v>0</v>
      </c>
      <c r="L192" s="106">
        <f t="shared" si="26"/>
        <v>0</v>
      </c>
      <c r="M192" s="106">
        <f t="shared" si="26"/>
        <v>0</v>
      </c>
      <c r="N192" s="106">
        <f t="shared" si="26"/>
        <v>0</v>
      </c>
      <c r="O192" s="106">
        <f t="shared" si="26"/>
        <v>0</v>
      </c>
      <c r="P192" s="106">
        <f t="shared" si="26"/>
        <v>0</v>
      </c>
      <c r="Q192" s="106">
        <f t="shared" si="26"/>
        <v>0</v>
      </c>
      <c r="R192" s="106">
        <f t="shared" si="26"/>
        <v>0</v>
      </c>
      <c r="S192" s="106">
        <f t="shared" si="26"/>
        <v>0</v>
      </c>
      <c r="T192" s="106">
        <f t="shared" si="26"/>
        <v>0</v>
      </c>
      <c r="U192" s="106">
        <f t="shared" si="26"/>
        <v>0</v>
      </c>
      <c r="V192" s="106">
        <f t="shared" si="26"/>
        <v>0</v>
      </c>
      <c r="W192" s="106">
        <f t="shared" si="26"/>
        <v>0</v>
      </c>
      <c r="X192" s="106">
        <f t="shared" si="26"/>
        <v>0</v>
      </c>
      <c r="Y192" s="106">
        <f t="shared" si="26"/>
        <v>0</v>
      </c>
      <c r="Z192" s="106">
        <f t="shared" si="26"/>
        <v>0</v>
      </c>
      <c r="AA192" s="106">
        <f t="shared" si="26"/>
        <v>0</v>
      </c>
      <c r="AB192" s="106">
        <f t="shared" si="26"/>
        <v>0</v>
      </c>
      <c r="AC192" s="106">
        <f t="shared" si="26"/>
        <v>0</v>
      </c>
      <c r="AD192" s="106">
        <f t="shared" si="26"/>
        <v>0</v>
      </c>
      <c r="AE192" s="106">
        <f t="shared" si="26"/>
        <v>0</v>
      </c>
      <c r="AF192" s="106">
        <f t="shared" si="26"/>
        <v>0</v>
      </c>
      <c r="AH192" s="101" t="str">
        <f t="shared" ref="AH192:AP192" si="34">IFERROR(AH41/AG41,"")</f>
        <v/>
      </c>
      <c r="AI192" s="101" t="str">
        <f t="shared" si="34"/>
        <v/>
      </c>
      <c r="AJ192" s="101" t="str">
        <f t="shared" si="34"/>
        <v/>
      </c>
      <c r="AK192" s="101" t="str">
        <f t="shared" si="34"/>
        <v/>
      </c>
      <c r="AL192" s="101" t="str">
        <f t="shared" si="34"/>
        <v/>
      </c>
      <c r="AM192" s="101" t="str">
        <f t="shared" si="34"/>
        <v/>
      </c>
      <c r="AN192" s="101" t="str">
        <f t="shared" si="34"/>
        <v/>
      </c>
      <c r="AO192" s="101" t="str">
        <f t="shared" si="34"/>
        <v/>
      </c>
      <c r="AP192" s="101" t="str">
        <f t="shared" si="34"/>
        <v/>
      </c>
    </row>
    <row r="193" spans="1:42">
      <c r="A193" s="102" t="s">
        <v>3679</v>
      </c>
      <c r="B193" s="106"/>
      <c r="C193" s="106" t="str">
        <f t="shared" si="26"/>
        <v/>
      </c>
      <c r="D193" s="106" t="str">
        <f t="shared" si="26"/>
        <v/>
      </c>
      <c r="E193" s="106" t="str">
        <f t="shared" si="26"/>
        <v/>
      </c>
      <c r="F193" s="106" t="str">
        <f t="shared" si="26"/>
        <v/>
      </c>
      <c r="G193" s="106" t="str">
        <f t="shared" si="26"/>
        <v/>
      </c>
      <c r="H193" s="106" t="str">
        <f t="shared" si="26"/>
        <v/>
      </c>
      <c r="I193" s="106" t="str">
        <f t="shared" si="26"/>
        <v/>
      </c>
      <c r="J193" s="106" t="str">
        <f t="shared" si="26"/>
        <v/>
      </c>
      <c r="K193" s="106" t="str">
        <f t="shared" si="26"/>
        <v/>
      </c>
      <c r="L193" s="106" t="str">
        <f t="shared" si="26"/>
        <v/>
      </c>
      <c r="M193" s="106" t="str">
        <f t="shared" si="26"/>
        <v/>
      </c>
      <c r="N193" s="106" t="str">
        <f t="shared" si="26"/>
        <v/>
      </c>
      <c r="O193" s="106" t="str">
        <f t="shared" si="26"/>
        <v/>
      </c>
      <c r="P193" s="106" t="str">
        <f t="shared" si="26"/>
        <v/>
      </c>
      <c r="Q193" s="106" t="str">
        <f t="shared" si="26"/>
        <v/>
      </c>
      <c r="R193" s="106" t="str">
        <f t="shared" ref="R193:AF193" si="35">IFERROR(R42/Q42-1,"")</f>
        <v/>
      </c>
      <c r="S193" s="106" t="str">
        <f t="shared" si="35"/>
        <v/>
      </c>
      <c r="T193" s="106" t="str">
        <f t="shared" si="35"/>
        <v/>
      </c>
      <c r="U193" s="106" t="str">
        <f t="shared" si="35"/>
        <v/>
      </c>
      <c r="V193" s="106" t="str">
        <f t="shared" si="35"/>
        <v/>
      </c>
      <c r="W193" s="106" t="str">
        <f t="shared" si="35"/>
        <v/>
      </c>
      <c r="X193" s="106" t="str">
        <f t="shared" si="35"/>
        <v/>
      </c>
      <c r="Y193" s="106" t="str">
        <f t="shared" si="35"/>
        <v/>
      </c>
      <c r="Z193" s="106" t="str">
        <f t="shared" si="35"/>
        <v/>
      </c>
      <c r="AA193" s="106" t="str">
        <f t="shared" si="35"/>
        <v/>
      </c>
      <c r="AB193" s="106" t="str">
        <f t="shared" si="35"/>
        <v/>
      </c>
      <c r="AC193" s="106" t="str">
        <f t="shared" si="35"/>
        <v/>
      </c>
      <c r="AD193" s="106" t="str">
        <f t="shared" si="35"/>
        <v/>
      </c>
      <c r="AE193" s="106" t="str">
        <f t="shared" si="35"/>
        <v/>
      </c>
      <c r="AF193" s="106" t="str">
        <f t="shared" si="35"/>
        <v/>
      </c>
      <c r="AH193" s="101" t="str">
        <f t="shared" ref="AH193:AP193" si="36">IFERROR(AH42/AG42,"")</f>
        <v/>
      </c>
      <c r="AI193" s="101" t="str">
        <f t="shared" si="36"/>
        <v/>
      </c>
      <c r="AJ193" s="101" t="str">
        <f t="shared" si="36"/>
        <v/>
      </c>
      <c r="AK193" s="101" t="str">
        <f t="shared" si="36"/>
        <v/>
      </c>
      <c r="AL193" s="101" t="str">
        <f t="shared" si="36"/>
        <v/>
      </c>
      <c r="AM193" s="101" t="str">
        <f t="shared" si="36"/>
        <v/>
      </c>
      <c r="AN193" s="101" t="str">
        <f t="shared" si="36"/>
        <v/>
      </c>
      <c r="AO193" s="101" t="str">
        <f t="shared" si="36"/>
        <v/>
      </c>
      <c r="AP193" s="101" t="str">
        <f t="shared" si="36"/>
        <v/>
      </c>
    </row>
    <row r="194" spans="1:42">
      <c r="A194" s="105" t="s">
        <v>3697</v>
      </c>
      <c r="B194" s="101">
        <f t="shared" ref="B194:AF194" si="37">B$1</f>
        <v>2020</v>
      </c>
      <c r="C194" s="101">
        <f t="shared" si="37"/>
        <v>2021</v>
      </c>
      <c r="D194" s="101">
        <f t="shared" si="37"/>
        <v>2022</v>
      </c>
      <c r="E194" s="101">
        <f t="shared" si="37"/>
        <v>2023</v>
      </c>
      <c r="F194" s="101">
        <f t="shared" si="37"/>
        <v>2024</v>
      </c>
      <c r="G194" s="101">
        <f t="shared" si="37"/>
        <v>2025</v>
      </c>
      <c r="H194" s="101">
        <f t="shared" si="37"/>
        <v>2026</v>
      </c>
      <c r="I194" s="101">
        <f t="shared" si="37"/>
        <v>2027</v>
      </c>
      <c r="J194" s="101">
        <f t="shared" si="37"/>
        <v>2028</v>
      </c>
      <c r="K194" s="101">
        <f t="shared" si="37"/>
        <v>2029</v>
      </c>
      <c r="L194" s="101">
        <f t="shared" si="37"/>
        <v>2030</v>
      </c>
      <c r="M194" s="101">
        <f t="shared" si="37"/>
        <v>2031</v>
      </c>
      <c r="N194" s="101">
        <f t="shared" si="37"/>
        <v>2032</v>
      </c>
      <c r="O194" s="101">
        <f t="shared" si="37"/>
        <v>2033</v>
      </c>
      <c r="P194" s="101">
        <f t="shared" si="37"/>
        <v>2034</v>
      </c>
      <c r="Q194" s="101">
        <f t="shared" si="37"/>
        <v>2035</v>
      </c>
      <c r="R194" s="101">
        <f t="shared" si="37"/>
        <v>2036</v>
      </c>
      <c r="S194" s="101">
        <f t="shared" si="37"/>
        <v>2037</v>
      </c>
      <c r="T194" s="101">
        <f t="shared" si="37"/>
        <v>2038</v>
      </c>
      <c r="U194" s="101">
        <f t="shared" si="37"/>
        <v>2039</v>
      </c>
      <c r="V194" s="101">
        <f t="shared" si="37"/>
        <v>2040</v>
      </c>
      <c r="W194" s="101">
        <f t="shared" si="37"/>
        <v>2041</v>
      </c>
      <c r="X194" s="101">
        <f t="shared" si="37"/>
        <v>2042</v>
      </c>
      <c r="Y194" s="101">
        <f t="shared" si="37"/>
        <v>2043</v>
      </c>
      <c r="Z194" s="101">
        <f t="shared" si="37"/>
        <v>2044</v>
      </c>
      <c r="AA194" s="101">
        <f t="shared" si="37"/>
        <v>2045</v>
      </c>
      <c r="AB194" s="101">
        <f t="shared" si="37"/>
        <v>2046</v>
      </c>
      <c r="AC194" s="101">
        <f t="shared" si="37"/>
        <v>2047</v>
      </c>
      <c r="AD194" s="101">
        <f t="shared" si="37"/>
        <v>2048</v>
      </c>
      <c r="AE194" s="101">
        <f t="shared" si="37"/>
        <v>2049</v>
      </c>
      <c r="AF194" s="101">
        <f t="shared" si="37"/>
        <v>2050</v>
      </c>
    </row>
    <row r="195" spans="1:42">
      <c r="A195" s="101" t="s">
        <v>3668</v>
      </c>
      <c r="B195" s="106"/>
      <c r="C195" s="106">
        <f t="shared" ref="C195:AF203" si="38">IFERROR(C44/B44-1,"")</f>
        <v>7.0674159316385987E-2</v>
      </c>
      <c r="D195" s="106">
        <f t="shared" si="38"/>
        <v>2.2413002154004769E-2</v>
      </c>
      <c r="E195" s="106">
        <f t="shared" si="38"/>
        <v>-6.5851319368364081E-3</v>
      </c>
      <c r="F195" s="106">
        <f t="shared" si="38"/>
        <v>-1.0904662810998333E-2</v>
      </c>
      <c r="G195" s="106">
        <f t="shared" si="38"/>
        <v>-7.3574158530993472E-3</v>
      </c>
      <c r="H195" s="106">
        <f t="shared" si="38"/>
        <v>1.9930630635909274E-3</v>
      </c>
      <c r="I195" s="106">
        <f t="shared" si="38"/>
        <v>3.9507791013955629E-2</v>
      </c>
      <c r="J195" s="106">
        <f t="shared" si="38"/>
        <v>1.8773366945030512E-2</v>
      </c>
      <c r="K195" s="106">
        <f t="shared" si="38"/>
        <v>2.5646042010022851E-2</v>
      </c>
      <c r="L195" s="106">
        <f t="shared" si="38"/>
        <v>7.5479724274797766E-2</v>
      </c>
      <c r="M195" s="106">
        <f t="shared" si="38"/>
        <v>-2.4284342172661288E-3</v>
      </c>
      <c r="N195" s="106">
        <f t="shared" si="38"/>
        <v>2.1633727916698708E-2</v>
      </c>
      <c r="O195" s="106">
        <f t="shared" si="38"/>
        <v>1.342203724870461E-2</v>
      </c>
      <c r="P195" s="106">
        <f t="shared" si="38"/>
        <v>3.001282731109467E-2</v>
      </c>
      <c r="Q195" s="106">
        <f t="shared" si="38"/>
        <v>-1.4802267140846648E-2</v>
      </c>
      <c r="R195" s="106">
        <f t="shared" si="38"/>
        <v>5.6674496527895357E-3</v>
      </c>
      <c r="S195" s="106">
        <f t="shared" si="38"/>
        <v>1.6991980454209354E-2</v>
      </c>
      <c r="T195" s="106">
        <f t="shared" si="38"/>
        <v>1.51945782701286E-2</v>
      </c>
      <c r="U195" s="106">
        <f t="shared" si="38"/>
        <v>4.0370179271023154E-3</v>
      </c>
      <c r="V195" s="106">
        <f t="shared" si="38"/>
        <v>1.0944071993554738E-2</v>
      </c>
      <c r="W195" s="106">
        <f t="shared" si="38"/>
        <v>1.1142311962995421E-2</v>
      </c>
      <c r="X195" s="106">
        <f t="shared" si="38"/>
        <v>5.2970232231142056E-4</v>
      </c>
      <c r="Y195" s="106">
        <f t="shared" si="38"/>
        <v>7.7879925407102757E-3</v>
      </c>
      <c r="Z195" s="106">
        <f t="shared" si="38"/>
        <v>1.1298645803654805E-2</v>
      </c>
      <c r="AA195" s="106">
        <f t="shared" si="38"/>
        <v>1.4070196246102284E-2</v>
      </c>
      <c r="AB195" s="106">
        <f t="shared" si="38"/>
        <v>6.3833877066514777E-3</v>
      </c>
      <c r="AC195" s="106">
        <f t="shared" si="38"/>
        <v>7.44298992512471E-3</v>
      </c>
      <c r="AD195" s="106">
        <f t="shared" si="38"/>
        <v>6.703937826299855E-3</v>
      </c>
      <c r="AE195" s="106">
        <f t="shared" si="38"/>
        <v>1.100164140574611E-2</v>
      </c>
      <c r="AF195" s="106">
        <f t="shared" si="38"/>
        <v>1.105203441170155E-2</v>
      </c>
      <c r="AH195" s="101" t="str">
        <f t="shared" ref="AH195:AP201" si="39">IFERROR(AH44/AG44,"")</f>
        <v/>
      </c>
      <c r="AI195" s="101" t="str">
        <f t="shared" si="39"/>
        <v/>
      </c>
      <c r="AJ195" s="101" t="str">
        <f t="shared" si="39"/>
        <v/>
      </c>
      <c r="AK195" s="101" t="str">
        <f t="shared" si="39"/>
        <v/>
      </c>
      <c r="AL195" s="101" t="str">
        <f t="shared" si="39"/>
        <v/>
      </c>
      <c r="AM195" s="101" t="str">
        <f t="shared" si="39"/>
        <v/>
      </c>
      <c r="AN195" s="101" t="str">
        <f t="shared" si="39"/>
        <v/>
      </c>
      <c r="AO195" s="101" t="str">
        <f t="shared" si="39"/>
        <v/>
      </c>
      <c r="AP195" s="101" t="str">
        <f t="shared" si="39"/>
        <v/>
      </c>
    </row>
    <row r="196" spans="1:42">
      <c r="A196" s="101" t="s">
        <v>3669</v>
      </c>
      <c r="B196" s="106"/>
      <c r="C196" s="106" t="str">
        <f t="shared" si="38"/>
        <v/>
      </c>
      <c r="D196" s="106" t="str">
        <f t="shared" si="38"/>
        <v/>
      </c>
      <c r="E196" s="106" t="str">
        <f t="shared" si="38"/>
        <v/>
      </c>
      <c r="F196" s="106" t="str">
        <f t="shared" si="38"/>
        <v/>
      </c>
      <c r="G196" s="106" t="str">
        <f t="shared" si="38"/>
        <v/>
      </c>
      <c r="H196" s="106" t="str">
        <f t="shared" si="38"/>
        <v/>
      </c>
      <c r="I196" s="106" t="str">
        <f t="shared" si="38"/>
        <v/>
      </c>
      <c r="J196" s="106" t="str">
        <f t="shared" si="38"/>
        <v/>
      </c>
      <c r="K196" s="106" t="str">
        <f t="shared" si="38"/>
        <v/>
      </c>
      <c r="L196" s="106" t="str">
        <f t="shared" si="38"/>
        <v/>
      </c>
      <c r="M196" s="106" t="str">
        <f t="shared" si="38"/>
        <v/>
      </c>
      <c r="N196" s="106" t="str">
        <f t="shared" si="38"/>
        <v/>
      </c>
      <c r="O196" s="106" t="str">
        <f t="shared" si="38"/>
        <v/>
      </c>
      <c r="P196" s="106" t="str">
        <f t="shared" si="38"/>
        <v/>
      </c>
      <c r="Q196" s="106" t="str">
        <f t="shared" si="38"/>
        <v/>
      </c>
      <c r="R196" s="106" t="str">
        <f t="shared" si="38"/>
        <v/>
      </c>
      <c r="S196" s="106" t="str">
        <f t="shared" si="38"/>
        <v/>
      </c>
      <c r="T196" s="106" t="str">
        <f t="shared" si="38"/>
        <v/>
      </c>
      <c r="U196" s="106" t="str">
        <f t="shared" si="38"/>
        <v/>
      </c>
      <c r="V196" s="106" t="str">
        <f t="shared" si="38"/>
        <v/>
      </c>
      <c r="W196" s="106" t="str">
        <f t="shared" si="38"/>
        <v/>
      </c>
      <c r="X196" s="106" t="str">
        <f t="shared" si="38"/>
        <v/>
      </c>
      <c r="Y196" s="106" t="str">
        <f t="shared" si="38"/>
        <v/>
      </c>
      <c r="Z196" s="106" t="str">
        <f t="shared" si="38"/>
        <v/>
      </c>
      <c r="AA196" s="106" t="str">
        <f t="shared" si="38"/>
        <v/>
      </c>
      <c r="AB196" s="106" t="str">
        <f t="shared" si="38"/>
        <v/>
      </c>
      <c r="AC196" s="106" t="str">
        <f t="shared" si="38"/>
        <v/>
      </c>
      <c r="AD196" s="106" t="str">
        <f t="shared" si="38"/>
        <v/>
      </c>
      <c r="AE196" s="106" t="str">
        <f t="shared" si="38"/>
        <v/>
      </c>
      <c r="AF196" s="106" t="str">
        <f t="shared" si="38"/>
        <v/>
      </c>
      <c r="AH196" s="101" t="str">
        <f t="shared" si="39"/>
        <v/>
      </c>
      <c r="AI196" s="101" t="str">
        <f t="shared" si="39"/>
        <v/>
      </c>
      <c r="AJ196" s="101" t="str">
        <f t="shared" si="39"/>
        <v/>
      </c>
      <c r="AK196" s="101" t="str">
        <f t="shared" si="39"/>
        <v/>
      </c>
      <c r="AL196" s="101" t="str">
        <f t="shared" si="39"/>
        <v/>
      </c>
      <c r="AM196" s="101" t="str">
        <f t="shared" si="39"/>
        <v/>
      </c>
      <c r="AN196" s="101" t="str">
        <f t="shared" si="39"/>
        <v/>
      </c>
      <c r="AO196" s="101" t="str">
        <f t="shared" si="39"/>
        <v/>
      </c>
      <c r="AP196" s="101" t="str">
        <f t="shared" si="39"/>
        <v/>
      </c>
    </row>
    <row r="197" spans="1:42">
      <c r="A197" s="101" t="s">
        <v>3670</v>
      </c>
      <c r="B197" s="106"/>
      <c r="C197" s="106" t="str">
        <f t="shared" si="38"/>
        <v/>
      </c>
      <c r="D197" s="106" t="str">
        <f t="shared" si="38"/>
        <v/>
      </c>
      <c r="E197" s="106" t="str">
        <f t="shared" si="38"/>
        <v/>
      </c>
      <c r="F197" s="106" t="str">
        <f t="shared" si="38"/>
        <v/>
      </c>
      <c r="G197" s="106" t="str">
        <f t="shared" si="38"/>
        <v/>
      </c>
      <c r="H197" s="106" t="str">
        <f t="shared" si="38"/>
        <v/>
      </c>
      <c r="I197" s="106" t="str">
        <f t="shared" si="38"/>
        <v/>
      </c>
      <c r="J197" s="106" t="str">
        <f t="shared" si="38"/>
        <v/>
      </c>
      <c r="K197" s="106" t="str">
        <f t="shared" si="38"/>
        <v/>
      </c>
      <c r="L197" s="106" t="str">
        <f t="shared" si="38"/>
        <v/>
      </c>
      <c r="M197" s="106" t="str">
        <f t="shared" si="38"/>
        <v/>
      </c>
      <c r="N197" s="106" t="str">
        <f t="shared" si="38"/>
        <v/>
      </c>
      <c r="O197" s="106" t="str">
        <f t="shared" si="38"/>
        <v/>
      </c>
      <c r="P197" s="106" t="str">
        <f t="shared" si="38"/>
        <v/>
      </c>
      <c r="Q197" s="106" t="str">
        <f t="shared" si="38"/>
        <v/>
      </c>
      <c r="R197" s="106" t="str">
        <f t="shared" si="38"/>
        <v/>
      </c>
      <c r="S197" s="106" t="str">
        <f t="shared" si="38"/>
        <v/>
      </c>
      <c r="T197" s="106" t="str">
        <f t="shared" si="38"/>
        <v/>
      </c>
      <c r="U197" s="106" t="str">
        <f t="shared" si="38"/>
        <v/>
      </c>
      <c r="V197" s="106" t="str">
        <f t="shared" si="38"/>
        <v/>
      </c>
      <c r="W197" s="106" t="str">
        <f t="shared" si="38"/>
        <v/>
      </c>
      <c r="X197" s="106" t="str">
        <f t="shared" si="38"/>
        <v/>
      </c>
      <c r="Y197" s="106" t="str">
        <f t="shared" si="38"/>
        <v/>
      </c>
      <c r="Z197" s="106" t="str">
        <f t="shared" si="38"/>
        <v/>
      </c>
      <c r="AA197" s="106" t="str">
        <f t="shared" si="38"/>
        <v/>
      </c>
      <c r="AB197" s="106" t="str">
        <f t="shared" si="38"/>
        <v/>
      </c>
      <c r="AC197" s="106" t="str">
        <f t="shared" si="38"/>
        <v/>
      </c>
      <c r="AD197" s="106" t="str">
        <f t="shared" si="38"/>
        <v/>
      </c>
      <c r="AE197" s="106" t="str">
        <f t="shared" si="38"/>
        <v/>
      </c>
      <c r="AF197" s="106" t="str">
        <f t="shared" si="38"/>
        <v/>
      </c>
      <c r="AH197" s="101" t="str">
        <f t="shared" si="39"/>
        <v/>
      </c>
      <c r="AI197" s="101" t="str">
        <f t="shared" si="39"/>
        <v/>
      </c>
      <c r="AJ197" s="101" t="str">
        <f t="shared" si="39"/>
        <v/>
      </c>
      <c r="AK197" s="101" t="str">
        <f t="shared" si="39"/>
        <v/>
      </c>
      <c r="AL197" s="101" t="str">
        <f t="shared" si="39"/>
        <v/>
      </c>
      <c r="AM197" s="101" t="str">
        <f t="shared" si="39"/>
        <v/>
      </c>
      <c r="AN197" s="101" t="str">
        <f t="shared" si="39"/>
        <v/>
      </c>
      <c r="AO197" s="101" t="str">
        <f t="shared" si="39"/>
        <v/>
      </c>
      <c r="AP197" s="101" t="str">
        <f t="shared" si="39"/>
        <v/>
      </c>
    </row>
    <row r="198" spans="1:42">
      <c r="A198" s="101" t="s">
        <v>3671</v>
      </c>
      <c r="B198" s="106"/>
      <c r="C198" s="106" t="str">
        <f t="shared" si="38"/>
        <v/>
      </c>
      <c r="D198" s="106" t="str">
        <f t="shared" si="38"/>
        <v/>
      </c>
      <c r="E198" s="106" t="str">
        <f t="shared" si="38"/>
        <v/>
      </c>
      <c r="F198" s="106" t="str">
        <f t="shared" si="38"/>
        <v/>
      </c>
      <c r="G198" s="106" t="str">
        <f t="shared" si="38"/>
        <v/>
      </c>
      <c r="H198" s="106" t="str">
        <f t="shared" si="38"/>
        <v/>
      </c>
      <c r="I198" s="106" t="str">
        <f t="shared" si="38"/>
        <v/>
      </c>
      <c r="J198" s="106" t="str">
        <f t="shared" si="38"/>
        <v/>
      </c>
      <c r="K198" s="106" t="str">
        <f t="shared" si="38"/>
        <v/>
      </c>
      <c r="L198" s="106" t="str">
        <f t="shared" si="38"/>
        <v/>
      </c>
      <c r="M198" s="106" t="str">
        <f t="shared" si="38"/>
        <v/>
      </c>
      <c r="N198" s="106" t="str">
        <f t="shared" si="38"/>
        <v/>
      </c>
      <c r="O198" s="106" t="str">
        <f t="shared" si="38"/>
        <v/>
      </c>
      <c r="P198" s="106" t="str">
        <f t="shared" si="38"/>
        <v/>
      </c>
      <c r="Q198" s="106" t="str">
        <f t="shared" si="38"/>
        <v/>
      </c>
      <c r="R198" s="106" t="str">
        <f t="shared" si="38"/>
        <v/>
      </c>
      <c r="S198" s="106" t="str">
        <f t="shared" si="38"/>
        <v/>
      </c>
      <c r="T198" s="106" t="str">
        <f t="shared" si="38"/>
        <v/>
      </c>
      <c r="U198" s="106" t="str">
        <f t="shared" si="38"/>
        <v/>
      </c>
      <c r="V198" s="106" t="str">
        <f t="shared" si="38"/>
        <v/>
      </c>
      <c r="W198" s="106" t="str">
        <f t="shared" si="38"/>
        <v/>
      </c>
      <c r="X198" s="106" t="str">
        <f t="shared" si="38"/>
        <v/>
      </c>
      <c r="Y198" s="106" t="str">
        <f t="shared" si="38"/>
        <v/>
      </c>
      <c r="Z198" s="106" t="str">
        <f t="shared" si="38"/>
        <v/>
      </c>
      <c r="AA198" s="106" t="str">
        <f t="shared" si="38"/>
        <v/>
      </c>
      <c r="AB198" s="106" t="str">
        <f t="shared" si="38"/>
        <v/>
      </c>
      <c r="AC198" s="106" t="str">
        <f t="shared" si="38"/>
        <v/>
      </c>
      <c r="AD198" s="106" t="str">
        <f t="shared" si="38"/>
        <v/>
      </c>
      <c r="AE198" s="106" t="str">
        <f t="shared" si="38"/>
        <v/>
      </c>
      <c r="AF198" s="106" t="str">
        <f t="shared" si="38"/>
        <v/>
      </c>
      <c r="AH198" s="101" t="str">
        <f t="shared" si="39"/>
        <v/>
      </c>
      <c r="AI198" s="101" t="str">
        <f t="shared" si="39"/>
        <v/>
      </c>
      <c r="AJ198" s="101" t="str">
        <f t="shared" si="39"/>
        <v/>
      </c>
      <c r="AK198" s="101" t="str">
        <f t="shared" si="39"/>
        <v/>
      </c>
      <c r="AL198" s="101" t="str">
        <f t="shared" si="39"/>
        <v/>
      </c>
      <c r="AM198" s="101" t="str">
        <f t="shared" si="39"/>
        <v/>
      </c>
      <c r="AN198" s="101" t="str">
        <f t="shared" si="39"/>
        <v/>
      </c>
      <c r="AO198" s="101" t="str">
        <f t="shared" si="39"/>
        <v/>
      </c>
      <c r="AP198" s="101" t="str">
        <f t="shared" si="39"/>
        <v/>
      </c>
    </row>
    <row r="199" spans="1:42">
      <c r="A199" s="101" t="s">
        <v>3672</v>
      </c>
      <c r="B199" s="106"/>
      <c r="C199" s="106" t="str">
        <f t="shared" si="38"/>
        <v/>
      </c>
      <c r="D199" s="106" t="str">
        <f t="shared" si="38"/>
        <v/>
      </c>
      <c r="E199" s="106" t="str">
        <f t="shared" si="38"/>
        <v/>
      </c>
      <c r="F199" s="106" t="str">
        <f t="shared" si="38"/>
        <v/>
      </c>
      <c r="G199" s="106" t="str">
        <f t="shared" si="38"/>
        <v/>
      </c>
      <c r="H199" s="106" t="str">
        <f t="shared" si="38"/>
        <v/>
      </c>
      <c r="I199" s="106" t="str">
        <f t="shared" si="38"/>
        <v/>
      </c>
      <c r="J199" s="106" t="str">
        <f t="shared" si="38"/>
        <v/>
      </c>
      <c r="K199" s="106" t="str">
        <f t="shared" si="38"/>
        <v/>
      </c>
      <c r="L199" s="106" t="str">
        <f t="shared" si="38"/>
        <v/>
      </c>
      <c r="M199" s="106" t="str">
        <f t="shared" si="38"/>
        <v/>
      </c>
      <c r="N199" s="106" t="str">
        <f t="shared" si="38"/>
        <v/>
      </c>
      <c r="O199" s="106" t="str">
        <f t="shared" si="38"/>
        <v/>
      </c>
      <c r="P199" s="106" t="str">
        <f t="shared" si="38"/>
        <v/>
      </c>
      <c r="Q199" s="106" t="str">
        <f t="shared" si="38"/>
        <v/>
      </c>
      <c r="R199" s="106" t="str">
        <f t="shared" si="38"/>
        <v/>
      </c>
      <c r="S199" s="106" t="str">
        <f t="shared" si="38"/>
        <v/>
      </c>
      <c r="T199" s="106" t="str">
        <f t="shared" si="38"/>
        <v/>
      </c>
      <c r="U199" s="106" t="str">
        <f t="shared" si="38"/>
        <v/>
      </c>
      <c r="V199" s="106" t="str">
        <f t="shared" si="38"/>
        <v/>
      </c>
      <c r="W199" s="106" t="str">
        <f t="shared" si="38"/>
        <v/>
      </c>
      <c r="X199" s="106" t="str">
        <f t="shared" si="38"/>
        <v/>
      </c>
      <c r="Y199" s="106" t="str">
        <f t="shared" si="38"/>
        <v/>
      </c>
      <c r="Z199" s="106" t="str">
        <f t="shared" si="38"/>
        <v/>
      </c>
      <c r="AA199" s="106" t="str">
        <f t="shared" si="38"/>
        <v/>
      </c>
      <c r="AB199" s="106" t="str">
        <f t="shared" si="38"/>
        <v/>
      </c>
      <c r="AC199" s="106" t="str">
        <f t="shared" si="38"/>
        <v/>
      </c>
      <c r="AD199" s="106" t="str">
        <f t="shared" si="38"/>
        <v/>
      </c>
      <c r="AE199" s="106" t="str">
        <f t="shared" si="38"/>
        <v/>
      </c>
      <c r="AF199" s="106" t="str">
        <f t="shared" si="38"/>
        <v/>
      </c>
      <c r="AH199" s="101" t="str">
        <f t="shared" si="39"/>
        <v/>
      </c>
      <c r="AI199" s="101" t="str">
        <f t="shared" si="39"/>
        <v/>
      </c>
      <c r="AJ199" s="101" t="str">
        <f t="shared" si="39"/>
        <v/>
      </c>
      <c r="AK199" s="101" t="str">
        <f t="shared" si="39"/>
        <v/>
      </c>
      <c r="AL199" s="101" t="str">
        <f t="shared" si="39"/>
        <v/>
      </c>
      <c r="AM199" s="101" t="str">
        <f t="shared" si="39"/>
        <v/>
      </c>
      <c r="AN199" s="101" t="str">
        <f t="shared" si="39"/>
        <v/>
      </c>
      <c r="AO199" s="101" t="str">
        <f t="shared" si="39"/>
        <v/>
      </c>
      <c r="AP199" s="101" t="str">
        <f t="shared" si="39"/>
        <v/>
      </c>
    </row>
    <row r="200" spans="1:42">
      <c r="A200" s="101" t="s">
        <v>3673</v>
      </c>
      <c r="B200" s="106"/>
      <c r="C200" s="106" t="str">
        <f t="shared" si="38"/>
        <v/>
      </c>
      <c r="D200" s="106" t="str">
        <f t="shared" si="38"/>
        <v/>
      </c>
      <c r="E200" s="106" t="str">
        <f t="shared" si="38"/>
        <v/>
      </c>
      <c r="F200" s="106" t="str">
        <f t="shared" si="38"/>
        <v/>
      </c>
      <c r="G200" s="106" t="str">
        <f t="shared" si="38"/>
        <v/>
      </c>
      <c r="H200" s="106" t="str">
        <f t="shared" si="38"/>
        <v/>
      </c>
      <c r="I200" s="106" t="str">
        <f t="shared" si="38"/>
        <v/>
      </c>
      <c r="J200" s="106" t="str">
        <f t="shared" si="38"/>
        <v/>
      </c>
      <c r="K200" s="106" t="str">
        <f t="shared" si="38"/>
        <v/>
      </c>
      <c r="L200" s="106" t="str">
        <f t="shared" si="38"/>
        <v/>
      </c>
      <c r="M200" s="106" t="str">
        <f t="shared" si="38"/>
        <v/>
      </c>
      <c r="N200" s="106" t="str">
        <f t="shared" si="38"/>
        <v/>
      </c>
      <c r="O200" s="106" t="str">
        <f t="shared" si="38"/>
        <v/>
      </c>
      <c r="P200" s="106" t="str">
        <f t="shared" si="38"/>
        <v/>
      </c>
      <c r="Q200" s="106" t="str">
        <f t="shared" si="38"/>
        <v/>
      </c>
      <c r="R200" s="106" t="str">
        <f t="shared" si="38"/>
        <v/>
      </c>
      <c r="S200" s="106" t="str">
        <f t="shared" si="38"/>
        <v/>
      </c>
      <c r="T200" s="106" t="str">
        <f t="shared" si="38"/>
        <v/>
      </c>
      <c r="U200" s="106" t="str">
        <f t="shared" si="38"/>
        <v/>
      </c>
      <c r="V200" s="106" t="str">
        <f t="shared" si="38"/>
        <v/>
      </c>
      <c r="W200" s="106" t="str">
        <f t="shared" si="38"/>
        <v/>
      </c>
      <c r="X200" s="106" t="str">
        <f t="shared" si="38"/>
        <v/>
      </c>
      <c r="Y200" s="106" t="str">
        <f t="shared" si="38"/>
        <v/>
      </c>
      <c r="Z200" s="106" t="str">
        <f t="shared" si="38"/>
        <v/>
      </c>
      <c r="AA200" s="106" t="str">
        <f t="shared" si="38"/>
        <v/>
      </c>
      <c r="AB200" s="106" t="str">
        <f t="shared" si="38"/>
        <v/>
      </c>
      <c r="AC200" s="106" t="str">
        <f t="shared" si="38"/>
        <v/>
      </c>
      <c r="AD200" s="106" t="str">
        <f t="shared" si="38"/>
        <v/>
      </c>
      <c r="AE200" s="106" t="str">
        <f t="shared" si="38"/>
        <v/>
      </c>
      <c r="AF200" s="106" t="str">
        <f t="shared" si="38"/>
        <v/>
      </c>
      <c r="AH200" s="101" t="str">
        <f t="shared" si="39"/>
        <v/>
      </c>
      <c r="AI200" s="101" t="str">
        <f t="shared" si="39"/>
        <v/>
      </c>
      <c r="AJ200" s="101" t="str">
        <f t="shared" si="39"/>
        <v/>
      </c>
      <c r="AK200" s="101" t="str">
        <f t="shared" si="39"/>
        <v/>
      </c>
      <c r="AL200" s="101" t="str">
        <f t="shared" si="39"/>
        <v/>
      </c>
      <c r="AM200" s="101" t="str">
        <f t="shared" si="39"/>
        <v/>
      </c>
      <c r="AN200" s="101" t="str">
        <f t="shared" si="39"/>
        <v/>
      </c>
      <c r="AO200" s="101" t="str">
        <f t="shared" si="39"/>
        <v/>
      </c>
      <c r="AP200" s="101" t="str">
        <f t="shared" si="39"/>
        <v/>
      </c>
    </row>
    <row r="201" spans="1:42">
      <c r="A201" s="101" t="s">
        <v>3674</v>
      </c>
      <c r="B201" s="106"/>
      <c r="C201" s="106" t="str">
        <f t="shared" si="38"/>
        <v/>
      </c>
      <c r="D201" s="106" t="str">
        <f t="shared" si="38"/>
        <v/>
      </c>
      <c r="E201" s="106" t="str">
        <f t="shared" si="38"/>
        <v/>
      </c>
      <c r="F201" s="106" t="str">
        <f t="shared" si="38"/>
        <v/>
      </c>
      <c r="G201" s="106" t="str">
        <f t="shared" si="38"/>
        <v/>
      </c>
      <c r="H201" s="106" t="str">
        <f t="shared" si="38"/>
        <v/>
      </c>
      <c r="I201" s="106" t="str">
        <f t="shared" si="38"/>
        <v/>
      </c>
      <c r="J201" s="106" t="str">
        <f t="shared" si="38"/>
        <v/>
      </c>
      <c r="K201" s="106" t="str">
        <f t="shared" si="38"/>
        <v/>
      </c>
      <c r="L201" s="106" t="str">
        <f t="shared" si="38"/>
        <v/>
      </c>
      <c r="M201" s="106" t="str">
        <f t="shared" si="38"/>
        <v/>
      </c>
      <c r="N201" s="106" t="str">
        <f t="shared" si="38"/>
        <v/>
      </c>
      <c r="O201" s="106" t="str">
        <f t="shared" si="38"/>
        <v/>
      </c>
      <c r="P201" s="106" t="str">
        <f t="shared" si="38"/>
        <v/>
      </c>
      <c r="Q201" s="106" t="str">
        <f t="shared" si="38"/>
        <v/>
      </c>
      <c r="R201" s="106" t="str">
        <f t="shared" si="38"/>
        <v/>
      </c>
      <c r="S201" s="106" t="str">
        <f t="shared" si="38"/>
        <v/>
      </c>
      <c r="T201" s="106" t="str">
        <f t="shared" si="38"/>
        <v/>
      </c>
      <c r="U201" s="106" t="str">
        <f t="shared" si="38"/>
        <v/>
      </c>
      <c r="V201" s="106" t="str">
        <f t="shared" si="38"/>
        <v/>
      </c>
      <c r="W201" s="106" t="str">
        <f t="shared" si="38"/>
        <v/>
      </c>
      <c r="X201" s="106" t="str">
        <f t="shared" si="38"/>
        <v/>
      </c>
      <c r="Y201" s="106" t="str">
        <f t="shared" si="38"/>
        <v/>
      </c>
      <c r="Z201" s="106" t="str">
        <f t="shared" si="38"/>
        <v/>
      </c>
      <c r="AA201" s="106" t="str">
        <f t="shared" si="38"/>
        <v/>
      </c>
      <c r="AB201" s="106" t="str">
        <f t="shared" si="38"/>
        <v/>
      </c>
      <c r="AC201" s="106" t="str">
        <f t="shared" si="38"/>
        <v/>
      </c>
      <c r="AD201" s="106" t="str">
        <f t="shared" si="38"/>
        <v/>
      </c>
      <c r="AE201" s="106" t="str">
        <f t="shared" si="38"/>
        <v/>
      </c>
      <c r="AF201" s="106" t="str">
        <f t="shared" si="38"/>
        <v/>
      </c>
      <c r="AH201" s="101" t="str">
        <f t="shared" si="39"/>
        <v/>
      </c>
      <c r="AI201" s="101" t="str">
        <f t="shared" si="39"/>
        <v/>
      </c>
      <c r="AJ201" s="101" t="str">
        <f t="shared" si="39"/>
        <v/>
      </c>
      <c r="AK201" s="101" t="str">
        <f t="shared" si="39"/>
        <v/>
      </c>
      <c r="AL201" s="101" t="str">
        <f t="shared" si="39"/>
        <v/>
      </c>
      <c r="AM201" s="101" t="str">
        <f t="shared" si="39"/>
        <v/>
      </c>
      <c r="AN201" s="101" t="str">
        <f t="shared" si="39"/>
        <v/>
      </c>
      <c r="AO201" s="101" t="str">
        <f t="shared" si="39"/>
        <v/>
      </c>
      <c r="AP201" s="101" t="str">
        <f t="shared" si="39"/>
        <v/>
      </c>
    </row>
    <row r="202" spans="1:42">
      <c r="A202" s="101" t="s">
        <v>3675</v>
      </c>
      <c r="B202" s="106"/>
      <c r="C202" s="106" t="str">
        <f t="shared" si="38"/>
        <v/>
      </c>
      <c r="D202" s="106" t="str">
        <f t="shared" si="38"/>
        <v/>
      </c>
      <c r="E202" s="106" t="str">
        <f t="shared" si="38"/>
        <v/>
      </c>
      <c r="F202" s="106" t="str">
        <f t="shared" si="38"/>
        <v/>
      </c>
      <c r="G202" s="106" t="str">
        <f t="shared" si="38"/>
        <v/>
      </c>
      <c r="H202" s="106" t="str">
        <f t="shared" si="38"/>
        <v/>
      </c>
      <c r="I202" s="106" t="str">
        <f t="shared" si="38"/>
        <v/>
      </c>
      <c r="J202" s="106" t="str">
        <f t="shared" si="38"/>
        <v/>
      </c>
      <c r="K202" s="106" t="str">
        <f t="shared" si="38"/>
        <v/>
      </c>
      <c r="L202" s="106" t="str">
        <f t="shared" si="38"/>
        <v/>
      </c>
      <c r="M202" s="106" t="str">
        <f t="shared" si="38"/>
        <v/>
      </c>
      <c r="N202" s="106" t="str">
        <f t="shared" si="38"/>
        <v/>
      </c>
      <c r="O202" s="106" t="str">
        <f t="shared" si="38"/>
        <v/>
      </c>
      <c r="P202" s="106" t="str">
        <f t="shared" si="38"/>
        <v/>
      </c>
      <c r="Q202" s="106" t="str">
        <f t="shared" si="38"/>
        <v/>
      </c>
      <c r="R202" s="106" t="str">
        <f t="shared" si="38"/>
        <v/>
      </c>
      <c r="S202" s="106" t="str">
        <f t="shared" si="38"/>
        <v/>
      </c>
      <c r="T202" s="106" t="str">
        <f t="shared" si="38"/>
        <v/>
      </c>
      <c r="U202" s="106" t="str">
        <f t="shared" si="38"/>
        <v/>
      </c>
      <c r="V202" s="106" t="str">
        <f t="shared" si="38"/>
        <v/>
      </c>
      <c r="W202" s="106" t="str">
        <f t="shared" si="38"/>
        <v/>
      </c>
      <c r="X202" s="106" t="str">
        <f t="shared" si="38"/>
        <v/>
      </c>
      <c r="Y202" s="106" t="str">
        <f t="shared" si="38"/>
        <v/>
      </c>
      <c r="Z202" s="106" t="str">
        <f t="shared" si="38"/>
        <v/>
      </c>
      <c r="AA202" s="106" t="str">
        <f t="shared" si="38"/>
        <v/>
      </c>
      <c r="AB202" s="106" t="str">
        <f t="shared" si="38"/>
        <v/>
      </c>
      <c r="AC202" s="106" t="str">
        <f t="shared" si="38"/>
        <v/>
      </c>
      <c r="AD202" s="106" t="str">
        <f t="shared" si="38"/>
        <v/>
      </c>
      <c r="AE202" s="106" t="str">
        <f t="shared" si="38"/>
        <v/>
      </c>
      <c r="AF202" s="106" t="str">
        <f t="shared" si="38"/>
        <v/>
      </c>
      <c r="AH202" s="101" t="str">
        <f t="shared" ref="AH202:AP202" si="40">IFERROR(AH51/AG51,"")</f>
        <v/>
      </c>
      <c r="AI202" s="101" t="str">
        <f t="shared" si="40"/>
        <v/>
      </c>
      <c r="AJ202" s="101" t="str">
        <f t="shared" si="40"/>
        <v/>
      </c>
      <c r="AK202" s="101" t="str">
        <f t="shared" si="40"/>
        <v/>
      </c>
      <c r="AL202" s="101" t="str">
        <f t="shared" si="40"/>
        <v/>
      </c>
      <c r="AM202" s="101" t="str">
        <f t="shared" si="40"/>
        <v/>
      </c>
      <c r="AN202" s="101" t="str">
        <f t="shared" si="40"/>
        <v/>
      </c>
      <c r="AO202" s="101" t="str">
        <f t="shared" si="40"/>
        <v/>
      </c>
      <c r="AP202" s="101" t="str">
        <f t="shared" si="40"/>
        <v/>
      </c>
    </row>
    <row r="203" spans="1:42">
      <c r="A203" s="102" t="s">
        <v>3680</v>
      </c>
      <c r="B203" s="106"/>
      <c r="C203" s="106" t="str">
        <f t="shared" si="38"/>
        <v/>
      </c>
      <c r="D203" s="106" t="str">
        <f t="shared" si="38"/>
        <v/>
      </c>
      <c r="E203" s="106" t="str">
        <f t="shared" si="38"/>
        <v/>
      </c>
      <c r="F203" s="106" t="str">
        <f t="shared" si="38"/>
        <v/>
      </c>
      <c r="G203" s="106" t="str">
        <f t="shared" si="38"/>
        <v/>
      </c>
      <c r="H203" s="106" t="str">
        <f t="shared" si="38"/>
        <v/>
      </c>
      <c r="I203" s="106" t="str">
        <f t="shared" si="38"/>
        <v/>
      </c>
      <c r="J203" s="106" t="str">
        <f t="shared" si="38"/>
        <v/>
      </c>
      <c r="K203" s="106" t="str">
        <f t="shared" si="38"/>
        <v/>
      </c>
      <c r="L203" s="106" t="str">
        <f t="shared" si="38"/>
        <v/>
      </c>
      <c r="M203" s="106" t="str">
        <f t="shared" si="38"/>
        <v/>
      </c>
      <c r="N203" s="106" t="str">
        <f t="shared" si="38"/>
        <v/>
      </c>
      <c r="O203" s="106" t="str">
        <f t="shared" si="38"/>
        <v/>
      </c>
      <c r="P203" s="106" t="str">
        <f t="shared" si="38"/>
        <v/>
      </c>
      <c r="Q203" s="106" t="str">
        <f t="shared" si="38"/>
        <v/>
      </c>
      <c r="R203" s="106" t="str">
        <f t="shared" ref="R203:AF203" si="41">IFERROR(R52/Q52-1,"")</f>
        <v/>
      </c>
      <c r="S203" s="106" t="str">
        <f t="shared" si="41"/>
        <v/>
      </c>
      <c r="T203" s="106" t="str">
        <f t="shared" si="41"/>
        <v/>
      </c>
      <c r="U203" s="106" t="str">
        <f t="shared" si="41"/>
        <v/>
      </c>
      <c r="V203" s="106" t="str">
        <f t="shared" si="41"/>
        <v/>
      </c>
      <c r="W203" s="106" t="str">
        <f t="shared" si="41"/>
        <v/>
      </c>
      <c r="X203" s="106" t="str">
        <f t="shared" si="41"/>
        <v/>
      </c>
      <c r="Y203" s="106" t="str">
        <f t="shared" si="41"/>
        <v/>
      </c>
      <c r="Z203" s="106" t="str">
        <f t="shared" si="41"/>
        <v/>
      </c>
      <c r="AA203" s="106" t="str">
        <f t="shared" si="41"/>
        <v/>
      </c>
      <c r="AB203" s="106" t="str">
        <f t="shared" si="41"/>
        <v/>
      </c>
      <c r="AC203" s="106" t="str">
        <f t="shared" si="41"/>
        <v/>
      </c>
      <c r="AD203" s="106" t="str">
        <f t="shared" si="41"/>
        <v/>
      </c>
      <c r="AE203" s="106" t="str">
        <f t="shared" si="41"/>
        <v/>
      </c>
      <c r="AF203" s="106" t="str">
        <f t="shared" si="41"/>
        <v/>
      </c>
      <c r="AH203" s="101" t="str">
        <f t="shared" ref="AH203:AP203" si="42">IFERROR(AH52/AG52,"")</f>
        <v/>
      </c>
      <c r="AI203" s="101" t="str">
        <f t="shared" si="42"/>
        <v/>
      </c>
      <c r="AJ203" s="101" t="str">
        <f t="shared" si="42"/>
        <v/>
      </c>
      <c r="AK203" s="101" t="str">
        <f t="shared" si="42"/>
        <v/>
      </c>
      <c r="AL203" s="101" t="str">
        <f t="shared" si="42"/>
        <v/>
      </c>
      <c r="AM203" s="101" t="str">
        <f t="shared" si="42"/>
        <v/>
      </c>
      <c r="AN203" s="101" t="str">
        <f t="shared" si="42"/>
        <v/>
      </c>
      <c r="AO203" s="101" t="str">
        <f t="shared" si="42"/>
        <v/>
      </c>
      <c r="AP203" s="101" t="str">
        <f t="shared" si="42"/>
        <v/>
      </c>
    </row>
    <row r="204" spans="1:42">
      <c r="A204" s="105" t="s">
        <v>3697</v>
      </c>
      <c r="B204" s="101">
        <f t="shared" ref="B204:AF204" si="43">B$1</f>
        <v>2020</v>
      </c>
      <c r="C204" s="101">
        <f t="shared" si="43"/>
        <v>2021</v>
      </c>
      <c r="D204" s="101">
        <f t="shared" si="43"/>
        <v>2022</v>
      </c>
      <c r="E204" s="101">
        <f t="shared" si="43"/>
        <v>2023</v>
      </c>
      <c r="F204" s="101">
        <f t="shared" si="43"/>
        <v>2024</v>
      </c>
      <c r="G204" s="101">
        <f t="shared" si="43"/>
        <v>2025</v>
      </c>
      <c r="H204" s="101">
        <f t="shared" si="43"/>
        <v>2026</v>
      </c>
      <c r="I204" s="101">
        <f t="shared" si="43"/>
        <v>2027</v>
      </c>
      <c r="J204" s="101">
        <f t="shared" si="43"/>
        <v>2028</v>
      </c>
      <c r="K204" s="101">
        <f t="shared" si="43"/>
        <v>2029</v>
      </c>
      <c r="L204" s="101">
        <f t="shared" si="43"/>
        <v>2030</v>
      </c>
      <c r="M204" s="101">
        <f t="shared" si="43"/>
        <v>2031</v>
      </c>
      <c r="N204" s="101">
        <f t="shared" si="43"/>
        <v>2032</v>
      </c>
      <c r="O204" s="101">
        <f t="shared" si="43"/>
        <v>2033</v>
      </c>
      <c r="P204" s="101">
        <f t="shared" si="43"/>
        <v>2034</v>
      </c>
      <c r="Q204" s="101">
        <f t="shared" si="43"/>
        <v>2035</v>
      </c>
      <c r="R204" s="101">
        <f t="shared" si="43"/>
        <v>2036</v>
      </c>
      <c r="S204" s="101">
        <f t="shared" si="43"/>
        <v>2037</v>
      </c>
      <c r="T204" s="101">
        <f t="shared" si="43"/>
        <v>2038</v>
      </c>
      <c r="U204" s="101">
        <f t="shared" si="43"/>
        <v>2039</v>
      </c>
      <c r="V204" s="101">
        <f t="shared" si="43"/>
        <v>2040</v>
      </c>
      <c r="W204" s="101">
        <f t="shared" si="43"/>
        <v>2041</v>
      </c>
      <c r="X204" s="101">
        <f t="shared" si="43"/>
        <v>2042</v>
      </c>
      <c r="Y204" s="101">
        <f t="shared" si="43"/>
        <v>2043</v>
      </c>
      <c r="Z204" s="101">
        <f t="shared" si="43"/>
        <v>2044</v>
      </c>
      <c r="AA204" s="101">
        <f t="shared" si="43"/>
        <v>2045</v>
      </c>
      <c r="AB204" s="101">
        <f t="shared" si="43"/>
        <v>2046</v>
      </c>
      <c r="AC204" s="101">
        <f t="shared" si="43"/>
        <v>2047</v>
      </c>
      <c r="AD204" s="101">
        <f t="shared" si="43"/>
        <v>2048</v>
      </c>
      <c r="AE204" s="101">
        <f t="shared" si="43"/>
        <v>2049</v>
      </c>
      <c r="AF204" s="101">
        <f t="shared" si="43"/>
        <v>2050</v>
      </c>
    </row>
    <row r="205" spans="1:42">
      <c r="A205" s="101" t="s">
        <v>3668</v>
      </c>
      <c r="B205" s="106"/>
      <c r="C205" s="106">
        <f t="shared" ref="C205:AF213" si="44">IFERROR(C54/B54-1,"")</f>
        <v>-3.4785543910610395E-3</v>
      </c>
      <c r="D205" s="106">
        <f t="shared" si="44"/>
        <v>6.6378252876449162E-2</v>
      </c>
      <c r="E205" s="106">
        <f t="shared" si="44"/>
        <v>9.5944265201730827E-2</v>
      </c>
      <c r="F205" s="106">
        <f t="shared" si="44"/>
        <v>2.2529094763850344E-2</v>
      </c>
      <c r="G205" s="106">
        <f t="shared" si="44"/>
        <v>1.8330863534481212E-2</v>
      </c>
      <c r="H205" s="106">
        <f t="shared" si="44"/>
        <v>1.1588916538033622E-2</v>
      </c>
      <c r="I205" s="106">
        <f t="shared" si="44"/>
        <v>4.0376761659840055E-2</v>
      </c>
      <c r="J205" s="106">
        <f t="shared" si="44"/>
        <v>1.9305128864679499E-2</v>
      </c>
      <c r="K205" s="106">
        <f t="shared" si="44"/>
        <v>1.7469631538680863E-2</v>
      </c>
      <c r="L205" s="106">
        <f t="shared" si="44"/>
        <v>4.7615326647600043E-2</v>
      </c>
      <c r="M205" s="106">
        <f t="shared" si="44"/>
        <v>1.2304842316728237E-2</v>
      </c>
      <c r="N205" s="106">
        <f t="shared" si="44"/>
        <v>1.9086015770152009E-2</v>
      </c>
      <c r="O205" s="106">
        <f t="shared" si="44"/>
        <v>1.1901275021238611E-2</v>
      </c>
      <c r="P205" s="106">
        <f t="shared" si="44"/>
        <v>8.8258525296693868E-3</v>
      </c>
      <c r="Q205" s="106">
        <f t="shared" si="44"/>
        <v>-1.231066505366063E-2</v>
      </c>
      <c r="R205" s="106">
        <f t="shared" si="44"/>
        <v>-2.3992976686113554E-3</v>
      </c>
      <c r="S205" s="106">
        <f t="shared" si="44"/>
        <v>1.2877406853164519E-2</v>
      </c>
      <c r="T205" s="106">
        <f t="shared" si="44"/>
        <v>1.2006571882070771E-2</v>
      </c>
      <c r="U205" s="106">
        <f t="shared" si="44"/>
        <v>-5.8875219808135482E-3</v>
      </c>
      <c r="V205" s="106">
        <f t="shared" si="44"/>
        <v>2.0834709573227306E-2</v>
      </c>
      <c r="W205" s="106">
        <f t="shared" si="44"/>
        <v>8.3649815743278566E-3</v>
      </c>
      <c r="X205" s="106">
        <f t="shared" si="44"/>
        <v>5.8142761080068883E-3</v>
      </c>
      <c r="Y205" s="106">
        <f t="shared" si="44"/>
        <v>7.8753407436484846E-3</v>
      </c>
      <c r="Z205" s="106">
        <f t="shared" si="44"/>
        <v>1.0492373119438847E-2</v>
      </c>
      <c r="AA205" s="106">
        <f t="shared" si="44"/>
        <v>1.2932695627461577E-2</v>
      </c>
      <c r="AB205" s="106">
        <f t="shared" si="44"/>
        <v>9.1072932235773951E-3</v>
      </c>
      <c r="AC205" s="106">
        <f t="shared" si="44"/>
        <v>7.3628710597788416E-3</v>
      </c>
      <c r="AD205" s="106">
        <f t="shared" si="44"/>
        <v>5.6116651460751399E-3</v>
      </c>
      <c r="AE205" s="106">
        <f t="shared" si="44"/>
        <v>9.1814003585224402E-3</v>
      </c>
      <c r="AF205" s="106">
        <f t="shared" si="44"/>
        <v>8.9025470865167211E-3</v>
      </c>
      <c r="AH205" s="101" t="str">
        <f t="shared" ref="AH205:AP205" si="45">IFERROR(AH54/AG54,"")</f>
        <v/>
      </c>
      <c r="AI205" s="101" t="str">
        <f t="shared" si="45"/>
        <v/>
      </c>
      <c r="AJ205" s="101" t="str">
        <f t="shared" si="45"/>
        <v/>
      </c>
      <c r="AK205" s="101" t="str">
        <f t="shared" si="45"/>
        <v/>
      </c>
      <c r="AL205" s="101" t="str">
        <f t="shared" si="45"/>
        <v/>
      </c>
      <c r="AM205" s="101" t="str">
        <f t="shared" si="45"/>
        <v/>
      </c>
      <c r="AN205" s="101" t="str">
        <f t="shared" si="45"/>
        <v/>
      </c>
      <c r="AO205" s="101" t="str">
        <f t="shared" si="45"/>
        <v/>
      </c>
      <c r="AP205" s="101" t="str">
        <f t="shared" si="45"/>
        <v/>
      </c>
    </row>
    <row r="206" spans="1:42">
      <c r="A206" s="101" t="s">
        <v>3669</v>
      </c>
      <c r="B206" s="106"/>
      <c r="C206" s="106">
        <f t="shared" si="44"/>
        <v>1.1068166484087261E-3</v>
      </c>
      <c r="D206" s="106">
        <f t="shared" si="44"/>
        <v>2.6700985118377041E-2</v>
      </c>
      <c r="E206" s="106">
        <f t="shared" si="44"/>
        <v>3.173443967874201E-2</v>
      </c>
      <c r="F206" s="106">
        <f t="shared" si="44"/>
        <v>-9.1316594579388122E-3</v>
      </c>
      <c r="G206" s="106">
        <f t="shared" si="44"/>
        <v>-2.2773462898312835E-2</v>
      </c>
      <c r="H206" s="106">
        <f t="shared" si="44"/>
        <v>-2.8435677552718142E-2</v>
      </c>
      <c r="I206" s="106">
        <f t="shared" si="44"/>
        <v>4.0539737651345886E-2</v>
      </c>
      <c r="J206" s="106">
        <f t="shared" si="44"/>
        <v>1.7154543419997781E-2</v>
      </c>
      <c r="K206" s="106">
        <f t="shared" si="44"/>
        <v>1.9910457726151742E-2</v>
      </c>
      <c r="L206" s="106">
        <f t="shared" si="44"/>
        <v>3.484491975635895E-2</v>
      </c>
      <c r="M206" s="106">
        <f t="shared" si="44"/>
        <v>3.0320104125280967E-3</v>
      </c>
      <c r="N206" s="106">
        <f t="shared" si="44"/>
        <v>1.9941989935104765E-2</v>
      </c>
      <c r="O206" s="106">
        <f t="shared" si="44"/>
        <v>1.3283857256074727E-2</v>
      </c>
      <c r="P206" s="106">
        <f t="shared" si="44"/>
        <v>1.1278863903073644E-2</v>
      </c>
      <c r="Q206" s="106">
        <f t="shared" si="44"/>
        <v>-7.7645071782157515E-3</v>
      </c>
      <c r="R206" s="106">
        <f t="shared" si="44"/>
        <v>-6.9567458857389131E-4</v>
      </c>
      <c r="S206" s="106">
        <f t="shared" si="44"/>
        <v>1.4304534453789541E-2</v>
      </c>
      <c r="T206" s="106">
        <f t="shared" si="44"/>
        <v>9.6763123489980174E-3</v>
      </c>
      <c r="U206" s="106">
        <f t="shared" si="44"/>
        <v>-4.4301359319141032E-3</v>
      </c>
      <c r="V206" s="106">
        <f t="shared" si="44"/>
        <v>3.0166024947116954E-2</v>
      </c>
      <c r="W206" s="106">
        <f t="shared" si="44"/>
        <v>1.1408226033645663E-2</v>
      </c>
      <c r="X206" s="106">
        <f t="shared" si="44"/>
        <v>7.1557832757700446E-3</v>
      </c>
      <c r="Y206" s="106">
        <f t="shared" si="44"/>
        <v>1.0300652150444067E-2</v>
      </c>
      <c r="Z206" s="106">
        <f t="shared" si="44"/>
        <v>1.4454338451166615E-2</v>
      </c>
      <c r="AA206" s="106">
        <f t="shared" si="44"/>
        <v>1.7279211101323799E-2</v>
      </c>
      <c r="AB206" s="106">
        <f t="shared" si="44"/>
        <v>1.2188293252304527E-2</v>
      </c>
      <c r="AC206" s="106">
        <f t="shared" si="44"/>
        <v>8.8460497153015627E-3</v>
      </c>
      <c r="AD206" s="106">
        <f t="shared" si="44"/>
        <v>7.2997529313669762E-3</v>
      </c>
      <c r="AE206" s="106">
        <f t="shared" si="44"/>
        <v>1.4086928589092773E-2</v>
      </c>
      <c r="AF206" s="106">
        <f t="shared" si="44"/>
        <v>1.0404904114618585E-2</v>
      </c>
      <c r="AH206" s="101" t="str">
        <f t="shared" ref="AH206:AP206" si="46">IFERROR(AH55/AG55,"")</f>
        <v/>
      </c>
      <c r="AI206" s="101" t="str">
        <f t="shared" si="46"/>
        <v/>
      </c>
      <c r="AJ206" s="101" t="str">
        <f t="shared" si="46"/>
        <v/>
      </c>
      <c r="AK206" s="101" t="str">
        <f t="shared" si="46"/>
        <v/>
      </c>
      <c r="AL206" s="101" t="str">
        <f t="shared" si="46"/>
        <v/>
      </c>
      <c r="AM206" s="101" t="str">
        <f t="shared" si="46"/>
        <v/>
      </c>
      <c r="AN206" s="101" t="str">
        <f t="shared" si="46"/>
        <v/>
      </c>
      <c r="AO206" s="101" t="str">
        <f t="shared" si="46"/>
        <v/>
      </c>
      <c r="AP206" s="101" t="str">
        <f t="shared" si="46"/>
        <v/>
      </c>
    </row>
    <row r="207" spans="1:42">
      <c r="A207" s="101" t="s">
        <v>3670</v>
      </c>
      <c r="B207" s="106"/>
      <c r="C207" s="106">
        <f t="shared" si="44"/>
        <v>1.2892287085899401E-3</v>
      </c>
      <c r="D207" s="106">
        <f t="shared" si="44"/>
        <v>8.5798024649775151E-2</v>
      </c>
      <c r="E207" s="106">
        <f t="shared" si="44"/>
        <v>0.1068013847075715</v>
      </c>
      <c r="F207" s="106">
        <f t="shared" si="44"/>
        <v>4.4133414078213917E-2</v>
      </c>
      <c r="G207" s="106">
        <f t="shared" si="44"/>
        <v>2.9656627130735691E-2</v>
      </c>
      <c r="H207" s="106">
        <f t="shared" si="44"/>
        <v>3.5232037857192866E-2</v>
      </c>
      <c r="I207" s="106">
        <f t="shared" si="44"/>
        <v>3.3592278896691141E-2</v>
      </c>
      <c r="J207" s="106">
        <f t="shared" si="44"/>
        <v>1.732567186905376E-2</v>
      </c>
      <c r="K207" s="106">
        <f t="shared" si="44"/>
        <v>1.7955927184852616E-2</v>
      </c>
      <c r="L207" s="106">
        <f t="shared" si="44"/>
        <v>2.9618601120026566E-2</v>
      </c>
      <c r="M207" s="106">
        <f t="shared" si="44"/>
        <v>9.9593669350732661E-3</v>
      </c>
      <c r="N207" s="106">
        <f t="shared" si="44"/>
        <v>1.6641246761294193E-2</v>
      </c>
      <c r="O207" s="106">
        <f t="shared" si="44"/>
        <v>1.0877973614178416E-2</v>
      </c>
      <c r="P207" s="106">
        <f t="shared" si="44"/>
        <v>8.1638969106350157E-3</v>
      </c>
      <c r="Q207" s="106">
        <f t="shared" si="44"/>
        <v>-7.74675676377512E-3</v>
      </c>
      <c r="R207" s="106">
        <f t="shared" si="44"/>
        <v>-3.230335735570744E-3</v>
      </c>
      <c r="S207" s="106">
        <f t="shared" si="44"/>
        <v>1.1566223021971744E-2</v>
      </c>
      <c r="T207" s="106">
        <f t="shared" si="44"/>
        <v>1.1952012881831786E-2</v>
      </c>
      <c r="U207" s="106">
        <f t="shared" si="44"/>
        <v>-5.6204177532661603E-3</v>
      </c>
      <c r="V207" s="106">
        <f t="shared" si="44"/>
        <v>2.1692419663375206E-2</v>
      </c>
      <c r="W207" s="106">
        <f t="shared" si="44"/>
        <v>8.7225888401580853E-3</v>
      </c>
      <c r="X207" s="106">
        <f t="shared" si="44"/>
        <v>6.3265932756926269E-3</v>
      </c>
      <c r="Y207" s="106">
        <f t="shared" si="44"/>
        <v>8.1995813795092687E-3</v>
      </c>
      <c r="Z207" s="106">
        <f t="shared" si="44"/>
        <v>1.0571140661445266E-2</v>
      </c>
      <c r="AA207" s="106">
        <f t="shared" si="44"/>
        <v>1.3841793076589948E-2</v>
      </c>
      <c r="AB207" s="106">
        <f t="shared" si="44"/>
        <v>8.2802700664221796E-3</v>
      </c>
      <c r="AC207" s="106">
        <f t="shared" si="44"/>
        <v>6.5890715550456225E-3</v>
      </c>
      <c r="AD207" s="106">
        <f t="shared" si="44"/>
        <v>4.0874448777461492E-3</v>
      </c>
      <c r="AE207" s="106">
        <f t="shared" si="44"/>
        <v>9.7600060171347813E-3</v>
      </c>
      <c r="AF207" s="106">
        <f t="shared" si="44"/>
        <v>8.580939381169328E-3</v>
      </c>
      <c r="AH207" s="101" t="str">
        <f t="shared" ref="AH207:AP207" si="47">IFERROR(AH56/AG56,"")</f>
        <v/>
      </c>
      <c r="AI207" s="101" t="str">
        <f t="shared" si="47"/>
        <v/>
      </c>
      <c r="AJ207" s="101" t="str">
        <f t="shared" si="47"/>
        <v/>
      </c>
      <c r="AK207" s="101" t="str">
        <f t="shared" si="47"/>
        <v/>
      </c>
      <c r="AL207" s="101" t="str">
        <f t="shared" si="47"/>
        <v/>
      </c>
      <c r="AM207" s="101" t="str">
        <f t="shared" si="47"/>
        <v/>
      </c>
      <c r="AN207" s="101" t="str">
        <f t="shared" si="47"/>
        <v/>
      </c>
      <c r="AO207" s="101" t="str">
        <f t="shared" si="47"/>
        <v/>
      </c>
      <c r="AP207" s="101" t="str">
        <f t="shared" si="47"/>
        <v/>
      </c>
    </row>
    <row r="208" spans="1:42">
      <c r="A208" s="101" t="s">
        <v>3671</v>
      </c>
      <c r="B208" s="106"/>
      <c r="C208" s="106">
        <f t="shared" si="44"/>
        <v>4.0280286012328581E-3</v>
      </c>
      <c r="D208" s="106">
        <f t="shared" si="44"/>
        <v>2.5310816705123251E-2</v>
      </c>
      <c r="E208" s="106">
        <f t="shared" si="44"/>
        <v>5.3132939592932305E-2</v>
      </c>
      <c r="F208" s="106">
        <f t="shared" si="44"/>
        <v>-7.4555482402774986E-3</v>
      </c>
      <c r="G208" s="106">
        <f t="shared" si="44"/>
        <v>-2.3162441875788198E-2</v>
      </c>
      <c r="H208" s="106">
        <f t="shared" si="44"/>
        <v>-1.5837808856975499E-2</v>
      </c>
      <c r="I208" s="106">
        <f t="shared" si="44"/>
        <v>3.9231878804437237E-2</v>
      </c>
      <c r="J208" s="106">
        <f t="shared" si="44"/>
        <v>1.9806101106722762E-2</v>
      </c>
      <c r="K208" s="106">
        <f t="shared" si="44"/>
        <v>2.0879422981702644E-2</v>
      </c>
      <c r="L208" s="106">
        <f t="shared" si="44"/>
        <v>4.8754961934247998E-2</v>
      </c>
      <c r="M208" s="106">
        <f t="shared" si="44"/>
        <v>1.1341701922080949E-2</v>
      </c>
      <c r="N208" s="106">
        <f t="shared" si="44"/>
        <v>2.0977380938478118E-2</v>
      </c>
      <c r="O208" s="106">
        <f t="shared" si="44"/>
        <v>1.2572243422243945E-2</v>
      </c>
      <c r="P208" s="106">
        <f t="shared" si="44"/>
        <v>9.4478409429545884E-3</v>
      </c>
      <c r="Q208" s="106">
        <f t="shared" si="44"/>
        <v>-9.4994690242725666E-3</v>
      </c>
      <c r="R208" s="106">
        <f t="shared" si="44"/>
        <v>-4.0598433678251666E-3</v>
      </c>
      <c r="S208" s="106">
        <f t="shared" si="44"/>
        <v>1.3310527953484863E-2</v>
      </c>
      <c r="T208" s="106">
        <f t="shared" si="44"/>
        <v>1.4043601850502352E-2</v>
      </c>
      <c r="U208" s="106">
        <f t="shared" si="44"/>
        <v>-6.8335160910916182E-3</v>
      </c>
      <c r="V208" s="106">
        <f t="shared" si="44"/>
        <v>2.5700155423501236E-2</v>
      </c>
      <c r="W208" s="106">
        <f t="shared" si="44"/>
        <v>1.0149137946216413E-2</v>
      </c>
      <c r="X208" s="106">
        <f t="shared" si="44"/>
        <v>7.2343716036262773E-3</v>
      </c>
      <c r="Y208" s="106">
        <f t="shared" si="44"/>
        <v>9.8844076335571351E-3</v>
      </c>
      <c r="Z208" s="106">
        <f t="shared" si="44"/>
        <v>1.2675092627953521E-2</v>
      </c>
      <c r="AA208" s="106">
        <f t="shared" si="44"/>
        <v>1.6425863813681829E-2</v>
      </c>
      <c r="AB208" s="106">
        <f t="shared" si="44"/>
        <v>9.7722377678071126E-3</v>
      </c>
      <c r="AC208" s="106">
        <f t="shared" si="44"/>
        <v>7.7680815553828886E-3</v>
      </c>
      <c r="AD208" s="106">
        <f t="shared" si="44"/>
        <v>5.2056652880803078E-3</v>
      </c>
      <c r="AE208" s="106">
        <f t="shared" si="44"/>
        <v>1.1553233401318863E-2</v>
      </c>
      <c r="AF208" s="106">
        <f t="shared" si="44"/>
        <v>9.7884249817423719E-3</v>
      </c>
      <c r="AH208" s="101" t="str">
        <f t="shared" ref="AH208:AP208" si="48">IFERROR(AH57/AG57,"")</f>
        <v/>
      </c>
      <c r="AI208" s="101" t="str">
        <f t="shared" si="48"/>
        <v/>
      </c>
      <c r="AJ208" s="101" t="str">
        <f t="shared" si="48"/>
        <v/>
      </c>
      <c r="AK208" s="101" t="str">
        <f t="shared" si="48"/>
        <v/>
      </c>
      <c r="AL208" s="101" t="str">
        <f t="shared" si="48"/>
        <v/>
      </c>
      <c r="AM208" s="101" t="str">
        <f t="shared" si="48"/>
        <v/>
      </c>
      <c r="AN208" s="101" t="str">
        <f t="shared" si="48"/>
        <v/>
      </c>
      <c r="AO208" s="101" t="str">
        <f t="shared" si="48"/>
        <v/>
      </c>
      <c r="AP208" s="101" t="str">
        <f t="shared" si="48"/>
        <v/>
      </c>
    </row>
    <row r="209" spans="1:42">
      <c r="A209" s="101" t="s">
        <v>3672</v>
      </c>
      <c r="B209" s="106"/>
      <c r="C209" s="106">
        <f t="shared" si="44"/>
        <v>1.4511092075155663E-3</v>
      </c>
      <c r="D209" s="106">
        <f t="shared" si="44"/>
        <v>2.736716224096658E-2</v>
      </c>
      <c r="E209" s="106">
        <f t="shared" si="44"/>
        <v>5.7129414630547881E-2</v>
      </c>
      <c r="F209" s="106">
        <f t="shared" si="44"/>
        <v>-7.1732070365543299E-3</v>
      </c>
      <c r="G209" s="106">
        <f t="shared" si="44"/>
        <v>-2.2625697909765208E-2</v>
      </c>
      <c r="H209" s="106">
        <f t="shared" si="44"/>
        <v>-1.5282519221731627E-2</v>
      </c>
      <c r="I209" s="106">
        <f t="shared" si="44"/>
        <v>3.9541896484578176E-2</v>
      </c>
      <c r="J209" s="106">
        <f t="shared" si="44"/>
        <v>1.9981480042832178E-2</v>
      </c>
      <c r="K209" s="106">
        <f t="shared" si="44"/>
        <v>2.1245534397789978E-2</v>
      </c>
      <c r="L209" s="106">
        <f t="shared" si="44"/>
        <v>3.3277837756622963E-2</v>
      </c>
      <c r="M209" s="106">
        <f t="shared" si="44"/>
        <v>1.2111687327053922E-2</v>
      </c>
      <c r="N209" s="106">
        <f t="shared" si="44"/>
        <v>1.8968693673703685E-2</v>
      </c>
      <c r="O209" s="106">
        <f t="shared" si="44"/>
        <v>1.2922020196936002E-2</v>
      </c>
      <c r="P209" s="106">
        <f t="shared" si="44"/>
        <v>1.0009914704285139E-2</v>
      </c>
      <c r="Q209" s="106">
        <f t="shared" si="44"/>
        <v>-9.7519774748546784E-3</v>
      </c>
      <c r="R209" s="106">
        <f t="shared" si="44"/>
        <v>-4.1847559313352711E-3</v>
      </c>
      <c r="S209" s="106">
        <f t="shared" si="44"/>
        <v>1.3473067591077692E-2</v>
      </c>
      <c r="T209" s="106">
        <f t="shared" si="44"/>
        <v>1.4267496501726651E-2</v>
      </c>
      <c r="U209" s="106">
        <f t="shared" si="44"/>
        <v>-7.0907113528707599E-3</v>
      </c>
      <c r="V209" s="106">
        <f t="shared" si="44"/>
        <v>2.5920170222234029E-2</v>
      </c>
      <c r="W209" s="106">
        <f t="shared" si="44"/>
        <v>1.0366944331340333E-2</v>
      </c>
      <c r="X209" s="106">
        <f t="shared" si="44"/>
        <v>7.3980669861142268E-3</v>
      </c>
      <c r="Y209" s="106">
        <f t="shared" si="44"/>
        <v>1.0241596286560961E-2</v>
      </c>
      <c r="Z209" s="106">
        <f t="shared" si="44"/>
        <v>1.2872557392964223E-2</v>
      </c>
      <c r="AA209" s="106">
        <f t="shared" si="44"/>
        <v>1.6840409169118331E-2</v>
      </c>
      <c r="AB209" s="106">
        <f t="shared" si="44"/>
        <v>9.9855110589814888E-3</v>
      </c>
      <c r="AC209" s="106">
        <f t="shared" si="44"/>
        <v>8.1756771076526569E-3</v>
      </c>
      <c r="AD209" s="106">
        <f t="shared" si="44"/>
        <v>5.5857518857238553E-3</v>
      </c>
      <c r="AE209" s="106">
        <f t="shared" si="44"/>
        <v>1.1981274823686716E-2</v>
      </c>
      <c r="AF209" s="106">
        <f t="shared" si="44"/>
        <v>1.0019078903179102E-2</v>
      </c>
      <c r="AH209" s="101" t="str">
        <f t="shared" ref="AH209:AP209" si="49">IFERROR(AH58/AG58,"")</f>
        <v/>
      </c>
      <c r="AI209" s="101" t="str">
        <f t="shared" si="49"/>
        <v/>
      </c>
      <c r="AJ209" s="101" t="str">
        <f t="shared" si="49"/>
        <v/>
      </c>
      <c r="AK209" s="101" t="str">
        <f t="shared" si="49"/>
        <v/>
      </c>
      <c r="AL209" s="101" t="str">
        <f t="shared" si="49"/>
        <v/>
      </c>
      <c r="AM209" s="101" t="str">
        <f t="shared" si="49"/>
        <v/>
      </c>
      <c r="AN209" s="101" t="str">
        <f t="shared" si="49"/>
        <v/>
      </c>
      <c r="AO209" s="101" t="str">
        <f t="shared" si="49"/>
        <v/>
      </c>
      <c r="AP209" s="101" t="str">
        <f t="shared" si="49"/>
        <v/>
      </c>
    </row>
    <row r="210" spans="1:42">
      <c r="A210" s="101" t="s">
        <v>3673</v>
      </c>
      <c r="B210" s="106"/>
      <c r="C210" s="106">
        <f t="shared" si="44"/>
        <v>1.1068166484087261E-3</v>
      </c>
      <c r="D210" s="106">
        <f t="shared" si="44"/>
        <v>2.6700985118377041E-2</v>
      </c>
      <c r="E210" s="106">
        <f t="shared" si="44"/>
        <v>3.173443967874201E-2</v>
      </c>
      <c r="F210" s="106">
        <f t="shared" si="44"/>
        <v>-9.1316594579388122E-3</v>
      </c>
      <c r="G210" s="106">
        <f t="shared" si="44"/>
        <v>-2.2773462898312835E-2</v>
      </c>
      <c r="H210" s="106">
        <f t="shared" si="44"/>
        <v>-2.8435677552718142E-2</v>
      </c>
      <c r="I210" s="106">
        <f t="shared" si="44"/>
        <v>4.0539737651345886E-2</v>
      </c>
      <c r="J210" s="106">
        <f t="shared" si="44"/>
        <v>1.7154543419997781E-2</v>
      </c>
      <c r="K210" s="106">
        <f t="shared" si="44"/>
        <v>1.9910457726151742E-2</v>
      </c>
      <c r="L210" s="106">
        <f t="shared" si="44"/>
        <v>3.484491975635895E-2</v>
      </c>
      <c r="M210" s="106">
        <f t="shared" si="44"/>
        <v>3.0320104125280967E-3</v>
      </c>
      <c r="N210" s="106">
        <f t="shared" si="44"/>
        <v>1.9941989935104765E-2</v>
      </c>
      <c r="O210" s="106">
        <f t="shared" si="44"/>
        <v>1.3283857256074727E-2</v>
      </c>
      <c r="P210" s="106">
        <f t="shared" si="44"/>
        <v>1.1278863903073644E-2</v>
      </c>
      <c r="Q210" s="106">
        <f t="shared" si="44"/>
        <v>-7.7645071782157515E-3</v>
      </c>
      <c r="R210" s="106">
        <f t="shared" si="44"/>
        <v>-6.9567458857389131E-4</v>
      </c>
      <c r="S210" s="106">
        <f t="shared" si="44"/>
        <v>1.4304534453789541E-2</v>
      </c>
      <c r="T210" s="106">
        <f t="shared" si="44"/>
        <v>9.6763123489980174E-3</v>
      </c>
      <c r="U210" s="106">
        <f t="shared" si="44"/>
        <v>-4.4301359319141032E-3</v>
      </c>
      <c r="V210" s="106">
        <f t="shared" si="44"/>
        <v>3.0166024947116954E-2</v>
      </c>
      <c r="W210" s="106">
        <f t="shared" si="44"/>
        <v>1.1408226033645663E-2</v>
      </c>
      <c r="X210" s="106">
        <f t="shared" si="44"/>
        <v>7.1557832757700446E-3</v>
      </c>
      <c r="Y210" s="106">
        <f t="shared" si="44"/>
        <v>1.0300652150444067E-2</v>
      </c>
      <c r="Z210" s="106">
        <f t="shared" si="44"/>
        <v>1.4454338451166615E-2</v>
      </c>
      <c r="AA210" s="106">
        <f t="shared" si="44"/>
        <v>1.7279211101323799E-2</v>
      </c>
      <c r="AB210" s="106">
        <f t="shared" si="44"/>
        <v>1.2188293252304527E-2</v>
      </c>
      <c r="AC210" s="106">
        <f t="shared" si="44"/>
        <v>8.8460497153015627E-3</v>
      </c>
      <c r="AD210" s="106">
        <f t="shared" si="44"/>
        <v>7.2997529313669762E-3</v>
      </c>
      <c r="AE210" s="106">
        <f t="shared" si="44"/>
        <v>1.4086928589092773E-2</v>
      </c>
      <c r="AF210" s="106">
        <f t="shared" si="44"/>
        <v>1.0404904114618585E-2</v>
      </c>
      <c r="AH210" s="101" t="str">
        <f t="shared" ref="AH210:AP210" si="50">IFERROR(AH59/AG59,"")</f>
        <v/>
      </c>
      <c r="AI210" s="101" t="str">
        <f t="shared" si="50"/>
        <v/>
      </c>
      <c r="AJ210" s="101" t="str">
        <f t="shared" si="50"/>
        <v/>
      </c>
      <c r="AK210" s="101" t="str">
        <f t="shared" si="50"/>
        <v/>
      </c>
      <c r="AL210" s="101" t="str">
        <f t="shared" si="50"/>
        <v/>
      </c>
      <c r="AM210" s="101" t="str">
        <f t="shared" si="50"/>
        <v/>
      </c>
      <c r="AN210" s="101" t="str">
        <f t="shared" si="50"/>
        <v/>
      </c>
      <c r="AO210" s="101" t="str">
        <f t="shared" si="50"/>
        <v/>
      </c>
      <c r="AP210" s="101" t="str">
        <f t="shared" si="50"/>
        <v/>
      </c>
    </row>
    <row r="211" spans="1:42">
      <c r="A211" s="101" t="s">
        <v>3674</v>
      </c>
      <c r="B211" s="106"/>
      <c r="C211" s="106" t="str">
        <f t="shared" si="44"/>
        <v/>
      </c>
      <c r="D211" s="106" t="str">
        <f t="shared" si="44"/>
        <v/>
      </c>
      <c r="E211" s="106" t="str">
        <f t="shared" si="44"/>
        <v/>
      </c>
      <c r="F211" s="106" t="str">
        <f t="shared" si="44"/>
        <v/>
      </c>
      <c r="G211" s="106" t="str">
        <f t="shared" si="44"/>
        <v/>
      </c>
      <c r="H211" s="106" t="str">
        <f t="shared" si="44"/>
        <v/>
      </c>
      <c r="I211" s="106" t="str">
        <f t="shared" si="44"/>
        <v/>
      </c>
      <c r="J211" s="106" t="str">
        <f t="shared" si="44"/>
        <v/>
      </c>
      <c r="K211" s="106" t="str">
        <f t="shared" si="44"/>
        <v/>
      </c>
      <c r="L211" s="106" t="str">
        <f t="shared" si="44"/>
        <v/>
      </c>
      <c r="M211" s="106" t="str">
        <f t="shared" si="44"/>
        <v/>
      </c>
      <c r="N211" s="106" t="str">
        <f t="shared" si="44"/>
        <v/>
      </c>
      <c r="O211" s="106" t="str">
        <f t="shared" si="44"/>
        <v/>
      </c>
      <c r="P211" s="106" t="str">
        <f t="shared" si="44"/>
        <v/>
      </c>
      <c r="Q211" s="106" t="str">
        <f t="shared" si="44"/>
        <v/>
      </c>
      <c r="R211" s="106" t="str">
        <f t="shared" si="44"/>
        <v/>
      </c>
      <c r="S211" s="106" t="str">
        <f t="shared" si="44"/>
        <v/>
      </c>
      <c r="T211" s="106" t="str">
        <f t="shared" si="44"/>
        <v/>
      </c>
      <c r="U211" s="106" t="str">
        <f t="shared" si="44"/>
        <v/>
      </c>
      <c r="V211" s="106" t="str">
        <f t="shared" si="44"/>
        <v/>
      </c>
      <c r="W211" s="106" t="str">
        <f t="shared" si="44"/>
        <v/>
      </c>
      <c r="X211" s="106" t="str">
        <f t="shared" si="44"/>
        <v/>
      </c>
      <c r="Y211" s="106" t="str">
        <f t="shared" si="44"/>
        <v/>
      </c>
      <c r="Z211" s="106" t="str">
        <f t="shared" si="44"/>
        <v/>
      </c>
      <c r="AA211" s="106" t="str">
        <f t="shared" si="44"/>
        <v/>
      </c>
      <c r="AB211" s="106" t="str">
        <f t="shared" si="44"/>
        <v/>
      </c>
      <c r="AC211" s="106" t="str">
        <f t="shared" si="44"/>
        <v/>
      </c>
      <c r="AD211" s="106" t="str">
        <f t="shared" si="44"/>
        <v/>
      </c>
      <c r="AE211" s="106" t="str">
        <f t="shared" si="44"/>
        <v/>
      </c>
      <c r="AF211" s="106" t="str">
        <f t="shared" si="44"/>
        <v/>
      </c>
      <c r="AH211" s="101" t="str">
        <f t="shared" ref="AH211:AP211" si="51">IFERROR(AH60/AG60,"")</f>
        <v/>
      </c>
      <c r="AI211" s="101" t="str">
        <f t="shared" si="51"/>
        <v/>
      </c>
      <c r="AJ211" s="101" t="str">
        <f t="shared" si="51"/>
        <v/>
      </c>
      <c r="AK211" s="101" t="str">
        <f t="shared" si="51"/>
        <v/>
      </c>
      <c r="AL211" s="101" t="str">
        <f t="shared" si="51"/>
        <v/>
      </c>
      <c r="AM211" s="101" t="str">
        <f t="shared" si="51"/>
        <v/>
      </c>
      <c r="AN211" s="101" t="str">
        <f t="shared" si="51"/>
        <v/>
      </c>
      <c r="AO211" s="101" t="str">
        <f t="shared" si="51"/>
        <v/>
      </c>
      <c r="AP211" s="101" t="str">
        <f t="shared" si="51"/>
        <v/>
      </c>
    </row>
    <row r="212" spans="1:42">
      <c r="A212" s="101" t="s">
        <v>3675</v>
      </c>
      <c r="B212" s="106"/>
      <c r="C212" s="106">
        <f t="shared" si="44"/>
        <v>1.4511092075155663E-3</v>
      </c>
      <c r="D212" s="106">
        <f t="shared" si="44"/>
        <v>2.736716224096658E-2</v>
      </c>
      <c r="E212" s="106">
        <f t="shared" si="44"/>
        <v>5.7129414630547881E-2</v>
      </c>
      <c r="F212" s="106">
        <f t="shared" si="44"/>
        <v>-7.1732070365543299E-3</v>
      </c>
      <c r="G212" s="106">
        <f t="shared" si="44"/>
        <v>-2.2625697909765208E-2</v>
      </c>
      <c r="H212" s="106">
        <f t="shared" si="44"/>
        <v>-1.5282519221731627E-2</v>
      </c>
      <c r="I212" s="106">
        <f t="shared" si="44"/>
        <v>3.9541896484578176E-2</v>
      </c>
      <c r="J212" s="106">
        <f t="shared" si="44"/>
        <v>1.9981480042832178E-2</v>
      </c>
      <c r="K212" s="106">
        <f t="shared" si="44"/>
        <v>2.1245534397789978E-2</v>
      </c>
      <c r="L212" s="106">
        <f t="shared" si="44"/>
        <v>3.3277837756622963E-2</v>
      </c>
      <c r="M212" s="106">
        <f t="shared" si="44"/>
        <v>1.2111687327053922E-2</v>
      </c>
      <c r="N212" s="106">
        <f t="shared" si="44"/>
        <v>1.8968693673703685E-2</v>
      </c>
      <c r="O212" s="106">
        <f t="shared" si="44"/>
        <v>1.2922020196936002E-2</v>
      </c>
      <c r="P212" s="106">
        <f t="shared" si="44"/>
        <v>1.0009914704285139E-2</v>
      </c>
      <c r="Q212" s="106">
        <f t="shared" si="44"/>
        <v>-9.7519774748546784E-3</v>
      </c>
      <c r="R212" s="106">
        <f t="shared" si="44"/>
        <v>-4.1847559313352711E-3</v>
      </c>
      <c r="S212" s="106">
        <f t="shared" si="44"/>
        <v>1.3473067591077692E-2</v>
      </c>
      <c r="T212" s="106">
        <f t="shared" si="44"/>
        <v>1.4267496501726651E-2</v>
      </c>
      <c r="U212" s="106">
        <f t="shared" si="44"/>
        <v>-7.0907113528707599E-3</v>
      </c>
      <c r="V212" s="106">
        <f t="shared" si="44"/>
        <v>2.5920170222234029E-2</v>
      </c>
      <c r="W212" s="106">
        <f t="shared" si="44"/>
        <v>1.0366944331340333E-2</v>
      </c>
      <c r="X212" s="106">
        <f t="shared" si="44"/>
        <v>7.3980669861142268E-3</v>
      </c>
      <c r="Y212" s="106">
        <f t="shared" si="44"/>
        <v>1.0241596286560961E-2</v>
      </c>
      <c r="Z212" s="106">
        <f t="shared" si="44"/>
        <v>1.2872557392964223E-2</v>
      </c>
      <c r="AA212" s="106">
        <f t="shared" si="44"/>
        <v>1.6840409169118331E-2</v>
      </c>
      <c r="AB212" s="106">
        <f t="shared" si="44"/>
        <v>9.9855110589814888E-3</v>
      </c>
      <c r="AC212" s="106">
        <f t="shared" si="44"/>
        <v>8.1756771076526569E-3</v>
      </c>
      <c r="AD212" s="106">
        <f t="shared" si="44"/>
        <v>5.5857518857238553E-3</v>
      </c>
      <c r="AE212" s="106">
        <f t="shared" si="44"/>
        <v>1.1981274823686716E-2</v>
      </c>
      <c r="AF212" s="106">
        <f t="shared" si="44"/>
        <v>1.0019078903179102E-2</v>
      </c>
      <c r="AH212" s="101" t="str">
        <f t="shared" ref="AH212:AP212" si="52">IFERROR(AH61/AG61,"")</f>
        <v/>
      </c>
      <c r="AI212" s="101" t="str">
        <f t="shared" si="52"/>
        <v/>
      </c>
      <c r="AJ212" s="101" t="str">
        <f t="shared" si="52"/>
        <v/>
      </c>
      <c r="AK212" s="101" t="str">
        <f t="shared" si="52"/>
        <v/>
      </c>
      <c r="AL212" s="101" t="str">
        <f t="shared" si="52"/>
        <v/>
      </c>
      <c r="AM212" s="101" t="str">
        <f t="shared" si="52"/>
        <v/>
      </c>
      <c r="AN212" s="101" t="str">
        <f t="shared" si="52"/>
        <v/>
      </c>
      <c r="AO212" s="101" t="str">
        <f t="shared" si="52"/>
        <v/>
      </c>
      <c r="AP212" s="101" t="str">
        <f t="shared" si="52"/>
        <v/>
      </c>
    </row>
    <row r="213" spans="1:42">
      <c r="A213" s="102" t="s">
        <v>3681</v>
      </c>
      <c r="B213" s="106"/>
      <c r="C213" s="106" t="str">
        <f t="shared" si="44"/>
        <v/>
      </c>
      <c r="D213" s="106" t="str">
        <f t="shared" si="44"/>
        <v/>
      </c>
      <c r="E213" s="106" t="str">
        <f t="shared" si="44"/>
        <v/>
      </c>
      <c r="F213" s="106" t="str">
        <f t="shared" si="44"/>
        <v/>
      </c>
      <c r="G213" s="106" t="str">
        <f t="shared" si="44"/>
        <v/>
      </c>
      <c r="H213" s="106" t="str">
        <f t="shared" si="44"/>
        <v/>
      </c>
      <c r="I213" s="106" t="str">
        <f t="shared" si="44"/>
        <v/>
      </c>
      <c r="J213" s="106" t="str">
        <f t="shared" si="44"/>
        <v/>
      </c>
      <c r="K213" s="106" t="str">
        <f t="shared" si="44"/>
        <v/>
      </c>
      <c r="L213" s="106" t="str">
        <f t="shared" si="44"/>
        <v/>
      </c>
      <c r="M213" s="106" t="str">
        <f t="shared" si="44"/>
        <v/>
      </c>
      <c r="N213" s="106" t="str">
        <f t="shared" si="44"/>
        <v/>
      </c>
      <c r="O213" s="106" t="str">
        <f t="shared" si="44"/>
        <v/>
      </c>
      <c r="P213" s="106" t="str">
        <f t="shared" si="44"/>
        <v/>
      </c>
      <c r="Q213" s="106" t="str">
        <f t="shared" si="44"/>
        <v/>
      </c>
      <c r="R213" s="106" t="str">
        <f t="shared" ref="R213:AF213" si="53">IFERROR(R62/Q62-1,"")</f>
        <v/>
      </c>
      <c r="S213" s="106" t="str">
        <f t="shared" si="53"/>
        <v/>
      </c>
      <c r="T213" s="106" t="str">
        <f t="shared" si="53"/>
        <v/>
      </c>
      <c r="U213" s="106" t="str">
        <f t="shared" si="53"/>
        <v/>
      </c>
      <c r="V213" s="106" t="str">
        <f t="shared" si="53"/>
        <v/>
      </c>
      <c r="W213" s="106" t="str">
        <f t="shared" si="53"/>
        <v/>
      </c>
      <c r="X213" s="106" t="str">
        <f t="shared" si="53"/>
        <v/>
      </c>
      <c r="Y213" s="106" t="str">
        <f t="shared" si="53"/>
        <v/>
      </c>
      <c r="Z213" s="106" t="str">
        <f t="shared" si="53"/>
        <v/>
      </c>
      <c r="AA213" s="106" t="str">
        <f t="shared" si="53"/>
        <v/>
      </c>
      <c r="AB213" s="106" t="str">
        <f t="shared" si="53"/>
        <v/>
      </c>
      <c r="AC213" s="106" t="str">
        <f t="shared" si="53"/>
        <v/>
      </c>
      <c r="AD213" s="106" t="str">
        <f t="shared" si="53"/>
        <v/>
      </c>
      <c r="AE213" s="106" t="str">
        <f t="shared" si="53"/>
        <v/>
      </c>
      <c r="AF213" s="106" t="str">
        <f t="shared" si="53"/>
        <v/>
      </c>
      <c r="AH213" s="101" t="str">
        <f t="shared" ref="AH213:AP213" si="54">IFERROR(AH62/AG62,"")</f>
        <v/>
      </c>
      <c r="AI213" s="101" t="str">
        <f t="shared" si="54"/>
        <v/>
      </c>
      <c r="AJ213" s="101" t="str">
        <f t="shared" si="54"/>
        <v/>
      </c>
      <c r="AK213" s="101" t="str">
        <f t="shared" si="54"/>
        <v/>
      </c>
      <c r="AL213" s="101" t="str">
        <f t="shared" si="54"/>
        <v/>
      </c>
      <c r="AM213" s="101" t="str">
        <f t="shared" si="54"/>
        <v/>
      </c>
      <c r="AN213" s="101" t="str">
        <f t="shared" si="54"/>
        <v/>
      </c>
      <c r="AO213" s="101" t="str">
        <f t="shared" si="54"/>
        <v/>
      </c>
      <c r="AP213" s="101" t="str">
        <f t="shared" si="54"/>
        <v/>
      </c>
    </row>
    <row r="214" spans="1:42">
      <c r="A214" s="105" t="s">
        <v>3697</v>
      </c>
      <c r="B214" s="101">
        <f t="shared" ref="B214:AF214" si="55">B$1</f>
        <v>2020</v>
      </c>
      <c r="C214" s="101">
        <f t="shared" si="55"/>
        <v>2021</v>
      </c>
      <c r="D214" s="101">
        <f t="shared" si="55"/>
        <v>2022</v>
      </c>
      <c r="E214" s="101">
        <f t="shared" si="55"/>
        <v>2023</v>
      </c>
      <c r="F214" s="101">
        <f t="shared" si="55"/>
        <v>2024</v>
      </c>
      <c r="G214" s="101">
        <f t="shared" si="55"/>
        <v>2025</v>
      </c>
      <c r="H214" s="101">
        <f t="shared" si="55"/>
        <v>2026</v>
      </c>
      <c r="I214" s="101">
        <f t="shared" si="55"/>
        <v>2027</v>
      </c>
      <c r="J214" s="101">
        <f t="shared" si="55"/>
        <v>2028</v>
      </c>
      <c r="K214" s="101">
        <f t="shared" si="55"/>
        <v>2029</v>
      </c>
      <c r="L214" s="101">
        <f t="shared" si="55"/>
        <v>2030</v>
      </c>
      <c r="M214" s="101">
        <f t="shared" si="55"/>
        <v>2031</v>
      </c>
      <c r="N214" s="101">
        <f t="shared" si="55"/>
        <v>2032</v>
      </c>
      <c r="O214" s="101">
        <f t="shared" si="55"/>
        <v>2033</v>
      </c>
      <c r="P214" s="101">
        <f t="shared" si="55"/>
        <v>2034</v>
      </c>
      <c r="Q214" s="101">
        <f t="shared" si="55"/>
        <v>2035</v>
      </c>
      <c r="R214" s="101">
        <f t="shared" si="55"/>
        <v>2036</v>
      </c>
      <c r="S214" s="101">
        <f t="shared" si="55"/>
        <v>2037</v>
      </c>
      <c r="T214" s="101">
        <f t="shared" si="55"/>
        <v>2038</v>
      </c>
      <c r="U214" s="101">
        <f t="shared" si="55"/>
        <v>2039</v>
      </c>
      <c r="V214" s="101">
        <f t="shared" si="55"/>
        <v>2040</v>
      </c>
      <c r="W214" s="101">
        <f t="shared" si="55"/>
        <v>2041</v>
      </c>
      <c r="X214" s="101">
        <f t="shared" si="55"/>
        <v>2042</v>
      </c>
      <c r="Y214" s="101">
        <f t="shared" si="55"/>
        <v>2043</v>
      </c>
      <c r="Z214" s="101">
        <f t="shared" si="55"/>
        <v>2044</v>
      </c>
      <c r="AA214" s="101">
        <f t="shared" si="55"/>
        <v>2045</v>
      </c>
      <c r="AB214" s="101">
        <f t="shared" si="55"/>
        <v>2046</v>
      </c>
      <c r="AC214" s="101">
        <f t="shared" si="55"/>
        <v>2047</v>
      </c>
      <c r="AD214" s="101">
        <f t="shared" si="55"/>
        <v>2048</v>
      </c>
      <c r="AE214" s="101">
        <f t="shared" si="55"/>
        <v>2049</v>
      </c>
      <c r="AF214" s="101">
        <f t="shared" si="55"/>
        <v>2050</v>
      </c>
    </row>
    <row r="215" spans="1:42">
      <c r="A215" s="101" t="s">
        <v>3668</v>
      </c>
      <c r="B215" s="106"/>
      <c r="C215" s="106">
        <f t="shared" ref="C215:AF223" si="56">IFERROR(C64/B64-1,"")</f>
        <v>7.6485317312777079E-2</v>
      </c>
      <c r="D215" s="106">
        <f t="shared" si="56"/>
        <v>6.9917370597054163E-2</v>
      </c>
      <c r="E215" s="106">
        <f t="shared" si="56"/>
        <v>-2.1587953241661184E-2</v>
      </c>
      <c r="F215" s="106">
        <f t="shared" si="56"/>
        <v>-1.3673627792090803E-2</v>
      </c>
      <c r="G215" s="106">
        <f t="shared" si="56"/>
        <v>-9.8217486448468616E-3</v>
      </c>
      <c r="H215" s="106">
        <f t="shared" si="56"/>
        <v>1.5610313479585969E-4</v>
      </c>
      <c r="I215" s="106">
        <f t="shared" si="56"/>
        <v>4.0243852508498268E-2</v>
      </c>
      <c r="J215" s="106">
        <f t="shared" si="56"/>
        <v>1.9786883880863027E-2</v>
      </c>
      <c r="K215" s="106">
        <f t="shared" si="56"/>
        <v>2.6830505633305801E-2</v>
      </c>
      <c r="L215" s="106">
        <f t="shared" si="56"/>
        <v>6.9201268124941651E-2</v>
      </c>
      <c r="M215" s="106">
        <f t="shared" si="56"/>
        <v>-1.367085345268193E-3</v>
      </c>
      <c r="N215" s="106">
        <f t="shared" si="56"/>
        <v>2.1865022615269458E-2</v>
      </c>
      <c r="O215" s="106">
        <f t="shared" si="56"/>
        <v>1.4700502040706054E-2</v>
      </c>
      <c r="P215" s="106">
        <f t="shared" si="56"/>
        <v>3.1337779956793987E-2</v>
      </c>
      <c r="Q215" s="106">
        <f t="shared" si="56"/>
        <v>-1.4176781171577391E-2</v>
      </c>
      <c r="R215" s="106">
        <f t="shared" si="56"/>
        <v>6.4270219696351827E-3</v>
      </c>
      <c r="S215" s="106">
        <f t="shared" si="56"/>
        <v>1.756602420782416E-2</v>
      </c>
      <c r="T215" s="106">
        <f t="shared" si="56"/>
        <v>1.5917149264127461E-2</v>
      </c>
      <c r="U215" s="106">
        <f t="shared" si="56"/>
        <v>4.4772969161395171E-3</v>
      </c>
      <c r="V215" s="106">
        <f t="shared" si="56"/>
        <v>1.1416447505706362E-2</v>
      </c>
      <c r="W215" s="106">
        <f t="shared" si="56"/>
        <v>1.1868671792097052E-2</v>
      </c>
      <c r="X215" s="106">
        <f t="shared" si="56"/>
        <v>1.0792829423813544E-3</v>
      </c>
      <c r="Y215" s="106">
        <f t="shared" si="56"/>
        <v>8.3883987285293671E-3</v>
      </c>
      <c r="Z215" s="106">
        <f t="shared" si="56"/>
        <v>1.1900911880893261E-2</v>
      </c>
      <c r="AA215" s="106">
        <f t="shared" si="56"/>
        <v>1.5200705931010861E-2</v>
      </c>
      <c r="AB215" s="106">
        <f t="shared" si="56"/>
        <v>7.7771206370407242E-3</v>
      </c>
      <c r="AC215" s="106">
        <f t="shared" si="56"/>
        <v>7.7113081365043357E-3</v>
      </c>
      <c r="AD215" s="106">
        <f t="shared" si="56"/>
        <v>8.0785036552868394E-3</v>
      </c>
      <c r="AE215" s="106">
        <f t="shared" si="56"/>
        <v>1.1013234638252323E-2</v>
      </c>
      <c r="AF215" s="106">
        <f t="shared" si="56"/>
        <v>1.1568406497967532E-2</v>
      </c>
      <c r="AH215" s="101" t="str">
        <f t="shared" ref="AH215:AP221" si="57">IFERROR(AH64/AG64,"")</f>
        <v/>
      </c>
      <c r="AI215" s="101" t="str">
        <f t="shared" si="57"/>
        <v/>
      </c>
      <c r="AJ215" s="101" t="str">
        <f t="shared" si="57"/>
        <v/>
      </c>
      <c r="AK215" s="101" t="str">
        <f t="shared" si="57"/>
        <v/>
      </c>
      <c r="AL215" s="101" t="str">
        <f t="shared" si="57"/>
        <v/>
      </c>
      <c r="AM215" s="101" t="str">
        <f t="shared" si="57"/>
        <v/>
      </c>
      <c r="AN215" s="101" t="str">
        <f t="shared" si="57"/>
        <v/>
      </c>
      <c r="AO215" s="101" t="str">
        <f t="shared" si="57"/>
        <v/>
      </c>
      <c r="AP215" s="101" t="str">
        <f t="shared" si="57"/>
        <v/>
      </c>
    </row>
    <row r="216" spans="1:42">
      <c r="A216" s="101" t="s">
        <v>3669</v>
      </c>
      <c r="B216" s="106"/>
      <c r="C216" s="106" t="str">
        <f t="shared" si="56"/>
        <v/>
      </c>
      <c r="D216" s="106" t="str">
        <f t="shared" si="56"/>
        <v/>
      </c>
      <c r="E216" s="106" t="str">
        <f t="shared" si="56"/>
        <v/>
      </c>
      <c r="F216" s="106" t="str">
        <f t="shared" si="56"/>
        <v/>
      </c>
      <c r="G216" s="106" t="str">
        <f t="shared" si="56"/>
        <v/>
      </c>
      <c r="H216" s="106" t="str">
        <f t="shared" si="56"/>
        <v/>
      </c>
      <c r="I216" s="106" t="str">
        <f t="shared" si="56"/>
        <v/>
      </c>
      <c r="J216" s="106" t="str">
        <f t="shared" si="56"/>
        <v/>
      </c>
      <c r="K216" s="106" t="str">
        <f t="shared" si="56"/>
        <v/>
      </c>
      <c r="L216" s="106" t="str">
        <f t="shared" si="56"/>
        <v/>
      </c>
      <c r="M216" s="106" t="str">
        <f t="shared" si="56"/>
        <v/>
      </c>
      <c r="N216" s="106" t="str">
        <f t="shared" si="56"/>
        <v/>
      </c>
      <c r="O216" s="106" t="str">
        <f t="shared" si="56"/>
        <v/>
      </c>
      <c r="P216" s="106" t="str">
        <f t="shared" si="56"/>
        <v/>
      </c>
      <c r="Q216" s="106" t="str">
        <f t="shared" si="56"/>
        <v/>
      </c>
      <c r="R216" s="106" t="str">
        <f t="shared" si="56"/>
        <v/>
      </c>
      <c r="S216" s="106" t="str">
        <f t="shared" si="56"/>
        <v/>
      </c>
      <c r="T216" s="106" t="str">
        <f t="shared" si="56"/>
        <v/>
      </c>
      <c r="U216" s="106" t="str">
        <f t="shared" si="56"/>
        <v/>
      </c>
      <c r="V216" s="106" t="str">
        <f t="shared" si="56"/>
        <v/>
      </c>
      <c r="W216" s="106" t="str">
        <f t="shared" si="56"/>
        <v/>
      </c>
      <c r="X216" s="106" t="str">
        <f t="shared" si="56"/>
        <v/>
      </c>
      <c r="Y216" s="106" t="str">
        <f t="shared" si="56"/>
        <v/>
      </c>
      <c r="Z216" s="106" t="str">
        <f t="shared" si="56"/>
        <v/>
      </c>
      <c r="AA216" s="106" t="str">
        <f t="shared" si="56"/>
        <v/>
      </c>
      <c r="AB216" s="106" t="str">
        <f t="shared" si="56"/>
        <v/>
      </c>
      <c r="AC216" s="106" t="str">
        <f t="shared" si="56"/>
        <v/>
      </c>
      <c r="AD216" s="106" t="str">
        <f t="shared" si="56"/>
        <v/>
      </c>
      <c r="AE216" s="106" t="str">
        <f t="shared" si="56"/>
        <v/>
      </c>
      <c r="AF216" s="106" t="str">
        <f t="shared" si="56"/>
        <v/>
      </c>
      <c r="AH216" s="101" t="str">
        <f t="shared" si="57"/>
        <v/>
      </c>
      <c r="AI216" s="101" t="str">
        <f t="shared" si="57"/>
        <v/>
      </c>
      <c r="AJ216" s="101" t="str">
        <f t="shared" si="57"/>
        <v/>
      </c>
      <c r="AK216" s="101" t="str">
        <f t="shared" si="57"/>
        <v/>
      </c>
      <c r="AL216" s="101" t="str">
        <f t="shared" si="57"/>
        <v/>
      </c>
      <c r="AM216" s="101" t="str">
        <f t="shared" si="57"/>
        <v/>
      </c>
      <c r="AN216" s="101" t="str">
        <f t="shared" si="57"/>
        <v/>
      </c>
      <c r="AO216" s="101" t="str">
        <f t="shared" si="57"/>
        <v/>
      </c>
      <c r="AP216" s="101" t="str">
        <f t="shared" si="57"/>
        <v/>
      </c>
    </row>
    <row r="217" spans="1:42">
      <c r="A217" s="101" t="s">
        <v>3670</v>
      </c>
      <c r="B217" s="106"/>
      <c r="C217" s="106" t="str">
        <f t="shared" si="56"/>
        <v/>
      </c>
      <c r="D217" s="106" t="str">
        <f t="shared" si="56"/>
        <v/>
      </c>
      <c r="E217" s="106" t="str">
        <f t="shared" si="56"/>
        <v/>
      </c>
      <c r="F217" s="106" t="str">
        <f t="shared" si="56"/>
        <v/>
      </c>
      <c r="G217" s="106" t="str">
        <f t="shared" si="56"/>
        <v/>
      </c>
      <c r="H217" s="106" t="str">
        <f t="shared" si="56"/>
        <v/>
      </c>
      <c r="I217" s="106" t="str">
        <f t="shared" si="56"/>
        <v/>
      </c>
      <c r="J217" s="106" t="str">
        <f t="shared" si="56"/>
        <v/>
      </c>
      <c r="K217" s="106" t="str">
        <f t="shared" si="56"/>
        <v/>
      </c>
      <c r="L217" s="106" t="str">
        <f t="shared" si="56"/>
        <v/>
      </c>
      <c r="M217" s="106" t="str">
        <f t="shared" si="56"/>
        <v/>
      </c>
      <c r="N217" s="106" t="str">
        <f t="shared" si="56"/>
        <v/>
      </c>
      <c r="O217" s="106" t="str">
        <f t="shared" si="56"/>
        <v/>
      </c>
      <c r="P217" s="106" t="str">
        <f t="shared" si="56"/>
        <v/>
      </c>
      <c r="Q217" s="106" t="str">
        <f t="shared" si="56"/>
        <v/>
      </c>
      <c r="R217" s="106" t="str">
        <f t="shared" si="56"/>
        <v/>
      </c>
      <c r="S217" s="106" t="str">
        <f t="shared" si="56"/>
        <v/>
      </c>
      <c r="T217" s="106" t="str">
        <f t="shared" si="56"/>
        <v/>
      </c>
      <c r="U217" s="106" t="str">
        <f t="shared" si="56"/>
        <v/>
      </c>
      <c r="V217" s="106" t="str">
        <f t="shared" si="56"/>
        <v/>
      </c>
      <c r="W217" s="106" t="str">
        <f t="shared" si="56"/>
        <v/>
      </c>
      <c r="X217" s="106" t="str">
        <f t="shared" si="56"/>
        <v/>
      </c>
      <c r="Y217" s="106" t="str">
        <f t="shared" si="56"/>
        <v/>
      </c>
      <c r="Z217" s="106" t="str">
        <f t="shared" si="56"/>
        <v/>
      </c>
      <c r="AA217" s="106" t="str">
        <f t="shared" si="56"/>
        <v/>
      </c>
      <c r="AB217" s="106" t="str">
        <f t="shared" si="56"/>
        <v/>
      </c>
      <c r="AC217" s="106" t="str">
        <f t="shared" si="56"/>
        <v/>
      </c>
      <c r="AD217" s="106" t="str">
        <f t="shared" si="56"/>
        <v/>
      </c>
      <c r="AE217" s="106" t="str">
        <f t="shared" si="56"/>
        <v/>
      </c>
      <c r="AF217" s="106" t="str">
        <f t="shared" si="56"/>
        <v/>
      </c>
      <c r="AH217" s="101" t="str">
        <f t="shared" si="57"/>
        <v/>
      </c>
      <c r="AI217" s="101" t="str">
        <f t="shared" si="57"/>
        <v/>
      </c>
      <c r="AJ217" s="101" t="str">
        <f t="shared" si="57"/>
        <v/>
      </c>
      <c r="AK217" s="101" t="str">
        <f t="shared" si="57"/>
        <v/>
      </c>
      <c r="AL217" s="101" t="str">
        <f t="shared" si="57"/>
        <v/>
      </c>
      <c r="AM217" s="101" t="str">
        <f t="shared" si="57"/>
        <v/>
      </c>
      <c r="AN217" s="101" t="str">
        <f t="shared" si="57"/>
        <v/>
      </c>
      <c r="AO217" s="101" t="str">
        <f t="shared" si="57"/>
        <v/>
      </c>
      <c r="AP217" s="101" t="str">
        <f t="shared" si="57"/>
        <v/>
      </c>
    </row>
    <row r="218" spans="1:42">
      <c r="A218" s="101" t="s">
        <v>3671</v>
      </c>
      <c r="B218" s="106"/>
      <c r="C218" s="106" t="str">
        <f t="shared" si="56"/>
        <v/>
      </c>
      <c r="D218" s="106" t="str">
        <f t="shared" si="56"/>
        <v/>
      </c>
      <c r="E218" s="106" t="str">
        <f t="shared" si="56"/>
        <v/>
      </c>
      <c r="F218" s="106" t="str">
        <f t="shared" si="56"/>
        <v/>
      </c>
      <c r="G218" s="106" t="str">
        <f t="shared" si="56"/>
        <v/>
      </c>
      <c r="H218" s="106" t="str">
        <f t="shared" si="56"/>
        <v/>
      </c>
      <c r="I218" s="106" t="str">
        <f t="shared" si="56"/>
        <v/>
      </c>
      <c r="J218" s="106" t="str">
        <f t="shared" si="56"/>
        <v/>
      </c>
      <c r="K218" s="106" t="str">
        <f t="shared" si="56"/>
        <v/>
      </c>
      <c r="L218" s="106" t="str">
        <f t="shared" si="56"/>
        <v/>
      </c>
      <c r="M218" s="106" t="str">
        <f t="shared" si="56"/>
        <v/>
      </c>
      <c r="N218" s="106" t="str">
        <f t="shared" si="56"/>
        <v/>
      </c>
      <c r="O218" s="106" t="str">
        <f t="shared" si="56"/>
        <v/>
      </c>
      <c r="P218" s="106" t="str">
        <f t="shared" si="56"/>
        <v/>
      </c>
      <c r="Q218" s="106" t="str">
        <f t="shared" si="56"/>
        <v/>
      </c>
      <c r="R218" s="106" t="str">
        <f t="shared" si="56"/>
        <v/>
      </c>
      <c r="S218" s="106" t="str">
        <f t="shared" si="56"/>
        <v/>
      </c>
      <c r="T218" s="106" t="str">
        <f t="shared" si="56"/>
        <v/>
      </c>
      <c r="U218" s="106" t="str">
        <f t="shared" si="56"/>
        <v/>
      </c>
      <c r="V218" s="106" t="str">
        <f t="shared" si="56"/>
        <v/>
      </c>
      <c r="W218" s="106" t="str">
        <f t="shared" si="56"/>
        <v/>
      </c>
      <c r="X218" s="106" t="str">
        <f t="shared" si="56"/>
        <v/>
      </c>
      <c r="Y218" s="106" t="str">
        <f t="shared" si="56"/>
        <v/>
      </c>
      <c r="Z218" s="106" t="str">
        <f t="shared" si="56"/>
        <v/>
      </c>
      <c r="AA218" s="106" t="str">
        <f t="shared" si="56"/>
        <v/>
      </c>
      <c r="AB218" s="106" t="str">
        <f t="shared" si="56"/>
        <v/>
      </c>
      <c r="AC218" s="106" t="str">
        <f t="shared" si="56"/>
        <v/>
      </c>
      <c r="AD218" s="106" t="str">
        <f t="shared" si="56"/>
        <v/>
      </c>
      <c r="AE218" s="106" t="str">
        <f t="shared" si="56"/>
        <v/>
      </c>
      <c r="AF218" s="106" t="str">
        <f t="shared" si="56"/>
        <v/>
      </c>
      <c r="AH218" s="101" t="str">
        <f t="shared" si="57"/>
        <v/>
      </c>
      <c r="AI218" s="101" t="str">
        <f t="shared" si="57"/>
        <v/>
      </c>
      <c r="AJ218" s="101" t="str">
        <f t="shared" si="57"/>
        <v/>
      </c>
      <c r="AK218" s="101" t="str">
        <f t="shared" si="57"/>
        <v/>
      </c>
      <c r="AL218" s="101" t="str">
        <f t="shared" si="57"/>
        <v/>
      </c>
      <c r="AM218" s="101" t="str">
        <f t="shared" si="57"/>
        <v/>
      </c>
      <c r="AN218" s="101" t="str">
        <f t="shared" si="57"/>
        <v/>
      </c>
      <c r="AO218" s="101" t="str">
        <f t="shared" si="57"/>
        <v/>
      </c>
      <c r="AP218" s="101" t="str">
        <f t="shared" si="57"/>
        <v/>
      </c>
    </row>
    <row r="219" spans="1:42">
      <c r="A219" s="101" t="s">
        <v>3672</v>
      </c>
      <c r="B219" s="106"/>
      <c r="C219" s="106" t="str">
        <f t="shared" si="56"/>
        <v/>
      </c>
      <c r="D219" s="106" t="str">
        <f t="shared" si="56"/>
        <v/>
      </c>
      <c r="E219" s="106" t="str">
        <f t="shared" si="56"/>
        <v/>
      </c>
      <c r="F219" s="106" t="str">
        <f t="shared" si="56"/>
        <v/>
      </c>
      <c r="G219" s="106" t="str">
        <f t="shared" si="56"/>
        <v/>
      </c>
      <c r="H219" s="106" t="str">
        <f t="shared" si="56"/>
        <v/>
      </c>
      <c r="I219" s="106" t="str">
        <f t="shared" si="56"/>
        <v/>
      </c>
      <c r="J219" s="106" t="str">
        <f t="shared" si="56"/>
        <v/>
      </c>
      <c r="K219" s="106" t="str">
        <f t="shared" si="56"/>
        <v/>
      </c>
      <c r="L219" s="106" t="str">
        <f t="shared" si="56"/>
        <v/>
      </c>
      <c r="M219" s="106" t="str">
        <f t="shared" si="56"/>
        <v/>
      </c>
      <c r="N219" s="106" t="str">
        <f t="shared" si="56"/>
        <v/>
      </c>
      <c r="O219" s="106" t="str">
        <f t="shared" si="56"/>
        <v/>
      </c>
      <c r="P219" s="106" t="str">
        <f t="shared" si="56"/>
        <v/>
      </c>
      <c r="Q219" s="106" t="str">
        <f t="shared" si="56"/>
        <v/>
      </c>
      <c r="R219" s="106" t="str">
        <f t="shared" si="56"/>
        <v/>
      </c>
      <c r="S219" s="106" t="str">
        <f t="shared" si="56"/>
        <v/>
      </c>
      <c r="T219" s="106" t="str">
        <f t="shared" si="56"/>
        <v/>
      </c>
      <c r="U219" s="106" t="str">
        <f t="shared" si="56"/>
        <v/>
      </c>
      <c r="V219" s="106" t="str">
        <f t="shared" si="56"/>
        <v/>
      </c>
      <c r="W219" s="106" t="str">
        <f t="shared" si="56"/>
        <v/>
      </c>
      <c r="X219" s="106" t="str">
        <f t="shared" si="56"/>
        <v/>
      </c>
      <c r="Y219" s="106" t="str">
        <f t="shared" si="56"/>
        <v/>
      </c>
      <c r="Z219" s="106" t="str">
        <f t="shared" si="56"/>
        <v/>
      </c>
      <c r="AA219" s="106" t="str">
        <f t="shared" si="56"/>
        <v/>
      </c>
      <c r="AB219" s="106" t="str">
        <f t="shared" si="56"/>
        <v/>
      </c>
      <c r="AC219" s="106" t="str">
        <f t="shared" si="56"/>
        <v/>
      </c>
      <c r="AD219" s="106" t="str">
        <f t="shared" si="56"/>
        <v/>
      </c>
      <c r="AE219" s="106" t="str">
        <f t="shared" si="56"/>
        <v/>
      </c>
      <c r="AF219" s="106" t="str">
        <f t="shared" si="56"/>
        <v/>
      </c>
      <c r="AH219" s="101" t="str">
        <f t="shared" si="57"/>
        <v/>
      </c>
      <c r="AI219" s="101" t="str">
        <f t="shared" si="57"/>
        <v/>
      </c>
      <c r="AJ219" s="101" t="str">
        <f t="shared" si="57"/>
        <v/>
      </c>
      <c r="AK219" s="101" t="str">
        <f t="shared" si="57"/>
        <v/>
      </c>
      <c r="AL219" s="101" t="str">
        <f t="shared" si="57"/>
        <v/>
      </c>
      <c r="AM219" s="101" t="str">
        <f t="shared" si="57"/>
        <v/>
      </c>
      <c r="AN219" s="101" t="str">
        <f t="shared" si="57"/>
        <v/>
      </c>
      <c r="AO219" s="101" t="str">
        <f t="shared" si="57"/>
        <v/>
      </c>
      <c r="AP219" s="101" t="str">
        <f t="shared" si="57"/>
        <v/>
      </c>
    </row>
    <row r="220" spans="1:42">
      <c r="A220" s="101" t="s">
        <v>3673</v>
      </c>
      <c r="B220" s="106"/>
      <c r="C220" s="106" t="str">
        <f t="shared" si="56"/>
        <v/>
      </c>
      <c r="D220" s="106" t="str">
        <f t="shared" si="56"/>
        <v/>
      </c>
      <c r="E220" s="106" t="str">
        <f t="shared" si="56"/>
        <v/>
      </c>
      <c r="F220" s="106" t="str">
        <f t="shared" si="56"/>
        <v/>
      </c>
      <c r="G220" s="106" t="str">
        <f t="shared" si="56"/>
        <v/>
      </c>
      <c r="H220" s="106" t="str">
        <f t="shared" si="56"/>
        <v/>
      </c>
      <c r="I220" s="106" t="str">
        <f t="shared" si="56"/>
        <v/>
      </c>
      <c r="J220" s="106" t="str">
        <f t="shared" si="56"/>
        <v/>
      </c>
      <c r="K220" s="106" t="str">
        <f t="shared" si="56"/>
        <v/>
      </c>
      <c r="L220" s="106" t="str">
        <f t="shared" si="56"/>
        <v/>
      </c>
      <c r="M220" s="106" t="str">
        <f t="shared" si="56"/>
        <v/>
      </c>
      <c r="N220" s="106" t="str">
        <f t="shared" si="56"/>
        <v/>
      </c>
      <c r="O220" s="106" t="str">
        <f t="shared" si="56"/>
        <v/>
      </c>
      <c r="P220" s="106" t="str">
        <f t="shared" si="56"/>
        <v/>
      </c>
      <c r="Q220" s="106" t="str">
        <f t="shared" si="56"/>
        <v/>
      </c>
      <c r="R220" s="106" t="str">
        <f t="shared" si="56"/>
        <v/>
      </c>
      <c r="S220" s="106" t="str">
        <f t="shared" si="56"/>
        <v/>
      </c>
      <c r="T220" s="106" t="str">
        <f t="shared" si="56"/>
        <v/>
      </c>
      <c r="U220" s="106" t="str">
        <f t="shared" si="56"/>
        <v/>
      </c>
      <c r="V220" s="106" t="str">
        <f t="shared" si="56"/>
        <v/>
      </c>
      <c r="W220" s="106" t="str">
        <f t="shared" si="56"/>
        <v/>
      </c>
      <c r="X220" s="106" t="str">
        <f t="shared" si="56"/>
        <v/>
      </c>
      <c r="Y220" s="106" t="str">
        <f t="shared" si="56"/>
        <v/>
      </c>
      <c r="Z220" s="106" t="str">
        <f t="shared" si="56"/>
        <v/>
      </c>
      <c r="AA220" s="106" t="str">
        <f t="shared" si="56"/>
        <v/>
      </c>
      <c r="AB220" s="106" t="str">
        <f t="shared" si="56"/>
        <v/>
      </c>
      <c r="AC220" s="106" t="str">
        <f t="shared" si="56"/>
        <v/>
      </c>
      <c r="AD220" s="106" t="str">
        <f t="shared" si="56"/>
        <v/>
      </c>
      <c r="AE220" s="106" t="str">
        <f t="shared" si="56"/>
        <v/>
      </c>
      <c r="AF220" s="106" t="str">
        <f t="shared" si="56"/>
        <v/>
      </c>
      <c r="AH220" s="101" t="str">
        <f t="shared" si="57"/>
        <v/>
      </c>
      <c r="AI220" s="101" t="str">
        <f t="shared" si="57"/>
        <v/>
      </c>
      <c r="AJ220" s="101" t="str">
        <f t="shared" si="57"/>
        <v/>
      </c>
      <c r="AK220" s="101" t="str">
        <f t="shared" si="57"/>
        <v/>
      </c>
      <c r="AL220" s="101" t="str">
        <f t="shared" si="57"/>
        <v/>
      </c>
      <c r="AM220" s="101" t="str">
        <f t="shared" si="57"/>
        <v/>
      </c>
      <c r="AN220" s="101" t="str">
        <f t="shared" si="57"/>
        <v/>
      </c>
      <c r="AO220" s="101" t="str">
        <f t="shared" si="57"/>
        <v/>
      </c>
      <c r="AP220" s="101" t="str">
        <f t="shared" si="57"/>
        <v/>
      </c>
    </row>
    <row r="221" spans="1:42">
      <c r="A221" s="101" t="s">
        <v>3674</v>
      </c>
      <c r="B221" s="106"/>
      <c r="C221" s="106" t="str">
        <f t="shared" si="56"/>
        <v/>
      </c>
      <c r="D221" s="106" t="str">
        <f t="shared" si="56"/>
        <v/>
      </c>
      <c r="E221" s="106" t="str">
        <f t="shared" si="56"/>
        <v/>
      </c>
      <c r="F221" s="106" t="str">
        <f t="shared" si="56"/>
        <v/>
      </c>
      <c r="G221" s="106" t="str">
        <f t="shared" si="56"/>
        <v/>
      </c>
      <c r="H221" s="106" t="str">
        <f t="shared" si="56"/>
        <v/>
      </c>
      <c r="I221" s="106" t="str">
        <f t="shared" si="56"/>
        <v/>
      </c>
      <c r="J221" s="106" t="str">
        <f t="shared" si="56"/>
        <v/>
      </c>
      <c r="K221" s="106" t="str">
        <f t="shared" si="56"/>
        <v/>
      </c>
      <c r="L221" s="106" t="str">
        <f t="shared" si="56"/>
        <v/>
      </c>
      <c r="M221" s="106" t="str">
        <f t="shared" si="56"/>
        <v/>
      </c>
      <c r="N221" s="106" t="str">
        <f t="shared" si="56"/>
        <v/>
      </c>
      <c r="O221" s="106" t="str">
        <f t="shared" si="56"/>
        <v/>
      </c>
      <c r="P221" s="106" t="str">
        <f t="shared" si="56"/>
        <v/>
      </c>
      <c r="Q221" s="106" t="str">
        <f t="shared" si="56"/>
        <v/>
      </c>
      <c r="R221" s="106" t="str">
        <f t="shared" si="56"/>
        <v/>
      </c>
      <c r="S221" s="106" t="str">
        <f t="shared" si="56"/>
        <v/>
      </c>
      <c r="T221" s="106" t="str">
        <f t="shared" si="56"/>
        <v/>
      </c>
      <c r="U221" s="106" t="str">
        <f t="shared" si="56"/>
        <v/>
      </c>
      <c r="V221" s="106" t="str">
        <f t="shared" si="56"/>
        <v/>
      </c>
      <c r="W221" s="106" t="str">
        <f t="shared" si="56"/>
        <v/>
      </c>
      <c r="X221" s="106" t="str">
        <f t="shared" si="56"/>
        <v/>
      </c>
      <c r="Y221" s="106" t="str">
        <f t="shared" si="56"/>
        <v/>
      </c>
      <c r="Z221" s="106" t="str">
        <f t="shared" si="56"/>
        <v/>
      </c>
      <c r="AA221" s="106" t="str">
        <f t="shared" si="56"/>
        <v/>
      </c>
      <c r="AB221" s="106" t="str">
        <f t="shared" si="56"/>
        <v/>
      </c>
      <c r="AC221" s="106" t="str">
        <f t="shared" si="56"/>
        <v/>
      </c>
      <c r="AD221" s="106" t="str">
        <f t="shared" si="56"/>
        <v/>
      </c>
      <c r="AE221" s="106" t="str">
        <f t="shared" si="56"/>
        <v/>
      </c>
      <c r="AF221" s="106" t="str">
        <f t="shared" si="56"/>
        <v/>
      </c>
      <c r="AH221" s="101" t="str">
        <f t="shared" si="57"/>
        <v/>
      </c>
      <c r="AI221" s="101" t="str">
        <f t="shared" si="57"/>
        <v/>
      </c>
      <c r="AJ221" s="101" t="str">
        <f t="shared" si="57"/>
        <v/>
      </c>
      <c r="AK221" s="101" t="str">
        <f t="shared" si="57"/>
        <v/>
      </c>
      <c r="AL221" s="101" t="str">
        <f t="shared" si="57"/>
        <v/>
      </c>
      <c r="AM221" s="101" t="str">
        <f t="shared" si="57"/>
        <v/>
      </c>
      <c r="AN221" s="101" t="str">
        <f t="shared" si="57"/>
        <v/>
      </c>
      <c r="AO221" s="101" t="str">
        <f t="shared" si="57"/>
        <v/>
      </c>
      <c r="AP221" s="101" t="str">
        <f t="shared" si="57"/>
        <v/>
      </c>
    </row>
    <row r="222" spans="1:42">
      <c r="A222" s="101" t="s">
        <v>3675</v>
      </c>
      <c r="B222" s="106"/>
      <c r="C222" s="106" t="str">
        <f t="shared" si="56"/>
        <v/>
      </c>
      <c r="D222" s="106" t="str">
        <f t="shared" si="56"/>
        <v/>
      </c>
      <c r="E222" s="106" t="str">
        <f t="shared" si="56"/>
        <v/>
      </c>
      <c r="F222" s="106" t="str">
        <f t="shared" si="56"/>
        <v/>
      </c>
      <c r="G222" s="106" t="str">
        <f t="shared" si="56"/>
        <v/>
      </c>
      <c r="H222" s="106" t="str">
        <f t="shared" si="56"/>
        <v/>
      </c>
      <c r="I222" s="106" t="str">
        <f t="shared" si="56"/>
        <v/>
      </c>
      <c r="J222" s="106" t="str">
        <f t="shared" si="56"/>
        <v/>
      </c>
      <c r="K222" s="106" t="str">
        <f t="shared" si="56"/>
        <v/>
      </c>
      <c r="L222" s="106" t="str">
        <f t="shared" si="56"/>
        <v/>
      </c>
      <c r="M222" s="106" t="str">
        <f t="shared" si="56"/>
        <v/>
      </c>
      <c r="N222" s="106" t="str">
        <f t="shared" si="56"/>
        <v/>
      </c>
      <c r="O222" s="106" t="str">
        <f t="shared" si="56"/>
        <v/>
      </c>
      <c r="P222" s="106" t="str">
        <f t="shared" si="56"/>
        <v/>
      </c>
      <c r="Q222" s="106" t="str">
        <f t="shared" si="56"/>
        <v/>
      </c>
      <c r="R222" s="106" t="str">
        <f t="shared" si="56"/>
        <v/>
      </c>
      <c r="S222" s="106" t="str">
        <f t="shared" si="56"/>
        <v/>
      </c>
      <c r="T222" s="106" t="str">
        <f t="shared" si="56"/>
        <v/>
      </c>
      <c r="U222" s="106" t="str">
        <f t="shared" si="56"/>
        <v/>
      </c>
      <c r="V222" s="106" t="str">
        <f t="shared" si="56"/>
        <v/>
      </c>
      <c r="W222" s="106" t="str">
        <f t="shared" si="56"/>
        <v/>
      </c>
      <c r="X222" s="106" t="str">
        <f t="shared" si="56"/>
        <v/>
      </c>
      <c r="Y222" s="106" t="str">
        <f t="shared" si="56"/>
        <v/>
      </c>
      <c r="Z222" s="106" t="str">
        <f t="shared" si="56"/>
        <v/>
      </c>
      <c r="AA222" s="106" t="str">
        <f t="shared" si="56"/>
        <v/>
      </c>
      <c r="AB222" s="106" t="str">
        <f t="shared" si="56"/>
        <v/>
      </c>
      <c r="AC222" s="106" t="str">
        <f t="shared" si="56"/>
        <v/>
      </c>
      <c r="AD222" s="106" t="str">
        <f t="shared" si="56"/>
        <v/>
      </c>
      <c r="AE222" s="106" t="str">
        <f t="shared" si="56"/>
        <v/>
      </c>
      <c r="AF222" s="106" t="str">
        <f t="shared" si="56"/>
        <v/>
      </c>
      <c r="AH222" s="101" t="str">
        <f t="shared" ref="AH222:AP222" si="58">IFERROR(AH71/AG71,"")</f>
        <v/>
      </c>
      <c r="AI222" s="101" t="str">
        <f t="shared" si="58"/>
        <v/>
      </c>
      <c r="AJ222" s="101" t="str">
        <f t="shared" si="58"/>
        <v/>
      </c>
      <c r="AK222" s="101" t="str">
        <f t="shared" si="58"/>
        <v/>
      </c>
      <c r="AL222" s="101" t="str">
        <f t="shared" si="58"/>
        <v/>
      </c>
      <c r="AM222" s="101" t="str">
        <f t="shared" si="58"/>
        <v/>
      </c>
      <c r="AN222" s="101" t="str">
        <f t="shared" si="58"/>
        <v/>
      </c>
      <c r="AO222" s="101" t="str">
        <f t="shared" si="58"/>
        <v/>
      </c>
      <c r="AP222" s="101" t="str">
        <f t="shared" si="58"/>
        <v/>
      </c>
    </row>
    <row r="223" spans="1:42">
      <c r="A223" s="102" t="s">
        <v>3682</v>
      </c>
      <c r="B223" s="106"/>
      <c r="C223" s="106" t="str">
        <f t="shared" si="56"/>
        <v/>
      </c>
      <c r="D223" s="106" t="str">
        <f t="shared" si="56"/>
        <v/>
      </c>
      <c r="E223" s="106" t="str">
        <f t="shared" si="56"/>
        <v/>
      </c>
      <c r="F223" s="106" t="str">
        <f t="shared" si="56"/>
        <v/>
      </c>
      <c r="G223" s="106" t="str">
        <f t="shared" si="56"/>
        <v/>
      </c>
      <c r="H223" s="106" t="str">
        <f t="shared" si="56"/>
        <v/>
      </c>
      <c r="I223" s="106" t="str">
        <f t="shared" si="56"/>
        <v/>
      </c>
      <c r="J223" s="106" t="str">
        <f t="shared" si="56"/>
        <v/>
      </c>
      <c r="K223" s="106" t="str">
        <f t="shared" si="56"/>
        <v/>
      </c>
      <c r="L223" s="106" t="str">
        <f t="shared" si="56"/>
        <v/>
      </c>
      <c r="M223" s="106" t="str">
        <f t="shared" si="56"/>
        <v/>
      </c>
      <c r="N223" s="106" t="str">
        <f t="shared" si="56"/>
        <v/>
      </c>
      <c r="O223" s="106" t="str">
        <f t="shared" si="56"/>
        <v/>
      </c>
      <c r="P223" s="106" t="str">
        <f t="shared" si="56"/>
        <v/>
      </c>
      <c r="Q223" s="106" t="str">
        <f t="shared" si="56"/>
        <v/>
      </c>
      <c r="R223" s="106" t="str">
        <f t="shared" ref="R223:AF223" si="59">IFERROR(R72/Q72-1,"")</f>
        <v/>
      </c>
      <c r="S223" s="106" t="str">
        <f t="shared" si="59"/>
        <v/>
      </c>
      <c r="T223" s="106" t="str">
        <f t="shared" si="59"/>
        <v/>
      </c>
      <c r="U223" s="106" t="str">
        <f t="shared" si="59"/>
        <v/>
      </c>
      <c r="V223" s="106" t="str">
        <f t="shared" si="59"/>
        <v/>
      </c>
      <c r="W223" s="106" t="str">
        <f t="shared" si="59"/>
        <v/>
      </c>
      <c r="X223" s="106" t="str">
        <f t="shared" si="59"/>
        <v/>
      </c>
      <c r="Y223" s="106" t="str">
        <f t="shared" si="59"/>
        <v/>
      </c>
      <c r="Z223" s="106" t="str">
        <f t="shared" si="59"/>
        <v/>
      </c>
      <c r="AA223" s="106" t="str">
        <f t="shared" si="59"/>
        <v/>
      </c>
      <c r="AB223" s="106" t="str">
        <f t="shared" si="59"/>
        <v/>
      </c>
      <c r="AC223" s="106" t="str">
        <f t="shared" si="59"/>
        <v/>
      </c>
      <c r="AD223" s="106" t="str">
        <f t="shared" si="59"/>
        <v/>
      </c>
      <c r="AE223" s="106" t="str">
        <f t="shared" si="59"/>
        <v/>
      </c>
      <c r="AF223" s="106" t="str">
        <f t="shared" si="59"/>
        <v/>
      </c>
      <c r="AH223" s="101" t="str">
        <f t="shared" ref="AH223:AP223" si="60">IFERROR(AH72/AG72,"")</f>
        <v/>
      </c>
      <c r="AI223" s="101" t="str">
        <f t="shared" si="60"/>
        <v/>
      </c>
      <c r="AJ223" s="101" t="str">
        <f t="shared" si="60"/>
        <v/>
      </c>
      <c r="AK223" s="101" t="str">
        <f t="shared" si="60"/>
        <v/>
      </c>
      <c r="AL223" s="101" t="str">
        <f t="shared" si="60"/>
        <v/>
      </c>
      <c r="AM223" s="101" t="str">
        <f t="shared" si="60"/>
        <v/>
      </c>
      <c r="AN223" s="101" t="str">
        <f t="shared" si="60"/>
        <v/>
      </c>
      <c r="AO223" s="101" t="str">
        <f t="shared" si="60"/>
        <v/>
      </c>
      <c r="AP223" s="101" t="str">
        <f t="shared" si="60"/>
        <v/>
      </c>
    </row>
    <row r="224" spans="1:42">
      <c r="A224" s="105" t="s">
        <v>3697</v>
      </c>
      <c r="B224" s="101">
        <f t="shared" ref="B224:AF224" si="61">B$1</f>
        <v>2020</v>
      </c>
      <c r="C224" s="101">
        <f t="shared" si="61"/>
        <v>2021</v>
      </c>
      <c r="D224" s="101">
        <f t="shared" si="61"/>
        <v>2022</v>
      </c>
      <c r="E224" s="101">
        <f t="shared" si="61"/>
        <v>2023</v>
      </c>
      <c r="F224" s="101">
        <f t="shared" si="61"/>
        <v>2024</v>
      </c>
      <c r="G224" s="101">
        <f t="shared" si="61"/>
        <v>2025</v>
      </c>
      <c r="H224" s="101">
        <f t="shared" si="61"/>
        <v>2026</v>
      </c>
      <c r="I224" s="101">
        <f t="shared" si="61"/>
        <v>2027</v>
      </c>
      <c r="J224" s="101">
        <f t="shared" si="61"/>
        <v>2028</v>
      </c>
      <c r="K224" s="101">
        <f t="shared" si="61"/>
        <v>2029</v>
      </c>
      <c r="L224" s="101">
        <f t="shared" si="61"/>
        <v>2030</v>
      </c>
      <c r="M224" s="101">
        <f t="shared" si="61"/>
        <v>2031</v>
      </c>
      <c r="N224" s="101">
        <f t="shared" si="61"/>
        <v>2032</v>
      </c>
      <c r="O224" s="101">
        <f t="shared" si="61"/>
        <v>2033</v>
      </c>
      <c r="P224" s="101">
        <f t="shared" si="61"/>
        <v>2034</v>
      </c>
      <c r="Q224" s="101">
        <f t="shared" si="61"/>
        <v>2035</v>
      </c>
      <c r="R224" s="101">
        <f t="shared" si="61"/>
        <v>2036</v>
      </c>
      <c r="S224" s="101">
        <f t="shared" si="61"/>
        <v>2037</v>
      </c>
      <c r="T224" s="101">
        <f t="shared" si="61"/>
        <v>2038</v>
      </c>
      <c r="U224" s="101">
        <f t="shared" si="61"/>
        <v>2039</v>
      </c>
      <c r="V224" s="101">
        <f t="shared" si="61"/>
        <v>2040</v>
      </c>
      <c r="W224" s="101">
        <f t="shared" si="61"/>
        <v>2041</v>
      </c>
      <c r="X224" s="101">
        <f t="shared" si="61"/>
        <v>2042</v>
      </c>
      <c r="Y224" s="101">
        <f t="shared" si="61"/>
        <v>2043</v>
      </c>
      <c r="Z224" s="101">
        <f t="shared" si="61"/>
        <v>2044</v>
      </c>
      <c r="AA224" s="101">
        <f t="shared" si="61"/>
        <v>2045</v>
      </c>
      <c r="AB224" s="101">
        <f t="shared" si="61"/>
        <v>2046</v>
      </c>
      <c r="AC224" s="101">
        <f t="shared" si="61"/>
        <v>2047</v>
      </c>
      <c r="AD224" s="101">
        <f t="shared" si="61"/>
        <v>2048</v>
      </c>
      <c r="AE224" s="101">
        <f t="shared" si="61"/>
        <v>2049</v>
      </c>
      <c r="AF224" s="101">
        <f t="shared" si="61"/>
        <v>2050</v>
      </c>
    </row>
    <row r="225" spans="1:42">
      <c r="A225" s="101" t="s">
        <v>3668</v>
      </c>
      <c r="B225" s="106"/>
      <c r="C225" s="106">
        <f t="shared" ref="C225:AF233" si="62">IFERROR(C74/B74-1,"")</f>
        <v>-3.4785543910612615E-3</v>
      </c>
      <c r="D225" s="106">
        <f t="shared" si="62"/>
        <v>6.6378252876449162E-2</v>
      </c>
      <c r="E225" s="106">
        <f t="shared" si="62"/>
        <v>9.5944265201730827E-2</v>
      </c>
      <c r="F225" s="106">
        <f t="shared" si="62"/>
        <v>2.2529094763850344E-2</v>
      </c>
      <c r="G225" s="106">
        <f t="shared" si="62"/>
        <v>1.8330863534481434E-2</v>
      </c>
      <c r="H225" s="106">
        <f t="shared" si="62"/>
        <v>1.1588916538033178E-2</v>
      </c>
      <c r="I225" s="106">
        <f t="shared" si="62"/>
        <v>4.0376761659840277E-2</v>
      </c>
      <c r="J225" s="106">
        <f t="shared" si="62"/>
        <v>1.9305128864679277E-2</v>
      </c>
      <c r="K225" s="106">
        <f t="shared" si="62"/>
        <v>1.7469631538680863E-2</v>
      </c>
      <c r="L225" s="106">
        <f t="shared" si="62"/>
        <v>4.761532664759982E-2</v>
      </c>
      <c r="M225" s="106">
        <f t="shared" si="62"/>
        <v>1.2304842316728681E-2</v>
      </c>
      <c r="N225" s="106">
        <f t="shared" si="62"/>
        <v>1.9086015770151565E-2</v>
      </c>
      <c r="O225" s="106">
        <f t="shared" si="62"/>
        <v>1.1901275021238833E-2</v>
      </c>
      <c r="P225" s="106">
        <f t="shared" si="62"/>
        <v>8.8258525296693868E-3</v>
      </c>
      <c r="Q225" s="106">
        <f t="shared" si="62"/>
        <v>-1.231066505366063E-2</v>
      </c>
      <c r="R225" s="106">
        <f t="shared" si="62"/>
        <v>-2.3992976686113554E-3</v>
      </c>
      <c r="S225" s="106">
        <f t="shared" si="62"/>
        <v>1.2877406853164741E-2</v>
      </c>
      <c r="T225" s="106">
        <f t="shared" si="62"/>
        <v>1.2006571882070771E-2</v>
      </c>
      <c r="U225" s="106">
        <f t="shared" si="62"/>
        <v>-5.8875219808138812E-3</v>
      </c>
      <c r="V225" s="106">
        <f t="shared" si="62"/>
        <v>2.0834709573227306E-2</v>
      </c>
      <c r="W225" s="106">
        <f t="shared" si="62"/>
        <v>8.3649815743278566E-3</v>
      </c>
      <c r="X225" s="106">
        <f t="shared" si="62"/>
        <v>5.8142761080068883E-3</v>
      </c>
      <c r="Y225" s="106">
        <f t="shared" si="62"/>
        <v>7.8753407436484846E-3</v>
      </c>
      <c r="Z225" s="106">
        <f t="shared" si="62"/>
        <v>1.0492373119438847E-2</v>
      </c>
      <c r="AA225" s="106">
        <f t="shared" si="62"/>
        <v>1.2932695627461799E-2</v>
      </c>
      <c r="AB225" s="106">
        <f t="shared" si="62"/>
        <v>9.1072932235773951E-3</v>
      </c>
      <c r="AC225" s="106">
        <f t="shared" si="62"/>
        <v>7.3628710597790636E-3</v>
      </c>
      <c r="AD225" s="106">
        <f t="shared" si="62"/>
        <v>5.6116651460749178E-3</v>
      </c>
      <c r="AE225" s="106">
        <f t="shared" si="62"/>
        <v>9.1814003585224402E-3</v>
      </c>
      <c r="AF225" s="106">
        <f t="shared" si="62"/>
        <v>8.9025470865167211E-3</v>
      </c>
      <c r="AH225" s="101" t="str">
        <f t="shared" ref="AH225:AP225" si="63">IFERROR(AH74/AG74,"")</f>
        <v/>
      </c>
      <c r="AI225" s="101" t="str">
        <f t="shared" si="63"/>
        <v/>
      </c>
      <c r="AJ225" s="101" t="str">
        <f t="shared" si="63"/>
        <v/>
      </c>
      <c r="AK225" s="101" t="str">
        <f t="shared" si="63"/>
        <v/>
      </c>
      <c r="AL225" s="101" t="str">
        <f t="shared" si="63"/>
        <v/>
      </c>
      <c r="AM225" s="101" t="str">
        <f t="shared" si="63"/>
        <v/>
      </c>
      <c r="AN225" s="101" t="str">
        <f t="shared" si="63"/>
        <v/>
      </c>
      <c r="AO225" s="101" t="str">
        <f t="shared" si="63"/>
        <v/>
      </c>
      <c r="AP225" s="101" t="str">
        <f t="shared" si="63"/>
        <v/>
      </c>
    </row>
    <row r="226" spans="1:42">
      <c r="A226" s="101" t="s">
        <v>3669</v>
      </c>
      <c r="B226" s="106"/>
      <c r="C226" s="106" t="str">
        <f t="shared" si="62"/>
        <v/>
      </c>
      <c r="D226" s="106" t="str">
        <f t="shared" si="62"/>
        <v/>
      </c>
      <c r="E226" s="106" t="str">
        <f t="shared" si="62"/>
        <v/>
      </c>
      <c r="F226" s="106" t="str">
        <f t="shared" si="62"/>
        <v/>
      </c>
      <c r="G226" s="106" t="str">
        <f t="shared" si="62"/>
        <v/>
      </c>
      <c r="H226" s="106" t="str">
        <f t="shared" si="62"/>
        <v/>
      </c>
      <c r="I226" s="106" t="str">
        <f t="shared" si="62"/>
        <v/>
      </c>
      <c r="J226" s="106" t="str">
        <f t="shared" si="62"/>
        <v/>
      </c>
      <c r="K226" s="106" t="str">
        <f t="shared" si="62"/>
        <v/>
      </c>
      <c r="L226" s="106" t="str">
        <f t="shared" si="62"/>
        <v/>
      </c>
      <c r="M226" s="106" t="str">
        <f t="shared" si="62"/>
        <v/>
      </c>
      <c r="N226" s="106" t="str">
        <f t="shared" si="62"/>
        <v/>
      </c>
      <c r="O226" s="106" t="str">
        <f t="shared" si="62"/>
        <v/>
      </c>
      <c r="P226" s="106" t="str">
        <f t="shared" si="62"/>
        <v/>
      </c>
      <c r="Q226" s="106" t="str">
        <f t="shared" si="62"/>
        <v/>
      </c>
      <c r="R226" s="106" t="str">
        <f t="shared" si="62"/>
        <v/>
      </c>
      <c r="S226" s="106" t="str">
        <f t="shared" si="62"/>
        <v/>
      </c>
      <c r="T226" s="106" t="str">
        <f t="shared" si="62"/>
        <v/>
      </c>
      <c r="U226" s="106" t="str">
        <f t="shared" si="62"/>
        <v/>
      </c>
      <c r="V226" s="106" t="str">
        <f t="shared" si="62"/>
        <v/>
      </c>
      <c r="W226" s="106" t="str">
        <f t="shared" si="62"/>
        <v/>
      </c>
      <c r="X226" s="106" t="str">
        <f t="shared" si="62"/>
        <v/>
      </c>
      <c r="Y226" s="106" t="str">
        <f t="shared" si="62"/>
        <v/>
      </c>
      <c r="Z226" s="106" t="str">
        <f t="shared" si="62"/>
        <v/>
      </c>
      <c r="AA226" s="106" t="str">
        <f t="shared" si="62"/>
        <v/>
      </c>
      <c r="AB226" s="106" t="str">
        <f t="shared" si="62"/>
        <v/>
      </c>
      <c r="AC226" s="106" t="str">
        <f t="shared" si="62"/>
        <v/>
      </c>
      <c r="AD226" s="106" t="str">
        <f t="shared" si="62"/>
        <v/>
      </c>
      <c r="AE226" s="106" t="str">
        <f t="shared" si="62"/>
        <v/>
      </c>
      <c r="AF226" s="106" t="str">
        <f t="shared" si="62"/>
        <v/>
      </c>
      <c r="AH226" s="101" t="str">
        <f t="shared" ref="AH226:AP226" si="64">IFERROR(AH75/AG75,"")</f>
        <v/>
      </c>
      <c r="AI226" s="101" t="str">
        <f t="shared" si="64"/>
        <v/>
      </c>
      <c r="AJ226" s="101" t="str">
        <f t="shared" si="64"/>
        <v/>
      </c>
      <c r="AK226" s="101" t="str">
        <f t="shared" si="64"/>
        <v/>
      </c>
      <c r="AL226" s="101" t="str">
        <f t="shared" si="64"/>
        <v/>
      </c>
      <c r="AM226" s="101" t="str">
        <f t="shared" si="64"/>
        <v/>
      </c>
      <c r="AN226" s="101" t="str">
        <f t="shared" si="64"/>
        <v/>
      </c>
      <c r="AO226" s="101" t="str">
        <f t="shared" si="64"/>
        <v/>
      </c>
      <c r="AP226" s="101" t="str">
        <f t="shared" si="64"/>
        <v/>
      </c>
    </row>
    <row r="227" spans="1:42">
      <c r="A227" s="101" t="s">
        <v>3670</v>
      </c>
      <c r="B227" s="106"/>
      <c r="C227" s="106" t="str">
        <f t="shared" si="62"/>
        <v/>
      </c>
      <c r="D227" s="106" t="str">
        <f t="shared" si="62"/>
        <v/>
      </c>
      <c r="E227" s="106" t="str">
        <f t="shared" si="62"/>
        <v/>
      </c>
      <c r="F227" s="106" t="str">
        <f t="shared" si="62"/>
        <v/>
      </c>
      <c r="G227" s="106" t="str">
        <f t="shared" si="62"/>
        <v/>
      </c>
      <c r="H227" s="106" t="str">
        <f t="shared" si="62"/>
        <v/>
      </c>
      <c r="I227" s="106" t="str">
        <f t="shared" si="62"/>
        <v/>
      </c>
      <c r="J227" s="106" t="str">
        <f t="shared" si="62"/>
        <v/>
      </c>
      <c r="K227" s="106" t="str">
        <f t="shared" si="62"/>
        <v/>
      </c>
      <c r="L227" s="106" t="str">
        <f t="shared" si="62"/>
        <v/>
      </c>
      <c r="M227" s="106" t="str">
        <f t="shared" si="62"/>
        <v/>
      </c>
      <c r="N227" s="106" t="str">
        <f t="shared" si="62"/>
        <v/>
      </c>
      <c r="O227" s="106" t="str">
        <f t="shared" si="62"/>
        <v/>
      </c>
      <c r="P227" s="106" t="str">
        <f t="shared" si="62"/>
        <v/>
      </c>
      <c r="Q227" s="106" t="str">
        <f t="shared" si="62"/>
        <v/>
      </c>
      <c r="R227" s="106" t="str">
        <f t="shared" si="62"/>
        <v/>
      </c>
      <c r="S227" s="106" t="str">
        <f t="shared" si="62"/>
        <v/>
      </c>
      <c r="T227" s="106" t="str">
        <f t="shared" si="62"/>
        <v/>
      </c>
      <c r="U227" s="106" t="str">
        <f t="shared" si="62"/>
        <v/>
      </c>
      <c r="V227" s="106" t="str">
        <f t="shared" si="62"/>
        <v/>
      </c>
      <c r="W227" s="106" t="str">
        <f t="shared" si="62"/>
        <v/>
      </c>
      <c r="X227" s="106" t="str">
        <f t="shared" si="62"/>
        <v/>
      </c>
      <c r="Y227" s="106" t="str">
        <f t="shared" si="62"/>
        <v/>
      </c>
      <c r="Z227" s="106" t="str">
        <f t="shared" si="62"/>
        <v/>
      </c>
      <c r="AA227" s="106" t="str">
        <f t="shared" si="62"/>
        <v/>
      </c>
      <c r="AB227" s="106" t="str">
        <f t="shared" si="62"/>
        <v/>
      </c>
      <c r="AC227" s="106" t="str">
        <f t="shared" si="62"/>
        <v/>
      </c>
      <c r="AD227" s="106" t="str">
        <f t="shared" si="62"/>
        <v/>
      </c>
      <c r="AE227" s="106" t="str">
        <f t="shared" si="62"/>
        <v/>
      </c>
      <c r="AF227" s="106" t="str">
        <f t="shared" si="62"/>
        <v/>
      </c>
      <c r="AH227" s="101" t="str">
        <f t="shared" ref="AH227:AP227" si="65">IFERROR(AH76/AG76,"")</f>
        <v/>
      </c>
      <c r="AI227" s="101" t="str">
        <f t="shared" si="65"/>
        <v/>
      </c>
      <c r="AJ227" s="101" t="str">
        <f t="shared" si="65"/>
        <v/>
      </c>
      <c r="AK227" s="101" t="str">
        <f t="shared" si="65"/>
        <v/>
      </c>
      <c r="AL227" s="101" t="str">
        <f t="shared" si="65"/>
        <v/>
      </c>
      <c r="AM227" s="101" t="str">
        <f t="shared" si="65"/>
        <v/>
      </c>
      <c r="AN227" s="101" t="str">
        <f t="shared" si="65"/>
        <v/>
      </c>
      <c r="AO227" s="101" t="str">
        <f t="shared" si="65"/>
        <v/>
      </c>
      <c r="AP227" s="101" t="str">
        <f t="shared" si="65"/>
        <v/>
      </c>
    </row>
    <row r="228" spans="1:42">
      <c r="A228" s="101" t="s">
        <v>3671</v>
      </c>
      <c r="B228" s="106"/>
      <c r="C228" s="106" t="str">
        <f t="shared" si="62"/>
        <v/>
      </c>
      <c r="D228" s="106" t="str">
        <f t="shared" si="62"/>
        <v/>
      </c>
      <c r="E228" s="106" t="str">
        <f t="shared" si="62"/>
        <v/>
      </c>
      <c r="F228" s="106" t="str">
        <f t="shared" si="62"/>
        <v/>
      </c>
      <c r="G228" s="106" t="str">
        <f t="shared" si="62"/>
        <v/>
      </c>
      <c r="H228" s="106" t="str">
        <f t="shared" si="62"/>
        <v/>
      </c>
      <c r="I228" s="106" t="str">
        <f t="shared" si="62"/>
        <v/>
      </c>
      <c r="J228" s="106" t="str">
        <f t="shared" si="62"/>
        <v/>
      </c>
      <c r="K228" s="106" t="str">
        <f t="shared" si="62"/>
        <v/>
      </c>
      <c r="L228" s="106" t="str">
        <f t="shared" si="62"/>
        <v/>
      </c>
      <c r="M228" s="106" t="str">
        <f t="shared" si="62"/>
        <v/>
      </c>
      <c r="N228" s="106" t="str">
        <f t="shared" si="62"/>
        <v/>
      </c>
      <c r="O228" s="106" t="str">
        <f t="shared" si="62"/>
        <v/>
      </c>
      <c r="P228" s="106" t="str">
        <f t="shared" si="62"/>
        <v/>
      </c>
      <c r="Q228" s="106" t="str">
        <f t="shared" si="62"/>
        <v/>
      </c>
      <c r="R228" s="106" t="str">
        <f t="shared" si="62"/>
        <v/>
      </c>
      <c r="S228" s="106" t="str">
        <f t="shared" si="62"/>
        <v/>
      </c>
      <c r="T228" s="106" t="str">
        <f t="shared" si="62"/>
        <v/>
      </c>
      <c r="U228" s="106" t="str">
        <f t="shared" si="62"/>
        <v/>
      </c>
      <c r="V228" s="106" t="str">
        <f t="shared" si="62"/>
        <v/>
      </c>
      <c r="W228" s="106" t="str">
        <f t="shared" si="62"/>
        <v/>
      </c>
      <c r="X228" s="106" t="str">
        <f t="shared" si="62"/>
        <v/>
      </c>
      <c r="Y228" s="106" t="str">
        <f t="shared" si="62"/>
        <v/>
      </c>
      <c r="Z228" s="106" t="str">
        <f t="shared" si="62"/>
        <v/>
      </c>
      <c r="AA228" s="106" t="str">
        <f t="shared" si="62"/>
        <v/>
      </c>
      <c r="AB228" s="106" t="str">
        <f t="shared" si="62"/>
        <v/>
      </c>
      <c r="AC228" s="106" t="str">
        <f t="shared" si="62"/>
        <v/>
      </c>
      <c r="AD228" s="106" t="str">
        <f t="shared" si="62"/>
        <v/>
      </c>
      <c r="AE228" s="106" t="str">
        <f t="shared" si="62"/>
        <v/>
      </c>
      <c r="AF228" s="106" t="str">
        <f t="shared" si="62"/>
        <v/>
      </c>
      <c r="AH228" s="101" t="str">
        <f t="shared" ref="AH228:AP228" si="66">IFERROR(AH77/AG77,"")</f>
        <v/>
      </c>
      <c r="AI228" s="101" t="str">
        <f t="shared" si="66"/>
        <v/>
      </c>
      <c r="AJ228" s="101" t="str">
        <f t="shared" si="66"/>
        <v/>
      </c>
      <c r="AK228" s="101" t="str">
        <f t="shared" si="66"/>
        <v/>
      </c>
      <c r="AL228" s="101" t="str">
        <f t="shared" si="66"/>
        <v/>
      </c>
      <c r="AM228" s="101" t="str">
        <f t="shared" si="66"/>
        <v/>
      </c>
      <c r="AN228" s="101" t="str">
        <f t="shared" si="66"/>
        <v/>
      </c>
      <c r="AO228" s="101" t="str">
        <f t="shared" si="66"/>
        <v/>
      </c>
      <c r="AP228" s="101" t="str">
        <f t="shared" si="66"/>
        <v/>
      </c>
    </row>
    <row r="229" spans="1:42">
      <c r="A229" s="101" t="s">
        <v>3672</v>
      </c>
      <c r="B229" s="106"/>
      <c r="C229" s="106" t="str">
        <f t="shared" si="62"/>
        <v/>
      </c>
      <c r="D229" s="106" t="str">
        <f t="shared" si="62"/>
        <v/>
      </c>
      <c r="E229" s="106" t="str">
        <f t="shared" si="62"/>
        <v/>
      </c>
      <c r="F229" s="106" t="str">
        <f t="shared" si="62"/>
        <v/>
      </c>
      <c r="G229" s="106" t="str">
        <f t="shared" si="62"/>
        <v/>
      </c>
      <c r="H229" s="106" t="str">
        <f t="shared" si="62"/>
        <v/>
      </c>
      <c r="I229" s="106" t="str">
        <f t="shared" si="62"/>
        <v/>
      </c>
      <c r="J229" s="106" t="str">
        <f t="shared" si="62"/>
        <v/>
      </c>
      <c r="K229" s="106" t="str">
        <f t="shared" si="62"/>
        <v/>
      </c>
      <c r="L229" s="106" t="str">
        <f t="shared" si="62"/>
        <v/>
      </c>
      <c r="M229" s="106" t="str">
        <f t="shared" si="62"/>
        <v/>
      </c>
      <c r="N229" s="106" t="str">
        <f t="shared" si="62"/>
        <v/>
      </c>
      <c r="O229" s="106" t="str">
        <f t="shared" si="62"/>
        <v/>
      </c>
      <c r="P229" s="106" t="str">
        <f t="shared" si="62"/>
        <v/>
      </c>
      <c r="Q229" s="106" t="str">
        <f t="shared" si="62"/>
        <v/>
      </c>
      <c r="R229" s="106" t="str">
        <f t="shared" si="62"/>
        <v/>
      </c>
      <c r="S229" s="106" t="str">
        <f t="shared" si="62"/>
        <v/>
      </c>
      <c r="T229" s="106" t="str">
        <f t="shared" si="62"/>
        <v/>
      </c>
      <c r="U229" s="106" t="str">
        <f t="shared" si="62"/>
        <v/>
      </c>
      <c r="V229" s="106" t="str">
        <f t="shared" si="62"/>
        <v/>
      </c>
      <c r="W229" s="106" t="str">
        <f t="shared" si="62"/>
        <v/>
      </c>
      <c r="X229" s="106" t="str">
        <f t="shared" si="62"/>
        <v/>
      </c>
      <c r="Y229" s="106" t="str">
        <f t="shared" si="62"/>
        <v/>
      </c>
      <c r="Z229" s="106" t="str">
        <f t="shared" si="62"/>
        <v/>
      </c>
      <c r="AA229" s="106" t="str">
        <f t="shared" si="62"/>
        <v/>
      </c>
      <c r="AB229" s="106" t="str">
        <f t="shared" si="62"/>
        <v/>
      </c>
      <c r="AC229" s="106" t="str">
        <f t="shared" si="62"/>
        <v/>
      </c>
      <c r="AD229" s="106" t="str">
        <f t="shared" si="62"/>
        <v/>
      </c>
      <c r="AE229" s="106" t="str">
        <f t="shared" si="62"/>
        <v/>
      </c>
      <c r="AF229" s="106" t="str">
        <f t="shared" si="62"/>
        <v/>
      </c>
      <c r="AH229" s="101" t="str">
        <f t="shared" ref="AH229:AP229" si="67">IFERROR(AH78/AG78,"")</f>
        <v/>
      </c>
      <c r="AI229" s="101" t="str">
        <f t="shared" si="67"/>
        <v/>
      </c>
      <c r="AJ229" s="101" t="str">
        <f t="shared" si="67"/>
        <v/>
      </c>
      <c r="AK229" s="101" t="str">
        <f t="shared" si="67"/>
        <v/>
      </c>
      <c r="AL229" s="101" t="str">
        <f t="shared" si="67"/>
        <v/>
      </c>
      <c r="AM229" s="101" t="str">
        <f t="shared" si="67"/>
        <v/>
      </c>
      <c r="AN229" s="101" t="str">
        <f t="shared" si="67"/>
        <v/>
      </c>
      <c r="AO229" s="101" t="str">
        <f t="shared" si="67"/>
        <v/>
      </c>
      <c r="AP229" s="101" t="str">
        <f t="shared" si="67"/>
        <v/>
      </c>
    </row>
    <row r="230" spans="1:42">
      <c r="A230" s="101" t="s">
        <v>3673</v>
      </c>
      <c r="B230" s="106"/>
      <c r="C230" s="106" t="str">
        <f t="shared" si="62"/>
        <v/>
      </c>
      <c r="D230" s="106" t="str">
        <f t="shared" si="62"/>
        <v/>
      </c>
      <c r="E230" s="106" t="str">
        <f t="shared" si="62"/>
        <v/>
      </c>
      <c r="F230" s="106" t="str">
        <f t="shared" si="62"/>
        <v/>
      </c>
      <c r="G230" s="106" t="str">
        <f t="shared" si="62"/>
        <v/>
      </c>
      <c r="H230" s="106" t="str">
        <f t="shared" si="62"/>
        <v/>
      </c>
      <c r="I230" s="106" t="str">
        <f t="shared" si="62"/>
        <v/>
      </c>
      <c r="J230" s="106" t="str">
        <f t="shared" si="62"/>
        <v/>
      </c>
      <c r="K230" s="106" t="str">
        <f t="shared" si="62"/>
        <v/>
      </c>
      <c r="L230" s="106" t="str">
        <f t="shared" si="62"/>
        <v/>
      </c>
      <c r="M230" s="106" t="str">
        <f t="shared" si="62"/>
        <v/>
      </c>
      <c r="N230" s="106" t="str">
        <f t="shared" si="62"/>
        <v/>
      </c>
      <c r="O230" s="106" t="str">
        <f t="shared" si="62"/>
        <v/>
      </c>
      <c r="P230" s="106" t="str">
        <f t="shared" si="62"/>
        <v/>
      </c>
      <c r="Q230" s="106" t="str">
        <f t="shared" si="62"/>
        <v/>
      </c>
      <c r="R230" s="106" t="str">
        <f t="shared" si="62"/>
        <v/>
      </c>
      <c r="S230" s="106" t="str">
        <f t="shared" si="62"/>
        <v/>
      </c>
      <c r="T230" s="106" t="str">
        <f t="shared" si="62"/>
        <v/>
      </c>
      <c r="U230" s="106" t="str">
        <f t="shared" si="62"/>
        <v/>
      </c>
      <c r="V230" s="106" t="str">
        <f t="shared" si="62"/>
        <v/>
      </c>
      <c r="W230" s="106" t="str">
        <f t="shared" si="62"/>
        <v/>
      </c>
      <c r="X230" s="106" t="str">
        <f t="shared" si="62"/>
        <v/>
      </c>
      <c r="Y230" s="106" t="str">
        <f t="shared" si="62"/>
        <v/>
      </c>
      <c r="Z230" s="106" t="str">
        <f t="shared" si="62"/>
        <v/>
      </c>
      <c r="AA230" s="106" t="str">
        <f t="shared" si="62"/>
        <v/>
      </c>
      <c r="AB230" s="106" t="str">
        <f t="shared" si="62"/>
        <v/>
      </c>
      <c r="AC230" s="106" t="str">
        <f t="shared" si="62"/>
        <v/>
      </c>
      <c r="AD230" s="106" t="str">
        <f t="shared" si="62"/>
        <v/>
      </c>
      <c r="AE230" s="106" t="str">
        <f t="shared" si="62"/>
        <v/>
      </c>
      <c r="AF230" s="106" t="str">
        <f t="shared" si="62"/>
        <v/>
      </c>
      <c r="AH230" s="101" t="str">
        <f t="shared" ref="AH230:AP230" si="68">IFERROR(AH79/AG79,"")</f>
        <v/>
      </c>
      <c r="AI230" s="101" t="str">
        <f t="shared" si="68"/>
        <v/>
      </c>
      <c r="AJ230" s="101" t="str">
        <f t="shared" si="68"/>
        <v/>
      </c>
      <c r="AK230" s="101" t="str">
        <f t="shared" si="68"/>
        <v/>
      </c>
      <c r="AL230" s="101" t="str">
        <f t="shared" si="68"/>
        <v/>
      </c>
      <c r="AM230" s="101" t="str">
        <f t="shared" si="68"/>
        <v/>
      </c>
      <c r="AN230" s="101" t="str">
        <f t="shared" si="68"/>
        <v/>
      </c>
      <c r="AO230" s="101" t="str">
        <f t="shared" si="68"/>
        <v/>
      </c>
      <c r="AP230" s="101" t="str">
        <f t="shared" si="68"/>
        <v/>
      </c>
    </row>
    <row r="231" spans="1:42">
      <c r="A231" s="101" t="s">
        <v>3674</v>
      </c>
      <c r="B231" s="106"/>
      <c r="C231" s="106" t="str">
        <f t="shared" si="62"/>
        <v/>
      </c>
      <c r="D231" s="106" t="str">
        <f t="shared" si="62"/>
        <v/>
      </c>
      <c r="E231" s="106" t="str">
        <f t="shared" si="62"/>
        <v/>
      </c>
      <c r="F231" s="106" t="str">
        <f t="shared" si="62"/>
        <v/>
      </c>
      <c r="G231" s="106" t="str">
        <f t="shared" si="62"/>
        <v/>
      </c>
      <c r="H231" s="106" t="str">
        <f t="shared" si="62"/>
        <v/>
      </c>
      <c r="I231" s="106" t="str">
        <f t="shared" si="62"/>
        <v/>
      </c>
      <c r="J231" s="106" t="str">
        <f t="shared" si="62"/>
        <v/>
      </c>
      <c r="K231" s="106" t="str">
        <f t="shared" si="62"/>
        <v/>
      </c>
      <c r="L231" s="106" t="str">
        <f t="shared" si="62"/>
        <v/>
      </c>
      <c r="M231" s="106" t="str">
        <f t="shared" si="62"/>
        <v/>
      </c>
      <c r="N231" s="106" t="str">
        <f t="shared" si="62"/>
        <v/>
      </c>
      <c r="O231" s="106" t="str">
        <f t="shared" si="62"/>
        <v/>
      </c>
      <c r="P231" s="106" t="str">
        <f t="shared" si="62"/>
        <v/>
      </c>
      <c r="Q231" s="106" t="str">
        <f t="shared" si="62"/>
        <v/>
      </c>
      <c r="R231" s="106" t="str">
        <f t="shared" si="62"/>
        <v/>
      </c>
      <c r="S231" s="106" t="str">
        <f t="shared" si="62"/>
        <v/>
      </c>
      <c r="T231" s="106" t="str">
        <f t="shared" si="62"/>
        <v/>
      </c>
      <c r="U231" s="106" t="str">
        <f t="shared" si="62"/>
        <v/>
      </c>
      <c r="V231" s="106" t="str">
        <f t="shared" si="62"/>
        <v/>
      </c>
      <c r="W231" s="106" t="str">
        <f t="shared" si="62"/>
        <v/>
      </c>
      <c r="X231" s="106" t="str">
        <f t="shared" si="62"/>
        <v/>
      </c>
      <c r="Y231" s="106" t="str">
        <f t="shared" si="62"/>
        <v/>
      </c>
      <c r="Z231" s="106" t="str">
        <f t="shared" si="62"/>
        <v/>
      </c>
      <c r="AA231" s="106" t="str">
        <f t="shared" si="62"/>
        <v/>
      </c>
      <c r="AB231" s="106" t="str">
        <f t="shared" si="62"/>
        <v/>
      </c>
      <c r="AC231" s="106" t="str">
        <f t="shared" si="62"/>
        <v/>
      </c>
      <c r="AD231" s="106" t="str">
        <f t="shared" si="62"/>
        <v/>
      </c>
      <c r="AE231" s="106" t="str">
        <f t="shared" si="62"/>
        <v/>
      </c>
      <c r="AF231" s="106" t="str">
        <f t="shared" si="62"/>
        <v/>
      </c>
      <c r="AH231" s="101" t="str">
        <f t="shared" ref="AH231:AP231" si="69">IFERROR(AH80/AG80,"")</f>
        <v/>
      </c>
      <c r="AI231" s="101" t="str">
        <f t="shared" si="69"/>
        <v/>
      </c>
      <c r="AJ231" s="101" t="str">
        <f t="shared" si="69"/>
        <v/>
      </c>
      <c r="AK231" s="101" t="str">
        <f t="shared" si="69"/>
        <v/>
      </c>
      <c r="AL231" s="101" t="str">
        <f t="shared" si="69"/>
        <v/>
      </c>
      <c r="AM231" s="101" t="str">
        <f t="shared" si="69"/>
        <v/>
      </c>
      <c r="AN231" s="101" t="str">
        <f t="shared" si="69"/>
        <v/>
      </c>
      <c r="AO231" s="101" t="str">
        <f t="shared" si="69"/>
        <v/>
      </c>
      <c r="AP231" s="101" t="str">
        <f t="shared" si="69"/>
        <v/>
      </c>
    </row>
    <row r="232" spans="1:42">
      <c r="A232" s="101" t="s">
        <v>3675</v>
      </c>
      <c r="B232" s="106"/>
      <c r="C232" s="106" t="str">
        <f t="shared" si="62"/>
        <v/>
      </c>
      <c r="D232" s="106" t="str">
        <f t="shared" si="62"/>
        <v/>
      </c>
      <c r="E232" s="106" t="str">
        <f t="shared" si="62"/>
        <v/>
      </c>
      <c r="F232" s="106" t="str">
        <f t="shared" si="62"/>
        <v/>
      </c>
      <c r="G232" s="106" t="str">
        <f t="shared" si="62"/>
        <v/>
      </c>
      <c r="H232" s="106" t="str">
        <f t="shared" si="62"/>
        <v/>
      </c>
      <c r="I232" s="106" t="str">
        <f t="shared" si="62"/>
        <v/>
      </c>
      <c r="J232" s="106" t="str">
        <f t="shared" si="62"/>
        <v/>
      </c>
      <c r="K232" s="106" t="str">
        <f t="shared" si="62"/>
        <v/>
      </c>
      <c r="L232" s="106" t="str">
        <f t="shared" si="62"/>
        <v/>
      </c>
      <c r="M232" s="106" t="str">
        <f t="shared" si="62"/>
        <v/>
      </c>
      <c r="N232" s="106" t="str">
        <f t="shared" si="62"/>
        <v/>
      </c>
      <c r="O232" s="106" t="str">
        <f t="shared" si="62"/>
        <v/>
      </c>
      <c r="P232" s="106" t="str">
        <f t="shared" si="62"/>
        <v/>
      </c>
      <c r="Q232" s="106" t="str">
        <f t="shared" si="62"/>
        <v/>
      </c>
      <c r="R232" s="106" t="str">
        <f t="shared" si="62"/>
        <v/>
      </c>
      <c r="S232" s="106" t="str">
        <f t="shared" si="62"/>
        <v/>
      </c>
      <c r="T232" s="106" t="str">
        <f t="shared" si="62"/>
        <v/>
      </c>
      <c r="U232" s="106" t="str">
        <f t="shared" si="62"/>
        <v/>
      </c>
      <c r="V232" s="106" t="str">
        <f t="shared" si="62"/>
        <v/>
      </c>
      <c r="W232" s="106" t="str">
        <f t="shared" si="62"/>
        <v/>
      </c>
      <c r="X232" s="106" t="str">
        <f t="shared" si="62"/>
        <v/>
      </c>
      <c r="Y232" s="106" t="str">
        <f t="shared" si="62"/>
        <v/>
      </c>
      <c r="Z232" s="106" t="str">
        <f t="shared" si="62"/>
        <v/>
      </c>
      <c r="AA232" s="106" t="str">
        <f t="shared" si="62"/>
        <v/>
      </c>
      <c r="AB232" s="106" t="str">
        <f t="shared" si="62"/>
        <v/>
      </c>
      <c r="AC232" s="106" t="str">
        <f t="shared" si="62"/>
        <v/>
      </c>
      <c r="AD232" s="106" t="str">
        <f t="shared" si="62"/>
        <v/>
      </c>
      <c r="AE232" s="106" t="str">
        <f t="shared" si="62"/>
        <v/>
      </c>
      <c r="AF232" s="106" t="str">
        <f t="shared" si="62"/>
        <v/>
      </c>
      <c r="AH232" s="101" t="str">
        <f t="shared" ref="AH232:AP232" si="70">IFERROR(AH81/AG81,"")</f>
        <v/>
      </c>
      <c r="AI232" s="101" t="str">
        <f t="shared" si="70"/>
        <v/>
      </c>
      <c r="AJ232" s="101" t="str">
        <f t="shared" si="70"/>
        <v/>
      </c>
      <c r="AK232" s="101" t="str">
        <f t="shared" si="70"/>
        <v/>
      </c>
      <c r="AL232" s="101" t="str">
        <f t="shared" si="70"/>
        <v/>
      </c>
      <c r="AM232" s="101" t="str">
        <f t="shared" si="70"/>
        <v/>
      </c>
      <c r="AN232" s="101" t="str">
        <f t="shared" si="70"/>
        <v/>
      </c>
      <c r="AO232" s="101" t="str">
        <f t="shared" si="70"/>
        <v/>
      </c>
      <c r="AP232" s="101" t="str">
        <f t="shared" si="70"/>
        <v/>
      </c>
    </row>
    <row r="233" spans="1:42">
      <c r="A233" s="102" t="s">
        <v>3683</v>
      </c>
      <c r="B233" s="106"/>
      <c r="C233" s="106" t="str">
        <f t="shared" si="62"/>
        <v/>
      </c>
      <c r="D233" s="106" t="str">
        <f t="shared" si="62"/>
        <v/>
      </c>
      <c r="E233" s="106" t="str">
        <f t="shared" si="62"/>
        <v/>
      </c>
      <c r="F233" s="106" t="str">
        <f t="shared" si="62"/>
        <v/>
      </c>
      <c r="G233" s="106" t="str">
        <f t="shared" si="62"/>
        <v/>
      </c>
      <c r="H233" s="106" t="str">
        <f t="shared" si="62"/>
        <v/>
      </c>
      <c r="I233" s="106" t="str">
        <f t="shared" si="62"/>
        <v/>
      </c>
      <c r="J233" s="106" t="str">
        <f t="shared" si="62"/>
        <v/>
      </c>
      <c r="K233" s="106" t="str">
        <f t="shared" si="62"/>
        <v/>
      </c>
      <c r="L233" s="106" t="str">
        <f t="shared" si="62"/>
        <v/>
      </c>
      <c r="M233" s="106" t="str">
        <f t="shared" si="62"/>
        <v/>
      </c>
      <c r="N233" s="106" t="str">
        <f t="shared" si="62"/>
        <v/>
      </c>
      <c r="O233" s="106" t="str">
        <f t="shared" si="62"/>
        <v/>
      </c>
      <c r="P233" s="106" t="str">
        <f t="shared" si="62"/>
        <v/>
      </c>
      <c r="Q233" s="106" t="str">
        <f t="shared" si="62"/>
        <v/>
      </c>
      <c r="R233" s="106" t="str">
        <f t="shared" ref="R233:AF233" si="71">IFERROR(R82/Q82-1,"")</f>
        <v/>
      </c>
      <c r="S233" s="106" t="str">
        <f t="shared" si="71"/>
        <v/>
      </c>
      <c r="T233" s="106" t="str">
        <f t="shared" si="71"/>
        <v/>
      </c>
      <c r="U233" s="106" t="str">
        <f t="shared" si="71"/>
        <v/>
      </c>
      <c r="V233" s="106" t="str">
        <f t="shared" si="71"/>
        <v/>
      </c>
      <c r="W233" s="106" t="str">
        <f t="shared" si="71"/>
        <v/>
      </c>
      <c r="X233" s="106" t="str">
        <f t="shared" si="71"/>
        <v/>
      </c>
      <c r="Y233" s="106" t="str">
        <f t="shared" si="71"/>
        <v/>
      </c>
      <c r="Z233" s="106" t="str">
        <f t="shared" si="71"/>
        <v/>
      </c>
      <c r="AA233" s="106" t="str">
        <f t="shared" si="71"/>
        <v/>
      </c>
      <c r="AB233" s="106" t="str">
        <f t="shared" si="71"/>
        <v/>
      </c>
      <c r="AC233" s="106" t="str">
        <f t="shared" si="71"/>
        <v/>
      </c>
      <c r="AD233" s="106" t="str">
        <f t="shared" si="71"/>
        <v/>
      </c>
      <c r="AE233" s="106" t="str">
        <f t="shared" si="71"/>
        <v/>
      </c>
      <c r="AF233" s="106" t="str">
        <f t="shared" si="71"/>
        <v/>
      </c>
      <c r="AH233" s="101" t="str">
        <f t="shared" ref="AH233:AP233" si="72">IFERROR(AH82/AG82,"")</f>
        <v/>
      </c>
      <c r="AI233" s="101" t="str">
        <f t="shared" si="72"/>
        <v/>
      </c>
      <c r="AJ233" s="101" t="str">
        <f t="shared" si="72"/>
        <v/>
      </c>
      <c r="AK233" s="101" t="str">
        <f t="shared" si="72"/>
        <v/>
      </c>
      <c r="AL233" s="101" t="str">
        <f t="shared" si="72"/>
        <v/>
      </c>
      <c r="AM233" s="101" t="str">
        <f t="shared" si="72"/>
        <v/>
      </c>
      <c r="AN233" s="101" t="str">
        <f t="shared" si="72"/>
        <v/>
      </c>
      <c r="AO233" s="101" t="str">
        <f t="shared" si="72"/>
        <v/>
      </c>
      <c r="AP233" s="101" t="str">
        <f t="shared" si="72"/>
        <v/>
      </c>
    </row>
    <row r="234" spans="1:42">
      <c r="A234" s="105" t="s">
        <v>3697</v>
      </c>
      <c r="B234" s="101">
        <f t="shared" ref="B234:AF234" si="73">B$1</f>
        <v>2020</v>
      </c>
      <c r="C234" s="101">
        <f t="shared" si="73"/>
        <v>2021</v>
      </c>
      <c r="D234" s="101">
        <f t="shared" si="73"/>
        <v>2022</v>
      </c>
      <c r="E234" s="101">
        <f t="shared" si="73"/>
        <v>2023</v>
      </c>
      <c r="F234" s="101">
        <f t="shared" si="73"/>
        <v>2024</v>
      </c>
      <c r="G234" s="101">
        <f t="shared" si="73"/>
        <v>2025</v>
      </c>
      <c r="H234" s="101">
        <f t="shared" si="73"/>
        <v>2026</v>
      </c>
      <c r="I234" s="101">
        <f t="shared" si="73"/>
        <v>2027</v>
      </c>
      <c r="J234" s="101">
        <f t="shared" si="73"/>
        <v>2028</v>
      </c>
      <c r="K234" s="101">
        <f t="shared" si="73"/>
        <v>2029</v>
      </c>
      <c r="L234" s="101">
        <f t="shared" si="73"/>
        <v>2030</v>
      </c>
      <c r="M234" s="101">
        <f t="shared" si="73"/>
        <v>2031</v>
      </c>
      <c r="N234" s="101">
        <f t="shared" si="73"/>
        <v>2032</v>
      </c>
      <c r="O234" s="101">
        <f t="shared" si="73"/>
        <v>2033</v>
      </c>
      <c r="P234" s="101">
        <f t="shared" si="73"/>
        <v>2034</v>
      </c>
      <c r="Q234" s="101">
        <f t="shared" si="73"/>
        <v>2035</v>
      </c>
      <c r="R234" s="101">
        <f t="shared" si="73"/>
        <v>2036</v>
      </c>
      <c r="S234" s="101">
        <f t="shared" si="73"/>
        <v>2037</v>
      </c>
      <c r="T234" s="101">
        <f t="shared" si="73"/>
        <v>2038</v>
      </c>
      <c r="U234" s="101">
        <f t="shared" si="73"/>
        <v>2039</v>
      </c>
      <c r="V234" s="101">
        <f t="shared" si="73"/>
        <v>2040</v>
      </c>
      <c r="W234" s="101">
        <f t="shared" si="73"/>
        <v>2041</v>
      </c>
      <c r="X234" s="101">
        <f t="shared" si="73"/>
        <v>2042</v>
      </c>
      <c r="Y234" s="101">
        <f t="shared" si="73"/>
        <v>2043</v>
      </c>
      <c r="Z234" s="101">
        <f t="shared" si="73"/>
        <v>2044</v>
      </c>
      <c r="AA234" s="101">
        <f t="shared" si="73"/>
        <v>2045</v>
      </c>
      <c r="AB234" s="101">
        <f t="shared" si="73"/>
        <v>2046</v>
      </c>
      <c r="AC234" s="101">
        <f t="shared" si="73"/>
        <v>2047</v>
      </c>
      <c r="AD234" s="101">
        <f t="shared" si="73"/>
        <v>2048</v>
      </c>
      <c r="AE234" s="101">
        <f t="shared" si="73"/>
        <v>2049</v>
      </c>
      <c r="AF234" s="101">
        <f t="shared" si="73"/>
        <v>2050</v>
      </c>
    </row>
    <row r="235" spans="1:42">
      <c r="A235" s="101" t="s">
        <v>3668</v>
      </c>
      <c r="B235" s="106"/>
      <c r="C235" s="106">
        <f t="shared" ref="C235:AF243" si="74">IFERROR(C84/B84-1,"")</f>
        <v>9.5012771372027682E-2</v>
      </c>
      <c r="D235" s="106">
        <f t="shared" si="74"/>
        <v>0.10435436006222121</v>
      </c>
      <c r="E235" s="106">
        <f t="shared" si="74"/>
        <v>8.0202884298822275E-2</v>
      </c>
      <c r="F235" s="106">
        <f t="shared" si="74"/>
        <v>4.5398382075291233E-2</v>
      </c>
      <c r="G235" s="106">
        <f t="shared" si="74"/>
        <v>1.8095000085853519E-2</v>
      </c>
      <c r="H235" s="106">
        <f t="shared" si="74"/>
        <v>3.0495271081651287E-2</v>
      </c>
      <c r="I235" s="106">
        <f t="shared" si="74"/>
        <v>4.1256336400833815E-2</v>
      </c>
      <c r="J235" s="106">
        <f t="shared" si="74"/>
        <v>2.1280763917365553E-2</v>
      </c>
      <c r="K235" s="106">
        <f t="shared" si="74"/>
        <v>2.292732014819987E-2</v>
      </c>
      <c r="L235" s="106">
        <f t="shared" si="74"/>
        <v>3.0374800613887754E-2</v>
      </c>
      <c r="M235" s="106">
        <f t="shared" si="74"/>
        <v>1.6868096181399395E-2</v>
      </c>
      <c r="N235" s="106">
        <f t="shared" si="74"/>
        <v>2.2744921222393355E-2</v>
      </c>
      <c r="O235" s="106">
        <f t="shared" si="74"/>
        <v>1.4869667371665285E-2</v>
      </c>
      <c r="P235" s="106">
        <f t="shared" si="74"/>
        <v>9.5573613280215408E-3</v>
      </c>
      <c r="Q235" s="106">
        <f t="shared" si="74"/>
        <v>-5.509492269827998E-3</v>
      </c>
      <c r="R235" s="106">
        <f t="shared" si="74"/>
        <v>-2.2710563250779581E-3</v>
      </c>
      <c r="S235" s="106">
        <f t="shared" si="74"/>
        <v>1.5889573792436495E-2</v>
      </c>
      <c r="T235" s="106">
        <f t="shared" si="74"/>
        <v>1.6375693450882078E-2</v>
      </c>
      <c r="U235" s="106">
        <f t="shared" si="74"/>
        <v>-4.6473930510204653E-3</v>
      </c>
      <c r="V235" s="106">
        <f t="shared" si="74"/>
        <v>2.8408888916469754E-2</v>
      </c>
      <c r="W235" s="106">
        <f t="shared" si="74"/>
        <v>1.1896265946379492E-2</v>
      </c>
      <c r="X235" s="106">
        <f t="shared" si="74"/>
        <v>9.0863492148625102E-3</v>
      </c>
      <c r="Y235" s="106">
        <f t="shared" si="74"/>
        <v>1.232197738089158E-2</v>
      </c>
      <c r="Z235" s="106">
        <f t="shared" si="74"/>
        <v>1.5994453471953385E-2</v>
      </c>
      <c r="AA235" s="106">
        <f t="shared" si="74"/>
        <v>1.7291432053319511E-2</v>
      </c>
      <c r="AB235" s="106">
        <f t="shared" si="74"/>
        <v>1.0800369266308563E-2</v>
      </c>
      <c r="AC235" s="106">
        <f t="shared" si="74"/>
        <v>8.198447731102787E-3</v>
      </c>
      <c r="AD235" s="106">
        <f t="shared" si="74"/>
        <v>4.8780676026665137E-3</v>
      </c>
      <c r="AE235" s="106">
        <f t="shared" si="74"/>
        <v>1.2096379989737338E-2</v>
      </c>
      <c r="AF235" s="106">
        <f t="shared" si="74"/>
        <v>9.4995463401850166E-3</v>
      </c>
      <c r="AH235" s="101" t="str">
        <f t="shared" ref="AH235:AP240" si="75">IFERROR(AH84/AG84,"")</f>
        <v/>
      </c>
      <c r="AI235" s="101" t="str">
        <f t="shared" si="75"/>
        <v/>
      </c>
      <c r="AJ235" s="101" t="str">
        <f t="shared" si="75"/>
        <v/>
      </c>
      <c r="AK235" s="101" t="str">
        <f t="shared" si="75"/>
        <v/>
      </c>
      <c r="AL235" s="101" t="str">
        <f t="shared" si="75"/>
        <v/>
      </c>
      <c r="AM235" s="101" t="str">
        <f t="shared" si="75"/>
        <v/>
      </c>
      <c r="AN235" s="101" t="str">
        <f t="shared" si="75"/>
        <v/>
      </c>
      <c r="AO235" s="101" t="str">
        <f t="shared" si="75"/>
        <v/>
      </c>
      <c r="AP235" s="101" t="str">
        <f t="shared" si="75"/>
        <v/>
      </c>
    </row>
    <row r="236" spans="1:42">
      <c r="A236" s="101" t="s">
        <v>3669</v>
      </c>
      <c r="B236" s="106"/>
      <c r="C236" s="106" t="str">
        <f t="shared" si="74"/>
        <v/>
      </c>
      <c r="D236" s="106" t="str">
        <f t="shared" si="74"/>
        <v/>
      </c>
      <c r="E236" s="106" t="str">
        <f t="shared" si="74"/>
        <v/>
      </c>
      <c r="F236" s="106" t="str">
        <f t="shared" si="74"/>
        <v/>
      </c>
      <c r="G236" s="106" t="str">
        <f t="shared" si="74"/>
        <v/>
      </c>
      <c r="H236" s="106" t="str">
        <f t="shared" si="74"/>
        <v/>
      </c>
      <c r="I236" s="106" t="str">
        <f t="shared" si="74"/>
        <v/>
      </c>
      <c r="J236" s="106" t="str">
        <f t="shared" si="74"/>
        <v/>
      </c>
      <c r="K236" s="106" t="str">
        <f t="shared" si="74"/>
        <v/>
      </c>
      <c r="L236" s="106" t="str">
        <f t="shared" si="74"/>
        <v/>
      </c>
      <c r="M236" s="106" t="str">
        <f t="shared" si="74"/>
        <v/>
      </c>
      <c r="N236" s="106" t="str">
        <f t="shared" si="74"/>
        <v/>
      </c>
      <c r="O236" s="106" t="str">
        <f t="shared" si="74"/>
        <v/>
      </c>
      <c r="P236" s="106" t="str">
        <f t="shared" si="74"/>
        <v/>
      </c>
      <c r="Q236" s="106" t="str">
        <f t="shared" si="74"/>
        <v/>
      </c>
      <c r="R236" s="106" t="str">
        <f t="shared" si="74"/>
        <v/>
      </c>
      <c r="S236" s="106" t="str">
        <f t="shared" si="74"/>
        <v/>
      </c>
      <c r="T236" s="106" t="str">
        <f t="shared" si="74"/>
        <v/>
      </c>
      <c r="U236" s="106" t="str">
        <f t="shared" si="74"/>
        <v/>
      </c>
      <c r="V236" s="106" t="str">
        <f t="shared" si="74"/>
        <v/>
      </c>
      <c r="W236" s="106" t="str">
        <f t="shared" si="74"/>
        <v/>
      </c>
      <c r="X236" s="106" t="str">
        <f t="shared" si="74"/>
        <v/>
      </c>
      <c r="Y236" s="106" t="str">
        <f t="shared" si="74"/>
        <v/>
      </c>
      <c r="Z236" s="106" t="str">
        <f t="shared" si="74"/>
        <v/>
      </c>
      <c r="AA236" s="106" t="str">
        <f t="shared" si="74"/>
        <v/>
      </c>
      <c r="AB236" s="106" t="str">
        <f t="shared" si="74"/>
        <v/>
      </c>
      <c r="AC236" s="106" t="str">
        <f t="shared" si="74"/>
        <v/>
      </c>
      <c r="AD236" s="106" t="str">
        <f t="shared" si="74"/>
        <v/>
      </c>
      <c r="AE236" s="106" t="str">
        <f t="shared" si="74"/>
        <v/>
      </c>
      <c r="AF236" s="106" t="str">
        <f t="shared" si="74"/>
        <v/>
      </c>
      <c r="AH236" s="101" t="str">
        <f t="shared" si="75"/>
        <v/>
      </c>
      <c r="AI236" s="101" t="str">
        <f t="shared" si="75"/>
        <v/>
      </c>
      <c r="AJ236" s="101" t="str">
        <f t="shared" si="75"/>
        <v/>
      </c>
      <c r="AK236" s="101" t="str">
        <f t="shared" si="75"/>
        <v/>
      </c>
      <c r="AL236" s="101" t="str">
        <f t="shared" si="75"/>
        <v/>
      </c>
      <c r="AM236" s="101" t="str">
        <f t="shared" si="75"/>
        <v/>
      </c>
      <c r="AN236" s="101" t="str">
        <f t="shared" si="75"/>
        <v/>
      </c>
      <c r="AO236" s="101" t="str">
        <f t="shared" si="75"/>
        <v/>
      </c>
      <c r="AP236" s="101" t="str">
        <f t="shared" si="75"/>
        <v/>
      </c>
    </row>
    <row r="237" spans="1:42">
      <c r="A237" s="101" t="s">
        <v>3670</v>
      </c>
      <c r="B237" s="106"/>
      <c r="C237" s="106">
        <f t="shared" si="74"/>
        <v>1.0953121412220934E-2</v>
      </c>
      <c r="D237" s="106">
        <f t="shared" si="74"/>
        <v>6.9644736163035903E-2</v>
      </c>
      <c r="E237" s="106">
        <f t="shared" si="74"/>
        <v>7.8869230649207589E-2</v>
      </c>
      <c r="F237" s="106">
        <f t="shared" si="74"/>
        <v>3.8842510007393471E-2</v>
      </c>
      <c r="G237" s="106">
        <f t="shared" si="74"/>
        <v>2.3216903018264956E-2</v>
      </c>
      <c r="H237" s="106">
        <f t="shared" si="74"/>
        <v>3.1441525698354456E-2</v>
      </c>
      <c r="I237" s="106">
        <f t="shared" si="74"/>
        <v>2.2252026453744911E-2</v>
      </c>
      <c r="J237" s="106">
        <f t="shared" si="74"/>
        <v>1.0862198922031663E-2</v>
      </c>
      <c r="K237" s="106">
        <f t="shared" si="74"/>
        <v>1.2253400638520429E-2</v>
      </c>
      <c r="L237" s="106">
        <f t="shared" si="74"/>
        <v>1.6914448527892922E-2</v>
      </c>
      <c r="M237" s="106">
        <f t="shared" si="74"/>
        <v>5.7667572928805644E-3</v>
      </c>
      <c r="N237" s="106">
        <f t="shared" si="74"/>
        <v>1.1404573092541392E-2</v>
      </c>
      <c r="O237" s="106">
        <f t="shared" si="74"/>
        <v>7.1108303587235078E-3</v>
      </c>
      <c r="P237" s="106">
        <f t="shared" si="74"/>
        <v>5.007894550621339E-3</v>
      </c>
      <c r="Q237" s="106">
        <f t="shared" si="74"/>
        <v>-6.7743974931415707E-3</v>
      </c>
      <c r="R237" s="106">
        <f t="shared" si="74"/>
        <v>-4.2259204492273161E-3</v>
      </c>
      <c r="S237" s="106">
        <f t="shared" si="74"/>
        <v>8.067715224166383E-3</v>
      </c>
      <c r="T237" s="106">
        <f t="shared" si="74"/>
        <v>8.7545392451124915E-3</v>
      </c>
      <c r="U237" s="106">
        <f t="shared" si="74"/>
        <v>-5.7632193104775187E-3</v>
      </c>
      <c r="V237" s="106">
        <f t="shared" si="74"/>
        <v>1.7285208308476019E-2</v>
      </c>
      <c r="W237" s="106">
        <f t="shared" si="74"/>
        <v>6.2762887975174042E-3</v>
      </c>
      <c r="X237" s="106">
        <f t="shared" si="74"/>
        <v>4.3641151385958032E-3</v>
      </c>
      <c r="Y237" s="106">
        <f t="shared" si="74"/>
        <v>5.9259159728135558E-3</v>
      </c>
      <c r="Z237" s="106">
        <f t="shared" si="74"/>
        <v>7.9686671181689039E-3</v>
      </c>
      <c r="AA237" s="106">
        <f t="shared" si="74"/>
        <v>1.0832253878849007E-2</v>
      </c>
      <c r="AB237" s="106">
        <f t="shared" si="74"/>
        <v>5.792832334829745E-3</v>
      </c>
      <c r="AC237" s="106">
        <f t="shared" si="74"/>
        <v>4.3906828356001792E-3</v>
      </c>
      <c r="AD237" s="106">
        <f t="shared" si="74"/>
        <v>2.1273583229848292E-3</v>
      </c>
      <c r="AE237" s="106">
        <f t="shared" si="74"/>
        <v>7.4353382932035306E-3</v>
      </c>
      <c r="AF237" s="106">
        <f t="shared" si="74"/>
        <v>6.2401774901428286E-3</v>
      </c>
      <c r="AH237" s="101" t="str">
        <f t="shared" si="75"/>
        <v/>
      </c>
      <c r="AI237" s="101" t="str">
        <f t="shared" si="75"/>
        <v/>
      </c>
      <c r="AJ237" s="101" t="str">
        <f t="shared" si="75"/>
        <v/>
      </c>
      <c r="AK237" s="101" t="str">
        <f t="shared" si="75"/>
        <v/>
      </c>
      <c r="AL237" s="101" t="str">
        <f t="shared" si="75"/>
        <v/>
      </c>
      <c r="AM237" s="101" t="str">
        <f t="shared" si="75"/>
        <v/>
      </c>
      <c r="AN237" s="101" t="str">
        <f t="shared" si="75"/>
        <v/>
      </c>
      <c r="AO237" s="101" t="str">
        <f t="shared" si="75"/>
        <v/>
      </c>
      <c r="AP237" s="101" t="str">
        <f t="shared" si="75"/>
        <v/>
      </c>
    </row>
    <row r="238" spans="1:42">
      <c r="A238" s="101" t="s">
        <v>3671</v>
      </c>
      <c r="B238" s="106"/>
      <c r="C238" s="106">
        <f t="shared" si="74"/>
        <v>1.3718354694478352E-2</v>
      </c>
      <c r="D238" s="106">
        <f t="shared" si="74"/>
        <v>1.005738923996069E-2</v>
      </c>
      <c r="E238" s="106">
        <f t="shared" si="74"/>
        <v>2.6555206750269233E-2</v>
      </c>
      <c r="F238" s="106">
        <f t="shared" si="74"/>
        <v>-1.2485037201630078E-2</v>
      </c>
      <c r="G238" s="106">
        <f t="shared" si="74"/>
        <v>-2.9271822625902111E-2</v>
      </c>
      <c r="H238" s="106">
        <f t="shared" si="74"/>
        <v>-1.9441328276175618E-2</v>
      </c>
      <c r="I238" s="106">
        <f t="shared" si="74"/>
        <v>2.7829750428459255E-2</v>
      </c>
      <c r="J238" s="106">
        <f t="shared" si="74"/>
        <v>1.3326869010277687E-2</v>
      </c>
      <c r="K238" s="106">
        <f t="shared" si="74"/>
        <v>1.5160519191578015E-2</v>
      </c>
      <c r="L238" s="106">
        <f t="shared" si="74"/>
        <v>3.5814691572313206E-2</v>
      </c>
      <c r="M238" s="106">
        <f t="shared" si="74"/>
        <v>7.1433538401202146E-3</v>
      </c>
      <c r="N238" s="106">
        <f t="shared" si="74"/>
        <v>1.5718372036187978E-2</v>
      </c>
      <c r="O238" s="106">
        <f t="shared" si="74"/>
        <v>8.7987862918734727E-3</v>
      </c>
      <c r="P238" s="106">
        <f t="shared" si="74"/>
        <v>6.287819265835326E-3</v>
      </c>
      <c r="Q238" s="106">
        <f t="shared" si="74"/>
        <v>-8.5288273252638325E-3</v>
      </c>
      <c r="R238" s="106">
        <f t="shared" si="74"/>
        <v>-5.0545995599607929E-3</v>
      </c>
      <c r="S238" s="106">
        <f t="shared" si="74"/>
        <v>9.8059874667011382E-3</v>
      </c>
      <c r="T238" s="106">
        <f t="shared" si="74"/>
        <v>1.0839519401802944E-2</v>
      </c>
      <c r="U238" s="106">
        <f t="shared" si="74"/>
        <v>-6.9761434368301733E-3</v>
      </c>
      <c r="V238" s="106">
        <f t="shared" si="74"/>
        <v>2.1275656146905186E-2</v>
      </c>
      <c r="W238" s="106">
        <f t="shared" si="74"/>
        <v>7.6993783130230309E-3</v>
      </c>
      <c r="X238" s="106">
        <f t="shared" si="74"/>
        <v>5.2701231713450092E-3</v>
      </c>
      <c r="Y238" s="106">
        <f t="shared" si="74"/>
        <v>7.6069426506257809E-3</v>
      </c>
      <c r="Z238" s="106">
        <f t="shared" si="74"/>
        <v>1.0067200881931138E-2</v>
      </c>
      <c r="AA238" s="106">
        <f t="shared" si="74"/>
        <v>1.3408653929817937E-2</v>
      </c>
      <c r="AB238" s="106">
        <f t="shared" si="74"/>
        <v>7.2811193366464355E-3</v>
      </c>
      <c r="AC238" s="106">
        <f t="shared" si="74"/>
        <v>5.5671178802199073E-3</v>
      </c>
      <c r="AD238" s="106">
        <f t="shared" si="74"/>
        <v>3.2433958469548774E-3</v>
      </c>
      <c r="AE238" s="106">
        <f t="shared" si="74"/>
        <v>9.2244373124328316E-3</v>
      </c>
      <c r="AF238" s="106">
        <f t="shared" si="74"/>
        <v>7.4448607015695778E-3</v>
      </c>
      <c r="AH238" s="101" t="str">
        <f t="shared" si="75"/>
        <v/>
      </c>
      <c r="AI238" s="101" t="str">
        <f t="shared" si="75"/>
        <v/>
      </c>
      <c r="AJ238" s="101" t="str">
        <f t="shared" si="75"/>
        <v/>
      </c>
      <c r="AK238" s="101" t="str">
        <f t="shared" si="75"/>
        <v/>
      </c>
      <c r="AL238" s="101" t="str">
        <f t="shared" si="75"/>
        <v/>
      </c>
      <c r="AM238" s="101" t="str">
        <f t="shared" si="75"/>
        <v/>
      </c>
      <c r="AN238" s="101" t="str">
        <f t="shared" si="75"/>
        <v/>
      </c>
      <c r="AO238" s="101" t="str">
        <f t="shared" si="75"/>
        <v/>
      </c>
      <c r="AP238" s="101" t="str">
        <f t="shared" si="75"/>
        <v/>
      </c>
    </row>
    <row r="239" spans="1:42">
      <c r="A239" s="101" t="s">
        <v>3672</v>
      </c>
      <c r="B239" s="106"/>
      <c r="C239" s="106" t="str">
        <f t="shared" si="74"/>
        <v/>
      </c>
      <c r="D239" s="106" t="str">
        <f t="shared" si="74"/>
        <v/>
      </c>
      <c r="E239" s="106" t="str">
        <f t="shared" si="74"/>
        <v/>
      </c>
      <c r="F239" s="106" t="str">
        <f t="shared" si="74"/>
        <v/>
      </c>
      <c r="G239" s="106" t="str">
        <f t="shared" si="74"/>
        <v/>
      </c>
      <c r="H239" s="106" t="str">
        <f t="shared" si="74"/>
        <v/>
      </c>
      <c r="I239" s="106" t="str">
        <f t="shared" si="74"/>
        <v/>
      </c>
      <c r="J239" s="106" t="str">
        <f t="shared" si="74"/>
        <v/>
      </c>
      <c r="K239" s="106" t="str">
        <f t="shared" si="74"/>
        <v/>
      </c>
      <c r="L239" s="106" t="str">
        <f t="shared" si="74"/>
        <v/>
      </c>
      <c r="M239" s="106" t="str">
        <f t="shared" si="74"/>
        <v/>
      </c>
      <c r="N239" s="106" t="str">
        <f t="shared" si="74"/>
        <v/>
      </c>
      <c r="O239" s="106" t="str">
        <f t="shared" si="74"/>
        <v/>
      </c>
      <c r="P239" s="106" t="str">
        <f t="shared" si="74"/>
        <v/>
      </c>
      <c r="Q239" s="106" t="str">
        <f t="shared" si="74"/>
        <v/>
      </c>
      <c r="R239" s="106" t="str">
        <f t="shared" si="74"/>
        <v/>
      </c>
      <c r="S239" s="106" t="str">
        <f t="shared" si="74"/>
        <v/>
      </c>
      <c r="T239" s="106" t="str">
        <f t="shared" si="74"/>
        <v/>
      </c>
      <c r="U239" s="106" t="str">
        <f t="shared" si="74"/>
        <v/>
      </c>
      <c r="V239" s="106" t="str">
        <f t="shared" si="74"/>
        <v/>
      </c>
      <c r="W239" s="106" t="str">
        <f t="shared" si="74"/>
        <v/>
      </c>
      <c r="X239" s="106" t="str">
        <f t="shared" si="74"/>
        <v/>
      </c>
      <c r="Y239" s="106" t="str">
        <f t="shared" si="74"/>
        <v/>
      </c>
      <c r="Z239" s="106" t="str">
        <f t="shared" si="74"/>
        <v/>
      </c>
      <c r="AA239" s="106" t="str">
        <f t="shared" si="74"/>
        <v/>
      </c>
      <c r="AB239" s="106" t="str">
        <f t="shared" si="74"/>
        <v/>
      </c>
      <c r="AC239" s="106" t="str">
        <f t="shared" si="74"/>
        <v/>
      </c>
      <c r="AD239" s="106" t="str">
        <f t="shared" si="74"/>
        <v/>
      </c>
      <c r="AE239" s="106" t="str">
        <f t="shared" si="74"/>
        <v/>
      </c>
      <c r="AF239" s="106" t="str">
        <f t="shared" si="74"/>
        <v/>
      </c>
      <c r="AH239" s="101" t="str">
        <f t="shared" si="75"/>
        <v/>
      </c>
      <c r="AI239" s="101" t="str">
        <f t="shared" si="75"/>
        <v/>
      </c>
      <c r="AJ239" s="101" t="str">
        <f t="shared" si="75"/>
        <v/>
      </c>
      <c r="AK239" s="101" t="str">
        <f t="shared" si="75"/>
        <v/>
      </c>
      <c r="AL239" s="101" t="str">
        <f t="shared" si="75"/>
        <v/>
      </c>
      <c r="AM239" s="101" t="str">
        <f t="shared" si="75"/>
        <v/>
      </c>
      <c r="AN239" s="101" t="str">
        <f t="shared" si="75"/>
        <v/>
      </c>
      <c r="AO239" s="101" t="str">
        <f t="shared" si="75"/>
        <v/>
      </c>
      <c r="AP239" s="101" t="str">
        <f t="shared" si="75"/>
        <v/>
      </c>
    </row>
    <row r="240" spans="1:42">
      <c r="A240" s="101" t="s">
        <v>3673</v>
      </c>
      <c r="B240" s="106"/>
      <c r="C240" s="106" t="str">
        <f t="shared" si="74"/>
        <v/>
      </c>
      <c r="D240" s="106" t="str">
        <f t="shared" si="74"/>
        <v/>
      </c>
      <c r="E240" s="106" t="str">
        <f t="shared" si="74"/>
        <v/>
      </c>
      <c r="F240" s="106" t="str">
        <f t="shared" si="74"/>
        <v/>
      </c>
      <c r="G240" s="106" t="str">
        <f t="shared" si="74"/>
        <v/>
      </c>
      <c r="H240" s="106" t="str">
        <f t="shared" si="74"/>
        <v/>
      </c>
      <c r="I240" s="106" t="str">
        <f t="shared" si="74"/>
        <v/>
      </c>
      <c r="J240" s="106" t="str">
        <f t="shared" si="74"/>
        <v/>
      </c>
      <c r="K240" s="106" t="str">
        <f t="shared" si="74"/>
        <v/>
      </c>
      <c r="L240" s="106" t="str">
        <f t="shared" si="74"/>
        <v/>
      </c>
      <c r="M240" s="106" t="str">
        <f t="shared" si="74"/>
        <v/>
      </c>
      <c r="N240" s="106" t="str">
        <f t="shared" si="74"/>
        <v/>
      </c>
      <c r="O240" s="106" t="str">
        <f t="shared" si="74"/>
        <v/>
      </c>
      <c r="P240" s="106" t="str">
        <f t="shared" si="74"/>
        <v/>
      </c>
      <c r="Q240" s="106" t="str">
        <f t="shared" si="74"/>
        <v/>
      </c>
      <c r="R240" s="106" t="str">
        <f t="shared" si="74"/>
        <v/>
      </c>
      <c r="S240" s="106" t="str">
        <f t="shared" si="74"/>
        <v/>
      </c>
      <c r="T240" s="106" t="str">
        <f t="shared" si="74"/>
        <v/>
      </c>
      <c r="U240" s="106" t="str">
        <f t="shared" si="74"/>
        <v/>
      </c>
      <c r="V240" s="106" t="str">
        <f t="shared" si="74"/>
        <v/>
      </c>
      <c r="W240" s="106" t="str">
        <f t="shared" si="74"/>
        <v/>
      </c>
      <c r="X240" s="106" t="str">
        <f t="shared" si="74"/>
        <v/>
      </c>
      <c r="Y240" s="106" t="str">
        <f t="shared" si="74"/>
        <v/>
      </c>
      <c r="Z240" s="106" t="str">
        <f t="shared" si="74"/>
        <v/>
      </c>
      <c r="AA240" s="106" t="str">
        <f t="shared" si="74"/>
        <v/>
      </c>
      <c r="AB240" s="106" t="str">
        <f t="shared" si="74"/>
        <v/>
      </c>
      <c r="AC240" s="106" t="str">
        <f t="shared" si="74"/>
        <v/>
      </c>
      <c r="AD240" s="106" t="str">
        <f t="shared" si="74"/>
        <v/>
      </c>
      <c r="AE240" s="106" t="str">
        <f t="shared" si="74"/>
        <v/>
      </c>
      <c r="AF240" s="106" t="str">
        <f t="shared" si="74"/>
        <v/>
      </c>
      <c r="AH240" s="101" t="str">
        <f t="shared" si="75"/>
        <v/>
      </c>
      <c r="AI240" s="101" t="str">
        <f t="shared" si="75"/>
        <v/>
      </c>
      <c r="AJ240" s="101" t="str">
        <f t="shared" si="75"/>
        <v/>
      </c>
      <c r="AK240" s="101" t="str">
        <f t="shared" si="75"/>
        <v/>
      </c>
      <c r="AL240" s="101" t="str">
        <f t="shared" si="75"/>
        <v/>
      </c>
      <c r="AM240" s="101" t="str">
        <f t="shared" si="75"/>
        <v/>
      </c>
      <c r="AN240" s="101" t="str">
        <f t="shared" si="75"/>
        <v/>
      </c>
      <c r="AO240" s="101" t="str">
        <f t="shared" si="75"/>
        <v/>
      </c>
      <c r="AP240" s="101" t="str">
        <f t="shared" si="75"/>
        <v/>
      </c>
    </row>
    <row r="241" spans="1:42">
      <c r="A241" s="101" t="s">
        <v>3674</v>
      </c>
      <c r="B241" s="106"/>
      <c r="C241" s="106" t="str">
        <f t="shared" si="74"/>
        <v/>
      </c>
      <c r="D241" s="106" t="str">
        <f t="shared" si="74"/>
        <v/>
      </c>
      <c r="E241" s="106" t="str">
        <f t="shared" si="74"/>
        <v/>
      </c>
      <c r="F241" s="106" t="str">
        <f t="shared" si="74"/>
        <v/>
      </c>
      <c r="G241" s="106" t="str">
        <f t="shared" si="74"/>
        <v/>
      </c>
      <c r="H241" s="106" t="str">
        <f t="shared" si="74"/>
        <v/>
      </c>
      <c r="I241" s="106" t="str">
        <f t="shared" si="74"/>
        <v/>
      </c>
      <c r="J241" s="106" t="str">
        <f t="shared" si="74"/>
        <v/>
      </c>
      <c r="K241" s="106" t="str">
        <f t="shared" si="74"/>
        <v/>
      </c>
      <c r="L241" s="106" t="str">
        <f t="shared" si="74"/>
        <v/>
      </c>
      <c r="M241" s="106" t="str">
        <f t="shared" si="74"/>
        <v/>
      </c>
      <c r="N241" s="106" t="str">
        <f t="shared" si="74"/>
        <v/>
      </c>
      <c r="O241" s="106" t="str">
        <f t="shared" si="74"/>
        <v/>
      </c>
      <c r="P241" s="106" t="str">
        <f t="shared" si="74"/>
        <v/>
      </c>
      <c r="Q241" s="106" t="str">
        <f t="shared" si="74"/>
        <v/>
      </c>
      <c r="R241" s="106" t="str">
        <f t="shared" si="74"/>
        <v/>
      </c>
      <c r="S241" s="106" t="str">
        <f t="shared" si="74"/>
        <v/>
      </c>
      <c r="T241" s="106" t="str">
        <f t="shared" si="74"/>
        <v/>
      </c>
      <c r="U241" s="106" t="str">
        <f t="shared" si="74"/>
        <v/>
      </c>
      <c r="V241" s="106" t="str">
        <f t="shared" si="74"/>
        <v/>
      </c>
      <c r="W241" s="106" t="str">
        <f t="shared" si="74"/>
        <v/>
      </c>
      <c r="X241" s="106" t="str">
        <f t="shared" si="74"/>
        <v/>
      </c>
      <c r="Y241" s="106" t="str">
        <f t="shared" si="74"/>
        <v/>
      </c>
      <c r="Z241" s="106" t="str">
        <f t="shared" si="74"/>
        <v/>
      </c>
      <c r="AA241" s="106" t="str">
        <f t="shared" si="74"/>
        <v/>
      </c>
      <c r="AB241" s="106" t="str">
        <f t="shared" si="74"/>
        <v/>
      </c>
      <c r="AC241" s="106" t="str">
        <f t="shared" si="74"/>
        <v/>
      </c>
      <c r="AD241" s="106" t="str">
        <f t="shared" si="74"/>
        <v/>
      </c>
      <c r="AE241" s="106" t="str">
        <f t="shared" si="74"/>
        <v/>
      </c>
      <c r="AF241" s="106" t="str">
        <f t="shared" si="74"/>
        <v/>
      </c>
      <c r="AH241" s="101" t="str">
        <f t="shared" ref="AH241:AP241" si="76">IFERROR(AH90/AG90,"")</f>
        <v/>
      </c>
      <c r="AI241" s="101" t="str">
        <f t="shared" si="76"/>
        <v/>
      </c>
      <c r="AJ241" s="101" t="str">
        <f t="shared" si="76"/>
        <v/>
      </c>
      <c r="AK241" s="101" t="str">
        <f t="shared" si="76"/>
        <v/>
      </c>
      <c r="AL241" s="101" t="str">
        <f t="shared" si="76"/>
        <v/>
      </c>
      <c r="AM241" s="101" t="str">
        <f t="shared" si="76"/>
        <v/>
      </c>
      <c r="AN241" s="101" t="str">
        <f t="shared" si="76"/>
        <v/>
      </c>
      <c r="AO241" s="101" t="str">
        <f t="shared" si="76"/>
        <v/>
      </c>
      <c r="AP241" s="101" t="str">
        <f t="shared" si="76"/>
        <v/>
      </c>
    </row>
    <row r="242" spans="1:42">
      <c r="A242" s="101" t="s">
        <v>3675</v>
      </c>
      <c r="B242" s="106"/>
      <c r="C242" s="106" t="str">
        <f t="shared" si="74"/>
        <v/>
      </c>
      <c r="D242" s="106" t="str">
        <f t="shared" si="74"/>
        <v/>
      </c>
      <c r="E242" s="106" t="str">
        <f t="shared" si="74"/>
        <v/>
      </c>
      <c r="F242" s="106" t="str">
        <f t="shared" si="74"/>
        <v/>
      </c>
      <c r="G242" s="106" t="str">
        <f t="shared" si="74"/>
        <v/>
      </c>
      <c r="H242" s="106" t="str">
        <f t="shared" si="74"/>
        <v/>
      </c>
      <c r="I242" s="106" t="str">
        <f t="shared" si="74"/>
        <v/>
      </c>
      <c r="J242" s="106" t="str">
        <f t="shared" si="74"/>
        <v/>
      </c>
      <c r="K242" s="106" t="str">
        <f t="shared" si="74"/>
        <v/>
      </c>
      <c r="L242" s="106" t="str">
        <f t="shared" si="74"/>
        <v/>
      </c>
      <c r="M242" s="106" t="str">
        <f t="shared" si="74"/>
        <v/>
      </c>
      <c r="N242" s="106" t="str">
        <f t="shared" si="74"/>
        <v/>
      </c>
      <c r="O242" s="106" t="str">
        <f t="shared" si="74"/>
        <v/>
      </c>
      <c r="P242" s="106" t="str">
        <f t="shared" si="74"/>
        <v/>
      </c>
      <c r="Q242" s="106" t="str">
        <f t="shared" si="74"/>
        <v/>
      </c>
      <c r="R242" s="106" t="str">
        <f t="shared" si="74"/>
        <v/>
      </c>
      <c r="S242" s="106" t="str">
        <f t="shared" si="74"/>
        <v/>
      </c>
      <c r="T242" s="106" t="str">
        <f t="shared" si="74"/>
        <v/>
      </c>
      <c r="U242" s="106" t="str">
        <f t="shared" si="74"/>
        <v/>
      </c>
      <c r="V242" s="106" t="str">
        <f t="shared" si="74"/>
        <v/>
      </c>
      <c r="W242" s="106" t="str">
        <f t="shared" si="74"/>
        <v/>
      </c>
      <c r="X242" s="106" t="str">
        <f t="shared" si="74"/>
        <v/>
      </c>
      <c r="Y242" s="106" t="str">
        <f t="shared" si="74"/>
        <v/>
      </c>
      <c r="Z242" s="106" t="str">
        <f t="shared" si="74"/>
        <v/>
      </c>
      <c r="AA242" s="106" t="str">
        <f t="shared" si="74"/>
        <v/>
      </c>
      <c r="AB242" s="106" t="str">
        <f t="shared" si="74"/>
        <v/>
      </c>
      <c r="AC242" s="106" t="str">
        <f t="shared" si="74"/>
        <v/>
      </c>
      <c r="AD242" s="106" t="str">
        <f t="shared" si="74"/>
        <v/>
      </c>
      <c r="AE242" s="106" t="str">
        <f t="shared" si="74"/>
        <v/>
      </c>
      <c r="AF242" s="106" t="str">
        <f t="shared" si="74"/>
        <v/>
      </c>
      <c r="AH242" s="101" t="str">
        <f t="shared" ref="AH242:AP242" si="77">IFERROR(AH91/AG91,"")</f>
        <v/>
      </c>
      <c r="AI242" s="101" t="str">
        <f t="shared" si="77"/>
        <v/>
      </c>
      <c r="AJ242" s="101" t="str">
        <f t="shared" si="77"/>
        <v/>
      </c>
      <c r="AK242" s="101" t="str">
        <f t="shared" si="77"/>
        <v/>
      </c>
      <c r="AL242" s="101" t="str">
        <f t="shared" si="77"/>
        <v/>
      </c>
      <c r="AM242" s="101" t="str">
        <f t="shared" si="77"/>
        <v/>
      </c>
      <c r="AN242" s="101" t="str">
        <f t="shared" si="77"/>
        <v/>
      </c>
      <c r="AO242" s="101" t="str">
        <f t="shared" si="77"/>
        <v/>
      </c>
      <c r="AP242" s="101" t="str">
        <f t="shared" si="77"/>
        <v/>
      </c>
    </row>
    <row r="243" spans="1:42">
      <c r="A243" s="102" t="s">
        <v>3684</v>
      </c>
      <c r="B243" s="106"/>
      <c r="C243" s="106" t="str">
        <f t="shared" si="74"/>
        <v/>
      </c>
      <c r="D243" s="106" t="str">
        <f t="shared" si="74"/>
        <v/>
      </c>
      <c r="E243" s="106" t="str">
        <f t="shared" si="74"/>
        <v/>
      </c>
      <c r="F243" s="106" t="str">
        <f t="shared" si="74"/>
        <v/>
      </c>
      <c r="G243" s="106" t="str">
        <f t="shared" si="74"/>
        <v/>
      </c>
      <c r="H243" s="106" t="str">
        <f t="shared" si="74"/>
        <v/>
      </c>
      <c r="I243" s="106" t="str">
        <f t="shared" si="74"/>
        <v/>
      </c>
      <c r="J243" s="106" t="str">
        <f t="shared" si="74"/>
        <v/>
      </c>
      <c r="K243" s="106" t="str">
        <f t="shared" si="74"/>
        <v/>
      </c>
      <c r="L243" s="106" t="str">
        <f t="shared" si="74"/>
        <v/>
      </c>
      <c r="M243" s="106" t="str">
        <f t="shared" si="74"/>
        <v/>
      </c>
      <c r="N243" s="106" t="str">
        <f t="shared" si="74"/>
        <v/>
      </c>
      <c r="O243" s="106" t="str">
        <f t="shared" si="74"/>
        <v/>
      </c>
      <c r="P243" s="106" t="str">
        <f t="shared" si="74"/>
        <v/>
      </c>
      <c r="Q243" s="106" t="str">
        <f t="shared" si="74"/>
        <v/>
      </c>
      <c r="R243" s="106" t="str">
        <f t="shared" ref="R243:AF243" si="78">IFERROR(R92/Q92-1,"")</f>
        <v/>
      </c>
      <c r="S243" s="106" t="str">
        <f t="shared" si="78"/>
        <v/>
      </c>
      <c r="T243" s="106" t="str">
        <f t="shared" si="78"/>
        <v/>
      </c>
      <c r="U243" s="106" t="str">
        <f t="shared" si="78"/>
        <v/>
      </c>
      <c r="V243" s="106" t="str">
        <f t="shared" si="78"/>
        <v/>
      </c>
      <c r="W243" s="106" t="str">
        <f t="shared" si="78"/>
        <v/>
      </c>
      <c r="X243" s="106" t="str">
        <f t="shared" si="78"/>
        <v/>
      </c>
      <c r="Y243" s="106" t="str">
        <f t="shared" si="78"/>
        <v/>
      </c>
      <c r="Z243" s="106" t="str">
        <f t="shared" si="78"/>
        <v/>
      </c>
      <c r="AA243" s="106" t="str">
        <f t="shared" si="78"/>
        <v/>
      </c>
      <c r="AB243" s="106" t="str">
        <f t="shared" si="78"/>
        <v/>
      </c>
      <c r="AC243" s="106" t="str">
        <f t="shared" si="78"/>
        <v/>
      </c>
      <c r="AD243" s="106" t="str">
        <f t="shared" si="78"/>
        <v/>
      </c>
      <c r="AE243" s="106" t="str">
        <f t="shared" si="78"/>
        <v/>
      </c>
      <c r="AF243" s="106" t="str">
        <f t="shared" si="78"/>
        <v/>
      </c>
      <c r="AH243" s="101" t="str">
        <f t="shared" ref="AH243:AP243" si="79">IFERROR(AH92/AG92,"")</f>
        <v/>
      </c>
      <c r="AI243" s="101" t="str">
        <f t="shared" si="79"/>
        <v/>
      </c>
      <c r="AJ243" s="101" t="str">
        <f t="shared" si="79"/>
        <v/>
      </c>
      <c r="AK243" s="101" t="str">
        <f t="shared" si="79"/>
        <v/>
      </c>
      <c r="AL243" s="101" t="str">
        <f t="shared" si="79"/>
        <v/>
      </c>
      <c r="AM243" s="101" t="str">
        <f t="shared" si="79"/>
        <v/>
      </c>
      <c r="AN243" s="101" t="str">
        <f t="shared" si="79"/>
        <v/>
      </c>
      <c r="AO243" s="101" t="str">
        <f t="shared" si="79"/>
        <v/>
      </c>
      <c r="AP243" s="101" t="str">
        <f t="shared" si="79"/>
        <v/>
      </c>
    </row>
    <row r="244" spans="1:42">
      <c r="A244" s="105" t="s">
        <v>3697</v>
      </c>
      <c r="B244" s="101">
        <f t="shared" ref="B244:AF244" si="80">B$1</f>
        <v>2020</v>
      </c>
      <c r="C244" s="101">
        <f t="shared" si="80"/>
        <v>2021</v>
      </c>
      <c r="D244" s="101">
        <f t="shared" si="80"/>
        <v>2022</v>
      </c>
      <c r="E244" s="101">
        <f t="shared" si="80"/>
        <v>2023</v>
      </c>
      <c r="F244" s="101">
        <f t="shared" si="80"/>
        <v>2024</v>
      </c>
      <c r="G244" s="101">
        <f t="shared" si="80"/>
        <v>2025</v>
      </c>
      <c r="H244" s="101">
        <f t="shared" si="80"/>
        <v>2026</v>
      </c>
      <c r="I244" s="101">
        <f t="shared" si="80"/>
        <v>2027</v>
      </c>
      <c r="J244" s="101">
        <f t="shared" si="80"/>
        <v>2028</v>
      </c>
      <c r="K244" s="101">
        <f t="shared" si="80"/>
        <v>2029</v>
      </c>
      <c r="L244" s="101">
        <f t="shared" si="80"/>
        <v>2030</v>
      </c>
      <c r="M244" s="101">
        <f t="shared" si="80"/>
        <v>2031</v>
      </c>
      <c r="N244" s="101">
        <f t="shared" si="80"/>
        <v>2032</v>
      </c>
      <c r="O244" s="101">
        <f t="shared" si="80"/>
        <v>2033</v>
      </c>
      <c r="P244" s="101">
        <f t="shared" si="80"/>
        <v>2034</v>
      </c>
      <c r="Q244" s="101">
        <f t="shared" si="80"/>
        <v>2035</v>
      </c>
      <c r="R244" s="101">
        <f t="shared" si="80"/>
        <v>2036</v>
      </c>
      <c r="S244" s="101">
        <f t="shared" si="80"/>
        <v>2037</v>
      </c>
      <c r="T244" s="101">
        <f t="shared" si="80"/>
        <v>2038</v>
      </c>
      <c r="U244" s="101">
        <f t="shared" si="80"/>
        <v>2039</v>
      </c>
      <c r="V244" s="101">
        <f t="shared" si="80"/>
        <v>2040</v>
      </c>
      <c r="W244" s="101">
        <f t="shared" si="80"/>
        <v>2041</v>
      </c>
      <c r="X244" s="101">
        <f t="shared" si="80"/>
        <v>2042</v>
      </c>
      <c r="Y244" s="101">
        <f t="shared" si="80"/>
        <v>2043</v>
      </c>
      <c r="Z244" s="101">
        <f t="shared" si="80"/>
        <v>2044</v>
      </c>
      <c r="AA244" s="101">
        <f t="shared" si="80"/>
        <v>2045</v>
      </c>
      <c r="AB244" s="101">
        <f t="shared" si="80"/>
        <v>2046</v>
      </c>
      <c r="AC244" s="101">
        <f t="shared" si="80"/>
        <v>2047</v>
      </c>
      <c r="AD244" s="101">
        <f t="shared" si="80"/>
        <v>2048</v>
      </c>
      <c r="AE244" s="101">
        <f t="shared" si="80"/>
        <v>2049</v>
      </c>
      <c r="AF244" s="101">
        <f t="shared" si="80"/>
        <v>2050</v>
      </c>
    </row>
    <row r="245" spans="1:42">
      <c r="A245" s="101" t="s">
        <v>3668</v>
      </c>
      <c r="B245" s="106"/>
      <c r="C245" s="106" t="str">
        <f t="shared" ref="C245:AF253" si="81">IFERROR(C94/B94-1,"")</f>
        <v/>
      </c>
      <c r="D245" s="106" t="str">
        <f t="shared" si="81"/>
        <v/>
      </c>
      <c r="E245" s="106" t="str">
        <f t="shared" si="81"/>
        <v/>
      </c>
      <c r="F245" s="106" t="str">
        <f t="shared" si="81"/>
        <v/>
      </c>
      <c r="G245" s="106" t="str">
        <f t="shared" si="81"/>
        <v/>
      </c>
      <c r="H245" s="106" t="str">
        <f t="shared" si="81"/>
        <v/>
      </c>
      <c r="I245" s="106" t="str">
        <f t="shared" si="81"/>
        <v/>
      </c>
      <c r="J245" s="106" t="str">
        <f t="shared" si="81"/>
        <v/>
      </c>
      <c r="K245" s="106" t="str">
        <f t="shared" si="81"/>
        <v/>
      </c>
      <c r="L245" s="106" t="str">
        <f t="shared" si="81"/>
        <v/>
      </c>
      <c r="M245" s="106" t="str">
        <f t="shared" si="81"/>
        <v/>
      </c>
      <c r="N245" s="106" t="str">
        <f t="shared" si="81"/>
        <v/>
      </c>
      <c r="O245" s="106" t="str">
        <f t="shared" si="81"/>
        <v/>
      </c>
      <c r="P245" s="106" t="str">
        <f t="shared" si="81"/>
        <v/>
      </c>
      <c r="Q245" s="106" t="str">
        <f t="shared" si="81"/>
        <v/>
      </c>
      <c r="R245" s="106" t="str">
        <f t="shared" si="81"/>
        <v/>
      </c>
      <c r="S245" s="106" t="str">
        <f t="shared" si="81"/>
        <v/>
      </c>
      <c r="T245" s="106" t="str">
        <f t="shared" si="81"/>
        <v/>
      </c>
      <c r="U245" s="106" t="str">
        <f t="shared" si="81"/>
        <v/>
      </c>
      <c r="V245" s="106" t="str">
        <f t="shared" si="81"/>
        <v/>
      </c>
      <c r="W245" s="106" t="str">
        <f t="shared" si="81"/>
        <v/>
      </c>
      <c r="X245" s="106" t="str">
        <f t="shared" si="81"/>
        <v/>
      </c>
      <c r="Y245" s="106" t="str">
        <f t="shared" si="81"/>
        <v/>
      </c>
      <c r="Z245" s="106" t="str">
        <f t="shared" si="81"/>
        <v/>
      </c>
      <c r="AA245" s="106" t="str">
        <f t="shared" si="81"/>
        <v/>
      </c>
      <c r="AB245" s="106" t="str">
        <f t="shared" si="81"/>
        <v/>
      </c>
      <c r="AC245" s="106" t="str">
        <f t="shared" si="81"/>
        <v/>
      </c>
      <c r="AD245" s="106" t="str">
        <f t="shared" si="81"/>
        <v/>
      </c>
      <c r="AE245" s="106" t="str">
        <f t="shared" si="81"/>
        <v/>
      </c>
      <c r="AF245" s="106" t="str">
        <f t="shared" si="81"/>
        <v/>
      </c>
      <c r="AH245" s="101" t="str">
        <f t="shared" ref="AH245:AP245" si="82">IFERROR(AH94/AG94,"")</f>
        <v/>
      </c>
      <c r="AI245" s="101" t="str">
        <f t="shared" si="82"/>
        <v/>
      </c>
      <c r="AJ245" s="101" t="str">
        <f t="shared" si="82"/>
        <v/>
      </c>
      <c r="AK245" s="101" t="str">
        <f t="shared" si="82"/>
        <v/>
      </c>
      <c r="AL245" s="101" t="str">
        <f t="shared" si="82"/>
        <v/>
      </c>
      <c r="AM245" s="101" t="str">
        <f t="shared" si="82"/>
        <v/>
      </c>
      <c r="AN245" s="101" t="str">
        <f t="shared" si="82"/>
        <v/>
      </c>
      <c r="AO245" s="101" t="str">
        <f t="shared" si="82"/>
        <v/>
      </c>
      <c r="AP245" s="101" t="str">
        <f t="shared" si="82"/>
        <v/>
      </c>
    </row>
    <row r="246" spans="1:42">
      <c r="A246" s="101" t="s">
        <v>3669</v>
      </c>
      <c r="B246" s="106"/>
      <c r="C246" s="106">
        <f t="shared" si="81"/>
        <v>4.119091531303698E-2</v>
      </c>
      <c r="D246" s="106">
        <f t="shared" si="81"/>
        <v>2.4206793457941522E-3</v>
      </c>
      <c r="E246" s="106">
        <f t="shared" si="81"/>
        <v>-3.7591613758745646E-2</v>
      </c>
      <c r="F246" s="106">
        <f t="shared" si="81"/>
        <v>-1.754641472454932E-2</v>
      </c>
      <c r="G246" s="106">
        <f t="shared" si="81"/>
        <v>-4.271917341160425E-2</v>
      </c>
      <c r="H246" s="106">
        <f t="shared" si="81"/>
        <v>-1.0735924032221011E-2</v>
      </c>
      <c r="I246" s="106">
        <f t="shared" si="81"/>
        <v>-9.7337597828172084E-3</v>
      </c>
      <c r="J246" s="106">
        <f t="shared" si="81"/>
        <v>-2.2987480466456489E-2</v>
      </c>
      <c r="K246" s="106">
        <f t="shared" si="81"/>
        <v>-3.4340810149580125E-3</v>
      </c>
      <c r="L246" s="106">
        <f t="shared" si="81"/>
        <v>-2.5141318446454397E-3</v>
      </c>
      <c r="M246" s="106">
        <f t="shared" si="81"/>
        <v>2.5129118795104155E-3</v>
      </c>
      <c r="N246" s="106">
        <f t="shared" si="81"/>
        <v>-1.4022073037936011E-2</v>
      </c>
      <c r="O246" s="106">
        <f t="shared" si="81"/>
        <v>-8.8194042182827559E-3</v>
      </c>
      <c r="P246" s="106">
        <f t="shared" si="81"/>
        <v>-3.0935211675403584E-3</v>
      </c>
      <c r="Q246" s="106">
        <f t="shared" si="81"/>
        <v>-8.6546953894789391E-3</v>
      </c>
      <c r="R246" s="106">
        <f t="shared" si="81"/>
        <v>-5.8882080948453597E-3</v>
      </c>
      <c r="S246" s="106">
        <f t="shared" si="81"/>
        <v>-8.4063351881213944E-4</v>
      </c>
      <c r="T246" s="106">
        <f t="shared" si="81"/>
        <v>7.9987815064592738E-3</v>
      </c>
      <c r="U246" s="106">
        <f t="shared" si="81"/>
        <v>-1.7178977967736708E-3</v>
      </c>
      <c r="V246" s="106">
        <f t="shared" si="81"/>
        <v>-6.2467302271473901E-4</v>
      </c>
      <c r="W246" s="106">
        <f t="shared" si="81"/>
        <v>-6.6773608617709534E-4</v>
      </c>
      <c r="X246" s="106">
        <f t="shared" si="81"/>
        <v>-3.0281707082369103E-3</v>
      </c>
      <c r="Y246" s="106">
        <f t="shared" si="81"/>
        <v>-8.9884386961347484E-4</v>
      </c>
      <c r="Z246" s="106">
        <f t="shared" si="81"/>
        <v>-1.4231415986644125E-3</v>
      </c>
      <c r="AA246" s="106">
        <f t="shared" si="81"/>
        <v>-2.8467117093692318E-3</v>
      </c>
      <c r="AB246" s="106">
        <f t="shared" si="81"/>
        <v>-1.2867390684786484E-3</v>
      </c>
      <c r="AC246" s="106">
        <f t="shared" si="81"/>
        <v>-1.384935592298242E-3</v>
      </c>
      <c r="AD246" s="106">
        <f t="shared" si="81"/>
        <v>-6.3493819947018082E-3</v>
      </c>
      <c r="AE246" s="106">
        <f t="shared" si="81"/>
        <v>-1.4581309001374665E-3</v>
      </c>
      <c r="AF246" s="106">
        <f t="shared" si="81"/>
        <v>-7.5004549908364027E-4</v>
      </c>
      <c r="AH246" s="101" t="str">
        <f t="shared" ref="AH246:AP246" si="83">IFERROR(AH95/AG95,"")</f>
        <v/>
      </c>
      <c r="AI246" s="101" t="str">
        <f t="shared" si="83"/>
        <v/>
      </c>
      <c r="AJ246" s="101" t="str">
        <f t="shared" si="83"/>
        <v/>
      </c>
      <c r="AK246" s="101" t="str">
        <f t="shared" si="83"/>
        <v/>
      </c>
      <c r="AL246" s="101" t="str">
        <f t="shared" si="83"/>
        <v/>
      </c>
      <c r="AM246" s="101" t="str">
        <f t="shared" si="83"/>
        <v/>
      </c>
      <c r="AN246" s="101" t="str">
        <f t="shared" si="83"/>
        <v/>
      </c>
      <c r="AO246" s="101" t="str">
        <f t="shared" si="83"/>
        <v/>
      </c>
      <c r="AP246" s="101" t="str">
        <f t="shared" si="83"/>
        <v/>
      </c>
    </row>
    <row r="247" spans="1:42">
      <c r="A247" s="101" t="s">
        <v>3670</v>
      </c>
      <c r="B247" s="106"/>
      <c r="C247" s="106" t="str">
        <f t="shared" si="81"/>
        <v/>
      </c>
      <c r="D247" s="106" t="str">
        <f t="shared" si="81"/>
        <v/>
      </c>
      <c r="E247" s="106" t="str">
        <f t="shared" si="81"/>
        <v/>
      </c>
      <c r="F247" s="106" t="str">
        <f t="shared" si="81"/>
        <v/>
      </c>
      <c r="G247" s="106" t="str">
        <f t="shared" si="81"/>
        <v/>
      </c>
      <c r="H247" s="106" t="str">
        <f t="shared" si="81"/>
        <v/>
      </c>
      <c r="I247" s="106" t="str">
        <f t="shared" si="81"/>
        <v/>
      </c>
      <c r="J247" s="106" t="str">
        <f t="shared" si="81"/>
        <v/>
      </c>
      <c r="K247" s="106" t="str">
        <f t="shared" si="81"/>
        <v/>
      </c>
      <c r="L247" s="106" t="str">
        <f t="shared" si="81"/>
        <v/>
      </c>
      <c r="M247" s="106" t="str">
        <f t="shared" si="81"/>
        <v/>
      </c>
      <c r="N247" s="106" t="str">
        <f t="shared" si="81"/>
        <v/>
      </c>
      <c r="O247" s="106" t="str">
        <f t="shared" si="81"/>
        <v/>
      </c>
      <c r="P247" s="106" t="str">
        <f t="shared" si="81"/>
        <v/>
      </c>
      <c r="Q247" s="106" t="str">
        <f t="shared" si="81"/>
        <v/>
      </c>
      <c r="R247" s="106" t="str">
        <f t="shared" si="81"/>
        <v/>
      </c>
      <c r="S247" s="106" t="str">
        <f t="shared" si="81"/>
        <v/>
      </c>
      <c r="T247" s="106" t="str">
        <f t="shared" si="81"/>
        <v/>
      </c>
      <c r="U247" s="106" t="str">
        <f t="shared" si="81"/>
        <v/>
      </c>
      <c r="V247" s="106" t="str">
        <f t="shared" si="81"/>
        <v/>
      </c>
      <c r="W247" s="106" t="str">
        <f t="shared" si="81"/>
        <v/>
      </c>
      <c r="X247" s="106" t="str">
        <f t="shared" si="81"/>
        <v/>
      </c>
      <c r="Y247" s="106" t="str">
        <f t="shared" si="81"/>
        <v/>
      </c>
      <c r="Z247" s="106" t="str">
        <f t="shared" si="81"/>
        <v/>
      </c>
      <c r="AA247" s="106" t="str">
        <f t="shared" si="81"/>
        <v/>
      </c>
      <c r="AB247" s="106" t="str">
        <f t="shared" si="81"/>
        <v/>
      </c>
      <c r="AC247" s="106" t="str">
        <f t="shared" si="81"/>
        <v/>
      </c>
      <c r="AD247" s="106" t="str">
        <f t="shared" si="81"/>
        <v/>
      </c>
      <c r="AE247" s="106" t="str">
        <f t="shared" si="81"/>
        <v/>
      </c>
      <c r="AF247" s="106" t="str">
        <f t="shared" si="81"/>
        <v/>
      </c>
      <c r="AH247" s="101" t="str">
        <f t="shared" ref="AH247:AP247" si="84">IFERROR(AH96/AG96,"")</f>
        <v/>
      </c>
      <c r="AI247" s="101" t="str">
        <f t="shared" si="84"/>
        <v/>
      </c>
      <c r="AJ247" s="101" t="str">
        <f t="shared" si="84"/>
        <v/>
      </c>
      <c r="AK247" s="101" t="str">
        <f t="shared" si="84"/>
        <v/>
      </c>
      <c r="AL247" s="101" t="str">
        <f t="shared" si="84"/>
        <v/>
      </c>
      <c r="AM247" s="101" t="str">
        <f t="shared" si="84"/>
        <v/>
      </c>
      <c r="AN247" s="101" t="str">
        <f t="shared" si="84"/>
        <v/>
      </c>
      <c r="AO247" s="101" t="str">
        <f t="shared" si="84"/>
        <v/>
      </c>
      <c r="AP247" s="101" t="str">
        <f t="shared" si="84"/>
        <v/>
      </c>
    </row>
    <row r="248" spans="1:42">
      <c r="A248" s="101" t="s">
        <v>3671</v>
      </c>
      <c r="B248" s="106"/>
      <c r="C248" s="106" t="str">
        <f t="shared" si="81"/>
        <v/>
      </c>
      <c r="D248" s="106" t="str">
        <f t="shared" si="81"/>
        <v/>
      </c>
      <c r="E248" s="106" t="str">
        <f t="shared" si="81"/>
        <v/>
      </c>
      <c r="F248" s="106" t="str">
        <f t="shared" si="81"/>
        <v/>
      </c>
      <c r="G248" s="106" t="str">
        <f t="shared" si="81"/>
        <v/>
      </c>
      <c r="H248" s="106" t="str">
        <f t="shared" si="81"/>
        <v/>
      </c>
      <c r="I248" s="106" t="str">
        <f t="shared" si="81"/>
        <v/>
      </c>
      <c r="J248" s="106" t="str">
        <f t="shared" si="81"/>
        <v/>
      </c>
      <c r="K248" s="106" t="str">
        <f t="shared" si="81"/>
        <v/>
      </c>
      <c r="L248" s="106" t="str">
        <f t="shared" si="81"/>
        <v/>
      </c>
      <c r="M248" s="106" t="str">
        <f t="shared" si="81"/>
        <v/>
      </c>
      <c r="N248" s="106" t="str">
        <f t="shared" si="81"/>
        <v/>
      </c>
      <c r="O248" s="106" t="str">
        <f t="shared" si="81"/>
        <v/>
      </c>
      <c r="P248" s="106" t="str">
        <f t="shared" si="81"/>
        <v/>
      </c>
      <c r="Q248" s="106" t="str">
        <f t="shared" si="81"/>
        <v/>
      </c>
      <c r="R248" s="106" t="str">
        <f t="shared" si="81"/>
        <v/>
      </c>
      <c r="S248" s="106" t="str">
        <f t="shared" si="81"/>
        <v/>
      </c>
      <c r="T248" s="106" t="str">
        <f t="shared" si="81"/>
        <v/>
      </c>
      <c r="U248" s="106" t="str">
        <f t="shared" si="81"/>
        <v/>
      </c>
      <c r="V248" s="106" t="str">
        <f t="shared" si="81"/>
        <v/>
      </c>
      <c r="W248" s="106" t="str">
        <f t="shared" si="81"/>
        <v/>
      </c>
      <c r="X248" s="106" t="str">
        <f t="shared" si="81"/>
        <v/>
      </c>
      <c r="Y248" s="106" t="str">
        <f t="shared" si="81"/>
        <v/>
      </c>
      <c r="Z248" s="106" t="str">
        <f t="shared" si="81"/>
        <v/>
      </c>
      <c r="AA248" s="106" t="str">
        <f t="shared" si="81"/>
        <v/>
      </c>
      <c r="AB248" s="106" t="str">
        <f t="shared" si="81"/>
        <v/>
      </c>
      <c r="AC248" s="106" t="str">
        <f t="shared" si="81"/>
        <v/>
      </c>
      <c r="AD248" s="106" t="str">
        <f t="shared" si="81"/>
        <v/>
      </c>
      <c r="AE248" s="106" t="str">
        <f t="shared" si="81"/>
        <v/>
      </c>
      <c r="AF248" s="106" t="str">
        <f t="shared" si="81"/>
        <v/>
      </c>
      <c r="AH248" s="101" t="str">
        <f t="shared" ref="AH248:AP248" si="85">IFERROR(AH97/AG97,"")</f>
        <v/>
      </c>
      <c r="AI248" s="101" t="str">
        <f t="shared" si="85"/>
        <v/>
      </c>
      <c r="AJ248" s="101" t="str">
        <f t="shared" si="85"/>
        <v/>
      </c>
      <c r="AK248" s="101" t="str">
        <f t="shared" si="85"/>
        <v/>
      </c>
      <c r="AL248" s="101" t="str">
        <f t="shared" si="85"/>
        <v/>
      </c>
      <c r="AM248" s="101" t="str">
        <f t="shared" si="85"/>
        <v/>
      </c>
      <c r="AN248" s="101" t="str">
        <f t="shared" si="85"/>
        <v/>
      </c>
      <c r="AO248" s="101" t="str">
        <f t="shared" si="85"/>
        <v/>
      </c>
      <c r="AP248" s="101" t="str">
        <f t="shared" si="85"/>
        <v/>
      </c>
    </row>
    <row r="249" spans="1:42">
      <c r="A249" s="101" t="s">
        <v>3672</v>
      </c>
      <c r="B249" s="106"/>
      <c r="C249" s="106" t="str">
        <f t="shared" si="81"/>
        <v/>
      </c>
      <c r="D249" s="106" t="str">
        <f t="shared" si="81"/>
        <v/>
      </c>
      <c r="E249" s="106" t="str">
        <f t="shared" si="81"/>
        <v/>
      </c>
      <c r="F249" s="106" t="str">
        <f t="shared" si="81"/>
        <v/>
      </c>
      <c r="G249" s="106" t="str">
        <f t="shared" si="81"/>
        <v/>
      </c>
      <c r="H249" s="106" t="str">
        <f t="shared" si="81"/>
        <v/>
      </c>
      <c r="I249" s="106" t="str">
        <f t="shared" si="81"/>
        <v/>
      </c>
      <c r="J249" s="106" t="str">
        <f t="shared" si="81"/>
        <v/>
      </c>
      <c r="K249" s="106" t="str">
        <f t="shared" si="81"/>
        <v/>
      </c>
      <c r="L249" s="106" t="str">
        <f t="shared" si="81"/>
        <v/>
      </c>
      <c r="M249" s="106" t="str">
        <f t="shared" si="81"/>
        <v/>
      </c>
      <c r="N249" s="106" t="str">
        <f t="shared" si="81"/>
        <v/>
      </c>
      <c r="O249" s="106" t="str">
        <f t="shared" si="81"/>
        <v/>
      </c>
      <c r="P249" s="106" t="str">
        <f t="shared" si="81"/>
        <v/>
      </c>
      <c r="Q249" s="106" t="str">
        <f t="shared" si="81"/>
        <v/>
      </c>
      <c r="R249" s="106" t="str">
        <f t="shared" si="81"/>
        <v/>
      </c>
      <c r="S249" s="106" t="str">
        <f t="shared" si="81"/>
        <v/>
      </c>
      <c r="T249" s="106" t="str">
        <f t="shared" si="81"/>
        <v/>
      </c>
      <c r="U249" s="106" t="str">
        <f t="shared" si="81"/>
        <v/>
      </c>
      <c r="V249" s="106" t="str">
        <f t="shared" si="81"/>
        <v/>
      </c>
      <c r="W249" s="106" t="str">
        <f t="shared" si="81"/>
        <v/>
      </c>
      <c r="X249" s="106" t="str">
        <f t="shared" si="81"/>
        <v/>
      </c>
      <c r="Y249" s="106" t="str">
        <f t="shared" si="81"/>
        <v/>
      </c>
      <c r="Z249" s="106" t="str">
        <f t="shared" si="81"/>
        <v/>
      </c>
      <c r="AA249" s="106" t="str">
        <f t="shared" si="81"/>
        <v/>
      </c>
      <c r="AB249" s="106" t="str">
        <f t="shared" si="81"/>
        <v/>
      </c>
      <c r="AC249" s="106" t="str">
        <f t="shared" si="81"/>
        <v/>
      </c>
      <c r="AD249" s="106" t="str">
        <f t="shared" si="81"/>
        <v/>
      </c>
      <c r="AE249" s="106" t="str">
        <f t="shared" si="81"/>
        <v/>
      </c>
      <c r="AF249" s="106" t="str">
        <f t="shared" si="81"/>
        <v/>
      </c>
      <c r="AH249" s="101" t="str">
        <f t="shared" ref="AH249:AP249" si="86">IFERROR(AH98/AG98,"")</f>
        <v/>
      </c>
      <c r="AI249" s="101" t="str">
        <f t="shared" si="86"/>
        <v/>
      </c>
      <c r="AJ249" s="101" t="str">
        <f t="shared" si="86"/>
        <v/>
      </c>
      <c r="AK249" s="101" t="str">
        <f t="shared" si="86"/>
        <v/>
      </c>
      <c r="AL249" s="101" t="str">
        <f t="shared" si="86"/>
        <v/>
      </c>
      <c r="AM249" s="101" t="str">
        <f t="shared" si="86"/>
        <v/>
      </c>
      <c r="AN249" s="101" t="str">
        <f t="shared" si="86"/>
        <v/>
      </c>
      <c r="AO249" s="101" t="str">
        <f t="shared" si="86"/>
        <v/>
      </c>
      <c r="AP249" s="101" t="str">
        <f t="shared" si="86"/>
        <v/>
      </c>
    </row>
    <row r="250" spans="1:42">
      <c r="A250" s="101" t="s">
        <v>3673</v>
      </c>
      <c r="B250" s="106"/>
      <c r="C250" s="106" t="str">
        <f t="shared" si="81"/>
        <v/>
      </c>
      <c r="D250" s="106" t="str">
        <f t="shared" si="81"/>
        <v/>
      </c>
      <c r="E250" s="106" t="str">
        <f t="shared" si="81"/>
        <v/>
      </c>
      <c r="F250" s="106" t="str">
        <f t="shared" si="81"/>
        <v/>
      </c>
      <c r="G250" s="106" t="str">
        <f t="shared" si="81"/>
        <v/>
      </c>
      <c r="H250" s="106" t="str">
        <f t="shared" si="81"/>
        <v/>
      </c>
      <c r="I250" s="106" t="str">
        <f t="shared" si="81"/>
        <v/>
      </c>
      <c r="J250" s="106" t="str">
        <f t="shared" si="81"/>
        <v/>
      </c>
      <c r="K250" s="106" t="str">
        <f t="shared" si="81"/>
        <v/>
      </c>
      <c r="L250" s="106" t="str">
        <f t="shared" si="81"/>
        <v/>
      </c>
      <c r="M250" s="106" t="str">
        <f t="shared" si="81"/>
        <v/>
      </c>
      <c r="N250" s="106" t="str">
        <f t="shared" si="81"/>
        <v/>
      </c>
      <c r="O250" s="106" t="str">
        <f t="shared" si="81"/>
        <v/>
      </c>
      <c r="P250" s="106" t="str">
        <f t="shared" si="81"/>
        <v/>
      </c>
      <c r="Q250" s="106" t="str">
        <f t="shared" si="81"/>
        <v/>
      </c>
      <c r="R250" s="106" t="str">
        <f t="shared" si="81"/>
        <v/>
      </c>
      <c r="S250" s="106" t="str">
        <f t="shared" si="81"/>
        <v/>
      </c>
      <c r="T250" s="106" t="str">
        <f t="shared" si="81"/>
        <v/>
      </c>
      <c r="U250" s="106" t="str">
        <f t="shared" si="81"/>
        <v/>
      </c>
      <c r="V250" s="106" t="str">
        <f t="shared" si="81"/>
        <v/>
      </c>
      <c r="W250" s="106" t="str">
        <f t="shared" si="81"/>
        <v/>
      </c>
      <c r="X250" s="106" t="str">
        <f t="shared" si="81"/>
        <v/>
      </c>
      <c r="Y250" s="106" t="str">
        <f t="shared" si="81"/>
        <v/>
      </c>
      <c r="Z250" s="106" t="str">
        <f t="shared" si="81"/>
        <v/>
      </c>
      <c r="AA250" s="106" t="str">
        <f t="shared" si="81"/>
        <v/>
      </c>
      <c r="AB250" s="106" t="str">
        <f t="shared" si="81"/>
        <v/>
      </c>
      <c r="AC250" s="106" t="str">
        <f t="shared" si="81"/>
        <v/>
      </c>
      <c r="AD250" s="106" t="str">
        <f t="shared" si="81"/>
        <v/>
      </c>
      <c r="AE250" s="106" t="str">
        <f t="shared" si="81"/>
        <v/>
      </c>
      <c r="AF250" s="106" t="str">
        <f t="shared" si="81"/>
        <v/>
      </c>
      <c r="AH250" s="101" t="str">
        <f t="shared" ref="AH250:AP250" si="87">IFERROR(AH99/AG99,"")</f>
        <v/>
      </c>
      <c r="AI250" s="101" t="str">
        <f t="shared" si="87"/>
        <v/>
      </c>
      <c r="AJ250" s="101" t="str">
        <f t="shared" si="87"/>
        <v/>
      </c>
      <c r="AK250" s="101" t="str">
        <f t="shared" si="87"/>
        <v/>
      </c>
      <c r="AL250" s="101" t="str">
        <f t="shared" si="87"/>
        <v/>
      </c>
      <c r="AM250" s="101" t="str">
        <f t="shared" si="87"/>
        <v/>
      </c>
      <c r="AN250" s="101" t="str">
        <f t="shared" si="87"/>
        <v/>
      </c>
      <c r="AO250" s="101" t="str">
        <f t="shared" si="87"/>
        <v/>
      </c>
      <c r="AP250" s="101" t="str">
        <f t="shared" si="87"/>
        <v/>
      </c>
    </row>
    <row r="251" spans="1:42">
      <c r="A251" s="101" t="s">
        <v>3674</v>
      </c>
      <c r="B251" s="106"/>
      <c r="C251" s="106" t="str">
        <f t="shared" si="81"/>
        <v/>
      </c>
      <c r="D251" s="106" t="str">
        <f t="shared" si="81"/>
        <v/>
      </c>
      <c r="E251" s="106" t="str">
        <f t="shared" si="81"/>
        <v/>
      </c>
      <c r="F251" s="106" t="str">
        <f t="shared" si="81"/>
        <v/>
      </c>
      <c r="G251" s="106" t="str">
        <f t="shared" si="81"/>
        <v/>
      </c>
      <c r="H251" s="106" t="str">
        <f t="shared" si="81"/>
        <v/>
      </c>
      <c r="I251" s="106" t="str">
        <f t="shared" si="81"/>
        <v/>
      </c>
      <c r="J251" s="106" t="str">
        <f t="shared" si="81"/>
        <v/>
      </c>
      <c r="K251" s="106" t="str">
        <f t="shared" si="81"/>
        <v/>
      </c>
      <c r="L251" s="106" t="str">
        <f t="shared" si="81"/>
        <v/>
      </c>
      <c r="M251" s="106" t="str">
        <f t="shared" si="81"/>
        <v/>
      </c>
      <c r="N251" s="106" t="str">
        <f t="shared" si="81"/>
        <v/>
      </c>
      <c r="O251" s="106" t="str">
        <f t="shared" si="81"/>
        <v/>
      </c>
      <c r="P251" s="106" t="str">
        <f t="shared" si="81"/>
        <v/>
      </c>
      <c r="Q251" s="106" t="str">
        <f t="shared" si="81"/>
        <v/>
      </c>
      <c r="R251" s="106" t="str">
        <f t="shared" si="81"/>
        <v/>
      </c>
      <c r="S251" s="106" t="str">
        <f t="shared" si="81"/>
        <v/>
      </c>
      <c r="T251" s="106" t="str">
        <f t="shared" si="81"/>
        <v/>
      </c>
      <c r="U251" s="106" t="str">
        <f t="shared" si="81"/>
        <v/>
      </c>
      <c r="V251" s="106" t="str">
        <f t="shared" si="81"/>
        <v/>
      </c>
      <c r="W251" s="106" t="str">
        <f t="shared" si="81"/>
        <v/>
      </c>
      <c r="X251" s="106" t="str">
        <f t="shared" si="81"/>
        <v/>
      </c>
      <c r="Y251" s="106" t="str">
        <f t="shared" si="81"/>
        <v/>
      </c>
      <c r="Z251" s="106" t="str">
        <f t="shared" si="81"/>
        <v/>
      </c>
      <c r="AA251" s="106" t="str">
        <f t="shared" si="81"/>
        <v/>
      </c>
      <c r="AB251" s="106" t="str">
        <f t="shared" si="81"/>
        <v/>
      </c>
      <c r="AC251" s="106" t="str">
        <f t="shared" si="81"/>
        <v/>
      </c>
      <c r="AD251" s="106" t="str">
        <f t="shared" si="81"/>
        <v/>
      </c>
      <c r="AE251" s="106" t="str">
        <f t="shared" si="81"/>
        <v/>
      </c>
      <c r="AF251" s="106" t="str">
        <f t="shared" si="81"/>
        <v/>
      </c>
      <c r="AH251" s="101" t="str">
        <f t="shared" ref="AH251:AP251" si="88">IFERROR(AH100/AG100,"")</f>
        <v/>
      </c>
      <c r="AI251" s="101" t="str">
        <f t="shared" si="88"/>
        <v/>
      </c>
      <c r="AJ251" s="101" t="str">
        <f t="shared" si="88"/>
        <v/>
      </c>
      <c r="AK251" s="101" t="str">
        <f t="shared" si="88"/>
        <v/>
      </c>
      <c r="AL251" s="101" t="str">
        <f t="shared" si="88"/>
        <v/>
      </c>
      <c r="AM251" s="101" t="str">
        <f t="shared" si="88"/>
        <v/>
      </c>
      <c r="AN251" s="101" t="str">
        <f t="shared" si="88"/>
        <v/>
      </c>
      <c r="AO251" s="101" t="str">
        <f t="shared" si="88"/>
        <v/>
      </c>
      <c r="AP251" s="101" t="str">
        <f t="shared" si="88"/>
        <v/>
      </c>
    </row>
    <row r="252" spans="1:42">
      <c r="A252" s="101" t="s">
        <v>3675</v>
      </c>
      <c r="B252" s="106"/>
      <c r="C252" s="106" t="str">
        <f t="shared" si="81"/>
        <v/>
      </c>
      <c r="D252" s="106" t="str">
        <f t="shared" si="81"/>
        <v/>
      </c>
      <c r="E252" s="106" t="str">
        <f t="shared" si="81"/>
        <v/>
      </c>
      <c r="F252" s="106" t="str">
        <f t="shared" si="81"/>
        <v/>
      </c>
      <c r="G252" s="106" t="str">
        <f t="shared" si="81"/>
        <v/>
      </c>
      <c r="H252" s="106" t="str">
        <f t="shared" si="81"/>
        <v/>
      </c>
      <c r="I252" s="106" t="str">
        <f t="shared" si="81"/>
        <v/>
      </c>
      <c r="J252" s="106" t="str">
        <f t="shared" si="81"/>
        <v/>
      </c>
      <c r="K252" s="106" t="str">
        <f t="shared" si="81"/>
        <v/>
      </c>
      <c r="L252" s="106" t="str">
        <f t="shared" si="81"/>
        <v/>
      </c>
      <c r="M252" s="106" t="str">
        <f t="shared" si="81"/>
        <v/>
      </c>
      <c r="N252" s="106" t="str">
        <f t="shared" si="81"/>
        <v/>
      </c>
      <c r="O252" s="106" t="str">
        <f t="shared" si="81"/>
        <v/>
      </c>
      <c r="P252" s="106" t="str">
        <f t="shared" si="81"/>
        <v/>
      </c>
      <c r="Q252" s="106" t="str">
        <f t="shared" si="81"/>
        <v/>
      </c>
      <c r="R252" s="106" t="str">
        <f t="shared" si="81"/>
        <v/>
      </c>
      <c r="S252" s="106" t="str">
        <f t="shared" si="81"/>
        <v/>
      </c>
      <c r="T252" s="106" t="str">
        <f t="shared" si="81"/>
        <v/>
      </c>
      <c r="U252" s="106" t="str">
        <f t="shared" si="81"/>
        <v/>
      </c>
      <c r="V252" s="106" t="str">
        <f t="shared" si="81"/>
        <v/>
      </c>
      <c r="W252" s="106" t="str">
        <f t="shared" si="81"/>
        <v/>
      </c>
      <c r="X252" s="106" t="str">
        <f t="shared" si="81"/>
        <v/>
      </c>
      <c r="Y252" s="106" t="str">
        <f t="shared" si="81"/>
        <v/>
      </c>
      <c r="Z252" s="106" t="str">
        <f t="shared" si="81"/>
        <v/>
      </c>
      <c r="AA252" s="106" t="str">
        <f t="shared" si="81"/>
        <v/>
      </c>
      <c r="AB252" s="106" t="str">
        <f t="shared" si="81"/>
        <v/>
      </c>
      <c r="AC252" s="106" t="str">
        <f t="shared" si="81"/>
        <v/>
      </c>
      <c r="AD252" s="106" t="str">
        <f t="shared" si="81"/>
        <v/>
      </c>
      <c r="AE252" s="106" t="str">
        <f t="shared" si="81"/>
        <v/>
      </c>
      <c r="AF252" s="106" t="str">
        <f t="shared" si="81"/>
        <v/>
      </c>
      <c r="AH252" s="101" t="str">
        <f t="shared" ref="AH252:AP252" si="89">IFERROR(AH101/AG101,"")</f>
        <v/>
      </c>
      <c r="AI252" s="101" t="str">
        <f t="shared" si="89"/>
        <v/>
      </c>
      <c r="AJ252" s="101" t="str">
        <f t="shared" si="89"/>
        <v/>
      </c>
      <c r="AK252" s="101" t="str">
        <f t="shared" si="89"/>
        <v/>
      </c>
      <c r="AL252" s="101" t="str">
        <f t="shared" si="89"/>
        <v/>
      </c>
      <c r="AM252" s="101" t="str">
        <f t="shared" si="89"/>
        <v/>
      </c>
      <c r="AN252" s="101" t="str">
        <f t="shared" si="89"/>
        <v/>
      </c>
      <c r="AO252" s="101" t="str">
        <f t="shared" si="89"/>
        <v/>
      </c>
      <c r="AP252" s="101" t="str">
        <f t="shared" si="89"/>
        <v/>
      </c>
    </row>
    <row r="253" spans="1:42">
      <c r="A253" s="102" t="s">
        <v>3685</v>
      </c>
      <c r="B253" s="106"/>
      <c r="C253" s="106" t="str">
        <f t="shared" si="81"/>
        <v/>
      </c>
      <c r="D253" s="106" t="str">
        <f t="shared" si="81"/>
        <v/>
      </c>
      <c r="E253" s="106" t="str">
        <f t="shared" si="81"/>
        <v/>
      </c>
      <c r="F253" s="106" t="str">
        <f t="shared" si="81"/>
        <v/>
      </c>
      <c r="G253" s="106" t="str">
        <f t="shared" si="81"/>
        <v/>
      </c>
      <c r="H253" s="106" t="str">
        <f t="shared" si="81"/>
        <v/>
      </c>
      <c r="I253" s="106" t="str">
        <f t="shared" si="81"/>
        <v/>
      </c>
      <c r="J253" s="106" t="str">
        <f t="shared" si="81"/>
        <v/>
      </c>
      <c r="K253" s="106" t="str">
        <f t="shared" si="81"/>
        <v/>
      </c>
      <c r="L253" s="106" t="str">
        <f t="shared" si="81"/>
        <v/>
      </c>
      <c r="M253" s="106" t="str">
        <f t="shared" si="81"/>
        <v/>
      </c>
      <c r="N253" s="106" t="str">
        <f t="shared" si="81"/>
        <v/>
      </c>
      <c r="O253" s="106" t="str">
        <f t="shared" si="81"/>
        <v/>
      </c>
      <c r="P253" s="106" t="str">
        <f t="shared" si="81"/>
        <v/>
      </c>
      <c r="Q253" s="106" t="str">
        <f t="shared" si="81"/>
        <v/>
      </c>
      <c r="R253" s="106" t="str">
        <f t="shared" ref="R253:AF253" si="90">IFERROR(R102/Q102-1,"")</f>
        <v/>
      </c>
      <c r="S253" s="106" t="str">
        <f t="shared" si="90"/>
        <v/>
      </c>
      <c r="T253" s="106" t="str">
        <f t="shared" si="90"/>
        <v/>
      </c>
      <c r="U253" s="106" t="str">
        <f t="shared" si="90"/>
        <v/>
      </c>
      <c r="V253" s="106" t="str">
        <f t="shared" si="90"/>
        <v/>
      </c>
      <c r="W253" s="106" t="str">
        <f t="shared" si="90"/>
        <v/>
      </c>
      <c r="X253" s="106" t="str">
        <f t="shared" si="90"/>
        <v/>
      </c>
      <c r="Y253" s="106" t="str">
        <f t="shared" si="90"/>
        <v/>
      </c>
      <c r="Z253" s="106" t="str">
        <f t="shared" si="90"/>
        <v/>
      </c>
      <c r="AA253" s="106" t="str">
        <f t="shared" si="90"/>
        <v/>
      </c>
      <c r="AB253" s="106" t="str">
        <f t="shared" si="90"/>
        <v/>
      </c>
      <c r="AC253" s="106" t="str">
        <f t="shared" si="90"/>
        <v/>
      </c>
      <c r="AD253" s="106" t="str">
        <f t="shared" si="90"/>
        <v/>
      </c>
      <c r="AE253" s="106" t="str">
        <f t="shared" si="90"/>
        <v/>
      </c>
      <c r="AF253" s="106" t="str">
        <f t="shared" si="90"/>
        <v/>
      </c>
      <c r="AH253" s="101" t="str">
        <f t="shared" ref="AH253:AP253" si="91">IFERROR(AH102/AG102,"")</f>
        <v/>
      </c>
      <c r="AI253" s="101" t="str">
        <f t="shared" si="91"/>
        <v/>
      </c>
      <c r="AJ253" s="101" t="str">
        <f t="shared" si="91"/>
        <v/>
      </c>
      <c r="AK253" s="101" t="str">
        <f t="shared" si="91"/>
        <v/>
      </c>
      <c r="AL253" s="101" t="str">
        <f t="shared" si="91"/>
        <v/>
      </c>
      <c r="AM253" s="101" t="str">
        <f t="shared" si="91"/>
        <v/>
      </c>
      <c r="AN253" s="101" t="str">
        <f t="shared" si="91"/>
        <v/>
      </c>
      <c r="AO253" s="101" t="str">
        <f t="shared" si="91"/>
        <v/>
      </c>
      <c r="AP253" s="101" t="str">
        <f t="shared" si="91"/>
        <v/>
      </c>
    </row>
    <row r="254" spans="1:42">
      <c r="A254" s="105" t="s">
        <v>3697</v>
      </c>
      <c r="B254" s="101">
        <f t="shared" ref="B254:AF254" si="92">B$1</f>
        <v>2020</v>
      </c>
      <c r="C254" s="101">
        <f t="shared" si="92"/>
        <v>2021</v>
      </c>
      <c r="D254" s="101">
        <f t="shared" si="92"/>
        <v>2022</v>
      </c>
      <c r="E254" s="101">
        <f t="shared" si="92"/>
        <v>2023</v>
      </c>
      <c r="F254" s="101">
        <f t="shared" si="92"/>
        <v>2024</v>
      </c>
      <c r="G254" s="101">
        <f t="shared" si="92"/>
        <v>2025</v>
      </c>
      <c r="H254" s="101">
        <f t="shared" si="92"/>
        <v>2026</v>
      </c>
      <c r="I254" s="101">
        <f t="shared" si="92"/>
        <v>2027</v>
      </c>
      <c r="J254" s="101">
        <f t="shared" si="92"/>
        <v>2028</v>
      </c>
      <c r="K254" s="101">
        <f t="shared" si="92"/>
        <v>2029</v>
      </c>
      <c r="L254" s="101">
        <f t="shared" si="92"/>
        <v>2030</v>
      </c>
      <c r="M254" s="101">
        <f t="shared" si="92"/>
        <v>2031</v>
      </c>
      <c r="N254" s="101">
        <f t="shared" si="92"/>
        <v>2032</v>
      </c>
      <c r="O254" s="101">
        <f t="shared" si="92"/>
        <v>2033</v>
      </c>
      <c r="P254" s="101">
        <f t="shared" si="92"/>
        <v>2034</v>
      </c>
      <c r="Q254" s="101">
        <f t="shared" si="92"/>
        <v>2035</v>
      </c>
      <c r="R254" s="101">
        <f t="shared" si="92"/>
        <v>2036</v>
      </c>
      <c r="S254" s="101">
        <f t="shared" si="92"/>
        <v>2037</v>
      </c>
      <c r="T254" s="101">
        <f t="shared" si="92"/>
        <v>2038</v>
      </c>
      <c r="U254" s="101">
        <f t="shared" si="92"/>
        <v>2039</v>
      </c>
      <c r="V254" s="101">
        <f t="shared" si="92"/>
        <v>2040</v>
      </c>
      <c r="W254" s="101">
        <f t="shared" si="92"/>
        <v>2041</v>
      </c>
      <c r="X254" s="101">
        <f t="shared" si="92"/>
        <v>2042</v>
      </c>
      <c r="Y254" s="101">
        <f t="shared" si="92"/>
        <v>2043</v>
      </c>
      <c r="Z254" s="101">
        <f t="shared" si="92"/>
        <v>2044</v>
      </c>
      <c r="AA254" s="101">
        <f t="shared" si="92"/>
        <v>2045</v>
      </c>
      <c r="AB254" s="101">
        <f t="shared" si="92"/>
        <v>2046</v>
      </c>
      <c r="AC254" s="101">
        <f t="shared" si="92"/>
        <v>2047</v>
      </c>
      <c r="AD254" s="101">
        <f t="shared" si="92"/>
        <v>2048</v>
      </c>
      <c r="AE254" s="101">
        <f t="shared" si="92"/>
        <v>2049</v>
      </c>
      <c r="AF254" s="101">
        <f t="shared" si="92"/>
        <v>2050</v>
      </c>
    </row>
    <row r="255" spans="1:42">
      <c r="A255" s="101" t="s">
        <v>3668</v>
      </c>
      <c r="B255" s="106"/>
      <c r="C255" s="106" t="str">
        <f t="shared" ref="C255:AF263" si="93">IFERROR(C104/B104-1,"")</f>
        <v/>
      </c>
      <c r="D255" s="106" t="str">
        <f t="shared" si="93"/>
        <v/>
      </c>
      <c r="E255" s="106" t="str">
        <f t="shared" si="93"/>
        <v/>
      </c>
      <c r="F255" s="106" t="str">
        <f t="shared" si="93"/>
        <v/>
      </c>
      <c r="G255" s="106" t="str">
        <f t="shared" si="93"/>
        <v/>
      </c>
      <c r="H255" s="106" t="str">
        <f t="shared" si="93"/>
        <v/>
      </c>
      <c r="I255" s="106" t="str">
        <f t="shared" si="93"/>
        <v/>
      </c>
      <c r="J255" s="106" t="str">
        <f t="shared" si="93"/>
        <v/>
      </c>
      <c r="K255" s="106" t="str">
        <f t="shared" si="93"/>
        <v/>
      </c>
      <c r="L255" s="106" t="str">
        <f t="shared" si="93"/>
        <v/>
      </c>
      <c r="M255" s="106" t="str">
        <f t="shared" si="93"/>
        <v/>
      </c>
      <c r="N255" s="106" t="str">
        <f t="shared" si="93"/>
        <v/>
      </c>
      <c r="O255" s="106" t="str">
        <f t="shared" si="93"/>
        <v/>
      </c>
      <c r="P255" s="106" t="str">
        <f t="shared" si="93"/>
        <v/>
      </c>
      <c r="Q255" s="106" t="str">
        <f t="shared" si="93"/>
        <v/>
      </c>
      <c r="R255" s="106" t="str">
        <f t="shared" si="93"/>
        <v/>
      </c>
      <c r="S255" s="106" t="str">
        <f t="shared" si="93"/>
        <v/>
      </c>
      <c r="T255" s="106" t="str">
        <f t="shared" si="93"/>
        <v/>
      </c>
      <c r="U255" s="106" t="str">
        <f t="shared" si="93"/>
        <v/>
      </c>
      <c r="V255" s="106" t="str">
        <f t="shared" si="93"/>
        <v/>
      </c>
      <c r="W255" s="106" t="str">
        <f t="shared" si="93"/>
        <v/>
      </c>
      <c r="X255" s="106" t="str">
        <f t="shared" si="93"/>
        <v/>
      </c>
      <c r="Y255" s="106" t="str">
        <f t="shared" si="93"/>
        <v/>
      </c>
      <c r="Z255" s="106" t="str">
        <f t="shared" si="93"/>
        <v/>
      </c>
      <c r="AA255" s="106" t="str">
        <f t="shared" si="93"/>
        <v/>
      </c>
      <c r="AB255" s="106" t="str">
        <f t="shared" si="93"/>
        <v/>
      </c>
      <c r="AC255" s="106" t="str">
        <f t="shared" si="93"/>
        <v/>
      </c>
      <c r="AD255" s="106" t="str">
        <f t="shared" si="93"/>
        <v/>
      </c>
      <c r="AE255" s="106" t="str">
        <f t="shared" si="93"/>
        <v/>
      </c>
      <c r="AF255" s="106" t="str">
        <f t="shared" si="93"/>
        <v/>
      </c>
      <c r="AH255" s="101" t="str">
        <f t="shared" ref="AH255:AP255" si="94">IFERROR(AH104/AG104,"")</f>
        <v/>
      </c>
      <c r="AI255" s="101" t="str">
        <f t="shared" si="94"/>
        <v/>
      </c>
      <c r="AJ255" s="101" t="str">
        <f t="shared" si="94"/>
        <v/>
      </c>
      <c r="AK255" s="101" t="str">
        <f t="shared" si="94"/>
        <v/>
      </c>
      <c r="AL255" s="101" t="str">
        <f t="shared" si="94"/>
        <v/>
      </c>
      <c r="AM255" s="101" t="str">
        <f t="shared" si="94"/>
        <v/>
      </c>
      <c r="AN255" s="101" t="str">
        <f t="shared" si="94"/>
        <v/>
      </c>
      <c r="AO255" s="101" t="str">
        <f t="shared" si="94"/>
        <v/>
      </c>
      <c r="AP255" s="101" t="str">
        <f t="shared" si="94"/>
        <v/>
      </c>
    </row>
    <row r="256" spans="1:42">
      <c r="A256" s="101" t="s">
        <v>3669</v>
      </c>
      <c r="B256" s="106"/>
      <c r="C256" s="106">
        <f t="shared" si="93"/>
        <v>0.14178041028382293</v>
      </c>
      <c r="D256" s="106">
        <f t="shared" si="93"/>
        <v>6.8829603984568166E-2</v>
      </c>
      <c r="E256" s="106">
        <f t="shared" si="93"/>
        <v>6.1113406318169305E-2</v>
      </c>
      <c r="F256" s="106">
        <f t="shared" si="93"/>
        <v>2.1900270085538631E-2</v>
      </c>
      <c r="G256" s="106">
        <f t="shared" si="93"/>
        <v>2.3185773305536062E-2</v>
      </c>
      <c r="H256" s="106">
        <f t="shared" si="93"/>
        <v>-2.2832656729078638E-2</v>
      </c>
      <c r="I256" s="106">
        <f t="shared" si="93"/>
        <v>1.2640713110689594E-2</v>
      </c>
      <c r="J256" s="106">
        <f t="shared" si="93"/>
        <v>2.1337700817019689E-2</v>
      </c>
      <c r="K256" s="106">
        <f t="shared" si="93"/>
        <v>3.7133519337745113E-2</v>
      </c>
      <c r="L256" s="106">
        <f t="shared" si="93"/>
        <v>1.7861835900134571E-2</v>
      </c>
      <c r="M256" s="106">
        <f t="shared" si="93"/>
        <v>2.9379635932244685E-2</v>
      </c>
      <c r="N256" s="106">
        <f t="shared" si="93"/>
        <v>1.1880328288552677E-2</v>
      </c>
      <c r="O256" s="106">
        <f t="shared" si="93"/>
        <v>2.6879892653893567E-2</v>
      </c>
      <c r="P256" s="106">
        <f t="shared" si="93"/>
        <v>1.9727093722360145E-2</v>
      </c>
      <c r="Q256" s="106">
        <f t="shared" si="93"/>
        <v>9.7403058896814443E-3</v>
      </c>
      <c r="R256" s="106">
        <f t="shared" si="93"/>
        <v>1.8209081208290456E-2</v>
      </c>
      <c r="S256" s="106">
        <f t="shared" si="93"/>
        <v>1.6318536642604409E-2</v>
      </c>
      <c r="T256" s="106">
        <f t="shared" si="93"/>
        <v>2.6993600628003156E-2</v>
      </c>
      <c r="U256" s="106">
        <f t="shared" si="93"/>
        <v>-8.9519729653568803E-3</v>
      </c>
      <c r="V256" s="106">
        <f t="shared" si="93"/>
        <v>3.7297982765164495E-2</v>
      </c>
      <c r="W256" s="106">
        <f t="shared" si="93"/>
        <v>1.6715500888777601E-2</v>
      </c>
      <c r="X256" s="106">
        <f t="shared" si="93"/>
        <v>1.1369435251258775E-2</v>
      </c>
      <c r="Y256" s="106">
        <f t="shared" si="93"/>
        <v>1.0934239549422742E-2</v>
      </c>
      <c r="Z256" s="106">
        <f t="shared" si="93"/>
        <v>2.2469104369245096E-2</v>
      </c>
      <c r="AA256" s="106">
        <f t="shared" si="93"/>
        <v>1.7787713322801935E-2</v>
      </c>
      <c r="AB256" s="106">
        <f t="shared" si="93"/>
        <v>2.1097769507113062E-2</v>
      </c>
      <c r="AC256" s="106">
        <f t="shared" si="93"/>
        <v>1.2036138517590222E-2</v>
      </c>
      <c r="AD256" s="106">
        <f t="shared" si="93"/>
        <v>-2.7538328341978335E-3</v>
      </c>
      <c r="AE256" s="106">
        <f t="shared" si="93"/>
        <v>1.266488446420011E-2</v>
      </c>
      <c r="AF256" s="106">
        <f t="shared" si="93"/>
        <v>1.1828161487308142E-2</v>
      </c>
      <c r="AH256" s="101" t="str">
        <f t="shared" ref="AH256:AP256" si="95">IFERROR(AH105/AG105,"")</f>
        <v/>
      </c>
      <c r="AI256" s="101" t="str">
        <f t="shared" si="95"/>
        <v/>
      </c>
      <c r="AJ256" s="101" t="str">
        <f t="shared" si="95"/>
        <v/>
      </c>
      <c r="AK256" s="101" t="str">
        <f t="shared" si="95"/>
        <v/>
      </c>
      <c r="AL256" s="101" t="str">
        <f t="shared" si="95"/>
        <v/>
      </c>
      <c r="AM256" s="101" t="str">
        <f t="shared" si="95"/>
        <v/>
      </c>
      <c r="AN256" s="101" t="str">
        <f t="shared" si="95"/>
        <v/>
      </c>
      <c r="AO256" s="101" t="str">
        <f t="shared" si="95"/>
        <v/>
      </c>
      <c r="AP256" s="101" t="str">
        <f t="shared" si="95"/>
        <v/>
      </c>
    </row>
    <row r="257" spans="1:42">
      <c r="A257" s="101" t="s">
        <v>3670</v>
      </c>
      <c r="B257" s="106"/>
      <c r="C257" s="106" t="str">
        <f t="shared" si="93"/>
        <v/>
      </c>
      <c r="D257" s="106" t="str">
        <f t="shared" si="93"/>
        <v/>
      </c>
      <c r="E257" s="106" t="str">
        <f t="shared" si="93"/>
        <v/>
      </c>
      <c r="F257" s="106" t="str">
        <f t="shared" si="93"/>
        <v/>
      </c>
      <c r="G257" s="106" t="str">
        <f t="shared" si="93"/>
        <v/>
      </c>
      <c r="H257" s="106" t="str">
        <f t="shared" si="93"/>
        <v/>
      </c>
      <c r="I257" s="106" t="str">
        <f t="shared" si="93"/>
        <v/>
      </c>
      <c r="J257" s="106" t="str">
        <f t="shared" si="93"/>
        <v/>
      </c>
      <c r="K257" s="106" t="str">
        <f t="shared" si="93"/>
        <v/>
      </c>
      <c r="L257" s="106" t="str">
        <f t="shared" si="93"/>
        <v/>
      </c>
      <c r="M257" s="106" t="str">
        <f t="shared" si="93"/>
        <v/>
      </c>
      <c r="N257" s="106" t="str">
        <f t="shared" si="93"/>
        <v/>
      </c>
      <c r="O257" s="106" t="str">
        <f t="shared" si="93"/>
        <v/>
      </c>
      <c r="P257" s="106" t="str">
        <f t="shared" si="93"/>
        <v/>
      </c>
      <c r="Q257" s="106" t="str">
        <f t="shared" si="93"/>
        <v/>
      </c>
      <c r="R257" s="106" t="str">
        <f t="shared" si="93"/>
        <v/>
      </c>
      <c r="S257" s="106" t="str">
        <f t="shared" si="93"/>
        <v/>
      </c>
      <c r="T257" s="106" t="str">
        <f t="shared" si="93"/>
        <v/>
      </c>
      <c r="U257" s="106" t="str">
        <f t="shared" si="93"/>
        <v/>
      </c>
      <c r="V257" s="106" t="str">
        <f t="shared" si="93"/>
        <v/>
      </c>
      <c r="W257" s="106" t="str">
        <f t="shared" si="93"/>
        <v/>
      </c>
      <c r="X257" s="106" t="str">
        <f t="shared" si="93"/>
        <v/>
      </c>
      <c r="Y257" s="106" t="str">
        <f t="shared" si="93"/>
        <v/>
      </c>
      <c r="Z257" s="106" t="str">
        <f t="shared" si="93"/>
        <v/>
      </c>
      <c r="AA257" s="106" t="str">
        <f t="shared" si="93"/>
        <v/>
      </c>
      <c r="AB257" s="106" t="str">
        <f t="shared" si="93"/>
        <v/>
      </c>
      <c r="AC257" s="106" t="str">
        <f t="shared" si="93"/>
        <v/>
      </c>
      <c r="AD257" s="106" t="str">
        <f t="shared" si="93"/>
        <v/>
      </c>
      <c r="AE257" s="106" t="str">
        <f t="shared" si="93"/>
        <v/>
      </c>
      <c r="AF257" s="106" t="str">
        <f t="shared" si="93"/>
        <v/>
      </c>
      <c r="AH257" s="101" t="str">
        <f t="shared" ref="AH257:AP257" si="96">IFERROR(AH106/AG106,"")</f>
        <v/>
      </c>
      <c r="AI257" s="101" t="str">
        <f t="shared" si="96"/>
        <v/>
      </c>
      <c r="AJ257" s="101" t="str">
        <f t="shared" si="96"/>
        <v/>
      </c>
      <c r="AK257" s="101" t="str">
        <f t="shared" si="96"/>
        <v/>
      </c>
      <c r="AL257" s="101" t="str">
        <f t="shared" si="96"/>
        <v/>
      </c>
      <c r="AM257" s="101" t="str">
        <f t="shared" si="96"/>
        <v/>
      </c>
      <c r="AN257" s="101" t="str">
        <f t="shared" si="96"/>
        <v/>
      </c>
      <c r="AO257" s="101" t="str">
        <f t="shared" si="96"/>
        <v/>
      </c>
      <c r="AP257" s="101" t="str">
        <f t="shared" si="96"/>
        <v/>
      </c>
    </row>
    <row r="258" spans="1:42">
      <c r="A258" s="101" t="s">
        <v>3671</v>
      </c>
      <c r="B258" s="106"/>
      <c r="C258" s="106" t="str">
        <f t="shared" si="93"/>
        <v/>
      </c>
      <c r="D258" s="106" t="str">
        <f t="shared" si="93"/>
        <v/>
      </c>
      <c r="E258" s="106" t="str">
        <f t="shared" si="93"/>
        <v/>
      </c>
      <c r="F258" s="106" t="str">
        <f t="shared" si="93"/>
        <v/>
      </c>
      <c r="G258" s="106" t="str">
        <f t="shared" si="93"/>
        <v/>
      </c>
      <c r="H258" s="106" t="str">
        <f t="shared" si="93"/>
        <v/>
      </c>
      <c r="I258" s="106" t="str">
        <f t="shared" si="93"/>
        <v/>
      </c>
      <c r="J258" s="106" t="str">
        <f t="shared" si="93"/>
        <v/>
      </c>
      <c r="K258" s="106" t="str">
        <f t="shared" si="93"/>
        <v/>
      </c>
      <c r="L258" s="106" t="str">
        <f t="shared" si="93"/>
        <v/>
      </c>
      <c r="M258" s="106" t="str">
        <f t="shared" si="93"/>
        <v/>
      </c>
      <c r="N258" s="106" t="str">
        <f t="shared" si="93"/>
        <v/>
      </c>
      <c r="O258" s="106" t="str">
        <f t="shared" si="93"/>
        <v/>
      </c>
      <c r="P258" s="106" t="str">
        <f t="shared" si="93"/>
        <v/>
      </c>
      <c r="Q258" s="106" t="str">
        <f t="shared" si="93"/>
        <v/>
      </c>
      <c r="R258" s="106" t="str">
        <f t="shared" si="93"/>
        <v/>
      </c>
      <c r="S258" s="106" t="str">
        <f t="shared" si="93"/>
        <v/>
      </c>
      <c r="T258" s="106" t="str">
        <f t="shared" si="93"/>
        <v/>
      </c>
      <c r="U258" s="106" t="str">
        <f t="shared" si="93"/>
        <v/>
      </c>
      <c r="V258" s="106" t="str">
        <f t="shared" si="93"/>
        <v/>
      </c>
      <c r="W258" s="106" t="str">
        <f t="shared" si="93"/>
        <v/>
      </c>
      <c r="X258" s="106" t="str">
        <f t="shared" si="93"/>
        <v/>
      </c>
      <c r="Y258" s="106" t="str">
        <f t="shared" si="93"/>
        <v/>
      </c>
      <c r="Z258" s="106" t="str">
        <f t="shared" si="93"/>
        <v/>
      </c>
      <c r="AA258" s="106" t="str">
        <f t="shared" si="93"/>
        <v/>
      </c>
      <c r="AB258" s="106" t="str">
        <f t="shared" si="93"/>
        <v/>
      </c>
      <c r="AC258" s="106" t="str">
        <f t="shared" si="93"/>
        <v/>
      </c>
      <c r="AD258" s="106" t="str">
        <f t="shared" si="93"/>
        <v/>
      </c>
      <c r="AE258" s="106" t="str">
        <f t="shared" si="93"/>
        <v/>
      </c>
      <c r="AF258" s="106" t="str">
        <f t="shared" si="93"/>
        <v/>
      </c>
      <c r="AH258" s="101" t="str">
        <f t="shared" ref="AH258:AP258" si="97">IFERROR(AH107/AG107,"")</f>
        <v/>
      </c>
      <c r="AI258" s="101" t="str">
        <f t="shared" si="97"/>
        <v/>
      </c>
      <c r="AJ258" s="101" t="str">
        <f t="shared" si="97"/>
        <v/>
      </c>
      <c r="AK258" s="101" t="str">
        <f t="shared" si="97"/>
        <v/>
      </c>
      <c r="AL258" s="101" t="str">
        <f t="shared" si="97"/>
        <v/>
      </c>
      <c r="AM258" s="101" t="str">
        <f t="shared" si="97"/>
        <v/>
      </c>
      <c r="AN258" s="101" t="str">
        <f t="shared" si="97"/>
        <v/>
      </c>
      <c r="AO258" s="101" t="str">
        <f t="shared" si="97"/>
        <v/>
      </c>
      <c r="AP258" s="101" t="str">
        <f t="shared" si="97"/>
        <v/>
      </c>
    </row>
    <row r="259" spans="1:42">
      <c r="A259" s="101" t="s">
        <v>3672</v>
      </c>
      <c r="B259" s="106"/>
      <c r="C259" s="106">
        <f t="shared" si="93"/>
        <v>0.14178041028382293</v>
      </c>
      <c r="D259" s="106">
        <f t="shared" si="93"/>
        <v>6.8829603984568166E-2</v>
      </c>
      <c r="E259" s="106">
        <f t="shared" si="93"/>
        <v>6.1113406318169305E-2</v>
      </c>
      <c r="F259" s="106">
        <f t="shared" si="93"/>
        <v>2.1900270085538631E-2</v>
      </c>
      <c r="G259" s="106">
        <f t="shared" si="93"/>
        <v>2.3185773305536062E-2</v>
      </c>
      <c r="H259" s="106">
        <f t="shared" si="93"/>
        <v>-2.2832656729078638E-2</v>
      </c>
      <c r="I259" s="106">
        <f t="shared" si="93"/>
        <v>1.2640713110689594E-2</v>
      </c>
      <c r="J259" s="106">
        <f t="shared" si="93"/>
        <v>2.1337700817019689E-2</v>
      </c>
      <c r="K259" s="106">
        <f t="shared" si="93"/>
        <v>3.7133519337745113E-2</v>
      </c>
      <c r="L259" s="106">
        <f t="shared" si="93"/>
        <v>1.7861835900134571E-2</v>
      </c>
      <c r="M259" s="106">
        <f t="shared" si="93"/>
        <v>2.9379635932244685E-2</v>
      </c>
      <c r="N259" s="106">
        <f t="shared" si="93"/>
        <v>1.1880328288552677E-2</v>
      </c>
      <c r="O259" s="106">
        <f t="shared" si="93"/>
        <v>2.6879892653893567E-2</v>
      </c>
      <c r="P259" s="106">
        <f t="shared" si="93"/>
        <v>1.9727093722360145E-2</v>
      </c>
      <c r="Q259" s="106">
        <f t="shared" si="93"/>
        <v>9.7403058896814443E-3</v>
      </c>
      <c r="R259" s="106">
        <f t="shared" si="93"/>
        <v>1.8209081208290456E-2</v>
      </c>
      <c r="S259" s="106">
        <f t="shared" si="93"/>
        <v>1.6318536642604409E-2</v>
      </c>
      <c r="T259" s="106">
        <f t="shared" si="93"/>
        <v>2.6993600628003156E-2</v>
      </c>
      <c r="U259" s="106">
        <f t="shared" si="93"/>
        <v>-8.9519729653568803E-3</v>
      </c>
      <c r="V259" s="106">
        <f t="shared" si="93"/>
        <v>3.7297982765164495E-2</v>
      </c>
      <c r="W259" s="106">
        <f t="shared" si="93"/>
        <v>1.6715500888777601E-2</v>
      </c>
      <c r="X259" s="106">
        <f t="shared" si="93"/>
        <v>1.1369435251258775E-2</v>
      </c>
      <c r="Y259" s="106">
        <f t="shared" si="93"/>
        <v>1.0934239549422742E-2</v>
      </c>
      <c r="Z259" s="106">
        <f t="shared" si="93"/>
        <v>2.2469104369245096E-2</v>
      </c>
      <c r="AA259" s="106">
        <f t="shared" si="93"/>
        <v>1.7787713322801935E-2</v>
      </c>
      <c r="AB259" s="106">
        <f t="shared" si="93"/>
        <v>2.1097769507113062E-2</v>
      </c>
      <c r="AC259" s="106">
        <f t="shared" si="93"/>
        <v>1.2036138517590222E-2</v>
      </c>
      <c r="AD259" s="106">
        <f t="shared" si="93"/>
        <v>-2.7538328341978335E-3</v>
      </c>
      <c r="AE259" s="106">
        <f t="shared" si="93"/>
        <v>1.266488446420011E-2</v>
      </c>
      <c r="AF259" s="106">
        <f t="shared" si="93"/>
        <v>1.1828161487308142E-2</v>
      </c>
      <c r="AH259" s="101" t="str">
        <f t="shared" ref="AH259:AP259" si="98">IFERROR(AH108/AG108,"")</f>
        <v/>
      </c>
      <c r="AI259" s="101" t="str">
        <f t="shared" si="98"/>
        <v/>
      </c>
      <c r="AJ259" s="101" t="str">
        <f t="shared" si="98"/>
        <v/>
      </c>
      <c r="AK259" s="101" t="str">
        <f t="shared" si="98"/>
        <v/>
      </c>
      <c r="AL259" s="101" t="str">
        <f t="shared" si="98"/>
        <v/>
      </c>
      <c r="AM259" s="101" t="str">
        <f t="shared" si="98"/>
        <v/>
      </c>
      <c r="AN259" s="101" t="str">
        <f t="shared" si="98"/>
        <v/>
      </c>
      <c r="AO259" s="101" t="str">
        <f t="shared" si="98"/>
        <v/>
      </c>
      <c r="AP259" s="101" t="str">
        <f t="shared" si="98"/>
        <v/>
      </c>
    </row>
    <row r="260" spans="1:42">
      <c r="A260" s="101" t="s">
        <v>3673</v>
      </c>
      <c r="B260" s="106"/>
      <c r="C260" s="106" t="str">
        <f t="shared" si="93"/>
        <v/>
      </c>
      <c r="D260" s="106" t="str">
        <f t="shared" si="93"/>
        <v/>
      </c>
      <c r="E260" s="106" t="str">
        <f t="shared" si="93"/>
        <v/>
      </c>
      <c r="F260" s="106" t="str">
        <f t="shared" si="93"/>
        <v/>
      </c>
      <c r="G260" s="106" t="str">
        <f t="shared" si="93"/>
        <v/>
      </c>
      <c r="H260" s="106" t="str">
        <f t="shared" si="93"/>
        <v/>
      </c>
      <c r="I260" s="106" t="str">
        <f t="shared" si="93"/>
        <v/>
      </c>
      <c r="J260" s="106" t="str">
        <f t="shared" si="93"/>
        <v/>
      </c>
      <c r="K260" s="106" t="str">
        <f t="shared" si="93"/>
        <v/>
      </c>
      <c r="L260" s="106" t="str">
        <f t="shared" si="93"/>
        <v/>
      </c>
      <c r="M260" s="106" t="str">
        <f t="shared" si="93"/>
        <v/>
      </c>
      <c r="N260" s="106" t="str">
        <f t="shared" si="93"/>
        <v/>
      </c>
      <c r="O260" s="106" t="str">
        <f t="shared" si="93"/>
        <v/>
      </c>
      <c r="P260" s="106" t="str">
        <f t="shared" si="93"/>
        <v/>
      </c>
      <c r="Q260" s="106" t="str">
        <f t="shared" si="93"/>
        <v/>
      </c>
      <c r="R260" s="106" t="str">
        <f t="shared" si="93"/>
        <v/>
      </c>
      <c r="S260" s="106" t="str">
        <f t="shared" si="93"/>
        <v/>
      </c>
      <c r="T260" s="106" t="str">
        <f t="shared" si="93"/>
        <v/>
      </c>
      <c r="U260" s="106" t="str">
        <f t="shared" si="93"/>
        <v/>
      </c>
      <c r="V260" s="106" t="str">
        <f t="shared" si="93"/>
        <v/>
      </c>
      <c r="W260" s="106" t="str">
        <f t="shared" si="93"/>
        <v/>
      </c>
      <c r="X260" s="106" t="str">
        <f t="shared" si="93"/>
        <v/>
      </c>
      <c r="Y260" s="106" t="str">
        <f t="shared" si="93"/>
        <v/>
      </c>
      <c r="Z260" s="106" t="str">
        <f t="shared" si="93"/>
        <v/>
      </c>
      <c r="AA260" s="106" t="str">
        <f t="shared" si="93"/>
        <v/>
      </c>
      <c r="AB260" s="106" t="str">
        <f t="shared" si="93"/>
        <v/>
      </c>
      <c r="AC260" s="106" t="str">
        <f t="shared" si="93"/>
        <v/>
      </c>
      <c r="AD260" s="106" t="str">
        <f t="shared" si="93"/>
        <v/>
      </c>
      <c r="AE260" s="106" t="str">
        <f t="shared" si="93"/>
        <v/>
      </c>
      <c r="AF260" s="106" t="str">
        <f t="shared" si="93"/>
        <v/>
      </c>
      <c r="AH260" s="101" t="str">
        <f t="shared" ref="AH260:AP260" si="99">IFERROR(AH109/AG109,"")</f>
        <v/>
      </c>
      <c r="AI260" s="101" t="str">
        <f t="shared" si="99"/>
        <v/>
      </c>
      <c r="AJ260" s="101" t="str">
        <f t="shared" si="99"/>
        <v/>
      </c>
      <c r="AK260" s="101" t="str">
        <f t="shared" si="99"/>
        <v/>
      </c>
      <c r="AL260" s="101" t="str">
        <f t="shared" si="99"/>
        <v/>
      </c>
      <c r="AM260" s="101" t="str">
        <f t="shared" si="99"/>
        <v/>
      </c>
      <c r="AN260" s="101" t="str">
        <f t="shared" si="99"/>
        <v/>
      </c>
      <c r="AO260" s="101" t="str">
        <f t="shared" si="99"/>
        <v/>
      </c>
      <c r="AP260" s="101" t="str">
        <f t="shared" si="99"/>
        <v/>
      </c>
    </row>
    <row r="261" spans="1:42">
      <c r="A261" s="101" t="s">
        <v>3674</v>
      </c>
      <c r="B261" s="106"/>
      <c r="C261" s="106" t="str">
        <f t="shared" si="93"/>
        <v/>
      </c>
      <c r="D261" s="106" t="str">
        <f t="shared" si="93"/>
        <v/>
      </c>
      <c r="E261" s="106" t="str">
        <f t="shared" si="93"/>
        <v/>
      </c>
      <c r="F261" s="106" t="str">
        <f t="shared" si="93"/>
        <v/>
      </c>
      <c r="G261" s="106" t="str">
        <f t="shared" si="93"/>
        <v/>
      </c>
      <c r="H261" s="106" t="str">
        <f t="shared" si="93"/>
        <v/>
      </c>
      <c r="I261" s="106" t="str">
        <f t="shared" si="93"/>
        <v/>
      </c>
      <c r="J261" s="106" t="str">
        <f t="shared" si="93"/>
        <v/>
      </c>
      <c r="K261" s="106" t="str">
        <f t="shared" si="93"/>
        <v/>
      </c>
      <c r="L261" s="106" t="str">
        <f t="shared" si="93"/>
        <v/>
      </c>
      <c r="M261" s="106" t="str">
        <f t="shared" si="93"/>
        <v/>
      </c>
      <c r="N261" s="106" t="str">
        <f t="shared" si="93"/>
        <v/>
      </c>
      <c r="O261" s="106" t="str">
        <f t="shared" si="93"/>
        <v/>
      </c>
      <c r="P261" s="106" t="str">
        <f t="shared" si="93"/>
        <v/>
      </c>
      <c r="Q261" s="106" t="str">
        <f t="shared" si="93"/>
        <v/>
      </c>
      <c r="R261" s="106" t="str">
        <f t="shared" si="93"/>
        <v/>
      </c>
      <c r="S261" s="106" t="str">
        <f t="shared" si="93"/>
        <v/>
      </c>
      <c r="T261" s="106" t="str">
        <f t="shared" si="93"/>
        <v/>
      </c>
      <c r="U261" s="106" t="str">
        <f t="shared" si="93"/>
        <v/>
      </c>
      <c r="V261" s="106" t="str">
        <f t="shared" si="93"/>
        <v/>
      </c>
      <c r="W261" s="106" t="str">
        <f t="shared" si="93"/>
        <v/>
      </c>
      <c r="X261" s="106" t="str">
        <f t="shared" si="93"/>
        <v/>
      </c>
      <c r="Y261" s="106" t="str">
        <f t="shared" si="93"/>
        <v/>
      </c>
      <c r="Z261" s="106" t="str">
        <f t="shared" si="93"/>
        <v/>
      </c>
      <c r="AA261" s="106" t="str">
        <f t="shared" si="93"/>
        <v/>
      </c>
      <c r="AB261" s="106" t="str">
        <f t="shared" si="93"/>
        <v/>
      </c>
      <c r="AC261" s="106" t="str">
        <f t="shared" si="93"/>
        <v/>
      </c>
      <c r="AD261" s="106" t="str">
        <f t="shared" si="93"/>
        <v/>
      </c>
      <c r="AE261" s="106" t="str">
        <f t="shared" si="93"/>
        <v/>
      </c>
      <c r="AF261" s="106" t="str">
        <f t="shared" si="93"/>
        <v/>
      </c>
      <c r="AH261" s="101" t="str">
        <f t="shared" ref="AH261:AP261" si="100">IFERROR(AH110/AG110,"")</f>
        <v/>
      </c>
      <c r="AI261" s="101" t="str">
        <f t="shared" si="100"/>
        <v/>
      </c>
      <c r="AJ261" s="101" t="str">
        <f t="shared" si="100"/>
        <v/>
      </c>
      <c r="AK261" s="101" t="str">
        <f t="shared" si="100"/>
        <v/>
      </c>
      <c r="AL261" s="101" t="str">
        <f t="shared" si="100"/>
        <v/>
      </c>
      <c r="AM261" s="101" t="str">
        <f t="shared" si="100"/>
        <v/>
      </c>
      <c r="AN261" s="101" t="str">
        <f t="shared" si="100"/>
        <v/>
      </c>
      <c r="AO261" s="101" t="str">
        <f t="shared" si="100"/>
        <v/>
      </c>
      <c r="AP261" s="101" t="str">
        <f t="shared" si="100"/>
        <v/>
      </c>
    </row>
    <row r="262" spans="1:42">
      <c r="A262" s="101" t="s">
        <v>3675</v>
      </c>
      <c r="B262" s="106"/>
      <c r="C262" s="106">
        <f t="shared" si="93"/>
        <v>0.14178041028382293</v>
      </c>
      <c r="D262" s="106">
        <f t="shared" si="93"/>
        <v>6.8829603984568166E-2</v>
      </c>
      <c r="E262" s="106">
        <f t="shared" si="93"/>
        <v>6.1113406318169305E-2</v>
      </c>
      <c r="F262" s="106">
        <f t="shared" si="93"/>
        <v>2.1900270085538631E-2</v>
      </c>
      <c r="G262" s="106">
        <f t="shared" si="93"/>
        <v>2.3185773305536062E-2</v>
      </c>
      <c r="H262" s="106">
        <f t="shared" si="93"/>
        <v>-2.2832656729078638E-2</v>
      </c>
      <c r="I262" s="106">
        <f t="shared" si="93"/>
        <v>1.2640713110689594E-2</v>
      </c>
      <c r="J262" s="106">
        <f t="shared" si="93"/>
        <v>2.1337700817019689E-2</v>
      </c>
      <c r="K262" s="106">
        <f t="shared" si="93"/>
        <v>3.7133519337745113E-2</v>
      </c>
      <c r="L262" s="106">
        <f t="shared" si="93"/>
        <v>1.7861835900134571E-2</v>
      </c>
      <c r="M262" s="106">
        <f t="shared" si="93"/>
        <v>2.9379635932244685E-2</v>
      </c>
      <c r="N262" s="106">
        <f t="shared" si="93"/>
        <v>1.1880328288552677E-2</v>
      </c>
      <c r="O262" s="106">
        <f t="shared" si="93"/>
        <v>2.6879892653893567E-2</v>
      </c>
      <c r="P262" s="106">
        <f t="shared" si="93"/>
        <v>1.9727093722360145E-2</v>
      </c>
      <c r="Q262" s="106">
        <f t="shared" si="93"/>
        <v>9.7403058896814443E-3</v>
      </c>
      <c r="R262" s="106">
        <f t="shared" si="93"/>
        <v>1.8209081208290456E-2</v>
      </c>
      <c r="S262" s="106">
        <f t="shared" si="93"/>
        <v>1.6318536642604409E-2</v>
      </c>
      <c r="T262" s="106">
        <f t="shared" si="93"/>
        <v>2.6993600628003156E-2</v>
      </c>
      <c r="U262" s="106">
        <f t="shared" si="93"/>
        <v>-8.9519729653568803E-3</v>
      </c>
      <c r="V262" s="106">
        <f t="shared" si="93"/>
        <v>3.7297982765164495E-2</v>
      </c>
      <c r="W262" s="106">
        <f t="shared" si="93"/>
        <v>1.6715500888777601E-2</v>
      </c>
      <c r="X262" s="106">
        <f t="shared" si="93"/>
        <v>1.1369435251258775E-2</v>
      </c>
      <c r="Y262" s="106">
        <f t="shared" si="93"/>
        <v>1.0934239549422742E-2</v>
      </c>
      <c r="Z262" s="106">
        <f t="shared" si="93"/>
        <v>2.2469104369245096E-2</v>
      </c>
      <c r="AA262" s="106">
        <f t="shared" si="93"/>
        <v>1.7787713322801935E-2</v>
      </c>
      <c r="AB262" s="106">
        <f t="shared" si="93"/>
        <v>2.1097769507113062E-2</v>
      </c>
      <c r="AC262" s="106">
        <f t="shared" si="93"/>
        <v>1.2036138517590222E-2</v>
      </c>
      <c r="AD262" s="106">
        <f t="shared" si="93"/>
        <v>-2.7538328341978335E-3</v>
      </c>
      <c r="AE262" s="106">
        <f t="shared" si="93"/>
        <v>1.266488446420011E-2</v>
      </c>
      <c r="AF262" s="106">
        <f t="shared" si="93"/>
        <v>1.1828161487308142E-2</v>
      </c>
      <c r="AH262" s="101" t="str">
        <f t="shared" ref="AH262:AP262" si="101">IFERROR(AH111/AG111,"")</f>
        <v/>
      </c>
      <c r="AI262" s="101" t="str">
        <f t="shared" si="101"/>
        <v/>
      </c>
      <c r="AJ262" s="101" t="str">
        <f t="shared" si="101"/>
        <v/>
      </c>
      <c r="AK262" s="101" t="str">
        <f t="shared" si="101"/>
        <v/>
      </c>
      <c r="AL262" s="101" t="str">
        <f t="shared" si="101"/>
        <v/>
      </c>
      <c r="AM262" s="101" t="str">
        <f t="shared" si="101"/>
        <v/>
      </c>
      <c r="AN262" s="101" t="str">
        <f t="shared" si="101"/>
        <v/>
      </c>
      <c r="AO262" s="101" t="str">
        <f t="shared" si="101"/>
        <v/>
      </c>
      <c r="AP262" s="101" t="str">
        <f t="shared" si="101"/>
        <v/>
      </c>
    </row>
    <row r="263" spans="1:42">
      <c r="A263" s="102" t="s">
        <v>3686</v>
      </c>
      <c r="B263" s="106"/>
      <c r="C263" s="106" t="str">
        <f t="shared" si="93"/>
        <v/>
      </c>
      <c r="D263" s="106" t="str">
        <f t="shared" si="93"/>
        <v/>
      </c>
      <c r="E263" s="106" t="str">
        <f t="shared" si="93"/>
        <v/>
      </c>
      <c r="F263" s="106" t="str">
        <f t="shared" si="93"/>
        <v/>
      </c>
      <c r="G263" s="106" t="str">
        <f t="shared" si="93"/>
        <v/>
      </c>
      <c r="H263" s="106" t="str">
        <f t="shared" si="93"/>
        <v/>
      </c>
      <c r="I263" s="106" t="str">
        <f t="shared" si="93"/>
        <v/>
      </c>
      <c r="J263" s="106" t="str">
        <f t="shared" si="93"/>
        <v/>
      </c>
      <c r="K263" s="106" t="str">
        <f t="shared" si="93"/>
        <v/>
      </c>
      <c r="L263" s="106" t="str">
        <f t="shared" si="93"/>
        <v/>
      </c>
      <c r="M263" s="106" t="str">
        <f t="shared" si="93"/>
        <v/>
      </c>
      <c r="N263" s="106" t="str">
        <f t="shared" si="93"/>
        <v/>
      </c>
      <c r="O263" s="106" t="str">
        <f t="shared" si="93"/>
        <v/>
      </c>
      <c r="P263" s="106" t="str">
        <f t="shared" si="93"/>
        <v/>
      </c>
      <c r="Q263" s="106" t="str">
        <f t="shared" si="93"/>
        <v/>
      </c>
      <c r="R263" s="106" t="str">
        <f t="shared" ref="R263:AF263" si="102">IFERROR(R112/Q112-1,"")</f>
        <v/>
      </c>
      <c r="S263" s="106" t="str">
        <f t="shared" si="102"/>
        <v/>
      </c>
      <c r="T263" s="106" t="str">
        <f t="shared" si="102"/>
        <v/>
      </c>
      <c r="U263" s="106" t="str">
        <f t="shared" si="102"/>
        <v/>
      </c>
      <c r="V263" s="106" t="str">
        <f t="shared" si="102"/>
        <v/>
      </c>
      <c r="W263" s="106" t="str">
        <f t="shared" si="102"/>
        <v/>
      </c>
      <c r="X263" s="106" t="str">
        <f t="shared" si="102"/>
        <v/>
      </c>
      <c r="Y263" s="106" t="str">
        <f t="shared" si="102"/>
        <v/>
      </c>
      <c r="Z263" s="106" t="str">
        <f t="shared" si="102"/>
        <v/>
      </c>
      <c r="AA263" s="106" t="str">
        <f t="shared" si="102"/>
        <v/>
      </c>
      <c r="AB263" s="106" t="str">
        <f t="shared" si="102"/>
        <v/>
      </c>
      <c r="AC263" s="106" t="str">
        <f t="shared" si="102"/>
        <v/>
      </c>
      <c r="AD263" s="106" t="str">
        <f t="shared" si="102"/>
        <v/>
      </c>
      <c r="AE263" s="106" t="str">
        <f t="shared" si="102"/>
        <v/>
      </c>
      <c r="AF263" s="106" t="str">
        <f t="shared" si="102"/>
        <v/>
      </c>
      <c r="AH263" s="101" t="str">
        <f t="shared" ref="AH263:AP263" si="103">IFERROR(AH112/AG112,"")</f>
        <v/>
      </c>
      <c r="AI263" s="101" t="str">
        <f t="shared" si="103"/>
        <v/>
      </c>
      <c r="AJ263" s="101" t="str">
        <f t="shared" si="103"/>
        <v/>
      </c>
      <c r="AK263" s="101" t="str">
        <f t="shared" si="103"/>
        <v/>
      </c>
      <c r="AL263" s="101" t="str">
        <f t="shared" si="103"/>
        <v/>
      </c>
      <c r="AM263" s="101" t="str">
        <f t="shared" si="103"/>
        <v/>
      </c>
      <c r="AN263" s="101" t="str">
        <f t="shared" si="103"/>
        <v/>
      </c>
      <c r="AO263" s="101" t="str">
        <f t="shared" si="103"/>
        <v/>
      </c>
      <c r="AP263" s="101" t="str">
        <f t="shared" si="103"/>
        <v/>
      </c>
    </row>
    <row r="264" spans="1:42">
      <c r="A264" s="105" t="s">
        <v>3697</v>
      </c>
      <c r="B264" s="101">
        <f t="shared" ref="B264:AF264" si="104">B$1</f>
        <v>2020</v>
      </c>
      <c r="C264" s="101">
        <f t="shared" si="104"/>
        <v>2021</v>
      </c>
      <c r="D264" s="101">
        <f t="shared" si="104"/>
        <v>2022</v>
      </c>
      <c r="E264" s="101">
        <f t="shared" si="104"/>
        <v>2023</v>
      </c>
      <c r="F264" s="101">
        <f t="shared" si="104"/>
        <v>2024</v>
      </c>
      <c r="G264" s="101">
        <f t="shared" si="104"/>
        <v>2025</v>
      </c>
      <c r="H264" s="101">
        <f t="shared" si="104"/>
        <v>2026</v>
      </c>
      <c r="I264" s="101">
        <f t="shared" si="104"/>
        <v>2027</v>
      </c>
      <c r="J264" s="101">
        <f t="shared" si="104"/>
        <v>2028</v>
      </c>
      <c r="K264" s="101">
        <f t="shared" si="104"/>
        <v>2029</v>
      </c>
      <c r="L264" s="101">
        <f t="shared" si="104"/>
        <v>2030</v>
      </c>
      <c r="M264" s="101">
        <f t="shared" si="104"/>
        <v>2031</v>
      </c>
      <c r="N264" s="101">
        <f t="shared" si="104"/>
        <v>2032</v>
      </c>
      <c r="O264" s="101">
        <f t="shared" si="104"/>
        <v>2033</v>
      </c>
      <c r="P264" s="101">
        <f t="shared" si="104"/>
        <v>2034</v>
      </c>
      <c r="Q264" s="101">
        <f t="shared" si="104"/>
        <v>2035</v>
      </c>
      <c r="R264" s="101">
        <f t="shared" si="104"/>
        <v>2036</v>
      </c>
      <c r="S264" s="101">
        <f t="shared" si="104"/>
        <v>2037</v>
      </c>
      <c r="T264" s="101">
        <f t="shared" si="104"/>
        <v>2038</v>
      </c>
      <c r="U264" s="101">
        <f t="shared" si="104"/>
        <v>2039</v>
      </c>
      <c r="V264" s="101">
        <f t="shared" si="104"/>
        <v>2040</v>
      </c>
      <c r="W264" s="101">
        <f t="shared" si="104"/>
        <v>2041</v>
      </c>
      <c r="X264" s="101">
        <f t="shared" si="104"/>
        <v>2042</v>
      </c>
      <c r="Y264" s="101">
        <f t="shared" si="104"/>
        <v>2043</v>
      </c>
      <c r="Z264" s="101">
        <f t="shared" si="104"/>
        <v>2044</v>
      </c>
      <c r="AA264" s="101">
        <f t="shared" si="104"/>
        <v>2045</v>
      </c>
      <c r="AB264" s="101">
        <f t="shared" si="104"/>
        <v>2046</v>
      </c>
      <c r="AC264" s="101">
        <f t="shared" si="104"/>
        <v>2047</v>
      </c>
      <c r="AD264" s="101">
        <f t="shared" si="104"/>
        <v>2048</v>
      </c>
      <c r="AE264" s="101">
        <f t="shared" si="104"/>
        <v>2049</v>
      </c>
      <c r="AF264" s="101">
        <f t="shared" si="104"/>
        <v>2050</v>
      </c>
    </row>
    <row r="265" spans="1:42">
      <c r="A265" s="101" t="s">
        <v>3668</v>
      </c>
      <c r="B265" s="106"/>
      <c r="C265" s="106">
        <f t="shared" ref="C265:AF273" si="105">IFERROR(C114/B114-1,"")</f>
        <v>-0.24092518450671407</v>
      </c>
      <c r="D265" s="106">
        <f t="shared" si="105"/>
        <v>2.2119113638799259E-2</v>
      </c>
      <c r="E265" s="106">
        <f t="shared" si="105"/>
        <v>0.14615993499635715</v>
      </c>
      <c r="F265" s="106">
        <f t="shared" si="105"/>
        <v>0.14185337256437824</v>
      </c>
      <c r="G265" s="106">
        <f t="shared" si="105"/>
        <v>2.7517744180274306E-3</v>
      </c>
      <c r="H265" s="106">
        <f t="shared" si="105"/>
        <v>2.82191316783309E-2</v>
      </c>
      <c r="I265" s="106">
        <f t="shared" si="105"/>
        <v>5.0425039962573637E-2</v>
      </c>
      <c r="J265" s="106">
        <f t="shared" si="105"/>
        <v>9.8698636758778324E-3</v>
      </c>
      <c r="K265" s="106">
        <f t="shared" si="105"/>
        <v>7.2592632721406369E-2</v>
      </c>
      <c r="L265" s="106">
        <f t="shared" si="105"/>
        <v>3.2687880577823236E-2</v>
      </c>
      <c r="M265" s="106">
        <f t="shared" si="105"/>
        <v>-2.4390879108441732E-2</v>
      </c>
      <c r="N265" s="106">
        <f t="shared" si="105"/>
        <v>2.5622605125624753E-2</v>
      </c>
      <c r="O265" s="106">
        <f t="shared" si="105"/>
        <v>1.1265650670600591E-2</v>
      </c>
      <c r="P265" s="106">
        <f t="shared" si="105"/>
        <v>3.6551200358408309E-2</v>
      </c>
      <c r="Q265" s="106">
        <f t="shared" si="105"/>
        <v>-2.9847500073017508E-2</v>
      </c>
      <c r="R265" s="106">
        <f t="shared" si="105"/>
        <v>1.0016990110373047E-2</v>
      </c>
      <c r="S265" s="106">
        <f t="shared" si="105"/>
        <v>1.2207541694963187E-2</v>
      </c>
      <c r="T265" s="106">
        <f t="shared" si="105"/>
        <v>1.6513928702633018E-2</v>
      </c>
      <c r="U265" s="106">
        <f t="shared" si="105"/>
        <v>1.1741331229080831E-2</v>
      </c>
      <c r="V265" s="106">
        <f t="shared" si="105"/>
        <v>1.4636694261248362E-2</v>
      </c>
      <c r="W265" s="106">
        <f t="shared" si="105"/>
        <v>4.5376229251288258E-3</v>
      </c>
      <c r="X265" s="106">
        <f t="shared" si="105"/>
        <v>1.978456784116589E-2</v>
      </c>
      <c r="Y265" s="106">
        <f t="shared" si="105"/>
        <v>2.6903223701409296E-2</v>
      </c>
      <c r="Z265" s="106">
        <f t="shared" si="105"/>
        <v>2.3414020891093346E-2</v>
      </c>
      <c r="AA265" s="106">
        <f t="shared" si="105"/>
        <v>-2.88225668703046E-3</v>
      </c>
      <c r="AB265" s="106">
        <f t="shared" si="105"/>
        <v>4.5730776520933603E-2</v>
      </c>
      <c r="AC265" s="106">
        <f t="shared" si="105"/>
        <v>5.8182091625655907E-3</v>
      </c>
      <c r="AD265" s="106">
        <f t="shared" si="105"/>
        <v>3.7366631986570642E-3</v>
      </c>
      <c r="AE265" s="106">
        <f t="shared" si="105"/>
        <v>1.215039547069896E-2</v>
      </c>
      <c r="AF265" s="106">
        <f t="shared" si="105"/>
        <v>1.606174778018854E-2</v>
      </c>
      <c r="AH265" s="101" t="str">
        <f t="shared" ref="AH265:AP265" si="106">IFERROR(AH114/AG114,"")</f>
        <v/>
      </c>
      <c r="AI265" s="101" t="str">
        <f t="shared" si="106"/>
        <v/>
      </c>
      <c r="AJ265" s="101" t="str">
        <f t="shared" si="106"/>
        <v/>
      </c>
      <c r="AK265" s="101" t="str">
        <f t="shared" si="106"/>
        <v/>
      </c>
      <c r="AL265" s="101" t="str">
        <f t="shared" si="106"/>
        <v/>
      </c>
      <c r="AM265" s="101" t="str">
        <f t="shared" si="106"/>
        <v/>
      </c>
      <c r="AN265" s="101" t="str">
        <f t="shared" si="106"/>
        <v/>
      </c>
      <c r="AO265" s="101" t="str">
        <f t="shared" si="106"/>
        <v/>
      </c>
      <c r="AP265" s="101" t="str">
        <f t="shared" si="106"/>
        <v/>
      </c>
    </row>
    <row r="266" spans="1:42">
      <c r="A266" s="101" t="s">
        <v>3669</v>
      </c>
      <c r="B266" s="106"/>
      <c r="C266" s="106">
        <f t="shared" si="105"/>
        <v>6.789884606060026E-2</v>
      </c>
      <c r="D266" s="106">
        <f t="shared" si="105"/>
        <v>9.7920622892609055E-2</v>
      </c>
      <c r="E266" s="106">
        <f t="shared" si="105"/>
        <v>0.10012255394899294</v>
      </c>
      <c r="F266" s="106">
        <f t="shared" si="105"/>
        <v>6.3478703219694843E-2</v>
      </c>
      <c r="G266" s="106">
        <f t="shared" si="105"/>
        <v>2.8888646788718608E-2</v>
      </c>
      <c r="H266" s="106">
        <f t="shared" si="105"/>
        <v>3.4323356189875476E-2</v>
      </c>
      <c r="I266" s="106">
        <f t="shared" si="105"/>
        <v>3.3647718793334169E-2</v>
      </c>
      <c r="J266" s="106">
        <f t="shared" si="105"/>
        <v>9.2984031708767123E-3</v>
      </c>
      <c r="K266" s="106">
        <f t="shared" si="105"/>
        <v>1.7037358702131966E-2</v>
      </c>
      <c r="L266" s="106">
        <f t="shared" si="105"/>
        <v>2.4557861005875425E-2</v>
      </c>
      <c r="M266" s="106">
        <f t="shared" si="105"/>
        <v>8.1881681802058459E-3</v>
      </c>
      <c r="N266" s="106">
        <f t="shared" si="105"/>
        <v>1.4854754466799625E-2</v>
      </c>
      <c r="O266" s="106">
        <f t="shared" si="105"/>
        <v>1.4276147451080634E-2</v>
      </c>
      <c r="P266" s="106">
        <f t="shared" si="105"/>
        <v>5.8661773888801783E-3</v>
      </c>
      <c r="Q266" s="106">
        <f t="shared" si="105"/>
        <v>-6.17935305194528E-3</v>
      </c>
      <c r="R266" s="106">
        <f t="shared" si="105"/>
        <v>-4.2366178856546588E-3</v>
      </c>
      <c r="S266" s="106">
        <f t="shared" si="105"/>
        <v>1.2260518131161913E-2</v>
      </c>
      <c r="T266" s="106">
        <f t="shared" si="105"/>
        <v>1.2560924065110113E-2</v>
      </c>
      <c r="U266" s="106">
        <f t="shared" si="105"/>
        <v>3.4314816674547721E-3</v>
      </c>
      <c r="V266" s="106">
        <f t="shared" si="105"/>
        <v>2.0217734066267257E-2</v>
      </c>
      <c r="W266" s="106">
        <f t="shared" si="105"/>
        <v>2.7456442103410694E-3</v>
      </c>
      <c r="X266" s="106">
        <f t="shared" si="105"/>
        <v>-2.3223305261632632E-4</v>
      </c>
      <c r="Y266" s="106">
        <f t="shared" si="105"/>
        <v>-1.3597287648873246E-3</v>
      </c>
      <c r="Z266" s="106">
        <f t="shared" si="105"/>
        <v>3.5967708417892208E-3</v>
      </c>
      <c r="AA266" s="106">
        <f t="shared" si="105"/>
        <v>-6.2191872331700537E-3</v>
      </c>
      <c r="AB266" s="106">
        <f t="shared" si="105"/>
        <v>1.3171633133348903E-2</v>
      </c>
      <c r="AC266" s="106">
        <f t="shared" si="105"/>
        <v>1.0025487046146919E-2</v>
      </c>
      <c r="AD266" s="106">
        <f t="shared" si="105"/>
        <v>6.1343799088249273E-3</v>
      </c>
      <c r="AE266" s="106">
        <f t="shared" si="105"/>
        <v>1.2751545559211319E-2</v>
      </c>
      <c r="AF266" s="106">
        <f t="shared" si="105"/>
        <v>1.3619996612410423E-2</v>
      </c>
      <c r="AH266" s="101" t="str">
        <f t="shared" ref="AH266:AP266" si="107">IFERROR(AH115/AG115,"")</f>
        <v/>
      </c>
      <c r="AI266" s="101" t="str">
        <f t="shared" si="107"/>
        <v/>
      </c>
      <c r="AJ266" s="101" t="str">
        <f t="shared" si="107"/>
        <v/>
      </c>
      <c r="AK266" s="101" t="str">
        <f t="shared" si="107"/>
        <v/>
      </c>
      <c r="AL266" s="101" t="str">
        <f t="shared" si="107"/>
        <v/>
      </c>
      <c r="AM266" s="101" t="str">
        <f t="shared" si="107"/>
        <v/>
      </c>
      <c r="AN266" s="101" t="str">
        <f t="shared" si="107"/>
        <v/>
      </c>
      <c r="AO266" s="101" t="str">
        <f t="shared" si="107"/>
        <v/>
      </c>
      <c r="AP266" s="101" t="str">
        <f t="shared" si="107"/>
        <v/>
      </c>
    </row>
    <row r="267" spans="1:42">
      <c r="A267" s="101" t="s">
        <v>3670</v>
      </c>
      <c r="B267" s="106"/>
      <c r="C267" s="106">
        <f t="shared" si="105"/>
        <v>-0.21962310255178685</v>
      </c>
      <c r="D267" s="106">
        <f t="shared" si="105"/>
        <v>0.25920367108805675</v>
      </c>
      <c r="E267" s="106">
        <f t="shared" si="105"/>
        <v>0.23921489062868817</v>
      </c>
      <c r="F267" s="106">
        <f t="shared" si="105"/>
        <v>0.16105235016480468</v>
      </c>
      <c r="G267" s="106">
        <f t="shared" si="105"/>
        <v>8.9850985107947645E-2</v>
      </c>
      <c r="H267" s="106">
        <f t="shared" si="105"/>
        <v>8.8259400678161848E-2</v>
      </c>
      <c r="I267" s="106">
        <f t="shared" si="105"/>
        <v>5.383570794721515E-2</v>
      </c>
      <c r="J267" s="106">
        <f t="shared" si="105"/>
        <v>1.1736165055716841E-2</v>
      </c>
      <c r="K267" s="106">
        <f t="shared" si="105"/>
        <v>2.6716198202331842E-2</v>
      </c>
      <c r="L267" s="106">
        <f t="shared" si="105"/>
        <v>3.5996454690879087E-2</v>
      </c>
      <c r="M267" s="106">
        <f t="shared" si="105"/>
        <v>7.9247886253637212E-3</v>
      </c>
      <c r="N267" s="106">
        <f t="shared" si="105"/>
        <v>2.6490340174152305E-2</v>
      </c>
      <c r="O267" s="106">
        <f t="shared" si="105"/>
        <v>1.6654144340890298E-2</v>
      </c>
      <c r="P267" s="106">
        <f t="shared" si="105"/>
        <v>1.5664592467804273E-2</v>
      </c>
      <c r="Q267" s="106">
        <f t="shared" si="105"/>
        <v>-8.8284199620008996E-3</v>
      </c>
      <c r="R267" s="106">
        <f t="shared" si="105"/>
        <v>9.56166278659909E-4</v>
      </c>
      <c r="S267" s="106">
        <f t="shared" si="105"/>
        <v>1.7279184054028507E-2</v>
      </c>
      <c r="T267" s="106">
        <f t="shared" si="105"/>
        <v>1.6499067990798366E-2</v>
      </c>
      <c r="U267" s="106">
        <f t="shared" si="105"/>
        <v>-6.0866337577525353E-4</v>
      </c>
      <c r="V267" s="106">
        <f t="shared" si="105"/>
        <v>2.9999137140729326E-2</v>
      </c>
      <c r="W267" s="106">
        <f t="shared" si="105"/>
        <v>1.2564589684217475E-2</v>
      </c>
      <c r="X267" s="106">
        <f t="shared" si="105"/>
        <v>1.1258484989125517E-2</v>
      </c>
      <c r="Y267" s="106">
        <f t="shared" si="105"/>
        <v>1.0975591240799609E-2</v>
      </c>
      <c r="Z267" s="106">
        <f t="shared" si="105"/>
        <v>2.0856002932831297E-2</v>
      </c>
      <c r="AA267" s="106">
        <f t="shared" si="105"/>
        <v>1.5437371600068195E-2</v>
      </c>
      <c r="AB267" s="106">
        <f t="shared" si="105"/>
        <v>1.6787091669337117E-2</v>
      </c>
      <c r="AC267" s="106">
        <f t="shared" si="105"/>
        <v>9.4202579960203092E-3</v>
      </c>
      <c r="AD267" s="106">
        <f t="shared" si="105"/>
        <v>2.9006950521222041E-3</v>
      </c>
      <c r="AE267" s="106">
        <f t="shared" si="105"/>
        <v>1.1460326687430022E-2</v>
      </c>
      <c r="AF267" s="106">
        <f t="shared" si="105"/>
        <v>8.2153860637486087E-3</v>
      </c>
      <c r="AH267" s="101" t="str">
        <f t="shared" ref="AH267:AM267" si="108">IFERROR(AH116/AG116,"")</f>
        <v/>
      </c>
      <c r="AI267" s="101" t="str">
        <f t="shared" si="108"/>
        <v/>
      </c>
      <c r="AJ267" s="101" t="str">
        <f t="shared" si="108"/>
        <v/>
      </c>
      <c r="AK267" s="101" t="str">
        <f t="shared" si="108"/>
        <v/>
      </c>
      <c r="AL267" s="101" t="str">
        <f t="shared" si="108"/>
        <v/>
      </c>
      <c r="AM267" s="101" t="str">
        <f t="shared" si="108"/>
        <v/>
      </c>
      <c r="AN267" s="101" t="str">
        <f t="shared" ref="AH267:AP273" si="109">IFERROR(AN116/AM116,"")</f>
        <v/>
      </c>
      <c r="AO267" s="101" t="str">
        <f t="shared" si="109"/>
        <v/>
      </c>
      <c r="AP267" s="101" t="str">
        <f t="shared" si="109"/>
        <v/>
      </c>
    </row>
    <row r="268" spans="1:42">
      <c r="A268" s="101" t="s">
        <v>3671</v>
      </c>
      <c r="B268" s="106"/>
      <c r="C268" s="106">
        <f t="shared" si="105"/>
        <v>-0.21962310255178685</v>
      </c>
      <c r="D268" s="106">
        <f t="shared" si="105"/>
        <v>0.25920367108805675</v>
      </c>
      <c r="E268" s="106">
        <f t="shared" si="105"/>
        <v>0.23921489062868817</v>
      </c>
      <c r="F268" s="106">
        <f t="shared" si="105"/>
        <v>0.16105235016480468</v>
      </c>
      <c r="G268" s="106">
        <f t="shared" si="105"/>
        <v>8.9850985107947645E-2</v>
      </c>
      <c r="H268" s="106">
        <f t="shared" si="105"/>
        <v>8.8259400678161848E-2</v>
      </c>
      <c r="I268" s="106">
        <f t="shared" si="105"/>
        <v>5.383570794721515E-2</v>
      </c>
      <c r="J268" s="106">
        <f t="shared" si="105"/>
        <v>1.1736165055716841E-2</v>
      </c>
      <c r="K268" s="106">
        <f t="shared" si="105"/>
        <v>2.6716198202331842E-2</v>
      </c>
      <c r="L268" s="106">
        <f t="shared" si="105"/>
        <v>3.5996454690879087E-2</v>
      </c>
      <c r="M268" s="106">
        <f t="shared" si="105"/>
        <v>7.9247886253637212E-3</v>
      </c>
      <c r="N268" s="106">
        <f t="shared" si="105"/>
        <v>2.6490340174152305E-2</v>
      </c>
      <c r="O268" s="106">
        <f t="shared" si="105"/>
        <v>1.6654144340890298E-2</v>
      </c>
      <c r="P268" s="106">
        <f t="shared" si="105"/>
        <v>1.5664592467804273E-2</v>
      </c>
      <c r="Q268" s="106">
        <f t="shared" si="105"/>
        <v>-8.8284199620008996E-3</v>
      </c>
      <c r="R268" s="106">
        <f t="shared" si="105"/>
        <v>9.56166278659909E-4</v>
      </c>
      <c r="S268" s="106">
        <f t="shared" si="105"/>
        <v>1.7279184054028507E-2</v>
      </c>
      <c r="T268" s="106">
        <f t="shared" si="105"/>
        <v>1.6499067990798366E-2</v>
      </c>
      <c r="U268" s="106">
        <f t="shared" si="105"/>
        <v>-6.0866337577525353E-4</v>
      </c>
      <c r="V268" s="106">
        <f t="shared" si="105"/>
        <v>2.9999137140729326E-2</v>
      </c>
      <c r="W268" s="106">
        <f t="shared" si="105"/>
        <v>1.2564589684217475E-2</v>
      </c>
      <c r="X268" s="106">
        <f t="shared" si="105"/>
        <v>1.1258484989125517E-2</v>
      </c>
      <c r="Y268" s="106">
        <f t="shared" si="105"/>
        <v>1.0975591240799609E-2</v>
      </c>
      <c r="Z268" s="106">
        <f t="shared" si="105"/>
        <v>2.0856002932831297E-2</v>
      </c>
      <c r="AA268" s="106">
        <f t="shared" si="105"/>
        <v>1.5437371600068195E-2</v>
      </c>
      <c r="AB268" s="106">
        <f t="shared" si="105"/>
        <v>1.6787091669337117E-2</v>
      </c>
      <c r="AC268" s="106">
        <f t="shared" si="105"/>
        <v>9.4202579960203092E-3</v>
      </c>
      <c r="AD268" s="106">
        <f t="shared" si="105"/>
        <v>2.9006950521222041E-3</v>
      </c>
      <c r="AE268" s="106">
        <f t="shared" si="105"/>
        <v>1.1460326687430022E-2</v>
      </c>
      <c r="AF268" s="106">
        <f t="shared" si="105"/>
        <v>8.2153860637486087E-3</v>
      </c>
      <c r="AH268" s="101" t="str">
        <f t="shared" si="109"/>
        <v/>
      </c>
      <c r="AI268" s="101" t="str">
        <f t="shared" si="109"/>
        <v/>
      </c>
      <c r="AJ268" s="101" t="str">
        <f t="shared" si="109"/>
        <v/>
      </c>
      <c r="AK268" s="101" t="str">
        <f t="shared" si="109"/>
        <v/>
      </c>
      <c r="AL268" s="101" t="str">
        <f t="shared" si="109"/>
        <v/>
      </c>
      <c r="AM268" s="101" t="str">
        <f t="shared" si="109"/>
        <v/>
      </c>
      <c r="AN268" s="101" t="str">
        <f t="shared" si="109"/>
        <v/>
      </c>
      <c r="AO268" s="101" t="str">
        <f t="shared" si="109"/>
        <v/>
      </c>
      <c r="AP268" s="101" t="str">
        <f t="shared" si="109"/>
        <v/>
      </c>
    </row>
    <row r="269" spans="1:42">
      <c r="A269" s="101" t="s">
        <v>3672</v>
      </c>
      <c r="B269" s="106"/>
      <c r="C269" s="106">
        <f t="shared" si="105"/>
        <v>-0.18282196823008301</v>
      </c>
      <c r="D269" s="106">
        <f t="shared" si="105"/>
        <v>0.31035776053495301</v>
      </c>
      <c r="E269" s="106">
        <f t="shared" si="105"/>
        <v>0.26630175147580903</v>
      </c>
      <c r="F269" s="106">
        <f t="shared" si="105"/>
        <v>0.17016072153740369</v>
      </c>
      <c r="G269" s="106">
        <f t="shared" si="105"/>
        <v>0.11435072276733416</v>
      </c>
      <c r="H269" s="106">
        <f t="shared" si="105"/>
        <v>0.11369191815264079</v>
      </c>
      <c r="I269" s="106">
        <f t="shared" si="105"/>
        <v>4.160636426279285E-2</v>
      </c>
      <c r="J269" s="106">
        <f t="shared" si="105"/>
        <v>1.7685025647333097E-2</v>
      </c>
      <c r="K269" s="106">
        <f t="shared" si="105"/>
        <v>2.1366267153301033E-2</v>
      </c>
      <c r="L269" s="106">
        <f t="shared" si="105"/>
        <v>2.8161870074529416E-2</v>
      </c>
      <c r="M269" s="106">
        <f t="shared" si="105"/>
        <v>8.5780298016351342E-3</v>
      </c>
      <c r="N269" s="106">
        <f t="shared" si="105"/>
        <v>1.8864674556232863E-2</v>
      </c>
      <c r="O269" s="106">
        <f t="shared" si="105"/>
        <v>1.4851345322924203E-2</v>
      </c>
      <c r="P269" s="106">
        <f t="shared" si="105"/>
        <v>1.1707353670179721E-2</v>
      </c>
      <c r="Q269" s="106">
        <f t="shared" si="105"/>
        <v>-7.9569067663489701E-3</v>
      </c>
      <c r="R269" s="106">
        <f t="shared" si="105"/>
        <v>-4.2664039736395321E-4</v>
      </c>
      <c r="S269" s="106">
        <f t="shared" si="105"/>
        <v>1.4739689337872619E-2</v>
      </c>
      <c r="T269" s="106">
        <f t="shared" si="105"/>
        <v>1.5701079616625035E-2</v>
      </c>
      <c r="U269" s="106">
        <f t="shared" si="105"/>
        <v>-1.3967595148050016E-3</v>
      </c>
      <c r="V269" s="106">
        <f t="shared" si="105"/>
        <v>2.5585443070115677E-2</v>
      </c>
      <c r="W269" s="106">
        <f t="shared" si="105"/>
        <v>1.1383087787971036E-2</v>
      </c>
      <c r="X269" s="106">
        <f t="shared" si="105"/>
        <v>8.5283560098106115E-3</v>
      </c>
      <c r="Y269" s="106">
        <f t="shared" si="105"/>
        <v>8.1653442630784667E-3</v>
      </c>
      <c r="Z269" s="106">
        <f t="shared" si="105"/>
        <v>1.7281162318176779E-2</v>
      </c>
      <c r="AA269" s="106">
        <f t="shared" si="105"/>
        <v>1.486021497232981E-2</v>
      </c>
      <c r="AB269" s="106">
        <f t="shared" si="105"/>
        <v>1.089467767875818E-2</v>
      </c>
      <c r="AC269" s="106">
        <f t="shared" si="105"/>
        <v>6.5892400848903687E-3</v>
      </c>
      <c r="AD269" s="106">
        <f t="shared" si="105"/>
        <v>3.7896913794146503E-3</v>
      </c>
      <c r="AE269" s="106">
        <f t="shared" si="105"/>
        <v>9.4951514747896315E-3</v>
      </c>
      <c r="AF269" s="106">
        <f t="shared" si="105"/>
        <v>1.1209181123515322E-2</v>
      </c>
      <c r="AH269" s="101" t="str">
        <f t="shared" si="109"/>
        <v/>
      </c>
      <c r="AI269" s="101" t="str">
        <f t="shared" si="109"/>
        <v/>
      </c>
      <c r="AJ269" s="101" t="str">
        <f t="shared" si="109"/>
        <v/>
      </c>
      <c r="AK269" s="101" t="str">
        <f t="shared" si="109"/>
        <v/>
      </c>
      <c r="AL269" s="101" t="str">
        <f t="shared" si="109"/>
        <v/>
      </c>
      <c r="AM269" s="101" t="str">
        <f t="shared" si="109"/>
        <v/>
      </c>
      <c r="AN269" s="101" t="str">
        <f t="shared" si="109"/>
        <v/>
      </c>
      <c r="AO269" s="101" t="str">
        <f t="shared" si="109"/>
        <v/>
      </c>
      <c r="AP269" s="101" t="str">
        <f t="shared" si="109"/>
        <v/>
      </c>
    </row>
    <row r="270" spans="1:42">
      <c r="A270" s="101" t="s">
        <v>3673</v>
      </c>
      <c r="B270" s="106"/>
      <c r="C270" s="106">
        <f t="shared" si="105"/>
        <v>-0.18282196823008301</v>
      </c>
      <c r="D270" s="106">
        <f t="shared" si="105"/>
        <v>0.31035776053495301</v>
      </c>
      <c r="E270" s="106">
        <f t="shared" si="105"/>
        <v>0.26630175147580903</v>
      </c>
      <c r="F270" s="106">
        <f t="shared" si="105"/>
        <v>0.17016072153740369</v>
      </c>
      <c r="G270" s="106">
        <f t="shared" si="105"/>
        <v>0.11435072276733416</v>
      </c>
      <c r="H270" s="106">
        <f t="shared" si="105"/>
        <v>0.11369191815264079</v>
      </c>
      <c r="I270" s="106">
        <f t="shared" si="105"/>
        <v>4.160636426279285E-2</v>
      </c>
      <c r="J270" s="106">
        <f t="shared" si="105"/>
        <v>1.7685025647333097E-2</v>
      </c>
      <c r="K270" s="106">
        <f t="shared" si="105"/>
        <v>2.1366267153301033E-2</v>
      </c>
      <c r="L270" s="106">
        <f t="shared" si="105"/>
        <v>2.8161870074529416E-2</v>
      </c>
      <c r="M270" s="106">
        <f t="shared" si="105"/>
        <v>8.5780298016351342E-3</v>
      </c>
      <c r="N270" s="106">
        <f t="shared" si="105"/>
        <v>1.8864674556232863E-2</v>
      </c>
      <c r="O270" s="106">
        <f t="shared" si="105"/>
        <v>1.4851345322924203E-2</v>
      </c>
      <c r="P270" s="106">
        <f t="shared" si="105"/>
        <v>1.1707353670179721E-2</v>
      </c>
      <c r="Q270" s="106">
        <f t="shared" si="105"/>
        <v>-7.9569067663489701E-3</v>
      </c>
      <c r="R270" s="106">
        <f t="shared" si="105"/>
        <v>-4.2664039736395321E-4</v>
      </c>
      <c r="S270" s="106">
        <f t="shared" si="105"/>
        <v>1.4739689337872619E-2</v>
      </c>
      <c r="T270" s="106">
        <f t="shared" si="105"/>
        <v>1.5701079616625035E-2</v>
      </c>
      <c r="U270" s="106">
        <f t="shared" si="105"/>
        <v>-1.3967595148050016E-3</v>
      </c>
      <c r="V270" s="106">
        <f t="shared" si="105"/>
        <v>2.5585443070115677E-2</v>
      </c>
      <c r="W270" s="106">
        <f t="shared" si="105"/>
        <v>1.1383087787971036E-2</v>
      </c>
      <c r="X270" s="106">
        <f t="shared" si="105"/>
        <v>8.5283560098106115E-3</v>
      </c>
      <c r="Y270" s="106">
        <f t="shared" si="105"/>
        <v>8.1653442630784667E-3</v>
      </c>
      <c r="Z270" s="106">
        <f t="shared" si="105"/>
        <v>1.7281162318176779E-2</v>
      </c>
      <c r="AA270" s="106">
        <f t="shared" si="105"/>
        <v>1.486021497232981E-2</v>
      </c>
      <c r="AB270" s="106">
        <f t="shared" si="105"/>
        <v>1.089467767875818E-2</v>
      </c>
      <c r="AC270" s="106">
        <f t="shared" si="105"/>
        <v>6.5892400848903687E-3</v>
      </c>
      <c r="AD270" s="106">
        <f t="shared" si="105"/>
        <v>3.7896913794146503E-3</v>
      </c>
      <c r="AE270" s="106">
        <f t="shared" si="105"/>
        <v>9.4951514747896315E-3</v>
      </c>
      <c r="AF270" s="106">
        <f t="shared" si="105"/>
        <v>1.1209181123515322E-2</v>
      </c>
      <c r="AH270" s="101" t="str">
        <f t="shared" si="109"/>
        <v/>
      </c>
      <c r="AI270" s="101" t="str">
        <f t="shared" si="109"/>
        <v/>
      </c>
      <c r="AJ270" s="101" t="str">
        <f t="shared" si="109"/>
        <v/>
      </c>
      <c r="AK270" s="101" t="str">
        <f t="shared" si="109"/>
        <v/>
      </c>
      <c r="AL270" s="101" t="str">
        <f t="shared" si="109"/>
        <v/>
      </c>
      <c r="AM270" s="101" t="str">
        <f t="shared" si="109"/>
        <v/>
      </c>
      <c r="AN270" s="101" t="str">
        <f t="shared" si="109"/>
        <v/>
      </c>
      <c r="AO270" s="101" t="str">
        <f t="shared" si="109"/>
        <v/>
      </c>
      <c r="AP270" s="101" t="str">
        <f t="shared" si="109"/>
        <v/>
      </c>
    </row>
    <row r="271" spans="1:42">
      <c r="A271" s="101" t="s">
        <v>3674</v>
      </c>
      <c r="B271" s="106"/>
      <c r="C271" s="106" t="str">
        <f t="shared" si="105"/>
        <v/>
      </c>
      <c r="D271" s="106" t="str">
        <f t="shared" si="105"/>
        <v/>
      </c>
      <c r="E271" s="106" t="str">
        <f t="shared" si="105"/>
        <v/>
      </c>
      <c r="F271" s="106" t="str">
        <f t="shared" si="105"/>
        <v/>
      </c>
      <c r="G271" s="106" t="str">
        <f t="shared" si="105"/>
        <v/>
      </c>
      <c r="H271" s="106" t="str">
        <f t="shared" si="105"/>
        <v/>
      </c>
      <c r="I271" s="106" t="str">
        <f t="shared" si="105"/>
        <v/>
      </c>
      <c r="J271" s="106" t="str">
        <f t="shared" si="105"/>
        <v/>
      </c>
      <c r="K271" s="106" t="str">
        <f t="shared" si="105"/>
        <v/>
      </c>
      <c r="L271" s="106" t="str">
        <f t="shared" si="105"/>
        <v/>
      </c>
      <c r="M271" s="106" t="str">
        <f t="shared" si="105"/>
        <v/>
      </c>
      <c r="N271" s="106" t="str">
        <f t="shared" si="105"/>
        <v/>
      </c>
      <c r="O271" s="106" t="str">
        <f t="shared" si="105"/>
        <v/>
      </c>
      <c r="P271" s="106" t="str">
        <f t="shared" si="105"/>
        <v/>
      </c>
      <c r="Q271" s="106" t="str">
        <f t="shared" si="105"/>
        <v/>
      </c>
      <c r="R271" s="106" t="str">
        <f t="shared" si="105"/>
        <v/>
      </c>
      <c r="S271" s="106" t="str">
        <f t="shared" si="105"/>
        <v/>
      </c>
      <c r="T271" s="106" t="str">
        <f t="shared" si="105"/>
        <v/>
      </c>
      <c r="U271" s="106" t="str">
        <f t="shared" si="105"/>
        <v/>
      </c>
      <c r="V271" s="106" t="str">
        <f t="shared" si="105"/>
        <v/>
      </c>
      <c r="W271" s="106" t="str">
        <f t="shared" si="105"/>
        <v/>
      </c>
      <c r="X271" s="106" t="str">
        <f t="shared" si="105"/>
        <v/>
      </c>
      <c r="Y271" s="106" t="str">
        <f t="shared" si="105"/>
        <v/>
      </c>
      <c r="Z271" s="106" t="str">
        <f t="shared" si="105"/>
        <v/>
      </c>
      <c r="AA271" s="106" t="str">
        <f t="shared" si="105"/>
        <v/>
      </c>
      <c r="AB271" s="106" t="str">
        <f t="shared" si="105"/>
        <v/>
      </c>
      <c r="AC271" s="106" t="str">
        <f t="shared" si="105"/>
        <v/>
      </c>
      <c r="AD271" s="106" t="str">
        <f t="shared" si="105"/>
        <v/>
      </c>
      <c r="AE271" s="106" t="str">
        <f t="shared" si="105"/>
        <v/>
      </c>
      <c r="AF271" s="106" t="str">
        <f t="shared" si="105"/>
        <v/>
      </c>
      <c r="AH271" s="101" t="str">
        <f t="shared" si="109"/>
        <v/>
      </c>
      <c r="AI271" s="101" t="str">
        <f t="shared" si="109"/>
        <v/>
      </c>
      <c r="AJ271" s="101" t="str">
        <f t="shared" si="109"/>
        <v/>
      </c>
      <c r="AK271" s="101" t="str">
        <f t="shared" si="109"/>
        <v/>
      </c>
      <c r="AL271" s="101" t="str">
        <f t="shared" si="109"/>
        <v/>
      </c>
      <c r="AM271" s="101" t="str">
        <f t="shared" si="109"/>
        <v/>
      </c>
      <c r="AN271" s="101" t="str">
        <f t="shared" si="109"/>
        <v/>
      </c>
      <c r="AO271" s="101" t="str">
        <f t="shared" si="109"/>
        <v/>
      </c>
      <c r="AP271" s="101" t="str">
        <f t="shared" si="109"/>
        <v/>
      </c>
    </row>
    <row r="272" spans="1:42">
      <c r="A272" s="101" t="s">
        <v>3675</v>
      </c>
      <c r="B272" s="106"/>
      <c r="C272" s="106">
        <f t="shared" si="105"/>
        <v>-0.18282196823008301</v>
      </c>
      <c r="D272" s="106">
        <f t="shared" si="105"/>
        <v>0.31035776053495301</v>
      </c>
      <c r="E272" s="106">
        <f t="shared" si="105"/>
        <v>0.26630175147580903</v>
      </c>
      <c r="F272" s="106">
        <f t="shared" si="105"/>
        <v>0.17016072153740369</v>
      </c>
      <c r="G272" s="106">
        <f t="shared" si="105"/>
        <v>0.11435072276733416</v>
      </c>
      <c r="H272" s="106">
        <f t="shared" si="105"/>
        <v>0.11369191815264079</v>
      </c>
      <c r="I272" s="106">
        <f t="shared" si="105"/>
        <v>4.160636426279285E-2</v>
      </c>
      <c r="J272" s="106">
        <f t="shared" si="105"/>
        <v>1.7685025647333097E-2</v>
      </c>
      <c r="K272" s="106">
        <f t="shared" si="105"/>
        <v>2.1366267153301033E-2</v>
      </c>
      <c r="L272" s="106">
        <f t="shared" si="105"/>
        <v>2.8161870074529416E-2</v>
      </c>
      <c r="M272" s="106">
        <f t="shared" si="105"/>
        <v>8.5780298016351342E-3</v>
      </c>
      <c r="N272" s="106">
        <f t="shared" si="105"/>
        <v>1.8864674556232863E-2</v>
      </c>
      <c r="O272" s="106">
        <f t="shared" si="105"/>
        <v>1.4851345322924203E-2</v>
      </c>
      <c r="P272" s="106">
        <f t="shared" si="105"/>
        <v>1.1707353670179721E-2</v>
      </c>
      <c r="Q272" s="106">
        <f t="shared" si="105"/>
        <v>-7.9569067663489701E-3</v>
      </c>
      <c r="R272" s="106">
        <f t="shared" si="105"/>
        <v>-4.2664039736395321E-4</v>
      </c>
      <c r="S272" s="106">
        <f t="shared" si="105"/>
        <v>1.4739689337872619E-2</v>
      </c>
      <c r="T272" s="106">
        <f t="shared" si="105"/>
        <v>1.5701079616625035E-2</v>
      </c>
      <c r="U272" s="106">
        <f t="shared" si="105"/>
        <v>-1.3967595148050016E-3</v>
      </c>
      <c r="V272" s="106">
        <f t="shared" si="105"/>
        <v>2.5585443070115677E-2</v>
      </c>
      <c r="W272" s="106">
        <f t="shared" si="105"/>
        <v>1.1383087787971036E-2</v>
      </c>
      <c r="X272" s="106">
        <f t="shared" si="105"/>
        <v>8.5283560098106115E-3</v>
      </c>
      <c r="Y272" s="106">
        <f t="shared" si="105"/>
        <v>8.1653442630784667E-3</v>
      </c>
      <c r="Z272" s="106">
        <f t="shared" si="105"/>
        <v>1.7281162318176779E-2</v>
      </c>
      <c r="AA272" s="106">
        <f t="shared" si="105"/>
        <v>1.486021497232981E-2</v>
      </c>
      <c r="AB272" s="106">
        <f t="shared" si="105"/>
        <v>1.089467767875818E-2</v>
      </c>
      <c r="AC272" s="106">
        <f t="shared" si="105"/>
        <v>6.5892400848903687E-3</v>
      </c>
      <c r="AD272" s="106">
        <f t="shared" si="105"/>
        <v>3.7896913794146503E-3</v>
      </c>
      <c r="AE272" s="106">
        <f t="shared" si="105"/>
        <v>9.4951514747896315E-3</v>
      </c>
      <c r="AF272" s="106">
        <f t="shared" si="105"/>
        <v>1.1209181123515322E-2</v>
      </c>
      <c r="AH272" s="101" t="str">
        <f t="shared" si="109"/>
        <v/>
      </c>
      <c r="AI272" s="101" t="str">
        <f t="shared" si="109"/>
        <v/>
      </c>
      <c r="AJ272" s="101" t="str">
        <f t="shared" si="109"/>
        <v/>
      </c>
      <c r="AK272" s="101" t="str">
        <f t="shared" si="109"/>
        <v/>
      </c>
      <c r="AL272" s="101" t="str">
        <f t="shared" si="109"/>
        <v/>
      </c>
      <c r="AM272" s="101" t="str">
        <f t="shared" si="109"/>
        <v/>
      </c>
      <c r="AN272" s="101" t="str">
        <f t="shared" si="109"/>
        <v/>
      </c>
      <c r="AO272" s="101" t="str">
        <f t="shared" si="109"/>
        <v/>
      </c>
      <c r="AP272" s="101" t="str">
        <f t="shared" si="109"/>
        <v/>
      </c>
    </row>
    <row r="273" spans="1:42">
      <c r="A273" s="102" t="s">
        <v>3687</v>
      </c>
      <c r="B273" s="106"/>
      <c r="C273" s="106" t="str">
        <f t="shared" si="105"/>
        <v/>
      </c>
      <c r="D273" s="106" t="str">
        <f t="shared" si="105"/>
        <v/>
      </c>
      <c r="E273" s="106" t="str">
        <f t="shared" si="105"/>
        <v/>
      </c>
      <c r="F273" s="106" t="str">
        <f t="shared" si="105"/>
        <v/>
      </c>
      <c r="G273" s="106" t="str">
        <f t="shared" si="105"/>
        <v/>
      </c>
      <c r="H273" s="106" t="str">
        <f t="shared" si="105"/>
        <v/>
      </c>
      <c r="I273" s="106" t="str">
        <f t="shared" si="105"/>
        <v/>
      </c>
      <c r="J273" s="106" t="str">
        <f t="shared" si="105"/>
        <v/>
      </c>
      <c r="K273" s="106" t="str">
        <f t="shared" si="105"/>
        <v/>
      </c>
      <c r="L273" s="106" t="str">
        <f t="shared" si="105"/>
        <v/>
      </c>
      <c r="M273" s="106" t="str">
        <f t="shared" si="105"/>
        <v/>
      </c>
      <c r="N273" s="106" t="str">
        <f t="shared" si="105"/>
        <v/>
      </c>
      <c r="O273" s="106" t="str">
        <f t="shared" si="105"/>
        <v/>
      </c>
      <c r="P273" s="106" t="str">
        <f t="shared" si="105"/>
        <v/>
      </c>
      <c r="Q273" s="106" t="str">
        <f t="shared" si="105"/>
        <v/>
      </c>
      <c r="R273" s="106" t="str">
        <f t="shared" ref="R273:AF273" si="110">IFERROR(R122/Q122-1,"")</f>
        <v/>
      </c>
      <c r="S273" s="106" t="str">
        <f t="shared" si="110"/>
        <v/>
      </c>
      <c r="T273" s="106" t="str">
        <f t="shared" si="110"/>
        <v/>
      </c>
      <c r="U273" s="106" t="str">
        <f t="shared" si="110"/>
        <v/>
      </c>
      <c r="V273" s="106" t="str">
        <f t="shared" si="110"/>
        <v/>
      </c>
      <c r="W273" s="106" t="str">
        <f t="shared" si="110"/>
        <v/>
      </c>
      <c r="X273" s="106" t="str">
        <f t="shared" si="110"/>
        <v/>
      </c>
      <c r="Y273" s="106" t="str">
        <f t="shared" si="110"/>
        <v/>
      </c>
      <c r="Z273" s="106" t="str">
        <f t="shared" si="110"/>
        <v/>
      </c>
      <c r="AA273" s="106" t="str">
        <f t="shared" si="110"/>
        <v/>
      </c>
      <c r="AB273" s="106" t="str">
        <f t="shared" si="110"/>
        <v/>
      </c>
      <c r="AC273" s="106" t="str">
        <f t="shared" si="110"/>
        <v/>
      </c>
      <c r="AD273" s="106" t="str">
        <f t="shared" si="110"/>
        <v/>
      </c>
      <c r="AE273" s="106" t="str">
        <f t="shared" si="110"/>
        <v/>
      </c>
      <c r="AF273" s="106" t="str">
        <f t="shared" si="110"/>
        <v/>
      </c>
      <c r="AH273" s="101" t="str">
        <f t="shared" si="109"/>
        <v/>
      </c>
      <c r="AI273" s="101" t="str">
        <f t="shared" si="109"/>
        <v/>
      </c>
      <c r="AJ273" s="101" t="str">
        <f t="shared" si="109"/>
        <v/>
      </c>
      <c r="AK273" s="101" t="str">
        <f t="shared" si="109"/>
        <v/>
      </c>
      <c r="AL273" s="101" t="str">
        <f t="shared" si="109"/>
        <v/>
      </c>
      <c r="AM273" s="101" t="str">
        <f t="shared" si="109"/>
        <v/>
      </c>
      <c r="AN273" s="101" t="str">
        <f t="shared" si="109"/>
        <v/>
      </c>
      <c r="AO273" s="101" t="str">
        <f t="shared" si="109"/>
        <v/>
      </c>
      <c r="AP273" s="101" t="str">
        <f t="shared" si="109"/>
        <v/>
      </c>
    </row>
    <row r="274" spans="1:42">
      <c r="A274" s="105" t="s">
        <v>3697</v>
      </c>
      <c r="B274" s="101">
        <f t="shared" ref="B274:AF274" si="111">B$1</f>
        <v>2020</v>
      </c>
      <c r="C274" s="101">
        <f t="shared" si="111"/>
        <v>2021</v>
      </c>
      <c r="D274" s="101">
        <f t="shared" si="111"/>
        <v>2022</v>
      </c>
      <c r="E274" s="101">
        <f t="shared" si="111"/>
        <v>2023</v>
      </c>
      <c r="F274" s="101">
        <f t="shared" si="111"/>
        <v>2024</v>
      </c>
      <c r="G274" s="101">
        <f t="shared" si="111"/>
        <v>2025</v>
      </c>
      <c r="H274" s="101">
        <f t="shared" si="111"/>
        <v>2026</v>
      </c>
      <c r="I274" s="101">
        <f t="shared" si="111"/>
        <v>2027</v>
      </c>
      <c r="J274" s="101">
        <f t="shared" si="111"/>
        <v>2028</v>
      </c>
      <c r="K274" s="101">
        <f t="shared" si="111"/>
        <v>2029</v>
      </c>
      <c r="L274" s="101">
        <f t="shared" si="111"/>
        <v>2030</v>
      </c>
      <c r="M274" s="101">
        <f t="shared" si="111"/>
        <v>2031</v>
      </c>
      <c r="N274" s="101">
        <f t="shared" si="111"/>
        <v>2032</v>
      </c>
      <c r="O274" s="101">
        <f t="shared" si="111"/>
        <v>2033</v>
      </c>
      <c r="P274" s="101">
        <f t="shared" si="111"/>
        <v>2034</v>
      </c>
      <c r="Q274" s="101">
        <f t="shared" si="111"/>
        <v>2035</v>
      </c>
      <c r="R274" s="101">
        <f t="shared" si="111"/>
        <v>2036</v>
      </c>
      <c r="S274" s="101">
        <f t="shared" si="111"/>
        <v>2037</v>
      </c>
      <c r="T274" s="101">
        <f t="shared" si="111"/>
        <v>2038</v>
      </c>
      <c r="U274" s="101">
        <f t="shared" si="111"/>
        <v>2039</v>
      </c>
      <c r="V274" s="101">
        <f t="shared" si="111"/>
        <v>2040</v>
      </c>
      <c r="W274" s="101">
        <f t="shared" si="111"/>
        <v>2041</v>
      </c>
      <c r="X274" s="101">
        <f t="shared" si="111"/>
        <v>2042</v>
      </c>
      <c r="Y274" s="101">
        <f t="shared" si="111"/>
        <v>2043</v>
      </c>
      <c r="Z274" s="101">
        <f t="shared" si="111"/>
        <v>2044</v>
      </c>
      <c r="AA274" s="101">
        <f t="shared" si="111"/>
        <v>2045</v>
      </c>
      <c r="AB274" s="101">
        <f t="shared" si="111"/>
        <v>2046</v>
      </c>
      <c r="AC274" s="101">
        <f t="shared" si="111"/>
        <v>2047</v>
      </c>
      <c r="AD274" s="101">
        <f t="shared" si="111"/>
        <v>2048</v>
      </c>
      <c r="AE274" s="101">
        <f t="shared" si="111"/>
        <v>2049</v>
      </c>
      <c r="AF274" s="101">
        <f t="shared" si="111"/>
        <v>2050</v>
      </c>
    </row>
    <row r="275" spans="1:42">
      <c r="A275" s="101" t="s">
        <v>3668</v>
      </c>
      <c r="B275" s="106"/>
      <c r="C275" s="106">
        <f t="shared" ref="C275:AF283" si="112">IFERROR(C124/B124-1,"")</f>
        <v>7.7576380463429961E-2</v>
      </c>
      <c r="D275" s="106">
        <f t="shared" si="112"/>
        <v>3.6246442213638597E-2</v>
      </c>
      <c r="E275" s="106">
        <f t="shared" si="112"/>
        <v>-1.5827481719105307E-2</v>
      </c>
      <c r="F275" s="106">
        <f t="shared" si="112"/>
        <v>3.8733766943461756E-3</v>
      </c>
      <c r="G275" s="106">
        <f t="shared" si="112"/>
        <v>8.1521973341935894E-3</v>
      </c>
      <c r="H275" s="106">
        <f t="shared" si="112"/>
        <v>-1.1171444418679677E-2</v>
      </c>
      <c r="I275" s="106">
        <f t="shared" si="112"/>
        <v>-1.8540850886040738E-3</v>
      </c>
      <c r="J275" s="106">
        <f t="shared" si="112"/>
        <v>1.3671876187216991E-2</v>
      </c>
      <c r="K275" s="106">
        <f t="shared" si="112"/>
        <v>1.1710844370513396E-2</v>
      </c>
      <c r="L275" s="106">
        <f t="shared" si="112"/>
        <v>6.1857931740223027E-2</v>
      </c>
      <c r="M275" s="106">
        <f t="shared" si="112"/>
        <v>9.2095993395528986E-3</v>
      </c>
      <c r="N275" s="106">
        <f t="shared" si="112"/>
        <v>1.1785659173910723E-2</v>
      </c>
      <c r="O275" s="106">
        <f t="shared" si="112"/>
        <v>7.7865613161383074E-3</v>
      </c>
      <c r="P275" s="106">
        <f t="shared" si="112"/>
        <v>8.3878212643080374E-3</v>
      </c>
      <c r="Q275" s="106">
        <f t="shared" si="112"/>
        <v>2.019400716798625E-3</v>
      </c>
      <c r="R275" s="106">
        <f t="shared" si="112"/>
        <v>8.1667440262613855E-3</v>
      </c>
      <c r="S275" s="106">
        <f t="shared" si="112"/>
        <v>1.7650727470834848E-2</v>
      </c>
      <c r="T275" s="106">
        <f t="shared" si="112"/>
        <v>1.0067594322092699E-2</v>
      </c>
      <c r="U275" s="106">
        <f t="shared" si="112"/>
        <v>4.6034213773042953E-3</v>
      </c>
      <c r="V275" s="106">
        <f t="shared" si="112"/>
        <v>7.8007395819434944E-3</v>
      </c>
      <c r="W275" s="106">
        <f t="shared" si="112"/>
        <v>8.0410908929036129E-3</v>
      </c>
      <c r="X275" s="106">
        <f t="shared" si="112"/>
        <v>6.9410940328595849E-3</v>
      </c>
      <c r="Y275" s="106">
        <f t="shared" si="112"/>
        <v>7.3092441650324247E-6</v>
      </c>
      <c r="Z275" s="106">
        <f t="shared" si="112"/>
        <v>8.5471534167631535E-3</v>
      </c>
      <c r="AA275" s="106">
        <f t="shared" si="112"/>
        <v>5.0490822954307735E-3</v>
      </c>
      <c r="AB275" s="106">
        <f t="shared" si="112"/>
        <v>9.0962251069859335E-3</v>
      </c>
      <c r="AC275" s="106">
        <f t="shared" si="112"/>
        <v>8.3338964788446379E-3</v>
      </c>
      <c r="AD275" s="106">
        <f t="shared" si="112"/>
        <v>7.4465548450382002E-3</v>
      </c>
      <c r="AE275" s="106">
        <f t="shared" si="112"/>
        <v>1.0135534630516752E-2</v>
      </c>
      <c r="AF275" s="106">
        <f t="shared" si="112"/>
        <v>8.5142839544645188E-3</v>
      </c>
      <c r="AH275" s="101" t="str">
        <f t="shared" ref="AH275:AP275" si="113">IFERROR(AH124/AG124,"")</f>
        <v/>
      </c>
      <c r="AI275" s="101" t="str">
        <f t="shared" si="113"/>
        <v/>
      </c>
      <c r="AJ275" s="101" t="str">
        <f t="shared" si="113"/>
        <v/>
      </c>
      <c r="AK275" s="101" t="str">
        <f t="shared" si="113"/>
        <v/>
      </c>
      <c r="AL275" s="101" t="str">
        <f t="shared" si="113"/>
        <v/>
      </c>
      <c r="AM275" s="101" t="str">
        <f t="shared" si="113"/>
        <v/>
      </c>
      <c r="AN275" s="101" t="str">
        <f t="shared" si="113"/>
        <v/>
      </c>
      <c r="AO275" s="101" t="str">
        <f t="shared" si="113"/>
        <v/>
      </c>
      <c r="AP275" s="101" t="str">
        <f t="shared" si="113"/>
        <v/>
      </c>
    </row>
    <row r="276" spans="1:42">
      <c r="A276" s="101" t="s">
        <v>3669</v>
      </c>
      <c r="B276" s="106"/>
      <c r="C276" s="106" t="str">
        <f t="shared" si="112"/>
        <v/>
      </c>
      <c r="D276" s="106" t="str">
        <f t="shared" si="112"/>
        <v/>
      </c>
      <c r="E276" s="106" t="str">
        <f t="shared" si="112"/>
        <v/>
      </c>
      <c r="F276" s="106" t="str">
        <f t="shared" si="112"/>
        <v/>
      </c>
      <c r="G276" s="106" t="str">
        <f t="shared" si="112"/>
        <v/>
      </c>
      <c r="H276" s="106" t="str">
        <f t="shared" si="112"/>
        <v/>
      </c>
      <c r="I276" s="106" t="str">
        <f t="shared" si="112"/>
        <v/>
      </c>
      <c r="J276" s="106" t="str">
        <f t="shared" si="112"/>
        <v/>
      </c>
      <c r="K276" s="106" t="str">
        <f t="shared" si="112"/>
        <v/>
      </c>
      <c r="L276" s="106" t="str">
        <f t="shared" si="112"/>
        <v/>
      </c>
      <c r="M276" s="106" t="str">
        <f t="shared" si="112"/>
        <v/>
      </c>
      <c r="N276" s="106" t="str">
        <f t="shared" si="112"/>
        <v/>
      </c>
      <c r="O276" s="106" t="str">
        <f t="shared" si="112"/>
        <v/>
      </c>
      <c r="P276" s="106" t="str">
        <f t="shared" si="112"/>
        <v/>
      </c>
      <c r="Q276" s="106" t="str">
        <f t="shared" si="112"/>
        <v/>
      </c>
      <c r="R276" s="106" t="str">
        <f t="shared" si="112"/>
        <v/>
      </c>
      <c r="S276" s="106" t="str">
        <f t="shared" si="112"/>
        <v/>
      </c>
      <c r="T276" s="106" t="str">
        <f t="shared" si="112"/>
        <v/>
      </c>
      <c r="U276" s="106" t="str">
        <f t="shared" si="112"/>
        <v/>
      </c>
      <c r="V276" s="106" t="str">
        <f t="shared" si="112"/>
        <v/>
      </c>
      <c r="W276" s="106" t="str">
        <f t="shared" si="112"/>
        <v/>
      </c>
      <c r="X276" s="106" t="str">
        <f t="shared" si="112"/>
        <v/>
      </c>
      <c r="Y276" s="106" t="str">
        <f t="shared" si="112"/>
        <v/>
      </c>
      <c r="Z276" s="106" t="str">
        <f t="shared" si="112"/>
        <v/>
      </c>
      <c r="AA276" s="106" t="str">
        <f t="shared" si="112"/>
        <v/>
      </c>
      <c r="AB276" s="106" t="str">
        <f t="shared" si="112"/>
        <v/>
      </c>
      <c r="AC276" s="106" t="str">
        <f t="shared" si="112"/>
        <v/>
      </c>
      <c r="AD276" s="106" t="str">
        <f t="shared" si="112"/>
        <v/>
      </c>
      <c r="AE276" s="106" t="str">
        <f t="shared" si="112"/>
        <v/>
      </c>
      <c r="AF276" s="106" t="str">
        <f t="shared" si="112"/>
        <v/>
      </c>
      <c r="AH276" s="101" t="str">
        <f t="shared" ref="AH276:AP276" si="114">IFERROR(AH125/AG125,"")</f>
        <v/>
      </c>
      <c r="AI276" s="101" t="str">
        <f t="shared" si="114"/>
        <v/>
      </c>
      <c r="AJ276" s="101" t="str">
        <f t="shared" si="114"/>
        <v/>
      </c>
      <c r="AK276" s="101" t="str">
        <f t="shared" si="114"/>
        <v/>
      </c>
      <c r="AL276" s="101" t="str">
        <f t="shared" si="114"/>
        <v/>
      </c>
      <c r="AM276" s="101" t="str">
        <f t="shared" si="114"/>
        <v/>
      </c>
      <c r="AN276" s="101" t="str">
        <f t="shared" si="114"/>
        <v/>
      </c>
      <c r="AO276" s="101" t="str">
        <f t="shared" si="114"/>
        <v/>
      </c>
      <c r="AP276" s="101" t="str">
        <f t="shared" si="114"/>
        <v/>
      </c>
    </row>
    <row r="277" spans="1:42">
      <c r="A277" s="101" t="s">
        <v>3670</v>
      </c>
      <c r="B277" s="106"/>
      <c r="C277" s="106">
        <f t="shared" si="112"/>
        <v>-6.5454407538833026E-3</v>
      </c>
      <c r="D277" s="106">
        <f t="shared" si="112"/>
        <v>1.1846301055667308E-2</v>
      </c>
      <c r="E277" s="106">
        <f t="shared" si="112"/>
        <v>-6.2533603055007214E-3</v>
      </c>
      <c r="F277" s="106">
        <f t="shared" si="112"/>
        <v>2.6316572333318078E-4</v>
      </c>
      <c r="G277" s="106">
        <f t="shared" si="112"/>
        <v>4.8216032823240607E-3</v>
      </c>
      <c r="H277" s="106">
        <f t="shared" si="112"/>
        <v>-4.8510986692764657E-3</v>
      </c>
      <c r="I277" s="106">
        <f t="shared" si="112"/>
        <v>-2.8324728575899183E-3</v>
      </c>
      <c r="J277" s="106">
        <f t="shared" si="112"/>
        <v>6.9581969096201846E-3</v>
      </c>
      <c r="K277" s="106">
        <f t="shared" si="112"/>
        <v>9.9395609138830388E-3</v>
      </c>
      <c r="L277" s="106">
        <f t="shared" si="112"/>
        <v>3.3111602544365626E-2</v>
      </c>
      <c r="M277" s="106">
        <f t="shared" si="112"/>
        <v>1.6128134292441088E-2</v>
      </c>
      <c r="N277" s="106">
        <f t="shared" si="112"/>
        <v>1.4574194498378379E-2</v>
      </c>
      <c r="O277" s="106">
        <f t="shared" si="112"/>
        <v>1.1855138472279814E-2</v>
      </c>
      <c r="P277" s="106">
        <f t="shared" si="112"/>
        <v>1.1385111130171932E-2</v>
      </c>
      <c r="Q277" s="106">
        <f t="shared" si="112"/>
        <v>7.0789333976344349E-3</v>
      </c>
      <c r="R277" s="106">
        <f t="shared" si="112"/>
        <v>9.0476168197819451E-3</v>
      </c>
      <c r="S277" s="106">
        <f t="shared" si="112"/>
        <v>1.5514425722110703E-2</v>
      </c>
      <c r="T277" s="106">
        <f t="shared" si="112"/>
        <v>1.3552646003540891E-2</v>
      </c>
      <c r="U277" s="106">
        <f t="shared" si="112"/>
        <v>9.7044630870282145E-3</v>
      </c>
      <c r="V277" s="106">
        <f t="shared" si="112"/>
        <v>1.0014892414782706E-2</v>
      </c>
      <c r="W277" s="106">
        <f t="shared" si="112"/>
        <v>1.0054972687395303E-2</v>
      </c>
      <c r="X277" s="106">
        <f t="shared" si="112"/>
        <v>9.370287506015984E-3</v>
      </c>
      <c r="Y277" s="106">
        <f t="shared" si="112"/>
        <v>4.728517273390187E-3</v>
      </c>
      <c r="Z277" s="106">
        <f t="shared" si="112"/>
        <v>8.0602418609179161E-3</v>
      </c>
      <c r="AA277" s="106">
        <f t="shared" si="112"/>
        <v>6.9854591079414607E-3</v>
      </c>
      <c r="AB277" s="106">
        <f t="shared" si="112"/>
        <v>9.216090239965169E-3</v>
      </c>
      <c r="AC277" s="106">
        <f t="shared" si="112"/>
        <v>9.6267431304863926E-3</v>
      </c>
      <c r="AD277" s="106">
        <f t="shared" si="112"/>
        <v>9.3804659493144094E-3</v>
      </c>
      <c r="AE277" s="106">
        <f t="shared" si="112"/>
        <v>1.0987268593040556E-2</v>
      </c>
      <c r="AF277" s="106">
        <f t="shared" si="112"/>
        <v>1.0646748323376309E-2</v>
      </c>
      <c r="AH277" s="101" t="str">
        <f t="shared" ref="AH277:AP277" si="115">IFERROR(AH126/AG126,"")</f>
        <v/>
      </c>
      <c r="AI277" s="101" t="str">
        <f t="shared" si="115"/>
        <v/>
      </c>
      <c r="AJ277" s="101" t="str">
        <f t="shared" si="115"/>
        <v/>
      </c>
      <c r="AK277" s="101" t="str">
        <f t="shared" si="115"/>
        <v/>
      </c>
      <c r="AL277" s="101" t="str">
        <f t="shared" si="115"/>
        <v/>
      </c>
      <c r="AM277" s="101" t="str">
        <f t="shared" si="115"/>
        <v/>
      </c>
      <c r="AN277" s="101" t="str">
        <f t="shared" si="115"/>
        <v/>
      </c>
      <c r="AO277" s="101" t="str">
        <f t="shared" si="115"/>
        <v/>
      </c>
      <c r="AP277" s="101" t="str">
        <f t="shared" si="115"/>
        <v/>
      </c>
    </row>
    <row r="278" spans="1:42">
      <c r="A278" s="101" t="s">
        <v>3671</v>
      </c>
      <c r="B278" s="106"/>
      <c r="C278" s="106">
        <f t="shared" si="112"/>
        <v>6.4695245901369658E-2</v>
      </c>
      <c r="D278" s="106">
        <f t="shared" si="112"/>
        <v>3.940880902530397E-2</v>
      </c>
      <c r="E278" s="106">
        <f t="shared" si="112"/>
        <v>-1.3139456956601347E-2</v>
      </c>
      <c r="F278" s="106">
        <f t="shared" si="112"/>
        <v>3.3588408485638599E-3</v>
      </c>
      <c r="G278" s="106">
        <f t="shared" si="112"/>
        <v>8.3223983554441272E-3</v>
      </c>
      <c r="H278" s="106">
        <f t="shared" si="112"/>
        <v>-1.0651122838201577E-2</v>
      </c>
      <c r="I278" s="106">
        <f t="shared" si="112"/>
        <v>-2.4396298003617201E-3</v>
      </c>
      <c r="J278" s="106">
        <f t="shared" si="112"/>
        <v>1.3596555196572213E-2</v>
      </c>
      <c r="K278" s="106">
        <f t="shared" si="112"/>
        <v>1.2756701717639762E-2</v>
      </c>
      <c r="L278" s="106">
        <f t="shared" si="112"/>
        <v>4.6988790007019832E-2</v>
      </c>
      <c r="M278" s="106">
        <f t="shared" si="112"/>
        <v>1.1955408240198695E-2</v>
      </c>
      <c r="N278" s="106">
        <f t="shared" si="112"/>
        <v>1.1294009301663355E-2</v>
      </c>
      <c r="O278" s="106">
        <f t="shared" si="112"/>
        <v>9.0830708497937618E-3</v>
      </c>
      <c r="P278" s="106">
        <f t="shared" si="112"/>
        <v>9.5614305641367192E-3</v>
      </c>
      <c r="Q278" s="106">
        <f t="shared" si="112"/>
        <v>3.0477302564853037E-3</v>
      </c>
      <c r="R278" s="106">
        <f t="shared" si="112"/>
        <v>8.8673098216918156E-3</v>
      </c>
      <c r="S278" s="106">
        <f t="shared" si="112"/>
        <v>1.8895546934492469E-2</v>
      </c>
      <c r="T278" s="106">
        <f t="shared" si="112"/>
        <v>1.1821402491828392E-2</v>
      </c>
      <c r="U278" s="106">
        <f t="shared" si="112"/>
        <v>5.8464979003938211E-3</v>
      </c>
      <c r="V278" s="106">
        <f t="shared" si="112"/>
        <v>8.6217558252643656E-3</v>
      </c>
      <c r="W278" s="106">
        <f t="shared" si="112"/>
        <v>9.0028048461996413E-3</v>
      </c>
      <c r="X278" s="106">
        <f t="shared" si="112"/>
        <v>7.9272370211702636E-3</v>
      </c>
      <c r="Y278" s="106">
        <f t="shared" si="112"/>
        <v>7.3186692811111342E-4</v>
      </c>
      <c r="Z278" s="106">
        <f t="shared" si="112"/>
        <v>8.9451290019244567E-3</v>
      </c>
      <c r="AA278" s="106">
        <f t="shared" si="112"/>
        <v>5.8458989546081863E-3</v>
      </c>
      <c r="AB278" s="106">
        <f t="shared" si="112"/>
        <v>9.8324007542396341E-3</v>
      </c>
      <c r="AC278" s="106">
        <f t="shared" si="112"/>
        <v>9.2906253682900619E-3</v>
      </c>
      <c r="AD278" s="106">
        <f t="shared" si="112"/>
        <v>8.3996360063778308E-3</v>
      </c>
      <c r="AE278" s="106">
        <f t="shared" si="112"/>
        <v>1.1072134323377059E-2</v>
      </c>
      <c r="AF278" s="106">
        <f t="shared" si="112"/>
        <v>9.5909450646460837E-3</v>
      </c>
      <c r="AH278" s="101" t="str">
        <f t="shared" ref="AH278:AP278" si="116">IFERROR(AH127/AG127,"")</f>
        <v/>
      </c>
      <c r="AI278" s="101" t="str">
        <f t="shared" si="116"/>
        <v/>
      </c>
      <c r="AJ278" s="101" t="str">
        <f t="shared" si="116"/>
        <v/>
      </c>
      <c r="AK278" s="101" t="str">
        <f t="shared" si="116"/>
        <v/>
      </c>
      <c r="AL278" s="101" t="str">
        <f t="shared" si="116"/>
        <v/>
      </c>
      <c r="AM278" s="101" t="str">
        <f t="shared" si="116"/>
        <v/>
      </c>
      <c r="AN278" s="101" t="str">
        <f t="shared" si="116"/>
        <v/>
      </c>
      <c r="AO278" s="101" t="str">
        <f t="shared" si="116"/>
        <v/>
      </c>
      <c r="AP278" s="101" t="str">
        <f t="shared" si="116"/>
        <v/>
      </c>
    </row>
    <row r="279" spans="1:42">
      <c r="A279" s="101" t="s">
        <v>3672</v>
      </c>
      <c r="B279" s="106"/>
      <c r="C279" s="106">
        <f t="shared" si="112"/>
        <v>0.11462123546739122</v>
      </c>
      <c r="D279" s="106">
        <f t="shared" si="112"/>
        <v>5.8737995548320487E-2</v>
      </c>
      <c r="E279" s="106">
        <f t="shared" si="112"/>
        <v>-2.264650205377039E-2</v>
      </c>
      <c r="F279" s="106">
        <f t="shared" si="112"/>
        <v>5.6980329194658008E-3</v>
      </c>
      <c r="G279" s="106">
        <f t="shared" si="112"/>
        <v>1.2726163707286853E-2</v>
      </c>
      <c r="H279" s="106">
        <f t="shared" si="112"/>
        <v>-1.6733958241103353E-2</v>
      </c>
      <c r="I279" s="106">
        <f t="shared" si="112"/>
        <v>-3.0723864469252016E-3</v>
      </c>
      <c r="J279" s="106">
        <f t="shared" si="112"/>
        <v>2.1095155722549164E-2</v>
      </c>
      <c r="K279" s="106">
        <f t="shared" si="112"/>
        <v>1.8665890381046824E-2</v>
      </c>
      <c r="L279" s="106">
        <f t="shared" si="112"/>
        <v>4.7377401070164415E-2</v>
      </c>
      <c r="M279" s="106">
        <f t="shared" si="112"/>
        <v>1.6373593218690585E-2</v>
      </c>
      <c r="N279" s="106">
        <f t="shared" si="112"/>
        <v>1.3239587221872018E-2</v>
      </c>
      <c r="O279" s="106">
        <f t="shared" si="112"/>
        <v>1.3389823348366914E-2</v>
      </c>
      <c r="P279" s="106">
        <f t="shared" si="112"/>
        <v>1.4188728842491782E-2</v>
      </c>
      <c r="Q279" s="106">
        <f t="shared" si="112"/>
        <v>4.0666536769833339E-3</v>
      </c>
      <c r="R279" s="106">
        <f t="shared" si="112"/>
        <v>1.3521340758373412E-2</v>
      </c>
      <c r="S279" s="106">
        <f t="shared" si="112"/>
        <v>2.8800958967180268E-2</v>
      </c>
      <c r="T279" s="106">
        <f t="shared" si="112"/>
        <v>1.7028708913805257E-2</v>
      </c>
      <c r="U279" s="106">
        <f t="shared" si="112"/>
        <v>8.1083960223018448E-3</v>
      </c>
      <c r="V279" s="106">
        <f t="shared" si="112"/>
        <v>1.2884366004581871E-2</v>
      </c>
      <c r="W279" s="106">
        <f t="shared" si="112"/>
        <v>1.3348160887137972E-2</v>
      </c>
      <c r="X279" s="106">
        <f t="shared" si="112"/>
        <v>1.1630998862046438E-2</v>
      </c>
      <c r="Y279" s="106">
        <f t="shared" si="112"/>
        <v>5.7143297856199204E-4</v>
      </c>
      <c r="Z279" s="106">
        <f t="shared" si="112"/>
        <v>1.377238787159496E-2</v>
      </c>
      <c r="AA279" s="106">
        <f t="shared" si="112"/>
        <v>8.4960147019315091E-3</v>
      </c>
      <c r="AB279" s="106">
        <f t="shared" si="112"/>
        <v>1.4801655528132729E-2</v>
      </c>
      <c r="AC279" s="106">
        <f t="shared" si="112"/>
        <v>1.3705598581217782E-2</v>
      </c>
      <c r="AD279" s="106">
        <f t="shared" si="112"/>
        <v>1.2310184779974476E-2</v>
      </c>
      <c r="AE279" s="106">
        <f t="shared" si="112"/>
        <v>1.6510757760307637E-2</v>
      </c>
      <c r="AF279" s="106">
        <f t="shared" si="112"/>
        <v>1.4039452944579089E-2</v>
      </c>
      <c r="AH279" s="101" t="str">
        <f t="shared" ref="AH279:AP279" si="117">IFERROR(AH128/AG128,"")</f>
        <v/>
      </c>
      <c r="AI279" s="101" t="str">
        <f t="shared" si="117"/>
        <v/>
      </c>
      <c r="AJ279" s="101" t="str">
        <f t="shared" si="117"/>
        <v/>
      </c>
      <c r="AK279" s="101" t="str">
        <f t="shared" si="117"/>
        <v/>
      </c>
      <c r="AL279" s="101" t="str">
        <f t="shared" si="117"/>
        <v/>
      </c>
      <c r="AM279" s="101" t="str">
        <f t="shared" si="117"/>
        <v/>
      </c>
      <c r="AN279" s="101" t="str">
        <f t="shared" si="117"/>
        <v/>
      </c>
      <c r="AO279" s="101" t="str">
        <f t="shared" si="117"/>
        <v/>
      </c>
      <c r="AP279" s="101" t="str">
        <f t="shared" si="117"/>
        <v/>
      </c>
    </row>
    <row r="280" spans="1:42">
      <c r="A280" s="101" t="s">
        <v>3673</v>
      </c>
      <c r="B280" s="106"/>
      <c r="C280" s="106" t="str">
        <f t="shared" si="112"/>
        <v/>
      </c>
      <c r="D280" s="106" t="str">
        <f t="shared" si="112"/>
        <v/>
      </c>
      <c r="E280" s="106" t="str">
        <f t="shared" si="112"/>
        <v/>
      </c>
      <c r="F280" s="106" t="str">
        <f t="shared" si="112"/>
        <v/>
      </c>
      <c r="G280" s="106" t="str">
        <f t="shared" si="112"/>
        <v/>
      </c>
      <c r="H280" s="106" t="str">
        <f t="shared" si="112"/>
        <v/>
      </c>
      <c r="I280" s="106" t="str">
        <f t="shared" si="112"/>
        <v/>
      </c>
      <c r="J280" s="106" t="str">
        <f t="shared" si="112"/>
        <v/>
      </c>
      <c r="K280" s="106" t="str">
        <f t="shared" si="112"/>
        <v/>
      </c>
      <c r="L280" s="106" t="str">
        <f t="shared" si="112"/>
        <v/>
      </c>
      <c r="M280" s="106" t="str">
        <f t="shared" si="112"/>
        <v/>
      </c>
      <c r="N280" s="106" t="str">
        <f t="shared" si="112"/>
        <v/>
      </c>
      <c r="O280" s="106" t="str">
        <f t="shared" si="112"/>
        <v/>
      </c>
      <c r="P280" s="106" t="str">
        <f t="shared" si="112"/>
        <v/>
      </c>
      <c r="Q280" s="106" t="str">
        <f t="shared" si="112"/>
        <v/>
      </c>
      <c r="R280" s="106" t="str">
        <f t="shared" si="112"/>
        <v/>
      </c>
      <c r="S280" s="106" t="str">
        <f t="shared" si="112"/>
        <v/>
      </c>
      <c r="T280" s="106" t="str">
        <f t="shared" si="112"/>
        <v/>
      </c>
      <c r="U280" s="106" t="str">
        <f t="shared" si="112"/>
        <v/>
      </c>
      <c r="V280" s="106" t="str">
        <f t="shared" si="112"/>
        <v/>
      </c>
      <c r="W280" s="106" t="str">
        <f t="shared" si="112"/>
        <v/>
      </c>
      <c r="X280" s="106" t="str">
        <f t="shared" si="112"/>
        <v/>
      </c>
      <c r="Y280" s="106" t="str">
        <f t="shared" si="112"/>
        <v/>
      </c>
      <c r="Z280" s="106" t="str">
        <f t="shared" si="112"/>
        <v/>
      </c>
      <c r="AA280" s="106" t="str">
        <f t="shared" si="112"/>
        <v/>
      </c>
      <c r="AB280" s="106" t="str">
        <f t="shared" si="112"/>
        <v/>
      </c>
      <c r="AC280" s="106" t="str">
        <f t="shared" si="112"/>
        <v/>
      </c>
      <c r="AD280" s="106" t="str">
        <f t="shared" si="112"/>
        <v/>
      </c>
      <c r="AE280" s="106" t="str">
        <f t="shared" si="112"/>
        <v/>
      </c>
      <c r="AF280" s="106" t="str">
        <f t="shared" si="112"/>
        <v/>
      </c>
      <c r="AH280" s="101" t="str">
        <f t="shared" ref="AH280:AP280" si="118">IFERROR(AH129/AG129,"")</f>
        <v/>
      </c>
      <c r="AI280" s="101" t="str">
        <f t="shared" si="118"/>
        <v/>
      </c>
      <c r="AJ280" s="101" t="str">
        <f t="shared" si="118"/>
        <v/>
      </c>
      <c r="AK280" s="101" t="str">
        <f t="shared" si="118"/>
        <v/>
      </c>
      <c r="AL280" s="101" t="str">
        <f t="shared" si="118"/>
        <v/>
      </c>
      <c r="AM280" s="101" t="str">
        <f t="shared" si="118"/>
        <v/>
      </c>
      <c r="AN280" s="101" t="str">
        <f t="shared" si="118"/>
        <v/>
      </c>
      <c r="AO280" s="101" t="str">
        <f t="shared" si="118"/>
        <v/>
      </c>
      <c r="AP280" s="101" t="str">
        <f t="shared" si="118"/>
        <v/>
      </c>
    </row>
    <row r="281" spans="1:42">
      <c r="A281" s="101" t="s">
        <v>3674</v>
      </c>
      <c r="B281" s="106"/>
      <c r="C281" s="106" t="str">
        <f t="shared" si="112"/>
        <v/>
      </c>
      <c r="D281" s="106" t="str">
        <f t="shared" si="112"/>
        <v/>
      </c>
      <c r="E281" s="106" t="str">
        <f t="shared" si="112"/>
        <v/>
      </c>
      <c r="F281" s="106" t="str">
        <f t="shared" si="112"/>
        <v/>
      </c>
      <c r="G281" s="106" t="str">
        <f t="shared" si="112"/>
        <v/>
      </c>
      <c r="H281" s="106" t="str">
        <f t="shared" si="112"/>
        <v/>
      </c>
      <c r="I281" s="106" t="str">
        <f t="shared" si="112"/>
        <v/>
      </c>
      <c r="J281" s="106" t="str">
        <f t="shared" si="112"/>
        <v/>
      </c>
      <c r="K281" s="106" t="str">
        <f t="shared" si="112"/>
        <v/>
      </c>
      <c r="L281" s="106" t="str">
        <f t="shared" si="112"/>
        <v/>
      </c>
      <c r="M281" s="106" t="str">
        <f t="shared" si="112"/>
        <v/>
      </c>
      <c r="N281" s="106" t="str">
        <f t="shared" si="112"/>
        <v/>
      </c>
      <c r="O281" s="106" t="str">
        <f t="shared" si="112"/>
        <v/>
      </c>
      <c r="P281" s="106" t="str">
        <f t="shared" si="112"/>
        <v/>
      </c>
      <c r="Q281" s="106" t="str">
        <f t="shared" si="112"/>
        <v/>
      </c>
      <c r="R281" s="106" t="str">
        <f t="shared" si="112"/>
        <v/>
      </c>
      <c r="S281" s="106" t="str">
        <f t="shared" si="112"/>
        <v/>
      </c>
      <c r="T281" s="106" t="str">
        <f t="shared" si="112"/>
        <v/>
      </c>
      <c r="U281" s="106" t="str">
        <f t="shared" si="112"/>
        <v/>
      </c>
      <c r="V281" s="106" t="str">
        <f t="shared" si="112"/>
        <v/>
      </c>
      <c r="W281" s="106" t="str">
        <f t="shared" si="112"/>
        <v/>
      </c>
      <c r="X281" s="106" t="str">
        <f t="shared" si="112"/>
        <v/>
      </c>
      <c r="Y281" s="106" t="str">
        <f t="shared" si="112"/>
        <v/>
      </c>
      <c r="Z281" s="106" t="str">
        <f t="shared" si="112"/>
        <v/>
      </c>
      <c r="AA281" s="106" t="str">
        <f t="shared" si="112"/>
        <v/>
      </c>
      <c r="AB281" s="106" t="str">
        <f t="shared" si="112"/>
        <v/>
      </c>
      <c r="AC281" s="106" t="str">
        <f t="shared" si="112"/>
        <v/>
      </c>
      <c r="AD281" s="106" t="str">
        <f t="shared" si="112"/>
        <v/>
      </c>
      <c r="AE281" s="106" t="str">
        <f t="shared" si="112"/>
        <v/>
      </c>
      <c r="AF281" s="106" t="str">
        <f t="shared" si="112"/>
        <v/>
      </c>
      <c r="AH281" s="101" t="str">
        <f t="shared" ref="AH281:AP281" si="119">IFERROR(AH130/AG130,"")</f>
        <v/>
      </c>
      <c r="AI281" s="101" t="str">
        <f t="shared" si="119"/>
        <v/>
      </c>
      <c r="AJ281" s="101" t="str">
        <f t="shared" si="119"/>
        <v/>
      </c>
      <c r="AK281" s="101" t="str">
        <f t="shared" si="119"/>
        <v/>
      </c>
      <c r="AL281" s="101" t="str">
        <f t="shared" si="119"/>
        <v/>
      </c>
      <c r="AM281" s="101" t="str">
        <f t="shared" si="119"/>
        <v/>
      </c>
      <c r="AN281" s="101" t="str">
        <f t="shared" si="119"/>
        <v/>
      </c>
      <c r="AO281" s="101" t="str">
        <f t="shared" si="119"/>
        <v/>
      </c>
      <c r="AP281" s="101" t="str">
        <f t="shared" si="119"/>
        <v/>
      </c>
    </row>
    <row r="282" spans="1:42">
      <c r="A282" s="101" t="s">
        <v>3675</v>
      </c>
      <c r="B282" s="106"/>
      <c r="C282" s="106">
        <f t="shared" si="112"/>
        <v>0.11462123546739122</v>
      </c>
      <c r="D282" s="106">
        <f t="shared" si="112"/>
        <v>5.8737995548320487E-2</v>
      </c>
      <c r="E282" s="106">
        <f t="shared" si="112"/>
        <v>-2.264650205377039E-2</v>
      </c>
      <c r="F282" s="106">
        <f t="shared" si="112"/>
        <v>5.6980329194658008E-3</v>
      </c>
      <c r="G282" s="106">
        <f t="shared" si="112"/>
        <v>1.2726163707286853E-2</v>
      </c>
      <c r="H282" s="106">
        <f t="shared" si="112"/>
        <v>-1.6733958241103353E-2</v>
      </c>
      <c r="I282" s="106">
        <f t="shared" si="112"/>
        <v>-3.0723864469252016E-3</v>
      </c>
      <c r="J282" s="106">
        <f t="shared" si="112"/>
        <v>2.1095155722549164E-2</v>
      </c>
      <c r="K282" s="106">
        <f t="shared" si="112"/>
        <v>1.8665890381046824E-2</v>
      </c>
      <c r="L282" s="106">
        <f t="shared" si="112"/>
        <v>4.7377401070164415E-2</v>
      </c>
      <c r="M282" s="106">
        <f t="shared" si="112"/>
        <v>1.6373593218690585E-2</v>
      </c>
      <c r="N282" s="106">
        <f t="shared" si="112"/>
        <v>1.3239587221872018E-2</v>
      </c>
      <c r="O282" s="106">
        <f t="shared" si="112"/>
        <v>1.3389823348366914E-2</v>
      </c>
      <c r="P282" s="106">
        <f t="shared" si="112"/>
        <v>1.4188728842491782E-2</v>
      </c>
      <c r="Q282" s="106">
        <f t="shared" si="112"/>
        <v>4.0666536769833339E-3</v>
      </c>
      <c r="R282" s="106">
        <f t="shared" si="112"/>
        <v>1.3521340758373412E-2</v>
      </c>
      <c r="S282" s="106">
        <f t="shared" si="112"/>
        <v>2.8800958967180268E-2</v>
      </c>
      <c r="T282" s="106">
        <f t="shared" si="112"/>
        <v>1.7028708913805257E-2</v>
      </c>
      <c r="U282" s="106">
        <f t="shared" si="112"/>
        <v>8.1083960223018448E-3</v>
      </c>
      <c r="V282" s="106">
        <f t="shared" si="112"/>
        <v>1.2884366004581871E-2</v>
      </c>
      <c r="W282" s="106">
        <f t="shared" si="112"/>
        <v>1.3348160887137972E-2</v>
      </c>
      <c r="X282" s="106">
        <f t="shared" si="112"/>
        <v>1.1630998862046438E-2</v>
      </c>
      <c r="Y282" s="106">
        <f t="shared" si="112"/>
        <v>5.7143297856199204E-4</v>
      </c>
      <c r="Z282" s="106">
        <f t="shared" si="112"/>
        <v>1.377238787159496E-2</v>
      </c>
      <c r="AA282" s="106">
        <f t="shared" si="112"/>
        <v>8.4960147019315091E-3</v>
      </c>
      <c r="AB282" s="106">
        <f t="shared" si="112"/>
        <v>1.4801655528132729E-2</v>
      </c>
      <c r="AC282" s="106">
        <f t="shared" si="112"/>
        <v>1.3705598581217782E-2</v>
      </c>
      <c r="AD282" s="106">
        <f t="shared" si="112"/>
        <v>1.2310184779974476E-2</v>
      </c>
      <c r="AE282" s="106">
        <f t="shared" si="112"/>
        <v>1.6510757760307637E-2</v>
      </c>
      <c r="AF282" s="106">
        <f t="shared" si="112"/>
        <v>1.4039452944579089E-2</v>
      </c>
      <c r="AH282" s="101" t="str">
        <f t="shared" ref="AH282:AP282" si="120">IFERROR(AH131/AG131,"")</f>
        <v/>
      </c>
      <c r="AI282" s="101" t="str">
        <f t="shared" si="120"/>
        <v/>
      </c>
      <c r="AJ282" s="101" t="str">
        <f t="shared" si="120"/>
        <v/>
      </c>
      <c r="AK282" s="101" t="str">
        <f t="shared" si="120"/>
        <v/>
      </c>
      <c r="AL282" s="101" t="str">
        <f t="shared" si="120"/>
        <v/>
      </c>
      <c r="AM282" s="101" t="str">
        <f t="shared" si="120"/>
        <v/>
      </c>
      <c r="AN282" s="101" t="str">
        <f t="shared" si="120"/>
        <v/>
      </c>
      <c r="AO282" s="101" t="str">
        <f t="shared" si="120"/>
        <v/>
      </c>
      <c r="AP282" s="101" t="str">
        <f t="shared" si="120"/>
        <v/>
      </c>
    </row>
    <row r="283" spans="1:42">
      <c r="A283" s="102" t="s">
        <v>3688</v>
      </c>
      <c r="B283" s="106"/>
      <c r="C283" s="106" t="str">
        <f t="shared" si="112"/>
        <v/>
      </c>
      <c r="D283" s="106" t="str">
        <f t="shared" si="112"/>
        <v/>
      </c>
      <c r="E283" s="106" t="str">
        <f t="shared" si="112"/>
        <v/>
      </c>
      <c r="F283" s="106" t="str">
        <f t="shared" si="112"/>
        <v/>
      </c>
      <c r="G283" s="106" t="str">
        <f t="shared" si="112"/>
        <v/>
      </c>
      <c r="H283" s="106" t="str">
        <f t="shared" si="112"/>
        <v/>
      </c>
      <c r="I283" s="106" t="str">
        <f t="shared" si="112"/>
        <v/>
      </c>
      <c r="J283" s="106" t="str">
        <f t="shared" si="112"/>
        <v/>
      </c>
      <c r="K283" s="106" t="str">
        <f t="shared" si="112"/>
        <v/>
      </c>
      <c r="L283" s="106" t="str">
        <f t="shared" si="112"/>
        <v/>
      </c>
      <c r="M283" s="106" t="str">
        <f t="shared" si="112"/>
        <v/>
      </c>
      <c r="N283" s="106" t="str">
        <f t="shared" si="112"/>
        <v/>
      </c>
      <c r="O283" s="106" t="str">
        <f t="shared" si="112"/>
        <v/>
      </c>
      <c r="P283" s="106" t="str">
        <f t="shared" si="112"/>
        <v/>
      </c>
      <c r="Q283" s="106" t="str">
        <f t="shared" si="112"/>
        <v/>
      </c>
      <c r="R283" s="106" t="str">
        <f t="shared" ref="R283:AF283" si="121">IFERROR(R132/Q132-1,"")</f>
        <v/>
      </c>
      <c r="S283" s="106" t="str">
        <f t="shared" si="121"/>
        <v/>
      </c>
      <c r="T283" s="106" t="str">
        <f t="shared" si="121"/>
        <v/>
      </c>
      <c r="U283" s="106" t="str">
        <f t="shared" si="121"/>
        <v/>
      </c>
      <c r="V283" s="106" t="str">
        <f t="shared" si="121"/>
        <v/>
      </c>
      <c r="W283" s="106" t="str">
        <f t="shared" si="121"/>
        <v/>
      </c>
      <c r="X283" s="106" t="str">
        <f t="shared" si="121"/>
        <v/>
      </c>
      <c r="Y283" s="106" t="str">
        <f t="shared" si="121"/>
        <v/>
      </c>
      <c r="Z283" s="106" t="str">
        <f t="shared" si="121"/>
        <v/>
      </c>
      <c r="AA283" s="106" t="str">
        <f t="shared" si="121"/>
        <v/>
      </c>
      <c r="AB283" s="106" t="str">
        <f t="shared" si="121"/>
        <v/>
      </c>
      <c r="AC283" s="106" t="str">
        <f t="shared" si="121"/>
        <v/>
      </c>
      <c r="AD283" s="106" t="str">
        <f t="shared" si="121"/>
        <v/>
      </c>
      <c r="AE283" s="106" t="str">
        <f t="shared" si="121"/>
        <v/>
      </c>
      <c r="AF283" s="106" t="str">
        <f t="shared" si="121"/>
        <v/>
      </c>
      <c r="AH283" s="101" t="str">
        <f t="shared" ref="AH283:AP283" si="122">IFERROR(AH132/AG132,"")</f>
        <v/>
      </c>
      <c r="AI283" s="101" t="str">
        <f t="shared" si="122"/>
        <v/>
      </c>
      <c r="AJ283" s="101" t="str">
        <f t="shared" si="122"/>
        <v/>
      </c>
      <c r="AK283" s="101" t="str">
        <f t="shared" si="122"/>
        <v/>
      </c>
      <c r="AL283" s="101" t="str">
        <f t="shared" si="122"/>
        <v/>
      </c>
      <c r="AM283" s="101" t="str">
        <f t="shared" si="122"/>
        <v/>
      </c>
      <c r="AN283" s="101" t="str">
        <f t="shared" si="122"/>
        <v/>
      </c>
      <c r="AO283" s="101" t="str">
        <f t="shared" si="122"/>
        <v/>
      </c>
      <c r="AP283" s="101" t="str">
        <f t="shared" si="122"/>
        <v/>
      </c>
    </row>
    <row r="284" spans="1:42">
      <c r="A284" s="105" t="s">
        <v>3697</v>
      </c>
      <c r="B284" s="101">
        <f t="shared" ref="B284:AF284" si="123">B$1</f>
        <v>2020</v>
      </c>
      <c r="C284" s="101">
        <f t="shared" si="123"/>
        <v>2021</v>
      </c>
      <c r="D284" s="101">
        <f t="shared" si="123"/>
        <v>2022</v>
      </c>
      <c r="E284" s="101">
        <f t="shared" si="123"/>
        <v>2023</v>
      </c>
      <c r="F284" s="101">
        <f t="shared" si="123"/>
        <v>2024</v>
      </c>
      <c r="G284" s="101">
        <f t="shared" si="123"/>
        <v>2025</v>
      </c>
      <c r="H284" s="101">
        <f t="shared" si="123"/>
        <v>2026</v>
      </c>
      <c r="I284" s="101">
        <f t="shared" si="123"/>
        <v>2027</v>
      </c>
      <c r="J284" s="101">
        <f t="shared" si="123"/>
        <v>2028</v>
      </c>
      <c r="K284" s="101">
        <f t="shared" si="123"/>
        <v>2029</v>
      </c>
      <c r="L284" s="101">
        <f t="shared" si="123"/>
        <v>2030</v>
      </c>
      <c r="M284" s="101">
        <f t="shared" si="123"/>
        <v>2031</v>
      </c>
      <c r="N284" s="101">
        <f t="shared" si="123"/>
        <v>2032</v>
      </c>
      <c r="O284" s="101">
        <f t="shared" si="123"/>
        <v>2033</v>
      </c>
      <c r="P284" s="101">
        <f t="shared" si="123"/>
        <v>2034</v>
      </c>
      <c r="Q284" s="101">
        <f t="shared" si="123"/>
        <v>2035</v>
      </c>
      <c r="R284" s="101">
        <f t="shared" si="123"/>
        <v>2036</v>
      </c>
      <c r="S284" s="101">
        <f t="shared" si="123"/>
        <v>2037</v>
      </c>
      <c r="T284" s="101">
        <f t="shared" si="123"/>
        <v>2038</v>
      </c>
      <c r="U284" s="101">
        <f t="shared" si="123"/>
        <v>2039</v>
      </c>
      <c r="V284" s="101">
        <f t="shared" si="123"/>
        <v>2040</v>
      </c>
      <c r="W284" s="101">
        <f t="shared" si="123"/>
        <v>2041</v>
      </c>
      <c r="X284" s="101">
        <f t="shared" si="123"/>
        <v>2042</v>
      </c>
      <c r="Y284" s="101">
        <f t="shared" si="123"/>
        <v>2043</v>
      </c>
      <c r="Z284" s="101">
        <f t="shared" si="123"/>
        <v>2044</v>
      </c>
      <c r="AA284" s="101">
        <f t="shared" si="123"/>
        <v>2045</v>
      </c>
      <c r="AB284" s="101">
        <f t="shared" si="123"/>
        <v>2046</v>
      </c>
      <c r="AC284" s="101">
        <f t="shared" si="123"/>
        <v>2047</v>
      </c>
      <c r="AD284" s="101">
        <f t="shared" si="123"/>
        <v>2048</v>
      </c>
      <c r="AE284" s="101">
        <f t="shared" si="123"/>
        <v>2049</v>
      </c>
      <c r="AF284" s="101">
        <f t="shared" si="123"/>
        <v>2050</v>
      </c>
    </row>
    <row r="285" spans="1:42">
      <c r="A285" s="101" t="s">
        <v>3689</v>
      </c>
      <c r="B285" s="106"/>
      <c r="C285" s="106" t="str">
        <f t="shared" ref="C285:AF293" si="124">IFERROR(C134/B134-1,"")</f>
        <v/>
      </c>
      <c r="D285" s="106" t="str">
        <f t="shared" si="124"/>
        <v/>
      </c>
      <c r="E285" s="106" t="str">
        <f t="shared" si="124"/>
        <v/>
      </c>
      <c r="F285" s="106" t="str">
        <f t="shared" si="124"/>
        <v/>
      </c>
      <c r="G285" s="106" t="str">
        <f t="shared" si="124"/>
        <v/>
      </c>
      <c r="H285" s="106" t="str">
        <f t="shared" si="124"/>
        <v/>
      </c>
      <c r="I285" s="106" t="str">
        <f t="shared" si="124"/>
        <v/>
      </c>
      <c r="J285" s="106" t="str">
        <f t="shared" si="124"/>
        <v/>
      </c>
      <c r="K285" s="106" t="str">
        <f t="shared" si="124"/>
        <v/>
      </c>
      <c r="L285" s="106" t="str">
        <f t="shared" si="124"/>
        <v/>
      </c>
      <c r="M285" s="106" t="str">
        <f t="shared" si="124"/>
        <v/>
      </c>
      <c r="N285" s="106" t="str">
        <f t="shared" si="124"/>
        <v/>
      </c>
      <c r="O285" s="106" t="str">
        <f t="shared" si="124"/>
        <v/>
      </c>
      <c r="P285" s="106" t="str">
        <f t="shared" si="124"/>
        <v/>
      </c>
      <c r="Q285" s="106" t="str">
        <f t="shared" si="124"/>
        <v/>
      </c>
      <c r="R285" s="106" t="str">
        <f t="shared" si="124"/>
        <v/>
      </c>
      <c r="S285" s="106" t="str">
        <f t="shared" si="124"/>
        <v/>
      </c>
      <c r="T285" s="106" t="str">
        <f t="shared" si="124"/>
        <v/>
      </c>
      <c r="U285" s="106" t="str">
        <f t="shared" si="124"/>
        <v/>
      </c>
      <c r="V285" s="106" t="str">
        <f t="shared" si="124"/>
        <v/>
      </c>
      <c r="W285" s="106" t="str">
        <f t="shared" si="124"/>
        <v/>
      </c>
      <c r="X285" s="106" t="str">
        <f t="shared" si="124"/>
        <v/>
      </c>
      <c r="Y285" s="106" t="str">
        <f t="shared" si="124"/>
        <v/>
      </c>
      <c r="Z285" s="106" t="str">
        <f t="shared" si="124"/>
        <v/>
      </c>
      <c r="AA285" s="106" t="str">
        <f t="shared" si="124"/>
        <v/>
      </c>
      <c r="AB285" s="106" t="str">
        <f t="shared" si="124"/>
        <v/>
      </c>
      <c r="AC285" s="106" t="str">
        <f t="shared" si="124"/>
        <v/>
      </c>
      <c r="AD285" s="106" t="str">
        <f t="shared" si="124"/>
        <v/>
      </c>
      <c r="AE285" s="106" t="str">
        <f t="shared" si="124"/>
        <v/>
      </c>
      <c r="AF285" s="106" t="str">
        <f t="shared" si="124"/>
        <v/>
      </c>
      <c r="AH285" s="101" t="str">
        <f t="shared" ref="AH285:AP285" si="125">IFERROR(AH134/AG134,"")</f>
        <v/>
      </c>
      <c r="AI285" s="101" t="str">
        <f t="shared" si="125"/>
        <v/>
      </c>
      <c r="AJ285" s="101" t="str">
        <f t="shared" si="125"/>
        <v/>
      </c>
      <c r="AK285" s="101" t="str">
        <f t="shared" si="125"/>
        <v/>
      </c>
      <c r="AL285" s="101" t="str">
        <f t="shared" si="125"/>
        <v/>
      </c>
      <c r="AM285" s="101" t="str">
        <f t="shared" si="125"/>
        <v/>
      </c>
      <c r="AN285" s="101" t="str">
        <f t="shared" si="125"/>
        <v/>
      </c>
      <c r="AO285" s="101" t="str">
        <f t="shared" si="125"/>
        <v/>
      </c>
      <c r="AP285" s="101" t="str">
        <f t="shared" si="125"/>
        <v/>
      </c>
    </row>
    <row r="286" spans="1:42">
      <c r="A286" s="101" t="s">
        <v>3690</v>
      </c>
      <c r="B286" s="106"/>
      <c r="C286" s="106" t="str">
        <f t="shared" si="124"/>
        <v/>
      </c>
      <c r="D286" s="106" t="str">
        <f t="shared" si="124"/>
        <v/>
      </c>
      <c r="E286" s="106" t="str">
        <f t="shared" si="124"/>
        <v/>
      </c>
      <c r="F286" s="106" t="str">
        <f t="shared" si="124"/>
        <v/>
      </c>
      <c r="G286" s="106" t="str">
        <f t="shared" si="124"/>
        <v/>
      </c>
      <c r="H286" s="106" t="str">
        <f t="shared" si="124"/>
        <v/>
      </c>
      <c r="I286" s="106" t="str">
        <f t="shared" si="124"/>
        <v/>
      </c>
      <c r="J286" s="106" t="str">
        <f t="shared" si="124"/>
        <v/>
      </c>
      <c r="K286" s="106" t="str">
        <f t="shared" si="124"/>
        <v/>
      </c>
      <c r="L286" s="106" t="str">
        <f t="shared" si="124"/>
        <v/>
      </c>
      <c r="M286" s="106" t="str">
        <f t="shared" si="124"/>
        <v/>
      </c>
      <c r="N286" s="106" t="str">
        <f t="shared" si="124"/>
        <v/>
      </c>
      <c r="O286" s="106" t="str">
        <f t="shared" si="124"/>
        <v/>
      </c>
      <c r="P286" s="106" t="str">
        <f t="shared" si="124"/>
        <v/>
      </c>
      <c r="Q286" s="106" t="str">
        <f t="shared" si="124"/>
        <v/>
      </c>
      <c r="R286" s="106" t="str">
        <f t="shared" si="124"/>
        <v/>
      </c>
      <c r="S286" s="106" t="str">
        <f t="shared" si="124"/>
        <v/>
      </c>
      <c r="T286" s="106" t="str">
        <f t="shared" si="124"/>
        <v/>
      </c>
      <c r="U286" s="106" t="str">
        <f t="shared" si="124"/>
        <v/>
      </c>
      <c r="V286" s="106" t="str">
        <f t="shared" si="124"/>
        <v/>
      </c>
      <c r="W286" s="106" t="str">
        <f t="shared" si="124"/>
        <v/>
      </c>
      <c r="X286" s="106" t="str">
        <f t="shared" si="124"/>
        <v/>
      </c>
      <c r="Y286" s="106" t="str">
        <f t="shared" si="124"/>
        <v/>
      </c>
      <c r="Z286" s="106" t="str">
        <f t="shared" si="124"/>
        <v/>
      </c>
      <c r="AA286" s="106" t="str">
        <f t="shared" si="124"/>
        <v/>
      </c>
      <c r="AB286" s="106" t="str">
        <f t="shared" si="124"/>
        <v/>
      </c>
      <c r="AC286" s="106" t="str">
        <f t="shared" si="124"/>
        <v/>
      </c>
      <c r="AD286" s="106" t="str">
        <f t="shared" si="124"/>
        <v/>
      </c>
      <c r="AE286" s="106" t="str">
        <f t="shared" si="124"/>
        <v/>
      </c>
      <c r="AF286" s="106" t="str">
        <f t="shared" si="124"/>
        <v/>
      </c>
      <c r="AH286" s="101" t="str">
        <f t="shared" ref="AH286:AP286" si="126">IFERROR(AH135/AG135,"")</f>
        <v/>
      </c>
      <c r="AI286" s="101" t="str">
        <f t="shared" si="126"/>
        <v/>
      </c>
      <c r="AJ286" s="101" t="str">
        <f t="shared" si="126"/>
        <v/>
      </c>
      <c r="AK286" s="101" t="str">
        <f t="shared" si="126"/>
        <v/>
      </c>
      <c r="AL286" s="101" t="str">
        <f t="shared" si="126"/>
        <v/>
      </c>
      <c r="AM286" s="101" t="str">
        <f t="shared" si="126"/>
        <v/>
      </c>
      <c r="AN286" s="101" t="str">
        <f t="shared" si="126"/>
        <v/>
      </c>
      <c r="AO286" s="101" t="str">
        <f t="shared" si="126"/>
        <v/>
      </c>
      <c r="AP286" s="101" t="str">
        <f t="shared" si="126"/>
        <v/>
      </c>
    </row>
    <row r="287" spans="1:42">
      <c r="A287" s="101" t="s">
        <v>3691</v>
      </c>
      <c r="B287" s="106"/>
      <c r="C287" s="106" t="str">
        <f t="shared" si="124"/>
        <v/>
      </c>
      <c r="D287" s="106" t="str">
        <f t="shared" si="124"/>
        <v/>
      </c>
      <c r="E287" s="106" t="str">
        <f t="shared" si="124"/>
        <v/>
      </c>
      <c r="F287" s="106" t="str">
        <f t="shared" si="124"/>
        <v/>
      </c>
      <c r="G287" s="106" t="str">
        <f t="shared" si="124"/>
        <v/>
      </c>
      <c r="H287" s="106" t="str">
        <f t="shared" si="124"/>
        <v/>
      </c>
      <c r="I287" s="106" t="str">
        <f t="shared" si="124"/>
        <v/>
      </c>
      <c r="J287" s="106" t="str">
        <f t="shared" si="124"/>
        <v/>
      </c>
      <c r="K287" s="106" t="str">
        <f t="shared" si="124"/>
        <v/>
      </c>
      <c r="L287" s="106" t="str">
        <f t="shared" si="124"/>
        <v/>
      </c>
      <c r="M287" s="106" t="str">
        <f t="shared" si="124"/>
        <v/>
      </c>
      <c r="N287" s="106" t="str">
        <f t="shared" si="124"/>
        <v/>
      </c>
      <c r="O287" s="106" t="str">
        <f t="shared" si="124"/>
        <v/>
      </c>
      <c r="P287" s="106" t="str">
        <f t="shared" si="124"/>
        <v/>
      </c>
      <c r="Q287" s="106" t="str">
        <f t="shared" si="124"/>
        <v/>
      </c>
      <c r="R287" s="106" t="str">
        <f t="shared" si="124"/>
        <v/>
      </c>
      <c r="S287" s="106" t="str">
        <f t="shared" si="124"/>
        <v/>
      </c>
      <c r="T287" s="106" t="str">
        <f t="shared" si="124"/>
        <v/>
      </c>
      <c r="U287" s="106" t="str">
        <f t="shared" si="124"/>
        <v/>
      </c>
      <c r="V287" s="106" t="str">
        <f t="shared" si="124"/>
        <v/>
      </c>
      <c r="W287" s="106" t="str">
        <f t="shared" si="124"/>
        <v/>
      </c>
      <c r="X287" s="106" t="str">
        <f t="shared" si="124"/>
        <v/>
      </c>
      <c r="Y287" s="106" t="str">
        <f t="shared" si="124"/>
        <v/>
      </c>
      <c r="Z287" s="106" t="str">
        <f t="shared" si="124"/>
        <v/>
      </c>
      <c r="AA287" s="106" t="str">
        <f t="shared" si="124"/>
        <v/>
      </c>
      <c r="AB287" s="106" t="str">
        <f t="shared" si="124"/>
        <v/>
      </c>
      <c r="AC287" s="106" t="str">
        <f t="shared" si="124"/>
        <v/>
      </c>
      <c r="AD287" s="106" t="str">
        <f t="shared" si="124"/>
        <v/>
      </c>
      <c r="AE287" s="106" t="str">
        <f t="shared" si="124"/>
        <v/>
      </c>
      <c r="AF287" s="106" t="str">
        <f t="shared" si="124"/>
        <v/>
      </c>
      <c r="AH287" s="101" t="str">
        <f t="shared" ref="AH287:AM287" si="127">IFERROR(AH136/AG136,"")</f>
        <v/>
      </c>
      <c r="AI287" s="101" t="str">
        <f t="shared" si="127"/>
        <v/>
      </c>
      <c r="AJ287" s="101" t="str">
        <f t="shared" si="127"/>
        <v/>
      </c>
      <c r="AK287" s="101" t="str">
        <f t="shared" si="127"/>
        <v/>
      </c>
      <c r="AL287" s="101" t="str">
        <f t="shared" si="127"/>
        <v/>
      </c>
      <c r="AM287" s="101" t="str">
        <f t="shared" si="127"/>
        <v/>
      </c>
      <c r="AN287" s="101" t="str">
        <f t="shared" ref="AH287:AP293" si="128">IFERROR(AN136/AM136,"")</f>
        <v/>
      </c>
      <c r="AO287" s="101" t="str">
        <f t="shared" si="128"/>
        <v/>
      </c>
      <c r="AP287" s="101" t="str">
        <f t="shared" si="128"/>
        <v/>
      </c>
    </row>
    <row r="288" spans="1:42">
      <c r="A288" s="101" t="s">
        <v>3692</v>
      </c>
      <c r="B288" s="106"/>
      <c r="C288" s="106" t="str">
        <f t="shared" si="124"/>
        <v/>
      </c>
      <c r="D288" s="106" t="str">
        <f t="shared" si="124"/>
        <v/>
      </c>
      <c r="E288" s="106" t="str">
        <f t="shared" si="124"/>
        <v/>
      </c>
      <c r="F288" s="106" t="str">
        <f t="shared" si="124"/>
        <v/>
      </c>
      <c r="G288" s="106" t="str">
        <f t="shared" si="124"/>
        <v/>
      </c>
      <c r="H288" s="106" t="str">
        <f t="shared" si="124"/>
        <v/>
      </c>
      <c r="I288" s="106" t="str">
        <f t="shared" si="124"/>
        <v/>
      </c>
      <c r="J288" s="106" t="str">
        <f t="shared" si="124"/>
        <v/>
      </c>
      <c r="K288" s="106" t="str">
        <f t="shared" si="124"/>
        <v/>
      </c>
      <c r="L288" s="106" t="str">
        <f t="shared" si="124"/>
        <v/>
      </c>
      <c r="M288" s="106" t="str">
        <f t="shared" si="124"/>
        <v/>
      </c>
      <c r="N288" s="106" t="str">
        <f t="shared" si="124"/>
        <v/>
      </c>
      <c r="O288" s="106" t="str">
        <f t="shared" si="124"/>
        <v/>
      </c>
      <c r="P288" s="106" t="str">
        <f t="shared" si="124"/>
        <v/>
      </c>
      <c r="Q288" s="106" t="str">
        <f t="shared" si="124"/>
        <v/>
      </c>
      <c r="R288" s="106" t="str">
        <f t="shared" si="124"/>
        <v/>
      </c>
      <c r="S288" s="106" t="str">
        <f t="shared" si="124"/>
        <v/>
      </c>
      <c r="T288" s="106" t="str">
        <f t="shared" si="124"/>
        <v/>
      </c>
      <c r="U288" s="106" t="str">
        <f t="shared" si="124"/>
        <v/>
      </c>
      <c r="V288" s="106" t="str">
        <f t="shared" si="124"/>
        <v/>
      </c>
      <c r="W288" s="106" t="str">
        <f t="shared" si="124"/>
        <v/>
      </c>
      <c r="X288" s="106" t="str">
        <f t="shared" si="124"/>
        <v/>
      </c>
      <c r="Y288" s="106" t="str">
        <f t="shared" si="124"/>
        <v/>
      </c>
      <c r="Z288" s="106" t="str">
        <f t="shared" si="124"/>
        <v/>
      </c>
      <c r="AA288" s="106" t="str">
        <f t="shared" si="124"/>
        <v/>
      </c>
      <c r="AB288" s="106" t="str">
        <f t="shared" si="124"/>
        <v/>
      </c>
      <c r="AC288" s="106" t="str">
        <f t="shared" si="124"/>
        <v/>
      </c>
      <c r="AD288" s="106" t="str">
        <f t="shared" si="124"/>
        <v/>
      </c>
      <c r="AE288" s="106" t="str">
        <f t="shared" si="124"/>
        <v/>
      </c>
      <c r="AF288" s="106" t="str">
        <f t="shared" si="124"/>
        <v/>
      </c>
      <c r="AH288" s="101" t="str">
        <f t="shared" si="128"/>
        <v/>
      </c>
      <c r="AI288" s="101" t="str">
        <f t="shared" si="128"/>
        <v/>
      </c>
      <c r="AJ288" s="101" t="str">
        <f t="shared" si="128"/>
        <v/>
      </c>
      <c r="AK288" s="101" t="str">
        <f t="shared" si="128"/>
        <v/>
      </c>
      <c r="AL288" s="101" t="str">
        <f t="shared" si="128"/>
        <v/>
      </c>
      <c r="AM288" s="101" t="str">
        <f t="shared" si="128"/>
        <v/>
      </c>
      <c r="AN288" s="101" t="str">
        <f t="shared" si="128"/>
        <v/>
      </c>
      <c r="AO288" s="101" t="str">
        <f t="shared" si="128"/>
        <v/>
      </c>
      <c r="AP288" s="101" t="str">
        <f t="shared" si="128"/>
        <v/>
      </c>
    </row>
    <row r="289" spans="1:42">
      <c r="A289" s="101" t="s">
        <v>3693</v>
      </c>
      <c r="B289" s="106"/>
      <c r="C289" s="106" t="str">
        <f t="shared" si="124"/>
        <v/>
      </c>
      <c r="D289" s="106" t="str">
        <f t="shared" si="124"/>
        <v/>
      </c>
      <c r="E289" s="106" t="str">
        <f t="shared" si="124"/>
        <v/>
      </c>
      <c r="F289" s="106" t="str">
        <f t="shared" si="124"/>
        <v/>
      </c>
      <c r="G289" s="106" t="str">
        <f t="shared" si="124"/>
        <v/>
      </c>
      <c r="H289" s="106" t="str">
        <f t="shared" si="124"/>
        <v/>
      </c>
      <c r="I289" s="106" t="str">
        <f t="shared" si="124"/>
        <v/>
      </c>
      <c r="J289" s="106" t="str">
        <f t="shared" si="124"/>
        <v/>
      </c>
      <c r="K289" s="106" t="str">
        <f t="shared" si="124"/>
        <v/>
      </c>
      <c r="L289" s="106" t="str">
        <f t="shared" si="124"/>
        <v/>
      </c>
      <c r="M289" s="106" t="str">
        <f t="shared" si="124"/>
        <v/>
      </c>
      <c r="N289" s="106" t="str">
        <f t="shared" si="124"/>
        <v/>
      </c>
      <c r="O289" s="106" t="str">
        <f t="shared" si="124"/>
        <v/>
      </c>
      <c r="P289" s="106" t="str">
        <f t="shared" si="124"/>
        <v/>
      </c>
      <c r="Q289" s="106" t="str">
        <f t="shared" si="124"/>
        <v/>
      </c>
      <c r="R289" s="106" t="str">
        <f t="shared" si="124"/>
        <v/>
      </c>
      <c r="S289" s="106" t="str">
        <f t="shared" si="124"/>
        <v/>
      </c>
      <c r="T289" s="106" t="str">
        <f t="shared" si="124"/>
        <v/>
      </c>
      <c r="U289" s="106" t="str">
        <f t="shared" si="124"/>
        <v/>
      </c>
      <c r="V289" s="106" t="str">
        <f t="shared" si="124"/>
        <v/>
      </c>
      <c r="W289" s="106" t="str">
        <f t="shared" si="124"/>
        <v/>
      </c>
      <c r="X289" s="106" t="str">
        <f t="shared" si="124"/>
        <v/>
      </c>
      <c r="Y289" s="106" t="str">
        <f t="shared" si="124"/>
        <v/>
      </c>
      <c r="Z289" s="106" t="str">
        <f t="shared" si="124"/>
        <v/>
      </c>
      <c r="AA289" s="106" t="str">
        <f t="shared" si="124"/>
        <v/>
      </c>
      <c r="AB289" s="106" t="str">
        <f t="shared" si="124"/>
        <v/>
      </c>
      <c r="AC289" s="106" t="str">
        <f t="shared" si="124"/>
        <v/>
      </c>
      <c r="AD289" s="106" t="str">
        <f t="shared" si="124"/>
        <v/>
      </c>
      <c r="AE289" s="106" t="str">
        <f t="shared" si="124"/>
        <v/>
      </c>
      <c r="AF289" s="106" t="str">
        <f t="shared" si="124"/>
        <v/>
      </c>
      <c r="AH289" s="101" t="str">
        <f t="shared" si="128"/>
        <v/>
      </c>
      <c r="AI289" s="101" t="str">
        <f t="shared" si="128"/>
        <v/>
      </c>
      <c r="AJ289" s="101" t="str">
        <f t="shared" si="128"/>
        <v/>
      </c>
      <c r="AK289" s="101" t="str">
        <f t="shared" si="128"/>
        <v/>
      </c>
      <c r="AL289" s="101" t="str">
        <f t="shared" si="128"/>
        <v/>
      </c>
      <c r="AM289" s="101" t="str">
        <f t="shared" si="128"/>
        <v/>
      </c>
      <c r="AN289" s="101" t="str">
        <f t="shared" si="128"/>
        <v/>
      </c>
      <c r="AO289" s="101" t="str">
        <f t="shared" si="128"/>
        <v/>
      </c>
      <c r="AP289" s="101" t="str">
        <f t="shared" si="128"/>
        <v/>
      </c>
    </row>
    <row r="290" spans="1:42">
      <c r="A290" s="101" t="s">
        <v>3694</v>
      </c>
      <c r="B290" s="106"/>
      <c r="C290" s="106" t="str">
        <f t="shared" si="124"/>
        <v/>
      </c>
      <c r="D290" s="106" t="str">
        <f t="shared" si="124"/>
        <v/>
      </c>
      <c r="E290" s="106" t="str">
        <f t="shared" si="124"/>
        <v/>
      </c>
      <c r="F290" s="106" t="str">
        <f t="shared" si="124"/>
        <v/>
      </c>
      <c r="G290" s="106" t="str">
        <f t="shared" si="124"/>
        <v/>
      </c>
      <c r="H290" s="106" t="str">
        <f t="shared" si="124"/>
        <v/>
      </c>
      <c r="I290" s="106" t="str">
        <f t="shared" si="124"/>
        <v/>
      </c>
      <c r="J290" s="106" t="str">
        <f t="shared" si="124"/>
        <v/>
      </c>
      <c r="K290" s="106" t="str">
        <f t="shared" si="124"/>
        <v/>
      </c>
      <c r="L290" s="106" t="str">
        <f t="shared" si="124"/>
        <v/>
      </c>
      <c r="M290" s="106" t="str">
        <f t="shared" si="124"/>
        <v/>
      </c>
      <c r="N290" s="106" t="str">
        <f t="shared" si="124"/>
        <v/>
      </c>
      <c r="O290" s="106" t="str">
        <f t="shared" si="124"/>
        <v/>
      </c>
      <c r="P290" s="106" t="str">
        <f t="shared" si="124"/>
        <v/>
      </c>
      <c r="Q290" s="106" t="str">
        <f t="shared" si="124"/>
        <v/>
      </c>
      <c r="R290" s="106" t="str">
        <f t="shared" si="124"/>
        <v/>
      </c>
      <c r="S290" s="106" t="str">
        <f t="shared" si="124"/>
        <v/>
      </c>
      <c r="T290" s="106" t="str">
        <f t="shared" si="124"/>
        <v/>
      </c>
      <c r="U290" s="106" t="str">
        <f t="shared" si="124"/>
        <v/>
      </c>
      <c r="V290" s="106" t="str">
        <f t="shared" si="124"/>
        <v/>
      </c>
      <c r="W290" s="106" t="str">
        <f t="shared" si="124"/>
        <v/>
      </c>
      <c r="X290" s="106" t="str">
        <f t="shared" si="124"/>
        <v/>
      </c>
      <c r="Y290" s="106" t="str">
        <f t="shared" si="124"/>
        <v/>
      </c>
      <c r="Z290" s="106" t="str">
        <f t="shared" si="124"/>
        <v/>
      </c>
      <c r="AA290" s="106" t="str">
        <f t="shared" si="124"/>
        <v/>
      </c>
      <c r="AB290" s="106" t="str">
        <f t="shared" si="124"/>
        <v/>
      </c>
      <c r="AC290" s="106" t="str">
        <f t="shared" si="124"/>
        <v/>
      </c>
      <c r="AD290" s="106" t="str">
        <f t="shared" si="124"/>
        <v/>
      </c>
      <c r="AE290" s="106" t="str">
        <f t="shared" si="124"/>
        <v/>
      </c>
      <c r="AF290" s="106" t="str">
        <f t="shared" si="124"/>
        <v/>
      </c>
      <c r="AH290" s="101" t="str">
        <f t="shared" si="128"/>
        <v/>
      </c>
      <c r="AI290" s="101" t="str">
        <f t="shared" si="128"/>
        <v/>
      </c>
      <c r="AJ290" s="101" t="str">
        <f t="shared" si="128"/>
        <v/>
      </c>
      <c r="AK290" s="101" t="str">
        <f t="shared" si="128"/>
        <v/>
      </c>
      <c r="AL290" s="101" t="str">
        <f t="shared" si="128"/>
        <v/>
      </c>
      <c r="AM290" s="101" t="str">
        <f t="shared" si="128"/>
        <v/>
      </c>
      <c r="AN290" s="101" t="str">
        <f t="shared" si="128"/>
        <v/>
      </c>
      <c r="AO290" s="101" t="str">
        <f t="shared" si="128"/>
        <v/>
      </c>
      <c r="AP290" s="101" t="str">
        <f t="shared" si="128"/>
        <v/>
      </c>
    </row>
    <row r="291" spans="1:42">
      <c r="A291" s="101" t="s">
        <v>3695</v>
      </c>
      <c r="B291" s="106"/>
      <c r="C291" s="106" t="str">
        <f t="shared" si="124"/>
        <v/>
      </c>
      <c r="D291" s="106" t="str">
        <f t="shared" si="124"/>
        <v/>
      </c>
      <c r="E291" s="106" t="str">
        <f t="shared" si="124"/>
        <v/>
      </c>
      <c r="F291" s="106" t="str">
        <f t="shared" si="124"/>
        <v/>
      </c>
      <c r="G291" s="106" t="str">
        <f t="shared" si="124"/>
        <v/>
      </c>
      <c r="H291" s="106" t="str">
        <f t="shared" si="124"/>
        <v/>
      </c>
      <c r="I291" s="106" t="str">
        <f t="shared" si="124"/>
        <v/>
      </c>
      <c r="J291" s="106" t="str">
        <f t="shared" si="124"/>
        <v/>
      </c>
      <c r="K291" s="106" t="str">
        <f t="shared" si="124"/>
        <v/>
      </c>
      <c r="L291" s="106" t="str">
        <f t="shared" si="124"/>
        <v/>
      </c>
      <c r="M291" s="106" t="str">
        <f t="shared" si="124"/>
        <v/>
      </c>
      <c r="N291" s="106" t="str">
        <f t="shared" si="124"/>
        <v/>
      </c>
      <c r="O291" s="106" t="str">
        <f t="shared" si="124"/>
        <v/>
      </c>
      <c r="P291" s="106" t="str">
        <f t="shared" si="124"/>
        <v/>
      </c>
      <c r="Q291" s="106" t="str">
        <f t="shared" si="124"/>
        <v/>
      </c>
      <c r="R291" s="106" t="str">
        <f t="shared" si="124"/>
        <v/>
      </c>
      <c r="S291" s="106" t="str">
        <f t="shared" si="124"/>
        <v/>
      </c>
      <c r="T291" s="106" t="str">
        <f t="shared" si="124"/>
        <v/>
      </c>
      <c r="U291" s="106" t="str">
        <f t="shared" si="124"/>
        <v/>
      </c>
      <c r="V291" s="106" t="str">
        <f t="shared" si="124"/>
        <v/>
      </c>
      <c r="W291" s="106" t="str">
        <f t="shared" si="124"/>
        <v/>
      </c>
      <c r="X291" s="106" t="str">
        <f t="shared" si="124"/>
        <v/>
      </c>
      <c r="Y291" s="106" t="str">
        <f t="shared" si="124"/>
        <v/>
      </c>
      <c r="Z291" s="106" t="str">
        <f t="shared" si="124"/>
        <v/>
      </c>
      <c r="AA291" s="106" t="str">
        <f t="shared" si="124"/>
        <v/>
      </c>
      <c r="AB291" s="106" t="str">
        <f t="shared" si="124"/>
        <v/>
      </c>
      <c r="AC291" s="106" t="str">
        <f t="shared" si="124"/>
        <v/>
      </c>
      <c r="AD291" s="106" t="str">
        <f t="shared" si="124"/>
        <v/>
      </c>
      <c r="AE291" s="106" t="str">
        <f t="shared" si="124"/>
        <v/>
      </c>
      <c r="AF291" s="106" t="str">
        <f t="shared" si="124"/>
        <v/>
      </c>
      <c r="AH291" s="101" t="str">
        <f t="shared" si="128"/>
        <v/>
      </c>
      <c r="AI291" s="101" t="str">
        <f t="shared" si="128"/>
        <v/>
      </c>
      <c r="AJ291" s="101" t="str">
        <f t="shared" si="128"/>
        <v/>
      </c>
      <c r="AK291" s="101" t="str">
        <f t="shared" si="128"/>
        <v/>
      </c>
      <c r="AL291" s="101" t="str">
        <f t="shared" si="128"/>
        <v/>
      </c>
      <c r="AM291" s="101" t="str">
        <f t="shared" si="128"/>
        <v/>
      </c>
      <c r="AN291" s="101" t="str">
        <f t="shared" si="128"/>
        <v/>
      </c>
      <c r="AO291" s="101" t="str">
        <f t="shared" si="128"/>
        <v/>
      </c>
      <c r="AP291" s="101" t="str">
        <f t="shared" si="128"/>
        <v/>
      </c>
    </row>
    <row r="292" spans="1:42">
      <c r="A292" s="101" t="s">
        <v>3675</v>
      </c>
      <c r="B292" s="106"/>
      <c r="C292" s="106" t="str">
        <f t="shared" si="124"/>
        <v/>
      </c>
      <c r="D292" s="106" t="str">
        <f t="shared" si="124"/>
        <v/>
      </c>
      <c r="E292" s="106" t="str">
        <f t="shared" si="124"/>
        <v/>
      </c>
      <c r="F292" s="106" t="str">
        <f t="shared" si="124"/>
        <v/>
      </c>
      <c r="G292" s="106" t="str">
        <f t="shared" si="124"/>
        <v/>
      </c>
      <c r="H292" s="106" t="str">
        <f t="shared" si="124"/>
        <v/>
      </c>
      <c r="I292" s="106" t="str">
        <f t="shared" si="124"/>
        <v/>
      </c>
      <c r="J292" s="106" t="str">
        <f t="shared" si="124"/>
        <v/>
      </c>
      <c r="K292" s="106" t="str">
        <f t="shared" si="124"/>
        <v/>
      </c>
      <c r="L292" s="106" t="str">
        <f t="shared" si="124"/>
        <v/>
      </c>
      <c r="M292" s="106" t="str">
        <f t="shared" si="124"/>
        <v/>
      </c>
      <c r="N292" s="106" t="str">
        <f t="shared" si="124"/>
        <v/>
      </c>
      <c r="O292" s="106" t="str">
        <f t="shared" si="124"/>
        <v/>
      </c>
      <c r="P292" s="106" t="str">
        <f t="shared" si="124"/>
        <v/>
      </c>
      <c r="Q292" s="106" t="str">
        <f t="shared" si="124"/>
        <v/>
      </c>
      <c r="R292" s="106" t="str">
        <f t="shared" si="124"/>
        <v/>
      </c>
      <c r="S292" s="106" t="str">
        <f t="shared" si="124"/>
        <v/>
      </c>
      <c r="T292" s="106" t="str">
        <f t="shared" si="124"/>
        <v/>
      </c>
      <c r="U292" s="106" t="str">
        <f t="shared" si="124"/>
        <v/>
      </c>
      <c r="V292" s="106" t="str">
        <f t="shared" si="124"/>
        <v/>
      </c>
      <c r="W292" s="106" t="str">
        <f t="shared" si="124"/>
        <v/>
      </c>
      <c r="X292" s="106" t="str">
        <f t="shared" si="124"/>
        <v/>
      </c>
      <c r="Y292" s="106" t="str">
        <f t="shared" si="124"/>
        <v/>
      </c>
      <c r="Z292" s="106" t="str">
        <f t="shared" si="124"/>
        <v/>
      </c>
      <c r="AA292" s="106" t="str">
        <f t="shared" si="124"/>
        <v/>
      </c>
      <c r="AB292" s="106" t="str">
        <f t="shared" si="124"/>
        <v/>
      </c>
      <c r="AC292" s="106" t="str">
        <f t="shared" si="124"/>
        <v/>
      </c>
      <c r="AD292" s="106" t="str">
        <f t="shared" si="124"/>
        <v/>
      </c>
      <c r="AE292" s="106" t="str">
        <f t="shared" si="124"/>
        <v/>
      </c>
      <c r="AF292" s="106" t="str">
        <f t="shared" si="124"/>
        <v/>
      </c>
      <c r="AH292" s="101" t="str">
        <f t="shared" si="128"/>
        <v/>
      </c>
      <c r="AI292" s="101" t="str">
        <f t="shared" si="128"/>
        <v/>
      </c>
      <c r="AJ292" s="101" t="str">
        <f t="shared" si="128"/>
        <v/>
      </c>
      <c r="AK292" s="101" t="str">
        <f t="shared" si="128"/>
        <v/>
      </c>
      <c r="AL292" s="101" t="str">
        <f t="shared" si="128"/>
        <v/>
      </c>
      <c r="AM292" s="101" t="str">
        <f t="shared" si="128"/>
        <v/>
      </c>
      <c r="AN292" s="101" t="str">
        <f t="shared" si="128"/>
        <v/>
      </c>
      <c r="AO292" s="101" t="str">
        <f t="shared" si="128"/>
        <v/>
      </c>
      <c r="AP292" s="101" t="str">
        <f t="shared" si="128"/>
        <v/>
      </c>
    </row>
    <row r="293" spans="1:42">
      <c r="A293" s="102" t="s">
        <v>3696</v>
      </c>
      <c r="B293" s="106"/>
      <c r="C293" s="106" t="str">
        <f t="shared" si="124"/>
        <v/>
      </c>
      <c r="D293" s="106" t="str">
        <f t="shared" si="124"/>
        <v/>
      </c>
      <c r="E293" s="106" t="str">
        <f t="shared" si="124"/>
        <v/>
      </c>
      <c r="F293" s="106" t="str">
        <f t="shared" si="124"/>
        <v/>
      </c>
      <c r="G293" s="106" t="str">
        <f t="shared" si="124"/>
        <v/>
      </c>
      <c r="H293" s="106" t="str">
        <f t="shared" si="124"/>
        <v/>
      </c>
      <c r="I293" s="106" t="str">
        <f t="shared" si="124"/>
        <v/>
      </c>
      <c r="J293" s="106" t="str">
        <f t="shared" si="124"/>
        <v/>
      </c>
      <c r="K293" s="106" t="str">
        <f t="shared" si="124"/>
        <v/>
      </c>
      <c r="L293" s="106" t="str">
        <f t="shared" si="124"/>
        <v/>
      </c>
      <c r="M293" s="106" t="str">
        <f t="shared" si="124"/>
        <v/>
      </c>
      <c r="N293" s="106" t="str">
        <f t="shared" si="124"/>
        <v/>
      </c>
      <c r="O293" s="106" t="str">
        <f t="shared" si="124"/>
        <v/>
      </c>
      <c r="P293" s="106" t="str">
        <f t="shared" si="124"/>
        <v/>
      </c>
      <c r="Q293" s="106" t="str">
        <f t="shared" si="124"/>
        <v/>
      </c>
      <c r="R293" s="106" t="str">
        <f t="shared" ref="R293:AF293" si="129">IFERROR(R142/Q142-1,"")</f>
        <v/>
      </c>
      <c r="S293" s="106" t="str">
        <f t="shared" si="129"/>
        <v/>
      </c>
      <c r="T293" s="106" t="str">
        <f t="shared" si="129"/>
        <v/>
      </c>
      <c r="U293" s="106" t="str">
        <f t="shared" si="129"/>
        <v/>
      </c>
      <c r="V293" s="106" t="str">
        <f t="shared" si="129"/>
        <v/>
      </c>
      <c r="W293" s="106" t="str">
        <f t="shared" si="129"/>
        <v/>
      </c>
      <c r="X293" s="106" t="str">
        <f t="shared" si="129"/>
        <v/>
      </c>
      <c r="Y293" s="106" t="str">
        <f t="shared" si="129"/>
        <v/>
      </c>
      <c r="Z293" s="106" t="str">
        <f t="shared" si="129"/>
        <v/>
      </c>
      <c r="AA293" s="106" t="str">
        <f t="shared" si="129"/>
        <v/>
      </c>
      <c r="AB293" s="106" t="str">
        <f t="shared" si="129"/>
        <v/>
      </c>
      <c r="AC293" s="106" t="str">
        <f t="shared" si="129"/>
        <v/>
      </c>
      <c r="AD293" s="106" t="str">
        <f t="shared" si="129"/>
        <v/>
      </c>
      <c r="AE293" s="106" t="str">
        <f t="shared" si="129"/>
        <v/>
      </c>
      <c r="AF293" s="106" t="str">
        <f t="shared" si="129"/>
        <v/>
      </c>
      <c r="AH293" s="101" t="str">
        <f t="shared" si="128"/>
        <v/>
      </c>
      <c r="AI293" s="101" t="str">
        <f t="shared" si="128"/>
        <v/>
      </c>
      <c r="AJ293" s="101" t="str">
        <f t="shared" si="128"/>
        <v/>
      </c>
      <c r="AK293" s="101" t="str">
        <f t="shared" si="128"/>
        <v/>
      </c>
      <c r="AL293" s="101" t="str">
        <f t="shared" si="128"/>
        <v/>
      </c>
      <c r="AM293" s="101" t="str">
        <f t="shared" si="128"/>
        <v/>
      </c>
      <c r="AN293" s="101" t="str">
        <f t="shared" si="128"/>
        <v/>
      </c>
      <c r="AO293" s="101" t="str">
        <f t="shared" si="128"/>
        <v/>
      </c>
      <c r="AP293" s="101" t="str">
        <f t="shared" si="128"/>
        <v/>
      </c>
    </row>
    <row r="294" spans="1:42">
      <c r="A294" s="105" t="s">
        <v>3697</v>
      </c>
      <c r="B294" s="101">
        <f t="shared" ref="B294:AF294" si="130">B$1</f>
        <v>2020</v>
      </c>
      <c r="C294" s="101">
        <f t="shared" si="130"/>
        <v>2021</v>
      </c>
      <c r="D294" s="101">
        <f t="shared" si="130"/>
        <v>2022</v>
      </c>
      <c r="E294" s="101">
        <f t="shared" si="130"/>
        <v>2023</v>
      </c>
      <c r="F294" s="101">
        <f t="shared" si="130"/>
        <v>2024</v>
      </c>
      <c r="G294" s="101">
        <f t="shared" si="130"/>
        <v>2025</v>
      </c>
      <c r="H294" s="101">
        <f t="shared" si="130"/>
        <v>2026</v>
      </c>
      <c r="I294" s="101">
        <f t="shared" si="130"/>
        <v>2027</v>
      </c>
      <c r="J294" s="101">
        <f t="shared" si="130"/>
        <v>2028</v>
      </c>
      <c r="K294" s="101">
        <f t="shared" si="130"/>
        <v>2029</v>
      </c>
      <c r="L294" s="101">
        <f t="shared" si="130"/>
        <v>2030</v>
      </c>
      <c r="M294" s="101">
        <f t="shared" si="130"/>
        <v>2031</v>
      </c>
      <c r="N294" s="101">
        <f t="shared" si="130"/>
        <v>2032</v>
      </c>
      <c r="O294" s="101">
        <f t="shared" si="130"/>
        <v>2033</v>
      </c>
      <c r="P294" s="101">
        <f t="shared" si="130"/>
        <v>2034</v>
      </c>
      <c r="Q294" s="101">
        <f t="shared" si="130"/>
        <v>2035</v>
      </c>
      <c r="R294" s="101">
        <f t="shared" si="130"/>
        <v>2036</v>
      </c>
      <c r="S294" s="101">
        <f t="shared" si="130"/>
        <v>2037</v>
      </c>
      <c r="T294" s="101">
        <f t="shared" si="130"/>
        <v>2038</v>
      </c>
      <c r="U294" s="101">
        <f t="shared" si="130"/>
        <v>2039</v>
      </c>
      <c r="V294" s="101">
        <f t="shared" si="130"/>
        <v>2040</v>
      </c>
      <c r="W294" s="101">
        <f t="shared" si="130"/>
        <v>2041</v>
      </c>
      <c r="X294" s="101">
        <f t="shared" si="130"/>
        <v>2042</v>
      </c>
      <c r="Y294" s="101">
        <f t="shared" si="130"/>
        <v>2043</v>
      </c>
      <c r="Z294" s="101">
        <f t="shared" si="130"/>
        <v>2044</v>
      </c>
      <c r="AA294" s="101">
        <f t="shared" si="130"/>
        <v>2045</v>
      </c>
      <c r="AB294" s="101">
        <f t="shared" si="130"/>
        <v>2046</v>
      </c>
      <c r="AC294" s="101">
        <f t="shared" si="130"/>
        <v>2047</v>
      </c>
      <c r="AD294" s="101">
        <f t="shared" si="130"/>
        <v>2048</v>
      </c>
      <c r="AE294" s="101">
        <f t="shared" si="130"/>
        <v>2049</v>
      </c>
      <c r="AF294" s="101">
        <f t="shared" si="130"/>
        <v>2050</v>
      </c>
    </row>
    <row r="295" spans="1:42">
      <c r="A295" s="101" t="s">
        <v>3668</v>
      </c>
      <c r="B295" s="106"/>
      <c r="C295" s="106">
        <f t="shared" ref="C295:AF303" si="131">IFERROR(C144/B144-1,"")</f>
        <v>-8.1802447757883812E-2</v>
      </c>
      <c r="D295" s="106">
        <f t="shared" si="131"/>
        <v>-8.9090248125919702E-2</v>
      </c>
      <c r="E295" s="106">
        <f t="shared" si="131"/>
        <v>-9.7803594640030411E-2</v>
      </c>
      <c r="F295" s="106">
        <f t="shared" si="131"/>
        <v>-0.10840610099860415</v>
      </c>
      <c r="G295" s="106">
        <f t="shared" si="131"/>
        <v>-0.12158685823223014</v>
      </c>
      <c r="H295" s="106">
        <f t="shared" si="131"/>
        <v>-0.13841648360076853</v>
      </c>
      <c r="I295" s="106">
        <f t="shared" si="131"/>
        <v>-0.16065358838256483</v>
      </c>
      <c r="J295" s="106">
        <f t="shared" si="131"/>
        <v>-0.19140319915466464</v>
      </c>
      <c r="K295" s="106">
        <f t="shared" si="131"/>
        <v>-0.23671030970505247</v>
      </c>
      <c r="L295" s="106">
        <f t="shared" si="131"/>
        <v>-0.31011857321647607</v>
      </c>
      <c r="M295" s="106">
        <f t="shared" si="131"/>
        <v>-2.4365482233583702E-2</v>
      </c>
      <c r="N295" s="106">
        <f t="shared" si="131"/>
        <v>-2.497398543184326E-2</v>
      </c>
      <c r="O295" s="106">
        <f t="shared" si="131"/>
        <v>-2.561366061899828E-2</v>
      </c>
      <c r="P295" s="106">
        <f t="shared" si="131"/>
        <v>-2.6286966046003668E-2</v>
      </c>
      <c r="Q295" s="106">
        <f t="shared" si="131"/>
        <v>-2.6996625421815801E-2</v>
      </c>
      <c r="R295" s="106">
        <f t="shared" si="131"/>
        <v>-2.7745664739885934E-2</v>
      </c>
      <c r="S295" s="106">
        <f t="shared" si="131"/>
        <v>-2.8537455410227563E-2</v>
      </c>
      <c r="T295" s="106">
        <f t="shared" si="131"/>
        <v>-2.9375764993881615E-2</v>
      </c>
      <c r="U295" s="106">
        <f t="shared" si="131"/>
        <v>-3.0264817150064904E-2</v>
      </c>
      <c r="V295" s="106">
        <f t="shared" si="131"/>
        <v>-3.1209362808835017E-2</v>
      </c>
      <c r="W295" s="106">
        <f t="shared" si="131"/>
        <v>-3.2214765100672893E-2</v>
      </c>
      <c r="X295" s="106">
        <f t="shared" si="131"/>
        <v>-3.3287101248268058E-2</v>
      </c>
      <c r="Y295" s="106">
        <f t="shared" si="131"/>
        <v>-3.4433285509327671E-2</v>
      </c>
      <c r="Z295" s="106">
        <f t="shared" si="131"/>
        <v>-3.5661218424965058E-2</v>
      </c>
      <c r="AA295" s="106">
        <f t="shared" si="131"/>
        <v>-3.6979969183361328E-2</v>
      </c>
      <c r="AB295" s="106">
        <f t="shared" si="131"/>
        <v>-3.8399999999990553E-2</v>
      </c>
      <c r="AC295" s="106">
        <f t="shared" si="131"/>
        <v>-3.9933444259569573E-2</v>
      </c>
      <c r="AD295" s="106">
        <f t="shared" si="131"/>
        <v>-4.1594454072792719E-2</v>
      </c>
      <c r="AE295" s="106">
        <f t="shared" si="131"/>
        <v>-4.3399638336349744E-2</v>
      </c>
      <c r="AF295" s="106">
        <f t="shared" si="131"/>
        <v>-4.5368620037810059E-2</v>
      </c>
      <c r="AH295" s="101" t="str">
        <f t="shared" ref="AH295:AP295" si="132">IFERROR(AH144/AG144,"")</f>
        <v/>
      </c>
      <c r="AI295" s="101" t="str">
        <f t="shared" si="132"/>
        <v/>
      </c>
      <c r="AJ295" s="101" t="str">
        <f t="shared" si="132"/>
        <v/>
      </c>
      <c r="AK295" s="101" t="str">
        <f t="shared" si="132"/>
        <v/>
      </c>
      <c r="AL295" s="101" t="str">
        <f t="shared" si="132"/>
        <v/>
      </c>
      <c r="AM295" s="101" t="str">
        <f t="shared" si="132"/>
        <v/>
      </c>
      <c r="AN295" s="101" t="str">
        <f t="shared" si="132"/>
        <v/>
      </c>
      <c r="AO295" s="101" t="str">
        <f t="shared" si="132"/>
        <v/>
      </c>
      <c r="AP295" s="101" t="str">
        <f t="shared" si="132"/>
        <v/>
      </c>
    </row>
    <row r="296" spans="1:42">
      <c r="A296" s="101" t="s">
        <v>3669</v>
      </c>
      <c r="B296" s="106"/>
      <c r="C296" s="106" t="str">
        <f t="shared" si="131"/>
        <v/>
      </c>
      <c r="D296" s="106" t="str">
        <f t="shared" si="131"/>
        <v/>
      </c>
      <c r="E296" s="106" t="str">
        <f t="shared" si="131"/>
        <v/>
      </c>
      <c r="F296" s="106" t="str">
        <f t="shared" si="131"/>
        <v/>
      </c>
      <c r="G296" s="106" t="str">
        <f t="shared" si="131"/>
        <v/>
      </c>
      <c r="H296" s="106" t="str">
        <f t="shared" si="131"/>
        <v/>
      </c>
      <c r="I296" s="106" t="str">
        <f t="shared" si="131"/>
        <v/>
      </c>
      <c r="J296" s="106" t="str">
        <f t="shared" si="131"/>
        <v/>
      </c>
      <c r="K296" s="106" t="str">
        <f t="shared" si="131"/>
        <v/>
      </c>
      <c r="L296" s="106" t="str">
        <f t="shared" si="131"/>
        <v/>
      </c>
      <c r="M296" s="106" t="str">
        <f t="shared" si="131"/>
        <v/>
      </c>
      <c r="N296" s="106" t="str">
        <f t="shared" si="131"/>
        <v/>
      </c>
      <c r="O296" s="106" t="str">
        <f t="shared" si="131"/>
        <v/>
      </c>
      <c r="P296" s="106" t="str">
        <f t="shared" si="131"/>
        <v/>
      </c>
      <c r="Q296" s="106" t="str">
        <f t="shared" si="131"/>
        <v/>
      </c>
      <c r="R296" s="106" t="str">
        <f t="shared" si="131"/>
        <v/>
      </c>
      <c r="S296" s="106" t="str">
        <f t="shared" si="131"/>
        <v/>
      </c>
      <c r="T296" s="106" t="str">
        <f t="shared" si="131"/>
        <v/>
      </c>
      <c r="U296" s="106" t="str">
        <f t="shared" si="131"/>
        <v/>
      </c>
      <c r="V296" s="106" t="str">
        <f t="shared" si="131"/>
        <v/>
      </c>
      <c r="W296" s="106" t="str">
        <f t="shared" si="131"/>
        <v/>
      </c>
      <c r="X296" s="106" t="str">
        <f t="shared" si="131"/>
        <v/>
      </c>
      <c r="Y296" s="106" t="str">
        <f t="shared" si="131"/>
        <v/>
      </c>
      <c r="Z296" s="106" t="str">
        <f t="shared" si="131"/>
        <v/>
      </c>
      <c r="AA296" s="106" t="str">
        <f t="shared" si="131"/>
        <v/>
      </c>
      <c r="AB296" s="106" t="str">
        <f t="shared" si="131"/>
        <v/>
      </c>
      <c r="AC296" s="106" t="str">
        <f t="shared" si="131"/>
        <v/>
      </c>
      <c r="AD296" s="106" t="str">
        <f t="shared" si="131"/>
        <v/>
      </c>
      <c r="AE296" s="106" t="str">
        <f t="shared" si="131"/>
        <v/>
      </c>
      <c r="AF296" s="106" t="str">
        <f t="shared" si="131"/>
        <v/>
      </c>
      <c r="AH296" s="101" t="str">
        <f t="shared" ref="AH296:AP296" si="133">IFERROR(AH145/AG145,"")</f>
        <v/>
      </c>
      <c r="AI296" s="101" t="str">
        <f t="shared" si="133"/>
        <v/>
      </c>
      <c r="AJ296" s="101" t="str">
        <f t="shared" si="133"/>
        <v/>
      </c>
      <c r="AK296" s="101" t="str">
        <f t="shared" si="133"/>
        <v/>
      </c>
      <c r="AL296" s="101" t="str">
        <f t="shared" si="133"/>
        <v/>
      </c>
      <c r="AM296" s="101" t="str">
        <f t="shared" si="133"/>
        <v/>
      </c>
      <c r="AN296" s="101" t="str">
        <f t="shared" si="133"/>
        <v/>
      </c>
      <c r="AO296" s="101" t="str">
        <f t="shared" si="133"/>
        <v/>
      </c>
      <c r="AP296" s="101" t="str">
        <f t="shared" si="133"/>
        <v/>
      </c>
    </row>
    <row r="297" spans="1:42">
      <c r="A297" s="101" t="s">
        <v>3670</v>
      </c>
      <c r="B297" s="106"/>
      <c r="C297" s="106">
        <f t="shared" si="131"/>
        <v>-8.1802447757883812E-2</v>
      </c>
      <c r="D297" s="106">
        <f t="shared" si="131"/>
        <v>-8.9090248125919702E-2</v>
      </c>
      <c r="E297" s="106">
        <f t="shared" si="131"/>
        <v>-9.7803594640030411E-2</v>
      </c>
      <c r="F297" s="106">
        <f t="shared" si="131"/>
        <v>-0.10840610099860415</v>
      </c>
      <c r="G297" s="106">
        <f t="shared" si="131"/>
        <v>-0.12158685823223014</v>
      </c>
      <c r="H297" s="106">
        <f t="shared" si="131"/>
        <v>-0.13841648360076853</v>
      </c>
      <c r="I297" s="106">
        <f t="shared" si="131"/>
        <v>-0.16065358838256483</v>
      </c>
      <c r="J297" s="106">
        <f t="shared" si="131"/>
        <v>-0.19140319915466464</v>
      </c>
      <c r="K297" s="106">
        <f t="shared" si="131"/>
        <v>-0.23671030970505247</v>
      </c>
      <c r="L297" s="106">
        <f t="shared" si="131"/>
        <v>-0.31011857321647607</v>
      </c>
      <c r="M297" s="106">
        <f t="shared" si="131"/>
        <v>-2.4365482233583702E-2</v>
      </c>
      <c r="N297" s="106">
        <f t="shared" si="131"/>
        <v>-2.497398543184326E-2</v>
      </c>
      <c r="O297" s="106">
        <f t="shared" si="131"/>
        <v>-2.561366061899828E-2</v>
      </c>
      <c r="P297" s="106">
        <f t="shared" si="131"/>
        <v>-2.6286966046003668E-2</v>
      </c>
      <c r="Q297" s="106">
        <f t="shared" si="131"/>
        <v>-2.6996625421815801E-2</v>
      </c>
      <c r="R297" s="106">
        <f t="shared" si="131"/>
        <v>-2.7745664739885934E-2</v>
      </c>
      <c r="S297" s="106">
        <f t="shared" si="131"/>
        <v>-2.8537455410227563E-2</v>
      </c>
      <c r="T297" s="106">
        <f t="shared" si="131"/>
        <v>-2.9375764993881615E-2</v>
      </c>
      <c r="U297" s="106">
        <f t="shared" si="131"/>
        <v>-3.0264817150064904E-2</v>
      </c>
      <c r="V297" s="106">
        <f t="shared" si="131"/>
        <v>-3.1209362808835017E-2</v>
      </c>
      <c r="W297" s="106">
        <f t="shared" si="131"/>
        <v>-3.2214765100672893E-2</v>
      </c>
      <c r="X297" s="106">
        <f t="shared" si="131"/>
        <v>-3.3287101248268058E-2</v>
      </c>
      <c r="Y297" s="106">
        <f t="shared" si="131"/>
        <v>-3.4433285509327671E-2</v>
      </c>
      <c r="Z297" s="106">
        <f t="shared" si="131"/>
        <v>-3.5661218424965058E-2</v>
      </c>
      <c r="AA297" s="106">
        <f t="shared" si="131"/>
        <v>-3.6979969183361328E-2</v>
      </c>
      <c r="AB297" s="106">
        <f t="shared" si="131"/>
        <v>-3.8399999999990553E-2</v>
      </c>
      <c r="AC297" s="106">
        <f t="shared" si="131"/>
        <v>-3.9933444259569573E-2</v>
      </c>
      <c r="AD297" s="106">
        <f t="shared" si="131"/>
        <v>-4.1594454072792719E-2</v>
      </c>
      <c r="AE297" s="106">
        <f t="shared" si="131"/>
        <v>-4.3399638336349744E-2</v>
      </c>
      <c r="AF297" s="106">
        <f t="shared" si="131"/>
        <v>-4.5368620037810059E-2</v>
      </c>
      <c r="AH297" s="101" t="str">
        <f t="shared" ref="AH297:AP297" si="134">IFERROR(AH146/AG146,"")</f>
        <v/>
      </c>
      <c r="AI297" s="101" t="str">
        <f t="shared" si="134"/>
        <v/>
      </c>
      <c r="AJ297" s="101" t="str">
        <f t="shared" si="134"/>
        <v/>
      </c>
      <c r="AK297" s="101" t="str">
        <f t="shared" si="134"/>
        <v/>
      </c>
      <c r="AL297" s="101" t="str">
        <f t="shared" si="134"/>
        <v/>
      </c>
      <c r="AM297" s="101" t="str">
        <f t="shared" si="134"/>
        <v/>
      </c>
      <c r="AN297" s="101" t="str">
        <f t="shared" si="134"/>
        <v/>
      </c>
      <c r="AO297" s="101" t="str">
        <f t="shared" si="134"/>
        <v/>
      </c>
      <c r="AP297" s="101" t="str">
        <f t="shared" si="134"/>
        <v/>
      </c>
    </row>
    <row r="298" spans="1:42">
      <c r="A298" s="101" t="s">
        <v>3671</v>
      </c>
      <c r="B298" s="106"/>
      <c r="C298" s="106">
        <f t="shared" si="131"/>
        <v>-8.1802447757883812E-2</v>
      </c>
      <c r="D298" s="106">
        <f t="shared" si="131"/>
        <v>-8.9090248125919702E-2</v>
      </c>
      <c r="E298" s="106">
        <f t="shared" si="131"/>
        <v>-9.7803594640030411E-2</v>
      </c>
      <c r="F298" s="106">
        <f t="shared" si="131"/>
        <v>-0.10840610099860415</v>
      </c>
      <c r="G298" s="106">
        <f t="shared" si="131"/>
        <v>-0.12158685823223014</v>
      </c>
      <c r="H298" s="106">
        <f t="shared" si="131"/>
        <v>-0.13841648360076853</v>
      </c>
      <c r="I298" s="106">
        <f t="shared" si="131"/>
        <v>-0.16065358838256483</v>
      </c>
      <c r="J298" s="106">
        <f t="shared" si="131"/>
        <v>-0.19140319915466464</v>
      </c>
      <c r="K298" s="106">
        <f t="shared" si="131"/>
        <v>-0.23671030970505247</v>
      </c>
      <c r="L298" s="106">
        <f t="shared" si="131"/>
        <v>-0.31011857321647607</v>
      </c>
      <c r="M298" s="106">
        <f t="shared" si="131"/>
        <v>-2.4365482233583702E-2</v>
      </c>
      <c r="N298" s="106">
        <f t="shared" si="131"/>
        <v>-2.497398543184326E-2</v>
      </c>
      <c r="O298" s="106">
        <f t="shared" si="131"/>
        <v>-2.561366061899828E-2</v>
      </c>
      <c r="P298" s="106">
        <f t="shared" si="131"/>
        <v>-2.6286966046003668E-2</v>
      </c>
      <c r="Q298" s="106">
        <f t="shared" si="131"/>
        <v>-2.6996625421815801E-2</v>
      </c>
      <c r="R298" s="106">
        <f t="shared" si="131"/>
        <v>-2.7745664739885934E-2</v>
      </c>
      <c r="S298" s="106">
        <f t="shared" si="131"/>
        <v>-2.8537455410227563E-2</v>
      </c>
      <c r="T298" s="106">
        <f t="shared" si="131"/>
        <v>-2.9375764993881615E-2</v>
      </c>
      <c r="U298" s="106">
        <f t="shared" si="131"/>
        <v>-3.0264817150064904E-2</v>
      </c>
      <c r="V298" s="106">
        <f t="shared" si="131"/>
        <v>-3.1209362808835017E-2</v>
      </c>
      <c r="W298" s="106">
        <f t="shared" si="131"/>
        <v>-3.2214765100672893E-2</v>
      </c>
      <c r="X298" s="106">
        <f t="shared" si="131"/>
        <v>-3.3287101248268058E-2</v>
      </c>
      <c r="Y298" s="106">
        <f t="shared" si="131"/>
        <v>-3.4433285509327671E-2</v>
      </c>
      <c r="Z298" s="106">
        <f t="shared" si="131"/>
        <v>-3.5661218424965058E-2</v>
      </c>
      <c r="AA298" s="106">
        <f t="shared" si="131"/>
        <v>-3.6979969183361328E-2</v>
      </c>
      <c r="AB298" s="106">
        <f t="shared" si="131"/>
        <v>-3.8399999999990553E-2</v>
      </c>
      <c r="AC298" s="106">
        <f t="shared" si="131"/>
        <v>-3.9933444259569573E-2</v>
      </c>
      <c r="AD298" s="106">
        <f t="shared" si="131"/>
        <v>-4.1594454072792719E-2</v>
      </c>
      <c r="AE298" s="106">
        <f t="shared" si="131"/>
        <v>-4.3399638336349744E-2</v>
      </c>
      <c r="AF298" s="106">
        <f t="shared" si="131"/>
        <v>-4.5368620037810059E-2</v>
      </c>
      <c r="AH298" s="101" t="str">
        <f t="shared" ref="AH298:AP298" si="135">IFERROR(AH147/AG147,"")</f>
        <v/>
      </c>
      <c r="AI298" s="101" t="str">
        <f t="shared" si="135"/>
        <v/>
      </c>
      <c r="AJ298" s="101" t="str">
        <f t="shared" si="135"/>
        <v/>
      </c>
      <c r="AK298" s="101" t="str">
        <f t="shared" si="135"/>
        <v/>
      </c>
      <c r="AL298" s="101" t="str">
        <f t="shared" si="135"/>
        <v/>
      </c>
      <c r="AM298" s="101" t="str">
        <f t="shared" si="135"/>
        <v/>
      </c>
      <c r="AN298" s="101" t="str">
        <f t="shared" si="135"/>
        <v/>
      </c>
      <c r="AO298" s="101" t="str">
        <f t="shared" si="135"/>
        <v/>
      </c>
      <c r="AP298" s="101" t="str">
        <f t="shared" si="135"/>
        <v/>
      </c>
    </row>
    <row r="299" spans="1:42">
      <c r="A299" s="101" t="s">
        <v>3672</v>
      </c>
      <c r="B299" s="106"/>
      <c r="C299" s="106">
        <f t="shared" si="131"/>
        <v>-8.1802447757883812E-2</v>
      </c>
      <c r="D299" s="106">
        <f t="shared" si="131"/>
        <v>-8.9090248125919702E-2</v>
      </c>
      <c r="E299" s="106">
        <f t="shared" si="131"/>
        <v>-9.7803594640030411E-2</v>
      </c>
      <c r="F299" s="106">
        <f t="shared" si="131"/>
        <v>-0.10840610099860415</v>
      </c>
      <c r="G299" s="106">
        <f t="shared" si="131"/>
        <v>-0.12158685823223014</v>
      </c>
      <c r="H299" s="106">
        <f t="shared" si="131"/>
        <v>-0.13841648360076853</v>
      </c>
      <c r="I299" s="106">
        <f t="shared" si="131"/>
        <v>-0.16065358838256483</v>
      </c>
      <c r="J299" s="106">
        <f t="shared" si="131"/>
        <v>-0.19140319915466464</v>
      </c>
      <c r="K299" s="106">
        <f t="shared" si="131"/>
        <v>-0.23671030970505247</v>
      </c>
      <c r="L299" s="106">
        <f t="shared" si="131"/>
        <v>-0.31011857321647607</v>
      </c>
      <c r="M299" s="106">
        <f t="shared" si="131"/>
        <v>-2.4365482233583702E-2</v>
      </c>
      <c r="N299" s="106">
        <f t="shared" si="131"/>
        <v>-2.497398543184326E-2</v>
      </c>
      <c r="O299" s="106">
        <f t="shared" si="131"/>
        <v>-2.561366061899828E-2</v>
      </c>
      <c r="P299" s="106">
        <f t="shared" si="131"/>
        <v>-2.6286966046003668E-2</v>
      </c>
      <c r="Q299" s="106">
        <f t="shared" si="131"/>
        <v>-2.6996625421815801E-2</v>
      </c>
      <c r="R299" s="106">
        <f t="shared" si="131"/>
        <v>-2.7745664739885934E-2</v>
      </c>
      <c r="S299" s="106">
        <f t="shared" si="131"/>
        <v>-2.8537455410227563E-2</v>
      </c>
      <c r="T299" s="106">
        <f t="shared" si="131"/>
        <v>-2.9375764993881615E-2</v>
      </c>
      <c r="U299" s="106">
        <f t="shared" si="131"/>
        <v>-3.0264817150064904E-2</v>
      </c>
      <c r="V299" s="106">
        <f t="shared" si="131"/>
        <v>-3.1209362808835017E-2</v>
      </c>
      <c r="W299" s="106">
        <f t="shared" si="131"/>
        <v>-3.2214765100672893E-2</v>
      </c>
      <c r="X299" s="106">
        <f t="shared" si="131"/>
        <v>-3.3287101248268058E-2</v>
      </c>
      <c r="Y299" s="106">
        <f t="shared" si="131"/>
        <v>-3.4433285509327671E-2</v>
      </c>
      <c r="Z299" s="106">
        <f t="shared" si="131"/>
        <v>-3.5661218424965058E-2</v>
      </c>
      <c r="AA299" s="106">
        <f t="shared" si="131"/>
        <v>-3.6979969183361328E-2</v>
      </c>
      <c r="AB299" s="106">
        <f t="shared" si="131"/>
        <v>-3.8399999999990553E-2</v>
      </c>
      <c r="AC299" s="106">
        <f t="shared" si="131"/>
        <v>-3.9933444259569573E-2</v>
      </c>
      <c r="AD299" s="106">
        <f t="shared" si="131"/>
        <v>-4.1594454072792719E-2</v>
      </c>
      <c r="AE299" s="106">
        <f t="shared" si="131"/>
        <v>-4.3399638336349744E-2</v>
      </c>
      <c r="AF299" s="106">
        <f t="shared" si="131"/>
        <v>-4.5368620037810059E-2</v>
      </c>
      <c r="AH299" s="101" t="str">
        <f t="shared" ref="AH299:AP299" si="136">IFERROR(AH148/AG148,"")</f>
        <v/>
      </c>
      <c r="AI299" s="101" t="str">
        <f t="shared" si="136"/>
        <v/>
      </c>
      <c r="AJ299" s="101" t="str">
        <f t="shared" si="136"/>
        <v/>
      </c>
      <c r="AK299" s="101" t="str">
        <f t="shared" si="136"/>
        <v/>
      </c>
      <c r="AL299" s="101" t="str">
        <f t="shared" si="136"/>
        <v/>
      </c>
      <c r="AM299" s="101" t="str">
        <f t="shared" si="136"/>
        <v/>
      </c>
      <c r="AN299" s="101" t="str">
        <f t="shared" si="136"/>
        <v/>
      </c>
      <c r="AO299" s="101" t="str">
        <f t="shared" si="136"/>
        <v/>
      </c>
      <c r="AP299" s="101" t="str">
        <f t="shared" si="136"/>
        <v/>
      </c>
    </row>
    <row r="300" spans="1:42">
      <c r="A300" s="101" t="s">
        <v>3673</v>
      </c>
      <c r="B300" s="106"/>
      <c r="C300" s="106">
        <f t="shared" si="131"/>
        <v>-8.1802447757883812E-2</v>
      </c>
      <c r="D300" s="106">
        <f t="shared" si="131"/>
        <v>-8.9090248125919702E-2</v>
      </c>
      <c r="E300" s="106">
        <f t="shared" si="131"/>
        <v>-9.7803594640030411E-2</v>
      </c>
      <c r="F300" s="106">
        <f t="shared" si="131"/>
        <v>-0.10840610099860415</v>
      </c>
      <c r="G300" s="106">
        <f t="shared" si="131"/>
        <v>-0.12158685823223014</v>
      </c>
      <c r="H300" s="106">
        <f t="shared" si="131"/>
        <v>-0.13841648360076853</v>
      </c>
      <c r="I300" s="106">
        <f t="shared" si="131"/>
        <v>-0.16065358838256483</v>
      </c>
      <c r="J300" s="106">
        <f t="shared" si="131"/>
        <v>-0.19140319915466464</v>
      </c>
      <c r="K300" s="106">
        <f t="shared" si="131"/>
        <v>-0.23671030970505247</v>
      </c>
      <c r="L300" s="106">
        <f t="shared" si="131"/>
        <v>-0.31011857321647607</v>
      </c>
      <c r="M300" s="106">
        <f t="shared" si="131"/>
        <v>-2.4365482233583702E-2</v>
      </c>
      <c r="N300" s="106">
        <f t="shared" si="131"/>
        <v>-2.497398543184326E-2</v>
      </c>
      <c r="O300" s="106">
        <f t="shared" si="131"/>
        <v>-2.561366061899828E-2</v>
      </c>
      <c r="P300" s="106">
        <f t="shared" si="131"/>
        <v>-2.6286966046003668E-2</v>
      </c>
      <c r="Q300" s="106">
        <f t="shared" si="131"/>
        <v>-2.6996625421815801E-2</v>
      </c>
      <c r="R300" s="106">
        <f t="shared" si="131"/>
        <v>-2.7745664739885934E-2</v>
      </c>
      <c r="S300" s="106">
        <f t="shared" si="131"/>
        <v>-2.8537455410227563E-2</v>
      </c>
      <c r="T300" s="106">
        <f t="shared" si="131"/>
        <v>-2.9375764993881615E-2</v>
      </c>
      <c r="U300" s="106">
        <f t="shared" si="131"/>
        <v>-3.0264817150064904E-2</v>
      </c>
      <c r="V300" s="106">
        <f t="shared" si="131"/>
        <v>-3.1209362808835017E-2</v>
      </c>
      <c r="W300" s="106">
        <f t="shared" si="131"/>
        <v>-3.2214765100672893E-2</v>
      </c>
      <c r="X300" s="106">
        <f t="shared" si="131"/>
        <v>-3.3287101248268058E-2</v>
      </c>
      <c r="Y300" s="106">
        <f t="shared" si="131"/>
        <v>-3.4433285509327671E-2</v>
      </c>
      <c r="Z300" s="106">
        <f t="shared" si="131"/>
        <v>-3.5661218424965058E-2</v>
      </c>
      <c r="AA300" s="106">
        <f t="shared" si="131"/>
        <v>-3.6979969183361328E-2</v>
      </c>
      <c r="AB300" s="106">
        <f t="shared" si="131"/>
        <v>-3.8399999999990553E-2</v>
      </c>
      <c r="AC300" s="106">
        <f t="shared" si="131"/>
        <v>-3.9933444259569573E-2</v>
      </c>
      <c r="AD300" s="106">
        <f t="shared" si="131"/>
        <v>-4.1594454072792719E-2</v>
      </c>
      <c r="AE300" s="106">
        <f t="shared" si="131"/>
        <v>-4.3399638336349744E-2</v>
      </c>
      <c r="AF300" s="106">
        <f t="shared" si="131"/>
        <v>-4.5368620037810059E-2</v>
      </c>
      <c r="AH300" s="101" t="str">
        <f t="shared" ref="AH300:AP300" si="137">IFERROR(AH149/AG149,"")</f>
        <v/>
      </c>
      <c r="AI300" s="101" t="str">
        <f t="shared" si="137"/>
        <v/>
      </c>
      <c r="AJ300" s="101" t="str">
        <f t="shared" si="137"/>
        <v/>
      </c>
      <c r="AK300" s="101" t="str">
        <f t="shared" si="137"/>
        <v/>
      </c>
      <c r="AL300" s="101" t="str">
        <f t="shared" si="137"/>
        <v/>
      </c>
      <c r="AM300" s="101" t="str">
        <f t="shared" si="137"/>
        <v/>
      </c>
      <c r="AN300" s="101" t="str">
        <f t="shared" si="137"/>
        <v/>
      </c>
      <c r="AO300" s="101" t="str">
        <f t="shared" si="137"/>
        <v/>
      </c>
      <c r="AP300" s="101" t="str">
        <f t="shared" si="137"/>
        <v/>
      </c>
    </row>
    <row r="301" spans="1:42">
      <c r="A301" s="101" t="s">
        <v>3674</v>
      </c>
      <c r="B301" s="106"/>
      <c r="C301" s="106" t="str">
        <f t="shared" si="131"/>
        <v/>
      </c>
      <c r="D301" s="106" t="str">
        <f t="shared" si="131"/>
        <v/>
      </c>
      <c r="E301" s="106" t="str">
        <f t="shared" si="131"/>
        <v/>
      </c>
      <c r="F301" s="106" t="str">
        <f t="shared" si="131"/>
        <v/>
      </c>
      <c r="G301" s="106" t="str">
        <f t="shared" si="131"/>
        <v/>
      </c>
      <c r="H301" s="106" t="str">
        <f t="shared" si="131"/>
        <v/>
      </c>
      <c r="I301" s="106" t="str">
        <f t="shared" si="131"/>
        <v/>
      </c>
      <c r="J301" s="106" t="str">
        <f t="shared" si="131"/>
        <v/>
      </c>
      <c r="K301" s="106" t="str">
        <f t="shared" si="131"/>
        <v/>
      </c>
      <c r="L301" s="106" t="str">
        <f t="shared" si="131"/>
        <v/>
      </c>
      <c r="M301" s="106" t="str">
        <f t="shared" si="131"/>
        <v/>
      </c>
      <c r="N301" s="106" t="str">
        <f t="shared" si="131"/>
        <v/>
      </c>
      <c r="O301" s="106" t="str">
        <f t="shared" si="131"/>
        <v/>
      </c>
      <c r="P301" s="106" t="str">
        <f t="shared" si="131"/>
        <v/>
      </c>
      <c r="Q301" s="106" t="str">
        <f t="shared" si="131"/>
        <v/>
      </c>
      <c r="R301" s="106" t="str">
        <f t="shared" si="131"/>
        <v/>
      </c>
      <c r="S301" s="106" t="str">
        <f t="shared" si="131"/>
        <v/>
      </c>
      <c r="T301" s="106" t="str">
        <f t="shared" si="131"/>
        <v/>
      </c>
      <c r="U301" s="106" t="str">
        <f t="shared" si="131"/>
        <v/>
      </c>
      <c r="V301" s="106" t="str">
        <f t="shared" si="131"/>
        <v/>
      </c>
      <c r="W301" s="106" t="str">
        <f t="shared" si="131"/>
        <v/>
      </c>
      <c r="X301" s="106" t="str">
        <f t="shared" si="131"/>
        <v/>
      </c>
      <c r="Y301" s="106" t="str">
        <f t="shared" si="131"/>
        <v/>
      </c>
      <c r="Z301" s="106" t="str">
        <f t="shared" si="131"/>
        <v/>
      </c>
      <c r="AA301" s="106" t="str">
        <f t="shared" si="131"/>
        <v/>
      </c>
      <c r="AB301" s="106" t="str">
        <f t="shared" si="131"/>
        <v/>
      </c>
      <c r="AC301" s="106" t="str">
        <f t="shared" si="131"/>
        <v/>
      </c>
      <c r="AD301" s="106" t="str">
        <f t="shared" si="131"/>
        <v/>
      </c>
      <c r="AE301" s="106" t="str">
        <f t="shared" si="131"/>
        <v/>
      </c>
      <c r="AF301" s="106" t="str">
        <f t="shared" si="131"/>
        <v/>
      </c>
      <c r="AH301" s="101" t="str">
        <f t="shared" ref="AH301:AP303" si="138">IFERROR(AH150/AG150,"")</f>
        <v/>
      </c>
      <c r="AI301" s="101" t="str">
        <f t="shared" si="138"/>
        <v/>
      </c>
      <c r="AJ301" s="101" t="str">
        <f t="shared" si="138"/>
        <v/>
      </c>
      <c r="AK301" s="101" t="str">
        <f t="shared" si="138"/>
        <v/>
      </c>
      <c r="AL301" s="101" t="str">
        <f t="shared" si="138"/>
        <v/>
      </c>
      <c r="AM301" s="101" t="str">
        <f t="shared" si="138"/>
        <v/>
      </c>
      <c r="AN301" s="101" t="str">
        <f t="shared" si="138"/>
        <v/>
      </c>
      <c r="AO301" s="101" t="str">
        <f t="shared" si="138"/>
        <v/>
      </c>
      <c r="AP301" s="101" t="str">
        <f t="shared" si="138"/>
        <v/>
      </c>
    </row>
    <row r="302" spans="1:42">
      <c r="A302" s="101" t="s">
        <v>3675</v>
      </c>
      <c r="B302" s="106"/>
      <c r="C302" s="106">
        <f t="shared" si="131"/>
        <v>-8.1802447757883812E-2</v>
      </c>
      <c r="D302" s="106">
        <f t="shared" si="131"/>
        <v>-8.9090248125919702E-2</v>
      </c>
      <c r="E302" s="106">
        <f t="shared" si="131"/>
        <v>-9.7803594640030411E-2</v>
      </c>
      <c r="F302" s="106">
        <f t="shared" si="131"/>
        <v>-0.10840610099860415</v>
      </c>
      <c r="G302" s="106">
        <f t="shared" si="131"/>
        <v>-0.12158685823223014</v>
      </c>
      <c r="H302" s="106">
        <f t="shared" si="131"/>
        <v>-0.13841648360076853</v>
      </c>
      <c r="I302" s="106">
        <f t="shared" si="131"/>
        <v>-0.16065358838256483</v>
      </c>
      <c r="J302" s="106">
        <f t="shared" si="131"/>
        <v>-0.19140319915466464</v>
      </c>
      <c r="K302" s="106">
        <f t="shared" si="131"/>
        <v>-0.23671030970505247</v>
      </c>
      <c r="L302" s="106">
        <f t="shared" si="131"/>
        <v>-0.31011857321647607</v>
      </c>
      <c r="M302" s="106">
        <f t="shared" si="131"/>
        <v>-2.4365482233583702E-2</v>
      </c>
      <c r="N302" s="106">
        <f t="shared" si="131"/>
        <v>-2.497398543184326E-2</v>
      </c>
      <c r="O302" s="106">
        <f t="shared" si="131"/>
        <v>-2.561366061899828E-2</v>
      </c>
      <c r="P302" s="106">
        <f t="shared" si="131"/>
        <v>-2.6286966046003668E-2</v>
      </c>
      <c r="Q302" s="106">
        <f t="shared" si="131"/>
        <v>-2.6996625421815801E-2</v>
      </c>
      <c r="R302" s="106">
        <f t="shared" si="131"/>
        <v>-2.7745664739885934E-2</v>
      </c>
      <c r="S302" s="106">
        <f t="shared" si="131"/>
        <v>-2.8537455410227563E-2</v>
      </c>
      <c r="T302" s="106">
        <f t="shared" si="131"/>
        <v>-2.9375764993881615E-2</v>
      </c>
      <c r="U302" s="106">
        <f t="shared" si="131"/>
        <v>-3.0264817150064904E-2</v>
      </c>
      <c r="V302" s="106">
        <f t="shared" si="131"/>
        <v>-3.1209362808835017E-2</v>
      </c>
      <c r="W302" s="106">
        <f t="shared" si="131"/>
        <v>-3.2214765100672893E-2</v>
      </c>
      <c r="X302" s="106">
        <f t="shared" si="131"/>
        <v>-3.3287101248268058E-2</v>
      </c>
      <c r="Y302" s="106">
        <f t="shared" si="131"/>
        <v>-3.4433285509327671E-2</v>
      </c>
      <c r="Z302" s="106">
        <f t="shared" si="131"/>
        <v>-3.5661218424965058E-2</v>
      </c>
      <c r="AA302" s="106">
        <f t="shared" si="131"/>
        <v>-3.6979969183361328E-2</v>
      </c>
      <c r="AB302" s="106">
        <f t="shared" si="131"/>
        <v>-3.8399999999990553E-2</v>
      </c>
      <c r="AC302" s="106">
        <f t="shared" si="131"/>
        <v>-3.9933444259569573E-2</v>
      </c>
      <c r="AD302" s="106">
        <f t="shared" si="131"/>
        <v>-4.1594454072792719E-2</v>
      </c>
      <c r="AE302" s="106">
        <f t="shared" si="131"/>
        <v>-4.3399638336349744E-2</v>
      </c>
      <c r="AF302" s="106">
        <f t="shared" si="131"/>
        <v>-4.5368620037810059E-2</v>
      </c>
      <c r="AH302" s="101" t="str">
        <f t="shared" si="138"/>
        <v/>
      </c>
      <c r="AI302" s="101" t="str">
        <f t="shared" si="138"/>
        <v/>
      </c>
      <c r="AJ302" s="101" t="str">
        <f t="shared" si="138"/>
        <v/>
      </c>
      <c r="AK302" s="101" t="str">
        <f t="shared" si="138"/>
        <v/>
      </c>
      <c r="AL302" s="101" t="str">
        <f t="shared" si="138"/>
        <v/>
      </c>
      <c r="AM302" s="101" t="str">
        <f t="shared" si="138"/>
        <v/>
      </c>
      <c r="AN302" s="101" t="str">
        <f t="shared" si="138"/>
        <v/>
      </c>
      <c r="AO302" s="101" t="str">
        <f t="shared" si="138"/>
        <v/>
      </c>
      <c r="AP302" s="101" t="str">
        <f t="shared" si="138"/>
        <v/>
      </c>
    </row>
    <row r="303" spans="1:42">
      <c r="B303" s="106"/>
      <c r="C303" s="106" t="str">
        <f t="shared" si="131"/>
        <v/>
      </c>
      <c r="D303" s="106" t="str">
        <f t="shared" si="131"/>
        <v/>
      </c>
      <c r="E303" s="106" t="str">
        <f t="shared" si="131"/>
        <v/>
      </c>
      <c r="F303" s="106" t="str">
        <f t="shared" si="131"/>
        <v/>
      </c>
      <c r="G303" s="106" t="str">
        <f t="shared" si="131"/>
        <v/>
      </c>
      <c r="H303" s="106" t="str">
        <f t="shared" si="131"/>
        <v/>
      </c>
      <c r="I303" s="106" t="str">
        <f t="shared" si="131"/>
        <v/>
      </c>
      <c r="J303" s="106" t="str">
        <f t="shared" si="131"/>
        <v/>
      </c>
      <c r="K303" s="106" t="str">
        <f t="shared" si="131"/>
        <v/>
      </c>
      <c r="L303" s="106" t="str">
        <f t="shared" si="131"/>
        <v/>
      </c>
      <c r="M303" s="106" t="str">
        <f t="shared" si="131"/>
        <v/>
      </c>
      <c r="N303" s="106" t="str">
        <f t="shared" si="131"/>
        <v/>
      </c>
      <c r="O303" s="106" t="str">
        <f t="shared" si="131"/>
        <v/>
      </c>
      <c r="P303" s="106" t="str">
        <f t="shared" si="131"/>
        <v/>
      </c>
      <c r="Q303" s="106" t="str">
        <f t="shared" si="131"/>
        <v/>
      </c>
      <c r="R303" s="106" t="str">
        <f t="shared" ref="R303:AF303" si="139">IFERROR(R152/Q152-1,"")</f>
        <v/>
      </c>
      <c r="S303" s="106" t="str">
        <f t="shared" si="139"/>
        <v/>
      </c>
      <c r="T303" s="106" t="str">
        <f t="shared" si="139"/>
        <v/>
      </c>
      <c r="U303" s="106" t="str">
        <f t="shared" si="139"/>
        <v/>
      </c>
      <c r="V303" s="106" t="str">
        <f t="shared" si="139"/>
        <v/>
      </c>
      <c r="W303" s="106" t="str">
        <f t="shared" si="139"/>
        <v/>
      </c>
      <c r="X303" s="106" t="str">
        <f t="shared" si="139"/>
        <v/>
      </c>
      <c r="Y303" s="106" t="str">
        <f t="shared" si="139"/>
        <v/>
      </c>
      <c r="Z303" s="106" t="str">
        <f t="shared" si="139"/>
        <v/>
      </c>
      <c r="AA303" s="106" t="str">
        <f t="shared" si="139"/>
        <v/>
      </c>
      <c r="AB303" s="106" t="str">
        <f t="shared" si="139"/>
        <v/>
      </c>
      <c r="AC303" s="106" t="str">
        <f t="shared" si="139"/>
        <v/>
      </c>
      <c r="AD303" s="106" t="str">
        <f t="shared" si="139"/>
        <v/>
      </c>
      <c r="AE303" s="106" t="str">
        <f t="shared" si="139"/>
        <v/>
      </c>
      <c r="AF303" s="106" t="str">
        <f t="shared" si="139"/>
        <v/>
      </c>
      <c r="AH303" s="101" t="str">
        <f t="shared" si="138"/>
        <v/>
      </c>
      <c r="AI303" s="101" t="str">
        <f t="shared" si="138"/>
        <v/>
      </c>
      <c r="AJ303" s="101" t="str">
        <f t="shared" si="138"/>
        <v/>
      </c>
      <c r="AK303" s="101" t="str">
        <f t="shared" si="138"/>
        <v/>
      </c>
      <c r="AL303" s="101" t="str">
        <f t="shared" si="138"/>
        <v/>
      </c>
      <c r="AM303" s="101" t="str">
        <f t="shared" si="138"/>
        <v/>
      </c>
      <c r="AN303" s="101" t="str">
        <f t="shared" si="138"/>
        <v/>
      </c>
      <c r="AO303" s="101" t="str">
        <f t="shared" si="138"/>
        <v/>
      </c>
      <c r="AP303" s="101" t="str">
        <f t="shared" si="138"/>
        <v/>
      </c>
    </row>
  </sheetData>
  <phoneticPr fontId="4" type="noConversion"/>
  <conditionalFormatting sqref="B155:AF163 B165:AF173 B175:AF183 B185:AF193 B195:AF203 B205:AF213 B215:AF223 B225:AF233 B235:AF243 B245:AF253 B255:AF263 B265:AF273 B275:AF283 B285:AF293 B295:AF30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592A-AEF4-492B-9E55-BBD4906D5E4F}">
  <dimension ref="A1:AI302"/>
  <sheetViews>
    <sheetView topLeftCell="A98" zoomScale="70" zoomScaleNormal="70" workbookViewId="0">
      <selection activeCell="H17" sqref="H17"/>
    </sheetView>
  </sheetViews>
  <sheetFormatPr defaultColWidth="9" defaultRowHeight="14.4"/>
  <cols>
    <col min="1" max="1" width="9" style="101"/>
    <col min="2" max="2" width="10.33203125" style="101" bestFit="1" customWidth="1"/>
    <col min="3" max="16384" width="9" style="101"/>
  </cols>
  <sheetData>
    <row r="1" spans="1:35">
      <c r="B1" s="101">
        <v>2020</v>
      </c>
      <c r="C1" s="101">
        <v>2021</v>
      </c>
      <c r="D1" s="101">
        <v>2022</v>
      </c>
      <c r="E1" s="101">
        <v>2023</v>
      </c>
      <c r="F1" s="101">
        <v>2024</v>
      </c>
      <c r="G1" s="101">
        <v>2025</v>
      </c>
      <c r="H1" s="101">
        <v>2026</v>
      </c>
      <c r="I1" s="101">
        <v>2027</v>
      </c>
      <c r="J1" s="101">
        <v>2028</v>
      </c>
      <c r="K1" s="101">
        <v>2029</v>
      </c>
      <c r="L1" s="101">
        <v>2030</v>
      </c>
      <c r="M1" s="101">
        <v>2031</v>
      </c>
      <c r="N1" s="101">
        <v>2032</v>
      </c>
      <c r="O1" s="101">
        <v>2033</v>
      </c>
      <c r="P1" s="101">
        <v>2034</v>
      </c>
      <c r="Q1" s="101">
        <v>2035</v>
      </c>
      <c r="R1" s="101">
        <v>2036</v>
      </c>
      <c r="S1" s="101">
        <v>2037</v>
      </c>
      <c r="T1" s="101">
        <v>2038</v>
      </c>
      <c r="U1" s="101">
        <v>2039</v>
      </c>
      <c r="V1" s="101">
        <v>2040</v>
      </c>
      <c r="W1" s="101">
        <v>2041</v>
      </c>
      <c r="X1" s="101">
        <v>2042</v>
      </c>
      <c r="Y1" s="101">
        <v>2043</v>
      </c>
      <c r="Z1" s="101">
        <v>2044</v>
      </c>
      <c r="AA1" s="101">
        <v>2045</v>
      </c>
      <c r="AB1" s="101">
        <v>2046</v>
      </c>
      <c r="AC1" s="101">
        <v>2047</v>
      </c>
      <c r="AD1" s="101">
        <v>2048</v>
      </c>
      <c r="AE1" s="101">
        <v>2049</v>
      </c>
      <c r="AF1" s="101">
        <v>2050</v>
      </c>
    </row>
    <row r="2" spans="1:35">
      <c r="A2" s="102" t="s">
        <v>3667</v>
      </c>
      <c r="B2" s="103"/>
      <c r="C2" s="103"/>
      <c r="D2" s="103"/>
      <c r="E2" s="103"/>
      <c r="F2" s="103"/>
      <c r="G2" s="103"/>
      <c r="H2" s="103"/>
      <c r="I2" s="103"/>
      <c r="J2" s="103"/>
      <c r="K2" s="103"/>
      <c r="L2" s="103"/>
      <c r="M2" s="103"/>
      <c r="N2" s="103"/>
      <c r="O2" s="103"/>
      <c r="P2" s="103"/>
      <c r="Q2" s="103"/>
      <c r="R2" s="103"/>
      <c r="S2" s="103"/>
      <c r="T2" s="103"/>
      <c r="U2" s="103"/>
      <c r="V2" s="103"/>
      <c r="W2" s="103"/>
      <c r="X2" s="103"/>
      <c r="Y2" s="103"/>
      <c r="Z2" s="103"/>
      <c r="AA2" s="103"/>
      <c r="AB2" s="103"/>
      <c r="AC2" s="103"/>
      <c r="AD2" s="103"/>
      <c r="AE2" s="103"/>
      <c r="AF2" s="103"/>
      <c r="AG2" s="103"/>
      <c r="AH2" s="103"/>
      <c r="AI2" s="103"/>
    </row>
    <row r="3" spans="1:35">
      <c r="A3" s="101" t="s">
        <v>427</v>
      </c>
      <c r="B3" s="101">
        <v>2020</v>
      </c>
      <c r="C3" s="101">
        <v>2021</v>
      </c>
      <c r="D3" s="101">
        <v>2022</v>
      </c>
      <c r="E3" s="101">
        <v>2023</v>
      </c>
      <c r="F3" s="101">
        <v>2024</v>
      </c>
      <c r="G3" s="101">
        <v>2025</v>
      </c>
      <c r="H3" s="101">
        <v>2026</v>
      </c>
      <c r="I3" s="101">
        <v>2027</v>
      </c>
      <c r="J3" s="101">
        <v>2028</v>
      </c>
      <c r="K3" s="101">
        <v>2029</v>
      </c>
      <c r="L3" s="101">
        <v>2030</v>
      </c>
      <c r="M3" s="101">
        <v>2031</v>
      </c>
      <c r="N3" s="101">
        <v>2032</v>
      </c>
      <c r="O3" s="101">
        <v>2033</v>
      </c>
      <c r="P3" s="101">
        <v>2034</v>
      </c>
      <c r="Q3" s="101">
        <v>2035</v>
      </c>
      <c r="R3" s="101">
        <v>2036</v>
      </c>
      <c r="S3" s="101">
        <v>2037</v>
      </c>
      <c r="T3" s="101">
        <v>2038</v>
      </c>
      <c r="U3" s="101">
        <v>2039</v>
      </c>
      <c r="V3" s="101">
        <v>2040</v>
      </c>
      <c r="W3" s="101">
        <v>2041</v>
      </c>
      <c r="X3" s="101">
        <v>2042</v>
      </c>
      <c r="Y3" s="101">
        <v>2043</v>
      </c>
      <c r="Z3" s="101">
        <v>2044</v>
      </c>
      <c r="AA3" s="101">
        <v>2045</v>
      </c>
      <c r="AB3" s="101">
        <v>2046</v>
      </c>
      <c r="AC3" s="101">
        <v>2047</v>
      </c>
      <c r="AD3" s="101">
        <v>2048</v>
      </c>
      <c r="AE3" s="101">
        <v>2049</v>
      </c>
      <c r="AF3" s="101">
        <v>2050</v>
      </c>
    </row>
    <row r="4" spans="1:35">
      <c r="A4" s="101" t="s">
        <v>3668</v>
      </c>
      <c r="B4" s="101">
        <v>0</v>
      </c>
      <c r="C4" s="101">
        <v>0</v>
      </c>
      <c r="D4" s="101">
        <v>0</v>
      </c>
      <c r="E4" s="101">
        <v>0</v>
      </c>
      <c r="F4" s="101">
        <v>0</v>
      </c>
      <c r="G4" s="101">
        <v>0</v>
      </c>
      <c r="H4" s="101">
        <v>0</v>
      </c>
      <c r="I4" s="101">
        <v>0</v>
      </c>
      <c r="J4" s="101">
        <v>0</v>
      </c>
      <c r="K4" s="101">
        <v>0</v>
      </c>
      <c r="L4" s="101">
        <v>0</v>
      </c>
      <c r="M4" s="101">
        <v>0</v>
      </c>
      <c r="N4" s="101">
        <v>0</v>
      </c>
      <c r="O4" s="101">
        <v>0</v>
      </c>
      <c r="P4" s="101">
        <v>0</v>
      </c>
      <c r="Q4" s="101">
        <v>0</v>
      </c>
      <c r="R4" s="101">
        <v>0</v>
      </c>
      <c r="S4" s="101">
        <v>0</v>
      </c>
      <c r="T4" s="101">
        <v>0</v>
      </c>
      <c r="U4" s="101">
        <v>0</v>
      </c>
      <c r="V4" s="101">
        <v>0</v>
      </c>
      <c r="W4" s="101">
        <v>0</v>
      </c>
      <c r="X4" s="101">
        <v>0</v>
      </c>
      <c r="Y4" s="101">
        <v>0</v>
      </c>
      <c r="Z4" s="101">
        <v>0</v>
      </c>
      <c r="AA4" s="101">
        <v>0</v>
      </c>
      <c r="AB4" s="101">
        <v>0</v>
      </c>
      <c r="AC4" s="101">
        <v>0</v>
      </c>
      <c r="AD4" s="101">
        <v>0</v>
      </c>
      <c r="AE4" s="101">
        <v>0</v>
      </c>
      <c r="AF4" s="101">
        <v>0</v>
      </c>
    </row>
    <row r="5" spans="1:35">
      <c r="A5" s="101" t="s">
        <v>3669</v>
      </c>
      <c r="B5" s="101">
        <v>1.1587883368878666E-7</v>
      </c>
      <c r="C5" s="101">
        <v>1.2065198891383497E-7</v>
      </c>
      <c r="D5" s="101">
        <v>1.2094404869142769E-7</v>
      </c>
      <c r="E5" s="101">
        <v>1.1639756672660061E-7</v>
      </c>
      <c r="F5" s="101">
        <v>1.1435520674788726E-7</v>
      </c>
      <c r="G5" s="101">
        <v>1.0947004684030442E-7</v>
      </c>
      <c r="H5" s="101">
        <v>1.0829478473362323E-7</v>
      </c>
      <c r="I5" s="101">
        <v>1.0724066931329424E-7</v>
      </c>
      <c r="J5" s="101">
        <v>1.0477547652224518E-7</v>
      </c>
      <c r="K5" s="101">
        <v>1.0441566904748696E-7</v>
      </c>
      <c r="L5" s="101">
        <v>1.0415315428885471E-7</v>
      </c>
      <c r="M5" s="101">
        <v>1.0441488198755565E-7</v>
      </c>
      <c r="N5" s="101">
        <v>1.0295076888607866E-7</v>
      </c>
      <c r="O5" s="101">
        <v>1.0204280444068933E-7</v>
      </c>
      <c r="P5" s="101">
        <v>1.0172713286515688E-7</v>
      </c>
      <c r="Q5" s="101">
        <v>1.0084671551736389E-7</v>
      </c>
      <c r="R5" s="101">
        <v>1.0025290907071598E-7</v>
      </c>
      <c r="S5" s="101">
        <v>1.001686331149927E-7</v>
      </c>
      <c r="T5" s="101">
        <v>1.0096986012508022E-7</v>
      </c>
      <c r="U5" s="101">
        <v>1.0079640422483081E-7</v>
      </c>
      <c r="V5" s="101">
        <v>1.0073343943032491E-7</v>
      </c>
      <c r="W5" s="101">
        <v>1.0066617607773256E-7</v>
      </c>
      <c r="X5" s="101">
        <v>1.0036134171202373E-7</v>
      </c>
      <c r="Y5" s="101">
        <v>1.0027113253527971E-7</v>
      </c>
      <c r="Z5" s="101">
        <v>1.0012843251542355E-7</v>
      </c>
      <c r="AA5" s="101">
        <v>9.9843395734141104E-8</v>
      </c>
      <c r="AB5" s="101">
        <v>9.9714923336120423E-8</v>
      </c>
      <c r="AC5" s="101">
        <v>9.9576824589708946E-8</v>
      </c>
      <c r="AD5" s="101">
        <v>9.8944573292569471E-8</v>
      </c>
      <c r="AE5" s="101">
        <v>9.8800299152850666E-8</v>
      </c>
      <c r="AF5" s="101">
        <v>9.8726194433162944E-8</v>
      </c>
    </row>
    <row r="6" spans="1:35">
      <c r="A6" s="101" t="s">
        <v>3670</v>
      </c>
      <c r="B6" s="101">
        <v>0</v>
      </c>
      <c r="C6" s="101">
        <v>0</v>
      </c>
      <c r="D6" s="101">
        <v>0</v>
      </c>
      <c r="E6" s="101">
        <v>0</v>
      </c>
      <c r="F6" s="101">
        <v>0</v>
      </c>
      <c r="G6" s="101">
        <v>0</v>
      </c>
      <c r="H6" s="101">
        <v>0</v>
      </c>
      <c r="I6" s="101">
        <v>0</v>
      </c>
      <c r="J6" s="101">
        <v>0</v>
      </c>
      <c r="K6" s="101">
        <v>0</v>
      </c>
      <c r="L6" s="101">
        <v>0</v>
      </c>
      <c r="M6" s="101">
        <v>0</v>
      </c>
      <c r="N6" s="101">
        <v>0</v>
      </c>
      <c r="O6" s="101">
        <v>0</v>
      </c>
      <c r="P6" s="101">
        <v>0</v>
      </c>
      <c r="Q6" s="101">
        <v>0</v>
      </c>
      <c r="R6" s="101">
        <v>0</v>
      </c>
      <c r="S6" s="101">
        <v>0</v>
      </c>
      <c r="T6" s="101">
        <v>0</v>
      </c>
      <c r="U6" s="101">
        <v>0</v>
      </c>
      <c r="V6" s="101">
        <v>0</v>
      </c>
      <c r="W6" s="101">
        <v>0</v>
      </c>
      <c r="X6" s="101">
        <v>0</v>
      </c>
      <c r="Y6" s="101">
        <v>0</v>
      </c>
      <c r="Z6" s="101">
        <v>0</v>
      </c>
      <c r="AA6" s="101">
        <v>0</v>
      </c>
      <c r="AB6" s="101">
        <v>0</v>
      </c>
      <c r="AC6" s="101">
        <v>0</v>
      </c>
      <c r="AD6" s="101">
        <v>0</v>
      </c>
      <c r="AE6" s="101">
        <v>0</v>
      </c>
      <c r="AF6" s="101">
        <v>0</v>
      </c>
    </row>
    <row r="7" spans="1:35">
      <c r="A7" s="101" t="s">
        <v>3671</v>
      </c>
      <c r="B7" s="101">
        <v>0</v>
      </c>
      <c r="C7" s="101">
        <v>0</v>
      </c>
      <c r="D7" s="101">
        <v>0</v>
      </c>
      <c r="E7" s="101">
        <v>0</v>
      </c>
      <c r="F7" s="101">
        <v>0</v>
      </c>
      <c r="G7" s="101">
        <v>0</v>
      </c>
      <c r="H7" s="101">
        <v>0</v>
      </c>
      <c r="I7" s="101">
        <v>0</v>
      </c>
      <c r="J7" s="101">
        <v>0</v>
      </c>
      <c r="K7" s="101">
        <v>0</v>
      </c>
      <c r="L7" s="101">
        <v>0</v>
      </c>
      <c r="M7" s="101">
        <v>0</v>
      </c>
      <c r="N7" s="101">
        <v>0</v>
      </c>
      <c r="O7" s="101">
        <v>0</v>
      </c>
      <c r="P7" s="101">
        <v>0</v>
      </c>
      <c r="Q7" s="101">
        <v>0</v>
      </c>
      <c r="R7" s="101">
        <v>0</v>
      </c>
      <c r="S7" s="101">
        <v>0</v>
      </c>
      <c r="T7" s="101">
        <v>0</v>
      </c>
      <c r="U7" s="101">
        <v>0</v>
      </c>
      <c r="V7" s="101">
        <v>0</v>
      </c>
      <c r="W7" s="101">
        <v>0</v>
      </c>
      <c r="X7" s="101">
        <v>0</v>
      </c>
      <c r="Y7" s="101">
        <v>0</v>
      </c>
      <c r="Z7" s="101">
        <v>0</v>
      </c>
      <c r="AA7" s="101">
        <v>0</v>
      </c>
      <c r="AB7" s="101">
        <v>0</v>
      </c>
      <c r="AC7" s="101">
        <v>0</v>
      </c>
      <c r="AD7" s="101">
        <v>0</v>
      </c>
      <c r="AE7" s="101">
        <v>0</v>
      </c>
      <c r="AF7" s="101">
        <v>0</v>
      </c>
    </row>
    <row r="8" spans="1:35">
      <c r="A8" s="101" t="s">
        <v>3672</v>
      </c>
      <c r="B8" s="101">
        <v>2.0637010499825789E-7</v>
      </c>
      <c r="C8" s="101">
        <v>1.9247643312380161E-7</v>
      </c>
      <c r="D8" s="101">
        <v>1.8815616219338348E-7</v>
      </c>
      <c r="E8" s="101">
        <v>1.8464217802083678E-7</v>
      </c>
      <c r="F8" s="101">
        <v>1.8172201182400906E-7</v>
      </c>
      <c r="G8" s="101">
        <v>1.7974870674310851E-7</v>
      </c>
      <c r="H8" s="101">
        <v>1.7804321572596397E-7</v>
      </c>
      <c r="I8" s="101">
        <v>1.7715124876681768E-7</v>
      </c>
      <c r="J8" s="101">
        <v>1.7674182804348794E-7</v>
      </c>
      <c r="K8" s="101">
        <v>1.7712996916398576E-7</v>
      </c>
      <c r="L8" s="101">
        <v>1.7831128610205854E-7</v>
      </c>
      <c r="M8" s="101">
        <v>1.7933195009067941E-7</v>
      </c>
      <c r="N8" s="101">
        <v>1.7996788129430941E-7</v>
      </c>
      <c r="O8" s="101">
        <v>1.8088730467495938E-7</v>
      </c>
      <c r="P8" s="101">
        <v>1.819096978701975E-7</v>
      </c>
      <c r="Q8" s="101">
        <v>1.8305568086890747E-7</v>
      </c>
      <c r="R8" s="101">
        <v>1.8405649786774822E-7</v>
      </c>
      <c r="S8" s="101">
        <v>1.8521818095027017E-7</v>
      </c>
      <c r="T8" s="101">
        <v>1.8633162137353727E-7</v>
      </c>
      <c r="U8" s="101">
        <v>1.8750189541000431E-7</v>
      </c>
      <c r="V8" s="101">
        <v>1.887200665488424E-7</v>
      </c>
      <c r="W8" s="101">
        <v>1.8980852942476944E-7</v>
      </c>
      <c r="X8" s="101">
        <v>1.9100737321938044E-7</v>
      </c>
      <c r="Y8" s="101">
        <v>1.9241174993397821E-7</v>
      </c>
      <c r="Z8" s="101">
        <v>1.9322906543868539E-7</v>
      </c>
      <c r="AA8" s="101">
        <v>1.9489016981363666E-7</v>
      </c>
      <c r="AB8" s="101">
        <v>1.9611221029175467E-7</v>
      </c>
      <c r="AC8" s="101">
        <v>1.9740982514016603E-7</v>
      </c>
      <c r="AD8" s="101">
        <v>1.9890502873376748E-7</v>
      </c>
      <c r="AE8" s="101">
        <v>2.003927306733772E-7</v>
      </c>
      <c r="AF8" s="101">
        <v>2.0227101323550983E-7</v>
      </c>
    </row>
    <row r="9" spans="1:35">
      <c r="A9" s="101" t="s">
        <v>3673</v>
      </c>
      <c r="B9" s="101">
        <v>1.1587883368878666E-7</v>
      </c>
      <c r="C9" s="101">
        <v>1.2065198891383497E-7</v>
      </c>
      <c r="D9" s="101">
        <v>1.2094404869142769E-7</v>
      </c>
      <c r="E9" s="101">
        <v>1.1639756672660061E-7</v>
      </c>
      <c r="F9" s="101">
        <v>1.1435520674788726E-7</v>
      </c>
      <c r="G9" s="101">
        <v>1.0947004684030442E-7</v>
      </c>
      <c r="H9" s="101">
        <v>1.0829478473362323E-7</v>
      </c>
      <c r="I9" s="101">
        <v>1.0724066931329424E-7</v>
      </c>
      <c r="J9" s="101">
        <v>1.0477547652224518E-7</v>
      </c>
      <c r="K9" s="101">
        <v>1.0441566904748696E-7</v>
      </c>
      <c r="L9" s="101">
        <v>1.0415315428885471E-7</v>
      </c>
      <c r="M9" s="101">
        <v>1.0441488198755565E-7</v>
      </c>
      <c r="N9" s="101">
        <v>1.0295076888607866E-7</v>
      </c>
      <c r="O9" s="101">
        <v>1.0204280444068933E-7</v>
      </c>
      <c r="P9" s="101">
        <v>1.0172713286515688E-7</v>
      </c>
      <c r="Q9" s="101">
        <v>1.0084671551736389E-7</v>
      </c>
      <c r="R9" s="101">
        <v>1.0025290907071598E-7</v>
      </c>
      <c r="S9" s="101">
        <v>1.001686331149927E-7</v>
      </c>
      <c r="T9" s="101">
        <v>1.0096986012508022E-7</v>
      </c>
      <c r="U9" s="101">
        <v>1.0079640422483081E-7</v>
      </c>
      <c r="V9" s="101">
        <v>1.0073343943032491E-7</v>
      </c>
      <c r="W9" s="101">
        <v>1.0066617607773256E-7</v>
      </c>
      <c r="X9" s="101">
        <v>1.0036134171202373E-7</v>
      </c>
      <c r="Y9" s="101">
        <v>1.0027113253527971E-7</v>
      </c>
      <c r="Z9" s="101">
        <v>1.0012843251542355E-7</v>
      </c>
      <c r="AA9" s="101">
        <v>9.9843395734141104E-8</v>
      </c>
      <c r="AB9" s="101">
        <v>9.9714923336120423E-8</v>
      </c>
      <c r="AC9" s="101">
        <v>9.9576824589708946E-8</v>
      </c>
      <c r="AD9" s="101">
        <v>9.8944573292569471E-8</v>
      </c>
      <c r="AE9" s="101">
        <v>9.8800299152850666E-8</v>
      </c>
      <c r="AF9" s="101">
        <v>9.8726194433162944E-8</v>
      </c>
    </row>
    <row r="10" spans="1:35">
      <c r="A10" s="101" t="s">
        <v>3674</v>
      </c>
      <c r="B10" s="101">
        <v>0</v>
      </c>
      <c r="C10" s="101">
        <v>0</v>
      </c>
      <c r="D10" s="101">
        <v>0</v>
      </c>
      <c r="E10" s="101">
        <v>0</v>
      </c>
      <c r="F10" s="101">
        <v>0</v>
      </c>
      <c r="G10" s="101">
        <v>0</v>
      </c>
      <c r="H10" s="101">
        <v>0</v>
      </c>
      <c r="I10" s="101">
        <v>0</v>
      </c>
      <c r="J10" s="101">
        <v>0</v>
      </c>
      <c r="K10" s="101">
        <v>0</v>
      </c>
      <c r="L10" s="101">
        <v>0</v>
      </c>
      <c r="M10" s="101">
        <v>0</v>
      </c>
      <c r="N10" s="101">
        <v>0</v>
      </c>
      <c r="O10" s="101">
        <v>0</v>
      </c>
      <c r="P10" s="101">
        <v>0</v>
      </c>
      <c r="Q10" s="101">
        <v>0</v>
      </c>
      <c r="R10" s="101">
        <v>0</v>
      </c>
      <c r="S10" s="101">
        <v>0</v>
      </c>
      <c r="T10" s="101">
        <v>0</v>
      </c>
      <c r="U10" s="101">
        <v>0</v>
      </c>
      <c r="V10" s="101">
        <v>0</v>
      </c>
      <c r="W10" s="101">
        <v>0</v>
      </c>
      <c r="X10" s="101">
        <v>0</v>
      </c>
      <c r="Y10" s="101">
        <v>0</v>
      </c>
      <c r="Z10" s="101">
        <v>0</v>
      </c>
      <c r="AA10" s="101">
        <v>0</v>
      </c>
      <c r="AB10" s="101">
        <v>0</v>
      </c>
      <c r="AC10" s="101">
        <v>0</v>
      </c>
      <c r="AD10" s="101">
        <v>0</v>
      </c>
      <c r="AE10" s="101">
        <v>0</v>
      </c>
      <c r="AF10" s="101">
        <v>0</v>
      </c>
    </row>
    <row r="11" spans="1:35">
      <c r="A11" s="101" t="s">
        <v>3675</v>
      </c>
      <c r="B11" s="101">
        <v>2.0637010499825789E-7</v>
      </c>
      <c r="C11" s="101">
        <v>1.9247643312380161E-7</v>
      </c>
      <c r="D11" s="101">
        <v>1.8815616219338348E-7</v>
      </c>
      <c r="E11" s="101">
        <v>1.8464217802083678E-7</v>
      </c>
      <c r="F11" s="101">
        <v>1.8172201182400906E-7</v>
      </c>
      <c r="G11" s="101">
        <v>1.7974870674310851E-7</v>
      </c>
      <c r="H11" s="101">
        <v>1.7804321572596397E-7</v>
      </c>
      <c r="I11" s="101">
        <v>1.7715124876681768E-7</v>
      </c>
      <c r="J11" s="101">
        <v>1.7674182804348794E-7</v>
      </c>
      <c r="K11" s="101">
        <v>1.7712996916398576E-7</v>
      </c>
      <c r="L11" s="101">
        <v>1.7831128610205854E-7</v>
      </c>
      <c r="M11" s="101">
        <v>1.7933195009067941E-7</v>
      </c>
      <c r="N11" s="101">
        <v>1.7996788129430941E-7</v>
      </c>
      <c r="O11" s="101">
        <v>1.8088730467495938E-7</v>
      </c>
      <c r="P11" s="101">
        <v>1.819096978701975E-7</v>
      </c>
      <c r="Q11" s="101">
        <v>1.8305568086890747E-7</v>
      </c>
      <c r="R11" s="101">
        <v>1.8405649786774822E-7</v>
      </c>
      <c r="S11" s="101">
        <v>1.8521818095027017E-7</v>
      </c>
      <c r="T11" s="101">
        <v>1.8633162137353727E-7</v>
      </c>
      <c r="U11" s="101">
        <v>1.8750189541000431E-7</v>
      </c>
      <c r="V11" s="101">
        <v>1.887200665488424E-7</v>
      </c>
      <c r="W11" s="101">
        <v>1.8980852942476944E-7</v>
      </c>
      <c r="X11" s="101">
        <v>1.9100737321938044E-7</v>
      </c>
      <c r="Y11" s="101">
        <v>1.9241174993397821E-7</v>
      </c>
      <c r="Z11" s="101">
        <v>1.9322906543868539E-7</v>
      </c>
      <c r="AA11" s="101">
        <v>1.9489016981363666E-7</v>
      </c>
      <c r="AB11" s="101">
        <v>1.9611221029175467E-7</v>
      </c>
      <c r="AC11" s="101">
        <v>1.9740982514016603E-7</v>
      </c>
      <c r="AD11" s="101">
        <v>1.9890502873376748E-7</v>
      </c>
      <c r="AE11" s="101">
        <v>2.003927306733772E-7</v>
      </c>
      <c r="AF11" s="101">
        <v>2.0227101323550983E-7</v>
      </c>
    </row>
    <row r="12" spans="1:35">
      <c r="A12" s="102" t="s">
        <v>3676</v>
      </c>
      <c r="B12" s="103"/>
      <c r="C12" s="103"/>
      <c r="D12" s="103"/>
      <c r="E12" s="103"/>
      <c r="F12" s="103"/>
      <c r="G12" s="103"/>
      <c r="H12" s="10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row>
    <row r="13" spans="1:35">
      <c r="A13" s="101" t="s">
        <v>427</v>
      </c>
      <c r="B13" s="101">
        <v>2020</v>
      </c>
      <c r="C13" s="101">
        <v>2021</v>
      </c>
      <c r="D13" s="101">
        <v>2022</v>
      </c>
      <c r="E13" s="101">
        <v>2023</v>
      </c>
      <c r="F13" s="101">
        <v>2024</v>
      </c>
      <c r="G13" s="101">
        <v>2025</v>
      </c>
      <c r="H13" s="101">
        <v>2026</v>
      </c>
      <c r="I13" s="101">
        <v>2027</v>
      </c>
      <c r="J13" s="101">
        <v>2028</v>
      </c>
      <c r="K13" s="101">
        <v>2029</v>
      </c>
      <c r="L13" s="101">
        <v>2030</v>
      </c>
      <c r="M13" s="101">
        <v>2031</v>
      </c>
      <c r="N13" s="101">
        <v>2032</v>
      </c>
      <c r="O13" s="101">
        <v>2033</v>
      </c>
      <c r="P13" s="101">
        <v>2034</v>
      </c>
      <c r="Q13" s="101">
        <v>2035</v>
      </c>
      <c r="R13" s="101">
        <v>2036</v>
      </c>
      <c r="S13" s="101">
        <v>2037</v>
      </c>
      <c r="T13" s="101">
        <v>2038</v>
      </c>
      <c r="U13" s="101">
        <v>2039</v>
      </c>
      <c r="V13" s="101">
        <v>2040</v>
      </c>
      <c r="W13" s="101">
        <v>2041</v>
      </c>
      <c r="X13" s="101">
        <v>2042</v>
      </c>
      <c r="Y13" s="101">
        <v>2043</v>
      </c>
      <c r="Z13" s="101">
        <v>2044</v>
      </c>
      <c r="AA13" s="101">
        <v>2045</v>
      </c>
      <c r="AB13" s="101">
        <v>2046</v>
      </c>
      <c r="AC13" s="101">
        <v>2047</v>
      </c>
      <c r="AD13" s="101">
        <v>2048</v>
      </c>
      <c r="AE13" s="101">
        <v>2049</v>
      </c>
      <c r="AF13" s="101">
        <v>2050</v>
      </c>
    </row>
    <row r="14" spans="1:35">
      <c r="A14" s="101" t="s">
        <v>3668</v>
      </c>
      <c r="B14" s="101">
        <v>7.8415775575062886E-7</v>
      </c>
      <c r="C14" s="101">
        <v>6.5098380604916509E-7</v>
      </c>
      <c r="D14" s="101">
        <v>5.7451235665549042E-7</v>
      </c>
      <c r="E14" s="101">
        <v>5.5911435180878045E-7</v>
      </c>
      <c r="F14" s="101">
        <v>5.6510078993864221E-7</v>
      </c>
      <c r="G14" s="101">
        <v>5.7116732047442026E-7</v>
      </c>
      <c r="H14" s="101">
        <v>6.476651267273981E-7</v>
      </c>
      <c r="I14" s="101">
        <v>7.2416293298037583E-7</v>
      </c>
      <c r="J14" s="101">
        <v>7.0876571499641063E-7</v>
      </c>
      <c r="K14" s="101">
        <v>6.9733826758918297E-7</v>
      </c>
      <c r="L14" s="101">
        <v>7.2605757427435489E-7</v>
      </c>
      <c r="M14" s="101">
        <v>7.0921518558611509E-7</v>
      </c>
      <c r="N14" s="101">
        <v>7.0203994350277235E-7</v>
      </c>
      <c r="O14" s="101">
        <v>6.9172407770291068E-7</v>
      </c>
      <c r="P14" s="101">
        <v>6.8153175448360398E-7</v>
      </c>
      <c r="Q14" s="101">
        <v>6.6830141786492861E-7</v>
      </c>
      <c r="R14" s="101">
        <v>6.5973101328008485E-7</v>
      </c>
      <c r="S14" s="101">
        <v>6.5136806129999111E-7</v>
      </c>
      <c r="T14" s="101">
        <v>6.4349964158327126E-7</v>
      </c>
      <c r="U14" s="101">
        <v>6.362158774772634E-7</v>
      </c>
      <c r="V14" s="101">
        <v>6.3086711110390213E-7</v>
      </c>
      <c r="W14" s="101">
        <v>6.2572223824727717E-7</v>
      </c>
      <c r="X14" s="101">
        <v>6.2352133441351421E-7</v>
      </c>
      <c r="Y14" s="101">
        <v>6.194181885215389E-7</v>
      </c>
      <c r="Z14" s="101">
        <v>6.1843183855344641E-7</v>
      </c>
      <c r="AA14" s="101">
        <v>6.1520181537189698E-7</v>
      </c>
      <c r="AB14" s="101">
        <v>6.1264198656044773E-7</v>
      </c>
      <c r="AC14" s="101">
        <v>6.1155091495180661E-7</v>
      </c>
      <c r="AD14" s="101">
        <v>6.0767012157541992E-7</v>
      </c>
      <c r="AE14" s="101">
        <v>6.0510637173480274E-7</v>
      </c>
      <c r="AF14" s="101">
        <v>6.0536413415995474E-7</v>
      </c>
    </row>
    <row r="15" spans="1:35">
      <c r="A15" s="101" t="s">
        <v>3669</v>
      </c>
      <c r="B15" s="101">
        <v>1.4764400070364863E-7</v>
      </c>
      <c r="C15" s="101">
        <v>2.0471415645519463E-7</v>
      </c>
      <c r="D15" s="101">
        <v>1.8066626446454523E-7</v>
      </c>
      <c r="E15" s="101">
        <v>1.7582407093531145E-7</v>
      </c>
      <c r="F15" s="101">
        <v>1.7770661950339873E-7</v>
      </c>
      <c r="G15" s="101">
        <v>1.7961435464166372E-7</v>
      </c>
      <c r="H15" s="101">
        <v>1.7275160284082909E-7</v>
      </c>
      <c r="I15" s="101">
        <v>1.6588885103999446E-7</v>
      </c>
      <c r="J15" s="101">
        <v>1.6919355474631297E-7</v>
      </c>
      <c r="K15" s="101">
        <v>1.75039507618177E-7</v>
      </c>
      <c r="L15" s="101">
        <v>1.7863828851209571E-7</v>
      </c>
      <c r="M15" s="101">
        <v>1.8065924726881006E-7</v>
      </c>
      <c r="N15" s="101">
        <v>1.8178910690445154E-7</v>
      </c>
      <c r="O15" s="101">
        <v>1.8376602948743295E-7</v>
      </c>
      <c r="P15" s="101">
        <v>1.8336910068857974E-7</v>
      </c>
      <c r="Q15" s="101">
        <v>1.8214296470598239E-7</v>
      </c>
      <c r="R15" s="101">
        <v>1.8188429742794554E-7</v>
      </c>
      <c r="S15" s="101">
        <v>1.8040172613776077E-7</v>
      </c>
      <c r="T15" s="101">
        <v>1.7890129908398024E-7</v>
      </c>
      <c r="U15" s="101">
        <v>1.772035537777606E-7</v>
      </c>
      <c r="V15" s="101">
        <v>1.7624398745506184E-7</v>
      </c>
      <c r="W15" s="101">
        <v>1.7628331839379317E-7</v>
      </c>
      <c r="X15" s="101">
        <v>1.7634032412554337E-7</v>
      </c>
      <c r="Y15" s="101">
        <v>1.7541019568336744E-7</v>
      </c>
      <c r="Z15" s="101">
        <v>1.7647852532283406E-7</v>
      </c>
      <c r="AA15" s="101">
        <v>1.750581475876064E-7</v>
      </c>
      <c r="AB15" s="101">
        <v>1.7407734738387474E-7</v>
      </c>
      <c r="AC15" s="101">
        <v>1.7427231301881301E-7</v>
      </c>
      <c r="AD15" s="101">
        <v>1.7184941861061549E-7</v>
      </c>
      <c r="AE15" s="101">
        <v>1.6949155296308116E-7</v>
      </c>
      <c r="AF15" s="101">
        <v>1.7036654570280245E-7</v>
      </c>
    </row>
    <row r="16" spans="1:35">
      <c r="A16" s="101" t="s">
        <v>3670</v>
      </c>
      <c r="B16" s="101">
        <v>6.1178406537848864E-7</v>
      </c>
      <c r="C16" s="101">
        <v>6.5098380604916509E-7</v>
      </c>
      <c r="D16" s="101">
        <v>5.7451235665549042E-7</v>
      </c>
      <c r="E16" s="101">
        <v>5.5911435180878045E-7</v>
      </c>
      <c r="F16" s="101">
        <v>5.6510078993864221E-7</v>
      </c>
      <c r="G16" s="101">
        <v>5.7116732047442026E-7</v>
      </c>
      <c r="H16" s="101">
        <v>5.8267979900268767E-7</v>
      </c>
      <c r="I16" s="101">
        <v>5.9419227753095519E-7</v>
      </c>
      <c r="J16" s="101">
        <v>5.9860916607989625E-7</v>
      </c>
      <c r="K16" s="101">
        <v>6.0721721254475289E-7</v>
      </c>
      <c r="L16" s="101">
        <v>6.287059001500246E-7</v>
      </c>
      <c r="M16" s="101">
        <v>6.3328005213036546E-7</v>
      </c>
      <c r="N16" s="101">
        <v>6.3824666896866071E-7</v>
      </c>
      <c r="O16" s="101">
        <v>6.4297175041020677E-7</v>
      </c>
      <c r="P16" s="101">
        <v>6.4508759807278669E-7</v>
      </c>
      <c r="Q16" s="101">
        <v>6.4551191375229043E-7</v>
      </c>
      <c r="R16" s="101">
        <v>6.4637815958079073E-7</v>
      </c>
      <c r="S16" s="101">
        <v>6.4735455616714908E-7</v>
      </c>
      <c r="T16" s="101">
        <v>6.4693856513418678E-7</v>
      </c>
      <c r="U16" s="101">
        <v>6.4621341603220887E-7</v>
      </c>
      <c r="V16" s="101">
        <v>6.4599281289886449E-7</v>
      </c>
      <c r="W16" s="101">
        <v>6.4738972478260988E-7</v>
      </c>
      <c r="X16" s="101">
        <v>6.4892779371640317E-7</v>
      </c>
      <c r="Y16" s="101">
        <v>6.5000161279670494E-7</v>
      </c>
      <c r="Z16" s="101">
        <v>6.5164404142989296E-7</v>
      </c>
      <c r="AA16" s="101">
        <v>6.5290407923391207E-7</v>
      </c>
      <c r="AB16" s="101">
        <v>6.5348366766846867E-7</v>
      </c>
      <c r="AC16" s="101">
        <v>6.5412014118772401E-7</v>
      </c>
      <c r="AD16" s="101">
        <v>6.5303570516690569E-7</v>
      </c>
      <c r="AE16" s="101">
        <v>6.5344487964146824E-7</v>
      </c>
      <c r="AF16" s="101">
        <v>6.5508000912805115E-7</v>
      </c>
    </row>
    <row r="17" spans="1:35">
      <c r="A17" s="101" t="s">
        <v>3671</v>
      </c>
      <c r="B17" s="101">
        <v>4.3598623071921982E-7</v>
      </c>
      <c r="C17" s="101">
        <v>4.7835309993796348E-7</v>
      </c>
      <c r="D17" s="101">
        <v>4.2216068081125692E-7</v>
      </c>
      <c r="E17" s="101">
        <v>4.1084598560249898E-7</v>
      </c>
      <c r="F17" s="101">
        <v>4.1524491413251205E-7</v>
      </c>
      <c r="G17" s="101">
        <v>4.1970269581723583E-7</v>
      </c>
      <c r="H17" s="101">
        <v>4.2889255436483501E-7</v>
      </c>
      <c r="I17" s="101">
        <v>4.3808241291243424E-7</v>
      </c>
      <c r="J17" s="101">
        <v>4.40585477286236E-7</v>
      </c>
      <c r="K17" s="101">
        <v>4.4741023968548484E-7</v>
      </c>
      <c r="L17" s="101">
        <v>4.6258450191860482E-7</v>
      </c>
      <c r="M17" s="101">
        <v>4.6504449529508414E-7</v>
      </c>
      <c r="N17" s="101">
        <v>4.6791589511657551E-7</v>
      </c>
      <c r="O17" s="101">
        <v>4.7139306378276049E-7</v>
      </c>
      <c r="P17" s="101">
        <v>4.7242188151291883E-7</v>
      </c>
      <c r="Q17" s="101">
        <v>4.7192873669063534E-7</v>
      </c>
      <c r="R17" s="101">
        <v>4.7195087542455317E-7</v>
      </c>
      <c r="S17" s="101">
        <v>4.7206983341715779E-7</v>
      </c>
      <c r="T17" s="101">
        <v>4.7087283369745491E-7</v>
      </c>
      <c r="U17" s="101">
        <v>4.6943490181625985E-7</v>
      </c>
      <c r="V17" s="101">
        <v>4.686470162475939E-7</v>
      </c>
      <c r="W17" s="101">
        <v>4.6950264513557771E-7</v>
      </c>
      <c r="X17" s="101">
        <v>4.7049164933879944E-7</v>
      </c>
      <c r="Y17" s="101">
        <v>4.710504864805284E-7</v>
      </c>
      <c r="Z17" s="101">
        <v>4.7222969076016096E-7</v>
      </c>
      <c r="AA17" s="101">
        <v>4.7302958071043354E-7</v>
      </c>
      <c r="AB17" s="101">
        <v>4.7319673720004181E-7</v>
      </c>
      <c r="AC17" s="101">
        <v>4.733290870153433E-7</v>
      </c>
      <c r="AD17" s="101">
        <v>4.7169431946991435E-7</v>
      </c>
      <c r="AE17" s="101">
        <v>4.7150828171677408E-7</v>
      </c>
      <c r="AF17" s="101">
        <v>4.7256720088623745E-7</v>
      </c>
    </row>
    <row r="18" spans="1:35">
      <c r="A18" s="101" t="s">
        <v>3672</v>
      </c>
      <c r="B18" s="101">
        <v>1.844953409126815E-7</v>
      </c>
      <c r="C18" s="101">
        <v>2.4315864791783583E-7</v>
      </c>
      <c r="D18" s="101">
        <v>2.1459465897357202E-7</v>
      </c>
      <c r="E18" s="101">
        <v>2.0884312106377107E-7</v>
      </c>
      <c r="F18" s="101">
        <v>2.1107920464676422E-7</v>
      </c>
      <c r="G18" s="101">
        <v>2.1334520473605165E-7</v>
      </c>
      <c r="H18" s="101">
        <v>2.0603093857348854E-7</v>
      </c>
      <c r="I18" s="101">
        <v>1.987166724109254E-7</v>
      </c>
      <c r="J18" s="101">
        <v>2.0256965664198204E-7</v>
      </c>
      <c r="K18" s="101">
        <v>2.0889439733702205E-7</v>
      </c>
      <c r="L18" s="101">
        <v>2.1210523763741113E-7</v>
      </c>
      <c r="M18" s="101">
        <v>2.1383821188261708E-7</v>
      </c>
      <c r="N18" s="101">
        <v>2.1522324003180703E-7</v>
      </c>
      <c r="O18" s="101">
        <v>2.1798859109518533E-7</v>
      </c>
      <c r="P18" s="101">
        <v>2.1802876656327593E-7</v>
      </c>
      <c r="Q18" s="101">
        <v>2.1682748387325118E-7</v>
      </c>
      <c r="R18" s="101">
        <v>2.1643278704484744E-7</v>
      </c>
      <c r="S18" s="101">
        <v>2.1565829329887837E-7</v>
      </c>
      <c r="T18" s="101">
        <v>2.1458429324799956E-7</v>
      </c>
      <c r="U18" s="101">
        <v>2.1305485057837578E-7</v>
      </c>
      <c r="V18" s="101">
        <v>2.1184077930091075E-7</v>
      </c>
      <c r="W18" s="101">
        <v>2.1186623582873993E-7</v>
      </c>
      <c r="X18" s="101">
        <v>2.1203465911238707E-7</v>
      </c>
      <c r="Y18" s="101">
        <v>2.1141103450409763E-7</v>
      </c>
      <c r="Z18" s="101">
        <v>2.1216682795711158E-7</v>
      </c>
      <c r="AA18" s="101">
        <v>2.1107726443661209E-7</v>
      </c>
      <c r="AB18" s="101">
        <v>2.1029414442647342E-7</v>
      </c>
      <c r="AC18" s="101">
        <v>2.1110284161149261E-7</v>
      </c>
      <c r="AD18" s="101">
        <v>2.092639392552249E-7</v>
      </c>
      <c r="AE18" s="101">
        <v>2.0782908387383848E-7</v>
      </c>
      <c r="AF18" s="101">
        <v>2.0882369816494665E-7</v>
      </c>
    </row>
    <row r="19" spans="1:35">
      <c r="A19" s="101" t="s">
        <v>3673</v>
      </c>
      <c r="B19" s="101">
        <v>1.4764400070364863E-7</v>
      </c>
      <c r="C19" s="101">
        <v>2.0471415645519463E-7</v>
      </c>
      <c r="D19" s="101">
        <v>1.8066626446454523E-7</v>
      </c>
      <c r="E19" s="101">
        <v>1.7582407093531145E-7</v>
      </c>
      <c r="F19" s="101">
        <v>1.7770661950339873E-7</v>
      </c>
      <c r="G19" s="101">
        <v>1.7961435464166372E-7</v>
      </c>
      <c r="H19" s="101">
        <v>1.7275160284082909E-7</v>
      </c>
      <c r="I19" s="101">
        <v>1.6588885103999446E-7</v>
      </c>
      <c r="J19" s="101">
        <v>1.6919355474631297E-7</v>
      </c>
      <c r="K19" s="101">
        <v>1.75039507618177E-7</v>
      </c>
      <c r="L19" s="101">
        <v>1.7863828851209571E-7</v>
      </c>
      <c r="M19" s="101">
        <v>1.8065924726881006E-7</v>
      </c>
      <c r="N19" s="101">
        <v>1.8178910690445154E-7</v>
      </c>
      <c r="O19" s="101">
        <v>1.8376602948743295E-7</v>
      </c>
      <c r="P19" s="101">
        <v>1.8336910068857974E-7</v>
      </c>
      <c r="Q19" s="101">
        <v>1.8214296470598239E-7</v>
      </c>
      <c r="R19" s="101">
        <v>1.8188429742794554E-7</v>
      </c>
      <c r="S19" s="101">
        <v>1.8040172613776077E-7</v>
      </c>
      <c r="T19" s="101">
        <v>1.7890129908398024E-7</v>
      </c>
      <c r="U19" s="101">
        <v>1.772035537777606E-7</v>
      </c>
      <c r="V19" s="101">
        <v>1.7624398745506184E-7</v>
      </c>
      <c r="W19" s="101">
        <v>1.7628331839379317E-7</v>
      </c>
      <c r="X19" s="101">
        <v>1.7634032412554337E-7</v>
      </c>
      <c r="Y19" s="101">
        <v>1.7541019568336744E-7</v>
      </c>
      <c r="Z19" s="101">
        <v>1.7647852532283406E-7</v>
      </c>
      <c r="AA19" s="101">
        <v>1.750581475876064E-7</v>
      </c>
      <c r="AB19" s="101">
        <v>1.7407734738387474E-7</v>
      </c>
      <c r="AC19" s="101">
        <v>1.7427231301881301E-7</v>
      </c>
      <c r="AD19" s="101">
        <v>1.7184941861061549E-7</v>
      </c>
      <c r="AE19" s="101">
        <v>1.6949155296308116E-7</v>
      </c>
      <c r="AF19" s="101">
        <v>1.7036654570280245E-7</v>
      </c>
    </row>
    <row r="20" spans="1:35">
      <c r="A20" s="101" t="s">
        <v>3674</v>
      </c>
      <c r="B20" s="101">
        <v>0</v>
      </c>
      <c r="C20" s="101">
        <v>0</v>
      </c>
      <c r="D20" s="101">
        <v>0</v>
      </c>
      <c r="E20" s="101">
        <v>0</v>
      </c>
      <c r="F20" s="101">
        <v>0</v>
      </c>
      <c r="G20" s="101">
        <v>0</v>
      </c>
      <c r="H20" s="101">
        <v>0</v>
      </c>
      <c r="I20" s="101">
        <v>0</v>
      </c>
      <c r="J20" s="101">
        <v>0</v>
      </c>
      <c r="K20" s="101">
        <v>0</v>
      </c>
      <c r="L20" s="101">
        <v>0</v>
      </c>
      <c r="M20" s="101">
        <v>0</v>
      </c>
      <c r="N20" s="101">
        <v>0</v>
      </c>
      <c r="O20" s="101">
        <v>0</v>
      </c>
      <c r="P20" s="101">
        <v>0</v>
      </c>
      <c r="Q20" s="101">
        <v>0</v>
      </c>
      <c r="R20" s="101">
        <v>0</v>
      </c>
      <c r="S20" s="101">
        <v>0</v>
      </c>
      <c r="T20" s="101">
        <v>0</v>
      </c>
      <c r="U20" s="101">
        <v>0</v>
      </c>
      <c r="V20" s="101">
        <v>0</v>
      </c>
      <c r="W20" s="101">
        <v>0</v>
      </c>
      <c r="X20" s="101">
        <v>0</v>
      </c>
      <c r="Y20" s="101">
        <v>0</v>
      </c>
      <c r="Z20" s="101">
        <v>0</v>
      </c>
      <c r="AA20" s="101">
        <v>0</v>
      </c>
      <c r="AB20" s="101">
        <v>0</v>
      </c>
      <c r="AC20" s="101">
        <v>0</v>
      </c>
      <c r="AD20" s="101">
        <v>0</v>
      </c>
      <c r="AE20" s="101">
        <v>0</v>
      </c>
      <c r="AF20" s="101">
        <v>0</v>
      </c>
    </row>
    <row r="21" spans="1:35">
      <c r="A21" s="101" t="s">
        <v>3675</v>
      </c>
      <c r="B21" s="101">
        <v>1.844953409126815E-7</v>
      </c>
      <c r="C21" s="101">
        <v>2.4315864791783583E-7</v>
      </c>
      <c r="D21" s="101">
        <v>2.1459465897357202E-7</v>
      </c>
      <c r="E21" s="101">
        <v>2.0884312106377107E-7</v>
      </c>
      <c r="F21" s="101">
        <v>2.1107920464676422E-7</v>
      </c>
      <c r="G21" s="101">
        <v>2.1334520473605165E-7</v>
      </c>
      <c r="H21" s="101">
        <v>2.0603093857348854E-7</v>
      </c>
      <c r="I21" s="101">
        <v>1.987166724109254E-7</v>
      </c>
      <c r="J21" s="101">
        <v>2.0256965664198204E-7</v>
      </c>
      <c r="K21" s="101">
        <v>2.0889439733702205E-7</v>
      </c>
      <c r="L21" s="101">
        <v>2.1210523763741113E-7</v>
      </c>
      <c r="M21" s="101">
        <v>2.1383821188261708E-7</v>
      </c>
      <c r="N21" s="101">
        <v>2.1522324003180703E-7</v>
      </c>
      <c r="O21" s="101">
        <v>2.1798859109518533E-7</v>
      </c>
      <c r="P21" s="101">
        <v>2.1802876656327593E-7</v>
      </c>
      <c r="Q21" s="101">
        <v>2.1682748387325118E-7</v>
      </c>
      <c r="R21" s="101">
        <v>2.1643278704484744E-7</v>
      </c>
      <c r="S21" s="101">
        <v>2.1565829329887837E-7</v>
      </c>
      <c r="T21" s="101">
        <v>2.1458429324799956E-7</v>
      </c>
      <c r="U21" s="101">
        <v>2.1305485057837578E-7</v>
      </c>
      <c r="V21" s="101">
        <v>2.1184077930091075E-7</v>
      </c>
      <c r="W21" s="101">
        <v>2.1186623582873993E-7</v>
      </c>
      <c r="X21" s="101">
        <v>2.1203465911238707E-7</v>
      </c>
      <c r="Y21" s="101">
        <v>2.1141103450409763E-7</v>
      </c>
      <c r="Z21" s="101">
        <v>2.1216682795711158E-7</v>
      </c>
      <c r="AA21" s="101">
        <v>2.1107726443661209E-7</v>
      </c>
      <c r="AB21" s="101">
        <v>2.1029414442647342E-7</v>
      </c>
      <c r="AC21" s="101">
        <v>2.1110284161149261E-7</v>
      </c>
      <c r="AD21" s="101">
        <v>2.092639392552249E-7</v>
      </c>
      <c r="AE21" s="101">
        <v>2.0782908387383848E-7</v>
      </c>
      <c r="AF21" s="101">
        <v>2.0882369816494665E-7</v>
      </c>
    </row>
    <row r="22" spans="1:35">
      <c r="A22" s="102" t="s">
        <v>3677</v>
      </c>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row>
    <row r="23" spans="1:35">
      <c r="A23" s="101" t="s">
        <v>427</v>
      </c>
      <c r="B23" s="101">
        <v>2020</v>
      </c>
      <c r="C23" s="101">
        <v>2021</v>
      </c>
      <c r="D23" s="101">
        <v>2022</v>
      </c>
      <c r="E23" s="101">
        <v>2023</v>
      </c>
      <c r="F23" s="101">
        <v>2024</v>
      </c>
      <c r="G23" s="101">
        <v>2025</v>
      </c>
      <c r="H23" s="101">
        <v>2026</v>
      </c>
      <c r="I23" s="101">
        <v>2027</v>
      </c>
      <c r="J23" s="101">
        <v>2028</v>
      </c>
      <c r="K23" s="101">
        <v>2029</v>
      </c>
      <c r="L23" s="101">
        <v>2030</v>
      </c>
      <c r="M23" s="101">
        <v>2031</v>
      </c>
      <c r="N23" s="101">
        <v>2032</v>
      </c>
      <c r="O23" s="101">
        <v>2033</v>
      </c>
      <c r="P23" s="101">
        <v>2034</v>
      </c>
      <c r="Q23" s="101">
        <v>2035</v>
      </c>
      <c r="R23" s="101">
        <v>2036</v>
      </c>
      <c r="S23" s="101">
        <v>2037</v>
      </c>
      <c r="T23" s="101">
        <v>2038</v>
      </c>
      <c r="U23" s="101">
        <v>2039</v>
      </c>
      <c r="V23" s="101">
        <v>2040</v>
      </c>
      <c r="W23" s="101">
        <v>2041</v>
      </c>
      <c r="X23" s="101">
        <v>2042</v>
      </c>
      <c r="Y23" s="101">
        <v>2043</v>
      </c>
      <c r="Z23" s="101">
        <v>2044</v>
      </c>
      <c r="AA23" s="101">
        <v>2045</v>
      </c>
      <c r="AB23" s="101">
        <v>2046</v>
      </c>
      <c r="AC23" s="101">
        <v>2047</v>
      </c>
      <c r="AD23" s="101">
        <v>2048</v>
      </c>
      <c r="AE23" s="101">
        <v>2049</v>
      </c>
      <c r="AF23" s="101">
        <v>2050</v>
      </c>
    </row>
    <row r="24" spans="1:35">
      <c r="A24" s="101" t="s">
        <v>3668</v>
      </c>
      <c r="B24" s="101">
        <v>0</v>
      </c>
      <c r="C24" s="101">
        <v>0</v>
      </c>
      <c r="D24" s="101">
        <v>0</v>
      </c>
      <c r="E24" s="101">
        <v>0</v>
      </c>
      <c r="F24" s="101">
        <v>0</v>
      </c>
      <c r="G24" s="101">
        <v>0</v>
      </c>
      <c r="H24" s="101">
        <v>0</v>
      </c>
      <c r="I24" s="101">
        <v>0</v>
      </c>
      <c r="J24" s="101">
        <v>0</v>
      </c>
      <c r="K24" s="101">
        <v>0</v>
      </c>
      <c r="L24" s="101">
        <v>0</v>
      </c>
      <c r="M24" s="101">
        <v>0</v>
      </c>
      <c r="N24" s="101">
        <v>0</v>
      </c>
      <c r="O24" s="101">
        <v>0</v>
      </c>
      <c r="P24" s="101">
        <v>0</v>
      </c>
      <c r="Q24" s="101">
        <v>0</v>
      </c>
      <c r="R24" s="101">
        <v>0</v>
      </c>
      <c r="S24" s="101">
        <v>0</v>
      </c>
      <c r="T24" s="101">
        <v>0</v>
      </c>
      <c r="U24" s="101">
        <v>0</v>
      </c>
      <c r="V24" s="101">
        <v>0</v>
      </c>
      <c r="W24" s="101">
        <v>0</v>
      </c>
      <c r="X24" s="101">
        <v>0</v>
      </c>
      <c r="Y24" s="101">
        <v>0</v>
      </c>
      <c r="Z24" s="101">
        <v>0</v>
      </c>
      <c r="AA24" s="101">
        <v>0</v>
      </c>
      <c r="AB24" s="101">
        <v>0</v>
      </c>
      <c r="AC24" s="101">
        <v>0</v>
      </c>
      <c r="AD24" s="101">
        <v>0</v>
      </c>
      <c r="AE24" s="101">
        <v>0</v>
      </c>
      <c r="AF24" s="101">
        <v>0</v>
      </c>
    </row>
    <row r="25" spans="1:35">
      <c r="A25" s="101" t="s">
        <v>3669</v>
      </c>
      <c r="B25" s="101">
        <v>4.1389358397502433E-8</v>
      </c>
      <c r="C25" s="101">
        <v>4.1450043864317986E-8</v>
      </c>
      <c r="D25" s="101">
        <v>4.1510729331133538E-8</v>
      </c>
      <c r="E25" s="101">
        <v>4.1632100264764643E-8</v>
      </c>
      <c r="F25" s="101">
        <v>4.1692785731580202E-8</v>
      </c>
      <c r="G25" s="101">
        <v>4.1814156665211306E-8</v>
      </c>
      <c r="H25" s="101">
        <v>4.1874842132026852E-8</v>
      </c>
      <c r="I25" s="101">
        <v>4.1996213065657957E-8</v>
      </c>
      <c r="J25" s="101">
        <v>4.2056898532473509E-8</v>
      </c>
      <c r="K25" s="101">
        <v>4.2178269466104607E-8</v>
      </c>
      <c r="L25" s="101">
        <v>4.2299640399735719E-8</v>
      </c>
      <c r="M25" s="101">
        <v>4.2360325866551278E-8</v>
      </c>
      <c r="N25" s="101">
        <v>4.2481696800182382E-8</v>
      </c>
      <c r="O25" s="101">
        <v>4.2603067733813487E-8</v>
      </c>
      <c r="P25" s="101">
        <v>4.2663813524154702E-8</v>
      </c>
      <c r="Q25" s="101">
        <v>4.27851844577858E-8</v>
      </c>
      <c r="R25" s="101">
        <v>4.2906555391416905E-8</v>
      </c>
      <c r="S25" s="101">
        <v>4.2967240858232464E-8</v>
      </c>
      <c r="T25" s="101">
        <v>4.3088611791863575E-8</v>
      </c>
      <c r="U25" s="101">
        <v>4.320998272549468E-8</v>
      </c>
      <c r="V25" s="101">
        <v>4.3331353659125771E-8</v>
      </c>
      <c r="W25" s="101">
        <v>4.3452724592756876E-8</v>
      </c>
      <c r="X25" s="101">
        <v>4.3574095526387987E-8</v>
      </c>
      <c r="Y25" s="101">
        <v>4.3695466460019092E-8</v>
      </c>
      <c r="Z25" s="101">
        <v>4.3816837393650197E-8</v>
      </c>
      <c r="AA25" s="101">
        <v>4.3938208327281308E-8</v>
      </c>
      <c r="AB25" s="101">
        <v>4.4059639584438062E-8</v>
      </c>
      <c r="AC25" s="101">
        <v>4.4181010518069174E-8</v>
      </c>
      <c r="AD25" s="101">
        <v>4.4302381451700278E-8</v>
      </c>
      <c r="AE25" s="101">
        <v>4.442375238533139E-8</v>
      </c>
      <c r="AF25" s="101">
        <v>4.4545123318962488E-8</v>
      </c>
    </row>
    <row r="26" spans="1:35">
      <c r="A26" s="101" t="s">
        <v>3670</v>
      </c>
      <c r="B26" s="101">
        <v>0</v>
      </c>
      <c r="C26" s="101">
        <v>0</v>
      </c>
      <c r="D26" s="101">
        <v>0</v>
      </c>
      <c r="E26" s="101">
        <v>0</v>
      </c>
      <c r="F26" s="101">
        <v>0</v>
      </c>
      <c r="G26" s="101">
        <v>0</v>
      </c>
      <c r="H26" s="101">
        <v>0</v>
      </c>
      <c r="I26" s="101">
        <v>0</v>
      </c>
      <c r="J26" s="101">
        <v>0</v>
      </c>
      <c r="K26" s="101">
        <v>0</v>
      </c>
      <c r="L26" s="101">
        <v>0</v>
      </c>
      <c r="M26" s="101">
        <v>0</v>
      </c>
      <c r="N26" s="101">
        <v>0</v>
      </c>
      <c r="O26" s="101">
        <v>0</v>
      </c>
      <c r="P26" s="101">
        <v>0</v>
      </c>
      <c r="Q26" s="101">
        <v>0</v>
      </c>
      <c r="R26" s="101">
        <v>0</v>
      </c>
      <c r="S26" s="101">
        <v>0</v>
      </c>
      <c r="T26" s="101">
        <v>0</v>
      </c>
      <c r="U26" s="101">
        <v>0</v>
      </c>
      <c r="V26" s="101">
        <v>0</v>
      </c>
      <c r="W26" s="101">
        <v>0</v>
      </c>
      <c r="X26" s="101">
        <v>0</v>
      </c>
      <c r="Y26" s="101">
        <v>0</v>
      </c>
      <c r="Z26" s="101">
        <v>0</v>
      </c>
      <c r="AA26" s="101">
        <v>0</v>
      </c>
      <c r="AB26" s="101">
        <v>0</v>
      </c>
      <c r="AC26" s="101">
        <v>0</v>
      </c>
      <c r="AD26" s="101">
        <v>0</v>
      </c>
      <c r="AE26" s="101">
        <v>0</v>
      </c>
      <c r="AF26" s="101">
        <v>0</v>
      </c>
    </row>
    <row r="27" spans="1:35">
      <c r="A27" s="101" t="s">
        <v>3671</v>
      </c>
      <c r="B27" s="101">
        <v>0</v>
      </c>
      <c r="C27" s="101">
        <v>0</v>
      </c>
      <c r="D27" s="101">
        <v>0</v>
      </c>
      <c r="E27" s="101">
        <v>0</v>
      </c>
      <c r="F27" s="101">
        <v>0</v>
      </c>
      <c r="G27" s="101">
        <v>0</v>
      </c>
      <c r="H27" s="101">
        <v>0</v>
      </c>
      <c r="I27" s="101">
        <v>0</v>
      </c>
      <c r="J27" s="101">
        <v>0</v>
      </c>
      <c r="K27" s="101">
        <v>0</v>
      </c>
      <c r="L27" s="101">
        <v>0</v>
      </c>
      <c r="M27" s="101">
        <v>0</v>
      </c>
      <c r="N27" s="101">
        <v>0</v>
      </c>
      <c r="O27" s="101">
        <v>0</v>
      </c>
      <c r="P27" s="101">
        <v>0</v>
      </c>
      <c r="Q27" s="101">
        <v>0</v>
      </c>
      <c r="R27" s="101">
        <v>0</v>
      </c>
      <c r="S27" s="101">
        <v>0</v>
      </c>
      <c r="T27" s="101">
        <v>0</v>
      </c>
      <c r="U27" s="101">
        <v>0</v>
      </c>
      <c r="V27" s="101">
        <v>0</v>
      </c>
      <c r="W27" s="101">
        <v>0</v>
      </c>
      <c r="X27" s="101">
        <v>0</v>
      </c>
      <c r="Y27" s="101">
        <v>0</v>
      </c>
      <c r="Z27" s="101">
        <v>0</v>
      </c>
      <c r="AA27" s="101">
        <v>0</v>
      </c>
      <c r="AB27" s="101">
        <v>0</v>
      </c>
      <c r="AC27" s="101">
        <v>0</v>
      </c>
      <c r="AD27" s="101">
        <v>0</v>
      </c>
      <c r="AE27" s="101">
        <v>0</v>
      </c>
      <c r="AF27" s="101">
        <v>0</v>
      </c>
    </row>
    <row r="28" spans="1:35">
      <c r="A28" s="101" t="s">
        <v>3672</v>
      </c>
      <c r="B28" s="101">
        <v>0</v>
      </c>
      <c r="C28" s="101">
        <v>0</v>
      </c>
      <c r="D28" s="101">
        <v>0</v>
      </c>
      <c r="E28" s="101">
        <v>0</v>
      </c>
      <c r="F28" s="101">
        <v>0</v>
      </c>
      <c r="G28" s="101">
        <v>0</v>
      </c>
      <c r="H28" s="101">
        <v>0</v>
      </c>
      <c r="I28" s="101">
        <v>0</v>
      </c>
      <c r="J28" s="101">
        <v>0</v>
      </c>
      <c r="K28" s="101">
        <v>0</v>
      </c>
      <c r="L28" s="101">
        <v>0</v>
      </c>
      <c r="M28" s="101">
        <v>0</v>
      </c>
      <c r="N28" s="101">
        <v>0</v>
      </c>
      <c r="O28" s="101">
        <v>0</v>
      </c>
      <c r="P28" s="101">
        <v>0</v>
      </c>
      <c r="Q28" s="101">
        <v>0</v>
      </c>
      <c r="R28" s="101">
        <v>0</v>
      </c>
      <c r="S28" s="101">
        <v>0</v>
      </c>
      <c r="T28" s="101">
        <v>0</v>
      </c>
      <c r="U28" s="101">
        <v>0</v>
      </c>
      <c r="V28" s="101">
        <v>0</v>
      </c>
      <c r="W28" s="101">
        <v>0</v>
      </c>
      <c r="X28" s="101">
        <v>0</v>
      </c>
      <c r="Y28" s="101">
        <v>0</v>
      </c>
      <c r="Z28" s="101">
        <v>0</v>
      </c>
      <c r="AA28" s="101">
        <v>0</v>
      </c>
      <c r="AB28" s="101">
        <v>0</v>
      </c>
      <c r="AC28" s="101">
        <v>0</v>
      </c>
      <c r="AD28" s="101">
        <v>0</v>
      </c>
      <c r="AE28" s="101">
        <v>0</v>
      </c>
      <c r="AF28" s="101">
        <v>0</v>
      </c>
    </row>
    <row r="29" spans="1:35">
      <c r="A29" s="101" t="s">
        <v>3673</v>
      </c>
      <c r="B29" s="101">
        <v>0</v>
      </c>
      <c r="C29" s="101">
        <v>0</v>
      </c>
      <c r="D29" s="101">
        <v>0</v>
      </c>
      <c r="E29" s="101">
        <v>0</v>
      </c>
      <c r="F29" s="101">
        <v>0</v>
      </c>
      <c r="G29" s="101">
        <v>0</v>
      </c>
      <c r="H29" s="101">
        <v>0</v>
      </c>
      <c r="I29" s="101">
        <v>0</v>
      </c>
      <c r="J29" s="101">
        <v>0</v>
      </c>
      <c r="K29" s="101">
        <v>0</v>
      </c>
      <c r="L29" s="101">
        <v>0</v>
      </c>
      <c r="M29" s="101">
        <v>0</v>
      </c>
      <c r="N29" s="101">
        <v>0</v>
      </c>
      <c r="O29" s="101">
        <v>0</v>
      </c>
      <c r="P29" s="101">
        <v>0</v>
      </c>
      <c r="Q29" s="101">
        <v>0</v>
      </c>
      <c r="R29" s="101">
        <v>0</v>
      </c>
      <c r="S29" s="101">
        <v>0</v>
      </c>
      <c r="T29" s="101">
        <v>0</v>
      </c>
      <c r="U29" s="101">
        <v>0</v>
      </c>
      <c r="V29" s="101">
        <v>0</v>
      </c>
      <c r="W29" s="101">
        <v>0</v>
      </c>
      <c r="X29" s="101">
        <v>0</v>
      </c>
      <c r="Y29" s="101">
        <v>0</v>
      </c>
      <c r="Z29" s="101">
        <v>0</v>
      </c>
      <c r="AA29" s="101">
        <v>0</v>
      </c>
      <c r="AB29" s="101">
        <v>0</v>
      </c>
      <c r="AC29" s="101">
        <v>0</v>
      </c>
      <c r="AD29" s="101">
        <v>0</v>
      </c>
      <c r="AE29" s="101">
        <v>0</v>
      </c>
      <c r="AF29" s="101">
        <v>0</v>
      </c>
    </row>
    <row r="30" spans="1:35">
      <c r="A30" s="101" t="s">
        <v>3674</v>
      </c>
      <c r="B30" s="101">
        <v>0</v>
      </c>
      <c r="C30" s="101">
        <v>0</v>
      </c>
      <c r="D30" s="101">
        <v>0</v>
      </c>
      <c r="E30" s="101">
        <v>0</v>
      </c>
      <c r="F30" s="101">
        <v>0</v>
      </c>
      <c r="G30" s="101">
        <v>0</v>
      </c>
      <c r="H30" s="101">
        <v>0</v>
      </c>
      <c r="I30" s="101">
        <v>0</v>
      </c>
      <c r="J30" s="101">
        <v>0</v>
      </c>
      <c r="K30" s="101">
        <v>0</v>
      </c>
      <c r="L30" s="101">
        <v>0</v>
      </c>
      <c r="M30" s="101">
        <v>0</v>
      </c>
      <c r="N30" s="101">
        <v>0</v>
      </c>
      <c r="O30" s="101">
        <v>0</v>
      </c>
      <c r="P30" s="101">
        <v>0</v>
      </c>
      <c r="Q30" s="101">
        <v>0</v>
      </c>
      <c r="R30" s="101">
        <v>0</v>
      </c>
      <c r="S30" s="101">
        <v>0</v>
      </c>
      <c r="T30" s="101">
        <v>0</v>
      </c>
      <c r="U30" s="101">
        <v>0</v>
      </c>
      <c r="V30" s="101">
        <v>0</v>
      </c>
      <c r="W30" s="101">
        <v>0</v>
      </c>
      <c r="X30" s="101">
        <v>0</v>
      </c>
      <c r="Y30" s="101">
        <v>0</v>
      </c>
      <c r="Z30" s="101">
        <v>0</v>
      </c>
      <c r="AA30" s="101">
        <v>0</v>
      </c>
      <c r="AB30" s="101">
        <v>0</v>
      </c>
      <c r="AC30" s="101">
        <v>0</v>
      </c>
      <c r="AD30" s="101">
        <v>0</v>
      </c>
      <c r="AE30" s="101">
        <v>0</v>
      </c>
      <c r="AF30" s="101">
        <v>0</v>
      </c>
    </row>
    <row r="31" spans="1:35">
      <c r="A31" s="101" t="s">
        <v>3675</v>
      </c>
      <c r="B31" s="101">
        <v>0</v>
      </c>
      <c r="C31" s="101">
        <v>0</v>
      </c>
      <c r="D31" s="101">
        <v>0</v>
      </c>
      <c r="E31" s="101">
        <v>0</v>
      </c>
      <c r="F31" s="101">
        <v>0</v>
      </c>
      <c r="G31" s="101">
        <v>0</v>
      </c>
      <c r="H31" s="101">
        <v>0</v>
      </c>
      <c r="I31" s="101">
        <v>0</v>
      </c>
      <c r="J31" s="101">
        <v>0</v>
      </c>
      <c r="K31" s="101">
        <v>0</v>
      </c>
      <c r="L31" s="101">
        <v>0</v>
      </c>
      <c r="M31" s="101">
        <v>0</v>
      </c>
      <c r="N31" s="101">
        <v>0</v>
      </c>
      <c r="O31" s="101">
        <v>0</v>
      </c>
      <c r="P31" s="101">
        <v>0</v>
      </c>
      <c r="Q31" s="101">
        <v>0</v>
      </c>
      <c r="R31" s="101">
        <v>0</v>
      </c>
      <c r="S31" s="101">
        <v>0</v>
      </c>
      <c r="T31" s="101">
        <v>0</v>
      </c>
      <c r="U31" s="101">
        <v>0</v>
      </c>
      <c r="V31" s="101">
        <v>0</v>
      </c>
      <c r="W31" s="101">
        <v>0</v>
      </c>
      <c r="X31" s="101">
        <v>0</v>
      </c>
      <c r="Y31" s="101">
        <v>0</v>
      </c>
      <c r="Z31" s="101">
        <v>0</v>
      </c>
      <c r="AA31" s="101">
        <v>0</v>
      </c>
      <c r="AB31" s="101">
        <v>0</v>
      </c>
      <c r="AC31" s="101">
        <v>0</v>
      </c>
      <c r="AD31" s="101">
        <v>0</v>
      </c>
      <c r="AE31" s="101">
        <v>0</v>
      </c>
      <c r="AF31" s="101">
        <v>0</v>
      </c>
    </row>
    <row r="32" spans="1:35">
      <c r="A32" s="102" t="s">
        <v>3678</v>
      </c>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row>
    <row r="33" spans="1:35">
      <c r="A33" s="101" t="s">
        <v>427</v>
      </c>
      <c r="B33" s="101">
        <v>2020</v>
      </c>
      <c r="C33" s="101">
        <v>2021</v>
      </c>
      <c r="D33" s="101">
        <v>2022</v>
      </c>
      <c r="E33" s="101">
        <v>2023</v>
      </c>
      <c r="F33" s="101">
        <v>2024</v>
      </c>
      <c r="G33" s="101">
        <v>2025</v>
      </c>
      <c r="H33" s="101">
        <v>2026</v>
      </c>
      <c r="I33" s="101">
        <v>2027</v>
      </c>
      <c r="J33" s="101">
        <v>2028</v>
      </c>
      <c r="K33" s="101">
        <v>2029</v>
      </c>
      <c r="L33" s="101">
        <v>2030</v>
      </c>
      <c r="M33" s="101">
        <v>2031</v>
      </c>
      <c r="N33" s="101">
        <v>2032</v>
      </c>
      <c r="O33" s="101">
        <v>2033</v>
      </c>
      <c r="P33" s="101">
        <v>2034</v>
      </c>
      <c r="Q33" s="101">
        <v>2035</v>
      </c>
      <c r="R33" s="101">
        <v>2036</v>
      </c>
      <c r="S33" s="101">
        <v>2037</v>
      </c>
      <c r="T33" s="101">
        <v>2038</v>
      </c>
      <c r="U33" s="101">
        <v>2039</v>
      </c>
      <c r="V33" s="101">
        <v>2040</v>
      </c>
      <c r="W33" s="101">
        <v>2041</v>
      </c>
      <c r="X33" s="101">
        <v>2042</v>
      </c>
      <c r="Y33" s="101">
        <v>2043</v>
      </c>
      <c r="Z33" s="101">
        <v>2044</v>
      </c>
      <c r="AA33" s="101">
        <v>2045</v>
      </c>
      <c r="AB33" s="101">
        <v>2046</v>
      </c>
      <c r="AC33" s="101">
        <v>2047</v>
      </c>
      <c r="AD33" s="101">
        <v>2048</v>
      </c>
      <c r="AE33" s="101">
        <v>2049</v>
      </c>
      <c r="AF33" s="101">
        <v>2050</v>
      </c>
    </row>
    <row r="34" spans="1:35">
      <c r="A34" s="101" t="s">
        <v>3668</v>
      </c>
      <c r="B34" s="101">
        <v>0</v>
      </c>
      <c r="C34" s="101">
        <v>0</v>
      </c>
      <c r="D34" s="101">
        <v>0</v>
      </c>
      <c r="E34" s="101">
        <v>0</v>
      </c>
      <c r="F34" s="101">
        <v>0</v>
      </c>
      <c r="G34" s="101">
        <v>0</v>
      </c>
      <c r="H34" s="101">
        <v>0</v>
      </c>
      <c r="I34" s="101">
        <v>0</v>
      </c>
      <c r="J34" s="101">
        <v>0</v>
      </c>
      <c r="K34" s="101">
        <v>0</v>
      </c>
      <c r="L34" s="101">
        <v>0</v>
      </c>
      <c r="M34" s="101">
        <v>0</v>
      </c>
      <c r="N34" s="101">
        <v>0</v>
      </c>
      <c r="O34" s="101">
        <v>0</v>
      </c>
      <c r="P34" s="101">
        <v>0</v>
      </c>
      <c r="Q34" s="101">
        <v>0</v>
      </c>
      <c r="R34" s="101">
        <v>0</v>
      </c>
      <c r="S34" s="101">
        <v>0</v>
      </c>
      <c r="T34" s="101">
        <v>0</v>
      </c>
      <c r="U34" s="101">
        <v>0</v>
      </c>
      <c r="V34" s="101">
        <v>0</v>
      </c>
      <c r="W34" s="101">
        <v>0</v>
      </c>
      <c r="X34" s="101">
        <v>0</v>
      </c>
      <c r="Y34" s="101">
        <v>0</v>
      </c>
      <c r="Z34" s="101">
        <v>0</v>
      </c>
      <c r="AA34" s="101">
        <v>0</v>
      </c>
      <c r="AB34" s="101">
        <v>0</v>
      </c>
      <c r="AC34" s="101">
        <v>0</v>
      </c>
      <c r="AD34" s="101">
        <v>0</v>
      </c>
      <c r="AE34" s="101">
        <v>0</v>
      </c>
      <c r="AF34" s="101">
        <v>0</v>
      </c>
    </row>
    <row r="35" spans="1:35">
      <c r="A35" s="101" t="s">
        <v>3669</v>
      </c>
      <c r="B35" s="101">
        <v>1.3797744000000005E-7</v>
      </c>
      <c r="C35" s="101">
        <v>1.3797744000000005E-7</v>
      </c>
      <c r="D35" s="101">
        <v>1.3797744000000005E-7</v>
      </c>
      <c r="E35" s="101">
        <v>1.3797744000000005E-7</v>
      </c>
      <c r="F35" s="101">
        <v>1.3797744000000005E-7</v>
      </c>
      <c r="G35" s="101">
        <v>1.3797744000000005E-7</v>
      </c>
      <c r="H35" s="101">
        <v>1.3797744000000005E-7</v>
      </c>
      <c r="I35" s="101">
        <v>1.3797744000000005E-7</v>
      </c>
      <c r="J35" s="101">
        <v>1.3797744000000005E-7</v>
      </c>
      <c r="K35" s="101">
        <v>1.3797744000000005E-7</v>
      </c>
      <c r="L35" s="101">
        <v>1.3797744000000005E-7</v>
      </c>
      <c r="M35" s="101">
        <v>1.3797744000000005E-7</v>
      </c>
      <c r="N35" s="101">
        <v>1.3797744000000005E-7</v>
      </c>
      <c r="O35" s="101">
        <v>1.3797744000000005E-7</v>
      </c>
      <c r="P35" s="101">
        <v>1.3797744000000005E-7</v>
      </c>
      <c r="Q35" s="101">
        <v>1.3797744000000005E-7</v>
      </c>
      <c r="R35" s="101">
        <v>1.3797744000000005E-7</v>
      </c>
      <c r="S35" s="101">
        <v>1.3797744000000005E-7</v>
      </c>
      <c r="T35" s="101">
        <v>1.3797744000000005E-7</v>
      </c>
      <c r="U35" s="101">
        <v>1.3797744000000005E-7</v>
      </c>
      <c r="V35" s="101">
        <v>1.3797744000000005E-7</v>
      </c>
      <c r="W35" s="101">
        <v>1.3797744000000005E-7</v>
      </c>
      <c r="X35" s="101">
        <v>1.3797744000000005E-7</v>
      </c>
      <c r="Y35" s="101">
        <v>1.3797744000000005E-7</v>
      </c>
      <c r="Z35" s="101">
        <v>1.3797744000000005E-7</v>
      </c>
      <c r="AA35" s="101">
        <v>1.3797744000000005E-7</v>
      </c>
      <c r="AB35" s="101">
        <v>1.3797744000000005E-7</v>
      </c>
      <c r="AC35" s="101">
        <v>1.3797744000000005E-7</v>
      </c>
      <c r="AD35" s="101">
        <v>1.3797744000000005E-7</v>
      </c>
      <c r="AE35" s="101">
        <v>1.3797744000000005E-7</v>
      </c>
      <c r="AF35" s="101">
        <v>1.3797744000000005E-7</v>
      </c>
    </row>
    <row r="36" spans="1:35">
      <c r="A36" s="101" t="s">
        <v>3670</v>
      </c>
      <c r="B36" s="101">
        <v>5.5004519999999998E-7</v>
      </c>
      <c r="C36" s="101">
        <v>5.5004519999999998E-7</v>
      </c>
      <c r="D36" s="101">
        <v>5.5004519999999998E-7</v>
      </c>
      <c r="E36" s="101">
        <v>5.5004519999999998E-7</v>
      </c>
      <c r="F36" s="101">
        <v>5.5004519999999998E-7</v>
      </c>
      <c r="G36" s="101">
        <v>5.5004519999999998E-7</v>
      </c>
      <c r="H36" s="101">
        <v>5.5004519999999998E-7</v>
      </c>
      <c r="I36" s="101">
        <v>5.5004519999999998E-7</v>
      </c>
      <c r="J36" s="101">
        <v>5.5004519999999998E-7</v>
      </c>
      <c r="K36" s="101">
        <v>5.5004519999999998E-7</v>
      </c>
      <c r="L36" s="101">
        <v>5.5004519999999998E-7</v>
      </c>
      <c r="M36" s="101">
        <v>5.5004519999999998E-7</v>
      </c>
      <c r="N36" s="101">
        <v>5.5004519999999998E-7</v>
      </c>
      <c r="O36" s="101">
        <v>5.5004519999999998E-7</v>
      </c>
      <c r="P36" s="101">
        <v>5.5004519999999998E-7</v>
      </c>
      <c r="Q36" s="101">
        <v>5.5004519999999998E-7</v>
      </c>
      <c r="R36" s="101">
        <v>5.5004519999999998E-7</v>
      </c>
      <c r="S36" s="101">
        <v>5.5004519999999998E-7</v>
      </c>
      <c r="T36" s="101">
        <v>5.5004519999999998E-7</v>
      </c>
      <c r="U36" s="101">
        <v>5.5004519999999998E-7</v>
      </c>
      <c r="V36" s="101">
        <v>5.5004519999999998E-7</v>
      </c>
      <c r="W36" s="101">
        <v>5.5004519999999998E-7</v>
      </c>
      <c r="X36" s="101">
        <v>5.5004519999999998E-7</v>
      </c>
      <c r="Y36" s="101">
        <v>5.5004519999999998E-7</v>
      </c>
      <c r="Z36" s="101">
        <v>5.5004519999999998E-7</v>
      </c>
      <c r="AA36" s="101">
        <v>5.5004519999999998E-7</v>
      </c>
      <c r="AB36" s="101">
        <v>5.5004519999999998E-7</v>
      </c>
      <c r="AC36" s="101">
        <v>5.5004519999999998E-7</v>
      </c>
      <c r="AD36" s="101">
        <v>5.5004519999999998E-7</v>
      </c>
      <c r="AE36" s="101">
        <v>5.5004519999999998E-7</v>
      </c>
      <c r="AF36" s="101">
        <v>5.5004519999999998E-7</v>
      </c>
    </row>
    <row r="37" spans="1:35">
      <c r="A37" s="101" t="s">
        <v>3671</v>
      </c>
      <c r="B37" s="101">
        <v>2.5544472000000004E-7</v>
      </c>
      <c r="C37" s="101">
        <v>2.5544472000000004E-7</v>
      </c>
      <c r="D37" s="101">
        <v>2.5544472000000004E-7</v>
      </c>
      <c r="E37" s="101">
        <v>2.5544472000000004E-7</v>
      </c>
      <c r="F37" s="101">
        <v>2.5544472000000004E-7</v>
      </c>
      <c r="G37" s="101">
        <v>2.5544472000000004E-7</v>
      </c>
      <c r="H37" s="101">
        <v>2.5544472000000004E-7</v>
      </c>
      <c r="I37" s="101">
        <v>2.5544472000000004E-7</v>
      </c>
      <c r="J37" s="101">
        <v>2.5544472000000004E-7</v>
      </c>
      <c r="K37" s="101">
        <v>2.5544472000000004E-7</v>
      </c>
      <c r="L37" s="101">
        <v>2.5544472000000004E-7</v>
      </c>
      <c r="M37" s="101">
        <v>2.5544472000000004E-7</v>
      </c>
      <c r="N37" s="101">
        <v>2.5544472000000004E-7</v>
      </c>
      <c r="O37" s="101">
        <v>2.5544472000000004E-7</v>
      </c>
      <c r="P37" s="101">
        <v>2.5544472000000004E-7</v>
      </c>
      <c r="Q37" s="101">
        <v>2.5544472000000004E-7</v>
      </c>
      <c r="R37" s="101">
        <v>2.5544472000000004E-7</v>
      </c>
      <c r="S37" s="101">
        <v>2.5544472000000004E-7</v>
      </c>
      <c r="T37" s="101">
        <v>2.5544472000000004E-7</v>
      </c>
      <c r="U37" s="101">
        <v>2.5544472000000004E-7</v>
      </c>
      <c r="V37" s="101">
        <v>2.5544472000000004E-7</v>
      </c>
      <c r="W37" s="101">
        <v>2.5544472000000004E-7</v>
      </c>
      <c r="X37" s="101">
        <v>2.5544472000000004E-7</v>
      </c>
      <c r="Y37" s="101">
        <v>2.5544472000000004E-7</v>
      </c>
      <c r="Z37" s="101">
        <v>2.5544472000000004E-7</v>
      </c>
      <c r="AA37" s="101">
        <v>2.5544472000000004E-7</v>
      </c>
      <c r="AB37" s="101">
        <v>2.5544472000000004E-7</v>
      </c>
      <c r="AC37" s="101">
        <v>2.5544472000000004E-7</v>
      </c>
      <c r="AD37" s="101">
        <v>2.5544472000000004E-7</v>
      </c>
      <c r="AE37" s="101">
        <v>2.5544472000000004E-7</v>
      </c>
      <c r="AF37" s="101">
        <v>2.5544472000000004E-7</v>
      </c>
    </row>
    <row r="38" spans="1:35">
      <c r="A38" s="101" t="s">
        <v>3672</v>
      </c>
      <c r="B38" s="101">
        <v>1.6345976000000001E-7</v>
      </c>
      <c r="C38" s="101">
        <v>1.6345976000000001E-7</v>
      </c>
      <c r="D38" s="101">
        <v>1.6345976000000001E-7</v>
      </c>
      <c r="E38" s="101">
        <v>1.6345976000000001E-7</v>
      </c>
      <c r="F38" s="101">
        <v>1.6345976000000001E-7</v>
      </c>
      <c r="G38" s="101">
        <v>1.6345976000000001E-7</v>
      </c>
      <c r="H38" s="101">
        <v>1.6345976000000001E-7</v>
      </c>
      <c r="I38" s="101">
        <v>1.6345976000000001E-7</v>
      </c>
      <c r="J38" s="101">
        <v>1.6345976000000001E-7</v>
      </c>
      <c r="K38" s="101">
        <v>1.6345976000000001E-7</v>
      </c>
      <c r="L38" s="101">
        <v>1.6345976000000001E-7</v>
      </c>
      <c r="M38" s="101">
        <v>1.6345976000000001E-7</v>
      </c>
      <c r="N38" s="101">
        <v>1.6345976000000001E-7</v>
      </c>
      <c r="O38" s="101">
        <v>1.6345976000000001E-7</v>
      </c>
      <c r="P38" s="101">
        <v>1.6345976000000001E-7</v>
      </c>
      <c r="Q38" s="101">
        <v>1.6345976000000001E-7</v>
      </c>
      <c r="R38" s="101">
        <v>1.6345976000000001E-7</v>
      </c>
      <c r="S38" s="101">
        <v>1.6345976000000001E-7</v>
      </c>
      <c r="T38" s="101">
        <v>1.6345976000000001E-7</v>
      </c>
      <c r="U38" s="101">
        <v>1.6345976000000001E-7</v>
      </c>
      <c r="V38" s="101">
        <v>1.6345976000000001E-7</v>
      </c>
      <c r="W38" s="101">
        <v>1.6345976000000001E-7</v>
      </c>
      <c r="X38" s="101">
        <v>1.6345976000000001E-7</v>
      </c>
      <c r="Y38" s="101">
        <v>1.6345976000000001E-7</v>
      </c>
      <c r="Z38" s="101">
        <v>1.6345976000000001E-7</v>
      </c>
      <c r="AA38" s="101">
        <v>1.6345976000000001E-7</v>
      </c>
      <c r="AB38" s="101">
        <v>1.6345976000000001E-7</v>
      </c>
      <c r="AC38" s="101">
        <v>1.6345976000000001E-7</v>
      </c>
      <c r="AD38" s="101">
        <v>1.6345976000000001E-7</v>
      </c>
      <c r="AE38" s="101">
        <v>1.6345976000000001E-7</v>
      </c>
      <c r="AF38" s="101">
        <v>1.6345976000000001E-7</v>
      </c>
    </row>
    <row r="39" spans="1:35">
      <c r="A39" s="101" t="s">
        <v>3673</v>
      </c>
      <c r="B39" s="101">
        <v>1.3797744000000005E-7</v>
      </c>
      <c r="C39" s="101">
        <v>1.3797744000000005E-7</v>
      </c>
      <c r="D39" s="101">
        <v>1.3797744000000005E-7</v>
      </c>
      <c r="E39" s="101">
        <v>1.3797744000000005E-7</v>
      </c>
      <c r="F39" s="101">
        <v>1.3797744000000005E-7</v>
      </c>
      <c r="G39" s="101">
        <v>1.3797744000000005E-7</v>
      </c>
      <c r="H39" s="101">
        <v>1.3797744000000005E-7</v>
      </c>
      <c r="I39" s="101">
        <v>1.3797744000000005E-7</v>
      </c>
      <c r="J39" s="101">
        <v>1.3797744000000005E-7</v>
      </c>
      <c r="K39" s="101">
        <v>1.3797744000000005E-7</v>
      </c>
      <c r="L39" s="101">
        <v>1.3797744000000005E-7</v>
      </c>
      <c r="M39" s="101">
        <v>1.3797744000000005E-7</v>
      </c>
      <c r="N39" s="101">
        <v>1.3797744000000005E-7</v>
      </c>
      <c r="O39" s="101">
        <v>1.3797744000000005E-7</v>
      </c>
      <c r="P39" s="101">
        <v>1.3797744000000005E-7</v>
      </c>
      <c r="Q39" s="101">
        <v>1.3797744000000005E-7</v>
      </c>
      <c r="R39" s="101">
        <v>1.3797744000000005E-7</v>
      </c>
      <c r="S39" s="101">
        <v>1.3797744000000005E-7</v>
      </c>
      <c r="T39" s="101">
        <v>1.3797744000000005E-7</v>
      </c>
      <c r="U39" s="101">
        <v>1.3797744000000005E-7</v>
      </c>
      <c r="V39" s="101">
        <v>1.3797744000000005E-7</v>
      </c>
      <c r="W39" s="101">
        <v>1.3797744000000005E-7</v>
      </c>
      <c r="X39" s="101">
        <v>1.3797744000000005E-7</v>
      </c>
      <c r="Y39" s="101">
        <v>1.3797744000000005E-7</v>
      </c>
      <c r="Z39" s="101">
        <v>1.3797744000000005E-7</v>
      </c>
      <c r="AA39" s="101">
        <v>1.3797744000000005E-7</v>
      </c>
      <c r="AB39" s="101">
        <v>1.3797744000000005E-7</v>
      </c>
      <c r="AC39" s="101">
        <v>1.3797744000000005E-7</v>
      </c>
      <c r="AD39" s="101">
        <v>1.3797744000000005E-7</v>
      </c>
      <c r="AE39" s="101">
        <v>1.3797744000000005E-7</v>
      </c>
      <c r="AF39" s="101">
        <v>1.3797744000000005E-7</v>
      </c>
    </row>
    <row r="40" spans="1:35">
      <c r="A40" s="101" t="s">
        <v>3674</v>
      </c>
      <c r="B40" s="101">
        <v>0</v>
      </c>
      <c r="C40" s="101">
        <v>0</v>
      </c>
      <c r="D40" s="101">
        <v>0</v>
      </c>
      <c r="E40" s="101">
        <v>0</v>
      </c>
      <c r="F40" s="101">
        <v>0</v>
      </c>
      <c r="G40" s="101">
        <v>0</v>
      </c>
      <c r="H40" s="101">
        <v>0</v>
      </c>
      <c r="I40" s="101">
        <v>0</v>
      </c>
      <c r="J40" s="101">
        <v>0</v>
      </c>
      <c r="K40" s="101">
        <v>0</v>
      </c>
      <c r="L40" s="101">
        <v>0</v>
      </c>
      <c r="M40" s="101">
        <v>0</v>
      </c>
      <c r="N40" s="101">
        <v>0</v>
      </c>
      <c r="O40" s="101">
        <v>0</v>
      </c>
      <c r="P40" s="101">
        <v>0</v>
      </c>
      <c r="Q40" s="101">
        <v>0</v>
      </c>
      <c r="R40" s="101">
        <v>0</v>
      </c>
      <c r="S40" s="101">
        <v>0</v>
      </c>
      <c r="T40" s="101">
        <v>0</v>
      </c>
      <c r="U40" s="101">
        <v>0</v>
      </c>
      <c r="V40" s="101">
        <v>0</v>
      </c>
      <c r="W40" s="101">
        <v>0</v>
      </c>
      <c r="X40" s="101">
        <v>0</v>
      </c>
      <c r="Y40" s="101">
        <v>0</v>
      </c>
      <c r="Z40" s="101">
        <v>0</v>
      </c>
      <c r="AA40" s="101">
        <v>0</v>
      </c>
      <c r="AB40" s="101">
        <v>0</v>
      </c>
      <c r="AC40" s="101">
        <v>0</v>
      </c>
      <c r="AD40" s="101">
        <v>0</v>
      </c>
      <c r="AE40" s="101">
        <v>0</v>
      </c>
      <c r="AF40" s="101">
        <v>0</v>
      </c>
    </row>
    <row r="41" spans="1:35">
      <c r="A41" s="101" t="s">
        <v>3675</v>
      </c>
      <c r="B41" s="101">
        <v>1.6345976000000001E-7</v>
      </c>
      <c r="C41" s="101">
        <v>1.6345976000000001E-7</v>
      </c>
      <c r="D41" s="101">
        <v>1.6345976000000001E-7</v>
      </c>
      <c r="E41" s="101">
        <v>1.6345976000000001E-7</v>
      </c>
      <c r="F41" s="101">
        <v>1.6345976000000001E-7</v>
      </c>
      <c r="G41" s="101">
        <v>1.6345976000000001E-7</v>
      </c>
      <c r="H41" s="101">
        <v>1.6345976000000001E-7</v>
      </c>
      <c r="I41" s="101">
        <v>1.6345976000000001E-7</v>
      </c>
      <c r="J41" s="101">
        <v>1.6345976000000001E-7</v>
      </c>
      <c r="K41" s="101">
        <v>1.6345976000000001E-7</v>
      </c>
      <c r="L41" s="101">
        <v>1.6345976000000001E-7</v>
      </c>
      <c r="M41" s="101">
        <v>1.6345976000000001E-7</v>
      </c>
      <c r="N41" s="101">
        <v>1.6345976000000001E-7</v>
      </c>
      <c r="O41" s="101">
        <v>1.6345976000000001E-7</v>
      </c>
      <c r="P41" s="101">
        <v>1.6345976000000001E-7</v>
      </c>
      <c r="Q41" s="101">
        <v>1.6345976000000001E-7</v>
      </c>
      <c r="R41" s="101">
        <v>1.6345976000000001E-7</v>
      </c>
      <c r="S41" s="101">
        <v>1.6345976000000001E-7</v>
      </c>
      <c r="T41" s="101">
        <v>1.6345976000000001E-7</v>
      </c>
      <c r="U41" s="101">
        <v>1.6345976000000001E-7</v>
      </c>
      <c r="V41" s="101">
        <v>1.6345976000000001E-7</v>
      </c>
      <c r="W41" s="101">
        <v>1.6345976000000001E-7</v>
      </c>
      <c r="X41" s="101">
        <v>1.6345976000000001E-7</v>
      </c>
      <c r="Y41" s="101">
        <v>1.6345976000000001E-7</v>
      </c>
      <c r="Z41" s="101">
        <v>1.6345976000000001E-7</v>
      </c>
      <c r="AA41" s="101">
        <v>1.6345976000000001E-7</v>
      </c>
      <c r="AB41" s="101">
        <v>1.6345976000000001E-7</v>
      </c>
      <c r="AC41" s="101">
        <v>1.6345976000000001E-7</v>
      </c>
      <c r="AD41" s="101">
        <v>1.6345976000000001E-7</v>
      </c>
      <c r="AE41" s="101">
        <v>1.6345976000000001E-7</v>
      </c>
      <c r="AF41" s="101">
        <v>1.6345976000000001E-7</v>
      </c>
    </row>
    <row r="42" spans="1:35">
      <c r="A42" s="102" t="s">
        <v>3679</v>
      </c>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row>
    <row r="43" spans="1:35">
      <c r="A43" s="101" t="s">
        <v>427</v>
      </c>
      <c r="B43" s="101">
        <v>2020</v>
      </c>
      <c r="C43" s="101">
        <v>2021</v>
      </c>
      <c r="D43" s="101">
        <v>2022</v>
      </c>
      <c r="E43" s="101">
        <v>2023</v>
      </c>
      <c r="F43" s="101">
        <v>2024</v>
      </c>
      <c r="G43" s="101">
        <v>2025</v>
      </c>
      <c r="H43" s="101">
        <v>2026</v>
      </c>
      <c r="I43" s="101">
        <v>2027</v>
      </c>
      <c r="J43" s="101">
        <v>2028</v>
      </c>
      <c r="K43" s="101">
        <v>2029</v>
      </c>
      <c r="L43" s="101">
        <v>2030</v>
      </c>
      <c r="M43" s="101">
        <v>2031</v>
      </c>
      <c r="N43" s="101">
        <v>2032</v>
      </c>
      <c r="O43" s="101">
        <v>2033</v>
      </c>
      <c r="P43" s="101">
        <v>2034</v>
      </c>
      <c r="Q43" s="101">
        <v>2035</v>
      </c>
      <c r="R43" s="101">
        <v>2036</v>
      </c>
      <c r="S43" s="101">
        <v>2037</v>
      </c>
      <c r="T43" s="101">
        <v>2038</v>
      </c>
      <c r="U43" s="101">
        <v>2039</v>
      </c>
      <c r="V43" s="101">
        <v>2040</v>
      </c>
      <c r="W43" s="101">
        <v>2041</v>
      </c>
      <c r="X43" s="101">
        <v>2042</v>
      </c>
      <c r="Y43" s="101">
        <v>2043</v>
      </c>
      <c r="Z43" s="101">
        <v>2044</v>
      </c>
      <c r="AA43" s="101">
        <v>2045</v>
      </c>
      <c r="AB43" s="101">
        <v>2046</v>
      </c>
      <c r="AC43" s="101">
        <v>2047</v>
      </c>
      <c r="AD43" s="101">
        <v>2048</v>
      </c>
      <c r="AE43" s="101">
        <v>2049</v>
      </c>
      <c r="AF43" s="101">
        <v>2050</v>
      </c>
    </row>
    <row r="44" spans="1:35">
      <c r="A44" s="101" t="s">
        <v>3668</v>
      </c>
      <c r="B44" s="101">
        <v>5.4534006982880708E-6</v>
      </c>
      <c r="C44" s="101">
        <v>5.397849622666548E-6</v>
      </c>
      <c r="D44" s="101">
        <v>5.3694271567600711E-6</v>
      </c>
      <c r="E44" s="101">
        <v>5.3429714807946247E-6</v>
      </c>
      <c r="F44" s="101">
        <v>5.3146244068779756E-6</v>
      </c>
      <c r="G44" s="101">
        <v>5.2739506769450881E-6</v>
      </c>
      <c r="H44" s="101">
        <v>5.2193187196408109E-6</v>
      </c>
      <c r="I44" s="101">
        <v>5.1302835293540518E-6</v>
      </c>
      <c r="J44" s="101">
        <v>5.0600707198278174E-6</v>
      </c>
      <c r="K44" s="101">
        <v>4.9849337024701761E-6</v>
      </c>
      <c r="L44" s="101">
        <v>4.8755127170154046E-6</v>
      </c>
      <c r="M44" s="101">
        <v>4.8268205952005337E-6</v>
      </c>
      <c r="N44" s="101">
        <v>4.7648034405629867E-6</v>
      </c>
      <c r="O44" s="101">
        <v>4.7119381421145428E-6</v>
      </c>
      <c r="P44" s="101">
        <v>4.6530155489610345E-6</v>
      </c>
      <c r="Q44" s="101">
        <v>4.6240396797946632E-6</v>
      </c>
      <c r="R44" s="101">
        <v>4.5844398530650345E-6</v>
      </c>
      <c r="S44" s="101">
        <v>4.5400353564478675E-6</v>
      </c>
      <c r="T44" s="101">
        <v>4.4988535627249587E-6</v>
      </c>
      <c r="U44" s="101">
        <v>4.4654308351361552E-6</v>
      </c>
      <c r="V44" s="101">
        <v>4.4290373671550833E-6</v>
      </c>
      <c r="W44" s="101">
        <v>4.3930073406237695E-6</v>
      </c>
      <c r="X44" s="101">
        <v>4.3638424447404761E-6</v>
      </c>
      <c r="Y44" s="101">
        <v>4.3302531249642603E-6</v>
      </c>
      <c r="Z44" s="101">
        <v>4.2949402810979713E-6</v>
      </c>
      <c r="AA44" s="101">
        <v>4.2594601355918409E-6</v>
      </c>
      <c r="AB44" s="101">
        <v>4.2260759784610324E-6</v>
      </c>
      <c r="AC44" s="101">
        <v>4.1931801414526271E-6</v>
      </c>
      <c r="AD44" s="101">
        <v>4.1603738720875003E-6</v>
      </c>
      <c r="AE44" s="101">
        <v>4.1274579515027474E-6</v>
      </c>
      <c r="AF44" s="101">
        <v>4.0938369007223388E-6</v>
      </c>
    </row>
    <row r="45" spans="1:35">
      <c r="A45" s="101" t="s">
        <v>3669</v>
      </c>
      <c r="B45" s="101">
        <v>0</v>
      </c>
      <c r="C45" s="101">
        <v>0</v>
      </c>
      <c r="D45" s="101">
        <v>0</v>
      </c>
      <c r="E45" s="101">
        <v>0</v>
      </c>
      <c r="F45" s="101">
        <v>0</v>
      </c>
      <c r="G45" s="101">
        <v>0</v>
      </c>
      <c r="H45" s="101">
        <v>0</v>
      </c>
      <c r="I45" s="101">
        <v>0</v>
      </c>
      <c r="J45" s="101">
        <v>0</v>
      </c>
      <c r="K45" s="101">
        <v>0</v>
      </c>
      <c r="L45" s="101">
        <v>0</v>
      </c>
      <c r="M45" s="101">
        <v>0</v>
      </c>
      <c r="N45" s="101">
        <v>0</v>
      </c>
      <c r="O45" s="101">
        <v>0</v>
      </c>
      <c r="P45" s="101">
        <v>0</v>
      </c>
      <c r="Q45" s="101">
        <v>0</v>
      </c>
      <c r="R45" s="101">
        <v>0</v>
      </c>
      <c r="S45" s="101">
        <v>0</v>
      </c>
      <c r="T45" s="101">
        <v>0</v>
      </c>
      <c r="U45" s="101">
        <v>0</v>
      </c>
      <c r="V45" s="101">
        <v>0</v>
      </c>
      <c r="W45" s="101">
        <v>0</v>
      </c>
      <c r="X45" s="101">
        <v>0</v>
      </c>
      <c r="Y45" s="101">
        <v>0</v>
      </c>
      <c r="Z45" s="101">
        <v>0</v>
      </c>
      <c r="AA45" s="101">
        <v>0</v>
      </c>
      <c r="AB45" s="101">
        <v>0</v>
      </c>
      <c r="AC45" s="101">
        <v>0</v>
      </c>
      <c r="AD45" s="101">
        <v>0</v>
      </c>
      <c r="AE45" s="101">
        <v>0</v>
      </c>
      <c r="AF45" s="101">
        <v>0</v>
      </c>
    </row>
    <row r="46" spans="1:35">
      <c r="A46" s="101" t="s">
        <v>3670</v>
      </c>
      <c r="B46" s="101">
        <v>0</v>
      </c>
      <c r="C46" s="101">
        <v>0</v>
      </c>
      <c r="D46" s="101">
        <v>0</v>
      </c>
      <c r="E46" s="101">
        <v>0</v>
      </c>
      <c r="F46" s="101">
        <v>0</v>
      </c>
      <c r="G46" s="101">
        <v>0</v>
      </c>
      <c r="H46" s="101">
        <v>0</v>
      </c>
      <c r="I46" s="101">
        <v>0</v>
      </c>
      <c r="J46" s="101">
        <v>0</v>
      </c>
      <c r="K46" s="101">
        <v>0</v>
      </c>
      <c r="L46" s="101">
        <v>0</v>
      </c>
      <c r="M46" s="101">
        <v>0</v>
      </c>
      <c r="N46" s="101">
        <v>0</v>
      </c>
      <c r="O46" s="101">
        <v>0</v>
      </c>
      <c r="P46" s="101">
        <v>0</v>
      </c>
      <c r="Q46" s="101">
        <v>0</v>
      </c>
      <c r="R46" s="101">
        <v>0</v>
      </c>
      <c r="S46" s="101">
        <v>0</v>
      </c>
      <c r="T46" s="101">
        <v>0</v>
      </c>
      <c r="U46" s="101">
        <v>0</v>
      </c>
      <c r="V46" s="101">
        <v>0</v>
      </c>
      <c r="W46" s="101">
        <v>0</v>
      </c>
      <c r="X46" s="101">
        <v>0</v>
      </c>
      <c r="Y46" s="101">
        <v>0</v>
      </c>
      <c r="Z46" s="101">
        <v>0</v>
      </c>
      <c r="AA46" s="101">
        <v>0</v>
      </c>
      <c r="AB46" s="101">
        <v>0</v>
      </c>
      <c r="AC46" s="101">
        <v>0</v>
      </c>
      <c r="AD46" s="101">
        <v>0</v>
      </c>
      <c r="AE46" s="101">
        <v>0</v>
      </c>
      <c r="AF46" s="101">
        <v>0</v>
      </c>
    </row>
    <row r="47" spans="1:35">
      <c r="A47" s="101" t="s">
        <v>3671</v>
      </c>
      <c r="B47" s="101">
        <v>0</v>
      </c>
      <c r="C47" s="101">
        <v>0</v>
      </c>
      <c r="D47" s="101">
        <v>0</v>
      </c>
      <c r="E47" s="101">
        <v>0</v>
      </c>
      <c r="F47" s="101">
        <v>0</v>
      </c>
      <c r="G47" s="101">
        <v>0</v>
      </c>
      <c r="H47" s="101">
        <v>0</v>
      </c>
      <c r="I47" s="101">
        <v>0</v>
      </c>
      <c r="J47" s="101">
        <v>0</v>
      </c>
      <c r="K47" s="101">
        <v>0</v>
      </c>
      <c r="L47" s="101">
        <v>0</v>
      </c>
      <c r="M47" s="101">
        <v>0</v>
      </c>
      <c r="N47" s="101">
        <v>0</v>
      </c>
      <c r="O47" s="101">
        <v>0</v>
      </c>
      <c r="P47" s="101">
        <v>0</v>
      </c>
      <c r="Q47" s="101">
        <v>0</v>
      </c>
      <c r="R47" s="101">
        <v>0</v>
      </c>
      <c r="S47" s="101">
        <v>0</v>
      </c>
      <c r="T47" s="101">
        <v>0</v>
      </c>
      <c r="U47" s="101">
        <v>0</v>
      </c>
      <c r="V47" s="101">
        <v>0</v>
      </c>
      <c r="W47" s="101">
        <v>0</v>
      </c>
      <c r="X47" s="101">
        <v>0</v>
      </c>
      <c r="Y47" s="101">
        <v>0</v>
      </c>
      <c r="Z47" s="101">
        <v>0</v>
      </c>
      <c r="AA47" s="101">
        <v>0</v>
      </c>
      <c r="AB47" s="101">
        <v>0</v>
      </c>
      <c r="AC47" s="101">
        <v>0</v>
      </c>
      <c r="AD47" s="101">
        <v>0</v>
      </c>
      <c r="AE47" s="101">
        <v>0</v>
      </c>
      <c r="AF47" s="101">
        <v>0</v>
      </c>
    </row>
    <row r="48" spans="1:35">
      <c r="A48" s="101" t="s">
        <v>3672</v>
      </c>
      <c r="B48" s="101">
        <v>0</v>
      </c>
      <c r="C48" s="101">
        <v>0</v>
      </c>
      <c r="D48" s="101">
        <v>0</v>
      </c>
      <c r="E48" s="101">
        <v>0</v>
      </c>
      <c r="F48" s="101">
        <v>0</v>
      </c>
      <c r="G48" s="101">
        <v>0</v>
      </c>
      <c r="H48" s="101">
        <v>0</v>
      </c>
      <c r="I48" s="101">
        <v>0</v>
      </c>
      <c r="J48" s="101">
        <v>0</v>
      </c>
      <c r="K48" s="101">
        <v>0</v>
      </c>
      <c r="L48" s="101">
        <v>0</v>
      </c>
      <c r="M48" s="101">
        <v>0</v>
      </c>
      <c r="N48" s="101">
        <v>0</v>
      </c>
      <c r="O48" s="101">
        <v>0</v>
      </c>
      <c r="P48" s="101">
        <v>0</v>
      </c>
      <c r="Q48" s="101">
        <v>0</v>
      </c>
      <c r="R48" s="101">
        <v>0</v>
      </c>
      <c r="S48" s="101">
        <v>0</v>
      </c>
      <c r="T48" s="101">
        <v>0</v>
      </c>
      <c r="U48" s="101">
        <v>0</v>
      </c>
      <c r="V48" s="101">
        <v>0</v>
      </c>
      <c r="W48" s="101">
        <v>0</v>
      </c>
      <c r="X48" s="101">
        <v>0</v>
      </c>
      <c r="Y48" s="101">
        <v>0</v>
      </c>
      <c r="Z48" s="101">
        <v>0</v>
      </c>
      <c r="AA48" s="101">
        <v>0</v>
      </c>
      <c r="AB48" s="101">
        <v>0</v>
      </c>
      <c r="AC48" s="101">
        <v>0</v>
      </c>
      <c r="AD48" s="101">
        <v>0</v>
      </c>
      <c r="AE48" s="101">
        <v>0</v>
      </c>
      <c r="AF48" s="101">
        <v>0</v>
      </c>
    </row>
    <row r="49" spans="1:35">
      <c r="A49" s="101" t="s">
        <v>3673</v>
      </c>
      <c r="B49" s="101">
        <v>0</v>
      </c>
      <c r="C49" s="101">
        <v>0</v>
      </c>
      <c r="D49" s="101">
        <v>0</v>
      </c>
      <c r="E49" s="101">
        <v>0</v>
      </c>
      <c r="F49" s="101">
        <v>0</v>
      </c>
      <c r="G49" s="101">
        <v>0</v>
      </c>
      <c r="H49" s="101">
        <v>0</v>
      </c>
      <c r="I49" s="101">
        <v>0</v>
      </c>
      <c r="J49" s="101">
        <v>0</v>
      </c>
      <c r="K49" s="101">
        <v>0</v>
      </c>
      <c r="L49" s="101">
        <v>0</v>
      </c>
      <c r="M49" s="101">
        <v>0</v>
      </c>
      <c r="N49" s="101">
        <v>0</v>
      </c>
      <c r="O49" s="101">
        <v>0</v>
      </c>
      <c r="P49" s="101">
        <v>0</v>
      </c>
      <c r="Q49" s="101">
        <v>0</v>
      </c>
      <c r="R49" s="101">
        <v>0</v>
      </c>
      <c r="S49" s="101">
        <v>0</v>
      </c>
      <c r="T49" s="101">
        <v>0</v>
      </c>
      <c r="U49" s="101">
        <v>0</v>
      </c>
      <c r="V49" s="101">
        <v>0</v>
      </c>
      <c r="W49" s="101">
        <v>0</v>
      </c>
      <c r="X49" s="101">
        <v>0</v>
      </c>
      <c r="Y49" s="101">
        <v>0</v>
      </c>
      <c r="Z49" s="101">
        <v>0</v>
      </c>
      <c r="AA49" s="101">
        <v>0</v>
      </c>
      <c r="AB49" s="101">
        <v>0</v>
      </c>
      <c r="AC49" s="101">
        <v>0</v>
      </c>
      <c r="AD49" s="101">
        <v>0</v>
      </c>
      <c r="AE49" s="101">
        <v>0</v>
      </c>
      <c r="AF49" s="101">
        <v>0</v>
      </c>
    </row>
    <row r="50" spans="1:35">
      <c r="A50" s="101" t="s">
        <v>3674</v>
      </c>
      <c r="B50" s="101">
        <v>0</v>
      </c>
      <c r="C50" s="101">
        <v>0</v>
      </c>
      <c r="D50" s="101">
        <v>0</v>
      </c>
      <c r="E50" s="101">
        <v>0</v>
      </c>
      <c r="F50" s="101">
        <v>0</v>
      </c>
      <c r="G50" s="101">
        <v>0</v>
      </c>
      <c r="H50" s="101">
        <v>0</v>
      </c>
      <c r="I50" s="101">
        <v>0</v>
      </c>
      <c r="J50" s="101">
        <v>0</v>
      </c>
      <c r="K50" s="101">
        <v>0</v>
      </c>
      <c r="L50" s="101">
        <v>0</v>
      </c>
      <c r="M50" s="101">
        <v>0</v>
      </c>
      <c r="N50" s="101">
        <v>0</v>
      </c>
      <c r="O50" s="101">
        <v>0</v>
      </c>
      <c r="P50" s="101">
        <v>0</v>
      </c>
      <c r="Q50" s="101">
        <v>0</v>
      </c>
      <c r="R50" s="101">
        <v>0</v>
      </c>
      <c r="S50" s="101">
        <v>0</v>
      </c>
      <c r="T50" s="101">
        <v>0</v>
      </c>
      <c r="U50" s="101">
        <v>0</v>
      </c>
      <c r="V50" s="101">
        <v>0</v>
      </c>
      <c r="W50" s="101">
        <v>0</v>
      </c>
      <c r="X50" s="101">
        <v>0</v>
      </c>
      <c r="Y50" s="101">
        <v>0</v>
      </c>
      <c r="Z50" s="101">
        <v>0</v>
      </c>
      <c r="AA50" s="101">
        <v>0</v>
      </c>
      <c r="AB50" s="101">
        <v>0</v>
      </c>
      <c r="AC50" s="101">
        <v>0</v>
      </c>
      <c r="AD50" s="101">
        <v>0</v>
      </c>
      <c r="AE50" s="101">
        <v>0</v>
      </c>
      <c r="AF50" s="101">
        <v>0</v>
      </c>
    </row>
    <row r="51" spans="1:35">
      <c r="A51" s="101" t="s">
        <v>3675</v>
      </c>
      <c r="B51" s="101">
        <v>0</v>
      </c>
      <c r="C51" s="101">
        <v>0</v>
      </c>
      <c r="D51" s="101">
        <v>0</v>
      </c>
      <c r="E51" s="101">
        <v>0</v>
      </c>
      <c r="F51" s="101">
        <v>0</v>
      </c>
      <c r="G51" s="101">
        <v>0</v>
      </c>
      <c r="H51" s="101">
        <v>0</v>
      </c>
      <c r="I51" s="101">
        <v>0</v>
      </c>
      <c r="J51" s="101">
        <v>0</v>
      </c>
      <c r="K51" s="101">
        <v>0</v>
      </c>
      <c r="L51" s="101">
        <v>0</v>
      </c>
      <c r="M51" s="101">
        <v>0</v>
      </c>
      <c r="N51" s="101">
        <v>0</v>
      </c>
      <c r="O51" s="101">
        <v>0</v>
      </c>
      <c r="P51" s="101">
        <v>0</v>
      </c>
      <c r="Q51" s="101">
        <v>0</v>
      </c>
      <c r="R51" s="101">
        <v>0</v>
      </c>
      <c r="S51" s="101">
        <v>0</v>
      </c>
      <c r="T51" s="101">
        <v>0</v>
      </c>
      <c r="U51" s="101">
        <v>0</v>
      </c>
      <c r="V51" s="101">
        <v>0</v>
      </c>
      <c r="W51" s="101">
        <v>0</v>
      </c>
      <c r="X51" s="101">
        <v>0</v>
      </c>
      <c r="Y51" s="101">
        <v>0</v>
      </c>
      <c r="Z51" s="101">
        <v>0</v>
      </c>
      <c r="AA51" s="101">
        <v>0</v>
      </c>
      <c r="AB51" s="101">
        <v>0</v>
      </c>
      <c r="AC51" s="101">
        <v>0</v>
      </c>
      <c r="AD51" s="101">
        <v>0</v>
      </c>
      <c r="AE51" s="101">
        <v>0</v>
      </c>
      <c r="AF51" s="101">
        <v>0</v>
      </c>
    </row>
    <row r="52" spans="1:35">
      <c r="A52" s="102" t="s">
        <v>3680</v>
      </c>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row>
    <row r="53" spans="1:35">
      <c r="A53" s="101" t="s">
        <v>427</v>
      </c>
      <c r="B53" s="101">
        <v>2020</v>
      </c>
      <c r="C53" s="101">
        <v>2021</v>
      </c>
      <c r="D53" s="101">
        <v>2022</v>
      </c>
      <c r="E53" s="101">
        <v>2023</v>
      </c>
      <c r="F53" s="101">
        <v>2024</v>
      </c>
      <c r="G53" s="101">
        <v>2025</v>
      </c>
      <c r="H53" s="101">
        <v>2026</v>
      </c>
      <c r="I53" s="101">
        <v>2027</v>
      </c>
      <c r="J53" s="101">
        <v>2028</v>
      </c>
      <c r="K53" s="101">
        <v>2029</v>
      </c>
      <c r="L53" s="101">
        <v>2030</v>
      </c>
      <c r="M53" s="101">
        <v>2031</v>
      </c>
      <c r="N53" s="101">
        <v>2032</v>
      </c>
      <c r="O53" s="101">
        <v>2033</v>
      </c>
      <c r="P53" s="101">
        <v>2034</v>
      </c>
      <c r="Q53" s="101">
        <v>2035</v>
      </c>
      <c r="R53" s="101">
        <v>2036</v>
      </c>
      <c r="S53" s="101">
        <v>2037</v>
      </c>
      <c r="T53" s="101">
        <v>2038</v>
      </c>
      <c r="U53" s="101">
        <v>2039</v>
      </c>
      <c r="V53" s="101">
        <v>2040</v>
      </c>
      <c r="W53" s="101">
        <v>2041</v>
      </c>
      <c r="X53" s="101">
        <v>2042</v>
      </c>
      <c r="Y53" s="101">
        <v>2043</v>
      </c>
      <c r="Z53" s="101">
        <v>2044</v>
      </c>
      <c r="AA53" s="101">
        <v>2045</v>
      </c>
      <c r="AB53" s="101">
        <v>2046</v>
      </c>
      <c r="AC53" s="101">
        <v>2047</v>
      </c>
      <c r="AD53" s="101">
        <v>2048</v>
      </c>
      <c r="AE53" s="101">
        <v>2049</v>
      </c>
      <c r="AF53" s="101">
        <v>2050</v>
      </c>
    </row>
    <row r="54" spans="1:35">
      <c r="A54" s="101" t="s">
        <v>3668</v>
      </c>
      <c r="B54" s="101">
        <v>5.0097984896504991E-6</v>
      </c>
      <c r="C54" s="101">
        <v>4.999319685251362E-6</v>
      </c>
      <c r="D54" s="101">
        <v>4.9163271208290606E-6</v>
      </c>
      <c r="E54" s="101">
        <v>4.8039610409024367E-6</v>
      </c>
      <c r="F54" s="101">
        <v>4.7514125872229916E-6</v>
      </c>
      <c r="G54" s="101">
        <v>4.6901979323756423E-6</v>
      </c>
      <c r="H54" s="101">
        <v>4.6270152057490447E-6</v>
      </c>
      <c r="I54" s="101">
        <v>4.5401170958822956E-6</v>
      </c>
      <c r="J54" s="101">
        <v>4.4679194045981244E-6</v>
      </c>
      <c r="K54" s="101">
        <v>4.3983999557472042E-6</v>
      </c>
      <c r="L54" s="101">
        <v>4.3115215887403467E-6</v>
      </c>
      <c r="M54" s="101">
        <v>4.2511489413762709E-6</v>
      </c>
      <c r="N54" s="101">
        <v>4.1918229232830433E-6</v>
      </c>
      <c r="O54" s="101">
        <v>4.1400800846796225E-6</v>
      </c>
      <c r="P54" s="101">
        <v>4.0940644872243341E-6</v>
      </c>
      <c r="Q54" s="101">
        <v>4.0629287176115328E-6</v>
      </c>
      <c r="R54" s="101">
        <v>4.0291770843616651E-6</v>
      </c>
      <c r="S54" s="101">
        <v>3.9872594470740577E-6</v>
      </c>
      <c r="T54" s="101">
        <v>3.9468964669078194E-6</v>
      </c>
      <c r="U54" s="101">
        <v>3.9204043025946437E-6</v>
      </c>
      <c r="V54" s="101">
        <v>3.8775955068355196E-6</v>
      </c>
      <c r="W54" s="101">
        <v>3.8421666755182924E-6</v>
      </c>
      <c r="X54" s="101">
        <v>3.8096292495000959E-6</v>
      </c>
      <c r="Y54" s="101">
        <v>3.7750488948694691E-6</v>
      </c>
      <c r="Z54" s="101">
        <v>3.7394384267351788E-6</v>
      </c>
      <c r="AA54" s="101">
        <v>3.7027622560678942E-6</v>
      </c>
      <c r="AB54" s="101">
        <v>3.6680017771761886E-6</v>
      </c>
      <c r="AC54" s="101">
        <v>3.6347813083121099E-6</v>
      </c>
      <c r="AD54" s="101">
        <v>3.6030619857841258E-6</v>
      </c>
      <c r="AE54" s="101">
        <v>3.5693504071126917E-6</v>
      </c>
      <c r="AF54" s="101">
        <v>3.5361382370918027E-6</v>
      </c>
    </row>
    <row r="55" spans="1:35">
      <c r="A55" s="101" t="s">
        <v>3669</v>
      </c>
      <c r="B55" s="101">
        <v>4.8401625478037212E-6</v>
      </c>
      <c r="C55" s="101">
        <v>4.852263393663468E-6</v>
      </c>
      <c r="D55" s="101">
        <v>4.5941686049032141E-6</v>
      </c>
      <c r="E55" s="101">
        <v>4.2261518097332445E-6</v>
      </c>
      <c r="F55" s="101">
        <v>4.050500022325158E-6</v>
      </c>
      <c r="G55" s="101">
        <v>3.8369258937709383E-6</v>
      </c>
      <c r="H55" s="101">
        <v>3.6354708203332056E-6</v>
      </c>
      <c r="I55" s="101">
        <v>3.5677533107511939E-6</v>
      </c>
      <c r="J55" s="101">
        <v>3.5036105712977945E-6</v>
      </c>
      <c r="K55" s="101">
        <v>3.4573695677974501E-6</v>
      </c>
      <c r="L55" s="101">
        <v>3.347765891860361E-6</v>
      </c>
      <c r="M55" s="101">
        <v>3.2706518330314621E-6</v>
      </c>
      <c r="N55" s="101">
        <v>3.2277177605208123E-6</v>
      </c>
      <c r="O55" s="101">
        <v>3.1922312628689133E-6</v>
      </c>
      <c r="P55" s="101">
        <v>3.1644264860788815E-6</v>
      </c>
      <c r="Q55" s="101">
        <v>3.1548152266940188E-6</v>
      </c>
      <c r="R55" s="101">
        <v>3.1339502767498283E-6</v>
      </c>
      <c r="S55" s="101">
        <v>3.1057158980273376E-6</v>
      </c>
      <c r="T55" s="101">
        <v>3.067197902971024E-6</v>
      </c>
      <c r="U55" s="101">
        <v>3.0510767915212328E-6</v>
      </c>
      <c r="V55" s="101">
        <v>3.0453455559016171E-6</v>
      </c>
      <c r="W55" s="101">
        <v>3.0266277042245341E-6</v>
      </c>
      <c r="X55" s="101">
        <v>3.004999264361497E-6</v>
      </c>
      <c r="Y55" s="101">
        <v>2.9848880840776496E-6</v>
      </c>
      <c r="Z55" s="101">
        <v>2.9683241238503224E-6</v>
      </c>
      <c r="AA55" s="101">
        <v>2.9518232085894301E-6</v>
      </c>
      <c r="AB55" s="101">
        <v>2.9330402132328343E-6</v>
      </c>
      <c r="AC55" s="101">
        <v>2.9107554817412397E-6</v>
      </c>
      <c r="AD55" s="101">
        <v>2.8901980021691034E-6</v>
      </c>
      <c r="AE55" s="101">
        <v>2.8770737537424722E-6</v>
      </c>
      <c r="AF55" s="101">
        <v>2.8545474817535892E-6</v>
      </c>
    </row>
    <row r="56" spans="1:35">
      <c r="A56" s="101" t="s">
        <v>3670</v>
      </c>
      <c r="B56" s="101">
        <v>4.8510336926502982E-6</v>
      </c>
      <c r="C56" s="101">
        <v>4.8640478359363334E-6</v>
      </c>
      <c r="D56" s="101">
        <v>4.8704093900362195E-6</v>
      </c>
      <c r="E56" s="101">
        <v>4.8062393856967514E-6</v>
      </c>
      <c r="F56" s="101">
        <v>4.85410297469502E-6</v>
      </c>
      <c r="G56" s="101">
        <v>4.8448565730409395E-6</v>
      </c>
      <c r="H56" s="101">
        <v>4.8913002443551343E-6</v>
      </c>
      <c r="I56" s="101">
        <v>4.7681407061957351E-6</v>
      </c>
      <c r="J56" s="101">
        <v>4.6832046208353182E-6</v>
      </c>
      <c r="K56" s="101">
        <v>4.6125388922161276E-6</v>
      </c>
      <c r="L56" s="101">
        <v>4.443758250516207E-6</v>
      </c>
      <c r="M56" s="101">
        <v>4.3713820790041522E-6</v>
      </c>
      <c r="N56" s="101">
        <v>4.3000376529057037E-6</v>
      </c>
      <c r="O56" s="101">
        <v>4.2426642326057276E-6</v>
      </c>
      <c r="P56" s="101">
        <v>4.1927555035352884E-6</v>
      </c>
      <c r="Q56" s="101">
        <v>4.1800956954235581E-6</v>
      </c>
      <c r="R56" s="101">
        <v>4.1419174843404001E-6</v>
      </c>
      <c r="S56" s="101">
        <v>4.0935209614318741E-6</v>
      </c>
      <c r="T56" s="101">
        <v>4.0518638425467674E-6</v>
      </c>
      <c r="U56" s="101">
        <v>4.0257484935835039E-6</v>
      </c>
      <c r="V56" s="101">
        <v>3.9851349115597391E-6</v>
      </c>
      <c r="W56" s="101">
        <v>3.9501238918289573E-6</v>
      </c>
      <c r="X56" s="101">
        <v>3.9186672081340547E-6</v>
      </c>
      <c r="Y56" s="101">
        <v>3.8843463257800551E-6</v>
      </c>
      <c r="Z56" s="101">
        <v>3.8480047697787325E-6</v>
      </c>
      <c r="AA56" s="101">
        <v>3.8136834628957246E-6</v>
      </c>
      <c r="AB56" s="101">
        <v>3.7747854896029977E-6</v>
      </c>
      <c r="AC56" s="101">
        <v>3.7377245818597782E-6</v>
      </c>
      <c r="AD56" s="101">
        <v>3.6994910288390801E-6</v>
      </c>
      <c r="AE56" s="101">
        <v>3.6669784509247683E-6</v>
      </c>
      <c r="AF56" s="101">
        <v>3.6316998238103642E-6</v>
      </c>
    </row>
    <row r="57" spans="1:35">
      <c r="A57" s="101" t="s">
        <v>3671</v>
      </c>
      <c r="B57" s="101">
        <v>4.8719959187996253E-6</v>
      </c>
      <c r="C57" s="101">
        <v>4.898428291029009E-6</v>
      </c>
      <c r="D57" s="101">
        <v>4.6315982080138737E-6</v>
      </c>
      <c r="E57" s="101">
        <v>4.3489489536191269E-6</v>
      </c>
      <c r="F57" s="101">
        <v>4.1752440821327579E-6</v>
      </c>
      <c r="G57" s="101">
        <v>3.9535181683103641E-6</v>
      </c>
      <c r="H57" s="101">
        <v>3.7945135587252191E-6</v>
      </c>
      <c r="I57" s="101">
        <v>3.7191530754381897E-6</v>
      </c>
      <c r="J57" s="101">
        <v>3.6618093263683623E-6</v>
      </c>
      <c r="K57" s="101">
        <v>3.6169133845047803E-6</v>
      </c>
      <c r="L57" s="101">
        <v>3.5493280449604258E-6</v>
      </c>
      <c r="M57" s="101">
        <v>3.4962984505741964E-6</v>
      </c>
      <c r="N57" s="101">
        <v>3.4539049647110006E-6</v>
      </c>
      <c r="O57" s="101">
        <v>3.413532740209953E-6</v>
      </c>
      <c r="P57" s="101">
        <v>3.3776736830291415E-6</v>
      </c>
      <c r="Q57" s="101">
        <v>3.3615266776008843E-6</v>
      </c>
      <c r="R57" s="101">
        <v>3.3280528322451419E-6</v>
      </c>
      <c r="S57" s="101">
        <v>3.2948376756427533E-6</v>
      </c>
      <c r="T57" s="101">
        <v>3.2680489914997239E-6</v>
      </c>
      <c r="U57" s="101">
        <v>3.2430243632036133E-6</v>
      </c>
      <c r="V57" s="101">
        <v>3.2229001511330396E-6</v>
      </c>
      <c r="W57" s="101">
        <v>3.1991034978208735E-6</v>
      </c>
      <c r="X57" s="101">
        <v>3.1764903790021302E-6</v>
      </c>
      <c r="Y57" s="101">
        <v>3.153931524329124E-6</v>
      </c>
      <c r="Z57" s="101">
        <v>3.1309285295729183E-6</v>
      </c>
      <c r="AA57" s="101">
        <v>3.1109119089649697E-6</v>
      </c>
      <c r="AB57" s="101">
        <v>3.083738223503756E-6</v>
      </c>
      <c r="AC57" s="101">
        <v>3.0570385259772973E-6</v>
      </c>
      <c r="AD57" s="101">
        <v>3.0291374795047986E-6</v>
      </c>
      <c r="AE57" s="101">
        <v>3.0078483839480735E-6</v>
      </c>
      <c r="AF57" s="101">
        <v>2.9824773896627409E-6</v>
      </c>
    </row>
    <row r="58" spans="1:35">
      <c r="A58" s="101" t="s">
        <v>3672</v>
      </c>
      <c r="B58" s="101">
        <v>4.8517101668167205E-6</v>
      </c>
      <c r="C58" s="101">
        <v>4.8655126152447086E-6</v>
      </c>
      <c r="D58" s="101">
        <v>4.6097021680823472E-6</v>
      </c>
      <c r="E58" s="101">
        <v>4.3448147086152567E-6</v>
      </c>
      <c r="F58" s="101">
        <v>4.1724615356569191E-6</v>
      </c>
      <c r="G58" s="101">
        <v>3.9530542847565716E-6</v>
      </c>
      <c r="H58" s="101">
        <v>3.7962090428683275E-6</v>
      </c>
      <c r="I58" s="101">
        <v>3.7219248587291565E-6</v>
      </c>
      <c r="J58" s="101">
        <v>3.665168573944199E-6</v>
      </c>
      <c r="K58" s="101">
        <v>3.6215297460242845E-6</v>
      </c>
      <c r="L58" s="101">
        <v>3.5014116677370912E-6</v>
      </c>
      <c r="M58" s="101">
        <v>3.4517239516893888E-6</v>
      </c>
      <c r="N58" s="101">
        <v>3.4031623079301621E-6</v>
      </c>
      <c r="O58" s="101">
        <v>3.3645450339939677E-6</v>
      </c>
      <c r="P58" s="101">
        <v>3.3310543336056176E-6</v>
      </c>
      <c r="Q58" s="101">
        <v>3.3142850658367488E-6</v>
      </c>
      <c r="R58" s="101">
        <v>3.2808701050090295E-6</v>
      </c>
      <c r="S58" s="101">
        <v>3.2486468631099537E-6</v>
      </c>
      <c r="T58" s="101">
        <v>3.2229451830414747E-6</v>
      </c>
      <c r="U58" s="101">
        <v>3.197437692228056E-6</v>
      </c>
      <c r="V58" s="101">
        <v>3.1782779639375578E-6</v>
      </c>
      <c r="W58" s="101">
        <v>3.1554910178103645E-6</v>
      </c>
      <c r="X58" s="101">
        <v>3.1336953816293745E-6</v>
      </c>
      <c r="Y58" s="101">
        <v>3.1125409427103641E-6</v>
      </c>
      <c r="Z58" s="101">
        <v>3.090442325253568E-6</v>
      </c>
      <c r="AA58" s="101">
        <v>3.071936907445286E-6</v>
      </c>
      <c r="AB58" s="101">
        <v>3.045746821217866E-6</v>
      </c>
      <c r="AC58" s="101">
        <v>3.0205972596662429E-6</v>
      </c>
      <c r="AD58" s="101">
        <v>2.9941605249311793E-6</v>
      </c>
      <c r="AE58" s="101">
        <v>2.9743753334928081E-6</v>
      </c>
      <c r="AF58" s="101">
        <v>2.9499603524531231E-6</v>
      </c>
    </row>
    <row r="59" spans="1:35">
      <c r="A59" s="101" t="s">
        <v>3673</v>
      </c>
      <c r="B59" s="101">
        <v>4.8401625478037212E-6</v>
      </c>
      <c r="C59" s="101">
        <v>4.852263393663468E-6</v>
      </c>
      <c r="D59" s="101">
        <v>4.5941686049032141E-6</v>
      </c>
      <c r="E59" s="101">
        <v>4.2261518097332445E-6</v>
      </c>
      <c r="F59" s="101">
        <v>4.050500022325158E-6</v>
      </c>
      <c r="G59" s="101">
        <v>3.8369258937709383E-6</v>
      </c>
      <c r="H59" s="101">
        <v>3.6354708203332056E-6</v>
      </c>
      <c r="I59" s="101">
        <v>3.5677533107511939E-6</v>
      </c>
      <c r="J59" s="101">
        <v>3.5036105712977945E-6</v>
      </c>
      <c r="K59" s="101">
        <v>3.4573695677974501E-6</v>
      </c>
      <c r="L59" s="101">
        <v>3.347765891860361E-6</v>
      </c>
      <c r="M59" s="101">
        <v>3.2706518330314621E-6</v>
      </c>
      <c r="N59" s="101">
        <v>3.2277177605208123E-6</v>
      </c>
      <c r="O59" s="101">
        <v>3.1922312628689133E-6</v>
      </c>
      <c r="P59" s="101">
        <v>3.1644264860788815E-6</v>
      </c>
      <c r="Q59" s="101">
        <v>3.1548152266940188E-6</v>
      </c>
      <c r="R59" s="101">
        <v>3.1339502767498283E-6</v>
      </c>
      <c r="S59" s="101">
        <v>3.1057158980273376E-6</v>
      </c>
      <c r="T59" s="101">
        <v>3.067197902971024E-6</v>
      </c>
      <c r="U59" s="101">
        <v>3.0510767915212328E-6</v>
      </c>
      <c r="V59" s="101">
        <v>3.0453455559016171E-6</v>
      </c>
      <c r="W59" s="101">
        <v>3.0266277042245341E-6</v>
      </c>
      <c r="X59" s="101">
        <v>3.004999264361497E-6</v>
      </c>
      <c r="Y59" s="101">
        <v>2.9848880840776496E-6</v>
      </c>
      <c r="Z59" s="101">
        <v>2.9683241238503224E-6</v>
      </c>
      <c r="AA59" s="101">
        <v>2.9518232085894301E-6</v>
      </c>
      <c r="AB59" s="101">
        <v>2.9330402132328343E-6</v>
      </c>
      <c r="AC59" s="101">
        <v>2.9107554817412397E-6</v>
      </c>
      <c r="AD59" s="101">
        <v>2.8901980021691034E-6</v>
      </c>
      <c r="AE59" s="101">
        <v>2.8770737537424722E-6</v>
      </c>
      <c r="AF59" s="101">
        <v>2.8545474817535892E-6</v>
      </c>
    </row>
    <row r="60" spans="1:35">
      <c r="A60" s="101" t="s">
        <v>3674</v>
      </c>
      <c r="B60" s="101">
        <v>0</v>
      </c>
      <c r="C60" s="101">
        <v>0</v>
      </c>
      <c r="D60" s="101">
        <v>0</v>
      </c>
      <c r="E60" s="101">
        <v>0</v>
      </c>
      <c r="F60" s="101">
        <v>0</v>
      </c>
      <c r="G60" s="101">
        <v>0</v>
      </c>
      <c r="H60" s="101">
        <v>0</v>
      </c>
      <c r="I60" s="101">
        <v>0</v>
      </c>
      <c r="J60" s="101">
        <v>0</v>
      </c>
      <c r="K60" s="101">
        <v>0</v>
      </c>
      <c r="L60" s="101">
        <v>0</v>
      </c>
      <c r="M60" s="101">
        <v>0</v>
      </c>
      <c r="N60" s="101">
        <v>0</v>
      </c>
      <c r="O60" s="101">
        <v>0</v>
      </c>
      <c r="P60" s="101">
        <v>0</v>
      </c>
      <c r="Q60" s="101">
        <v>0</v>
      </c>
      <c r="R60" s="101">
        <v>0</v>
      </c>
      <c r="S60" s="101">
        <v>0</v>
      </c>
      <c r="T60" s="101">
        <v>0</v>
      </c>
      <c r="U60" s="101">
        <v>0</v>
      </c>
      <c r="V60" s="101">
        <v>0</v>
      </c>
      <c r="W60" s="101">
        <v>0</v>
      </c>
      <c r="X60" s="101">
        <v>0</v>
      </c>
      <c r="Y60" s="101">
        <v>0</v>
      </c>
      <c r="Z60" s="101">
        <v>0</v>
      </c>
      <c r="AA60" s="101">
        <v>0</v>
      </c>
      <c r="AB60" s="101">
        <v>0</v>
      </c>
      <c r="AC60" s="101">
        <v>0</v>
      </c>
      <c r="AD60" s="101">
        <v>0</v>
      </c>
      <c r="AE60" s="101">
        <v>0</v>
      </c>
      <c r="AF60" s="101">
        <v>0</v>
      </c>
    </row>
    <row r="61" spans="1:35">
      <c r="A61" s="101" t="s">
        <v>3675</v>
      </c>
      <c r="B61" s="101">
        <v>4.8517101668167205E-6</v>
      </c>
      <c r="C61" s="101">
        <v>4.8655126152447086E-6</v>
      </c>
      <c r="D61" s="101">
        <v>4.6097021680823472E-6</v>
      </c>
      <c r="E61" s="101">
        <v>4.3448147086152567E-6</v>
      </c>
      <c r="F61" s="101">
        <v>4.1724615356569191E-6</v>
      </c>
      <c r="G61" s="101">
        <v>3.9530542847565716E-6</v>
      </c>
      <c r="H61" s="101">
        <v>3.7962090428683275E-6</v>
      </c>
      <c r="I61" s="101">
        <v>3.7219248587291565E-6</v>
      </c>
      <c r="J61" s="101">
        <v>3.665168573944199E-6</v>
      </c>
      <c r="K61" s="101">
        <v>3.6215297460242845E-6</v>
      </c>
      <c r="L61" s="101">
        <v>3.5014116677370912E-6</v>
      </c>
      <c r="M61" s="101">
        <v>3.4517239516893888E-6</v>
      </c>
      <c r="N61" s="101">
        <v>3.4031623079301621E-6</v>
      </c>
      <c r="O61" s="101">
        <v>3.3645450339939677E-6</v>
      </c>
      <c r="P61" s="101">
        <v>3.3310543336056176E-6</v>
      </c>
      <c r="Q61" s="101">
        <v>3.3142850658367488E-6</v>
      </c>
      <c r="R61" s="101">
        <v>3.2808701050090295E-6</v>
      </c>
      <c r="S61" s="101">
        <v>3.2486468631099537E-6</v>
      </c>
      <c r="T61" s="101">
        <v>3.2229451830414747E-6</v>
      </c>
      <c r="U61" s="101">
        <v>3.197437692228056E-6</v>
      </c>
      <c r="V61" s="101">
        <v>3.1782779639375578E-6</v>
      </c>
      <c r="W61" s="101">
        <v>3.1554910178103645E-6</v>
      </c>
      <c r="X61" s="101">
        <v>3.1336953816293745E-6</v>
      </c>
      <c r="Y61" s="101">
        <v>3.1125409427103641E-6</v>
      </c>
      <c r="Z61" s="101">
        <v>3.090442325253568E-6</v>
      </c>
      <c r="AA61" s="101">
        <v>3.071936907445286E-6</v>
      </c>
      <c r="AB61" s="101">
        <v>3.045746821217866E-6</v>
      </c>
      <c r="AC61" s="101">
        <v>3.0205972596662429E-6</v>
      </c>
      <c r="AD61" s="101">
        <v>2.9941605249311793E-6</v>
      </c>
      <c r="AE61" s="101">
        <v>2.9743753334928081E-6</v>
      </c>
      <c r="AF61" s="101">
        <v>2.9499603524531231E-6</v>
      </c>
    </row>
    <row r="62" spans="1:35">
      <c r="A62" s="102" t="s">
        <v>3681</v>
      </c>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row>
    <row r="63" spans="1:35">
      <c r="A63" s="101" t="s">
        <v>427</v>
      </c>
      <c r="B63" s="101">
        <v>2020</v>
      </c>
      <c r="C63" s="101">
        <v>2021</v>
      </c>
      <c r="D63" s="101">
        <v>2022</v>
      </c>
      <c r="E63" s="101">
        <v>2023</v>
      </c>
      <c r="F63" s="101">
        <v>2024</v>
      </c>
      <c r="G63" s="101">
        <v>2025</v>
      </c>
      <c r="H63" s="101">
        <v>2026</v>
      </c>
      <c r="I63" s="101">
        <v>2027</v>
      </c>
      <c r="J63" s="101">
        <v>2028</v>
      </c>
      <c r="K63" s="101">
        <v>2029</v>
      </c>
      <c r="L63" s="101">
        <v>2030</v>
      </c>
      <c r="M63" s="101">
        <v>2031</v>
      </c>
      <c r="N63" s="101">
        <v>2032</v>
      </c>
      <c r="O63" s="101">
        <v>2033</v>
      </c>
      <c r="P63" s="101">
        <v>2034</v>
      </c>
      <c r="Q63" s="101">
        <v>2035</v>
      </c>
      <c r="R63" s="101">
        <v>2036</v>
      </c>
      <c r="S63" s="101">
        <v>2037</v>
      </c>
      <c r="T63" s="101">
        <v>2038</v>
      </c>
      <c r="U63" s="101">
        <v>2039</v>
      </c>
      <c r="V63" s="101">
        <v>2040</v>
      </c>
      <c r="W63" s="101">
        <v>2041</v>
      </c>
      <c r="X63" s="101">
        <v>2042</v>
      </c>
      <c r="Y63" s="101">
        <v>2043</v>
      </c>
      <c r="Z63" s="101">
        <v>2044</v>
      </c>
      <c r="AA63" s="101">
        <v>2045</v>
      </c>
      <c r="AB63" s="101">
        <v>2046</v>
      </c>
      <c r="AC63" s="101">
        <v>2047</v>
      </c>
      <c r="AD63" s="101">
        <v>2048</v>
      </c>
      <c r="AE63" s="101">
        <v>2049</v>
      </c>
      <c r="AF63" s="101">
        <v>2050</v>
      </c>
    </row>
    <row r="64" spans="1:35">
      <c r="A64" s="101" t="s">
        <v>3668</v>
      </c>
      <c r="B64" s="101">
        <v>6.1643008260670501E-6</v>
      </c>
      <c r="C64" s="101">
        <v>6.1346245223223031E-6</v>
      </c>
      <c r="D64" s="101">
        <v>6.3858547279549982E-6</v>
      </c>
      <c r="E64" s="101">
        <v>6.2584252771234383E-6</v>
      </c>
      <c r="F64" s="101">
        <v>6.2077938133048781E-6</v>
      </c>
      <c r="G64" s="101">
        <v>6.1449909932420137E-6</v>
      </c>
      <c r="H64" s="101">
        <v>6.0701871274467035E-6</v>
      </c>
      <c r="I64" s="101">
        <v>5.9708620589377901E-6</v>
      </c>
      <c r="J64" s="101">
        <v>5.8950038924418399E-6</v>
      </c>
      <c r="K64" s="101">
        <v>5.8141756824264885E-6</v>
      </c>
      <c r="L64" s="101">
        <v>5.653355488761942E-6</v>
      </c>
      <c r="M64" s="101">
        <v>5.6028497099773716E-6</v>
      </c>
      <c r="N64" s="101">
        <v>5.5321139553232573E-6</v>
      </c>
      <c r="O64" s="101">
        <v>5.4776368884724003E-6</v>
      </c>
      <c r="P64" s="101">
        <v>5.4160972873327574E-6</v>
      </c>
      <c r="Q64" s="101">
        <v>5.3857866339713175E-6</v>
      </c>
      <c r="R64" s="101">
        <v>5.3436962838715634E-6</v>
      </c>
      <c r="S64" s="101">
        <v>5.2949247416091604E-6</v>
      </c>
      <c r="T64" s="101">
        <v>5.2506300006148237E-6</v>
      </c>
      <c r="U64" s="101">
        <v>5.2139075432531351E-6</v>
      </c>
      <c r="V64" s="101">
        <v>5.1738303594752042E-6</v>
      </c>
      <c r="W64" s="101">
        <v>5.1354278899809944E-6</v>
      </c>
      <c r="X64" s="101">
        <v>5.1041362214453936E-6</v>
      </c>
      <c r="Y64" s="101">
        <v>5.0678661871086528E-6</v>
      </c>
      <c r="Z64" s="101">
        <v>5.0295316628407723E-6</v>
      </c>
      <c r="AA64" s="101">
        <v>4.9935438416091935E-6</v>
      </c>
      <c r="AB64" s="101">
        <v>4.9612675140162562E-6</v>
      </c>
      <c r="AC64" s="101">
        <v>4.9239600133973104E-6</v>
      </c>
      <c r="AD64" s="101">
        <v>4.892106960895357E-6</v>
      </c>
      <c r="AE64" s="101">
        <v>4.8534573908428545E-6</v>
      </c>
      <c r="AF64" s="101">
        <v>4.816381166195124E-6</v>
      </c>
    </row>
    <row r="65" spans="1:35">
      <c r="A65" s="101" t="s">
        <v>3669</v>
      </c>
      <c r="B65" s="101">
        <v>0</v>
      </c>
      <c r="C65" s="101">
        <v>0</v>
      </c>
      <c r="D65" s="101">
        <v>0</v>
      </c>
      <c r="E65" s="101">
        <v>0</v>
      </c>
      <c r="F65" s="101">
        <v>0</v>
      </c>
      <c r="G65" s="101">
        <v>0</v>
      </c>
      <c r="H65" s="101">
        <v>0</v>
      </c>
      <c r="I65" s="101">
        <v>0</v>
      </c>
      <c r="J65" s="101">
        <v>0</v>
      </c>
      <c r="K65" s="101">
        <v>0</v>
      </c>
      <c r="L65" s="101">
        <v>0</v>
      </c>
      <c r="M65" s="101">
        <v>0</v>
      </c>
      <c r="N65" s="101">
        <v>0</v>
      </c>
      <c r="O65" s="101">
        <v>0</v>
      </c>
      <c r="P65" s="101">
        <v>0</v>
      </c>
      <c r="Q65" s="101">
        <v>0</v>
      </c>
      <c r="R65" s="101">
        <v>0</v>
      </c>
      <c r="S65" s="101">
        <v>0</v>
      </c>
      <c r="T65" s="101">
        <v>0</v>
      </c>
      <c r="U65" s="101">
        <v>0</v>
      </c>
      <c r="V65" s="101">
        <v>0</v>
      </c>
      <c r="W65" s="101">
        <v>0</v>
      </c>
      <c r="X65" s="101">
        <v>0</v>
      </c>
      <c r="Y65" s="101">
        <v>0</v>
      </c>
      <c r="Z65" s="101">
        <v>0</v>
      </c>
      <c r="AA65" s="101">
        <v>0</v>
      </c>
      <c r="AB65" s="101">
        <v>0</v>
      </c>
      <c r="AC65" s="101">
        <v>0</v>
      </c>
      <c r="AD65" s="101">
        <v>0</v>
      </c>
      <c r="AE65" s="101">
        <v>0</v>
      </c>
      <c r="AF65" s="101">
        <v>0</v>
      </c>
    </row>
    <row r="66" spans="1:35">
      <c r="A66" s="101" t="s">
        <v>3670</v>
      </c>
      <c r="B66" s="101">
        <v>0</v>
      </c>
      <c r="C66" s="101">
        <v>0</v>
      </c>
      <c r="D66" s="101">
        <v>0</v>
      </c>
      <c r="E66" s="101">
        <v>0</v>
      </c>
      <c r="F66" s="101">
        <v>0</v>
      </c>
      <c r="G66" s="101">
        <v>0</v>
      </c>
      <c r="H66" s="101">
        <v>0</v>
      </c>
      <c r="I66" s="101">
        <v>0</v>
      </c>
      <c r="J66" s="101">
        <v>0</v>
      </c>
      <c r="K66" s="101">
        <v>0</v>
      </c>
      <c r="L66" s="101">
        <v>0</v>
      </c>
      <c r="M66" s="101">
        <v>0</v>
      </c>
      <c r="N66" s="101">
        <v>0</v>
      </c>
      <c r="O66" s="101">
        <v>0</v>
      </c>
      <c r="P66" s="101">
        <v>0</v>
      </c>
      <c r="Q66" s="101">
        <v>0</v>
      </c>
      <c r="R66" s="101">
        <v>0</v>
      </c>
      <c r="S66" s="101">
        <v>0</v>
      </c>
      <c r="T66" s="101">
        <v>0</v>
      </c>
      <c r="U66" s="101">
        <v>0</v>
      </c>
      <c r="V66" s="101">
        <v>0</v>
      </c>
      <c r="W66" s="101">
        <v>0</v>
      </c>
      <c r="X66" s="101">
        <v>0</v>
      </c>
      <c r="Y66" s="101">
        <v>0</v>
      </c>
      <c r="Z66" s="101">
        <v>0</v>
      </c>
      <c r="AA66" s="101">
        <v>0</v>
      </c>
      <c r="AB66" s="101">
        <v>0</v>
      </c>
      <c r="AC66" s="101">
        <v>0</v>
      </c>
      <c r="AD66" s="101">
        <v>0</v>
      </c>
      <c r="AE66" s="101">
        <v>0</v>
      </c>
      <c r="AF66" s="101">
        <v>0</v>
      </c>
    </row>
    <row r="67" spans="1:35">
      <c r="A67" s="101" t="s">
        <v>3671</v>
      </c>
      <c r="B67" s="101">
        <v>0</v>
      </c>
      <c r="C67" s="101">
        <v>0</v>
      </c>
      <c r="D67" s="101">
        <v>0</v>
      </c>
      <c r="E67" s="101">
        <v>0</v>
      </c>
      <c r="F67" s="101">
        <v>0</v>
      </c>
      <c r="G67" s="101">
        <v>0</v>
      </c>
      <c r="H67" s="101">
        <v>0</v>
      </c>
      <c r="I67" s="101">
        <v>0</v>
      </c>
      <c r="J67" s="101">
        <v>0</v>
      </c>
      <c r="K67" s="101">
        <v>0</v>
      </c>
      <c r="L67" s="101">
        <v>0</v>
      </c>
      <c r="M67" s="101">
        <v>0</v>
      </c>
      <c r="N67" s="101">
        <v>0</v>
      </c>
      <c r="O67" s="101">
        <v>0</v>
      </c>
      <c r="P67" s="101">
        <v>0</v>
      </c>
      <c r="Q67" s="101">
        <v>0</v>
      </c>
      <c r="R67" s="101">
        <v>0</v>
      </c>
      <c r="S67" s="101">
        <v>0</v>
      </c>
      <c r="T67" s="101">
        <v>0</v>
      </c>
      <c r="U67" s="101">
        <v>0</v>
      </c>
      <c r="V67" s="101">
        <v>0</v>
      </c>
      <c r="W67" s="101">
        <v>0</v>
      </c>
      <c r="X67" s="101">
        <v>0</v>
      </c>
      <c r="Y67" s="101">
        <v>0</v>
      </c>
      <c r="Z67" s="101">
        <v>0</v>
      </c>
      <c r="AA67" s="101">
        <v>0</v>
      </c>
      <c r="AB67" s="101">
        <v>0</v>
      </c>
      <c r="AC67" s="101">
        <v>0</v>
      </c>
      <c r="AD67" s="101">
        <v>0</v>
      </c>
      <c r="AE67" s="101">
        <v>0</v>
      </c>
      <c r="AF67" s="101">
        <v>0</v>
      </c>
    </row>
    <row r="68" spans="1:35">
      <c r="A68" s="101" t="s">
        <v>3672</v>
      </c>
      <c r="B68" s="101">
        <v>0</v>
      </c>
      <c r="C68" s="101">
        <v>0</v>
      </c>
      <c r="D68" s="101">
        <v>0</v>
      </c>
      <c r="E68" s="101">
        <v>0</v>
      </c>
      <c r="F68" s="101">
        <v>0</v>
      </c>
      <c r="G68" s="101">
        <v>0</v>
      </c>
      <c r="H68" s="101">
        <v>0</v>
      </c>
      <c r="I68" s="101">
        <v>0</v>
      </c>
      <c r="J68" s="101">
        <v>0</v>
      </c>
      <c r="K68" s="101">
        <v>0</v>
      </c>
      <c r="L68" s="101">
        <v>0</v>
      </c>
      <c r="M68" s="101">
        <v>0</v>
      </c>
      <c r="N68" s="101">
        <v>0</v>
      </c>
      <c r="O68" s="101">
        <v>0</v>
      </c>
      <c r="P68" s="101">
        <v>0</v>
      </c>
      <c r="Q68" s="101">
        <v>0</v>
      </c>
      <c r="R68" s="101">
        <v>0</v>
      </c>
      <c r="S68" s="101">
        <v>0</v>
      </c>
      <c r="T68" s="101">
        <v>0</v>
      </c>
      <c r="U68" s="101">
        <v>0</v>
      </c>
      <c r="V68" s="101">
        <v>0</v>
      </c>
      <c r="W68" s="101">
        <v>0</v>
      </c>
      <c r="X68" s="101">
        <v>0</v>
      </c>
      <c r="Y68" s="101">
        <v>0</v>
      </c>
      <c r="Z68" s="101">
        <v>0</v>
      </c>
      <c r="AA68" s="101">
        <v>0</v>
      </c>
      <c r="AB68" s="101">
        <v>0</v>
      </c>
      <c r="AC68" s="101">
        <v>0</v>
      </c>
      <c r="AD68" s="101">
        <v>0</v>
      </c>
      <c r="AE68" s="101">
        <v>0</v>
      </c>
      <c r="AF68" s="101">
        <v>0</v>
      </c>
    </row>
    <row r="69" spans="1:35">
      <c r="A69" s="101" t="s">
        <v>3673</v>
      </c>
      <c r="B69" s="101">
        <v>0</v>
      </c>
      <c r="C69" s="101">
        <v>0</v>
      </c>
      <c r="D69" s="101">
        <v>0</v>
      </c>
      <c r="E69" s="101">
        <v>0</v>
      </c>
      <c r="F69" s="101">
        <v>0</v>
      </c>
      <c r="G69" s="101">
        <v>0</v>
      </c>
      <c r="H69" s="101">
        <v>0</v>
      </c>
      <c r="I69" s="101">
        <v>0</v>
      </c>
      <c r="J69" s="101">
        <v>0</v>
      </c>
      <c r="K69" s="101">
        <v>0</v>
      </c>
      <c r="L69" s="101">
        <v>0</v>
      </c>
      <c r="M69" s="101">
        <v>0</v>
      </c>
      <c r="N69" s="101">
        <v>0</v>
      </c>
      <c r="O69" s="101">
        <v>0</v>
      </c>
      <c r="P69" s="101">
        <v>0</v>
      </c>
      <c r="Q69" s="101">
        <v>0</v>
      </c>
      <c r="R69" s="101">
        <v>0</v>
      </c>
      <c r="S69" s="101">
        <v>0</v>
      </c>
      <c r="T69" s="101">
        <v>0</v>
      </c>
      <c r="U69" s="101">
        <v>0</v>
      </c>
      <c r="V69" s="101">
        <v>0</v>
      </c>
      <c r="W69" s="101">
        <v>0</v>
      </c>
      <c r="X69" s="101">
        <v>0</v>
      </c>
      <c r="Y69" s="101">
        <v>0</v>
      </c>
      <c r="Z69" s="101">
        <v>0</v>
      </c>
      <c r="AA69" s="101">
        <v>0</v>
      </c>
      <c r="AB69" s="101">
        <v>0</v>
      </c>
      <c r="AC69" s="101">
        <v>0</v>
      </c>
      <c r="AD69" s="101">
        <v>0</v>
      </c>
      <c r="AE69" s="101">
        <v>0</v>
      </c>
      <c r="AF69" s="101">
        <v>0</v>
      </c>
    </row>
    <row r="70" spans="1:35">
      <c r="A70" s="101" t="s">
        <v>3674</v>
      </c>
      <c r="B70" s="101">
        <v>0</v>
      </c>
      <c r="C70" s="101">
        <v>0</v>
      </c>
      <c r="D70" s="101">
        <v>0</v>
      </c>
      <c r="E70" s="101">
        <v>0</v>
      </c>
      <c r="F70" s="101">
        <v>0</v>
      </c>
      <c r="G70" s="101">
        <v>0</v>
      </c>
      <c r="H70" s="101">
        <v>0</v>
      </c>
      <c r="I70" s="101">
        <v>0</v>
      </c>
      <c r="J70" s="101">
        <v>0</v>
      </c>
      <c r="K70" s="101">
        <v>0</v>
      </c>
      <c r="L70" s="101">
        <v>0</v>
      </c>
      <c r="M70" s="101">
        <v>0</v>
      </c>
      <c r="N70" s="101">
        <v>0</v>
      </c>
      <c r="O70" s="101">
        <v>0</v>
      </c>
      <c r="P70" s="101">
        <v>0</v>
      </c>
      <c r="Q70" s="101">
        <v>0</v>
      </c>
      <c r="R70" s="101">
        <v>0</v>
      </c>
      <c r="S70" s="101">
        <v>0</v>
      </c>
      <c r="T70" s="101">
        <v>0</v>
      </c>
      <c r="U70" s="101">
        <v>0</v>
      </c>
      <c r="V70" s="101">
        <v>0</v>
      </c>
      <c r="W70" s="101">
        <v>0</v>
      </c>
      <c r="X70" s="101">
        <v>0</v>
      </c>
      <c r="Y70" s="101">
        <v>0</v>
      </c>
      <c r="Z70" s="101">
        <v>0</v>
      </c>
      <c r="AA70" s="101">
        <v>0</v>
      </c>
      <c r="AB70" s="101">
        <v>0</v>
      </c>
      <c r="AC70" s="101">
        <v>0</v>
      </c>
      <c r="AD70" s="101">
        <v>0</v>
      </c>
      <c r="AE70" s="101">
        <v>0</v>
      </c>
      <c r="AF70" s="101">
        <v>0</v>
      </c>
    </row>
    <row r="71" spans="1:35">
      <c r="A71" s="101" t="s">
        <v>3675</v>
      </c>
      <c r="B71" s="101">
        <v>0</v>
      </c>
      <c r="C71" s="101">
        <v>0</v>
      </c>
      <c r="D71" s="101">
        <v>0</v>
      </c>
      <c r="E71" s="101">
        <v>0</v>
      </c>
      <c r="F71" s="101">
        <v>0</v>
      </c>
      <c r="G71" s="101">
        <v>0</v>
      </c>
      <c r="H71" s="101">
        <v>0</v>
      </c>
      <c r="I71" s="101">
        <v>0</v>
      </c>
      <c r="J71" s="101">
        <v>0</v>
      </c>
      <c r="K71" s="101">
        <v>0</v>
      </c>
      <c r="L71" s="101">
        <v>0</v>
      </c>
      <c r="M71" s="101">
        <v>0</v>
      </c>
      <c r="N71" s="101">
        <v>0</v>
      </c>
      <c r="O71" s="101">
        <v>0</v>
      </c>
      <c r="P71" s="101">
        <v>0</v>
      </c>
      <c r="Q71" s="101">
        <v>0</v>
      </c>
      <c r="R71" s="101">
        <v>0</v>
      </c>
      <c r="S71" s="101">
        <v>0</v>
      </c>
      <c r="T71" s="101">
        <v>0</v>
      </c>
      <c r="U71" s="101">
        <v>0</v>
      </c>
      <c r="V71" s="101">
        <v>0</v>
      </c>
      <c r="W71" s="101">
        <v>0</v>
      </c>
      <c r="X71" s="101">
        <v>0</v>
      </c>
      <c r="Y71" s="101">
        <v>0</v>
      </c>
      <c r="Z71" s="101">
        <v>0</v>
      </c>
      <c r="AA71" s="101">
        <v>0</v>
      </c>
      <c r="AB71" s="101">
        <v>0</v>
      </c>
      <c r="AC71" s="101">
        <v>0</v>
      </c>
      <c r="AD71" s="101">
        <v>0</v>
      </c>
      <c r="AE71" s="101">
        <v>0</v>
      </c>
      <c r="AF71" s="101">
        <v>0</v>
      </c>
    </row>
    <row r="72" spans="1:35">
      <c r="A72" s="102" t="s">
        <v>3682</v>
      </c>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row>
    <row r="73" spans="1:35">
      <c r="A73" s="101" t="s">
        <v>427</v>
      </c>
      <c r="B73" s="101">
        <v>2020</v>
      </c>
      <c r="C73" s="101">
        <v>2021</v>
      </c>
      <c r="D73" s="101">
        <v>2022</v>
      </c>
      <c r="E73" s="101">
        <v>2023</v>
      </c>
      <c r="F73" s="101">
        <v>2024</v>
      </c>
      <c r="G73" s="101">
        <v>2025</v>
      </c>
      <c r="H73" s="101">
        <v>2026</v>
      </c>
      <c r="I73" s="101">
        <v>2027</v>
      </c>
      <c r="J73" s="101">
        <v>2028</v>
      </c>
      <c r="K73" s="101">
        <v>2029</v>
      </c>
      <c r="L73" s="101">
        <v>2030</v>
      </c>
      <c r="M73" s="101">
        <v>2031</v>
      </c>
      <c r="N73" s="101">
        <v>2032</v>
      </c>
      <c r="O73" s="101">
        <v>2033</v>
      </c>
      <c r="P73" s="101">
        <v>2034</v>
      </c>
      <c r="Q73" s="101">
        <v>2035</v>
      </c>
      <c r="R73" s="101">
        <v>2036</v>
      </c>
      <c r="S73" s="101">
        <v>2037</v>
      </c>
      <c r="T73" s="101">
        <v>2038</v>
      </c>
      <c r="U73" s="101">
        <v>2039</v>
      </c>
      <c r="V73" s="101">
        <v>2040</v>
      </c>
      <c r="W73" s="101">
        <v>2041</v>
      </c>
      <c r="X73" s="101">
        <v>2042</v>
      </c>
      <c r="Y73" s="101">
        <v>2043</v>
      </c>
      <c r="Z73" s="101">
        <v>2044</v>
      </c>
      <c r="AA73" s="101">
        <v>2045</v>
      </c>
      <c r="AB73" s="101">
        <v>2046</v>
      </c>
      <c r="AC73" s="101">
        <v>2047</v>
      </c>
      <c r="AD73" s="101">
        <v>2048</v>
      </c>
      <c r="AE73" s="101">
        <v>2049</v>
      </c>
      <c r="AF73" s="101">
        <v>2050</v>
      </c>
    </row>
    <row r="74" spans="1:35">
      <c r="A74" s="101" t="s">
        <v>3668</v>
      </c>
      <c r="B74" s="101">
        <v>5.5129228027215422E-6</v>
      </c>
      <c r="C74" s="101">
        <v>5.5013916323887217E-6</v>
      </c>
      <c r="D74" s="101">
        <v>5.4100642862279471E-6</v>
      </c>
      <c r="E74" s="101">
        <v>5.2864134995626466E-6</v>
      </c>
      <c r="F74" s="101">
        <v>5.2285877069413199E-6</v>
      </c>
      <c r="G74" s="101">
        <v>5.1612253834335293E-6</v>
      </c>
      <c r="H74" s="101">
        <v>5.0916973385276348E-6</v>
      </c>
      <c r="I74" s="101">
        <v>4.9960722205937565E-6</v>
      </c>
      <c r="J74" s="101">
        <v>4.9166238556731687E-6</v>
      </c>
      <c r="K74" s="101">
        <v>4.8401227038614506E-6</v>
      </c>
      <c r="L74" s="101">
        <v>4.7445193115244603E-6</v>
      </c>
      <c r="M74" s="101">
        <v>4.678083556672912E-6</v>
      </c>
      <c r="N74" s="101">
        <v>4.6127995420331041E-6</v>
      </c>
      <c r="O74" s="101">
        <v>4.555860270842132E-6</v>
      </c>
      <c r="P74" s="101">
        <v>4.5052234164823843E-6</v>
      </c>
      <c r="Q74" s="101">
        <v>4.4709607421186754E-6</v>
      </c>
      <c r="R74" s="101">
        <v>4.4338194980233925E-6</v>
      </c>
      <c r="S74" s="101">
        <v>4.3876921539961914E-6</v>
      </c>
      <c r="T74" s="101">
        <v>4.3432755982796405E-6</v>
      </c>
      <c r="U74" s="101">
        <v>4.3141228774591772E-6</v>
      </c>
      <c r="V74" s="101">
        <v>4.2670148776493918E-6</v>
      </c>
      <c r="W74" s="101">
        <v>4.2280279977487304E-6</v>
      </c>
      <c r="X74" s="101">
        <v>4.1922229013545047E-6</v>
      </c>
      <c r="Y74" s="101">
        <v>4.1541697090029139E-6</v>
      </c>
      <c r="Z74" s="101">
        <v>4.1149829508531246E-6</v>
      </c>
      <c r="AA74" s="101">
        <v>4.0746234637388465E-6</v>
      </c>
      <c r="AB74" s="101">
        <v>4.0363720575971648E-6</v>
      </c>
      <c r="AC74" s="101">
        <v>3.9998153216932704E-6</v>
      </c>
      <c r="AD74" s="101">
        <v>3.9649104893307217E-6</v>
      </c>
      <c r="AE74" s="101">
        <v>3.9278133224172355E-6</v>
      </c>
      <c r="AF74" s="101">
        <v>3.891265718793203E-6</v>
      </c>
    </row>
    <row r="75" spans="1:35">
      <c r="A75" s="101" t="s">
        <v>3669</v>
      </c>
      <c r="B75" s="101">
        <v>0</v>
      </c>
      <c r="C75" s="101">
        <v>0</v>
      </c>
      <c r="D75" s="101">
        <v>0</v>
      </c>
      <c r="E75" s="101">
        <v>0</v>
      </c>
      <c r="F75" s="101">
        <v>0</v>
      </c>
      <c r="G75" s="101">
        <v>0</v>
      </c>
      <c r="H75" s="101">
        <v>0</v>
      </c>
      <c r="I75" s="101">
        <v>0</v>
      </c>
      <c r="J75" s="101">
        <v>0</v>
      </c>
      <c r="K75" s="101">
        <v>0</v>
      </c>
      <c r="L75" s="101">
        <v>0</v>
      </c>
      <c r="M75" s="101">
        <v>0</v>
      </c>
      <c r="N75" s="101">
        <v>0</v>
      </c>
      <c r="O75" s="101">
        <v>0</v>
      </c>
      <c r="P75" s="101">
        <v>0</v>
      </c>
      <c r="Q75" s="101">
        <v>0</v>
      </c>
      <c r="R75" s="101">
        <v>0</v>
      </c>
      <c r="S75" s="101">
        <v>0</v>
      </c>
      <c r="T75" s="101">
        <v>0</v>
      </c>
      <c r="U75" s="101">
        <v>0</v>
      </c>
      <c r="V75" s="101">
        <v>0</v>
      </c>
      <c r="W75" s="101">
        <v>0</v>
      </c>
      <c r="X75" s="101">
        <v>0</v>
      </c>
      <c r="Y75" s="101">
        <v>0</v>
      </c>
      <c r="Z75" s="101">
        <v>0</v>
      </c>
      <c r="AA75" s="101">
        <v>0</v>
      </c>
      <c r="AB75" s="101">
        <v>0</v>
      </c>
      <c r="AC75" s="101">
        <v>0</v>
      </c>
      <c r="AD75" s="101">
        <v>0</v>
      </c>
      <c r="AE75" s="101">
        <v>0</v>
      </c>
      <c r="AF75" s="101">
        <v>0</v>
      </c>
    </row>
    <row r="76" spans="1:35">
      <c r="A76" s="101" t="s">
        <v>3670</v>
      </c>
      <c r="B76" s="101">
        <v>0</v>
      </c>
      <c r="C76" s="101">
        <v>0</v>
      </c>
      <c r="D76" s="101">
        <v>0</v>
      </c>
      <c r="E76" s="101">
        <v>0</v>
      </c>
      <c r="F76" s="101">
        <v>0</v>
      </c>
      <c r="G76" s="101">
        <v>0</v>
      </c>
      <c r="H76" s="101">
        <v>0</v>
      </c>
      <c r="I76" s="101">
        <v>0</v>
      </c>
      <c r="J76" s="101">
        <v>0</v>
      </c>
      <c r="K76" s="101">
        <v>0</v>
      </c>
      <c r="L76" s="101">
        <v>0</v>
      </c>
      <c r="M76" s="101">
        <v>0</v>
      </c>
      <c r="N76" s="101">
        <v>0</v>
      </c>
      <c r="O76" s="101">
        <v>0</v>
      </c>
      <c r="P76" s="101">
        <v>0</v>
      </c>
      <c r="Q76" s="101">
        <v>0</v>
      </c>
      <c r="R76" s="101">
        <v>0</v>
      </c>
      <c r="S76" s="101">
        <v>0</v>
      </c>
      <c r="T76" s="101">
        <v>0</v>
      </c>
      <c r="U76" s="101">
        <v>0</v>
      </c>
      <c r="V76" s="101">
        <v>0</v>
      </c>
      <c r="W76" s="101">
        <v>0</v>
      </c>
      <c r="X76" s="101">
        <v>0</v>
      </c>
      <c r="Y76" s="101">
        <v>0</v>
      </c>
      <c r="Z76" s="101">
        <v>0</v>
      </c>
      <c r="AA76" s="101">
        <v>0</v>
      </c>
      <c r="AB76" s="101">
        <v>0</v>
      </c>
      <c r="AC76" s="101">
        <v>0</v>
      </c>
      <c r="AD76" s="101">
        <v>0</v>
      </c>
      <c r="AE76" s="101">
        <v>0</v>
      </c>
      <c r="AF76" s="101">
        <v>0</v>
      </c>
    </row>
    <row r="77" spans="1:35">
      <c r="A77" s="101" t="s">
        <v>3671</v>
      </c>
      <c r="B77" s="101">
        <v>0</v>
      </c>
      <c r="C77" s="101">
        <v>0</v>
      </c>
      <c r="D77" s="101">
        <v>0</v>
      </c>
      <c r="E77" s="101">
        <v>0</v>
      </c>
      <c r="F77" s="101">
        <v>0</v>
      </c>
      <c r="G77" s="101">
        <v>0</v>
      </c>
      <c r="H77" s="101">
        <v>0</v>
      </c>
      <c r="I77" s="101">
        <v>0</v>
      </c>
      <c r="J77" s="101">
        <v>0</v>
      </c>
      <c r="K77" s="101">
        <v>0</v>
      </c>
      <c r="L77" s="101">
        <v>0</v>
      </c>
      <c r="M77" s="101">
        <v>0</v>
      </c>
      <c r="N77" s="101">
        <v>0</v>
      </c>
      <c r="O77" s="101">
        <v>0</v>
      </c>
      <c r="P77" s="101">
        <v>0</v>
      </c>
      <c r="Q77" s="101">
        <v>0</v>
      </c>
      <c r="R77" s="101">
        <v>0</v>
      </c>
      <c r="S77" s="101">
        <v>0</v>
      </c>
      <c r="T77" s="101">
        <v>0</v>
      </c>
      <c r="U77" s="101">
        <v>0</v>
      </c>
      <c r="V77" s="101">
        <v>0</v>
      </c>
      <c r="W77" s="101">
        <v>0</v>
      </c>
      <c r="X77" s="101">
        <v>0</v>
      </c>
      <c r="Y77" s="101">
        <v>0</v>
      </c>
      <c r="Z77" s="101">
        <v>0</v>
      </c>
      <c r="AA77" s="101">
        <v>0</v>
      </c>
      <c r="AB77" s="101">
        <v>0</v>
      </c>
      <c r="AC77" s="101">
        <v>0</v>
      </c>
      <c r="AD77" s="101">
        <v>0</v>
      </c>
      <c r="AE77" s="101">
        <v>0</v>
      </c>
      <c r="AF77" s="101">
        <v>0</v>
      </c>
    </row>
    <row r="78" spans="1:35">
      <c r="A78" s="101" t="s">
        <v>3672</v>
      </c>
      <c r="B78" s="101">
        <v>0</v>
      </c>
      <c r="C78" s="101">
        <v>0</v>
      </c>
      <c r="D78" s="101">
        <v>0</v>
      </c>
      <c r="E78" s="101">
        <v>0</v>
      </c>
      <c r="F78" s="101">
        <v>0</v>
      </c>
      <c r="G78" s="101">
        <v>0</v>
      </c>
      <c r="H78" s="101">
        <v>0</v>
      </c>
      <c r="I78" s="101">
        <v>0</v>
      </c>
      <c r="J78" s="101">
        <v>0</v>
      </c>
      <c r="K78" s="101">
        <v>0</v>
      </c>
      <c r="L78" s="101">
        <v>0</v>
      </c>
      <c r="M78" s="101">
        <v>0</v>
      </c>
      <c r="N78" s="101">
        <v>0</v>
      </c>
      <c r="O78" s="101">
        <v>0</v>
      </c>
      <c r="P78" s="101">
        <v>0</v>
      </c>
      <c r="Q78" s="101">
        <v>0</v>
      </c>
      <c r="R78" s="101">
        <v>0</v>
      </c>
      <c r="S78" s="101">
        <v>0</v>
      </c>
      <c r="T78" s="101">
        <v>0</v>
      </c>
      <c r="U78" s="101">
        <v>0</v>
      </c>
      <c r="V78" s="101">
        <v>0</v>
      </c>
      <c r="W78" s="101">
        <v>0</v>
      </c>
      <c r="X78" s="101">
        <v>0</v>
      </c>
      <c r="Y78" s="101">
        <v>0</v>
      </c>
      <c r="Z78" s="101">
        <v>0</v>
      </c>
      <c r="AA78" s="101">
        <v>0</v>
      </c>
      <c r="AB78" s="101">
        <v>0</v>
      </c>
      <c r="AC78" s="101">
        <v>0</v>
      </c>
      <c r="AD78" s="101">
        <v>0</v>
      </c>
      <c r="AE78" s="101">
        <v>0</v>
      </c>
      <c r="AF78" s="101">
        <v>0</v>
      </c>
    </row>
    <row r="79" spans="1:35">
      <c r="A79" s="101" t="s">
        <v>3673</v>
      </c>
      <c r="B79" s="101">
        <v>0</v>
      </c>
      <c r="C79" s="101">
        <v>0</v>
      </c>
      <c r="D79" s="101">
        <v>0</v>
      </c>
      <c r="E79" s="101">
        <v>0</v>
      </c>
      <c r="F79" s="101">
        <v>0</v>
      </c>
      <c r="G79" s="101">
        <v>0</v>
      </c>
      <c r="H79" s="101">
        <v>0</v>
      </c>
      <c r="I79" s="101">
        <v>0</v>
      </c>
      <c r="J79" s="101">
        <v>0</v>
      </c>
      <c r="K79" s="101">
        <v>0</v>
      </c>
      <c r="L79" s="101">
        <v>0</v>
      </c>
      <c r="M79" s="101">
        <v>0</v>
      </c>
      <c r="N79" s="101">
        <v>0</v>
      </c>
      <c r="O79" s="101">
        <v>0</v>
      </c>
      <c r="P79" s="101">
        <v>0</v>
      </c>
      <c r="Q79" s="101">
        <v>0</v>
      </c>
      <c r="R79" s="101">
        <v>0</v>
      </c>
      <c r="S79" s="101">
        <v>0</v>
      </c>
      <c r="T79" s="101">
        <v>0</v>
      </c>
      <c r="U79" s="101">
        <v>0</v>
      </c>
      <c r="V79" s="101">
        <v>0</v>
      </c>
      <c r="W79" s="101">
        <v>0</v>
      </c>
      <c r="X79" s="101">
        <v>0</v>
      </c>
      <c r="Y79" s="101">
        <v>0</v>
      </c>
      <c r="Z79" s="101">
        <v>0</v>
      </c>
      <c r="AA79" s="101">
        <v>0</v>
      </c>
      <c r="AB79" s="101">
        <v>0</v>
      </c>
      <c r="AC79" s="101">
        <v>0</v>
      </c>
      <c r="AD79" s="101">
        <v>0</v>
      </c>
      <c r="AE79" s="101">
        <v>0</v>
      </c>
      <c r="AF79" s="101">
        <v>0</v>
      </c>
    </row>
    <row r="80" spans="1:35">
      <c r="A80" s="101" t="s">
        <v>3674</v>
      </c>
      <c r="B80" s="101">
        <v>0</v>
      </c>
      <c r="C80" s="101">
        <v>0</v>
      </c>
      <c r="D80" s="101">
        <v>0</v>
      </c>
      <c r="E80" s="101">
        <v>0</v>
      </c>
      <c r="F80" s="101">
        <v>0</v>
      </c>
      <c r="G80" s="101">
        <v>0</v>
      </c>
      <c r="H80" s="101">
        <v>0</v>
      </c>
      <c r="I80" s="101">
        <v>0</v>
      </c>
      <c r="J80" s="101">
        <v>0</v>
      </c>
      <c r="K80" s="101">
        <v>0</v>
      </c>
      <c r="L80" s="101">
        <v>0</v>
      </c>
      <c r="M80" s="101">
        <v>0</v>
      </c>
      <c r="N80" s="101">
        <v>0</v>
      </c>
      <c r="O80" s="101">
        <v>0</v>
      </c>
      <c r="P80" s="101">
        <v>0</v>
      </c>
      <c r="Q80" s="101">
        <v>0</v>
      </c>
      <c r="R80" s="101">
        <v>0</v>
      </c>
      <c r="S80" s="101">
        <v>0</v>
      </c>
      <c r="T80" s="101">
        <v>0</v>
      </c>
      <c r="U80" s="101">
        <v>0</v>
      </c>
      <c r="V80" s="101">
        <v>0</v>
      </c>
      <c r="W80" s="101">
        <v>0</v>
      </c>
      <c r="X80" s="101">
        <v>0</v>
      </c>
      <c r="Y80" s="101">
        <v>0</v>
      </c>
      <c r="Z80" s="101">
        <v>0</v>
      </c>
      <c r="AA80" s="101">
        <v>0</v>
      </c>
      <c r="AB80" s="101">
        <v>0</v>
      </c>
      <c r="AC80" s="101">
        <v>0</v>
      </c>
      <c r="AD80" s="101">
        <v>0</v>
      </c>
      <c r="AE80" s="101">
        <v>0</v>
      </c>
      <c r="AF80" s="101">
        <v>0</v>
      </c>
    </row>
    <row r="81" spans="1:35">
      <c r="A81" s="101" t="s">
        <v>3675</v>
      </c>
      <c r="B81" s="101">
        <v>0</v>
      </c>
      <c r="C81" s="101">
        <v>0</v>
      </c>
      <c r="D81" s="101">
        <v>0</v>
      </c>
      <c r="E81" s="101">
        <v>0</v>
      </c>
      <c r="F81" s="101">
        <v>0</v>
      </c>
      <c r="G81" s="101">
        <v>0</v>
      </c>
      <c r="H81" s="101">
        <v>0</v>
      </c>
      <c r="I81" s="101">
        <v>0</v>
      </c>
      <c r="J81" s="101">
        <v>0</v>
      </c>
      <c r="K81" s="101">
        <v>0</v>
      </c>
      <c r="L81" s="101">
        <v>0</v>
      </c>
      <c r="M81" s="101">
        <v>0</v>
      </c>
      <c r="N81" s="101">
        <v>0</v>
      </c>
      <c r="O81" s="101">
        <v>0</v>
      </c>
      <c r="P81" s="101">
        <v>0</v>
      </c>
      <c r="Q81" s="101">
        <v>0</v>
      </c>
      <c r="R81" s="101">
        <v>0</v>
      </c>
      <c r="S81" s="101">
        <v>0</v>
      </c>
      <c r="T81" s="101">
        <v>0</v>
      </c>
      <c r="U81" s="101">
        <v>0</v>
      </c>
      <c r="V81" s="101">
        <v>0</v>
      </c>
      <c r="W81" s="101">
        <v>0</v>
      </c>
      <c r="X81" s="101">
        <v>0</v>
      </c>
      <c r="Y81" s="101">
        <v>0</v>
      </c>
      <c r="Z81" s="101">
        <v>0</v>
      </c>
      <c r="AA81" s="101">
        <v>0</v>
      </c>
      <c r="AB81" s="101">
        <v>0</v>
      </c>
      <c r="AC81" s="101">
        <v>0</v>
      </c>
      <c r="AD81" s="101">
        <v>0</v>
      </c>
      <c r="AE81" s="101">
        <v>0</v>
      </c>
      <c r="AF81" s="101">
        <v>0</v>
      </c>
    </row>
    <row r="82" spans="1:35">
      <c r="A82" s="102" t="s">
        <v>3683</v>
      </c>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row>
    <row r="83" spans="1:35">
      <c r="A83" s="101" t="s">
        <v>427</v>
      </c>
      <c r="B83" s="101">
        <v>2020</v>
      </c>
      <c r="C83" s="101">
        <v>2021</v>
      </c>
      <c r="D83" s="101">
        <v>2022</v>
      </c>
      <c r="E83" s="101">
        <v>2023</v>
      </c>
      <c r="F83" s="101">
        <v>2024</v>
      </c>
      <c r="G83" s="101">
        <v>2025</v>
      </c>
      <c r="H83" s="101">
        <v>2026</v>
      </c>
      <c r="I83" s="101">
        <v>2027</v>
      </c>
      <c r="J83" s="101">
        <v>2028</v>
      </c>
      <c r="K83" s="101">
        <v>2029</v>
      </c>
      <c r="L83" s="101">
        <v>2030</v>
      </c>
      <c r="M83" s="101">
        <v>2031</v>
      </c>
      <c r="N83" s="101">
        <v>2032</v>
      </c>
      <c r="O83" s="101">
        <v>2033</v>
      </c>
      <c r="P83" s="101">
        <v>2034</v>
      </c>
      <c r="Q83" s="101">
        <v>2035</v>
      </c>
      <c r="R83" s="101">
        <v>2036</v>
      </c>
      <c r="S83" s="101">
        <v>2037</v>
      </c>
      <c r="T83" s="101">
        <v>2038</v>
      </c>
      <c r="U83" s="101">
        <v>2039</v>
      </c>
      <c r="V83" s="101">
        <v>2040</v>
      </c>
      <c r="W83" s="101">
        <v>2041</v>
      </c>
      <c r="X83" s="101">
        <v>2042</v>
      </c>
      <c r="Y83" s="101">
        <v>2043</v>
      </c>
      <c r="Z83" s="101">
        <v>2044</v>
      </c>
      <c r="AA83" s="101">
        <v>2045</v>
      </c>
      <c r="AB83" s="101">
        <v>2046</v>
      </c>
      <c r="AC83" s="101">
        <v>2047</v>
      </c>
      <c r="AD83" s="101">
        <v>2048</v>
      </c>
      <c r="AE83" s="101">
        <v>2049</v>
      </c>
      <c r="AF83" s="101">
        <v>2050</v>
      </c>
    </row>
    <row r="84" spans="1:35">
      <c r="A84" s="101" t="s">
        <v>3668</v>
      </c>
      <c r="B84" s="101">
        <v>8.166241258399166E-7</v>
      </c>
      <c r="C84" s="101">
        <v>8.0930907490704715E-7</v>
      </c>
      <c r="D84" s="101">
        <v>7.9959166000486754E-7</v>
      </c>
      <c r="E84" s="101">
        <v>7.9280598636372067E-7</v>
      </c>
      <c r="F84" s="101">
        <v>7.8659979186964576E-7</v>
      </c>
      <c r="G84" s="101">
        <v>7.8040233176176072E-7</v>
      </c>
      <c r="H84" s="101">
        <v>7.7251828916276318E-7</v>
      </c>
      <c r="I84" s="101">
        <v>7.6345392859904799E-7</v>
      </c>
      <c r="J84" s="101">
        <v>7.5530222945751884E-7</v>
      </c>
      <c r="K84" s="101">
        <v>7.4714250014412151E-7</v>
      </c>
      <c r="L84" s="101">
        <v>7.3903568378703071E-7</v>
      </c>
      <c r="M84" s="101">
        <v>7.3182277621467336E-7</v>
      </c>
      <c r="N84" s="101">
        <v>7.2494489001657171E-7</v>
      </c>
      <c r="O84" s="101">
        <v>7.1883933995829526E-7</v>
      </c>
      <c r="P84" s="101">
        <v>7.1353658390890316E-7</v>
      </c>
      <c r="Q84" s="101">
        <v>7.0919891319322706E-7</v>
      </c>
      <c r="R84" s="101">
        <v>7.0501676410277756E-7</v>
      </c>
      <c r="S84" s="101">
        <v>7.0051074460724514E-7</v>
      </c>
      <c r="T84" s="101">
        <v>6.9610419828983665E-7</v>
      </c>
      <c r="U84" s="101">
        <v>6.9264683048234459E-7</v>
      </c>
      <c r="V84" s="101">
        <v>6.8819144664323155E-7</v>
      </c>
      <c r="W84" s="101">
        <v>6.8430377988725251E-7</v>
      </c>
      <c r="X84" s="101">
        <v>6.8061979677730267E-7</v>
      </c>
      <c r="Y84" s="101">
        <v>6.7685794287066605E-7</v>
      </c>
      <c r="Z84" s="101">
        <v>6.7293346772572799E-7</v>
      </c>
      <c r="AA84" s="101">
        <v>6.6906937333963062E-7</v>
      </c>
      <c r="AB84" s="101">
        <v>6.6514108632948614E-7</v>
      </c>
      <c r="AC84" s="101">
        <v>6.611211442315939E-7</v>
      </c>
      <c r="AD84" s="101">
        <v>6.5720277625541415E-7</v>
      </c>
      <c r="AE84" s="101">
        <v>6.5303436946839279E-7</v>
      </c>
      <c r="AF84" s="101">
        <v>6.4892114448870623E-7</v>
      </c>
    </row>
    <row r="85" spans="1:35">
      <c r="A85" s="101" t="s">
        <v>3669</v>
      </c>
      <c r="B85" s="101">
        <v>0</v>
      </c>
      <c r="C85" s="101">
        <v>0</v>
      </c>
      <c r="D85" s="101">
        <v>0</v>
      </c>
      <c r="E85" s="101">
        <v>0</v>
      </c>
      <c r="F85" s="101">
        <v>0</v>
      </c>
      <c r="G85" s="101">
        <v>0</v>
      </c>
      <c r="H85" s="101">
        <v>0</v>
      </c>
      <c r="I85" s="101">
        <v>0</v>
      </c>
      <c r="J85" s="101">
        <v>0</v>
      </c>
      <c r="K85" s="101">
        <v>0</v>
      </c>
      <c r="L85" s="101">
        <v>0</v>
      </c>
      <c r="M85" s="101">
        <v>0</v>
      </c>
      <c r="N85" s="101">
        <v>0</v>
      </c>
      <c r="O85" s="101">
        <v>0</v>
      </c>
      <c r="P85" s="101">
        <v>0</v>
      </c>
      <c r="Q85" s="101">
        <v>0</v>
      </c>
      <c r="R85" s="101">
        <v>0</v>
      </c>
      <c r="S85" s="101">
        <v>0</v>
      </c>
      <c r="T85" s="101">
        <v>0</v>
      </c>
      <c r="U85" s="101">
        <v>0</v>
      </c>
      <c r="V85" s="101">
        <v>0</v>
      </c>
      <c r="W85" s="101">
        <v>0</v>
      </c>
      <c r="X85" s="101">
        <v>0</v>
      </c>
      <c r="Y85" s="101">
        <v>0</v>
      </c>
      <c r="Z85" s="101">
        <v>0</v>
      </c>
      <c r="AA85" s="101">
        <v>0</v>
      </c>
      <c r="AB85" s="101">
        <v>0</v>
      </c>
      <c r="AC85" s="101">
        <v>0</v>
      </c>
      <c r="AD85" s="101">
        <v>0</v>
      </c>
      <c r="AE85" s="101">
        <v>0</v>
      </c>
      <c r="AF85" s="101">
        <v>0</v>
      </c>
    </row>
    <row r="86" spans="1:35">
      <c r="A86" s="101" t="s">
        <v>3670</v>
      </c>
      <c r="B86" s="101">
        <v>1.5147104915007264E-6</v>
      </c>
      <c r="C86" s="101">
        <v>1.3859056666474544E-6</v>
      </c>
      <c r="D86" s="101">
        <v>1.326229317243598E-6</v>
      </c>
      <c r="E86" s="101">
        <v>1.3133508631152439E-6</v>
      </c>
      <c r="F86" s="101">
        <v>1.2948979981793135E-6</v>
      </c>
      <c r="G86" s="101">
        <v>1.2911588961934581E-6</v>
      </c>
      <c r="H86" s="101">
        <v>1.27928854896662E-6</v>
      </c>
      <c r="I86" s="101">
        <v>1.241203237208324E-6</v>
      </c>
      <c r="J86" s="101">
        <v>1.215423520723619E-6</v>
      </c>
      <c r="K86" s="101">
        <v>1.1897474368565317E-6</v>
      </c>
      <c r="L86" s="101">
        <v>1.1614644837245925E-6</v>
      </c>
      <c r="M86" s="101">
        <v>1.1375725472211113E-6</v>
      </c>
      <c r="N86" s="101">
        <v>1.1143862771811352E-6</v>
      </c>
      <c r="O86" s="101">
        <v>1.0965529135526877E-6</v>
      </c>
      <c r="P86" s="101">
        <v>1.0835587777661495E-6</v>
      </c>
      <c r="Q86" s="101">
        <v>1.07560188559457E-6</v>
      </c>
      <c r="R86" s="101">
        <v>1.0671640425105503E-6</v>
      </c>
      <c r="S86" s="101">
        <v>1.0521792759658011E-6</v>
      </c>
      <c r="T86" s="101">
        <v>1.0377205740549319E-6</v>
      </c>
      <c r="U86" s="101">
        <v>1.0314089425370672E-6</v>
      </c>
      <c r="V86" s="101">
        <v>1.013690134477865E-6</v>
      </c>
      <c r="W86" s="101">
        <v>1.0023655549818782E-6</v>
      </c>
      <c r="X86" s="101">
        <v>9.9230374100570596E-7</v>
      </c>
      <c r="Y86" s="101">
        <v>9.8058424926026942E-7</v>
      </c>
      <c r="Z86" s="101">
        <v>9.6719759199336919E-7</v>
      </c>
      <c r="AA86" s="101">
        <v>9.5553793506173946E-7</v>
      </c>
      <c r="AB86" s="101">
        <v>9.4522174187418348E-7</v>
      </c>
      <c r="AC86" s="101">
        <v>9.3596072537938495E-7</v>
      </c>
      <c r="AD86" s="101">
        <v>9.278665505299893E-7</v>
      </c>
      <c r="AE86" s="101">
        <v>9.1773538610544253E-7</v>
      </c>
      <c r="AF86" s="101">
        <v>9.0901047940533629E-7</v>
      </c>
    </row>
    <row r="87" spans="1:35">
      <c r="A87" s="101" t="s">
        <v>3671</v>
      </c>
      <c r="B87" s="101">
        <v>1.5212558395410221E-6</v>
      </c>
      <c r="C87" s="101">
        <v>1.3957016368233283E-6</v>
      </c>
      <c r="D87" s="101">
        <v>1.2612002066453044E-6</v>
      </c>
      <c r="E87" s="101">
        <v>1.188391880537137E-6</v>
      </c>
      <c r="F87" s="101">
        <v>1.1138031541663825E-6</v>
      </c>
      <c r="G87" s="101">
        <v>1.0536163614586445E-6</v>
      </c>
      <c r="H87" s="101">
        <v>9.9243094925074161E-7</v>
      </c>
      <c r="I87" s="101">
        <v>9.681393904565021E-7</v>
      </c>
      <c r="J87" s="101">
        <v>9.5034267003250872E-7</v>
      </c>
      <c r="K87" s="101">
        <v>9.3293813431221512E-7</v>
      </c>
      <c r="L87" s="101">
        <v>9.2768738372081773E-7</v>
      </c>
      <c r="M87" s="101">
        <v>9.0984797539614357E-7</v>
      </c>
      <c r="N87" s="101">
        <v>8.9510478885244709E-7</v>
      </c>
      <c r="O87" s="101">
        <v>8.8225677700773248E-7</v>
      </c>
      <c r="P87" s="101">
        <v>8.7291232808351192E-7</v>
      </c>
      <c r="Q87" s="101">
        <v>8.649716887731671E-7</v>
      </c>
      <c r="R87" s="101">
        <v>8.5747201086817431E-7</v>
      </c>
      <c r="S87" s="101">
        <v>8.4688949993064073E-7</v>
      </c>
      <c r="T87" s="101">
        <v>8.3697819257597423E-7</v>
      </c>
      <c r="U87" s="101">
        <v>8.3087265247818542E-7</v>
      </c>
      <c r="V87" s="101">
        <v>8.1980212969304581E-7</v>
      </c>
      <c r="W87" s="101">
        <v>8.1179001997148941E-7</v>
      </c>
      <c r="X87" s="101">
        <v>8.0436615791452986E-7</v>
      </c>
      <c r="Y87" s="101">
        <v>7.9619460177292392E-7</v>
      </c>
      <c r="Z87" s="101">
        <v>7.8696018214145686E-7</v>
      </c>
      <c r="AA87" s="101">
        <v>7.7945492083243715E-7</v>
      </c>
      <c r="AB87" s="101">
        <v>7.7218067705637437E-7</v>
      </c>
      <c r="AC87" s="101">
        <v>7.6551065591428813E-7</v>
      </c>
      <c r="AD87" s="101">
        <v>7.597356831734813E-7</v>
      </c>
      <c r="AE87" s="101">
        <v>7.5277478036258274E-7</v>
      </c>
      <c r="AF87" s="101">
        <v>7.4651081678563007E-7</v>
      </c>
    </row>
    <row r="88" spans="1:35">
      <c r="A88" s="101" t="s">
        <v>3672</v>
      </c>
      <c r="B88" s="101">
        <v>0</v>
      </c>
      <c r="C88" s="101">
        <v>0</v>
      </c>
      <c r="D88" s="101">
        <v>0</v>
      </c>
      <c r="E88" s="101">
        <v>0</v>
      </c>
      <c r="F88" s="101">
        <v>0</v>
      </c>
      <c r="G88" s="101">
        <v>0</v>
      </c>
      <c r="H88" s="101">
        <v>0</v>
      </c>
      <c r="I88" s="101">
        <v>0</v>
      </c>
      <c r="J88" s="101">
        <v>0</v>
      </c>
      <c r="K88" s="101">
        <v>0</v>
      </c>
      <c r="L88" s="101">
        <v>0</v>
      </c>
      <c r="M88" s="101">
        <v>0</v>
      </c>
      <c r="N88" s="101">
        <v>0</v>
      </c>
      <c r="O88" s="101">
        <v>0</v>
      </c>
      <c r="P88" s="101">
        <v>0</v>
      </c>
      <c r="Q88" s="101">
        <v>0</v>
      </c>
      <c r="R88" s="101">
        <v>0</v>
      </c>
      <c r="S88" s="101">
        <v>0</v>
      </c>
      <c r="T88" s="101">
        <v>0</v>
      </c>
      <c r="U88" s="101">
        <v>0</v>
      </c>
      <c r="V88" s="101">
        <v>0</v>
      </c>
      <c r="W88" s="101">
        <v>0</v>
      </c>
      <c r="X88" s="101">
        <v>0</v>
      </c>
      <c r="Y88" s="101">
        <v>0</v>
      </c>
      <c r="Z88" s="101">
        <v>0</v>
      </c>
      <c r="AA88" s="101">
        <v>0</v>
      </c>
      <c r="AB88" s="101">
        <v>0</v>
      </c>
      <c r="AC88" s="101">
        <v>0</v>
      </c>
      <c r="AD88" s="101">
        <v>0</v>
      </c>
      <c r="AE88" s="101">
        <v>0</v>
      </c>
      <c r="AF88" s="101">
        <v>0</v>
      </c>
    </row>
    <row r="89" spans="1:35">
      <c r="A89" s="101" t="s">
        <v>3673</v>
      </c>
      <c r="B89" s="101">
        <v>0</v>
      </c>
      <c r="C89" s="101">
        <v>0</v>
      </c>
      <c r="D89" s="101">
        <v>0</v>
      </c>
      <c r="E89" s="101">
        <v>0</v>
      </c>
      <c r="F89" s="101">
        <v>0</v>
      </c>
      <c r="G89" s="101">
        <v>0</v>
      </c>
      <c r="H89" s="101">
        <v>0</v>
      </c>
      <c r="I89" s="101">
        <v>0</v>
      </c>
      <c r="J89" s="101">
        <v>0</v>
      </c>
      <c r="K89" s="101">
        <v>0</v>
      </c>
      <c r="L89" s="101">
        <v>0</v>
      </c>
      <c r="M89" s="101">
        <v>0</v>
      </c>
      <c r="N89" s="101">
        <v>0</v>
      </c>
      <c r="O89" s="101">
        <v>0</v>
      </c>
      <c r="P89" s="101">
        <v>0</v>
      </c>
      <c r="Q89" s="101">
        <v>0</v>
      </c>
      <c r="R89" s="101">
        <v>0</v>
      </c>
      <c r="S89" s="101">
        <v>0</v>
      </c>
      <c r="T89" s="101">
        <v>0</v>
      </c>
      <c r="U89" s="101">
        <v>0</v>
      </c>
      <c r="V89" s="101">
        <v>0</v>
      </c>
      <c r="W89" s="101">
        <v>0</v>
      </c>
      <c r="X89" s="101">
        <v>0</v>
      </c>
      <c r="Y89" s="101">
        <v>0</v>
      </c>
      <c r="Z89" s="101">
        <v>0</v>
      </c>
      <c r="AA89" s="101">
        <v>0</v>
      </c>
      <c r="AB89" s="101">
        <v>0</v>
      </c>
      <c r="AC89" s="101">
        <v>0</v>
      </c>
      <c r="AD89" s="101">
        <v>0</v>
      </c>
      <c r="AE89" s="101">
        <v>0</v>
      </c>
      <c r="AF89" s="101">
        <v>0</v>
      </c>
    </row>
    <row r="90" spans="1:35">
      <c r="A90" s="101" t="s">
        <v>3674</v>
      </c>
      <c r="B90" s="101">
        <v>0</v>
      </c>
      <c r="C90" s="101">
        <v>0</v>
      </c>
      <c r="D90" s="101">
        <v>0</v>
      </c>
      <c r="E90" s="101">
        <v>0</v>
      </c>
      <c r="F90" s="101">
        <v>0</v>
      </c>
      <c r="G90" s="101">
        <v>0</v>
      </c>
      <c r="H90" s="101">
        <v>0</v>
      </c>
      <c r="I90" s="101">
        <v>0</v>
      </c>
      <c r="J90" s="101">
        <v>0</v>
      </c>
      <c r="K90" s="101">
        <v>0</v>
      </c>
      <c r="L90" s="101">
        <v>0</v>
      </c>
      <c r="M90" s="101">
        <v>0</v>
      </c>
      <c r="N90" s="101">
        <v>0</v>
      </c>
      <c r="O90" s="101">
        <v>0</v>
      </c>
      <c r="P90" s="101">
        <v>0</v>
      </c>
      <c r="Q90" s="101">
        <v>0</v>
      </c>
      <c r="R90" s="101">
        <v>0</v>
      </c>
      <c r="S90" s="101">
        <v>0</v>
      </c>
      <c r="T90" s="101">
        <v>0</v>
      </c>
      <c r="U90" s="101">
        <v>0</v>
      </c>
      <c r="V90" s="101">
        <v>0</v>
      </c>
      <c r="W90" s="101">
        <v>0</v>
      </c>
      <c r="X90" s="101">
        <v>0</v>
      </c>
      <c r="Y90" s="101">
        <v>0</v>
      </c>
      <c r="Z90" s="101">
        <v>0</v>
      </c>
      <c r="AA90" s="101">
        <v>0</v>
      </c>
      <c r="AB90" s="101">
        <v>0</v>
      </c>
      <c r="AC90" s="101">
        <v>0</v>
      </c>
      <c r="AD90" s="101">
        <v>0</v>
      </c>
      <c r="AE90" s="101">
        <v>0</v>
      </c>
      <c r="AF90" s="101">
        <v>0</v>
      </c>
    </row>
    <row r="91" spans="1:35">
      <c r="A91" s="101" t="s">
        <v>3675</v>
      </c>
      <c r="B91" s="101">
        <v>0</v>
      </c>
      <c r="C91" s="101">
        <v>0</v>
      </c>
      <c r="D91" s="101">
        <v>0</v>
      </c>
      <c r="E91" s="101">
        <v>0</v>
      </c>
      <c r="F91" s="101">
        <v>0</v>
      </c>
      <c r="G91" s="101">
        <v>0</v>
      </c>
      <c r="H91" s="101">
        <v>0</v>
      </c>
      <c r="I91" s="101">
        <v>0</v>
      </c>
      <c r="J91" s="101">
        <v>0</v>
      </c>
      <c r="K91" s="101">
        <v>0</v>
      </c>
      <c r="L91" s="101">
        <v>0</v>
      </c>
      <c r="M91" s="101">
        <v>0</v>
      </c>
      <c r="N91" s="101">
        <v>0</v>
      </c>
      <c r="O91" s="101">
        <v>0</v>
      </c>
      <c r="P91" s="101">
        <v>0</v>
      </c>
      <c r="Q91" s="101">
        <v>0</v>
      </c>
      <c r="R91" s="101">
        <v>0</v>
      </c>
      <c r="S91" s="101">
        <v>0</v>
      </c>
      <c r="T91" s="101">
        <v>0</v>
      </c>
      <c r="U91" s="101">
        <v>0</v>
      </c>
      <c r="V91" s="101">
        <v>0</v>
      </c>
      <c r="W91" s="101">
        <v>0</v>
      </c>
      <c r="X91" s="101">
        <v>0</v>
      </c>
      <c r="Y91" s="101">
        <v>0</v>
      </c>
      <c r="Z91" s="101">
        <v>0</v>
      </c>
      <c r="AA91" s="101">
        <v>0</v>
      </c>
      <c r="AB91" s="101">
        <v>0</v>
      </c>
      <c r="AC91" s="101">
        <v>0</v>
      </c>
      <c r="AD91" s="101">
        <v>0</v>
      </c>
      <c r="AE91" s="101">
        <v>0</v>
      </c>
      <c r="AF91" s="101">
        <v>0</v>
      </c>
    </row>
    <row r="92" spans="1:35">
      <c r="A92" s="102" t="s">
        <v>3684</v>
      </c>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row>
    <row r="93" spans="1:35">
      <c r="A93" s="101" t="s">
        <v>427</v>
      </c>
      <c r="B93" s="101">
        <v>2020</v>
      </c>
      <c r="C93" s="101">
        <v>2021</v>
      </c>
      <c r="D93" s="101">
        <v>2022</v>
      </c>
      <c r="E93" s="101">
        <v>2023</v>
      </c>
      <c r="F93" s="101">
        <v>2024</v>
      </c>
      <c r="G93" s="101">
        <v>2025</v>
      </c>
      <c r="H93" s="101">
        <v>2026</v>
      </c>
      <c r="I93" s="101">
        <v>2027</v>
      </c>
      <c r="J93" s="101">
        <v>2028</v>
      </c>
      <c r="K93" s="101">
        <v>2029</v>
      </c>
      <c r="L93" s="101">
        <v>2030</v>
      </c>
      <c r="M93" s="101">
        <v>2031</v>
      </c>
      <c r="N93" s="101">
        <v>2032</v>
      </c>
      <c r="O93" s="101">
        <v>2033</v>
      </c>
      <c r="P93" s="101">
        <v>2034</v>
      </c>
      <c r="Q93" s="101">
        <v>2035</v>
      </c>
      <c r="R93" s="101">
        <v>2036</v>
      </c>
      <c r="S93" s="101">
        <v>2037</v>
      </c>
      <c r="T93" s="101">
        <v>2038</v>
      </c>
      <c r="U93" s="101">
        <v>2039</v>
      </c>
      <c r="V93" s="101">
        <v>2040</v>
      </c>
      <c r="W93" s="101">
        <v>2041</v>
      </c>
      <c r="X93" s="101">
        <v>2042</v>
      </c>
      <c r="Y93" s="101">
        <v>2043</v>
      </c>
      <c r="Z93" s="101">
        <v>2044</v>
      </c>
      <c r="AA93" s="101">
        <v>2045</v>
      </c>
      <c r="AB93" s="101">
        <v>2046</v>
      </c>
      <c r="AC93" s="101">
        <v>2047</v>
      </c>
      <c r="AD93" s="101">
        <v>2048</v>
      </c>
      <c r="AE93" s="101">
        <v>2049</v>
      </c>
      <c r="AF93" s="101">
        <v>2050</v>
      </c>
    </row>
    <row r="94" spans="1:35">
      <c r="A94" s="101" t="s">
        <v>3668</v>
      </c>
      <c r="B94" s="101">
        <v>0</v>
      </c>
      <c r="C94" s="101">
        <v>0</v>
      </c>
      <c r="D94" s="101">
        <v>0</v>
      </c>
      <c r="E94" s="101">
        <v>0</v>
      </c>
      <c r="F94" s="101">
        <v>0</v>
      </c>
      <c r="G94" s="101">
        <v>0</v>
      </c>
      <c r="H94" s="101">
        <v>0</v>
      </c>
      <c r="I94" s="101">
        <v>0</v>
      </c>
      <c r="J94" s="101">
        <v>0</v>
      </c>
      <c r="K94" s="101">
        <v>0</v>
      </c>
      <c r="L94" s="101">
        <v>0</v>
      </c>
      <c r="M94" s="101">
        <v>0</v>
      </c>
      <c r="N94" s="101">
        <v>0</v>
      </c>
      <c r="O94" s="101">
        <v>0</v>
      </c>
      <c r="P94" s="101">
        <v>0</v>
      </c>
      <c r="Q94" s="101">
        <v>0</v>
      </c>
      <c r="R94" s="101">
        <v>0</v>
      </c>
      <c r="S94" s="101">
        <v>0</v>
      </c>
      <c r="T94" s="101">
        <v>0</v>
      </c>
      <c r="U94" s="101">
        <v>0</v>
      </c>
      <c r="V94" s="101">
        <v>0</v>
      </c>
      <c r="W94" s="101">
        <v>0</v>
      </c>
      <c r="X94" s="101">
        <v>0</v>
      </c>
      <c r="Y94" s="101">
        <v>0</v>
      </c>
      <c r="Z94" s="101">
        <v>0</v>
      </c>
      <c r="AA94" s="101">
        <v>0</v>
      </c>
      <c r="AB94" s="101">
        <v>0</v>
      </c>
      <c r="AC94" s="101">
        <v>0</v>
      </c>
      <c r="AD94" s="101">
        <v>0</v>
      </c>
      <c r="AE94" s="101">
        <v>0</v>
      </c>
      <c r="AF94" s="101">
        <v>0</v>
      </c>
    </row>
    <row r="95" spans="1:35">
      <c r="A95" s="101" t="s">
        <v>3669</v>
      </c>
      <c r="B95" s="101">
        <v>1.0629453426222708E-7</v>
      </c>
      <c r="C95" s="101">
        <v>1.106729034212612E-7</v>
      </c>
      <c r="D95" s="101">
        <v>1.1094080703271212E-7</v>
      </c>
      <c r="E95" s="101">
        <v>1.0677036306465487E-7</v>
      </c>
      <c r="F95" s="101">
        <v>1.0489692599403175E-7</v>
      </c>
      <c r="G95" s="101">
        <v>1.0041581602214848E-7</v>
      </c>
      <c r="H95" s="101">
        <v>9.9337759449701212E-8</v>
      </c>
      <c r="I95" s="101">
        <v>9.8370829561854546E-8</v>
      </c>
      <c r="J95" s="101">
        <v>9.6109532038832293E-8</v>
      </c>
      <c r="K95" s="101">
        <v>9.5779484119501244E-8</v>
      </c>
      <c r="L95" s="101">
        <v>9.5538681868412681E-8</v>
      </c>
      <c r="M95" s="101">
        <v>9.5778762157032587E-8</v>
      </c>
      <c r="N95" s="101">
        <v>9.4435745358583564E-8</v>
      </c>
      <c r="O95" s="101">
        <v>9.3602878347611391E-8</v>
      </c>
      <c r="P95" s="101">
        <v>9.3313315862100367E-8</v>
      </c>
      <c r="Q95" s="101">
        <v>9.2505717537531648E-8</v>
      </c>
      <c r="R95" s="101">
        <v>9.1961024622707673E-8</v>
      </c>
      <c r="S95" s="101">
        <v>9.1883719102985512E-8</v>
      </c>
      <c r="T95" s="101">
        <v>9.261867689609117E-8</v>
      </c>
      <c r="U95" s="101">
        <v>9.2459567475111288E-8</v>
      </c>
      <c r="V95" s="101">
        <v>9.240181047761772E-8</v>
      </c>
      <c r="W95" s="101">
        <v>9.2340110454333723E-8</v>
      </c>
      <c r="X95" s="101">
        <v>9.2060488836660541E-8</v>
      </c>
      <c r="Y95" s="101">
        <v>9.1977740830636098E-8</v>
      </c>
      <c r="Z95" s="101">
        <v>9.1846843481508837E-8</v>
      </c>
      <c r="AA95" s="101">
        <v>9.1585381996701421E-8</v>
      </c>
      <c r="AB95" s="101">
        <v>9.1467535507584735E-8</v>
      </c>
      <c r="AC95" s="101">
        <v>9.1340858862120482E-8</v>
      </c>
      <c r="AD95" s="101">
        <v>9.0760900857480724E-8</v>
      </c>
      <c r="AE95" s="101">
        <v>9.0628559583416123E-8</v>
      </c>
      <c r="AF95" s="101">
        <v>9.0560584040212147E-8</v>
      </c>
    </row>
    <row r="96" spans="1:35">
      <c r="A96" s="101" t="s">
        <v>3670</v>
      </c>
      <c r="B96" s="101">
        <v>0</v>
      </c>
      <c r="C96" s="101">
        <v>0</v>
      </c>
      <c r="D96" s="101">
        <v>0</v>
      </c>
      <c r="E96" s="101">
        <v>0</v>
      </c>
      <c r="F96" s="101">
        <v>0</v>
      </c>
      <c r="G96" s="101">
        <v>0</v>
      </c>
      <c r="H96" s="101">
        <v>0</v>
      </c>
      <c r="I96" s="101">
        <v>0</v>
      </c>
      <c r="J96" s="101">
        <v>0</v>
      </c>
      <c r="K96" s="101">
        <v>0</v>
      </c>
      <c r="L96" s="101">
        <v>0</v>
      </c>
      <c r="M96" s="101">
        <v>0</v>
      </c>
      <c r="N96" s="101">
        <v>0</v>
      </c>
      <c r="O96" s="101">
        <v>0</v>
      </c>
      <c r="P96" s="101">
        <v>0</v>
      </c>
      <c r="Q96" s="101">
        <v>0</v>
      </c>
      <c r="R96" s="101">
        <v>0</v>
      </c>
      <c r="S96" s="101">
        <v>0</v>
      </c>
      <c r="T96" s="101">
        <v>0</v>
      </c>
      <c r="U96" s="101">
        <v>0</v>
      </c>
      <c r="V96" s="101">
        <v>0</v>
      </c>
      <c r="W96" s="101">
        <v>0</v>
      </c>
      <c r="X96" s="101">
        <v>0</v>
      </c>
      <c r="Y96" s="101">
        <v>0</v>
      </c>
      <c r="Z96" s="101">
        <v>0</v>
      </c>
      <c r="AA96" s="101">
        <v>0</v>
      </c>
      <c r="AB96" s="101">
        <v>0</v>
      </c>
      <c r="AC96" s="101">
        <v>0</v>
      </c>
      <c r="AD96" s="101">
        <v>0</v>
      </c>
      <c r="AE96" s="101">
        <v>0</v>
      </c>
      <c r="AF96" s="101">
        <v>0</v>
      </c>
    </row>
    <row r="97" spans="1:35">
      <c r="A97" s="101" t="s">
        <v>3671</v>
      </c>
      <c r="B97" s="101">
        <v>0</v>
      </c>
      <c r="C97" s="101">
        <v>0</v>
      </c>
      <c r="D97" s="101">
        <v>0</v>
      </c>
      <c r="E97" s="101">
        <v>0</v>
      </c>
      <c r="F97" s="101">
        <v>0</v>
      </c>
      <c r="G97" s="101">
        <v>0</v>
      </c>
      <c r="H97" s="101">
        <v>0</v>
      </c>
      <c r="I97" s="101">
        <v>0</v>
      </c>
      <c r="J97" s="101">
        <v>0</v>
      </c>
      <c r="K97" s="101">
        <v>0</v>
      </c>
      <c r="L97" s="101">
        <v>0</v>
      </c>
      <c r="M97" s="101">
        <v>0</v>
      </c>
      <c r="N97" s="101">
        <v>0</v>
      </c>
      <c r="O97" s="101">
        <v>0</v>
      </c>
      <c r="P97" s="101">
        <v>0</v>
      </c>
      <c r="Q97" s="101">
        <v>0</v>
      </c>
      <c r="R97" s="101">
        <v>0</v>
      </c>
      <c r="S97" s="101">
        <v>0</v>
      </c>
      <c r="T97" s="101">
        <v>0</v>
      </c>
      <c r="U97" s="101">
        <v>0</v>
      </c>
      <c r="V97" s="101">
        <v>0</v>
      </c>
      <c r="W97" s="101">
        <v>0</v>
      </c>
      <c r="X97" s="101">
        <v>0</v>
      </c>
      <c r="Y97" s="101">
        <v>0</v>
      </c>
      <c r="Z97" s="101">
        <v>0</v>
      </c>
      <c r="AA97" s="101">
        <v>0</v>
      </c>
      <c r="AB97" s="101">
        <v>0</v>
      </c>
      <c r="AC97" s="101">
        <v>0</v>
      </c>
      <c r="AD97" s="101">
        <v>0</v>
      </c>
      <c r="AE97" s="101">
        <v>0</v>
      </c>
      <c r="AF97" s="101">
        <v>0</v>
      </c>
    </row>
    <row r="98" spans="1:35">
      <c r="A98" s="101" t="s">
        <v>3672</v>
      </c>
      <c r="B98" s="101">
        <v>0</v>
      </c>
      <c r="C98" s="101">
        <v>0</v>
      </c>
      <c r="D98" s="101">
        <v>0</v>
      </c>
      <c r="E98" s="101">
        <v>0</v>
      </c>
      <c r="F98" s="101">
        <v>0</v>
      </c>
      <c r="G98" s="101">
        <v>0</v>
      </c>
      <c r="H98" s="101">
        <v>0</v>
      </c>
      <c r="I98" s="101">
        <v>0</v>
      </c>
      <c r="J98" s="101">
        <v>0</v>
      </c>
      <c r="K98" s="101">
        <v>0</v>
      </c>
      <c r="L98" s="101">
        <v>0</v>
      </c>
      <c r="M98" s="101">
        <v>0</v>
      </c>
      <c r="N98" s="101">
        <v>0</v>
      </c>
      <c r="O98" s="101">
        <v>0</v>
      </c>
      <c r="P98" s="101">
        <v>0</v>
      </c>
      <c r="Q98" s="101">
        <v>0</v>
      </c>
      <c r="R98" s="101">
        <v>0</v>
      </c>
      <c r="S98" s="101">
        <v>0</v>
      </c>
      <c r="T98" s="101">
        <v>0</v>
      </c>
      <c r="U98" s="101">
        <v>0</v>
      </c>
      <c r="V98" s="101">
        <v>0</v>
      </c>
      <c r="W98" s="101">
        <v>0</v>
      </c>
      <c r="X98" s="101">
        <v>0</v>
      </c>
      <c r="Y98" s="101">
        <v>0</v>
      </c>
      <c r="Z98" s="101">
        <v>0</v>
      </c>
      <c r="AA98" s="101">
        <v>0</v>
      </c>
      <c r="AB98" s="101">
        <v>0</v>
      </c>
      <c r="AC98" s="101">
        <v>0</v>
      </c>
      <c r="AD98" s="101">
        <v>0</v>
      </c>
      <c r="AE98" s="101">
        <v>0</v>
      </c>
      <c r="AF98" s="101">
        <v>0</v>
      </c>
    </row>
    <row r="99" spans="1:35">
      <c r="A99" s="101" t="s">
        <v>3673</v>
      </c>
      <c r="B99" s="101">
        <v>0</v>
      </c>
      <c r="C99" s="101">
        <v>0</v>
      </c>
      <c r="D99" s="101">
        <v>0</v>
      </c>
      <c r="E99" s="101">
        <v>0</v>
      </c>
      <c r="F99" s="101">
        <v>0</v>
      </c>
      <c r="G99" s="101">
        <v>0</v>
      </c>
      <c r="H99" s="101">
        <v>0</v>
      </c>
      <c r="I99" s="101">
        <v>0</v>
      </c>
      <c r="J99" s="101">
        <v>0</v>
      </c>
      <c r="K99" s="101">
        <v>0</v>
      </c>
      <c r="L99" s="101">
        <v>0</v>
      </c>
      <c r="M99" s="101">
        <v>0</v>
      </c>
      <c r="N99" s="101">
        <v>0</v>
      </c>
      <c r="O99" s="101">
        <v>0</v>
      </c>
      <c r="P99" s="101">
        <v>0</v>
      </c>
      <c r="Q99" s="101">
        <v>0</v>
      </c>
      <c r="R99" s="101">
        <v>0</v>
      </c>
      <c r="S99" s="101">
        <v>0</v>
      </c>
      <c r="T99" s="101">
        <v>0</v>
      </c>
      <c r="U99" s="101">
        <v>0</v>
      </c>
      <c r="V99" s="101">
        <v>0</v>
      </c>
      <c r="W99" s="101">
        <v>0</v>
      </c>
      <c r="X99" s="101">
        <v>0</v>
      </c>
      <c r="Y99" s="101">
        <v>0</v>
      </c>
      <c r="Z99" s="101">
        <v>0</v>
      </c>
      <c r="AA99" s="101">
        <v>0</v>
      </c>
      <c r="AB99" s="101">
        <v>0</v>
      </c>
      <c r="AC99" s="101">
        <v>0</v>
      </c>
      <c r="AD99" s="101">
        <v>0</v>
      </c>
      <c r="AE99" s="101">
        <v>0</v>
      </c>
      <c r="AF99" s="101">
        <v>0</v>
      </c>
    </row>
    <row r="100" spans="1:35">
      <c r="A100" s="101" t="s">
        <v>3674</v>
      </c>
      <c r="B100" s="101">
        <v>0</v>
      </c>
      <c r="C100" s="101">
        <v>0</v>
      </c>
      <c r="D100" s="101">
        <v>0</v>
      </c>
      <c r="E100" s="101">
        <v>0</v>
      </c>
      <c r="F100" s="101">
        <v>0</v>
      </c>
      <c r="G100" s="101">
        <v>0</v>
      </c>
      <c r="H100" s="101">
        <v>0</v>
      </c>
      <c r="I100" s="101">
        <v>0</v>
      </c>
      <c r="J100" s="101">
        <v>0</v>
      </c>
      <c r="K100" s="101">
        <v>0</v>
      </c>
      <c r="L100" s="101">
        <v>0</v>
      </c>
      <c r="M100" s="101">
        <v>0</v>
      </c>
      <c r="N100" s="101">
        <v>0</v>
      </c>
      <c r="O100" s="101">
        <v>0</v>
      </c>
      <c r="P100" s="101">
        <v>0</v>
      </c>
      <c r="Q100" s="101">
        <v>0</v>
      </c>
      <c r="R100" s="101">
        <v>0</v>
      </c>
      <c r="S100" s="101">
        <v>0</v>
      </c>
      <c r="T100" s="101">
        <v>0</v>
      </c>
      <c r="U100" s="101">
        <v>0</v>
      </c>
      <c r="V100" s="101">
        <v>0</v>
      </c>
      <c r="W100" s="101">
        <v>0</v>
      </c>
      <c r="X100" s="101">
        <v>0</v>
      </c>
      <c r="Y100" s="101">
        <v>0</v>
      </c>
      <c r="Z100" s="101">
        <v>0</v>
      </c>
      <c r="AA100" s="101">
        <v>0</v>
      </c>
      <c r="AB100" s="101">
        <v>0</v>
      </c>
      <c r="AC100" s="101">
        <v>0</v>
      </c>
      <c r="AD100" s="101">
        <v>0</v>
      </c>
      <c r="AE100" s="101">
        <v>0</v>
      </c>
      <c r="AF100" s="101">
        <v>0</v>
      </c>
    </row>
    <row r="101" spans="1:35">
      <c r="A101" s="101" t="s">
        <v>3675</v>
      </c>
      <c r="B101" s="101">
        <v>0</v>
      </c>
      <c r="C101" s="101">
        <v>0</v>
      </c>
      <c r="D101" s="101">
        <v>0</v>
      </c>
      <c r="E101" s="101">
        <v>0</v>
      </c>
      <c r="F101" s="101">
        <v>0</v>
      </c>
      <c r="G101" s="101">
        <v>0</v>
      </c>
      <c r="H101" s="101">
        <v>0</v>
      </c>
      <c r="I101" s="101">
        <v>0</v>
      </c>
      <c r="J101" s="101">
        <v>0</v>
      </c>
      <c r="K101" s="101">
        <v>0</v>
      </c>
      <c r="L101" s="101">
        <v>0</v>
      </c>
      <c r="M101" s="101">
        <v>0</v>
      </c>
      <c r="N101" s="101">
        <v>0</v>
      </c>
      <c r="O101" s="101">
        <v>0</v>
      </c>
      <c r="P101" s="101">
        <v>0</v>
      </c>
      <c r="Q101" s="101">
        <v>0</v>
      </c>
      <c r="R101" s="101">
        <v>0</v>
      </c>
      <c r="S101" s="101">
        <v>0</v>
      </c>
      <c r="T101" s="101">
        <v>0</v>
      </c>
      <c r="U101" s="101">
        <v>0</v>
      </c>
      <c r="V101" s="101">
        <v>0</v>
      </c>
      <c r="W101" s="101">
        <v>0</v>
      </c>
      <c r="X101" s="101">
        <v>0</v>
      </c>
      <c r="Y101" s="101">
        <v>0</v>
      </c>
      <c r="Z101" s="101">
        <v>0</v>
      </c>
      <c r="AA101" s="101">
        <v>0</v>
      </c>
      <c r="AB101" s="101">
        <v>0</v>
      </c>
      <c r="AC101" s="101">
        <v>0</v>
      </c>
      <c r="AD101" s="101">
        <v>0</v>
      </c>
      <c r="AE101" s="101">
        <v>0</v>
      </c>
      <c r="AF101" s="101">
        <v>0</v>
      </c>
    </row>
    <row r="102" spans="1:35">
      <c r="A102" s="102" t="s">
        <v>3685</v>
      </c>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row>
    <row r="103" spans="1:35">
      <c r="A103" s="101" t="s">
        <v>427</v>
      </c>
      <c r="B103" s="101">
        <v>2020</v>
      </c>
      <c r="C103" s="101">
        <v>2021</v>
      </c>
      <c r="D103" s="101">
        <v>2022</v>
      </c>
      <c r="E103" s="101">
        <v>2023</v>
      </c>
      <c r="F103" s="101">
        <v>2024</v>
      </c>
      <c r="G103" s="101">
        <v>2025</v>
      </c>
      <c r="H103" s="101">
        <v>2026</v>
      </c>
      <c r="I103" s="101">
        <v>2027</v>
      </c>
      <c r="J103" s="101">
        <v>2028</v>
      </c>
      <c r="K103" s="101">
        <v>2029</v>
      </c>
      <c r="L103" s="101">
        <v>2030</v>
      </c>
      <c r="M103" s="101">
        <v>2031</v>
      </c>
      <c r="N103" s="101">
        <v>2032</v>
      </c>
      <c r="O103" s="101">
        <v>2033</v>
      </c>
      <c r="P103" s="101">
        <v>2034</v>
      </c>
      <c r="Q103" s="101">
        <v>2035</v>
      </c>
      <c r="R103" s="101">
        <v>2036</v>
      </c>
      <c r="S103" s="101">
        <v>2037</v>
      </c>
      <c r="T103" s="101">
        <v>2038</v>
      </c>
      <c r="U103" s="101">
        <v>2039</v>
      </c>
      <c r="V103" s="101">
        <v>2040</v>
      </c>
      <c r="W103" s="101">
        <v>2041</v>
      </c>
      <c r="X103" s="101">
        <v>2042</v>
      </c>
      <c r="Y103" s="101">
        <v>2043</v>
      </c>
      <c r="Z103" s="101">
        <v>2044</v>
      </c>
      <c r="AA103" s="101">
        <v>2045</v>
      </c>
      <c r="AB103" s="101">
        <v>2046</v>
      </c>
      <c r="AC103" s="101">
        <v>2047</v>
      </c>
      <c r="AD103" s="101">
        <v>2048</v>
      </c>
      <c r="AE103" s="101">
        <v>2049</v>
      </c>
      <c r="AF103" s="101">
        <v>2050</v>
      </c>
    </row>
    <row r="104" spans="1:35">
      <c r="A104" s="101" t="s">
        <v>3668</v>
      </c>
      <c r="B104" s="101">
        <v>0</v>
      </c>
      <c r="C104" s="101">
        <v>0</v>
      </c>
      <c r="D104" s="101">
        <v>0</v>
      </c>
      <c r="E104" s="101">
        <v>0</v>
      </c>
      <c r="F104" s="101">
        <v>0</v>
      </c>
      <c r="G104" s="101">
        <v>0</v>
      </c>
      <c r="H104" s="101">
        <v>0</v>
      </c>
      <c r="I104" s="101">
        <v>0</v>
      </c>
      <c r="J104" s="101">
        <v>0</v>
      </c>
      <c r="K104" s="101">
        <v>0</v>
      </c>
      <c r="L104" s="101">
        <v>0</v>
      </c>
      <c r="M104" s="101">
        <v>0</v>
      </c>
      <c r="N104" s="101">
        <v>0</v>
      </c>
      <c r="O104" s="101">
        <v>0</v>
      </c>
      <c r="P104" s="101">
        <v>0</v>
      </c>
      <c r="Q104" s="101">
        <v>0</v>
      </c>
      <c r="R104" s="101">
        <v>0</v>
      </c>
      <c r="S104" s="101">
        <v>0</v>
      </c>
      <c r="T104" s="101">
        <v>0</v>
      </c>
      <c r="U104" s="101">
        <v>0</v>
      </c>
      <c r="V104" s="101">
        <v>0</v>
      </c>
      <c r="W104" s="101">
        <v>0</v>
      </c>
      <c r="X104" s="101">
        <v>0</v>
      </c>
      <c r="Y104" s="101">
        <v>0</v>
      </c>
      <c r="Z104" s="101">
        <v>0</v>
      </c>
      <c r="AA104" s="101">
        <v>0</v>
      </c>
      <c r="AB104" s="101">
        <v>0</v>
      </c>
      <c r="AC104" s="101">
        <v>0</v>
      </c>
      <c r="AD104" s="101">
        <v>0</v>
      </c>
      <c r="AE104" s="101">
        <v>0</v>
      </c>
      <c r="AF104" s="101">
        <v>0</v>
      </c>
    </row>
    <row r="105" spans="1:35">
      <c r="A105" s="101" t="s">
        <v>3669</v>
      </c>
      <c r="B105" s="101">
        <v>0</v>
      </c>
      <c r="C105" s="101">
        <v>0</v>
      </c>
      <c r="D105" s="101">
        <v>0</v>
      </c>
      <c r="E105" s="101">
        <v>0</v>
      </c>
      <c r="F105" s="101">
        <v>0</v>
      </c>
      <c r="G105" s="101">
        <v>0</v>
      </c>
      <c r="H105" s="101">
        <v>0</v>
      </c>
      <c r="I105" s="101">
        <v>0</v>
      </c>
      <c r="J105" s="101">
        <v>0</v>
      </c>
      <c r="K105" s="101">
        <v>0</v>
      </c>
      <c r="L105" s="101">
        <v>0</v>
      </c>
      <c r="M105" s="101">
        <v>0</v>
      </c>
      <c r="N105" s="101">
        <v>0</v>
      </c>
      <c r="O105" s="101">
        <v>0</v>
      </c>
      <c r="P105" s="101">
        <v>0</v>
      </c>
      <c r="Q105" s="101">
        <v>0</v>
      </c>
      <c r="R105" s="101">
        <v>0</v>
      </c>
      <c r="S105" s="101">
        <v>0</v>
      </c>
      <c r="T105" s="101">
        <v>0</v>
      </c>
      <c r="U105" s="101">
        <v>0</v>
      </c>
      <c r="V105" s="101">
        <v>0</v>
      </c>
      <c r="W105" s="101">
        <v>0</v>
      </c>
      <c r="X105" s="101">
        <v>0</v>
      </c>
      <c r="Y105" s="101">
        <v>0</v>
      </c>
      <c r="Z105" s="101">
        <v>0</v>
      </c>
      <c r="AA105" s="101">
        <v>0</v>
      </c>
      <c r="AB105" s="101">
        <v>0</v>
      </c>
      <c r="AC105" s="101">
        <v>0</v>
      </c>
      <c r="AD105" s="101">
        <v>0</v>
      </c>
      <c r="AE105" s="101">
        <v>0</v>
      </c>
      <c r="AF105" s="101">
        <v>0</v>
      </c>
    </row>
    <row r="106" spans="1:35">
      <c r="A106" s="101" t="s">
        <v>3670</v>
      </c>
      <c r="B106" s="101">
        <v>0</v>
      </c>
      <c r="C106" s="101">
        <v>0</v>
      </c>
      <c r="D106" s="101">
        <v>0</v>
      </c>
      <c r="E106" s="101">
        <v>0</v>
      </c>
      <c r="F106" s="101">
        <v>0</v>
      </c>
      <c r="G106" s="101">
        <v>0</v>
      </c>
      <c r="H106" s="101">
        <v>0</v>
      </c>
      <c r="I106" s="101">
        <v>0</v>
      </c>
      <c r="J106" s="101">
        <v>0</v>
      </c>
      <c r="K106" s="101">
        <v>0</v>
      </c>
      <c r="L106" s="101">
        <v>0</v>
      </c>
      <c r="M106" s="101">
        <v>0</v>
      </c>
      <c r="N106" s="101">
        <v>0</v>
      </c>
      <c r="O106" s="101">
        <v>0</v>
      </c>
      <c r="P106" s="101">
        <v>0</v>
      </c>
      <c r="Q106" s="101">
        <v>0</v>
      </c>
      <c r="R106" s="101">
        <v>0</v>
      </c>
      <c r="S106" s="101">
        <v>0</v>
      </c>
      <c r="T106" s="101">
        <v>0</v>
      </c>
      <c r="U106" s="101">
        <v>0</v>
      </c>
      <c r="V106" s="101">
        <v>0</v>
      </c>
      <c r="W106" s="101">
        <v>0</v>
      </c>
      <c r="X106" s="101">
        <v>0</v>
      </c>
      <c r="Y106" s="101">
        <v>0</v>
      </c>
      <c r="Z106" s="101">
        <v>0</v>
      </c>
      <c r="AA106" s="101">
        <v>0</v>
      </c>
      <c r="AB106" s="101">
        <v>0</v>
      </c>
      <c r="AC106" s="101">
        <v>0</v>
      </c>
      <c r="AD106" s="101">
        <v>0</v>
      </c>
      <c r="AE106" s="101">
        <v>0</v>
      </c>
      <c r="AF106" s="101">
        <v>0</v>
      </c>
    </row>
    <row r="107" spans="1:35">
      <c r="A107" s="101" t="s">
        <v>3671</v>
      </c>
      <c r="B107" s="101">
        <v>0</v>
      </c>
      <c r="C107" s="101">
        <v>0</v>
      </c>
      <c r="D107" s="101">
        <v>0</v>
      </c>
      <c r="E107" s="101">
        <v>0</v>
      </c>
      <c r="F107" s="101">
        <v>0</v>
      </c>
      <c r="G107" s="101">
        <v>0</v>
      </c>
      <c r="H107" s="101">
        <v>0</v>
      </c>
      <c r="I107" s="101">
        <v>0</v>
      </c>
      <c r="J107" s="101">
        <v>0</v>
      </c>
      <c r="K107" s="101">
        <v>0</v>
      </c>
      <c r="L107" s="101">
        <v>0</v>
      </c>
      <c r="M107" s="101">
        <v>0</v>
      </c>
      <c r="N107" s="101">
        <v>0</v>
      </c>
      <c r="O107" s="101">
        <v>0</v>
      </c>
      <c r="P107" s="101">
        <v>0</v>
      </c>
      <c r="Q107" s="101">
        <v>0</v>
      </c>
      <c r="R107" s="101">
        <v>0</v>
      </c>
      <c r="S107" s="101">
        <v>0</v>
      </c>
      <c r="T107" s="101">
        <v>0</v>
      </c>
      <c r="U107" s="101">
        <v>0</v>
      </c>
      <c r="V107" s="101">
        <v>0</v>
      </c>
      <c r="W107" s="101">
        <v>0</v>
      </c>
      <c r="X107" s="101">
        <v>0</v>
      </c>
      <c r="Y107" s="101">
        <v>0</v>
      </c>
      <c r="Z107" s="101">
        <v>0</v>
      </c>
      <c r="AA107" s="101">
        <v>0</v>
      </c>
      <c r="AB107" s="101">
        <v>0</v>
      </c>
      <c r="AC107" s="101">
        <v>0</v>
      </c>
      <c r="AD107" s="101">
        <v>0</v>
      </c>
      <c r="AE107" s="101">
        <v>0</v>
      </c>
      <c r="AF107" s="101">
        <v>0</v>
      </c>
    </row>
    <row r="108" spans="1:35">
      <c r="A108" s="101" t="s">
        <v>3672</v>
      </c>
      <c r="B108" s="101">
        <v>0</v>
      </c>
      <c r="C108" s="101">
        <v>0</v>
      </c>
      <c r="D108" s="101">
        <v>0</v>
      </c>
      <c r="E108" s="101">
        <v>0</v>
      </c>
      <c r="F108" s="101">
        <v>0</v>
      </c>
      <c r="G108" s="101">
        <v>0</v>
      </c>
      <c r="H108" s="101">
        <v>0</v>
      </c>
      <c r="I108" s="101">
        <v>0</v>
      </c>
      <c r="J108" s="101">
        <v>0</v>
      </c>
      <c r="K108" s="101">
        <v>0</v>
      </c>
      <c r="L108" s="101">
        <v>0</v>
      </c>
      <c r="M108" s="101">
        <v>0</v>
      </c>
      <c r="N108" s="101">
        <v>0</v>
      </c>
      <c r="O108" s="101">
        <v>0</v>
      </c>
      <c r="P108" s="101">
        <v>0</v>
      </c>
      <c r="Q108" s="101">
        <v>0</v>
      </c>
      <c r="R108" s="101">
        <v>0</v>
      </c>
      <c r="S108" s="101">
        <v>0</v>
      </c>
      <c r="T108" s="101">
        <v>0</v>
      </c>
      <c r="U108" s="101">
        <v>0</v>
      </c>
      <c r="V108" s="101">
        <v>0</v>
      </c>
      <c r="W108" s="101">
        <v>0</v>
      </c>
      <c r="X108" s="101">
        <v>0</v>
      </c>
      <c r="Y108" s="101">
        <v>0</v>
      </c>
      <c r="Z108" s="101">
        <v>0</v>
      </c>
      <c r="AA108" s="101">
        <v>0</v>
      </c>
      <c r="AB108" s="101">
        <v>0</v>
      </c>
      <c r="AC108" s="101">
        <v>0</v>
      </c>
      <c r="AD108" s="101">
        <v>0</v>
      </c>
      <c r="AE108" s="101">
        <v>0</v>
      </c>
      <c r="AF108" s="101">
        <v>0</v>
      </c>
    </row>
    <row r="109" spans="1:35">
      <c r="A109" s="101" t="s">
        <v>3673</v>
      </c>
      <c r="B109" s="101">
        <v>0</v>
      </c>
      <c r="C109" s="101">
        <v>0</v>
      </c>
      <c r="D109" s="101">
        <v>0</v>
      </c>
      <c r="E109" s="101">
        <v>0</v>
      </c>
      <c r="F109" s="101">
        <v>0</v>
      </c>
      <c r="G109" s="101">
        <v>0</v>
      </c>
      <c r="H109" s="101">
        <v>0</v>
      </c>
      <c r="I109" s="101">
        <v>0</v>
      </c>
      <c r="J109" s="101">
        <v>0</v>
      </c>
      <c r="K109" s="101">
        <v>0</v>
      </c>
      <c r="L109" s="101">
        <v>0</v>
      </c>
      <c r="M109" s="101">
        <v>0</v>
      </c>
      <c r="N109" s="101">
        <v>0</v>
      </c>
      <c r="O109" s="101">
        <v>0</v>
      </c>
      <c r="P109" s="101">
        <v>0</v>
      </c>
      <c r="Q109" s="101">
        <v>0</v>
      </c>
      <c r="R109" s="101">
        <v>0</v>
      </c>
      <c r="S109" s="101">
        <v>0</v>
      </c>
      <c r="T109" s="101">
        <v>0</v>
      </c>
      <c r="U109" s="101">
        <v>0</v>
      </c>
      <c r="V109" s="101">
        <v>0</v>
      </c>
      <c r="W109" s="101">
        <v>0</v>
      </c>
      <c r="X109" s="101">
        <v>0</v>
      </c>
      <c r="Y109" s="101">
        <v>0</v>
      </c>
      <c r="Z109" s="101">
        <v>0</v>
      </c>
      <c r="AA109" s="101">
        <v>0</v>
      </c>
      <c r="AB109" s="101">
        <v>0</v>
      </c>
      <c r="AC109" s="101">
        <v>0</v>
      </c>
      <c r="AD109" s="101">
        <v>0</v>
      </c>
      <c r="AE109" s="101">
        <v>0</v>
      </c>
      <c r="AF109" s="101">
        <v>0</v>
      </c>
    </row>
    <row r="110" spans="1:35">
      <c r="A110" s="101" t="s">
        <v>3674</v>
      </c>
      <c r="B110" s="101">
        <v>0</v>
      </c>
      <c r="C110" s="101">
        <v>0</v>
      </c>
      <c r="D110" s="101">
        <v>0</v>
      </c>
      <c r="E110" s="101">
        <v>0</v>
      </c>
      <c r="F110" s="101">
        <v>0</v>
      </c>
      <c r="G110" s="101">
        <v>0</v>
      </c>
      <c r="H110" s="101">
        <v>0</v>
      </c>
      <c r="I110" s="101">
        <v>0</v>
      </c>
      <c r="J110" s="101">
        <v>0</v>
      </c>
      <c r="K110" s="101">
        <v>0</v>
      </c>
      <c r="L110" s="101">
        <v>0</v>
      </c>
      <c r="M110" s="101">
        <v>0</v>
      </c>
      <c r="N110" s="101">
        <v>0</v>
      </c>
      <c r="O110" s="101">
        <v>0</v>
      </c>
      <c r="P110" s="101">
        <v>0</v>
      </c>
      <c r="Q110" s="101">
        <v>0</v>
      </c>
      <c r="R110" s="101">
        <v>0</v>
      </c>
      <c r="S110" s="101">
        <v>0</v>
      </c>
      <c r="T110" s="101">
        <v>0</v>
      </c>
      <c r="U110" s="101">
        <v>0</v>
      </c>
      <c r="V110" s="101">
        <v>0</v>
      </c>
      <c r="W110" s="101">
        <v>0</v>
      </c>
      <c r="X110" s="101">
        <v>0</v>
      </c>
      <c r="Y110" s="101">
        <v>0</v>
      </c>
      <c r="Z110" s="101">
        <v>0</v>
      </c>
      <c r="AA110" s="101">
        <v>0</v>
      </c>
      <c r="AB110" s="101">
        <v>0</v>
      </c>
      <c r="AC110" s="101">
        <v>0</v>
      </c>
      <c r="AD110" s="101">
        <v>0</v>
      </c>
      <c r="AE110" s="101">
        <v>0</v>
      </c>
      <c r="AF110" s="101">
        <v>0</v>
      </c>
    </row>
    <row r="111" spans="1:35">
      <c r="A111" s="101" t="s">
        <v>3675</v>
      </c>
      <c r="B111" s="101">
        <v>0</v>
      </c>
      <c r="C111" s="101">
        <v>0</v>
      </c>
      <c r="D111" s="101">
        <v>0</v>
      </c>
      <c r="E111" s="101">
        <v>0</v>
      </c>
      <c r="F111" s="101">
        <v>0</v>
      </c>
      <c r="G111" s="101">
        <v>0</v>
      </c>
      <c r="H111" s="101">
        <v>0</v>
      </c>
      <c r="I111" s="101">
        <v>0</v>
      </c>
      <c r="J111" s="101">
        <v>0</v>
      </c>
      <c r="K111" s="101">
        <v>0</v>
      </c>
      <c r="L111" s="101">
        <v>0</v>
      </c>
      <c r="M111" s="101">
        <v>0</v>
      </c>
      <c r="N111" s="101">
        <v>0</v>
      </c>
      <c r="O111" s="101">
        <v>0</v>
      </c>
      <c r="P111" s="101">
        <v>0</v>
      </c>
      <c r="Q111" s="101">
        <v>0</v>
      </c>
      <c r="R111" s="101">
        <v>0</v>
      </c>
      <c r="S111" s="101">
        <v>0</v>
      </c>
      <c r="T111" s="101">
        <v>0</v>
      </c>
      <c r="U111" s="101">
        <v>0</v>
      </c>
      <c r="V111" s="101">
        <v>0</v>
      </c>
      <c r="W111" s="101">
        <v>0</v>
      </c>
      <c r="X111" s="101">
        <v>0</v>
      </c>
      <c r="Y111" s="101">
        <v>0</v>
      </c>
      <c r="Z111" s="101">
        <v>0</v>
      </c>
      <c r="AA111" s="101">
        <v>0</v>
      </c>
      <c r="AB111" s="101">
        <v>0</v>
      </c>
      <c r="AC111" s="101">
        <v>0</v>
      </c>
      <c r="AD111" s="101">
        <v>0</v>
      </c>
      <c r="AE111" s="101">
        <v>0</v>
      </c>
      <c r="AF111" s="101">
        <v>0</v>
      </c>
    </row>
    <row r="112" spans="1:35">
      <c r="A112" s="102" t="s">
        <v>3686</v>
      </c>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row>
    <row r="113" spans="1:35">
      <c r="A113" s="101" t="s">
        <v>427</v>
      </c>
      <c r="B113" s="101">
        <v>2020</v>
      </c>
      <c r="C113" s="101">
        <v>2021</v>
      </c>
      <c r="D113" s="101">
        <v>2022</v>
      </c>
      <c r="E113" s="101">
        <v>2023</v>
      </c>
      <c r="F113" s="101">
        <v>2024</v>
      </c>
      <c r="G113" s="101">
        <v>2025</v>
      </c>
      <c r="H113" s="101">
        <v>2026</v>
      </c>
      <c r="I113" s="101">
        <v>2027</v>
      </c>
      <c r="J113" s="101">
        <v>2028</v>
      </c>
      <c r="K113" s="101">
        <v>2029</v>
      </c>
      <c r="L113" s="101">
        <v>2030</v>
      </c>
      <c r="M113" s="101">
        <v>2031</v>
      </c>
      <c r="N113" s="101">
        <v>2032</v>
      </c>
      <c r="O113" s="101">
        <v>2033</v>
      </c>
      <c r="P113" s="101">
        <v>2034</v>
      </c>
      <c r="Q113" s="101">
        <v>2035</v>
      </c>
      <c r="R113" s="101">
        <v>2036</v>
      </c>
      <c r="S113" s="101">
        <v>2037</v>
      </c>
      <c r="T113" s="101">
        <v>2038</v>
      </c>
      <c r="U113" s="101">
        <v>2039</v>
      </c>
      <c r="V113" s="101">
        <v>2040</v>
      </c>
      <c r="W113" s="101">
        <v>2041</v>
      </c>
      <c r="X113" s="101">
        <v>2042</v>
      </c>
      <c r="Y113" s="101">
        <v>2043</v>
      </c>
      <c r="Z113" s="101">
        <v>2044</v>
      </c>
      <c r="AA113" s="101">
        <v>2045</v>
      </c>
      <c r="AB113" s="101">
        <v>2046</v>
      </c>
      <c r="AC113" s="101">
        <v>2047</v>
      </c>
      <c r="AD113" s="101">
        <v>2048</v>
      </c>
      <c r="AE113" s="101">
        <v>2049</v>
      </c>
      <c r="AF113" s="101">
        <v>2050</v>
      </c>
    </row>
    <row r="114" spans="1:35">
      <c r="A114" s="101" t="s">
        <v>3668</v>
      </c>
      <c r="B114" s="101">
        <v>0</v>
      </c>
      <c r="C114" s="101">
        <v>0</v>
      </c>
      <c r="D114" s="101">
        <v>0</v>
      </c>
      <c r="E114" s="101">
        <v>0</v>
      </c>
      <c r="F114" s="101">
        <v>0</v>
      </c>
      <c r="G114" s="101">
        <v>0</v>
      </c>
      <c r="H114" s="101">
        <v>0</v>
      </c>
      <c r="I114" s="101">
        <v>0</v>
      </c>
      <c r="J114" s="101">
        <v>0</v>
      </c>
      <c r="K114" s="101">
        <v>0</v>
      </c>
      <c r="L114" s="101">
        <v>0</v>
      </c>
      <c r="M114" s="101">
        <v>0</v>
      </c>
      <c r="N114" s="101">
        <v>0</v>
      </c>
      <c r="O114" s="101">
        <v>0</v>
      </c>
      <c r="P114" s="101">
        <v>0</v>
      </c>
      <c r="Q114" s="101">
        <v>0</v>
      </c>
      <c r="R114" s="101">
        <v>0</v>
      </c>
      <c r="S114" s="101">
        <v>0</v>
      </c>
      <c r="T114" s="101">
        <v>0</v>
      </c>
      <c r="U114" s="101">
        <v>0</v>
      </c>
      <c r="V114" s="101">
        <v>0</v>
      </c>
      <c r="W114" s="101">
        <v>0</v>
      </c>
      <c r="X114" s="101">
        <v>0</v>
      </c>
      <c r="Y114" s="101">
        <v>0</v>
      </c>
      <c r="Z114" s="101">
        <v>0</v>
      </c>
      <c r="AA114" s="101">
        <v>0</v>
      </c>
      <c r="AB114" s="101">
        <v>0</v>
      </c>
      <c r="AC114" s="101">
        <v>0</v>
      </c>
      <c r="AD114" s="101">
        <v>0</v>
      </c>
      <c r="AE114" s="101">
        <v>0</v>
      </c>
      <c r="AF114" s="101">
        <v>0</v>
      </c>
    </row>
    <row r="115" spans="1:35">
      <c r="A115" s="101" t="s">
        <v>3669</v>
      </c>
      <c r="B115" s="101">
        <v>0</v>
      </c>
      <c r="C115" s="101">
        <v>0</v>
      </c>
      <c r="D115" s="101">
        <v>0</v>
      </c>
      <c r="E115" s="101">
        <v>0</v>
      </c>
      <c r="F115" s="101">
        <v>0</v>
      </c>
      <c r="G115" s="101">
        <v>0</v>
      </c>
      <c r="H115" s="101">
        <v>0</v>
      </c>
      <c r="I115" s="101">
        <v>0</v>
      </c>
      <c r="J115" s="101">
        <v>0</v>
      </c>
      <c r="K115" s="101">
        <v>0</v>
      </c>
      <c r="L115" s="101">
        <v>0</v>
      </c>
      <c r="M115" s="101">
        <v>0</v>
      </c>
      <c r="N115" s="101">
        <v>0</v>
      </c>
      <c r="O115" s="101">
        <v>0</v>
      </c>
      <c r="P115" s="101">
        <v>0</v>
      </c>
      <c r="Q115" s="101">
        <v>0</v>
      </c>
      <c r="R115" s="101">
        <v>0</v>
      </c>
      <c r="S115" s="101">
        <v>0</v>
      </c>
      <c r="T115" s="101">
        <v>0</v>
      </c>
      <c r="U115" s="101">
        <v>0</v>
      </c>
      <c r="V115" s="101">
        <v>0</v>
      </c>
      <c r="W115" s="101">
        <v>0</v>
      </c>
      <c r="X115" s="101">
        <v>0</v>
      </c>
      <c r="Y115" s="101">
        <v>0</v>
      </c>
      <c r="Z115" s="101">
        <v>0</v>
      </c>
      <c r="AA115" s="101">
        <v>0</v>
      </c>
      <c r="AB115" s="101">
        <v>0</v>
      </c>
      <c r="AC115" s="101">
        <v>0</v>
      </c>
      <c r="AD115" s="101">
        <v>0</v>
      </c>
      <c r="AE115" s="101">
        <v>0</v>
      </c>
      <c r="AF115" s="101">
        <v>0</v>
      </c>
    </row>
    <row r="116" spans="1:35">
      <c r="A116" s="101" t="s">
        <v>3670</v>
      </c>
      <c r="B116" s="101">
        <v>0</v>
      </c>
      <c r="C116" s="101">
        <v>0</v>
      </c>
      <c r="D116" s="101">
        <v>0</v>
      </c>
      <c r="E116" s="101">
        <v>0</v>
      </c>
      <c r="F116" s="101">
        <v>0</v>
      </c>
      <c r="G116" s="101">
        <v>0</v>
      </c>
      <c r="H116" s="101">
        <v>0</v>
      </c>
      <c r="I116" s="101">
        <v>0</v>
      </c>
      <c r="J116" s="101">
        <v>0</v>
      </c>
      <c r="K116" s="101">
        <v>0</v>
      </c>
      <c r="L116" s="101">
        <v>0</v>
      </c>
      <c r="M116" s="101">
        <v>0</v>
      </c>
      <c r="N116" s="101">
        <v>0</v>
      </c>
      <c r="O116" s="101">
        <v>0</v>
      </c>
      <c r="P116" s="101">
        <v>0</v>
      </c>
      <c r="Q116" s="101">
        <v>0</v>
      </c>
      <c r="R116" s="101">
        <v>0</v>
      </c>
      <c r="S116" s="101">
        <v>0</v>
      </c>
      <c r="T116" s="101">
        <v>0</v>
      </c>
      <c r="U116" s="101">
        <v>0</v>
      </c>
      <c r="V116" s="101">
        <v>0</v>
      </c>
      <c r="W116" s="101">
        <v>0</v>
      </c>
      <c r="X116" s="101">
        <v>0</v>
      </c>
      <c r="Y116" s="101">
        <v>0</v>
      </c>
      <c r="Z116" s="101">
        <v>0</v>
      </c>
      <c r="AA116" s="101">
        <v>0</v>
      </c>
      <c r="AB116" s="101">
        <v>0</v>
      </c>
      <c r="AC116" s="101">
        <v>0</v>
      </c>
      <c r="AD116" s="101">
        <v>0</v>
      </c>
      <c r="AE116" s="101">
        <v>0</v>
      </c>
      <c r="AF116" s="101">
        <v>0</v>
      </c>
    </row>
    <row r="117" spans="1:35">
      <c r="A117" s="101" t="s">
        <v>3671</v>
      </c>
      <c r="B117" s="101">
        <v>0</v>
      </c>
      <c r="C117" s="101">
        <v>0</v>
      </c>
      <c r="D117" s="101">
        <v>0</v>
      </c>
      <c r="E117" s="101">
        <v>0</v>
      </c>
      <c r="F117" s="101">
        <v>0</v>
      </c>
      <c r="G117" s="101">
        <v>0</v>
      </c>
      <c r="H117" s="101">
        <v>0</v>
      </c>
      <c r="I117" s="101">
        <v>0</v>
      </c>
      <c r="J117" s="101">
        <v>0</v>
      </c>
      <c r="K117" s="101">
        <v>0</v>
      </c>
      <c r="L117" s="101">
        <v>0</v>
      </c>
      <c r="M117" s="101">
        <v>0</v>
      </c>
      <c r="N117" s="101">
        <v>0</v>
      </c>
      <c r="O117" s="101">
        <v>0</v>
      </c>
      <c r="P117" s="101">
        <v>0</v>
      </c>
      <c r="Q117" s="101">
        <v>0</v>
      </c>
      <c r="R117" s="101">
        <v>0</v>
      </c>
      <c r="S117" s="101">
        <v>0</v>
      </c>
      <c r="T117" s="101">
        <v>0</v>
      </c>
      <c r="U117" s="101">
        <v>0</v>
      </c>
      <c r="V117" s="101">
        <v>0</v>
      </c>
      <c r="W117" s="101">
        <v>0</v>
      </c>
      <c r="X117" s="101">
        <v>0</v>
      </c>
      <c r="Y117" s="101">
        <v>0</v>
      </c>
      <c r="Z117" s="101">
        <v>0</v>
      </c>
      <c r="AA117" s="101">
        <v>0</v>
      </c>
      <c r="AB117" s="101">
        <v>0</v>
      </c>
      <c r="AC117" s="101">
        <v>0</v>
      </c>
      <c r="AD117" s="101">
        <v>0</v>
      </c>
      <c r="AE117" s="101">
        <v>0</v>
      </c>
      <c r="AF117" s="101">
        <v>0</v>
      </c>
    </row>
    <row r="118" spans="1:35">
      <c r="A118" s="101" t="s">
        <v>3672</v>
      </c>
      <c r="B118" s="101">
        <v>0</v>
      </c>
      <c r="C118" s="101">
        <v>0</v>
      </c>
      <c r="D118" s="101">
        <v>0</v>
      </c>
      <c r="E118" s="101">
        <v>0</v>
      </c>
      <c r="F118" s="101">
        <v>0</v>
      </c>
      <c r="G118" s="101">
        <v>0</v>
      </c>
      <c r="H118" s="101">
        <v>0</v>
      </c>
      <c r="I118" s="101">
        <v>0</v>
      </c>
      <c r="J118" s="101">
        <v>0</v>
      </c>
      <c r="K118" s="101">
        <v>0</v>
      </c>
      <c r="L118" s="101">
        <v>0</v>
      </c>
      <c r="M118" s="101">
        <v>0</v>
      </c>
      <c r="N118" s="101">
        <v>0</v>
      </c>
      <c r="O118" s="101">
        <v>0</v>
      </c>
      <c r="P118" s="101">
        <v>0</v>
      </c>
      <c r="Q118" s="101">
        <v>0</v>
      </c>
      <c r="R118" s="101">
        <v>0</v>
      </c>
      <c r="S118" s="101">
        <v>0</v>
      </c>
      <c r="T118" s="101">
        <v>0</v>
      </c>
      <c r="U118" s="101">
        <v>0</v>
      </c>
      <c r="V118" s="101">
        <v>0</v>
      </c>
      <c r="W118" s="101">
        <v>0</v>
      </c>
      <c r="X118" s="101">
        <v>0</v>
      </c>
      <c r="Y118" s="101">
        <v>0</v>
      </c>
      <c r="Z118" s="101">
        <v>0</v>
      </c>
      <c r="AA118" s="101">
        <v>0</v>
      </c>
      <c r="AB118" s="101">
        <v>0</v>
      </c>
      <c r="AC118" s="101">
        <v>0</v>
      </c>
      <c r="AD118" s="101">
        <v>0</v>
      </c>
      <c r="AE118" s="101">
        <v>0</v>
      </c>
      <c r="AF118" s="101">
        <v>0</v>
      </c>
    </row>
    <row r="119" spans="1:35">
      <c r="A119" s="101" t="s">
        <v>3673</v>
      </c>
      <c r="B119" s="101">
        <v>0</v>
      </c>
      <c r="C119" s="101">
        <v>0</v>
      </c>
      <c r="D119" s="101">
        <v>0</v>
      </c>
      <c r="E119" s="101">
        <v>0</v>
      </c>
      <c r="F119" s="101">
        <v>0</v>
      </c>
      <c r="G119" s="101">
        <v>0</v>
      </c>
      <c r="H119" s="101">
        <v>0</v>
      </c>
      <c r="I119" s="101">
        <v>0</v>
      </c>
      <c r="J119" s="101">
        <v>0</v>
      </c>
      <c r="K119" s="101">
        <v>0</v>
      </c>
      <c r="L119" s="101">
        <v>0</v>
      </c>
      <c r="M119" s="101">
        <v>0</v>
      </c>
      <c r="N119" s="101">
        <v>0</v>
      </c>
      <c r="O119" s="101">
        <v>0</v>
      </c>
      <c r="P119" s="101">
        <v>0</v>
      </c>
      <c r="Q119" s="101">
        <v>0</v>
      </c>
      <c r="R119" s="101">
        <v>0</v>
      </c>
      <c r="S119" s="101">
        <v>0</v>
      </c>
      <c r="T119" s="101">
        <v>0</v>
      </c>
      <c r="U119" s="101">
        <v>0</v>
      </c>
      <c r="V119" s="101">
        <v>0</v>
      </c>
      <c r="W119" s="101">
        <v>0</v>
      </c>
      <c r="X119" s="101">
        <v>0</v>
      </c>
      <c r="Y119" s="101">
        <v>0</v>
      </c>
      <c r="Z119" s="101">
        <v>0</v>
      </c>
      <c r="AA119" s="101">
        <v>0</v>
      </c>
      <c r="AB119" s="101">
        <v>0</v>
      </c>
      <c r="AC119" s="101">
        <v>0</v>
      </c>
      <c r="AD119" s="101">
        <v>0</v>
      </c>
      <c r="AE119" s="101">
        <v>0</v>
      </c>
      <c r="AF119" s="101">
        <v>0</v>
      </c>
    </row>
    <row r="120" spans="1:35">
      <c r="A120" s="101" t="s">
        <v>3674</v>
      </c>
      <c r="B120" s="101">
        <v>0</v>
      </c>
      <c r="C120" s="101">
        <v>0</v>
      </c>
      <c r="D120" s="101">
        <v>0</v>
      </c>
      <c r="E120" s="101">
        <v>0</v>
      </c>
      <c r="F120" s="101">
        <v>0</v>
      </c>
      <c r="G120" s="101">
        <v>0</v>
      </c>
      <c r="H120" s="101">
        <v>0</v>
      </c>
      <c r="I120" s="101">
        <v>0</v>
      </c>
      <c r="J120" s="101">
        <v>0</v>
      </c>
      <c r="K120" s="101">
        <v>0</v>
      </c>
      <c r="L120" s="101">
        <v>0</v>
      </c>
      <c r="M120" s="101">
        <v>0</v>
      </c>
      <c r="N120" s="101">
        <v>0</v>
      </c>
      <c r="O120" s="101">
        <v>0</v>
      </c>
      <c r="P120" s="101">
        <v>0</v>
      </c>
      <c r="Q120" s="101">
        <v>0</v>
      </c>
      <c r="R120" s="101">
        <v>0</v>
      </c>
      <c r="S120" s="101">
        <v>0</v>
      </c>
      <c r="T120" s="101">
        <v>0</v>
      </c>
      <c r="U120" s="101">
        <v>0</v>
      </c>
      <c r="V120" s="101">
        <v>0</v>
      </c>
      <c r="W120" s="101">
        <v>0</v>
      </c>
      <c r="X120" s="101">
        <v>0</v>
      </c>
      <c r="Y120" s="101">
        <v>0</v>
      </c>
      <c r="Z120" s="101">
        <v>0</v>
      </c>
      <c r="AA120" s="101">
        <v>0</v>
      </c>
      <c r="AB120" s="101">
        <v>0</v>
      </c>
      <c r="AC120" s="101">
        <v>0</v>
      </c>
      <c r="AD120" s="101">
        <v>0</v>
      </c>
      <c r="AE120" s="101">
        <v>0</v>
      </c>
      <c r="AF120" s="101">
        <v>0</v>
      </c>
    </row>
    <row r="121" spans="1:35">
      <c r="A121" s="101" t="s">
        <v>3675</v>
      </c>
      <c r="B121" s="101">
        <v>0</v>
      </c>
      <c r="C121" s="101">
        <v>0</v>
      </c>
      <c r="D121" s="101">
        <v>0</v>
      </c>
      <c r="E121" s="101">
        <v>0</v>
      </c>
      <c r="F121" s="101">
        <v>0</v>
      </c>
      <c r="G121" s="101">
        <v>0</v>
      </c>
      <c r="H121" s="101">
        <v>0</v>
      </c>
      <c r="I121" s="101">
        <v>0</v>
      </c>
      <c r="J121" s="101">
        <v>0</v>
      </c>
      <c r="K121" s="101">
        <v>0</v>
      </c>
      <c r="L121" s="101">
        <v>0</v>
      </c>
      <c r="M121" s="101">
        <v>0</v>
      </c>
      <c r="N121" s="101">
        <v>0</v>
      </c>
      <c r="O121" s="101">
        <v>0</v>
      </c>
      <c r="P121" s="101">
        <v>0</v>
      </c>
      <c r="Q121" s="101">
        <v>0</v>
      </c>
      <c r="R121" s="101">
        <v>0</v>
      </c>
      <c r="S121" s="101">
        <v>0</v>
      </c>
      <c r="T121" s="101">
        <v>0</v>
      </c>
      <c r="U121" s="101">
        <v>0</v>
      </c>
      <c r="V121" s="101">
        <v>0</v>
      </c>
      <c r="W121" s="101">
        <v>0</v>
      </c>
      <c r="X121" s="101">
        <v>0</v>
      </c>
      <c r="Y121" s="101">
        <v>0</v>
      </c>
      <c r="Z121" s="101">
        <v>0</v>
      </c>
      <c r="AA121" s="101">
        <v>0</v>
      </c>
      <c r="AB121" s="101">
        <v>0</v>
      </c>
      <c r="AC121" s="101">
        <v>0</v>
      </c>
      <c r="AD121" s="101">
        <v>0</v>
      </c>
      <c r="AE121" s="101">
        <v>0</v>
      </c>
      <c r="AF121" s="101">
        <v>0</v>
      </c>
    </row>
    <row r="122" spans="1:35">
      <c r="A122" s="102" t="s">
        <v>3687</v>
      </c>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row>
    <row r="123" spans="1:35">
      <c r="A123" s="101" t="s">
        <v>427</v>
      </c>
      <c r="B123" s="101">
        <v>2020</v>
      </c>
      <c r="C123" s="101">
        <v>2021</v>
      </c>
      <c r="D123" s="101">
        <v>2022</v>
      </c>
      <c r="E123" s="101">
        <v>2023</v>
      </c>
      <c r="F123" s="101">
        <v>2024</v>
      </c>
      <c r="G123" s="101">
        <v>2025</v>
      </c>
      <c r="H123" s="101">
        <v>2026</v>
      </c>
      <c r="I123" s="101">
        <v>2027</v>
      </c>
      <c r="J123" s="101">
        <v>2028</v>
      </c>
      <c r="K123" s="101">
        <v>2029</v>
      </c>
      <c r="L123" s="101">
        <v>2030</v>
      </c>
      <c r="M123" s="101">
        <v>2031</v>
      </c>
      <c r="N123" s="101">
        <v>2032</v>
      </c>
      <c r="O123" s="101">
        <v>2033</v>
      </c>
      <c r="P123" s="101">
        <v>2034</v>
      </c>
      <c r="Q123" s="101">
        <v>2035</v>
      </c>
      <c r="R123" s="101">
        <v>2036</v>
      </c>
      <c r="S123" s="101">
        <v>2037</v>
      </c>
      <c r="T123" s="101">
        <v>2038</v>
      </c>
      <c r="U123" s="101">
        <v>2039</v>
      </c>
      <c r="V123" s="101">
        <v>2040</v>
      </c>
      <c r="W123" s="101">
        <v>2041</v>
      </c>
      <c r="X123" s="101">
        <v>2042</v>
      </c>
      <c r="Y123" s="101">
        <v>2043</v>
      </c>
      <c r="Z123" s="101">
        <v>2044</v>
      </c>
      <c r="AA123" s="101">
        <v>2045</v>
      </c>
      <c r="AB123" s="101">
        <v>2046</v>
      </c>
      <c r="AC123" s="101">
        <v>2047</v>
      </c>
      <c r="AD123" s="101">
        <v>2048</v>
      </c>
      <c r="AE123" s="101">
        <v>2049</v>
      </c>
      <c r="AF123" s="101">
        <v>2050</v>
      </c>
    </row>
    <row r="124" spans="1:35">
      <c r="A124" s="101" t="s">
        <v>3668</v>
      </c>
      <c r="B124" s="101">
        <v>7.2322634992095403E-7</v>
      </c>
      <c r="C124" s="101">
        <v>7.7933163240359973E-7</v>
      </c>
      <c r="D124" s="101">
        <v>8.0757963138277749E-7</v>
      </c>
      <c r="E124" s="101">
        <v>7.9479767953034474E-7</v>
      </c>
      <c r="F124" s="101">
        <v>7.97876230338958E-7</v>
      </c>
      <c r="G124" s="101">
        <v>8.0438067481694365E-7</v>
      </c>
      <c r="H124" s="101">
        <v>7.953945808167661E-7</v>
      </c>
      <c r="I124" s="101">
        <v>7.9391985158491738E-7</v>
      </c>
      <c r="J124" s="101">
        <v>8.0477422549835999E-7</v>
      </c>
      <c r="K124" s="101">
        <v>8.1419881120657164E-7</v>
      </c>
      <c r="L124" s="101">
        <v>8.6456346569315848E-7</v>
      </c>
      <c r="M124" s="101">
        <v>8.7252574881580784E-7</v>
      </c>
      <c r="N124" s="101">
        <v>8.8280903991181213E-7</v>
      </c>
      <c r="O124" s="101">
        <v>8.8968308663152668E-7</v>
      </c>
      <c r="P124" s="101">
        <v>8.9714558934406981E-7</v>
      </c>
      <c r="Q124" s="101">
        <v>8.98957285790264E-7</v>
      </c>
      <c r="R124" s="101">
        <v>9.0629883983385579E-7</v>
      </c>
      <c r="S124" s="101">
        <v>9.22295673662897E-7</v>
      </c>
      <c r="T124" s="101">
        <v>9.3158097235035624E-7</v>
      </c>
      <c r="U124" s="101">
        <v>9.3586943211316379E-7</v>
      </c>
      <c r="V124" s="101">
        <v>9.4316990583577992E-7</v>
      </c>
      <c r="W124" s="101">
        <v>9.5075402077605692E-7</v>
      </c>
      <c r="X124" s="101">
        <v>9.5735329383638279E-7</v>
      </c>
      <c r="Y124" s="101">
        <v>9.573602913653596E-7</v>
      </c>
      <c r="Z124" s="101">
        <v>9.6554299665077628E-7</v>
      </c>
      <c r="AA124" s="101">
        <v>9.7041810270064286E-7</v>
      </c>
      <c r="AB124" s="101">
        <v>9.7924524421070208E-7</v>
      </c>
      <c r="AC124" s="101">
        <v>9.8740617270335499E-7</v>
      </c>
      <c r="AD124" s="101">
        <v>9.9475894692271972E-7</v>
      </c>
      <c r="AE124" s="101">
        <v>1.0048413606782714E-6</v>
      </c>
      <c r="AF124" s="101">
        <v>1.0133968653522766E-6</v>
      </c>
    </row>
    <row r="125" spans="1:35">
      <c r="A125" s="101" t="s">
        <v>3669</v>
      </c>
      <c r="B125" s="101">
        <v>0</v>
      </c>
      <c r="C125" s="101">
        <v>0</v>
      </c>
      <c r="D125" s="101">
        <v>0</v>
      </c>
      <c r="E125" s="101">
        <v>0</v>
      </c>
      <c r="F125" s="101">
        <v>0</v>
      </c>
      <c r="G125" s="101">
        <v>0</v>
      </c>
      <c r="H125" s="101">
        <v>0</v>
      </c>
      <c r="I125" s="101">
        <v>0</v>
      </c>
      <c r="J125" s="101">
        <v>0</v>
      </c>
      <c r="K125" s="101">
        <v>0</v>
      </c>
      <c r="L125" s="101">
        <v>0</v>
      </c>
      <c r="M125" s="101">
        <v>0</v>
      </c>
      <c r="N125" s="101">
        <v>0</v>
      </c>
      <c r="O125" s="101">
        <v>0</v>
      </c>
      <c r="P125" s="101">
        <v>0</v>
      </c>
      <c r="Q125" s="101">
        <v>0</v>
      </c>
      <c r="R125" s="101">
        <v>0</v>
      </c>
      <c r="S125" s="101">
        <v>0</v>
      </c>
      <c r="T125" s="101">
        <v>0</v>
      </c>
      <c r="U125" s="101">
        <v>0</v>
      </c>
      <c r="V125" s="101">
        <v>0</v>
      </c>
      <c r="W125" s="101">
        <v>0</v>
      </c>
      <c r="X125" s="101">
        <v>0</v>
      </c>
      <c r="Y125" s="101">
        <v>0</v>
      </c>
      <c r="Z125" s="101">
        <v>0</v>
      </c>
      <c r="AA125" s="101">
        <v>0</v>
      </c>
      <c r="AB125" s="101">
        <v>0</v>
      </c>
      <c r="AC125" s="101">
        <v>0</v>
      </c>
      <c r="AD125" s="101">
        <v>0</v>
      </c>
      <c r="AE125" s="101">
        <v>0</v>
      </c>
      <c r="AF125" s="101">
        <v>0</v>
      </c>
    </row>
    <row r="126" spans="1:35">
      <c r="A126" s="101" t="s">
        <v>3670</v>
      </c>
      <c r="B126" s="101">
        <v>1.0433838709292265E-6</v>
      </c>
      <c r="C126" s="101">
        <v>1.0365544636185018E-6</v>
      </c>
      <c r="D126" s="101">
        <v>1.0488337998551222E-6</v>
      </c>
      <c r="E126" s="101">
        <v>1.0422750642040408E-6</v>
      </c>
      <c r="F126" s="101">
        <v>1.0425493552752243E-6</v>
      </c>
      <c r="G126" s="101">
        <v>1.0475761146686039E-6</v>
      </c>
      <c r="H126" s="101">
        <v>1.0424942195727693E-6</v>
      </c>
      <c r="I126" s="101">
        <v>1.039541382991635E-6</v>
      </c>
      <c r="J126" s="101">
        <v>1.0467747166301896E-6</v>
      </c>
      <c r="K126" s="101">
        <v>1.0571791976892481E-6</v>
      </c>
      <c r="L126" s="101">
        <v>1.0921840951013057E-6</v>
      </c>
      <c r="M126" s="101">
        <v>1.1097989868591676E-6</v>
      </c>
      <c r="N126" s="101">
        <v>1.1259734131477565E-6</v>
      </c>
      <c r="O126" s="101">
        <v>1.1393219838767287E-6</v>
      </c>
      <c r="P126" s="101">
        <v>1.1522932912762135E-6</v>
      </c>
      <c r="Q126" s="101">
        <v>1.1604502987396985E-6</v>
      </c>
      <c r="R126" s="101">
        <v>1.1709496083810969E-6</v>
      </c>
      <c r="S126" s="101">
        <v>1.1891162191046599E-6</v>
      </c>
      <c r="T126" s="101">
        <v>1.2052318902792542E-6</v>
      </c>
      <c r="U126" s="101">
        <v>1.2169280186697785E-6</v>
      </c>
      <c r="V126" s="101">
        <v>1.229115421853291E-6</v>
      </c>
      <c r="W126" s="101">
        <v>1.241474143849682E-6</v>
      </c>
      <c r="X126" s="101">
        <v>1.2531071135088387E-6</v>
      </c>
      <c r="Y126" s="101">
        <v>1.2590324521404733E-6</v>
      </c>
      <c r="Z126" s="101">
        <v>1.2691805582154702E-6</v>
      </c>
      <c r="AA126" s="101">
        <v>1.2780463671054787E-6</v>
      </c>
      <c r="AB126" s="101">
        <v>1.2898249577555823E-6</v>
      </c>
      <c r="AC126" s="101">
        <v>1.3022417713071858E-6</v>
      </c>
      <c r="AD126" s="101">
        <v>1.3144574059007076E-6</v>
      </c>
      <c r="AE126" s="101">
        <v>1.32889970247345E-6</v>
      </c>
      <c r="AF126" s="101">
        <v>1.3430481631526946E-6</v>
      </c>
    </row>
    <row r="127" spans="1:35">
      <c r="A127" s="101" t="s">
        <v>3671</v>
      </c>
      <c r="B127" s="101">
        <v>7.7034234125656186E-7</v>
      </c>
      <c r="C127" s="101">
        <v>8.2017982845239203E-7</v>
      </c>
      <c r="D127" s="101">
        <v>8.5250213867827901E-7</v>
      </c>
      <c r="E127" s="101">
        <v>8.4130072352170525E-7</v>
      </c>
      <c r="F127" s="101">
        <v>8.4412651875779628E-7</v>
      </c>
      <c r="G127" s="101">
        <v>8.5115167590929308E-7</v>
      </c>
      <c r="H127" s="101">
        <v>8.42085954855242E-7</v>
      </c>
      <c r="I127" s="101">
        <v>8.4003157686531116E-7</v>
      </c>
      <c r="J127" s="101">
        <v>8.5145311256702395E-7</v>
      </c>
      <c r="K127" s="101">
        <v>8.6231484595059749E-7</v>
      </c>
      <c r="L127" s="101">
        <v>9.0283397716690569E-7</v>
      </c>
      <c r="M127" s="101">
        <v>9.1362772593705848E-7</v>
      </c>
      <c r="N127" s="101">
        <v>9.2394624597204918E-7</v>
      </c>
      <c r="O127" s="101">
        <v>9.3233851518561436E-7</v>
      </c>
      <c r="P127" s="101">
        <v>9.4125300516083195E-7</v>
      </c>
      <c r="Q127" s="101">
        <v>9.4412169042366831E-7</v>
      </c>
      <c r="R127" s="101">
        <v>9.5249350996203424E-7</v>
      </c>
      <c r="S127" s="101">
        <v>9.7049139578432147E-7</v>
      </c>
      <c r="T127" s="101">
        <v>9.8196396518874406E-7</v>
      </c>
      <c r="U127" s="101">
        <v>9.8770501544948266E-7</v>
      </c>
      <c r="V127" s="101">
        <v>9.9622076692007708E-7</v>
      </c>
      <c r="W127" s="101">
        <v>1.00518954806839E-6</v>
      </c>
      <c r="X127" s="101">
        <v>1.0131579238671312E-6</v>
      </c>
      <c r="Y127" s="101">
        <v>1.013899420644563E-6</v>
      </c>
      <c r="Z127" s="101">
        <v>1.0229688817572052E-6</v>
      </c>
      <c r="AA127" s="101">
        <v>1.0289490544736662E-6</v>
      </c>
      <c r="AB127" s="101">
        <v>1.0390660939329474E-6</v>
      </c>
      <c r="AC127" s="101">
        <v>1.0487196677445706E-6</v>
      </c>
      <c r="AD127" s="101">
        <v>1.0575285312263546E-6</v>
      </c>
      <c r="AE127" s="101">
        <v>1.0692376291748963E-6</v>
      </c>
      <c r="AF127" s="101">
        <v>1.0794926285373653E-6</v>
      </c>
    </row>
    <row r="128" spans="1:35">
      <c r="A128" s="101" t="s">
        <v>3672</v>
      </c>
      <c r="B128" s="101">
        <v>4.5981167073804443E-7</v>
      </c>
      <c r="C128" s="101">
        <v>5.125158525203644E-7</v>
      </c>
      <c r="D128" s="101">
        <v>5.4262000638414918E-7</v>
      </c>
      <c r="E128" s="101">
        <v>5.3033156129515367E-7</v>
      </c>
      <c r="F128" s="101">
        <v>5.3335340798964515E-7</v>
      </c>
      <c r="G128" s="101">
        <v>5.401409507735607E-7</v>
      </c>
      <c r="H128" s="101">
        <v>5.3110225465900604E-7</v>
      </c>
      <c r="I128" s="101">
        <v>5.294705032898603E-7</v>
      </c>
      <c r="J128" s="101">
        <v>5.4063976600725632E-7</v>
      </c>
      <c r="K128" s="101">
        <v>5.5073128861518253E-7</v>
      </c>
      <c r="L128" s="101">
        <v>5.7682350575779258E-7</v>
      </c>
      <c r="M128" s="101">
        <v>5.8626817920004957E-7</v>
      </c>
      <c r="N128" s="101">
        <v>5.9403012789397675E-7</v>
      </c>
      <c r="O128" s="101">
        <v>6.0198408637008489E-7</v>
      </c>
      <c r="P128" s="101">
        <v>6.1052547533908529E-7</v>
      </c>
      <c r="Q128" s="101">
        <v>6.1300827100826485E-7</v>
      </c>
      <c r="R128" s="101">
        <v>6.2129696472826896E-7</v>
      </c>
      <c r="S128" s="101">
        <v>6.3919091311584142E-7</v>
      </c>
      <c r="T128" s="101">
        <v>6.5007550911564045E-7</v>
      </c>
      <c r="U128" s="101">
        <v>6.5534657878794952E-7</v>
      </c>
      <c r="V128" s="101">
        <v>6.6379030396890403E-7</v>
      </c>
      <c r="W128" s="101">
        <v>6.7265068374160315E-7</v>
      </c>
      <c r="X128" s="101">
        <v>6.8047428307875647E-7</v>
      </c>
      <c r="Y128" s="101">
        <v>6.80863128525171E-7</v>
      </c>
      <c r="Z128" s="101">
        <v>6.902402396186872E-7</v>
      </c>
      <c r="AA128" s="101">
        <v>6.9610453084235226E-7</v>
      </c>
      <c r="AB128" s="101">
        <v>7.0640803031945322E-7</v>
      </c>
      <c r="AC128" s="101">
        <v>7.1608977521756029E-7</v>
      </c>
      <c r="AD128" s="101">
        <v>7.2490497266953886E-7</v>
      </c>
      <c r="AE128" s="101">
        <v>7.3687370307252804E-7</v>
      </c>
      <c r="AF128" s="101">
        <v>7.4721900675291248E-7</v>
      </c>
    </row>
    <row r="129" spans="1:35">
      <c r="A129" s="101" t="s">
        <v>3673</v>
      </c>
      <c r="B129" s="101">
        <v>0</v>
      </c>
      <c r="C129" s="101">
        <v>0</v>
      </c>
      <c r="D129" s="101">
        <v>0</v>
      </c>
      <c r="E129" s="101">
        <v>0</v>
      </c>
      <c r="F129" s="101">
        <v>0</v>
      </c>
      <c r="G129" s="101">
        <v>0</v>
      </c>
      <c r="H129" s="101">
        <v>0</v>
      </c>
      <c r="I129" s="101">
        <v>0</v>
      </c>
      <c r="J129" s="101">
        <v>0</v>
      </c>
      <c r="K129" s="101">
        <v>0</v>
      </c>
      <c r="L129" s="101">
        <v>0</v>
      </c>
      <c r="M129" s="101">
        <v>0</v>
      </c>
      <c r="N129" s="101">
        <v>0</v>
      </c>
      <c r="O129" s="101">
        <v>0</v>
      </c>
      <c r="P129" s="101">
        <v>0</v>
      </c>
      <c r="Q129" s="101">
        <v>0</v>
      </c>
      <c r="R129" s="101">
        <v>0</v>
      </c>
      <c r="S129" s="101">
        <v>0</v>
      </c>
      <c r="T129" s="101">
        <v>0</v>
      </c>
      <c r="U129" s="101">
        <v>0</v>
      </c>
      <c r="V129" s="101">
        <v>0</v>
      </c>
      <c r="W129" s="101">
        <v>0</v>
      </c>
      <c r="X129" s="101">
        <v>0</v>
      </c>
      <c r="Y129" s="101">
        <v>0</v>
      </c>
      <c r="Z129" s="101">
        <v>0</v>
      </c>
      <c r="AA129" s="101">
        <v>0</v>
      </c>
      <c r="AB129" s="101">
        <v>0</v>
      </c>
      <c r="AC129" s="101">
        <v>0</v>
      </c>
      <c r="AD129" s="101">
        <v>0</v>
      </c>
      <c r="AE129" s="101">
        <v>0</v>
      </c>
      <c r="AF129" s="101">
        <v>0</v>
      </c>
    </row>
    <row r="130" spans="1:35">
      <c r="A130" s="101" t="s">
        <v>3674</v>
      </c>
      <c r="B130" s="101">
        <v>0</v>
      </c>
      <c r="C130" s="101">
        <v>0</v>
      </c>
      <c r="D130" s="101">
        <v>0</v>
      </c>
      <c r="E130" s="101">
        <v>0</v>
      </c>
      <c r="F130" s="101">
        <v>0</v>
      </c>
      <c r="G130" s="101">
        <v>0</v>
      </c>
      <c r="H130" s="101">
        <v>0</v>
      </c>
      <c r="I130" s="101">
        <v>0</v>
      </c>
      <c r="J130" s="101">
        <v>0</v>
      </c>
      <c r="K130" s="101">
        <v>0</v>
      </c>
      <c r="L130" s="101">
        <v>0</v>
      </c>
      <c r="M130" s="101">
        <v>0</v>
      </c>
      <c r="N130" s="101">
        <v>0</v>
      </c>
      <c r="O130" s="101">
        <v>0</v>
      </c>
      <c r="P130" s="101">
        <v>0</v>
      </c>
      <c r="Q130" s="101">
        <v>0</v>
      </c>
      <c r="R130" s="101">
        <v>0</v>
      </c>
      <c r="S130" s="101">
        <v>0</v>
      </c>
      <c r="T130" s="101">
        <v>0</v>
      </c>
      <c r="U130" s="101">
        <v>0</v>
      </c>
      <c r="V130" s="101">
        <v>0</v>
      </c>
      <c r="W130" s="101">
        <v>0</v>
      </c>
      <c r="X130" s="101">
        <v>0</v>
      </c>
      <c r="Y130" s="101">
        <v>0</v>
      </c>
      <c r="Z130" s="101">
        <v>0</v>
      </c>
      <c r="AA130" s="101">
        <v>0</v>
      </c>
      <c r="AB130" s="101">
        <v>0</v>
      </c>
      <c r="AC130" s="101">
        <v>0</v>
      </c>
      <c r="AD130" s="101">
        <v>0</v>
      </c>
      <c r="AE130" s="101">
        <v>0</v>
      </c>
      <c r="AF130" s="101">
        <v>0</v>
      </c>
    </row>
    <row r="131" spans="1:35">
      <c r="A131" s="101" t="s">
        <v>3675</v>
      </c>
      <c r="B131" s="101">
        <v>4.5981167073804443E-7</v>
      </c>
      <c r="C131" s="101">
        <v>5.125158525203644E-7</v>
      </c>
      <c r="D131" s="101">
        <v>5.4262000638414918E-7</v>
      </c>
      <c r="E131" s="101">
        <v>5.3033156129515367E-7</v>
      </c>
      <c r="F131" s="101">
        <v>5.3335340798964515E-7</v>
      </c>
      <c r="G131" s="101">
        <v>5.401409507735607E-7</v>
      </c>
      <c r="H131" s="101">
        <v>5.3110225465900604E-7</v>
      </c>
      <c r="I131" s="101">
        <v>5.294705032898603E-7</v>
      </c>
      <c r="J131" s="101">
        <v>5.4063976600725632E-7</v>
      </c>
      <c r="K131" s="101">
        <v>5.5073128861518253E-7</v>
      </c>
      <c r="L131" s="101">
        <v>5.7682350575779258E-7</v>
      </c>
      <c r="M131" s="101">
        <v>5.8626817920004957E-7</v>
      </c>
      <c r="N131" s="101">
        <v>5.9403012789397675E-7</v>
      </c>
      <c r="O131" s="101">
        <v>6.0198408637008489E-7</v>
      </c>
      <c r="P131" s="101">
        <v>6.1052547533908529E-7</v>
      </c>
      <c r="Q131" s="101">
        <v>6.1300827100826485E-7</v>
      </c>
      <c r="R131" s="101">
        <v>6.2129696472826896E-7</v>
      </c>
      <c r="S131" s="101">
        <v>6.3919091311584142E-7</v>
      </c>
      <c r="T131" s="101">
        <v>6.5007550911564045E-7</v>
      </c>
      <c r="U131" s="101">
        <v>6.5534657878794952E-7</v>
      </c>
      <c r="V131" s="101">
        <v>6.6379030396890403E-7</v>
      </c>
      <c r="W131" s="101">
        <v>6.7265068374160315E-7</v>
      </c>
      <c r="X131" s="101">
        <v>6.8047428307875647E-7</v>
      </c>
      <c r="Y131" s="101">
        <v>6.80863128525171E-7</v>
      </c>
      <c r="Z131" s="101">
        <v>6.902402396186872E-7</v>
      </c>
      <c r="AA131" s="101">
        <v>6.9610453084235226E-7</v>
      </c>
      <c r="AB131" s="101">
        <v>7.0640803031945322E-7</v>
      </c>
      <c r="AC131" s="101">
        <v>7.1608977521756029E-7</v>
      </c>
      <c r="AD131" s="101">
        <v>7.2490497266953886E-7</v>
      </c>
      <c r="AE131" s="101">
        <v>7.3687370307252804E-7</v>
      </c>
      <c r="AF131" s="101">
        <v>7.4721900675291248E-7</v>
      </c>
    </row>
    <row r="132" spans="1:35">
      <c r="A132" s="102" t="s">
        <v>3688</v>
      </c>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row>
    <row r="133" spans="1:35">
      <c r="A133" s="101" t="s">
        <v>427</v>
      </c>
      <c r="B133" s="101">
        <v>2020</v>
      </c>
      <c r="C133" s="101">
        <v>2021</v>
      </c>
      <c r="D133" s="101">
        <v>2022</v>
      </c>
      <c r="E133" s="101">
        <v>2023</v>
      </c>
      <c r="F133" s="101">
        <v>2024</v>
      </c>
      <c r="G133" s="101">
        <v>2025</v>
      </c>
      <c r="H133" s="101">
        <v>2026</v>
      </c>
      <c r="I133" s="101">
        <v>2027</v>
      </c>
      <c r="J133" s="101">
        <v>2028</v>
      </c>
      <c r="K133" s="101">
        <v>2029</v>
      </c>
      <c r="L133" s="101">
        <v>2030</v>
      </c>
      <c r="M133" s="101">
        <v>2031</v>
      </c>
      <c r="N133" s="101">
        <v>2032</v>
      </c>
      <c r="O133" s="101">
        <v>2033</v>
      </c>
      <c r="P133" s="101">
        <v>2034</v>
      </c>
      <c r="Q133" s="101">
        <v>2035</v>
      </c>
      <c r="R133" s="101">
        <v>2036</v>
      </c>
      <c r="S133" s="101">
        <v>2037</v>
      </c>
      <c r="T133" s="101">
        <v>2038</v>
      </c>
      <c r="U133" s="101">
        <v>2039</v>
      </c>
      <c r="V133" s="101">
        <v>2040</v>
      </c>
      <c r="W133" s="101">
        <v>2041</v>
      </c>
      <c r="X133" s="101">
        <v>2042</v>
      </c>
      <c r="Y133" s="101">
        <v>2043</v>
      </c>
      <c r="Z133" s="101">
        <v>2044</v>
      </c>
      <c r="AA133" s="101">
        <v>2045</v>
      </c>
      <c r="AB133" s="101">
        <v>2046</v>
      </c>
      <c r="AC133" s="101">
        <v>2047</v>
      </c>
      <c r="AD133" s="101">
        <v>2048</v>
      </c>
      <c r="AE133" s="101">
        <v>2049</v>
      </c>
      <c r="AF133" s="101">
        <v>2050</v>
      </c>
    </row>
    <row r="134" spans="1:35">
      <c r="A134" s="101" t="s">
        <v>3689</v>
      </c>
      <c r="B134" s="101">
        <v>0</v>
      </c>
      <c r="C134" s="101">
        <v>0</v>
      </c>
      <c r="D134" s="101">
        <v>0</v>
      </c>
      <c r="E134" s="101">
        <v>0</v>
      </c>
      <c r="F134" s="101">
        <v>0</v>
      </c>
      <c r="G134" s="101">
        <v>0</v>
      </c>
      <c r="H134" s="101">
        <v>0</v>
      </c>
      <c r="I134" s="101">
        <v>0</v>
      </c>
      <c r="J134" s="101">
        <v>0</v>
      </c>
      <c r="K134" s="101">
        <v>0</v>
      </c>
      <c r="L134" s="101">
        <v>0</v>
      </c>
      <c r="M134" s="101">
        <v>0</v>
      </c>
      <c r="N134" s="101">
        <v>0</v>
      </c>
      <c r="O134" s="101">
        <v>0</v>
      </c>
      <c r="P134" s="101">
        <v>0</v>
      </c>
      <c r="Q134" s="101">
        <v>0</v>
      </c>
      <c r="R134" s="101">
        <v>0</v>
      </c>
      <c r="S134" s="101">
        <v>0</v>
      </c>
      <c r="T134" s="101">
        <v>0</v>
      </c>
      <c r="U134" s="101">
        <v>0</v>
      </c>
      <c r="V134" s="101">
        <v>0</v>
      </c>
      <c r="W134" s="101">
        <v>0</v>
      </c>
      <c r="X134" s="101">
        <v>0</v>
      </c>
      <c r="Y134" s="101">
        <v>0</v>
      </c>
      <c r="Z134" s="101">
        <v>0</v>
      </c>
      <c r="AA134" s="101">
        <v>0</v>
      </c>
      <c r="AB134" s="101">
        <v>0</v>
      </c>
      <c r="AC134" s="101">
        <v>0</v>
      </c>
      <c r="AD134" s="101">
        <v>0</v>
      </c>
      <c r="AE134" s="101">
        <v>0</v>
      </c>
      <c r="AF134" s="101">
        <v>0</v>
      </c>
    </row>
    <row r="135" spans="1:35">
      <c r="A135" s="101" t="s">
        <v>3690</v>
      </c>
      <c r="B135" s="101">
        <v>0</v>
      </c>
      <c r="C135" s="101">
        <v>0</v>
      </c>
      <c r="D135" s="101">
        <v>0</v>
      </c>
      <c r="E135" s="101">
        <v>0</v>
      </c>
      <c r="F135" s="101">
        <v>0</v>
      </c>
      <c r="G135" s="101">
        <v>0</v>
      </c>
      <c r="H135" s="101">
        <v>0</v>
      </c>
      <c r="I135" s="101">
        <v>0</v>
      </c>
      <c r="J135" s="101">
        <v>0</v>
      </c>
      <c r="K135" s="101">
        <v>0</v>
      </c>
      <c r="L135" s="101">
        <v>0</v>
      </c>
      <c r="M135" s="101">
        <v>0</v>
      </c>
      <c r="N135" s="101">
        <v>0</v>
      </c>
      <c r="O135" s="101">
        <v>0</v>
      </c>
      <c r="P135" s="101">
        <v>0</v>
      </c>
      <c r="Q135" s="101">
        <v>0</v>
      </c>
      <c r="R135" s="101">
        <v>0</v>
      </c>
      <c r="S135" s="101">
        <v>0</v>
      </c>
      <c r="T135" s="101">
        <v>0</v>
      </c>
      <c r="U135" s="101">
        <v>0</v>
      </c>
      <c r="V135" s="101">
        <v>0</v>
      </c>
      <c r="W135" s="101">
        <v>0</v>
      </c>
      <c r="X135" s="101">
        <v>0</v>
      </c>
      <c r="Y135" s="101">
        <v>0</v>
      </c>
      <c r="Z135" s="101">
        <v>0</v>
      </c>
      <c r="AA135" s="101">
        <v>0</v>
      </c>
      <c r="AB135" s="101">
        <v>0</v>
      </c>
      <c r="AC135" s="101">
        <v>0</v>
      </c>
      <c r="AD135" s="101">
        <v>0</v>
      </c>
      <c r="AE135" s="101">
        <v>0</v>
      </c>
      <c r="AF135" s="101">
        <v>0</v>
      </c>
    </row>
    <row r="136" spans="1:35">
      <c r="A136" s="101" t="s">
        <v>3691</v>
      </c>
      <c r="B136" s="101">
        <v>0</v>
      </c>
      <c r="C136" s="101">
        <v>0</v>
      </c>
      <c r="D136" s="101">
        <v>0</v>
      </c>
      <c r="E136" s="101">
        <v>0</v>
      </c>
      <c r="F136" s="101">
        <v>0</v>
      </c>
      <c r="G136" s="101">
        <v>0</v>
      </c>
      <c r="H136" s="101">
        <v>0</v>
      </c>
      <c r="I136" s="101">
        <v>0</v>
      </c>
      <c r="J136" s="101">
        <v>0</v>
      </c>
      <c r="K136" s="101">
        <v>0</v>
      </c>
      <c r="L136" s="101">
        <v>0</v>
      </c>
      <c r="M136" s="101">
        <v>0</v>
      </c>
      <c r="N136" s="101">
        <v>0</v>
      </c>
      <c r="O136" s="101">
        <v>0</v>
      </c>
      <c r="P136" s="101">
        <v>0</v>
      </c>
      <c r="Q136" s="101">
        <v>0</v>
      </c>
      <c r="R136" s="101">
        <v>0</v>
      </c>
      <c r="S136" s="101">
        <v>0</v>
      </c>
      <c r="T136" s="101">
        <v>0</v>
      </c>
      <c r="U136" s="101">
        <v>0</v>
      </c>
      <c r="V136" s="101">
        <v>0</v>
      </c>
      <c r="W136" s="101">
        <v>0</v>
      </c>
      <c r="X136" s="101">
        <v>0</v>
      </c>
      <c r="Y136" s="101">
        <v>0</v>
      </c>
      <c r="Z136" s="101">
        <v>0</v>
      </c>
      <c r="AA136" s="101">
        <v>0</v>
      </c>
      <c r="AB136" s="101">
        <v>0</v>
      </c>
      <c r="AC136" s="101">
        <v>0</v>
      </c>
      <c r="AD136" s="101">
        <v>0</v>
      </c>
      <c r="AE136" s="101">
        <v>0</v>
      </c>
      <c r="AF136" s="101">
        <v>0</v>
      </c>
    </row>
    <row r="137" spans="1:35">
      <c r="A137" s="101" t="s">
        <v>3692</v>
      </c>
      <c r="B137" s="101">
        <v>0</v>
      </c>
      <c r="C137" s="101">
        <v>0</v>
      </c>
      <c r="D137" s="101">
        <v>0</v>
      </c>
      <c r="E137" s="101">
        <v>0</v>
      </c>
      <c r="F137" s="101">
        <v>0</v>
      </c>
      <c r="G137" s="101">
        <v>0</v>
      </c>
      <c r="H137" s="101">
        <v>0</v>
      </c>
      <c r="I137" s="101">
        <v>0</v>
      </c>
      <c r="J137" s="101">
        <v>0</v>
      </c>
      <c r="K137" s="101">
        <v>0</v>
      </c>
      <c r="L137" s="101">
        <v>0</v>
      </c>
      <c r="M137" s="101">
        <v>0</v>
      </c>
      <c r="N137" s="101">
        <v>0</v>
      </c>
      <c r="O137" s="101">
        <v>0</v>
      </c>
      <c r="P137" s="101">
        <v>0</v>
      </c>
      <c r="Q137" s="101">
        <v>0</v>
      </c>
      <c r="R137" s="101">
        <v>0</v>
      </c>
      <c r="S137" s="101">
        <v>0</v>
      </c>
      <c r="T137" s="101">
        <v>0</v>
      </c>
      <c r="U137" s="101">
        <v>0</v>
      </c>
      <c r="V137" s="101">
        <v>0</v>
      </c>
      <c r="W137" s="101">
        <v>0</v>
      </c>
      <c r="X137" s="101">
        <v>0</v>
      </c>
      <c r="Y137" s="101">
        <v>0</v>
      </c>
      <c r="Z137" s="101">
        <v>0</v>
      </c>
      <c r="AA137" s="101">
        <v>0</v>
      </c>
      <c r="AB137" s="101">
        <v>0</v>
      </c>
      <c r="AC137" s="101">
        <v>0</v>
      </c>
      <c r="AD137" s="101">
        <v>0</v>
      </c>
      <c r="AE137" s="101">
        <v>0</v>
      </c>
      <c r="AF137" s="101">
        <v>0</v>
      </c>
    </row>
    <row r="138" spans="1:35">
      <c r="A138" s="101" t="s">
        <v>3693</v>
      </c>
      <c r="B138" s="101">
        <v>0</v>
      </c>
      <c r="C138" s="101">
        <v>0</v>
      </c>
      <c r="D138" s="101">
        <v>0</v>
      </c>
      <c r="E138" s="101">
        <v>0</v>
      </c>
      <c r="F138" s="101">
        <v>0</v>
      </c>
      <c r="G138" s="101">
        <v>0</v>
      </c>
      <c r="H138" s="101">
        <v>0</v>
      </c>
      <c r="I138" s="101">
        <v>0</v>
      </c>
      <c r="J138" s="101">
        <v>0</v>
      </c>
      <c r="K138" s="101">
        <v>0</v>
      </c>
      <c r="L138" s="101">
        <v>0</v>
      </c>
      <c r="M138" s="101">
        <v>0</v>
      </c>
      <c r="N138" s="101">
        <v>0</v>
      </c>
      <c r="O138" s="101">
        <v>0</v>
      </c>
      <c r="P138" s="101">
        <v>0</v>
      </c>
      <c r="Q138" s="101">
        <v>0</v>
      </c>
      <c r="R138" s="101">
        <v>0</v>
      </c>
      <c r="S138" s="101">
        <v>0</v>
      </c>
      <c r="T138" s="101">
        <v>0</v>
      </c>
      <c r="U138" s="101">
        <v>0</v>
      </c>
      <c r="V138" s="101">
        <v>0</v>
      </c>
      <c r="W138" s="101">
        <v>0</v>
      </c>
      <c r="X138" s="101">
        <v>0</v>
      </c>
      <c r="Y138" s="101">
        <v>0</v>
      </c>
      <c r="Z138" s="101">
        <v>0</v>
      </c>
      <c r="AA138" s="101">
        <v>0</v>
      </c>
      <c r="AB138" s="101">
        <v>0</v>
      </c>
      <c r="AC138" s="101">
        <v>0</v>
      </c>
      <c r="AD138" s="101">
        <v>0</v>
      </c>
      <c r="AE138" s="101">
        <v>0</v>
      </c>
      <c r="AF138" s="101">
        <v>0</v>
      </c>
    </row>
    <row r="139" spans="1:35">
      <c r="A139" s="101" t="s">
        <v>3694</v>
      </c>
      <c r="B139" s="101">
        <v>0</v>
      </c>
      <c r="C139" s="101">
        <v>0</v>
      </c>
      <c r="D139" s="101">
        <v>0</v>
      </c>
      <c r="E139" s="101">
        <v>0</v>
      </c>
      <c r="F139" s="101">
        <v>0</v>
      </c>
      <c r="G139" s="101">
        <v>0</v>
      </c>
      <c r="H139" s="101">
        <v>0</v>
      </c>
      <c r="I139" s="101">
        <v>0</v>
      </c>
      <c r="J139" s="101">
        <v>0</v>
      </c>
      <c r="K139" s="101">
        <v>0</v>
      </c>
      <c r="L139" s="101">
        <v>0</v>
      </c>
      <c r="M139" s="101">
        <v>0</v>
      </c>
      <c r="N139" s="101">
        <v>0</v>
      </c>
      <c r="O139" s="101">
        <v>0</v>
      </c>
      <c r="P139" s="101">
        <v>0</v>
      </c>
      <c r="Q139" s="101">
        <v>0</v>
      </c>
      <c r="R139" s="101">
        <v>0</v>
      </c>
      <c r="S139" s="101">
        <v>0</v>
      </c>
      <c r="T139" s="101">
        <v>0</v>
      </c>
      <c r="U139" s="101">
        <v>0</v>
      </c>
      <c r="V139" s="101">
        <v>0</v>
      </c>
      <c r="W139" s="101">
        <v>0</v>
      </c>
      <c r="X139" s="101">
        <v>0</v>
      </c>
      <c r="Y139" s="101">
        <v>0</v>
      </c>
      <c r="Z139" s="101">
        <v>0</v>
      </c>
      <c r="AA139" s="101">
        <v>0</v>
      </c>
      <c r="AB139" s="101">
        <v>0</v>
      </c>
      <c r="AC139" s="101">
        <v>0</v>
      </c>
      <c r="AD139" s="101">
        <v>0</v>
      </c>
      <c r="AE139" s="101">
        <v>0</v>
      </c>
      <c r="AF139" s="101">
        <v>0</v>
      </c>
    </row>
    <row r="140" spans="1:35">
      <c r="A140" s="101" t="s">
        <v>3695</v>
      </c>
      <c r="B140" s="101">
        <v>0</v>
      </c>
      <c r="C140" s="101">
        <v>0</v>
      </c>
      <c r="D140" s="101">
        <v>0</v>
      </c>
      <c r="E140" s="101">
        <v>0</v>
      </c>
      <c r="F140" s="101">
        <v>0</v>
      </c>
      <c r="G140" s="101">
        <v>0</v>
      </c>
      <c r="H140" s="101">
        <v>0</v>
      </c>
      <c r="I140" s="101">
        <v>0</v>
      </c>
      <c r="J140" s="101">
        <v>0</v>
      </c>
      <c r="K140" s="101">
        <v>0</v>
      </c>
      <c r="L140" s="101">
        <v>0</v>
      </c>
      <c r="M140" s="101">
        <v>0</v>
      </c>
      <c r="N140" s="101">
        <v>0</v>
      </c>
      <c r="O140" s="101">
        <v>0</v>
      </c>
      <c r="P140" s="101">
        <v>0</v>
      </c>
      <c r="Q140" s="101">
        <v>0</v>
      </c>
      <c r="R140" s="101">
        <v>0</v>
      </c>
      <c r="S140" s="101">
        <v>0</v>
      </c>
      <c r="T140" s="101">
        <v>0</v>
      </c>
      <c r="U140" s="101">
        <v>0</v>
      </c>
      <c r="V140" s="101">
        <v>0</v>
      </c>
      <c r="W140" s="101">
        <v>0</v>
      </c>
      <c r="X140" s="101">
        <v>0</v>
      </c>
      <c r="Y140" s="101">
        <v>0</v>
      </c>
      <c r="Z140" s="101">
        <v>0</v>
      </c>
      <c r="AA140" s="101">
        <v>0</v>
      </c>
      <c r="AB140" s="101">
        <v>0</v>
      </c>
      <c r="AC140" s="101">
        <v>0</v>
      </c>
      <c r="AD140" s="101">
        <v>0</v>
      </c>
      <c r="AE140" s="101">
        <v>0</v>
      </c>
      <c r="AF140" s="101">
        <v>0</v>
      </c>
    </row>
    <row r="141" spans="1:35">
      <c r="A141" s="101" t="s">
        <v>3675</v>
      </c>
      <c r="B141" s="101">
        <v>0</v>
      </c>
      <c r="C141" s="101">
        <v>0</v>
      </c>
      <c r="D141" s="101">
        <v>0</v>
      </c>
      <c r="E141" s="101">
        <v>0</v>
      </c>
      <c r="F141" s="101">
        <v>0</v>
      </c>
      <c r="G141" s="101">
        <v>0</v>
      </c>
      <c r="H141" s="101">
        <v>0</v>
      </c>
      <c r="I141" s="101">
        <v>0</v>
      </c>
      <c r="J141" s="101">
        <v>0</v>
      </c>
      <c r="K141" s="101">
        <v>0</v>
      </c>
      <c r="L141" s="101">
        <v>0</v>
      </c>
      <c r="M141" s="101">
        <v>0</v>
      </c>
      <c r="N141" s="101">
        <v>0</v>
      </c>
      <c r="O141" s="101">
        <v>0</v>
      </c>
      <c r="P141" s="101">
        <v>0</v>
      </c>
      <c r="Q141" s="101">
        <v>0</v>
      </c>
      <c r="R141" s="101">
        <v>0</v>
      </c>
      <c r="S141" s="101">
        <v>0</v>
      </c>
      <c r="T141" s="101">
        <v>0</v>
      </c>
      <c r="U141" s="101">
        <v>0</v>
      </c>
      <c r="V141" s="101">
        <v>0</v>
      </c>
      <c r="W141" s="101">
        <v>0</v>
      </c>
      <c r="X141" s="101">
        <v>0</v>
      </c>
      <c r="Y141" s="101">
        <v>0</v>
      </c>
      <c r="Z141" s="101">
        <v>0</v>
      </c>
      <c r="AA141" s="101">
        <v>0</v>
      </c>
      <c r="AB141" s="101">
        <v>0</v>
      </c>
      <c r="AC141" s="101">
        <v>0</v>
      </c>
      <c r="AD141" s="101">
        <v>0</v>
      </c>
      <c r="AE141" s="101">
        <v>0</v>
      </c>
      <c r="AF141" s="101">
        <v>0</v>
      </c>
    </row>
    <row r="142" spans="1:35">
      <c r="A142" s="102" t="s">
        <v>3696</v>
      </c>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row>
    <row r="143" spans="1:35">
      <c r="A143" s="101" t="s">
        <v>427</v>
      </c>
      <c r="B143" s="101">
        <v>2020</v>
      </c>
      <c r="C143" s="101">
        <v>2021</v>
      </c>
      <c r="D143" s="101">
        <v>2022</v>
      </c>
      <c r="E143" s="101">
        <v>2023</v>
      </c>
      <c r="F143" s="101">
        <v>2024</v>
      </c>
      <c r="G143" s="101">
        <v>2025</v>
      </c>
      <c r="H143" s="101">
        <v>2026</v>
      </c>
      <c r="I143" s="101">
        <v>2027</v>
      </c>
      <c r="J143" s="101">
        <v>2028</v>
      </c>
      <c r="K143" s="101">
        <v>2029</v>
      </c>
      <c r="L143" s="101">
        <v>2030</v>
      </c>
      <c r="M143" s="101">
        <v>2031</v>
      </c>
      <c r="N143" s="101">
        <v>2032</v>
      </c>
      <c r="O143" s="101">
        <v>2033</v>
      </c>
      <c r="P143" s="101">
        <v>2034</v>
      </c>
      <c r="Q143" s="101">
        <v>2035</v>
      </c>
      <c r="R143" s="101">
        <v>2036</v>
      </c>
      <c r="S143" s="101">
        <v>2037</v>
      </c>
      <c r="T143" s="101">
        <v>2038</v>
      </c>
      <c r="U143" s="101">
        <v>2039</v>
      </c>
      <c r="V143" s="101">
        <v>2040</v>
      </c>
      <c r="W143" s="101">
        <v>2041</v>
      </c>
      <c r="X143" s="101">
        <v>2042</v>
      </c>
      <c r="Y143" s="101">
        <v>2043</v>
      </c>
      <c r="Z143" s="101">
        <v>2044</v>
      </c>
      <c r="AA143" s="101">
        <v>2045</v>
      </c>
      <c r="AB143" s="101">
        <v>2046</v>
      </c>
      <c r="AC143" s="101">
        <v>2047</v>
      </c>
      <c r="AD143" s="101">
        <v>2048</v>
      </c>
      <c r="AE143" s="101">
        <v>2049</v>
      </c>
      <c r="AF143" s="101">
        <v>2050</v>
      </c>
    </row>
    <row r="144" spans="1:35">
      <c r="A144" s="101" t="s">
        <v>3668</v>
      </c>
      <c r="B144" s="104">
        <v>5.2768520933097091E-6</v>
      </c>
      <c r="C144" s="104">
        <v>4.8451926756206613E-6</v>
      </c>
      <c r="D144" s="104">
        <v>4.4135332579317278E-6</v>
      </c>
      <c r="E144" s="104">
        <v>3.9818738402426808E-6</v>
      </c>
      <c r="F144" s="104">
        <v>3.5502144225536329E-6</v>
      </c>
      <c r="G144" s="104">
        <v>3.1185550048645855E-6</v>
      </c>
      <c r="H144" s="104">
        <v>2.686895587175652E-6</v>
      </c>
      <c r="I144" s="104">
        <v>2.255236169486605E-6</v>
      </c>
      <c r="J144" s="104">
        <v>1.8235767517975574E-6</v>
      </c>
      <c r="K144" s="104">
        <v>1.3919173341086239E-6</v>
      </c>
      <c r="L144" s="104">
        <v>9.6025791641957667E-7</v>
      </c>
      <c r="M144" s="104">
        <v>9.3686076921739722E-7</v>
      </c>
      <c r="N144" s="104">
        <v>9.1346362201529645E-7</v>
      </c>
      <c r="O144" s="104">
        <v>8.9006647481319567E-7</v>
      </c>
      <c r="P144" s="104">
        <v>8.6666932761109511E-7</v>
      </c>
      <c r="Q144" s="104">
        <v>8.4327218040900143E-7</v>
      </c>
      <c r="R144" s="104">
        <v>8.1987503320690065E-7</v>
      </c>
      <c r="S144" s="104">
        <v>7.9647788600479987E-7</v>
      </c>
      <c r="T144" s="104">
        <v>7.730807388026992E-7</v>
      </c>
      <c r="U144" s="104">
        <v>7.4968359160059843E-7</v>
      </c>
      <c r="V144" s="104">
        <v>7.2628644439850485E-7</v>
      </c>
      <c r="W144" s="104">
        <v>7.0288929719640408E-7</v>
      </c>
      <c r="X144" s="104">
        <v>6.7949214999430341E-7</v>
      </c>
      <c r="Y144" s="104">
        <v>6.5609500279220263E-7</v>
      </c>
      <c r="Z144" s="104">
        <v>6.3269785559010186E-7</v>
      </c>
      <c r="AA144" s="104">
        <v>6.0930070838800108E-7</v>
      </c>
      <c r="AB144" s="104">
        <v>5.8590356118590761E-7</v>
      </c>
      <c r="AC144" s="104">
        <v>5.6250641398380684E-7</v>
      </c>
      <c r="AD144" s="104">
        <v>5.3910926678170606E-7</v>
      </c>
      <c r="AE144" s="104">
        <v>5.1571211957960539E-7</v>
      </c>
      <c r="AF144" s="104">
        <v>4.9231497237750461E-7</v>
      </c>
    </row>
    <row r="145" spans="1:32">
      <c r="A145" s="101" t="s">
        <v>3669</v>
      </c>
      <c r="B145" s="104">
        <v>0</v>
      </c>
      <c r="C145" s="104">
        <v>0</v>
      </c>
      <c r="D145" s="104">
        <v>0</v>
      </c>
      <c r="E145" s="104">
        <v>0</v>
      </c>
      <c r="F145" s="104">
        <v>0</v>
      </c>
      <c r="G145" s="104">
        <v>0</v>
      </c>
      <c r="H145" s="104">
        <v>0</v>
      </c>
      <c r="I145" s="104">
        <v>0</v>
      </c>
      <c r="J145" s="104">
        <v>0</v>
      </c>
      <c r="K145" s="104">
        <v>0</v>
      </c>
      <c r="L145" s="104">
        <v>0</v>
      </c>
      <c r="M145" s="104">
        <v>0</v>
      </c>
      <c r="N145" s="104">
        <v>0</v>
      </c>
      <c r="O145" s="104">
        <v>0</v>
      </c>
      <c r="P145" s="104">
        <v>0</v>
      </c>
      <c r="Q145" s="104">
        <v>0</v>
      </c>
      <c r="R145" s="104">
        <v>0</v>
      </c>
      <c r="S145" s="104">
        <v>0</v>
      </c>
      <c r="T145" s="104">
        <v>0</v>
      </c>
      <c r="U145" s="104">
        <v>0</v>
      </c>
      <c r="V145" s="104">
        <v>0</v>
      </c>
      <c r="W145" s="104">
        <v>0</v>
      </c>
      <c r="X145" s="104">
        <v>0</v>
      </c>
      <c r="Y145" s="104">
        <v>0</v>
      </c>
      <c r="Z145" s="104">
        <v>0</v>
      </c>
      <c r="AA145" s="104">
        <v>0</v>
      </c>
      <c r="AB145" s="104">
        <v>0</v>
      </c>
      <c r="AC145" s="104">
        <v>0</v>
      </c>
      <c r="AD145" s="104">
        <v>0</v>
      </c>
      <c r="AE145" s="104">
        <v>0</v>
      </c>
      <c r="AF145" s="104">
        <v>0</v>
      </c>
    </row>
    <row r="146" spans="1:32">
      <c r="A146" s="101" t="s">
        <v>3670</v>
      </c>
      <c r="B146" s="104">
        <v>5.2768520933097091E-6</v>
      </c>
      <c r="C146" s="104">
        <v>4.8451926756206613E-6</v>
      </c>
      <c r="D146" s="104">
        <v>4.4135332579317278E-6</v>
      </c>
      <c r="E146" s="104">
        <v>3.9818738402426808E-6</v>
      </c>
      <c r="F146" s="104">
        <v>3.5502144225536329E-6</v>
      </c>
      <c r="G146" s="104">
        <v>3.1185550048645855E-6</v>
      </c>
      <c r="H146" s="104">
        <v>2.686895587175652E-6</v>
      </c>
      <c r="I146" s="104">
        <v>2.255236169486605E-6</v>
      </c>
      <c r="J146" s="104">
        <v>1.8235767517975574E-6</v>
      </c>
      <c r="K146" s="104">
        <v>1.3919173341086239E-6</v>
      </c>
      <c r="L146" s="104">
        <v>9.6025791641957667E-7</v>
      </c>
      <c r="M146" s="104">
        <v>9.3686076921739722E-7</v>
      </c>
      <c r="N146" s="104">
        <v>9.1346362201529645E-7</v>
      </c>
      <c r="O146" s="104">
        <v>8.9006647481319567E-7</v>
      </c>
      <c r="P146" s="104">
        <v>8.6666932761109511E-7</v>
      </c>
      <c r="Q146" s="104">
        <v>8.4327218040900143E-7</v>
      </c>
      <c r="R146" s="104">
        <v>8.1987503320690065E-7</v>
      </c>
      <c r="S146" s="104">
        <v>7.9647788600479987E-7</v>
      </c>
      <c r="T146" s="104">
        <v>7.730807388026992E-7</v>
      </c>
      <c r="U146" s="104">
        <v>7.4968359160059843E-7</v>
      </c>
      <c r="V146" s="104">
        <v>7.2628644439850485E-7</v>
      </c>
      <c r="W146" s="104">
        <v>7.0288929719640408E-7</v>
      </c>
      <c r="X146" s="104">
        <v>6.7949214999430341E-7</v>
      </c>
      <c r="Y146" s="104">
        <v>6.5609500279220263E-7</v>
      </c>
      <c r="Z146" s="104">
        <v>6.3269785559010186E-7</v>
      </c>
      <c r="AA146" s="104">
        <v>6.0930070838800108E-7</v>
      </c>
      <c r="AB146" s="104">
        <v>5.8590356118590761E-7</v>
      </c>
      <c r="AC146" s="104">
        <v>5.6250641398380684E-7</v>
      </c>
      <c r="AD146" s="104">
        <v>5.3910926678170606E-7</v>
      </c>
      <c r="AE146" s="104">
        <v>5.1571211957960539E-7</v>
      </c>
      <c r="AF146" s="104">
        <v>4.9231497237750461E-7</v>
      </c>
    </row>
    <row r="147" spans="1:32">
      <c r="A147" s="101" t="s">
        <v>3671</v>
      </c>
      <c r="B147" s="104">
        <v>5.2768520933097091E-6</v>
      </c>
      <c r="C147" s="104">
        <v>4.8451926756206613E-6</v>
      </c>
      <c r="D147" s="104">
        <v>4.4135332579317278E-6</v>
      </c>
      <c r="E147" s="104">
        <v>3.9818738402426808E-6</v>
      </c>
      <c r="F147" s="104">
        <v>3.5502144225536329E-6</v>
      </c>
      <c r="G147" s="104">
        <v>3.1185550048645855E-6</v>
      </c>
      <c r="H147" s="104">
        <v>2.686895587175652E-6</v>
      </c>
      <c r="I147" s="104">
        <v>2.255236169486605E-6</v>
      </c>
      <c r="J147" s="104">
        <v>1.8235767517975574E-6</v>
      </c>
      <c r="K147" s="104">
        <v>1.3919173341086239E-6</v>
      </c>
      <c r="L147" s="104">
        <v>9.6025791641957667E-7</v>
      </c>
      <c r="M147" s="104">
        <v>9.3686076921739722E-7</v>
      </c>
      <c r="N147" s="104">
        <v>9.1346362201529645E-7</v>
      </c>
      <c r="O147" s="104">
        <v>8.9006647481319567E-7</v>
      </c>
      <c r="P147" s="104">
        <v>8.6666932761109511E-7</v>
      </c>
      <c r="Q147" s="104">
        <v>8.4327218040900143E-7</v>
      </c>
      <c r="R147" s="104">
        <v>8.1987503320690065E-7</v>
      </c>
      <c r="S147" s="104">
        <v>7.9647788600479987E-7</v>
      </c>
      <c r="T147" s="104">
        <v>7.730807388026992E-7</v>
      </c>
      <c r="U147" s="104">
        <v>7.4968359160059843E-7</v>
      </c>
      <c r="V147" s="104">
        <v>7.2628644439850485E-7</v>
      </c>
      <c r="W147" s="104">
        <v>7.0288929719640408E-7</v>
      </c>
      <c r="X147" s="104">
        <v>6.7949214999430341E-7</v>
      </c>
      <c r="Y147" s="104">
        <v>6.5609500279220263E-7</v>
      </c>
      <c r="Z147" s="104">
        <v>6.3269785559010186E-7</v>
      </c>
      <c r="AA147" s="104">
        <v>6.0930070838800108E-7</v>
      </c>
      <c r="AB147" s="104">
        <v>5.8590356118590761E-7</v>
      </c>
      <c r="AC147" s="104">
        <v>5.6250641398380684E-7</v>
      </c>
      <c r="AD147" s="104">
        <v>5.3910926678170606E-7</v>
      </c>
      <c r="AE147" s="104">
        <v>5.1571211957960539E-7</v>
      </c>
      <c r="AF147" s="104">
        <v>4.9231497237750461E-7</v>
      </c>
    </row>
    <row r="148" spans="1:32">
      <c r="A148" s="101" t="s">
        <v>3672</v>
      </c>
      <c r="B148" s="104">
        <v>5.2768520933097091E-6</v>
      </c>
      <c r="C148" s="104">
        <v>4.8451926756206613E-6</v>
      </c>
      <c r="D148" s="104">
        <v>4.4135332579317278E-6</v>
      </c>
      <c r="E148" s="104">
        <v>3.9818738402426808E-6</v>
      </c>
      <c r="F148" s="104">
        <v>3.5502144225536329E-6</v>
      </c>
      <c r="G148" s="104">
        <v>3.1185550048645855E-6</v>
      </c>
      <c r="H148" s="104">
        <v>2.686895587175652E-6</v>
      </c>
      <c r="I148" s="104">
        <v>2.255236169486605E-6</v>
      </c>
      <c r="J148" s="104">
        <v>1.8235767517975574E-6</v>
      </c>
      <c r="K148" s="104">
        <v>1.3919173341086239E-6</v>
      </c>
      <c r="L148" s="104">
        <v>9.6025791641957667E-7</v>
      </c>
      <c r="M148" s="104">
        <v>9.3686076921739722E-7</v>
      </c>
      <c r="N148" s="104">
        <v>9.1346362201529645E-7</v>
      </c>
      <c r="O148" s="104">
        <v>8.9006647481319567E-7</v>
      </c>
      <c r="P148" s="104">
        <v>8.6666932761109511E-7</v>
      </c>
      <c r="Q148" s="104">
        <v>8.4327218040900143E-7</v>
      </c>
      <c r="R148" s="104">
        <v>8.1987503320690065E-7</v>
      </c>
      <c r="S148" s="104">
        <v>7.9647788600479987E-7</v>
      </c>
      <c r="T148" s="104">
        <v>7.730807388026992E-7</v>
      </c>
      <c r="U148" s="104">
        <v>7.4968359160059843E-7</v>
      </c>
      <c r="V148" s="104">
        <v>7.2628644439850485E-7</v>
      </c>
      <c r="W148" s="104">
        <v>7.0288929719640408E-7</v>
      </c>
      <c r="X148" s="104">
        <v>6.7949214999430341E-7</v>
      </c>
      <c r="Y148" s="104">
        <v>6.5609500279220263E-7</v>
      </c>
      <c r="Z148" s="104">
        <v>6.3269785559010186E-7</v>
      </c>
      <c r="AA148" s="104">
        <v>6.0930070838800108E-7</v>
      </c>
      <c r="AB148" s="104">
        <v>5.8590356118590761E-7</v>
      </c>
      <c r="AC148" s="104">
        <v>5.6250641398380684E-7</v>
      </c>
      <c r="AD148" s="104">
        <v>5.3910926678170606E-7</v>
      </c>
      <c r="AE148" s="104">
        <v>5.1571211957960539E-7</v>
      </c>
      <c r="AF148" s="104">
        <v>4.9231497237750461E-7</v>
      </c>
    </row>
    <row r="149" spans="1:32">
      <c r="A149" s="101" t="s">
        <v>3673</v>
      </c>
      <c r="B149" s="104">
        <v>5.2768520933097091E-6</v>
      </c>
      <c r="C149" s="104">
        <v>4.8451926756206613E-6</v>
      </c>
      <c r="D149" s="104">
        <v>4.4135332579317278E-6</v>
      </c>
      <c r="E149" s="104">
        <v>3.9818738402426808E-6</v>
      </c>
      <c r="F149" s="104">
        <v>3.5502144225536329E-6</v>
      </c>
      <c r="G149" s="104">
        <v>3.1185550048645855E-6</v>
      </c>
      <c r="H149" s="104">
        <v>2.686895587175652E-6</v>
      </c>
      <c r="I149" s="104">
        <v>2.255236169486605E-6</v>
      </c>
      <c r="J149" s="104">
        <v>1.8235767517975574E-6</v>
      </c>
      <c r="K149" s="104">
        <v>1.3919173341086239E-6</v>
      </c>
      <c r="L149" s="104">
        <v>9.6025791641957667E-7</v>
      </c>
      <c r="M149" s="104">
        <v>9.3686076921739722E-7</v>
      </c>
      <c r="N149" s="104">
        <v>9.1346362201529645E-7</v>
      </c>
      <c r="O149" s="104">
        <v>8.9006647481319567E-7</v>
      </c>
      <c r="P149" s="104">
        <v>8.6666932761109511E-7</v>
      </c>
      <c r="Q149" s="104">
        <v>8.4327218040900143E-7</v>
      </c>
      <c r="R149" s="104">
        <v>8.1987503320690065E-7</v>
      </c>
      <c r="S149" s="104">
        <v>7.9647788600479987E-7</v>
      </c>
      <c r="T149" s="104">
        <v>7.730807388026992E-7</v>
      </c>
      <c r="U149" s="104">
        <v>7.4968359160059843E-7</v>
      </c>
      <c r="V149" s="104">
        <v>7.2628644439850485E-7</v>
      </c>
      <c r="W149" s="104">
        <v>7.0288929719640408E-7</v>
      </c>
      <c r="X149" s="104">
        <v>6.7949214999430341E-7</v>
      </c>
      <c r="Y149" s="104">
        <v>6.5609500279220263E-7</v>
      </c>
      <c r="Z149" s="104">
        <v>6.3269785559010186E-7</v>
      </c>
      <c r="AA149" s="104">
        <v>6.0930070838800108E-7</v>
      </c>
      <c r="AB149" s="104">
        <v>5.8590356118590761E-7</v>
      </c>
      <c r="AC149" s="104">
        <v>5.6250641398380684E-7</v>
      </c>
      <c r="AD149" s="104">
        <v>5.3910926678170606E-7</v>
      </c>
      <c r="AE149" s="104">
        <v>5.1571211957960539E-7</v>
      </c>
      <c r="AF149" s="104">
        <v>4.9231497237750461E-7</v>
      </c>
    </row>
    <row r="150" spans="1:32">
      <c r="A150" s="101" t="s">
        <v>3674</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row>
    <row r="151" spans="1:32">
      <c r="A151" s="101" t="s">
        <v>3675</v>
      </c>
      <c r="B151" s="104">
        <v>5.2768520933097091E-6</v>
      </c>
      <c r="C151" s="104">
        <v>4.8451926756206613E-6</v>
      </c>
      <c r="D151" s="104">
        <v>4.4135332579317278E-6</v>
      </c>
      <c r="E151" s="104">
        <v>3.9818738402426808E-6</v>
      </c>
      <c r="F151" s="104">
        <v>3.5502144225536329E-6</v>
      </c>
      <c r="G151" s="104">
        <v>3.1185550048645855E-6</v>
      </c>
      <c r="H151" s="104">
        <v>2.686895587175652E-6</v>
      </c>
      <c r="I151" s="104">
        <v>2.255236169486605E-6</v>
      </c>
      <c r="J151" s="104">
        <v>1.8235767517975574E-6</v>
      </c>
      <c r="K151" s="104">
        <v>1.3919173341086239E-6</v>
      </c>
      <c r="L151" s="104">
        <v>9.6025791641957667E-7</v>
      </c>
      <c r="M151" s="104">
        <v>9.3686076921739722E-7</v>
      </c>
      <c r="N151" s="104">
        <v>9.1346362201529645E-7</v>
      </c>
      <c r="O151" s="104">
        <v>8.9006647481319567E-7</v>
      </c>
      <c r="P151" s="104">
        <v>8.6666932761109511E-7</v>
      </c>
      <c r="Q151" s="104">
        <v>8.4327218040900143E-7</v>
      </c>
      <c r="R151" s="104">
        <v>8.1987503320690065E-7</v>
      </c>
      <c r="S151" s="104">
        <v>7.9647788600479987E-7</v>
      </c>
      <c r="T151" s="104">
        <v>7.730807388026992E-7</v>
      </c>
      <c r="U151" s="104">
        <v>7.4968359160059843E-7</v>
      </c>
      <c r="V151" s="104">
        <v>7.2628644439850485E-7</v>
      </c>
      <c r="W151" s="104">
        <v>7.0288929719640408E-7</v>
      </c>
      <c r="X151" s="104">
        <v>6.7949214999430341E-7</v>
      </c>
      <c r="Y151" s="104">
        <v>6.5609500279220263E-7</v>
      </c>
      <c r="Z151" s="104">
        <v>6.3269785559010186E-7</v>
      </c>
      <c r="AA151" s="104">
        <v>6.0930070838800108E-7</v>
      </c>
      <c r="AB151" s="104">
        <v>5.8590356118590761E-7</v>
      </c>
      <c r="AC151" s="104">
        <v>5.6250641398380684E-7</v>
      </c>
      <c r="AD151" s="104">
        <v>5.3910926678170606E-7</v>
      </c>
      <c r="AE151" s="104">
        <v>5.1571211957960539E-7</v>
      </c>
      <c r="AF151" s="104">
        <v>4.9231497237750461E-7</v>
      </c>
    </row>
    <row r="153" spans="1:32">
      <c r="A153" s="102" t="s">
        <v>3667</v>
      </c>
    </row>
    <row r="154" spans="1:32">
      <c r="A154" s="105" t="s">
        <v>3697</v>
      </c>
      <c r="B154" s="101">
        <f t="shared" ref="B154:AF154" si="0">B$1</f>
        <v>2020</v>
      </c>
      <c r="C154" s="101">
        <f t="shared" si="0"/>
        <v>2021</v>
      </c>
      <c r="D154" s="101">
        <f t="shared" si="0"/>
        <v>2022</v>
      </c>
      <c r="E154" s="101">
        <f t="shared" si="0"/>
        <v>2023</v>
      </c>
      <c r="F154" s="101">
        <f t="shared" si="0"/>
        <v>2024</v>
      </c>
      <c r="G154" s="101">
        <f t="shared" si="0"/>
        <v>2025</v>
      </c>
      <c r="H154" s="101">
        <f t="shared" si="0"/>
        <v>2026</v>
      </c>
      <c r="I154" s="101">
        <f t="shared" si="0"/>
        <v>2027</v>
      </c>
      <c r="J154" s="101">
        <f t="shared" si="0"/>
        <v>2028</v>
      </c>
      <c r="K154" s="101">
        <f t="shared" si="0"/>
        <v>2029</v>
      </c>
      <c r="L154" s="101">
        <f t="shared" si="0"/>
        <v>2030</v>
      </c>
      <c r="M154" s="101">
        <f t="shared" si="0"/>
        <v>2031</v>
      </c>
      <c r="N154" s="101">
        <f t="shared" si="0"/>
        <v>2032</v>
      </c>
      <c r="O154" s="101">
        <f t="shared" si="0"/>
        <v>2033</v>
      </c>
      <c r="P154" s="101">
        <f t="shared" si="0"/>
        <v>2034</v>
      </c>
      <c r="Q154" s="101">
        <f t="shared" si="0"/>
        <v>2035</v>
      </c>
      <c r="R154" s="101">
        <f t="shared" si="0"/>
        <v>2036</v>
      </c>
      <c r="S154" s="101">
        <f t="shared" si="0"/>
        <v>2037</v>
      </c>
      <c r="T154" s="101">
        <f t="shared" si="0"/>
        <v>2038</v>
      </c>
      <c r="U154" s="101">
        <f t="shared" si="0"/>
        <v>2039</v>
      </c>
      <c r="V154" s="101">
        <f t="shared" si="0"/>
        <v>2040</v>
      </c>
      <c r="W154" s="101">
        <f t="shared" si="0"/>
        <v>2041</v>
      </c>
      <c r="X154" s="101">
        <f t="shared" si="0"/>
        <v>2042</v>
      </c>
      <c r="Y154" s="101">
        <f t="shared" si="0"/>
        <v>2043</v>
      </c>
      <c r="Z154" s="101">
        <f t="shared" si="0"/>
        <v>2044</v>
      </c>
      <c r="AA154" s="101">
        <f t="shared" si="0"/>
        <v>2045</v>
      </c>
      <c r="AB154" s="101">
        <f t="shared" si="0"/>
        <v>2046</v>
      </c>
      <c r="AC154" s="101">
        <f t="shared" si="0"/>
        <v>2047</v>
      </c>
      <c r="AD154" s="101">
        <f t="shared" si="0"/>
        <v>2048</v>
      </c>
      <c r="AE154" s="101">
        <f t="shared" si="0"/>
        <v>2049</v>
      </c>
      <c r="AF154" s="101">
        <f t="shared" si="0"/>
        <v>2050</v>
      </c>
    </row>
    <row r="155" spans="1:32">
      <c r="A155" s="101" t="s">
        <v>3668</v>
      </c>
      <c r="B155" s="106"/>
      <c r="C155" s="106" t="str">
        <f>IFERROR(C4/B4-1,"")</f>
        <v/>
      </c>
      <c r="D155" s="106" t="str">
        <f t="shared" ref="D155:AF156" si="1">IFERROR(D4/C4-1,"")</f>
        <v/>
      </c>
      <c r="E155" s="106" t="str">
        <f t="shared" si="1"/>
        <v/>
      </c>
      <c r="F155" s="106" t="str">
        <f t="shared" si="1"/>
        <v/>
      </c>
      <c r="G155" s="106" t="str">
        <f t="shared" si="1"/>
        <v/>
      </c>
      <c r="H155" s="106" t="str">
        <f t="shared" si="1"/>
        <v/>
      </c>
      <c r="I155" s="106" t="str">
        <f t="shared" si="1"/>
        <v/>
      </c>
      <c r="J155" s="106" t="str">
        <f t="shared" si="1"/>
        <v/>
      </c>
      <c r="K155" s="106" t="str">
        <f t="shared" si="1"/>
        <v/>
      </c>
      <c r="L155" s="106" t="str">
        <f t="shared" si="1"/>
        <v/>
      </c>
      <c r="M155" s="106" t="str">
        <f t="shared" si="1"/>
        <v/>
      </c>
      <c r="N155" s="106" t="str">
        <f t="shared" si="1"/>
        <v/>
      </c>
      <c r="O155" s="106" t="str">
        <f t="shared" si="1"/>
        <v/>
      </c>
      <c r="P155" s="106" t="str">
        <f t="shared" si="1"/>
        <v/>
      </c>
      <c r="Q155" s="106" t="str">
        <f t="shared" si="1"/>
        <v/>
      </c>
      <c r="R155" s="106" t="str">
        <f t="shared" si="1"/>
        <v/>
      </c>
      <c r="S155" s="106" t="str">
        <f t="shared" si="1"/>
        <v/>
      </c>
      <c r="T155" s="106" t="str">
        <f t="shared" si="1"/>
        <v/>
      </c>
      <c r="U155" s="106" t="str">
        <f t="shared" si="1"/>
        <v/>
      </c>
      <c r="V155" s="106" t="str">
        <f t="shared" si="1"/>
        <v/>
      </c>
      <c r="W155" s="106" t="str">
        <f t="shared" si="1"/>
        <v/>
      </c>
      <c r="X155" s="106" t="str">
        <f t="shared" si="1"/>
        <v/>
      </c>
      <c r="Y155" s="106" t="str">
        <f t="shared" si="1"/>
        <v/>
      </c>
      <c r="Z155" s="106" t="str">
        <f t="shared" si="1"/>
        <v/>
      </c>
      <c r="AA155" s="106" t="str">
        <f t="shared" si="1"/>
        <v/>
      </c>
      <c r="AB155" s="106" t="str">
        <f t="shared" si="1"/>
        <v/>
      </c>
      <c r="AC155" s="106" t="str">
        <f t="shared" si="1"/>
        <v/>
      </c>
      <c r="AD155" s="106" t="str">
        <f t="shared" si="1"/>
        <v/>
      </c>
      <c r="AE155" s="106" t="str">
        <f t="shared" si="1"/>
        <v/>
      </c>
      <c r="AF155" s="106" t="str">
        <f t="shared" si="1"/>
        <v/>
      </c>
    </row>
    <row r="156" spans="1:32">
      <c r="A156" s="101" t="s">
        <v>3669</v>
      </c>
      <c r="B156" s="106"/>
      <c r="C156" s="106">
        <f>IFERROR(C5/B5-1,"")</f>
        <v>4.119091531303698E-2</v>
      </c>
      <c r="D156" s="106">
        <f t="shared" si="1"/>
        <v>2.4206793457943743E-3</v>
      </c>
      <c r="E156" s="106">
        <f>IFERROR(E5/D5-1,"")</f>
        <v>-3.7591613758745757E-2</v>
      </c>
      <c r="F156" s="106">
        <f t="shared" si="1"/>
        <v>-1.754641472454932E-2</v>
      </c>
      <c r="G156" s="106">
        <f t="shared" si="1"/>
        <v>-4.271917341160425E-2</v>
      </c>
      <c r="H156" s="106">
        <f t="shared" si="1"/>
        <v>-1.0735924032221011E-2</v>
      </c>
      <c r="I156" s="106">
        <f t="shared" si="1"/>
        <v>-9.7337597828172084E-3</v>
      </c>
      <c r="J156" s="106">
        <f t="shared" si="1"/>
        <v>-2.2987480466456378E-2</v>
      </c>
      <c r="K156" s="106">
        <f t="shared" si="1"/>
        <v>-3.4340810149580125E-3</v>
      </c>
      <c r="L156" s="106">
        <f t="shared" si="1"/>
        <v>-2.5141318446455507E-3</v>
      </c>
      <c r="M156" s="106">
        <f t="shared" si="1"/>
        <v>2.5129118795104155E-3</v>
      </c>
      <c r="N156" s="106">
        <f t="shared" si="1"/>
        <v>-1.4022073037936122E-2</v>
      </c>
      <c r="O156" s="106">
        <f t="shared" si="1"/>
        <v>-8.8194042182827559E-3</v>
      </c>
      <c r="P156" s="106">
        <f t="shared" si="1"/>
        <v>-3.0935211675402474E-3</v>
      </c>
      <c r="Q156" s="106">
        <f t="shared" si="1"/>
        <v>-8.6546953894790501E-3</v>
      </c>
      <c r="R156" s="106">
        <f t="shared" si="1"/>
        <v>-5.8882080948453597E-3</v>
      </c>
      <c r="S156" s="106">
        <f t="shared" si="1"/>
        <v>-8.4063351881225046E-4</v>
      </c>
      <c r="T156" s="106">
        <f t="shared" si="1"/>
        <v>7.9987815064594958E-3</v>
      </c>
      <c r="U156" s="106">
        <f t="shared" si="1"/>
        <v>-1.7178977967735598E-3</v>
      </c>
      <c r="V156" s="106">
        <f t="shared" si="1"/>
        <v>-6.2467302271473901E-4</v>
      </c>
      <c r="W156" s="106">
        <f t="shared" si="1"/>
        <v>-6.6773608617698432E-4</v>
      </c>
      <c r="X156" s="106">
        <f t="shared" si="1"/>
        <v>-3.0281707082371323E-3</v>
      </c>
      <c r="Y156" s="106">
        <f t="shared" si="1"/>
        <v>-8.9884386961336382E-4</v>
      </c>
      <c r="Z156" s="106">
        <f t="shared" si="1"/>
        <v>-1.4231415986645235E-3</v>
      </c>
      <c r="AA156" s="106">
        <f t="shared" si="1"/>
        <v>-2.8467117093692318E-3</v>
      </c>
      <c r="AB156" s="106">
        <f t="shared" si="1"/>
        <v>-1.2867390684785374E-3</v>
      </c>
      <c r="AC156" s="106">
        <f t="shared" si="1"/>
        <v>-1.384935592298131E-3</v>
      </c>
      <c r="AD156" s="106">
        <f t="shared" si="1"/>
        <v>-6.3493819947018082E-3</v>
      </c>
      <c r="AE156" s="106">
        <f t="shared" si="1"/>
        <v>-1.4581309001373555E-3</v>
      </c>
      <c r="AF156" s="106">
        <f t="shared" si="1"/>
        <v>-7.5004549908375129E-4</v>
      </c>
    </row>
    <row r="157" spans="1:32">
      <c r="A157" s="101" t="s">
        <v>3670</v>
      </c>
      <c r="B157" s="106"/>
      <c r="C157" s="106" t="str">
        <f t="shared" ref="C157:AF163" si="2">IFERROR(C6/B6-1,"")</f>
        <v/>
      </c>
      <c r="D157" s="106" t="str">
        <f t="shared" si="2"/>
        <v/>
      </c>
      <c r="E157" s="106" t="str">
        <f t="shared" si="2"/>
        <v/>
      </c>
      <c r="F157" s="106" t="str">
        <f t="shared" si="2"/>
        <v/>
      </c>
      <c r="G157" s="106" t="str">
        <f t="shared" si="2"/>
        <v/>
      </c>
      <c r="H157" s="106" t="str">
        <f t="shared" si="2"/>
        <v/>
      </c>
      <c r="I157" s="106" t="str">
        <f t="shared" si="2"/>
        <v/>
      </c>
      <c r="J157" s="106" t="str">
        <f t="shared" si="2"/>
        <v/>
      </c>
      <c r="K157" s="106" t="str">
        <f t="shared" si="2"/>
        <v/>
      </c>
      <c r="L157" s="106" t="str">
        <f t="shared" si="2"/>
        <v/>
      </c>
      <c r="M157" s="106" t="str">
        <f t="shared" si="2"/>
        <v/>
      </c>
      <c r="N157" s="106" t="str">
        <f t="shared" si="2"/>
        <v/>
      </c>
      <c r="O157" s="106" t="str">
        <f t="shared" si="2"/>
        <v/>
      </c>
      <c r="P157" s="106" t="str">
        <f t="shared" si="2"/>
        <v/>
      </c>
      <c r="Q157" s="106" t="str">
        <f t="shared" si="2"/>
        <v/>
      </c>
      <c r="R157" s="106" t="str">
        <f t="shared" si="2"/>
        <v/>
      </c>
      <c r="S157" s="106" t="str">
        <f t="shared" si="2"/>
        <v/>
      </c>
      <c r="T157" s="106" t="str">
        <f t="shared" si="2"/>
        <v/>
      </c>
      <c r="U157" s="106" t="str">
        <f t="shared" si="2"/>
        <v/>
      </c>
      <c r="V157" s="106" t="str">
        <f t="shared" si="2"/>
        <v/>
      </c>
      <c r="W157" s="106" t="str">
        <f t="shared" si="2"/>
        <v/>
      </c>
      <c r="X157" s="106" t="str">
        <f t="shared" si="2"/>
        <v/>
      </c>
      <c r="Y157" s="106" t="str">
        <f t="shared" si="2"/>
        <v/>
      </c>
      <c r="Z157" s="106" t="str">
        <f t="shared" si="2"/>
        <v/>
      </c>
      <c r="AA157" s="106" t="str">
        <f t="shared" si="2"/>
        <v/>
      </c>
      <c r="AB157" s="106" t="str">
        <f t="shared" si="2"/>
        <v/>
      </c>
      <c r="AC157" s="106" t="str">
        <f t="shared" si="2"/>
        <v/>
      </c>
      <c r="AD157" s="106" t="str">
        <f t="shared" si="2"/>
        <v/>
      </c>
      <c r="AE157" s="106" t="str">
        <f t="shared" si="2"/>
        <v/>
      </c>
      <c r="AF157" s="106" t="str">
        <f t="shared" si="2"/>
        <v/>
      </c>
    </row>
    <row r="158" spans="1:32">
      <c r="A158" s="101" t="s">
        <v>3671</v>
      </c>
      <c r="B158" s="106"/>
      <c r="C158" s="106" t="str">
        <f t="shared" si="2"/>
        <v/>
      </c>
      <c r="D158" s="106" t="str">
        <f t="shared" si="2"/>
        <v/>
      </c>
      <c r="E158" s="106" t="str">
        <f t="shared" si="2"/>
        <v/>
      </c>
      <c r="F158" s="106" t="str">
        <f t="shared" si="2"/>
        <v/>
      </c>
      <c r="G158" s="106" t="str">
        <f t="shared" si="2"/>
        <v/>
      </c>
      <c r="H158" s="106" t="str">
        <f t="shared" si="2"/>
        <v/>
      </c>
      <c r="I158" s="106" t="str">
        <f t="shared" si="2"/>
        <v/>
      </c>
      <c r="J158" s="106" t="str">
        <f t="shared" si="2"/>
        <v/>
      </c>
      <c r="K158" s="106" t="str">
        <f t="shared" si="2"/>
        <v/>
      </c>
      <c r="L158" s="106" t="str">
        <f t="shared" si="2"/>
        <v/>
      </c>
      <c r="M158" s="106" t="str">
        <f t="shared" si="2"/>
        <v/>
      </c>
      <c r="N158" s="106" t="str">
        <f t="shared" si="2"/>
        <v/>
      </c>
      <c r="O158" s="106" t="str">
        <f t="shared" si="2"/>
        <v/>
      </c>
      <c r="P158" s="106" t="str">
        <f t="shared" si="2"/>
        <v/>
      </c>
      <c r="Q158" s="106" t="str">
        <f t="shared" si="2"/>
        <v/>
      </c>
      <c r="R158" s="106" t="str">
        <f t="shared" si="2"/>
        <v/>
      </c>
      <c r="S158" s="106" t="str">
        <f t="shared" si="2"/>
        <v/>
      </c>
      <c r="T158" s="106" t="str">
        <f t="shared" si="2"/>
        <v/>
      </c>
      <c r="U158" s="106" t="str">
        <f t="shared" si="2"/>
        <v/>
      </c>
      <c r="V158" s="106" t="str">
        <f t="shared" si="2"/>
        <v/>
      </c>
      <c r="W158" s="106" t="str">
        <f t="shared" si="2"/>
        <v/>
      </c>
      <c r="X158" s="106" t="str">
        <f t="shared" si="2"/>
        <v/>
      </c>
      <c r="Y158" s="106" t="str">
        <f t="shared" si="2"/>
        <v/>
      </c>
      <c r="Z158" s="106" t="str">
        <f t="shared" si="2"/>
        <v/>
      </c>
      <c r="AA158" s="106" t="str">
        <f t="shared" si="2"/>
        <v/>
      </c>
      <c r="AB158" s="106" t="str">
        <f t="shared" si="2"/>
        <v/>
      </c>
      <c r="AC158" s="106" t="str">
        <f t="shared" si="2"/>
        <v/>
      </c>
      <c r="AD158" s="106" t="str">
        <f t="shared" si="2"/>
        <v/>
      </c>
      <c r="AE158" s="106" t="str">
        <f t="shared" si="2"/>
        <v/>
      </c>
      <c r="AF158" s="106" t="str">
        <f t="shared" si="2"/>
        <v/>
      </c>
    </row>
    <row r="159" spans="1:32">
      <c r="A159" s="101" t="s">
        <v>3672</v>
      </c>
      <c r="B159" s="106"/>
      <c r="C159" s="106">
        <f t="shared" si="2"/>
        <v>-6.7324052941551638E-2</v>
      </c>
      <c r="D159" s="106">
        <f t="shared" si="2"/>
        <v>-2.2445713796240718E-2</v>
      </c>
      <c r="E159" s="106">
        <f t="shared" si="2"/>
        <v>-1.8675892044051734E-2</v>
      </c>
      <c r="F159" s="106">
        <f t="shared" si="2"/>
        <v>-1.5815271614149751E-2</v>
      </c>
      <c r="G159" s="106">
        <f t="shared" si="2"/>
        <v>-1.0858921608305927E-2</v>
      </c>
      <c r="H159" s="106">
        <f t="shared" si="2"/>
        <v>-9.4881963161046468E-3</v>
      </c>
      <c r="I159" s="106">
        <f t="shared" si="2"/>
        <v>-5.009834019843673E-3</v>
      </c>
      <c r="J159" s="106">
        <f t="shared" si="2"/>
        <v>-2.3111365354734348E-3</v>
      </c>
      <c r="K159" s="106">
        <f t="shared" si="2"/>
        <v>2.196090901596337E-3</v>
      </c>
      <c r="L159" s="106">
        <f t="shared" si="2"/>
        <v>6.6692098669036692E-3</v>
      </c>
      <c r="M159" s="106">
        <f t="shared" si="2"/>
        <v>5.7240571302743515E-3</v>
      </c>
      <c r="N159" s="106">
        <f t="shared" si="2"/>
        <v>3.5461121306517018E-3</v>
      </c>
      <c r="O159" s="106">
        <f t="shared" si="2"/>
        <v>5.1088192739592309E-3</v>
      </c>
      <c r="P159" s="106">
        <f t="shared" si="2"/>
        <v>5.6521003343783516E-3</v>
      </c>
      <c r="Q159" s="106">
        <f t="shared" si="2"/>
        <v>6.2997355947878031E-3</v>
      </c>
      <c r="R159" s="106">
        <f t="shared" si="2"/>
        <v>5.4672818351781949E-3</v>
      </c>
      <c r="S159" s="106">
        <f t="shared" si="2"/>
        <v>6.3115570272160859E-3</v>
      </c>
      <c r="T159" s="106">
        <f t="shared" si="2"/>
        <v>6.0115071725386215E-3</v>
      </c>
      <c r="U159" s="106">
        <f t="shared" si="2"/>
        <v>6.280598149902783E-3</v>
      </c>
      <c r="V159" s="106">
        <f t="shared" si="2"/>
        <v>6.4968470647954746E-3</v>
      </c>
      <c r="W159" s="106">
        <f t="shared" si="2"/>
        <v>5.7676054053601433E-3</v>
      </c>
      <c r="X159" s="106">
        <f t="shared" si="2"/>
        <v>6.3160691368517874E-3</v>
      </c>
      <c r="Y159" s="106">
        <f t="shared" si="2"/>
        <v>7.3524738387182875E-3</v>
      </c>
      <c r="Z159" s="106">
        <f t="shared" si="2"/>
        <v>4.2477421726461184E-3</v>
      </c>
      <c r="AA159" s="106">
        <f t="shared" si="2"/>
        <v>8.5965554466667093E-3</v>
      </c>
      <c r="AB159" s="106">
        <f t="shared" si="2"/>
        <v>6.2704059383118516E-3</v>
      </c>
      <c r="AC159" s="106">
        <f t="shared" si="2"/>
        <v>6.6166958522413388E-3</v>
      </c>
      <c r="AD159" s="106">
        <f t="shared" si="2"/>
        <v>7.5741093055516906E-3</v>
      </c>
      <c r="AE159" s="106">
        <f t="shared" si="2"/>
        <v>7.4794586596449442E-3</v>
      </c>
      <c r="AF159" s="106">
        <f t="shared" si="2"/>
        <v>9.3730074729809765E-3</v>
      </c>
    </row>
    <row r="160" spans="1:32">
      <c r="A160" s="101" t="s">
        <v>3673</v>
      </c>
      <c r="B160" s="106"/>
      <c r="C160" s="106">
        <f t="shared" si="2"/>
        <v>4.119091531303698E-2</v>
      </c>
      <c r="D160" s="106">
        <f t="shared" si="2"/>
        <v>2.4206793457943743E-3</v>
      </c>
      <c r="E160" s="106">
        <f t="shared" si="2"/>
        <v>-3.7591613758745757E-2</v>
      </c>
      <c r="F160" s="106">
        <f t="shared" si="2"/>
        <v>-1.754641472454932E-2</v>
      </c>
      <c r="G160" s="106">
        <f t="shared" si="2"/>
        <v>-4.271917341160425E-2</v>
      </c>
      <c r="H160" s="106">
        <f t="shared" si="2"/>
        <v>-1.0735924032221011E-2</v>
      </c>
      <c r="I160" s="106">
        <f t="shared" si="2"/>
        <v>-9.7337597828172084E-3</v>
      </c>
      <c r="J160" s="106">
        <f t="shared" si="2"/>
        <v>-2.2987480466456378E-2</v>
      </c>
      <c r="K160" s="106">
        <f t="shared" si="2"/>
        <v>-3.4340810149580125E-3</v>
      </c>
      <c r="L160" s="106">
        <f t="shared" si="2"/>
        <v>-2.5141318446455507E-3</v>
      </c>
      <c r="M160" s="106">
        <f t="shared" si="2"/>
        <v>2.5129118795104155E-3</v>
      </c>
      <c r="N160" s="106">
        <f t="shared" si="2"/>
        <v>-1.4022073037936122E-2</v>
      </c>
      <c r="O160" s="106">
        <f t="shared" si="2"/>
        <v>-8.8194042182827559E-3</v>
      </c>
      <c r="P160" s="106">
        <f t="shared" si="2"/>
        <v>-3.0935211675402474E-3</v>
      </c>
      <c r="Q160" s="106">
        <f t="shared" si="2"/>
        <v>-8.6546953894790501E-3</v>
      </c>
      <c r="R160" s="106">
        <f t="shared" si="2"/>
        <v>-5.8882080948453597E-3</v>
      </c>
      <c r="S160" s="106">
        <f t="shared" si="2"/>
        <v>-8.4063351881225046E-4</v>
      </c>
      <c r="T160" s="106">
        <f t="shared" si="2"/>
        <v>7.9987815064594958E-3</v>
      </c>
      <c r="U160" s="106">
        <f t="shared" si="2"/>
        <v>-1.7178977967735598E-3</v>
      </c>
      <c r="V160" s="106">
        <f t="shared" si="2"/>
        <v>-6.2467302271473901E-4</v>
      </c>
      <c r="W160" s="106">
        <f t="shared" si="2"/>
        <v>-6.6773608617698432E-4</v>
      </c>
      <c r="X160" s="106">
        <f t="shared" si="2"/>
        <v>-3.0281707082371323E-3</v>
      </c>
      <c r="Y160" s="106">
        <f t="shared" si="2"/>
        <v>-8.9884386961336382E-4</v>
      </c>
      <c r="Z160" s="106">
        <f t="shared" si="2"/>
        <v>-1.4231415986645235E-3</v>
      </c>
      <c r="AA160" s="106">
        <f t="shared" si="2"/>
        <v>-2.8467117093692318E-3</v>
      </c>
      <c r="AB160" s="106">
        <f t="shared" si="2"/>
        <v>-1.2867390684785374E-3</v>
      </c>
      <c r="AC160" s="106">
        <f t="shared" si="2"/>
        <v>-1.384935592298131E-3</v>
      </c>
      <c r="AD160" s="106">
        <f t="shared" si="2"/>
        <v>-6.3493819947018082E-3</v>
      </c>
      <c r="AE160" s="106">
        <f t="shared" si="2"/>
        <v>-1.4581309001373555E-3</v>
      </c>
      <c r="AF160" s="106">
        <f t="shared" si="2"/>
        <v>-7.5004549908375129E-4</v>
      </c>
    </row>
    <row r="161" spans="1:32">
      <c r="A161" s="101" t="s">
        <v>3674</v>
      </c>
      <c r="B161" s="106"/>
      <c r="C161" s="106" t="str">
        <f t="shared" si="2"/>
        <v/>
      </c>
      <c r="D161" s="106" t="str">
        <f t="shared" si="2"/>
        <v/>
      </c>
      <c r="E161" s="106" t="str">
        <f t="shared" si="2"/>
        <v/>
      </c>
      <c r="F161" s="106" t="str">
        <f t="shared" si="2"/>
        <v/>
      </c>
      <c r="G161" s="106" t="str">
        <f t="shared" si="2"/>
        <v/>
      </c>
      <c r="H161" s="106" t="str">
        <f t="shared" si="2"/>
        <v/>
      </c>
      <c r="I161" s="106" t="str">
        <f t="shared" si="2"/>
        <v/>
      </c>
      <c r="J161" s="106" t="str">
        <f t="shared" si="2"/>
        <v/>
      </c>
      <c r="K161" s="106" t="str">
        <f t="shared" si="2"/>
        <v/>
      </c>
      <c r="L161" s="106" t="str">
        <f t="shared" si="2"/>
        <v/>
      </c>
      <c r="M161" s="106" t="str">
        <f t="shared" si="2"/>
        <v/>
      </c>
      <c r="N161" s="106" t="str">
        <f t="shared" si="2"/>
        <v/>
      </c>
      <c r="O161" s="106" t="str">
        <f t="shared" si="2"/>
        <v/>
      </c>
      <c r="P161" s="106" t="str">
        <f t="shared" si="2"/>
        <v/>
      </c>
      <c r="Q161" s="106" t="str">
        <f t="shared" si="2"/>
        <v/>
      </c>
      <c r="R161" s="106" t="str">
        <f t="shared" si="2"/>
        <v/>
      </c>
      <c r="S161" s="106" t="str">
        <f t="shared" si="2"/>
        <v/>
      </c>
      <c r="T161" s="106" t="str">
        <f t="shared" si="2"/>
        <v/>
      </c>
      <c r="U161" s="106" t="str">
        <f t="shared" si="2"/>
        <v/>
      </c>
      <c r="V161" s="106" t="str">
        <f t="shared" si="2"/>
        <v/>
      </c>
      <c r="W161" s="106" t="str">
        <f t="shared" si="2"/>
        <v/>
      </c>
      <c r="X161" s="106" t="str">
        <f t="shared" si="2"/>
        <v/>
      </c>
      <c r="Y161" s="106" t="str">
        <f t="shared" si="2"/>
        <v/>
      </c>
      <c r="Z161" s="106" t="str">
        <f t="shared" si="2"/>
        <v/>
      </c>
      <c r="AA161" s="106" t="str">
        <f t="shared" si="2"/>
        <v/>
      </c>
      <c r="AB161" s="106" t="str">
        <f t="shared" si="2"/>
        <v/>
      </c>
      <c r="AC161" s="106" t="str">
        <f t="shared" si="2"/>
        <v/>
      </c>
      <c r="AD161" s="106" t="str">
        <f t="shared" si="2"/>
        <v/>
      </c>
      <c r="AE161" s="106" t="str">
        <f t="shared" si="2"/>
        <v/>
      </c>
      <c r="AF161" s="106" t="str">
        <f t="shared" si="2"/>
        <v/>
      </c>
    </row>
    <row r="162" spans="1:32">
      <c r="A162" s="101" t="s">
        <v>3675</v>
      </c>
      <c r="B162" s="106"/>
      <c r="C162" s="106">
        <f t="shared" si="2"/>
        <v>-6.7324052941551638E-2</v>
      </c>
      <c r="D162" s="106">
        <f t="shared" si="2"/>
        <v>-2.2445713796240718E-2</v>
      </c>
      <c r="E162" s="106">
        <f t="shared" si="2"/>
        <v>-1.8675892044051734E-2</v>
      </c>
      <c r="F162" s="106">
        <f t="shared" si="2"/>
        <v>-1.5815271614149751E-2</v>
      </c>
      <c r="G162" s="106">
        <f t="shared" si="2"/>
        <v>-1.0858921608305927E-2</v>
      </c>
      <c r="H162" s="106">
        <f t="shared" si="2"/>
        <v>-9.4881963161046468E-3</v>
      </c>
      <c r="I162" s="106">
        <f t="shared" si="2"/>
        <v>-5.009834019843673E-3</v>
      </c>
      <c r="J162" s="106">
        <f t="shared" si="2"/>
        <v>-2.3111365354734348E-3</v>
      </c>
      <c r="K162" s="106">
        <f t="shared" si="2"/>
        <v>2.196090901596337E-3</v>
      </c>
      <c r="L162" s="106">
        <f t="shared" si="2"/>
        <v>6.6692098669036692E-3</v>
      </c>
      <c r="M162" s="106">
        <f t="shared" si="2"/>
        <v>5.7240571302743515E-3</v>
      </c>
      <c r="N162" s="106">
        <f t="shared" si="2"/>
        <v>3.5461121306517018E-3</v>
      </c>
      <c r="O162" s="106">
        <f t="shared" si="2"/>
        <v>5.1088192739592309E-3</v>
      </c>
      <c r="P162" s="106">
        <f t="shared" si="2"/>
        <v>5.6521003343783516E-3</v>
      </c>
      <c r="Q162" s="106">
        <f t="shared" si="2"/>
        <v>6.2997355947878031E-3</v>
      </c>
      <c r="R162" s="106">
        <f t="shared" si="2"/>
        <v>5.4672818351781949E-3</v>
      </c>
      <c r="S162" s="106">
        <f t="shared" si="2"/>
        <v>6.3115570272160859E-3</v>
      </c>
      <c r="T162" s="106">
        <f t="shared" si="2"/>
        <v>6.0115071725386215E-3</v>
      </c>
      <c r="U162" s="106">
        <f t="shared" si="2"/>
        <v>6.280598149902783E-3</v>
      </c>
      <c r="V162" s="106">
        <f t="shared" si="2"/>
        <v>6.4968470647954746E-3</v>
      </c>
      <c r="W162" s="106">
        <f t="shared" si="2"/>
        <v>5.7676054053601433E-3</v>
      </c>
      <c r="X162" s="106">
        <f t="shared" si="2"/>
        <v>6.3160691368517874E-3</v>
      </c>
      <c r="Y162" s="106">
        <f t="shared" si="2"/>
        <v>7.3524738387182875E-3</v>
      </c>
      <c r="Z162" s="106">
        <f t="shared" si="2"/>
        <v>4.2477421726461184E-3</v>
      </c>
      <c r="AA162" s="106">
        <f t="shared" si="2"/>
        <v>8.5965554466667093E-3</v>
      </c>
      <c r="AB162" s="106">
        <f t="shared" si="2"/>
        <v>6.2704059383118516E-3</v>
      </c>
      <c r="AC162" s="106">
        <f t="shared" si="2"/>
        <v>6.6166958522413388E-3</v>
      </c>
      <c r="AD162" s="106">
        <f t="shared" si="2"/>
        <v>7.5741093055516906E-3</v>
      </c>
      <c r="AE162" s="106">
        <f t="shared" si="2"/>
        <v>7.4794586596449442E-3</v>
      </c>
      <c r="AF162" s="106">
        <f t="shared" si="2"/>
        <v>9.3730074729809765E-3</v>
      </c>
    </row>
    <row r="163" spans="1:32">
      <c r="A163" s="102" t="s">
        <v>3676</v>
      </c>
      <c r="B163" s="106"/>
      <c r="C163" s="106" t="str">
        <f t="shared" si="2"/>
        <v/>
      </c>
      <c r="D163" s="106" t="str">
        <f t="shared" si="2"/>
        <v/>
      </c>
      <c r="E163" s="106" t="str">
        <f t="shared" si="2"/>
        <v/>
      </c>
      <c r="F163" s="106" t="str">
        <f t="shared" si="2"/>
        <v/>
      </c>
      <c r="G163" s="106" t="str">
        <f t="shared" si="2"/>
        <v/>
      </c>
      <c r="H163" s="106" t="str">
        <f t="shared" si="2"/>
        <v/>
      </c>
      <c r="I163" s="106" t="str">
        <f t="shared" si="2"/>
        <v/>
      </c>
      <c r="J163" s="106" t="str">
        <f t="shared" si="2"/>
        <v/>
      </c>
      <c r="K163" s="106" t="str">
        <f t="shared" si="2"/>
        <v/>
      </c>
      <c r="L163" s="106" t="str">
        <f t="shared" si="2"/>
        <v/>
      </c>
      <c r="M163" s="106" t="str">
        <f t="shared" si="2"/>
        <v/>
      </c>
      <c r="N163" s="106" t="str">
        <f t="shared" si="2"/>
        <v/>
      </c>
      <c r="O163" s="106" t="str">
        <f t="shared" si="2"/>
        <v/>
      </c>
      <c r="P163" s="106" t="str">
        <f t="shared" si="2"/>
        <v/>
      </c>
      <c r="Q163" s="106" t="str">
        <f t="shared" si="2"/>
        <v/>
      </c>
      <c r="R163" s="106" t="str">
        <f t="shared" si="2"/>
        <v/>
      </c>
      <c r="S163" s="106" t="str">
        <f t="shared" si="2"/>
        <v/>
      </c>
      <c r="T163" s="106" t="str">
        <f t="shared" si="2"/>
        <v/>
      </c>
      <c r="U163" s="106" t="str">
        <f t="shared" si="2"/>
        <v/>
      </c>
      <c r="V163" s="106" t="str">
        <f t="shared" si="2"/>
        <v/>
      </c>
      <c r="W163" s="106" t="str">
        <f t="shared" si="2"/>
        <v/>
      </c>
      <c r="X163" s="106" t="str">
        <f t="shared" si="2"/>
        <v/>
      </c>
      <c r="Y163" s="106" t="str">
        <f t="shared" si="2"/>
        <v/>
      </c>
      <c r="Z163" s="106" t="str">
        <f t="shared" si="2"/>
        <v/>
      </c>
      <c r="AA163" s="106" t="str">
        <f t="shared" si="2"/>
        <v/>
      </c>
      <c r="AB163" s="106" t="str">
        <f t="shared" si="2"/>
        <v/>
      </c>
      <c r="AC163" s="106" t="str">
        <f t="shared" si="2"/>
        <v/>
      </c>
      <c r="AD163" s="106" t="str">
        <f t="shared" si="2"/>
        <v/>
      </c>
      <c r="AE163" s="106" t="str">
        <f t="shared" si="2"/>
        <v/>
      </c>
      <c r="AF163" s="106" t="str">
        <f t="shared" si="2"/>
        <v/>
      </c>
    </row>
    <row r="164" spans="1:32">
      <c r="A164" s="105" t="s">
        <v>3697</v>
      </c>
      <c r="B164" s="101">
        <f t="shared" ref="B164:AF164" si="3">B$1</f>
        <v>2020</v>
      </c>
      <c r="C164" s="101">
        <f t="shared" si="3"/>
        <v>2021</v>
      </c>
      <c r="D164" s="101">
        <f t="shared" si="3"/>
        <v>2022</v>
      </c>
      <c r="E164" s="101">
        <f t="shared" si="3"/>
        <v>2023</v>
      </c>
      <c r="F164" s="101">
        <f t="shared" si="3"/>
        <v>2024</v>
      </c>
      <c r="G164" s="101">
        <f t="shared" si="3"/>
        <v>2025</v>
      </c>
      <c r="H164" s="101">
        <f t="shared" si="3"/>
        <v>2026</v>
      </c>
      <c r="I164" s="101">
        <f t="shared" si="3"/>
        <v>2027</v>
      </c>
      <c r="J164" s="101">
        <f t="shared" si="3"/>
        <v>2028</v>
      </c>
      <c r="K164" s="101">
        <f t="shared" si="3"/>
        <v>2029</v>
      </c>
      <c r="L164" s="101">
        <f t="shared" si="3"/>
        <v>2030</v>
      </c>
      <c r="M164" s="101">
        <f t="shared" si="3"/>
        <v>2031</v>
      </c>
      <c r="N164" s="101">
        <f t="shared" si="3"/>
        <v>2032</v>
      </c>
      <c r="O164" s="101">
        <f t="shared" si="3"/>
        <v>2033</v>
      </c>
      <c r="P164" s="101">
        <f t="shared" si="3"/>
        <v>2034</v>
      </c>
      <c r="Q164" s="101">
        <f t="shared" si="3"/>
        <v>2035</v>
      </c>
      <c r="R164" s="101">
        <f t="shared" si="3"/>
        <v>2036</v>
      </c>
      <c r="S164" s="101">
        <f t="shared" si="3"/>
        <v>2037</v>
      </c>
      <c r="T164" s="101">
        <f t="shared" si="3"/>
        <v>2038</v>
      </c>
      <c r="U164" s="101">
        <f t="shared" si="3"/>
        <v>2039</v>
      </c>
      <c r="V164" s="101">
        <f t="shared" si="3"/>
        <v>2040</v>
      </c>
      <c r="W164" s="101">
        <f t="shared" si="3"/>
        <v>2041</v>
      </c>
      <c r="X164" s="101">
        <f t="shared" si="3"/>
        <v>2042</v>
      </c>
      <c r="Y164" s="101">
        <f t="shared" si="3"/>
        <v>2043</v>
      </c>
      <c r="Z164" s="101">
        <f t="shared" si="3"/>
        <v>2044</v>
      </c>
      <c r="AA164" s="101">
        <f t="shared" si="3"/>
        <v>2045</v>
      </c>
      <c r="AB164" s="101">
        <f t="shared" si="3"/>
        <v>2046</v>
      </c>
      <c r="AC164" s="101">
        <f t="shared" si="3"/>
        <v>2047</v>
      </c>
      <c r="AD164" s="101">
        <f t="shared" si="3"/>
        <v>2048</v>
      </c>
      <c r="AE164" s="101">
        <f t="shared" si="3"/>
        <v>2049</v>
      </c>
      <c r="AF164" s="101">
        <f t="shared" si="3"/>
        <v>2050</v>
      </c>
    </row>
    <row r="165" spans="1:32">
      <c r="A165" s="101" t="s">
        <v>3668</v>
      </c>
      <c r="B165" s="106"/>
      <c r="C165" s="106">
        <f t="shared" ref="C165:AF166" si="4">IFERROR(C14/B14-1,"")</f>
        <v>-0.16983055861506346</v>
      </c>
      <c r="D165" s="106">
        <f t="shared" si="4"/>
        <v>-0.1174705863388239</v>
      </c>
      <c r="E165" s="106">
        <f t="shared" si="4"/>
        <v>-2.6801868869016254E-2</v>
      </c>
      <c r="F165" s="106">
        <f t="shared" si="4"/>
        <v>1.0707001368316149E-2</v>
      </c>
      <c r="G165" s="106">
        <f t="shared" si="4"/>
        <v>1.073530712359605E-2</v>
      </c>
      <c r="H165" s="106">
        <f t="shared" si="4"/>
        <v>0.13393239338244634</v>
      </c>
      <c r="I165" s="106">
        <f t="shared" si="4"/>
        <v>0.11811320865694164</v>
      </c>
      <c r="J165" s="106">
        <f t="shared" si="4"/>
        <v>-2.1262090729493921E-2</v>
      </c>
      <c r="K165" s="106">
        <f t="shared" si="4"/>
        <v>-1.6123025091987597E-2</v>
      </c>
      <c r="L165" s="106">
        <f t="shared" si="4"/>
        <v>4.1184182799058888E-2</v>
      </c>
      <c r="M165" s="106">
        <f t="shared" si="4"/>
        <v>-2.3197042886127339E-2</v>
      </c>
      <c r="N165" s="106">
        <f t="shared" si="4"/>
        <v>-1.0117157992623804E-2</v>
      </c>
      <c r="O165" s="106">
        <f t="shared" si="4"/>
        <v>-1.4694129437125003E-2</v>
      </c>
      <c r="P165" s="106">
        <f t="shared" si="4"/>
        <v>-1.4734665956913862E-2</v>
      </c>
      <c r="Q165" s="106">
        <f t="shared" si="4"/>
        <v>-1.9412648833508794E-2</v>
      </c>
      <c r="R165" s="106">
        <f t="shared" si="4"/>
        <v>-1.2824160409870555E-2</v>
      </c>
      <c r="S165" s="106">
        <f t="shared" si="4"/>
        <v>-1.2676305663598231E-2</v>
      </c>
      <c r="T165" s="106">
        <f t="shared" si="4"/>
        <v>-1.2079836553570256E-2</v>
      </c>
      <c r="U165" s="106">
        <f t="shared" si="4"/>
        <v>-1.1318987044168116E-2</v>
      </c>
      <c r="V165" s="106">
        <f t="shared" si="4"/>
        <v>-8.4071563799543725E-3</v>
      </c>
      <c r="W165" s="106">
        <f t="shared" si="4"/>
        <v>-8.1552402496024579E-3</v>
      </c>
      <c r="X165" s="106">
        <f t="shared" si="4"/>
        <v>-3.5173815140852049E-3</v>
      </c>
      <c r="Y165" s="106">
        <f t="shared" si="4"/>
        <v>-6.580602243281275E-3</v>
      </c>
      <c r="Z165" s="106">
        <f t="shared" si="4"/>
        <v>-1.5923813448984747E-3</v>
      </c>
      <c r="AA165" s="106">
        <f t="shared" si="4"/>
        <v>-5.2229251150857081E-3</v>
      </c>
      <c r="AB165" s="106">
        <f t="shared" si="4"/>
        <v>-4.1609578312148399E-3</v>
      </c>
      <c r="AC165" s="106">
        <f t="shared" si="4"/>
        <v>-1.7809285562792043E-3</v>
      </c>
      <c r="AD165" s="106">
        <f t="shared" si="4"/>
        <v>-6.3458222063039749E-3</v>
      </c>
      <c r="AE165" s="106">
        <f t="shared" si="4"/>
        <v>-4.2189828816505681E-3</v>
      </c>
      <c r="AF165" s="106">
        <f t="shared" si="4"/>
        <v>4.2597869927063492E-4</v>
      </c>
    </row>
    <row r="166" spans="1:32">
      <c r="A166" s="101" t="s">
        <v>3669</v>
      </c>
      <c r="B166" s="106"/>
      <c r="C166" s="106">
        <f>IFERROR(C15/B15-1,"")</f>
        <v>0.38653894150496049</v>
      </c>
      <c r="D166" s="106">
        <f t="shared" si="4"/>
        <v>-0.11747058633882368</v>
      </c>
      <c r="E166" s="106">
        <f t="shared" si="4"/>
        <v>-2.6801868869016365E-2</v>
      </c>
      <c r="F166" s="106">
        <f t="shared" si="4"/>
        <v>1.0707001368316149E-2</v>
      </c>
      <c r="G166" s="106">
        <f t="shared" si="4"/>
        <v>1.0735307123595828E-2</v>
      </c>
      <c r="H166" s="106">
        <f t="shared" si="4"/>
        <v>-3.8208259103377551E-2</v>
      </c>
      <c r="I166" s="106">
        <f t="shared" si="4"/>
        <v>-3.9726125187723227E-2</v>
      </c>
      <c r="J166" s="106">
        <f t="shared" si="4"/>
        <v>1.9921192326070036E-2</v>
      </c>
      <c r="K166" s="106">
        <f t="shared" si="4"/>
        <v>3.4551865055553632E-2</v>
      </c>
      <c r="L166" s="106">
        <f t="shared" si="4"/>
        <v>2.0559820710698729E-2</v>
      </c>
      <c r="M166" s="106">
        <f t="shared" si="4"/>
        <v>1.1313133223270322E-2</v>
      </c>
      <c r="N166" s="106">
        <f t="shared" si="4"/>
        <v>6.2540924570571033E-3</v>
      </c>
      <c r="O166" s="106">
        <f t="shared" si="4"/>
        <v>1.0874813219806878E-2</v>
      </c>
      <c r="P166" s="106">
        <f t="shared" si="4"/>
        <v>-2.1599683029575045E-3</v>
      </c>
      <c r="Q166" s="106">
        <f t="shared" si="4"/>
        <v>-6.6867099091013626E-3</v>
      </c>
      <c r="R166" s="106">
        <f t="shared" si="4"/>
        <v>-1.4201332368471986E-3</v>
      </c>
      <c r="S166" s="106">
        <f t="shared" si="4"/>
        <v>-8.151178035432638E-3</v>
      </c>
      <c r="T166" s="106">
        <f t="shared" si="4"/>
        <v>-8.3171435545730255E-3</v>
      </c>
      <c r="U166" s="106">
        <f t="shared" si="4"/>
        <v>-9.4898433656576131E-3</v>
      </c>
      <c r="V166" s="106">
        <f t="shared" si="4"/>
        <v>-5.4150512348201119E-3</v>
      </c>
      <c r="W166" s="106">
        <f t="shared" si="4"/>
        <v>2.2316187518933717E-4</v>
      </c>
      <c r="X166" s="106">
        <f t="shared" si="4"/>
        <v>3.2337564478379655E-4</v>
      </c>
      <c r="Y166" s="106">
        <f t="shared" si="4"/>
        <v>-5.2746213708541045E-3</v>
      </c>
      <c r="Z166" s="106">
        <f t="shared" si="4"/>
        <v>6.0904648974626774E-3</v>
      </c>
      <c r="AA166" s="106">
        <f t="shared" si="4"/>
        <v>-8.0484451727446116E-3</v>
      </c>
      <c r="AB166" s="106">
        <f t="shared" si="4"/>
        <v>-5.6027109691699772E-3</v>
      </c>
      <c r="AC166" s="106">
        <f t="shared" si="4"/>
        <v>1.1199942891382264E-3</v>
      </c>
      <c r="AD166" s="106">
        <f t="shared" si="4"/>
        <v>-1.390292219244238E-2</v>
      </c>
      <c r="AE166" s="106">
        <f t="shared" si="4"/>
        <v>-1.3720533165590187E-2</v>
      </c>
      <c r="AF166" s="106">
        <f t="shared" si="4"/>
        <v>5.16245632554857E-3</v>
      </c>
    </row>
    <row r="167" spans="1:32">
      <c r="A167" s="101" t="s">
        <v>3670</v>
      </c>
      <c r="B167" s="106"/>
      <c r="C167" s="106">
        <f t="shared" ref="C167:AF173" si="5">IFERROR(C16/B16-1,"")</f>
        <v>6.4074471515411124E-2</v>
      </c>
      <c r="D167" s="106">
        <f t="shared" si="5"/>
        <v>-0.1174705863388239</v>
      </c>
      <c r="E167" s="106">
        <f t="shared" si="5"/>
        <v>-2.6801868869016254E-2</v>
      </c>
      <c r="F167" s="106">
        <f t="shared" si="5"/>
        <v>1.0707001368316149E-2</v>
      </c>
      <c r="G167" s="106">
        <f t="shared" si="5"/>
        <v>1.073530712359605E-2</v>
      </c>
      <c r="H167" s="106">
        <f t="shared" si="5"/>
        <v>2.0156052553400583E-2</v>
      </c>
      <c r="I167" s="106">
        <f t="shared" si="5"/>
        <v>1.9757813035516714E-2</v>
      </c>
      <c r="J167" s="106">
        <f t="shared" si="5"/>
        <v>7.4334331090510908E-3</v>
      </c>
      <c r="K167" s="106">
        <f t="shared" si="5"/>
        <v>1.4380077941719582E-2</v>
      </c>
      <c r="L167" s="106">
        <f t="shared" si="5"/>
        <v>3.5388798540831878E-2</v>
      </c>
      <c r="M167" s="106">
        <f t="shared" si="5"/>
        <v>7.2755035052944894E-3</v>
      </c>
      <c r="N167" s="106">
        <f t="shared" si="5"/>
        <v>7.8426863779894607E-3</v>
      </c>
      <c r="O167" s="106">
        <f t="shared" si="5"/>
        <v>7.4032214679338182E-3</v>
      </c>
      <c r="P167" s="106">
        <f t="shared" si="5"/>
        <v>3.2907319197617024E-3</v>
      </c>
      <c r="Q167" s="106">
        <f t="shared" si="5"/>
        <v>6.5776443504939053E-4</v>
      </c>
      <c r="R167" s="106">
        <f t="shared" si="5"/>
        <v>1.3419517286132887E-3</v>
      </c>
      <c r="S167" s="106">
        <f t="shared" si="5"/>
        <v>1.5105655596276968E-3</v>
      </c>
      <c r="T167" s="106">
        <f t="shared" si="5"/>
        <v>-6.4260153728634695E-4</v>
      </c>
      <c r="U167" s="106">
        <f t="shared" si="5"/>
        <v>-1.1208932981565667E-3</v>
      </c>
      <c r="V167" s="106">
        <f t="shared" si="5"/>
        <v>-3.4137813897283653E-4</v>
      </c>
      <c r="W167" s="106">
        <f t="shared" si="5"/>
        <v>2.1624263549879785E-3</v>
      </c>
      <c r="X167" s="106">
        <f t="shared" si="5"/>
        <v>2.3758006574938761E-3</v>
      </c>
      <c r="Y167" s="106">
        <f t="shared" si="5"/>
        <v>1.6547589588542522E-3</v>
      </c>
      <c r="Z167" s="106">
        <f t="shared" si="5"/>
        <v>2.526807012249277E-3</v>
      </c>
      <c r="AA167" s="106">
        <f t="shared" si="5"/>
        <v>1.933628981328761E-3</v>
      </c>
      <c r="AB167" s="106">
        <f t="shared" si="5"/>
        <v>8.877083985088241E-4</v>
      </c>
      <c r="AC167" s="106">
        <f t="shared" si="5"/>
        <v>9.7397004813637444E-4</v>
      </c>
      <c r="AD167" s="106">
        <f t="shared" si="5"/>
        <v>-1.6578545018491875E-3</v>
      </c>
      <c r="AE167" s="106">
        <f t="shared" si="5"/>
        <v>6.2657289842671382E-4</v>
      </c>
      <c r="AF167" s="106">
        <f t="shared" si="5"/>
        <v>2.5023219823530063E-3</v>
      </c>
    </row>
    <row r="168" spans="1:32">
      <c r="A168" s="101" t="s">
        <v>3671</v>
      </c>
      <c r="B168" s="106"/>
      <c r="C168" s="106">
        <f t="shared" si="5"/>
        <v>9.7174787260720707E-2</v>
      </c>
      <c r="D168" s="106">
        <f t="shared" si="5"/>
        <v>-0.11747058633882379</v>
      </c>
      <c r="E168" s="106">
        <f t="shared" si="5"/>
        <v>-2.6801868869016254E-2</v>
      </c>
      <c r="F168" s="106">
        <f t="shared" si="5"/>
        <v>1.0707001368315927E-2</v>
      </c>
      <c r="G168" s="106">
        <f t="shared" si="5"/>
        <v>1.073530712359605E-2</v>
      </c>
      <c r="H168" s="106">
        <f t="shared" si="5"/>
        <v>2.1896115129079297E-2</v>
      </c>
      <c r="I168" s="106">
        <f t="shared" si="5"/>
        <v>2.1426948204332552E-2</v>
      </c>
      <c r="J168" s="106">
        <f t="shared" si="5"/>
        <v>5.7136837727884693E-3</v>
      </c>
      <c r="K168" s="106">
        <f t="shared" si="5"/>
        <v>1.5490211890972105E-2</v>
      </c>
      <c r="L168" s="106">
        <f t="shared" si="5"/>
        <v>3.3915768766908494E-2</v>
      </c>
      <c r="M168" s="106">
        <f t="shared" si="5"/>
        <v>5.3179329750052684E-3</v>
      </c>
      <c r="N168" s="106">
        <f t="shared" si="5"/>
        <v>6.1744625525981256E-3</v>
      </c>
      <c r="O168" s="106">
        <f t="shared" si="5"/>
        <v>7.4311830448048344E-3</v>
      </c>
      <c r="P168" s="106">
        <f t="shared" si="5"/>
        <v>2.182505024368453E-3</v>
      </c>
      <c r="Q168" s="106">
        <f t="shared" si="5"/>
        <v>-1.0438653279652987E-3</v>
      </c>
      <c r="R168" s="106">
        <f t="shared" si="5"/>
        <v>4.6911180007880304E-5</v>
      </c>
      <c r="S168" s="106">
        <f t="shared" si="5"/>
        <v>2.5205587869203683E-4</v>
      </c>
      <c r="T168" s="106">
        <f t="shared" si="5"/>
        <v>-2.5356412017226715E-3</v>
      </c>
      <c r="U168" s="106">
        <f t="shared" si="5"/>
        <v>-3.0537584211515201E-3</v>
      </c>
      <c r="V168" s="106">
        <f t="shared" si="5"/>
        <v>-1.6783702396596656E-3</v>
      </c>
      <c r="W168" s="106">
        <f t="shared" si="5"/>
        <v>1.8257427409540394E-3</v>
      </c>
      <c r="X168" s="106">
        <f t="shared" si="5"/>
        <v>2.1064933573189393E-3</v>
      </c>
      <c r="Y168" s="106">
        <f t="shared" si="5"/>
        <v>1.1877727107683089E-3</v>
      </c>
      <c r="Z168" s="106">
        <f t="shared" si="5"/>
        <v>2.50335009404834E-3</v>
      </c>
      <c r="AA168" s="106">
        <f t="shared" si="5"/>
        <v>1.6938578109837454E-3</v>
      </c>
      <c r="AB168" s="106">
        <f t="shared" si="5"/>
        <v>3.5337428445214591E-4</v>
      </c>
      <c r="AC168" s="106">
        <f t="shared" si="5"/>
        <v>2.7969300059971225E-4</v>
      </c>
      <c r="AD168" s="106">
        <f t="shared" si="5"/>
        <v>-3.4537652349599934E-3</v>
      </c>
      <c r="AE168" s="106">
        <f t="shared" si="5"/>
        <v>-3.9440320873340706E-4</v>
      </c>
      <c r="AF168" s="106">
        <f t="shared" si="5"/>
        <v>2.2458124502242605E-3</v>
      </c>
    </row>
    <row r="169" spans="1:32">
      <c r="A169" s="101" t="s">
        <v>3672</v>
      </c>
      <c r="B169" s="106"/>
      <c r="C169" s="106">
        <f t="shared" si="5"/>
        <v>0.31796633299763744</v>
      </c>
      <c r="D169" s="106">
        <f t="shared" si="5"/>
        <v>-0.1174705863388239</v>
      </c>
      <c r="E169" s="106">
        <f t="shared" si="5"/>
        <v>-2.6801868869016254E-2</v>
      </c>
      <c r="F169" s="106">
        <f t="shared" si="5"/>
        <v>1.0707001368315705E-2</v>
      </c>
      <c r="G169" s="106">
        <f t="shared" si="5"/>
        <v>1.0735307123596272E-2</v>
      </c>
      <c r="H169" s="106">
        <f t="shared" si="5"/>
        <v>-3.4283714844269619E-2</v>
      </c>
      <c r="I169" s="106">
        <f t="shared" si="5"/>
        <v>-3.5500814650486268E-2</v>
      </c>
      <c r="J169" s="106">
        <f t="shared" si="5"/>
        <v>1.9389335501195815E-2</v>
      </c>
      <c r="K169" s="106">
        <f t="shared" si="5"/>
        <v>3.1222547344384566E-2</v>
      </c>
      <c r="L169" s="106">
        <f t="shared" si="5"/>
        <v>1.537063866394095E-2</v>
      </c>
      <c r="M169" s="106">
        <f t="shared" si="5"/>
        <v>8.1703510224881981E-3</v>
      </c>
      <c r="N169" s="106">
        <f t="shared" si="5"/>
        <v>6.4769908848201219E-3</v>
      </c>
      <c r="O169" s="106">
        <f t="shared" si="5"/>
        <v>1.284875677445263E-2</v>
      </c>
      <c r="P169" s="106">
        <f t="shared" si="5"/>
        <v>1.8430078330600175E-4</v>
      </c>
      <c r="Q169" s="106">
        <f t="shared" si="5"/>
        <v>-5.5097440074547421E-3</v>
      </c>
      <c r="R169" s="106">
        <f t="shared" si="5"/>
        <v>-1.8203265626347553E-3</v>
      </c>
      <c r="S169" s="106">
        <f t="shared" si="5"/>
        <v>-3.5784492568983195E-3</v>
      </c>
      <c r="T169" s="106">
        <f t="shared" si="5"/>
        <v>-4.9801008551541015E-3</v>
      </c>
      <c r="U169" s="106">
        <f t="shared" si="5"/>
        <v>-7.1274679356712056E-3</v>
      </c>
      <c r="V169" s="106">
        <f t="shared" si="5"/>
        <v>-5.6983977326459101E-3</v>
      </c>
      <c r="W169" s="106">
        <f t="shared" si="5"/>
        <v>1.2016821271698674E-4</v>
      </c>
      <c r="X169" s="106">
        <f t="shared" si="5"/>
        <v>7.9495103591353811E-4</v>
      </c>
      <c r="Y169" s="106">
        <f t="shared" si="5"/>
        <v>-2.9411446737058755E-3</v>
      </c>
      <c r="Z169" s="106">
        <f t="shared" si="5"/>
        <v>3.5749952919288397E-3</v>
      </c>
      <c r="AA169" s="106">
        <f t="shared" si="5"/>
        <v>-5.135409389821044E-3</v>
      </c>
      <c r="AB169" s="106">
        <f t="shared" si="5"/>
        <v>-3.7101106660109018E-3</v>
      </c>
      <c r="AC169" s="106">
        <f t="shared" si="5"/>
        <v>3.8455525579408345E-3</v>
      </c>
      <c r="AD169" s="106">
        <f t="shared" si="5"/>
        <v>-8.7109313272626387E-3</v>
      </c>
      <c r="AE169" s="106">
        <f t="shared" si="5"/>
        <v>-6.8566776793608231E-3</v>
      </c>
      <c r="AF169" s="106">
        <f t="shared" si="5"/>
        <v>4.7857319705646439E-3</v>
      </c>
    </row>
    <row r="170" spans="1:32">
      <c r="A170" s="101" t="s">
        <v>3673</v>
      </c>
      <c r="B170" s="106"/>
      <c r="C170" s="106">
        <f t="shared" si="5"/>
        <v>0.38653894150496049</v>
      </c>
      <c r="D170" s="106">
        <f t="shared" si="5"/>
        <v>-0.11747058633882368</v>
      </c>
      <c r="E170" s="106">
        <f t="shared" si="5"/>
        <v>-2.6801868869016365E-2</v>
      </c>
      <c r="F170" s="106">
        <f t="shared" si="5"/>
        <v>1.0707001368316149E-2</v>
      </c>
      <c r="G170" s="106">
        <f t="shared" si="5"/>
        <v>1.0735307123595828E-2</v>
      </c>
      <c r="H170" s="106">
        <f t="shared" si="5"/>
        <v>-3.8208259103377551E-2</v>
      </c>
      <c r="I170" s="106">
        <f t="shared" si="5"/>
        <v>-3.9726125187723227E-2</v>
      </c>
      <c r="J170" s="106">
        <f t="shared" si="5"/>
        <v>1.9921192326070036E-2</v>
      </c>
      <c r="K170" s="106">
        <f t="shared" si="5"/>
        <v>3.4551865055553632E-2</v>
      </c>
      <c r="L170" s="106">
        <f t="shared" si="5"/>
        <v>2.0559820710698729E-2</v>
      </c>
      <c r="M170" s="106">
        <f t="shared" si="5"/>
        <v>1.1313133223270322E-2</v>
      </c>
      <c r="N170" s="106">
        <f t="shared" si="5"/>
        <v>6.2540924570571033E-3</v>
      </c>
      <c r="O170" s="106">
        <f t="shared" si="5"/>
        <v>1.0874813219806878E-2</v>
      </c>
      <c r="P170" s="106">
        <f t="shared" si="5"/>
        <v>-2.1599683029575045E-3</v>
      </c>
      <c r="Q170" s="106">
        <f t="shared" si="5"/>
        <v>-6.6867099091013626E-3</v>
      </c>
      <c r="R170" s="106">
        <f t="shared" si="5"/>
        <v>-1.4201332368471986E-3</v>
      </c>
      <c r="S170" s="106">
        <f t="shared" si="5"/>
        <v>-8.151178035432638E-3</v>
      </c>
      <c r="T170" s="106">
        <f t="shared" si="5"/>
        <v>-8.3171435545730255E-3</v>
      </c>
      <c r="U170" s="106">
        <f t="shared" si="5"/>
        <v>-9.4898433656576131E-3</v>
      </c>
      <c r="V170" s="106">
        <f t="shared" si="5"/>
        <v>-5.4150512348201119E-3</v>
      </c>
      <c r="W170" s="106">
        <f t="shared" si="5"/>
        <v>2.2316187518933717E-4</v>
      </c>
      <c r="X170" s="106">
        <f t="shared" si="5"/>
        <v>3.2337564478379655E-4</v>
      </c>
      <c r="Y170" s="106">
        <f t="shared" si="5"/>
        <v>-5.2746213708541045E-3</v>
      </c>
      <c r="Z170" s="106">
        <f t="shared" si="5"/>
        <v>6.0904648974626774E-3</v>
      </c>
      <c r="AA170" s="106">
        <f t="shared" si="5"/>
        <v>-8.0484451727446116E-3</v>
      </c>
      <c r="AB170" s="106">
        <f t="shared" si="5"/>
        <v>-5.6027109691699772E-3</v>
      </c>
      <c r="AC170" s="106">
        <f t="shared" si="5"/>
        <v>1.1199942891382264E-3</v>
      </c>
      <c r="AD170" s="106">
        <f t="shared" si="5"/>
        <v>-1.390292219244238E-2</v>
      </c>
      <c r="AE170" s="106">
        <f t="shared" si="5"/>
        <v>-1.3720533165590187E-2</v>
      </c>
      <c r="AF170" s="106">
        <f t="shared" si="5"/>
        <v>5.16245632554857E-3</v>
      </c>
    </row>
    <row r="171" spans="1:32">
      <c r="A171" s="101" t="s">
        <v>3674</v>
      </c>
      <c r="B171" s="106"/>
      <c r="C171" s="106" t="str">
        <f t="shared" si="5"/>
        <v/>
      </c>
      <c r="D171" s="106" t="str">
        <f t="shared" si="5"/>
        <v/>
      </c>
      <c r="E171" s="106" t="str">
        <f t="shared" si="5"/>
        <v/>
      </c>
      <c r="F171" s="106" t="str">
        <f t="shared" si="5"/>
        <v/>
      </c>
      <c r="G171" s="106" t="str">
        <f t="shared" si="5"/>
        <v/>
      </c>
      <c r="H171" s="106" t="str">
        <f t="shared" si="5"/>
        <v/>
      </c>
      <c r="I171" s="106" t="str">
        <f t="shared" si="5"/>
        <v/>
      </c>
      <c r="J171" s="106" t="str">
        <f t="shared" si="5"/>
        <v/>
      </c>
      <c r="K171" s="106" t="str">
        <f t="shared" si="5"/>
        <v/>
      </c>
      <c r="L171" s="106" t="str">
        <f t="shared" si="5"/>
        <v/>
      </c>
      <c r="M171" s="106" t="str">
        <f t="shared" si="5"/>
        <v/>
      </c>
      <c r="N171" s="106" t="str">
        <f t="shared" si="5"/>
        <v/>
      </c>
      <c r="O171" s="106" t="str">
        <f t="shared" si="5"/>
        <v/>
      </c>
      <c r="P171" s="106" t="str">
        <f t="shared" si="5"/>
        <v/>
      </c>
      <c r="Q171" s="106" t="str">
        <f t="shared" si="5"/>
        <v/>
      </c>
      <c r="R171" s="106" t="str">
        <f t="shared" si="5"/>
        <v/>
      </c>
      <c r="S171" s="106" t="str">
        <f t="shared" si="5"/>
        <v/>
      </c>
      <c r="T171" s="106" t="str">
        <f t="shared" si="5"/>
        <v/>
      </c>
      <c r="U171" s="106" t="str">
        <f t="shared" si="5"/>
        <v/>
      </c>
      <c r="V171" s="106" t="str">
        <f t="shared" si="5"/>
        <v/>
      </c>
      <c r="W171" s="106" t="str">
        <f t="shared" si="5"/>
        <v/>
      </c>
      <c r="X171" s="106" t="str">
        <f t="shared" si="5"/>
        <v/>
      </c>
      <c r="Y171" s="106" t="str">
        <f t="shared" si="5"/>
        <v/>
      </c>
      <c r="Z171" s="106" t="str">
        <f t="shared" si="5"/>
        <v/>
      </c>
      <c r="AA171" s="106" t="str">
        <f t="shared" si="5"/>
        <v/>
      </c>
      <c r="AB171" s="106" t="str">
        <f t="shared" si="5"/>
        <v/>
      </c>
      <c r="AC171" s="106" t="str">
        <f t="shared" si="5"/>
        <v/>
      </c>
      <c r="AD171" s="106" t="str">
        <f t="shared" si="5"/>
        <v/>
      </c>
      <c r="AE171" s="106" t="str">
        <f t="shared" si="5"/>
        <v/>
      </c>
      <c r="AF171" s="106" t="str">
        <f t="shared" si="5"/>
        <v/>
      </c>
    </row>
    <row r="172" spans="1:32">
      <c r="A172" s="101" t="s">
        <v>3675</v>
      </c>
      <c r="B172" s="106"/>
      <c r="C172" s="106">
        <f t="shared" si="5"/>
        <v>0.31796633299763744</v>
      </c>
      <c r="D172" s="106">
        <f t="shared" si="5"/>
        <v>-0.1174705863388239</v>
      </c>
      <c r="E172" s="106">
        <f t="shared" si="5"/>
        <v>-2.6801868869016254E-2</v>
      </c>
      <c r="F172" s="106">
        <f t="shared" si="5"/>
        <v>1.0707001368315705E-2</v>
      </c>
      <c r="G172" s="106">
        <f t="shared" si="5"/>
        <v>1.0735307123596272E-2</v>
      </c>
      <c r="H172" s="106">
        <f t="shared" si="5"/>
        <v>-3.4283714844269619E-2</v>
      </c>
      <c r="I172" s="106">
        <f t="shared" si="5"/>
        <v>-3.5500814650486268E-2</v>
      </c>
      <c r="J172" s="106">
        <f t="shared" si="5"/>
        <v>1.9389335501195815E-2</v>
      </c>
      <c r="K172" s="106">
        <f t="shared" si="5"/>
        <v>3.1222547344384566E-2</v>
      </c>
      <c r="L172" s="106">
        <f t="shared" si="5"/>
        <v>1.537063866394095E-2</v>
      </c>
      <c r="M172" s="106">
        <f t="shared" si="5"/>
        <v>8.1703510224881981E-3</v>
      </c>
      <c r="N172" s="106">
        <f t="shared" si="5"/>
        <v>6.4769908848201219E-3</v>
      </c>
      <c r="O172" s="106">
        <f t="shared" si="5"/>
        <v>1.284875677445263E-2</v>
      </c>
      <c r="P172" s="106">
        <f t="shared" si="5"/>
        <v>1.8430078330600175E-4</v>
      </c>
      <c r="Q172" s="106">
        <f t="shared" si="5"/>
        <v>-5.5097440074547421E-3</v>
      </c>
      <c r="R172" s="106">
        <f t="shared" si="5"/>
        <v>-1.8203265626347553E-3</v>
      </c>
      <c r="S172" s="106">
        <f t="shared" si="5"/>
        <v>-3.5784492568983195E-3</v>
      </c>
      <c r="T172" s="106">
        <f t="shared" si="5"/>
        <v>-4.9801008551541015E-3</v>
      </c>
      <c r="U172" s="106">
        <f t="shared" si="5"/>
        <v>-7.1274679356712056E-3</v>
      </c>
      <c r="V172" s="106">
        <f t="shared" si="5"/>
        <v>-5.6983977326459101E-3</v>
      </c>
      <c r="W172" s="106">
        <f t="shared" si="5"/>
        <v>1.2016821271698674E-4</v>
      </c>
      <c r="X172" s="106">
        <f t="shared" si="5"/>
        <v>7.9495103591353811E-4</v>
      </c>
      <c r="Y172" s="106">
        <f t="shared" si="5"/>
        <v>-2.9411446737058755E-3</v>
      </c>
      <c r="Z172" s="106">
        <f t="shared" si="5"/>
        <v>3.5749952919288397E-3</v>
      </c>
      <c r="AA172" s="106">
        <f t="shared" si="5"/>
        <v>-5.135409389821044E-3</v>
      </c>
      <c r="AB172" s="106">
        <f t="shared" si="5"/>
        <v>-3.7101106660109018E-3</v>
      </c>
      <c r="AC172" s="106">
        <f t="shared" si="5"/>
        <v>3.8455525579408345E-3</v>
      </c>
      <c r="AD172" s="106">
        <f t="shared" si="5"/>
        <v>-8.7109313272626387E-3</v>
      </c>
      <c r="AE172" s="106">
        <f t="shared" si="5"/>
        <v>-6.8566776793608231E-3</v>
      </c>
      <c r="AF172" s="106">
        <f t="shared" si="5"/>
        <v>4.7857319705646439E-3</v>
      </c>
    </row>
    <row r="173" spans="1:32">
      <c r="A173" s="102" t="s">
        <v>3677</v>
      </c>
      <c r="B173" s="106"/>
      <c r="C173" s="106" t="str">
        <f t="shared" si="5"/>
        <v/>
      </c>
      <c r="D173" s="106" t="str">
        <f t="shared" si="5"/>
        <v/>
      </c>
      <c r="E173" s="106" t="str">
        <f t="shared" si="5"/>
        <v/>
      </c>
      <c r="F173" s="106" t="str">
        <f t="shared" si="5"/>
        <v/>
      </c>
      <c r="G173" s="106" t="str">
        <f t="shared" si="5"/>
        <v/>
      </c>
      <c r="H173" s="106" t="str">
        <f t="shared" si="5"/>
        <v/>
      </c>
      <c r="I173" s="106" t="str">
        <f t="shared" si="5"/>
        <v/>
      </c>
      <c r="J173" s="106" t="str">
        <f t="shared" si="5"/>
        <v/>
      </c>
      <c r="K173" s="106" t="str">
        <f t="shared" si="5"/>
        <v/>
      </c>
      <c r="L173" s="106" t="str">
        <f t="shared" si="5"/>
        <v/>
      </c>
      <c r="M173" s="106" t="str">
        <f t="shared" si="5"/>
        <v/>
      </c>
      <c r="N173" s="106" t="str">
        <f t="shared" si="5"/>
        <v/>
      </c>
      <c r="O173" s="106" t="str">
        <f t="shared" si="5"/>
        <v/>
      </c>
      <c r="P173" s="106" t="str">
        <f t="shared" si="5"/>
        <v/>
      </c>
      <c r="Q173" s="106" t="str">
        <f t="shared" si="5"/>
        <v/>
      </c>
      <c r="R173" s="106" t="str">
        <f t="shared" si="5"/>
        <v/>
      </c>
      <c r="S173" s="106" t="str">
        <f t="shared" si="5"/>
        <v/>
      </c>
      <c r="T173" s="106" t="str">
        <f t="shared" si="5"/>
        <v/>
      </c>
      <c r="U173" s="106" t="str">
        <f t="shared" si="5"/>
        <v/>
      </c>
      <c r="V173" s="106" t="str">
        <f t="shared" si="5"/>
        <v/>
      </c>
      <c r="W173" s="106" t="str">
        <f t="shared" si="5"/>
        <v/>
      </c>
      <c r="X173" s="106" t="str">
        <f t="shared" si="5"/>
        <v/>
      </c>
      <c r="Y173" s="106" t="str">
        <f t="shared" si="5"/>
        <v/>
      </c>
      <c r="Z173" s="106" t="str">
        <f t="shared" si="5"/>
        <v/>
      </c>
      <c r="AA173" s="106" t="str">
        <f t="shared" si="5"/>
        <v/>
      </c>
      <c r="AB173" s="106" t="str">
        <f t="shared" si="5"/>
        <v/>
      </c>
      <c r="AC173" s="106" t="str">
        <f t="shared" si="5"/>
        <v/>
      </c>
      <c r="AD173" s="106" t="str">
        <f t="shared" si="5"/>
        <v/>
      </c>
      <c r="AE173" s="106" t="str">
        <f t="shared" si="5"/>
        <v/>
      </c>
      <c r="AF173" s="106" t="str">
        <f t="shared" si="5"/>
        <v/>
      </c>
    </row>
    <row r="174" spans="1:32">
      <c r="A174" s="105" t="s">
        <v>3697</v>
      </c>
      <c r="B174" s="101">
        <f t="shared" ref="B174:AF174" si="6">B$1</f>
        <v>2020</v>
      </c>
      <c r="C174" s="101">
        <f t="shared" si="6"/>
        <v>2021</v>
      </c>
      <c r="D174" s="101">
        <f t="shared" si="6"/>
        <v>2022</v>
      </c>
      <c r="E174" s="101">
        <f t="shared" si="6"/>
        <v>2023</v>
      </c>
      <c r="F174" s="101">
        <f t="shared" si="6"/>
        <v>2024</v>
      </c>
      <c r="G174" s="101">
        <f t="shared" si="6"/>
        <v>2025</v>
      </c>
      <c r="H174" s="101">
        <f t="shared" si="6"/>
        <v>2026</v>
      </c>
      <c r="I174" s="101">
        <f t="shared" si="6"/>
        <v>2027</v>
      </c>
      <c r="J174" s="101">
        <f t="shared" si="6"/>
        <v>2028</v>
      </c>
      <c r="K174" s="101">
        <f t="shared" si="6"/>
        <v>2029</v>
      </c>
      <c r="L174" s="101">
        <f t="shared" si="6"/>
        <v>2030</v>
      </c>
      <c r="M174" s="101">
        <f t="shared" si="6"/>
        <v>2031</v>
      </c>
      <c r="N174" s="101">
        <f t="shared" si="6"/>
        <v>2032</v>
      </c>
      <c r="O174" s="101">
        <f t="shared" si="6"/>
        <v>2033</v>
      </c>
      <c r="P174" s="101">
        <f t="shared" si="6"/>
        <v>2034</v>
      </c>
      <c r="Q174" s="101">
        <f t="shared" si="6"/>
        <v>2035</v>
      </c>
      <c r="R174" s="101">
        <f t="shared" si="6"/>
        <v>2036</v>
      </c>
      <c r="S174" s="101">
        <f t="shared" si="6"/>
        <v>2037</v>
      </c>
      <c r="T174" s="101">
        <f t="shared" si="6"/>
        <v>2038</v>
      </c>
      <c r="U174" s="101">
        <f t="shared" si="6"/>
        <v>2039</v>
      </c>
      <c r="V174" s="101">
        <f t="shared" si="6"/>
        <v>2040</v>
      </c>
      <c r="W174" s="101">
        <f t="shared" si="6"/>
        <v>2041</v>
      </c>
      <c r="X174" s="101">
        <f t="shared" si="6"/>
        <v>2042</v>
      </c>
      <c r="Y174" s="101">
        <f t="shared" si="6"/>
        <v>2043</v>
      </c>
      <c r="Z174" s="101">
        <f t="shared" si="6"/>
        <v>2044</v>
      </c>
      <c r="AA174" s="101">
        <f t="shared" si="6"/>
        <v>2045</v>
      </c>
      <c r="AB174" s="101">
        <f t="shared" si="6"/>
        <v>2046</v>
      </c>
      <c r="AC174" s="101">
        <f t="shared" si="6"/>
        <v>2047</v>
      </c>
      <c r="AD174" s="101">
        <f t="shared" si="6"/>
        <v>2048</v>
      </c>
      <c r="AE174" s="101">
        <f t="shared" si="6"/>
        <v>2049</v>
      </c>
      <c r="AF174" s="101">
        <f t="shared" si="6"/>
        <v>2050</v>
      </c>
    </row>
    <row r="175" spans="1:32">
      <c r="A175" s="101" t="s">
        <v>3668</v>
      </c>
      <c r="B175" s="106"/>
      <c r="C175" s="106" t="str">
        <f t="shared" ref="C175:AF183" si="7">IFERROR(C24/B24-1,"")</f>
        <v/>
      </c>
      <c r="D175" s="106" t="str">
        <f t="shared" si="7"/>
        <v/>
      </c>
      <c r="E175" s="106" t="str">
        <f t="shared" si="7"/>
        <v/>
      </c>
      <c r="F175" s="106" t="str">
        <f t="shared" si="7"/>
        <v/>
      </c>
      <c r="G175" s="106" t="str">
        <f t="shared" si="7"/>
        <v/>
      </c>
      <c r="H175" s="106" t="str">
        <f t="shared" si="7"/>
        <v/>
      </c>
      <c r="I175" s="106" t="str">
        <f t="shared" si="7"/>
        <v/>
      </c>
      <c r="J175" s="106" t="str">
        <f t="shared" si="7"/>
        <v/>
      </c>
      <c r="K175" s="106" t="str">
        <f t="shared" si="7"/>
        <v/>
      </c>
      <c r="L175" s="106" t="str">
        <f t="shared" si="7"/>
        <v/>
      </c>
      <c r="M175" s="106" t="str">
        <f t="shared" si="7"/>
        <v/>
      </c>
      <c r="N175" s="106" t="str">
        <f t="shared" si="7"/>
        <v/>
      </c>
      <c r="O175" s="106" t="str">
        <f t="shared" si="7"/>
        <v/>
      </c>
      <c r="P175" s="106" t="str">
        <f t="shared" si="7"/>
        <v/>
      </c>
      <c r="Q175" s="106" t="str">
        <f t="shared" si="7"/>
        <v/>
      </c>
      <c r="R175" s="106" t="str">
        <f t="shared" si="7"/>
        <v/>
      </c>
      <c r="S175" s="106" t="str">
        <f t="shared" si="7"/>
        <v/>
      </c>
      <c r="T175" s="106" t="str">
        <f t="shared" si="7"/>
        <v/>
      </c>
      <c r="U175" s="106" t="str">
        <f t="shared" si="7"/>
        <v/>
      </c>
      <c r="V175" s="106" t="str">
        <f t="shared" si="7"/>
        <v/>
      </c>
      <c r="W175" s="106" t="str">
        <f t="shared" si="7"/>
        <v/>
      </c>
      <c r="X175" s="106" t="str">
        <f t="shared" si="7"/>
        <v/>
      </c>
      <c r="Y175" s="106" t="str">
        <f t="shared" si="7"/>
        <v/>
      </c>
      <c r="Z175" s="106" t="str">
        <f t="shared" si="7"/>
        <v/>
      </c>
      <c r="AA175" s="106" t="str">
        <f t="shared" si="7"/>
        <v/>
      </c>
      <c r="AB175" s="106" t="str">
        <f t="shared" si="7"/>
        <v/>
      </c>
      <c r="AC175" s="106" t="str">
        <f t="shared" si="7"/>
        <v/>
      </c>
      <c r="AD175" s="106" t="str">
        <f t="shared" si="7"/>
        <v/>
      </c>
      <c r="AE175" s="106" t="str">
        <f t="shared" si="7"/>
        <v/>
      </c>
      <c r="AF175" s="106" t="str">
        <f t="shared" si="7"/>
        <v/>
      </c>
    </row>
    <row r="176" spans="1:32">
      <c r="A176" s="101" t="s">
        <v>3669</v>
      </c>
      <c r="B176" s="106"/>
      <c r="C176" s="106">
        <f t="shared" si="7"/>
        <v>1.4662094114321622E-3</v>
      </c>
      <c r="D176" s="106">
        <f t="shared" si="7"/>
        <v>1.4640627887922975E-3</v>
      </c>
      <c r="E176" s="106">
        <f t="shared" si="7"/>
        <v>2.9238448850879006E-3</v>
      </c>
      <c r="F176" s="106">
        <f t="shared" si="7"/>
        <v>1.4576604694362949E-3</v>
      </c>
      <c r="G176" s="106">
        <f t="shared" si="7"/>
        <v>2.9110775761662655E-3</v>
      </c>
      <c r="H176" s="106">
        <f t="shared" si="7"/>
        <v>1.4513139007306108E-3</v>
      </c>
      <c r="I176" s="106">
        <f t="shared" si="7"/>
        <v>2.898421282364172E-3</v>
      </c>
      <c r="J176" s="106">
        <f t="shared" si="7"/>
        <v>1.4450223576272236E-3</v>
      </c>
      <c r="K176" s="106">
        <f t="shared" si="7"/>
        <v>2.8858745619908532E-3</v>
      </c>
      <c r="L176" s="106">
        <f t="shared" si="7"/>
        <v>2.8775702551915305E-3</v>
      </c>
      <c r="M176" s="106">
        <f t="shared" si="7"/>
        <v>1.4346568018563932E-3</v>
      </c>
      <c r="N176" s="106">
        <f t="shared" si="7"/>
        <v>2.8652030207101387E-3</v>
      </c>
      <c r="O176" s="106">
        <f t="shared" si="7"/>
        <v>2.8570170867230349E-3</v>
      </c>
      <c r="P176" s="106">
        <f t="shared" si="7"/>
        <v>1.4258548403311977E-3</v>
      </c>
      <c r="Q176" s="106">
        <f t="shared" si="7"/>
        <v>2.8448214916929615E-3</v>
      </c>
      <c r="R176" s="106">
        <f t="shared" si="7"/>
        <v>2.8367514402294347E-3</v>
      </c>
      <c r="S176" s="106">
        <f t="shared" si="7"/>
        <v>1.4143635223557993E-3</v>
      </c>
      <c r="T176" s="106">
        <f t="shared" si="7"/>
        <v>2.8247318470266958E-3</v>
      </c>
      <c r="U176" s="106">
        <f t="shared" si="7"/>
        <v>2.8167752123782197E-3</v>
      </c>
      <c r="V176" s="106">
        <f t="shared" si="7"/>
        <v>2.8088632759271093E-3</v>
      </c>
      <c r="W176" s="106">
        <f t="shared" si="7"/>
        <v>2.8009956620762555E-3</v>
      </c>
      <c r="X176" s="106">
        <f t="shared" si="7"/>
        <v>2.7931719994225279E-3</v>
      </c>
      <c r="Y176" s="106">
        <f t="shared" si="7"/>
        <v>2.7853919207021516E-3</v>
      </c>
      <c r="Z176" s="106">
        <f t="shared" si="7"/>
        <v>2.7776550627318652E-3</v>
      </c>
      <c r="AA176" s="106">
        <f t="shared" si="7"/>
        <v>2.769961066352522E-3</v>
      </c>
      <c r="AB176" s="106">
        <f t="shared" si="7"/>
        <v>2.7636824936567717E-3</v>
      </c>
      <c r="AC176" s="106">
        <f t="shared" si="7"/>
        <v>2.7546964699634024E-3</v>
      </c>
      <c r="AD176" s="106">
        <f t="shared" si="7"/>
        <v>2.7471289635050411E-3</v>
      </c>
      <c r="AE176" s="106">
        <f t="shared" si="7"/>
        <v>2.7396029209723061E-3</v>
      </c>
      <c r="AF176" s="106">
        <f t="shared" si="7"/>
        <v>2.7321180025119407E-3</v>
      </c>
    </row>
    <row r="177" spans="1:32">
      <c r="A177" s="101" t="s">
        <v>3670</v>
      </c>
      <c r="B177" s="106"/>
      <c r="C177" s="106" t="str">
        <f t="shared" si="7"/>
        <v/>
      </c>
      <c r="D177" s="106" t="str">
        <f t="shared" si="7"/>
        <v/>
      </c>
      <c r="E177" s="106" t="str">
        <f t="shared" si="7"/>
        <v/>
      </c>
      <c r="F177" s="106" t="str">
        <f t="shared" si="7"/>
        <v/>
      </c>
      <c r="G177" s="106" t="str">
        <f t="shared" si="7"/>
        <v/>
      </c>
      <c r="H177" s="106" t="str">
        <f t="shared" si="7"/>
        <v/>
      </c>
      <c r="I177" s="106" t="str">
        <f t="shared" si="7"/>
        <v/>
      </c>
      <c r="J177" s="106" t="str">
        <f t="shared" si="7"/>
        <v/>
      </c>
      <c r="K177" s="106" t="str">
        <f t="shared" si="7"/>
        <v/>
      </c>
      <c r="L177" s="106" t="str">
        <f t="shared" si="7"/>
        <v/>
      </c>
      <c r="M177" s="106" t="str">
        <f t="shared" si="7"/>
        <v/>
      </c>
      <c r="N177" s="106" t="str">
        <f t="shared" si="7"/>
        <v/>
      </c>
      <c r="O177" s="106" t="str">
        <f t="shared" si="7"/>
        <v/>
      </c>
      <c r="P177" s="106" t="str">
        <f t="shared" si="7"/>
        <v/>
      </c>
      <c r="Q177" s="106" t="str">
        <f t="shared" si="7"/>
        <v/>
      </c>
      <c r="R177" s="106" t="str">
        <f t="shared" si="7"/>
        <v/>
      </c>
      <c r="S177" s="106" t="str">
        <f t="shared" si="7"/>
        <v/>
      </c>
      <c r="T177" s="106" t="str">
        <f t="shared" si="7"/>
        <v/>
      </c>
      <c r="U177" s="106" t="str">
        <f t="shared" si="7"/>
        <v/>
      </c>
      <c r="V177" s="106" t="str">
        <f t="shared" si="7"/>
        <v/>
      </c>
      <c r="W177" s="106" t="str">
        <f t="shared" si="7"/>
        <v/>
      </c>
      <c r="X177" s="106" t="str">
        <f t="shared" si="7"/>
        <v/>
      </c>
      <c r="Y177" s="106" t="str">
        <f t="shared" si="7"/>
        <v/>
      </c>
      <c r="Z177" s="106" t="str">
        <f t="shared" si="7"/>
        <v/>
      </c>
      <c r="AA177" s="106" t="str">
        <f t="shared" si="7"/>
        <v/>
      </c>
      <c r="AB177" s="106" t="str">
        <f t="shared" si="7"/>
        <v/>
      </c>
      <c r="AC177" s="106" t="str">
        <f t="shared" si="7"/>
        <v/>
      </c>
      <c r="AD177" s="106" t="str">
        <f t="shared" si="7"/>
        <v/>
      </c>
      <c r="AE177" s="106" t="str">
        <f t="shared" si="7"/>
        <v/>
      </c>
      <c r="AF177" s="106" t="str">
        <f t="shared" si="7"/>
        <v/>
      </c>
    </row>
    <row r="178" spans="1:32">
      <c r="A178" s="101" t="s">
        <v>3671</v>
      </c>
      <c r="B178" s="106"/>
      <c r="C178" s="106" t="str">
        <f t="shared" si="7"/>
        <v/>
      </c>
      <c r="D178" s="106" t="str">
        <f t="shared" si="7"/>
        <v/>
      </c>
      <c r="E178" s="106" t="str">
        <f t="shared" si="7"/>
        <v/>
      </c>
      <c r="F178" s="106" t="str">
        <f t="shared" si="7"/>
        <v/>
      </c>
      <c r="G178" s="106" t="str">
        <f t="shared" si="7"/>
        <v/>
      </c>
      <c r="H178" s="106" t="str">
        <f t="shared" si="7"/>
        <v/>
      </c>
      <c r="I178" s="106" t="str">
        <f t="shared" si="7"/>
        <v/>
      </c>
      <c r="J178" s="106" t="str">
        <f t="shared" si="7"/>
        <v/>
      </c>
      <c r="K178" s="106" t="str">
        <f t="shared" si="7"/>
        <v/>
      </c>
      <c r="L178" s="106" t="str">
        <f t="shared" si="7"/>
        <v/>
      </c>
      <c r="M178" s="106" t="str">
        <f t="shared" si="7"/>
        <v/>
      </c>
      <c r="N178" s="106" t="str">
        <f t="shared" si="7"/>
        <v/>
      </c>
      <c r="O178" s="106" t="str">
        <f t="shared" si="7"/>
        <v/>
      </c>
      <c r="P178" s="106" t="str">
        <f t="shared" si="7"/>
        <v/>
      </c>
      <c r="Q178" s="106" t="str">
        <f t="shared" si="7"/>
        <v/>
      </c>
      <c r="R178" s="106" t="str">
        <f t="shared" si="7"/>
        <v/>
      </c>
      <c r="S178" s="106" t="str">
        <f t="shared" si="7"/>
        <v/>
      </c>
      <c r="T178" s="106" t="str">
        <f t="shared" si="7"/>
        <v/>
      </c>
      <c r="U178" s="106" t="str">
        <f t="shared" si="7"/>
        <v/>
      </c>
      <c r="V178" s="106" t="str">
        <f t="shared" si="7"/>
        <v/>
      </c>
      <c r="W178" s="106" t="str">
        <f t="shared" si="7"/>
        <v/>
      </c>
      <c r="X178" s="106" t="str">
        <f t="shared" si="7"/>
        <v/>
      </c>
      <c r="Y178" s="106" t="str">
        <f t="shared" si="7"/>
        <v/>
      </c>
      <c r="Z178" s="106" t="str">
        <f t="shared" si="7"/>
        <v/>
      </c>
      <c r="AA178" s="106" t="str">
        <f t="shared" si="7"/>
        <v/>
      </c>
      <c r="AB178" s="106" t="str">
        <f t="shared" si="7"/>
        <v/>
      </c>
      <c r="AC178" s="106" t="str">
        <f t="shared" si="7"/>
        <v/>
      </c>
      <c r="AD178" s="106" t="str">
        <f t="shared" si="7"/>
        <v/>
      </c>
      <c r="AE178" s="106" t="str">
        <f t="shared" si="7"/>
        <v/>
      </c>
      <c r="AF178" s="106" t="str">
        <f t="shared" si="7"/>
        <v/>
      </c>
    </row>
    <row r="179" spans="1:32">
      <c r="A179" s="101" t="s">
        <v>3672</v>
      </c>
      <c r="B179" s="106"/>
      <c r="C179" s="106" t="str">
        <f t="shared" si="7"/>
        <v/>
      </c>
      <c r="D179" s="106" t="str">
        <f t="shared" si="7"/>
        <v/>
      </c>
      <c r="E179" s="106" t="str">
        <f t="shared" si="7"/>
        <v/>
      </c>
      <c r="F179" s="106" t="str">
        <f t="shared" si="7"/>
        <v/>
      </c>
      <c r="G179" s="106" t="str">
        <f t="shared" si="7"/>
        <v/>
      </c>
      <c r="H179" s="106" t="str">
        <f t="shared" si="7"/>
        <v/>
      </c>
      <c r="I179" s="106" t="str">
        <f t="shared" si="7"/>
        <v/>
      </c>
      <c r="J179" s="106" t="str">
        <f t="shared" si="7"/>
        <v/>
      </c>
      <c r="K179" s="106" t="str">
        <f t="shared" si="7"/>
        <v/>
      </c>
      <c r="L179" s="106" t="str">
        <f t="shared" si="7"/>
        <v/>
      </c>
      <c r="M179" s="106" t="str">
        <f t="shared" si="7"/>
        <v/>
      </c>
      <c r="N179" s="106" t="str">
        <f t="shared" si="7"/>
        <v/>
      </c>
      <c r="O179" s="106" t="str">
        <f t="shared" si="7"/>
        <v/>
      </c>
      <c r="P179" s="106" t="str">
        <f t="shared" si="7"/>
        <v/>
      </c>
      <c r="Q179" s="106" t="str">
        <f t="shared" si="7"/>
        <v/>
      </c>
      <c r="R179" s="106" t="str">
        <f t="shared" si="7"/>
        <v/>
      </c>
      <c r="S179" s="106" t="str">
        <f t="shared" si="7"/>
        <v/>
      </c>
      <c r="T179" s="106" t="str">
        <f t="shared" si="7"/>
        <v/>
      </c>
      <c r="U179" s="106" t="str">
        <f t="shared" si="7"/>
        <v/>
      </c>
      <c r="V179" s="106" t="str">
        <f t="shared" si="7"/>
        <v/>
      </c>
      <c r="W179" s="106" t="str">
        <f t="shared" si="7"/>
        <v/>
      </c>
      <c r="X179" s="106" t="str">
        <f t="shared" si="7"/>
        <v/>
      </c>
      <c r="Y179" s="106" t="str">
        <f t="shared" si="7"/>
        <v/>
      </c>
      <c r="Z179" s="106" t="str">
        <f t="shared" si="7"/>
        <v/>
      </c>
      <c r="AA179" s="106" t="str">
        <f t="shared" si="7"/>
        <v/>
      </c>
      <c r="AB179" s="106" t="str">
        <f t="shared" si="7"/>
        <v/>
      </c>
      <c r="AC179" s="106" t="str">
        <f t="shared" si="7"/>
        <v/>
      </c>
      <c r="AD179" s="106" t="str">
        <f t="shared" si="7"/>
        <v/>
      </c>
      <c r="AE179" s="106" t="str">
        <f t="shared" si="7"/>
        <v/>
      </c>
      <c r="AF179" s="106" t="str">
        <f t="shared" si="7"/>
        <v/>
      </c>
    </row>
    <row r="180" spans="1:32">
      <c r="A180" s="101" t="s">
        <v>3673</v>
      </c>
      <c r="B180" s="106"/>
      <c r="C180" s="106" t="str">
        <f t="shared" si="7"/>
        <v/>
      </c>
      <c r="D180" s="106" t="str">
        <f t="shared" si="7"/>
        <v/>
      </c>
      <c r="E180" s="106" t="str">
        <f t="shared" si="7"/>
        <v/>
      </c>
      <c r="F180" s="106" t="str">
        <f t="shared" si="7"/>
        <v/>
      </c>
      <c r="G180" s="106" t="str">
        <f t="shared" si="7"/>
        <v/>
      </c>
      <c r="H180" s="106" t="str">
        <f t="shared" si="7"/>
        <v/>
      </c>
      <c r="I180" s="106" t="str">
        <f t="shared" si="7"/>
        <v/>
      </c>
      <c r="J180" s="106" t="str">
        <f t="shared" si="7"/>
        <v/>
      </c>
      <c r="K180" s="106" t="str">
        <f t="shared" si="7"/>
        <v/>
      </c>
      <c r="L180" s="106" t="str">
        <f t="shared" si="7"/>
        <v/>
      </c>
      <c r="M180" s="106" t="str">
        <f t="shared" si="7"/>
        <v/>
      </c>
      <c r="N180" s="106" t="str">
        <f t="shared" si="7"/>
        <v/>
      </c>
      <c r="O180" s="106" t="str">
        <f t="shared" si="7"/>
        <v/>
      </c>
      <c r="P180" s="106" t="str">
        <f t="shared" si="7"/>
        <v/>
      </c>
      <c r="Q180" s="106" t="str">
        <f t="shared" si="7"/>
        <v/>
      </c>
      <c r="R180" s="106" t="str">
        <f t="shared" si="7"/>
        <v/>
      </c>
      <c r="S180" s="106" t="str">
        <f t="shared" si="7"/>
        <v/>
      </c>
      <c r="T180" s="106" t="str">
        <f t="shared" si="7"/>
        <v/>
      </c>
      <c r="U180" s="106" t="str">
        <f t="shared" si="7"/>
        <v/>
      </c>
      <c r="V180" s="106" t="str">
        <f t="shared" si="7"/>
        <v/>
      </c>
      <c r="W180" s="106" t="str">
        <f t="shared" si="7"/>
        <v/>
      </c>
      <c r="X180" s="106" t="str">
        <f t="shared" si="7"/>
        <v/>
      </c>
      <c r="Y180" s="106" t="str">
        <f t="shared" si="7"/>
        <v/>
      </c>
      <c r="Z180" s="106" t="str">
        <f t="shared" si="7"/>
        <v/>
      </c>
      <c r="AA180" s="106" t="str">
        <f t="shared" si="7"/>
        <v/>
      </c>
      <c r="AB180" s="106" t="str">
        <f t="shared" si="7"/>
        <v/>
      </c>
      <c r="AC180" s="106" t="str">
        <f t="shared" si="7"/>
        <v/>
      </c>
      <c r="AD180" s="106" t="str">
        <f t="shared" si="7"/>
        <v/>
      </c>
      <c r="AE180" s="106" t="str">
        <f t="shared" si="7"/>
        <v/>
      </c>
      <c r="AF180" s="106" t="str">
        <f t="shared" si="7"/>
        <v/>
      </c>
    </row>
    <row r="181" spans="1:32">
      <c r="A181" s="101" t="s">
        <v>3674</v>
      </c>
      <c r="B181" s="106"/>
      <c r="C181" s="106" t="str">
        <f t="shared" si="7"/>
        <v/>
      </c>
      <c r="D181" s="106" t="str">
        <f t="shared" si="7"/>
        <v/>
      </c>
      <c r="E181" s="106" t="str">
        <f t="shared" si="7"/>
        <v/>
      </c>
      <c r="F181" s="106" t="str">
        <f t="shared" si="7"/>
        <v/>
      </c>
      <c r="G181" s="106" t="str">
        <f t="shared" si="7"/>
        <v/>
      </c>
      <c r="H181" s="106" t="str">
        <f t="shared" si="7"/>
        <v/>
      </c>
      <c r="I181" s="106" t="str">
        <f t="shared" si="7"/>
        <v/>
      </c>
      <c r="J181" s="106" t="str">
        <f t="shared" si="7"/>
        <v/>
      </c>
      <c r="K181" s="106" t="str">
        <f t="shared" si="7"/>
        <v/>
      </c>
      <c r="L181" s="106" t="str">
        <f t="shared" si="7"/>
        <v/>
      </c>
      <c r="M181" s="106" t="str">
        <f t="shared" si="7"/>
        <v/>
      </c>
      <c r="N181" s="106" t="str">
        <f t="shared" si="7"/>
        <v/>
      </c>
      <c r="O181" s="106" t="str">
        <f t="shared" si="7"/>
        <v/>
      </c>
      <c r="P181" s="106" t="str">
        <f t="shared" si="7"/>
        <v/>
      </c>
      <c r="Q181" s="106" t="str">
        <f t="shared" si="7"/>
        <v/>
      </c>
      <c r="R181" s="106" t="str">
        <f t="shared" si="7"/>
        <v/>
      </c>
      <c r="S181" s="106" t="str">
        <f t="shared" si="7"/>
        <v/>
      </c>
      <c r="T181" s="106" t="str">
        <f t="shared" si="7"/>
        <v/>
      </c>
      <c r="U181" s="106" t="str">
        <f t="shared" si="7"/>
        <v/>
      </c>
      <c r="V181" s="106" t="str">
        <f t="shared" si="7"/>
        <v/>
      </c>
      <c r="W181" s="106" t="str">
        <f t="shared" si="7"/>
        <v/>
      </c>
      <c r="X181" s="106" t="str">
        <f t="shared" si="7"/>
        <v/>
      </c>
      <c r="Y181" s="106" t="str">
        <f t="shared" si="7"/>
        <v/>
      </c>
      <c r="Z181" s="106" t="str">
        <f t="shared" si="7"/>
        <v/>
      </c>
      <c r="AA181" s="106" t="str">
        <f t="shared" si="7"/>
        <v/>
      </c>
      <c r="AB181" s="106" t="str">
        <f t="shared" si="7"/>
        <v/>
      </c>
      <c r="AC181" s="106" t="str">
        <f t="shared" si="7"/>
        <v/>
      </c>
      <c r="AD181" s="106" t="str">
        <f t="shared" si="7"/>
        <v/>
      </c>
      <c r="AE181" s="106" t="str">
        <f t="shared" si="7"/>
        <v/>
      </c>
      <c r="AF181" s="106" t="str">
        <f t="shared" si="7"/>
        <v/>
      </c>
    </row>
    <row r="182" spans="1:32">
      <c r="A182" s="101" t="s">
        <v>3675</v>
      </c>
      <c r="B182" s="106"/>
      <c r="C182" s="106" t="str">
        <f t="shared" si="7"/>
        <v/>
      </c>
      <c r="D182" s="106" t="str">
        <f t="shared" si="7"/>
        <v/>
      </c>
      <c r="E182" s="106" t="str">
        <f t="shared" si="7"/>
        <v/>
      </c>
      <c r="F182" s="106" t="str">
        <f t="shared" si="7"/>
        <v/>
      </c>
      <c r="G182" s="106" t="str">
        <f t="shared" si="7"/>
        <v/>
      </c>
      <c r="H182" s="106" t="str">
        <f t="shared" si="7"/>
        <v/>
      </c>
      <c r="I182" s="106" t="str">
        <f t="shared" si="7"/>
        <v/>
      </c>
      <c r="J182" s="106" t="str">
        <f t="shared" si="7"/>
        <v/>
      </c>
      <c r="K182" s="106" t="str">
        <f t="shared" si="7"/>
        <v/>
      </c>
      <c r="L182" s="106" t="str">
        <f t="shared" si="7"/>
        <v/>
      </c>
      <c r="M182" s="106" t="str">
        <f t="shared" si="7"/>
        <v/>
      </c>
      <c r="N182" s="106" t="str">
        <f t="shared" si="7"/>
        <v/>
      </c>
      <c r="O182" s="106" t="str">
        <f t="shared" si="7"/>
        <v/>
      </c>
      <c r="P182" s="106" t="str">
        <f t="shared" si="7"/>
        <v/>
      </c>
      <c r="Q182" s="106" t="str">
        <f t="shared" si="7"/>
        <v/>
      </c>
      <c r="R182" s="106" t="str">
        <f t="shared" si="7"/>
        <v/>
      </c>
      <c r="S182" s="106" t="str">
        <f t="shared" si="7"/>
        <v/>
      </c>
      <c r="T182" s="106" t="str">
        <f t="shared" si="7"/>
        <v/>
      </c>
      <c r="U182" s="106" t="str">
        <f t="shared" si="7"/>
        <v/>
      </c>
      <c r="V182" s="106" t="str">
        <f t="shared" si="7"/>
        <v/>
      </c>
      <c r="W182" s="106" t="str">
        <f t="shared" si="7"/>
        <v/>
      </c>
      <c r="X182" s="106" t="str">
        <f t="shared" si="7"/>
        <v/>
      </c>
      <c r="Y182" s="106" t="str">
        <f t="shared" si="7"/>
        <v/>
      </c>
      <c r="Z182" s="106" t="str">
        <f t="shared" si="7"/>
        <v/>
      </c>
      <c r="AA182" s="106" t="str">
        <f t="shared" si="7"/>
        <v/>
      </c>
      <c r="AB182" s="106" t="str">
        <f t="shared" si="7"/>
        <v/>
      </c>
      <c r="AC182" s="106" t="str">
        <f t="shared" si="7"/>
        <v/>
      </c>
      <c r="AD182" s="106" t="str">
        <f t="shared" si="7"/>
        <v/>
      </c>
      <c r="AE182" s="106" t="str">
        <f t="shared" si="7"/>
        <v/>
      </c>
      <c r="AF182" s="106" t="str">
        <f t="shared" si="7"/>
        <v/>
      </c>
    </row>
    <row r="183" spans="1:32">
      <c r="A183" s="102" t="s">
        <v>3678</v>
      </c>
      <c r="B183" s="106"/>
      <c r="C183" s="106" t="str">
        <f t="shared" si="7"/>
        <v/>
      </c>
      <c r="D183" s="106" t="str">
        <f t="shared" si="7"/>
        <v/>
      </c>
      <c r="E183" s="106" t="str">
        <f t="shared" si="7"/>
        <v/>
      </c>
      <c r="F183" s="106" t="str">
        <f t="shared" si="7"/>
        <v/>
      </c>
      <c r="G183" s="106" t="str">
        <f t="shared" si="7"/>
        <v/>
      </c>
      <c r="H183" s="106" t="str">
        <f t="shared" si="7"/>
        <v/>
      </c>
      <c r="I183" s="106" t="str">
        <f t="shared" si="7"/>
        <v/>
      </c>
      <c r="J183" s="106" t="str">
        <f t="shared" si="7"/>
        <v/>
      </c>
      <c r="K183" s="106" t="str">
        <f t="shared" si="7"/>
        <v/>
      </c>
      <c r="L183" s="106" t="str">
        <f t="shared" si="7"/>
        <v/>
      </c>
      <c r="M183" s="106" t="str">
        <f t="shared" si="7"/>
        <v/>
      </c>
      <c r="N183" s="106" t="str">
        <f t="shared" si="7"/>
        <v/>
      </c>
      <c r="O183" s="106" t="str">
        <f t="shared" si="7"/>
        <v/>
      </c>
      <c r="P183" s="106" t="str">
        <f t="shared" si="7"/>
        <v/>
      </c>
      <c r="Q183" s="106" t="str">
        <f t="shared" si="7"/>
        <v/>
      </c>
      <c r="R183" s="106" t="str">
        <f t="shared" ref="R183:AF183" si="8">IFERROR(R32/Q32-1,"")</f>
        <v/>
      </c>
      <c r="S183" s="106" t="str">
        <f t="shared" si="8"/>
        <v/>
      </c>
      <c r="T183" s="106" t="str">
        <f t="shared" si="8"/>
        <v/>
      </c>
      <c r="U183" s="106" t="str">
        <f t="shared" si="8"/>
        <v/>
      </c>
      <c r="V183" s="106" t="str">
        <f t="shared" si="8"/>
        <v/>
      </c>
      <c r="W183" s="106" t="str">
        <f t="shared" si="8"/>
        <v/>
      </c>
      <c r="X183" s="106" t="str">
        <f t="shared" si="8"/>
        <v/>
      </c>
      <c r="Y183" s="106" t="str">
        <f t="shared" si="8"/>
        <v/>
      </c>
      <c r="Z183" s="106" t="str">
        <f t="shared" si="8"/>
        <v/>
      </c>
      <c r="AA183" s="106" t="str">
        <f t="shared" si="8"/>
        <v/>
      </c>
      <c r="AB183" s="106" t="str">
        <f t="shared" si="8"/>
        <v/>
      </c>
      <c r="AC183" s="106" t="str">
        <f t="shared" si="8"/>
        <v/>
      </c>
      <c r="AD183" s="106" t="str">
        <f t="shared" si="8"/>
        <v/>
      </c>
      <c r="AE183" s="106" t="str">
        <f t="shared" si="8"/>
        <v/>
      </c>
      <c r="AF183" s="106" t="str">
        <f t="shared" si="8"/>
        <v/>
      </c>
    </row>
    <row r="184" spans="1:32">
      <c r="A184" s="105" t="s">
        <v>3697</v>
      </c>
      <c r="B184" s="101">
        <f t="shared" ref="B184:AF184" si="9">B$1</f>
        <v>2020</v>
      </c>
      <c r="C184" s="101">
        <f t="shared" si="9"/>
        <v>2021</v>
      </c>
      <c r="D184" s="101">
        <f t="shared" si="9"/>
        <v>2022</v>
      </c>
      <c r="E184" s="101">
        <f t="shared" si="9"/>
        <v>2023</v>
      </c>
      <c r="F184" s="101">
        <f t="shared" si="9"/>
        <v>2024</v>
      </c>
      <c r="G184" s="101">
        <f t="shared" si="9"/>
        <v>2025</v>
      </c>
      <c r="H184" s="101">
        <f t="shared" si="9"/>
        <v>2026</v>
      </c>
      <c r="I184" s="101">
        <f t="shared" si="9"/>
        <v>2027</v>
      </c>
      <c r="J184" s="101">
        <f t="shared" si="9"/>
        <v>2028</v>
      </c>
      <c r="K184" s="101">
        <f t="shared" si="9"/>
        <v>2029</v>
      </c>
      <c r="L184" s="101">
        <f t="shared" si="9"/>
        <v>2030</v>
      </c>
      <c r="M184" s="101">
        <f t="shared" si="9"/>
        <v>2031</v>
      </c>
      <c r="N184" s="101">
        <f t="shared" si="9"/>
        <v>2032</v>
      </c>
      <c r="O184" s="101">
        <f t="shared" si="9"/>
        <v>2033</v>
      </c>
      <c r="P184" s="101">
        <f t="shared" si="9"/>
        <v>2034</v>
      </c>
      <c r="Q184" s="101">
        <f t="shared" si="9"/>
        <v>2035</v>
      </c>
      <c r="R184" s="101">
        <f t="shared" si="9"/>
        <v>2036</v>
      </c>
      <c r="S184" s="101">
        <f t="shared" si="9"/>
        <v>2037</v>
      </c>
      <c r="T184" s="101">
        <f t="shared" si="9"/>
        <v>2038</v>
      </c>
      <c r="U184" s="101">
        <f t="shared" si="9"/>
        <v>2039</v>
      </c>
      <c r="V184" s="101">
        <f t="shared" si="9"/>
        <v>2040</v>
      </c>
      <c r="W184" s="101">
        <f t="shared" si="9"/>
        <v>2041</v>
      </c>
      <c r="X184" s="101">
        <f t="shared" si="9"/>
        <v>2042</v>
      </c>
      <c r="Y184" s="101">
        <f t="shared" si="9"/>
        <v>2043</v>
      </c>
      <c r="Z184" s="101">
        <f t="shared" si="9"/>
        <v>2044</v>
      </c>
      <c r="AA184" s="101">
        <f t="shared" si="9"/>
        <v>2045</v>
      </c>
      <c r="AB184" s="101">
        <f t="shared" si="9"/>
        <v>2046</v>
      </c>
      <c r="AC184" s="101">
        <f t="shared" si="9"/>
        <v>2047</v>
      </c>
      <c r="AD184" s="101">
        <f t="shared" si="9"/>
        <v>2048</v>
      </c>
      <c r="AE184" s="101">
        <f t="shared" si="9"/>
        <v>2049</v>
      </c>
      <c r="AF184" s="101">
        <f t="shared" si="9"/>
        <v>2050</v>
      </c>
    </row>
    <row r="185" spans="1:32">
      <c r="A185" s="101" t="s">
        <v>3668</v>
      </c>
      <c r="B185" s="106"/>
      <c r="C185" s="106" t="str">
        <f t="shared" ref="C185:AF193" si="10">IFERROR(C34/B34-1,"")</f>
        <v/>
      </c>
      <c r="D185" s="106" t="str">
        <f t="shared" si="10"/>
        <v/>
      </c>
      <c r="E185" s="106" t="str">
        <f t="shared" si="10"/>
        <v/>
      </c>
      <c r="F185" s="106" t="str">
        <f t="shared" si="10"/>
        <v/>
      </c>
      <c r="G185" s="106" t="str">
        <f t="shared" si="10"/>
        <v/>
      </c>
      <c r="H185" s="106" t="str">
        <f t="shared" si="10"/>
        <v/>
      </c>
      <c r="I185" s="106" t="str">
        <f t="shared" si="10"/>
        <v/>
      </c>
      <c r="J185" s="106" t="str">
        <f t="shared" si="10"/>
        <v/>
      </c>
      <c r="K185" s="106" t="str">
        <f t="shared" si="10"/>
        <v/>
      </c>
      <c r="L185" s="106" t="str">
        <f t="shared" si="10"/>
        <v/>
      </c>
      <c r="M185" s="106" t="str">
        <f t="shared" si="10"/>
        <v/>
      </c>
      <c r="N185" s="106" t="str">
        <f t="shared" si="10"/>
        <v/>
      </c>
      <c r="O185" s="106" t="str">
        <f t="shared" si="10"/>
        <v/>
      </c>
      <c r="P185" s="106" t="str">
        <f t="shared" si="10"/>
        <v/>
      </c>
      <c r="Q185" s="106" t="str">
        <f t="shared" si="10"/>
        <v/>
      </c>
      <c r="R185" s="106" t="str">
        <f t="shared" si="10"/>
        <v/>
      </c>
      <c r="S185" s="106" t="str">
        <f t="shared" si="10"/>
        <v/>
      </c>
      <c r="T185" s="106" t="str">
        <f t="shared" si="10"/>
        <v/>
      </c>
      <c r="U185" s="106" t="str">
        <f t="shared" si="10"/>
        <v/>
      </c>
      <c r="V185" s="106" t="str">
        <f t="shared" si="10"/>
        <v/>
      </c>
      <c r="W185" s="106" t="str">
        <f t="shared" si="10"/>
        <v/>
      </c>
      <c r="X185" s="106" t="str">
        <f t="shared" si="10"/>
        <v/>
      </c>
      <c r="Y185" s="106" t="str">
        <f t="shared" si="10"/>
        <v/>
      </c>
      <c r="Z185" s="106" t="str">
        <f t="shared" si="10"/>
        <v/>
      </c>
      <c r="AA185" s="106" t="str">
        <f t="shared" si="10"/>
        <v/>
      </c>
      <c r="AB185" s="106" t="str">
        <f t="shared" si="10"/>
        <v/>
      </c>
      <c r="AC185" s="106" t="str">
        <f t="shared" si="10"/>
        <v/>
      </c>
      <c r="AD185" s="106" t="str">
        <f t="shared" si="10"/>
        <v/>
      </c>
      <c r="AE185" s="106" t="str">
        <f t="shared" si="10"/>
        <v/>
      </c>
      <c r="AF185" s="106" t="str">
        <f t="shared" si="10"/>
        <v/>
      </c>
    </row>
    <row r="186" spans="1:32">
      <c r="A186" s="101" t="s">
        <v>3669</v>
      </c>
      <c r="B186" s="106"/>
      <c r="C186" s="106">
        <f t="shared" si="10"/>
        <v>0</v>
      </c>
      <c r="D186" s="106">
        <f t="shared" si="10"/>
        <v>0</v>
      </c>
      <c r="E186" s="106">
        <f t="shared" si="10"/>
        <v>0</v>
      </c>
      <c r="F186" s="106">
        <f t="shared" si="10"/>
        <v>0</v>
      </c>
      <c r="G186" s="106">
        <f t="shared" si="10"/>
        <v>0</v>
      </c>
      <c r="H186" s="106">
        <f t="shared" si="10"/>
        <v>0</v>
      </c>
      <c r="I186" s="106">
        <f t="shared" si="10"/>
        <v>0</v>
      </c>
      <c r="J186" s="106">
        <f t="shared" si="10"/>
        <v>0</v>
      </c>
      <c r="K186" s="106">
        <f t="shared" si="10"/>
        <v>0</v>
      </c>
      <c r="L186" s="106">
        <f t="shared" si="10"/>
        <v>0</v>
      </c>
      <c r="M186" s="106">
        <f t="shared" si="10"/>
        <v>0</v>
      </c>
      <c r="N186" s="106">
        <f t="shared" si="10"/>
        <v>0</v>
      </c>
      <c r="O186" s="106">
        <f t="shared" si="10"/>
        <v>0</v>
      </c>
      <c r="P186" s="106">
        <f t="shared" si="10"/>
        <v>0</v>
      </c>
      <c r="Q186" s="106">
        <f t="shared" si="10"/>
        <v>0</v>
      </c>
      <c r="R186" s="106">
        <f t="shared" si="10"/>
        <v>0</v>
      </c>
      <c r="S186" s="106">
        <f t="shared" si="10"/>
        <v>0</v>
      </c>
      <c r="T186" s="106">
        <f t="shared" si="10"/>
        <v>0</v>
      </c>
      <c r="U186" s="106">
        <f t="shared" si="10"/>
        <v>0</v>
      </c>
      <c r="V186" s="106">
        <f t="shared" si="10"/>
        <v>0</v>
      </c>
      <c r="W186" s="106">
        <f t="shared" si="10"/>
        <v>0</v>
      </c>
      <c r="X186" s="106">
        <f t="shared" si="10"/>
        <v>0</v>
      </c>
      <c r="Y186" s="106">
        <f t="shared" si="10"/>
        <v>0</v>
      </c>
      <c r="Z186" s="106">
        <f t="shared" si="10"/>
        <v>0</v>
      </c>
      <c r="AA186" s="106">
        <f t="shared" si="10"/>
        <v>0</v>
      </c>
      <c r="AB186" s="106">
        <f t="shared" si="10"/>
        <v>0</v>
      </c>
      <c r="AC186" s="106">
        <f t="shared" si="10"/>
        <v>0</v>
      </c>
      <c r="AD186" s="106">
        <f t="shared" si="10"/>
        <v>0</v>
      </c>
      <c r="AE186" s="106">
        <f t="shared" si="10"/>
        <v>0</v>
      </c>
      <c r="AF186" s="106">
        <f t="shared" si="10"/>
        <v>0</v>
      </c>
    </row>
    <row r="187" spans="1:32">
      <c r="A187" s="101" t="s">
        <v>3670</v>
      </c>
      <c r="B187" s="106"/>
      <c r="C187" s="106">
        <f t="shared" si="10"/>
        <v>0</v>
      </c>
      <c r="D187" s="106">
        <f t="shared" si="10"/>
        <v>0</v>
      </c>
      <c r="E187" s="106">
        <f t="shared" si="10"/>
        <v>0</v>
      </c>
      <c r="F187" s="106">
        <f t="shared" si="10"/>
        <v>0</v>
      </c>
      <c r="G187" s="106">
        <f t="shared" si="10"/>
        <v>0</v>
      </c>
      <c r="H187" s="106">
        <f t="shared" si="10"/>
        <v>0</v>
      </c>
      <c r="I187" s="106">
        <f t="shared" si="10"/>
        <v>0</v>
      </c>
      <c r="J187" s="106">
        <f t="shared" si="10"/>
        <v>0</v>
      </c>
      <c r="K187" s="106">
        <f t="shared" si="10"/>
        <v>0</v>
      </c>
      <c r="L187" s="106">
        <f t="shared" si="10"/>
        <v>0</v>
      </c>
      <c r="M187" s="106">
        <f t="shared" si="10"/>
        <v>0</v>
      </c>
      <c r="N187" s="106">
        <f t="shared" si="10"/>
        <v>0</v>
      </c>
      <c r="O187" s="106">
        <f t="shared" si="10"/>
        <v>0</v>
      </c>
      <c r="P187" s="106">
        <f t="shared" si="10"/>
        <v>0</v>
      </c>
      <c r="Q187" s="106">
        <f t="shared" si="10"/>
        <v>0</v>
      </c>
      <c r="R187" s="106">
        <f t="shared" si="10"/>
        <v>0</v>
      </c>
      <c r="S187" s="106">
        <f t="shared" si="10"/>
        <v>0</v>
      </c>
      <c r="T187" s="106">
        <f t="shared" si="10"/>
        <v>0</v>
      </c>
      <c r="U187" s="106">
        <f t="shared" si="10"/>
        <v>0</v>
      </c>
      <c r="V187" s="106">
        <f t="shared" si="10"/>
        <v>0</v>
      </c>
      <c r="W187" s="106">
        <f t="shared" si="10"/>
        <v>0</v>
      </c>
      <c r="X187" s="106">
        <f t="shared" si="10"/>
        <v>0</v>
      </c>
      <c r="Y187" s="106">
        <f t="shared" si="10"/>
        <v>0</v>
      </c>
      <c r="Z187" s="106">
        <f t="shared" si="10"/>
        <v>0</v>
      </c>
      <c r="AA187" s="106">
        <f t="shared" si="10"/>
        <v>0</v>
      </c>
      <c r="AB187" s="106">
        <f t="shared" si="10"/>
        <v>0</v>
      </c>
      <c r="AC187" s="106">
        <f t="shared" si="10"/>
        <v>0</v>
      </c>
      <c r="AD187" s="106">
        <f t="shared" si="10"/>
        <v>0</v>
      </c>
      <c r="AE187" s="106">
        <f t="shared" si="10"/>
        <v>0</v>
      </c>
      <c r="AF187" s="106">
        <f t="shared" si="10"/>
        <v>0</v>
      </c>
    </row>
    <row r="188" spans="1:32">
      <c r="A188" s="101" t="s">
        <v>3671</v>
      </c>
      <c r="B188" s="106"/>
      <c r="C188" s="106">
        <f t="shared" si="10"/>
        <v>0</v>
      </c>
      <c r="D188" s="106">
        <f t="shared" si="10"/>
        <v>0</v>
      </c>
      <c r="E188" s="106">
        <f t="shared" si="10"/>
        <v>0</v>
      </c>
      <c r="F188" s="106">
        <f t="shared" si="10"/>
        <v>0</v>
      </c>
      <c r="G188" s="106">
        <f t="shared" si="10"/>
        <v>0</v>
      </c>
      <c r="H188" s="106">
        <f t="shared" si="10"/>
        <v>0</v>
      </c>
      <c r="I188" s="106">
        <f t="shared" si="10"/>
        <v>0</v>
      </c>
      <c r="J188" s="106">
        <f t="shared" si="10"/>
        <v>0</v>
      </c>
      <c r="K188" s="106">
        <f t="shared" si="10"/>
        <v>0</v>
      </c>
      <c r="L188" s="106">
        <f t="shared" si="10"/>
        <v>0</v>
      </c>
      <c r="M188" s="106">
        <f t="shared" si="10"/>
        <v>0</v>
      </c>
      <c r="N188" s="106">
        <f t="shared" si="10"/>
        <v>0</v>
      </c>
      <c r="O188" s="106">
        <f t="shared" si="10"/>
        <v>0</v>
      </c>
      <c r="P188" s="106">
        <f t="shared" si="10"/>
        <v>0</v>
      </c>
      <c r="Q188" s="106">
        <f t="shared" si="10"/>
        <v>0</v>
      </c>
      <c r="R188" s="106">
        <f t="shared" si="10"/>
        <v>0</v>
      </c>
      <c r="S188" s="106">
        <f t="shared" si="10"/>
        <v>0</v>
      </c>
      <c r="T188" s="106">
        <f t="shared" si="10"/>
        <v>0</v>
      </c>
      <c r="U188" s="106">
        <f t="shared" si="10"/>
        <v>0</v>
      </c>
      <c r="V188" s="106">
        <f t="shared" si="10"/>
        <v>0</v>
      </c>
      <c r="W188" s="106">
        <f t="shared" si="10"/>
        <v>0</v>
      </c>
      <c r="X188" s="106">
        <f t="shared" si="10"/>
        <v>0</v>
      </c>
      <c r="Y188" s="106">
        <f t="shared" si="10"/>
        <v>0</v>
      </c>
      <c r="Z188" s="106">
        <f t="shared" si="10"/>
        <v>0</v>
      </c>
      <c r="AA188" s="106">
        <f t="shared" si="10"/>
        <v>0</v>
      </c>
      <c r="AB188" s="106">
        <f t="shared" si="10"/>
        <v>0</v>
      </c>
      <c r="AC188" s="106">
        <f t="shared" si="10"/>
        <v>0</v>
      </c>
      <c r="AD188" s="106">
        <f t="shared" si="10"/>
        <v>0</v>
      </c>
      <c r="AE188" s="106">
        <f t="shared" si="10"/>
        <v>0</v>
      </c>
      <c r="AF188" s="106">
        <f t="shared" si="10"/>
        <v>0</v>
      </c>
    </row>
    <row r="189" spans="1:32">
      <c r="A189" s="101" t="s">
        <v>3672</v>
      </c>
      <c r="B189" s="106"/>
      <c r="C189" s="106">
        <f t="shared" si="10"/>
        <v>0</v>
      </c>
      <c r="D189" s="106">
        <f t="shared" si="10"/>
        <v>0</v>
      </c>
      <c r="E189" s="106">
        <f t="shared" si="10"/>
        <v>0</v>
      </c>
      <c r="F189" s="106">
        <f t="shared" si="10"/>
        <v>0</v>
      </c>
      <c r="G189" s="106">
        <f t="shared" si="10"/>
        <v>0</v>
      </c>
      <c r="H189" s="106">
        <f t="shared" si="10"/>
        <v>0</v>
      </c>
      <c r="I189" s="106">
        <f t="shared" si="10"/>
        <v>0</v>
      </c>
      <c r="J189" s="106">
        <f t="shared" si="10"/>
        <v>0</v>
      </c>
      <c r="K189" s="106">
        <f t="shared" si="10"/>
        <v>0</v>
      </c>
      <c r="L189" s="106">
        <f t="shared" si="10"/>
        <v>0</v>
      </c>
      <c r="M189" s="106">
        <f t="shared" si="10"/>
        <v>0</v>
      </c>
      <c r="N189" s="106">
        <f t="shared" si="10"/>
        <v>0</v>
      </c>
      <c r="O189" s="106">
        <f t="shared" si="10"/>
        <v>0</v>
      </c>
      <c r="P189" s="106">
        <f t="shared" si="10"/>
        <v>0</v>
      </c>
      <c r="Q189" s="106">
        <f t="shared" si="10"/>
        <v>0</v>
      </c>
      <c r="R189" s="106">
        <f t="shared" si="10"/>
        <v>0</v>
      </c>
      <c r="S189" s="106">
        <f t="shared" si="10"/>
        <v>0</v>
      </c>
      <c r="T189" s="106">
        <f t="shared" si="10"/>
        <v>0</v>
      </c>
      <c r="U189" s="106">
        <f t="shared" si="10"/>
        <v>0</v>
      </c>
      <c r="V189" s="106">
        <f t="shared" si="10"/>
        <v>0</v>
      </c>
      <c r="W189" s="106">
        <f t="shared" si="10"/>
        <v>0</v>
      </c>
      <c r="X189" s="106">
        <f t="shared" si="10"/>
        <v>0</v>
      </c>
      <c r="Y189" s="106">
        <f t="shared" si="10"/>
        <v>0</v>
      </c>
      <c r="Z189" s="106">
        <f t="shared" si="10"/>
        <v>0</v>
      </c>
      <c r="AA189" s="106">
        <f t="shared" si="10"/>
        <v>0</v>
      </c>
      <c r="AB189" s="106">
        <f t="shared" si="10"/>
        <v>0</v>
      </c>
      <c r="AC189" s="106">
        <f t="shared" si="10"/>
        <v>0</v>
      </c>
      <c r="AD189" s="106">
        <f t="shared" si="10"/>
        <v>0</v>
      </c>
      <c r="AE189" s="106">
        <f t="shared" si="10"/>
        <v>0</v>
      </c>
      <c r="AF189" s="106">
        <f t="shared" si="10"/>
        <v>0</v>
      </c>
    </row>
    <row r="190" spans="1:32">
      <c r="A190" s="101" t="s">
        <v>3673</v>
      </c>
      <c r="B190" s="106"/>
      <c r="C190" s="106">
        <f t="shared" si="10"/>
        <v>0</v>
      </c>
      <c r="D190" s="106">
        <f t="shared" si="10"/>
        <v>0</v>
      </c>
      <c r="E190" s="106">
        <f t="shared" si="10"/>
        <v>0</v>
      </c>
      <c r="F190" s="106">
        <f t="shared" si="10"/>
        <v>0</v>
      </c>
      <c r="G190" s="106">
        <f t="shared" si="10"/>
        <v>0</v>
      </c>
      <c r="H190" s="106">
        <f t="shared" si="10"/>
        <v>0</v>
      </c>
      <c r="I190" s="106">
        <f t="shared" si="10"/>
        <v>0</v>
      </c>
      <c r="J190" s="106">
        <f t="shared" si="10"/>
        <v>0</v>
      </c>
      <c r="K190" s="106">
        <f t="shared" si="10"/>
        <v>0</v>
      </c>
      <c r="L190" s="106">
        <f t="shared" si="10"/>
        <v>0</v>
      </c>
      <c r="M190" s="106">
        <f t="shared" si="10"/>
        <v>0</v>
      </c>
      <c r="N190" s="106">
        <f t="shared" si="10"/>
        <v>0</v>
      </c>
      <c r="O190" s="106">
        <f t="shared" si="10"/>
        <v>0</v>
      </c>
      <c r="P190" s="106">
        <f t="shared" si="10"/>
        <v>0</v>
      </c>
      <c r="Q190" s="106">
        <f t="shared" si="10"/>
        <v>0</v>
      </c>
      <c r="R190" s="106">
        <f t="shared" si="10"/>
        <v>0</v>
      </c>
      <c r="S190" s="106">
        <f t="shared" si="10"/>
        <v>0</v>
      </c>
      <c r="T190" s="106">
        <f t="shared" si="10"/>
        <v>0</v>
      </c>
      <c r="U190" s="106">
        <f t="shared" si="10"/>
        <v>0</v>
      </c>
      <c r="V190" s="106">
        <f t="shared" si="10"/>
        <v>0</v>
      </c>
      <c r="W190" s="106">
        <f t="shared" si="10"/>
        <v>0</v>
      </c>
      <c r="X190" s="106">
        <f t="shared" si="10"/>
        <v>0</v>
      </c>
      <c r="Y190" s="106">
        <f t="shared" si="10"/>
        <v>0</v>
      </c>
      <c r="Z190" s="106">
        <f t="shared" si="10"/>
        <v>0</v>
      </c>
      <c r="AA190" s="106">
        <f t="shared" si="10"/>
        <v>0</v>
      </c>
      <c r="AB190" s="106">
        <f t="shared" si="10"/>
        <v>0</v>
      </c>
      <c r="AC190" s="106">
        <f t="shared" si="10"/>
        <v>0</v>
      </c>
      <c r="AD190" s="106">
        <f t="shared" si="10"/>
        <v>0</v>
      </c>
      <c r="AE190" s="106">
        <f t="shared" si="10"/>
        <v>0</v>
      </c>
      <c r="AF190" s="106">
        <f t="shared" si="10"/>
        <v>0</v>
      </c>
    </row>
    <row r="191" spans="1:32">
      <c r="A191" s="101" t="s">
        <v>3674</v>
      </c>
      <c r="B191" s="106"/>
      <c r="C191" s="106" t="str">
        <f t="shared" si="10"/>
        <v/>
      </c>
      <c r="D191" s="106" t="str">
        <f t="shared" si="10"/>
        <v/>
      </c>
      <c r="E191" s="106" t="str">
        <f t="shared" si="10"/>
        <v/>
      </c>
      <c r="F191" s="106" t="str">
        <f t="shared" si="10"/>
        <v/>
      </c>
      <c r="G191" s="106" t="str">
        <f t="shared" si="10"/>
        <v/>
      </c>
      <c r="H191" s="106" t="str">
        <f t="shared" si="10"/>
        <v/>
      </c>
      <c r="I191" s="106" t="str">
        <f t="shared" si="10"/>
        <v/>
      </c>
      <c r="J191" s="106" t="str">
        <f t="shared" si="10"/>
        <v/>
      </c>
      <c r="K191" s="106" t="str">
        <f t="shared" si="10"/>
        <v/>
      </c>
      <c r="L191" s="106" t="str">
        <f t="shared" si="10"/>
        <v/>
      </c>
      <c r="M191" s="106" t="str">
        <f t="shared" si="10"/>
        <v/>
      </c>
      <c r="N191" s="106" t="str">
        <f t="shared" si="10"/>
        <v/>
      </c>
      <c r="O191" s="106" t="str">
        <f t="shared" si="10"/>
        <v/>
      </c>
      <c r="P191" s="106" t="str">
        <f t="shared" si="10"/>
        <v/>
      </c>
      <c r="Q191" s="106" t="str">
        <f t="shared" si="10"/>
        <v/>
      </c>
      <c r="R191" s="106" t="str">
        <f t="shared" si="10"/>
        <v/>
      </c>
      <c r="S191" s="106" t="str">
        <f t="shared" si="10"/>
        <v/>
      </c>
      <c r="T191" s="106" t="str">
        <f t="shared" si="10"/>
        <v/>
      </c>
      <c r="U191" s="106" t="str">
        <f t="shared" si="10"/>
        <v/>
      </c>
      <c r="V191" s="106" t="str">
        <f t="shared" si="10"/>
        <v/>
      </c>
      <c r="W191" s="106" t="str">
        <f t="shared" si="10"/>
        <v/>
      </c>
      <c r="X191" s="106" t="str">
        <f t="shared" si="10"/>
        <v/>
      </c>
      <c r="Y191" s="106" t="str">
        <f t="shared" si="10"/>
        <v/>
      </c>
      <c r="Z191" s="106" t="str">
        <f t="shared" si="10"/>
        <v/>
      </c>
      <c r="AA191" s="106" t="str">
        <f t="shared" si="10"/>
        <v/>
      </c>
      <c r="AB191" s="106" t="str">
        <f t="shared" si="10"/>
        <v/>
      </c>
      <c r="AC191" s="106" t="str">
        <f t="shared" si="10"/>
        <v/>
      </c>
      <c r="AD191" s="106" t="str">
        <f t="shared" si="10"/>
        <v/>
      </c>
      <c r="AE191" s="106" t="str">
        <f t="shared" si="10"/>
        <v/>
      </c>
      <c r="AF191" s="106" t="str">
        <f t="shared" si="10"/>
        <v/>
      </c>
    </row>
    <row r="192" spans="1:32">
      <c r="A192" s="101" t="s">
        <v>3675</v>
      </c>
      <c r="B192" s="106"/>
      <c r="C192" s="106">
        <f t="shared" si="10"/>
        <v>0</v>
      </c>
      <c r="D192" s="106">
        <f t="shared" si="10"/>
        <v>0</v>
      </c>
      <c r="E192" s="106">
        <f t="shared" si="10"/>
        <v>0</v>
      </c>
      <c r="F192" s="106">
        <f t="shared" si="10"/>
        <v>0</v>
      </c>
      <c r="G192" s="106">
        <f t="shared" si="10"/>
        <v>0</v>
      </c>
      <c r="H192" s="106">
        <f t="shared" si="10"/>
        <v>0</v>
      </c>
      <c r="I192" s="106">
        <f t="shared" si="10"/>
        <v>0</v>
      </c>
      <c r="J192" s="106">
        <f t="shared" si="10"/>
        <v>0</v>
      </c>
      <c r="K192" s="106">
        <f t="shared" si="10"/>
        <v>0</v>
      </c>
      <c r="L192" s="106">
        <f t="shared" si="10"/>
        <v>0</v>
      </c>
      <c r="M192" s="106">
        <f t="shared" si="10"/>
        <v>0</v>
      </c>
      <c r="N192" s="106">
        <f t="shared" si="10"/>
        <v>0</v>
      </c>
      <c r="O192" s="106">
        <f t="shared" si="10"/>
        <v>0</v>
      </c>
      <c r="P192" s="106">
        <f t="shared" si="10"/>
        <v>0</v>
      </c>
      <c r="Q192" s="106">
        <f t="shared" si="10"/>
        <v>0</v>
      </c>
      <c r="R192" s="106">
        <f t="shared" si="10"/>
        <v>0</v>
      </c>
      <c r="S192" s="106">
        <f t="shared" si="10"/>
        <v>0</v>
      </c>
      <c r="T192" s="106">
        <f t="shared" si="10"/>
        <v>0</v>
      </c>
      <c r="U192" s="106">
        <f t="shared" si="10"/>
        <v>0</v>
      </c>
      <c r="V192" s="106">
        <f t="shared" si="10"/>
        <v>0</v>
      </c>
      <c r="W192" s="106">
        <f t="shared" si="10"/>
        <v>0</v>
      </c>
      <c r="X192" s="106">
        <f t="shared" si="10"/>
        <v>0</v>
      </c>
      <c r="Y192" s="106">
        <f t="shared" si="10"/>
        <v>0</v>
      </c>
      <c r="Z192" s="106">
        <f t="shared" si="10"/>
        <v>0</v>
      </c>
      <c r="AA192" s="106">
        <f t="shared" si="10"/>
        <v>0</v>
      </c>
      <c r="AB192" s="106">
        <f t="shared" si="10"/>
        <v>0</v>
      </c>
      <c r="AC192" s="106">
        <f t="shared" si="10"/>
        <v>0</v>
      </c>
      <c r="AD192" s="106">
        <f t="shared" si="10"/>
        <v>0</v>
      </c>
      <c r="AE192" s="106">
        <f t="shared" si="10"/>
        <v>0</v>
      </c>
      <c r="AF192" s="106">
        <f t="shared" si="10"/>
        <v>0</v>
      </c>
    </row>
    <row r="193" spans="1:32">
      <c r="A193" s="102" t="s">
        <v>3679</v>
      </c>
      <c r="B193" s="106"/>
      <c r="C193" s="106" t="str">
        <f t="shared" si="10"/>
        <v/>
      </c>
      <c r="D193" s="106" t="str">
        <f t="shared" si="10"/>
        <v/>
      </c>
      <c r="E193" s="106" t="str">
        <f t="shared" si="10"/>
        <v/>
      </c>
      <c r="F193" s="106" t="str">
        <f t="shared" si="10"/>
        <v/>
      </c>
      <c r="G193" s="106" t="str">
        <f t="shared" si="10"/>
        <v/>
      </c>
      <c r="H193" s="106" t="str">
        <f t="shared" si="10"/>
        <v/>
      </c>
      <c r="I193" s="106" t="str">
        <f t="shared" si="10"/>
        <v/>
      </c>
      <c r="J193" s="106" t="str">
        <f t="shared" si="10"/>
        <v/>
      </c>
      <c r="K193" s="106" t="str">
        <f t="shared" si="10"/>
        <v/>
      </c>
      <c r="L193" s="106" t="str">
        <f t="shared" si="10"/>
        <v/>
      </c>
      <c r="M193" s="106" t="str">
        <f t="shared" si="10"/>
        <v/>
      </c>
      <c r="N193" s="106" t="str">
        <f t="shared" si="10"/>
        <v/>
      </c>
      <c r="O193" s="106" t="str">
        <f t="shared" si="10"/>
        <v/>
      </c>
      <c r="P193" s="106" t="str">
        <f t="shared" si="10"/>
        <v/>
      </c>
      <c r="Q193" s="106" t="str">
        <f t="shared" si="10"/>
        <v/>
      </c>
      <c r="R193" s="106" t="str">
        <f t="shared" ref="R193:AF193" si="11">IFERROR(R42/Q42-1,"")</f>
        <v/>
      </c>
      <c r="S193" s="106" t="str">
        <f t="shared" si="11"/>
        <v/>
      </c>
      <c r="T193" s="106" t="str">
        <f t="shared" si="11"/>
        <v/>
      </c>
      <c r="U193" s="106" t="str">
        <f t="shared" si="11"/>
        <v/>
      </c>
      <c r="V193" s="106" t="str">
        <f t="shared" si="11"/>
        <v/>
      </c>
      <c r="W193" s="106" t="str">
        <f t="shared" si="11"/>
        <v/>
      </c>
      <c r="X193" s="106" t="str">
        <f t="shared" si="11"/>
        <v/>
      </c>
      <c r="Y193" s="106" t="str">
        <f t="shared" si="11"/>
        <v/>
      </c>
      <c r="Z193" s="106" t="str">
        <f t="shared" si="11"/>
        <v/>
      </c>
      <c r="AA193" s="106" t="str">
        <f t="shared" si="11"/>
        <v/>
      </c>
      <c r="AB193" s="106" t="str">
        <f t="shared" si="11"/>
        <v/>
      </c>
      <c r="AC193" s="106" t="str">
        <f t="shared" si="11"/>
        <v/>
      </c>
      <c r="AD193" s="106" t="str">
        <f t="shared" si="11"/>
        <v/>
      </c>
      <c r="AE193" s="106" t="str">
        <f t="shared" si="11"/>
        <v/>
      </c>
      <c r="AF193" s="106" t="str">
        <f t="shared" si="11"/>
        <v/>
      </c>
    </row>
    <row r="194" spans="1:32">
      <c r="A194" s="105" t="s">
        <v>3697</v>
      </c>
      <c r="B194" s="101">
        <f t="shared" ref="B194:AF194" si="12">B$1</f>
        <v>2020</v>
      </c>
      <c r="C194" s="101">
        <f t="shared" si="12"/>
        <v>2021</v>
      </c>
      <c r="D194" s="101">
        <f t="shared" si="12"/>
        <v>2022</v>
      </c>
      <c r="E194" s="101">
        <f t="shared" si="12"/>
        <v>2023</v>
      </c>
      <c r="F194" s="101">
        <f t="shared" si="12"/>
        <v>2024</v>
      </c>
      <c r="G194" s="101">
        <f t="shared" si="12"/>
        <v>2025</v>
      </c>
      <c r="H194" s="101">
        <f t="shared" si="12"/>
        <v>2026</v>
      </c>
      <c r="I194" s="101">
        <f t="shared" si="12"/>
        <v>2027</v>
      </c>
      <c r="J194" s="101">
        <f t="shared" si="12"/>
        <v>2028</v>
      </c>
      <c r="K194" s="101">
        <f t="shared" si="12"/>
        <v>2029</v>
      </c>
      <c r="L194" s="101">
        <f t="shared" si="12"/>
        <v>2030</v>
      </c>
      <c r="M194" s="101">
        <f t="shared" si="12"/>
        <v>2031</v>
      </c>
      <c r="N194" s="101">
        <f t="shared" si="12"/>
        <v>2032</v>
      </c>
      <c r="O194" s="101">
        <f t="shared" si="12"/>
        <v>2033</v>
      </c>
      <c r="P194" s="101">
        <f t="shared" si="12"/>
        <v>2034</v>
      </c>
      <c r="Q194" s="101">
        <f t="shared" si="12"/>
        <v>2035</v>
      </c>
      <c r="R194" s="101">
        <f t="shared" si="12"/>
        <v>2036</v>
      </c>
      <c r="S194" s="101">
        <f t="shared" si="12"/>
        <v>2037</v>
      </c>
      <c r="T194" s="101">
        <f t="shared" si="12"/>
        <v>2038</v>
      </c>
      <c r="U194" s="101">
        <f t="shared" si="12"/>
        <v>2039</v>
      </c>
      <c r="V194" s="101">
        <f t="shared" si="12"/>
        <v>2040</v>
      </c>
      <c r="W194" s="101">
        <f t="shared" si="12"/>
        <v>2041</v>
      </c>
      <c r="X194" s="101">
        <f t="shared" si="12"/>
        <v>2042</v>
      </c>
      <c r="Y194" s="101">
        <f t="shared" si="12"/>
        <v>2043</v>
      </c>
      <c r="Z194" s="101">
        <f t="shared" si="12"/>
        <v>2044</v>
      </c>
      <c r="AA194" s="101">
        <f t="shared" si="12"/>
        <v>2045</v>
      </c>
      <c r="AB194" s="101">
        <f t="shared" si="12"/>
        <v>2046</v>
      </c>
      <c r="AC194" s="101">
        <f t="shared" si="12"/>
        <v>2047</v>
      </c>
      <c r="AD194" s="101">
        <f t="shared" si="12"/>
        <v>2048</v>
      </c>
      <c r="AE194" s="101">
        <f t="shared" si="12"/>
        <v>2049</v>
      </c>
      <c r="AF194" s="101">
        <f t="shared" si="12"/>
        <v>2050</v>
      </c>
    </row>
    <row r="195" spans="1:32">
      <c r="A195" s="101" t="s">
        <v>3668</v>
      </c>
      <c r="B195" s="106"/>
      <c r="C195" s="106">
        <f t="shared" ref="C195:AF203" si="13">IFERROR(C44/B44-1,"")</f>
        <v>-1.0186501725237496E-2</v>
      </c>
      <c r="D195" s="106">
        <f t="shared" si="13"/>
        <v>-5.2655164358647033E-3</v>
      </c>
      <c r="E195" s="106">
        <f t="shared" si="13"/>
        <v>-4.9270946775279434E-3</v>
      </c>
      <c r="F195" s="106">
        <f t="shared" si="13"/>
        <v>-5.3054885317174172E-3</v>
      </c>
      <c r="G195" s="106">
        <f t="shared" si="13"/>
        <v>-7.6531711027875149E-3</v>
      </c>
      <c r="H195" s="106">
        <f t="shared" si="13"/>
        <v>-1.0358829775010792E-2</v>
      </c>
      <c r="I195" s="106">
        <f t="shared" si="13"/>
        <v>-1.705877626359753E-2</v>
      </c>
      <c r="J195" s="106">
        <f t="shared" si="13"/>
        <v>-1.368595110279891E-2</v>
      </c>
      <c r="K195" s="106">
        <f t="shared" si="13"/>
        <v>-1.4849005383110181E-2</v>
      </c>
      <c r="L195" s="106">
        <f t="shared" si="13"/>
        <v>-2.195033915908462E-2</v>
      </c>
      <c r="M195" s="106">
        <f t="shared" si="13"/>
        <v>-9.987077183685078E-3</v>
      </c>
      <c r="N195" s="106">
        <f t="shared" si="13"/>
        <v>-1.284844825167375E-2</v>
      </c>
      <c r="O195" s="106">
        <f t="shared" si="13"/>
        <v>-1.1094958922838072E-2</v>
      </c>
      <c r="P195" s="106">
        <f t="shared" si="13"/>
        <v>-1.2504958973647784E-2</v>
      </c>
      <c r="Q195" s="106">
        <f t="shared" si="13"/>
        <v>-6.2273312567892036E-3</v>
      </c>
      <c r="R195" s="106">
        <f t="shared" si="13"/>
        <v>-8.5639028796974381E-3</v>
      </c>
      <c r="S195" s="106">
        <f t="shared" si="13"/>
        <v>-9.6859154095956246E-3</v>
      </c>
      <c r="T195" s="106">
        <f t="shared" si="13"/>
        <v>-9.0708090333309066E-3</v>
      </c>
      <c r="U195" s="106">
        <f t="shared" si="13"/>
        <v>-7.4291654802294271E-3</v>
      </c>
      <c r="V195" s="106">
        <f t="shared" si="13"/>
        <v>-8.1500462832635456E-3</v>
      </c>
      <c r="W195" s="106">
        <f t="shared" si="13"/>
        <v>-8.134956548008776E-3</v>
      </c>
      <c r="X195" s="106">
        <f t="shared" si="13"/>
        <v>-6.6389362962349097E-3</v>
      </c>
      <c r="Y195" s="106">
        <f t="shared" si="13"/>
        <v>-7.6971889341924671E-3</v>
      </c>
      <c r="Z195" s="106">
        <f t="shared" si="13"/>
        <v>-8.1549144697125042E-3</v>
      </c>
      <c r="AA195" s="106">
        <f t="shared" si="13"/>
        <v>-8.260917075443075E-3</v>
      </c>
      <c r="AB195" s="106">
        <f t="shared" si="13"/>
        <v>-7.8376498589227683E-3</v>
      </c>
      <c r="AC195" s="106">
        <f t="shared" si="13"/>
        <v>-7.7840145742917866E-3</v>
      </c>
      <c r="AD195" s="106">
        <f t="shared" si="13"/>
        <v>-7.8237204838430552E-3</v>
      </c>
      <c r="AE195" s="106">
        <f t="shared" si="13"/>
        <v>-7.9117698545292381E-3</v>
      </c>
      <c r="AF195" s="106">
        <f t="shared" si="13"/>
        <v>-8.1457040084849108E-3</v>
      </c>
    </row>
    <row r="196" spans="1:32">
      <c r="A196" s="101" t="s">
        <v>3669</v>
      </c>
      <c r="B196" s="106"/>
      <c r="C196" s="106" t="str">
        <f t="shared" si="13"/>
        <v/>
      </c>
      <c r="D196" s="106" t="str">
        <f t="shared" si="13"/>
        <v/>
      </c>
      <c r="E196" s="106" t="str">
        <f t="shared" si="13"/>
        <v/>
      </c>
      <c r="F196" s="106" t="str">
        <f t="shared" si="13"/>
        <v/>
      </c>
      <c r="G196" s="106" t="str">
        <f t="shared" si="13"/>
        <v/>
      </c>
      <c r="H196" s="106" t="str">
        <f t="shared" si="13"/>
        <v/>
      </c>
      <c r="I196" s="106" t="str">
        <f t="shared" si="13"/>
        <v/>
      </c>
      <c r="J196" s="106" t="str">
        <f t="shared" si="13"/>
        <v/>
      </c>
      <c r="K196" s="106" t="str">
        <f t="shared" si="13"/>
        <v/>
      </c>
      <c r="L196" s="106" t="str">
        <f t="shared" si="13"/>
        <v/>
      </c>
      <c r="M196" s="106" t="str">
        <f t="shared" si="13"/>
        <v/>
      </c>
      <c r="N196" s="106" t="str">
        <f t="shared" si="13"/>
        <v/>
      </c>
      <c r="O196" s="106" t="str">
        <f t="shared" si="13"/>
        <v/>
      </c>
      <c r="P196" s="106" t="str">
        <f t="shared" si="13"/>
        <v/>
      </c>
      <c r="Q196" s="106" t="str">
        <f t="shared" si="13"/>
        <v/>
      </c>
      <c r="R196" s="106" t="str">
        <f t="shared" si="13"/>
        <v/>
      </c>
      <c r="S196" s="106" t="str">
        <f t="shared" si="13"/>
        <v/>
      </c>
      <c r="T196" s="106" t="str">
        <f t="shared" si="13"/>
        <v/>
      </c>
      <c r="U196" s="106" t="str">
        <f t="shared" si="13"/>
        <v/>
      </c>
      <c r="V196" s="106" t="str">
        <f t="shared" si="13"/>
        <v/>
      </c>
      <c r="W196" s="106" t="str">
        <f t="shared" si="13"/>
        <v/>
      </c>
      <c r="X196" s="106" t="str">
        <f t="shared" si="13"/>
        <v/>
      </c>
      <c r="Y196" s="106" t="str">
        <f t="shared" si="13"/>
        <v/>
      </c>
      <c r="Z196" s="106" t="str">
        <f t="shared" si="13"/>
        <v/>
      </c>
      <c r="AA196" s="106" t="str">
        <f t="shared" si="13"/>
        <v/>
      </c>
      <c r="AB196" s="106" t="str">
        <f t="shared" si="13"/>
        <v/>
      </c>
      <c r="AC196" s="106" t="str">
        <f t="shared" si="13"/>
        <v/>
      </c>
      <c r="AD196" s="106" t="str">
        <f t="shared" si="13"/>
        <v/>
      </c>
      <c r="AE196" s="106" t="str">
        <f t="shared" si="13"/>
        <v/>
      </c>
      <c r="AF196" s="106" t="str">
        <f t="shared" si="13"/>
        <v/>
      </c>
    </row>
    <row r="197" spans="1:32">
      <c r="A197" s="101" t="s">
        <v>3670</v>
      </c>
      <c r="B197" s="106"/>
      <c r="C197" s="106" t="str">
        <f t="shared" si="13"/>
        <v/>
      </c>
      <c r="D197" s="106" t="str">
        <f t="shared" si="13"/>
        <v/>
      </c>
      <c r="E197" s="106" t="str">
        <f t="shared" si="13"/>
        <v/>
      </c>
      <c r="F197" s="106" t="str">
        <f t="shared" si="13"/>
        <v/>
      </c>
      <c r="G197" s="106" t="str">
        <f t="shared" si="13"/>
        <v/>
      </c>
      <c r="H197" s="106" t="str">
        <f t="shared" si="13"/>
        <v/>
      </c>
      <c r="I197" s="106" t="str">
        <f t="shared" si="13"/>
        <v/>
      </c>
      <c r="J197" s="106" t="str">
        <f t="shared" si="13"/>
        <v/>
      </c>
      <c r="K197" s="106" t="str">
        <f t="shared" si="13"/>
        <v/>
      </c>
      <c r="L197" s="106" t="str">
        <f t="shared" si="13"/>
        <v/>
      </c>
      <c r="M197" s="106" t="str">
        <f t="shared" si="13"/>
        <v/>
      </c>
      <c r="N197" s="106" t="str">
        <f t="shared" si="13"/>
        <v/>
      </c>
      <c r="O197" s="106" t="str">
        <f t="shared" si="13"/>
        <v/>
      </c>
      <c r="P197" s="106" t="str">
        <f t="shared" si="13"/>
        <v/>
      </c>
      <c r="Q197" s="106" t="str">
        <f t="shared" si="13"/>
        <v/>
      </c>
      <c r="R197" s="106" t="str">
        <f t="shared" si="13"/>
        <v/>
      </c>
      <c r="S197" s="106" t="str">
        <f t="shared" si="13"/>
        <v/>
      </c>
      <c r="T197" s="106" t="str">
        <f t="shared" si="13"/>
        <v/>
      </c>
      <c r="U197" s="106" t="str">
        <f t="shared" si="13"/>
        <v/>
      </c>
      <c r="V197" s="106" t="str">
        <f t="shared" si="13"/>
        <v/>
      </c>
      <c r="W197" s="106" t="str">
        <f t="shared" si="13"/>
        <v/>
      </c>
      <c r="X197" s="106" t="str">
        <f t="shared" si="13"/>
        <v/>
      </c>
      <c r="Y197" s="106" t="str">
        <f t="shared" si="13"/>
        <v/>
      </c>
      <c r="Z197" s="106" t="str">
        <f t="shared" si="13"/>
        <v/>
      </c>
      <c r="AA197" s="106" t="str">
        <f t="shared" si="13"/>
        <v/>
      </c>
      <c r="AB197" s="106" t="str">
        <f t="shared" si="13"/>
        <v/>
      </c>
      <c r="AC197" s="106" t="str">
        <f t="shared" si="13"/>
        <v/>
      </c>
      <c r="AD197" s="106" t="str">
        <f t="shared" si="13"/>
        <v/>
      </c>
      <c r="AE197" s="106" t="str">
        <f t="shared" si="13"/>
        <v/>
      </c>
      <c r="AF197" s="106" t="str">
        <f t="shared" si="13"/>
        <v/>
      </c>
    </row>
    <row r="198" spans="1:32">
      <c r="A198" s="101" t="s">
        <v>3671</v>
      </c>
      <c r="B198" s="106"/>
      <c r="C198" s="106" t="str">
        <f t="shared" si="13"/>
        <v/>
      </c>
      <c r="D198" s="106" t="str">
        <f t="shared" si="13"/>
        <v/>
      </c>
      <c r="E198" s="106" t="str">
        <f t="shared" si="13"/>
        <v/>
      </c>
      <c r="F198" s="106" t="str">
        <f t="shared" si="13"/>
        <v/>
      </c>
      <c r="G198" s="106" t="str">
        <f t="shared" si="13"/>
        <v/>
      </c>
      <c r="H198" s="106" t="str">
        <f t="shared" si="13"/>
        <v/>
      </c>
      <c r="I198" s="106" t="str">
        <f t="shared" si="13"/>
        <v/>
      </c>
      <c r="J198" s="106" t="str">
        <f t="shared" si="13"/>
        <v/>
      </c>
      <c r="K198" s="106" t="str">
        <f t="shared" si="13"/>
        <v/>
      </c>
      <c r="L198" s="106" t="str">
        <f t="shared" si="13"/>
        <v/>
      </c>
      <c r="M198" s="106" t="str">
        <f t="shared" si="13"/>
        <v/>
      </c>
      <c r="N198" s="106" t="str">
        <f t="shared" si="13"/>
        <v/>
      </c>
      <c r="O198" s="106" t="str">
        <f t="shared" si="13"/>
        <v/>
      </c>
      <c r="P198" s="106" t="str">
        <f t="shared" si="13"/>
        <v/>
      </c>
      <c r="Q198" s="106" t="str">
        <f t="shared" si="13"/>
        <v/>
      </c>
      <c r="R198" s="106" t="str">
        <f t="shared" si="13"/>
        <v/>
      </c>
      <c r="S198" s="106" t="str">
        <f t="shared" si="13"/>
        <v/>
      </c>
      <c r="T198" s="106" t="str">
        <f t="shared" si="13"/>
        <v/>
      </c>
      <c r="U198" s="106" t="str">
        <f t="shared" si="13"/>
        <v/>
      </c>
      <c r="V198" s="106" t="str">
        <f t="shared" si="13"/>
        <v/>
      </c>
      <c r="W198" s="106" t="str">
        <f t="shared" si="13"/>
        <v/>
      </c>
      <c r="X198" s="106" t="str">
        <f t="shared" si="13"/>
        <v/>
      </c>
      <c r="Y198" s="106" t="str">
        <f t="shared" si="13"/>
        <v/>
      </c>
      <c r="Z198" s="106" t="str">
        <f t="shared" si="13"/>
        <v/>
      </c>
      <c r="AA198" s="106" t="str">
        <f t="shared" si="13"/>
        <v/>
      </c>
      <c r="AB198" s="106" t="str">
        <f t="shared" si="13"/>
        <v/>
      </c>
      <c r="AC198" s="106" t="str">
        <f t="shared" si="13"/>
        <v/>
      </c>
      <c r="AD198" s="106" t="str">
        <f t="shared" si="13"/>
        <v/>
      </c>
      <c r="AE198" s="106" t="str">
        <f t="shared" si="13"/>
        <v/>
      </c>
      <c r="AF198" s="106" t="str">
        <f t="shared" si="13"/>
        <v/>
      </c>
    </row>
    <row r="199" spans="1:32">
      <c r="A199" s="101" t="s">
        <v>3672</v>
      </c>
      <c r="B199" s="106"/>
      <c r="C199" s="106" t="str">
        <f t="shared" si="13"/>
        <v/>
      </c>
      <c r="D199" s="106" t="str">
        <f t="shared" si="13"/>
        <v/>
      </c>
      <c r="E199" s="106" t="str">
        <f t="shared" si="13"/>
        <v/>
      </c>
      <c r="F199" s="106" t="str">
        <f t="shared" si="13"/>
        <v/>
      </c>
      <c r="G199" s="106" t="str">
        <f t="shared" si="13"/>
        <v/>
      </c>
      <c r="H199" s="106" t="str">
        <f t="shared" si="13"/>
        <v/>
      </c>
      <c r="I199" s="106" t="str">
        <f t="shared" si="13"/>
        <v/>
      </c>
      <c r="J199" s="106" t="str">
        <f t="shared" si="13"/>
        <v/>
      </c>
      <c r="K199" s="106" t="str">
        <f t="shared" si="13"/>
        <v/>
      </c>
      <c r="L199" s="106" t="str">
        <f t="shared" si="13"/>
        <v/>
      </c>
      <c r="M199" s="106" t="str">
        <f t="shared" si="13"/>
        <v/>
      </c>
      <c r="N199" s="106" t="str">
        <f t="shared" si="13"/>
        <v/>
      </c>
      <c r="O199" s="106" t="str">
        <f t="shared" si="13"/>
        <v/>
      </c>
      <c r="P199" s="106" t="str">
        <f t="shared" si="13"/>
        <v/>
      </c>
      <c r="Q199" s="106" t="str">
        <f t="shared" si="13"/>
        <v/>
      </c>
      <c r="R199" s="106" t="str">
        <f t="shared" si="13"/>
        <v/>
      </c>
      <c r="S199" s="106" t="str">
        <f t="shared" si="13"/>
        <v/>
      </c>
      <c r="T199" s="106" t="str">
        <f t="shared" si="13"/>
        <v/>
      </c>
      <c r="U199" s="106" t="str">
        <f t="shared" si="13"/>
        <v/>
      </c>
      <c r="V199" s="106" t="str">
        <f t="shared" si="13"/>
        <v/>
      </c>
      <c r="W199" s="106" t="str">
        <f t="shared" si="13"/>
        <v/>
      </c>
      <c r="X199" s="106" t="str">
        <f t="shared" si="13"/>
        <v/>
      </c>
      <c r="Y199" s="106" t="str">
        <f t="shared" si="13"/>
        <v/>
      </c>
      <c r="Z199" s="106" t="str">
        <f t="shared" si="13"/>
        <v/>
      </c>
      <c r="AA199" s="106" t="str">
        <f t="shared" si="13"/>
        <v/>
      </c>
      <c r="AB199" s="106" t="str">
        <f t="shared" si="13"/>
        <v/>
      </c>
      <c r="AC199" s="106" t="str">
        <f t="shared" si="13"/>
        <v/>
      </c>
      <c r="AD199" s="106" t="str">
        <f t="shared" si="13"/>
        <v/>
      </c>
      <c r="AE199" s="106" t="str">
        <f t="shared" si="13"/>
        <v/>
      </c>
      <c r="AF199" s="106" t="str">
        <f t="shared" si="13"/>
        <v/>
      </c>
    </row>
    <row r="200" spans="1:32">
      <c r="A200" s="101" t="s">
        <v>3673</v>
      </c>
      <c r="B200" s="106"/>
      <c r="C200" s="106" t="str">
        <f t="shared" si="13"/>
        <v/>
      </c>
      <c r="D200" s="106" t="str">
        <f t="shared" si="13"/>
        <v/>
      </c>
      <c r="E200" s="106" t="str">
        <f t="shared" si="13"/>
        <v/>
      </c>
      <c r="F200" s="106" t="str">
        <f t="shared" si="13"/>
        <v/>
      </c>
      <c r="G200" s="106" t="str">
        <f t="shared" si="13"/>
        <v/>
      </c>
      <c r="H200" s="106" t="str">
        <f t="shared" si="13"/>
        <v/>
      </c>
      <c r="I200" s="106" t="str">
        <f t="shared" si="13"/>
        <v/>
      </c>
      <c r="J200" s="106" t="str">
        <f t="shared" si="13"/>
        <v/>
      </c>
      <c r="K200" s="106" t="str">
        <f t="shared" si="13"/>
        <v/>
      </c>
      <c r="L200" s="106" t="str">
        <f t="shared" si="13"/>
        <v/>
      </c>
      <c r="M200" s="106" t="str">
        <f t="shared" si="13"/>
        <v/>
      </c>
      <c r="N200" s="106" t="str">
        <f t="shared" si="13"/>
        <v/>
      </c>
      <c r="O200" s="106" t="str">
        <f t="shared" si="13"/>
        <v/>
      </c>
      <c r="P200" s="106" t="str">
        <f t="shared" si="13"/>
        <v/>
      </c>
      <c r="Q200" s="106" t="str">
        <f t="shared" si="13"/>
        <v/>
      </c>
      <c r="R200" s="106" t="str">
        <f t="shared" si="13"/>
        <v/>
      </c>
      <c r="S200" s="106" t="str">
        <f t="shared" si="13"/>
        <v/>
      </c>
      <c r="T200" s="106" t="str">
        <f t="shared" si="13"/>
        <v/>
      </c>
      <c r="U200" s="106" t="str">
        <f t="shared" si="13"/>
        <v/>
      </c>
      <c r="V200" s="106" t="str">
        <f t="shared" si="13"/>
        <v/>
      </c>
      <c r="W200" s="106" t="str">
        <f t="shared" si="13"/>
        <v/>
      </c>
      <c r="X200" s="106" t="str">
        <f t="shared" si="13"/>
        <v/>
      </c>
      <c r="Y200" s="106" t="str">
        <f t="shared" si="13"/>
        <v/>
      </c>
      <c r="Z200" s="106" t="str">
        <f t="shared" si="13"/>
        <v/>
      </c>
      <c r="AA200" s="106" t="str">
        <f t="shared" si="13"/>
        <v/>
      </c>
      <c r="AB200" s="106" t="str">
        <f t="shared" si="13"/>
        <v/>
      </c>
      <c r="AC200" s="106" t="str">
        <f t="shared" si="13"/>
        <v/>
      </c>
      <c r="AD200" s="106" t="str">
        <f t="shared" si="13"/>
        <v/>
      </c>
      <c r="AE200" s="106" t="str">
        <f t="shared" si="13"/>
        <v/>
      </c>
      <c r="AF200" s="106" t="str">
        <f t="shared" si="13"/>
        <v/>
      </c>
    </row>
    <row r="201" spans="1:32">
      <c r="A201" s="101" t="s">
        <v>3674</v>
      </c>
      <c r="B201" s="106"/>
      <c r="C201" s="106" t="str">
        <f t="shared" si="13"/>
        <v/>
      </c>
      <c r="D201" s="106" t="str">
        <f t="shared" si="13"/>
        <v/>
      </c>
      <c r="E201" s="106" t="str">
        <f t="shared" si="13"/>
        <v/>
      </c>
      <c r="F201" s="106" t="str">
        <f t="shared" si="13"/>
        <v/>
      </c>
      <c r="G201" s="106" t="str">
        <f t="shared" si="13"/>
        <v/>
      </c>
      <c r="H201" s="106" t="str">
        <f t="shared" si="13"/>
        <v/>
      </c>
      <c r="I201" s="106" t="str">
        <f t="shared" si="13"/>
        <v/>
      </c>
      <c r="J201" s="106" t="str">
        <f t="shared" si="13"/>
        <v/>
      </c>
      <c r="K201" s="106" t="str">
        <f t="shared" si="13"/>
        <v/>
      </c>
      <c r="L201" s="106" t="str">
        <f t="shared" si="13"/>
        <v/>
      </c>
      <c r="M201" s="106" t="str">
        <f t="shared" si="13"/>
        <v/>
      </c>
      <c r="N201" s="106" t="str">
        <f t="shared" si="13"/>
        <v/>
      </c>
      <c r="O201" s="106" t="str">
        <f t="shared" si="13"/>
        <v/>
      </c>
      <c r="P201" s="106" t="str">
        <f t="shared" si="13"/>
        <v/>
      </c>
      <c r="Q201" s="106" t="str">
        <f t="shared" si="13"/>
        <v/>
      </c>
      <c r="R201" s="106" t="str">
        <f t="shared" si="13"/>
        <v/>
      </c>
      <c r="S201" s="106" t="str">
        <f t="shared" si="13"/>
        <v/>
      </c>
      <c r="T201" s="106" t="str">
        <f t="shared" si="13"/>
        <v/>
      </c>
      <c r="U201" s="106" t="str">
        <f t="shared" si="13"/>
        <v/>
      </c>
      <c r="V201" s="106" t="str">
        <f t="shared" si="13"/>
        <v/>
      </c>
      <c r="W201" s="106" t="str">
        <f t="shared" si="13"/>
        <v/>
      </c>
      <c r="X201" s="106" t="str">
        <f t="shared" si="13"/>
        <v/>
      </c>
      <c r="Y201" s="106" t="str">
        <f t="shared" si="13"/>
        <v/>
      </c>
      <c r="Z201" s="106" t="str">
        <f t="shared" si="13"/>
        <v/>
      </c>
      <c r="AA201" s="106" t="str">
        <f t="shared" si="13"/>
        <v/>
      </c>
      <c r="AB201" s="106" t="str">
        <f t="shared" si="13"/>
        <v/>
      </c>
      <c r="AC201" s="106" t="str">
        <f t="shared" si="13"/>
        <v/>
      </c>
      <c r="AD201" s="106" t="str">
        <f t="shared" si="13"/>
        <v/>
      </c>
      <c r="AE201" s="106" t="str">
        <f t="shared" si="13"/>
        <v/>
      </c>
      <c r="AF201" s="106" t="str">
        <f t="shared" si="13"/>
        <v/>
      </c>
    </row>
    <row r="202" spans="1:32">
      <c r="A202" s="101" t="s">
        <v>3675</v>
      </c>
      <c r="B202" s="106"/>
      <c r="C202" s="106" t="str">
        <f t="shared" si="13"/>
        <v/>
      </c>
      <c r="D202" s="106" t="str">
        <f t="shared" si="13"/>
        <v/>
      </c>
      <c r="E202" s="106" t="str">
        <f t="shared" si="13"/>
        <v/>
      </c>
      <c r="F202" s="106" t="str">
        <f t="shared" si="13"/>
        <v/>
      </c>
      <c r="G202" s="106" t="str">
        <f t="shared" si="13"/>
        <v/>
      </c>
      <c r="H202" s="106" t="str">
        <f t="shared" si="13"/>
        <v/>
      </c>
      <c r="I202" s="106" t="str">
        <f t="shared" si="13"/>
        <v/>
      </c>
      <c r="J202" s="106" t="str">
        <f t="shared" si="13"/>
        <v/>
      </c>
      <c r="K202" s="106" t="str">
        <f t="shared" si="13"/>
        <v/>
      </c>
      <c r="L202" s="106" t="str">
        <f t="shared" si="13"/>
        <v/>
      </c>
      <c r="M202" s="106" t="str">
        <f t="shared" si="13"/>
        <v/>
      </c>
      <c r="N202" s="106" t="str">
        <f t="shared" si="13"/>
        <v/>
      </c>
      <c r="O202" s="106" t="str">
        <f t="shared" si="13"/>
        <v/>
      </c>
      <c r="P202" s="106" t="str">
        <f t="shared" si="13"/>
        <v/>
      </c>
      <c r="Q202" s="106" t="str">
        <f t="shared" si="13"/>
        <v/>
      </c>
      <c r="R202" s="106" t="str">
        <f t="shared" si="13"/>
        <v/>
      </c>
      <c r="S202" s="106" t="str">
        <f t="shared" si="13"/>
        <v/>
      </c>
      <c r="T202" s="106" t="str">
        <f t="shared" si="13"/>
        <v/>
      </c>
      <c r="U202" s="106" t="str">
        <f t="shared" si="13"/>
        <v/>
      </c>
      <c r="V202" s="106" t="str">
        <f t="shared" si="13"/>
        <v/>
      </c>
      <c r="W202" s="106" t="str">
        <f t="shared" si="13"/>
        <v/>
      </c>
      <c r="X202" s="106" t="str">
        <f t="shared" si="13"/>
        <v/>
      </c>
      <c r="Y202" s="106" t="str">
        <f t="shared" si="13"/>
        <v/>
      </c>
      <c r="Z202" s="106" t="str">
        <f t="shared" si="13"/>
        <v/>
      </c>
      <c r="AA202" s="106" t="str">
        <f t="shared" si="13"/>
        <v/>
      </c>
      <c r="AB202" s="106" t="str">
        <f t="shared" si="13"/>
        <v/>
      </c>
      <c r="AC202" s="106" t="str">
        <f t="shared" si="13"/>
        <v/>
      </c>
      <c r="AD202" s="106" t="str">
        <f t="shared" si="13"/>
        <v/>
      </c>
      <c r="AE202" s="106" t="str">
        <f t="shared" si="13"/>
        <v/>
      </c>
      <c r="AF202" s="106" t="str">
        <f t="shared" si="13"/>
        <v/>
      </c>
    </row>
    <row r="203" spans="1:32">
      <c r="A203" s="102" t="s">
        <v>3680</v>
      </c>
      <c r="B203" s="106"/>
      <c r="C203" s="106" t="str">
        <f t="shared" si="13"/>
        <v/>
      </c>
      <c r="D203" s="106" t="str">
        <f t="shared" si="13"/>
        <v/>
      </c>
      <c r="E203" s="106" t="str">
        <f t="shared" si="13"/>
        <v/>
      </c>
      <c r="F203" s="106" t="str">
        <f t="shared" si="13"/>
        <v/>
      </c>
      <c r="G203" s="106" t="str">
        <f t="shared" si="13"/>
        <v/>
      </c>
      <c r="H203" s="106" t="str">
        <f t="shared" si="13"/>
        <v/>
      </c>
      <c r="I203" s="106" t="str">
        <f t="shared" si="13"/>
        <v/>
      </c>
      <c r="J203" s="106" t="str">
        <f t="shared" si="13"/>
        <v/>
      </c>
      <c r="K203" s="106" t="str">
        <f t="shared" si="13"/>
        <v/>
      </c>
      <c r="L203" s="106" t="str">
        <f t="shared" si="13"/>
        <v/>
      </c>
      <c r="M203" s="106" t="str">
        <f t="shared" si="13"/>
        <v/>
      </c>
      <c r="N203" s="106" t="str">
        <f t="shared" si="13"/>
        <v/>
      </c>
      <c r="O203" s="106" t="str">
        <f t="shared" si="13"/>
        <v/>
      </c>
      <c r="P203" s="106" t="str">
        <f t="shared" si="13"/>
        <v/>
      </c>
      <c r="Q203" s="106" t="str">
        <f t="shared" si="13"/>
        <v/>
      </c>
      <c r="R203" s="106" t="str">
        <f t="shared" ref="R203:AF203" si="14">IFERROR(R52/Q52-1,"")</f>
        <v/>
      </c>
      <c r="S203" s="106" t="str">
        <f t="shared" si="14"/>
        <v/>
      </c>
      <c r="T203" s="106" t="str">
        <f t="shared" si="14"/>
        <v/>
      </c>
      <c r="U203" s="106" t="str">
        <f t="shared" si="14"/>
        <v/>
      </c>
      <c r="V203" s="106" t="str">
        <f t="shared" si="14"/>
        <v/>
      </c>
      <c r="W203" s="106" t="str">
        <f t="shared" si="14"/>
        <v/>
      </c>
      <c r="X203" s="106" t="str">
        <f t="shared" si="14"/>
        <v/>
      </c>
      <c r="Y203" s="106" t="str">
        <f t="shared" si="14"/>
        <v/>
      </c>
      <c r="Z203" s="106" t="str">
        <f t="shared" si="14"/>
        <v/>
      </c>
      <c r="AA203" s="106" t="str">
        <f t="shared" si="14"/>
        <v/>
      </c>
      <c r="AB203" s="106" t="str">
        <f t="shared" si="14"/>
        <v/>
      </c>
      <c r="AC203" s="106" t="str">
        <f t="shared" si="14"/>
        <v/>
      </c>
      <c r="AD203" s="106" t="str">
        <f t="shared" si="14"/>
        <v/>
      </c>
      <c r="AE203" s="106" t="str">
        <f t="shared" si="14"/>
        <v/>
      </c>
      <c r="AF203" s="106" t="str">
        <f t="shared" si="14"/>
        <v/>
      </c>
    </row>
    <row r="204" spans="1:32">
      <c r="A204" s="105" t="s">
        <v>3697</v>
      </c>
      <c r="B204" s="101">
        <f t="shared" ref="B204:AF204" si="15">B$1</f>
        <v>2020</v>
      </c>
      <c r="C204" s="101">
        <f t="shared" si="15"/>
        <v>2021</v>
      </c>
      <c r="D204" s="101">
        <f t="shared" si="15"/>
        <v>2022</v>
      </c>
      <c r="E204" s="101">
        <f t="shared" si="15"/>
        <v>2023</v>
      </c>
      <c r="F204" s="101">
        <f t="shared" si="15"/>
        <v>2024</v>
      </c>
      <c r="G204" s="101">
        <f t="shared" si="15"/>
        <v>2025</v>
      </c>
      <c r="H204" s="101">
        <f t="shared" si="15"/>
        <v>2026</v>
      </c>
      <c r="I204" s="101">
        <f t="shared" si="15"/>
        <v>2027</v>
      </c>
      <c r="J204" s="101">
        <f t="shared" si="15"/>
        <v>2028</v>
      </c>
      <c r="K204" s="101">
        <f t="shared" si="15"/>
        <v>2029</v>
      </c>
      <c r="L204" s="101">
        <f t="shared" si="15"/>
        <v>2030</v>
      </c>
      <c r="M204" s="101">
        <f t="shared" si="15"/>
        <v>2031</v>
      </c>
      <c r="N204" s="101">
        <f t="shared" si="15"/>
        <v>2032</v>
      </c>
      <c r="O204" s="101">
        <f t="shared" si="15"/>
        <v>2033</v>
      </c>
      <c r="P204" s="101">
        <f t="shared" si="15"/>
        <v>2034</v>
      </c>
      <c r="Q204" s="101">
        <f t="shared" si="15"/>
        <v>2035</v>
      </c>
      <c r="R204" s="101">
        <f t="shared" si="15"/>
        <v>2036</v>
      </c>
      <c r="S204" s="101">
        <f t="shared" si="15"/>
        <v>2037</v>
      </c>
      <c r="T204" s="101">
        <f t="shared" si="15"/>
        <v>2038</v>
      </c>
      <c r="U204" s="101">
        <f t="shared" si="15"/>
        <v>2039</v>
      </c>
      <c r="V204" s="101">
        <f t="shared" si="15"/>
        <v>2040</v>
      </c>
      <c r="W204" s="101">
        <f t="shared" si="15"/>
        <v>2041</v>
      </c>
      <c r="X204" s="101">
        <f t="shared" si="15"/>
        <v>2042</v>
      </c>
      <c r="Y204" s="101">
        <f t="shared" si="15"/>
        <v>2043</v>
      </c>
      <c r="Z204" s="101">
        <f t="shared" si="15"/>
        <v>2044</v>
      </c>
      <c r="AA204" s="101">
        <f t="shared" si="15"/>
        <v>2045</v>
      </c>
      <c r="AB204" s="101">
        <f t="shared" si="15"/>
        <v>2046</v>
      </c>
      <c r="AC204" s="101">
        <f t="shared" si="15"/>
        <v>2047</v>
      </c>
      <c r="AD204" s="101">
        <f t="shared" si="15"/>
        <v>2048</v>
      </c>
      <c r="AE204" s="101">
        <f t="shared" si="15"/>
        <v>2049</v>
      </c>
      <c r="AF204" s="101">
        <f t="shared" si="15"/>
        <v>2050</v>
      </c>
    </row>
    <row r="205" spans="1:32">
      <c r="A205" s="101" t="s">
        <v>3668</v>
      </c>
      <c r="B205" s="106"/>
      <c r="C205" s="106">
        <f t="shared" ref="C205:AF213" si="16">IFERROR(C54/B54-1,"")</f>
        <v>-2.0916618544208898E-3</v>
      </c>
      <c r="D205" s="106">
        <f t="shared" si="16"/>
        <v>-1.6600771634416644E-2</v>
      </c>
      <c r="E205" s="106">
        <f t="shared" si="16"/>
        <v>-2.2855696369462719E-2</v>
      </c>
      <c r="F205" s="106">
        <f t="shared" si="16"/>
        <v>-1.09385678260151E-2</v>
      </c>
      <c r="G205" s="106">
        <f t="shared" si="16"/>
        <v>-1.2883464385299082E-2</v>
      </c>
      <c r="H205" s="106">
        <f t="shared" si="16"/>
        <v>-1.3471228194967599E-2</v>
      </c>
      <c r="I205" s="106">
        <f t="shared" si="16"/>
        <v>-1.8780597426777068E-2</v>
      </c>
      <c r="J205" s="106">
        <f t="shared" si="16"/>
        <v>-1.5902165023376047E-2</v>
      </c>
      <c r="K205" s="106">
        <f t="shared" si="16"/>
        <v>-1.5559691783915031E-2</v>
      </c>
      <c r="L205" s="106">
        <f t="shared" si="16"/>
        <v>-1.9752266251580219E-2</v>
      </c>
      <c r="M205" s="106">
        <f t="shared" si="16"/>
        <v>-1.4002631349855799E-2</v>
      </c>
      <c r="N205" s="106">
        <f t="shared" si="16"/>
        <v>-1.395529041944632E-2</v>
      </c>
      <c r="O205" s="106">
        <f t="shared" si="16"/>
        <v>-1.2343755819460012E-2</v>
      </c>
      <c r="P205" s="106">
        <f t="shared" si="16"/>
        <v>-1.1114663608940645E-2</v>
      </c>
      <c r="Q205" s="106">
        <f t="shared" si="16"/>
        <v>-7.6050999465107072E-3</v>
      </c>
      <c r="R205" s="106">
        <f t="shared" si="16"/>
        <v>-8.3072176736856962E-3</v>
      </c>
      <c r="S205" s="106">
        <f t="shared" si="16"/>
        <v>-1.0403523203361131E-2</v>
      </c>
      <c r="T205" s="106">
        <f t="shared" si="16"/>
        <v>-1.0122988158159041E-2</v>
      </c>
      <c r="U205" s="106">
        <f t="shared" si="16"/>
        <v>-6.7121508089444948E-3</v>
      </c>
      <c r="V205" s="106">
        <f t="shared" si="16"/>
        <v>-1.0919484944650226E-2</v>
      </c>
      <c r="W205" s="106">
        <f t="shared" si="16"/>
        <v>-9.1368043043098535E-3</v>
      </c>
      <c r="X205" s="106">
        <f t="shared" si="16"/>
        <v>-8.4685097670332832E-3</v>
      </c>
      <c r="Y205" s="106">
        <f t="shared" si="16"/>
        <v>-9.0770918548476187E-3</v>
      </c>
      <c r="Z205" s="106">
        <f t="shared" si="16"/>
        <v>-9.4331144114946364E-3</v>
      </c>
      <c r="AA205" s="106">
        <f t="shared" si="16"/>
        <v>-9.807935438933213E-3</v>
      </c>
      <c r="AB205" s="106">
        <f t="shared" si="16"/>
        <v>-9.387715572270916E-3</v>
      </c>
      <c r="AC205" s="106">
        <f t="shared" si="16"/>
        <v>-9.0568300895572662E-3</v>
      </c>
      <c r="AD205" s="106">
        <f t="shared" si="16"/>
        <v>-8.7266109945727255E-3</v>
      </c>
      <c r="AE205" s="106">
        <f t="shared" si="16"/>
        <v>-9.356369333761938E-3</v>
      </c>
      <c r="AF205" s="106">
        <f t="shared" si="16"/>
        <v>-9.3048219515535768E-3</v>
      </c>
    </row>
    <row r="206" spans="1:32">
      <c r="A206" s="101" t="s">
        <v>3669</v>
      </c>
      <c r="B206" s="106"/>
      <c r="C206" s="106">
        <f t="shared" si="16"/>
        <v>2.5000908007186684E-3</v>
      </c>
      <c r="D206" s="106">
        <f t="shared" si="16"/>
        <v>-5.3190597422493102E-2</v>
      </c>
      <c r="E206" s="106">
        <f t="shared" si="16"/>
        <v>-8.0105200052343895E-2</v>
      </c>
      <c r="F206" s="106">
        <f t="shared" si="16"/>
        <v>-4.156305672776428E-2</v>
      </c>
      <c r="G206" s="106">
        <f t="shared" si="16"/>
        <v>-5.2727842828555027E-2</v>
      </c>
      <c r="H206" s="106">
        <f t="shared" si="16"/>
        <v>-5.2504290938948039E-2</v>
      </c>
      <c r="I206" s="106">
        <f t="shared" si="16"/>
        <v>-1.8626888490829718E-2</v>
      </c>
      <c r="J206" s="106">
        <f t="shared" si="16"/>
        <v>-1.7978468202975106E-2</v>
      </c>
      <c r="K206" s="106">
        <f t="shared" si="16"/>
        <v>-1.3198100233844157E-2</v>
      </c>
      <c r="L206" s="106">
        <f t="shared" si="16"/>
        <v>-3.1701463724895684E-2</v>
      </c>
      <c r="M206" s="106">
        <f t="shared" si="16"/>
        <v>-2.3034483688477492E-2</v>
      </c>
      <c r="N206" s="106">
        <f t="shared" si="16"/>
        <v>-1.3127069068325614E-2</v>
      </c>
      <c r="O206" s="106">
        <f t="shared" si="16"/>
        <v>-1.0994300085944597E-2</v>
      </c>
      <c r="P206" s="106">
        <f t="shared" si="16"/>
        <v>-8.7101386147829807E-3</v>
      </c>
      <c r="Q206" s="106">
        <f t="shared" si="16"/>
        <v>-3.0372831940147504E-3</v>
      </c>
      <c r="R206" s="106">
        <f t="shared" si="16"/>
        <v>-6.6136836692192169E-3</v>
      </c>
      <c r="S206" s="106">
        <f t="shared" si="16"/>
        <v>-9.0091980501273428E-3</v>
      </c>
      <c r="T206" s="106">
        <f t="shared" si="16"/>
        <v>-1.2402291877624427E-2</v>
      </c>
      <c r="U206" s="106">
        <f t="shared" si="16"/>
        <v>-5.2559736801383039E-3</v>
      </c>
      <c r="V206" s="106">
        <f t="shared" si="16"/>
        <v>-1.8784304726588985E-3</v>
      </c>
      <c r="W206" s="106">
        <f t="shared" si="16"/>
        <v>-6.1463802164616332E-3</v>
      </c>
      <c r="X206" s="106">
        <f t="shared" si="16"/>
        <v>-7.146052298684924E-3</v>
      </c>
      <c r="Y206" s="106">
        <f t="shared" si="16"/>
        <v>-6.6925741122005888E-3</v>
      </c>
      <c r="Z206" s="106">
        <f t="shared" si="16"/>
        <v>-5.5492734604304372E-3</v>
      </c>
      <c r="AA206" s="106">
        <f t="shared" si="16"/>
        <v>-5.5590004906500567E-3</v>
      </c>
      <c r="AB206" s="106">
        <f t="shared" si="16"/>
        <v>-6.3631843878521055E-3</v>
      </c>
      <c r="AC206" s="106">
        <f t="shared" si="16"/>
        <v>-7.5978267843221925E-3</v>
      </c>
      <c r="AD206" s="106">
        <f t="shared" si="16"/>
        <v>-7.0625924098023374E-3</v>
      </c>
      <c r="AE206" s="106">
        <f t="shared" si="16"/>
        <v>-4.5409513177925298E-3</v>
      </c>
      <c r="AF206" s="106">
        <f t="shared" si="16"/>
        <v>-7.8295775211117968E-3</v>
      </c>
    </row>
    <row r="207" spans="1:32">
      <c r="A207" s="101" t="s">
        <v>3670</v>
      </c>
      <c r="B207" s="106"/>
      <c r="C207" s="106">
        <f t="shared" si="16"/>
        <v>2.6827567299219091E-3</v>
      </c>
      <c r="D207" s="106">
        <f t="shared" si="16"/>
        <v>1.3078724376198725E-3</v>
      </c>
      <c r="E207" s="106">
        <f t="shared" si="16"/>
        <v>-1.317548468733365E-2</v>
      </c>
      <c r="F207" s="106">
        <f t="shared" si="16"/>
        <v>9.9586360888950232E-3</v>
      </c>
      <c r="G207" s="106">
        <f t="shared" si="16"/>
        <v>-1.9048631028808494E-3</v>
      </c>
      <c r="H207" s="106">
        <f t="shared" si="16"/>
        <v>9.5861808526240821E-3</v>
      </c>
      <c r="I207" s="106">
        <f t="shared" si="16"/>
        <v>-2.5179304480752895E-2</v>
      </c>
      <c r="J207" s="106">
        <f t="shared" si="16"/>
        <v>-1.7813250613609388E-2</v>
      </c>
      <c r="K207" s="106">
        <f t="shared" si="16"/>
        <v>-1.5089182374138144E-2</v>
      </c>
      <c r="L207" s="106">
        <f t="shared" si="16"/>
        <v>-3.6591700502459856E-2</v>
      </c>
      <c r="M207" s="106">
        <f t="shared" si="16"/>
        <v>-1.6287153222983575E-2</v>
      </c>
      <c r="N207" s="106">
        <f t="shared" si="16"/>
        <v>-1.6320793929479938E-2</v>
      </c>
      <c r="O207" s="106">
        <f t="shared" si="16"/>
        <v>-1.3342539049909674E-2</v>
      </c>
      <c r="P207" s="106">
        <f t="shared" si="16"/>
        <v>-1.1763534970993139E-2</v>
      </c>
      <c r="Q207" s="106">
        <f t="shared" si="16"/>
        <v>-3.0194482127697819E-3</v>
      </c>
      <c r="R207" s="106">
        <f t="shared" si="16"/>
        <v>-9.1333342260456751E-3</v>
      </c>
      <c r="S207" s="106">
        <f t="shared" si="16"/>
        <v>-1.1684569548162549E-2</v>
      </c>
      <c r="T207" s="106">
        <f t="shared" si="16"/>
        <v>-1.0176354116075093E-2</v>
      </c>
      <c r="U207" s="106">
        <f t="shared" si="16"/>
        <v>-6.4452681477196183E-3</v>
      </c>
      <c r="V207" s="106">
        <f t="shared" si="16"/>
        <v>-1.0088454877024033E-2</v>
      </c>
      <c r="W207" s="106">
        <f t="shared" si="16"/>
        <v>-8.785403884125742E-3</v>
      </c>
      <c r="X207" s="106">
        <f t="shared" si="16"/>
        <v>-7.9634676167935625E-3</v>
      </c>
      <c r="Y207" s="106">
        <f t="shared" si="16"/>
        <v>-8.7583049366272148E-3</v>
      </c>
      <c r="Z207" s="106">
        <f t="shared" si="16"/>
        <v>-9.3559000545669901E-3</v>
      </c>
      <c r="AA207" s="106">
        <f t="shared" si="16"/>
        <v>-8.9192474896494511E-3</v>
      </c>
      <c r="AB207" s="106">
        <f t="shared" si="16"/>
        <v>-1.0199580974974753E-2</v>
      </c>
      <c r="AC207" s="106">
        <f t="shared" si="16"/>
        <v>-9.8180169032908715E-3</v>
      </c>
      <c r="AD207" s="106">
        <f t="shared" si="16"/>
        <v>-1.0229098528622527E-2</v>
      </c>
      <c r="AE207" s="106">
        <f t="shared" si="16"/>
        <v>-8.7883921493153716E-3</v>
      </c>
      <c r="AF207" s="106">
        <f t="shared" si="16"/>
        <v>-9.6206256967523718E-3</v>
      </c>
    </row>
    <row r="208" spans="1:32">
      <c r="A208" s="101" t="s">
        <v>3671</v>
      </c>
      <c r="B208" s="106"/>
      <c r="C208" s="106">
        <f t="shared" si="16"/>
        <v>5.4253683028322452E-3</v>
      </c>
      <c r="D208" s="106">
        <f t="shared" si="16"/>
        <v>-5.4472591444036933E-2</v>
      </c>
      <c r="E208" s="106">
        <f t="shared" si="16"/>
        <v>-6.1026289781719312E-2</v>
      </c>
      <c r="F208" s="106">
        <f t="shared" si="16"/>
        <v>-3.9941805097945426E-2</v>
      </c>
      <c r="G208" s="106">
        <f t="shared" si="16"/>
        <v>-5.3104898650412347E-2</v>
      </c>
      <c r="H208" s="106">
        <f t="shared" si="16"/>
        <v>-4.0218509898260923E-2</v>
      </c>
      <c r="I208" s="106">
        <f t="shared" si="16"/>
        <v>-1.9860380552269574E-2</v>
      </c>
      <c r="J208" s="106">
        <f t="shared" si="16"/>
        <v>-1.5418496605728249E-2</v>
      </c>
      <c r="K208" s="106">
        <f t="shared" si="16"/>
        <v>-1.2260589741877159E-2</v>
      </c>
      <c r="L208" s="106">
        <f t="shared" si="16"/>
        <v>-1.8685915961907384E-2</v>
      </c>
      <c r="M208" s="106">
        <f t="shared" si="16"/>
        <v>-1.4940741941710467E-2</v>
      </c>
      <c r="N208" s="106">
        <f t="shared" si="16"/>
        <v>-1.2125248019439927E-2</v>
      </c>
      <c r="O208" s="106">
        <f t="shared" si="16"/>
        <v>-1.1688863739314215E-2</v>
      </c>
      <c r="P208" s="106">
        <f t="shared" si="16"/>
        <v>-1.0504969458299596E-2</v>
      </c>
      <c r="Q208" s="106">
        <f t="shared" si="16"/>
        <v>-4.780510772661839E-3</v>
      </c>
      <c r="R208" s="106">
        <f t="shared" si="16"/>
        <v>-9.9579294071325819E-3</v>
      </c>
      <c r="S208" s="106">
        <f t="shared" si="16"/>
        <v>-9.9803573670977919E-3</v>
      </c>
      <c r="T208" s="106">
        <f t="shared" si="16"/>
        <v>-8.1305019488717711E-3</v>
      </c>
      <c r="U208" s="106">
        <f t="shared" si="16"/>
        <v>-7.6573602051867029E-3</v>
      </c>
      <c r="V208" s="106">
        <f t="shared" si="16"/>
        <v>-6.2053841774700746E-3</v>
      </c>
      <c r="W208" s="106">
        <f t="shared" si="16"/>
        <v>-7.3836148177908179E-3</v>
      </c>
      <c r="X208" s="106">
        <f t="shared" si="16"/>
        <v>-7.0685799425203033E-3</v>
      </c>
      <c r="Y208" s="106">
        <f t="shared" si="16"/>
        <v>-7.1018174089647612E-3</v>
      </c>
      <c r="Z208" s="106">
        <f t="shared" si="16"/>
        <v>-7.2934350599442865E-3</v>
      </c>
      <c r="AA208" s="106">
        <f t="shared" si="16"/>
        <v>-6.393189885646744E-3</v>
      </c>
      <c r="AB208" s="106">
        <f t="shared" si="16"/>
        <v>-8.7349581911674301E-3</v>
      </c>
      <c r="AC208" s="106">
        <f t="shared" si="16"/>
        <v>-8.6582243988668761E-3</v>
      </c>
      <c r="AD208" s="106">
        <f t="shared" si="16"/>
        <v>-9.126821999594914E-3</v>
      </c>
      <c r="AE208" s="106">
        <f t="shared" si="16"/>
        <v>-7.0281047660489815E-3</v>
      </c>
      <c r="AF208" s="106">
        <f t="shared" si="16"/>
        <v>-8.434931235473675E-3</v>
      </c>
    </row>
    <row r="209" spans="1:32">
      <c r="A209" s="101" t="s">
        <v>3672</v>
      </c>
      <c r="B209" s="106"/>
      <c r="C209" s="106">
        <f t="shared" si="16"/>
        <v>2.8448625234025471E-3</v>
      </c>
      <c r="D209" s="106">
        <f t="shared" si="16"/>
        <v>-5.2576258123522623E-2</v>
      </c>
      <c r="E209" s="106">
        <f t="shared" si="16"/>
        <v>-5.7463031191293812E-2</v>
      </c>
      <c r="F209" s="106">
        <f t="shared" si="16"/>
        <v>-3.96687050006026E-2</v>
      </c>
      <c r="G209" s="106">
        <f t="shared" si="16"/>
        <v>-5.2584607197775801E-2</v>
      </c>
      <c r="H209" s="106">
        <f t="shared" si="16"/>
        <v>-3.9676976481971771E-2</v>
      </c>
      <c r="I209" s="106">
        <f t="shared" si="16"/>
        <v>-1.9567990935252522E-2</v>
      </c>
      <c r="J209" s="106">
        <f t="shared" si="16"/>
        <v>-1.5249175343195143E-2</v>
      </c>
      <c r="K209" s="106">
        <f t="shared" si="16"/>
        <v>-1.1906363115231411E-2</v>
      </c>
      <c r="L209" s="106">
        <f t="shared" si="16"/>
        <v>-3.3167773485516472E-2</v>
      </c>
      <c r="M209" s="106">
        <f t="shared" si="16"/>
        <v>-1.419076668577357E-2</v>
      </c>
      <c r="N209" s="106">
        <f t="shared" si="16"/>
        <v>-1.4068808641391817E-2</v>
      </c>
      <c r="O209" s="106">
        <f t="shared" si="16"/>
        <v>-1.1347467573382342E-2</v>
      </c>
      <c r="P209" s="106">
        <f t="shared" si="16"/>
        <v>-9.954005682781486E-3</v>
      </c>
      <c r="Q209" s="106">
        <f t="shared" si="16"/>
        <v>-5.0342222279866622E-3</v>
      </c>
      <c r="R209" s="106">
        <f t="shared" si="16"/>
        <v>-1.0082102222333522E-2</v>
      </c>
      <c r="S209" s="106">
        <f t="shared" si="16"/>
        <v>-9.8215536939055825E-3</v>
      </c>
      <c r="T209" s="106">
        <f t="shared" si="16"/>
        <v>-7.9115032047141209E-3</v>
      </c>
      <c r="U209" s="106">
        <f t="shared" si="16"/>
        <v>-7.9143421202552133E-3</v>
      </c>
      <c r="V209" s="106">
        <f t="shared" si="16"/>
        <v>-5.9922131827836456E-3</v>
      </c>
      <c r="W209" s="106">
        <f t="shared" si="16"/>
        <v>-7.1695888105905992E-3</v>
      </c>
      <c r="X209" s="106">
        <f t="shared" si="16"/>
        <v>-6.9072090707816836E-3</v>
      </c>
      <c r="Y209" s="106">
        <f t="shared" si="16"/>
        <v>-6.7506366582482658E-3</v>
      </c>
      <c r="Z209" s="106">
        <f t="shared" si="16"/>
        <v>-7.0998640222071918E-3</v>
      </c>
      <c r="AA209" s="106">
        <f t="shared" si="16"/>
        <v>-5.9879511929619156E-3</v>
      </c>
      <c r="AB209" s="106">
        <f t="shared" si="16"/>
        <v>-8.5255937919638258E-3</v>
      </c>
      <c r="AC209" s="106">
        <f t="shared" si="16"/>
        <v>-8.2572725271914393E-3</v>
      </c>
      <c r="AD209" s="106">
        <f t="shared" si="16"/>
        <v>-8.7521547768286689E-3</v>
      </c>
      <c r="AE209" s="106">
        <f t="shared" si="16"/>
        <v>-6.6079260860023581E-3</v>
      </c>
      <c r="AF209" s="106">
        <f t="shared" si="16"/>
        <v>-8.2084398578623485E-3</v>
      </c>
    </row>
    <row r="210" spans="1:32">
      <c r="A210" s="101" t="s">
        <v>3673</v>
      </c>
      <c r="B210" s="106"/>
      <c r="C210" s="106">
        <f t="shared" si="16"/>
        <v>2.5000908007186684E-3</v>
      </c>
      <c r="D210" s="106">
        <f t="shared" si="16"/>
        <v>-5.3190597422493102E-2</v>
      </c>
      <c r="E210" s="106">
        <f t="shared" si="16"/>
        <v>-8.0105200052343895E-2</v>
      </c>
      <c r="F210" s="106">
        <f t="shared" si="16"/>
        <v>-4.156305672776428E-2</v>
      </c>
      <c r="G210" s="106">
        <f t="shared" si="16"/>
        <v>-5.2727842828555027E-2</v>
      </c>
      <c r="H210" s="106">
        <f t="shared" si="16"/>
        <v>-5.2504290938948039E-2</v>
      </c>
      <c r="I210" s="106">
        <f t="shared" si="16"/>
        <v>-1.8626888490829718E-2</v>
      </c>
      <c r="J210" s="106">
        <f t="shared" si="16"/>
        <v>-1.7978468202975106E-2</v>
      </c>
      <c r="K210" s="106">
        <f t="shared" si="16"/>
        <v>-1.3198100233844157E-2</v>
      </c>
      <c r="L210" s="106">
        <f t="shared" si="16"/>
        <v>-3.1701463724895684E-2</v>
      </c>
      <c r="M210" s="106">
        <f t="shared" si="16"/>
        <v>-2.3034483688477492E-2</v>
      </c>
      <c r="N210" s="106">
        <f t="shared" si="16"/>
        <v>-1.3127069068325614E-2</v>
      </c>
      <c r="O210" s="106">
        <f t="shared" si="16"/>
        <v>-1.0994300085944597E-2</v>
      </c>
      <c r="P210" s="106">
        <f t="shared" si="16"/>
        <v>-8.7101386147829807E-3</v>
      </c>
      <c r="Q210" s="106">
        <f t="shared" si="16"/>
        <v>-3.0372831940147504E-3</v>
      </c>
      <c r="R210" s="106">
        <f t="shared" si="16"/>
        <v>-6.6136836692192169E-3</v>
      </c>
      <c r="S210" s="106">
        <f t="shared" si="16"/>
        <v>-9.0091980501273428E-3</v>
      </c>
      <c r="T210" s="106">
        <f t="shared" si="16"/>
        <v>-1.2402291877624427E-2</v>
      </c>
      <c r="U210" s="106">
        <f t="shared" si="16"/>
        <v>-5.2559736801383039E-3</v>
      </c>
      <c r="V210" s="106">
        <f t="shared" si="16"/>
        <v>-1.8784304726588985E-3</v>
      </c>
      <c r="W210" s="106">
        <f t="shared" si="16"/>
        <v>-6.1463802164616332E-3</v>
      </c>
      <c r="X210" s="106">
        <f t="shared" si="16"/>
        <v>-7.146052298684924E-3</v>
      </c>
      <c r="Y210" s="106">
        <f t="shared" si="16"/>
        <v>-6.6925741122005888E-3</v>
      </c>
      <c r="Z210" s="106">
        <f t="shared" si="16"/>
        <v>-5.5492734604304372E-3</v>
      </c>
      <c r="AA210" s="106">
        <f t="shared" si="16"/>
        <v>-5.5590004906500567E-3</v>
      </c>
      <c r="AB210" s="106">
        <f t="shared" si="16"/>
        <v>-6.3631843878521055E-3</v>
      </c>
      <c r="AC210" s="106">
        <f t="shared" si="16"/>
        <v>-7.5978267843221925E-3</v>
      </c>
      <c r="AD210" s="106">
        <f t="shared" si="16"/>
        <v>-7.0625924098023374E-3</v>
      </c>
      <c r="AE210" s="106">
        <f t="shared" si="16"/>
        <v>-4.5409513177925298E-3</v>
      </c>
      <c r="AF210" s="106">
        <f t="shared" si="16"/>
        <v>-7.8295775211117968E-3</v>
      </c>
    </row>
    <row r="211" spans="1:32">
      <c r="A211" s="101" t="s">
        <v>3674</v>
      </c>
      <c r="B211" s="106"/>
      <c r="C211" s="106" t="str">
        <f t="shared" si="16"/>
        <v/>
      </c>
      <c r="D211" s="106" t="str">
        <f t="shared" si="16"/>
        <v/>
      </c>
      <c r="E211" s="106" t="str">
        <f t="shared" si="16"/>
        <v/>
      </c>
      <c r="F211" s="106" t="str">
        <f t="shared" si="16"/>
        <v/>
      </c>
      <c r="G211" s="106" t="str">
        <f t="shared" si="16"/>
        <v/>
      </c>
      <c r="H211" s="106" t="str">
        <f t="shared" si="16"/>
        <v/>
      </c>
      <c r="I211" s="106" t="str">
        <f t="shared" si="16"/>
        <v/>
      </c>
      <c r="J211" s="106" t="str">
        <f t="shared" si="16"/>
        <v/>
      </c>
      <c r="K211" s="106" t="str">
        <f t="shared" si="16"/>
        <v/>
      </c>
      <c r="L211" s="106" t="str">
        <f t="shared" si="16"/>
        <v/>
      </c>
      <c r="M211" s="106" t="str">
        <f t="shared" si="16"/>
        <v/>
      </c>
      <c r="N211" s="106" t="str">
        <f t="shared" si="16"/>
        <v/>
      </c>
      <c r="O211" s="106" t="str">
        <f t="shared" si="16"/>
        <v/>
      </c>
      <c r="P211" s="106" t="str">
        <f t="shared" si="16"/>
        <v/>
      </c>
      <c r="Q211" s="106" t="str">
        <f t="shared" si="16"/>
        <v/>
      </c>
      <c r="R211" s="106" t="str">
        <f t="shared" si="16"/>
        <v/>
      </c>
      <c r="S211" s="106" t="str">
        <f t="shared" si="16"/>
        <v/>
      </c>
      <c r="T211" s="106" t="str">
        <f t="shared" si="16"/>
        <v/>
      </c>
      <c r="U211" s="106" t="str">
        <f t="shared" si="16"/>
        <v/>
      </c>
      <c r="V211" s="106" t="str">
        <f t="shared" si="16"/>
        <v/>
      </c>
      <c r="W211" s="106" t="str">
        <f t="shared" si="16"/>
        <v/>
      </c>
      <c r="X211" s="106" t="str">
        <f t="shared" si="16"/>
        <v/>
      </c>
      <c r="Y211" s="106" t="str">
        <f t="shared" si="16"/>
        <v/>
      </c>
      <c r="Z211" s="106" t="str">
        <f t="shared" si="16"/>
        <v/>
      </c>
      <c r="AA211" s="106" t="str">
        <f t="shared" si="16"/>
        <v/>
      </c>
      <c r="AB211" s="106" t="str">
        <f t="shared" si="16"/>
        <v/>
      </c>
      <c r="AC211" s="106" t="str">
        <f t="shared" si="16"/>
        <v/>
      </c>
      <c r="AD211" s="106" t="str">
        <f t="shared" si="16"/>
        <v/>
      </c>
      <c r="AE211" s="106" t="str">
        <f t="shared" si="16"/>
        <v/>
      </c>
      <c r="AF211" s="106" t="str">
        <f t="shared" si="16"/>
        <v/>
      </c>
    </row>
    <row r="212" spans="1:32">
      <c r="A212" s="101" t="s">
        <v>3675</v>
      </c>
      <c r="B212" s="106"/>
      <c r="C212" s="106">
        <f t="shared" si="16"/>
        <v>2.8448625234025471E-3</v>
      </c>
      <c r="D212" s="106">
        <f t="shared" si="16"/>
        <v>-5.2576258123522623E-2</v>
      </c>
      <c r="E212" s="106">
        <f t="shared" si="16"/>
        <v>-5.7463031191293812E-2</v>
      </c>
      <c r="F212" s="106">
        <f t="shared" si="16"/>
        <v>-3.96687050006026E-2</v>
      </c>
      <c r="G212" s="106">
        <f t="shared" si="16"/>
        <v>-5.2584607197775801E-2</v>
      </c>
      <c r="H212" s="106">
        <f t="shared" si="16"/>
        <v>-3.9676976481971771E-2</v>
      </c>
      <c r="I212" s="106">
        <f t="shared" si="16"/>
        <v>-1.9567990935252522E-2</v>
      </c>
      <c r="J212" s="106">
        <f t="shared" si="16"/>
        <v>-1.5249175343195143E-2</v>
      </c>
      <c r="K212" s="106">
        <f t="shared" si="16"/>
        <v>-1.1906363115231411E-2</v>
      </c>
      <c r="L212" s="106">
        <f t="shared" si="16"/>
        <v>-3.3167773485516472E-2</v>
      </c>
      <c r="M212" s="106">
        <f t="shared" si="16"/>
        <v>-1.419076668577357E-2</v>
      </c>
      <c r="N212" s="106">
        <f t="shared" si="16"/>
        <v>-1.4068808641391817E-2</v>
      </c>
      <c r="O212" s="106">
        <f t="shared" si="16"/>
        <v>-1.1347467573382342E-2</v>
      </c>
      <c r="P212" s="106">
        <f t="shared" si="16"/>
        <v>-9.954005682781486E-3</v>
      </c>
      <c r="Q212" s="106">
        <f t="shared" si="16"/>
        <v>-5.0342222279866622E-3</v>
      </c>
      <c r="R212" s="106">
        <f t="shared" si="16"/>
        <v>-1.0082102222333522E-2</v>
      </c>
      <c r="S212" s="106">
        <f t="shared" si="16"/>
        <v>-9.8215536939055825E-3</v>
      </c>
      <c r="T212" s="106">
        <f t="shared" si="16"/>
        <v>-7.9115032047141209E-3</v>
      </c>
      <c r="U212" s="106">
        <f t="shared" si="16"/>
        <v>-7.9143421202552133E-3</v>
      </c>
      <c r="V212" s="106">
        <f t="shared" si="16"/>
        <v>-5.9922131827836456E-3</v>
      </c>
      <c r="W212" s="106">
        <f t="shared" si="16"/>
        <v>-7.1695888105905992E-3</v>
      </c>
      <c r="X212" s="106">
        <f t="shared" si="16"/>
        <v>-6.9072090707816836E-3</v>
      </c>
      <c r="Y212" s="106">
        <f t="shared" si="16"/>
        <v>-6.7506366582482658E-3</v>
      </c>
      <c r="Z212" s="106">
        <f t="shared" si="16"/>
        <v>-7.0998640222071918E-3</v>
      </c>
      <c r="AA212" s="106">
        <f t="shared" si="16"/>
        <v>-5.9879511929619156E-3</v>
      </c>
      <c r="AB212" s="106">
        <f t="shared" si="16"/>
        <v>-8.5255937919638258E-3</v>
      </c>
      <c r="AC212" s="106">
        <f t="shared" si="16"/>
        <v>-8.2572725271914393E-3</v>
      </c>
      <c r="AD212" s="106">
        <f t="shared" si="16"/>
        <v>-8.7521547768286689E-3</v>
      </c>
      <c r="AE212" s="106">
        <f t="shared" si="16"/>
        <v>-6.6079260860023581E-3</v>
      </c>
      <c r="AF212" s="106">
        <f t="shared" si="16"/>
        <v>-8.2084398578623485E-3</v>
      </c>
    </row>
    <row r="213" spans="1:32">
      <c r="A213" s="102" t="s">
        <v>3681</v>
      </c>
      <c r="B213" s="106"/>
      <c r="C213" s="106" t="str">
        <f t="shared" si="16"/>
        <v/>
      </c>
      <c r="D213" s="106" t="str">
        <f t="shared" si="16"/>
        <v/>
      </c>
      <c r="E213" s="106" t="str">
        <f t="shared" si="16"/>
        <v/>
      </c>
      <c r="F213" s="106" t="str">
        <f t="shared" si="16"/>
        <v/>
      </c>
      <c r="G213" s="106" t="str">
        <f t="shared" si="16"/>
        <v/>
      </c>
      <c r="H213" s="106" t="str">
        <f t="shared" si="16"/>
        <v/>
      </c>
      <c r="I213" s="106" t="str">
        <f t="shared" si="16"/>
        <v/>
      </c>
      <c r="J213" s="106" t="str">
        <f t="shared" si="16"/>
        <v/>
      </c>
      <c r="K213" s="106" t="str">
        <f t="shared" si="16"/>
        <v/>
      </c>
      <c r="L213" s="106" t="str">
        <f t="shared" si="16"/>
        <v/>
      </c>
      <c r="M213" s="106" t="str">
        <f t="shared" si="16"/>
        <v/>
      </c>
      <c r="N213" s="106" t="str">
        <f t="shared" si="16"/>
        <v/>
      </c>
      <c r="O213" s="106" t="str">
        <f t="shared" si="16"/>
        <v/>
      </c>
      <c r="P213" s="106" t="str">
        <f t="shared" si="16"/>
        <v/>
      </c>
      <c r="Q213" s="106" t="str">
        <f t="shared" si="16"/>
        <v/>
      </c>
      <c r="R213" s="106" t="str">
        <f t="shared" ref="R213:AF213" si="17">IFERROR(R62/Q62-1,"")</f>
        <v/>
      </c>
      <c r="S213" s="106" t="str">
        <f t="shared" si="17"/>
        <v/>
      </c>
      <c r="T213" s="106" t="str">
        <f t="shared" si="17"/>
        <v/>
      </c>
      <c r="U213" s="106" t="str">
        <f t="shared" si="17"/>
        <v/>
      </c>
      <c r="V213" s="106" t="str">
        <f t="shared" si="17"/>
        <v/>
      </c>
      <c r="W213" s="106" t="str">
        <f t="shared" si="17"/>
        <v/>
      </c>
      <c r="X213" s="106" t="str">
        <f t="shared" si="17"/>
        <v/>
      </c>
      <c r="Y213" s="106" t="str">
        <f t="shared" si="17"/>
        <v/>
      </c>
      <c r="Z213" s="106" t="str">
        <f t="shared" si="17"/>
        <v/>
      </c>
      <c r="AA213" s="106" t="str">
        <f t="shared" si="17"/>
        <v/>
      </c>
      <c r="AB213" s="106" t="str">
        <f t="shared" si="17"/>
        <v/>
      </c>
      <c r="AC213" s="106" t="str">
        <f t="shared" si="17"/>
        <v/>
      </c>
      <c r="AD213" s="106" t="str">
        <f t="shared" si="17"/>
        <v/>
      </c>
      <c r="AE213" s="106" t="str">
        <f t="shared" si="17"/>
        <v/>
      </c>
      <c r="AF213" s="106" t="str">
        <f t="shared" si="17"/>
        <v/>
      </c>
    </row>
    <row r="214" spans="1:32">
      <c r="A214" s="105" t="s">
        <v>3697</v>
      </c>
      <c r="B214" s="101">
        <f t="shared" ref="B214:AF214" si="18">B$1</f>
        <v>2020</v>
      </c>
      <c r="C214" s="101">
        <f t="shared" si="18"/>
        <v>2021</v>
      </c>
      <c r="D214" s="101">
        <f t="shared" si="18"/>
        <v>2022</v>
      </c>
      <c r="E214" s="101">
        <f t="shared" si="18"/>
        <v>2023</v>
      </c>
      <c r="F214" s="101">
        <f t="shared" si="18"/>
        <v>2024</v>
      </c>
      <c r="G214" s="101">
        <f t="shared" si="18"/>
        <v>2025</v>
      </c>
      <c r="H214" s="101">
        <f t="shared" si="18"/>
        <v>2026</v>
      </c>
      <c r="I214" s="101">
        <f t="shared" si="18"/>
        <v>2027</v>
      </c>
      <c r="J214" s="101">
        <f t="shared" si="18"/>
        <v>2028</v>
      </c>
      <c r="K214" s="101">
        <f t="shared" si="18"/>
        <v>2029</v>
      </c>
      <c r="L214" s="101">
        <f t="shared" si="18"/>
        <v>2030</v>
      </c>
      <c r="M214" s="101">
        <f t="shared" si="18"/>
        <v>2031</v>
      </c>
      <c r="N214" s="101">
        <f t="shared" si="18"/>
        <v>2032</v>
      </c>
      <c r="O214" s="101">
        <f t="shared" si="18"/>
        <v>2033</v>
      </c>
      <c r="P214" s="101">
        <f t="shared" si="18"/>
        <v>2034</v>
      </c>
      <c r="Q214" s="101">
        <f t="shared" si="18"/>
        <v>2035</v>
      </c>
      <c r="R214" s="101">
        <f t="shared" si="18"/>
        <v>2036</v>
      </c>
      <c r="S214" s="101">
        <f t="shared" si="18"/>
        <v>2037</v>
      </c>
      <c r="T214" s="101">
        <f t="shared" si="18"/>
        <v>2038</v>
      </c>
      <c r="U214" s="101">
        <f t="shared" si="18"/>
        <v>2039</v>
      </c>
      <c r="V214" s="101">
        <f t="shared" si="18"/>
        <v>2040</v>
      </c>
      <c r="W214" s="101">
        <f t="shared" si="18"/>
        <v>2041</v>
      </c>
      <c r="X214" s="101">
        <f t="shared" si="18"/>
        <v>2042</v>
      </c>
      <c r="Y214" s="101">
        <f t="shared" si="18"/>
        <v>2043</v>
      </c>
      <c r="Z214" s="101">
        <f t="shared" si="18"/>
        <v>2044</v>
      </c>
      <c r="AA214" s="101">
        <f t="shared" si="18"/>
        <v>2045</v>
      </c>
      <c r="AB214" s="101">
        <f t="shared" si="18"/>
        <v>2046</v>
      </c>
      <c r="AC214" s="101">
        <f t="shared" si="18"/>
        <v>2047</v>
      </c>
      <c r="AD214" s="101">
        <f t="shared" si="18"/>
        <v>2048</v>
      </c>
      <c r="AE214" s="101">
        <f t="shared" si="18"/>
        <v>2049</v>
      </c>
      <c r="AF214" s="101">
        <f t="shared" si="18"/>
        <v>2050</v>
      </c>
    </row>
    <row r="215" spans="1:32">
      <c r="A215" s="101" t="s">
        <v>3668</v>
      </c>
      <c r="B215" s="106"/>
      <c r="C215" s="106">
        <f t="shared" ref="C215:AF223" si="19">IFERROR(C64/B64-1,"")</f>
        <v>-4.8142205551121586E-3</v>
      </c>
      <c r="D215" s="106">
        <f t="shared" si="19"/>
        <v>4.0952825184089603E-2</v>
      </c>
      <c r="E215" s="106">
        <f t="shared" si="19"/>
        <v>-1.9954956111625788E-2</v>
      </c>
      <c r="F215" s="106">
        <f t="shared" si="19"/>
        <v>-8.0901283592271778E-3</v>
      </c>
      <c r="G215" s="106">
        <f t="shared" si="19"/>
        <v>-1.0116769653054858E-2</v>
      </c>
      <c r="H215" s="106">
        <f t="shared" si="19"/>
        <v>-1.217314490413024E-2</v>
      </c>
      <c r="I215" s="106">
        <f t="shared" si="19"/>
        <v>-1.6362768795019411E-2</v>
      </c>
      <c r="J215" s="106">
        <f t="shared" si="19"/>
        <v>-1.2704726008935019E-2</v>
      </c>
      <c r="K215" s="106">
        <f t="shared" si="19"/>
        <v>-1.3711307318894805E-2</v>
      </c>
      <c r="L215" s="106">
        <f t="shared" si="19"/>
        <v>-2.7660016217024519E-2</v>
      </c>
      <c r="M215" s="106">
        <f t="shared" si="19"/>
        <v>-8.9337701980652939E-3</v>
      </c>
      <c r="N215" s="106">
        <f t="shared" si="19"/>
        <v>-1.2624960210542602E-2</v>
      </c>
      <c r="O215" s="106">
        <f t="shared" si="19"/>
        <v>-9.8474231172401838E-3</v>
      </c>
      <c r="P215" s="106">
        <f t="shared" si="19"/>
        <v>-1.1234698902578222E-2</v>
      </c>
      <c r="Q215" s="106">
        <f t="shared" si="19"/>
        <v>-5.5964012006082253E-3</v>
      </c>
      <c r="R215" s="106">
        <f t="shared" si="19"/>
        <v>-7.8150793858534628E-3</v>
      </c>
      <c r="S215" s="106">
        <f t="shared" si="19"/>
        <v>-9.1269300632983441E-3</v>
      </c>
      <c r="T215" s="106">
        <f t="shared" si="19"/>
        <v>-8.365509078203659E-3</v>
      </c>
      <c r="U215" s="106">
        <f t="shared" si="19"/>
        <v>-6.9939145126182156E-3</v>
      </c>
      <c r="V215" s="106">
        <f t="shared" si="19"/>
        <v>-7.6865927225332475E-3</v>
      </c>
      <c r="W215" s="106">
        <f t="shared" si="19"/>
        <v>-7.422444654351823E-3</v>
      </c>
      <c r="X215" s="106">
        <f t="shared" si="19"/>
        <v>-6.093293335234895E-3</v>
      </c>
      <c r="Y215" s="106">
        <f t="shared" si="19"/>
        <v>-7.1060082966339921E-3</v>
      </c>
      <c r="Z215" s="106">
        <f t="shared" si="19"/>
        <v>-7.5642337134697035E-3</v>
      </c>
      <c r="AA215" s="106">
        <f t="shared" si="19"/>
        <v>-7.1553026492434668E-3</v>
      </c>
      <c r="AB215" s="106">
        <f t="shared" si="19"/>
        <v>-6.4636115385613424E-3</v>
      </c>
      <c r="AC215" s="106">
        <f t="shared" si="19"/>
        <v>-7.5197518604966929E-3</v>
      </c>
      <c r="AD215" s="106">
        <f t="shared" si="19"/>
        <v>-6.4689908966130139E-3</v>
      </c>
      <c r="AE215" s="106">
        <f t="shared" si="19"/>
        <v>-7.9003935035445449E-3</v>
      </c>
      <c r="AF215" s="106">
        <f t="shared" si="19"/>
        <v>-7.6391367353266793E-3</v>
      </c>
    </row>
    <row r="216" spans="1:32">
      <c r="A216" s="101" t="s">
        <v>3669</v>
      </c>
      <c r="B216" s="106"/>
      <c r="C216" s="106" t="str">
        <f t="shared" si="19"/>
        <v/>
      </c>
      <c r="D216" s="106" t="str">
        <f t="shared" si="19"/>
        <v/>
      </c>
      <c r="E216" s="106" t="str">
        <f t="shared" si="19"/>
        <v/>
      </c>
      <c r="F216" s="106" t="str">
        <f t="shared" si="19"/>
        <v/>
      </c>
      <c r="G216" s="106" t="str">
        <f t="shared" si="19"/>
        <v/>
      </c>
      <c r="H216" s="106" t="str">
        <f t="shared" si="19"/>
        <v/>
      </c>
      <c r="I216" s="106" t="str">
        <f t="shared" si="19"/>
        <v/>
      </c>
      <c r="J216" s="106" t="str">
        <f t="shared" si="19"/>
        <v/>
      </c>
      <c r="K216" s="106" t="str">
        <f t="shared" si="19"/>
        <v/>
      </c>
      <c r="L216" s="106" t="str">
        <f t="shared" si="19"/>
        <v/>
      </c>
      <c r="M216" s="106" t="str">
        <f t="shared" si="19"/>
        <v/>
      </c>
      <c r="N216" s="106" t="str">
        <f t="shared" si="19"/>
        <v/>
      </c>
      <c r="O216" s="106" t="str">
        <f t="shared" si="19"/>
        <v/>
      </c>
      <c r="P216" s="106" t="str">
        <f t="shared" si="19"/>
        <v/>
      </c>
      <c r="Q216" s="106" t="str">
        <f t="shared" si="19"/>
        <v/>
      </c>
      <c r="R216" s="106" t="str">
        <f t="shared" si="19"/>
        <v/>
      </c>
      <c r="S216" s="106" t="str">
        <f t="shared" si="19"/>
        <v/>
      </c>
      <c r="T216" s="106" t="str">
        <f t="shared" si="19"/>
        <v/>
      </c>
      <c r="U216" s="106" t="str">
        <f t="shared" si="19"/>
        <v/>
      </c>
      <c r="V216" s="106" t="str">
        <f t="shared" si="19"/>
        <v/>
      </c>
      <c r="W216" s="106" t="str">
        <f t="shared" si="19"/>
        <v/>
      </c>
      <c r="X216" s="106" t="str">
        <f t="shared" si="19"/>
        <v/>
      </c>
      <c r="Y216" s="106" t="str">
        <f t="shared" si="19"/>
        <v/>
      </c>
      <c r="Z216" s="106" t="str">
        <f t="shared" si="19"/>
        <v/>
      </c>
      <c r="AA216" s="106" t="str">
        <f t="shared" si="19"/>
        <v/>
      </c>
      <c r="AB216" s="106" t="str">
        <f t="shared" si="19"/>
        <v/>
      </c>
      <c r="AC216" s="106" t="str">
        <f t="shared" si="19"/>
        <v/>
      </c>
      <c r="AD216" s="106" t="str">
        <f t="shared" si="19"/>
        <v/>
      </c>
      <c r="AE216" s="106" t="str">
        <f t="shared" si="19"/>
        <v/>
      </c>
      <c r="AF216" s="106" t="str">
        <f t="shared" si="19"/>
        <v/>
      </c>
    </row>
    <row r="217" spans="1:32">
      <c r="A217" s="101" t="s">
        <v>3670</v>
      </c>
      <c r="B217" s="106"/>
      <c r="C217" s="106" t="str">
        <f t="shared" si="19"/>
        <v/>
      </c>
      <c r="D217" s="106" t="str">
        <f t="shared" si="19"/>
        <v/>
      </c>
      <c r="E217" s="106" t="str">
        <f t="shared" si="19"/>
        <v/>
      </c>
      <c r="F217" s="106" t="str">
        <f t="shared" si="19"/>
        <v/>
      </c>
      <c r="G217" s="106" t="str">
        <f t="shared" si="19"/>
        <v/>
      </c>
      <c r="H217" s="106" t="str">
        <f t="shared" si="19"/>
        <v/>
      </c>
      <c r="I217" s="106" t="str">
        <f t="shared" si="19"/>
        <v/>
      </c>
      <c r="J217" s="106" t="str">
        <f t="shared" si="19"/>
        <v/>
      </c>
      <c r="K217" s="106" t="str">
        <f t="shared" si="19"/>
        <v/>
      </c>
      <c r="L217" s="106" t="str">
        <f t="shared" si="19"/>
        <v/>
      </c>
      <c r="M217" s="106" t="str">
        <f t="shared" si="19"/>
        <v/>
      </c>
      <c r="N217" s="106" t="str">
        <f t="shared" si="19"/>
        <v/>
      </c>
      <c r="O217" s="106" t="str">
        <f t="shared" si="19"/>
        <v/>
      </c>
      <c r="P217" s="106" t="str">
        <f t="shared" si="19"/>
        <v/>
      </c>
      <c r="Q217" s="106" t="str">
        <f t="shared" si="19"/>
        <v/>
      </c>
      <c r="R217" s="106" t="str">
        <f t="shared" si="19"/>
        <v/>
      </c>
      <c r="S217" s="106" t="str">
        <f t="shared" si="19"/>
        <v/>
      </c>
      <c r="T217" s="106" t="str">
        <f t="shared" si="19"/>
        <v/>
      </c>
      <c r="U217" s="106" t="str">
        <f t="shared" si="19"/>
        <v/>
      </c>
      <c r="V217" s="106" t="str">
        <f t="shared" si="19"/>
        <v/>
      </c>
      <c r="W217" s="106" t="str">
        <f t="shared" si="19"/>
        <v/>
      </c>
      <c r="X217" s="106" t="str">
        <f t="shared" si="19"/>
        <v/>
      </c>
      <c r="Y217" s="106" t="str">
        <f t="shared" si="19"/>
        <v/>
      </c>
      <c r="Z217" s="106" t="str">
        <f t="shared" si="19"/>
        <v/>
      </c>
      <c r="AA217" s="106" t="str">
        <f t="shared" si="19"/>
        <v/>
      </c>
      <c r="AB217" s="106" t="str">
        <f t="shared" si="19"/>
        <v/>
      </c>
      <c r="AC217" s="106" t="str">
        <f t="shared" si="19"/>
        <v/>
      </c>
      <c r="AD217" s="106" t="str">
        <f t="shared" si="19"/>
        <v/>
      </c>
      <c r="AE217" s="106" t="str">
        <f t="shared" si="19"/>
        <v/>
      </c>
      <c r="AF217" s="106" t="str">
        <f t="shared" si="19"/>
        <v/>
      </c>
    </row>
    <row r="218" spans="1:32">
      <c r="A218" s="101" t="s">
        <v>3671</v>
      </c>
      <c r="B218" s="106"/>
      <c r="C218" s="106" t="str">
        <f t="shared" si="19"/>
        <v/>
      </c>
      <c r="D218" s="106" t="str">
        <f t="shared" si="19"/>
        <v/>
      </c>
      <c r="E218" s="106" t="str">
        <f t="shared" si="19"/>
        <v/>
      </c>
      <c r="F218" s="106" t="str">
        <f t="shared" si="19"/>
        <v/>
      </c>
      <c r="G218" s="106" t="str">
        <f t="shared" si="19"/>
        <v/>
      </c>
      <c r="H218" s="106" t="str">
        <f t="shared" si="19"/>
        <v/>
      </c>
      <c r="I218" s="106" t="str">
        <f t="shared" si="19"/>
        <v/>
      </c>
      <c r="J218" s="106" t="str">
        <f t="shared" si="19"/>
        <v/>
      </c>
      <c r="K218" s="106" t="str">
        <f t="shared" si="19"/>
        <v/>
      </c>
      <c r="L218" s="106" t="str">
        <f t="shared" si="19"/>
        <v/>
      </c>
      <c r="M218" s="106" t="str">
        <f t="shared" si="19"/>
        <v/>
      </c>
      <c r="N218" s="106" t="str">
        <f t="shared" si="19"/>
        <v/>
      </c>
      <c r="O218" s="106" t="str">
        <f t="shared" si="19"/>
        <v/>
      </c>
      <c r="P218" s="106" t="str">
        <f t="shared" si="19"/>
        <v/>
      </c>
      <c r="Q218" s="106" t="str">
        <f t="shared" si="19"/>
        <v/>
      </c>
      <c r="R218" s="106" t="str">
        <f t="shared" si="19"/>
        <v/>
      </c>
      <c r="S218" s="106" t="str">
        <f t="shared" si="19"/>
        <v/>
      </c>
      <c r="T218" s="106" t="str">
        <f t="shared" si="19"/>
        <v/>
      </c>
      <c r="U218" s="106" t="str">
        <f t="shared" si="19"/>
        <v/>
      </c>
      <c r="V218" s="106" t="str">
        <f t="shared" si="19"/>
        <v/>
      </c>
      <c r="W218" s="106" t="str">
        <f t="shared" si="19"/>
        <v/>
      </c>
      <c r="X218" s="106" t="str">
        <f t="shared" si="19"/>
        <v/>
      </c>
      <c r="Y218" s="106" t="str">
        <f t="shared" si="19"/>
        <v/>
      </c>
      <c r="Z218" s="106" t="str">
        <f t="shared" si="19"/>
        <v/>
      </c>
      <c r="AA218" s="106" t="str">
        <f t="shared" si="19"/>
        <v/>
      </c>
      <c r="AB218" s="106" t="str">
        <f t="shared" si="19"/>
        <v/>
      </c>
      <c r="AC218" s="106" t="str">
        <f t="shared" si="19"/>
        <v/>
      </c>
      <c r="AD218" s="106" t="str">
        <f t="shared" si="19"/>
        <v/>
      </c>
      <c r="AE218" s="106" t="str">
        <f t="shared" si="19"/>
        <v/>
      </c>
      <c r="AF218" s="106" t="str">
        <f t="shared" si="19"/>
        <v/>
      </c>
    </row>
    <row r="219" spans="1:32">
      <c r="A219" s="101" t="s">
        <v>3672</v>
      </c>
      <c r="B219" s="106"/>
      <c r="C219" s="106" t="str">
        <f t="shared" si="19"/>
        <v/>
      </c>
      <c r="D219" s="106" t="str">
        <f t="shared" si="19"/>
        <v/>
      </c>
      <c r="E219" s="106" t="str">
        <f t="shared" si="19"/>
        <v/>
      </c>
      <c r="F219" s="106" t="str">
        <f t="shared" si="19"/>
        <v/>
      </c>
      <c r="G219" s="106" t="str">
        <f t="shared" si="19"/>
        <v/>
      </c>
      <c r="H219" s="106" t="str">
        <f t="shared" si="19"/>
        <v/>
      </c>
      <c r="I219" s="106" t="str">
        <f t="shared" si="19"/>
        <v/>
      </c>
      <c r="J219" s="106" t="str">
        <f t="shared" si="19"/>
        <v/>
      </c>
      <c r="K219" s="106" t="str">
        <f t="shared" si="19"/>
        <v/>
      </c>
      <c r="L219" s="106" t="str">
        <f t="shared" si="19"/>
        <v/>
      </c>
      <c r="M219" s="106" t="str">
        <f t="shared" si="19"/>
        <v/>
      </c>
      <c r="N219" s="106" t="str">
        <f t="shared" si="19"/>
        <v/>
      </c>
      <c r="O219" s="106" t="str">
        <f t="shared" si="19"/>
        <v/>
      </c>
      <c r="P219" s="106" t="str">
        <f t="shared" si="19"/>
        <v/>
      </c>
      <c r="Q219" s="106" t="str">
        <f t="shared" si="19"/>
        <v/>
      </c>
      <c r="R219" s="106" t="str">
        <f t="shared" si="19"/>
        <v/>
      </c>
      <c r="S219" s="106" t="str">
        <f t="shared" si="19"/>
        <v/>
      </c>
      <c r="T219" s="106" t="str">
        <f t="shared" si="19"/>
        <v/>
      </c>
      <c r="U219" s="106" t="str">
        <f t="shared" si="19"/>
        <v/>
      </c>
      <c r="V219" s="106" t="str">
        <f t="shared" si="19"/>
        <v/>
      </c>
      <c r="W219" s="106" t="str">
        <f t="shared" si="19"/>
        <v/>
      </c>
      <c r="X219" s="106" t="str">
        <f t="shared" si="19"/>
        <v/>
      </c>
      <c r="Y219" s="106" t="str">
        <f t="shared" si="19"/>
        <v/>
      </c>
      <c r="Z219" s="106" t="str">
        <f t="shared" si="19"/>
        <v/>
      </c>
      <c r="AA219" s="106" t="str">
        <f t="shared" si="19"/>
        <v/>
      </c>
      <c r="AB219" s="106" t="str">
        <f t="shared" si="19"/>
        <v/>
      </c>
      <c r="AC219" s="106" t="str">
        <f t="shared" si="19"/>
        <v/>
      </c>
      <c r="AD219" s="106" t="str">
        <f t="shared" si="19"/>
        <v/>
      </c>
      <c r="AE219" s="106" t="str">
        <f t="shared" si="19"/>
        <v/>
      </c>
      <c r="AF219" s="106" t="str">
        <f t="shared" si="19"/>
        <v/>
      </c>
    </row>
    <row r="220" spans="1:32">
      <c r="A220" s="101" t="s">
        <v>3673</v>
      </c>
      <c r="B220" s="106"/>
      <c r="C220" s="106" t="str">
        <f t="shared" si="19"/>
        <v/>
      </c>
      <c r="D220" s="106" t="str">
        <f t="shared" si="19"/>
        <v/>
      </c>
      <c r="E220" s="106" t="str">
        <f t="shared" si="19"/>
        <v/>
      </c>
      <c r="F220" s="106" t="str">
        <f t="shared" si="19"/>
        <v/>
      </c>
      <c r="G220" s="106" t="str">
        <f t="shared" si="19"/>
        <v/>
      </c>
      <c r="H220" s="106" t="str">
        <f t="shared" si="19"/>
        <v/>
      </c>
      <c r="I220" s="106" t="str">
        <f t="shared" si="19"/>
        <v/>
      </c>
      <c r="J220" s="106" t="str">
        <f t="shared" si="19"/>
        <v/>
      </c>
      <c r="K220" s="106" t="str">
        <f t="shared" si="19"/>
        <v/>
      </c>
      <c r="L220" s="106" t="str">
        <f t="shared" si="19"/>
        <v/>
      </c>
      <c r="M220" s="106" t="str">
        <f t="shared" si="19"/>
        <v/>
      </c>
      <c r="N220" s="106" t="str">
        <f t="shared" si="19"/>
        <v/>
      </c>
      <c r="O220" s="106" t="str">
        <f t="shared" si="19"/>
        <v/>
      </c>
      <c r="P220" s="106" t="str">
        <f t="shared" si="19"/>
        <v/>
      </c>
      <c r="Q220" s="106" t="str">
        <f t="shared" si="19"/>
        <v/>
      </c>
      <c r="R220" s="106" t="str">
        <f t="shared" si="19"/>
        <v/>
      </c>
      <c r="S220" s="106" t="str">
        <f t="shared" si="19"/>
        <v/>
      </c>
      <c r="T220" s="106" t="str">
        <f t="shared" si="19"/>
        <v/>
      </c>
      <c r="U220" s="106" t="str">
        <f t="shared" si="19"/>
        <v/>
      </c>
      <c r="V220" s="106" t="str">
        <f t="shared" si="19"/>
        <v/>
      </c>
      <c r="W220" s="106" t="str">
        <f t="shared" si="19"/>
        <v/>
      </c>
      <c r="X220" s="106" t="str">
        <f t="shared" si="19"/>
        <v/>
      </c>
      <c r="Y220" s="106" t="str">
        <f t="shared" si="19"/>
        <v/>
      </c>
      <c r="Z220" s="106" t="str">
        <f t="shared" si="19"/>
        <v/>
      </c>
      <c r="AA220" s="106" t="str">
        <f t="shared" si="19"/>
        <v/>
      </c>
      <c r="AB220" s="106" t="str">
        <f t="shared" si="19"/>
        <v/>
      </c>
      <c r="AC220" s="106" t="str">
        <f t="shared" si="19"/>
        <v/>
      </c>
      <c r="AD220" s="106" t="str">
        <f t="shared" si="19"/>
        <v/>
      </c>
      <c r="AE220" s="106" t="str">
        <f t="shared" si="19"/>
        <v/>
      </c>
      <c r="AF220" s="106" t="str">
        <f t="shared" si="19"/>
        <v/>
      </c>
    </row>
    <row r="221" spans="1:32">
      <c r="A221" s="101" t="s">
        <v>3674</v>
      </c>
      <c r="B221" s="106"/>
      <c r="C221" s="106" t="str">
        <f t="shared" si="19"/>
        <v/>
      </c>
      <c r="D221" s="106" t="str">
        <f t="shared" si="19"/>
        <v/>
      </c>
      <c r="E221" s="106" t="str">
        <f t="shared" si="19"/>
        <v/>
      </c>
      <c r="F221" s="106" t="str">
        <f t="shared" si="19"/>
        <v/>
      </c>
      <c r="G221" s="106" t="str">
        <f t="shared" si="19"/>
        <v/>
      </c>
      <c r="H221" s="106" t="str">
        <f t="shared" si="19"/>
        <v/>
      </c>
      <c r="I221" s="106" t="str">
        <f t="shared" si="19"/>
        <v/>
      </c>
      <c r="J221" s="106" t="str">
        <f t="shared" si="19"/>
        <v/>
      </c>
      <c r="K221" s="106" t="str">
        <f t="shared" si="19"/>
        <v/>
      </c>
      <c r="L221" s="106" t="str">
        <f t="shared" si="19"/>
        <v/>
      </c>
      <c r="M221" s="106" t="str">
        <f t="shared" si="19"/>
        <v/>
      </c>
      <c r="N221" s="106" t="str">
        <f t="shared" si="19"/>
        <v/>
      </c>
      <c r="O221" s="106" t="str">
        <f t="shared" si="19"/>
        <v/>
      </c>
      <c r="P221" s="106" t="str">
        <f t="shared" si="19"/>
        <v/>
      </c>
      <c r="Q221" s="106" t="str">
        <f t="shared" si="19"/>
        <v/>
      </c>
      <c r="R221" s="106" t="str">
        <f t="shared" si="19"/>
        <v/>
      </c>
      <c r="S221" s="106" t="str">
        <f t="shared" si="19"/>
        <v/>
      </c>
      <c r="T221" s="106" t="str">
        <f t="shared" si="19"/>
        <v/>
      </c>
      <c r="U221" s="106" t="str">
        <f t="shared" si="19"/>
        <v/>
      </c>
      <c r="V221" s="106" t="str">
        <f t="shared" si="19"/>
        <v/>
      </c>
      <c r="W221" s="106" t="str">
        <f t="shared" si="19"/>
        <v/>
      </c>
      <c r="X221" s="106" t="str">
        <f t="shared" si="19"/>
        <v/>
      </c>
      <c r="Y221" s="106" t="str">
        <f t="shared" si="19"/>
        <v/>
      </c>
      <c r="Z221" s="106" t="str">
        <f t="shared" si="19"/>
        <v/>
      </c>
      <c r="AA221" s="106" t="str">
        <f t="shared" si="19"/>
        <v/>
      </c>
      <c r="AB221" s="106" t="str">
        <f t="shared" si="19"/>
        <v/>
      </c>
      <c r="AC221" s="106" t="str">
        <f t="shared" si="19"/>
        <v/>
      </c>
      <c r="AD221" s="106" t="str">
        <f t="shared" si="19"/>
        <v/>
      </c>
      <c r="AE221" s="106" t="str">
        <f t="shared" si="19"/>
        <v/>
      </c>
      <c r="AF221" s="106" t="str">
        <f t="shared" si="19"/>
        <v/>
      </c>
    </row>
    <row r="222" spans="1:32">
      <c r="A222" s="101" t="s">
        <v>3675</v>
      </c>
      <c r="B222" s="106"/>
      <c r="C222" s="106" t="str">
        <f t="shared" si="19"/>
        <v/>
      </c>
      <c r="D222" s="106" t="str">
        <f t="shared" si="19"/>
        <v/>
      </c>
      <c r="E222" s="106" t="str">
        <f t="shared" si="19"/>
        <v/>
      </c>
      <c r="F222" s="106" t="str">
        <f t="shared" si="19"/>
        <v/>
      </c>
      <c r="G222" s="106" t="str">
        <f t="shared" si="19"/>
        <v/>
      </c>
      <c r="H222" s="106" t="str">
        <f t="shared" si="19"/>
        <v/>
      </c>
      <c r="I222" s="106" t="str">
        <f t="shared" si="19"/>
        <v/>
      </c>
      <c r="J222" s="106" t="str">
        <f t="shared" si="19"/>
        <v/>
      </c>
      <c r="K222" s="106" t="str">
        <f t="shared" si="19"/>
        <v/>
      </c>
      <c r="L222" s="106" t="str">
        <f t="shared" si="19"/>
        <v/>
      </c>
      <c r="M222" s="106" t="str">
        <f t="shared" si="19"/>
        <v/>
      </c>
      <c r="N222" s="106" t="str">
        <f t="shared" si="19"/>
        <v/>
      </c>
      <c r="O222" s="106" t="str">
        <f t="shared" si="19"/>
        <v/>
      </c>
      <c r="P222" s="106" t="str">
        <f t="shared" si="19"/>
        <v/>
      </c>
      <c r="Q222" s="106" t="str">
        <f t="shared" si="19"/>
        <v/>
      </c>
      <c r="R222" s="106" t="str">
        <f t="shared" si="19"/>
        <v/>
      </c>
      <c r="S222" s="106" t="str">
        <f t="shared" si="19"/>
        <v/>
      </c>
      <c r="T222" s="106" t="str">
        <f t="shared" si="19"/>
        <v/>
      </c>
      <c r="U222" s="106" t="str">
        <f t="shared" si="19"/>
        <v/>
      </c>
      <c r="V222" s="106" t="str">
        <f t="shared" si="19"/>
        <v/>
      </c>
      <c r="W222" s="106" t="str">
        <f t="shared" si="19"/>
        <v/>
      </c>
      <c r="X222" s="106" t="str">
        <f t="shared" si="19"/>
        <v/>
      </c>
      <c r="Y222" s="106" t="str">
        <f t="shared" si="19"/>
        <v/>
      </c>
      <c r="Z222" s="106" t="str">
        <f t="shared" si="19"/>
        <v/>
      </c>
      <c r="AA222" s="106" t="str">
        <f t="shared" si="19"/>
        <v/>
      </c>
      <c r="AB222" s="106" t="str">
        <f t="shared" si="19"/>
        <v/>
      </c>
      <c r="AC222" s="106" t="str">
        <f t="shared" si="19"/>
        <v/>
      </c>
      <c r="AD222" s="106" t="str">
        <f t="shared" si="19"/>
        <v/>
      </c>
      <c r="AE222" s="106" t="str">
        <f t="shared" si="19"/>
        <v/>
      </c>
      <c r="AF222" s="106" t="str">
        <f t="shared" si="19"/>
        <v/>
      </c>
    </row>
    <row r="223" spans="1:32">
      <c r="A223" s="102" t="s">
        <v>3682</v>
      </c>
      <c r="B223" s="106"/>
      <c r="C223" s="106" t="str">
        <f t="shared" si="19"/>
        <v/>
      </c>
      <c r="D223" s="106" t="str">
        <f t="shared" si="19"/>
        <v/>
      </c>
      <c r="E223" s="106" t="str">
        <f t="shared" si="19"/>
        <v/>
      </c>
      <c r="F223" s="106" t="str">
        <f t="shared" si="19"/>
        <v/>
      </c>
      <c r="G223" s="106" t="str">
        <f t="shared" si="19"/>
        <v/>
      </c>
      <c r="H223" s="106" t="str">
        <f t="shared" si="19"/>
        <v/>
      </c>
      <c r="I223" s="106" t="str">
        <f t="shared" si="19"/>
        <v/>
      </c>
      <c r="J223" s="106" t="str">
        <f t="shared" si="19"/>
        <v/>
      </c>
      <c r="K223" s="106" t="str">
        <f t="shared" si="19"/>
        <v/>
      </c>
      <c r="L223" s="106" t="str">
        <f t="shared" si="19"/>
        <v/>
      </c>
      <c r="M223" s="106" t="str">
        <f t="shared" si="19"/>
        <v/>
      </c>
      <c r="N223" s="106" t="str">
        <f t="shared" si="19"/>
        <v/>
      </c>
      <c r="O223" s="106" t="str">
        <f t="shared" si="19"/>
        <v/>
      </c>
      <c r="P223" s="106" t="str">
        <f t="shared" si="19"/>
        <v/>
      </c>
      <c r="Q223" s="106" t="str">
        <f t="shared" si="19"/>
        <v/>
      </c>
      <c r="R223" s="106" t="str">
        <f t="shared" ref="R223:AF223" si="20">IFERROR(R72/Q72-1,"")</f>
        <v/>
      </c>
      <c r="S223" s="106" t="str">
        <f t="shared" si="20"/>
        <v/>
      </c>
      <c r="T223" s="106" t="str">
        <f t="shared" si="20"/>
        <v/>
      </c>
      <c r="U223" s="106" t="str">
        <f t="shared" si="20"/>
        <v/>
      </c>
      <c r="V223" s="106" t="str">
        <f t="shared" si="20"/>
        <v/>
      </c>
      <c r="W223" s="106" t="str">
        <f t="shared" si="20"/>
        <v/>
      </c>
      <c r="X223" s="106" t="str">
        <f t="shared" si="20"/>
        <v/>
      </c>
      <c r="Y223" s="106" t="str">
        <f t="shared" si="20"/>
        <v/>
      </c>
      <c r="Z223" s="106" t="str">
        <f t="shared" si="20"/>
        <v/>
      </c>
      <c r="AA223" s="106" t="str">
        <f t="shared" si="20"/>
        <v/>
      </c>
      <c r="AB223" s="106" t="str">
        <f t="shared" si="20"/>
        <v/>
      </c>
      <c r="AC223" s="106" t="str">
        <f t="shared" si="20"/>
        <v/>
      </c>
      <c r="AD223" s="106" t="str">
        <f t="shared" si="20"/>
        <v/>
      </c>
      <c r="AE223" s="106" t="str">
        <f t="shared" si="20"/>
        <v/>
      </c>
      <c r="AF223" s="106" t="str">
        <f t="shared" si="20"/>
        <v/>
      </c>
    </row>
    <row r="224" spans="1:32">
      <c r="A224" s="105" t="s">
        <v>3697</v>
      </c>
      <c r="B224" s="101">
        <f t="shared" ref="B224:AF224" si="21">B$1</f>
        <v>2020</v>
      </c>
      <c r="C224" s="101">
        <f t="shared" si="21"/>
        <v>2021</v>
      </c>
      <c r="D224" s="101">
        <f t="shared" si="21"/>
        <v>2022</v>
      </c>
      <c r="E224" s="101">
        <f t="shared" si="21"/>
        <v>2023</v>
      </c>
      <c r="F224" s="101">
        <f t="shared" si="21"/>
        <v>2024</v>
      </c>
      <c r="G224" s="101">
        <f t="shared" si="21"/>
        <v>2025</v>
      </c>
      <c r="H224" s="101">
        <f t="shared" si="21"/>
        <v>2026</v>
      </c>
      <c r="I224" s="101">
        <f t="shared" si="21"/>
        <v>2027</v>
      </c>
      <c r="J224" s="101">
        <f t="shared" si="21"/>
        <v>2028</v>
      </c>
      <c r="K224" s="101">
        <f t="shared" si="21"/>
        <v>2029</v>
      </c>
      <c r="L224" s="101">
        <f t="shared" si="21"/>
        <v>2030</v>
      </c>
      <c r="M224" s="101">
        <f t="shared" si="21"/>
        <v>2031</v>
      </c>
      <c r="N224" s="101">
        <f t="shared" si="21"/>
        <v>2032</v>
      </c>
      <c r="O224" s="101">
        <f t="shared" si="21"/>
        <v>2033</v>
      </c>
      <c r="P224" s="101">
        <f t="shared" si="21"/>
        <v>2034</v>
      </c>
      <c r="Q224" s="101">
        <f t="shared" si="21"/>
        <v>2035</v>
      </c>
      <c r="R224" s="101">
        <f t="shared" si="21"/>
        <v>2036</v>
      </c>
      <c r="S224" s="101">
        <f t="shared" si="21"/>
        <v>2037</v>
      </c>
      <c r="T224" s="101">
        <f t="shared" si="21"/>
        <v>2038</v>
      </c>
      <c r="U224" s="101">
        <f t="shared" si="21"/>
        <v>2039</v>
      </c>
      <c r="V224" s="101">
        <f t="shared" si="21"/>
        <v>2040</v>
      </c>
      <c r="W224" s="101">
        <f t="shared" si="21"/>
        <v>2041</v>
      </c>
      <c r="X224" s="101">
        <f t="shared" si="21"/>
        <v>2042</v>
      </c>
      <c r="Y224" s="101">
        <f t="shared" si="21"/>
        <v>2043</v>
      </c>
      <c r="Z224" s="101">
        <f t="shared" si="21"/>
        <v>2044</v>
      </c>
      <c r="AA224" s="101">
        <f t="shared" si="21"/>
        <v>2045</v>
      </c>
      <c r="AB224" s="101">
        <f t="shared" si="21"/>
        <v>2046</v>
      </c>
      <c r="AC224" s="101">
        <f t="shared" si="21"/>
        <v>2047</v>
      </c>
      <c r="AD224" s="101">
        <f t="shared" si="21"/>
        <v>2048</v>
      </c>
      <c r="AE224" s="101">
        <f t="shared" si="21"/>
        <v>2049</v>
      </c>
      <c r="AF224" s="101">
        <f t="shared" si="21"/>
        <v>2050</v>
      </c>
    </row>
    <row r="225" spans="1:32">
      <c r="A225" s="101" t="s">
        <v>3668</v>
      </c>
      <c r="B225" s="106"/>
      <c r="C225" s="106">
        <f t="shared" ref="C225:AF233" si="22">IFERROR(C74/B74-1,"")</f>
        <v>-2.0916618544210008E-3</v>
      </c>
      <c r="D225" s="106">
        <f t="shared" si="22"/>
        <v>-1.6600771634416422E-2</v>
      </c>
      <c r="E225" s="106">
        <f t="shared" si="22"/>
        <v>-2.285569636946283E-2</v>
      </c>
      <c r="F225" s="106">
        <f t="shared" si="22"/>
        <v>-1.0938567826014878E-2</v>
      </c>
      <c r="G225" s="106">
        <f t="shared" si="22"/>
        <v>-1.2883464385298971E-2</v>
      </c>
      <c r="H225" s="106">
        <f t="shared" si="22"/>
        <v>-1.3471228194968043E-2</v>
      </c>
      <c r="I225" s="106">
        <f t="shared" si="22"/>
        <v>-1.8780597426776735E-2</v>
      </c>
      <c r="J225" s="106">
        <f t="shared" si="22"/>
        <v>-1.5902165023376269E-2</v>
      </c>
      <c r="K225" s="106">
        <f t="shared" si="22"/>
        <v>-1.555969178391492E-2</v>
      </c>
      <c r="L225" s="106">
        <f t="shared" si="22"/>
        <v>-1.975226625158033E-2</v>
      </c>
      <c r="M225" s="106">
        <f t="shared" si="22"/>
        <v>-1.4002631349855688E-2</v>
      </c>
      <c r="N225" s="106">
        <f t="shared" si="22"/>
        <v>-1.3955290419446542E-2</v>
      </c>
      <c r="O225" s="106">
        <f t="shared" si="22"/>
        <v>-1.2343755819459679E-2</v>
      </c>
      <c r="P225" s="106">
        <f t="shared" si="22"/>
        <v>-1.1114663608940645E-2</v>
      </c>
      <c r="Q225" s="106">
        <f t="shared" si="22"/>
        <v>-7.6050999465107072E-3</v>
      </c>
      <c r="R225" s="106">
        <f t="shared" si="22"/>
        <v>-8.3072176736855852E-3</v>
      </c>
      <c r="S225" s="106">
        <f t="shared" si="22"/>
        <v>-1.0403523203361131E-2</v>
      </c>
      <c r="T225" s="106">
        <f t="shared" si="22"/>
        <v>-1.0122988158159041E-2</v>
      </c>
      <c r="U225" s="106">
        <f t="shared" si="22"/>
        <v>-6.7121508089449389E-3</v>
      </c>
      <c r="V225" s="106">
        <f t="shared" si="22"/>
        <v>-1.0919484944649893E-2</v>
      </c>
      <c r="W225" s="106">
        <f t="shared" si="22"/>
        <v>-9.1368043043099645E-3</v>
      </c>
      <c r="X225" s="106">
        <f t="shared" si="22"/>
        <v>-8.4685097670333942E-3</v>
      </c>
      <c r="Y225" s="106">
        <f t="shared" si="22"/>
        <v>-9.0770918548476187E-3</v>
      </c>
      <c r="Z225" s="106">
        <f t="shared" si="22"/>
        <v>-9.4331144114945253E-3</v>
      </c>
      <c r="AA225" s="106">
        <f t="shared" si="22"/>
        <v>-9.8079354389331019E-3</v>
      </c>
      <c r="AB225" s="106">
        <f t="shared" si="22"/>
        <v>-9.387715572270916E-3</v>
      </c>
      <c r="AC225" s="106">
        <f t="shared" si="22"/>
        <v>-9.0568300895572662E-3</v>
      </c>
      <c r="AD225" s="106">
        <f t="shared" si="22"/>
        <v>-8.7266109945727255E-3</v>
      </c>
      <c r="AE225" s="106">
        <f t="shared" si="22"/>
        <v>-9.3563693337622711E-3</v>
      </c>
      <c r="AF225" s="106">
        <f t="shared" si="22"/>
        <v>-9.3048219515535768E-3</v>
      </c>
    </row>
    <row r="226" spans="1:32">
      <c r="A226" s="101" t="s">
        <v>3669</v>
      </c>
      <c r="B226" s="106"/>
      <c r="C226" s="106" t="str">
        <f t="shared" si="22"/>
        <v/>
      </c>
      <c r="D226" s="106" t="str">
        <f t="shared" si="22"/>
        <v/>
      </c>
      <c r="E226" s="106" t="str">
        <f t="shared" si="22"/>
        <v/>
      </c>
      <c r="F226" s="106" t="str">
        <f t="shared" si="22"/>
        <v/>
      </c>
      <c r="G226" s="106" t="str">
        <f t="shared" si="22"/>
        <v/>
      </c>
      <c r="H226" s="106" t="str">
        <f t="shared" si="22"/>
        <v/>
      </c>
      <c r="I226" s="106" t="str">
        <f t="shared" si="22"/>
        <v/>
      </c>
      <c r="J226" s="106" t="str">
        <f t="shared" si="22"/>
        <v/>
      </c>
      <c r="K226" s="106" t="str">
        <f t="shared" si="22"/>
        <v/>
      </c>
      <c r="L226" s="106" t="str">
        <f t="shared" si="22"/>
        <v/>
      </c>
      <c r="M226" s="106" t="str">
        <f t="shared" si="22"/>
        <v/>
      </c>
      <c r="N226" s="106" t="str">
        <f t="shared" si="22"/>
        <v/>
      </c>
      <c r="O226" s="106" t="str">
        <f t="shared" si="22"/>
        <v/>
      </c>
      <c r="P226" s="106" t="str">
        <f t="shared" si="22"/>
        <v/>
      </c>
      <c r="Q226" s="106" t="str">
        <f t="shared" si="22"/>
        <v/>
      </c>
      <c r="R226" s="106" t="str">
        <f t="shared" si="22"/>
        <v/>
      </c>
      <c r="S226" s="106" t="str">
        <f t="shared" si="22"/>
        <v/>
      </c>
      <c r="T226" s="106" t="str">
        <f t="shared" si="22"/>
        <v/>
      </c>
      <c r="U226" s="106" t="str">
        <f t="shared" si="22"/>
        <v/>
      </c>
      <c r="V226" s="106" t="str">
        <f t="shared" si="22"/>
        <v/>
      </c>
      <c r="W226" s="106" t="str">
        <f t="shared" si="22"/>
        <v/>
      </c>
      <c r="X226" s="106" t="str">
        <f t="shared" si="22"/>
        <v/>
      </c>
      <c r="Y226" s="106" t="str">
        <f t="shared" si="22"/>
        <v/>
      </c>
      <c r="Z226" s="106" t="str">
        <f t="shared" si="22"/>
        <v/>
      </c>
      <c r="AA226" s="106" t="str">
        <f t="shared" si="22"/>
        <v/>
      </c>
      <c r="AB226" s="106" t="str">
        <f t="shared" si="22"/>
        <v/>
      </c>
      <c r="AC226" s="106" t="str">
        <f t="shared" si="22"/>
        <v/>
      </c>
      <c r="AD226" s="106" t="str">
        <f t="shared" si="22"/>
        <v/>
      </c>
      <c r="AE226" s="106" t="str">
        <f t="shared" si="22"/>
        <v/>
      </c>
      <c r="AF226" s="106" t="str">
        <f t="shared" si="22"/>
        <v/>
      </c>
    </row>
    <row r="227" spans="1:32">
      <c r="A227" s="101" t="s">
        <v>3670</v>
      </c>
      <c r="B227" s="106"/>
      <c r="C227" s="106" t="str">
        <f t="shared" si="22"/>
        <v/>
      </c>
      <c r="D227" s="106" t="str">
        <f t="shared" si="22"/>
        <v/>
      </c>
      <c r="E227" s="106" t="str">
        <f t="shared" si="22"/>
        <v/>
      </c>
      <c r="F227" s="106" t="str">
        <f t="shared" si="22"/>
        <v/>
      </c>
      <c r="G227" s="106" t="str">
        <f t="shared" si="22"/>
        <v/>
      </c>
      <c r="H227" s="106" t="str">
        <f t="shared" si="22"/>
        <v/>
      </c>
      <c r="I227" s="106" t="str">
        <f t="shared" si="22"/>
        <v/>
      </c>
      <c r="J227" s="106" t="str">
        <f t="shared" si="22"/>
        <v/>
      </c>
      <c r="K227" s="106" t="str">
        <f t="shared" si="22"/>
        <v/>
      </c>
      <c r="L227" s="106" t="str">
        <f t="shared" si="22"/>
        <v/>
      </c>
      <c r="M227" s="106" t="str">
        <f t="shared" si="22"/>
        <v/>
      </c>
      <c r="N227" s="106" t="str">
        <f t="shared" si="22"/>
        <v/>
      </c>
      <c r="O227" s="106" t="str">
        <f t="shared" si="22"/>
        <v/>
      </c>
      <c r="P227" s="106" t="str">
        <f t="shared" si="22"/>
        <v/>
      </c>
      <c r="Q227" s="106" t="str">
        <f t="shared" si="22"/>
        <v/>
      </c>
      <c r="R227" s="106" t="str">
        <f t="shared" si="22"/>
        <v/>
      </c>
      <c r="S227" s="106" t="str">
        <f t="shared" si="22"/>
        <v/>
      </c>
      <c r="T227" s="106" t="str">
        <f t="shared" si="22"/>
        <v/>
      </c>
      <c r="U227" s="106" t="str">
        <f t="shared" si="22"/>
        <v/>
      </c>
      <c r="V227" s="106" t="str">
        <f t="shared" si="22"/>
        <v/>
      </c>
      <c r="W227" s="106" t="str">
        <f t="shared" si="22"/>
        <v/>
      </c>
      <c r="X227" s="106" t="str">
        <f t="shared" si="22"/>
        <v/>
      </c>
      <c r="Y227" s="106" t="str">
        <f t="shared" si="22"/>
        <v/>
      </c>
      <c r="Z227" s="106" t="str">
        <f t="shared" si="22"/>
        <v/>
      </c>
      <c r="AA227" s="106" t="str">
        <f t="shared" si="22"/>
        <v/>
      </c>
      <c r="AB227" s="106" t="str">
        <f t="shared" si="22"/>
        <v/>
      </c>
      <c r="AC227" s="106" t="str">
        <f t="shared" si="22"/>
        <v/>
      </c>
      <c r="AD227" s="106" t="str">
        <f t="shared" si="22"/>
        <v/>
      </c>
      <c r="AE227" s="106" t="str">
        <f t="shared" si="22"/>
        <v/>
      </c>
      <c r="AF227" s="106" t="str">
        <f t="shared" si="22"/>
        <v/>
      </c>
    </row>
    <row r="228" spans="1:32">
      <c r="A228" s="101" t="s">
        <v>3671</v>
      </c>
      <c r="B228" s="106"/>
      <c r="C228" s="106" t="str">
        <f t="shared" si="22"/>
        <v/>
      </c>
      <c r="D228" s="106" t="str">
        <f t="shared" si="22"/>
        <v/>
      </c>
      <c r="E228" s="106" t="str">
        <f t="shared" si="22"/>
        <v/>
      </c>
      <c r="F228" s="106" t="str">
        <f t="shared" si="22"/>
        <v/>
      </c>
      <c r="G228" s="106" t="str">
        <f t="shared" si="22"/>
        <v/>
      </c>
      <c r="H228" s="106" t="str">
        <f t="shared" si="22"/>
        <v/>
      </c>
      <c r="I228" s="106" t="str">
        <f t="shared" si="22"/>
        <v/>
      </c>
      <c r="J228" s="106" t="str">
        <f t="shared" si="22"/>
        <v/>
      </c>
      <c r="K228" s="106" t="str">
        <f t="shared" si="22"/>
        <v/>
      </c>
      <c r="L228" s="106" t="str">
        <f t="shared" si="22"/>
        <v/>
      </c>
      <c r="M228" s="106" t="str">
        <f t="shared" si="22"/>
        <v/>
      </c>
      <c r="N228" s="106" t="str">
        <f t="shared" si="22"/>
        <v/>
      </c>
      <c r="O228" s="106" t="str">
        <f t="shared" si="22"/>
        <v/>
      </c>
      <c r="P228" s="106" t="str">
        <f t="shared" si="22"/>
        <v/>
      </c>
      <c r="Q228" s="106" t="str">
        <f t="shared" si="22"/>
        <v/>
      </c>
      <c r="R228" s="106" t="str">
        <f t="shared" si="22"/>
        <v/>
      </c>
      <c r="S228" s="106" t="str">
        <f t="shared" si="22"/>
        <v/>
      </c>
      <c r="T228" s="106" t="str">
        <f t="shared" si="22"/>
        <v/>
      </c>
      <c r="U228" s="106" t="str">
        <f t="shared" si="22"/>
        <v/>
      </c>
      <c r="V228" s="106" t="str">
        <f t="shared" si="22"/>
        <v/>
      </c>
      <c r="W228" s="106" t="str">
        <f t="shared" si="22"/>
        <v/>
      </c>
      <c r="X228" s="106" t="str">
        <f t="shared" si="22"/>
        <v/>
      </c>
      <c r="Y228" s="106" t="str">
        <f t="shared" si="22"/>
        <v/>
      </c>
      <c r="Z228" s="106" t="str">
        <f t="shared" si="22"/>
        <v/>
      </c>
      <c r="AA228" s="106" t="str">
        <f t="shared" si="22"/>
        <v/>
      </c>
      <c r="AB228" s="106" t="str">
        <f t="shared" si="22"/>
        <v/>
      </c>
      <c r="AC228" s="106" t="str">
        <f t="shared" si="22"/>
        <v/>
      </c>
      <c r="AD228" s="106" t="str">
        <f t="shared" si="22"/>
        <v/>
      </c>
      <c r="AE228" s="106" t="str">
        <f t="shared" si="22"/>
        <v/>
      </c>
      <c r="AF228" s="106" t="str">
        <f t="shared" si="22"/>
        <v/>
      </c>
    </row>
    <row r="229" spans="1:32">
      <c r="A229" s="101" t="s">
        <v>3672</v>
      </c>
      <c r="B229" s="106"/>
      <c r="C229" s="106" t="str">
        <f t="shared" si="22"/>
        <v/>
      </c>
      <c r="D229" s="106" t="str">
        <f t="shared" si="22"/>
        <v/>
      </c>
      <c r="E229" s="106" t="str">
        <f t="shared" si="22"/>
        <v/>
      </c>
      <c r="F229" s="106" t="str">
        <f t="shared" si="22"/>
        <v/>
      </c>
      <c r="G229" s="106" t="str">
        <f t="shared" si="22"/>
        <v/>
      </c>
      <c r="H229" s="106" t="str">
        <f t="shared" si="22"/>
        <v/>
      </c>
      <c r="I229" s="106" t="str">
        <f t="shared" si="22"/>
        <v/>
      </c>
      <c r="J229" s="106" t="str">
        <f t="shared" si="22"/>
        <v/>
      </c>
      <c r="K229" s="106" t="str">
        <f t="shared" si="22"/>
        <v/>
      </c>
      <c r="L229" s="106" t="str">
        <f t="shared" si="22"/>
        <v/>
      </c>
      <c r="M229" s="106" t="str">
        <f t="shared" si="22"/>
        <v/>
      </c>
      <c r="N229" s="106" t="str">
        <f t="shared" si="22"/>
        <v/>
      </c>
      <c r="O229" s="106" t="str">
        <f t="shared" si="22"/>
        <v/>
      </c>
      <c r="P229" s="106" t="str">
        <f t="shared" si="22"/>
        <v/>
      </c>
      <c r="Q229" s="106" t="str">
        <f t="shared" si="22"/>
        <v/>
      </c>
      <c r="R229" s="106" t="str">
        <f t="shared" si="22"/>
        <v/>
      </c>
      <c r="S229" s="106" t="str">
        <f t="shared" si="22"/>
        <v/>
      </c>
      <c r="T229" s="106" t="str">
        <f t="shared" si="22"/>
        <v/>
      </c>
      <c r="U229" s="106" t="str">
        <f t="shared" si="22"/>
        <v/>
      </c>
      <c r="V229" s="106" t="str">
        <f t="shared" si="22"/>
        <v/>
      </c>
      <c r="W229" s="106" t="str">
        <f t="shared" si="22"/>
        <v/>
      </c>
      <c r="X229" s="106" t="str">
        <f t="shared" si="22"/>
        <v/>
      </c>
      <c r="Y229" s="106" t="str">
        <f t="shared" si="22"/>
        <v/>
      </c>
      <c r="Z229" s="106" t="str">
        <f t="shared" si="22"/>
        <v/>
      </c>
      <c r="AA229" s="106" t="str">
        <f t="shared" si="22"/>
        <v/>
      </c>
      <c r="AB229" s="106" t="str">
        <f t="shared" si="22"/>
        <v/>
      </c>
      <c r="AC229" s="106" t="str">
        <f t="shared" si="22"/>
        <v/>
      </c>
      <c r="AD229" s="106" t="str">
        <f t="shared" si="22"/>
        <v/>
      </c>
      <c r="AE229" s="106" t="str">
        <f t="shared" si="22"/>
        <v/>
      </c>
      <c r="AF229" s="106" t="str">
        <f t="shared" si="22"/>
        <v/>
      </c>
    </row>
    <row r="230" spans="1:32">
      <c r="A230" s="101" t="s">
        <v>3673</v>
      </c>
      <c r="B230" s="106"/>
      <c r="C230" s="106" t="str">
        <f t="shared" si="22"/>
        <v/>
      </c>
      <c r="D230" s="106" t="str">
        <f t="shared" si="22"/>
        <v/>
      </c>
      <c r="E230" s="106" t="str">
        <f t="shared" si="22"/>
        <v/>
      </c>
      <c r="F230" s="106" t="str">
        <f t="shared" si="22"/>
        <v/>
      </c>
      <c r="G230" s="106" t="str">
        <f t="shared" si="22"/>
        <v/>
      </c>
      <c r="H230" s="106" t="str">
        <f t="shared" si="22"/>
        <v/>
      </c>
      <c r="I230" s="106" t="str">
        <f t="shared" si="22"/>
        <v/>
      </c>
      <c r="J230" s="106" t="str">
        <f t="shared" si="22"/>
        <v/>
      </c>
      <c r="K230" s="106" t="str">
        <f t="shared" si="22"/>
        <v/>
      </c>
      <c r="L230" s="106" t="str">
        <f t="shared" si="22"/>
        <v/>
      </c>
      <c r="M230" s="106" t="str">
        <f t="shared" si="22"/>
        <v/>
      </c>
      <c r="N230" s="106" t="str">
        <f t="shared" si="22"/>
        <v/>
      </c>
      <c r="O230" s="106" t="str">
        <f t="shared" si="22"/>
        <v/>
      </c>
      <c r="P230" s="106" t="str">
        <f t="shared" si="22"/>
        <v/>
      </c>
      <c r="Q230" s="106" t="str">
        <f t="shared" si="22"/>
        <v/>
      </c>
      <c r="R230" s="106" t="str">
        <f t="shared" si="22"/>
        <v/>
      </c>
      <c r="S230" s="106" t="str">
        <f t="shared" si="22"/>
        <v/>
      </c>
      <c r="T230" s="106" t="str">
        <f t="shared" si="22"/>
        <v/>
      </c>
      <c r="U230" s="106" t="str">
        <f t="shared" si="22"/>
        <v/>
      </c>
      <c r="V230" s="106" t="str">
        <f t="shared" si="22"/>
        <v/>
      </c>
      <c r="W230" s="106" t="str">
        <f t="shared" si="22"/>
        <v/>
      </c>
      <c r="X230" s="106" t="str">
        <f t="shared" si="22"/>
        <v/>
      </c>
      <c r="Y230" s="106" t="str">
        <f t="shared" si="22"/>
        <v/>
      </c>
      <c r="Z230" s="106" t="str">
        <f t="shared" si="22"/>
        <v/>
      </c>
      <c r="AA230" s="106" t="str">
        <f t="shared" si="22"/>
        <v/>
      </c>
      <c r="AB230" s="106" t="str">
        <f t="shared" si="22"/>
        <v/>
      </c>
      <c r="AC230" s="106" t="str">
        <f t="shared" si="22"/>
        <v/>
      </c>
      <c r="AD230" s="106" t="str">
        <f t="shared" si="22"/>
        <v/>
      </c>
      <c r="AE230" s="106" t="str">
        <f t="shared" si="22"/>
        <v/>
      </c>
      <c r="AF230" s="106" t="str">
        <f t="shared" si="22"/>
        <v/>
      </c>
    </row>
    <row r="231" spans="1:32">
      <c r="A231" s="101" t="s">
        <v>3674</v>
      </c>
      <c r="B231" s="106"/>
      <c r="C231" s="106" t="str">
        <f t="shared" si="22"/>
        <v/>
      </c>
      <c r="D231" s="106" t="str">
        <f t="shared" si="22"/>
        <v/>
      </c>
      <c r="E231" s="106" t="str">
        <f t="shared" si="22"/>
        <v/>
      </c>
      <c r="F231" s="106" t="str">
        <f t="shared" si="22"/>
        <v/>
      </c>
      <c r="G231" s="106" t="str">
        <f t="shared" si="22"/>
        <v/>
      </c>
      <c r="H231" s="106" t="str">
        <f t="shared" si="22"/>
        <v/>
      </c>
      <c r="I231" s="106" t="str">
        <f t="shared" si="22"/>
        <v/>
      </c>
      <c r="J231" s="106" t="str">
        <f t="shared" si="22"/>
        <v/>
      </c>
      <c r="K231" s="106" t="str">
        <f t="shared" si="22"/>
        <v/>
      </c>
      <c r="L231" s="106" t="str">
        <f t="shared" si="22"/>
        <v/>
      </c>
      <c r="M231" s="106" t="str">
        <f t="shared" si="22"/>
        <v/>
      </c>
      <c r="N231" s="106" t="str">
        <f t="shared" si="22"/>
        <v/>
      </c>
      <c r="O231" s="106" t="str">
        <f t="shared" si="22"/>
        <v/>
      </c>
      <c r="P231" s="106" t="str">
        <f t="shared" si="22"/>
        <v/>
      </c>
      <c r="Q231" s="106" t="str">
        <f t="shared" si="22"/>
        <v/>
      </c>
      <c r="R231" s="106" t="str">
        <f t="shared" si="22"/>
        <v/>
      </c>
      <c r="S231" s="106" t="str">
        <f t="shared" si="22"/>
        <v/>
      </c>
      <c r="T231" s="106" t="str">
        <f t="shared" si="22"/>
        <v/>
      </c>
      <c r="U231" s="106" t="str">
        <f t="shared" si="22"/>
        <v/>
      </c>
      <c r="V231" s="106" t="str">
        <f t="shared" si="22"/>
        <v/>
      </c>
      <c r="W231" s="106" t="str">
        <f t="shared" si="22"/>
        <v/>
      </c>
      <c r="X231" s="106" t="str">
        <f t="shared" si="22"/>
        <v/>
      </c>
      <c r="Y231" s="106" t="str">
        <f t="shared" si="22"/>
        <v/>
      </c>
      <c r="Z231" s="106" t="str">
        <f t="shared" si="22"/>
        <v/>
      </c>
      <c r="AA231" s="106" t="str">
        <f t="shared" si="22"/>
        <v/>
      </c>
      <c r="AB231" s="106" t="str">
        <f t="shared" si="22"/>
        <v/>
      </c>
      <c r="AC231" s="106" t="str">
        <f t="shared" si="22"/>
        <v/>
      </c>
      <c r="AD231" s="106" t="str">
        <f t="shared" si="22"/>
        <v/>
      </c>
      <c r="AE231" s="106" t="str">
        <f t="shared" si="22"/>
        <v/>
      </c>
      <c r="AF231" s="106" t="str">
        <f t="shared" si="22"/>
        <v/>
      </c>
    </row>
    <row r="232" spans="1:32">
      <c r="A232" s="101" t="s">
        <v>3675</v>
      </c>
      <c r="B232" s="106"/>
      <c r="C232" s="106" t="str">
        <f t="shared" si="22"/>
        <v/>
      </c>
      <c r="D232" s="106" t="str">
        <f t="shared" si="22"/>
        <v/>
      </c>
      <c r="E232" s="106" t="str">
        <f t="shared" si="22"/>
        <v/>
      </c>
      <c r="F232" s="106" t="str">
        <f t="shared" si="22"/>
        <v/>
      </c>
      <c r="G232" s="106" t="str">
        <f t="shared" si="22"/>
        <v/>
      </c>
      <c r="H232" s="106" t="str">
        <f t="shared" si="22"/>
        <v/>
      </c>
      <c r="I232" s="106" t="str">
        <f t="shared" si="22"/>
        <v/>
      </c>
      <c r="J232" s="106" t="str">
        <f t="shared" si="22"/>
        <v/>
      </c>
      <c r="K232" s="106" t="str">
        <f t="shared" si="22"/>
        <v/>
      </c>
      <c r="L232" s="106" t="str">
        <f t="shared" si="22"/>
        <v/>
      </c>
      <c r="M232" s="106" t="str">
        <f t="shared" si="22"/>
        <v/>
      </c>
      <c r="N232" s="106" t="str">
        <f t="shared" si="22"/>
        <v/>
      </c>
      <c r="O232" s="106" t="str">
        <f t="shared" si="22"/>
        <v/>
      </c>
      <c r="P232" s="106" t="str">
        <f t="shared" si="22"/>
        <v/>
      </c>
      <c r="Q232" s="106" t="str">
        <f t="shared" si="22"/>
        <v/>
      </c>
      <c r="R232" s="106" t="str">
        <f t="shared" si="22"/>
        <v/>
      </c>
      <c r="S232" s="106" t="str">
        <f t="shared" si="22"/>
        <v/>
      </c>
      <c r="T232" s="106" t="str">
        <f t="shared" si="22"/>
        <v/>
      </c>
      <c r="U232" s="106" t="str">
        <f t="shared" si="22"/>
        <v/>
      </c>
      <c r="V232" s="106" t="str">
        <f t="shared" si="22"/>
        <v/>
      </c>
      <c r="W232" s="106" t="str">
        <f t="shared" si="22"/>
        <v/>
      </c>
      <c r="X232" s="106" t="str">
        <f t="shared" si="22"/>
        <v/>
      </c>
      <c r="Y232" s="106" t="str">
        <f t="shared" si="22"/>
        <v/>
      </c>
      <c r="Z232" s="106" t="str">
        <f t="shared" si="22"/>
        <v/>
      </c>
      <c r="AA232" s="106" t="str">
        <f t="shared" si="22"/>
        <v/>
      </c>
      <c r="AB232" s="106" t="str">
        <f t="shared" si="22"/>
        <v/>
      </c>
      <c r="AC232" s="106" t="str">
        <f t="shared" si="22"/>
        <v/>
      </c>
      <c r="AD232" s="106" t="str">
        <f t="shared" si="22"/>
        <v/>
      </c>
      <c r="AE232" s="106" t="str">
        <f t="shared" si="22"/>
        <v/>
      </c>
      <c r="AF232" s="106" t="str">
        <f t="shared" si="22"/>
        <v/>
      </c>
    </row>
    <row r="233" spans="1:32">
      <c r="A233" s="102" t="s">
        <v>3683</v>
      </c>
      <c r="B233" s="106"/>
      <c r="C233" s="106" t="str">
        <f t="shared" si="22"/>
        <v/>
      </c>
      <c r="D233" s="106" t="str">
        <f t="shared" si="22"/>
        <v/>
      </c>
      <c r="E233" s="106" t="str">
        <f t="shared" si="22"/>
        <v/>
      </c>
      <c r="F233" s="106" t="str">
        <f t="shared" si="22"/>
        <v/>
      </c>
      <c r="G233" s="106" t="str">
        <f t="shared" si="22"/>
        <v/>
      </c>
      <c r="H233" s="106" t="str">
        <f t="shared" si="22"/>
        <v/>
      </c>
      <c r="I233" s="106" t="str">
        <f t="shared" si="22"/>
        <v/>
      </c>
      <c r="J233" s="106" t="str">
        <f t="shared" si="22"/>
        <v/>
      </c>
      <c r="K233" s="106" t="str">
        <f t="shared" si="22"/>
        <v/>
      </c>
      <c r="L233" s="106" t="str">
        <f t="shared" si="22"/>
        <v/>
      </c>
      <c r="M233" s="106" t="str">
        <f t="shared" si="22"/>
        <v/>
      </c>
      <c r="N233" s="106" t="str">
        <f t="shared" si="22"/>
        <v/>
      </c>
      <c r="O233" s="106" t="str">
        <f t="shared" si="22"/>
        <v/>
      </c>
      <c r="P233" s="106" t="str">
        <f t="shared" si="22"/>
        <v/>
      </c>
      <c r="Q233" s="106" t="str">
        <f t="shared" si="22"/>
        <v/>
      </c>
      <c r="R233" s="106" t="str">
        <f t="shared" ref="R233:AF233" si="23">IFERROR(R82/Q82-1,"")</f>
        <v/>
      </c>
      <c r="S233" s="106" t="str">
        <f t="shared" si="23"/>
        <v/>
      </c>
      <c r="T233" s="106" t="str">
        <f t="shared" si="23"/>
        <v/>
      </c>
      <c r="U233" s="106" t="str">
        <f t="shared" si="23"/>
        <v/>
      </c>
      <c r="V233" s="106" t="str">
        <f t="shared" si="23"/>
        <v/>
      </c>
      <c r="W233" s="106" t="str">
        <f t="shared" si="23"/>
        <v/>
      </c>
      <c r="X233" s="106" t="str">
        <f t="shared" si="23"/>
        <v/>
      </c>
      <c r="Y233" s="106" t="str">
        <f t="shared" si="23"/>
        <v/>
      </c>
      <c r="Z233" s="106" t="str">
        <f t="shared" si="23"/>
        <v/>
      </c>
      <c r="AA233" s="106" t="str">
        <f t="shared" si="23"/>
        <v/>
      </c>
      <c r="AB233" s="106" t="str">
        <f t="shared" si="23"/>
        <v/>
      </c>
      <c r="AC233" s="106" t="str">
        <f t="shared" si="23"/>
        <v/>
      </c>
      <c r="AD233" s="106" t="str">
        <f t="shared" si="23"/>
        <v/>
      </c>
      <c r="AE233" s="106" t="str">
        <f t="shared" si="23"/>
        <v/>
      </c>
      <c r="AF233" s="106" t="str">
        <f t="shared" si="23"/>
        <v/>
      </c>
    </row>
    <row r="234" spans="1:32">
      <c r="A234" s="105" t="s">
        <v>3697</v>
      </c>
      <c r="B234" s="101">
        <f t="shared" ref="B234:AF234" si="24">B$1</f>
        <v>2020</v>
      </c>
      <c r="C234" s="101">
        <f t="shared" si="24"/>
        <v>2021</v>
      </c>
      <c r="D234" s="101">
        <f t="shared" si="24"/>
        <v>2022</v>
      </c>
      <c r="E234" s="101">
        <f t="shared" si="24"/>
        <v>2023</v>
      </c>
      <c r="F234" s="101">
        <f t="shared" si="24"/>
        <v>2024</v>
      </c>
      <c r="G234" s="101">
        <f t="shared" si="24"/>
        <v>2025</v>
      </c>
      <c r="H234" s="101">
        <f t="shared" si="24"/>
        <v>2026</v>
      </c>
      <c r="I234" s="101">
        <f t="shared" si="24"/>
        <v>2027</v>
      </c>
      <c r="J234" s="101">
        <f t="shared" si="24"/>
        <v>2028</v>
      </c>
      <c r="K234" s="101">
        <f t="shared" si="24"/>
        <v>2029</v>
      </c>
      <c r="L234" s="101">
        <f t="shared" si="24"/>
        <v>2030</v>
      </c>
      <c r="M234" s="101">
        <f t="shared" si="24"/>
        <v>2031</v>
      </c>
      <c r="N234" s="101">
        <f t="shared" si="24"/>
        <v>2032</v>
      </c>
      <c r="O234" s="101">
        <f t="shared" si="24"/>
        <v>2033</v>
      </c>
      <c r="P234" s="101">
        <f t="shared" si="24"/>
        <v>2034</v>
      </c>
      <c r="Q234" s="101">
        <f t="shared" si="24"/>
        <v>2035</v>
      </c>
      <c r="R234" s="101">
        <f t="shared" si="24"/>
        <v>2036</v>
      </c>
      <c r="S234" s="101">
        <f t="shared" si="24"/>
        <v>2037</v>
      </c>
      <c r="T234" s="101">
        <f t="shared" si="24"/>
        <v>2038</v>
      </c>
      <c r="U234" s="101">
        <f t="shared" si="24"/>
        <v>2039</v>
      </c>
      <c r="V234" s="101">
        <f t="shared" si="24"/>
        <v>2040</v>
      </c>
      <c r="W234" s="101">
        <f t="shared" si="24"/>
        <v>2041</v>
      </c>
      <c r="X234" s="101">
        <f t="shared" si="24"/>
        <v>2042</v>
      </c>
      <c r="Y234" s="101">
        <f t="shared" si="24"/>
        <v>2043</v>
      </c>
      <c r="Z234" s="101">
        <f t="shared" si="24"/>
        <v>2044</v>
      </c>
      <c r="AA234" s="101">
        <f t="shared" si="24"/>
        <v>2045</v>
      </c>
      <c r="AB234" s="101">
        <f t="shared" si="24"/>
        <v>2046</v>
      </c>
      <c r="AC234" s="101">
        <f t="shared" si="24"/>
        <v>2047</v>
      </c>
      <c r="AD234" s="101">
        <f t="shared" si="24"/>
        <v>2048</v>
      </c>
      <c r="AE234" s="101">
        <f t="shared" si="24"/>
        <v>2049</v>
      </c>
      <c r="AF234" s="101">
        <f t="shared" si="24"/>
        <v>2050</v>
      </c>
    </row>
    <row r="235" spans="1:32">
      <c r="A235" s="101" t="s">
        <v>3668</v>
      </c>
      <c r="B235" s="106"/>
      <c r="C235" s="106">
        <f t="shared" ref="C235:AF243" si="25">IFERROR(C84/B84-1,"")</f>
        <v>-8.9576718362879282E-3</v>
      </c>
      <c r="D235" s="106">
        <f t="shared" si="25"/>
        <v>-1.2007050462514157E-2</v>
      </c>
      <c r="E235" s="106">
        <f t="shared" si="25"/>
        <v>-8.4864237342164861E-3</v>
      </c>
      <c r="F235" s="106">
        <f t="shared" si="25"/>
        <v>-7.8281377800137886E-3</v>
      </c>
      <c r="G235" s="106">
        <f t="shared" si="25"/>
        <v>-7.8787970349629699E-3</v>
      </c>
      <c r="H235" s="106">
        <f t="shared" si="25"/>
        <v>-1.0102535933227297E-2</v>
      </c>
      <c r="I235" s="106">
        <f t="shared" si="25"/>
        <v>-1.1733522287917464E-2</v>
      </c>
      <c r="J235" s="106">
        <f t="shared" si="25"/>
        <v>-1.0677394975866616E-2</v>
      </c>
      <c r="K235" s="106">
        <f t="shared" si="25"/>
        <v>-1.0803263905705518E-2</v>
      </c>
      <c r="L235" s="106">
        <f t="shared" si="25"/>
        <v>-1.0850428607028784E-2</v>
      </c>
      <c r="M235" s="106">
        <f t="shared" si="25"/>
        <v>-9.7598908017489938E-3</v>
      </c>
      <c r="N235" s="106">
        <f t="shared" si="25"/>
        <v>-9.3982948080371109E-3</v>
      </c>
      <c r="O235" s="106">
        <f t="shared" si="25"/>
        <v>-8.4220885509475041E-3</v>
      </c>
      <c r="P235" s="106">
        <f t="shared" si="25"/>
        <v>-7.3768306137776962E-3</v>
      </c>
      <c r="Q235" s="106">
        <f t="shared" si="25"/>
        <v>-6.0791146711965949E-3</v>
      </c>
      <c r="R235" s="106">
        <f t="shared" si="25"/>
        <v>-5.897004370211234E-3</v>
      </c>
      <c r="S235" s="106">
        <f t="shared" si="25"/>
        <v>-6.3913650355065244E-3</v>
      </c>
      <c r="T235" s="106">
        <f t="shared" si="25"/>
        <v>-6.2904764150035763E-3</v>
      </c>
      <c r="U235" s="106">
        <f t="shared" si="25"/>
        <v>-4.9667389106199389E-3</v>
      </c>
      <c r="V235" s="106">
        <f t="shared" si="25"/>
        <v>-6.4324034169194189E-3</v>
      </c>
      <c r="W235" s="106">
        <f t="shared" si="25"/>
        <v>-5.6491064731213347E-3</v>
      </c>
      <c r="X235" s="106">
        <f t="shared" si="25"/>
        <v>-5.3835492631019166E-3</v>
      </c>
      <c r="Y235" s="106">
        <f t="shared" si="25"/>
        <v>-5.5271003347959757E-3</v>
      </c>
      <c r="Z235" s="106">
        <f t="shared" si="25"/>
        <v>-5.7980779959435624E-3</v>
      </c>
      <c r="AA235" s="106">
        <f t="shared" si="25"/>
        <v>-5.7421640792463258E-3</v>
      </c>
      <c r="AB235" s="106">
        <f t="shared" si="25"/>
        <v>-5.8712701054250971E-3</v>
      </c>
      <c r="AC235" s="106">
        <f t="shared" si="25"/>
        <v>-6.0437434711421156E-3</v>
      </c>
      <c r="AD235" s="106">
        <f t="shared" si="25"/>
        <v>-5.9268532104413962E-3</v>
      </c>
      <c r="AE235" s="106">
        <f t="shared" si="25"/>
        <v>-6.3426493886284963E-3</v>
      </c>
      <c r="AF235" s="106">
        <f t="shared" si="25"/>
        <v>-6.2986347610386462E-3</v>
      </c>
    </row>
    <row r="236" spans="1:32">
      <c r="A236" s="101" t="s">
        <v>3669</v>
      </c>
      <c r="B236" s="106"/>
      <c r="C236" s="106" t="str">
        <f t="shared" si="25"/>
        <v/>
      </c>
      <c r="D236" s="106" t="str">
        <f t="shared" si="25"/>
        <v/>
      </c>
      <c r="E236" s="106" t="str">
        <f t="shared" si="25"/>
        <v/>
      </c>
      <c r="F236" s="106" t="str">
        <f t="shared" si="25"/>
        <v/>
      </c>
      <c r="G236" s="106" t="str">
        <f t="shared" si="25"/>
        <v/>
      </c>
      <c r="H236" s="106" t="str">
        <f t="shared" si="25"/>
        <v/>
      </c>
      <c r="I236" s="106" t="str">
        <f t="shared" si="25"/>
        <v/>
      </c>
      <c r="J236" s="106" t="str">
        <f t="shared" si="25"/>
        <v/>
      </c>
      <c r="K236" s="106" t="str">
        <f t="shared" si="25"/>
        <v/>
      </c>
      <c r="L236" s="106" t="str">
        <f t="shared" si="25"/>
        <v/>
      </c>
      <c r="M236" s="106" t="str">
        <f t="shared" si="25"/>
        <v/>
      </c>
      <c r="N236" s="106" t="str">
        <f t="shared" si="25"/>
        <v/>
      </c>
      <c r="O236" s="106" t="str">
        <f t="shared" si="25"/>
        <v/>
      </c>
      <c r="P236" s="106" t="str">
        <f t="shared" si="25"/>
        <v/>
      </c>
      <c r="Q236" s="106" t="str">
        <f t="shared" si="25"/>
        <v/>
      </c>
      <c r="R236" s="106" t="str">
        <f t="shared" si="25"/>
        <v/>
      </c>
      <c r="S236" s="106" t="str">
        <f t="shared" si="25"/>
        <v/>
      </c>
      <c r="T236" s="106" t="str">
        <f t="shared" si="25"/>
        <v/>
      </c>
      <c r="U236" s="106" t="str">
        <f t="shared" si="25"/>
        <v/>
      </c>
      <c r="V236" s="106" t="str">
        <f t="shared" si="25"/>
        <v/>
      </c>
      <c r="W236" s="106" t="str">
        <f t="shared" si="25"/>
        <v/>
      </c>
      <c r="X236" s="106" t="str">
        <f t="shared" si="25"/>
        <v/>
      </c>
      <c r="Y236" s="106" t="str">
        <f t="shared" si="25"/>
        <v/>
      </c>
      <c r="Z236" s="106" t="str">
        <f t="shared" si="25"/>
        <v/>
      </c>
      <c r="AA236" s="106" t="str">
        <f t="shared" si="25"/>
        <v/>
      </c>
      <c r="AB236" s="106" t="str">
        <f t="shared" si="25"/>
        <v/>
      </c>
      <c r="AC236" s="106" t="str">
        <f t="shared" si="25"/>
        <v/>
      </c>
      <c r="AD236" s="106" t="str">
        <f t="shared" si="25"/>
        <v/>
      </c>
      <c r="AE236" s="106" t="str">
        <f t="shared" si="25"/>
        <v/>
      </c>
      <c r="AF236" s="106" t="str">
        <f t="shared" si="25"/>
        <v/>
      </c>
    </row>
    <row r="237" spans="1:32">
      <c r="A237" s="101" t="s">
        <v>3670</v>
      </c>
      <c r="B237" s="106"/>
      <c r="C237" s="106">
        <f t="shared" si="25"/>
        <v>-8.5035936290146386E-2</v>
      </c>
      <c r="D237" s="106">
        <f t="shared" si="25"/>
        <v>-4.3059459846365389E-2</v>
      </c>
      <c r="E237" s="106">
        <f t="shared" si="25"/>
        <v>-9.7105786766352731E-3</v>
      </c>
      <c r="F237" s="106">
        <f t="shared" si="25"/>
        <v>-1.4050217237578488E-2</v>
      </c>
      <c r="G237" s="106">
        <f t="shared" si="25"/>
        <v>-2.8875648824175926E-3</v>
      </c>
      <c r="H237" s="106">
        <f t="shared" si="25"/>
        <v>-9.1935603447675929E-3</v>
      </c>
      <c r="I237" s="106">
        <f t="shared" si="25"/>
        <v>-2.9770696993309587E-2</v>
      </c>
      <c r="J237" s="106">
        <f t="shared" si="25"/>
        <v>-2.0769939774478829E-2</v>
      </c>
      <c r="K237" s="106">
        <f t="shared" si="25"/>
        <v>-2.112521555597402E-2</v>
      </c>
      <c r="L237" s="106">
        <f t="shared" si="25"/>
        <v>-2.3772232875463484E-2</v>
      </c>
      <c r="M237" s="106">
        <f t="shared" si="25"/>
        <v>-2.057052698405748E-2</v>
      </c>
      <c r="N237" s="106">
        <f t="shared" si="25"/>
        <v>-2.0382234167496516E-2</v>
      </c>
      <c r="O237" s="106">
        <f t="shared" si="25"/>
        <v>-1.6002856454368164E-2</v>
      </c>
      <c r="P237" s="106">
        <f t="shared" si="25"/>
        <v>-1.1849985190809376E-2</v>
      </c>
      <c r="Q237" s="106">
        <f t="shared" si="25"/>
        <v>-7.3432953844768667E-3</v>
      </c>
      <c r="R237" s="106">
        <f t="shared" si="25"/>
        <v>-7.844764124186554E-3</v>
      </c>
      <c r="S237" s="106">
        <f t="shared" si="25"/>
        <v>-1.4041671146918455E-2</v>
      </c>
      <c r="T237" s="106">
        <f t="shared" si="25"/>
        <v>-1.3741671444343462E-2</v>
      </c>
      <c r="U237" s="106">
        <f t="shared" si="25"/>
        <v>-6.0822071718225068E-3</v>
      </c>
      <c r="V237" s="106">
        <f t="shared" si="25"/>
        <v>-1.7179226714495344E-2</v>
      </c>
      <c r="W237" s="106">
        <f t="shared" si="25"/>
        <v>-1.117163826579004E-2</v>
      </c>
      <c r="X237" s="106">
        <f t="shared" si="25"/>
        <v>-1.0038068373522835E-2</v>
      </c>
      <c r="Y237" s="106">
        <f t="shared" si="25"/>
        <v>-1.1810387546819845E-2</v>
      </c>
      <c r="Z237" s="106">
        <f t="shared" si="25"/>
        <v>-1.365171557364786E-2</v>
      </c>
      <c r="AA237" s="106">
        <f t="shared" si="25"/>
        <v>-1.2055093011139051E-2</v>
      </c>
      <c r="AB237" s="106">
        <f t="shared" si="25"/>
        <v>-1.0796215209278315E-2</v>
      </c>
      <c r="AC237" s="106">
        <f t="shared" si="25"/>
        <v>-9.7977184448125865E-3</v>
      </c>
      <c r="AD237" s="106">
        <f t="shared" si="25"/>
        <v>-8.6479855723804455E-3</v>
      </c>
      <c r="AE237" s="106">
        <f t="shared" si="25"/>
        <v>-1.0918773199400267E-2</v>
      </c>
      <c r="AF237" s="106">
        <f t="shared" si="25"/>
        <v>-9.5069960603042514E-3</v>
      </c>
    </row>
    <row r="238" spans="1:32">
      <c r="A238" s="101" t="s">
        <v>3671</v>
      </c>
      <c r="B238" s="106"/>
      <c r="C238" s="106">
        <f t="shared" si="25"/>
        <v>-8.2533259333666509E-2</v>
      </c>
      <c r="D238" s="106">
        <f t="shared" si="25"/>
        <v>-9.6368325886723505E-2</v>
      </c>
      <c r="E238" s="106">
        <f t="shared" si="25"/>
        <v>-5.7729395955168794E-2</v>
      </c>
      <c r="F238" s="106">
        <f t="shared" si="25"/>
        <v>-6.2764419374054747E-2</v>
      </c>
      <c r="G238" s="106">
        <f t="shared" si="25"/>
        <v>-5.4037190039010419E-2</v>
      </c>
      <c r="H238" s="106">
        <f t="shared" si="25"/>
        <v>-5.8071812897055652E-2</v>
      </c>
      <c r="I238" s="106">
        <f t="shared" si="25"/>
        <v>-2.4476825125797408E-2</v>
      </c>
      <c r="J238" s="106">
        <f t="shared" si="25"/>
        <v>-1.8382394724794526E-2</v>
      </c>
      <c r="K238" s="106">
        <f t="shared" si="25"/>
        <v>-1.8313957974441242E-2</v>
      </c>
      <c r="L238" s="106">
        <f t="shared" si="25"/>
        <v>-5.6281873344885547E-3</v>
      </c>
      <c r="M238" s="106">
        <f t="shared" si="25"/>
        <v>-1.9229978371725687E-2</v>
      </c>
      <c r="N238" s="106">
        <f t="shared" si="25"/>
        <v>-1.6204010936307633E-2</v>
      </c>
      <c r="O238" s="106">
        <f t="shared" si="25"/>
        <v>-1.4353639936600215E-2</v>
      </c>
      <c r="P238" s="106">
        <f t="shared" si="25"/>
        <v>-1.0591529776527442E-2</v>
      </c>
      <c r="Q238" s="106">
        <f t="shared" si="25"/>
        <v>-9.0967203175816858E-3</v>
      </c>
      <c r="R238" s="106">
        <f t="shared" si="25"/>
        <v>-8.6704316480346044E-3</v>
      </c>
      <c r="S238" s="106">
        <f t="shared" si="25"/>
        <v>-1.2341523458962778E-2</v>
      </c>
      <c r="T238" s="106">
        <f t="shared" si="25"/>
        <v>-1.1703188379922347E-2</v>
      </c>
      <c r="U238" s="106">
        <f t="shared" si="25"/>
        <v>-7.2947421473404939E-3</v>
      </c>
      <c r="V238" s="106">
        <f t="shared" si="25"/>
        <v>-1.3323970589380174E-2</v>
      </c>
      <c r="W238" s="106">
        <f t="shared" si="25"/>
        <v>-9.7732238443395403E-3</v>
      </c>
      <c r="X238" s="106">
        <f t="shared" si="25"/>
        <v>-9.1450521370295412E-3</v>
      </c>
      <c r="Y238" s="106">
        <f t="shared" si="25"/>
        <v>-1.0159000426860576E-2</v>
      </c>
      <c r="Z238" s="106">
        <f t="shared" si="25"/>
        <v>-1.1598194224005431E-2</v>
      </c>
      <c r="AA238" s="106">
        <f t="shared" si="25"/>
        <v>-9.5370280216675596E-3</v>
      </c>
      <c r="AB238" s="106">
        <f t="shared" si="25"/>
        <v>-9.3324752742519612E-3</v>
      </c>
      <c r="AC238" s="106">
        <f t="shared" si="25"/>
        <v>-8.6379021649609644E-3</v>
      </c>
      <c r="AD238" s="106">
        <f t="shared" si="25"/>
        <v>-7.5439482078919484E-3</v>
      </c>
      <c r="AE238" s="106">
        <f t="shared" si="25"/>
        <v>-9.1622691484257723E-3</v>
      </c>
      <c r="AF238" s="106">
        <f t="shared" si="25"/>
        <v>-8.321165560216448E-3</v>
      </c>
    </row>
    <row r="239" spans="1:32">
      <c r="A239" s="101" t="s">
        <v>3672</v>
      </c>
      <c r="B239" s="106"/>
      <c r="C239" s="106" t="str">
        <f t="shared" si="25"/>
        <v/>
      </c>
      <c r="D239" s="106" t="str">
        <f t="shared" si="25"/>
        <v/>
      </c>
      <c r="E239" s="106" t="str">
        <f t="shared" si="25"/>
        <v/>
      </c>
      <c r="F239" s="106" t="str">
        <f t="shared" si="25"/>
        <v/>
      </c>
      <c r="G239" s="106" t="str">
        <f t="shared" si="25"/>
        <v/>
      </c>
      <c r="H239" s="106" t="str">
        <f t="shared" si="25"/>
        <v/>
      </c>
      <c r="I239" s="106" t="str">
        <f t="shared" si="25"/>
        <v/>
      </c>
      <c r="J239" s="106" t="str">
        <f t="shared" si="25"/>
        <v/>
      </c>
      <c r="K239" s="106" t="str">
        <f t="shared" si="25"/>
        <v/>
      </c>
      <c r="L239" s="106" t="str">
        <f t="shared" si="25"/>
        <v/>
      </c>
      <c r="M239" s="106" t="str">
        <f t="shared" si="25"/>
        <v/>
      </c>
      <c r="N239" s="106" t="str">
        <f t="shared" si="25"/>
        <v/>
      </c>
      <c r="O239" s="106" t="str">
        <f t="shared" si="25"/>
        <v/>
      </c>
      <c r="P239" s="106" t="str">
        <f t="shared" si="25"/>
        <v/>
      </c>
      <c r="Q239" s="106" t="str">
        <f t="shared" si="25"/>
        <v/>
      </c>
      <c r="R239" s="106" t="str">
        <f t="shared" si="25"/>
        <v/>
      </c>
      <c r="S239" s="106" t="str">
        <f t="shared" si="25"/>
        <v/>
      </c>
      <c r="T239" s="106" t="str">
        <f t="shared" si="25"/>
        <v/>
      </c>
      <c r="U239" s="106" t="str">
        <f t="shared" si="25"/>
        <v/>
      </c>
      <c r="V239" s="106" t="str">
        <f t="shared" si="25"/>
        <v/>
      </c>
      <c r="W239" s="106" t="str">
        <f t="shared" si="25"/>
        <v/>
      </c>
      <c r="X239" s="106" t="str">
        <f t="shared" si="25"/>
        <v/>
      </c>
      <c r="Y239" s="106" t="str">
        <f t="shared" si="25"/>
        <v/>
      </c>
      <c r="Z239" s="106" t="str">
        <f t="shared" si="25"/>
        <v/>
      </c>
      <c r="AA239" s="106" t="str">
        <f t="shared" si="25"/>
        <v/>
      </c>
      <c r="AB239" s="106" t="str">
        <f t="shared" si="25"/>
        <v/>
      </c>
      <c r="AC239" s="106" t="str">
        <f t="shared" si="25"/>
        <v/>
      </c>
      <c r="AD239" s="106" t="str">
        <f t="shared" si="25"/>
        <v/>
      </c>
      <c r="AE239" s="106" t="str">
        <f t="shared" si="25"/>
        <v/>
      </c>
      <c r="AF239" s="106" t="str">
        <f t="shared" si="25"/>
        <v/>
      </c>
    </row>
    <row r="240" spans="1:32">
      <c r="A240" s="101" t="s">
        <v>3673</v>
      </c>
      <c r="B240" s="106"/>
      <c r="C240" s="106" t="str">
        <f t="shared" si="25"/>
        <v/>
      </c>
      <c r="D240" s="106" t="str">
        <f t="shared" si="25"/>
        <v/>
      </c>
      <c r="E240" s="106" t="str">
        <f t="shared" si="25"/>
        <v/>
      </c>
      <c r="F240" s="106" t="str">
        <f t="shared" si="25"/>
        <v/>
      </c>
      <c r="G240" s="106" t="str">
        <f t="shared" si="25"/>
        <v/>
      </c>
      <c r="H240" s="106" t="str">
        <f t="shared" si="25"/>
        <v/>
      </c>
      <c r="I240" s="106" t="str">
        <f t="shared" si="25"/>
        <v/>
      </c>
      <c r="J240" s="106" t="str">
        <f t="shared" si="25"/>
        <v/>
      </c>
      <c r="K240" s="106" t="str">
        <f t="shared" si="25"/>
        <v/>
      </c>
      <c r="L240" s="106" t="str">
        <f t="shared" si="25"/>
        <v/>
      </c>
      <c r="M240" s="106" t="str">
        <f t="shared" si="25"/>
        <v/>
      </c>
      <c r="N240" s="106" t="str">
        <f t="shared" si="25"/>
        <v/>
      </c>
      <c r="O240" s="106" t="str">
        <f t="shared" si="25"/>
        <v/>
      </c>
      <c r="P240" s="106" t="str">
        <f t="shared" si="25"/>
        <v/>
      </c>
      <c r="Q240" s="106" t="str">
        <f t="shared" si="25"/>
        <v/>
      </c>
      <c r="R240" s="106" t="str">
        <f t="shared" si="25"/>
        <v/>
      </c>
      <c r="S240" s="106" t="str">
        <f t="shared" si="25"/>
        <v/>
      </c>
      <c r="T240" s="106" t="str">
        <f t="shared" si="25"/>
        <v/>
      </c>
      <c r="U240" s="106" t="str">
        <f t="shared" si="25"/>
        <v/>
      </c>
      <c r="V240" s="106" t="str">
        <f t="shared" si="25"/>
        <v/>
      </c>
      <c r="W240" s="106" t="str">
        <f t="shared" si="25"/>
        <v/>
      </c>
      <c r="X240" s="106" t="str">
        <f t="shared" si="25"/>
        <v/>
      </c>
      <c r="Y240" s="106" t="str">
        <f t="shared" si="25"/>
        <v/>
      </c>
      <c r="Z240" s="106" t="str">
        <f t="shared" si="25"/>
        <v/>
      </c>
      <c r="AA240" s="106" t="str">
        <f t="shared" si="25"/>
        <v/>
      </c>
      <c r="AB240" s="106" t="str">
        <f t="shared" si="25"/>
        <v/>
      </c>
      <c r="AC240" s="106" t="str">
        <f t="shared" si="25"/>
        <v/>
      </c>
      <c r="AD240" s="106" t="str">
        <f t="shared" si="25"/>
        <v/>
      </c>
      <c r="AE240" s="106" t="str">
        <f t="shared" si="25"/>
        <v/>
      </c>
      <c r="AF240" s="106" t="str">
        <f t="shared" si="25"/>
        <v/>
      </c>
    </row>
    <row r="241" spans="1:32">
      <c r="A241" s="101" t="s">
        <v>3674</v>
      </c>
      <c r="B241" s="106"/>
      <c r="C241" s="106" t="str">
        <f t="shared" si="25"/>
        <v/>
      </c>
      <c r="D241" s="106" t="str">
        <f t="shared" si="25"/>
        <v/>
      </c>
      <c r="E241" s="106" t="str">
        <f t="shared" si="25"/>
        <v/>
      </c>
      <c r="F241" s="106" t="str">
        <f t="shared" si="25"/>
        <v/>
      </c>
      <c r="G241" s="106" t="str">
        <f t="shared" si="25"/>
        <v/>
      </c>
      <c r="H241" s="106" t="str">
        <f t="shared" si="25"/>
        <v/>
      </c>
      <c r="I241" s="106" t="str">
        <f t="shared" si="25"/>
        <v/>
      </c>
      <c r="J241" s="106" t="str">
        <f t="shared" si="25"/>
        <v/>
      </c>
      <c r="K241" s="106" t="str">
        <f t="shared" si="25"/>
        <v/>
      </c>
      <c r="L241" s="106" t="str">
        <f t="shared" si="25"/>
        <v/>
      </c>
      <c r="M241" s="106" t="str">
        <f t="shared" si="25"/>
        <v/>
      </c>
      <c r="N241" s="106" t="str">
        <f t="shared" si="25"/>
        <v/>
      </c>
      <c r="O241" s="106" t="str">
        <f t="shared" si="25"/>
        <v/>
      </c>
      <c r="P241" s="106" t="str">
        <f t="shared" si="25"/>
        <v/>
      </c>
      <c r="Q241" s="106" t="str">
        <f t="shared" si="25"/>
        <v/>
      </c>
      <c r="R241" s="106" t="str">
        <f t="shared" si="25"/>
        <v/>
      </c>
      <c r="S241" s="106" t="str">
        <f t="shared" si="25"/>
        <v/>
      </c>
      <c r="T241" s="106" t="str">
        <f t="shared" si="25"/>
        <v/>
      </c>
      <c r="U241" s="106" t="str">
        <f t="shared" si="25"/>
        <v/>
      </c>
      <c r="V241" s="106" t="str">
        <f t="shared" si="25"/>
        <v/>
      </c>
      <c r="W241" s="106" t="str">
        <f t="shared" si="25"/>
        <v/>
      </c>
      <c r="X241" s="106" t="str">
        <f t="shared" si="25"/>
        <v/>
      </c>
      <c r="Y241" s="106" t="str">
        <f t="shared" si="25"/>
        <v/>
      </c>
      <c r="Z241" s="106" t="str">
        <f t="shared" si="25"/>
        <v/>
      </c>
      <c r="AA241" s="106" t="str">
        <f t="shared" si="25"/>
        <v/>
      </c>
      <c r="AB241" s="106" t="str">
        <f t="shared" si="25"/>
        <v/>
      </c>
      <c r="AC241" s="106" t="str">
        <f t="shared" si="25"/>
        <v/>
      </c>
      <c r="AD241" s="106" t="str">
        <f t="shared" si="25"/>
        <v/>
      </c>
      <c r="AE241" s="106" t="str">
        <f t="shared" si="25"/>
        <v/>
      </c>
      <c r="AF241" s="106" t="str">
        <f t="shared" si="25"/>
        <v/>
      </c>
    </row>
    <row r="242" spans="1:32">
      <c r="A242" s="101" t="s">
        <v>3675</v>
      </c>
      <c r="B242" s="106"/>
      <c r="C242" s="106" t="str">
        <f t="shared" si="25"/>
        <v/>
      </c>
      <c r="D242" s="106" t="str">
        <f t="shared" si="25"/>
        <v/>
      </c>
      <c r="E242" s="106" t="str">
        <f t="shared" si="25"/>
        <v/>
      </c>
      <c r="F242" s="106" t="str">
        <f t="shared" si="25"/>
        <v/>
      </c>
      <c r="G242" s="106" t="str">
        <f t="shared" si="25"/>
        <v/>
      </c>
      <c r="H242" s="106" t="str">
        <f t="shared" si="25"/>
        <v/>
      </c>
      <c r="I242" s="106" t="str">
        <f t="shared" si="25"/>
        <v/>
      </c>
      <c r="J242" s="106" t="str">
        <f t="shared" si="25"/>
        <v/>
      </c>
      <c r="K242" s="106" t="str">
        <f t="shared" si="25"/>
        <v/>
      </c>
      <c r="L242" s="106" t="str">
        <f t="shared" si="25"/>
        <v/>
      </c>
      <c r="M242" s="106" t="str">
        <f t="shared" si="25"/>
        <v/>
      </c>
      <c r="N242" s="106" t="str">
        <f t="shared" si="25"/>
        <v/>
      </c>
      <c r="O242" s="106" t="str">
        <f t="shared" si="25"/>
        <v/>
      </c>
      <c r="P242" s="106" t="str">
        <f t="shared" si="25"/>
        <v/>
      </c>
      <c r="Q242" s="106" t="str">
        <f t="shared" si="25"/>
        <v/>
      </c>
      <c r="R242" s="106" t="str">
        <f t="shared" si="25"/>
        <v/>
      </c>
      <c r="S242" s="106" t="str">
        <f t="shared" si="25"/>
        <v/>
      </c>
      <c r="T242" s="106" t="str">
        <f t="shared" si="25"/>
        <v/>
      </c>
      <c r="U242" s="106" t="str">
        <f t="shared" si="25"/>
        <v/>
      </c>
      <c r="V242" s="106" t="str">
        <f t="shared" si="25"/>
        <v/>
      </c>
      <c r="W242" s="106" t="str">
        <f t="shared" si="25"/>
        <v/>
      </c>
      <c r="X242" s="106" t="str">
        <f t="shared" si="25"/>
        <v/>
      </c>
      <c r="Y242" s="106" t="str">
        <f t="shared" si="25"/>
        <v/>
      </c>
      <c r="Z242" s="106" t="str">
        <f t="shared" si="25"/>
        <v/>
      </c>
      <c r="AA242" s="106" t="str">
        <f t="shared" si="25"/>
        <v/>
      </c>
      <c r="AB242" s="106" t="str">
        <f t="shared" si="25"/>
        <v/>
      </c>
      <c r="AC242" s="106" t="str">
        <f t="shared" si="25"/>
        <v/>
      </c>
      <c r="AD242" s="106" t="str">
        <f t="shared" si="25"/>
        <v/>
      </c>
      <c r="AE242" s="106" t="str">
        <f t="shared" si="25"/>
        <v/>
      </c>
      <c r="AF242" s="106" t="str">
        <f t="shared" si="25"/>
        <v/>
      </c>
    </row>
    <row r="243" spans="1:32">
      <c r="A243" s="102" t="s">
        <v>3684</v>
      </c>
      <c r="B243" s="106"/>
      <c r="C243" s="106" t="str">
        <f t="shared" si="25"/>
        <v/>
      </c>
      <c r="D243" s="106" t="str">
        <f t="shared" si="25"/>
        <v/>
      </c>
      <c r="E243" s="106" t="str">
        <f t="shared" si="25"/>
        <v/>
      </c>
      <c r="F243" s="106" t="str">
        <f t="shared" si="25"/>
        <v/>
      </c>
      <c r="G243" s="106" t="str">
        <f t="shared" si="25"/>
        <v/>
      </c>
      <c r="H243" s="106" t="str">
        <f t="shared" si="25"/>
        <v/>
      </c>
      <c r="I243" s="106" t="str">
        <f t="shared" si="25"/>
        <v/>
      </c>
      <c r="J243" s="106" t="str">
        <f t="shared" si="25"/>
        <v/>
      </c>
      <c r="K243" s="106" t="str">
        <f t="shared" si="25"/>
        <v/>
      </c>
      <c r="L243" s="106" t="str">
        <f t="shared" si="25"/>
        <v/>
      </c>
      <c r="M243" s="106" t="str">
        <f t="shared" si="25"/>
        <v/>
      </c>
      <c r="N243" s="106" t="str">
        <f t="shared" si="25"/>
        <v/>
      </c>
      <c r="O243" s="106" t="str">
        <f t="shared" si="25"/>
        <v/>
      </c>
      <c r="P243" s="106" t="str">
        <f t="shared" si="25"/>
        <v/>
      </c>
      <c r="Q243" s="106" t="str">
        <f t="shared" si="25"/>
        <v/>
      </c>
      <c r="R243" s="106" t="str">
        <f t="shared" ref="R243:AF243" si="26">IFERROR(R92/Q92-1,"")</f>
        <v/>
      </c>
      <c r="S243" s="106" t="str">
        <f t="shared" si="26"/>
        <v/>
      </c>
      <c r="T243" s="106" t="str">
        <f t="shared" si="26"/>
        <v/>
      </c>
      <c r="U243" s="106" t="str">
        <f t="shared" si="26"/>
        <v/>
      </c>
      <c r="V243" s="106" t="str">
        <f t="shared" si="26"/>
        <v/>
      </c>
      <c r="W243" s="106" t="str">
        <f t="shared" si="26"/>
        <v/>
      </c>
      <c r="X243" s="106" t="str">
        <f t="shared" si="26"/>
        <v/>
      </c>
      <c r="Y243" s="106" t="str">
        <f t="shared" si="26"/>
        <v/>
      </c>
      <c r="Z243" s="106" t="str">
        <f t="shared" si="26"/>
        <v/>
      </c>
      <c r="AA243" s="106" t="str">
        <f t="shared" si="26"/>
        <v/>
      </c>
      <c r="AB243" s="106" t="str">
        <f t="shared" si="26"/>
        <v/>
      </c>
      <c r="AC243" s="106" t="str">
        <f t="shared" si="26"/>
        <v/>
      </c>
      <c r="AD243" s="106" t="str">
        <f t="shared" si="26"/>
        <v/>
      </c>
      <c r="AE243" s="106" t="str">
        <f t="shared" si="26"/>
        <v/>
      </c>
      <c r="AF243" s="106" t="str">
        <f t="shared" si="26"/>
        <v/>
      </c>
    </row>
    <row r="244" spans="1:32">
      <c r="A244" s="105" t="s">
        <v>3697</v>
      </c>
      <c r="B244" s="101">
        <f t="shared" ref="B244:AF244" si="27">B$1</f>
        <v>2020</v>
      </c>
      <c r="C244" s="101">
        <f t="shared" si="27"/>
        <v>2021</v>
      </c>
      <c r="D244" s="101">
        <f t="shared" si="27"/>
        <v>2022</v>
      </c>
      <c r="E244" s="101">
        <f t="shared" si="27"/>
        <v>2023</v>
      </c>
      <c r="F244" s="101">
        <f t="shared" si="27"/>
        <v>2024</v>
      </c>
      <c r="G244" s="101">
        <f t="shared" si="27"/>
        <v>2025</v>
      </c>
      <c r="H244" s="101">
        <f t="shared" si="27"/>
        <v>2026</v>
      </c>
      <c r="I244" s="101">
        <f t="shared" si="27"/>
        <v>2027</v>
      </c>
      <c r="J244" s="101">
        <f t="shared" si="27"/>
        <v>2028</v>
      </c>
      <c r="K244" s="101">
        <f t="shared" si="27"/>
        <v>2029</v>
      </c>
      <c r="L244" s="101">
        <f t="shared" si="27"/>
        <v>2030</v>
      </c>
      <c r="M244" s="101">
        <f t="shared" si="27"/>
        <v>2031</v>
      </c>
      <c r="N244" s="101">
        <f t="shared" si="27"/>
        <v>2032</v>
      </c>
      <c r="O244" s="101">
        <f t="shared" si="27"/>
        <v>2033</v>
      </c>
      <c r="P244" s="101">
        <f t="shared" si="27"/>
        <v>2034</v>
      </c>
      <c r="Q244" s="101">
        <f t="shared" si="27"/>
        <v>2035</v>
      </c>
      <c r="R244" s="101">
        <f t="shared" si="27"/>
        <v>2036</v>
      </c>
      <c r="S244" s="101">
        <f t="shared" si="27"/>
        <v>2037</v>
      </c>
      <c r="T244" s="101">
        <f t="shared" si="27"/>
        <v>2038</v>
      </c>
      <c r="U244" s="101">
        <f t="shared" si="27"/>
        <v>2039</v>
      </c>
      <c r="V244" s="101">
        <f t="shared" si="27"/>
        <v>2040</v>
      </c>
      <c r="W244" s="101">
        <f t="shared" si="27"/>
        <v>2041</v>
      </c>
      <c r="X244" s="101">
        <f t="shared" si="27"/>
        <v>2042</v>
      </c>
      <c r="Y244" s="101">
        <f t="shared" si="27"/>
        <v>2043</v>
      </c>
      <c r="Z244" s="101">
        <f t="shared" si="27"/>
        <v>2044</v>
      </c>
      <c r="AA244" s="101">
        <f t="shared" si="27"/>
        <v>2045</v>
      </c>
      <c r="AB244" s="101">
        <f t="shared" si="27"/>
        <v>2046</v>
      </c>
      <c r="AC244" s="101">
        <f t="shared" si="27"/>
        <v>2047</v>
      </c>
      <c r="AD244" s="101">
        <f t="shared" si="27"/>
        <v>2048</v>
      </c>
      <c r="AE244" s="101">
        <f t="shared" si="27"/>
        <v>2049</v>
      </c>
      <c r="AF244" s="101">
        <f t="shared" si="27"/>
        <v>2050</v>
      </c>
    </row>
    <row r="245" spans="1:32">
      <c r="A245" s="101" t="s">
        <v>3668</v>
      </c>
      <c r="B245" s="106"/>
      <c r="C245" s="106" t="str">
        <f t="shared" ref="C245:AF253" si="28">IFERROR(C94/B94-1,"")</f>
        <v/>
      </c>
      <c r="D245" s="106" t="str">
        <f t="shared" si="28"/>
        <v/>
      </c>
      <c r="E245" s="106" t="str">
        <f t="shared" si="28"/>
        <v/>
      </c>
      <c r="F245" s="106" t="str">
        <f t="shared" si="28"/>
        <v/>
      </c>
      <c r="G245" s="106" t="str">
        <f t="shared" si="28"/>
        <v/>
      </c>
      <c r="H245" s="106" t="str">
        <f t="shared" si="28"/>
        <v/>
      </c>
      <c r="I245" s="106" t="str">
        <f t="shared" si="28"/>
        <v/>
      </c>
      <c r="J245" s="106" t="str">
        <f t="shared" si="28"/>
        <v/>
      </c>
      <c r="K245" s="106" t="str">
        <f t="shared" si="28"/>
        <v/>
      </c>
      <c r="L245" s="106" t="str">
        <f t="shared" si="28"/>
        <v/>
      </c>
      <c r="M245" s="106" t="str">
        <f t="shared" si="28"/>
        <v/>
      </c>
      <c r="N245" s="106" t="str">
        <f t="shared" si="28"/>
        <v/>
      </c>
      <c r="O245" s="106" t="str">
        <f t="shared" si="28"/>
        <v/>
      </c>
      <c r="P245" s="106" t="str">
        <f t="shared" si="28"/>
        <v/>
      </c>
      <c r="Q245" s="106" t="str">
        <f t="shared" si="28"/>
        <v/>
      </c>
      <c r="R245" s="106" t="str">
        <f t="shared" si="28"/>
        <v/>
      </c>
      <c r="S245" s="106" t="str">
        <f t="shared" si="28"/>
        <v/>
      </c>
      <c r="T245" s="106" t="str">
        <f t="shared" si="28"/>
        <v/>
      </c>
      <c r="U245" s="106" t="str">
        <f t="shared" si="28"/>
        <v/>
      </c>
      <c r="V245" s="106" t="str">
        <f t="shared" si="28"/>
        <v/>
      </c>
      <c r="W245" s="106" t="str">
        <f t="shared" si="28"/>
        <v/>
      </c>
      <c r="X245" s="106" t="str">
        <f t="shared" si="28"/>
        <v/>
      </c>
      <c r="Y245" s="106" t="str">
        <f t="shared" si="28"/>
        <v/>
      </c>
      <c r="Z245" s="106" t="str">
        <f t="shared" si="28"/>
        <v/>
      </c>
      <c r="AA245" s="106" t="str">
        <f t="shared" si="28"/>
        <v/>
      </c>
      <c r="AB245" s="106" t="str">
        <f t="shared" si="28"/>
        <v/>
      </c>
      <c r="AC245" s="106" t="str">
        <f t="shared" si="28"/>
        <v/>
      </c>
      <c r="AD245" s="106" t="str">
        <f t="shared" si="28"/>
        <v/>
      </c>
      <c r="AE245" s="106" t="str">
        <f t="shared" si="28"/>
        <v/>
      </c>
      <c r="AF245" s="106" t="str">
        <f t="shared" si="28"/>
        <v/>
      </c>
    </row>
    <row r="246" spans="1:32">
      <c r="A246" s="101" t="s">
        <v>3669</v>
      </c>
      <c r="B246" s="106"/>
      <c r="C246" s="106">
        <f t="shared" si="28"/>
        <v>4.1190915313037202E-2</v>
      </c>
      <c r="D246" s="106">
        <f t="shared" si="28"/>
        <v>2.4206793457941522E-3</v>
      </c>
      <c r="E246" s="106">
        <f t="shared" si="28"/>
        <v>-3.7591613758745646E-2</v>
      </c>
      <c r="F246" s="106">
        <f t="shared" si="28"/>
        <v>-1.7546414724549209E-2</v>
      </c>
      <c r="G246" s="106">
        <f t="shared" si="28"/>
        <v>-4.2719173411604361E-2</v>
      </c>
      <c r="H246" s="106">
        <f t="shared" si="28"/>
        <v>-1.0735924032221011E-2</v>
      </c>
      <c r="I246" s="106">
        <f t="shared" si="28"/>
        <v>-9.7337597828170974E-3</v>
      </c>
      <c r="J246" s="106">
        <f t="shared" si="28"/>
        <v>-2.2987480466456489E-2</v>
      </c>
      <c r="K246" s="106">
        <f t="shared" si="28"/>
        <v>-3.4340810149580125E-3</v>
      </c>
      <c r="L246" s="106">
        <f t="shared" si="28"/>
        <v>-2.5141318446455507E-3</v>
      </c>
      <c r="M246" s="106">
        <f t="shared" si="28"/>
        <v>2.5129118795104155E-3</v>
      </c>
      <c r="N246" s="106">
        <f t="shared" si="28"/>
        <v>-1.4022073037936122E-2</v>
      </c>
      <c r="O246" s="106">
        <f t="shared" si="28"/>
        <v>-8.8194042182827559E-3</v>
      </c>
      <c r="P246" s="106">
        <f t="shared" si="28"/>
        <v>-3.0935211675401364E-3</v>
      </c>
      <c r="Q246" s="106">
        <f t="shared" si="28"/>
        <v>-8.6546953894790501E-3</v>
      </c>
      <c r="R246" s="106">
        <f t="shared" si="28"/>
        <v>-5.8882080948453597E-3</v>
      </c>
      <c r="S246" s="106">
        <f t="shared" si="28"/>
        <v>-8.4063351881213944E-4</v>
      </c>
      <c r="T246" s="106">
        <f t="shared" si="28"/>
        <v>7.9987815064592738E-3</v>
      </c>
      <c r="U246" s="106">
        <f t="shared" si="28"/>
        <v>-1.7178977967735598E-3</v>
      </c>
      <c r="V246" s="106">
        <f t="shared" si="28"/>
        <v>-6.2467302271462799E-4</v>
      </c>
      <c r="W246" s="106">
        <f t="shared" si="28"/>
        <v>-6.6773608617709534E-4</v>
      </c>
      <c r="X246" s="106">
        <f t="shared" si="28"/>
        <v>-3.0281707082370213E-3</v>
      </c>
      <c r="Y246" s="106">
        <f t="shared" si="28"/>
        <v>-8.9884386961336382E-4</v>
      </c>
      <c r="Z246" s="106">
        <f t="shared" si="28"/>
        <v>-1.4231415986645235E-3</v>
      </c>
      <c r="AA246" s="106">
        <f t="shared" si="28"/>
        <v>-2.8467117093692318E-3</v>
      </c>
      <c r="AB246" s="106">
        <f t="shared" si="28"/>
        <v>-1.2867390684785374E-3</v>
      </c>
      <c r="AC246" s="106">
        <f t="shared" si="28"/>
        <v>-1.384935592298242E-3</v>
      </c>
      <c r="AD246" s="106">
        <f t="shared" si="28"/>
        <v>-6.3493819947019192E-3</v>
      </c>
      <c r="AE246" s="106">
        <f t="shared" si="28"/>
        <v>-1.4581309001374665E-3</v>
      </c>
      <c r="AF246" s="106">
        <f t="shared" si="28"/>
        <v>-7.5004549908364027E-4</v>
      </c>
    </row>
    <row r="247" spans="1:32">
      <c r="A247" s="101" t="s">
        <v>3670</v>
      </c>
      <c r="B247" s="106"/>
      <c r="C247" s="106" t="str">
        <f t="shared" si="28"/>
        <v/>
      </c>
      <c r="D247" s="106" t="str">
        <f t="shared" si="28"/>
        <v/>
      </c>
      <c r="E247" s="106" t="str">
        <f t="shared" si="28"/>
        <v/>
      </c>
      <c r="F247" s="106" t="str">
        <f t="shared" si="28"/>
        <v/>
      </c>
      <c r="G247" s="106" t="str">
        <f t="shared" si="28"/>
        <v/>
      </c>
      <c r="H247" s="106" t="str">
        <f t="shared" si="28"/>
        <v/>
      </c>
      <c r="I247" s="106" t="str">
        <f t="shared" si="28"/>
        <v/>
      </c>
      <c r="J247" s="106" t="str">
        <f t="shared" si="28"/>
        <v/>
      </c>
      <c r="K247" s="106" t="str">
        <f t="shared" si="28"/>
        <v/>
      </c>
      <c r="L247" s="106" t="str">
        <f t="shared" si="28"/>
        <v/>
      </c>
      <c r="M247" s="106" t="str">
        <f t="shared" si="28"/>
        <v/>
      </c>
      <c r="N247" s="106" t="str">
        <f t="shared" si="28"/>
        <v/>
      </c>
      <c r="O247" s="106" t="str">
        <f t="shared" si="28"/>
        <v/>
      </c>
      <c r="P247" s="106" t="str">
        <f t="shared" si="28"/>
        <v/>
      </c>
      <c r="Q247" s="106" t="str">
        <f t="shared" si="28"/>
        <v/>
      </c>
      <c r="R247" s="106" t="str">
        <f t="shared" si="28"/>
        <v/>
      </c>
      <c r="S247" s="106" t="str">
        <f t="shared" si="28"/>
        <v/>
      </c>
      <c r="T247" s="106" t="str">
        <f t="shared" si="28"/>
        <v/>
      </c>
      <c r="U247" s="106" t="str">
        <f t="shared" si="28"/>
        <v/>
      </c>
      <c r="V247" s="106" t="str">
        <f t="shared" si="28"/>
        <v/>
      </c>
      <c r="W247" s="106" t="str">
        <f t="shared" si="28"/>
        <v/>
      </c>
      <c r="X247" s="106" t="str">
        <f t="shared" si="28"/>
        <v/>
      </c>
      <c r="Y247" s="106" t="str">
        <f t="shared" si="28"/>
        <v/>
      </c>
      <c r="Z247" s="106" t="str">
        <f t="shared" si="28"/>
        <v/>
      </c>
      <c r="AA247" s="106" t="str">
        <f t="shared" si="28"/>
        <v/>
      </c>
      <c r="AB247" s="106" t="str">
        <f t="shared" si="28"/>
        <v/>
      </c>
      <c r="AC247" s="106" t="str">
        <f t="shared" si="28"/>
        <v/>
      </c>
      <c r="AD247" s="106" t="str">
        <f t="shared" si="28"/>
        <v/>
      </c>
      <c r="AE247" s="106" t="str">
        <f t="shared" si="28"/>
        <v/>
      </c>
      <c r="AF247" s="106" t="str">
        <f t="shared" si="28"/>
        <v/>
      </c>
    </row>
    <row r="248" spans="1:32">
      <c r="A248" s="101" t="s">
        <v>3671</v>
      </c>
      <c r="B248" s="106"/>
      <c r="C248" s="106" t="str">
        <f t="shared" si="28"/>
        <v/>
      </c>
      <c r="D248" s="106" t="str">
        <f t="shared" si="28"/>
        <v/>
      </c>
      <c r="E248" s="106" t="str">
        <f t="shared" si="28"/>
        <v/>
      </c>
      <c r="F248" s="106" t="str">
        <f t="shared" si="28"/>
        <v/>
      </c>
      <c r="G248" s="106" t="str">
        <f t="shared" si="28"/>
        <v/>
      </c>
      <c r="H248" s="106" t="str">
        <f t="shared" si="28"/>
        <v/>
      </c>
      <c r="I248" s="106" t="str">
        <f t="shared" si="28"/>
        <v/>
      </c>
      <c r="J248" s="106" t="str">
        <f t="shared" si="28"/>
        <v/>
      </c>
      <c r="K248" s="106" t="str">
        <f t="shared" si="28"/>
        <v/>
      </c>
      <c r="L248" s="106" t="str">
        <f t="shared" si="28"/>
        <v/>
      </c>
      <c r="M248" s="106" t="str">
        <f t="shared" si="28"/>
        <v/>
      </c>
      <c r="N248" s="106" t="str">
        <f t="shared" si="28"/>
        <v/>
      </c>
      <c r="O248" s="106" t="str">
        <f t="shared" si="28"/>
        <v/>
      </c>
      <c r="P248" s="106" t="str">
        <f t="shared" si="28"/>
        <v/>
      </c>
      <c r="Q248" s="106" t="str">
        <f t="shared" si="28"/>
        <v/>
      </c>
      <c r="R248" s="106" t="str">
        <f t="shared" si="28"/>
        <v/>
      </c>
      <c r="S248" s="106" t="str">
        <f t="shared" si="28"/>
        <v/>
      </c>
      <c r="T248" s="106" t="str">
        <f t="shared" si="28"/>
        <v/>
      </c>
      <c r="U248" s="106" t="str">
        <f t="shared" si="28"/>
        <v/>
      </c>
      <c r="V248" s="106" t="str">
        <f t="shared" si="28"/>
        <v/>
      </c>
      <c r="W248" s="106" t="str">
        <f t="shared" si="28"/>
        <v/>
      </c>
      <c r="X248" s="106" t="str">
        <f t="shared" si="28"/>
        <v/>
      </c>
      <c r="Y248" s="106" t="str">
        <f t="shared" si="28"/>
        <v/>
      </c>
      <c r="Z248" s="106" t="str">
        <f t="shared" si="28"/>
        <v/>
      </c>
      <c r="AA248" s="106" t="str">
        <f t="shared" si="28"/>
        <v/>
      </c>
      <c r="AB248" s="106" t="str">
        <f t="shared" si="28"/>
        <v/>
      </c>
      <c r="AC248" s="106" t="str">
        <f t="shared" si="28"/>
        <v/>
      </c>
      <c r="AD248" s="106" t="str">
        <f t="shared" si="28"/>
        <v/>
      </c>
      <c r="AE248" s="106" t="str">
        <f t="shared" si="28"/>
        <v/>
      </c>
      <c r="AF248" s="106" t="str">
        <f t="shared" si="28"/>
        <v/>
      </c>
    </row>
    <row r="249" spans="1:32">
      <c r="A249" s="101" t="s">
        <v>3672</v>
      </c>
      <c r="B249" s="106"/>
      <c r="C249" s="106" t="str">
        <f t="shared" si="28"/>
        <v/>
      </c>
      <c r="D249" s="106" t="str">
        <f t="shared" si="28"/>
        <v/>
      </c>
      <c r="E249" s="106" t="str">
        <f t="shared" si="28"/>
        <v/>
      </c>
      <c r="F249" s="106" t="str">
        <f t="shared" si="28"/>
        <v/>
      </c>
      <c r="G249" s="106" t="str">
        <f t="shared" si="28"/>
        <v/>
      </c>
      <c r="H249" s="106" t="str">
        <f t="shared" si="28"/>
        <v/>
      </c>
      <c r="I249" s="106" t="str">
        <f t="shared" si="28"/>
        <v/>
      </c>
      <c r="J249" s="106" t="str">
        <f t="shared" si="28"/>
        <v/>
      </c>
      <c r="K249" s="106" t="str">
        <f t="shared" si="28"/>
        <v/>
      </c>
      <c r="L249" s="106" t="str">
        <f t="shared" si="28"/>
        <v/>
      </c>
      <c r="M249" s="106" t="str">
        <f t="shared" si="28"/>
        <v/>
      </c>
      <c r="N249" s="106" t="str">
        <f t="shared" si="28"/>
        <v/>
      </c>
      <c r="O249" s="106" t="str">
        <f t="shared" si="28"/>
        <v/>
      </c>
      <c r="P249" s="106" t="str">
        <f t="shared" si="28"/>
        <v/>
      </c>
      <c r="Q249" s="106" t="str">
        <f t="shared" si="28"/>
        <v/>
      </c>
      <c r="R249" s="106" t="str">
        <f t="shared" si="28"/>
        <v/>
      </c>
      <c r="S249" s="106" t="str">
        <f t="shared" si="28"/>
        <v/>
      </c>
      <c r="T249" s="106" t="str">
        <f t="shared" si="28"/>
        <v/>
      </c>
      <c r="U249" s="106" t="str">
        <f t="shared" si="28"/>
        <v/>
      </c>
      <c r="V249" s="106" t="str">
        <f t="shared" si="28"/>
        <v/>
      </c>
      <c r="W249" s="106" t="str">
        <f t="shared" si="28"/>
        <v/>
      </c>
      <c r="X249" s="106" t="str">
        <f t="shared" si="28"/>
        <v/>
      </c>
      <c r="Y249" s="106" t="str">
        <f t="shared" si="28"/>
        <v/>
      </c>
      <c r="Z249" s="106" t="str">
        <f t="shared" si="28"/>
        <v/>
      </c>
      <c r="AA249" s="106" t="str">
        <f t="shared" si="28"/>
        <v/>
      </c>
      <c r="AB249" s="106" t="str">
        <f t="shared" si="28"/>
        <v/>
      </c>
      <c r="AC249" s="106" t="str">
        <f t="shared" si="28"/>
        <v/>
      </c>
      <c r="AD249" s="106" t="str">
        <f t="shared" si="28"/>
        <v/>
      </c>
      <c r="AE249" s="106" t="str">
        <f t="shared" si="28"/>
        <v/>
      </c>
      <c r="AF249" s="106" t="str">
        <f t="shared" si="28"/>
        <v/>
      </c>
    </row>
    <row r="250" spans="1:32">
      <c r="A250" s="101" t="s">
        <v>3673</v>
      </c>
      <c r="B250" s="106"/>
      <c r="C250" s="106" t="str">
        <f t="shared" si="28"/>
        <v/>
      </c>
      <c r="D250" s="106" t="str">
        <f t="shared" si="28"/>
        <v/>
      </c>
      <c r="E250" s="106" t="str">
        <f t="shared" si="28"/>
        <v/>
      </c>
      <c r="F250" s="106" t="str">
        <f t="shared" si="28"/>
        <v/>
      </c>
      <c r="G250" s="106" t="str">
        <f t="shared" si="28"/>
        <v/>
      </c>
      <c r="H250" s="106" t="str">
        <f t="shared" si="28"/>
        <v/>
      </c>
      <c r="I250" s="106" t="str">
        <f t="shared" si="28"/>
        <v/>
      </c>
      <c r="J250" s="106" t="str">
        <f t="shared" si="28"/>
        <v/>
      </c>
      <c r="K250" s="106" t="str">
        <f t="shared" si="28"/>
        <v/>
      </c>
      <c r="L250" s="106" t="str">
        <f t="shared" si="28"/>
        <v/>
      </c>
      <c r="M250" s="106" t="str">
        <f t="shared" si="28"/>
        <v/>
      </c>
      <c r="N250" s="106" t="str">
        <f t="shared" si="28"/>
        <v/>
      </c>
      <c r="O250" s="106" t="str">
        <f t="shared" si="28"/>
        <v/>
      </c>
      <c r="P250" s="106" t="str">
        <f t="shared" si="28"/>
        <v/>
      </c>
      <c r="Q250" s="106" t="str">
        <f t="shared" si="28"/>
        <v/>
      </c>
      <c r="R250" s="106" t="str">
        <f t="shared" si="28"/>
        <v/>
      </c>
      <c r="S250" s="106" t="str">
        <f t="shared" si="28"/>
        <v/>
      </c>
      <c r="T250" s="106" t="str">
        <f t="shared" si="28"/>
        <v/>
      </c>
      <c r="U250" s="106" t="str">
        <f t="shared" si="28"/>
        <v/>
      </c>
      <c r="V250" s="106" t="str">
        <f t="shared" si="28"/>
        <v/>
      </c>
      <c r="W250" s="106" t="str">
        <f t="shared" si="28"/>
        <v/>
      </c>
      <c r="X250" s="106" t="str">
        <f t="shared" si="28"/>
        <v/>
      </c>
      <c r="Y250" s="106" t="str">
        <f t="shared" si="28"/>
        <v/>
      </c>
      <c r="Z250" s="106" t="str">
        <f t="shared" si="28"/>
        <v/>
      </c>
      <c r="AA250" s="106" t="str">
        <f t="shared" si="28"/>
        <v/>
      </c>
      <c r="AB250" s="106" t="str">
        <f t="shared" si="28"/>
        <v/>
      </c>
      <c r="AC250" s="106" t="str">
        <f t="shared" si="28"/>
        <v/>
      </c>
      <c r="AD250" s="106" t="str">
        <f t="shared" si="28"/>
        <v/>
      </c>
      <c r="AE250" s="106" t="str">
        <f t="shared" si="28"/>
        <v/>
      </c>
      <c r="AF250" s="106" t="str">
        <f t="shared" si="28"/>
        <v/>
      </c>
    </row>
    <row r="251" spans="1:32">
      <c r="A251" s="101" t="s">
        <v>3674</v>
      </c>
      <c r="B251" s="106"/>
      <c r="C251" s="106" t="str">
        <f t="shared" si="28"/>
        <v/>
      </c>
      <c r="D251" s="106" t="str">
        <f t="shared" si="28"/>
        <v/>
      </c>
      <c r="E251" s="106" t="str">
        <f t="shared" si="28"/>
        <v/>
      </c>
      <c r="F251" s="106" t="str">
        <f t="shared" si="28"/>
        <v/>
      </c>
      <c r="G251" s="106" t="str">
        <f t="shared" si="28"/>
        <v/>
      </c>
      <c r="H251" s="106" t="str">
        <f t="shared" si="28"/>
        <v/>
      </c>
      <c r="I251" s="106" t="str">
        <f t="shared" si="28"/>
        <v/>
      </c>
      <c r="J251" s="106" t="str">
        <f t="shared" si="28"/>
        <v/>
      </c>
      <c r="K251" s="106" t="str">
        <f t="shared" si="28"/>
        <v/>
      </c>
      <c r="L251" s="106" t="str">
        <f t="shared" si="28"/>
        <v/>
      </c>
      <c r="M251" s="106" t="str">
        <f t="shared" si="28"/>
        <v/>
      </c>
      <c r="N251" s="106" t="str">
        <f t="shared" si="28"/>
        <v/>
      </c>
      <c r="O251" s="106" t="str">
        <f t="shared" si="28"/>
        <v/>
      </c>
      <c r="P251" s="106" t="str">
        <f t="shared" si="28"/>
        <v/>
      </c>
      <c r="Q251" s="106" t="str">
        <f t="shared" si="28"/>
        <v/>
      </c>
      <c r="R251" s="106" t="str">
        <f t="shared" si="28"/>
        <v/>
      </c>
      <c r="S251" s="106" t="str">
        <f t="shared" si="28"/>
        <v/>
      </c>
      <c r="T251" s="106" t="str">
        <f t="shared" si="28"/>
        <v/>
      </c>
      <c r="U251" s="106" t="str">
        <f t="shared" si="28"/>
        <v/>
      </c>
      <c r="V251" s="106" t="str">
        <f t="shared" si="28"/>
        <v/>
      </c>
      <c r="W251" s="106" t="str">
        <f t="shared" si="28"/>
        <v/>
      </c>
      <c r="X251" s="106" t="str">
        <f t="shared" si="28"/>
        <v/>
      </c>
      <c r="Y251" s="106" t="str">
        <f t="shared" si="28"/>
        <v/>
      </c>
      <c r="Z251" s="106" t="str">
        <f t="shared" si="28"/>
        <v/>
      </c>
      <c r="AA251" s="106" t="str">
        <f t="shared" si="28"/>
        <v/>
      </c>
      <c r="AB251" s="106" t="str">
        <f t="shared" si="28"/>
        <v/>
      </c>
      <c r="AC251" s="106" t="str">
        <f t="shared" si="28"/>
        <v/>
      </c>
      <c r="AD251" s="106" t="str">
        <f t="shared" si="28"/>
        <v/>
      </c>
      <c r="AE251" s="106" t="str">
        <f t="shared" si="28"/>
        <v/>
      </c>
      <c r="AF251" s="106" t="str">
        <f t="shared" si="28"/>
        <v/>
      </c>
    </row>
    <row r="252" spans="1:32">
      <c r="A252" s="101" t="s">
        <v>3675</v>
      </c>
      <c r="B252" s="106"/>
      <c r="C252" s="106" t="str">
        <f t="shared" si="28"/>
        <v/>
      </c>
      <c r="D252" s="106" t="str">
        <f t="shared" si="28"/>
        <v/>
      </c>
      <c r="E252" s="106" t="str">
        <f t="shared" si="28"/>
        <v/>
      </c>
      <c r="F252" s="106" t="str">
        <f t="shared" si="28"/>
        <v/>
      </c>
      <c r="G252" s="106" t="str">
        <f t="shared" si="28"/>
        <v/>
      </c>
      <c r="H252" s="106" t="str">
        <f t="shared" si="28"/>
        <v/>
      </c>
      <c r="I252" s="106" t="str">
        <f t="shared" si="28"/>
        <v/>
      </c>
      <c r="J252" s="106" t="str">
        <f t="shared" si="28"/>
        <v/>
      </c>
      <c r="K252" s="106" t="str">
        <f t="shared" si="28"/>
        <v/>
      </c>
      <c r="L252" s="106" t="str">
        <f t="shared" si="28"/>
        <v/>
      </c>
      <c r="M252" s="106" t="str">
        <f t="shared" si="28"/>
        <v/>
      </c>
      <c r="N252" s="106" t="str">
        <f t="shared" si="28"/>
        <v/>
      </c>
      <c r="O252" s="106" t="str">
        <f t="shared" si="28"/>
        <v/>
      </c>
      <c r="P252" s="106" t="str">
        <f t="shared" si="28"/>
        <v/>
      </c>
      <c r="Q252" s="106" t="str">
        <f t="shared" si="28"/>
        <v/>
      </c>
      <c r="R252" s="106" t="str">
        <f t="shared" si="28"/>
        <v/>
      </c>
      <c r="S252" s="106" t="str">
        <f t="shared" si="28"/>
        <v/>
      </c>
      <c r="T252" s="106" t="str">
        <f t="shared" si="28"/>
        <v/>
      </c>
      <c r="U252" s="106" t="str">
        <f t="shared" si="28"/>
        <v/>
      </c>
      <c r="V252" s="106" t="str">
        <f t="shared" si="28"/>
        <v/>
      </c>
      <c r="W252" s="106" t="str">
        <f t="shared" si="28"/>
        <v/>
      </c>
      <c r="X252" s="106" t="str">
        <f t="shared" si="28"/>
        <v/>
      </c>
      <c r="Y252" s="106" t="str">
        <f t="shared" si="28"/>
        <v/>
      </c>
      <c r="Z252" s="106" t="str">
        <f t="shared" si="28"/>
        <v/>
      </c>
      <c r="AA252" s="106" t="str">
        <f t="shared" si="28"/>
        <v/>
      </c>
      <c r="AB252" s="106" t="str">
        <f t="shared" si="28"/>
        <v/>
      </c>
      <c r="AC252" s="106" t="str">
        <f t="shared" si="28"/>
        <v/>
      </c>
      <c r="AD252" s="106" t="str">
        <f t="shared" si="28"/>
        <v/>
      </c>
      <c r="AE252" s="106" t="str">
        <f t="shared" si="28"/>
        <v/>
      </c>
      <c r="AF252" s="106" t="str">
        <f t="shared" si="28"/>
        <v/>
      </c>
    </row>
    <row r="253" spans="1:32">
      <c r="A253" s="102" t="s">
        <v>3685</v>
      </c>
      <c r="B253" s="106"/>
      <c r="C253" s="106" t="str">
        <f t="shared" si="28"/>
        <v/>
      </c>
      <c r="D253" s="106" t="str">
        <f t="shared" si="28"/>
        <v/>
      </c>
      <c r="E253" s="106" t="str">
        <f t="shared" si="28"/>
        <v/>
      </c>
      <c r="F253" s="106" t="str">
        <f t="shared" si="28"/>
        <v/>
      </c>
      <c r="G253" s="106" t="str">
        <f t="shared" si="28"/>
        <v/>
      </c>
      <c r="H253" s="106" t="str">
        <f t="shared" si="28"/>
        <v/>
      </c>
      <c r="I253" s="106" t="str">
        <f t="shared" si="28"/>
        <v/>
      </c>
      <c r="J253" s="106" t="str">
        <f t="shared" si="28"/>
        <v/>
      </c>
      <c r="K253" s="106" t="str">
        <f t="shared" si="28"/>
        <v/>
      </c>
      <c r="L253" s="106" t="str">
        <f t="shared" si="28"/>
        <v/>
      </c>
      <c r="M253" s="106" t="str">
        <f t="shared" si="28"/>
        <v/>
      </c>
      <c r="N253" s="106" t="str">
        <f t="shared" si="28"/>
        <v/>
      </c>
      <c r="O253" s="106" t="str">
        <f t="shared" si="28"/>
        <v/>
      </c>
      <c r="P253" s="106" t="str">
        <f t="shared" si="28"/>
        <v/>
      </c>
      <c r="Q253" s="106" t="str">
        <f t="shared" si="28"/>
        <v/>
      </c>
      <c r="R253" s="106" t="str">
        <f t="shared" ref="R253:AF253" si="29">IFERROR(R102/Q102-1,"")</f>
        <v/>
      </c>
      <c r="S253" s="106" t="str">
        <f t="shared" si="29"/>
        <v/>
      </c>
      <c r="T253" s="106" t="str">
        <f t="shared" si="29"/>
        <v/>
      </c>
      <c r="U253" s="106" t="str">
        <f t="shared" si="29"/>
        <v/>
      </c>
      <c r="V253" s="106" t="str">
        <f t="shared" si="29"/>
        <v/>
      </c>
      <c r="W253" s="106" t="str">
        <f t="shared" si="29"/>
        <v/>
      </c>
      <c r="X253" s="106" t="str">
        <f t="shared" si="29"/>
        <v/>
      </c>
      <c r="Y253" s="106" t="str">
        <f t="shared" si="29"/>
        <v/>
      </c>
      <c r="Z253" s="106" t="str">
        <f t="shared" si="29"/>
        <v/>
      </c>
      <c r="AA253" s="106" t="str">
        <f t="shared" si="29"/>
        <v/>
      </c>
      <c r="AB253" s="106" t="str">
        <f t="shared" si="29"/>
        <v/>
      </c>
      <c r="AC253" s="106" t="str">
        <f t="shared" si="29"/>
        <v/>
      </c>
      <c r="AD253" s="106" t="str">
        <f t="shared" si="29"/>
        <v/>
      </c>
      <c r="AE253" s="106" t="str">
        <f t="shared" si="29"/>
        <v/>
      </c>
      <c r="AF253" s="106" t="str">
        <f t="shared" si="29"/>
        <v/>
      </c>
    </row>
    <row r="254" spans="1:32">
      <c r="A254" s="105" t="s">
        <v>3697</v>
      </c>
      <c r="B254" s="101">
        <f t="shared" ref="B254:AF254" si="30">B$1</f>
        <v>2020</v>
      </c>
      <c r="C254" s="101">
        <f t="shared" si="30"/>
        <v>2021</v>
      </c>
      <c r="D254" s="101">
        <f t="shared" si="30"/>
        <v>2022</v>
      </c>
      <c r="E254" s="101">
        <f t="shared" si="30"/>
        <v>2023</v>
      </c>
      <c r="F254" s="101">
        <f t="shared" si="30"/>
        <v>2024</v>
      </c>
      <c r="G254" s="101">
        <f t="shared" si="30"/>
        <v>2025</v>
      </c>
      <c r="H254" s="101">
        <f t="shared" si="30"/>
        <v>2026</v>
      </c>
      <c r="I254" s="101">
        <f t="shared" si="30"/>
        <v>2027</v>
      </c>
      <c r="J254" s="101">
        <f t="shared" si="30"/>
        <v>2028</v>
      </c>
      <c r="K254" s="101">
        <f t="shared" si="30"/>
        <v>2029</v>
      </c>
      <c r="L254" s="101">
        <f t="shared" si="30"/>
        <v>2030</v>
      </c>
      <c r="M254" s="101">
        <f t="shared" si="30"/>
        <v>2031</v>
      </c>
      <c r="N254" s="101">
        <f t="shared" si="30"/>
        <v>2032</v>
      </c>
      <c r="O254" s="101">
        <f t="shared" si="30"/>
        <v>2033</v>
      </c>
      <c r="P254" s="101">
        <f t="shared" si="30"/>
        <v>2034</v>
      </c>
      <c r="Q254" s="101">
        <f t="shared" si="30"/>
        <v>2035</v>
      </c>
      <c r="R254" s="101">
        <f t="shared" si="30"/>
        <v>2036</v>
      </c>
      <c r="S254" s="101">
        <f t="shared" si="30"/>
        <v>2037</v>
      </c>
      <c r="T254" s="101">
        <f t="shared" si="30"/>
        <v>2038</v>
      </c>
      <c r="U254" s="101">
        <f t="shared" si="30"/>
        <v>2039</v>
      </c>
      <c r="V254" s="101">
        <f t="shared" si="30"/>
        <v>2040</v>
      </c>
      <c r="W254" s="101">
        <f t="shared" si="30"/>
        <v>2041</v>
      </c>
      <c r="X254" s="101">
        <f t="shared" si="30"/>
        <v>2042</v>
      </c>
      <c r="Y254" s="101">
        <f t="shared" si="30"/>
        <v>2043</v>
      </c>
      <c r="Z254" s="101">
        <f t="shared" si="30"/>
        <v>2044</v>
      </c>
      <c r="AA254" s="101">
        <f t="shared" si="30"/>
        <v>2045</v>
      </c>
      <c r="AB254" s="101">
        <f t="shared" si="30"/>
        <v>2046</v>
      </c>
      <c r="AC254" s="101">
        <f t="shared" si="30"/>
        <v>2047</v>
      </c>
      <c r="AD254" s="101">
        <f t="shared" si="30"/>
        <v>2048</v>
      </c>
      <c r="AE254" s="101">
        <f t="shared" si="30"/>
        <v>2049</v>
      </c>
      <c r="AF254" s="101">
        <f t="shared" si="30"/>
        <v>2050</v>
      </c>
    </row>
    <row r="255" spans="1:32">
      <c r="A255" s="101" t="s">
        <v>3668</v>
      </c>
      <c r="B255" s="106"/>
      <c r="C255" s="106" t="str">
        <f t="shared" ref="C255:AF263" si="31">IFERROR(C104/B104-1,"")</f>
        <v/>
      </c>
      <c r="D255" s="106" t="str">
        <f t="shared" si="31"/>
        <v/>
      </c>
      <c r="E255" s="106" t="str">
        <f t="shared" si="31"/>
        <v/>
      </c>
      <c r="F255" s="106" t="str">
        <f t="shared" si="31"/>
        <v/>
      </c>
      <c r="G255" s="106" t="str">
        <f t="shared" si="31"/>
        <v/>
      </c>
      <c r="H255" s="106" t="str">
        <f t="shared" si="31"/>
        <v/>
      </c>
      <c r="I255" s="106" t="str">
        <f t="shared" si="31"/>
        <v/>
      </c>
      <c r="J255" s="106" t="str">
        <f t="shared" si="31"/>
        <v/>
      </c>
      <c r="K255" s="106" t="str">
        <f t="shared" si="31"/>
        <v/>
      </c>
      <c r="L255" s="106" t="str">
        <f t="shared" si="31"/>
        <v/>
      </c>
      <c r="M255" s="106" t="str">
        <f t="shared" si="31"/>
        <v/>
      </c>
      <c r="N255" s="106" t="str">
        <f t="shared" si="31"/>
        <v/>
      </c>
      <c r="O255" s="106" t="str">
        <f t="shared" si="31"/>
        <v/>
      </c>
      <c r="P255" s="106" t="str">
        <f t="shared" si="31"/>
        <v/>
      </c>
      <c r="Q255" s="106" t="str">
        <f t="shared" si="31"/>
        <v/>
      </c>
      <c r="R255" s="106" t="str">
        <f t="shared" si="31"/>
        <v/>
      </c>
      <c r="S255" s="106" t="str">
        <f t="shared" si="31"/>
        <v/>
      </c>
      <c r="T255" s="106" t="str">
        <f t="shared" si="31"/>
        <v/>
      </c>
      <c r="U255" s="106" t="str">
        <f t="shared" si="31"/>
        <v/>
      </c>
      <c r="V255" s="106" t="str">
        <f t="shared" si="31"/>
        <v/>
      </c>
      <c r="W255" s="106" t="str">
        <f t="shared" si="31"/>
        <v/>
      </c>
      <c r="X255" s="106" t="str">
        <f t="shared" si="31"/>
        <v/>
      </c>
      <c r="Y255" s="106" t="str">
        <f t="shared" si="31"/>
        <v/>
      </c>
      <c r="Z255" s="106" t="str">
        <f t="shared" si="31"/>
        <v/>
      </c>
      <c r="AA255" s="106" t="str">
        <f t="shared" si="31"/>
        <v/>
      </c>
      <c r="AB255" s="106" t="str">
        <f t="shared" si="31"/>
        <v/>
      </c>
      <c r="AC255" s="106" t="str">
        <f t="shared" si="31"/>
        <v/>
      </c>
      <c r="AD255" s="106" t="str">
        <f t="shared" si="31"/>
        <v/>
      </c>
      <c r="AE255" s="106" t="str">
        <f t="shared" si="31"/>
        <v/>
      </c>
      <c r="AF255" s="106" t="str">
        <f t="shared" si="31"/>
        <v/>
      </c>
    </row>
    <row r="256" spans="1:32">
      <c r="A256" s="101" t="s">
        <v>3669</v>
      </c>
      <c r="B256" s="106"/>
      <c r="C256" s="106" t="str">
        <f t="shared" si="31"/>
        <v/>
      </c>
      <c r="D256" s="106" t="str">
        <f t="shared" si="31"/>
        <v/>
      </c>
      <c r="E256" s="106" t="str">
        <f t="shared" si="31"/>
        <v/>
      </c>
      <c r="F256" s="106" t="str">
        <f t="shared" si="31"/>
        <v/>
      </c>
      <c r="G256" s="106" t="str">
        <f t="shared" si="31"/>
        <v/>
      </c>
      <c r="H256" s="106" t="str">
        <f t="shared" si="31"/>
        <v/>
      </c>
      <c r="I256" s="106" t="str">
        <f t="shared" si="31"/>
        <v/>
      </c>
      <c r="J256" s="106" t="str">
        <f t="shared" si="31"/>
        <v/>
      </c>
      <c r="K256" s="106" t="str">
        <f t="shared" si="31"/>
        <v/>
      </c>
      <c r="L256" s="106" t="str">
        <f t="shared" si="31"/>
        <v/>
      </c>
      <c r="M256" s="106" t="str">
        <f t="shared" si="31"/>
        <v/>
      </c>
      <c r="N256" s="106" t="str">
        <f t="shared" si="31"/>
        <v/>
      </c>
      <c r="O256" s="106" t="str">
        <f t="shared" si="31"/>
        <v/>
      </c>
      <c r="P256" s="106" t="str">
        <f t="shared" si="31"/>
        <v/>
      </c>
      <c r="Q256" s="106" t="str">
        <f t="shared" si="31"/>
        <v/>
      </c>
      <c r="R256" s="106" t="str">
        <f t="shared" si="31"/>
        <v/>
      </c>
      <c r="S256" s="106" t="str">
        <f t="shared" si="31"/>
        <v/>
      </c>
      <c r="T256" s="106" t="str">
        <f t="shared" si="31"/>
        <v/>
      </c>
      <c r="U256" s="106" t="str">
        <f t="shared" si="31"/>
        <v/>
      </c>
      <c r="V256" s="106" t="str">
        <f t="shared" si="31"/>
        <v/>
      </c>
      <c r="W256" s="106" t="str">
        <f t="shared" si="31"/>
        <v/>
      </c>
      <c r="X256" s="106" t="str">
        <f t="shared" si="31"/>
        <v/>
      </c>
      <c r="Y256" s="106" t="str">
        <f t="shared" si="31"/>
        <v/>
      </c>
      <c r="Z256" s="106" t="str">
        <f t="shared" si="31"/>
        <v/>
      </c>
      <c r="AA256" s="106" t="str">
        <f t="shared" si="31"/>
        <v/>
      </c>
      <c r="AB256" s="106" t="str">
        <f t="shared" si="31"/>
        <v/>
      </c>
      <c r="AC256" s="106" t="str">
        <f t="shared" si="31"/>
        <v/>
      </c>
      <c r="AD256" s="106" t="str">
        <f t="shared" si="31"/>
        <v/>
      </c>
      <c r="AE256" s="106" t="str">
        <f t="shared" si="31"/>
        <v/>
      </c>
      <c r="AF256" s="106" t="str">
        <f t="shared" si="31"/>
        <v/>
      </c>
    </row>
    <row r="257" spans="1:32">
      <c r="A257" s="101" t="s">
        <v>3670</v>
      </c>
      <c r="B257" s="106"/>
      <c r="C257" s="106" t="str">
        <f t="shared" si="31"/>
        <v/>
      </c>
      <c r="D257" s="106" t="str">
        <f t="shared" si="31"/>
        <v/>
      </c>
      <c r="E257" s="106" t="str">
        <f t="shared" si="31"/>
        <v/>
      </c>
      <c r="F257" s="106" t="str">
        <f t="shared" si="31"/>
        <v/>
      </c>
      <c r="G257" s="106" t="str">
        <f t="shared" si="31"/>
        <v/>
      </c>
      <c r="H257" s="106" t="str">
        <f t="shared" si="31"/>
        <v/>
      </c>
      <c r="I257" s="106" t="str">
        <f t="shared" si="31"/>
        <v/>
      </c>
      <c r="J257" s="106" t="str">
        <f t="shared" si="31"/>
        <v/>
      </c>
      <c r="K257" s="106" t="str">
        <f t="shared" si="31"/>
        <v/>
      </c>
      <c r="L257" s="106" t="str">
        <f t="shared" si="31"/>
        <v/>
      </c>
      <c r="M257" s="106" t="str">
        <f t="shared" si="31"/>
        <v/>
      </c>
      <c r="N257" s="106" t="str">
        <f t="shared" si="31"/>
        <v/>
      </c>
      <c r="O257" s="106" t="str">
        <f t="shared" si="31"/>
        <v/>
      </c>
      <c r="P257" s="106" t="str">
        <f t="shared" si="31"/>
        <v/>
      </c>
      <c r="Q257" s="106" t="str">
        <f t="shared" si="31"/>
        <v/>
      </c>
      <c r="R257" s="106" t="str">
        <f t="shared" si="31"/>
        <v/>
      </c>
      <c r="S257" s="106" t="str">
        <f t="shared" si="31"/>
        <v/>
      </c>
      <c r="T257" s="106" t="str">
        <f t="shared" si="31"/>
        <v/>
      </c>
      <c r="U257" s="106" t="str">
        <f t="shared" si="31"/>
        <v/>
      </c>
      <c r="V257" s="106" t="str">
        <f t="shared" si="31"/>
        <v/>
      </c>
      <c r="W257" s="106" t="str">
        <f t="shared" si="31"/>
        <v/>
      </c>
      <c r="X257" s="106" t="str">
        <f t="shared" si="31"/>
        <v/>
      </c>
      <c r="Y257" s="106" t="str">
        <f t="shared" si="31"/>
        <v/>
      </c>
      <c r="Z257" s="106" t="str">
        <f t="shared" si="31"/>
        <v/>
      </c>
      <c r="AA257" s="106" t="str">
        <f t="shared" si="31"/>
        <v/>
      </c>
      <c r="AB257" s="106" t="str">
        <f t="shared" si="31"/>
        <v/>
      </c>
      <c r="AC257" s="106" t="str">
        <f t="shared" si="31"/>
        <v/>
      </c>
      <c r="AD257" s="106" t="str">
        <f t="shared" si="31"/>
        <v/>
      </c>
      <c r="AE257" s="106" t="str">
        <f t="shared" si="31"/>
        <v/>
      </c>
      <c r="AF257" s="106" t="str">
        <f t="shared" si="31"/>
        <v/>
      </c>
    </row>
    <row r="258" spans="1:32">
      <c r="A258" s="101" t="s">
        <v>3671</v>
      </c>
      <c r="B258" s="106"/>
      <c r="C258" s="106" t="str">
        <f t="shared" si="31"/>
        <v/>
      </c>
      <c r="D258" s="106" t="str">
        <f t="shared" si="31"/>
        <v/>
      </c>
      <c r="E258" s="106" t="str">
        <f t="shared" si="31"/>
        <v/>
      </c>
      <c r="F258" s="106" t="str">
        <f t="shared" si="31"/>
        <v/>
      </c>
      <c r="G258" s="106" t="str">
        <f t="shared" si="31"/>
        <v/>
      </c>
      <c r="H258" s="106" t="str">
        <f t="shared" si="31"/>
        <v/>
      </c>
      <c r="I258" s="106" t="str">
        <f t="shared" si="31"/>
        <v/>
      </c>
      <c r="J258" s="106" t="str">
        <f t="shared" si="31"/>
        <v/>
      </c>
      <c r="K258" s="106" t="str">
        <f t="shared" si="31"/>
        <v/>
      </c>
      <c r="L258" s="106" t="str">
        <f t="shared" si="31"/>
        <v/>
      </c>
      <c r="M258" s="106" t="str">
        <f t="shared" si="31"/>
        <v/>
      </c>
      <c r="N258" s="106" t="str">
        <f t="shared" si="31"/>
        <v/>
      </c>
      <c r="O258" s="106" t="str">
        <f t="shared" si="31"/>
        <v/>
      </c>
      <c r="P258" s="106" t="str">
        <f t="shared" si="31"/>
        <v/>
      </c>
      <c r="Q258" s="106" t="str">
        <f t="shared" si="31"/>
        <v/>
      </c>
      <c r="R258" s="106" t="str">
        <f t="shared" si="31"/>
        <v/>
      </c>
      <c r="S258" s="106" t="str">
        <f t="shared" si="31"/>
        <v/>
      </c>
      <c r="T258" s="106" t="str">
        <f t="shared" si="31"/>
        <v/>
      </c>
      <c r="U258" s="106" t="str">
        <f t="shared" si="31"/>
        <v/>
      </c>
      <c r="V258" s="106" t="str">
        <f t="shared" si="31"/>
        <v/>
      </c>
      <c r="W258" s="106" t="str">
        <f t="shared" si="31"/>
        <v/>
      </c>
      <c r="X258" s="106" t="str">
        <f t="shared" si="31"/>
        <v/>
      </c>
      <c r="Y258" s="106" t="str">
        <f t="shared" si="31"/>
        <v/>
      </c>
      <c r="Z258" s="106" t="str">
        <f t="shared" si="31"/>
        <v/>
      </c>
      <c r="AA258" s="106" t="str">
        <f t="shared" si="31"/>
        <v/>
      </c>
      <c r="AB258" s="106" t="str">
        <f t="shared" si="31"/>
        <v/>
      </c>
      <c r="AC258" s="106" t="str">
        <f t="shared" si="31"/>
        <v/>
      </c>
      <c r="AD258" s="106" t="str">
        <f t="shared" si="31"/>
        <v/>
      </c>
      <c r="AE258" s="106" t="str">
        <f t="shared" si="31"/>
        <v/>
      </c>
      <c r="AF258" s="106" t="str">
        <f t="shared" si="31"/>
        <v/>
      </c>
    </row>
    <row r="259" spans="1:32">
      <c r="A259" s="101" t="s">
        <v>3672</v>
      </c>
      <c r="B259" s="106"/>
      <c r="C259" s="106" t="str">
        <f t="shared" si="31"/>
        <v/>
      </c>
      <c r="D259" s="106" t="str">
        <f t="shared" si="31"/>
        <v/>
      </c>
      <c r="E259" s="106" t="str">
        <f t="shared" si="31"/>
        <v/>
      </c>
      <c r="F259" s="106" t="str">
        <f t="shared" si="31"/>
        <v/>
      </c>
      <c r="G259" s="106" t="str">
        <f t="shared" si="31"/>
        <v/>
      </c>
      <c r="H259" s="106" t="str">
        <f t="shared" si="31"/>
        <v/>
      </c>
      <c r="I259" s="106" t="str">
        <f t="shared" si="31"/>
        <v/>
      </c>
      <c r="J259" s="106" t="str">
        <f t="shared" si="31"/>
        <v/>
      </c>
      <c r="K259" s="106" t="str">
        <f t="shared" si="31"/>
        <v/>
      </c>
      <c r="L259" s="106" t="str">
        <f t="shared" si="31"/>
        <v/>
      </c>
      <c r="M259" s="106" t="str">
        <f t="shared" si="31"/>
        <v/>
      </c>
      <c r="N259" s="106" t="str">
        <f t="shared" si="31"/>
        <v/>
      </c>
      <c r="O259" s="106" t="str">
        <f t="shared" si="31"/>
        <v/>
      </c>
      <c r="P259" s="106" t="str">
        <f t="shared" si="31"/>
        <v/>
      </c>
      <c r="Q259" s="106" t="str">
        <f t="shared" si="31"/>
        <v/>
      </c>
      <c r="R259" s="106" t="str">
        <f t="shared" si="31"/>
        <v/>
      </c>
      <c r="S259" s="106" t="str">
        <f t="shared" si="31"/>
        <v/>
      </c>
      <c r="T259" s="106" t="str">
        <f t="shared" si="31"/>
        <v/>
      </c>
      <c r="U259" s="106" t="str">
        <f t="shared" si="31"/>
        <v/>
      </c>
      <c r="V259" s="106" t="str">
        <f t="shared" si="31"/>
        <v/>
      </c>
      <c r="W259" s="106" t="str">
        <f t="shared" si="31"/>
        <v/>
      </c>
      <c r="X259" s="106" t="str">
        <f t="shared" si="31"/>
        <v/>
      </c>
      <c r="Y259" s="106" t="str">
        <f t="shared" si="31"/>
        <v/>
      </c>
      <c r="Z259" s="106" t="str">
        <f t="shared" si="31"/>
        <v/>
      </c>
      <c r="AA259" s="106" t="str">
        <f t="shared" si="31"/>
        <v/>
      </c>
      <c r="AB259" s="106" t="str">
        <f t="shared" si="31"/>
        <v/>
      </c>
      <c r="AC259" s="106" t="str">
        <f t="shared" si="31"/>
        <v/>
      </c>
      <c r="AD259" s="106" t="str">
        <f t="shared" si="31"/>
        <v/>
      </c>
      <c r="AE259" s="106" t="str">
        <f t="shared" si="31"/>
        <v/>
      </c>
      <c r="AF259" s="106" t="str">
        <f t="shared" si="31"/>
        <v/>
      </c>
    </row>
    <row r="260" spans="1:32">
      <c r="A260" s="101" t="s">
        <v>3673</v>
      </c>
      <c r="B260" s="106"/>
      <c r="C260" s="106" t="str">
        <f t="shared" si="31"/>
        <v/>
      </c>
      <c r="D260" s="106" t="str">
        <f t="shared" si="31"/>
        <v/>
      </c>
      <c r="E260" s="106" t="str">
        <f t="shared" si="31"/>
        <v/>
      </c>
      <c r="F260" s="106" t="str">
        <f t="shared" si="31"/>
        <v/>
      </c>
      <c r="G260" s="106" t="str">
        <f t="shared" si="31"/>
        <v/>
      </c>
      <c r="H260" s="106" t="str">
        <f t="shared" si="31"/>
        <v/>
      </c>
      <c r="I260" s="106" t="str">
        <f t="shared" si="31"/>
        <v/>
      </c>
      <c r="J260" s="106" t="str">
        <f t="shared" si="31"/>
        <v/>
      </c>
      <c r="K260" s="106" t="str">
        <f t="shared" si="31"/>
        <v/>
      </c>
      <c r="L260" s="106" t="str">
        <f t="shared" si="31"/>
        <v/>
      </c>
      <c r="M260" s="106" t="str">
        <f t="shared" si="31"/>
        <v/>
      </c>
      <c r="N260" s="106" t="str">
        <f t="shared" si="31"/>
        <v/>
      </c>
      <c r="O260" s="106" t="str">
        <f t="shared" si="31"/>
        <v/>
      </c>
      <c r="P260" s="106" t="str">
        <f t="shared" si="31"/>
        <v/>
      </c>
      <c r="Q260" s="106" t="str">
        <f t="shared" si="31"/>
        <v/>
      </c>
      <c r="R260" s="106" t="str">
        <f t="shared" si="31"/>
        <v/>
      </c>
      <c r="S260" s="106" t="str">
        <f t="shared" si="31"/>
        <v/>
      </c>
      <c r="T260" s="106" t="str">
        <f t="shared" si="31"/>
        <v/>
      </c>
      <c r="U260" s="106" t="str">
        <f t="shared" si="31"/>
        <v/>
      </c>
      <c r="V260" s="106" t="str">
        <f t="shared" si="31"/>
        <v/>
      </c>
      <c r="W260" s="106" t="str">
        <f t="shared" si="31"/>
        <v/>
      </c>
      <c r="X260" s="106" t="str">
        <f t="shared" si="31"/>
        <v/>
      </c>
      <c r="Y260" s="106" t="str">
        <f t="shared" si="31"/>
        <v/>
      </c>
      <c r="Z260" s="106" t="str">
        <f t="shared" si="31"/>
        <v/>
      </c>
      <c r="AA260" s="106" t="str">
        <f t="shared" si="31"/>
        <v/>
      </c>
      <c r="AB260" s="106" t="str">
        <f t="shared" si="31"/>
        <v/>
      </c>
      <c r="AC260" s="106" t="str">
        <f t="shared" si="31"/>
        <v/>
      </c>
      <c r="AD260" s="106" t="str">
        <f t="shared" si="31"/>
        <v/>
      </c>
      <c r="AE260" s="106" t="str">
        <f t="shared" si="31"/>
        <v/>
      </c>
      <c r="AF260" s="106" t="str">
        <f t="shared" si="31"/>
        <v/>
      </c>
    </row>
    <row r="261" spans="1:32">
      <c r="A261" s="101" t="s">
        <v>3674</v>
      </c>
      <c r="B261" s="106"/>
      <c r="C261" s="106" t="str">
        <f t="shared" si="31"/>
        <v/>
      </c>
      <c r="D261" s="106" t="str">
        <f t="shared" si="31"/>
        <v/>
      </c>
      <c r="E261" s="106" t="str">
        <f t="shared" si="31"/>
        <v/>
      </c>
      <c r="F261" s="106" t="str">
        <f t="shared" si="31"/>
        <v/>
      </c>
      <c r="G261" s="106" t="str">
        <f t="shared" si="31"/>
        <v/>
      </c>
      <c r="H261" s="106" t="str">
        <f t="shared" si="31"/>
        <v/>
      </c>
      <c r="I261" s="106" t="str">
        <f t="shared" si="31"/>
        <v/>
      </c>
      <c r="J261" s="106" t="str">
        <f t="shared" si="31"/>
        <v/>
      </c>
      <c r="K261" s="106" t="str">
        <f t="shared" si="31"/>
        <v/>
      </c>
      <c r="L261" s="106" t="str">
        <f t="shared" si="31"/>
        <v/>
      </c>
      <c r="M261" s="106" t="str">
        <f t="shared" si="31"/>
        <v/>
      </c>
      <c r="N261" s="106" t="str">
        <f t="shared" si="31"/>
        <v/>
      </c>
      <c r="O261" s="106" t="str">
        <f t="shared" si="31"/>
        <v/>
      </c>
      <c r="P261" s="106" t="str">
        <f t="shared" si="31"/>
        <v/>
      </c>
      <c r="Q261" s="106" t="str">
        <f t="shared" si="31"/>
        <v/>
      </c>
      <c r="R261" s="106" t="str">
        <f t="shared" si="31"/>
        <v/>
      </c>
      <c r="S261" s="106" t="str">
        <f t="shared" si="31"/>
        <v/>
      </c>
      <c r="T261" s="106" t="str">
        <f t="shared" si="31"/>
        <v/>
      </c>
      <c r="U261" s="106" t="str">
        <f t="shared" si="31"/>
        <v/>
      </c>
      <c r="V261" s="106" t="str">
        <f t="shared" si="31"/>
        <v/>
      </c>
      <c r="W261" s="106" t="str">
        <f t="shared" si="31"/>
        <v/>
      </c>
      <c r="X261" s="106" t="str">
        <f t="shared" si="31"/>
        <v/>
      </c>
      <c r="Y261" s="106" t="str">
        <f t="shared" si="31"/>
        <v/>
      </c>
      <c r="Z261" s="106" t="str">
        <f t="shared" si="31"/>
        <v/>
      </c>
      <c r="AA261" s="106" t="str">
        <f t="shared" si="31"/>
        <v/>
      </c>
      <c r="AB261" s="106" t="str">
        <f t="shared" si="31"/>
        <v/>
      </c>
      <c r="AC261" s="106" t="str">
        <f t="shared" si="31"/>
        <v/>
      </c>
      <c r="AD261" s="106" t="str">
        <f t="shared" si="31"/>
        <v/>
      </c>
      <c r="AE261" s="106" t="str">
        <f t="shared" si="31"/>
        <v/>
      </c>
      <c r="AF261" s="106" t="str">
        <f t="shared" si="31"/>
        <v/>
      </c>
    </row>
    <row r="262" spans="1:32">
      <c r="A262" s="101" t="s">
        <v>3675</v>
      </c>
      <c r="B262" s="106"/>
      <c r="C262" s="106" t="str">
        <f t="shared" si="31"/>
        <v/>
      </c>
      <c r="D262" s="106" t="str">
        <f t="shared" si="31"/>
        <v/>
      </c>
      <c r="E262" s="106" t="str">
        <f t="shared" si="31"/>
        <v/>
      </c>
      <c r="F262" s="106" t="str">
        <f t="shared" si="31"/>
        <v/>
      </c>
      <c r="G262" s="106" t="str">
        <f t="shared" si="31"/>
        <v/>
      </c>
      <c r="H262" s="106" t="str">
        <f t="shared" si="31"/>
        <v/>
      </c>
      <c r="I262" s="106" t="str">
        <f t="shared" si="31"/>
        <v/>
      </c>
      <c r="J262" s="106" t="str">
        <f t="shared" si="31"/>
        <v/>
      </c>
      <c r="K262" s="106" t="str">
        <f t="shared" si="31"/>
        <v/>
      </c>
      <c r="L262" s="106" t="str">
        <f t="shared" si="31"/>
        <v/>
      </c>
      <c r="M262" s="106" t="str">
        <f t="shared" si="31"/>
        <v/>
      </c>
      <c r="N262" s="106" t="str">
        <f t="shared" si="31"/>
        <v/>
      </c>
      <c r="O262" s="106" t="str">
        <f t="shared" si="31"/>
        <v/>
      </c>
      <c r="P262" s="106" t="str">
        <f t="shared" si="31"/>
        <v/>
      </c>
      <c r="Q262" s="106" t="str">
        <f t="shared" si="31"/>
        <v/>
      </c>
      <c r="R262" s="106" t="str">
        <f t="shared" si="31"/>
        <v/>
      </c>
      <c r="S262" s="106" t="str">
        <f t="shared" si="31"/>
        <v/>
      </c>
      <c r="T262" s="106" t="str">
        <f t="shared" si="31"/>
        <v/>
      </c>
      <c r="U262" s="106" t="str">
        <f t="shared" si="31"/>
        <v/>
      </c>
      <c r="V262" s="106" t="str">
        <f t="shared" si="31"/>
        <v/>
      </c>
      <c r="W262" s="106" t="str">
        <f t="shared" si="31"/>
        <v/>
      </c>
      <c r="X262" s="106" t="str">
        <f t="shared" si="31"/>
        <v/>
      </c>
      <c r="Y262" s="106" t="str">
        <f t="shared" si="31"/>
        <v/>
      </c>
      <c r="Z262" s="106" t="str">
        <f t="shared" si="31"/>
        <v/>
      </c>
      <c r="AA262" s="106" t="str">
        <f t="shared" si="31"/>
        <v/>
      </c>
      <c r="AB262" s="106" t="str">
        <f t="shared" si="31"/>
        <v/>
      </c>
      <c r="AC262" s="106" t="str">
        <f t="shared" si="31"/>
        <v/>
      </c>
      <c r="AD262" s="106" t="str">
        <f t="shared" si="31"/>
        <v/>
      </c>
      <c r="AE262" s="106" t="str">
        <f t="shared" si="31"/>
        <v/>
      </c>
      <c r="AF262" s="106" t="str">
        <f t="shared" si="31"/>
        <v/>
      </c>
    </row>
    <row r="263" spans="1:32">
      <c r="A263" s="102" t="s">
        <v>3686</v>
      </c>
      <c r="B263" s="106"/>
      <c r="C263" s="106" t="str">
        <f t="shared" si="31"/>
        <v/>
      </c>
      <c r="D263" s="106" t="str">
        <f t="shared" si="31"/>
        <v/>
      </c>
      <c r="E263" s="106" t="str">
        <f t="shared" si="31"/>
        <v/>
      </c>
      <c r="F263" s="106" t="str">
        <f t="shared" si="31"/>
        <v/>
      </c>
      <c r="G263" s="106" t="str">
        <f t="shared" si="31"/>
        <v/>
      </c>
      <c r="H263" s="106" t="str">
        <f t="shared" si="31"/>
        <v/>
      </c>
      <c r="I263" s="106" t="str">
        <f t="shared" si="31"/>
        <v/>
      </c>
      <c r="J263" s="106" t="str">
        <f t="shared" si="31"/>
        <v/>
      </c>
      <c r="K263" s="106" t="str">
        <f t="shared" si="31"/>
        <v/>
      </c>
      <c r="L263" s="106" t="str">
        <f t="shared" si="31"/>
        <v/>
      </c>
      <c r="M263" s="106" t="str">
        <f t="shared" si="31"/>
        <v/>
      </c>
      <c r="N263" s="106" t="str">
        <f t="shared" si="31"/>
        <v/>
      </c>
      <c r="O263" s="106" t="str">
        <f t="shared" si="31"/>
        <v/>
      </c>
      <c r="P263" s="106" t="str">
        <f t="shared" si="31"/>
        <v/>
      </c>
      <c r="Q263" s="106" t="str">
        <f t="shared" si="31"/>
        <v/>
      </c>
      <c r="R263" s="106" t="str">
        <f t="shared" ref="R263:AF263" si="32">IFERROR(R112/Q112-1,"")</f>
        <v/>
      </c>
      <c r="S263" s="106" t="str">
        <f t="shared" si="32"/>
        <v/>
      </c>
      <c r="T263" s="106" t="str">
        <f t="shared" si="32"/>
        <v/>
      </c>
      <c r="U263" s="106" t="str">
        <f t="shared" si="32"/>
        <v/>
      </c>
      <c r="V263" s="106" t="str">
        <f t="shared" si="32"/>
        <v/>
      </c>
      <c r="W263" s="106" t="str">
        <f t="shared" si="32"/>
        <v/>
      </c>
      <c r="X263" s="106" t="str">
        <f t="shared" si="32"/>
        <v/>
      </c>
      <c r="Y263" s="106" t="str">
        <f t="shared" si="32"/>
        <v/>
      </c>
      <c r="Z263" s="106" t="str">
        <f t="shared" si="32"/>
        <v/>
      </c>
      <c r="AA263" s="106" t="str">
        <f t="shared" si="32"/>
        <v/>
      </c>
      <c r="AB263" s="106" t="str">
        <f t="shared" si="32"/>
        <v/>
      </c>
      <c r="AC263" s="106" t="str">
        <f t="shared" si="32"/>
        <v/>
      </c>
      <c r="AD263" s="106" t="str">
        <f t="shared" si="32"/>
        <v/>
      </c>
      <c r="AE263" s="106" t="str">
        <f t="shared" si="32"/>
        <v/>
      </c>
      <c r="AF263" s="106" t="str">
        <f t="shared" si="32"/>
        <v/>
      </c>
    </row>
    <row r="264" spans="1:32">
      <c r="A264" s="105" t="s">
        <v>3697</v>
      </c>
      <c r="B264" s="101">
        <f t="shared" ref="B264:AF264" si="33">B$1</f>
        <v>2020</v>
      </c>
      <c r="C264" s="101">
        <f t="shared" si="33"/>
        <v>2021</v>
      </c>
      <c r="D264" s="101">
        <f t="shared" si="33"/>
        <v>2022</v>
      </c>
      <c r="E264" s="101">
        <f t="shared" si="33"/>
        <v>2023</v>
      </c>
      <c r="F264" s="101">
        <f t="shared" si="33"/>
        <v>2024</v>
      </c>
      <c r="G264" s="101">
        <f t="shared" si="33"/>
        <v>2025</v>
      </c>
      <c r="H264" s="101">
        <f t="shared" si="33"/>
        <v>2026</v>
      </c>
      <c r="I264" s="101">
        <f t="shared" si="33"/>
        <v>2027</v>
      </c>
      <c r="J264" s="101">
        <f t="shared" si="33"/>
        <v>2028</v>
      </c>
      <c r="K264" s="101">
        <f t="shared" si="33"/>
        <v>2029</v>
      </c>
      <c r="L264" s="101">
        <f t="shared" si="33"/>
        <v>2030</v>
      </c>
      <c r="M264" s="101">
        <f t="shared" si="33"/>
        <v>2031</v>
      </c>
      <c r="N264" s="101">
        <f t="shared" si="33"/>
        <v>2032</v>
      </c>
      <c r="O264" s="101">
        <f t="shared" si="33"/>
        <v>2033</v>
      </c>
      <c r="P264" s="101">
        <f t="shared" si="33"/>
        <v>2034</v>
      </c>
      <c r="Q264" s="101">
        <f t="shared" si="33"/>
        <v>2035</v>
      </c>
      <c r="R264" s="101">
        <f t="shared" si="33"/>
        <v>2036</v>
      </c>
      <c r="S264" s="101">
        <f t="shared" si="33"/>
        <v>2037</v>
      </c>
      <c r="T264" s="101">
        <f t="shared" si="33"/>
        <v>2038</v>
      </c>
      <c r="U264" s="101">
        <f t="shared" si="33"/>
        <v>2039</v>
      </c>
      <c r="V264" s="101">
        <f t="shared" si="33"/>
        <v>2040</v>
      </c>
      <c r="W264" s="101">
        <f t="shared" si="33"/>
        <v>2041</v>
      </c>
      <c r="X264" s="101">
        <f t="shared" si="33"/>
        <v>2042</v>
      </c>
      <c r="Y264" s="101">
        <f t="shared" si="33"/>
        <v>2043</v>
      </c>
      <c r="Z264" s="101">
        <f t="shared" si="33"/>
        <v>2044</v>
      </c>
      <c r="AA264" s="101">
        <f t="shared" si="33"/>
        <v>2045</v>
      </c>
      <c r="AB264" s="101">
        <f t="shared" si="33"/>
        <v>2046</v>
      </c>
      <c r="AC264" s="101">
        <f t="shared" si="33"/>
        <v>2047</v>
      </c>
      <c r="AD264" s="101">
        <f t="shared" si="33"/>
        <v>2048</v>
      </c>
      <c r="AE264" s="101">
        <f t="shared" si="33"/>
        <v>2049</v>
      </c>
      <c r="AF264" s="101">
        <f t="shared" si="33"/>
        <v>2050</v>
      </c>
    </row>
    <row r="265" spans="1:32">
      <c r="A265" s="101" t="s">
        <v>3668</v>
      </c>
      <c r="B265" s="106"/>
      <c r="C265" s="106" t="str">
        <f t="shared" ref="C265:AF273" si="34">IFERROR(C114/B114-1,"")</f>
        <v/>
      </c>
      <c r="D265" s="106" t="str">
        <f t="shared" si="34"/>
        <v/>
      </c>
      <c r="E265" s="106" t="str">
        <f t="shared" si="34"/>
        <v/>
      </c>
      <c r="F265" s="106" t="str">
        <f t="shared" si="34"/>
        <v/>
      </c>
      <c r="G265" s="106" t="str">
        <f t="shared" si="34"/>
        <v/>
      </c>
      <c r="H265" s="106" t="str">
        <f t="shared" si="34"/>
        <v/>
      </c>
      <c r="I265" s="106" t="str">
        <f t="shared" si="34"/>
        <v/>
      </c>
      <c r="J265" s="106" t="str">
        <f t="shared" si="34"/>
        <v/>
      </c>
      <c r="K265" s="106" t="str">
        <f t="shared" si="34"/>
        <v/>
      </c>
      <c r="L265" s="106" t="str">
        <f t="shared" si="34"/>
        <v/>
      </c>
      <c r="M265" s="106" t="str">
        <f t="shared" si="34"/>
        <v/>
      </c>
      <c r="N265" s="106" t="str">
        <f t="shared" si="34"/>
        <v/>
      </c>
      <c r="O265" s="106" t="str">
        <f t="shared" si="34"/>
        <v/>
      </c>
      <c r="P265" s="106" t="str">
        <f t="shared" si="34"/>
        <v/>
      </c>
      <c r="Q265" s="106" t="str">
        <f t="shared" si="34"/>
        <v/>
      </c>
      <c r="R265" s="106" t="str">
        <f t="shared" si="34"/>
        <v/>
      </c>
      <c r="S265" s="106" t="str">
        <f t="shared" si="34"/>
        <v/>
      </c>
      <c r="T265" s="106" t="str">
        <f t="shared" si="34"/>
        <v/>
      </c>
      <c r="U265" s="106" t="str">
        <f t="shared" si="34"/>
        <v/>
      </c>
      <c r="V265" s="106" t="str">
        <f t="shared" si="34"/>
        <v/>
      </c>
      <c r="W265" s="106" t="str">
        <f t="shared" si="34"/>
        <v/>
      </c>
      <c r="X265" s="106" t="str">
        <f t="shared" si="34"/>
        <v/>
      </c>
      <c r="Y265" s="106" t="str">
        <f t="shared" si="34"/>
        <v/>
      </c>
      <c r="Z265" s="106" t="str">
        <f t="shared" si="34"/>
        <v/>
      </c>
      <c r="AA265" s="106" t="str">
        <f t="shared" si="34"/>
        <v/>
      </c>
      <c r="AB265" s="106" t="str">
        <f t="shared" si="34"/>
        <v/>
      </c>
      <c r="AC265" s="106" t="str">
        <f t="shared" si="34"/>
        <v/>
      </c>
      <c r="AD265" s="106" t="str">
        <f t="shared" si="34"/>
        <v/>
      </c>
      <c r="AE265" s="106" t="str">
        <f t="shared" si="34"/>
        <v/>
      </c>
      <c r="AF265" s="106" t="str">
        <f t="shared" si="34"/>
        <v/>
      </c>
    </row>
    <row r="266" spans="1:32">
      <c r="A266" s="101" t="s">
        <v>3669</v>
      </c>
      <c r="B266" s="106"/>
      <c r="C266" s="106" t="str">
        <f t="shared" si="34"/>
        <v/>
      </c>
      <c r="D266" s="106" t="str">
        <f t="shared" si="34"/>
        <v/>
      </c>
      <c r="E266" s="106" t="str">
        <f t="shared" si="34"/>
        <v/>
      </c>
      <c r="F266" s="106" t="str">
        <f t="shared" si="34"/>
        <v/>
      </c>
      <c r="G266" s="106" t="str">
        <f t="shared" si="34"/>
        <v/>
      </c>
      <c r="H266" s="106" t="str">
        <f t="shared" si="34"/>
        <v/>
      </c>
      <c r="I266" s="106" t="str">
        <f t="shared" si="34"/>
        <v/>
      </c>
      <c r="J266" s="106" t="str">
        <f t="shared" si="34"/>
        <v/>
      </c>
      <c r="K266" s="106" t="str">
        <f t="shared" si="34"/>
        <v/>
      </c>
      <c r="L266" s="106" t="str">
        <f t="shared" si="34"/>
        <v/>
      </c>
      <c r="M266" s="106" t="str">
        <f t="shared" si="34"/>
        <v/>
      </c>
      <c r="N266" s="106" t="str">
        <f t="shared" si="34"/>
        <v/>
      </c>
      <c r="O266" s="106" t="str">
        <f t="shared" si="34"/>
        <v/>
      </c>
      <c r="P266" s="106" t="str">
        <f t="shared" si="34"/>
        <v/>
      </c>
      <c r="Q266" s="106" t="str">
        <f t="shared" si="34"/>
        <v/>
      </c>
      <c r="R266" s="106" t="str">
        <f t="shared" si="34"/>
        <v/>
      </c>
      <c r="S266" s="106" t="str">
        <f t="shared" si="34"/>
        <v/>
      </c>
      <c r="T266" s="106" t="str">
        <f t="shared" si="34"/>
        <v/>
      </c>
      <c r="U266" s="106" t="str">
        <f t="shared" si="34"/>
        <v/>
      </c>
      <c r="V266" s="106" t="str">
        <f t="shared" si="34"/>
        <v/>
      </c>
      <c r="W266" s="106" t="str">
        <f t="shared" si="34"/>
        <v/>
      </c>
      <c r="X266" s="106" t="str">
        <f t="shared" si="34"/>
        <v/>
      </c>
      <c r="Y266" s="106" t="str">
        <f t="shared" si="34"/>
        <v/>
      </c>
      <c r="Z266" s="106" t="str">
        <f t="shared" si="34"/>
        <v/>
      </c>
      <c r="AA266" s="106" t="str">
        <f t="shared" si="34"/>
        <v/>
      </c>
      <c r="AB266" s="106" t="str">
        <f t="shared" si="34"/>
        <v/>
      </c>
      <c r="AC266" s="106" t="str">
        <f t="shared" si="34"/>
        <v/>
      </c>
      <c r="AD266" s="106" t="str">
        <f t="shared" si="34"/>
        <v/>
      </c>
      <c r="AE266" s="106" t="str">
        <f t="shared" si="34"/>
        <v/>
      </c>
      <c r="AF266" s="106" t="str">
        <f t="shared" si="34"/>
        <v/>
      </c>
    </row>
    <row r="267" spans="1:32">
      <c r="A267" s="101" t="s">
        <v>3670</v>
      </c>
      <c r="B267" s="106"/>
      <c r="C267" s="106" t="str">
        <f t="shared" si="34"/>
        <v/>
      </c>
      <c r="D267" s="106" t="str">
        <f t="shared" si="34"/>
        <v/>
      </c>
      <c r="E267" s="106" t="str">
        <f t="shared" si="34"/>
        <v/>
      </c>
      <c r="F267" s="106" t="str">
        <f t="shared" si="34"/>
        <v/>
      </c>
      <c r="G267" s="106" t="str">
        <f t="shared" si="34"/>
        <v/>
      </c>
      <c r="H267" s="106" t="str">
        <f t="shared" si="34"/>
        <v/>
      </c>
      <c r="I267" s="106" t="str">
        <f t="shared" si="34"/>
        <v/>
      </c>
      <c r="J267" s="106" t="str">
        <f t="shared" si="34"/>
        <v/>
      </c>
      <c r="K267" s="106" t="str">
        <f t="shared" si="34"/>
        <v/>
      </c>
      <c r="L267" s="106" t="str">
        <f t="shared" si="34"/>
        <v/>
      </c>
      <c r="M267" s="106" t="str">
        <f t="shared" si="34"/>
        <v/>
      </c>
      <c r="N267" s="106" t="str">
        <f t="shared" si="34"/>
        <v/>
      </c>
      <c r="O267" s="106" t="str">
        <f t="shared" si="34"/>
        <v/>
      </c>
      <c r="P267" s="106" t="str">
        <f t="shared" si="34"/>
        <v/>
      </c>
      <c r="Q267" s="106" t="str">
        <f t="shared" si="34"/>
        <v/>
      </c>
      <c r="R267" s="106" t="str">
        <f t="shared" si="34"/>
        <v/>
      </c>
      <c r="S267" s="106" t="str">
        <f t="shared" si="34"/>
        <v/>
      </c>
      <c r="T267" s="106" t="str">
        <f t="shared" si="34"/>
        <v/>
      </c>
      <c r="U267" s="106" t="str">
        <f t="shared" si="34"/>
        <v/>
      </c>
      <c r="V267" s="106" t="str">
        <f t="shared" si="34"/>
        <v/>
      </c>
      <c r="W267" s="106" t="str">
        <f t="shared" si="34"/>
        <v/>
      </c>
      <c r="X267" s="106" t="str">
        <f t="shared" si="34"/>
        <v/>
      </c>
      <c r="Y267" s="106" t="str">
        <f t="shared" si="34"/>
        <v/>
      </c>
      <c r="Z267" s="106" t="str">
        <f t="shared" si="34"/>
        <v/>
      </c>
      <c r="AA267" s="106" t="str">
        <f t="shared" si="34"/>
        <v/>
      </c>
      <c r="AB267" s="106" t="str">
        <f t="shared" si="34"/>
        <v/>
      </c>
      <c r="AC267" s="106" t="str">
        <f t="shared" si="34"/>
        <v/>
      </c>
      <c r="AD267" s="106" t="str">
        <f t="shared" si="34"/>
        <v/>
      </c>
      <c r="AE267" s="106" t="str">
        <f t="shared" si="34"/>
        <v/>
      </c>
      <c r="AF267" s="106" t="str">
        <f t="shared" si="34"/>
        <v/>
      </c>
    </row>
    <row r="268" spans="1:32">
      <c r="A268" s="101" t="s">
        <v>3671</v>
      </c>
      <c r="B268" s="106"/>
      <c r="C268" s="106" t="str">
        <f t="shared" si="34"/>
        <v/>
      </c>
      <c r="D268" s="106" t="str">
        <f t="shared" si="34"/>
        <v/>
      </c>
      <c r="E268" s="106" t="str">
        <f t="shared" si="34"/>
        <v/>
      </c>
      <c r="F268" s="106" t="str">
        <f t="shared" si="34"/>
        <v/>
      </c>
      <c r="G268" s="106" t="str">
        <f t="shared" si="34"/>
        <v/>
      </c>
      <c r="H268" s="106" t="str">
        <f t="shared" si="34"/>
        <v/>
      </c>
      <c r="I268" s="106" t="str">
        <f t="shared" si="34"/>
        <v/>
      </c>
      <c r="J268" s="106" t="str">
        <f t="shared" si="34"/>
        <v/>
      </c>
      <c r="K268" s="106" t="str">
        <f t="shared" si="34"/>
        <v/>
      </c>
      <c r="L268" s="106" t="str">
        <f t="shared" si="34"/>
        <v/>
      </c>
      <c r="M268" s="106" t="str">
        <f t="shared" si="34"/>
        <v/>
      </c>
      <c r="N268" s="106" t="str">
        <f t="shared" si="34"/>
        <v/>
      </c>
      <c r="O268" s="106" t="str">
        <f t="shared" si="34"/>
        <v/>
      </c>
      <c r="P268" s="106" t="str">
        <f t="shared" si="34"/>
        <v/>
      </c>
      <c r="Q268" s="106" t="str">
        <f t="shared" si="34"/>
        <v/>
      </c>
      <c r="R268" s="106" t="str">
        <f t="shared" si="34"/>
        <v/>
      </c>
      <c r="S268" s="106" t="str">
        <f t="shared" si="34"/>
        <v/>
      </c>
      <c r="T268" s="106" t="str">
        <f t="shared" si="34"/>
        <v/>
      </c>
      <c r="U268" s="106" t="str">
        <f t="shared" si="34"/>
        <v/>
      </c>
      <c r="V268" s="106" t="str">
        <f t="shared" si="34"/>
        <v/>
      </c>
      <c r="W268" s="106" t="str">
        <f t="shared" si="34"/>
        <v/>
      </c>
      <c r="X268" s="106" t="str">
        <f t="shared" si="34"/>
        <v/>
      </c>
      <c r="Y268" s="106" t="str">
        <f t="shared" si="34"/>
        <v/>
      </c>
      <c r="Z268" s="106" t="str">
        <f t="shared" si="34"/>
        <v/>
      </c>
      <c r="AA268" s="106" t="str">
        <f t="shared" si="34"/>
        <v/>
      </c>
      <c r="AB268" s="106" t="str">
        <f t="shared" si="34"/>
        <v/>
      </c>
      <c r="AC268" s="106" t="str">
        <f t="shared" si="34"/>
        <v/>
      </c>
      <c r="AD268" s="106" t="str">
        <f t="shared" si="34"/>
        <v/>
      </c>
      <c r="AE268" s="106" t="str">
        <f t="shared" si="34"/>
        <v/>
      </c>
      <c r="AF268" s="106" t="str">
        <f t="shared" si="34"/>
        <v/>
      </c>
    </row>
    <row r="269" spans="1:32">
      <c r="A269" s="101" t="s">
        <v>3672</v>
      </c>
      <c r="B269" s="106"/>
      <c r="C269" s="106" t="str">
        <f t="shared" si="34"/>
        <v/>
      </c>
      <c r="D269" s="106" t="str">
        <f t="shared" si="34"/>
        <v/>
      </c>
      <c r="E269" s="106" t="str">
        <f t="shared" si="34"/>
        <v/>
      </c>
      <c r="F269" s="106" t="str">
        <f t="shared" si="34"/>
        <v/>
      </c>
      <c r="G269" s="106" t="str">
        <f t="shared" si="34"/>
        <v/>
      </c>
      <c r="H269" s="106" t="str">
        <f t="shared" si="34"/>
        <v/>
      </c>
      <c r="I269" s="106" t="str">
        <f t="shared" si="34"/>
        <v/>
      </c>
      <c r="J269" s="106" t="str">
        <f t="shared" si="34"/>
        <v/>
      </c>
      <c r="K269" s="106" t="str">
        <f t="shared" si="34"/>
        <v/>
      </c>
      <c r="L269" s="106" t="str">
        <f t="shared" si="34"/>
        <v/>
      </c>
      <c r="M269" s="106" t="str">
        <f t="shared" si="34"/>
        <v/>
      </c>
      <c r="N269" s="106" t="str">
        <f t="shared" si="34"/>
        <v/>
      </c>
      <c r="O269" s="106" t="str">
        <f t="shared" si="34"/>
        <v/>
      </c>
      <c r="P269" s="106" t="str">
        <f t="shared" si="34"/>
        <v/>
      </c>
      <c r="Q269" s="106" t="str">
        <f t="shared" si="34"/>
        <v/>
      </c>
      <c r="R269" s="106" t="str">
        <f t="shared" si="34"/>
        <v/>
      </c>
      <c r="S269" s="106" t="str">
        <f t="shared" si="34"/>
        <v/>
      </c>
      <c r="T269" s="106" t="str">
        <f t="shared" si="34"/>
        <v/>
      </c>
      <c r="U269" s="106" t="str">
        <f t="shared" si="34"/>
        <v/>
      </c>
      <c r="V269" s="106" t="str">
        <f t="shared" si="34"/>
        <v/>
      </c>
      <c r="W269" s="106" t="str">
        <f t="shared" si="34"/>
        <v/>
      </c>
      <c r="X269" s="106" t="str">
        <f t="shared" si="34"/>
        <v/>
      </c>
      <c r="Y269" s="106" t="str">
        <f t="shared" si="34"/>
        <v/>
      </c>
      <c r="Z269" s="106" t="str">
        <f t="shared" si="34"/>
        <v/>
      </c>
      <c r="AA269" s="106" t="str">
        <f t="shared" si="34"/>
        <v/>
      </c>
      <c r="AB269" s="106" t="str">
        <f t="shared" si="34"/>
        <v/>
      </c>
      <c r="AC269" s="106" t="str">
        <f t="shared" si="34"/>
        <v/>
      </c>
      <c r="AD269" s="106" t="str">
        <f t="shared" si="34"/>
        <v/>
      </c>
      <c r="AE269" s="106" t="str">
        <f t="shared" si="34"/>
        <v/>
      </c>
      <c r="AF269" s="106" t="str">
        <f t="shared" si="34"/>
        <v/>
      </c>
    </row>
    <row r="270" spans="1:32">
      <c r="A270" s="101" t="s">
        <v>3673</v>
      </c>
      <c r="B270" s="106"/>
      <c r="C270" s="106" t="str">
        <f t="shared" si="34"/>
        <v/>
      </c>
      <c r="D270" s="106" t="str">
        <f t="shared" si="34"/>
        <v/>
      </c>
      <c r="E270" s="106" t="str">
        <f t="shared" si="34"/>
        <v/>
      </c>
      <c r="F270" s="106" t="str">
        <f t="shared" si="34"/>
        <v/>
      </c>
      <c r="G270" s="106" t="str">
        <f t="shared" si="34"/>
        <v/>
      </c>
      <c r="H270" s="106" t="str">
        <f t="shared" si="34"/>
        <v/>
      </c>
      <c r="I270" s="106" t="str">
        <f t="shared" si="34"/>
        <v/>
      </c>
      <c r="J270" s="106" t="str">
        <f t="shared" si="34"/>
        <v/>
      </c>
      <c r="K270" s="106" t="str">
        <f t="shared" si="34"/>
        <v/>
      </c>
      <c r="L270" s="106" t="str">
        <f t="shared" si="34"/>
        <v/>
      </c>
      <c r="M270" s="106" t="str">
        <f t="shared" si="34"/>
        <v/>
      </c>
      <c r="N270" s="106" t="str">
        <f t="shared" si="34"/>
        <v/>
      </c>
      <c r="O270" s="106" t="str">
        <f t="shared" si="34"/>
        <v/>
      </c>
      <c r="P270" s="106" t="str">
        <f t="shared" si="34"/>
        <v/>
      </c>
      <c r="Q270" s="106" t="str">
        <f t="shared" si="34"/>
        <v/>
      </c>
      <c r="R270" s="106" t="str">
        <f t="shared" si="34"/>
        <v/>
      </c>
      <c r="S270" s="106" t="str">
        <f t="shared" si="34"/>
        <v/>
      </c>
      <c r="T270" s="106" t="str">
        <f t="shared" si="34"/>
        <v/>
      </c>
      <c r="U270" s="106" t="str">
        <f t="shared" si="34"/>
        <v/>
      </c>
      <c r="V270" s="106" t="str">
        <f t="shared" si="34"/>
        <v/>
      </c>
      <c r="W270" s="106" t="str">
        <f t="shared" si="34"/>
        <v/>
      </c>
      <c r="X270" s="106" t="str">
        <f t="shared" si="34"/>
        <v/>
      </c>
      <c r="Y270" s="106" t="str">
        <f t="shared" si="34"/>
        <v/>
      </c>
      <c r="Z270" s="106" t="str">
        <f t="shared" si="34"/>
        <v/>
      </c>
      <c r="AA270" s="106" t="str">
        <f t="shared" si="34"/>
        <v/>
      </c>
      <c r="AB270" s="106" t="str">
        <f t="shared" si="34"/>
        <v/>
      </c>
      <c r="AC270" s="106" t="str">
        <f t="shared" si="34"/>
        <v/>
      </c>
      <c r="AD270" s="106" t="str">
        <f t="shared" si="34"/>
        <v/>
      </c>
      <c r="AE270" s="106" t="str">
        <f t="shared" si="34"/>
        <v/>
      </c>
      <c r="AF270" s="106" t="str">
        <f t="shared" si="34"/>
        <v/>
      </c>
    </row>
    <row r="271" spans="1:32">
      <c r="A271" s="101" t="s">
        <v>3674</v>
      </c>
      <c r="B271" s="106"/>
      <c r="C271" s="106" t="str">
        <f t="shared" si="34"/>
        <v/>
      </c>
      <c r="D271" s="106" t="str">
        <f t="shared" si="34"/>
        <v/>
      </c>
      <c r="E271" s="106" t="str">
        <f t="shared" si="34"/>
        <v/>
      </c>
      <c r="F271" s="106" t="str">
        <f t="shared" si="34"/>
        <v/>
      </c>
      <c r="G271" s="106" t="str">
        <f t="shared" si="34"/>
        <v/>
      </c>
      <c r="H271" s="106" t="str">
        <f t="shared" si="34"/>
        <v/>
      </c>
      <c r="I271" s="106" t="str">
        <f t="shared" si="34"/>
        <v/>
      </c>
      <c r="J271" s="106" t="str">
        <f t="shared" si="34"/>
        <v/>
      </c>
      <c r="K271" s="106" t="str">
        <f t="shared" si="34"/>
        <v/>
      </c>
      <c r="L271" s="106" t="str">
        <f t="shared" si="34"/>
        <v/>
      </c>
      <c r="M271" s="106" t="str">
        <f t="shared" si="34"/>
        <v/>
      </c>
      <c r="N271" s="106" t="str">
        <f t="shared" si="34"/>
        <v/>
      </c>
      <c r="O271" s="106" t="str">
        <f t="shared" si="34"/>
        <v/>
      </c>
      <c r="P271" s="106" t="str">
        <f t="shared" si="34"/>
        <v/>
      </c>
      <c r="Q271" s="106" t="str">
        <f t="shared" si="34"/>
        <v/>
      </c>
      <c r="R271" s="106" t="str">
        <f t="shared" si="34"/>
        <v/>
      </c>
      <c r="S271" s="106" t="str">
        <f t="shared" si="34"/>
        <v/>
      </c>
      <c r="T271" s="106" t="str">
        <f t="shared" si="34"/>
        <v/>
      </c>
      <c r="U271" s="106" t="str">
        <f t="shared" si="34"/>
        <v/>
      </c>
      <c r="V271" s="106" t="str">
        <f t="shared" si="34"/>
        <v/>
      </c>
      <c r="W271" s="106" t="str">
        <f t="shared" si="34"/>
        <v/>
      </c>
      <c r="X271" s="106" t="str">
        <f t="shared" si="34"/>
        <v/>
      </c>
      <c r="Y271" s="106" t="str">
        <f t="shared" si="34"/>
        <v/>
      </c>
      <c r="Z271" s="106" t="str">
        <f t="shared" si="34"/>
        <v/>
      </c>
      <c r="AA271" s="106" t="str">
        <f t="shared" si="34"/>
        <v/>
      </c>
      <c r="AB271" s="106" t="str">
        <f t="shared" si="34"/>
        <v/>
      </c>
      <c r="AC271" s="106" t="str">
        <f t="shared" si="34"/>
        <v/>
      </c>
      <c r="AD271" s="106" t="str">
        <f t="shared" si="34"/>
        <v/>
      </c>
      <c r="AE271" s="106" t="str">
        <f t="shared" si="34"/>
        <v/>
      </c>
      <c r="AF271" s="106" t="str">
        <f t="shared" si="34"/>
        <v/>
      </c>
    </row>
    <row r="272" spans="1:32">
      <c r="A272" s="101" t="s">
        <v>3675</v>
      </c>
      <c r="B272" s="106"/>
      <c r="C272" s="106" t="str">
        <f t="shared" si="34"/>
        <v/>
      </c>
      <c r="D272" s="106" t="str">
        <f t="shared" si="34"/>
        <v/>
      </c>
      <c r="E272" s="106" t="str">
        <f t="shared" si="34"/>
        <v/>
      </c>
      <c r="F272" s="106" t="str">
        <f t="shared" si="34"/>
        <v/>
      </c>
      <c r="G272" s="106" t="str">
        <f t="shared" si="34"/>
        <v/>
      </c>
      <c r="H272" s="106" t="str">
        <f t="shared" si="34"/>
        <v/>
      </c>
      <c r="I272" s="106" t="str">
        <f t="shared" si="34"/>
        <v/>
      </c>
      <c r="J272" s="106" t="str">
        <f t="shared" si="34"/>
        <v/>
      </c>
      <c r="K272" s="106" t="str">
        <f t="shared" si="34"/>
        <v/>
      </c>
      <c r="L272" s="106" t="str">
        <f t="shared" si="34"/>
        <v/>
      </c>
      <c r="M272" s="106" t="str">
        <f t="shared" si="34"/>
        <v/>
      </c>
      <c r="N272" s="106" t="str">
        <f t="shared" si="34"/>
        <v/>
      </c>
      <c r="O272" s="106" t="str">
        <f t="shared" si="34"/>
        <v/>
      </c>
      <c r="P272" s="106" t="str">
        <f t="shared" si="34"/>
        <v/>
      </c>
      <c r="Q272" s="106" t="str">
        <f t="shared" si="34"/>
        <v/>
      </c>
      <c r="R272" s="106" t="str">
        <f t="shared" si="34"/>
        <v/>
      </c>
      <c r="S272" s="106" t="str">
        <f t="shared" si="34"/>
        <v/>
      </c>
      <c r="T272" s="106" t="str">
        <f t="shared" si="34"/>
        <v/>
      </c>
      <c r="U272" s="106" t="str">
        <f t="shared" si="34"/>
        <v/>
      </c>
      <c r="V272" s="106" t="str">
        <f t="shared" si="34"/>
        <v/>
      </c>
      <c r="W272" s="106" t="str">
        <f t="shared" si="34"/>
        <v/>
      </c>
      <c r="X272" s="106" t="str">
        <f t="shared" si="34"/>
        <v/>
      </c>
      <c r="Y272" s="106" t="str">
        <f t="shared" si="34"/>
        <v/>
      </c>
      <c r="Z272" s="106" t="str">
        <f t="shared" si="34"/>
        <v/>
      </c>
      <c r="AA272" s="106" t="str">
        <f t="shared" si="34"/>
        <v/>
      </c>
      <c r="AB272" s="106" t="str">
        <f t="shared" si="34"/>
        <v/>
      </c>
      <c r="AC272" s="106" t="str">
        <f t="shared" si="34"/>
        <v/>
      </c>
      <c r="AD272" s="106" t="str">
        <f t="shared" si="34"/>
        <v/>
      </c>
      <c r="AE272" s="106" t="str">
        <f t="shared" si="34"/>
        <v/>
      </c>
      <c r="AF272" s="106" t="str">
        <f t="shared" si="34"/>
        <v/>
      </c>
    </row>
    <row r="273" spans="1:32">
      <c r="A273" s="102" t="s">
        <v>3687</v>
      </c>
      <c r="B273" s="106"/>
      <c r="C273" s="106" t="str">
        <f t="shared" si="34"/>
        <v/>
      </c>
      <c r="D273" s="106" t="str">
        <f t="shared" si="34"/>
        <v/>
      </c>
      <c r="E273" s="106" t="str">
        <f t="shared" si="34"/>
        <v/>
      </c>
      <c r="F273" s="106" t="str">
        <f t="shared" si="34"/>
        <v/>
      </c>
      <c r="G273" s="106" t="str">
        <f t="shared" si="34"/>
        <v/>
      </c>
      <c r="H273" s="106" t="str">
        <f t="shared" si="34"/>
        <v/>
      </c>
      <c r="I273" s="106" t="str">
        <f t="shared" si="34"/>
        <v/>
      </c>
      <c r="J273" s="106" t="str">
        <f t="shared" si="34"/>
        <v/>
      </c>
      <c r="K273" s="106" t="str">
        <f t="shared" si="34"/>
        <v/>
      </c>
      <c r="L273" s="106" t="str">
        <f t="shared" si="34"/>
        <v/>
      </c>
      <c r="M273" s="106" t="str">
        <f t="shared" si="34"/>
        <v/>
      </c>
      <c r="N273" s="106" t="str">
        <f t="shared" si="34"/>
        <v/>
      </c>
      <c r="O273" s="106" t="str">
        <f t="shared" si="34"/>
        <v/>
      </c>
      <c r="P273" s="106" t="str">
        <f t="shared" si="34"/>
        <v/>
      </c>
      <c r="Q273" s="106" t="str">
        <f t="shared" si="34"/>
        <v/>
      </c>
      <c r="R273" s="106" t="str">
        <f t="shared" ref="R273:AF273" si="35">IFERROR(R122/Q122-1,"")</f>
        <v/>
      </c>
      <c r="S273" s="106" t="str">
        <f t="shared" si="35"/>
        <v/>
      </c>
      <c r="T273" s="106" t="str">
        <f t="shared" si="35"/>
        <v/>
      </c>
      <c r="U273" s="106" t="str">
        <f t="shared" si="35"/>
        <v/>
      </c>
      <c r="V273" s="106" t="str">
        <f t="shared" si="35"/>
        <v/>
      </c>
      <c r="W273" s="106" t="str">
        <f t="shared" si="35"/>
        <v/>
      </c>
      <c r="X273" s="106" t="str">
        <f t="shared" si="35"/>
        <v/>
      </c>
      <c r="Y273" s="106" t="str">
        <f t="shared" si="35"/>
        <v/>
      </c>
      <c r="Z273" s="106" t="str">
        <f t="shared" si="35"/>
        <v/>
      </c>
      <c r="AA273" s="106" t="str">
        <f t="shared" si="35"/>
        <v/>
      </c>
      <c r="AB273" s="106" t="str">
        <f t="shared" si="35"/>
        <v/>
      </c>
      <c r="AC273" s="106" t="str">
        <f t="shared" si="35"/>
        <v/>
      </c>
      <c r="AD273" s="106" t="str">
        <f t="shared" si="35"/>
        <v/>
      </c>
      <c r="AE273" s="106" t="str">
        <f t="shared" si="35"/>
        <v/>
      </c>
      <c r="AF273" s="106" t="str">
        <f t="shared" si="35"/>
        <v/>
      </c>
    </row>
    <row r="274" spans="1:32">
      <c r="A274" s="105" t="s">
        <v>3697</v>
      </c>
      <c r="B274" s="101">
        <f t="shared" ref="B274:AF274" si="36">B$1</f>
        <v>2020</v>
      </c>
      <c r="C274" s="101">
        <f t="shared" si="36"/>
        <v>2021</v>
      </c>
      <c r="D274" s="101">
        <f t="shared" si="36"/>
        <v>2022</v>
      </c>
      <c r="E274" s="101">
        <f t="shared" si="36"/>
        <v>2023</v>
      </c>
      <c r="F274" s="101">
        <f t="shared" si="36"/>
        <v>2024</v>
      </c>
      <c r="G274" s="101">
        <f t="shared" si="36"/>
        <v>2025</v>
      </c>
      <c r="H274" s="101">
        <f t="shared" si="36"/>
        <v>2026</v>
      </c>
      <c r="I274" s="101">
        <f t="shared" si="36"/>
        <v>2027</v>
      </c>
      <c r="J274" s="101">
        <f t="shared" si="36"/>
        <v>2028</v>
      </c>
      <c r="K274" s="101">
        <f t="shared" si="36"/>
        <v>2029</v>
      </c>
      <c r="L274" s="101">
        <f t="shared" si="36"/>
        <v>2030</v>
      </c>
      <c r="M274" s="101">
        <f t="shared" si="36"/>
        <v>2031</v>
      </c>
      <c r="N274" s="101">
        <f t="shared" si="36"/>
        <v>2032</v>
      </c>
      <c r="O274" s="101">
        <f t="shared" si="36"/>
        <v>2033</v>
      </c>
      <c r="P274" s="101">
        <f t="shared" si="36"/>
        <v>2034</v>
      </c>
      <c r="Q274" s="101">
        <f t="shared" si="36"/>
        <v>2035</v>
      </c>
      <c r="R274" s="101">
        <f t="shared" si="36"/>
        <v>2036</v>
      </c>
      <c r="S274" s="101">
        <f t="shared" si="36"/>
        <v>2037</v>
      </c>
      <c r="T274" s="101">
        <f t="shared" si="36"/>
        <v>2038</v>
      </c>
      <c r="U274" s="101">
        <f t="shared" si="36"/>
        <v>2039</v>
      </c>
      <c r="V274" s="101">
        <f t="shared" si="36"/>
        <v>2040</v>
      </c>
      <c r="W274" s="101">
        <f t="shared" si="36"/>
        <v>2041</v>
      </c>
      <c r="X274" s="101">
        <f t="shared" si="36"/>
        <v>2042</v>
      </c>
      <c r="Y274" s="101">
        <f t="shared" si="36"/>
        <v>2043</v>
      </c>
      <c r="Z274" s="101">
        <f t="shared" si="36"/>
        <v>2044</v>
      </c>
      <c r="AA274" s="101">
        <f t="shared" si="36"/>
        <v>2045</v>
      </c>
      <c r="AB274" s="101">
        <f t="shared" si="36"/>
        <v>2046</v>
      </c>
      <c r="AC274" s="101">
        <f t="shared" si="36"/>
        <v>2047</v>
      </c>
      <c r="AD274" s="101">
        <f t="shared" si="36"/>
        <v>2048</v>
      </c>
      <c r="AE274" s="101">
        <f t="shared" si="36"/>
        <v>2049</v>
      </c>
      <c r="AF274" s="101">
        <f t="shared" si="36"/>
        <v>2050</v>
      </c>
    </row>
    <row r="275" spans="1:32">
      <c r="A275" s="101" t="s">
        <v>3668</v>
      </c>
      <c r="B275" s="106"/>
      <c r="C275" s="106">
        <f t="shared" ref="C275:AF283" si="37">IFERROR(C124/B124-1,"")</f>
        <v>7.7576380463429961E-2</v>
      </c>
      <c r="D275" s="106">
        <f t="shared" si="37"/>
        <v>3.6246442213638597E-2</v>
      </c>
      <c r="E275" s="106">
        <f t="shared" si="37"/>
        <v>-1.5827481719105307E-2</v>
      </c>
      <c r="F275" s="106">
        <f t="shared" si="37"/>
        <v>3.8733766943461756E-3</v>
      </c>
      <c r="G275" s="106">
        <f t="shared" si="37"/>
        <v>8.1521973341935894E-3</v>
      </c>
      <c r="H275" s="106">
        <f t="shared" si="37"/>
        <v>-1.1171444418679677E-2</v>
      </c>
      <c r="I275" s="106">
        <f t="shared" si="37"/>
        <v>-1.8540850886038518E-3</v>
      </c>
      <c r="J275" s="106">
        <f t="shared" si="37"/>
        <v>1.3671876187216991E-2</v>
      </c>
      <c r="K275" s="106">
        <f t="shared" si="37"/>
        <v>1.1710844370513174E-2</v>
      </c>
      <c r="L275" s="106">
        <f t="shared" si="37"/>
        <v>6.1857931740223027E-2</v>
      </c>
      <c r="M275" s="106">
        <f t="shared" si="37"/>
        <v>9.2095993395528986E-3</v>
      </c>
      <c r="N275" s="106">
        <f t="shared" si="37"/>
        <v>1.1785659173910723E-2</v>
      </c>
      <c r="O275" s="106">
        <f t="shared" si="37"/>
        <v>7.7865613161383074E-3</v>
      </c>
      <c r="P275" s="106">
        <f t="shared" si="37"/>
        <v>8.3878212643080374E-3</v>
      </c>
      <c r="Q275" s="106">
        <f t="shared" si="37"/>
        <v>2.019400716798625E-3</v>
      </c>
      <c r="R275" s="106">
        <f t="shared" si="37"/>
        <v>8.1667440262613855E-3</v>
      </c>
      <c r="S275" s="106">
        <f t="shared" si="37"/>
        <v>1.7650727470834848E-2</v>
      </c>
      <c r="T275" s="106">
        <f t="shared" si="37"/>
        <v>1.0067594322092699E-2</v>
      </c>
      <c r="U275" s="106">
        <f t="shared" si="37"/>
        <v>4.6034213773042953E-3</v>
      </c>
      <c r="V275" s="106">
        <f t="shared" si="37"/>
        <v>7.8007395819434944E-3</v>
      </c>
      <c r="W275" s="106">
        <f t="shared" si="37"/>
        <v>8.0410908929038349E-3</v>
      </c>
      <c r="X275" s="106">
        <f t="shared" si="37"/>
        <v>6.9410940328595849E-3</v>
      </c>
      <c r="Y275" s="106">
        <f t="shared" si="37"/>
        <v>7.3092441650324247E-6</v>
      </c>
      <c r="Z275" s="106">
        <f t="shared" si="37"/>
        <v>8.5471534167629315E-3</v>
      </c>
      <c r="AA275" s="106">
        <f t="shared" si="37"/>
        <v>5.0490822954307735E-3</v>
      </c>
      <c r="AB275" s="106">
        <f t="shared" si="37"/>
        <v>9.0962251069859335E-3</v>
      </c>
      <c r="AC275" s="106">
        <f t="shared" si="37"/>
        <v>8.3338964788446379E-3</v>
      </c>
      <c r="AD275" s="106">
        <f t="shared" si="37"/>
        <v>7.4465548450382002E-3</v>
      </c>
      <c r="AE275" s="106">
        <f t="shared" si="37"/>
        <v>1.0135534630516752E-2</v>
      </c>
      <c r="AF275" s="106">
        <f t="shared" si="37"/>
        <v>8.5142839544645188E-3</v>
      </c>
    </row>
    <row r="276" spans="1:32">
      <c r="A276" s="101" t="s">
        <v>3669</v>
      </c>
      <c r="B276" s="106"/>
      <c r="C276" s="106" t="str">
        <f t="shared" si="37"/>
        <v/>
      </c>
      <c r="D276" s="106" t="str">
        <f t="shared" si="37"/>
        <v/>
      </c>
      <c r="E276" s="106" t="str">
        <f t="shared" si="37"/>
        <v/>
      </c>
      <c r="F276" s="106" t="str">
        <f t="shared" si="37"/>
        <v/>
      </c>
      <c r="G276" s="106" t="str">
        <f t="shared" si="37"/>
        <v/>
      </c>
      <c r="H276" s="106" t="str">
        <f t="shared" si="37"/>
        <v/>
      </c>
      <c r="I276" s="106" t="str">
        <f t="shared" si="37"/>
        <v/>
      </c>
      <c r="J276" s="106" t="str">
        <f t="shared" si="37"/>
        <v/>
      </c>
      <c r="K276" s="106" t="str">
        <f t="shared" si="37"/>
        <v/>
      </c>
      <c r="L276" s="106" t="str">
        <f t="shared" si="37"/>
        <v/>
      </c>
      <c r="M276" s="106" t="str">
        <f t="shared" si="37"/>
        <v/>
      </c>
      <c r="N276" s="106" t="str">
        <f t="shared" si="37"/>
        <v/>
      </c>
      <c r="O276" s="106" t="str">
        <f t="shared" si="37"/>
        <v/>
      </c>
      <c r="P276" s="106" t="str">
        <f t="shared" si="37"/>
        <v/>
      </c>
      <c r="Q276" s="106" t="str">
        <f t="shared" si="37"/>
        <v/>
      </c>
      <c r="R276" s="106" t="str">
        <f t="shared" si="37"/>
        <v/>
      </c>
      <c r="S276" s="106" t="str">
        <f t="shared" si="37"/>
        <v/>
      </c>
      <c r="T276" s="106" t="str">
        <f t="shared" si="37"/>
        <v/>
      </c>
      <c r="U276" s="106" t="str">
        <f t="shared" si="37"/>
        <v/>
      </c>
      <c r="V276" s="106" t="str">
        <f t="shared" si="37"/>
        <v/>
      </c>
      <c r="W276" s="106" t="str">
        <f t="shared" si="37"/>
        <v/>
      </c>
      <c r="X276" s="106" t="str">
        <f t="shared" si="37"/>
        <v/>
      </c>
      <c r="Y276" s="106" t="str">
        <f t="shared" si="37"/>
        <v/>
      </c>
      <c r="Z276" s="106" t="str">
        <f t="shared" si="37"/>
        <v/>
      </c>
      <c r="AA276" s="106" t="str">
        <f t="shared" si="37"/>
        <v/>
      </c>
      <c r="AB276" s="106" t="str">
        <f t="shared" si="37"/>
        <v/>
      </c>
      <c r="AC276" s="106" t="str">
        <f t="shared" si="37"/>
        <v/>
      </c>
      <c r="AD276" s="106" t="str">
        <f t="shared" si="37"/>
        <v/>
      </c>
      <c r="AE276" s="106" t="str">
        <f t="shared" si="37"/>
        <v/>
      </c>
      <c r="AF276" s="106" t="str">
        <f t="shared" si="37"/>
        <v/>
      </c>
    </row>
    <row r="277" spans="1:32">
      <c r="A277" s="101" t="s">
        <v>3670</v>
      </c>
      <c r="B277" s="106"/>
      <c r="C277" s="106">
        <f t="shared" si="37"/>
        <v>-6.5454407538833026E-3</v>
      </c>
      <c r="D277" s="106">
        <f t="shared" si="37"/>
        <v>1.1846301055667308E-2</v>
      </c>
      <c r="E277" s="106">
        <f t="shared" si="37"/>
        <v>-6.2533603055006104E-3</v>
      </c>
      <c r="F277" s="106">
        <f t="shared" si="37"/>
        <v>2.6316572333318078E-4</v>
      </c>
      <c r="G277" s="106">
        <f t="shared" si="37"/>
        <v>4.8216032823238386E-3</v>
      </c>
      <c r="H277" s="106">
        <f t="shared" si="37"/>
        <v>-4.8510986692763547E-3</v>
      </c>
      <c r="I277" s="106">
        <f t="shared" si="37"/>
        <v>-2.8324728575899183E-3</v>
      </c>
      <c r="J277" s="106">
        <f t="shared" si="37"/>
        <v>6.9581969096201846E-3</v>
      </c>
      <c r="K277" s="106">
        <f t="shared" si="37"/>
        <v>9.9395609138830388E-3</v>
      </c>
      <c r="L277" s="106">
        <f t="shared" si="37"/>
        <v>3.3111602544365404E-2</v>
      </c>
      <c r="M277" s="106">
        <f t="shared" si="37"/>
        <v>1.6128134292440865E-2</v>
      </c>
      <c r="N277" s="106">
        <f t="shared" si="37"/>
        <v>1.4574194498378601E-2</v>
      </c>
      <c r="O277" s="106">
        <f t="shared" si="37"/>
        <v>1.1855138472279814E-2</v>
      </c>
      <c r="P277" s="106">
        <f t="shared" si="37"/>
        <v>1.1385111130172154E-2</v>
      </c>
      <c r="Q277" s="106">
        <f t="shared" si="37"/>
        <v>7.0789333976342128E-3</v>
      </c>
      <c r="R277" s="106">
        <f t="shared" si="37"/>
        <v>9.0476168197821671E-3</v>
      </c>
      <c r="S277" s="106">
        <f t="shared" si="37"/>
        <v>1.5514425722110481E-2</v>
      </c>
      <c r="T277" s="106">
        <f t="shared" si="37"/>
        <v>1.3552646003540891E-2</v>
      </c>
      <c r="U277" s="106">
        <f t="shared" si="37"/>
        <v>9.7044630870282145E-3</v>
      </c>
      <c r="V277" s="106">
        <f t="shared" si="37"/>
        <v>1.0014892414782706E-2</v>
      </c>
      <c r="W277" s="106">
        <f t="shared" si="37"/>
        <v>1.0054972687395303E-2</v>
      </c>
      <c r="X277" s="106">
        <f t="shared" si="37"/>
        <v>9.370287506015984E-3</v>
      </c>
      <c r="Y277" s="106">
        <f t="shared" si="37"/>
        <v>4.728517273390187E-3</v>
      </c>
      <c r="Z277" s="106">
        <f t="shared" si="37"/>
        <v>8.0602418609179161E-3</v>
      </c>
      <c r="AA277" s="106">
        <f t="shared" si="37"/>
        <v>6.9854591079414607E-3</v>
      </c>
      <c r="AB277" s="106">
        <f t="shared" si="37"/>
        <v>9.2160902399649469E-3</v>
      </c>
      <c r="AC277" s="106">
        <f t="shared" si="37"/>
        <v>9.6267431304863926E-3</v>
      </c>
      <c r="AD277" s="106">
        <f t="shared" si="37"/>
        <v>9.3804659493141873E-3</v>
      </c>
      <c r="AE277" s="106">
        <f t="shared" si="37"/>
        <v>1.0987268593040556E-2</v>
      </c>
      <c r="AF277" s="106">
        <f t="shared" si="37"/>
        <v>1.0646748323376531E-2</v>
      </c>
    </row>
    <row r="278" spans="1:32">
      <c r="A278" s="101" t="s">
        <v>3671</v>
      </c>
      <c r="B278" s="106"/>
      <c r="C278" s="106">
        <f t="shared" si="37"/>
        <v>6.4695245901369658E-2</v>
      </c>
      <c r="D278" s="106">
        <f t="shared" si="37"/>
        <v>3.9408809025304192E-2</v>
      </c>
      <c r="E278" s="106">
        <f t="shared" si="37"/>
        <v>-1.3139456956601236E-2</v>
      </c>
      <c r="F278" s="106">
        <f t="shared" si="37"/>
        <v>3.3588408485638599E-3</v>
      </c>
      <c r="G278" s="106">
        <f t="shared" si="37"/>
        <v>8.3223983554443492E-3</v>
      </c>
      <c r="H278" s="106">
        <f t="shared" si="37"/>
        <v>-1.0651122838201688E-2</v>
      </c>
      <c r="I278" s="106">
        <f t="shared" si="37"/>
        <v>-2.439629800361609E-3</v>
      </c>
      <c r="J278" s="106">
        <f t="shared" si="37"/>
        <v>1.3596555196572213E-2</v>
      </c>
      <c r="K278" s="106">
        <f t="shared" si="37"/>
        <v>1.2756701717639762E-2</v>
      </c>
      <c r="L278" s="106">
        <f t="shared" si="37"/>
        <v>4.6988790007019832E-2</v>
      </c>
      <c r="M278" s="106">
        <f t="shared" si="37"/>
        <v>1.1955408240198917E-2</v>
      </c>
      <c r="N278" s="106">
        <f t="shared" si="37"/>
        <v>1.1294009301663355E-2</v>
      </c>
      <c r="O278" s="106">
        <f t="shared" si="37"/>
        <v>9.0830708497937618E-3</v>
      </c>
      <c r="P278" s="106">
        <f t="shared" si="37"/>
        <v>9.5614305641367192E-3</v>
      </c>
      <c r="Q278" s="106">
        <f t="shared" si="37"/>
        <v>3.0477302564853037E-3</v>
      </c>
      <c r="R278" s="106">
        <f t="shared" si="37"/>
        <v>8.8673098216915935E-3</v>
      </c>
      <c r="S278" s="106">
        <f t="shared" si="37"/>
        <v>1.8895546934492691E-2</v>
      </c>
      <c r="T278" s="106">
        <f t="shared" si="37"/>
        <v>1.182140249182817E-2</v>
      </c>
      <c r="U278" s="106">
        <f t="shared" si="37"/>
        <v>5.8464979003940432E-3</v>
      </c>
      <c r="V278" s="106">
        <f t="shared" si="37"/>
        <v>8.6217558252643656E-3</v>
      </c>
      <c r="W278" s="106">
        <f t="shared" si="37"/>
        <v>9.0028048461998633E-3</v>
      </c>
      <c r="X278" s="106">
        <f t="shared" si="37"/>
        <v>7.9272370211702636E-3</v>
      </c>
      <c r="Y278" s="106">
        <f t="shared" si="37"/>
        <v>7.3186692811089138E-4</v>
      </c>
      <c r="Z278" s="106">
        <f t="shared" si="37"/>
        <v>8.9451290019244567E-3</v>
      </c>
      <c r="AA278" s="106">
        <f t="shared" si="37"/>
        <v>5.8458989546079643E-3</v>
      </c>
      <c r="AB278" s="106">
        <f t="shared" si="37"/>
        <v>9.8324007542398562E-3</v>
      </c>
      <c r="AC278" s="106">
        <f t="shared" si="37"/>
        <v>9.2906253682898399E-3</v>
      </c>
      <c r="AD278" s="106">
        <f t="shared" si="37"/>
        <v>8.3996360063778308E-3</v>
      </c>
      <c r="AE278" s="106">
        <f t="shared" si="37"/>
        <v>1.1072134323376837E-2</v>
      </c>
      <c r="AF278" s="106">
        <f t="shared" si="37"/>
        <v>9.5909450646460837E-3</v>
      </c>
    </row>
    <row r="279" spans="1:32">
      <c r="A279" s="101" t="s">
        <v>3672</v>
      </c>
      <c r="B279" s="106"/>
      <c r="C279" s="106">
        <f t="shared" si="37"/>
        <v>0.11462123546739122</v>
      </c>
      <c r="D279" s="106">
        <f t="shared" si="37"/>
        <v>5.8737995548320265E-2</v>
      </c>
      <c r="E279" s="106">
        <f t="shared" si="37"/>
        <v>-2.264650205377039E-2</v>
      </c>
      <c r="F279" s="106">
        <f t="shared" si="37"/>
        <v>5.6980329194658008E-3</v>
      </c>
      <c r="G279" s="106">
        <f t="shared" si="37"/>
        <v>1.2726163707286853E-2</v>
      </c>
      <c r="H279" s="106">
        <f t="shared" si="37"/>
        <v>-1.6733958241103353E-2</v>
      </c>
      <c r="I279" s="106">
        <f t="shared" si="37"/>
        <v>-3.0723864469252016E-3</v>
      </c>
      <c r="J279" s="106">
        <f t="shared" si="37"/>
        <v>2.1095155722548942E-2</v>
      </c>
      <c r="K279" s="106">
        <f t="shared" si="37"/>
        <v>1.8665890381046824E-2</v>
      </c>
      <c r="L279" s="106">
        <f t="shared" si="37"/>
        <v>4.7377401070164638E-2</v>
      </c>
      <c r="M279" s="106">
        <f t="shared" si="37"/>
        <v>1.6373593218690363E-2</v>
      </c>
      <c r="N279" s="106">
        <f t="shared" si="37"/>
        <v>1.3239587221872018E-2</v>
      </c>
      <c r="O279" s="106">
        <f t="shared" si="37"/>
        <v>1.3389823348366914E-2</v>
      </c>
      <c r="P279" s="106">
        <f t="shared" si="37"/>
        <v>1.4188728842492004E-2</v>
      </c>
      <c r="Q279" s="106">
        <f t="shared" si="37"/>
        <v>4.0666536769831119E-3</v>
      </c>
      <c r="R279" s="106">
        <f t="shared" si="37"/>
        <v>1.3521340758373412E-2</v>
      </c>
      <c r="S279" s="106">
        <f t="shared" si="37"/>
        <v>2.8800958967180268E-2</v>
      </c>
      <c r="T279" s="106">
        <f t="shared" si="37"/>
        <v>1.7028708913805257E-2</v>
      </c>
      <c r="U279" s="106">
        <f t="shared" si="37"/>
        <v>8.1083960223018448E-3</v>
      </c>
      <c r="V279" s="106">
        <f t="shared" si="37"/>
        <v>1.2884366004581871E-2</v>
      </c>
      <c r="W279" s="106">
        <f t="shared" si="37"/>
        <v>1.3348160887137972E-2</v>
      </c>
      <c r="X279" s="106">
        <f t="shared" si="37"/>
        <v>1.1630998862046438E-2</v>
      </c>
      <c r="Y279" s="106">
        <f t="shared" si="37"/>
        <v>5.7143297856199204E-4</v>
      </c>
      <c r="Z279" s="106">
        <f t="shared" si="37"/>
        <v>1.377238787159496E-2</v>
      </c>
      <c r="AA279" s="106">
        <f t="shared" si="37"/>
        <v>8.4960147019315091E-3</v>
      </c>
      <c r="AB279" s="106">
        <f t="shared" si="37"/>
        <v>1.4801655528132729E-2</v>
      </c>
      <c r="AC279" s="106">
        <f t="shared" si="37"/>
        <v>1.370559858121756E-2</v>
      </c>
      <c r="AD279" s="106">
        <f t="shared" si="37"/>
        <v>1.2310184779974476E-2</v>
      </c>
      <c r="AE279" s="106">
        <f t="shared" si="37"/>
        <v>1.6510757760307637E-2</v>
      </c>
      <c r="AF279" s="106">
        <f t="shared" si="37"/>
        <v>1.4039452944579089E-2</v>
      </c>
    </row>
    <row r="280" spans="1:32">
      <c r="A280" s="101" t="s">
        <v>3673</v>
      </c>
      <c r="B280" s="106"/>
      <c r="C280" s="106" t="str">
        <f t="shared" si="37"/>
        <v/>
      </c>
      <c r="D280" s="106" t="str">
        <f t="shared" si="37"/>
        <v/>
      </c>
      <c r="E280" s="106" t="str">
        <f t="shared" si="37"/>
        <v/>
      </c>
      <c r="F280" s="106" t="str">
        <f t="shared" si="37"/>
        <v/>
      </c>
      <c r="G280" s="106" t="str">
        <f t="shared" si="37"/>
        <v/>
      </c>
      <c r="H280" s="106" t="str">
        <f t="shared" si="37"/>
        <v/>
      </c>
      <c r="I280" s="106" t="str">
        <f t="shared" si="37"/>
        <v/>
      </c>
      <c r="J280" s="106" t="str">
        <f t="shared" si="37"/>
        <v/>
      </c>
      <c r="K280" s="106" t="str">
        <f t="shared" si="37"/>
        <v/>
      </c>
      <c r="L280" s="106" t="str">
        <f t="shared" si="37"/>
        <v/>
      </c>
      <c r="M280" s="106" t="str">
        <f t="shared" si="37"/>
        <v/>
      </c>
      <c r="N280" s="106" t="str">
        <f t="shared" si="37"/>
        <v/>
      </c>
      <c r="O280" s="106" t="str">
        <f t="shared" si="37"/>
        <v/>
      </c>
      <c r="P280" s="106" t="str">
        <f t="shared" si="37"/>
        <v/>
      </c>
      <c r="Q280" s="106" t="str">
        <f t="shared" si="37"/>
        <v/>
      </c>
      <c r="R280" s="106" t="str">
        <f t="shared" si="37"/>
        <v/>
      </c>
      <c r="S280" s="106" t="str">
        <f t="shared" si="37"/>
        <v/>
      </c>
      <c r="T280" s="106" t="str">
        <f t="shared" si="37"/>
        <v/>
      </c>
      <c r="U280" s="106" t="str">
        <f t="shared" si="37"/>
        <v/>
      </c>
      <c r="V280" s="106" t="str">
        <f t="shared" si="37"/>
        <v/>
      </c>
      <c r="W280" s="106" t="str">
        <f t="shared" si="37"/>
        <v/>
      </c>
      <c r="X280" s="106" t="str">
        <f t="shared" si="37"/>
        <v/>
      </c>
      <c r="Y280" s="106" t="str">
        <f t="shared" si="37"/>
        <v/>
      </c>
      <c r="Z280" s="106" t="str">
        <f t="shared" si="37"/>
        <v/>
      </c>
      <c r="AA280" s="106" t="str">
        <f t="shared" si="37"/>
        <v/>
      </c>
      <c r="AB280" s="106" t="str">
        <f t="shared" si="37"/>
        <v/>
      </c>
      <c r="AC280" s="106" t="str">
        <f t="shared" si="37"/>
        <v/>
      </c>
      <c r="AD280" s="106" t="str">
        <f t="shared" si="37"/>
        <v/>
      </c>
      <c r="AE280" s="106" t="str">
        <f t="shared" si="37"/>
        <v/>
      </c>
      <c r="AF280" s="106" t="str">
        <f t="shared" si="37"/>
        <v/>
      </c>
    </row>
    <row r="281" spans="1:32">
      <c r="A281" s="101" t="s">
        <v>3674</v>
      </c>
      <c r="B281" s="106"/>
      <c r="C281" s="106" t="str">
        <f t="shared" si="37"/>
        <v/>
      </c>
      <c r="D281" s="106" t="str">
        <f t="shared" si="37"/>
        <v/>
      </c>
      <c r="E281" s="106" t="str">
        <f t="shared" si="37"/>
        <v/>
      </c>
      <c r="F281" s="106" t="str">
        <f t="shared" si="37"/>
        <v/>
      </c>
      <c r="G281" s="106" t="str">
        <f t="shared" si="37"/>
        <v/>
      </c>
      <c r="H281" s="106" t="str">
        <f t="shared" si="37"/>
        <v/>
      </c>
      <c r="I281" s="106" t="str">
        <f t="shared" si="37"/>
        <v/>
      </c>
      <c r="J281" s="106" t="str">
        <f t="shared" si="37"/>
        <v/>
      </c>
      <c r="K281" s="106" t="str">
        <f t="shared" si="37"/>
        <v/>
      </c>
      <c r="L281" s="106" t="str">
        <f t="shared" si="37"/>
        <v/>
      </c>
      <c r="M281" s="106" t="str">
        <f t="shared" si="37"/>
        <v/>
      </c>
      <c r="N281" s="106" t="str">
        <f t="shared" si="37"/>
        <v/>
      </c>
      <c r="O281" s="106" t="str">
        <f t="shared" si="37"/>
        <v/>
      </c>
      <c r="P281" s="106" t="str">
        <f t="shared" si="37"/>
        <v/>
      </c>
      <c r="Q281" s="106" t="str">
        <f t="shared" si="37"/>
        <v/>
      </c>
      <c r="R281" s="106" t="str">
        <f t="shared" si="37"/>
        <v/>
      </c>
      <c r="S281" s="106" t="str">
        <f t="shared" si="37"/>
        <v/>
      </c>
      <c r="T281" s="106" t="str">
        <f t="shared" si="37"/>
        <v/>
      </c>
      <c r="U281" s="106" t="str">
        <f t="shared" si="37"/>
        <v/>
      </c>
      <c r="V281" s="106" t="str">
        <f t="shared" si="37"/>
        <v/>
      </c>
      <c r="W281" s="106" t="str">
        <f t="shared" si="37"/>
        <v/>
      </c>
      <c r="X281" s="106" t="str">
        <f t="shared" si="37"/>
        <v/>
      </c>
      <c r="Y281" s="106" t="str">
        <f t="shared" si="37"/>
        <v/>
      </c>
      <c r="Z281" s="106" t="str">
        <f t="shared" si="37"/>
        <v/>
      </c>
      <c r="AA281" s="106" t="str">
        <f t="shared" si="37"/>
        <v/>
      </c>
      <c r="AB281" s="106" t="str">
        <f t="shared" si="37"/>
        <v/>
      </c>
      <c r="AC281" s="106" t="str">
        <f t="shared" si="37"/>
        <v/>
      </c>
      <c r="AD281" s="106" t="str">
        <f t="shared" si="37"/>
        <v/>
      </c>
      <c r="AE281" s="106" t="str">
        <f t="shared" si="37"/>
        <v/>
      </c>
      <c r="AF281" s="106" t="str">
        <f t="shared" si="37"/>
        <v/>
      </c>
    </row>
    <row r="282" spans="1:32">
      <c r="A282" s="101" t="s">
        <v>3675</v>
      </c>
      <c r="B282" s="106"/>
      <c r="C282" s="106">
        <f t="shared" si="37"/>
        <v>0.11462123546739122</v>
      </c>
      <c r="D282" s="106">
        <f t="shared" si="37"/>
        <v>5.8737995548320265E-2</v>
      </c>
      <c r="E282" s="106">
        <f t="shared" si="37"/>
        <v>-2.264650205377039E-2</v>
      </c>
      <c r="F282" s="106">
        <f t="shared" si="37"/>
        <v>5.6980329194658008E-3</v>
      </c>
      <c r="G282" s="106">
        <f t="shared" si="37"/>
        <v>1.2726163707286853E-2</v>
      </c>
      <c r="H282" s="106">
        <f t="shared" si="37"/>
        <v>-1.6733958241103353E-2</v>
      </c>
      <c r="I282" s="106">
        <f t="shared" si="37"/>
        <v>-3.0723864469252016E-3</v>
      </c>
      <c r="J282" s="106">
        <f t="shared" si="37"/>
        <v>2.1095155722548942E-2</v>
      </c>
      <c r="K282" s="106">
        <f t="shared" si="37"/>
        <v>1.8665890381046824E-2</v>
      </c>
      <c r="L282" s="106">
        <f t="shared" si="37"/>
        <v>4.7377401070164638E-2</v>
      </c>
      <c r="M282" s="106">
        <f t="shared" si="37"/>
        <v>1.6373593218690363E-2</v>
      </c>
      <c r="N282" s="106">
        <f t="shared" si="37"/>
        <v>1.3239587221872018E-2</v>
      </c>
      <c r="O282" s="106">
        <f t="shared" si="37"/>
        <v>1.3389823348366914E-2</v>
      </c>
      <c r="P282" s="106">
        <f t="shared" si="37"/>
        <v>1.4188728842492004E-2</v>
      </c>
      <c r="Q282" s="106">
        <f t="shared" si="37"/>
        <v>4.0666536769831119E-3</v>
      </c>
      <c r="R282" s="106">
        <f t="shared" si="37"/>
        <v>1.3521340758373412E-2</v>
      </c>
      <c r="S282" s="106">
        <f t="shared" si="37"/>
        <v>2.8800958967180268E-2</v>
      </c>
      <c r="T282" s="106">
        <f t="shared" si="37"/>
        <v>1.7028708913805257E-2</v>
      </c>
      <c r="U282" s="106">
        <f t="shared" si="37"/>
        <v>8.1083960223018448E-3</v>
      </c>
      <c r="V282" s="106">
        <f t="shared" si="37"/>
        <v>1.2884366004581871E-2</v>
      </c>
      <c r="W282" s="106">
        <f t="shared" si="37"/>
        <v>1.3348160887137972E-2</v>
      </c>
      <c r="X282" s="106">
        <f t="shared" si="37"/>
        <v>1.1630998862046438E-2</v>
      </c>
      <c r="Y282" s="106">
        <f t="shared" si="37"/>
        <v>5.7143297856199204E-4</v>
      </c>
      <c r="Z282" s="106">
        <f t="shared" si="37"/>
        <v>1.377238787159496E-2</v>
      </c>
      <c r="AA282" s="106">
        <f t="shared" si="37"/>
        <v>8.4960147019315091E-3</v>
      </c>
      <c r="AB282" s="106">
        <f t="shared" si="37"/>
        <v>1.4801655528132729E-2</v>
      </c>
      <c r="AC282" s="106">
        <f t="shared" si="37"/>
        <v>1.370559858121756E-2</v>
      </c>
      <c r="AD282" s="106">
        <f t="shared" si="37"/>
        <v>1.2310184779974476E-2</v>
      </c>
      <c r="AE282" s="106">
        <f t="shared" si="37"/>
        <v>1.6510757760307637E-2</v>
      </c>
      <c r="AF282" s="106">
        <f t="shared" si="37"/>
        <v>1.4039452944579089E-2</v>
      </c>
    </row>
    <row r="283" spans="1:32">
      <c r="A283" s="102" t="s">
        <v>3688</v>
      </c>
      <c r="B283" s="106"/>
      <c r="C283" s="106" t="str">
        <f t="shared" si="37"/>
        <v/>
      </c>
      <c r="D283" s="106" t="str">
        <f t="shared" si="37"/>
        <v/>
      </c>
      <c r="E283" s="106" t="str">
        <f t="shared" si="37"/>
        <v/>
      </c>
      <c r="F283" s="106" t="str">
        <f t="shared" si="37"/>
        <v/>
      </c>
      <c r="G283" s="106" t="str">
        <f t="shared" si="37"/>
        <v/>
      </c>
      <c r="H283" s="106" t="str">
        <f t="shared" si="37"/>
        <v/>
      </c>
      <c r="I283" s="106" t="str">
        <f t="shared" si="37"/>
        <v/>
      </c>
      <c r="J283" s="106" t="str">
        <f t="shared" si="37"/>
        <v/>
      </c>
      <c r="K283" s="106" t="str">
        <f t="shared" si="37"/>
        <v/>
      </c>
      <c r="L283" s="106" t="str">
        <f t="shared" si="37"/>
        <v/>
      </c>
      <c r="M283" s="106" t="str">
        <f t="shared" si="37"/>
        <v/>
      </c>
      <c r="N283" s="106" t="str">
        <f t="shared" si="37"/>
        <v/>
      </c>
      <c r="O283" s="106" t="str">
        <f t="shared" si="37"/>
        <v/>
      </c>
      <c r="P283" s="106" t="str">
        <f t="shared" si="37"/>
        <v/>
      </c>
      <c r="Q283" s="106" t="str">
        <f t="shared" si="37"/>
        <v/>
      </c>
      <c r="R283" s="106" t="str">
        <f t="shared" ref="R283:AF283" si="38">IFERROR(R132/Q132-1,"")</f>
        <v/>
      </c>
      <c r="S283" s="106" t="str">
        <f t="shared" si="38"/>
        <v/>
      </c>
      <c r="T283" s="106" t="str">
        <f t="shared" si="38"/>
        <v/>
      </c>
      <c r="U283" s="106" t="str">
        <f t="shared" si="38"/>
        <v/>
      </c>
      <c r="V283" s="106" t="str">
        <f t="shared" si="38"/>
        <v/>
      </c>
      <c r="W283" s="106" t="str">
        <f t="shared" si="38"/>
        <v/>
      </c>
      <c r="X283" s="106" t="str">
        <f t="shared" si="38"/>
        <v/>
      </c>
      <c r="Y283" s="106" t="str">
        <f t="shared" si="38"/>
        <v/>
      </c>
      <c r="Z283" s="106" t="str">
        <f t="shared" si="38"/>
        <v/>
      </c>
      <c r="AA283" s="106" t="str">
        <f t="shared" si="38"/>
        <v/>
      </c>
      <c r="AB283" s="106" t="str">
        <f t="shared" si="38"/>
        <v/>
      </c>
      <c r="AC283" s="106" t="str">
        <f t="shared" si="38"/>
        <v/>
      </c>
      <c r="AD283" s="106" t="str">
        <f t="shared" si="38"/>
        <v/>
      </c>
      <c r="AE283" s="106" t="str">
        <f t="shared" si="38"/>
        <v/>
      </c>
      <c r="AF283" s="106" t="str">
        <f t="shared" si="38"/>
        <v/>
      </c>
    </row>
    <row r="284" spans="1:32">
      <c r="A284" s="105" t="s">
        <v>3697</v>
      </c>
      <c r="B284" s="101">
        <f t="shared" ref="B284:AF284" si="39">B$1</f>
        <v>2020</v>
      </c>
      <c r="C284" s="101">
        <f t="shared" si="39"/>
        <v>2021</v>
      </c>
      <c r="D284" s="101">
        <f t="shared" si="39"/>
        <v>2022</v>
      </c>
      <c r="E284" s="101">
        <f t="shared" si="39"/>
        <v>2023</v>
      </c>
      <c r="F284" s="101">
        <f t="shared" si="39"/>
        <v>2024</v>
      </c>
      <c r="G284" s="101">
        <f t="shared" si="39"/>
        <v>2025</v>
      </c>
      <c r="H284" s="101">
        <f t="shared" si="39"/>
        <v>2026</v>
      </c>
      <c r="I284" s="101">
        <f t="shared" si="39"/>
        <v>2027</v>
      </c>
      <c r="J284" s="101">
        <f t="shared" si="39"/>
        <v>2028</v>
      </c>
      <c r="K284" s="101">
        <f t="shared" si="39"/>
        <v>2029</v>
      </c>
      <c r="L284" s="101">
        <f t="shared" si="39"/>
        <v>2030</v>
      </c>
      <c r="M284" s="101">
        <f t="shared" si="39"/>
        <v>2031</v>
      </c>
      <c r="N284" s="101">
        <f t="shared" si="39"/>
        <v>2032</v>
      </c>
      <c r="O284" s="101">
        <f t="shared" si="39"/>
        <v>2033</v>
      </c>
      <c r="P284" s="101">
        <f t="shared" si="39"/>
        <v>2034</v>
      </c>
      <c r="Q284" s="101">
        <f t="shared" si="39"/>
        <v>2035</v>
      </c>
      <c r="R284" s="101">
        <f t="shared" si="39"/>
        <v>2036</v>
      </c>
      <c r="S284" s="101">
        <f t="shared" si="39"/>
        <v>2037</v>
      </c>
      <c r="T284" s="101">
        <f t="shared" si="39"/>
        <v>2038</v>
      </c>
      <c r="U284" s="101">
        <f t="shared" si="39"/>
        <v>2039</v>
      </c>
      <c r="V284" s="101">
        <f t="shared" si="39"/>
        <v>2040</v>
      </c>
      <c r="W284" s="101">
        <f t="shared" si="39"/>
        <v>2041</v>
      </c>
      <c r="X284" s="101">
        <f t="shared" si="39"/>
        <v>2042</v>
      </c>
      <c r="Y284" s="101">
        <f t="shared" si="39"/>
        <v>2043</v>
      </c>
      <c r="Z284" s="101">
        <f t="shared" si="39"/>
        <v>2044</v>
      </c>
      <c r="AA284" s="101">
        <f t="shared" si="39"/>
        <v>2045</v>
      </c>
      <c r="AB284" s="101">
        <f t="shared" si="39"/>
        <v>2046</v>
      </c>
      <c r="AC284" s="101">
        <f t="shared" si="39"/>
        <v>2047</v>
      </c>
      <c r="AD284" s="101">
        <f t="shared" si="39"/>
        <v>2048</v>
      </c>
      <c r="AE284" s="101">
        <f t="shared" si="39"/>
        <v>2049</v>
      </c>
      <c r="AF284" s="101">
        <f t="shared" si="39"/>
        <v>2050</v>
      </c>
    </row>
    <row r="285" spans="1:32">
      <c r="A285" s="101" t="s">
        <v>3689</v>
      </c>
      <c r="B285" s="106"/>
      <c r="C285" s="106" t="str">
        <f t="shared" ref="C285:AF293" si="40">IFERROR(C134/B134-1,"")</f>
        <v/>
      </c>
      <c r="D285" s="106" t="str">
        <f t="shared" si="40"/>
        <v/>
      </c>
      <c r="E285" s="106" t="str">
        <f t="shared" si="40"/>
        <v/>
      </c>
      <c r="F285" s="106" t="str">
        <f t="shared" si="40"/>
        <v/>
      </c>
      <c r="G285" s="106" t="str">
        <f t="shared" si="40"/>
        <v/>
      </c>
      <c r="H285" s="106" t="str">
        <f t="shared" si="40"/>
        <v/>
      </c>
      <c r="I285" s="106" t="str">
        <f t="shared" si="40"/>
        <v/>
      </c>
      <c r="J285" s="106" t="str">
        <f t="shared" si="40"/>
        <v/>
      </c>
      <c r="K285" s="106" t="str">
        <f t="shared" si="40"/>
        <v/>
      </c>
      <c r="L285" s="106" t="str">
        <f t="shared" si="40"/>
        <v/>
      </c>
      <c r="M285" s="106" t="str">
        <f t="shared" si="40"/>
        <v/>
      </c>
      <c r="N285" s="106" t="str">
        <f t="shared" si="40"/>
        <v/>
      </c>
      <c r="O285" s="106" t="str">
        <f t="shared" si="40"/>
        <v/>
      </c>
      <c r="P285" s="106" t="str">
        <f t="shared" si="40"/>
        <v/>
      </c>
      <c r="Q285" s="106" t="str">
        <f t="shared" si="40"/>
        <v/>
      </c>
      <c r="R285" s="106" t="str">
        <f t="shared" si="40"/>
        <v/>
      </c>
      <c r="S285" s="106" t="str">
        <f t="shared" si="40"/>
        <v/>
      </c>
      <c r="T285" s="106" t="str">
        <f t="shared" si="40"/>
        <v/>
      </c>
      <c r="U285" s="106" t="str">
        <f t="shared" si="40"/>
        <v/>
      </c>
      <c r="V285" s="106" t="str">
        <f t="shared" si="40"/>
        <v/>
      </c>
      <c r="W285" s="106" t="str">
        <f t="shared" si="40"/>
        <v/>
      </c>
      <c r="X285" s="106" t="str">
        <f t="shared" si="40"/>
        <v/>
      </c>
      <c r="Y285" s="106" t="str">
        <f t="shared" si="40"/>
        <v/>
      </c>
      <c r="Z285" s="106" t="str">
        <f t="shared" si="40"/>
        <v/>
      </c>
      <c r="AA285" s="106" t="str">
        <f t="shared" si="40"/>
        <v/>
      </c>
      <c r="AB285" s="106" t="str">
        <f t="shared" si="40"/>
        <v/>
      </c>
      <c r="AC285" s="106" t="str">
        <f t="shared" si="40"/>
        <v/>
      </c>
      <c r="AD285" s="106" t="str">
        <f t="shared" si="40"/>
        <v/>
      </c>
      <c r="AE285" s="106" t="str">
        <f t="shared" si="40"/>
        <v/>
      </c>
      <c r="AF285" s="106" t="str">
        <f t="shared" si="40"/>
        <v/>
      </c>
    </row>
    <row r="286" spans="1:32">
      <c r="A286" s="101" t="s">
        <v>3690</v>
      </c>
      <c r="B286" s="106"/>
      <c r="C286" s="106" t="str">
        <f t="shared" si="40"/>
        <v/>
      </c>
      <c r="D286" s="106" t="str">
        <f t="shared" si="40"/>
        <v/>
      </c>
      <c r="E286" s="106" t="str">
        <f t="shared" si="40"/>
        <v/>
      </c>
      <c r="F286" s="106" t="str">
        <f t="shared" si="40"/>
        <v/>
      </c>
      <c r="G286" s="106" t="str">
        <f t="shared" si="40"/>
        <v/>
      </c>
      <c r="H286" s="106" t="str">
        <f t="shared" si="40"/>
        <v/>
      </c>
      <c r="I286" s="106" t="str">
        <f t="shared" si="40"/>
        <v/>
      </c>
      <c r="J286" s="106" t="str">
        <f t="shared" si="40"/>
        <v/>
      </c>
      <c r="K286" s="106" t="str">
        <f t="shared" si="40"/>
        <v/>
      </c>
      <c r="L286" s="106" t="str">
        <f t="shared" si="40"/>
        <v/>
      </c>
      <c r="M286" s="106" t="str">
        <f t="shared" si="40"/>
        <v/>
      </c>
      <c r="N286" s="106" t="str">
        <f t="shared" si="40"/>
        <v/>
      </c>
      <c r="O286" s="106" t="str">
        <f t="shared" si="40"/>
        <v/>
      </c>
      <c r="P286" s="106" t="str">
        <f t="shared" si="40"/>
        <v/>
      </c>
      <c r="Q286" s="106" t="str">
        <f t="shared" si="40"/>
        <v/>
      </c>
      <c r="R286" s="106" t="str">
        <f t="shared" si="40"/>
        <v/>
      </c>
      <c r="S286" s="106" t="str">
        <f t="shared" si="40"/>
        <v/>
      </c>
      <c r="T286" s="106" t="str">
        <f t="shared" si="40"/>
        <v/>
      </c>
      <c r="U286" s="106" t="str">
        <f t="shared" si="40"/>
        <v/>
      </c>
      <c r="V286" s="106" t="str">
        <f t="shared" si="40"/>
        <v/>
      </c>
      <c r="W286" s="106" t="str">
        <f t="shared" si="40"/>
        <v/>
      </c>
      <c r="X286" s="106" t="str">
        <f t="shared" si="40"/>
        <v/>
      </c>
      <c r="Y286" s="106" t="str">
        <f t="shared" si="40"/>
        <v/>
      </c>
      <c r="Z286" s="106" t="str">
        <f t="shared" si="40"/>
        <v/>
      </c>
      <c r="AA286" s="106" t="str">
        <f t="shared" si="40"/>
        <v/>
      </c>
      <c r="AB286" s="106" t="str">
        <f t="shared" si="40"/>
        <v/>
      </c>
      <c r="AC286" s="106" t="str">
        <f t="shared" si="40"/>
        <v/>
      </c>
      <c r="AD286" s="106" t="str">
        <f t="shared" si="40"/>
        <v/>
      </c>
      <c r="AE286" s="106" t="str">
        <f t="shared" si="40"/>
        <v/>
      </c>
      <c r="AF286" s="106" t="str">
        <f t="shared" si="40"/>
        <v/>
      </c>
    </row>
    <row r="287" spans="1:32">
      <c r="A287" s="101" t="s">
        <v>3691</v>
      </c>
      <c r="B287" s="106"/>
      <c r="C287" s="106" t="str">
        <f t="shared" si="40"/>
        <v/>
      </c>
      <c r="D287" s="106" t="str">
        <f t="shared" si="40"/>
        <v/>
      </c>
      <c r="E287" s="106" t="str">
        <f t="shared" si="40"/>
        <v/>
      </c>
      <c r="F287" s="106" t="str">
        <f t="shared" si="40"/>
        <v/>
      </c>
      <c r="G287" s="106" t="str">
        <f t="shared" si="40"/>
        <v/>
      </c>
      <c r="H287" s="106" t="str">
        <f t="shared" si="40"/>
        <v/>
      </c>
      <c r="I287" s="106" t="str">
        <f t="shared" si="40"/>
        <v/>
      </c>
      <c r="J287" s="106" t="str">
        <f t="shared" si="40"/>
        <v/>
      </c>
      <c r="K287" s="106" t="str">
        <f t="shared" si="40"/>
        <v/>
      </c>
      <c r="L287" s="106" t="str">
        <f t="shared" si="40"/>
        <v/>
      </c>
      <c r="M287" s="106" t="str">
        <f t="shared" si="40"/>
        <v/>
      </c>
      <c r="N287" s="106" t="str">
        <f t="shared" si="40"/>
        <v/>
      </c>
      <c r="O287" s="106" t="str">
        <f t="shared" si="40"/>
        <v/>
      </c>
      <c r="P287" s="106" t="str">
        <f t="shared" si="40"/>
        <v/>
      </c>
      <c r="Q287" s="106" t="str">
        <f t="shared" si="40"/>
        <v/>
      </c>
      <c r="R287" s="106" t="str">
        <f t="shared" si="40"/>
        <v/>
      </c>
      <c r="S287" s="106" t="str">
        <f t="shared" si="40"/>
        <v/>
      </c>
      <c r="T287" s="106" t="str">
        <f t="shared" si="40"/>
        <v/>
      </c>
      <c r="U287" s="106" t="str">
        <f t="shared" si="40"/>
        <v/>
      </c>
      <c r="V287" s="106" t="str">
        <f t="shared" si="40"/>
        <v/>
      </c>
      <c r="W287" s="106" t="str">
        <f t="shared" si="40"/>
        <v/>
      </c>
      <c r="X287" s="106" t="str">
        <f t="shared" si="40"/>
        <v/>
      </c>
      <c r="Y287" s="106" t="str">
        <f t="shared" si="40"/>
        <v/>
      </c>
      <c r="Z287" s="106" t="str">
        <f t="shared" si="40"/>
        <v/>
      </c>
      <c r="AA287" s="106" t="str">
        <f t="shared" si="40"/>
        <v/>
      </c>
      <c r="AB287" s="106" t="str">
        <f t="shared" si="40"/>
        <v/>
      </c>
      <c r="AC287" s="106" t="str">
        <f t="shared" si="40"/>
        <v/>
      </c>
      <c r="AD287" s="106" t="str">
        <f t="shared" si="40"/>
        <v/>
      </c>
      <c r="AE287" s="106" t="str">
        <f t="shared" si="40"/>
        <v/>
      </c>
      <c r="AF287" s="106" t="str">
        <f t="shared" si="40"/>
        <v/>
      </c>
    </row>
    <row r="288" spans="1:32">
      <c r="A288" s="101" t="s">
        <v>3692</v>
      </c>
      <c r="B288" s="106"/>
      <c r="C288" s="106" t="str">
        <f t="shared" si="40"/>
        <v/>
      </c>
      <c r="D288" s="106" t="str">
        <f t="shared" si="40"/>
        <v/>
      </c>
      <c r="E288" s="106" t="str">
        <f t="shared" si="40"/>
        <v/>
      </c>
      <c r="F288" s="106" t="str">
        <f t="shared" si="40"/>
        <v/>
      </c>
      <c r="G288" s="106" t="str">
        <f t="shared" si="40"/>
        <v/>
      </c>
      <c r="H288" s="106" t="str">
        <f t="shared" si="40"/>
        <v/>
      </c>
      <c r="I288" s="106" t="str">
        <f t="shared" si="40"/>
        <v/>
      </c>
      <c r="J288" s="106" t="str">
        <f t="shared" si="40"/>
        <v/>
      </c>
      <c r="K288" s="106" t="str">
        <f t="shared" si="40"/>
        <v/>
      </c>
      <c r="L288" s="106" t="str">
        <f t="shared" si="40"/>
        <v/>
      </c>
      <c r="M288" s="106" t="str">
        <f t="shared" si="40"/>
        <v/>
      </c>
      <c r="N288" s="106" t="str">
        <f t="shared" si="40"/>
        <v/>
      </c>
      <c r="O288" s="106" t="str">
        <f t="shared" si="40"/>
        <v/>
      </c>
      <c r="P288" s="106" t="str">
        <f t="shared" si="40"/>
        <v/>
      </c>
      <c r="Q288" s="106" t="str">
        <f t="shared" si="40"/>
        <v/>
      </c>
      <c r="R288" s="106" t="str">
        <f t="shared" si="40"/>
        <v/>
      </c>
      <c r="S288" s="106" t="str">
        <f t="shared" si="40"/>
        <v/>
      </c>
      <c r="T288" s="106" t="str">
        <f t="shared" si="40"/>
        <v/>
      </c>
      <c r="U288" s="106" t="str">
        <f t="shared" si="40"/>
        <v/>
      </c>
      <c r="V288" s="106" t="str">
        <f t="shared" si="40"/>
        <v/>
      </c>
      <c r="W288" s="106" t="str">
        <f t="shared" si="40"/>
        <v/>
      </c>
      <c r="X288" s="106" t="str">
        <f t="shared" si="40"/>
        <v/>
      </c>
      <c r="Y288" s="106" t="str">
        <f t="shared" si="40"/>
        <v/>
      </c>
      <c r="Z288" s="106" t="str">
        <f t="shared" si="40"/>
        <v/>
      </c>
      <c r="AA288" s="106" t="str">
        <f t="shared" si="40"/>
        <v/>
      </c>
      <c r="AB288" s="106" t="str">
        <f t="shared" si="40"/>
        <v/>
      </c>
      <c r="AC288" s="106" t="str">
        <f t="shared" si="40"/>
        <v/>
      </c>
      <c r="AD288" s="106" t="str">
        <f t="shared" si="40"/>
        <v/>
      </c>
      <c r="AE288" s="106" t="str">
        <f t="shared" si="40"/>
        <v/>
      </c>
      <c r="AF288" s="106" t="str">
        <f t="shared" si="40"/>
        <v/>
      </c>
    </row>
    <row r="289" spans="1:32">
      <c r="A289" s="101" t="s">
        <v>3693</v>
      </c>
      <c r="B289" s="106"/>
      <c r="C289" s="106" t="str">
        <f t="shared" si="40"/>
        <v/>
      </c>
      <c r="D289" s="106" t="str">
        <f t="shared" si="40"/>
        <v/>
      </c>
      <c r="E289" s="106" t="str">
        <f t="shared" si="40"/>
        <v/>
      </c>
      <c r="F289" s="106" t="str">
        <f t="shared" si="40"/>
        <v/>
      </c>
      <c r="G289" s="106" t="str">
        <f t="shared" si="40"/>
        <v/>
      </c>
      <c r="H289" s="106" t="str">
        <f t="shared" si="40"/>
        <v/>
      </c>
      <c r="I289" s="106" t="str">
        <f t="shared" si="40"/>
        <v/>
      </c>
      <c r="J289" s="106" t="str">
        <f t="shared" si="40"/>
        <v/>
      </c>
      <c r="K289" s="106" t="str">
        <f t="shared" si="40"/>
        <v/>
      </c>
      <c r="L289" s="106" t="str">
        <f t="shared" si="40"/>
        <v/>
      </c>
      <c r="M289" s="106" t="str">
        <f t="shared" si="40"/>
        <v/>
      </c>
      <c r="N289" s="106" t="str">
        <f t="shared" si="40"/>
        <v/>
      </c>
      <c r="O289" s="106" t="str">
        <f t="shared" si="40"/>
        <v/>
      </c>
      <c r="P289" s="106" t="str">
        <f t="shared" si="40"/>
        <v/>
      </c>
      <c r="Q289" s="106" t="str">
        <f t="shared" si="40"/>
        <v/>
      </c>
      <c r="R289" s="106" t="str">
        <f t="shared" si="40"/>
        <v/>
      </c>
      <c r="S289" s="106" t="str">
        <f t="shared" si="40"/>
        <v/>
      </c>
      <c r="T289" s="106" t="str">
        <f t="shared" si="40"/>
        <v/>
      </c>
      <c r="U289" s="106" t="str">
        <f t="shared" si="40"/>
        <v/>
      </c>
      <c r="V289" s="106" t="str">
        <f t="shared" si="40"/>
        <v/>
      </c>
      <c r="W289" s="106" t="str">
        <f t="shared" si="40"/>
        <v/>
      </c>
      <c r="X289" s="106" t="str">
        <f t="shared" si="40"/>
        <v/>
      </c>
      <c r="Y289" s="106" t="str">
        <f t="shared" si="40"/>
        <v/>
      </c>
      <c r="Z289" s="106" t="str">
        <f t="shared" si="40"/>
        <v/>
      </c>
      <c r="AA289" s="106" t="str">
        <f t="shared" si="40"/>
        <v/>
      </c>
      <c r="AB289" s="106" t="str">
        <f t="shared" si="40"/>
        <v/>
      </c>
      <c r="AC289" s="106" t="str">
        <f t="shared" si="40"/>
        <v/>
      </c>
      <c r="AD289" s="106" t="str">
        <f t="shared" si="40"/>
        <v/>
      </c>
      <c r="AE289" s="106" t="str">
        <f t="shared" si="40"/>
        <v/>
      </c>
      <c r="AF289" s="106" t="str">
        <f t="shared" si="40"/>
        <v/>
      </c>
    </row>
    <row r="290" spans="1:32">
      <c r="A290" s="101" t="s">
        <v>3694</v>
      </c>
      <c r="B290" s="106"/>
      <c r="C290" s="106" t="str">
        <f t="shared" si="40"/>
        <v/>
      </c>
      <c r="D290" s="106" t="str">
        <f t="shared" si="40"/>
        <v/>
      </c>
      <c r="E290" s="106" t="str">
        <f t="shared" si="40"/>
        <v/>
      </c>
      <c r="F290" s="106" t="str">
        <f t="shared" si="40"/>
        <v/>
      </c>
      <c r="G290" s="106" t="str">
        <f t="shared" si="40"/>
        <v/>
      </c>
      <c r="H290" s="106" t="str">
        <f t="shared" si="40"/>
        <v/>
      </c>
      <c r="I290" s="106" t="str">
        <f t="shared" si="40"/>
        <v/>
      </c>
      <c r="J290" s="106" t="str">
        <f t="shared" si="40"/>
        <v/>
      </c>
      <c r="K290" s="106" t="str">
        <f t="shared" si="40"/>
        <v/>
      </c>
      <c r="L290" s="106" t="str">
        <f t="shared" si="40"/>
        <v/>
      </c>
      <c r="M290" s="106" t="str">
        <f t="shared" si="40"/>
        <v/>
      </c>
      <c r="N290" s="106" t="str">
        <f t="shared" si="40"/>
        <v/>
      </c>
      <c r="O290" s="106" t="str">
        <f t="shared" si="40"/>
        <v/>
      </c>
      <c r="P290" s="106" t="str">
        <f t="shared" si="40"/>
        <v/>
      </c>
      <c r="Q290" s="106" t="str">
        <f t="shared" si="40"/>
        <v/>
      </c>
      <c r="R290" s="106" t="str">
        <f t="shared" si="40"/>
        <v/>
      </c>
      <c r="S290" s="106" t="str">
        <f t="shared" si="40"/>
        <v/>
      </c>
      <c r="T290" s="106" t="str">
        <f t="shared" si="40"/>
        <v/>
      </c>
      <c r="U290" s="106" t="str">
        <f t="shared" si="40"/>
        <v/>
      </c>
      <c r="V290" s="106" t="str">
        <f t="shared" si="40"/>
        <v/>
      </c>
      <c r="W290" s="106" t="str">
        <f t="shared" si="40"/>
        <v/>
      </c>
      <c r="X290" s="106" t="str">
        <f t="shared" si="40"/>
        <v/>
      </c>
      <c r="Y290" s="106" t="str">
        <f t="shared" si="40"/>
        <v/>
      </c>
      <c r="Z290" s="106" t="str">
        <f t="shared" si="40"/>
        <v/>
      </c>
      <c r="AA290" s="106" t="str">
        <f t="shared" si="40"/>
        <v/>
      </c>
      <c r="AB290" s="106" t="str">
        <f t="shared" si="40"/>
        <v/>
      </c>
      <c r="AC290" s="106" t="str">
        <f t="shared" si="40"/>
        <v/>
      </c>
      <c r="AD290" s="106" t="str">
        <f t="shared" si="40"/>
        <v/>
      </c>
      <c r="AE290" s="106" t="str">
        <f t="shared" si="40"/>
        <v/>
      </c>
      <c r="AF290" s="106" t="str">
        <f t="shared" si="40"/>
        <v/>
      </c>
    </row>
    <row r="291" spans="1:32">
      <c r="A291" s="101" t="s">
        <v>3695</v>
      </c>
      <c r="B291" s="106"/>
      <c r="C291" s="106" t="str">
        <f t="shared" si="40"/>
        <v/>
      </c>
      <c r="D291" s="106" t="str">
        <f t="shared" si="40"/>
        <v/>
      </c>
      <c r="E291" s="106" t="str">
        <f t="shared" si="40"/>
        <v/>
      </c>
      <c r="F291" s="106" t="str">
        <f t="shared" si="40"/>
        <v/>
      </c>
      <c r="G291" s="106" t="str">
        <f t="shared" si="40"/>
        <v/>
      </c>
      <c r="H291" s="106" t="str">
        <f t="shared" si="40"/>
        <v/>
      </c>
      <c r="I291" s="106" t="str">
        <f t="shared" si="40"/>
        <v/>
      </c>
      <c r="J291" s="106" t="str">
        <f t="shared" si="40"/>
        <v/>
      </c>
      <c r="K291" s="106" t="str">
        <f t="shared" si="40"/>
        <v/>
      </c>
      <c r="L291" s="106" t="str">
        <f t="shared" si="40"/>
        <v/>
      </c>
      <c r="M291" s="106" t="str">
        <f t="shared" si="40"/>
        <v/>
      </c>
      <c r="N291" s="106" t="str">
        <f t="shared" si="40"/>
        <v/>
      </c>
      <c r="O291" s="106" t="str">
        <f t="shared" si="40"/>
        <v/>
      </c>
      <c r="P291" s="106" t="str">
        <f t="shared" si="40"/>
        <v/>
      </c>
      <c r="Q291" s="106" t="str">
        <f t="shared" si="40"/>
        <v/>
      </c>
      <c r="R291" s="106" t="str">
        <f t="shared" si="40"/>
        <v/>
      </c>
      <c r="S291" s="106" t="str">
        <f t="shared" si="40"/>
        <v/>
      </c>
      <c r="T291" s="106" t="str">
        <f t="shared" si="40"/>
        <v/>
      </c>
      <c r="U291" s="106" t="str">
        <f t="shared" si="40"/>
        <v/>
      </c>
      <c r="V291" s="106" t="str">
        <f t="shared" si="40"/>
        <v/>
      </c>
      <c r="W291" s="106" t="str">
        <f t="shared" si="40"/>
        <v/>
      </c>
      <c r="X291" s="106" t="str">
        <f t="shared" si="40"/>
        <v/>
      </c>
      <c r="Y291" s="106" t="str">
        <f t="shared" si="40"/>
        <v/>
      </c>
      <c r="Z291" s="106" t="str">
        <f t="shared" si="40"/>
        <v/>
      </c>
      <c r="AA291" s="106" t="str">
        <f t="shared" si="40"/>
        <v/>
      </c>
      <c r="AB291" s="106" t="str">
        <f t="shared" si="40"/>
        <v/>
      </c>
      <c r="AC291" s="106" t="str">
        <f t="shared" si="40"/>
        <v/>
      </c>
      <c r="AD291" s="106" t="str">
        <f t="shared" si="40"/>
        <v/>
      </c>
      <c r="AE291" s="106" t="str">
        <f t="shared" si="40"/>
        <v/>
      </c>
      <c r="AF291" s="106" t="str">
        <f t="shared" si="40"/>
        <v/>
      </c>
    </row>
    <row r="292" spans="1:32">
      <c r="A292" s="101" t="s">
        <v>3675</v>
      </c>
      <c r="B292" s="106"/>
      <c r="C292" s="106" t="str">
        <f t="shared" si="40"/>
        <v/>
      </c>
      <c r="D292" s="106" t="str">
        <f t="shared" si="40"/>
        <v/>
      </c>
      <c r="E292" s="106" t="str">
        <f t="shared" si="40"/>
        <v/>
      </c>
      <c r="F292" s="106" t="str">
        <f t="shared" si="40"/>
        <v/>
      </c>
      <c r="G292" s="106" t="str">
        <f t="shared" si="40"/>
        <v/>
      </c>
      <c r="H292" s="106" t="str">
        <f t="shared" si="40"/>
        <v/>
      </c>
      <c r="I292" s="106" t="str">
        <f t="shared" si="40"/>
        <v/>
      </c>
      <c r="J292" s="106" t="str">
        <f t="shared" si="40"/>
        <v/>
      </c>
      <c r="K292" s="106" t="str">
        <f t="shared" si="40"/>
        <v/>
      </c>
      <c r="L292" s="106" t="str">
        <f t="shared" si="40"/>
        <v/>
      </c>
      <c r="M292" s="106" t="str">
        <f t="shared" si="40"/>
        <v/>
      </c>
      <c r="N292" s="106" t="str">
        <f t="shared" si="40"/>
        <v/>
      </c>
      <c r="O292" s="106" t="str">
        <f t="shared" si="40"/>
        <v/>
      </c>
      <c r="P292" s="106" t="str">
        <f t="shared" si="40"/>
        <v/>
      </c>
      <c r="Q292" s="106" t="str">
        <f t="shared" si="40"/>
        <v/>
      </c>
      <c r="R292" s="106" t="str">
        <f t="shared" si="40"/>
        <v/>
      </c>
      <c r="S292" s="106" t="str">
        <f t="shared" si="40"/>
        <v/>
      </c>
      <c r="T292" s="106" t="str">
        <f t="shared" si="40"/>
        <v/>
      </c>
      <c r="U292" s="106" t="str">
        <f t="shared" si="40"/>
        <v/>
      </c>
      <c r="V292" s="106" t="str">
        <f t="shared" si="40"/>
        <v/>
      </c>
      <c r="W292" s="106" t="str">
        <f t="shared" si="40"/>
        <v/>
      </c>
      <c r="X292" s="106" t="str">
        <f t="shared" si="40"/>
        <v/>
      </c>
      <c r="Y292" s="106" t="str">
        <f t="shared" si="40"/>
        <v/>
      </c>
      <c r="Z292" s="106" t="str">
        <f t="shared" si="40"/>
        <v/>
      </c>
      <c r="AA292" s="106" t="str">
        <f t="shared" si="40"/>
        <v/>
      </c>
      <c r="AB292" s="106" t="str">
        <f t="shared" si="40"/>
        <v/>
      </c>
      <c r="AC292" s="106" t="str">
        <f t="shared" si="40"/>
        <v/>
      </c>
      <c r="AD292" s="106" t="str">
        <f t="shared" si="40"/>
        <v/>
      </c>
      <c r="AE292" s="106" t="str">
        <f t="shared" si="40"/>
        <v/>
      </c>
      <c r="AF292" s="106" t="str">
        <f t="shared" si="40"/>
        <v/>
      </c>
    </row>
    <row r="293" spans="1:32">
      <c r="A293" s="102" t="s">
        <v>3696</v>
      </c>
      <c r="B293" s="106"/>
      <c r="C293" s="106" t="str">
        <f t="shared" si="40"/>
        <v/>
      </c>
      <c r="D293" s="106" t="str">
        <f t="shared" si="40"/>
        <v/>
      </c>
      <c r="E293" s="106" t="str">
        <f t="shared" si="40"/>
        <v/>
      </c>
      <c r="F293" s="106" t="str">
        <f t="shared" si="40"/>
        <v/>
      </c>
      <c r="G293" s="106" t="str">
        <f t="shared" si="40"/>
        <v/>
      </c>
      <c r="H293" s="106" t="str">
        <f t="shared" si="40"/>
        <v/>
      </c>
      <c r="I293" s="106" t="str">
        <f t="shared" si="40"/>
        <v/>
      </c>
      <c r="J293" s="106" t="str">
        <f t="shared" si="40"/>
        <v/>
      </c>
      <c r="K293" s="106" t="str">
        <f t="shared" si="40"/>
        <v/>
      </c>
      <c r="L293" s="106" t="str">
        <f t="shared" si="40"/>
        <v/>
      </c>
      <c r="M293" s="106" t="str">
        <f t="shared" si="40"/>
        <v/>
      </c>
      <c r="N293" s="106" t="str">
        <f t="shared" si="40"/>
        <v/>
      </c>
      <c r="O293" s="106" t="str">
        <f t="shared" si="40"/>
        <v/>
      </c>
      <c r="P293" s="106" t="str">
        <f t="shared" si="40"/>
        <v/>
      </c>
      <c r="Q293" s="106" t="str">
        <f t="shared" si="40"/>
        <v/>
      </c>
      <c r="R293" s="106" t="str">
        <f t="shared" ref="R293:AF293" si="41">IFERROR(R142/Q142-1,"")</f>
        <v/>
      </c>
      <c r="S293" s="106" t="str">
        <f t="shared" si="41"/>
        <v/>
      </c>
      <c r="T293" s="106" t="str">
        <f t="shared" si="41"/>
        <v/>
      </c>
      <c r="U293" s="106" t="str">
        <f t="shared" si="41"/>
        <v/>
      </c>
      <c r="V293" s="106" t="str">
        <f t="shared" si="41"/>
        <v/>
      </c>
      <c r="W293" s="106" t="str">
        <f t="shared" si="41"/>
        <v/>
      </c>
      <c r="X293" s="106" t="str">
        <f t="shared" si="41"/>
        <v/>
      </c>
      <c r="Y293" s="106" t="str">
        <f t="shared" si="41"/>
        <v/>
      </c>
      <c r="Z293" s="106" t="str">
        <f t="shared" si="41"/>
        <v/>
      </c>
      <c r="AA293" s="106" t="str">
        <f t="shared" si="41"/>
        <v/>
      </c>
      <c r="AB293" s="106" t="str">
        <f t="shared" si="41"/>
        <v/>
      </c>
      <c r="AC293" s="106" t="str">
        <f t="shared" si="41"/>
        <v/>
      </c>
      <c r="AD293" s="106" t="str">
        <f t="shared" si="41"/>
        <v/>
      </c>
      <c r="AE293" s="106" t="str">
        <f t="shared" si="41"/>
        <v/>
      </c>
      <c r="AF293" s="106" t="str">
        <f t="shared" si="41"/>
        <v/>
      </c>
    </row>
    <row r="294" spans="1:32">
      <c r="A294" s="105" t="s">
        <v>3697</v>
      </c>
      <c r="B294" s="101">
        <f t="shared" ref="B294:AF294" si="42">B$1</f>
        <v>2020</v>
      </c>
      <c r="C294" s="101">
        <f t="shared" si="42"/>
        <v>2021</v>
      </c>
      <c r="D294" s="101">
        <f t="shared" si="42"/>
        <v>2022</v>
      </c>
      <c r="E294" s="101">
        <f t="shared" si="42"/>
        <v>2023</v>
      </c>
      <c r="F294" s="101">
        <f t="shared" si="42"/>
        <v>2024</v>
      </c>
      <c r="G294" s="101">
        <f t="shared" si="42"/>
        <v>2025</v>
      </c>
      <c r="H294" s="101">
        <f t="shared" si="42"/>
        <v>2026</v>
      </c>
      <c r="I294" s="101">
        <f t="shared" si="42"/>
        <v>2027</v>
      </c>
      <c r="J294" s="101">
        <f t="shared" si="42"/>
        <v>2028</v>
      </c>
      <c r="K294" s="101">
        <f t="shared" si="42"/>
        <v>2029</v>
      </c>
      <c r="L294" s="101">
        <f t="shared" si="42"/>
        <v>2030</v>
      </c>
      <c r="M294" s="101">
        <f t="shared" si="42"/>
        <v>2031</v>
      </c>
      <c r="N294" s="101">
        <f t="shared" si="42"/>
        <v>2032</v>
      </c>
      <c r="O294" s="101">
        <f t="shared" si="42"/>
        <v>2033</v>
      </c>
      <c r="P294" s="101">
        <f t="shared" si="42"/>
        <v>2034</v>
      </c>
      <c r="Q294" s="101">
        <f t="shared" si="42"/>
        <v>2035</v>
      </c>
      <c r="R294" s="101">
        <f t="shared" si="42"/>
        <v>2036</v>
      </c>
      <c r="S294" s="101">
        <f t="shared" si="42"/>
        <v>2037</v>
      </c>
      <c r="T294" s="101">
        <f t="shared" si="42"/>
        <v>2038</v>
      </c>
      <c r="U294" s="101">
        <f t="shared" si="42"/>
        <v>2039</v>
      </c>
      <c r="V294" s="101">
        <f t="shared" si="42"/>
        <v>2040</v>
      </c>
      <c r="W294" s="101">
        <f t="shared" si="42"/>
        <v>2041</v>
      </c>
      <c r="X294" s="101">
        <f t="shared" si="42"/>
        <v>2042</v>
      </c>
      <c r="Y294" s="101">
        <f t="shared" si="42"/>
        <v>2043</v>
      </c>
      <c r="Z294" s="101">
        <f t="shared" si="42"/>
        <v>2044</v>
      </c>
      <c r="AA294" s="101">
        <f t="shared" si="42"/>
        <v>2045</v>
      </c>
      <c r="AB294" s="101">
        <f t="shared" si="42"/>
        <v>2046</v>
      </c>
      <c r="AC294" s="101">
        <f t="shared" si="42"/>
        <v>2047</v>
      </c>
      <c r="AD294" s="101">
        <f t="shared" si="42"/>
        <v>2048</v>
      </c>
      <c r="AE294" s="101">
        <f t="shared" si="42"/>
        <v>2049</v>
      </c>
      <c r="AF294" s="101">
        <f t="shared" si="42"/>
        <v>2050</v>
      </c>
    </row>
    <row r="295" spans="1:32">
      <c r="A295" s="101" t="s">
        <v>3668</v>
      </c>
      <c r="B295" s="106"/>
      <c r="C295" s="106">
        <f t="shared" ref="C295:AF302" si="43">IFERROR(C144/B144-1,"")</f>
        <v>-8.1802447757883923E-2</v>
      </c>
      <c r="D295" s="106">
        <f t="shared" si="43"/>
        <v>-8.9090248125919702E-2</v>
      </c>
      <c r="E295" s="106">
        <f t="shared" si="43"/>
        <v>-9.78035946400303E-2</v>
      </c>
      <c r="F295" s="106">
        <f t="shared" si="43"/>
        <v>-0.10840610099860415</v>
      </c>
      <c r="G295" s="106">
        <f t="shared" si="43"/>
        <v>-0.12158685823223014</v>
      </c>
      <c r="H295" s="106">
        <f t="shared" si="43"/>
        <v>-0.13841648360076853</v>
      </c>
      <c r="I295" s="106">
        <f t="shared" si="43"/>
        <v>-0.16065358838256483</v>
      </c>
      <c r="J295" s="106">
        <f t="shared" si="43"/>
        <v>-0.19140319915466464</v>
      </c>
      <c r="K295" s="106">
        <f t="shared" si="43"/>
        <v>-0.23671030970505247</v>
      </c>
      <c r="L295" s="106">
        <f t="shared" si="43"/>
        <v>-0.31011857321647585</v>
      </c>
      <c r="M295" s="106">
        <f t="shared" si="43"/>
        <v>-2.4365482233583813E-2</v>
      </c>
      <c r="N295" s="106">
        <f t="shared" si="43"/>
        <v>-2.497398543184326E-2</v>
      </c>
      <c r="O295" s="106">
        <f t="shared" si="43"/>
        <v>-2.561366061899828E-2</v>
      </c>
      <c r="P295" s="106">
        <f t="shared" si="43"/>
        <v>-2.6286966046003557E-2</v>
      </c>
      <c r="Q295" s="106">
        <f t="shared" si="43"/>
        <v>-2.6996625421815801E-2</v>
      </c>
      <c r="R295" s="106">
        <f t="shared" si="43"/>
        <v>-2.7745664739885934E-2</v>
      </c>
      <c r="S295" s="106">
        <f t="shared" si="43"/>
        <v>-2.8537455410227563E-2</v>
      </c>
      <c r="T295" s="106">
        <f t="shared" si="43"/>
        <v>-2.9375764993881615E-2</v>
      </c>
      <c r="U295" s="106">
        <f t="shared" si="43"/>
        <v>-3.0264817150064904E-2</v>
      </c>
      <c r="V295" s="106">
        <f t="shared" si="43"/>
        <v>-3.1209362808835017E-2</v>
      </c>
      <c r="W295" s="106">
        <f t="shared" si="43"/>
        <v>-3.2214765100672893E-2</v>
      </c>
      <c r="X295" s="106">
        <f t="shared" si="43"/>
        <v>-3.3287101248268058E-2</v>
      </c>
      <c r="Y295" s="106">
        <f t="shared" si="43"/>
        <v>-3.4433285509327671E-2</v>
      </c>
      <c r="Z295" s="106">
        <f t="shared" si="43"/>
        <v>-3.5661218424965058E-2</v>
      </c>
      <c r="AA295" s="106">
        <f t="shared" si="43"/>
        <v>-3.6979969183361328E-2</v>
      </c>
      <c r="AB295" s="106">
        <f t="shared" si="43"/>
        <v>-3.8399999999990553E-2</v>
      </c>
      <c r="AC295" s="106">
        <f t="shared" si="43"/>
        <v>-3.9933444259569573E-2</v>
      </c>
      <c r="AD295" s="106">
        <f t="shared" si="43"/>
        <v>-4.1594454072792719E-2</v>
      </c>
      <c r="AE295" s="106">
        <f t="shared" si="43"/>
        <v>-4.3399638336349633E-2</v>
      </c>
      <c r="AF295" s="106">
        <f t="shared" si="43"/>
        <v>-4.5368620037810059E-2</v>
      </c>
    </row>
    <row r="296" spans="1:32">
      <c r="A296" s="101" t="s">
        <v>3669</v>
      </c>
      <c r="B296" s="106"/>
      <c r="C296" s="106" t="str">
        <f t="shared" si="43"/>
        <v/>
      </c>
      <c r="D296" s="106" t="str">
        <f t="shared" si="43"/>
        <v/>
      </c>
      <c r="E296" s="106" t="str">
        <f t="shared" si="43"/>
        <v/>
      </c>
      <c r="F296" s="106" t="str">
        <f t="shared" si="43"/>
        <v/>
      </c>
      <c r="G296" s="106" t="str">
        <f t="shared" si="43"/>
        <v/>
      </c>
      <c r="H296" s="106" t="str">
        <f t="shared" si="43"/>
        <v/>
      </c>
      <c r="I296" s="106" t="str">
        <f t="shared" si="43"/>
        <v/>
      </c>
      <c r="J296" s="106" t="str">
        <f t="shared" si="43"/>
        <v/>
      </c>
      <c r="K296" s="106" t="str">
        <f t="shared" si="43"/>
        <v/>
      </c>
      <c r="L296" s="106" t="str">
        <f t="shared" si="43"/>
        <v/>
      </c>
      <c r="M296" s="106" t="str">
        <f t="shared" si="43"/>
        <v/>
      </c>
      <c r="N296" s="106" t="str">
        <f t="shared" si="43"/>
        <v/>
      </c>
      <c r="O296" s="106" t="str">
        <f t="shared" si="43"/>
        <v/>
      </c>
      <c r="P296" s="106" t="str">
        <f t="shared" si="43"/>
        <v/>
      </c>
      <c r="Q296" s="106" t="str">
        <f t="shared" si="43"/>
        <v/>
      </c>
      <c r="R296" s="106" t="str">
        <f t="shared" si="43"/>
        <v/>
      </c>
      <c r="S296" s="106" t="str">
        <f t="shared" si="43"/>
        <v/>
      </c>
      <c r="T296" s="106" t="str">
        <f t="shared" si="43"/>
        <v/>
      </c>
      <c r="U296" s="106" t="str">
        <f t="shared" si="43"/>
        <v/>
      </c>
      <c r="V296" s="106" t="str">
        <f t="shared" si="43"/>
        <v/>
      </c>
      <c r="W296" s="106" t="str">
        <f t="shared" si="43"/>
        <v/>
      </c>
      <c r="X296" s="106" t="str">
        <f t="shared" si="43"/>
        <v/>
      </c>
      <c r="Y296" s="106" t="str">
        <f t="shared" si="43"/>
        <v/>
      </c>
      <c r="Z296" s="106" t="str">
        <f t="shared" si="43"/>
        <v/>
      </c>
      <c r="AA296" s="106" t="str">
        <f t="shared" si="43"/>
        <v/>
      </c>
      <c r="AB296" s="106" t="str">
        <f t="shared" si="43"/>
        <v/>
      </c>
      <c r="AC296" s="106" t="str">
        <f t="shared" si="43"/>
        <v/>
      </c>
      <c r="AD296" s="106" t="str">
        <f t="shared" si="43"/>
        <v/>
      </c>
      <c r="AE296" s="106" t="str">
        <f t="shared" si="43"/>
        <v/>
      </c>
      <c r="AF296" s="106" t="str">
        <f t="shared" si="43"/>
        <v/>
      </c>
    </row>
    <row r="297" spans="1:32">
      <c r="A297" s="101" t="s">
        <v>3670</v>
      </c>
      <c r="B297" s="106"/>
      <c r="C297" s="106">
        <f t="shared" si="43"/>
        <v>-8.1802447757883923E-2</v>
      </c>
      <c r="D297" s="106">
        <f t="shared" si="43"/>
        <v>-8.9090248125919702E-2</v>
      </c>
      <c r="E297" s="106">
        <f t="shared" si="43"/>
        <v>-9.78035946400303E-2</v>
      </c>
      <c r="F297" s="106">
        <f t="shared" si="43"/>
        <v>-0.10840610099860415</v>
      </c>
      <c r="G297" s="106">
        <f t="shared" si="43"/>
        <v>-0.12158685823223014</v>
      </c>
      <c r="H297" s="106">
        <f t="shared" si="43"/>
        <v>-0.13841648360076853</v>
      </c>
      <c r="I297" s="106">
        <f t="shared" si="43"/>
        <v>-0.16065358838256483</v>
      </c>
      <c r="J297" s="106">
        <f t="shared" si="43"/>
        <v>-0.19140319915466464</v>
      </c>
      <c r="K297" s="106">
        <f t="shared" si="43"/>
        <v>-0.23671030970505247</v>
      </c>
      <c r="L297" s="106">
        <f t="shared" si="43"/>
        <v>-0.31011857321647585</v>
      </c>
      <c r="M297" s="106">
        <f t="shared" si="43"/>
        <v>-2.4365482233583813E-2</v>
      </c>
      <c r="N297" s="106">
        <f t="shared" si="43"/>
        <v>-2.497398543184326E-2</v>
      </c>
      <c r="O297" s="106">
        <f t="shared" si="43"/>
        <v>-2.561366061899828E-2</v>
      </c>
      <c r="P297" s="106">
        <f t="shared" si="43"/>
        <v>-2.6286966046003557E-2</v>
      </c>
      <c r="Q297" s="106">
        <f t="shared" si="43"/>
        <v>-2.6996625421815801E-2</v>
      </c>
      <c r="R297" s="106">
        <f t="shared" si="43"/>
        <v>-2.7745664739885934E-2</v>
      </c>
      <c r="S297" s="106">
        <f t="shared" si="43"/>
        <v>-2.8537455410227563E-2</v>
      </c>
      <c r="T297" s="106">
        <f t="shared" si="43"/>
        <v>-2.9375764993881615E-2</v>
      </c>
      <c r="U297" s="106">
        <f t="shared" si="43"/>
        <v>-3.0264817150064904E-2</v>
      </c>
      <c r="V297" s="106">
        <f t="shared" si="43"/>
        <v>-3.1209362808835017E-2</v>
      </c>
      <c r="W297" s="106">
        <f t="shared" si="43"/>
        <v>-3.2214765100672893E-2</v>
      </c>
      <c r="X297" s="106">
        <f t="shared" si="43"/>
        <v>-3.3287101248268058E-2</v>
      </c>
      <c r="Y297" s="106">
        <f t="shared" si="43"/>
        <v>-3.4433285509327671E-2</v>
      </c>
      <c r="Z297" s="106">
        <f t="shared" si="43"/>
        <v>-3.5661218424965058E-2</v>
      </c>
      <c r="AA297" s="106">
        <f t="shared" si="43"/>
        <v>-3.6979969183361328E-2</v>
      </c>
      <c r="AB297" s="106">
        <f t="shared" si="43"/>
        <v>-3.8399999999990553E-2</v>
      </c>
      <c r="AC297" s="106">
        <f t="shared" si="43"/>
        <v>-3.9933444259569573E-2</v>
      </c>
      <c r="AD297" s="106">
        <f t="shared" si="43"/>
        <v>-4.1594454072792719E-2</v>
      </c>
      <c r="AE297" s="106">
        <f t="shared" si="43"/>
        <v>-4.3399638336349633E-2</v>
      </c>
      <c r="AF297" s="106">
        <f t="shared" si="43"/>
        <v>-4.5368620037810059E-2</v>
      </c>
    </row>
    <row r="298" spans="1:32">
      <c r="A298" s="101" t="s">
        <v>3671</v>
      </c>
      <c r="B298" s="106"/>
      <c r="C298" s="106">
        <f t="shared" si="43"/>
        <v>-8.1802447757883923E-2</v>
      </c>
      <c r="D298" s="106">
        <f t="shared" si="43"/>
        <v>-8.9090248125919702E-2</v>
      </c>
      <c r="E298" s="106">
        <f t="shared" si="43"/>
        <v>-9.78035946400303E-2</v>
      </c>
      <c r="F298" s="106">
        <f t="shared" si="43"/>
        <v>-0.10840610099860415</v>
      </c>
      <c r="G298" s="106">
        <f t="shared" si="43"/>
        <v>-0.12158685823223014</v>
      </c>
      <c r="H298" s="106">
        <f t="shared" si="43"/>
        <v>-0.13841648360076853</v>
      </c>
      <c r="I298" s="106">
        <f t="shared" si="43"/>
        <v>-0.16065358838256483</v>
      </c>
      <c r="J298" s="106">
        <f t="shared" si="43"/>
        <v>-0.19140319915466464</v>
      </c>
      <c r="K298" s="106">
        <f t="shared" si="43"/>
        <v>-0.23671030970505247</v>
      </c>
      <c r="L298" s="106">
        <f t="shared" si="43"/>
        <v>-0.31011857321647585</v>
      </c>
      <c r="M298" s="106">
        <f t="shared" si="43"/>
        <v>-2.4365482233583813E-2</v>
      </c>
      <c r="N298" s="106">
        <f t="shared" si="43"/>
        <v>-2.497398543184326E-2</v>
      </c>
      <c r="O298" s="106">
        <f t="shared" si="43"/>
        <v>-2.561366061899828E-2</v>
      </c>
      <c r="P298" s="106">
        <f t="shared" si="43"/>
        <v>-2.6286966046003557E-2</v>
      </c>
      <c r="Q298" s="106">
        <f t="shared" si="43"/>
        <v>-2.6996625421815801E-2</v>
      </c>
      <c r="R298" s="106">
        <f t="shared" si="43"/>
        <v>-2.7745664739885934E-2</v>
      </c>
      <c r="S298" s="106">
        <f t="shared" si="43"/>
        <v>-2.8537455410227563E-2</v>
      </c>
      <c r="T298" s="106">
        <f t="shared" si="43"/>
        <v>-2.9375764993881615E-2</v>
      </c>
      <c r="U298" s="106">
        <f t="shared" si="43"/>
        <v>-3.0264817150064904E-2</v>
      </c>
      <c r="V298" s="106">
        <f t="shared" si="43"/>
        <v>-3.1209362808835017E-2</v>
      </c>
      <c r="W298" s="106">
        <f t="shared" si="43"/>
        <v>-3.2214765100672893E-2</v>
      </c>
      <c r="X298" s="106">
        <f t="shared" si="43"/>
        <v>-3.3287101248268058E-2</v>
      </c>
      <c r="Y298" s="106">
        <f t="shared" si="43"/>
        <v>-3.4433285509327671E-2</v>
      </c>
      <c r="Z298" s="106">
        <f t="shared" si="43"/>
        <v>-3.5661218424965058E-2</v>
      </c>
      <c r="AA298" s="106">
        <f t="shared" si="43"/>
        <v>-3.6979969183361328E-2</v>
      </c>
      <c r="AB298" s="106">
        <f t="shared" si="43"/>
        <v>-3.8399999999990553E-2</v>
      </c>
      <c r="AC298" s="106">
        <f t="shared" si="43"/>
        <v>-3.9933444259569573E-2</v>
      </c>
      <c r="AD298" s="106">
        <f t="shared" si="43"/>
        <v>-4.1594454072792719E-2</v>
      </c>
      <c r="AE298" s="106">
        <f t="shared" si="43"/>
        <v>-4.3399638336349633E-2</v>
      </c>
      <c r="AF298" s="106">
        <f t="shared" si="43"/>
        <v>-4.5368620037810059E-2</v>
      </c>
    </row>
    <row r="299" spans="1:32">
      <c r="A299" s="101" t="s">
        <v>3672</v>
      </c>
      <c r="B299" s="106"/>
      <c r="C299" s="106">
        <f t="shared" si="43"/>
        <v>-8.1802447757883923E-2</v>
      </c>
      <c r="D299" s="106">
        <f t="shared" si="43"/>
        <v>-8.9090248125919702E-2</v>
      </c>
      <c r="E299" s="106">
        <f t="shared" si="43"/>
        <v>-9.78035946400303E-2</v>
      </c>
      <c r="F299" s="106">
        <f t="shared" si="43"/>
        <v>-0.10840610099860415</v>
      </c>
      <c r="G299" s="106">
        <f t="shared" si="43"/>
        <v>-0.12158685823223014</v>
      </c>
      <c r="H299" s="106">
        <f t="shared" si="43"/>
        <v>-0.13841648360076853</v>
      </c>
      <c r="I299" s="106">
        <f t="shared" si="43"/>
        <v>-0.16065358838256483</v>
      </c>
      <c r="J299" s="106">
        <f t="shared" si="43"/>
        <v>-0.19140319915466464</v>
      </c>
      <c r="K299" s="106">
        <f t="shared" si="43"/>
        <v>-0.23671030970505247</v>
      </c>
      <c r="L299" s="106">
        <f t="shared" si="43"/>
        <v>-0.31011857321647585</v>
      </c>
      <c r="M299" s="106">
        <f t="shared" si="43"/>
        <v>-2.4365482233583813E-2</v>
      </c>
      <c r="N299" s="106">
        <f t="shared" si="43"/>
        <v>-2.497398543184326E-2</v>
      </c>
      <c r="O299" s="106">
        <f t="shared" si="43"/>
        <v>-2.561366061899828E-2</v>
      </c>
      <c r="P299" s="106">
        <f t="shared" si="43"/>
        <v>-2.6286966046003557E-2</v>
      </c>
      <c r="Q299" s="106">
        <f t="shared" si="43"/>
        <v>-2.6996625421815801E-2</v>
      </c>
      <c r="R299" s="106">
        <f t="shared" si="43"/>
        <v>-2.7745664739885934E-2</v>
      </c>
      <c r="S299" s="106">
        <f t="shared" si="43"/>
        <v>-2.8537455410227563E-2</v>
      </c>
      <c r="T299" s="106">
        <f t="shared" si="43"/>
        <v>-2.9375764993881615E-2</v>
      </c>
      <c r="U299" s="106">
        <f t="shared" si="43"/>
        <v>-3.0264817150064904E-2</v>
      </c>
      <c r="V299" s="106">
        <f t="shared" si="43"/>
        <v>-3.1209362808835017E-2</v>
      </c>
      <c r="W299" s="106">
        <f t="shared" si="43"/>
        <v>-3.2214765100672893E-2</v>
      </c>
      <c r="X299" s="106">
        <f t="shared" si="43"/>
        <v>-3.3287101248268058E-2</v>
      </c>
      <c r="Y299" s="106">
        <f t="shared" si="43"/>
        <v>-3.4433285509327671E-2</v>
      </c>
      <c r="Z299" s="106">
        <f t="shared" si="43"/>
        <v>-3.5661218424965058E-2</v>
      </c>
      <c r="AA299" s="106">
        <f t="shared" si="43"/>
        <v>-3.6979969183361328E-2</v>
      </c>
      <c r="AB299" s="106">
        <f t="shared" si="43"/>
        <v>-3.8399999999990553E-2</v>
      </c>
      <c r="AC299" s="106">
        <f t="shared" si="43"/>
        <v>-3.9933444259569573E-2</v>
      </c>
      <c r="AD299" s="106">
        <f t="shared" si="43"/>
        <v>-4.1594454072792719E-2</v>
      </c>
      <c r="AE299" s="106">
        <f t="shared" si="43"/>
        <v>-4.3399638336349633E-2</v>
      </c>
      <c r="AF299" s="106">
        <f t="shared" si="43"/>
        <v>-4.5368620037810059E-2</v>
      </c>
    </row>
    <row r="300" spans="1:32">
      <c r="A300" s="101" t="s">
        <v>3673</v>
      </c>
      <c r="B300" s="106"/>
      <c r="C300" s="106">
        <f t="shared" si="43"/>
        <v>-8.1802447757883923E-2</v>
      </c>
      <c r="D300" s="106">
        <f t="shared" si="43"/>
        <v>-8.9090248125919702E-2</v>
      </c>
      <c r="E300" s="106">
        <f t="shared" si="43"/>
        <v>-9.78035946400303E-2</v>
      </c>
      <c r="F300" s="106">
        <f t="shared" si="43"/>
        <v>-0.10840610099860415</v>
      </c>
      <c r="G300" s="106">
        <f t="shared" si="43"/>
        <v>-0.12158685823223014</v>
      </c>
      <c r="H300" s="106">
        <f t="shared" si="43"/>
        <v>-0.13841648360076853</v>
      </c>
      <c r="I300" s="106">
        <f t="shared" si="43"/>
        <v>-0.16065358838256483</v>
      </c>
      <c r="J300" s="106">
        <f t="shared" si="43"/>
        <v>-0.19140319915466464</v>
      </c>
      <c r="K300" s="106">
        <f t="shared" si="43"/>
        <v>-0.23671030970505247</v>
      </c>
      <c r="L300" s="106">
        <f t="shared" si="43"/>
        <v>-0.31011857321647585</v>
      </c>
      <c r="M300" s="106">
        <f t="shared" si="43"/>
        <v>-2.4365482233583813E-2</v>
      </c>
      <c r="N300" s="106">
        <f t="shared" si="43"/>
        <v>-2.497398543184326E-2</v>
      </c>
      <c r="O300" s="106">
        <f t="shared" si="43"/>
        <v>-2.561366061899828E-2</v>
      </c>
      <c r="P300" s="106">
        <f t="shared" si="43"/>
        <v>-2.6286966046003557E-2</v>
      </c>
      <c r="Q300" s="106">
        <f t="shared" si="43"/>
        <v>-2.6996625421815801E-2</v>
      </c>
      <c r="R300" s="106">
        <f t="shared" si="43"/>
        <v>-2.7745664739885934E-2</v>
      </c>
      <c r="S300" s="106">
        <f t="shared" si="43"/>
        <v>-2.8537455410227563E-2</v>
      </c>
      <c r="T300" s="106">
        <f t="shared" si="43"/>
        <v>-2.9375764993881615E-2</v>
      </c>
      <c r="U300" s="106">
        <f t="shared" si="43"/>
        <v>-3.0264817150064904E-2</v>
      </c>
      <c r="V300" s="106">
        <f t="shared" si="43"/>
        <v>-3.1209362808835017E-2</v>
      </c>
      <c r="W300" s="106">
        <f t="shared" si="43"/>
        <v>-3.2214765100672893E-2</v>
      </c>
      <c r="X300" s="106">
        <f t="shared" si="43"/>
        <v>-3.3287101248268058E-2</v>
      </c>
      <c r="Y300" s="106">
        <f t="shared" si="43"/>
        <v>-3.4433285509327671E-2</v>
      </c>
      <c r="Z300" s="106">
        <f t="shared" si="43"/>
        <v>-3.5661218424965058E-2</v>
      </c>
      <c r="AA300" s="106">
        <f t="shared" si="43"/>
        <v>-3.6979969183361328E-2</v>
      </c>
      <c r="AB300" s="106">
        <f t="shared" si="43"/>
        <v>-3.8399999999990553E-2</v>
      </c>
      <c r="AC300" s="106">
        <f t="shared" si="43"/>
        <v>-3.9933444259569573E-2</v>
      </c>
      <c r="AD300" s="106">
        <f t="shared" si="43"/>
        <v>-4.1594454072792719E-2</v>
      </c>
      <c r="AE300" s="106">
        <f t="shared" si="43"/>
        <v>-4.3399638336349633E-2</v>
      </c>
      <c r="AF300" s="106">
        <f t="shared" si="43"/>
        <v>-4.5368620037810059E-2</v>
      </c>
    </row>
    <row r="301" spans="1:32">
      <c r="A301" s="101" t="s">
        <v>3674</v>
      </c>
      <c r="B301" s="106"/>
      <c r="C301" s="106" t="str">
        <f t="shared" si="43"/>
        <v/>
      </c>
      <c r="D301" s="106" t="str">
        <f t="shared" si="43"/>
        <v/>
      </c>
      <c r="E301" s="106" t="str">
        <f t="shared" si="43"/>
        <v/>
      </c>
      <c r="F301" s="106" t="str">
        <f t="shared" si="43"/>
        <v/>
      </c>
      <c r="G301" s="106" t="str">
        <f t="shared" si="43"/>
        <v/>
      </c>
      <c r="H301" s="106" t="str">
        <f t="shared" si="43"/>
        <v/>
      </c>
      <c r="I301" s="106" t="str">
        <f t="shared" si="43"/>
        <v/>
      </c>
      <c r="J301" s="106" t="str">
        <f t="shared" si="43"/>
        <v/>
      </c>
      <c r="K301" s="106" t="str">
        <f t="shared" si="43"/>
        <v/>
      </c>
      <c r="L301" s="106" t="str">
        <f t="shared" si="43"/>
        <v/>
      </c>
      <c r="M301" s="106" t="str">
        <f t="shared" si="43"/>
        <v/>
      </c>
      <c r="N301" s="106" t="str">
        <f t="shared" si="43"/>
        <v/>
      </c>
      <c r="O301" s="106" t="str">
        <f t="shared" si="43"/>
        <v/>
      </c>
      <c r="P301" s="106" t="str">
        <f t="shared" si="43"/>
        <v/>
      </c>
      <c r="Q301" s="106" t="str">
        <f t="shared" si="43"/>
        <v/>
      </c>
      <c r="R301" s="106" t="str">
        <f t="shared" si="43"/>
        <v/>
      </c>
      <c r="S301" s="106" t="str">
        <f t="shared" si="43"/>
        <v/>
      </c>
      <c r="T301" s="106" t="str">
        <f t="shared" si="43"/>
        <v/>
      </c>
      <c r="U301" s="106" t="str">
        <f t="shared" si="43"/>
        <v/>
      </c>
      <c r="V301" s="106" t="str">
        <f t="shared" si="43"/>
        <v/>
      </c>
      <c r="W301" s="106" t="str">
        <f t="shared" si="43"/>
        <v/>
      </c>
      <c r="X301" s="106" t="str">
        <f t="shared" si="43"/>
        <v/>
      </c>
      <c r="Y301" s="106" t="str">
        <f t="shared" si="43"/>
        <v/>
      </c>
      <c r="Z301" s="106" t="str">
        <f t="shared" si="43"/>
        <v/>
      </c>
      <c r="AA301" s="106" t="str">
        <f t="shared" si="43"/>
        <v/>
      </c>
      <c r="AB301" s="106" t="str">
        <f t="shared" si="43"/>
        <v/>
      </c>
      <c r="AC301" s="106" t="str">
        <f t="shared" si="43"/>
        <v/>
      </c>
      <c r="AD301" s="106" t="str">
        <f t="shared" si="43"/>
        <v/>
      </c>
      <c r="AE301" s="106" t="str">
        <f t="shared" si="43"/>
        <v/>
      </c>
      <c r="AF301" s="106" t="str">
        <f t="shared" si="43"/>
        <v/>
      </c>
    </row>
    <row r="302" spans="1:32">
      <c r="A302" s="101" t="s">
        <v>3675</v>
      </c>
      <c r="B302" s="106"/>
      <c r="C302" s="106">
        <f t="shared" si="43"/>
        <v>-8.1802447757883923E-2</v>
      </c>
      <c r="D302" s="106">
        <f t="shared" si="43"/>
        <v>-8.9090248125919702E-2</v>
      </c>
      <c r="E302" s="106">
        <f t="shared" si="43"/>
        <v>-9.78035946400303E-2</v>
      </c>
      <c r="F302" s="106">
        <f t="shared" si="43"/>
        <v>-0.10840610099860415</v>
      </c>
      <c r="G302" s="106">
        <f t="shared" si="43"/>
        <v>-0.12158685823223014</v>
      </c>
      <c r="H302" s="106">
        <f t="shared" si="43"/>
        <v>-0.13841648360076853</v>
      </c>
      <c r="I302" s="106">
        <f t="shared" si="43"/>
        <v>-0.16065358838256483</v>
      </c>
      <c r="J302" s="106">
        <f t="shared" si="43"/>
        <v>-0.19140319915466464</v>
      </c>
      <c r="K302" s="106">
        <f t="shared" si="43"/>
        <v>-0.23671030970505247</v>
      </c>
      <c r="L302" s="106">
        <f t="shared" si="43"/>
        <v>-0.31011857321647585</v>
      </c>
      <c r="M302" s="106">
        <f t="shared" si="43"/>
        <v>-2.4365482233583813E-2</v>
      </c>
      <c r="N302" s="106">
        <f t="shared" si="43"/>
        <v>-2.497398543184326E-2</v>
      </c>
      <c r="O302" s="106">
        <f t="shared" si="43"/>
        <v>-2.561366061899828E-2</v>
      </c>
      <c r="P302" s="106">
        <f t="shared" si="43"/>
        <v>-2.6286966046003557E-2</v>
      </c>
      <c r="Q302" s="106">
        <f t="shared" si="43"/>
        <v>-2.6996625421815801E-2</v>
      </c>
      <c r="R302" s="106">
        <f t="shared" si="43"/>
        <v>-2.7745664739885934E-2</v>
      </c>
      <c r="S302" s="106">
        <f t="shared" si="43"/>
        <v>-2.8537455410227563E-2</v>
      </c>
      <c r="T302" s="106">
        <f t="shared" si="43"/>
        <v>-2.9375764993881615E-2</v>
      </c>
      <c r="U302" s="106">
        <f t="shared" si="43"/>
        <v>-3.0264817150064904E-2</v>
      </c>
      <c r="V302" s="106">
        <f t="shared" si="43"/>
        <v>-3.1209362808835017E-2</v>
      </c>
      <c r="W302" s="106">
        <f t="shared" si="43"/>
        <v>-3.2214765100672893E-2</v>
      </c>
      <c r="X302" s="106">
        <f t="shared" si="43"/>
        <v>-3.3287101248268058E-2</v>
      </c>
      <c r="Y302" s="106">
        <f t="shared" si="43"/>
        <v>-3.4433285509327671E-2</v>
      </c>
      <c r="Z302" s="106">
        <f t="shared" si="43"/>
        <v>-3.5661218424965058E-2</v>
      </c>
      <c r="AA302" s="106">
        <f t="shared" si="43"/>
        <v>-3.6979969183361328E-2</v>
      </c>
      <c r="AB302" s="106">
        <f t="shared" si="43"/>
        <v>-3.8399999999990553E-2</v>
      </c>
      <c r="AC302" s="106">
        <f t="shared" si="43"/>
        <v>-3.9933444259569573E-2</v>
      </c>
      <c r="AD302" s="106">
        <f t="shared" si="43"/>
        <v>-4.1594454072792719E-2</v>
      </c>
      <c r="AE302" s="106">
        <f t="shared" si="43"/>
        <v>-4.3399638336349633E-2</v>
      </c>
      <c r="AF302" s="106">
        <f t="shared" si="43"/>
        <v>-4.5368620037810059E-2</v>
      </c>
    </row>
  </sheetData>
  <phoneticPr fontId="4" type="noConversion"/>
  <conditionalFormatting sqref="B155:AF163 B165:AF173 B175:AF183 B185:AF193 B195:AF203 B205:AF213 B215:AF223 B225:AF233 B235:AF243 B245:AF253 B255:AF263 B265:AF273 B275:AF283 B285:AF293 B295:AF302">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A6BE2-2263-4588-A0FA-A6C068DFED10}">
  <sheetPr>
    <tabColor rgb="FF002060"/>
  </sheetPr>
  <dimension ref="A1:AP9"/>
  <sheetViews>
    <sheetView tabSelected="1" workbookViewId="0">
      <selection activeCell="B13" sqref="B13"/>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CN_Summary_pretax!G4</f>
        <v>1.747258191877345E-5</v>
      </c>
      <c r="C2" s="22">
        <f>CN_Summary_pretax!H4</f>
        <v>1.7094706110268444E-5</v>
      </c>
      <c r="D2" s="22">
        <f>CN_Summary_pretax!I4</f>
        <v>1.6698759804107728E-5</v>
      </c>
      <c r="E2" s="22">
        <f>CN_Summary_pretax!J4</f>
        <v>1.6739182147065914E-5</v>
      </c>
      <c r="F2" s="22">
        <f>CN_Summary_pretax!K4</f>
        <v>1.6109929277156122E-5</v>
      </c>
      <c r="G2" s="22">
        <f>CN_Summary_pretax!L4</f>
        <v>1.5827257776875982E-5</v>
      </c>
      <c r="H2" s="22">
        <f>CN_Summary_pretax!M4</f>
        <v>1.5151130407275455E-5</v>
      </c>
      <c r="I2" s="22">
        <f>CN_Summary_pretax!N4</f>
        <v>1.4988469022220672E-5</v>
      </c>
      <c r="J2" s="22">
        <f>CN_Summary_pretax!O4</f>
        <v>1.484257486524618E-5</v>
      </c>
      <c r="K2" s="22">
        <f>CN_Summary_pretax!P4</f>
        <v>1.4501381465459415E-5</v>
      </c>
      <c r="L2" s="22">
        <f>CN_Summary_pretax!Q4</f>
        <v>1.4451582546678218E-5</v>
      </c>
      <c r="M2" s="22">
        <f>CN_Summary_pretax!R4</f>
        <v>1.441524936279209E-5</v>
      </c>
      <c r="N2" s="22">
        <f>CN_Summary_pretax!S4</f>
        <v>1.4451473614161955E-5</v>
      </c>
      <c r="O2" s="22">
        <f>CN_Summary_pretax!T4</f>
        <v>1.4248833995638373E-5</v>
      </c>
      <c r="P2" s="22">
        <f>CN_Summary_pretax!U4</f>
        <v>1.4123167768991628E-5</v>
      </c>
      <c r="Q2" s="22">
        <f>CN_Summary_pretax!V4</f>
        <v>1.4079477450545532E-5</v>
      </c>
      <c r="R2" s="22">
        <f>CN_Summary_pretax!W4</f>
        <v>1.3957623861968018E-5</v>
      </c>
      <c r="S2" s="22">
        <f>CN_Summary_pretax!X4</f>
        <v>1.3875438468159172E-5</v>
      </c>
      <c r="T2" s="22">
        <f>CN_Summary_pretax!Y4</f>
        <v>1.3863774309494622E-5</v>
      </c>
      <c r="U2" s="22">
        <f>CN_Summary_pretax!Z4</f>
        <v>1.3974667611051137E-5</v>
      </c>
      <c r="V2" s="22">
        <f>CN_Summary_pretax!AA4</f>
        <v>1.3950660560351469E-5</v>
      </c>
      <c r="W2" s="22">
        <f>CN_Summary_pretax!AB4</f>
        <v>1.3941945959050369E-5</v>
      </c>
      <c r="X2" s="22">
        <f>CN_Summary_pretax!AC4</f>
        <v>1.3932636418621981E-5</v>
      </c>
      <c r="Y2" s="22">
        <f>CN_Summary_pretax!AD4</f>
        <v>1.3890446017130595E-5</v>
      </c>
      <c r="Z2" s="22">
        <f>CN_Summary_pretax!AE4</f>
        <v>1.3877960674881902E-5</v>
      </c>
      <c r="AA2" s="22">
        <f>CN_Summary_pretax!AF4</f>
        <v>1.3858210371740847E-5</v>
      </c>
      <c r="AB2" s="22">
        <f>CN_Summary_pretax!AG4</f>
        <v>1.3818760042004712E-5</v>
      </c>
      <c r="AC2" s="22">
        <f>CN_Summary_pretax!AH4</f>
        <v>1.3800978903580733E-5</v>
      </c>
      <c r="AD2" s="22">
        <f>CN_Summary_pretax!AI4</f>
        <v>1.3781865436688607E-5</v>
      </c>
      <c r="AE2" s="22">
        <f>CN_Summary_pretax!AJ4</f>
        <v>1.3694359108431495E-5</v>
      </c>
      <c r="AF2" s="22">
        <f>CN_Summary_pretax!AK4</f>
        <v>1.3674390940257912E-5</v>
      </c>
      <c r="AG2" s="22">
        <f>CN_Summary_pretax!AL4</f>
        <v>1.3671357131591674E-5</v>
      </c>
      <c r="AH2" s="22">
        <f>CN_Summary_pretax!AM4</f>
        <v>1.363715870646769E-5</v>
      </c>
      <c r="AI2" s="22">
        <f>CN_Summary_pretax!AN4</f>
        <v>1.3603699408014338E-5</v>
      </c>
      <c r="AJ2" s="22">
        <f>CN_Summary_pretax!AO4</f>
        <v>1.3572497414344858E-5</v>
      </c>
      <c r="AK2" s="22">
        <f>CN_Summary_pretax!AP4</f>
        <v>1.3537918983203467E-5</v>
      </c>
      <c r="AL2" s="22">
        <f>CN_Summary_pretax!AQ4</f>
        <v>1.3505158147267453E-5</v>
      </c>
      <c r="AM2" s="22">
        <f>CN_Summary_pretax!AR4</f>
        <v>1.3474363755249299E-5</v>
      </c>
      <c r="AN2" s="22">
        <f>CN_Summary_pretax!AS4</f>
        <v>1.3442304173167261E-5</v>
      </c>
      <c r="AO2" s="22">
        <f>CN_Summary_pretax!AT4</f>
        <v>1.3413168998705491E-5</v>
      </c>
      <c r="AP2" s="22">
        <f>CN_Summary_pretax!AU4</f>
        <v>1.3388485563014753E-5</v>
      </c>
    </row>
    <row r="3" spans="1:42">
      <c r="A3" s="115" t="s">
        <v>3669</v>
      </c>
      <c r="B3" s="22">
        <f>CN_Summary_pretax!G5</f>
        <v>0</v>
      </c>
      <c r="C3" s="22">
        <f>CN_Summary_pretax!H5</f>
        <v>0</v>
      </c>
      <c r="D3" s="22">
        <f>CN_Summary_pretax!I5</f>
        <v>0</v>
      </c>
      <c r="E3" s="22">
        <f>CN_Summary_pretax!J5</f>
        <v>0</v>
      </c>
      <c r="F3" s="22">
        <f>CN_Summary_pretax!K5</f>
        <v>0</v>
      </c>
      <c r="G3" s="22">
        <f>CN_Summary_pretax!L5</f>
        <v>0</v>
      </c>
      <c r="H3" s="22">
        <f>CN_Summary_pretax!M5</f>
        <v>0</v>
      </c>
      <c r="I3" s="22">
        <f>CN_Summary_pretax!N5</f>
        <v>0</v>
      </c>
      <c r="J3" s="22">
        <f>CN_Summary_pretax!O5</f>
        <v>0</v>
      </c>
      <c r="K3" s="22">
        <f>CN_Summary_pretax!P5</f>
        <v>0</v>
      </c>
      <c r="L3" s="22">
        <f>CN_Summary_pretax!Q5</f>
        <v>0</v>
      </c>
      <c r="M3" s="22">
        <f>CN_Summary_pretax!R5</f>
        <v>0</v>
      </c>
      <c r="N3" s="22">
        <f>CN_Summary_pretax!S5</f>
        <v>0</v>
      </c>
      <c r="O3" s="22">
        <f>CN_Summary_pretax!T5</f>
        <v>0</v>
      </c>
      <c r="P3" s="22">
        <f>CN_Summary_pretax!U5</f>
        <v>0</v>
      </c>
      <c r="Q3" s="22">
        <f>CN_Summary_pretax!V5</f>
        <v>0</v>
      </c>
      <c r="R3" s="22">
        <f>CN_Summary_pretax!W5</f>
        <v>0</v>
      </c>
      <c r="S3" s="22">
        <f>CN_Summary_pretax!X5</f>
        <v>0</v>
      </c>
      <c r="T3" s="22">
        <f>CN_Summary_pretax!Y5</f>
        <v>0</v>
      </c>
      <c r="U3" s="22">
        <f>CN_Summary_pretax!Z5</f>
        <v>0</v>
      </c>
      <c r="V3" s="22">
        <f>CN_Summary_pretax!AA5</f>
        <v>0</v>
      </c>
      <c r="W3" s="22">
        <f>CN_Summary_pretax!AB5</f>
        <v>0</v>
      </c>
      <c r="X3" s="22">
        <f>CN_Summary_pretax!AC5</f>
        <v>0</v>
      </c>
      <c r="Y3" s="22">
        <f>CN_Summary_pretax!AD5</f>
        <v>0</v>
      </c>
      <c r="Z3" s="22">
        <f>CN_Summary_pretax!AE5</f>
        <v>0</v>
      </c>
      <c r="AA3" s="22">
        <f>CN_Summary_pretax!AF5</f>
        <v>0</v>
      </c>
      <c r="AB3" s="22">
        <f>CN_Summary_pretax!AG5</f>
        <v>0</v>
      </c>
      <c r="AC3" s="22">
        <f>CN_Summary_pretax!AH5</f>
        <v>0</v>
      </c>
      <c r="AD3" s="22">
        <f>CN_Summary_pretax!AI5</f>
        <v>0</v>
      </c>
      <c r="AE3" s="22">
        <f>CN_Summary_pretax!AJ5</f>
        <v>0</v>
      </c>
      <c r="AF3" s="22">
        <f>CN_Summary_pretax!AK5</f>
        <v>0</v>
      </c>
      <c r="AG3" s="22">
        <f>CN_Summary_pretax!AL5</f>
        <v>0</v>
      </c>
      <c r="AH3" s="22">
        <f>CN_Summary_pretax!AM5</f>
        <v>0</v>
      </c>
      <c r="AI3" s="22">
        <f>CN_Summary_pretax!AN5</f>
        <v>0</v>
      </c>
      <c r="AJ3" s="22">
        <f>CN_Summary_pretax!AO5</f>
        <v>0</v>
      </c>
      <c r="AK3" s="22">
        <f>CN_Summary_pretax!AP5</f>
        <v>0</v>
      </c>
      <c r="AL3" s="22">
        <f>CN_Summary_pretax!AQ5</f>
        <v>0</v>
      </c>
      <c r="AM3" s="22">
        <f>CN_Summary_pretax!AR5</f>
        <v>0</v>
      </c>
      <c r="AN3" s="22">
        <f>CN_Summary_pretax!AS5</f>
        <v>0</v>
      </c>
      <c r="AO3" s="22">
        <f>CN_Summary_pretax!AT5</f>
        <v>0</v>
      </c>
      <c r="AP3" s="22">
        <f>CN_Summary_pretax!AU5</f>
        <v>0</v>
      </c>
    </row>
    <row r="4" spans="1:42">
      <c r="A4" s="115" t="s">
        <v>3670</v>
      </c>
      <c r="B4" s="22">
        <f>CN_Summary_pretax!G6</f>
        <v>1.747258191877345E-5</v>
      </c>
      <c r="C4" s="22">
        <f>CN_Summary_pretax!H6</f>
        <v>1.7094706110268444E-5</v>
      </c>
      <c r="D4" s="22">
        <f>CN_Summary_pretax!I6</f>
        <v>1.6698759804107728E-5</v>
      </c>
      <c r="E4" s="22">
        <f>CN_Summary_pretax!J6</f>
        <v>1.6739182147065914E-5</v>
      </c>
      <c r="F4" s="22">
        <f>CN_Summary_pretax!K6</f>
        <v>1.6109929277156122E-5</v>
      </c>
      <c r="G4" s="22">
        <f>CN_Summary_pretax!L6</f>
        <v>1.5827257776875982E-5</v>
      </c>
      <c r="H4" s="22">
        <f>CN_Summary_pretax!M6</f>
        <v>1.5151130407275455E-5</v>
      </c>
      <c r="I4" s="22">
        <f>CN_Summary_pretax!N6</f>
        <v>1.4988469022220672E-5</v>
      </c>
      <c r="J4" s="22">
        <f>CN_Summary_pretax!O6</f>
        <v>1.484257486524618E-5</v>
      </c>
      <c r="K4" s="22">
        <f>CN_Summary_pretax!P6</f>
        <v>1.4501381465459415E-5</v>
      </c>
      <c r="L4" s="22">
        <f>CN_Summary_pretax!Q6</f>
        <v>1.4451582546678218E-5</v>
      </c>
      <c r="M4" s="22">
        <f>CN_Summary_pretax!R6</f>
        <v>1.441524936279209E-5</v>
      </c>
      <c r="N4" s="22">
        <f>CN_Summary_pretax!S6</f>
        <v>1.4451473614161955E-5</v>
      </c>
      <c r="O4" s="22">
        <f>CN_Summary_pretax!T6</f>
        <v>1.4248833995638373E-5</v>
      </c>
      <c r="P4" s="22">
        <f>CN_Summary_pretax!U6</f>
        <v>1.4123167768991628E-5</v>
      </c>
      <c r="Q4" s="22">
        <f>CN_Summary_pretax!V6</f>
        <v>1.4079477450545532E-5</v>
      </c>
      <c r="R4" s="22">
        <f>CN_Summary_pretax!W6</f>
        <v>1.3957623861968018E-5</v>
      </c>
      <c r="S4" s="22">
        <f>CN_Summary_pretax!X6</f>
        <v>1.3875438468159172E-5</v>
      </c>
      <c r="T4" s="22">
        <f>CN_Summary_pretax!Y6</f>
        <v>1.3863774309494622E-5</v>
      </c>
      <c r="U4" s="22">
        <f>CN_Summary_pretax!Z6</f>
        <v>1.3974667611051137E-5</v>
      </c>
      <c r="V4" s="22">
        <f>CN_Summary_pretax!AA6</f>
        <v>1.3950660560351469E-5</v>
      </c>
      <c r="W4" s="22">
        <f>CN_Summary_pretax!AB6</f>
        <v>1.3941945959050369E-5</v>
      </c>
      <c r="X4" s="22">
        <f>CN_Summary_pretax!AC6</f>
        <v>1.3932636418621981E-5</v>
      </c>
      <c r="Y4" s="22">
        <f>CN_Summary_pretax!AD6</f>
        <v>1.3890446017130595E-5</v>
      </c>
      <c r="Z4" s="22">
        <f>CN_Summary_pretax!AE6</f>
        <v>1.3877960674881902E-5</v>
      </c>
      <c r="AA4" s="22">
        <f>CN_Summary_pretax!AF6</f>
        <v>1.3858210371740847E-5</v>
      </c>
      <c r="AB4" s="22">
        <f>CN_Summary_pretax!AG6</f>
        <v>1.3818760042004712E-5</v>
      </c>
      <c r="AC4" s="22">
        <f>CN_Summary_pretax!AH6</f>
        <v>1.3800978903580733E-5</v>
      </c>
      <c r="AD4" s="22">
        <f>CN_Summary_pretax!AI6</f>
        <v>1.3781865436688607E-5</v>
      </c>
      <c r="AE4" s="22">
        <f>CN_Summary_pretax!AJ6</f>
        <v>1.3694359108431495E-5</v>
      </c>
      <c r="AF4" s="22">
        <f>CN_Summary_pretax!AK6</f>
        <v>1.3674390940257912E-5</v>
      </c>
      <c r="AG4" s="22">
        <f>CN_Summary_pretax!AL6</f>
        <v>1.3671357131591674E-5</v>
      </c>
      <c r="AH4" s="22">
        <f>CN_Summary_pretax!AM6</f>
        <v>1.363715870646769E-5</v>
      </c>
      <c r="AI4" s="22">
        <f>CN_Summary_pretax!AN6</f>
        <v>1.3603699408014338E-5</v>
      </c>
      <c r="AJ4" s="22">
        <f>CN_Summary_pretax!AO6</f>
        <v>1.3572497414344858E-5</v>
      </c>
      <c r="AK4" s="22">
        <f>CN_Summary_pretax!AP6</f>
        <v>1.3537918983203467E-5</v>
      </c>
      <c r="AL4" s="22">
        <f>CN_Summary_pretax!AQ6</f>
        <v>1.3505158147267453E-5</v>
      </c>
      <c r="AM4" s="22">
        <f>CN_Summary_pretax!AR6</f>
        <v>1.3474363755249299E-5</v>
      </c>
      <c r="AN4" s="22">
        <f>CN_Summary_pretax!AS6</f>
        <v>1.3442304173167261E-5</v>
      </c>
      <c r="AO4" s="22">
        <f>CN_Summary_pretax!AT6</f>
        <v>1.3413168998705491E-5</v>
      </c>
      <c r="AP4" s="22">
        <f>CN_Summary_pretax!AU6</f>
        <v>1.3388485563014753E-5</v>
      </c>
    </row>
    <row r="5" spans="1:42">
      <c r="A5" s="115" t="s">
        <v>3671</v>
      </c>
      <c r="B5" s="22">
        <f>CN_Summary_pretax!G7</f>
        <v>2.2359566018799966E-5</v>
      </c>
      <c r="C5" s="22">
        <f>CN_Summary_pretax!H7</f>
        <v>2.1876000445809468E-5</v>
      </c>
      <c r="D5" s="22">
        <f>CN_Summary_pretax!I7</f>
        <v>2.4627383613420672E-5</v>
      </c>
      <c r="E5" s="22">
        <f>CN_Summary_pretax!J7</f>
        <v>2.4686998612274636E-5</v>
      </c>
      <c r="F5" s="22">
        <f>CN_Summary_pretax!K7</f>
        <v>2.3758974495579319E-5</v>
      </c>
      <c r="G5" s="22">
        <f>CN_Summary_pretax!L7</f>
        <v>2.3342089675649889E-5</v>
      </c>
      <c r="H5" s="22">
        <f>CN_Summary_pretax!M7</f>
        <v>2.2344934899006584E-5</v>
      </c>
      <c r="I5" s="22">
        <f>CN_Summary_pretax!N7</f>
        <v>2.2105041375425929E-5</v>
      </c>
      <c r="J5" s="22">
        <f>CN_Summary_pretax!O7</f>
        <v>2.1889876212688296E-5</v>
      </c>
      <c r="K5" s="22">
        <f>CN_Summary_pretax!P7</f>
        <v>2.1386683110835975E-5</v>
      </c>
      <c r="L5" s="22">
        <f>CN_Summary_pretax!Q7</f>
        <v>2.1313239508392131E-5</v>
      </c>
      <c r="M5" s="22">
        <f>CN_Summary_pretax!R7</f>
        <v>2.1259655214231525E-5</v>
      </c>
      <c r="N5" s="22">
        <f>CN_Summary_pretax!S7</f>
        <v>2.1313078854373664E-5</v>
      </c>
      <c r="O5" s="22">
        <f>CN_Summary_pretax!T7</f>
        <v>2.1014225306014347E-5</v>
      </c>
      <c r="P5" s="22">
        <f>CN_Summary_pretax!U7</f>
        <v>2.0828892358706538E-5</v>
      </c>
      <c r="Q5" s="22">
        <f>CN_Summary_pretax!V7</f>
        <v>2.0764457739298467E-5</v>
      </c>
      <c r="R5" s="22">
        <f>CN_Summary_pretax!W7</f>
        <v>2.0584747682637125E-5</v>
      </c>
      <c r="S5" s="22">
        <f>CN_Summary_pretax!X7</f>
        <v>2.0463540404701874E-5</v>
      </c>
      <c r="T5" s="22">
        <f>CN_Summary_pretax!Y7</f>
        <v>2.0446338066724114E-5</v>
      </c>
      <c r="U5" s="22">
        <f>CN_Summary_pretax!Z7</f>
        <v>2.0609883857527046E-5</v>
      </c>
      <c r="V5" s="22">
        <f>CN_Summary_pretax!AA7</f>
        <v>2.0574478183456441E-5</v>
      </c>
      <c r="W5" s="22">
        <f>CN_Summary_pretax!AB7</f>
        <v>2.0561625861978804E-5</v>
      </c>
      <c r="X5" s="22">
        <f>CN_Summary_pretax!AC7</f>
        <v>2.0547896122400289E-5</v>
      </c>
      <c r="Y5" s="22">
        <f>CN_Summary_pretax!AD7</f>
        <v>2.0485673585246541E-5</v>
      </c>
      <c r="Z5" s="22">
        <f>CN_Summary_pretax!AE7</f>
        <v>2.046726016312954E-5</v>
      </c>
      <c r="AA5" s="22">
        <f>CN_Summary_pretax!AF7</f>
        <v>2.0438132353780699E-5</v>
      </c>
      <c r="AB5" s="22">
        <f>CN_Summary_pretax!AG7</f>
        <v>2.0379950883091554E-5</v>
      </c>
      <c r="AC5" s="22">
        <f>CN_Summary_pretax!AH7</f>
        <v>2.0353727204076602E-5</v>
      </c>
      <c r="AD5" s="22">
        <f>CN_Summary_pretax!AI7</f>
        <v>2.0325538602835752E-5</v>
      </c>
      <c r="AE5" s="22">
        <f>CN_Summary_pretax!AJ7</f>
        <v>2.0196483993998292E-5</v>
      </c>
      <c r="AF5" s="22">
        <f>CN_Summary_pretax!AK7</f>
        <v>2.0167034876612515E-5</v>
      </c>
      <c r="AG5" s="22">
        <f>CN_Summary_pretax!AL7</f>
        <v>2.0162560606025372E-5</v>
      </c>
      <c r="AH5" s="22">
        <f>CN_Summary_pretax!AM7</f>
        <v>2.0112124660818458E-5</v>
      </c>
      <c r="AI5" s="22">
        <f>CN_Summary_pretax!AN7</f>
        <v>2.0062778781956019E-5</v>
      </c>
      <c r="AJ5" s="22">
        <f>CN_Summary_pretax!AO7</f>
        <v>2.0016761983306506E-5</v>
      </c>
      <c r="AK5" s="22">
        <f>CN_Summary_pretax!AP7</f>
        <v>1.9965765604026895E-5</v>
      </c>
      <c r="AL5" s="22">
        <f>CN_Summary_pretax!AQ7</f>
        <v>1.9917449819887412E-5</v>
      </c>
      <c r="AM5" s="22">
        <f>CN_Summary_pretax!AR7</f>
        <v>1.9872034153438543E-5</v>
      </c>
      <c r="AN5" s="22">
        <f>CN_Summary_pretax!AS7</f>
        <v>1.9824752580694075E-5</v>
      </c>
      <c r="AO5" s="22">
        <f>CN_Summary_pretax!AT7</f>
        <v>1.9781783933529175E-5</v>
      </c>
      <c r="AP5" s="22">
        <f>CN_Summary_pretax!AU7</f>
        <v>1.9745380724740977E-5</v>
      </c>
    </row>
    <row r="6" spans="1:42">
      <c r="A6" s="115" t="s">
        <v>3672</v>
      </c>
      <c r="B6" s="22">
        <f>CN_Summary_pretax!G8</f>
        <v>2.0519735025313253E-5</v>
      </c>
      <c r="C6" s="22">
        <f>CN_Summary_pretax!H8</f>
        <v>1.9051114599233367E-5</v>
      </c>
      <c r="D6" s="22">
        <f>CN_Summary_pretax!I8</f>
        <v>2.1812423733194895E-5</v>
      </c>
      <c r="E6" s="22">
        <f>CN_Summary_pretax!J8</f>
        <v>2.1865224616807557E-5</v>
      </c>
      <c r="F6" s="22">
        <f>CN_Summary_pretax!K8</f>
        <v>2.1043275538264309E-5</v>
      </c>
      <c r="G6" s="22">
        <f>CN_Summary_pretax!L8</f>
        <v>2.0674041498506958E-5</v>
      </c>
      <c r="H6" s="22">
        <f>CN_Summary_pretax!M8</f>
        <v>1.9790863534613535E-5</v>
      </c>
      <c r="I6" s="22">
        <f>CN_Summary_pretax!N8</f>
        <v>1.9578390327173874E-5</v>
      </c>
      <c r="J6" s="22">
        <f>CN_Summary_pretax!O8</f>
        <v>1.938781897879493E-5</v>
      </c>
      <c r="K6" s="22">
        <f>CN_Summary_pretax!P8</f>
        <v>1.894214186873269E-5</v>
      </c>
      <c r="L6" s="22">
        <f>CN_Summary_pretax!Q8</f>
        <v>1.8877093018958634E-5</v>
      </c>
      <c r="M6" s="22">
        <f>CN_Summary_pretax!R8</f>
        <v>1.8829633518265332E-5</v>
      </c>
      <c r="N6" s="22">
        <f>CN_Summary_pretax!S8</f>
        <v>1.8876950728020209E-5</v>
      </c>
      <c r="O6" s="22">
        <f>CN_Summary_pretax!T8</f>
        <v>1.8612256746178389E-5</v>
      </c>
      <c r="P6" s="22">
        <f>CN_Summary_pretax!U8</f>
        <v>1.8448107730519381E-5</v>
      </c>
      <c r="Q6" s="22">
        <f>CN_Summary_pretax!V8</f>
        <v>1.8391038118753959E-5</v>
      </c>
      <c r="R6" s="22">
        <f>CN_Summary_pretax!W8</f>
        <v>1.8231869285939843E-5</v>
      </c>
      <c r="S6" s="22">
        <f>CN_Summary_pretax!X8</f>
        <v>1.8124516245626208E-5</v>
      </c>
      <c r="T6" s="22">
        <f>CN_Summary_pretax!Y8</f>
        <v>1.8109280169757879E-5</v>
      </c>
      <c r="U6" s="22">
        <f>CN_Summary_pretax!Z8</f>
        <v>1.8254132345075032E-5</v>
      </c>
      <c r="V6" s="22">
        <f>CN_Summary_pretax!AA8</f>
        <v>1.8222773611337418E-5</v>
      </c>
      <c r="W6" s="22">
        <f>CN_Summary_pretax!AB8</f>
        <v>1.8211390336263375E-5</v>
      </c>
      <c r="X6" s="22">
        <f>CN_Summary_pretax!AC8</f>
        <v>1.8199229933756398E-5</v>
      </c>
      <c r="Y6" s="22">
        <f>CN_Summary_pretax!AD8</f>
        <v>1.8144119558758524E-5</v>
      </c>
      <c r="Z6" s="22">
        <f>CN_Summary_pretax!AE8</f>
        <v>1.8127810828123601E-5</v>
      </c>
      <c r="AA6" s="22">
        <f>CN_Summary_pretax!AF8</f>
        <v>1.8102012386441374E-5</v>
      </c>
      <c r="AB6" s="22">
        <f>CN_Summary_pretax!AG8</f>
        <v>1.8050481175817749E-5</v>
      </c>
      <c r="AC6" s="22">
        <f>CN_Summary_pretax!AH8</f>
        <v>1.8027254916483984E-5</v>
      </c>
      <c r="AD6" s="22">
        <f>CN_Summary_pretax!AI8</f>
        <v>1.8002288329518716E-5</v>
      </c>
      <c r="AE6" s="22">
        <f>CN_Summary_pretax!AJ8</f>
        <v>1.7887984924135837E-5</v>
      </c>
      <c r="AF6" s="22">
        <f>CN_Summary_pretax!AK8</f>
        <v>1.7861901900576765E-5</v>
      </c>
      <c r="AG6" s="22">
        <f>CN_Summary_pretax!AL8</f>
        <v>1.7857939048189521E-5</v>
      </c>
      <c r="AH6" s="22">
        <f>CN_Summary_pretax!AM8</f>
        <v>1.781326803378109E-5</v>
      </c>
      <c r="AI6" s="22">
        <f>CN_Summary_pretax!AN8</f>
        <v>1.7769562488923775E-5</v>
      </c>
      <c r="AJ6" s="22">
        <f>CN_Summary_pretax!AO8</f>
        <v>1.7728805503661212E-5</v>
      </c>
      <c r="AK6" s="22">
        <f>CN_Summary_pretax!AP8</f>
        <v>1.7683638113930904E-5</v>
      </c>
      <c r="AL6" s="22">
        <f>CN_Summary_pretax!AQ8</f>
        <v>1.7640844921881135E-5</v>
      </c>
      <c r="AM6" s="22">
        <f>CN_Summary_pretax!AR8</f>
        <v>1.7600620358189824E-5</v>
      </c>
      <c r="AN6" s="22">
        <f>CN_Summary_pretax!AS8</f>
        <v>1.7558743165075737E-5</v>
      </c>
      <c r="AO6" s="22">
        <f>CN_Summary_pretax!AT8</f>
        <v>1.7520685921402791E-5</v>
      </c>
      <c r="AP6" s="22">
        <f>CN_Summary_pretax!AU8</f>
        <v>1.748844367318835E-5</v>
      </c>
    </row>
    <row r="7" spans="1:42">
      <c r="A7" s="115" t="s">
        <v>3673</v>
      </c>
      <c r="B7" s="22">
        <f>CN_Summary_pretax!G9</f>
        <v>2.0519735025313253E-5</v>
      </c>
      <c r="C7" s="22">
        <f>CN_Summary_pretax!H9</f>
        <v>1.9051114599233367E-5</v>
      </c>
      <c r="D7" s="22">
        <f>CN_Summary_pretax!I9</f>
        <v>2.1812423733194895E-5</v>
      </c>
      <c r="E7" s="22">
        <f>CN_Summary_pretax!J9</f>
        <v>2.1865224616807557E-5</v>
      </c>
      <c r="F7" s="22">
        <f>CN_Summary_pretax!K9</f>
        <v>2.1043275538264309E-5</v>
      </c>
      <c r="G7" s="22">
        <f>CN_Summary_pretax!L9</f>
        <v>2.0674041498506958E-5</v>
      </c>
      <c r="H7" s="22">
        <f>CN_Summary_pretax!M9</f>
        <v>1.9790863534613535E-5</v>
      </c>
      <c r="I7" s="22">
        <f>CN_Summary_pretax!N9</f>
        <v>1.9578390327173874E-5</v>
      </c>
      <c r="J7" s="22">
        <f>CN_Summary_pretax!O9</f>
        <v>1.938781897879493E-5</v>
      </c>
      <c r="K7" s="22">
        <f>CN_Summary_pretax!P9</f>
        <v>1.894214186873269E-5</v>
      </c>
      <c r="L7" s="22">
        <f>CN_Summary_pretax!Q9</f>
        <v>1.8877093018958634E-5</v>
      </c>
      <c r="M7" s="22">
        <f>CN_Summary_pretax!R9</f>
        <v>1.8829633518265332E-5</v>
      </c>
      <c r="N7" s="22">
        <f>CN_Summary_pretax!S9</f>
        <v>1.8876950728020209E-5</v>
      </c>
      <c r="O7" s="22">
        <f>CN_Summary_pretax!T9</f>
        <v>1.8612256746178389E-5</v>
      </c>
      <c r="P7" s="22">
        <f>CN_Summary_pretax!U9</f>
        <v>1.8448107730519381E-5</v>
      </c>
      <c r="Q7" s="22">
        <f>CN_Summary_pretax!V9</f>
        <v>1.8391038118753959E-5</v>
      </c>
      <c r="R7" s="22">
        <f>CN_Summary_pretax!W9</f>
        <v>1.8231869285939843E-5</v>
      </c>
      <c r="S7" s="22">
        <f>CN_Summary_pretax!X9</f>
        <v>1.8124516245626208E-5</v>
      </c>
      <c r="T7" s="22">
        <f>CN_Summary_pretax!Y9</f>
        <v>1.8109280169757879E-5</v>
      </c>
      <c r="U7" s="22">
        <f>CN_Summary_pretax!Z9</f>
        <v>1.8254132345075032E-5</v>
      </c>
      <c r="V7" s="22">
        <f>CN_Summary_pretax!AA9</f>
        <v>1.8222773611337418E-5</v>
      </c>
      <c r="W7" s="22">
        <f>CN_Summary_pretax!AB9</f>
        <v>1.8211390336263375E-5</v>
      </c>
      <c r="X7" s="22">
        <f>CN_Summary_pretax!AC9</f>
        <v>1.8199229933756398E-5</v>
      </c>
      <c r="Y7" s="22">
        <f>CN_Summary_pretax!AD9</f>
        <v>1.8144119558758524E-5</v>
      </c>
      <c r="Z7" s="22">
        <f>CN_Summary_pretax!AE9</f>
        <v>1.8127810828123601E-5</v>
      </c>
      <c r="AA7" s="22">
        <f>CN_Summary_pretax!AF9</f>
        <v>1.8102012386441374E-5</v>
      </c>
      <c r="AB7" s="22">
        <f>CN_Summary_pretax!AG9</f>
        <v>1.8050481175817749E-5</v>
      </c>
      <c r="AC7" s="22">
        <f>CN_Summary_pretax!AH9</f>
        <v>1.8027254916483984E-5</v>
      </c>
      <c r="AD7" s="22">
        <f>CN_Summary_pretax!AI9</f>
        <v>1.8002288329518716E-5</v>
      </c>
      <c r="AE7" s="22">
        <f>CN_Summary_pretax!AJ9</f>
        <v>1.7887984924135837E-5</v>
      </c>
      <c r="AF7" s="22">
        <f>CN_Summary_pretax!AK9</f>
        <v>1.7861901900576765E-5</v>
      </c>
      <c r="AG7" s="22">
        <f>CN_Summary_pretax!AL9</f>
        <v>1.7857939048189521E-5</v>
      </c>
      <c r="AH7" s="22">
        <f>CN_Summary_pretax!AM9</f>
        <v>1.781326803378109E-5</v>
      </c>
      <c r="AI7" s="22">
        <f>CN_Summary_pretax!AN9</f>
        <v>1.7769562488923775E-5</v>
      </c>
      <c r="AJ7" s="22">
        <f>CN_Summary_pretax!AO9</f>
        <v>1.7728805503661212E-5</v>
      </c>
      <c r="AK7" s="22">
        <f>CN_Summary_pretax!AP9</f>
        <v>1.7683638113930904E-5</v>
      </c>
      <c r="AL7" s="22">
        <f>CN_Summary_pretax!AQ9</f>
        <v>1.7640844921881135E-5</v>
      </c>
      <c r="AM7" s="22">
        <f>CN_Summary_pretax!AR9</f>
        <v>1.7600620358189824E-5</v>
      </c>
      <c r="AN7" s="22">
        <f>CN_Summary_pretax!AS9</f>
        <v>1.7558743165075737E-5</v>
      </c>
      <c r="AO7" s="22">
        <f>CN_Summary_pretax!AT9</f>
        <v>1.7520685921402791E-5</v>
      </c>
      <c r="AP7" s="22">
        <f>CN_Summary_pretax!AU9</f>
        <v>1.748844367318835E-5</v>
      </c>
    </row>
    <row r="8" spans="1:42">
      <c r="A8" s="115" t="s">
        <v>3674</v>
      </c>
      <c r="B8" s="22">
        <f>CN_Summary_pretax!G10</f>
        <v>0</v>
      </c>
      <c r="C8" s="22">
        <f>CN_Summary_pretax!H10</f>
        <v>0</v>
      </c>
      <c r="D8" s="22">
        <f>CN_Summary_pretax!I10</f>
        <v>0</v>
      </c>
      <c r="E8" s="22">
        <f>CN_Summary_pretax!J10</f>
        <v>0</v>
      </c>
      <c r="F8" s="22">
        <f>CN_Summary_pretax!K10</f>
        <v>0</v>
      </c>
      <c r="G8" s="22">
        <f>CN_Summary_pretax!L10</f>
        <v>0</v>
      </c>
      <c r="H8" s="22">
        <f>CN_Summary_pretax!M10</f>
        <v>0</v>
      </c>
      <c r="I8" s="22">
        <f>CN_Summary_pretax!N10</f>
        <v>0</v>
      </c>
      <c r="J8" s="22">
        <f>CN_Summary_pretax!O10</f>
        <v>0</v>
      </c>
      <c r="K8" s="22">
        <f>CN_Summary_pretax!P10</f>
        <v>0</v>
      </c>
      <c r="L8" s="22">
        <f>CN_Summary_pretax!Q10</f>
        <v>0</v>
      </c>
      <c r="M8" s="22">
        <f>CN_Summary_pretax!R10</f>
        <v>0</v>
      </c>
      <c r="N8" s="22">
        <f>CN_Summary_pretax!S10</f>
        <v>0</v>
      </c>
      <c r="O8" s="22">
        <f>CN_Summary_pretax!T10</f>
        <v>0</v>
      </c>
      <c r="P8" s="22">
        <f>CN_Summary_pretax!U10</f>
        <v>0</v>
      </c>
      <c r="Q8" s="22">
        <f>CN_Summary_pretax!V10</f>
        <v>0</v>
      </c>
      <c r="R8" s="22">
        <f>CN_Summary_pretax!W10</f>
        <v>0</v>
      </c>
      <c r="S8" s="22">
        <f>CN_Summary_pretax!X10</f>
        <v>0</v>
      </c>
      <c r="T8" s="22">
        <f>CN_Summary_pretax!Y10</f>
        <v>0</v>
      </c>
      <c r="U8" s="22">
        <f>CN_Summary_pretax!Z10</f>
        <v>0</v>
      </c>
      <c r="V8" s="22">
        <f>CN_Summary_pretax!AA10</f>
        <v>0</v>
      </c>
      <c r="W8" s="22">
        <f>CN_Summary_pretax!AB10</f>
        <v>0</v>
      </c>
      <c r="X8" s="22">
        <f>CN_Summary_pretax!AC10</f>
        <v>0</v>
      </c>
      <c r="Y8" s="22">
        <f>CN_Summary_pretax!AD10</f>
        <v>0</v>
      </c>
      <c r="Z8" s="22">
        <f>CN_Summary_pretax!AE10</f>
        <v>0</v>
      </c>
      <c r="AA8" s="22">
        <f>CN_Summary_pretax!AF10</f>
        <v>0</v>
      </c>
      <c r="AB8" s="22">
        <f>CN_Summary_pretax!AG10</f>
        <v>0</v>
      </c>
      <c r="AC8" s="22">
        <f>CN_Summary_pretax!AH10</f>
        <v>0</v>
      </c>
      <c r="AD8" s="22">
        <f>CN_Summary_pretax!AI10</f>
        <v>0</v>
      </c>
      <c r="AE8" s="22">
        <f>CN_Summary_pretax!AJ10</f>
        <v>0</v>
      </c>
      <c r="AF8" s="22">
        <f>CN_Summary_pretax!AK10</f>
        <v>0</v>
      </c>
      <c r="AG8" s="22">
        <f>CN_Summary_pretax!AL10</f>
        <v>0</v>
      </c>
      <c r="AH8" s="22">
        <f>CN_Summary_pretax!AM10</f>
        <v>0</v>
      </c>
      <c r="AI8" s="22">
        <f>CN_Summary_pretax!AN10</f>
        <v>0</v>
      </c>
      <c r="AJ8" s="22">
        <f>CN_Summary_pretax!AO10</f>
        <v>0</v>
      </c>
      <c r="AK8" s="22">
        <f>CN_Summary_pretax!AP10</f>
        <v>0</v>
      </c>
      <c r="AL8" s="22">
        <f>CN_Summary_pretax!AQ10</f>
        <v>0</v>
      </c>
      <c r="AM8" s="22">
        <f>CN_Summary_pretax!AR10</f>
        <v>0</v>
      </c>
      <c r="AN8" s="22">
        <f>CN_Summary_pretax!AS10</f>
        <v>0</v>
      </c>
      <c r="AO8" s="22">
        <f>CN_Summary_pretax!AT10</f>
        <v>0</v>
      </c>
      <c r="AP8" s="22">
        <f>CN_Summary_pretax!AU10</f>
        <v>0</v>
      </c>
    </row>
    <row r="9" spans="1:42">
      <c r="A9" s="115" t="s">
        <v>3675</v>
      </c>
      <c r="B9" s="22">
        <f>CN_Summary_pretax!G11</f>
        <v>2.0519735025313253E-5</v>
      </c>
      <c r="C9" s="22">
        <f>CN_Summary_pretax!H11</f>
        <v>1.9051114599233367E-5</v>
      </c>
      <c r="D9" s="22">
        <f>CN_Summary_pretax!I11</f>
        <v>2.1812423733194895E-5</v>
      </c>
      <c r="E9" s="22">
        <f>CN_Summary_pretax!J11</f>
        <v>2.1865224616807557E-5</v>
      </c>
      <c r="F9" s="22">
        <f>CN_Summary_pretax!K11</f>
        <v>2.1043275538264309E-5</v>
      </c>
      <c r="G9" s="22">
        <f>CN_Summary_pretax!L11</f>
        <v>2.0674041498506958E-5</v>
      </c>
      <c r="H9" s="22">
        <f>CN_Summary_pretax!M11</f>
        <v>1.9790863534613535E-5</v>
      </c>
      <c r="I9" s="22">
        <f>CN_Summary_pretax!N11</f>
        <v>1.9578390327173874E-5</v>
      </c>
      <c r="J9" s="22">
        <f>CN_Summary_pretax!O11</f>
        <v>1.938781897879493E-5</v>
      </c>
      <c r="K9" s="22">
        <f>CN_Summary_pretax!P11</f>
        <v>1.894214186873269E-5</v>
      </c>
      <c r="L9" s="22">
        <f>CN_Summary_pretax!Q11</f>
        <v>1.8877093018958634E-5</v>
      </c>
      <c r="M9" s="22">
        <f>CN_Summary_pretax!R11</f>
        <v>1.8829633518265332E-5</v>
      </c>
      <c r="N9" s="22">
        <f>CN_Summary_pretax!S11</f>
        <v>1.8876950728020209E-5</v>
      </c>
      <c r="O9" s="22">
        <f>CN_Summary_pretax!T11</f>
        <v>1.8612256746178389E-5</v>
      </c>
      <c r="P9" s="22">
        <f>CN_Summary_pretax!U11</f>
        <v>1.8448107730519381E-5</v>
      </c>
      <c r="Q9" s="22">
        <f>CN_Summary_pretax!V11</f>
        <v>1.8391038118753959E-5</v>
      </c>
      <c r="R9" s="22">
        <f>CN_Summary_pretax!W11</f>
        <v>1.8231869285939843E-5</v>
      </c>
      <c r="S9" s="22">
        <f>CN_Summary_pretax!X11</f>
        <v>1.8124516245626208E-5</v>
      </c>
      <c r="T9" s="22">
        <f>CN_Summary_pretax!Y11</f>
        <v>1.8109280169757879E-5</v>
      </c>
      <c r="U9" s="22">
        <f>CN_Summary_pretax!Z11</f>
        <v>1.8254132345075032E-5</v>
      </c>
      <c r="V9" s="22">
        <f>CN_Summary_pretax!AA11</f>
        <v>1.8222773611337418E-5</v>
      </c>
      <c r="W9" s="22">
        <f>CN_Summary_pretax!AB11</f>
        <v>1.8211390336263375E-5</v>
      </c>
      <c r="X9" s="22">
        <f>CN_Summary_pretax!AC11</f>
        <v>1.8199229933756398E-5</v>
      </c>
      <c r="Y9" s="22">
        <f>CN_Summary_pretax!AD11</f>
        <v>1.8144119558758524E-5</v>
      </c>
      <c r="Z9" s="22">
        <f>CN_Summary_pretax!AE11</f>
        <v>1.8127810828123601E-5</v>
      </c>
      <c r="AA9" s="22">
        <f>CN_Summary_pretax!AF11</f>
        <v>1.8102012386441374E-5</v>
      </c>
      <c r="AB9" s="22">
        <f>CN_Summary_pretax!AG11</f>
        <v>1.8050481175817749E-5</v>
      </c>
      <c r="AC9" s="22">
        <f>CN_Summary_pretax!AH11</f>
        <v>1.8027254916483984E-5</v>
      </c>
      <c r="AD9" s="22">
        <f>CN_Summary_pretax!AI11</f>
        <v>1.8002288329518716E-5</v>
      </c>
      <c r="AE9" s="22">
        <f>CN_Summary_pretax!AJ11</f>
        <v>1.7887984924135837E-5</v>
      </c>
      <c r="AF9" s="22">
        <f>CN_Summary_pretax!AK11</f>
        <v>1.7861901900576765E-5</v>
      </c>
      <c r="AG9" s="22">
        <f>CN_Summary_pretax!AL11</f>
        <v>1.7857939048189521E-5</v>
      </c>
      <c r="AH9" s="22">
        <f>CN_Summary_pretax!AM11</f>
        <v>1.781326803378109E-5</v>
      </c>
      <c r="AI9" s="22">
        <f>CN_Summary_pretax!AN11</f>
        <v>1.7769562488923775E-5</v>
      </c>
      <c r="AJ9" s="22">
        <f>CN_Summary_pretax!AO11</f>
        <v>1.7728805503661212E-5</v>
      </c>
      <c r="AK9" s="22">
        <f>CN_Summary_pretax!AP11</f>
        <v>1.7683638113930904E-5</v>
      </c>
      <c r="AL9" s="22">
        <f>CN_Summary_pretax!AQ11</f>
        <v>1.7640844921881135E-5</v>
      </c>
      <c r="AM9" s="22">
        <f>CN_Summary_pretax!AR11</f>
        <v>1.7600620358189824E-5</v>
      </c>
      <c r="AN9" s="22">
        <f>CN_Summary_pretax!AS11</f>
        <v>1.7558743165075737E-5</v>
      </c>
      <c r="AO9" s="22">
        <f>CN_Summary_pretax!AT11</f>
        <v>1.7520685921402791E-5</v>
      </c>
      <c r="AP9" s="22">
        <f>CN_Summary_pretax!AU11</f>
        <v>1.748844367318835E-5</v>
      </c>
    </row>
  </sheetData>
  <phoneticPr fontId="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55E46-3240-4B1E-BC3A-A631E3A20A91}">
  <sheetPr>
    <tabColor rgb="FF002060"/>
  </sheetPr>
  <dimension ref="A1:AP9"/>
  <sheetViews>
    <sheetView workbookViewId="0">
      <selection activeCell="B2" sqref="B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f>CN_Summary_pretax!G14</f>
        <v>0</v>
      </c>
      <c r="C2">
        <f>CN_Summary_pretax!H14</f>
        <v>0</v>
      </c>
      <c r="D2">
        <f>CN_Summary_pretax!I14</f>
        <v>0</v>
      </c>
      <c r="E2">
        <f>CN_Summary_pretax!J14</f>
        <v>0</v>
      </c>
      <c r="F2">
        <f>CN_Summary_pretax!K14</f>
        <v>0</v>
      </c>
      <c r="G2">
        <f>CN_Summary_pretax!L14</f>
        <v>0</v>
      </c>
      <c r="H2">
        <f>CN_Summary_pretax!M14</f>
        <v>0</v>
      </c>
      <c r="I2">
        <f>CN_Summary_pretax!N14</f>
        <v>0</v>
      </c>
      <c r="J2">
        <f>CN_Summary_pretax!O14</f>
        <v>0</v>
      </c>
      <c r="K2">
        <f>CN_Summary_pretax!P14</f>
        <v>0</v>
      </c>
      <c r="L2">
        <f>CN_Summary_pretax!Q14</f>
        <v>0</v>
      </c>
      <c r="M2">
        <f>CN_Summary_pretax!R14</f>
        <v>0</v>
      </c>
      <c r="N2">
        <f>CN_Summary_pretax!S14</f>
        <v>0</v>
      </c>
      <c r="O2">
        <f>CN_Summary_pretax!T14</f>
        <v>0</v>
      </c>
      <c r="P2">
        <f>CN_Summary_pretax!U14</f>
        <v>0</v>
      </c>
      <c r="Q2">
        <f>CN_Summary_pretax!V14</f>
        <v>0</v>
      </c>
      <c r="R2">
        <f>CN_Summary_pretax!W14</f>
        <v>0</v>
      </c>
      <c r="S2">
        <f>CN_Summary_pretax!X14</f>
        <v>0</v>
      </c>
      <c r="T2">
        <f>CN_Summary_pretax!Y14</f>
        <v>0</v>
      </c>
      <c r="U2">
        <f>CN_Summary_pretax!Z14</f>
        <v>0</v>
      </c>
      <c r="V2">
        <f>CN_Summary_pretax!AA14</f>
        <v>0</v>
      </c>
      <c r="W2">
        <f>CN_Summary_pretax!AB14</f>
        <v>0</v>
      </c>
      <c r="X2">
        <f>CN_Summary_pretax!AC14</f>
        <v>0</v>
      </c>
      <c r="Y2">
        <f>CN_Summary_pretax!AD14</f>
        <v>0</v>
      </c>
      <c r="Z2">
        <f>CN_Summary_pretax!AE14</f>
        <v>0</v>
      </c>
      <c r="AA2">
        <f>CN_Summary_pretax!AF14</f>
        <v>0</v>
      </c>
      <c r="AB2">
        <f>CN_Summary_pretax!AG14</f>
        <v>0</v>
      </c>
      <c r="AC2">
        <f>CN_Summary_pretax!AH14</f>
        <v>0</v>
      </c>
      <c r="AD2">
        <f>CN_Summary_pretax!AI14</f>
        <v>0</v>
      </c>
      <c r="AE2">
        <f>CN_Summary_pretax!AJ14</f>
        <v>0</v>
      </c>
      <c r="AF2">
        <f>CN_Summary_pretax!AK14</f>
        <v>0</v>
      </c>
      <c r="AG2">
        <f>CN_Summary_pretax!AL14</f>
        <v>0</v>
      </c>
      <c r="AH2">
        <f>CN_Summary_pretax!AM14</f>
        <v>0</v>
      </c>
      <c r="AI2">
        <f>CN_Summary_pretax!AN14</f>
        <v>0</v>
      </c>
      <c r="AJ2">
        <f>CN_Summary_pretax!AO14</f>
        <v>0</v>
      </c>
      <c r="AK2">
        <f>CN_Summary_pretax!AP14</f>
        <v>0</v>
      </c>
      <c r="AL2">
        <f>CN_Summary_pretax!AQ14</f>
        <v>0</v>
      </c>
      <c r="AM2">
        <f>CN_Summary_pretax!AR14</f>
        <v>0</v>
      </c>
      <c r="AN2">
        <f>CN_Summary_pretax!AS14</f>
        <v>0</v>
      </c>
      <c r="AO2">
        <f>CN_Summary_pretax!AT14</f>
        <v>0</v>
      </c>
      <c r="AP2">
        <f>CN_Summary_pretax!AU14</f>
        <v>0</v>
      </c>
    </row>
    <row r="3" spans="1:42">
      <c r="A3" s="115" t="s">
        <v>3669</v>
      </c>
      <c r="B3">
        <f>CN_Summary_pretax!G15</f>
        <v>3.0155026168687847E-6</v>
      </c>
      <c r="C3">
        <f>CN_Summary_pretax!H15</f>
        <v>3.0155026168687847E-6</v>
      </c>
      <c r="D3">
        <f>CN_Summary_pretax!I15</f>
        <v>3.1397139297864682E-6</v>
      </c>
      <c r="E3">
        <f>CN_Summary_pretax!J15</f>
        <v>3.1473141704480053E-6</v>
      </c>
      <c r="F3">
        <f>CN_Summary_pretax!K15</f>
        <v>3.0290015517750969E-6</v>
      </c>
      <c r="G3">
        <f>CN_Summary_pretax!L15</f>
        <v>2.9758534343463471E-6</v>
      </c>
      <c r="H3">
        <f>CN_Summary_pretax!M15</f>
        <v>2.8487274354369873E-6</v>
      </c>
      <c r="I3">
        <f>CN_Summary_pretax!N15</f>
        <v>2.8181437141016322E-6</v>
      </c>
      <c r="J3">
        <f>CN_Summary_pretax!O15</f>
        <v>2.7907125801551109E-6</v>
      </c>
      <c r="K3">
        <f>CN_Summary_pretax!P15</f>
        <v>2.7265611292313012E-6</v>
      </c>
      <c r="L3">
        <f>CN_Summary_pretax!Q15</f>
        <v>2.7171978974212853E-6</v>
      </c>
      <c r="M3">
        <f>CN_Summary_pretax!R15</f>
        <v>2.7103665036591742E-6</v>
      </c>
      <c r="N3">
        <f>CN_Summary_pretax!S15</f>
        <v>2.7171774158440467E-6</v>
      </c>
      <c r="O3">
        <f>CN_Summary_pretax!T15</f>
        <v>2.6790769556620514E-6</v>
      </c>
      <c r="P3">
        <f>CN_Summary_pretax!U15</f>
        <v>2.6554490930581811E-6</v>
      </c>
      <c r="Q3">
        <f>CN_Summary_pretax!V15</f>
        <v>2.6472344050794805E-6</v>
      </c>
      <c r="R3">
        <f>CN_Summary_pretax!W15</f>
        <v>2.6243233976789686E-6</v>
      </c>
      <c r="S3">
        <f>CN_Summary_pretax!X15</f>
        <v>2.6088708354052632E-6</v>
      </c>
      <c r="T3">
        <f>CN_Summary_pretax!Y15</f>
        <v>2.6066777311347699E-6</v>
      </c>
      <c r="U3">
        <f>CN_Summary_pretax!Z15</f>
        <v>2.6275279767638705E-6</v>
      </c>
      <c r="V3">
        <f>CN_Summary_pretax!AA15</f>
        <v>2.623014152241627E-6</v>
      </c>
      <c r="W3">
        <f>CN_Summary_pretax!AB15</f>
        <v>2.6213756260625228E-6</v>
      </c>
      <c r="X3">
        <f>CN_Summary_pretax!AC15</f>
        <v>2.6196252389615757E-6</v>
      </c>
      <c r="Y3">
        <f>CN_Summary_pretax!AD15</f>
        <v>2.6116925665463941E-6</v>
      </c>
      <c r="Z3">
        <f>CN_Summary_pretax!AE15</f>
        <v>2.609345062693639E-6</v>
      </c>
      <c r="AA3">
        <f>CN_Summary_pretax!AF15</f>
        <v>2.6056315951896494E-6</v>
      </c>
      <c r="AB3">
        <f>CN_Summary_pretax!AG15</f>
        <v>2.5982141132173209E-6</v>
      </c>
      <c r="AC3">
        <f>CN_Summary_pretax!AH15</f>
        <v>2.5948708896095716E-6</v>
      </c>
      <c r="AD3">
        <f>CN_Summary_pretax!AI15</f>
        <v>2.5912771605571332E-6</v>
      </c>
      <c r="AE3">
        <f>CN_Summary_pretax!AJ15</f>
        <v>2.5748241520106102E-6</v>
      </c>
      <c r="AF3">
        <f>CN_Summary_pretax!AK15</f>
        <v>2.5710697213521434E-6</v>
      </c>
      <c r="AG3">
        <f>CN_Summary_pretax!AL15</f>
        <v>2.5704993022646521E-6</v>
      </c>
      <c r="AH3">
        <f>CN_Summary_pretax!AM15</f>
        <v>2.5640692875211538E-6</v>
      </c>
      <c r="AI3">
        <f>CN_Summary_pretax!AN15</f>
        <v>2.5577782439546136E-6</v>
      </c>
      <c r="AJ3">
        <f>CN_Summary_pretax!AO15</f>
        <v>2.5519116206059084E-6</v>
      </c>
      <c r="AK3">
        <f>CN_Summary_pretax!AP15</f>
        <v>2.5454101568326463E-6</v>
      </c>
      <c r="AL3">
        <f>CN_Summary_pretax!AQ15</f>
        <v>2.5392504387370296E-6</v>
      </c>
      <c r="AM3">
        <f>CN_Summary_pretax!AR15</f>
        <v>2.5334604529708447E-6</v>
      </c>
      <c r="AN3">
        <f>CN_Summary_pretax!AS15</f>
        <v>2.5274325851754566E-6</v>
      </c>
      <c r="AO3">
        <f>CN_Summary_pretax!AT15</f>
        <v>2.5219545667969973E-6</v>
      </c>
      <c r="AP3">
        <f>CN_Summary_pretax!AU15</f>
        <v>2.517313567837654E-6</v>
      </c>
    </row>
    <row r="4" spans="1:42">
      <c r="A4" s="115" t="s">
        <v>3670</v>
      </c>
      <c r="B4">
        <f>CN_Summary_pretax!G16</f>
        <v>3.4889398505166758E-6</v>
      </c>
      <c r="C4">
        <f>CN_Summary_pretax!H16</f>
        <v>5.2078829256582542E-6</v>
      </c>
      <c r="D4">
        <f>CN_Summary_pretax!I16</f>
        <v>4.8572671398578356E-6</v>
      </c>
      <c r="E4">
        <f>CN_Summary_pretax!J16</f>
        <v>4.7482423118047012E-6</v>
      </c>
      <c r="F4">
        <f>CN_Summary_pretax!K16</f>
        <v>4.6595646509904387E-6</v>
      </c>
      <c r="G4">
        <f>CN_Summary_pretax!L16</f>
        <v>4.5858723704313337E-6</v>
      </c>
      <c r="H4">
        <f>CN_Summary_pretax!M16</f>
        <v>4.536074741855124E-6</v>
      </c>
      <c r="I4">
        <f>CN_Summary_pretax!N16</f>
        <v>4.4930355741998791E-6</v>
      </c>
      <c r="J4">
        <f>CN_Summary_pretax!O16</f>
        <v>4.4705262117278843E-6</v>
      </c>
      <c r="K4">
        <f>CN_Summary_pretax!P16</f>
        <v>4.4601942152671694E-6</v>
      </c>
      <c r="L4">
        <f>CN_Summary_pretax!Q16</f>
        <v>4.4699892072026703E-6</v>
      </c>
      <c r="M4">
        <f>CN_Summary_pretax!R16</f>
        <v>4.4998005033282976E-6</v>
      </c>
      <c r="N4">
        <f>CN_Summary_pretax!S16</f>
        <v>4.5255576184841866E-6</v>
      </c>
      <c r="O4">
        <f>CN_Summary_pretax!T16</f>
        <v>4.5416057532530569E-6</v>
      </c>
      <c r="P4">
        <f>CN_Summary_pretax!U16</f>
        <v>4.5648079962600007E-6</v>
      </c>
      <c r="Q4">
        <f>CN_Summary_pretax!V16</f>
        <v>4.5906087490620342E-6</v>
      </c>
      <c r="R4">
        <f>CN_Summary_pretax!W16</f>
        <v>4.619528370400244E-6</v>
      </c>
      <c r="S4">
        <f>CN_Summary_pretax!X16</f>
        <v>4.6447846339468232E-6</v>
      </c>
      <c r="T4">
        <f>CN_Summary_pretax!Y16</f>
        <v>4.6741004570431158E-6</v>
      </c>
      <c r="U4">
        <f>CN_Summary_pretax!Z16</f>
        <v>4.7021988454657965E-6</v>
      </c>
      <c r="V4">
        <f>CN_Summary_pretax!AA16</f>
        <v>4.7317314668351046E-6</v>
      </c>
      <c r="W4">
        <f>CN_Summary_pretax!AB16</f>
        <v>4.7624728025268121E-6</v>
      </c>
      <c r="X4">
        <f>CN_Summary_pretax!AC16</f>
        <v>4.7899408664055461E-6</v>
      </c>
      <c r="Y4">
        <f>CN_Summary_pretax!AD16</f>
        <v>4.8201944640791962E-6</v>
      </c>
      <c r="Z4">
        <f>CN_Summary_pretax!AE16</f>
        <v>4.8556348177738715E-6</v>
      </c>
      <c r="AA4">
        <f>CN_Summary_pretax!AF16</f>
        <v>4.8762603025642989E-6</v>
      </c>
      <c r="AB4">
        <f>CN_Summary_pretax!AG16</f>
        <v>4.9181793446276737E-6</v>
      </c>
      <c r="AC4">
        <f>CN_Summary_pretax!AH16</f>
        <v>4.9490183255959095E-6</v>
      </c>
      <c r="AD4">
        <f>CN_Summary_pretax!AI16</f>
        <v>4.9817644746235467E-6</v>
      </c>
      <c r="AE4">
        <f>CN_Summary_pretax!AJ16</f>
        <v>5.0194969032888597E-6</v>
      </c>
      <c r="AF4">
        <f>CN_Summary_pretax!AK16</f>
        <v>5.0570400228692241E-6</v>
      </c>
      <c r="AG4">
        <f>CN_Summary_pretax!AL16</f>
        <v>5.0810831950769212E-6</v>
      </c>
      <c r="AH4">
        <f>CN_Summary_pretax!AM16</f>
        <v>5.1147008604737181E-6</v>
      </c>
      <c r="AI4">
        <f>CN_Summary_pretax!AN16</f>
        <v>5.1487537165469469E-6</v>
      </c>
      <c r="AJ4">
        <f>CN_Summary_pretax!AO16</f>
        <v>5.1824694413119457E-6</v>
      </c>
      <c r="AK4">
        <f>CN_Summary_pretax!AP16</f>
        <v>5.2160246699793727E-6</v>
      </c>
      <c r="AL4">
        <f>CN_Summary_pretax!AQ16</f>
        <v>5.2503981575500646E-6</v>
      </c>
      <c r="AM4">
        <f>CN_Summary_pretax!AR16</f>
        <v>5.2824885814311912E-6</v>
      </c>
      <c r="AN4">
        <f>CN_Summary_pretax!AS16</f>
        <v>5.315748868212117E-6</v>
      </c>
      <c r="AO4">
        <f>CN_Summary_pretax!AT16</f>
        <v>5.3485216054984273E-6</v>
      </c>
      <c r="AP4">
        <f>CN_Summary_pretax!AU16</f>
        <v>5.3809482165162954E-6</v>
      </c>
    </row>
    <row r="5" spans="1:42">
      <c r="A5" s="115" t="s">
        <v>3671</v>
      </c>
      <c r="B5">
        <f>CN_Summary_pretax!G17</f>
        <v>3.3696598556272172E-6</v>
      </c>
      <c r="C5">
        <f>CN_Summary_pretax!H17</f>
        <v>5.0298356461485709E-6</v>
      </c>
      <c r="D5">
        <f>CN_Summary_pretax!I17</f>
        <v>4.6912067248199621E-6</v>
      </c>
      <c r="E5">
        <f>CN_Summary_pretax!J17</f>
        <v>4.5859092413156523E-6</v>
      </c>
      <c r="F5">
        <f>CN_Summary_pretax!K17</f>
        <v>4.5002632954010221E-6</v>
      </c>
      <c r="G5">
        <f>CN_Summary_pretax!L17</f>
        <v>4.4290904090490668E-6</v>
      </c>
      <c r="H5">
        <f>CN_Summary_pretax!M17</f>
        <v>4.3809952635011034E-6</v>
      </c>
      <c r="I5">
        <f>CN_Summary_pretax!N17</f>
        <v>4.3394275203810803E-6</v>
      </c>
      <c r="J5">
        <f>CN_Summary_pretax!O17</f>
        <v>4.3176877087628286E-6</v>
      </c>
      <c r="K5">
        <f>CN_Summary_pretax!P17</f>
        <v>4.3077089429503438E-6</v>
      </c>
      <c r="L5">
        <f>CN_Summary_pretax!Q17</f>
        <v>4.3171690633666823E-6</v>
      </c>
      <c r="M5">
        <f>CN_Summary_pretax!R17</f>
        <v>4.3459611698811773E-6</v>
      </c>
      <c r="N5">
        <f>CN_Summary_pretax!S17</f>
        <v>4.3708376999035311E-6</v>
      </c>
      <c r="O5">
        <f>CN_Summary_pretax!T17</f>
        <v>4.3863371804922697E-6</v>
      </c>
      <c r="P5">
        <f>CN_Summary_pretax!U17</f>
        <v>4.4087461844220533E-6</v>
      </c>
      <c r="Q5">
        <f>CN_Summary_pretax!V17</f>
        <v>4.4336648602052128E-6</v>
      </c>
      <c r="R5">
        <f>CN_Summary_pretax!W17</f>
        <v>4.4615957765404076E-6</v>
      </c>
      <c r="S5">
        <f>CN_Summary_pretax!X17</f>
        <v>4.4859885780853942E-6</v>
      </c>
      <c r="T5">
        <f>CN_Summary_pretax!Y17</f>
        <v>4.5143021508194202E-6</v>
      </c>
      <c r="U5">
        <f>CN_Summary_pretax!Z17</f>
        <v>4.5414399105780775E-6</v>
      </c>
      <c r="V5">
        <f>CN_Summary_pretax!AA17</f>
        <v>4.569962869678349E-6</v>
      </c>
      <c r="W5">
        <f>CN_Summary_pretax!AB17</f>
        <v>4.5996532195344431E-6</v>
      </c>
      <c r="X5">
        <f>CN_Summary_pretax!AC17</f>
        <v>4.6261822043062127E-6</v>
      </c>
      <c r="Y5">
        <f>CN_Summary_pretax!AD17</f>
        <v>4.6554014909482843E-6</v>
      </c>
      <c r="Z5">
        <f>CN_Summary_pretax!AE17</f>
        <v>4.6896302086192102E-6</v>
      </c>
      <c r="AA5">
        <f>CN_Summary_pretax!AF17</f>
        <v>4.7095505486304775E-6</v>
      </c>
      <c r="AB5">
        <f>CN_Summary_pretax!AG17</f>
        <v>4.7500364610506596E-6</v>
      </c>
      <c r="AC5">
        <f>CN_Summary_pretax!AH17</f>
        <v>4.7798211178832299E-6</v>
      </c>
      <c r="AD5">
        <f>CN_Summary_pretax!AI17</f>
        <v>4.811447740448383E-6</v>
      </c>
      <c r="AE5">
        <f>CN_Summary_pretax!AJ17</f>
        <v>4.8478901715524889E-6</v>
      </c>
      <c r="AF5">
        <f>CN_Summary_pretax!AK17</f>
        <v>4.8841497656771151E-6</v>
      </c>
      <c r="AG5">
        <f>CN_Summary_pretax!AL17</f>
        <v>4.9073709490913866E-6</v>
      </c>
      <c r="AH5">
        <f>CN_Summary_pretax!AM17</f>
        <v>4.9398392925942753E-6</v>
      </c>
      <c r="AI5">
        <f>CN_Summary_pretax!AN17</f>
        <v>4.9727279484598728E-6</v>
      </c>
      <c r="AJ5">
        <f>CN_Summary_pretax!AO17</f>
        <v>5.0052909988739312E-6</v>
      </c>
      <c r="AK5">
        <f>CN_Summary_pretax!AP17</f>
        <v>5.037699040236489E-6</v>
      </c>
      <c r="AL5">
        <f>CN_Summary_pretax!AQ17</f>
        <v>5.0708973658389519E-6</v>
      </c>
      <c r="AM5">
        <f>CN_Summary_pretax!AR17</f>
        <v>5.1018906812113218E-6</v>
      </c>
      <c r="AN5">
        <f>CN_Summary_pretax!AS17</f>
        <v>5.1340138641706778E-6</v>
      </c>
      <c r="AO5">
        <f>CN_Summary_pretax!AT17</f>
        <v>5.1656661659942087E-6</v>
      </c>
      <c r="AP5">
        <f>CN_Summary_pretax!AU17</f>
        <v>5.196984174925995E-6</v>
      </c>
    </row>
    <row r="6" spans="1:42">
      <c r="A6" s="115" t="s">
        <v>3672</v>
      </c>
      <c r="B6">
        <f>CN_Summary_pretax!G18</f>
        <v>4.8784510740915424E-6</v>
      </c>
      <c r="C6">
        <f>CN_Summary_pretax!H18</f>
        <v>8.0651826840950309E-6</v>
      </c>
      <c r="D6">
        <f>CN_Summary_pretax!I18</f>
        <v>7.5222018980877328E-6</v>
      </c>
      <c r="E6">
        <f>CN_Summary_pretax!J18</f>
        <v>7.3533607071657157E-6</v>
      </c>
      <c r="F6">
        <f>CN_Summary_pretax!K18</f>
        <v>7.2160301364377179E-6</v>
      </c>
      <c r="G6">
        <f>CN_Summary_pretax!L18</f>
        <v>7.1019066598540653E-6</v>
      </c>
      <c r="H6">
        <f>CN_Summary_pretax!M18</f>
        <v>7.0247876121652041E-6</v>
      </c>
      <c r="I6">
        <f>CN_Summary_pretax!N18</f>
        <v>6.9581350482220416E-6</v>
      </c>
      <c r="J6">
        <f>CN_Summary_pretax!O18</f>
        <v>6.9232759465427906E-6</v>
      </c>
      <c r="K6">
        <f>CN_Summary_pretax!P18</f>
        <v>6.9072753105575725E-6</v>
      </c>
      <c r="L6">
        <f>CN_Summary_pretax!Q18</f>
        <v>6.9224443150219093E-6</v>
      </c>
      <c r="M6">
        <f>CN_Summary_pretax!R18</f>
        <v>6.9686115489507433E-6</v>
      </c>
      <c r="N6">
        <f>CN_Summary_pretax!S18</f>
        <v>7.0085002795756272E-6</v>
      </c>
      <c r="O6">
        <f>CN_Summary_pretax!T18</f>
        <v>7.0333532074347071E-6</v>
      </c>
      <c r="P6">
        <f>CN_Summary_pretax!U18</f>
        <v>7.0692853378614129E-6</v>
      </c>
      <c r="Q6">
        <f>CN_Summary_pretax!V18</f>
        <v>7.1092416478833542E-6</v>
      </c>
      <c r="R6">
        <f>CN_Summary_pretax!W18</f>
        <v>7.1540279905444733E-6</v>
      </c>
      <c r="S6">
        <f>CN_Summary_pretax!X18</f>
        <v>7.1931410778255332E-6</v>
      </c>
      <c r="T6">
        <f>CN_Summary_pretax!Y18</f>
        <v>7.2385409979430397E-6</v>
      </c>
      <c r="U6">
        <f>CN_Summary_pretax!Z18</f>
        <v>7.2820555390708889E-6</v>
      </c>
      <c r="V6">
        <f>CN_Summary_pretax!AA18</f>
        <v>7.3277912036170677E-6</v>
      </c>
      <c r="W6">
        <f>CN_Summary_pretax!AB18</f>
        <v>7.3753987423897212E-6</v>
      </c>
      <c r="X6">
        <f>CN_Summary_pretax!AC18</f>
        <v>7.4179371320430151E-6</v>
      </c>
      <c r="Y6">
        <f>CN_Summary_pretax!AD18</f>
        <v>7.4647893358218185E-6</v>
      </c>
      <c r="Z6">
        <f>CN_Summary_pretax!AE18</f>
        <v>7.5196740041249902E-6</v>
      </c>
      <c r="AA6">
        <f>CN_Summary_pretax!AF18</f>
        <v>7.5516156405168627E-6</v>
      </c>
      <c r="AB6">
        <f>CN_Summary_pretax!AG18</f>
        <v>7.6165335230824828E-6</v>
      </c>
      <c r="AC6">
        <f>CN_Summary_pretax!AH18</f>
        <v>7.6642922801149716E-6</v>
      </c>
      <c r="AD6">
        <f>CN_Summary_pretax!AI18</f>
        <v>7.7150045710551736E-6</v>
      </c>
      <c r="AE6">
        <f>CN_Summary_pretax!AJ18</f>
        <v>7.7734388589691761E-6</v>
      </c>
      <c r="AF6">
        <f>CN_Summary_pretax!AK18</f>
        <v>7.8315799735581132E-6</v>
      </c>
      <c r="AG6">
        <f>CN_Summary_pretax!AL18</f>
        <v>7.8688144081504861E-6</v>
      </c>
      <c r="AH6">
        <f>CN_Summary_pretax!AM18</f>
        <v>7.9208763720441398E-6</v>
      </c>
      <c r="AI6">
        <f>CN_Summary_pretax!AN18</f>
        <v>7.9736122935435933E-6</v>
      </c>
      <c r="AJ6">
        <f>CN_Summary_pretax!AO18</f>
        <v>8.0258261169797221E-6</v>
      </c>
      <c r="AK6">
        <f>CN_Summary_pretax!AP18</f>
        <v>8.0777913882948561E-6</v>
      </c>
      <c r="AL6">
        <f>CN_Summary_pretax!AQ18</f>
        <v>8.1310238554421685E-6</v>
      </c>
      <c r="AM6">
        <f>CN_Summary_pretax!AR18</f>
        <v>8.180720658290072E-6</v>
      </c>
      <c r="AN6">
        <f>CN_Summary_pretax!AS18</f>
        <v>8.2322291681476866E-6</v>
      </c>
      <c r="AO6">
        <f>CN_Summary_pretax!AT18</f>
        <v>8.2829826349680566E-6</v>
      </c>
      <c r="AP6">
        <f>CN_Summary_pretax!AU18</f>
        <v>8.333200073689034E-6</v>
      </c>
    </row>
    <row r="7" spans="1:42">
      <c r="A7" s="115" t="s">
        <v>3673</v>
      </c>
      <c r="B7">
        <f>CN_Summary_pretax!G19</f>
        <v>3.0155026168687847E-6</v>
      </c>
      <c r="C7">
        <f>CN_Summary_pretax!H19</f>
        <v>3.0155026168687847E-6</v>
      </c>
      <c r="D7">
        <f>CN_Summary_pretax!I19</f>
        <v>3.1397139297864682E-6</v>
      </c>
      <c r="E7">
        <f>CN_Summary_pretax!J19</f>
        <v>3.1473141704480053E-6</v>
      </c>
      <c r="F7">
        <f>CN_Summary_pretax!K19</f>
        <v>3.0290015517750969E-6</v>
      </c>
      <c r="G7">
        <f>CN_Summary_pretax!L19</f>
        <v>2.9758534343463471E-6</v>
      </c>
      <c r="H7">
        <f>CN_Summary_pretax!M19</f>
        <v>2.8487274354369873E-6</v>
      </c>
      <c r="I7">
        <f>CN_Summary_pretax!N19</f>
        <v>2.8181437141016322E-6</v>
      </c>
      <c r="J7">
        <f>CN_Summary_pretax!O19</f>
        <v>2.7907125801551109E-6</v>
      </c>
      <c r="K7">
        <f>CN_Summary_pretax!P19</f>
        <v>2.7265611292313012E-6</v>
      </c>
      <c r="L7">
        <f>CN_Summary_pretax!Q19</f>
        <v>2.7171978974212853E-6</v>
      </c>
      <c r="M7">
        <f>CN_Summary_pretax!R19</f>
        <v>2.7103665036591742E-6</v>
      </c>
      <c r="N7">
        <f>CN_Summary_pretax!S19</f>
        <v>2.7171774158440467E-6</v>
      </c>
      <c r="O7">
        <f>CN_Summary_pretax!T19</f>
        <v>2.6790769556620514E-6</v>
      </c>
      <c r="P7">
        <f>CN_Summary_pretax!U19</f>
        <v>2.6554490930581811E-6</v>
      </c>
      <c r="Q7">
        <f>CN_Summary_pretax!V19</f>
        <v>2.6472344050794805E-6</v>
      </c>
      <c r="R7">
        <f>CN_Summary_pretax!W19</f>
        <v>2.6243233976789686E-6</v>
      </c>
      <c r="S7">
        <f>CN_Summary_pretax!X19</f>
        <v>2.6088708354052632E-6</v>
      </c>
      <c r="T7">
        <f>CN_Summary_pretax!Y19</f>
        <v>2.6066777311347699E-6</v>
      </c>
      <c r="U7">
        <f>CN_Summary_pretax!Z19</f>
        <v>2.6275279767638705E-6</v>
      </c>
      <c r="V7">
        <f>CN_Summary_pretax!AA19</f>
        <v>2.623014152241627E-6</v>
      </c>
      <c r="W7">
        <f>CN_Summary_pretax!AB19</f>
        <v>2.6213756260625228E-6</v>
      </c>
      <c r="X7">
        <f>CN_Summary_pretax!AC19</f>
        <v>2.6196252389615757E-6</v>
      </c>
      <c r="Y7">
        <f>CN_Summary_pretax!AD19</f>
        <v>2.6116925665463941E-6</v>
      </c>
      <c r="Z7">
        <f>CN_Summary_pretax!AE19</f>
        <v>2.609345062693639E-6</v>
      </c>
      <c r="AA7">
        <f>CN_Summary_pretax!AF19</f>
        <v>2.6056315951896494E-6</v>
      </c>
      <c r="AB7">
        <f>CN_Summary_pretax!AG19</f>
        <v>2.5982141132173209E-6</v>
      </c>
      <c r="AC7">
        <f>CN_Summary_pretax!AH19</f>
        <v>2.5948708896095716E-6</v>
      </c>
      <c r="AD7">
        <f>CN_Summary_pretax!AI19</f>
        <v>2.5912771605571332E-6</v>
      </c>
      <c r="AE7">
        <f>CN_Summary_pretax!AJ19</f>
        <v>2.5748241520106102E-6</v>
      </c>
      <c r="AF7">
        <f>CN_Summary_pretax!AK19</f>
        <v>2.5710697213521434E-6</v>
      </c>
      <c r="AG7">
        <f>CN_Summary_pretax!AL19</f>
        <v>2.5704993022646521E-6</v>
      </c>
      <c r="AH7">
        <f>CN_Summary_pretax!AM19</f>
        <v>2.5640692875211538E-6</v>
      </c>
      <c r="AI7">
        <f>CN_Summary_pretax!AN19</f>
        <v>2.5577782439546136E-6</v>
      </c>
      <c r="AJ7">
        <f>CN_Summary_pretax!AO19</f>
        <v>2.5519116206059084E-6</v>
      </c>
      <c r="AK7">
        <f>CN_Summary_pretax!AP19</f>
        <v>2.5454101568326463E-6</v>
      </c>
      <c r="AL7">
        <f>CN_Summary_pretax!AQ19</f>
        <v>2.5392504387370296E-6</v>
      </c>
      <c r="AM7">
        <f>CN_Summary_pretax!AR19</f>
        <v>2.5334604529708447E-6</v>
      </c>
      <c r="AN7">
        <f>CN_Summary_pretax!AS19</f>
        <v>2.5274325851754566E-6</v>
      </c>
      <c r="AO7">
        <f>CN_Summary_pretax!AT19</f>
        <v>2.5219545667969973E-6</v>
      </c>
      <c r="AP7">
        <f>CN_Summary_pretax!AU19</f>
        <v>2.517313567837654E-6</v>
      </c>
    </row>
    <row r="8" spans="1:42">
      <c r="A8" s="115" t="s">
        <v>3674</v>
      </c>
      <c r="B8">
        <f>CN_Summary_pretax!G20</f>
        <v>0</v>
      </c>
      <c r="C8">
        <f>CN_Summary_pretax!H20</f>
        <v>0</v>
      </c>
      <c r="D8">
        <f>CN_Summary_pretax!I20</f>
        <v>0</v>
      </c>
      <c r="E8">
        <f>CN_Summary_pretax!J20</f>
        <v>0</v>
      </c>
      <c r="F8">
        <f>CN_Summary_pretax!K20</f>
        <v>0</v>
      </c>
      <c r="G8">
        <f>CN_Summary_pretax!L20</f>
        <v>0</v>
      </c>
      <c r="H8">
        <f>CN_Summary_pretax!M20</f>
        <v>0</v>
      </c>
      <c r="I8">
        <f>CN_Summary_pretax!N20</f>
        <v>0</v>
      </c>
      <c r="J8">
        <f>CN_Summary_pretax!O20</f>
        <v>0</v>
      </c>
      <c r="K8">
        <f>CN_Summary_pretax!P20</f>
        <v>0</v>
      </c>
      <c r="L8">
        <f>CN_Summary_pretax!Q20</f>
        <v>0</v>
      </c>
      <c r="M8">
        <f>CN_Summary_pretax!R20</f>
        <v>0</v>
      </c>
      <c r="N8">
        <f>CN_Summary_pretax!S20</f>
        <v>0</v>
      </c>
      <c r="O8">
        <f>CN_Summary_pretax!T20</f>
        <v>0</v>
      </c>
      <c r="P8">
        <f>CN_Summary_pretax!U20</f>
        <v>0</v>
      </c>
      <c r="Q8">
        <f>CN_Summary_pretax!V20</f>
        <v>0</v>
      </c>
      <c r="R8">
        <f>CN_Summary_pretax!W20</f>
        <v>0</v>
      </c>
      <c r="S8">
        <f>CN_Summary_pretax!X20</f>
        <v>0</v>
      </c>
      <c r="T8">
        <f>CN_Summary_pretax!Y20</f>
        <v>0</v>
      </c>
      <c r="U8">
        <f>CN_Summary_pretax!Z20</f>
        <v>0</v>
      </c>
      <c r="V8">
        <f>CN_Summary_pretax!AA20</f>
        <v>0</v>
      </c>
      <c r="W8">
        <f>CN_Summary_pretax!AB20</f>
        <v>0</v>
      </c>
      <c r="X8">
        <f>CN_Summary_pretax!AC20</f>
        <v>0</v>
      </c>
      <c r="Y8">
        <f>CN_Summary_pretax!AD20</f>
        <v>0</v>
      </c>
      <c r="Z8">
        <f>CN_Summary_pretax!AE20</f>
        <v>0</v>
      </c>
      <c r="AA8">
        <f>CN_Summary_pretax!AF20</f>
        <v>0</v>
      </c>
      <c r="AB8">
        <f>CN_Summary_pretax!AG20</f>
        <v>0</v>
      </c>
      <c r="AC8">
        <f>CN_Summary_pretax!AH20</f>
        <v>0</v>
      </c>
      <c r="AD8">
        <f>CN_Summary_pretax!AI20</f>
        <v>0</v>
      </c>
      <c r="AE8">
        <f>CN_Summary_pretax!AJ20</f>
        <v>0</v>
      </c>
      <c r="AF8">
        <f>CN_Summary_pretax!AK20</f>
        <v>0</v>
      </c>
      <c r="AG8">
        <f>CN_Summary_pretax!AL20</f>
        <v>0</v>
      </c>
      <c r="AH8">
        <f>CN_Summary_pretax!AM20</f>
        <v>0</v>
      </c>
      <c r="AI8">
        <f>CN_Summary_pretax!AN20</f>
        <v>0</v>
      </c>
      <c r="AJ8">
        <f>CN_Summary_pretax!AO20</f>
        <v>0</v>
      </c>
      <c r="AK8">
        <f>CN_Summary_pretax!AP20</f>
        <v>0</v>
      </c>
      <c r="AL8">
        <f>CN_Summary_pretax!AQ20</f>
        <v>0</v>
      </c>
      <c r="AM8">
        <f>CN_Summary_pretax!AR20</f>
        <v>0</v>
      </c>
      <c r="AN8">
        <f>CN_Summary_pretax!AS20</f>
        <v>0</v>
      </c>
      <c r="AO8">
        <f>CN_Summary_pretax!AT20</f>
        <v>0</v>
      </c>
      <c r="AP8">
        <f>CN_Summary_pretax!AU20</f>
        <v>0</v>
      </c>
    </row>
    <row r="9" spans="1:42">
      <c r="A9" s="115" t="s">
        <v>3675</v>
      </c>
      <c r="B9">
        <f>CN_Summary_pretax!G21</f>
        <v>4.8784510740915424E-6</v>
      </c>
      <c r="C9">
        <f>CN_Summary_pretax!H21</f>
        <v>8.0651826840950309E-6</v>
      </c>
      <c r="D9">
        <f>CN_Summary_pretax!I21</f>
        <v>7.5222018980877328E-6</v>
      </c>
      <c r="E9">
        <f>CN_Summary_pretax!J21</f>
        <v>7.3533607071657157E-6</v>
      </c>
      <c r="F9">
        <f>CN_Summary_pretax!K21</f>
        <v>7.2160301364377179E-6</v>
      </c>
      <c r="G9">
        <f>CN_Summary_pretax!L21</f>
        <v>7.1019066598540653E-6</v>
      </c>
      <c r="H9">
        <f>CN_Summary_pretax!M21</f>
        <v>7.0247876121652041E-6</v>
      </c>
      <c r="I9">
        <f>CN_Summary_pretax!N21</f>
        <v>6.9581350482220416E-6</v>
      </c>
      <c r="J9">
        <f>CN_Summary_pretax!O21</f>
        <v>6.9232759465427906E-6</v>
      </c>
      <c r="K9">
        <f>CN_Summary_pretax!P21</f>
        <v>6.9072753105575725E-6</v>
      </c>
      <c r="L9">
        <f>CN_Summary_pretax!Q21</f>
        <v>6.9224443150219093E-6</v>
      </c>
      <c r="M9">
        <f>CN_Summary_pretax!R21</f>
        <v>6.9686115489507433E-6</v>
      </c>
      <c r="N9">
        <f>CN_Summary_pretax!S21</f>
        <v>7.0085002795756272E-6</v>
      </c>
      <c r="O9">
        <f>CN_Summary_pretax!T21</f>
        <v>7.0333532074347071E-6</v>
      </c>
      <c r="P9">
        <f>CN_Summary_pretax!U21</f>
        <v>7.0692853378614129E-6</v>
      </c>
      <c r="Q9">
        <f>CN_Summary_pretax!V21</f>
        <v>7.1092416478833542E-6</v>
      </c>
      <c r="R9">
        <f>CN_Summary_pretax!W21</f>
        <v>7.1540279905444733E-6</v>
      </c>
      <c r="S9">
        <f>CN_Summary_pretax!X21</f>
        <v>7.1931410778255332E-6</v>
      </c>
      <c r="T9">
        <f>CN_Summary_pretax!Y21</f>
        <v>7.2385409979430397E-6</v>
      </c>
      <c r="U9">
        <f>CN_Summary_pretax!Z21</f>
        <v>7.2820555390708889E-6</v>
      </c>
      <c r="V9">
        <f>CN_Summary_pretax!AA21</f>
        <v>7.3277912036170677E-6</v>
      </c>
      <c r="W9">
        <f>CN_Summary_pretax!AB21</f>
        <v>7.3753987423897212E-6</v>
      </c>
      <c r="X9">
        <f>CN_Summary_pretax!AC21</f>
        <v>7.4179371320430151E-6</v>
      </c>
      <c r="Y9">
        <f>CN_Summary_pretax!AD21</f>
        <v>7.4647893358218185E-6</v>
      </c>
      <c r="Z9">
        <f>CN_Summary_pretax!AE21</f>
        <v>7.5196740041249902E-6</v>
      </c>
      <c r="AA9">
        <f>CN_Summary_pretax!AF21</f>
        <v>7.5516156405168627E-6</v>
      </c>
      <c r="AB9">
        <f>CN_Summary_pretax!AG21</f>
        <v>7.6165335230824828E-6</v>
      </c>
      <c r="AC9">
        <f>CN_Summary_pretax!AH21</f>
        <v>7.6642922801149716E-6</v>
      </c>
      <c r="AD9">
        <f>CN_Summary_pretax!AI21</f>
        <v>7.7150045710551736E-6</v>
      </c>
      <c r="AE9">
        <f>CN_Summary_pretax!AJ21</f>
        <v>7.7734388589691761E-6</v>
      </c>
      <c r="AF9">
        <f>CN_Summary_pretax!AK21</f>
        <v>7.8315799735581132E-6</v>
      </c>
      <c r="AG9">
        <f>CN_Summary_pretax!AL21</f>
        <v>7.8688144081504861E-6</v>
      </c>
      <c r="AH9">
        <f>CN_Summary_pretax!AM21</f>
        <v>7.9208763720441398E-6</v>
      </c>
      <c r="AI9">
        <f>CN_Summary_pretax!AN21</f>
        <v>7.9736122935435933E-6</v>
      </c>
      <c r="AJ9">
        <f>CN_Summary_pretax!AO21</f>
        <v>8.0258261169797221E-6</v>
      </c>
      <c r="AK9">
        <f>CN_Summary_pretax!AP21</f>
        <v>8.0777913882948561E-6</v>
      </c>
      <c r="AL9">
        <f>CN_Summary_pretax!AQ21</f>
        <v>8.1310238554421685E-6</v>
      </c>
      <c r="AM9">
        <f>CN_Summary_pretax!AR21</f>
        <v>8.180720658290072E-6</v>
      </c>
      <c r="AN9">
        <f>CN_Summary_pretax!AS21</f>
        <v>8.2322291681476866E-6</v>
      </c>
      <c r="AO9">
        <f>CN_Summary_pretax!AT21</f>
        <v>8.2829826349680566E-6</v>
      </c>
      <c r="AP9">
        <f>CN_Summary_pretax!AU21</f>
        <v>8.333200073689034E-6</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0374D-B3D4-461B-99CA-BD6791ACCE9C}">
  <sheetPr>
    <tabColor rgb="FF002060"/>
  </sheetPr>
  <dimension ref="A1:AP9"/>
  <sheetViews>
    <sheetView workbookViewId="0">
      <selection activeCell="B2" sqref="B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CN_Summary_pretax!G24</f>
        <v>1.4998811264905744E-5</v>
      </c>
      <c r="C2" s="22">
        <f>CN_Summary_pretax!H24</f>
        <v>1.4998811264905744E-5</v>
      </c>
      <c r="D2" s="22">
        <f>CN_Summary_pretax!I24</f>
        <v>1.2451554769224894E-5</v>
      </c>
      <c r="E2" s="22">
        <f>CN_Summary_pretax!J24</f>
        <v>1.0988863329654067E-5</v>
      </c>
      <c r="F2" s="22">
        <f>CN_Summary_pretax!K24</f>
        <v>1.0694341255673138E-5</v>
      </c>
      <c r="G2" s="22">
        <f>CN_Summary_pretax!L24</f>
        <v>1.0808845582130868E-5</v>
      </c>
      <c r="H2" s="22">
        <f>CN_Summary_pretax!M24</f>
        <v>1.0924881859106567E-5</v>
      </c>
      <c r="I2" s="22">
        <f>CN_Summary_pretax!N24</f>
        <v>1.2388077433917177E-5</v>
      </c>
      <c r="J2" s="22">
        <f>CN_Summary_pretax!O24</f>
        <v>1.3851273008727785E-5</v>
      </c>
      <c r="K2" s="22">
        <f>CN_Summary_pretax!P24</f>
        <v>1.3556765985297225E-5</v>
      </c>
      <c r="L2" s="22">
        <f>CN_Summary_pretax!Q24</f>
        <v>1.3338189907150073E-5</v>
      </c>
      <c r="M2" s="22">
        <f>CN_Summary_pretax!R24</f>
        <v>1.3887512358494704E-5</v>
      </c>
      <c r="N2" s="22">
        <f>CN_Summary_pretax!S24</f>
        <v>1.3565363138733078E-5</v>
      </c>
      <c r="O2" s="22">
        <f>CN_Summary_pretax!T24</f>
        <v>1.3428120216631203E-5</v>
      </c>
      <c r="P2" s="22">
        <f>CN_Summary_pretax!U24</f>
        <v>1.3230805680070747E-5</v>
      </c>
      <c r="Q2" s="22">
        <f>CN_Summary_pretax!V24</f>
        <v>1.3035854178034065E-5</v>
      </c>
      <c r="R2" s="22">
        <f>CN_Summary_pretax!W24</f>
        <v>1.2782793718631062E-5</v>
      </c>
      <c r="S2" s="22">
        <f>CN_Summary_pretax!X24</f>
        <v>1.261886512149705E-5</v>
      </c>
      <c r="T2" s="22">
        <f>CN_Summary_pretax!Y24</f>
        <v>1.2458904530089235E-5</v>
      </c>
      <c r="U2" s="22">
        <f>CN_Summary_pretax!Z24</f>
        <v>1.2308402999729223E-5</v>
      </c>
      <c r="V2" s="22">
        <f>CN_Summary_pretax!AA24</f>
        <v>1.2169084345640888E-5</v>
      </c>
      <c r="W2" s="22">
        <f>CN_Summary_pretax!AB24</f>
        <v>1.2066776950546229E-5</v>
      </c>
      <c r="X2" s="22">
        <f>CN_Summary_pretax!AC24</f>
        <v>1.1968369485476159E-5</v>
      </c>
      <c r="Y2" s="22">
        <f>CN_Summary_pretax!AD24</f>
        <v>1.1926272163894204E-5</v>
      </c>
      <c r="Z2" s="22">
        <f>CN_Summary_pretax!AE24</f>
        <v>1.1847790110538499E-5</v>
      </c>
      <c r="AA2" s="22">
        <f>CN_Summary_pretax!AF24</f>
        <v>1.1828923910588207E-5</v>
      </c>
      <c r="AB2" s="22">
        <f>CN_Summary_pretax!AG24</f>
        <v>1.1767142326811155E-5</v>
      </c>
      <c r="AC2" s="22">
        <f>CN_Summary_pretax!AH24</f>
        <v>1.1718179743795393E-5</v>
      </c>
      <c r="AD2" s="22">
        <f>CN_Summary_pretax!AI24</f>
        <v>1.1697310502862054E-5</v>
      </c>
      <c r="AE2" s="22">
        <f>CN_Summary_pretax!AJ24</f>
        <v>1.162308145011896E-5</v>
      </c>
      <c r="AF2" s="22">
        <f>CN_Summary_pretax!AK24</f>
        <v>1.1574043868448878E-5</v>
      </c>
      <c r="AG2" s="22">
        <f>CN_Summary_pretax!AL24</f>
        <v>1.1504634407550792E-5</v>
      </c>
      <c r="AH2" s="22">
        <f>CN_Summary_pretax!AM24</f>
        <v>1.1463359136063255E-5</v>
      </c>
      <c r="AI2" s="22">
        <f>CN_Summary_pretax!AN24</f>
        <v>1.1419135650908246E-5</v>
      </c>
      <c r="AJ2" s="22">
        <f>CN_Summary_pretax!AO24</f>
        <v>1.1368484651106658E-5</v>
      </c>
      <c r="AK2" s="22">
        <f>CN_Summary_pretax!AP24</f>
        <v>1.1319423039070633E-5</v>
      </c>
      <c r="AL2" s="22">
        <f>CN_Summary_pretax!AQ24</f>
        <v>1.126439531074403E-5</v>
      </c>
      <c r="AM2" s="22">
        <f>CN_Summary_pretax!AR24</f>
        <v>1.1213718237845029E-5</v>
      </c>
      <c r="AN2" s="22">
        <f>CN_Summary_pretax!AS24</f>
        <v>1.1160802687717848E-5</v>
      </c>
      <c r="AO2" s="22">
        <f>CN_Summary_pretax!AT24</f>
        <v>1.1107258913684299E-5</v>
      </c>
      <c r="AP2" s="22">
        <f>CN_Summary_pretax!AU24</f>
        <v>1.1059714331567658E-5</v>
      </c>
    </row>
    <row r="3" spans="1:42">
      <c r="A3" s="115" t="s">
        <v>3669</v>
      </c>
      <c r="B3" s="22">
        <f>CN_Summary_pretax!G25</f>
        <v>9.8031277946959943E-6</v>
      </c>
      <c r="C3" s="22">
        <f>CN_Summary_pretax!H25</f>
        <v>1.1931154759702447E-5</v>
      </c>
      <c r="D3" s="22">
        <f>CN_Summary_pretax!I25</f>
        <v>1.6543010691449706E-5</v>
      </c>
      <c r="E3" s="22">
        <f>CN_Summary_pretax!J25</f>
        <v>1.459969352571568E-5</v>
      </c>
      <c r="F3" s="22">
        <f>CN_Summary_pretax!K25</f>
        <v>1.4208394454311622E-5</v>
      </c>
      <c r="G3" s="22">
        <f>CN_Summary_pretax!L25</f>
        <v>1.4360523753175509E-5</v>
      </c>
      <c r="H3" s="22">
        <f>CN_Summary_pretax!M25</f>
        <v>1.4514688386121543E-5</v>
      </c>
      <c r="I3" s="22">
        <f>CN_Summary_pretax!N25</f>
        <v>1.3960107411459827E-5</v>
      </c>
      <c r="J3" s="22">
        <f>CN_Summary_pretax!O25</f>
        <v>1.340552643679811E-5</v>
      </c>
      <c r="K3" s="22">
        <f>CN_Summary_pretax!P25</f>
        <v>1.3672580507177776E-5</v>
      </c>
      <c r="L3" s="22">
        <f>CN_Summary_pretax!Q25</f>
        <v>1.414499366382298E-5</v>
      </c>
      <c r="M3" s="22">
        <f>CN_Summary_pretax!R25</f>
        <v>1.443581219750515E-5</v>
      </c>
      <c r="N3" s="22">
        <f>CN_Summary_pretax!S25</f>
        <v>1.4599126464081639E-5</v>
      </c>
      <c r="O3" s="22">
        <f>CN_Summary_pretax!T25</f>
        <v>1.4690430750780271E-5</v>
      </c>
      <c r="P3" s="22">
        <f>CN_Summary_pretax!U25</f>
        <v>1.4850186441313516E-5</v>
      </c>
      <c r="Q3" s="22">
        <f>CN_Summary_pretax!V25</f>
        <v>1.4818110509307271E-5</v>
      </c>
      <c r="R3" s="22">
        <f>CN_Summary_pretax!W25</f>
        <v>1.4719026102930524E-5</v>
      </c>
      <c r="S3" s="22">
        <f>CN_Summary_pretax!X25</f>
        <v>1.469812312474773E-5</v>
      </c>
      <c r="T3" s="22">
        <f>CN_Summary_pretax!Y25</f>
        <v>1.4578316106371203E-5</v>
      </c>
      <c r="U3" s="22">
        <f>CN_Summary_pretax!Z25</f>
        <v>1.4457066158530567E-5</v>
      </c>
      <c r="V3" s="22">
        <f>CN_Summary_pretax!AA25</f>
        <v>1.4319870865159164E-5</v>
      </c>
      <c r="W3" s="22">
        <f>CN_Summary_pretax!AB25</f>
        <v>1.4242328030748322E-5</v>
      </c>
      <c r="X3" s="22">
        <f>CN_Summary_pretax!AC25</f>
        <v>1.4245506375378726E-5</v>
      </c>
      <c r="Y3" s="22">
        <f>CN_Summary_pretax!AD25</f>
        <v>1.4250113025188134E-5</v>
      </c>
      <c r="Z3" s="22">
        <f>CN_Summary_pretax!AE25</f>
        <v>1.4174949074488389E-5</v>
      </c>
      <c r="AA3" s="22">
        <f>CN_Summary_pretax!AF25</f>
        <v>1.4261281104249881E-5</v>
      </c>
      <c r="AB3" s="22">
        <f>CN_Summary_pretax!AG25</f>
        <v>1.4146499965189227E-5</v>
      </c>
      <c r="AC3" s="22">
        <f>CN_Summary_pretax!AH25</f>
        <v>1.40672412146589E-5</v>
      </c>
      <c r="AD3" s="22">
        <f>CN_Summary_pretax!AI25</f>
        <v>1.4082996444483247E-5</v>
      </c>
      <c r="AE3" s="22">
        <f>CN_Summary_pretax!AJ25</f>
        <v>1.3887201640679156E-5</v>
      </c>
      <c r="AF3" s="22">
        <f>CN_Summary_pretax!AK25</f>
        <v>1.3696661829990979E-5</v>
      </c>
      <c r="AG3" s="22">
        <f>CN_Summary_pretax!AL25</f>
        <v>1.3829425964974281E-5</v>
      </c>
      <c r="AH3" s="22">
        <f>CN_Summary_pretax!AM25</f>
        <v>1.3768023998354508E-5</v>
      </c>
      <c r="AI3" s="22">
        <f>CN_Summary_pretax!AN25</f>
        <v>1.3692717277567782E-5</v>
      </c>
      <c r="AJ3" s="22">
        <f>CN_Summary_pretax!AO25</f>
        <v>1.3616648668810926E-5</v>
      </c>
      <c r="AK3" s="22">
        <f>CN_Summary_pretax!AP25</f>
        <v>1.3544159724887135E-5</v>
      </c>
      <c r="AL3" s="22">
        <f>CN_Summary_pretax!AQ25</f>
        <v>1.3462097741537123E-5</v>
      </c>
      <c r="AM3" s="22">
        <f>CN_Summary_pretax!AR25</f>
        <v>1.3405007481254465E-5</v>
      </c>
      <c r="AN3" s="22">
        <f>CN_Summary_pretax!AS25</f>
        <v>1.3343618858693529E-5</v>
      </c>
      <c r="AO3" s="22">
        <f>CN_Summary_pretax!AT25</f>
        <v>1.328161825874519E-5</v>
      </c>
      <c r="AP3" s="22">
        <f>CN_Summary_pretax!AU25</f>
        <v>1.3240266259826773E-5</v>
      </c>
    </row>
    <row r="4" spans="1:42">
      <c r="A4" s="115" t="s">
        <v>3670</v>
      </c>
      <c r="B4" s="22">
        <f>CN_Summary_pretax!G26</f>
        <v>1.2632873116096765E-5</v>
      </c>
      <c r="C4" s="22">
        <f>CN_Summary_pretax!H26</f>
        <v>1.2632873116096765E-5</v>
      </c>
      <c r="D4" s="22">
        <f>CN_Summary_pretax!I26</f>
        <v>1.344231778473191E-5</v>
      </c>
      <c r="E4" s="22">
        <f>CN_Summary_pretax!J26</f>
        <v>1.1863240832806652E-5</v>
      </c>
      <c r="F4" s="22">
        <f>CN_Summary_pretax!K26</f>
        <v>1.1545283807644211E-5</v>
      </c>
      <c r="G4" s="22">
        <f>CN_Summary_pretax!L26</f>
        <v>1.1668899177170253E-5</v>
      </c>
      <c r="H4" s="22">
        <f>CN_Summary_pretax!M26</f>
        <v>1.1794168393631453E-5</v>
      </c>
      <c r="I4" s="22">
        <f>CN_Summary_pretax!N26</f>
        <v>1.2031892271597148E-5</v>
      </c>
      <c r="J4" s="22">
        <f>CN_Summary_pretax!O26</f>
        <v>1.2269616149562839E-5</v>
      </c>
      <c r="K4" s="22">
        <f>CN_Summary_pretax!P26</f>
        <v>1.2360821520484346E-5</v>
      </c>
      <c r="L4" s="22">
        <f>CN_Summary_pretax!Q26</f>
        <v>1.2538571097372595E-5</v>
      </c>
      <c r="M4" s="22">
        <f>CN_Summary_pretax!R26</f>
        <v>1.298229606392741E-5</v>
      </c>
      <c r="N4" s="22">
        <f>CN_Summary_pretax!S26</f>
        <v>1.3076748804447288E-5</v>
      </c>
      <c r="O4" s="22">
        <f>CN_Summary_pretax!T26</f>
        <v>1.3179305644164316E-5</v>
      </c>
      <c r="P4" s="22">
        <f>CN_Summary_pretax!U26</f>
        <v>1.3276874962641656E-5</v>
      </c>
      <c r="Q4" s="22">
        <f>CN_Summary_pretax!V26</f>
        <v>1.3320565598875906E-5</v>
      </c>
      <c r="R4" s="22">
        <f>CN_Summary_pretax!W26</f>
        <v>1.332932739318159E-5</v>
      </c>
      <c r="S4" s="22">
        <f>CN_Summary_pretax!X26</f>
        <v>1.3347214707118119E-5</v>
      </c>
      <c r="T4" s="22">
        <f>CN_Summary_pretax!Y26</f>
        <v>1.3367376549971651E-5</v>
      </c>
      <c r="U4" s="22">
        <f>CN_Summary_pretax!Z26</f>
        <v>1.3358786653251155E-5</v>
      </c>
      <c r="V4" s="22">
        <f>CN_Summary_pretax!AA26</f>
        <v>1.3343812878820024E-5</v>
      </c>
      <c r="W4" s="22">
        <f>CN_Summary_pretax!AB26</f>
        <v>1.3339257592812651E-5</v>
      </c>
      <c r="X4" s="22">
        <f>CN_Summary_pretax!AC26</f>
        <v>1.3368102754987322E-5</v>
      </c>
      <c r="Y4" s="22">
        <f>CN_Summary_pretax!AD26</f>
        <v>1.3399862702302067E-5</v>
      </c>
      <c r="Z4" s="22">
        <f>CN_Summary_pretax!AE26</f>
        <v>1.3422036245156119E-5</v>
      </c>
      <c r="AA4" s="22">
        <f>CN_Summary_pretax!AF26</f>
        <v>1.3455951140459044E-5</v>
      </c>
      <c r="AB4" s="22">
        <f>CN_Summary_pretax!AG26</f>
        <v>1.3481969957555579E-5</v>
      </c>
      <c r="AC4" s="22">
        <f>CN_Summary_pretax!AH26</f>
        <v>1.3493938015515343E-5</v>
      </c>
      <c r="AD4" s="22">
        <f>CN_Summary_pretax!AI26</f>
        <v>1.3507080706973864E-5</v>
      </c>
      <c r="AE4" s="22">
        <f>CN_Summary_pretax!AJ26</f>
        <v>1.3484687932416968E-5</v>
      </c>
      <c r="AF4" s="22">
        <f>CN_Summary_pretax!AK26</f>
        <v>1.3493137072419161E-5</v>
      </c>
      <c r="AG4" s="22">
        <f>CN_Summary_pretax!AL26</f>
        <v>1.3544168482921568E-5</v>
      </c>
      <c r="AH4" s="22">
        <f>CN_Summary_pretax!AM26</f>
        <v>1.356204895719134E-5</v>
      </c>
      <c r="AI4" s="22">
        <f>CN_Summary_pretax!AN26</f>
        <v>1.3574426230642836E-5</v>
      </c>
      <c r="AJ4" s="22">
        <f>CN_Summary_pretax!AO26</f>
        <v>1.3585970021988231E-5</v>
      </c>
      <c r="AK4" s="22">
        <f>CN_Summary_pretax!AP26</f>
        <v>1.3597964444516047E-5</v>
      </c>
      <c r="AL4" s="22">
        <f>CN_Summary_pretax!AQ26</f>
        <v>1.3609410186109325E-5</v>
      </c>
      <c r="AM4" s="22">
        <f>CN_Summary_pretax!AR26</f>
        <v>1.3623438179933947E-5</v>
      </c>
      <c r="AN4" s="22">
        <f>CN_Summary_pretax!AS26</f>
        <v>1.3640346671245772E-5</v>
      </c>
      <c r="AO4" s="22">
        <f>CN_Summary_pretax!AT26</f>
        <v>1.3658516070059032E-5</v>
      </c>
      <c r="AP4" s="22">
        <f>CN_Summary_pretax!AU26</f>
        <v>1.3678413050654737E-5</v>
      </c>
    </row>
    <row r="5" spans="1:42">
      <c r="A5" s="115" t="s">
        <v>3671</v>
      </c>
      <c r="B5" s="22">
        <f>CN_Summary_pretax!G27</f>
        <v>9.8031277946959943E-6</v>
      </c>
      <c r="C5" s="22">
        <f>CN_Summary_pretax!H27</f>
        <v>1.1931154759702447E-5</v>
      </c>
      <c r="D5" s="22">
        <f>CN_Summary_pretax!I27</f>
        <v>1.3090562185251268E-5</v>
      </c>
      <c r="E5" s="22">
        <f>CN_Summary_pretax!J27</f>
        <v>1.1552806169844967E-5</v>
      </c>
      <c r="F5" s="22">
        <f>CN_Summary_pretax!K27</f>
        <v>1.1243169373811619E-5</v>
      </c>
      <c r="G5" s="22">
        <f>CN_Summary_pretax!L27</f>
        <v>1.1363550003681228E-5</v>
      </c>
      <c r="H5" s="22">
        <f>CN_Summary_pretax!M27</f>
        <v>1.1485541202985087E-5</v>
      </c>
      <c r="I5" s="22">
        <f>CN_Summary_pretax!N27</f>
        <v>1.1737029935485436E-5</v>
      </c>
      <c r="J5" s="22">
        <f>CN_Summary_pretax!O27</f>
        <v>1.1988518667985783E-5</v>
      </c>
      <c r="K5" s="22">
        <f>CN_Summary_pretax!P27</f>
        <v>1.2057017272558822E-5</v>
      </c>
      <c r="L5" s="22">
        <f>CN_Summary_pretax!Q27</f>
        <v>1.2243783024883869E-5</v>
      </c>
      <c r="M5" s="22">
        <f>CN_Summary_pretax!R27</f>
        <v>1.2659040338788027E-5</v>
      </c>
      <c r="N5" s="22">
        <f>CN_Summary_pretax!S27</f>
        <v>1.2726360266837589E-5</v>
      </c>
      <c r="O5" s="22">
        <f>CN_Summary_pretax!T27</f>
        <v>1.2804938701736048E-5</v>
      </c>
      <c r="P5" s="22">
        <f>CN_Summary_pretax!U27</f>
        <v>1.2900094545106153E-5</v>
      </c>
      <c r="Q5" s="22">
        <f>CN_Summary_pretax!V27</f>
        <v>1.292824906626568E-5</v>
      </c>
      <c r="R5" s="22">
        <f>CN_Summary_pretax!W27</f>
        <v>1.2914753715314103E-5</v>
      </c>
      <c r="S5" s="22">
        <f>CN_Summary_pretax!X27</f>
        <v>1.2915359561650401E-5</v>
      </c>
      <c r="T5" s="22">
        <f>CN_Summary_pretax!Y27</f>
        <v>1.2918614953953335E-5</v>
      </c>
      <c r="U5" s="22">
        <f>CN_Summary_pretax!Z27</f>
        <v>1.2885857981606901E-5</v>
      </c>
      <c r="V5" s="22">
        <f>CN_Summary_pretax!AA27</f>
        <v>1.2846507684281806E-5</v>
      </c>
      <c r="W5" s="22">
        <f>CN_Summary_pretax!AB27</f>
        <v>1.2824946488100949E-5</v>
      </c>
      <c r="X5" s="22">
        <f>CN_Summary_pretax!AC27</f>
        <v>1.2848361541054723E-5</v>
      </c>
      <c r="Y5" s="22">
        <f>CN_Summary_pretax!AD27</f>
        <v>1.2875426529293387E-5</v>
      </c>
      <c r="Z5" s="22">
        <f>CN_Summary_pretax!AE27</f>
        <v>1.2890719609564381E-5</v>
      </c>
      <c r="AA5" s="22">
        <f>CN_Summary_pretax!AF27</f>
        <v>1.2922989593711337E-5</v>
      </c>
      <c r="AB5" s="22">
        <f>CN_Summary_pretax!AG27</f>
        <v>1.2944879300575907E-5</v>
      </c>
      <c r="AC5" s="22">
        <f>CN_Summary_pretax!AH27</f>
        <v>1.2949453688036069E-5</v>
      </c>
      <c r="AD5" s="22">
        <f>CN_Summary_pretax!AI27</f>
        <v>1.2953075559594205E-5</v>
      </c>
      <c r="AE5" s="22">
        <f>CN_Summary_pretax!AJ27</f>
        <v>1.2908338677540669E-5</v>
      </c>
      <c r="AF5" s="22">
        <f>CN_Summary_pretax!AK27</f>
        <v>1.2903247587346827E-5</v>
      </c>
      <c r="AG5" s="22">
        <f>CN_Summary_pretax!AL27</f>
        <v>1.2958920078310895E-5</v>
      </c>
      <c r="AH5" s="22">
        <f>CN_Summary_pretax!AM27</f>
        <v>1.2969450308939636E-5</v>
      </c>
      <c r="AI5" s="22">
        <f>CN_Summary_pretax!AN27</f>
        <v>1.2972581846479945E-5</v>
      </c>
      <c r="AJ5" s="22">
        <f>CN_Summary_pretax!AO27</f>
        <v>1.2974504565414599E-5</v>
      </c>
      <c r="AK5" s="22">
        <f>CN_Summary_pretax!AP27</f>
        <v>1.2976747980885984E-5</v>
      </c>
      <c r="AL5" s="22">
        <f>CN_Summary_pretax!AQ27</f>
        <v>1.2978017655349862E-5</v>
      </c>
      <c r="AM5" s="22">
        <f>CN_Summary_pretax!AR27</f>
        <v>1.2982684023799615E-5</v>
      </c>
      <c r="AN5" s="22">
        <f>CN_Summary_pretax!AS27</f>
        <v>1.299121965358244E-5</v>
      </c>
      <c r="AO5" s="22">
        <f>CN_Summary_pretax!AT27</f>
        <v>1.3001878291782855E-5</v>
      </c>
      <c r="AP5" s="22">
        <f>CN_Summary_pretax!AU27</f>
        <v>1.3014990733576447E-5</v>
      </c>
    </row>
    <row r="6" spans="1:42">
      <c r="A6" s="115" t="s">
        <v>3672</v>
      </c>
      <c r="B6" s="22">
        <f>CN_Summary_pretax!G28</f>
        <v>9.8031277946959943E-6</v>
      </c>
      <c r="C6" s="22">
        <f>CN_Summary_pretax!H28</f>
        <v>1.1931154759702447E-5</v>
      </c>
      <c r="D6" s="22">
        <f>CN_Summary_pretax!I28</f>
        <v>1.572486028707234E-5</v>
      </c>
      <c r="E6" s="22">
        <f>CN_Summary_pretax!J28</f>
        <v>1.3877651729053867E-5</v>
      </c>
      <c r="F6" s="22">
        <f>CN_Summary_pretax!K28</f>
        <v>1.3505704727201888E-5</v>
      </c>
      <c r="G6" s="22">
        <f>CN_Summary_pretax!L28</f>
        <v>1.3650310326196111E-5</v>
      </c>
      <c r="H6" s="22">
        <f>CN_Summary_pretax!M28</f>
        <v>1.3796850599880221E-5</v>
      </c>
      <c r="I6" s="22">
        <f>CN_Summary_pretax!N28</f>
        <v>1.3323843308164937E-5</v>
      </c>
      <c r="J6" s="22">
        <f>CN_Summary_pretax!O28</f>
        <v>1.2850836016449652E-5</v>
      </c>
      <c r="K6" s="22">
        <f>CN_Summary_pretax!P28</f>
        <v>1.3100005187443441E-5</v>
      </c>
      <c r="L6" s="22">
        <f>CN_Summary_pretax!Q28</f>
        <v>1.350902071962008E-5</v>
      </c>
      <c r="M6" s="22">
        <f>CN_Summary_pretax!R28</f>
        <v>1.3716662995805051E-5</v>
      </c>
      <c r="N6" s="22">
        <f>CN_Summary_pretax!S28</f>
        <v>1.3828732947337955E-5</v>
      </c>
      <c r="O6" s="22">
        <f>CN_Summary_pretax!T28</f>
        <v>1.3918301524586477E-5</v>
      </c>
      <c r="P6" s="22">
        <f>CN_Summary_pretax!U28</f>
        <v>1.4097134395589381E-5</v>
      </c>
      <c r="Q6" s="22">
        <f>CN_Summary_pretax!V28</f>
        <v>1.4099732508500855E-5</v>
      </c>
      <c r="R6" s="22">
        <f>CN_Summary_pretax!W28</f>
        <v>1.4022046591805428E-5</v>
      </c>
      <c r="S6" s="22">
        <f>CN_Summary_pretax!X28</f>
        <v>1.3996521887931863E-5</v>
      </c>
      <c r="T6" s="22">
        <f>CN_Summary_pretax!Y28</f>
        <v>1.3946436044582831E-5</v>
      </c>
      <c r="U6" s="22">
        <f>CN_Summary_pretax!Z28</f>
        <v>1.3876981386510855E-5</v>
      </c>
      <c r="V6" s="22">
        <f>CN_Summary_pretax!AA28</f>
        <v>1.3778073646634592E-5</v>
      </c>
      <c r="W6" s="22">
        <f>CN_Summary_pretax!AB28</f>
        <v>1.3699560703006379E-5</v>
      </c>
      <c r="X6" s="22">
        <f>CN_Summary_pretax!AC28</f>
        <v>1.3701206954731072E-5</v>
      </c>
      <c r="Y6" s="22">
        <f>CN_Summary_pretax!AD28</f>
        <v>1.3712098743392998E-5</v>
      </c>
      <c r="Z6" s="22">
        <f>CN_Summary_pretax!AE28</f>
        <v>1.3671769477208539E-5</v>
      </c>
      <c r="AA6" s="22">
        <f>CN_Summary_pretax!AF28</f>
        <v>1.3720645988721898E-5</v>
      </c>
      <c r="AB6" s="22">
        <f>CN_Summary_pretax!AG28</f>
        <v>1.3650184854477005E-5</v>
      </c>
      <c r="AC6" s="22">
        <f>CN_Summary_pretax!AH28</f>
        <v>1.3599541158055387E-5</v>
      </c>
      <c r="AD6" s="22">
        <f>CN_Summary_pretax!AI28</f>
        <v>1.365183890834257E-5</v>
      </c>
      <c r="AE6" s="22">
        <f>CN_Summary_pretax!AJ28</f>
        <v>1.3532918677121145E-5</v>
      </c>
      <c r="AF6" s="22">
        <f>CN_Summary_pretax!AK28</f>
        <v>1.3440127815691125E-5</v>
      </c>
      <c r="AG6" s="22">
        <f>CN_Summary_pretax!AL28</f>
        <v>1.3500664201171313E-5</v>
      </c>
      <c r="AH6" s="22">
        <f>CN_Summary_pretax!AM28</f>
        <v>1.3476197667489994E-5</v>
      </c>
      <c r="AI6" s="22">
        <f>CN_Summary_pretax!AN28</f>
        <v>1.3439408031910439E-5</v>
      </c>
      <c r="AJ6" s="22">
        <f>CN_Summary_pretax!AO28</f>
        <v>1.3401812899374149E-5</v>
      </c>
      <c r="AK6" s="22">
        <f>CN_Summary_pretax!AP28</f>
        <v>1.3367401173571314E-5</v>
      </c>
      <c r="AL6" s="22">
        <f>CN_Summary_pretax!AQ28</f>
        <v>1.3327868403324896E-5</v>
      </c>
      <c r="AM6" s="22">
        <f>CN_Summary_pretax!AR28</f>
        <v>1.3302114617726781E-5</v>
      </c>
      <c r="AN6" s="22">
        <f>CN_Summary_pretax!AS28</f>
        <v>1.3271765601202207E-5</v>
      </c>
      <c r="AO6" s="22">
        <f>CN_Summary_pretax!AT28</f>
        <v>1.3237395899700891E-5</v>
      </c>
      <c r="AP6" s="22">
        <f>CN_Summary_pretax!AU28</f>
        <v>1.3220768078095306E-5</v>
      </c>
    </row>
    <row r="7" spans="1:42">
      <c r="A7" s="115" t="s">
        <v>3673</v>
      </c>
      <c r="B7" s="22">
        <f>CN_Summary_pretax!G29</f>
        <v>1.2632873116096765E-5</v>
      </c>
      <c r="C7" s="22">
        <f>CN_Summary_pretax!H29</f>
        <v>1.2632873116096765E-5</v>
      </c>
      <c r="D7" s="22">
        <f>CN_Summary_pretax!I29</f>
        <v>1.7515970518559284E-5</v>
      </c>
      <c r="E7" s="22">
        <f>CN_Summary_pretax!J29</f>
        <v>1.5458359191450573E-5</v>
      </c>
      <c r="F7" s="22">
        <f>CN_Summary_pretax!K29</f>
        <v>1.5044046275471162E-5</v>
      </c>
      <c r="G7" s="22">
        <f>CN_Summary_pretax!L29</f>
        <v>1.5205122899527638E-5</v>
      </c>
      <c r="H7" s="22">
        <f>CN_Summary_pretax!M29</f>
        <v>1.5368354563706089E-5</v>
      </c>
      <c r="I7" s="22">
        <f>CN_Summary_pretax!N29</f>
        <v>1.4781156490543434E-5</v>
      </c>
      <c r="J7" s="22">
        <f>CN_Summary_pretax!O29</f>
        <v>1.4193958417380777E-5</v>
      </c>
      <c r="K7" s="22">
        <f>CN_Summary_pretax!P29</f>
        <v>1.4476718992881657E-5</v>
      </c>
      <c r="L7" s="22">
        <f>CN_Summary_pretax!Q29</f>
        <v>1.4976916633970879E-5</v>
      </c>
      <c r="M7" s="22">
        <f>CN_Summary_pretax!R29</f>
        <v>1.5284839354764401E-5</v>
      </c>
      <c r="N7" s="22">
        <f>CN_Summary_pretax!S29</f>
        <v>1.5457758778681141E-5</v>
      </c>
      <c r="O7" s="22">
        <f>CN_Summary_pretax!T29</f>
        <v>1.5554433031261894E-5</v>
      </c>
      <c r="P7" s="22">
        <f>CN_Summary_pretax!U29</f>
        <v>1.5723584585216862E-5</v>
      </c>
      <c r="Q7" s="22">
        <f>CN_Summary_pretax!V29</f>
        <v>1.5689622140903924E-5</v>
      </c>
      <c r="R7" s="22">
        <f>CN_Summary_pretax!W29</f>
        <v>1.5584710189064284E-5</v>
      </c>
      <c r="S7" s="22">
        <f>CN_Summary_pretax!X29</f>
        <v>1.5562577824138161E-5</v>
      </c>
      <c r="T7" s="22">
        <f>CN_Summary_pretax!Y29</f>
        <v>1.5435724481603338E-5</v>
      </c>
      <c r="U7" s="22">
        <f>CN_Summary_pretax!Z29</f>
        <v>1.5307343345221003E-5</v>
      </c>
      <c r="V7" s="22">
        <f>CN_Summary_pretax!AA29</f>
        <v>1.5162079054530517E-5</v>
      </c>
      <c r="W7" s="22">
        <f>CN_Summary_pretax!AB29</f>
        <v>1.5079975619623843E-5</v>
      </c>
      <c r="X7" s="22">
        <f>CN_Summary_pretax!AC29</f>
        <v>1.5083340895260928E-5</v>
      </c>
      <c r="Y7" s="22">
        <f>CN_Summary_pretax!AD29</f>
        <v>1.5088218480348427E-5</v>
      </c>
      <c r="Z7" s="22">
        <f>CN_Summary_pretax!AE29</f>
        <v>1.5008633840703865E-5</v>
      </c>
      <c r="AA7" s="22">
        <f>CN_Summary_pretax!AF29</f>
        <v>1.5100043398269542E-5</v>
      </c>
      <c r="AB7" s="22">
        <f>CN_Summary_pretax!AG29</f>
        <v>1.4978511526872505E-5</v>
      </c>
      <c r="AC7" s="22">
        <f>CN_Summary_pretax!AH29</f>
        <v>1.4894591256039059E-5</v>
      </c>
      <c r="AD7" s="22">
        <f>CN_Summary_pretax!AI29</f>
        <v>1.4911273113184873E-5</v>
      </c>
      <c r="AE7" s="22">
        <f>CN_Summary_pretax!AJ29</f>
        <v>1.4703962843302007E-5</v>
      </c>
      <c r="AF7" s="22">
        <f>CN_Summary_pretax!AK29</f>
        <v>1.4502216633444877E-5</v>
      </c>
      <c r="AG7" s="22">
        <f>CN_Summary_pretax!AL29</f>
        <v>1.4642789151813081E-5</v>
      </c>
      <c r="AH7" s="22">
        <f>CN_Summary_pretax!AM29</f>
        <v>1.4577775892911599E-5</v>
      </c>
      <c r="AI7" s="22">
        <f>CN_Summary_pretax!AN29</f>
        <v>1.4498040086307104E-5</v>
      </c>
      <c r="AJ7" s="22">
        <f>CN_Summary_pretax!AO29</f>
        <v>1.4417497582090395E-5</v>
      </c>
      <c r="AK7" s="22">
        <f>CN_Summary_pretax!AP29</f>
        <v>1.4340745276940357E-5</v>
      </c>
      <c r="AL7" s="22">
        <f>CN_Summary_pretax!AQ29</f>
        <v>1.4253856904088343E-5</v>
      </c>
      <c r="AM7" s="22">
        <f>CN_Summary_pretax!AR29</f>
        <v>1.4193408940010989E-5</v>
      </c>
      <c r="AN7" s="22">
        <f>CN_Summary_pretax!AS29</f>
        <v>1.4128409809985149E-5</v>
      </c>
      <c r="AO7" s="22">
        <f>CN_Summary_pretax!AT29</f>
        <v>1.406276270976359E-5</v>
      </c>
      <c r="AP7" s="22">
        <f>CN_Summary_pretax!AU29</f>
        <v>1.4018978636389727E-5</v>
      </c>
    </row>
    <row r="8" spans="1:42">
      <c r="A8" s="115" t="s">
        <v>3674</v>
      </c>
      <c r="B8" s="22">
        <f>CN_Summary_pretax!G30</f>
        <v>0</v>
      </c>
      <c r="C8" s="22">
        <f>CN_Summary_pretax!H30</f>
        <v>0</v>
      </c>
      <c r="D8" s="22">
        <f>CN_Summary_pretax!I30</f>
        <v>0</v>
      </c>
      <c r="E8" s="22">
        <f>CN_Summary_pretax!J30</f>
        <v>0</v>
      </c>
      <c r="F8" s="22">
        <f>CN_Summary_pretax!K30</f>
        <v>0</v>
      </c>
      <c r="G8" s="22">
        <f>CN_Summary_pretax!L30</f>
        <v>0</v>
      </c>
      <c r="H8" s="22">
        <f>CN_Summary_pretax!M30</f>
        <v>0</v>
      </c>
      <c r="I8" s="22">
        <f>CN_Summary_pretax!N30</f>
        <v>0</v>
      </c>
      <c r="J8" s="22">
        <f>CN_Summary_pretax!O30</f>
        <v>0</v>
      </c>
      <c r="K8" s="22">
        <f>CN_Summary_pretax!P30</f>
        <v>0</v>
      </c>
      <c r="L8" s="22">
        <f>CN_Summary_pretax!Q30</f>
        <v>0</v>
      </c>
      <c r="M8" s="22">
        <f>CN_Summary_pretax!R30</f>
        <v>0</v>
      </c>
      <c r="N8" s="22">
        <f>CN_Summary_pretax!S30</f>
        <v>0</v>
      </c>
      <c r="O8" s="22">
        <f>CN_Summary_pretax!T30</f>
        <v>0</v>
      </c>
      <c r="P8" s="22">
        <f>CN_Summary_pretax!U30</f>
        <v>0</v>
      </c>
      <c r="Q8" s="22">
        <f>CN_Summary_pretax!V30</f>
        <v>0</v>
      </c>
      <c r="R8" s="22">
        <f>CN_Summary_pretax!W30</f>
        <v>0</v>
      </c>
      <c r="S8" s="22">
        <f>CN_Summary_pretax!X30</f>
        <v>0</v>
      </c>
      <c r="T8" s="22">
        <f>CN_Summary_pretax!Y30</f>
        <v>0</v>
      </c>
      <c r="U8" s="22">
        <f>CN_Summary_pretax!Z30</f>
        <v>0</v>
      </c>
      <c r="V8" s="22">
        <f>CN_Summary_pretax!AA30</f>
        <v>0</v>
      </c>
      <c r="W8" s="22">
        <f>CN_Summary_pretax!AB30</f>
        <v>0</v>
      </c>
      <c r="X8" s="22">
        <f>CN_Summary_pretax!AC30</f>
        <v>0</v>
      </c>
      <c r="Y8" s="22">
        <f>CN_Summary_pretax!AD30</f>
        <v>0</v>
      </c>
      <c r="Z8" s="22">
        <f>CN_Summary_pretax!AE30</f>
        <v>0</v>
      </c>
      <c r="AA8" s="22">
        <f>CN_Summary_pretax!AF30</f>
        <v>0</v>
      </c>
      <c r="AB8" s="22">
        <f>CN_Summary_pretax!AG30</f>
        <v>0</v>
      </c>
      <c r="AC8" s="22">
        <f>CN_Summary_pretax!AH30</f>
        <v>0</v>
      </c>
      <c r="AD8" s="22">
        <f>CN_Summary_pretax!AI30</f>
        <v>0</v>
      </c>
      <c r="AE8" s="22">
        <f>CN_Summary_pretax!AJ30</f>
        <v>0</v>
      </c>
      <c r="AF8" s="22">
        <f>CN_Summary_pretax!AK30</f>
        <v>0</v>
      </c>
      <c r="AG8" s="22">
        <f>CN_Summary_pretax!AL30</f>
        <v>0</v>
      </c>
      <c r="AH8" s="22">
        <f>CN_Summary_pretax!AM30</f>
        <v>0</v>
      </c>
      <c r="AI8" s="22">
        <f>CN_Summary_pretax!AN30</f>
        <v>0</v>
      </c>
      <c r="AJ8" s="22">
        <f>CN_Summary_pretax!AO30</f>
        <v>0</v>
      </c>
      <c r="AK8" s="22">
        <f>CN_Summary_pretax!AP30</f>
        <v>0</v>
      </c>
      <c r="AL8" s="22">
        <f>CN_Summary_pretax!AQ30</f>
        <v>0</v>
      </c>
      <c r="AM8" s="22">
        <f>CN_Summary_pretax!AR30</f>
        <v>0</v>
      </c>
      <c r="AN8" s="22">
        <f>CN_Summary_pretax!AS30</f>
        <v>0</v>
      </c>
      <c r="AO8" s="22">
        <f>CN_Summary_pretax!AT30</f>
        <v>0</v>
      </c>
      <c r="AP8" s="22">
        <f>CN_Summary_pretax!AU30</f>
        <v>0</v>
      </c>
    </row>
    <row r="9" spans="1:42">
      <c r="A9" s="115" t="s">
        <v>3675</v>
      </c>
      <c r="B9" s="22">
        <f>CN_Summary_pretax!G31</f>
        <v>9.8031277946959943E-6</v>
      </c>
      <c r="C9" s="22">
        <f>CN_Summary_pretax!H31</f>
        <v>1.1931154759702447E-5</v>
      </c>
      <c r="D9" s="22">
        <f>CN_Summary_pretax!I31</f>
        <v>1.572486028707234E-5</v>
      </c>
      <c r="E9" s="22">
        <f>CN_Summary_pretax!J31</f>
        <v>1.3877651729053867E-5</v>
      </c>
      <c r="F9" s="22">
        <f>CN_Summary_pretax!K31</f>
        <v>1.3505704727201888E-5</v>
      </c>
      <c r="G9" s="22">
        <f>CN_Summary_pretax!L31</f>
        <v>1.3650310326196111E-5</v>
      </c>
      <c r="H9" s="22">
        <f>CN_Summary_pretax!M31</f>
        <v>1.3796850599880221E-5</v>
      </c>
      <c r="I9" s="22">
        <f>CN_Summary_pretax!N31</f>
        <v>1.3323843308164937E-5</v>
      </c>
      <c r="J9" s="22">
        <f>CN_Summary_pretax!O31</f>
        <v>1.2850836016449652E-5</v>
      </c>
      <c r="K9" s="22">
        <f>CN_Summary_pretax!P31</f>
        <v>1.3100005187443441E-5</v>
      </c>
      <c r="L9" s="22">
        <f>CN_Summary_pretax!Q31</f>
        <v>1.350902071962008E-5</v>
      </c>
      <c r="M9" s="22">
        <f>CN_Summary_pretax!R31</f>
        <v>1.3716662995805051E-5</v>
      </c>
      <c r="N9" s="22">
        <f>CN_Summary_pretax!S31</f>
        <v>1.3828732947337955E-5</v>
      </c>
      <c r="O9" s="22">
        <f>CN_Summary_pretax!T31</f>
        <v>1.3918301524586477E-5</v>
      </c>
      <c r="P9" s="22">
        <f>CN_Summary_pretax!U31</f>
        <v>1.4097134395589381E-5</v>
      </c>
      <c r="Q9" s="22">
        <f>CN_Summary_pretax!V31</f>
        <v>1.4099732508500855E-5</v>
      </c>
      <c r="R9" s="22">
        <f>CN_Summary_pretax!W31</f>
        <v>1.4022046591805428E-5</v>
      </c>
      <c r="S9" s="22">
        <f>CN_Summary_pretax!X31</f>
        <v>1.3996521887931863E-5</v>
      </c>
      <c r="T9" s="22">
        <f>CN_Summary_pretax!Y31</f>
        <v>1.3946436044582831E-5</v>
      </c>
      <c r="U9" s="22">
        <f>CN_Summary_pretax!Z31</f>
        <v>1.3876981386510855E-5</v>
      </c>
      <c r="V9" s="22">
        <f>CN_Summary_pretax!AA31</f>
        <v>1.3778073646634592E-5</v>
      </c>
      <c r="W9" s="22">
        <f>CN_Summary_pretax!AB31</f>
        <v>1.3699560703006379E-5</v>
      </c>
      <c r="X9" s="22">
        <f>CN_Summary_pretax!AC31</f>
        <v>1.3701206954731072E-5</v>
      </c>
      <c r="Y9" s="22">
        <f>CN_Summary_pretax!AD31</f>
        <v>1.3712098743392998E-5</v>
      </c>
      <c r="Z9" s="22">
        <f>CN_Summary_pretax!AE31</f>
        <v>1.3671769477208539E-5</v>
      </c>
      <c r="AA9" s="22">
        <f>CN_Summary_pretax!AF31</f>
        <v>1.3720645988721898E-5</v>
      </c>
      <c r="AB9" s="22">
        <f>CN_Summary_pretax!AG31</f>
        <v>1.3650184854477005E-5</v>
      </c>
      <c r="AC9" s="22">
        <f>CN_Summary_pretax!AH31</f>
        <v>1.3599541158055387E-5</v>
      </c>
      <c r="AD9" s="22">
        <f>CN_Summary_pretax!AI31</f>
        <v>1.365183890834257E-5</v>
      </c>
      <c r="AE9" s="22">
        <f>CN_Summary_pretax!AJ31</f>
        <v>1.3532918677121145E-5</v>
      </c>
      <c r="AF9" s="22">
        <f>CN_Summary_pretax!AK31</f>
        <v>1.3440127815691125E-5</v>
      </c>
      <c r="AG9" s="22">
        <f>CN_Summary_pretax!AL31</f>
        <v>1.3500664201171313E-5</v>
      </c>
      <c r="AH9" s="22">
        <f>CN_Summary_pretax!AM31</f>
        <v>1.3476197667489994E-5</v>
      </c>
      <c r="AI9" s="22">
        <f>CN_Summary_pretax!AN31</f>
        <v>1.3439408031910439E-5</v>
      </c>
      <c r="AJ9" s="22">
        <f>CN_Summary_pretax!AO31</f>
        <v>1.3401812899374149E-5</v>
      </c>
      <c r="AK9" s="22">
        <f>CN_Summary_pretax!AP31</f>
        <v>1.3367401173571314E-5</v>
      </c>
      <c r="AL9" s="22">
        <f>CN_Summary_pretax!AQ31</f>
        <v>1.3327868403324896E-5</v>
      </c>
      <c r="AM9" s="22">
        <f>CN_Summary_pretax!AR31</f>
        <v>1.3302114617726781E-5</v>
      </c>
      <c r="AN9" s="22">
        <f>CN_Summary_pretax!AS31</f>
        <v>1.3271765601202207E-5</v>
      </c>
      <c r="AO9" s="22">
        <f>CN_Summary_pretax!AT31</f>
        <v>1.3237395899700891E-5</v>
      </c>
      <c r="AP9" s="22">
        <f>CN_Summary_pretax!AU31</f>
        <v>1.3220768078095306E-5</v>
      </c>
    </row>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EE344-20C3-4F6F-8B95-A310CCC9F654}">
  <sheetPr>
    <tabColor rgb="FF002060"/>
  </sheetPr>
  <dimension ref="A1:AP9"/>
  <sheetViews>
    <sheetView topLeftCell="S1" workbookViewId="0">
      <selection activeCell="Y7" sqref="Y7"/>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CN_Summary_pretax!G34</f>
        <v>0</v>
      </c>
      <c r="C2" s="22">
        <f>CN_Summary_pretax!H34</f>
        <v>0</v>
      </c>
      <c r="D2" s="22">
        <f>CN_Summary_pretax!I34</f>
        <v>0</v>
      </c>
      <c r="E2" s="22">
        <f>CN_Summary_pretax!J34</f>
        <v>0</v>
      </c>
      <c r="F2" s="22">
        <f>CN_Summary_pretax!K34</f>
        <v>0</v>
      </c>
      <c r="G2" s="22">
        <f>CN_Summary_pretax!L34</f>
        <v>0</v>
      </c>
      <c r="H2" s="22">
        <f>CN_Summary_pretax!M34</f>
        <v>0</v>
      </c>
      <c r="I2" s="22">
        <f>CN_Summary_pretax!N34</f>
        <v>0</v>
      </c>
      <c r="J2" s="22">
        <f>CN_Summary_pretax!O34</f>
        <v>0</v>
      </c>
      <c r="K2" s="22">
        <f>CN_Summary_pretax!P34</f>
        <v>0</v>
      </c>
      <c r="L2" s="22">
        <f>CN_Summary_pretax!Q34</f>
        <v>0</v>
      </c>
      <c r="M2" s="22">
        <f>CN_Summary_pretax!R34</f>
        <v>0</v>
      </c>
      <c r="N2" s="22">
        <f>CN_Summary_pretax!S34</f>
        <v>0</v>
      </c>
      <c r="O2" s="22">
        <f>CN_Summary_pretax!T34</f>
        <v>0</v>
      </c>
      <c r="P2" s="22">
        <f>CN_Summary_pretax!U34</f>
        <v>0</v>
      </c>
      <c r="Q2" s="22">
        <f>CN_Summary_pretax!V34</f>
        <v>0</v>
      </c>
      <c r="R2" s="22">
        <f>CN_Summary_pretax!W34</f>
        <v>0</v>
      </c>
      <c r="S2" s="22">
        <f>CN_Summary_pretax!X34</f>
        <v>0</v>
      </c>
      <c r="T2" s="22">
        <f>CN_Summary_pretax!Y34</f>
        <v>0</v>
      </c>
      <c r="U2" s="22">
        <f>CN_Summary_pretax!Z34</f>
        <v>0</v>
      </c>
      <c r="V2" s="22">
        <f>CN_Summary_pretax!AA34</f>
        <v>0</v>
      </c>
      <c r="W2" s="22">
        <f>CN_Summary_pretax!AB34</f>
        <v>0</v>
      </c>
      <c r="X2" s="22">
        <f>CN_Summary_pretax!AC34</f>
        <v>0</v>
      </c>
      <c r="Y2" s="22">
        <f>CN_Summary_pretax!AD34</f>
        <v>0</v>
      </c>
      <c r="Z2" s="22">
        <f>CN_Summary_pretax!AE34</f>
        <v>0</v>
      </c>
      <c r="AA2" s="22">
        <f>CN_Summary_pretax!AF34</f>
        <v>0</v>
      </c>
      <c r="AB2" s="22">
        <f>CN_Summary_pretax!AG34</f>
        <v>0</v>
      </c>
      <c r="AC2" s="22">
        <f>CN_Summary_pretax!AH34</f>
        <v>0</v>
      </c>
      <c r="AD2" s="22">
        <f>CN_Summary_pretax!AI34</f>
        <v>0</v>
      </c>
      <c r="AE2" s="22">
        <f>CN_Summary_pretax!AJ34</f>
        <v>0</v>
      </c>
      <c r="AF2" s="22">
        <f>CN_Summary_pretax!AK34</f>
        <v>0</v>
      </c>
      <c r="AG2" s="22">
        <f>CN_Summary_pretax!AL34</f>
        <v>0</v>
      </c>
      <c r="AH2" s="22">
        <f>CN_Summary_pretax!AM34</f>
        <v>0</v>
      </c>
      <c r="AI2" s="22">
        <f>CN_Summary_pretax!AN34</f>
        <v>0</v>
      </c>
      <c r="AJ2" s="22">
        <f>CN_Summary_pretax!AO34</f>
        <v>0</v>
      </c>
      <c r="AK2" s="22">
        <f>CN_Summary_pretax!AP34</f>
        <v>0</v>
      </c>
      <c r="AL2" s="22">
        <f>CN_Summary_pretax!AQ34</f>
        <v>0</v>
      </c>
      <c r="AM2" s="22">
        <f>CN_Summary_pretax!AR34</f>
        <v>0</v>
      </c>
      <c r="AN2" s="22">
        <f>CN_Summary_pretax!AS34</f>
        <v>0</v>
      </c>
      <c r="AO2" s="22">
        <f>CN_Summary_pretax!AT34</f>
        <v>0</v>
      </c>
      <c r="AP2" s="22">
        <f>CN_Summary_pretax!AU34</f>
        <v>0</v>
      </c>
    </row>
    <row r="3" spans="1:42">
      <c r="A3" s="115" t="s">
        <v>3669</v>
      </c>
      <c r="B3" s="22">
        <f>CN_Summary_pretax!G35</f>
        <v>4.8485271526486001E-7</v>
      </c>
      <c r="C3" s="22">
        <f>CN_Summary_pretax!H35</f>
        <v>4.8556361087913982E-7</v>
      </c>
      <c r="D3" s="22">
        <f>CN_Summary_pretax!I35</f>
        <v>4.8627554881525972E-7</v>
      </c>
      <c r="E3" s="22">
        <f>CN_Summary_pretax!J35</f>
        <v>4.8698748675137972E-7</v>
      </c>
      <c r="F3" s="22">
        <f>CN_Summary_pretax!K35</f>
        <v>4.8841136262361952E-7</v>
      </c>
      <c r="G3" s="22">
        <f>CN_Summary_pretax!L35</f>
        <v>4.8912330055973942E-7</v>
      </c>
      <c r="H3" s="22">
        <f>CN_Summary_pretax!M35</f>
        <v>4.9054717643197932E-7</v>
      </c>
      <c r="I3" s="22">
        <f>CN_Summary_pretax!N35</f>
        <v>4.9125911436809922E-7</v>
      </c>
      <c r="J3" s="22">
        <f>CN_Summary_pretax!O35</f>
        <v>4.9268299024033912E-7</v>
      </c>
      <c r="K3" s="22">
        <f>CN_Summary_pretax!P35</f>
        <v>4.9339492817645902E-7</v>
      </c>
      <c r="L3" s="22">
        <f>CN_Summary_pretax!Q35</f>
        <v>4.9481880404869892E-7</v>
      </c>
      <c r="M3" s="22">
        <f>CN_Summary_pretax!R35</f>
        <v>4.9624267992093883E-7</v>
      </c>
      <c r="N3" s="22">
        <f>CN_Summary_pretax!S35</f>
        <v>4.9695461785705883E-7</v>
      </c>
      <c r="O3" s="22">
        <f>CN_Summary_pretax!T35</f>
        <v>4.9837849372929874E-7</v>
      </c>
      <c r="P3" s="22">
        <f>CN_Summary_pretax!U35</f>
        <v>4.9980236960153864E-7</v>
      </c>
      <c r="Q3" s="22">
        <f>CN_Summary_pretax!V35</f>
        <v>5.0051501522944403E-7</v>
      </c>
      <c r="R3" s="22">
        <f>CN_Summary_pretax!W35</f>
        <v>5.0193889110168372E-7</v>
      </c>
      <c r="S3" s="22">
        <f>CN_Summary_pretax!X35</f>
        <v>5.0336276697392373E-7</v>
      </c>
      <c r="T3" s="22">
        <f>CN_Summary_pretax!Y35</f>
        <v>5.0407470491004363E-7</v>
      </c>
      <c r="U3" s="22">
        <f>CN_Summary_pretax!Z35</f>
        <v>5.0549858078228353E-7</v>
      </c>
      <c r="V3" s="22">
        <f>CN_Summary_pretax!AA35</f>
        <v>5.0692245665452343E-7</v>
      </c>
      <c r="W3" s="22">
        <f>CN_Summary_pretax!AB35</f>
        <v>5.0834633252676323E-7</v>
      </c>
      <c r="X3" s="22">
        <f>CN_Summary_pretax!AC35</f>
        <v>5.0977020839900292E-7</v>
      </c>
      <c r="Y3" s="22">
        <f>CN_Summary_pretax!AD35</f>
        <v>5.1119408427124293E-7</v>
      </c>
      <c r="Z3" s="22">
        <f>CN_Summary_pretax!AE35</f>
        <v>5.1261796014348283E-7</v>
      </c>
      <c r="AA3" s="22">
        <f>CN_Summary_pretax!AF35</f>
        <v>5.1404183601572274E-7</v>
      </c>
      <c r="AB3" s="22">
        <f>CN_Summary_pretax!AG35</f>
        <v>5.1546571188796253E-7</v>
      </c>
      <c r="AC3" s="22">
        <f>CN_Summary_pretax!AH35</f>
        <v>5.1689029545198772E-7</v>
      </c>
      <c r="AD3" s="22">
        <f>CN_Summary_pretax!AI35</f>
        <v>5.1831417132422751E-7</v>
      </c>
      <c r="AE3" s="22">
        <f>CN_Summary_pretax!AJ35</f>
        <v>5.1973804719646742E-7</v>
      </c>
      <c r="AF3" s="22">
        <f>CN_Summary_pretax!AK35</f>
        <v>5.2116192306870743E-7</v>
      </c>
      <c r="AG3" s="22">
        <f>CN_Summary_pretax!AL35</f>
        <v>5.2258588901081072E-7</v>
      </c>
      <c r="AH3" s="22">
        <f>CN_Summary_pretax!AM35</f>
        <v>5.240099005727154E-7</v>
      </c>
      <c r="AI3" s="22">
        <f>CN_Summary_pretax!AN35</f>
        <v>5.2543391796204455E-7</v>
      </c>
      <c r="AJ3" s="22">
        <f>CN_Summary_pretax!AO35</f>
        <v>5.2685793589660689E-7</v>
      </c>
      <c r="AK3" s="22">
        <f>CN_Summary_pretax!AP35</f>
        <v>5.2828194685555551E-7</v>
      </c>
      <c r="AL3" s="22">
        <f>CN_Summary_pretax!AQ35</f>
        <v>5.2970594055344988E-7</v>
      </c>
      <c r="AM3" s="22">
        <f>CN_Summary_pretax!AR35</f>
        <v>5.3112990334517634E-7</v>
      </c>
      <c r="AN3" s="22">
        <f>CN_Summary_pretax!AS35</f>
        <v>5.3255381756527492E-7</v>
      </c>
      <c r="AO3" s="22">
        <f>CN_Summary_pretax!AT35</f>
        <v>5.3397782808287659E-7</v>
      </c>
      <c r="AP3" s="22">
        <f>CN_Summary_pretax!AU35</f>
        <v>5.3540183915232034E-7</v>
      </c>
    </row>
    <row r="4" spans="1:42">
      <c r="A4" s="115" t="s">
        <v>3670</v>
      </c>
      <c r="B4" s="22">
        <f>CN_Summary_pretax!G36</f>
        <v>0</v>
      </c>
      <c r="C4" s="22">
        <f>CN_Summary_pretax!H36</f>
        <v>0</v>
      </c>
      <c r="D4" s="22">
        <f>CN_Summary_pretax!I36</f>
        <v>0</v>
      </c>
      <c r="E4" s="22">
        <f>CN_Summary_pretax!J36</f>
        <v>0</v>
      </c>
      <c r="F4" s="22">
        <f>CN_Summary_pretax!K36</f>
        <v>0</v>
      </c>
      <c r="G4" s="22">
        <f>CN_Summary_pretax!L36</f>
        <v>0</v>
      </c>
      <c r="H4" s="22">
        <f>CN_Summary_pretax!M36</f>
        <v>0</v>
      </c>
      <c r="I4" s="22">
        <f>CN_Summary_pretax!N36</f>
        <v>0</v>
      </c>
      <c r="J4" s="22">
        <f>CN_Summary_pretax!O36</f>
        <v>0</v>
      </c>
      <c r="K4" s="22">
        <f>CN_Summary_pretax!P36</f>
        <v>0</v>
      </c>
      <c r="L4" s="22">
        <f>CN_Summary_pretax!Q36</f>
        <v>0</v>
      </c>
      <c r="M4" s="22">
        <f>CN_Summary_pretax!R36</f>
        <v>0</v>
      </c>
      <c r="N4" s="22">
        <f>CN_Summary_pretax!S36</f>
        <v>0</v>
      </c>
      <c r="O4" s="22">
        <f>CN_Summary_pretax!T36</f>
        <v>0</v>
      </c>
      <c r="P4" s="22">
        <f>CN_Summary_pretax!U36</f>
        <v>0</v>
      </c>
      <c r="Q4" s="22">
        <f>CN_Summary_pretax!V36</f>
        <v>0</v>
      </c>
      <c r="R4" s="22">
        <f>CN_Summary_pretax!W36</f>
        <v>0</v>
      </c>
      <c r="S4" s="22">
        <f>CN_Summary_pretax!X36</f>
        <v>0</v>
      </c>
      <c r="T4" s="22">
        <f>CN_Summary_pretax!Y36</f>
        <v>0</v>
      </c>
      <c r="U4" s="22">
        <f>CN_Summary_pretax!Z36</f>
        <v>0</v>
      </c>
      <c r="V4" s="22">
        <f>CN_Summary_pretax!AA36</f>
        <v>0</v>
      </c>
      <c r="W4" s="22">
        <f>CN_Summary_pretax!AB36</f>
        <v>0</v>
      </c>
      <c r="X4" s="22">
        <f>CN_Summary_pretax!AC36</f>
        <v>0</v>
      </c>
      <c r="Y4" s="22">
        <f>CN_Summary_pretax!AD36</f>
        <v>0</v>
      </c>
      <c r="Z4" s="22">
        <f>CN_Summary_pretax!AE36</f>
        <v>0</v>
      </c>
      <c r="AA4" s="22">
        <f>CN_Summary_pretax!AF36</f>
        <v>0</v>
      </c>
      <c r="AB4" s="22">
        <f>CN_Summary_pretax!AG36</f>
        <v>0</v>
      </c>
      <c r="AC4" s="22">
        <f>CN_Summary_pretax!AH36</f>
        <v>0</v>
      </c>
      <c r="AD4" s="22">
        <f>CN_Summary_pretax!AI36</f>
        <v>0</v>
      </c>
      <c r="AE4" s="22">
        <f>CN_Summary_pretax!AJ36</f>
        <v>0</v>
      </c>
      <c r="AF4" s="22">
        <f>CN_Summary_pretax!AK36</f>
        <v>0</v>
      </c>
      <c r="AG4" s="22">
        <f>CN_Summary_pretax!AL36</f>
        <v>0</v>
      </c>
      <c r="AH4" s="22">
        <f>CN_Summary_pretax!AM36</f>
        <v>0</v>
      </c>
      <c r="AI4" s="22">
        <f>CN_Summary_pretax!AN36</f>
        <v>0</v>
      </c>
      <c r="AJ4" s="22">
        <f>CN_Summary_pretax!AO36</f>
        <v>0</v>
      </c>
      <c r="AK4" s="22">
        <f>CN_Summary_pretax!AP36</f>
        <v>0</v>
      </c>
      <c r="AL4" s="22">
        <f>CN_Summary_pretax!AQ36</f>
        <v>0</v>
      </c>
      <c r="AM4" s="22">
        <f>CN_Summary_pretax!AR36</f>
        <v>0</v>
      </c>
      <c r="AN4" s="22">
        <f>CN_Summary_pretax!AS36</f>
        <v>0</v>
      </c>
      <c r="AO4" s="22">
        <f>CN_Summary_pretax!AT36</f>
        <v>0</v>
      </c>
      <c r="AP4" s="22">
        <f>CN_Summary_pretax!AU36</f>
        <v>0</v>
      </c>
    </row>
    <row r="5" spans="1:42">
      <c r="A5" s="115" t="s">
        <v>3671</v>
      </c>
      <c r="B5" s="22">
        <f>CN_Summary_pretax!G37</f>
        <v>0</v>
      </c>
      <c r="C5" s="22">
        <f>CN_Summary_pretax!H37</f>
        <v>0</v>
      </c>
      <c r="D5" s="22">
        <f>CN_Summary_pretax!I37</f>
        <v>0</v>
      </c>
      <c r="E5" s="22">
        <f>CN_Summary_pretax!J37</f>
        <v>0</v>
      </c>
      <c r="F5" s="22">
        <f>CN_Summary_pretax!K37</f>
        <v>0</v>
      </c>
      <c r="G5" s="22">
        <f>CN_Summary_pretax!L37</f>
        <v>0</v>
      </c>
      <c r="H5" s="22">
        <f>CN_Summary_pretax!M37</f>
        <v>0</v>
      </c>
      <c r="I5" s="22">
        <f>CN_Summary_pretax!N37</f>
        <v>0</v>
      </c>
      <c r="J5" s="22">
        <f>CN_Summary_pretax!O37</f>
        <v>0</v>
      </c>
      <c r="K5" s="22">
        <f>CN_Summary_pretax!P37</f>
        <v>0</v>
      </c>
      <c r="L5" s="22">
        <f>CN_Summary_pretax!Q37</f>
        <v>0</v>
      </c>
      <c r="M5" s="22">
        <f>CN_Summary_pretax!R37</f>
        <v>0</v>
      </c>
      <c r="N5" s="22">
        <f>CN_Summary_pretax!S37</f>
        <v>0</v>
      </c>
      <c r="O5" s="22">
        <f>CN_Summary_pretax!T37</f>
        <v>0</v>
      </c>
      <c r="P5" s="22">
        <f>CN_Summary_pretax!U37</f>
        <v>0</v>
      </c>
      <c r="Q5" s="22">
        <f>CN_Summary_pretax!V37</f>
        <v>0</v>
      </c>
      <c r="R5" s="22">
        <f>CN_Summary_pretax!W37</f>
        <v>0</v>
      </c>
      <c r="S5" s="22">
        <f>CN_Summary_pretax!X37</f>
        <v>0</v>
      </c>
      <c r="T5" s="22">
        <f>CN_Summary_pretax!Y37</f>
        <v>0</v>
      </c>
      <c r="U5" s="22">
        <f>CN_Summary_pretax!Z37</f>
        <v>0</v>
      </c>
      <c r="V5" s="22">
        <f>CN_Summary_pretax!AA37</f>
        <v>0</v>
      </c>
      <c r="W5" s="22">
        <f>CN_Summary_pretax!AB37</f>
        <v>0</v>
      </c>
      <c r="X5" s="22">
        <f>CN_Summary_pretax!AC37</f>
        <v>0</v>
      </c>
      <c r="Y5" s="22">
        <f>CN_Summary_pretax!AD37</f>
        <v>0</v>
      </c>
      <c r="Z5" s="22">
        <f>CN_Summary_pretax!AE37</f>
        <v>0</v>
      </c>
      <c r="AA5" s="22">
        <f>CN_Summary_pretax!AF37</f>
        <v>0</v>
      </c>
      <c r="AB5" s="22">
        <f>CN_Summary_pretax!AG37</f>
        <v>0</v>
      </c>
      <c r="AC5" s="22">
        <f>CN_Summary_pretax!AH37</f>
        <v>0</v>
      </c>
      <c r="AD5" s="22">
        <f>CN_Summary_pretax!AI37</f>
        <v>0</v>
      </c>
      <c r="AE5" s="22">
        <f>CN_Summary_pretax!AJ37</f>
        <v>0</v>
      </c>
      <c r="AF5" s="22">
        <f>CN_Summary_pretax!AK37</f>
        <v>0</v>
      </c>
      <c r="AG5" s="22">
        <f>CN_Summary_pretax!AL37</f>
        <v>0</v>
      </c>
      <c r="AH5" s="22">
        <f>CN_Summary_pretax!AM37</f>
        <v>0</v>
      </c>
      <c r="AI5" s="22">
        <f>CN_Summary_pretax!AN37</f>
        <v>0</v>
      </c>
      <c r="AJ5" s="22">
        <f>CN_Summary_pretax!AO37</f>
        <v>0</v>
      </c>
      <c r="AK5" s="22">
        <f>CN_Summary_pretax!AP37</f>
        <v>0</v>
      </c>
      <c r="AL5" s="22">
        <f>CN_Summary_pretax!AQ37</f>
        <v>0</v>
      </c>
      <c r="AM5" s="22">
        <f>CN_Summary_pretax!AR37</f>
        <v>0</v>
      </c>
      <c r="AN5" s="22">
        <f>CN_Summary_pretax!AS37</f>
        <v>0</v>
      </c>
      <c r="AO5" s="22">
        <f>CN_Summary_pretax!AT37</f>
        <v>0</v>
      </c>
      <c r="AP5" s="22">
        <f>CN_Summary_pretax!AU37</f>
        <v>0</v>
      </c>
    </row>
    <row r="6" spans="1:42">
      <c r="A6" s="115" t="s">
        <v>3672</v>
      </c>
      <c r="B6" s="22">
        <f>CN_Summary_pretax!G38</f>
        <v>0</v>
      </c>
      <c r="C6" s="22">
        <f>CN_Summary_pretax!H38</f>
        <v>0</v>
      </c>
      <c r="D6" s="22">
        <f>CN_Summary_pretax!I38</f>
        <v>0</v>
      </c>
      <c r="E6" s="22">
        <f>CN_Summary_pretax!J38</f>
        <v>0</v>
      </c>
      <c r="F6" s="22">
        <f>CN_Summary_pretax!K38</f>
        <v>0</v>
      </c>
      <c r="G6" s="22">
        <f>CN_Summary_pretax!L38</f>
        <v>0</v>
      </c>
      <c r="H6" s="22">
        <f>CN_Summary_pretax!M38</f>
        <v>0</v>
      </c>
      <c r="I6" s="22">
        <f>CN_Summary_pretax!N38</f>
        <v>0</v>
      </c>
      <c r="J6" s="22">
        <f>CN_Summary_pretax!O38</f>
        <v>0</v>
      </c>
      <c r="K6" s="22">
        <f>CN_Summary_pretax!P38</f>
        <v>0</v>
      </c>
      <c r="L6" s="22">
        <f>CN_Summary_pretax!Q38</f>
        <v>0</v>
      </c>
      <c r="M6" s="22">
        <f>CN_Summary_pretax!R38</f>
        <v>0</v>
      </c>
      <c r="N6" s="22">
        <f>CN_Summary_pretax!S38</f>
        <v>0</v>
      </c>
      <c r="O6" s="22">
        <f>CN_Summary_pretax!T38</f>
        <v>0</v>
      </c>
      <c r="P6" s="22">
        <f>CN_Summary_pretax!U38</f>
        <v>0</v>
      </c>
      <c r="Q6" s="22">
        <f>CN_Summary_pretax!V38</f>
        <v>0</v>
      </c>
      <c r="R6" s="22">
        <f>CN_Summary_pretax!W38</f>
        <v>0</v>
      </c>
      <c r="S6" s="22">
        <f>CN_Summary_pretax!X38</f>
        <v>0</v>
      </c>
      <c r="T6" s="22">
        <f>CN_Summary_pretax!Y38</f>
        <v>0</v>
      </c>
      <c r="U6" s="22">
        <f>CN_Summary_pretax!Z38</f>
        <v>0</v>
      </c>
      <c r="V6" s="22">
        <f>CN_Summary_pretax!AA38</f>
        <v>0</v>
      </c>
      <c r="W6" s="22">
        <f>CN_Summary_pretax!AB38</f>
        <v>0</v>
      </c>
      <c r="X6" s="22">
        <f>CN_Summary_pretax!AC38</f>
        <v>0</v>
      </c>
      <c r="Y6" s="22">
        <f>CN_Summary_pretax!AD38</f>
        <v>0</v>
      </c>
      <c r="Z6" s="22">
        <f>CN_Summary_pretax!AE38</f>
        <v>0</v>
      </c>
      <c r="AA6" s="22">
        <f>CN_Summary_pretax!AF38</f>
        <v>0</v>
      </c>
      <c r="AB6" s="22">
        <f>CN_Summary_pretax!AG38</f>
        <v>0</v>
      </c>
      <c r="AC6" s="22">
        <f>CN_Summary_pretax!AH38</f>
        <v>0</v>
      </c>
      <c r="AD6" s="22">
        <f>CN_Summary_pretax!AI38</f>
        <v>0</v>
      </c>
      <c r="AE6" s="22">
        <f>CN_Summary_pretax!AJ38</f>
        <v>0</v>
      </c>
      <c r="AF6" s="22">
        <f>CN_Summary_pretax!AK38</f>
        <v>0</v>
      </c>
      <c r="AG6" s="22">
        <f>CN_Summary_pretax!AL38</f>
        <v>0</v>
      </c>
      <c r="AH6" s="22">
        <f>CN_Summary_pretax!AM38</f>
        <v>0</v>
      </c>
      <c r="AI6" s="22">
        <f>CN_Summary_pretax!AN38</f>
        <v>0</v>
      </c>
      <c r="AJ6" s="22">
        <f>CN_Summary_pretax!AO38</f>
        <v>0</v>
      </c>
      <c r="AK6" s="22">
        <f>CN_Summary_pretax!AP38</f>
        <v>0</v>
      </c>
      <c r="AL6" s="22">
        <f>CN_Summary_pretax!AQ38</f>
        <v>0</v>
      </c>
      <c r="AM6" s="22">
        <f>CN_Summary_pretax!AR38</f>
        <v>0</v>
      </c>
      <c r="AN6" s="22">
        <f>CN_Summary_pretax!AS38</f>
        <v>0</v>
      </c>
      <c r="AO6" s="22">
        <f>CN_Summary_pretax!AT38</f>
        <v>0</v>
      </c>
      <c r="AP6" s="22">
        <f>CN_Summary_pretax!AU38</f>
        <v>0</v>
      </c>
    </row>
    <row r="7" spans="1:42">
      <c r="A7" s="115" t="s">
        <v>3673</v>
      </c>
      <c r="B7" s="22">
        <f>CN_Summary_pretax!G39</f>
        <v>0</v>
      </c>
      <c r="C7" s="22">
        <f>CN_Summary_pretax!H39</f>
        <v>0</v>
      </c>
      <c r="D7" s="22">
        <f>CN_Summary_pretax!I39</f>
        <v>0</v>
      </c>
      <c r="E7" s="22">
        <f>CN_Summary_pretax!J39</f>
        <v>0</v>
      </c>
      <c r="F7" s="22">
        <f>CN_Summary_pretax!K39</f>
        <v>0</v>
      </c>
      <c r="G7" s="22">
        <f>CN_Summary_pretax!L39</f>
        <v>0</v>
      </c>
      <c r="H7" s="22">
        <f>CN_Summary_pretax!M39</f>
        <v>0</v>
      </c>
      <c r="I7" s="22">
        <f>CN_Summary_pretax!N39</f>
        <v>0</v>
      </c>
      <c r="J7" s="22">
        <f>CN_Summary_pretax!O39</f>
        <v>0</v>
      </c>
      <c r="K7" s="22">
        <f>CN_Summary_pretax!P39</f>
        <v>0</v>
      </c>
      <c r="L7" s="22">
        <f>CN_Summary_pretax!Q39</f>
        <v>0</v>
      </c>
      <c r="M7" s="22">
        <f>CN_Summary_pretax!R39</f>
        <v>0</v>
      </c>
      <c r="N7" s="22">
        <f>CN_Summary_pretax!S39</f>
        <v>0</v>
      </c>
      <c r="O7" s="22">
        <f>CN_Summary_pretax!T39</f>
        <v>0</v>
      </c>
      <c r="P7" s="22">
        <f>CN_Summary_pretax!U39</f>
        <v>0</v>
      </c>
      <c r="Q7" s="22">
        <f>CN_Summary_pretax!V39</f>
        <v>0</v>
      </c>
      <c r="R7" s="22">
        <f>CN_Summary_pretax!W39</f>
        <v>0</v>
      </c>
      <c r="S7" s="22">
        <f>CN_Summary_pretax!X39</f>
        <v>0</v>
      </c>
      <c r="T7" s="22">
        <f>CN_Summary_pretax!Y39</f>
        <v>0</v>
      </c>
      <c r="U7" s="22">
        <f>CN_Summary_pretax!Z39</f>
        <v>0</v>
      </c>
      <c r="V7" s="22">
        <f>CN_Summary_pretax!AA39</f>
        <v>0</v>
      </c>
      <c r="W7" s="22">
        <f>CN_Summary_pretax!AB39</f>
        <v>0</v>
      </c>
      <c r="X7" s="22">
        <f>CN_Summary_pretax!AC39</f>
        <v>0</v>
      </c>
      <c r="Y7" s="22">
        <f>CN_Summary_pretax!AD39</f>
        <v>0</v>
      </c>
      <c r="Z7" s="22">
        <f>CN_Summary_pretax!AE39</f>
        <v>0</v>
      </c>
      <c r="AA7" s="22">
        <f>CN_Summary_pretax!AF39</f>
        <v>0</v>
      </c>
      <c r="AB7" s="22">
        <f>CN_Summary_pretax!AG39</f>
        <v>0</v>
      </c>
      <c r="AC7" s="22">
        <f>CN_Summary_pretax!AH39</f>
        <v>0</v>
      </c>
      <c r="AD7" s="22">
        <f>CN_Summary_pretax!AI39</f>
        <v>0</v>
      </c>
      <c r="AE7" s="22">
        <f>CN_Summary_pretax!AJ39</f>
        <v>0</v>
      </c>
      <c r="AF7" s="22">
        <f>CN_Summary_pretax!AK39</f>
        <v>0</v>
      </c>
      <c r="AG7" s="22">
        <f>CN_Summary_pretax!AL39</f>
        <v>0</v>
      </c>
      <c r="AH7" s="22">
        <f>CN_Summary_pretax!AM39</f>
        <v>0</v>
      </c>
      <c r="AI7" s="22">
        <f>CN_Summary_pretax!AN39</f>
        <v>0</v>
      </c>
      <c r="AJ7" s="22">
        <f>CN_Summary_pretax!AO39</f>
        <v>0</v>
      </c>
      <c r="AK7" s="22">
        <f>CN_Summary_pretax!AP39</f>
        <v>0</v>
      </c>
      <c r="AL7" s="22">
        <f>CN_Summary_pretax!AQ39</f>
        <v>0</v>
      </c>
      <c r="AM7" s="22">
        <f>CN_Summary_pretax!AR39</f>
        <v>0</v>
      </c>
      <c r="AN7" s="22">
        <f>CN_Summary_pretax!AS39</f>
        <v>0</v>
      </c>
      <c r="AO7" s="22">
        <f>CN_Summary_pretax!AT39</f>
        <v>0</v>
      </c>
      <c r="AP7" s="22">
        <f>CN_Summary_pretax!AU39</f>
        <v>0</v>
      </c>
    </row>
    <row r="8" spans="1:42">
      <c r="A8" s="115" t="s">
        <v>3674</v>
      </c>
      <c r="B8" s="22">
        <f>CN_Summary_pretax!G40</f>
        <v>0</v>
      </c>
      <c r="C8" s="22">
        <f>CN_Summary_pretax!H40</f>
        <v>0</v>
      </c>
      <c r="D8" s="22">
        <f>CN_Summary_pretax!I40</f>
        <v>0</v>
      </c>
      <c r="E8" s="22">
        <f>CN_Summary_pretax!J40</f>
        <v>0</v>
      </c>
      <c r="F8" s="22">
        <f>CN_Summary_pretax!K40</f>
        <v>0</v>
      </c>
      <c r="G8" s="22">
        <f>CN_Summary_pretax!L40</f>
        <v>0</v>
      </c>
      <c r="H8" s="22">
        <f>CN_Summary_pretax!M40</f>
        <v>0</v>
      </c>
      <c r="I8" s="22">
        <f>CN_Summary_pretax!N40</f>
        <v>0</v>
      </c>
      <c r="J8" s="22">
        <f>CN_Summary_pretax!O40</f>
        <v>0</v>
      </c>
      <c r="K8" s="22">
        <f>CN_Summary_pretax!P40</f>
        <v>0</v>
      </c>
      <c r="L8" s="22">
        <f>CN_Summary_pretax!Q40</f>
        <v>0</v>
      </c>
      <c r="M8" s="22">
        <f>CN_Summary_pretax!R40</f>
        <v>0</v>
      </c>
      <c r="N8" s="22">
        <f>CN_Summary_pretax!S40</f>
        <v>0</v>
      </c>
      <c r="O8" s="22">
        <f>CN_Summary_pretax!T40</f>
        <v>0</v>
      </c>
      <c r="P8" s="22">
        <f>CN_Summary_pretax!U40</f>
        <v>0</v>
      </c>
      <c r="Q8" s="22">
        <f>CN_Summary_pretax!V40</f>
        <v>0</v>
      </c>
      <c r="R8" s="22">
        <f>CN_Summary_pretax!W40</f>
        <v>0</v>
      </c>
      <c r="S8" s="22">
        <f>CN_Summary_pretax!X40</f>
        <v>0</v>
      </c>
      <c r="T8" s="22">
        <f>CN_Summary_pretax!Y40</f>
        <v>0</v>
      </c>
      <c r="U8" s="22">
        <f>CN_Summary_pretax!Z40</f>
        <v>0</v>
      </c>
      <c r="V8" s="22">
        <f>CN_Summary_pretax!AA40</f>
        <v>0</v>
      </c>
      <c r="W8" s="22">
        <f>CN_Summary_pretax!AB40</f>
        <v>0</v>
      </c>
      <c r="X8" s="22">
        <f>CN_Summary_pretax!AC40</f>
        <v>0</v>
      </c>
      <c r="Y8" s="22">
        <f>CN_Summary_pretax!AD40</f>
        <v>0</v>
      </c>
      <c r="Z8" s="22">
        <f>CN_Summary_pretax!AE40</f>
        <v>0</v>
      </c>
      <c r="AA8" s="22">
        <f>CN_Summary_pretax!AF40</f>
        <v>0</v>
      </c>
      <c r="AB8" s="22">
        <f>CN_Summary_pretax!AG40</f>
        <v>0</v>
      </c>
      <c r="AC8" s="22">
        <f>CN_Summary_pretax!AH40</f>
        <v>0</v>
      </c>
      <c r="AD8" s="22">
        <f>CN_Summary_pretax!AI40</f>
        <v>0</v>
      </c>
      <c r="AE8" s="22">
        <f>CN_Summary_pretax!AJ40</f>
        <v>0</v>
      </c>
      <c r="AF8" s="22">
        <f>CN_Summary_pretax!AK40</f>
        <v>0</v>
      </c>
      <c r="AG8" s="22">
        <f>CN_Summary_pretax!AL40</f>
        <v>0</v>
      </c>
      <c r="AH8" s="22">
        <f>CN_Summary_pretax!AM40</f>
        <v>0</v>
      </c>
      <c r="AI8" s="22">
        <f>CN_Summary_pretax!AN40</f>
        <v>0</v>
      </c>
      <c r="AJ8" s="22">
        <f>CN_Summary_pretax!AO40</f>
        <v>0</v>
      </c>
      <c r="AK8" s="22">
        <f>CN_Summary_pretax!AP40</f>
        <v>0</v>
      </c>
      <c r="AL8" s="22">
        <f>CN_Summary_pretax!AQ40</f>
        <v>0</v>
      </c>
      <c r="AM8" s="22">
        <f>CN_Summary_pretax!AR40</f>
        <v>0</v>
      </c>
      <c r="AN8" s="22">
        <f>CN_Summary_pretax!AS40</f>
        <v>0</v>
      </c>
      <c r="AO8" s="22">
        <f>CN_Summary_pretax!AT40</f>
        <v>0</v>
      </c>
      <c r="AP8" s="22">
        <f>CN_Summary_pretax!AU40</f>
        <v>0</v>
      </c>
    </row>
    <row r="9" spans="1:42">
      <c r="A9" s="115" t="s">
        <v>3675</v>
      </c>
      <c r="B9" s="22">
        <f>CN_Summary_pretax!G41</f>
        <v>0</v>
      </c>
      <c r="C9" s="22">
        <f>CN_Summary_pretax!H41</f>
        <v>0</v>
      </c>
      <c r="D9" s="22">
        <f>CN_Summary_pretax!I41</f>
        <v>0</v>
      </c>
      <c r="E9" s="22">
        <f>CN_Summary_pretax!J41</f>
        <v>0</v>
      </c>
      <c r="F9" s="22">
        <f>CN_Summary_pretax!K41</f>
        <v>0</v>
      </c>
      <c r="G9" s="22">
        <f>CN_Summary_pretax!L41</f>
        <v>0</v>
      </c>
      <c r="H9" s="22">
        <f>CN_Summary_pretax!M41</f>
        <v>0</v>
      </c>
      <c r="I9" s="22">
        <f>CN_Summary_pretax!N41</f>
        <v>0</v>
      </c>
      <c r="J9" s="22">
        <f>CN_Summary_pretax!O41</f>
        <v>0</v>
      </c>
      <c r="K9" s="22">
        <f>CN_Summary_pretax!P41</f>
        <v>0</v>
      </c>
      <c r="L9" s="22">
        <f>CN_Summary_pretax!Q41</f>
        <v>0</v>
      </c>
      <c r="M9" s="22">
        <f>CN_Summary_pretax!R41</f>
        <v>0</v>
      </c>
      <c r="N9" s="22">
        <f>CN_Summary_pretax!S41</f>
        <v>0</v>
      </c>
      <c r="O9" s="22">
        <f>CN_Summary_pretax!T41</f>
        <v>0</v>
      </c>
      <c r="P9" s="22">
        <f>CN_Summary_pretax!U41</f>
        <v>0</v>
      </c>
      <c r="Q9" s="22">
        <f>CN_Summary_pretax!V41</f>
        <v>0</v>
      </c>
      <c r="R9" s="22">
        <f>CN_Summary_pretax!W41</f>
        <v>0</v>
      </c>
      <c r="S9" s="22">
        <f>CN_Summary_pretax!X41</f>
        <v>0</v>
      </c>
      <c r="T9" s="22">
        <f>CN_Summary_pretax!Y41</f>
        <v>0</v>
      </c>
      <c r="U9" s="22">
        <f>CN_Summary_pretax!Z41</f>
        <v>0</v>
      </c>
      <c r="V9" s="22">
        <f>CN_Summary_pretax!AA41</f>
        <v>0</v>
      </c>
      <c r="W9" s="22">
        <f>CN_Summary_pretax!AB41</f>
        <v>0</v>
      </c>
      <c r="X9" s="22">
        <f>CN_Summary_pretax!AC41</f>
        <v>0</v>
      </c>
      <c r="Y9" s="22">
        <f>CN_Summary_pretax!AD41</f>
        <v>0</v>
      </c>
      <c r="Z9" s="22">
        <f>CN_Summary_pretax!AE41</f>
        <v>0</v>
      </c>
      <c r="AA9" s="22">
        <f>CN_Summary_pretax!AF41</f>
        <v>0</v>
      </c>
      <c r="AB9" s="22">
        <f>CN_Summary_pretax!AG41</f>
        <v>0</v>
      </c>
      <c r="AC9" s="22">
        <f>CN_Summary_pretax!AH41</f>
        <v>0</v>
      </c>
      <c r="AD9" s="22">
        <f>CN_Summary_pretax!AI41</f>
        <v>0</v>
      </c>
      <c r="AE9" s="22">
        <f>CN_Summary_pretax!AJ41</f>
        <v>0</v>
      </c>
      <c r="AF9" s="22">
        <f>CN_Summary_pretax!AK41</f>
        <v>0</v>
      </c>
      <c r="AG9" s="22">
        <f>CN_Summary_pretax!AL41</f>
        <v>0</v>
      </c>
      <c r="AH9" s="22">
        <f>CN_Summary_pretax!AM41</f>
        <v>0</v>
      </c>
      <c r="AI9" s="22">
        <f>CN_Summary_pretax!AN41</f>
        <v>0</v>
      </c>
      <c r="AJ9" s="22">
        <f>CN_Summary_pretax!AO41</f>
        <v>0</v>
      </c>
      <c r="AK9" s="22">
        <f>CN_Summary_pretax!AP41</f>
        <v>0</v>
      </c>
      <c r="AL9" s="22">
        <f>CN_Summary_pretax!AQ41</f>
        <v>0</v>
      </c>
      <c r="AM9" s="22">
        <f>CN_Summary_pretax!AR41</f>
        <v>0</v>
      </c>
      <c r="AN9" s="22">
        <f>CN_Summary_pretax!AS41</f>
        <v>0</v>
      </c>
      <c r="AO9" s="22">
        <f>CN_Summary_pretax!AT41</f>
        <v>0</v>
      </c>
      <c r="AP9" s="22">
        <f>CN_Summary_pretax!AU41</f>
        <v>0</v>
      </c>
    </row>
  </sheetData>
  <phoneticPr fontId="4"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ABE99-16CD-48F5-829B-BED217413509}">
  <sheetPr>
    <tabColor rgb="FF002060"/>
  </sheetPr>
  <dimension ref="A1:AP9"/>
  <sheetViews>
    <sheetView workbookViewId="0">
      <selection activeCell="B2" sqref="B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CN_Summary_pretax!G44</f>
        <v>0</v>
      </c>
      <c r="C2" s="22">
        <f>CN_Summary_pretax!H44</f>
        <v>0</v>
      </c>
      <c r="D2" s="22">
        <f>CN_Summary_pretax!I44</f>
        <v>0</v>
      </c>
      <c r="E2" s="22">
        <f>CN_Summary_pretax!J44</f>
        <v>0</v>
      </c>
      <c r="F2" s="22">
        <f>CN_Summary_pretax!K44</f>
        <v>0</v>
      </c>
      <c r="G2" s="22">
        <f>CN_Summary_pretax!L44</f>
        <v>0</v>
      </c>
      <c r="H2" s="22">
        <f>CN_Summary_pretax!M44</f>
        <v>0</v>
      </c>
      <c r="I2" s="22">
        <f>CN_Summary_pretax!N44</f>
        <v>0</v>
      </c>
      <c r="J2" s="22">
        <f>CN_Summary_pretax!O44</f>
        <v>0</v>
      </c>
      <c r="K2" s="22">
        <f>CN_Summary_pretax!P44</f>
        <v>0</v>
      </c>
      <c r="L2" s="22">
        <f>CN_Summary_pretax!Q44</f>
        <v>0</v>
      </c>
      <c r="M2" s="22">
        <f>CN_Summary_pretax!R44</f>
        <v>0</v>
      </c>
      <c r="N2" s="22">
        <f>CN_Summary_pretax!S44</f>
        <v>0</v>
      </c>
      <c r="O2" s="22">
        <f>CN_Summary_pretax!T44</f>
        <v>0</v>
      </c>
      <c r="P2" s="22">
        <f>CN_Summary_pretax!U44</f>
        <v>0</v>
      </c>
      <c r="Q2" s="22">
        <f>CN_Summary_pretax!V44</f>
        <v>0</v>
      </c>
      <c r="R2" s="22">
        <f>CN_Summary_pretax!W44</f>
        <v>0</v>
      </c>
      <c r="S2" s="22">
        <f>CN_Summary_pretax!X44</f>
        <v>0</v>
      </c>
      <c r="T2" s="22">
        <f>CN_Summary_pretax!Y44</f>
        <v>0</v>
      </c>
      <c r="U2" s="22">
        <f>CN_Summary_pretax!Z44</f>
        <v>0</v>
      </c>
      <c r="V2" s="22">
        <f>CN_Summary_pretax!AA44</f>
        <v>0</v>
      </c>
      <c r="W2" s="22">
        <f>CN_Summary_pretax!AB44</f>
        <v>0</v>
      </c>
      <c r="X2" s="22">
        <f>CN_Summary_pretax!AC44</f>
        <v>0</v>
      </c>
      <c r="Y2" s="22">
        <f>CN_Summary_pretax!AD44</f>
        <v>0</v>
      </c>
      <c r="Z2" s="22">
        <f>CN_Summary_pretax!AE44</f>
        <v>0</v>
      </c>
      <c r="AA2" s="22">
        <f>CN_Summary_pretax!AF44</f>
        <v>0</v>
      </c>
      <c r="AB2" s="22">
        <f>CN_Summary_pretax!AG44</f>
        <v>0</v>
      </c>
      <c r="AC2" s="22">
        <f>CN_Summary_pretax!AH44</f>
        <v>0</v>
      </c>
      <c r="AD2" s="22">
        <f>CN_Summary_pretax!AI44</f>
        <v>0</v>
      </c>
      <c r="AE2" s="22">
        <f>CN_Summary_pretax!AJ44</f>
        <v>0</v>
      </c>
      <c r="AF2" s="22">
        <f>CN_Summary_pretax!AK44</f>
        <v>0</v>
      </c>
      <c r="AG2" s="22">
        <f>CN_Summary_pretax!AL44</f>
        <v>0</v>
      </c>
      <c r="AH2" s="22">
        <f>CN_Summary_pretax!AM44</f>
        <v>0</v>
      </c>
      <c r="AI2" s="22">
        <f>CN_Summary_pretax!AN44</f>
        <v>0</v>
      </c>
      <c r="AJ2" s="22">
        <f>CN_Summary_pretax!AO44</f>
        <v>0</v>
      </c>
      <c r="AK2" s="22">
        <f>CN_Summary_pretax!AP44</f>
        <v>0</v>
      </c>
      <c r="AL2" s="22">
        <f>CN_Summary_pretax!AQ44</f>
        <v>0</v>
      </c>
      <c r="AM2" s="22">
        <f>CN_Summary_pretax!AR44</f>
        <v>0</v>
      </c>
      <c r="AN2" s="22">
        <f>CN_Summary_pretax!AS44</f>
        <v>0</v>
      </c>
      <c r="AO2" s="22">
        <f>CN_Summary_pretax!AT44</f>
        <v>0</v>
      </c>
      <c r="AP2" s="22">
        <f>CN_Summary_pretax!AU44</f>
        <v>0</v>
      </c>
    </row>
    <row r="3" spans="1:42">
      <c r="A3" s="115" t="s">
        <v>3669</v>
      </c>
      <c r="B3" s="22">
        <f>CN_Summary_pretax!G45</f>
        <v>7.2212608414075155E-6</v>
      </c>
      <c r="C3" s="22">
        <f>CN_Summary_pretax!H45</f>
        <v>7.7268280971456855E-6</v>
      </c>
      <c r="D3" s="22">
        <f>CN_Summary_pretax!I45</f>
        <v>7.7268280971456855E-6</v>
      </c>
      <c r="E3" s="22">
        <f>CN_Summary_pretax!J45</f>
        <v>7.7268280971456855E-6</v>
      </c>
      <c r="F3" s="22">
        <f>CN_Summary_pretax!K45</f>
        <v>7.7268280971456855E-6</v>
      </c>
      <c r="G3" s="22">
        <f>CN_Summary_pretax!L45</f>
        <v>7.7268280971456855E-6</v>
      </c>
      <c r="H3" s="22">
        <f>CN_Summary_pretax!M45</f>
        <v>7.7268280971456855E-6</v>
      </c>
      <c r="I3" s="22">
        <f>CN_Summary_pretax!N45</f>
        <v>7.7268280971456855E-6</v>
      </c>
      <c r="J3" s="22">
        <f>CN_Summary_pretax!O45</f>
        <v>7.7268280971456855E-6</v>
      </c>
      <c r="K3" s="22">
        <f>CN_Summary_pretax!P45</f>
        <v>7.7268280971456855E-6</v>
      </c>
      <c r="L3" s="22">
        <f>CN_Summary_pretax!Q45</f>
        <v>7.7268280971456855E-6</v>
      </c>
      <c r="M3" s="22">
        <f>CN_Summary_pretax!R45</f>
        <v>7.7268280971456855E-6</v>
      </c>
      <c r="N3" s="22">
        <f>CN_Summary_pretax!S45</f>
        <v>7.7268280971456855E-6</v>
      </c>
      <c r="O3" s="22">
        <f>CN_Summary_pretax!T45</f>
        <v>7.7268280971456855E-6</v>
      </c>
      <c r="P3" s="22">
        <f>CN_Summary_pretax!U45</f>
        <v>7.7268280971456855E-6</v>
      </c>
      <c r="Q3" s="22">
        <f>CN_Summary_pretax!V45</f>
        <v>7.7268280971456855E-6</v>
      </c>
      <c r="R3" s="22">
        <f>CN_Summary_pretax!W45</f>
        <v>7.7268280971456855E-6</v>
      </c>
      <c r="S3" s="22">
        <f>CN_Summary_pretax!X45</f>
        <v>7.7268280971456855E-6</v>
      </c>
      <c r="T3" s="22">
        <f>CN_Summary_pretax!Y45</f>
        <v>7.7268280971456855E-6</v>
      </c>
      <c r="U3" s="22">
        <f>CN_Summary_pretax!Z45</f>
        <v>7.7268280971456855E-6</v>
      </c>
      <c r="V3" s="22">
        <f>CN_Summary_pretax!AA45</f>
        <v>7.7268280971456855E-6</v>
      </c>
      <c r="W3" s="22">
        <f>CN_Summary_pretax!AB45</f>
        <v>7.7268280971456855E-6</v>
      </c>
      <c r="X3" s="22">
        <f>CN_Summary_pretax!AC45</f>
        <v>7.7268280971456855E-6</v>
      </c>
      <c r="Y3" s="22">
        <f>CN_Summary_pretax!AD45</f>
        <v>7.7268280971456855E-6</v>
      </c>
      <c r="Z3" s="22">
        <f>CN_Summary_pretax!AE45</f>
        <v>7.7268280971456855E-6</v>
      </c>
      <c r="AA3" s="22">
        <f>CN_Summary_pretax!AF45</f>
        <v>7.7268280971456855E-6</v>
      </c>
      <c r="AB3" s="22">
        <f>CN_Summary_pretax!AG45</f>
        <v>7.7268280971456855E-6</v>
      </c>
      <c r="AC3" s="22">
        <f>CN_Summary_pretax!AH45</f>
        <v>7.7268280971456855E-6</v>
      </c>
      <c r="AD3" s="22">
        <f>CN_Summary_pretax!AI45</f>
        <v>7.7268280971456855E-6</v>
      </c>
      <c r="AE3" s="22">
        <f>CN_Summary_pretax!AJ45</f>
        <v>7.7268280971456855E-6</v>
      </c>
      <c r="AF3" s="22">
        <f>CN_Summary_pretax!AK45</f>
        <v>7.7268280971456855E-6</v>
      </c>
      <c r="AG3" s="22">
        <f>CN_Summary_pretax!AL45</f>
        <v>7.7268280971456838E-6</v>
      </c>
      <c r="AH3" s="22">
        <f>CN_Summary_pretax!AM45</f>
        <v>7.7268280971456838E-6</v>
      </c>
      <c r="AI3" s="22">
        <f>CN_Summary_pretax!AN45</f>
        <v>7.7268280971456821E-6</v>
      </c>
      <c r="AJ3" s="22">
        <f>CN_Summary_pretax!AO45</f>
        <v>7.7268280971456838E-6</v>
      </c>
      <c r="AK3" s="22">
        <f>CN_Summary_pretax!AP45</f>
        <v>7.7268280971456821E-6</v>
      </c>
      <c r="AL3" s="22">
        <f>CN_Summary_pretax!AQ45</f>
        <v>7.7268280971456821E-6</v>
      </c>
      <c r="AM3" s="22">
        <f>CN_Summary_pretax!AR45</f>
        <v>7.7268280971456821E-6</v>
      </c>
      <c r="AN3" s="22">
        <f>CN_Summary_pretax!AS45</f>
        <v>7.7268280971456804E-6</v>
      </c>
      <c r="AO3" s="22">
        <f>CN_Summary_pretax!AT45</f>
        <v>7.7268280971456821E-6</v>
      </c>
      <c r="AP3" s="22">
        <f>CN_Summary_pretax!AU45</f>
        <v>7.7268280971456787E-6</v>
      </c>
    </row>
    <row r="4" spans="1:42">
      <c r="A4" s="115" t="s">
        <v>3670</v>
      </c>
      <c r="B4" s="22">
        <f>CN_Summary_pretax!G46</f>
        <v>7.2212608414075155E-6</v>
      </c>
      <c r="C4" s="22">
        <f>CN_Summary_pretax!H46</f>
        <v>7.7268280971456855E-6</v>
      </c>
      <c r="D4" s="22">
        <f>CN_Summary_pretax!I46</f>
        <v>7.7268280971456855E-6</v>
      </c>
      <c r="E4" s="22">
        <f>CN_Summary_pretax!J46</f>
        <v>7.7268280971456855E-6</v>
      </c>
      <c r="F4" s="22">
        <f>CN_Summary_pretax!K46</f>
        <v>7.7268280971456855E-6</v>
      </c>
      <c r="G4" s="22">
        <f>CN_Summary_pretax!L46</f>
        <v>7.7268280971456855E-6</v>
      </c>
      <c r="H4" s="22">
        <f>CN_Summary_pretax!M46</f>
        <v>7.7268280971456855E-6</v>
      </c>
      <c r="I4" s="22">
        <f>CN_Summary_pretax!N46</f>
        <v>7.7268280971456855E-6</v>
      </c>
      <c r="J4" s="22">
        <f>CN_Summary_pretax!O46</f>
        <v>7.7268280971456855E-6</v>
      </c>
      <c r="K4" s="22">
        <f>CN_Summary_pretax!P46</f>
        <v>7.7268280971456855E-6</v>
      </c>
      <c r="L4" s="22">
        <f>CN_Summary_pretax!Q46</f>
        <v>7.7268280971456855E-6</v>
      </c>
      <c r="M4" s="22">
        <f>CN_Summary_pretax!R46</f>
        <v>7.7268280971456855E-6</v>
      </c>
      <c r="N4" s="22">
        <f>CN_Summary_pretax!S46</f>
        <v>7.7268280971456855E-6</v>
      </c>
      <c r="O4" s="22">
        <f>CN_Summary_pretax!T46</f>
        <v>7.7268280971456855E-6</v>
      </c>
      <c r="P4" s="22">
        <f>CN_Summary_pretax!U46</f>
        <v>7.7268280971456855E-6</v>
      </c>
      <c r="Q4" s="22">
        <f>CN_Summary_pretax!V46</f>
        <v>7.7268280971456855E-6</v>
      </c>
      <c r="R4" s="22">
        <f>CN_Summary_pretax!W46</f>
        <v>7.7268280971456855E-6</v>
      </c>
      <c r="S4" s="22">
        <f>CN_Summary_pretax!X46</f>
        <v>7.7268280971456855E-6</v>
      </c>
      <c r="T4" s="22">
        <f>CN_Summary_pretax!Y46</f>
        <v>7.7268280971456855E-6</v>
      </c>
      <c r="U4" s="22">
        <f>CN_Summary_pretax!Z46</f>
        <v>7.7268280971456855E-6</v>
      </c>
      <c r="V4" s="22">
        <f>CN_Summary_pretax!AA46</f>
        <v>7.7268280971456855E-6</v>
      </c>
      <c r="W4" s="22">
        <f>CN_Summary_pretax!AB46</f>
        <v>7.7268280971456855E-6</v>
      </c>
      <c r="X4" s="22">
        <f>CN_Summary_pretax!AC46</f>
        <v>7.7268280971456855E-6</v>
      </c>
      <c r="Y4" s="22">
        <f>CN_Summary_pretax!AD46</f>
        <v>7.7268280971456855E-6</v>
      </c>
      <c r="Z4" s="22">
        <f>CN_Summary_pretax!AE46</f>
        <v>7.7268280971456855E-6</v>
      </c>
      <c r="AA4" s="22">
        <f>CN_Summary_pretax!AF46</f>
        <v>7.7268280971456855E-6</v>
      </c>
      <c r="AB4" s="22">
        <f>CN_Summary_pretax!AG46</f>
        <v>7.7268280971456855E-6</v>
      </c>
      <c r="AC4" s="22">
        <f>CN_Summary_pretax!AH46</f>
        <v>7.7268280971456855E-6</v>
      </c>
      <c r="AD4" s="22">
        <f>CN_Summary_pretax!AI46</f>
        <v>7.7268280971456855E-6</v>
      </c>
      <c r="AE4" s="22">
        <f>CN_Summary_pretax!AJ46</f>
        <v>7.7268280971456855E-6</v>
      </c>
      <c r="AF4" s="22">
        <f>CN_Summary_pretax!AK46</f>
        <v>7.7268280971456855E-6</v>
      </c>
      <c r="AG4" s="22">
        <f>CN_Summary_pretax!AL46</f>
        <v>7.7268280971456838E-6</v>
      </c>
      <c r="AH4" s="22">
        <f>CN_Summary_pretax!AM46</f>
        <v>7.7268280971456838E-6</v>
      </c>
      <c r="AI4" s="22">
        <f>CN_Summary_pretax!AN46</f>
        <v>7.7268280971456821E-6</v>
      </c>
      <c r="AJ4" s="22">
        <f>CN_Summary_pretax!AO46</f>
        <v>7.7268280971456838E-6</v>
      </c>
      <c r="AK4" s="22">
        <f>CN_Summary_pretax!AP46</f>
        <v>7.7268280971456821E-6</v>
      </c>
      <c r="AL4" s="22">
        <f>CN_Summary_pretax!AQ46</f>
        <v>7.7268280971456821E-6</v>
      </c>
      <c r="AM4" s="22">
        <f>CN_Summary_pretax!AR46</f>
        <v>7.7268280971456821E-6</v>
      </c>
      <c r="AN4" s="22">
        <f>CN_Summary_pretax!AS46</f>
        <v>7.7268280971456804E-6</v>
      </c>
      <c r="AO4" s="22">
        <f>CN_Summary_pretax!AT46</f>
        <v>7.7268280971456821E-6</v>
      </c>
      <c r="AP4" s="22">
        <f>CN_Summary_pretax!AU46</f>
        <v>7.7268280971456787E-6</v>
      </c>
    </row>
    <row r="5" spans="1:42">
      <c r="A5" s="115" t="s">
        <v>3671</v>
      </c>
      <c r="B5" s="22">
        <f>CN_Summary_pretax!G47</f>
        <v>7.2212608414075155E-6</v>
      </c>
      <c r="C5" s="22">
        <f>CN_Summary_pretax!H47</f>
        <v>7.7268280971456855E-6</v>
      </c>
      <c r="D5" s="22">
        <f>CN_Summary_pretax!I47</f>
        <v>7.7268280971456855E-6</v>
      </c>
      <c r="E5" s="22">
        <f>CN_Summary_pretax!J47</f>
        <v>7.7268280971456855E-6</v>
      </c>
      <c r="F5" s="22">
        <f>CN_Summary_pretax!K47</f>
        <v>7.7268280971456855E-6</v>
      </c>
      <c r="G5" s="22">
        <f>CN_Summary_pretax!L47</f>
        <v>7.7268280971456855E-6</v>
      </c>
      <c r="H5" s="22">
        <f>CN_Summary_pretax!M47</f>
        <v>7.7268280971456855E-6</v>
      </c>
      <c r="I5" s="22">
        <f>CN_Summary_pretax!N47</f>
        <v>7.7268280971456855E-6</v>
      </c>
      <c r="J5" s="22">
        <f>CN_Summary_pretax!O47</f>
        <v>7.7268280971456855E-6</v>
      </c>
      <c r="K5" s="22">
        <f>CN_Summary_pretax!P47</f>
        <v>7.7268280971456855E-6</v>
      </c>
      <c r="L5" s="22">
        <f>CN_Summary_pretax!Q47</f>
        <v>7.7268280971456855E-6</v>
      </c>
      <c r="M5" s="22">
        <f>CN_Summary_pretax!R47</f>
        <v>7.7268280971456855E-6</v>
      </c>
      <c r="N5" s="22">
        <f>CN_Summary_pretax!S47</f>
        <v>7.7268280971456855E-6</v>
      </c>
      <c r="O5" s="22">
        <f>CN_Summary_pretax!T47</f>
        <v>7.7268280971456855E-6</v>
      </c>
      <c r="P5" s="22">
        <f>CN_Summary_pretax!U47</f>
        <v>7.7268280971456855E-6</v>
      </c>
      <c r="Q5" s="22">
        <f>CN_Summary_pretax!V47</f>
        <v>7.7268280971456855E-6</v>
      </c>
      <c r="R5" s="22">
        <f>CN_Summary_pretax!W47</f>
        <v>7.7268280971456855E-6</v>
      </c>
      <c r="S5" s="22">
        <f>CN_Summary_pretax!X47</f>
        <v>7.7268280971456855E-6</v>
      </c>
      <c r="T5" s="22">
        <f>CN_Summary_pretax!Y47</f>
        <v>7.7268280971456855E-6</v>
      </c>
      <c r="U5" s="22">
        <f>CN_Summary_pretax!Z47</f>
        <v>7.7268280971456855E-6</v>
      </c>
      <c r="V5" s="22">
        <f>CN_Summary_pretax!AA47</f>
        <v>7.7268280971456855E-6</v>
      </c>
      <c r="W5" s="22">
        <f>CN_Summary_pretax!AB47</f>
        <v>7.7268280971456855E-6</v>
      </c>
      <c r="X5" s="22">
        <f>CN_Summary_pretax!AC47</f>
        <v>7.7268280971456855E-6</v>
      </c>
      <c r="Y5" s="22">
        <f>CN_Summary_pretax!AD47</f>
        <v>7.7268280971456855E-6</v>
      </c>
      <c r="Z5" s="22">
        <f>CN_Summary_pretax!AE47</f>
        <v>7.7268280971456855E-6</v>
      </c>
      <c r="AA5" s="22">
        <f>CN_Summary_pretax!AF47</f>
        <v>7.7268280971456855E-6</v>
      </c>
      <c r="AB5" s="22">
        <f>CN_Summary_pretax!AG47</f>
        <v>7.7268280971456855E-6</v>
      </c>
      <c r="AC5" s="22">
        <f>CN_Summary_pretax!AH47</f>
        <v>7.7268280971456855E-6</v>
      </c>
      <c r="AD5" s="22">
        <f>CN_Summary_pretax!AI47</f>
        <v>7.7268280971456855E-6</v>
      </c>
      <c r="AE5" s="22">
        <f>CN_Summary_pretax!AJ47</f>
        <v>7.7268280971456855E-6</v>
      </c>
      <c r="AF5" s="22">
        <f>CN_Summary_pretax!AK47</f>
        <v>7.7268280971456855E-6</v>
      </c>
      <c r="AG5" s="22">
        <f>CN_Summary_pretax!AL47</f>
        <v>7.7268280971456838E-6</v>
      </c>
      <c r="AH5" s="22">
        <f>CN_Summary_pretax!AM47</f>
        <v>7.7268280971456838E-6</v>
      </c>
      <c r="AI5" s="22">
        <f>CN_Summary_pretax!AN47</f>
        <v>7.7268280971456821E-6</v>
      </c>
      <c r="AJ5" s="22">
        <f>CN_Summary_pretax!AO47</f>
        <v>7.7268280971456838E-6</v>
      </c>
      <c r="AK5" s="22">
        <f>CN_Summary_pretax!AP47</f>
        <v>7.7268280971456821E-6</v>
      </c>
      <c r="AL5" s="22">
        <f>CN_Summary_pretax!AQ47</f>
        <v>7.7268280971456821E-6</v>
      </c>
      <c r="AM5" s="22">
        <f>CN_Summary_pretax!AR47</f>
        <v>7.7268280971456821E-6</v>
      </c>
      <c r="AN5" s="22">
        <f>CN_Summary_pretax!AS47</f>
        <v>7.7268280971456804E-6</v>
      </c>
      <c r="AO5" s="22">
        <f>CN_Summary_pretax!AT47</f>
        <v>7.7268280971456821E-6</v>
      </c>
      <c r="AP5" s="22">
        <f>CN_Summary_pretax!AU47</f>
        <v>7.7268280971456787E-6</v>
      </c>
    </row>
    <row r="6" spans="1:42">
      <c r="A6" s="115" t="s">
        <v>3672</v>
      </c>
      <c r="B6" s="22">
        <f>CN_Summary_pretax!G48</f>
        <v>7.2212608414075155E-6</v>
      </c>
      <c r="C6" s="22">
        <f>CN_Summary_pretax!H48</f>
        <v>7.7268280971456855E-6</v>
      </c>
      <c r="D6" s="22">
        <f>CN_Summary_pretax!I48</f>
        <v>7.7268280971456855E-6</v>
      </c>
      <c r="E6" s="22">
        <f>CN_Summary_pretax!J48</f>
        <v>7.7268280971456855E-6</v>
      </c>
      <c r="F6" s="22">
        <f>CN_Summary_pretax!K48</f>
        <v>7.7268280971456855E-6</v>
      </c>
      <c r="G6" s="22">
        <f>CN_Summary_pretax!L48</f>
        <v>7.7268280971456855E-6</v>
      </c>
      <c r="H6" s="22">
        <f>CN_Summary_pretax!M48</f>
        <v>7.7268280971456855E-6</v>
      </c>
      <c r="I6" s="22">
        <f>CN_Summary_pretax!N48</f>
        <v>7.7268280971456855E-6</v>
      </c>
      <c r="J6" s="22">
        <f>CN_Summary_pretax!O48</f>
        <v>7.7268280971456855E-6</v>
      </c>
      <c r="K6" s="22">
        <f>CN_Summary_pretax!P48</f>
        <v>7.7268280971456855E-6</v>
      </c>
      <c r="L6" s="22">
        <f>CN_Summary_pretax!Q48</f>
        <v>7.7268280971456855E-6</v>
      </c>
      <c r="M6" s="22">
        <f>CN_Summary_pretax!R48</f>
        <v>7.7268280971456855E-6</v>
      </c>
      <c r="N6" s="22">
        <f>CN_Summary_pretax!S48</f>
        <v>7.7268280971456855E-6</v>
      </c>
      <c r="O6" s="22">
        <f>CN_Summary_pretax!T48</f>
        <v>7.7268280971456855E-6</v>
      </c>
      <c r="P6" s="22">
        <f>CN_Summary_pretax!U48</f>
        <v>7.7268280971456855E-6</v>
      </c>
      <c r="Q6" s="22">
        <f>CN_Summary_pretax!V48</f>
        <v>7.7268280971456855E-6</v>
      </c>
      <c r="R6" s="22">
        <f>CN_Summary_pretax!W48</f>
        <v>7.7268280971456855E-6</v>
      </c>
      <c r="S6" s="22">
        <f>CN_Summary_pretax!X48</f>
        <v>7.7268280971456855E-6</v>
      </c>
      <c r="T6" s="22">
        <f>CN_Summary_pretax!Y48</f>
        <v>7.7268280971456855E-6</v>
      </c>
      <c r="U6" s="22">
        <f>CN_Summary_pretax!Z48</f>
        <v>7.7268280971456855E-6</v>
      </c>
      <c r="V6" s="22">
        <f>CN_Summary_pretax!AA48</f>
        <v>7.7268280971456855E-6</v>
      </c>
      <c r="W6" s="22">
        <f>CN_Summary_pretax!AB48</f>
        <v>7.7268280971456855E-6</v>
      </c>
      <c r="X6" s="22">
        <f>CN_Summary_pretax!AC48</f>
        <v>7.7268280971456855E-6</v>
      </c>
      <c r="Y6" s="22">
        <f>CN_Summary_pretax!AD48</f>
        <v>7.7268280971456855E-6</v>
      </c>
      <c r="Z6" s="22">
        <f>CN_Summary_pretax!AE48</f>
        <v>7.7268280971456855E-6</v>
      </c>
      <c r="AA6" s="22">
        <f>CN_Summary_pretax!AF48</f>
        <v>7.7268280971456855E-6</v>
      </c>
      <c r="AB6" s="22">
        <f>CN_Summary_pretax!AG48</f>
        <v>7.7268280971456855E-6</v>
      </c>
      <c r="AC6" s="22">
        <f>CN_Summary_pretax!AH48</f>
        <v>7.7268280971456855E-6</v>
      </c>
      <c r="AD6" s="22">
        <f>CN_Summary_pretax!AI48</f>
        <v>7.7268280971456855E-6</v>
      </c>
      <c r="AE6" s="22">
        <f>CN_Summary_pretax!AJ48</f>
        <v>7.7268280971456855E-6</v>
      </c>
      <c r="AF6" s="22">
        <f>CN_Summary_pretax!AK48</f>
        <v>7.7268280971456855E-6</v>
      </c>
      <c r="AG6" s="22">
        <f>CN_Summary_pretax!AL48</f>
        <v>7.7268280971456838E-6</v>
      </c>
      <c r="AH6" s="22">
        <f>CN_Summary_pretax!AM48</f>
        <v>7.7268280971456838E-6</v>
      </c>
      <c r="AI6" s="22">
        <f>CN_Summary_pretax!AN48</f>
        <v>7.7268280971456821E-6</v>
      </c>
      <c r="AJ6" s="22">
        <f>CN_Summary_pretax!AO48</f>
        <v>7.7268280971456838E-6</v>
      </c>
      <c r="AK6" s="22">
        <f>CN_Summary_pretax!AP48</f>
        <v>7.7268280971456821E-6</v>
      </c>
      <c r="AL6" s="22">
        <f>CN_Summary_pretax!AQ48</f>
        <v>7.7268280971456821E-6</v>
      </c>
      <c r="AM6" s="22">
        <f>CN_Summary_pretax!AR48</f>
        <v>7.7268280971456821E-6</v>
      </c>
      <c r="AN6" s="22">
        <f>CN_Summary_pretax!AS48</f>
        <v>7.7268280971456804E-6</v>
      </c>
      <c r="AO6" s="22">
        <f>CN_Summary_pretax!AT48</f>
        <v>7.7268280971456821E-6</v>
      </c>
      <c r="AP6" s="22">
        <f>CN_Summary_pretax!AU48</f>
        <v>7.7268280971456787E-6</v>
      </c>
    </row>
    <row r="7" spans="1:42">
      <c r="A7" s="115" t="s">
        <v>3673</v>
      </c>
      <c r="B7" s="22">
        <f>CN_Summary_pretax!G49</f>
        <v>7.2212608414075155E-6</v>
      </c>
      <c r="C7" s="22">
        <f>CN_Summary_pretax!H49</f>
        <v>7.7268280971456855E-6</v>
      </c>
      <c r="D7" s="22">
        <f>CN_Summary_pretax!I49</f>
        <v>7.7268280971456855E-6</v>
      </c>
      <c r="E7" s="22">
        <f>CN_Summary_pretax!J49</f>
        <v>7.7268280971456855E-6</v>
      </c>
      <c r="F7" s="22">
        <f>CN_Summary_pretax!K49</f>
        <v>7.7268280971456855E-6</v>
      </c>
      <c r="G7" s="22">
        <f>CN_Summary_pretax!L49</f>
        <v>7.7268280971456855E-6</v>
      </c>
      <c r="H7" s="22">
        <f>CN_Summary_pretax!M49</f>
        <v>7.7268280971456855E-6</v>
      </c>
      <c r="I7" s="22">
        <f>CN_Summary_pretax!N49</f>
        <v>7.7268280971456855E-6</v>
      </c>
      <c r="J7" s="22">
        <f>CN_Summary_pretax!O49</f>
        <v>7.7268280971456855E-6</v>
      </c>
      <c r="K7" s="22">
        <f>CN_Summary_pretax!P49</f>
        <v>7.7268280971456855E-6</v>
      </c>
      <c r="L7" s="22">
        <f>CN_Summary_pretax!Q49</f>
        <v>7.7268280971456855E-6</v>
      </c>
      <c r="M7" s="22">
        <f>CN_Summary_pretax!R49</f>
        <v>7.7268280971456855E-6</v>
      </c>
      <c r="N7" s="22">
        <f>CN_Summary_pretax!S49</f>
        <v>7.7268280971456855E-6</v>
      </c>
      <c r="O7" s="22">
        <f>CN_Summary_pretax!T49</f>
        <v>7.7268280971456855E-6</v>
      </c>
      <c r="P7" s="22">
        <f>CN_Summary_pretax!U49</f>
        <v>7.7268280971456855E-6</v>
      </c>
      <c r="Q7" s="22">
        <f>CN_Summary_pretax!V49</f>
        <v>7.7268280971456855E-6</v>
      </c>
      <c r="R7" s="22">
        <f>CN_Summary_pretax!W49</f>
        <v>7.7268280971456855E-6</v>
      </c>
      <c r="S7" s="22">
        <f>CN_Summary_pretax!X49</f>
        <v>7.7268280971456855E-6</v>
      </c>
      <c r="T7" s="22">
        <f>CN_Summary_pretax!Y49</f>
        <v>7.7268280971456855E-6</v>
      </c>
      <c r="U7" s="22">
        <f>CN_Summary_pretax!Z49</f>
        <v>7.7268280971456855E-6</v>
      </c>
      <c r="V7" s="22">
        <f>CN_Summary_pretax!AA49</f>
        <v>7.7268280971456855E-6</v>
      </c>
      <c r="W7" s="22">
        <f>CN_Summary_pretax!AB49</f>
        <v>7.7268280971456855E-6</v>
      </c>
      <c r="X7" s="22">
        <f>CN_Summary_pretax!AC49</f>
        <v>7.7268280971456855E-6</v>
      </c>
      <c r="Y7" s="22">
        <f>CN_Summary_pretax!AD49</f>
        <v>7.7268280971456855E-6</v>
      </c>
      <c r="Z7" s="22">
        <f>CN_Summary_pretax!AE49</f>
        <v>7.7268280971456855E-6</v>
      </c>
      <c r="AA7" s="22">
        <f>CN_Summary_pretax!AF49</f>
        <v>7.7268280971456855E-6</v>
      </c>
      <c r="AB7" s="22">
        <f>CN_Summary_pretax!AG49</f>
        <v>7.7268280971456855E-6</v>
      </c>
      <c r="AC7" s="22">
        <f>CN_Summary_pretax!AH49</f>
        <v>7.7268280971456855E-6</v>
      </c>
      <c r="AD7" s="22">
        <f>CN_Summary_pretax!AI49</f>
        <v>7.7268280971456855E-6</v>
      </c>
      <c r="AE7" s="22">
        <f>CN_Summary_pretax!AJ49</f>
        <v>7.7268280971456855E-6</v>
      </c>
      <c r="AF7" s="22">
        <f>CN_Summary_pretax!AK49</f>
        <v>7.7268280971456855E-6</v>
      </c>
      <c r="AG7" s="22">
        <f>CN_Summary_pretax!AL49</f>
        <v>7.7268280971456838E-6</v>
      </c>
      <c r="AH7" s="22">
        <f>CN_Summary_pretax!AM49</f>
        <v>7.7268280971456838E-6</v>
      </c>
      <c r="AI7" s="22">
        <f>CN_Summary_pretax!AN49</f>
        <v>7.7268280971456821E-6</v>
      </c>
      <c r="AJ7" s="22">
        <f>CN_Summary_pretax!AO49</f>
        <v>7.7268280971456838E-6</v>
      </c>
      <c r="AK7" s="22">
        <f>CN_Summary_pretax!AP49</f>
        <v>7.7268280971456821E-6</v>
      </c>
      <c r="AL7" s="22">
        <f>CN_Summary_pretax!AQ49</f>
        <v>7.7268280971456821E-6</v>
      </c>
      <c r="AM7" s="22">
        <f>CN_Summary_pretax!AR49</f>
        <v>7.7268280971456821E-6</v>
      </c>
      <c r="AN7" s="22">
        <f>CN_Summary_pretax!AS49</f>
        <v>7.7268280971456804E-6</v>
      </c>
      <c r="AO7" s="22">
        <f>CN_Summary_pretax!AT49</f>
        <v>7.7268280971456821E-6</v>
      </c>
      <c r="AP7" s="22">
        <f>CN_Summary_pretax!AU49</f>
        <v>7.7268280971456787E-6</v>
      </c>
    </row>
    <row r="8" spans="1:42">
      <c r="A8" s="115" t="s">
        <v>3674</v>
      </c>
      <c r="B8" s="22">
        <f>CN_Summary_pretax!G50</f>
        <v>0</v>
      </c>
      <c r="C8" s="22">
        <f>CN_Summary_pretax!H50</f>
        <v>0</v>
      </c>
      <c r="D8" s="22">
        <f>CN_Summary_pretax!I50</f>
        <v>0</v>
      </c>
      <c r="E8" s="22">
        <f>CN_Summary_pretax!J50</f>
        <v>0</v>
      </c>
      <c r="F8" s="22">
        <f>CN_Summary_pretax!K50</f>
        <v>0</v>
      </c>
      <c r="G8" s="22">
        <f>CN_Summary_pretax!L50</f>
        <v>0</v>
      </c>
      <c r="H8" s="22">
        <f>CN_Summary_pretax!M50</f>
        <v>0</v>
      </c>
      <c r="I8" s="22">
        <f>CN_Summary_pretax!N50</f>
        <v>0</v>
      </c>
      <c r="J8" s="22">
        <f>CN_Summary_pretax!O50</f>
        <v>0</v>
      </c>
      <c r="K8" s="22">
        <f>CN_Summary_pretax!P50</f>
        <v>0</v>
      </c>
      <c r="L8" s="22">
        <f>CN_Summary_pretax!Q50</f>
        <v>0</v>
      </c>
      <c r="M8" s="22">
        <f>CN_Summary_pretax!R50</f>
        <v>0</v>
      </c>
      <c r="N8" s="22">
        <f>CN_Summary_pretax!S50</f>
        <v>0</v>
      </c>
      <c r="O8" s="22">
        <f>CN_Summary_pretax!T50</f>
        <v>0</v>
      </c>
      <c r="P8" s="22">
        <f>CN_Summary_pretax!U50</f>
        <v>0</v>
      </c>
      <c r="Q8" s="22">
        <f>CN_Summary_pretax!V50</f>
        <v>0</v>
      </c>
      <c r="R8" s="22">
        <f>CN_Summary_pretax!W50</f>
        <v>0</v>
      </c>
      <c r="S8" s="22">
        <f>CN_Summary_pretax!X50</f>
        <v>0</v>
      </c>
      <c r="T8" s="22">
        <f>CN_Summary_pretax!Y50</f>
        <v>0</v>
      </c>
      <c r="U8" s="22">
        <f>CN_Summary_pretax!Z50</f>
        <v>0</v>
      </c>
      <c r="V8" s="22">
        <f>CN_Summary_pretax!AA50</f>
        <v>0</v>
      </c>
      <c r="W8" s="22">
        <f>CN_Summary_pretax!AB50</f>
        <v>0</v>
      </c>
      <c r="X8" s="22">
        <f>CN_Summary_pretax!AC50</f>
        <v>0</v>
      </c>
      <c r="Y8" s="22">
        <f>CN_Summary_pretax!AD50</f>
        <v>0</v>
      </c>
      <c r="Z8" s="22">
        <f>CN_Summary_pretax!AE50</f>
        <v>0</v>
      </c>
      <c r="AA8" s="22">
        <f>CN_Summary_pretax!AF50</f>
        <v>0</v>
      </c>
      <c r="AB8" s="22">
        <f>CN_Summary_pretax!AG50</f>
        <v>0</v>
      </c>
      <c r="AC8" s="22">
        <f>CN_Summary_pretax!AH50</f>
        <v>0</v>
      </c>
      <c r="AD8" s="22">
        <f>CN_Summary_pretax!AI50</f>
        <v>0</v>
      </c>
      <c r="AE8" s="22">
        <f>CN_Summary_pretax!AJ50</f>
        <v>0</v>
      </c>
      <c r="AF8" s="22">
        <f>CN_Summary_pretax!AK50</f>
        <v>0</v>
      </c>
      <c r="AG8" s="22">
        <f>CN_Summary_pretax!AL50</f>
        <v>0</v>
      </c>
      <c r="AH8" s="22">
        <f>CN_Summary_pretax!AM50</f>
        <v>0</v>
      </c>
      <c r="AI8" s="22">
        <f>CN_Summary_pretax!AN50</f>
        <v>0</v>
      </c>
      <c r="AJ8" s="22">
        <f>CN_Summary_pretax!AO50</f>
        <v>0</v>
      </c>
      <c r="AK8" s="22">
        <f>CN_Summary_pretax!AP50</f>
        <v>0</v>
      </c>
      <c r="AL8" s="22">
        <f>CN_Summary_pretax!AQ50</f>
        <v>0</v>
      </c>
      <c r="AM8" s="22">
        <f>CN_Summary_pretax!AR50</f>
        <v>0</v>
      </c>
      <c r="AN8" s="22">
        <f>CN_Summary_pretax!AS50</f>
        <v>0</v>
      </c>
      <c r="AO8" s="22">
        <f>CN_Summary_pretax!AT50</f>
        <v>0</v>
      </c>
      <c r="AP8" s="22">
        <f>CN_Summary_pretax!AU50</f>
        <v>0</v>
      </c>
    </row>
    <row r="9" spans="1:42">
      <c r="A9" s="115" t="s">
        <v>3675</v>
      </c>
      <c r="B9" s="22">
        <f>CN_Summary_pretax!G51</f>
        <v>7.2212608414075155E-6</v>
      </c>
      <c r="C9" s="22">
        <f>CN_Summary_pretax!H51</f>
        <v>7.7268280971456855E-6</v>
      </c>
      <c r="D9" s="22">
        <f>CN_Summary_pretax!I51</f>
        <v>7.7268280971456855E-6</v>
      </c>
      <c r="E9" s="22">
        <f>CN_Summary_pretax!J51</f>
        <v>7.7268280971456855E-6</v>
      </c>
      <c r="F9" s="22">
        <f>CN_Summary_pretax!K51</f>
        <v>7.7268280971456855E-6</v>
      </c>
      <c r="G9" s="22">
        <f>CN_Summary_pretax!L51</f>
        <v>7.7268280971456855E-6</v>
      </c>
      <c r="H9" s="22">
        <f>CN_Summary_pretax!M51</f>
        <v>7.7268280971456855E-6</v>
      </c>
      <c r="I9" s="22">
        <f>CN_Summary_pretax!N51</f>
        <v>7.7268280971456855E-6</v>
      </c>
      <c r="J9" s="22">
        <f>CN_Summary_pretax!O51</f>
        <v>7.7268280971456855E-6</v>
      </c>
      <c r="K9" s="22">
        <f>CN_Summary_pretax!P51</f>
        <v>7.7268280971456855E-6</v>
      </c>
      <c r="L9" s="22">
        <f>CN_Summary_pretax!Q51</f>
        <v>7.7268280971456855E-6</v>
      </c>
      <c r="M9" s="22">
        <f>CN_Summary_pretax!R51</f>
        <v>7.7268280971456855E-6</v>
      </c>
      <c r="N9" s="22">
        <f>CN_Summary_pretax!S51</f>
        <v>7.7268280971456855E-6</v>
      </c>
      <c r="O9" s="22">
        <f>CN_Summary_pretax!T51</f>
        <v>7.7268280971456855E-6</v>
      </c>
      <c r="P9" s="22">
        <f>CN_Summary_pretax!U51</f>
        <v>7.7268280971456855E-6</v>
      </c>
      <c r="Q9" s="22">
        <f>CN_Summary_pretax!V51</f>
        <v>7.7268280971456855E-6</v>
      </c>
      <c r="R9" s="22">
        <f>CN_Summary_pretax!W51</f>
        <v>7.7268280971456855E-6</v>
      </c>
      <c r="S9" s="22">
        <f>CN_Summary_pretax!X51</f>
        <v>7.7268280971456855E-6</v>
      </c>
      <c r="T9" s="22">
        <f>CN_Summary_pretax!Y51</f>
        <v>7.7268280971456855E-6</v>
      </c>
      <c r="U9" s="22">
        <f>CN_Summary_pretax!Z51</f>
        <v>7.7268280971456855E-6</v>
      </c>
      <c r="V9" s="22">
        <f>CN_Summary_pretax!AA51</f>
        <v>7.7268280971456855E-6</v>
      </c>
      <c r="W9" s="22">
        <f>CN_Summary_pretax!AB51</f>
        <v>7.7268280971456855E-6</v>
      </c>
      <c r="X9" s="22">
        <f>CN_Summary_pretax!AC51</f>
        <v>7.7268280971456855E-6</v>
      </c>
      <c r="Y9" s="22">
        <f>CN_Summary_pretax!AD51</f>
        <v>7.7268280971456855E-6</v>
      </c>
      <c r="Z9" s="22">
        <f>CN_Summary_pretax!AE51</f>
        <v>7.7268280971456855E-6</v>
      </c>
      <c r="AA9" s="22">
        <f>CN_Summary_pretax!AF51</f>
        <v>7.7268280971456855E-6</v>
      </c>
      <c r="AB9" s="22">
        <f>CN_Summary_pretax!AG51</f>
        <v>7.7268280971456855E-6</v>
      </c>
      <c r="AC9" s="22">
        <f>CN_Summary_pretax!AH51</f>
        <v>7.7268280971456855E-6</v>
      </c>
      <c r="AD9" s="22">
        <f>CN_Summary_pretax!AI51</f>
        <v>7.7268280971456855E-6</v>
      </c>
      <c r="AE9" s="22">
        <f>CN_Summary_pretax!AJ51</f>
        <v>7.7268280971456855E-6</v>
      </c>
      <c r="AF9" s="22">
        <f>CN_Summary_pretax!AK51</f>
        <v>7.7268280971456855E-6</v>
      </c>
      <c r="AG9" s="22">
        <f>CN_Summary_pretax!AL51</f>
        <v>7.7268280971456838E-6</v>
      </c>
      <c r="AH9" s="22">
        <f>CN_Summary_pretax!AM51</f>
        <v>7.7268280971456838E-6</v>
      </c>
      <c r="AI9" s="22">
        <f>CN_Summary_pretax!AN51</f>
        <v>7.7268280971456821E-6</v>
      </c>
      <c r="AJ9" s="22">
        <f>CN_Summary_pretax!AO51</f>
        <v>7.7268280971456838E-6</v>
      </c>
      <c r="AK9" s="22">
        <f>CN_Summary_pretax!AP51</f>
        <v>7.7268280971456821E-6</v>
      </c>
      <c r="AL9" s="22">
        <f>CN_Summary_pretax!AQ51</f>
        <v>7.7268280971456821E-6</v>
      </c>
      <c r="AM9" s="22">
        <f>CN_Summary_pretax!AR51</f>
        <v>7.7268280971456821E-6</v>
      </c>
      <c r="AN9" s="22">
        <f>CN_Summary_pretax!AS51</f>
        <v>7.7268280971456804E-6</v>
      </c>
      <c r="AO9" s="22">
        <f>CN_Summary_pretax!AT51</f>
        <v>7.7268280971456821E-6</v>
      </c>
      <c r="AP9" s="22">
        <f>CN_Summary_pretax!AU51</f>
        <v>7.7268280971456787E-6</v>
      </c>
    </row>
  </sheetData>
  <phoneticPr fontId="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2565E-1A95-40D0-8D37-58926F4BD136}">
  <sheetPr>
    <tabColor rgb="FF002060"/>
  </sheetPr>
  <dimension ref="A1:AP9"/>
  <sheetViews>
    <sheetView workbookViewId="0">
      <selection activeCell="B2" sqref="B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CN_Summary_pretax!G54</f>
        <v>1.0622910139511859E-5</v>
      </c>
      <c r="C2" s="22">
        <f>CN_Summary_pretax!H54</f>
        <v>1.4082965209053037E-5</v>
      </c>
      <c r="D2" s="22">
        <f>CN_Summary_pretax!I54</f>
        <v>1.5078266935884773E-5</v>
      </c>
      <c r="E2" s="22">
        <f>CN_Summary_pretax!J54</f>
        <v>1.5416216165197419E-5</v>
      </c>
      <c r="F2" s="22">
        <f>CN_Summary_pretax!K54</f>
        <v>1.5314698347782803E-5</v>
      </c>
      <c r="G2" s="22">
        <f>CN_Summary_pretax!L54</f>
        <v>1.5147696726248078E-5</v>
      </c>
      <c r="H2" s="22">
        <f>CN_Summary_pretax!M54</f>
        <v>1.5036248822216439E-5</v>
      </c>
      <c r="I2" s="22">
        <f>CN_Summary_pretax!N54</f>
        <v>1.5066217014358961E-5</v>
      </c>
      <c r="J2" s="22">
        <f>CN_Summary_pretax!O54</f>
        <v>1.5661449967533155E-5</v>
      </c>
      <c r="K2" s="22">
        <f>CN_Summary_pretax!P54</f>
        <v>1.5955468114664892E-5</v>
      </c>
      <c r="L2" s="22">
        <f>CN_Summary_pretax!Q54</f>
        <v>1.6364662720223169E-5</v>
      </c>
      <c r="M2" s="22">
        <f>CN_Summary_pretax!R54</f>
        <v>1.7599862950195678E-5</v>
      </c>
      <c r="N2" s="22">
        <f>CN_Summary_pretax!S54</f>
        <v>1.7557122840788229E-5</v>
      </c>
      <c r="O2" s="22">
        <f>CN_Summary_pretax!T54</f>
        <v>1.7936948859325895E-5</v>
      </c>
      <c r="P2" s="22">
        <f>CN_Summary_pretax!U54</f>
        <v>1.8177699255043878E-5</v>
      </c>
      <c r="Q2" s="22">
        <f>CN_Summary_pretax!V54</f>
        <v>1.8723263403698525E-5</v>
      </c>
      <c r="R2" s="22">
        <f>CN_Summary_pretax!W54</f>
        <v>1.8446116657048539E-5</v>
      </c>
      <c r="S2" s="22">
        <f>CN_Summary_pretax!X54</f>
        <v>1.8550659094491848E-5</v>
      </c>
      <c r="T2" s="22">
        <f>CN_Summary_pretax!Y54</f>
        <v>1.8865871531238152E-5</v>
      </c>
      <c r="U2" s="22">
        <f>CN_Summary_pretax!Z54</f>
        <v>1.9152530492853742E-5</v>
      </c>
      <c r="V2" s="22">
        <f>CN_Summary_pretax!AA54</f>
        <v>1.9229849601802764E-5</v>
      </c>
      <c r="W2" s="22">
        <f>CN_Summary_pretax!AB54</f>
        <v>1.9440302460270124E-5</v>
      </c>
      <c r="X2" s="22">
        <f>CN_Summary_pretax!AC54</f>
        <v>1.9656912374937444E-5</v>
      </c>
      <c r="Y2" s="22">
        <f>CN_Summary_pretax!AD54</f>
        <v>1.966732468707192E-5</v>
      </c>
      <c r="Z2" s="22">
        <f>CN_Summary_pretax!AE54</f>
        <v>1.9820493665030563E-5</v>
      </c>
      <c r="AA2" s="22">
        <f>CN_Summary_pretax!AF54</f>
        <v>2.0044438402605329E-5</v>
      </c>
      <c r="AB2" s="22">
        <f>CN_Summary_pretax!AG54</f>
        <v>2.0326467584572896E-5</v>
      </c>
      <c r="AC2" s="22">
        <f>CN_Summary_pretax!AH54</f>
        <v>2.045621930787191E-5</v>
      </c>
      <c r="AD2" s="22">
        <f>CN_Summary_pretax!AI54</f>
        <v>2.0608474742086541E-5</v>
      </c>
      <c r="AE2" s="22">
        <f>CN_Summary_pretax!AJ54</f>
        <v>2.0746632675452363E-5</v>
      </c>
      <c r="AF2" s="22">
        <f>CN_Summary_pretax!AK54</f>
        <v>2.0974879688524423E-5</v>
      </c>
      <c r="AG2" s="22">
        <f>CN_Summary_pretax!AL54</f>
        <v>2.1118668011307406E-5</v>
      </c>
      <c r="AH2" s="22">
        <f>CN_Summary_pretax!AM54</f>
        <v>2.1290402910923983E-5</v>
      </c>
      <c r="AI2" s="22">
        <f>CN_Summary_pretax!AN54</f>
        <v>2.1471303809156657E-5</v>
      </c>
      <c r="AJ2" s="22">
        <f>CN_Summary_pretax!AO54</f>
        <v>2.1668270989268717E-5</v>
      </c>
      <c r="AK2" s="22">
        <f>CN_Summary_pretax!AP54</f>
        <v>2.1840356884968664E-5</v>
      </c>
      <c r="AL2" s="22">
        <f>CN_Summary_pretax!AQ54</f>
        <v>2.2002080521048095E-5</v>
      </c>
      <c r="AM2" s="22">
        <f>CN_Summary_pretax!AR54</f>
        <v>2.2165370787132066E-5</v>
      </c>
      <c r="AN2" s="22">
        <f>CN_Summary_pretax!AS54</f>
        <v>2.2347920295614625E-5</v>
      </c>
      <c r="AO2" s="22">
        <f>CN_Summary_pretax!AT54</f>
        <v>2.2527216221640181E-5</v>
      </c>
      <c r="AP2" s="22">
        <f>CN_Summary_pretax!AU54</f>
        <v>2.2704514624067029E-5</v>
      </c>
    </row>
    <row r="3" spans="1:42">
      <c r="A3" s="115" t="s">
        <v>3669</v>
      </c>
      <c r="B3" s="22">
        <f>CN_Summary_pretax!G55</f>
        <v>1.0622910139511859E-5</v>
      </c>
      <c r="C3" s="22">
        <f>CN_Summary_pretax!H55</f>
        <v>1.4082965209053037E-5</v>
      </c>
      <c r="D3" s="22">
        <f>CN_Summary_pretax!I55</f>
        <v>1.5078266935884773E-5</v>
      </c>
      <c r="E3" s="22">
        <f>CN_Summary_pretax!J55</f>
        <v>1.5416216165197419E-5</v>
      </c>
      <c r="F3" s="22">
        <f>CN_Summary_pretax!K55</f>
        <v>1.5314698347782803E-5</v>
      </c>
      <c r="G3" s="22">
        <f>CN_Summary_pretax!L55</f>
        <v>1.5147696726248078E-5</v>
      </c>
      <c r="H3" s="22">
        <f>CN_Summary_pretax!M55</f>
        <v>1.5036248822216439E-5</v>
      </c>
      <c r="I3" s="22">
        <f>CN_Summary_pretax!N55</f>
        <v>1.5066217014358961E-5</v>
      </c>
      <c r="J3" s="22">
        <f>CN_Summary_pretax!O55</f>
        <v>1.5661449967533155E-5</v>
      </c>
      <c r="K3" s="22">
        <f>CN_Summary_pretax!P55</f>
        <v>1.5955468114664892E-5</v>
      </c>
      <c r="L3" s="22">
        <f>CN_Summary_pretax!Q55</f>
        <v>1.6364662720223169E-5</v>
      </c>
      <c r="M3" s="22">
        <f>CN_Summary_pretax!R55</f>
        <v>1.7599862950195678E-5</v>
      </c>
      <c r="N3" s="22">
        <f>CN_Summary_pretax!S55</f>
        <v>1.7557122840788229E-5</v>
      </c>
      <c r="O3" s="22">
        <f>CN_Summary_pretax!T55</f>
        <v>1.7936948859325895E-5</v>
      </c>
      <c r="P3" s="22">
        <f>CN_Summary_pretax!U55</f>
        <v>1.8177699255043878E-5</v>
      </c>
      <c r="Q3" s="22">
        <f>CN_Summary_pretax!V55</f>
        <v>1.8723263403698525E-5</v>
      </c>
      <c r="R3" s="22">
        <f>CN_Summary_pretax!W55</f>
        <v>1.8446116657048539E-5</v>
      </c>
      <c r="S3" s="22">
        <f>CN_Summary_pretax!X55</f>
        <v>1.8550659094491848E-5</v>
      </c>
      <c r="T3" s="22">
        <f>CN_Summary_pretax!Y55</f>
        <v>1.8865871531238152E-5</v>
      </c>
      <c r="U3" s="22">
        <f>CN_Summary_pretax!Z55</f>
        <v>1.9152530492853742E-5</v>
      </c>
      <c r="V3" s="22">
        <f>CN_Summary_pretax!AA55</f>
        <v>1.9229849601802764E-5</v>
      </c>
      <c r="W3" s="22">
        <f>CN_Summary_pretax!AB55</f>
        <v>1.9440302460270124E-5</v>
      </c>
      <c r="X3" s="22">
        <f>CN_Summary_pretax!AC55</f>
        <v>1.9656912374937444E-5</v>
      </c>
      <c r="Y3" s="22">
        <f>CN_Summary_pretax!AD55</f>
        <v>1.966732468707192E-5</v>
      </c>
      <c r="Z3" s="22">
        <f>CN_Summary_pretax!AE55</f>
        <v>1.9820493665030563E-5</v>
      </c>
      <c r="AA3" s="22">
        <f>CN_Summary_pretax!AF55</f>
        <v>2.0044438402605329E-5</v>
      </c>
      <c r="AB3" s="22">
        <f>CN_Summary_pretax!AG55</f>
        <v>2.0326467584572896E-5</v>
      </c>
      <c r="AC3" s="22">
        <f>CN_Summary_pretax!AH55</f>
        <v>2.045621930787191E-5</v>
      </c>
      <c r="AD3" s="22">
        <f>CN_Summary_pretax!AI55</f>
        <v>2.0608474742086541E-5</v>
      </c>
      <c r="AE3" s="22">
        <f>CN_Summary_pretax!AJ55</f>
        <v>2.0746632675452363E-5</v>
      </c>
      <c r="AF3" s="22">
        <f>CN_Summary_pretax!AK55</f>
        <v>2.0974879688524423E-5</v>
      </c>
      <c r="AG3" s="22">
        <f>CN_Summary_pretax!AL55</f>
        <v>2.1118668011307406E-5</v>
      </c>
      <c r="AH3" s="22">
        <f>CN_Summary_pretax!AM55</f>
        <v>2.1290402910923983E-5</v>
      </c>
      <c r="AI3" s="22">
        <f>CN_Summary_pretax!AN55</f>
        <v>2.1471303809156657E-5</v>
      </c>
      <c r="AJ3" s="22">
        <f>CN_Summary_pretax!AO55</f>
        <v>2.1668270989268717E-5</v>
      </c>
      <c r="AK3" s="22">
        <f>CN_Summary_pretax!AP55</f>
        <v>2.1840356884968664E-5</v>
      </c>
      <c r="AL3" s="22">
        <f>CN_Summary_pretax!AQ55</f>
        <v>2.2002080521048095E-5</v>
      </c>
      <c r="AM3" s="22">
        <f>CN_Summary_pretax!AR55</f>
        <v>2.2165370787132066E-5</v>
      </c>
      <c r="AN3" s="22">
        <f>CN_Summary_pretax!AS55</f>
        <v>2.2347920295614625E-5</v>
      </c>
      <c r="AO3" s="22">
        <f>CN_Summary_pretax!AT55</f>
        <v>2.2527216221640181E-5</v>
      </c>
      <c r="AP3" s="22">
        <f>CN_Summary_pretax!AU55</f>
        <v>2.2704514624067029E-5</v>
      </c>
    </row>
    <row r="4" spans="1:42">
      <c r="A4" s="115" t="s">
        <v>3670</v>
      </c>
      <c r="B4" s="22">
        <f>CN_Summary_pretax!G56</f>
        <v>1.0622910139511859E-5</v>
      </c>
      <c r="C4" s="22">
        <f>CN_Summary_pretax!H56</f>
        <v>1.4082965209053037E-5</v>
      </c>
      <c r="D4" s="22">
        <f>CN_Summary_pretax!I56</f>
        <v>1.5078266935884773E-5</v>
      </c>
      <c r="E4" s="22">
        <f>CN_Summary_pretax!J56</f>
        <v>1.5416216165197419E-5</v>
      </c>
      <c r="F4" s="22">
        <f>CN_Summary_pretax!K56</f>
        <v>1.5314698347782803E-5</v>
      </c>
      <c r="G4" s="22">
        <f>CN_Summary_pretax!L56</f>
        <v>1.5147696726248078E-5</v>
      </c>
      <c r="H4" s="22">
        <f>CN_Summary_pretax!M56</f>
        <v>1.5036248822216439E-5</v>
      </c>
      <c r="I4" s="22">
        <f>CN_Summary_pretax!N56</f>
        <v>1.5066217014358961E-5</v>
      </c>
      <c r="J4" s="22">
        <f>CN_Summary_pretax!O56</f>
        <v>1.5661449967533155E-5</v>
      </c>
      <c r="K4" s="22">
        <f>CN_Summary_pretax!P56</f>
        <v>1.5955468114664892E-5</v>
      </c>
      <c r="L4" s="22">
        <f>CN_Summary_pretax!Q56</f>
        <v>1.6364662720223169E-5</v>
      </c>
      <c r="M4" s="22">
        <f>CN_Summary_pretax!R56</f>
        <v>1.7599862950195678E-5</v>
      </c>
      <c r="N4" s="22">
        <f>CN_Summary_pretax!S56</f>
        <v>1.7557122840788229E-5</v>
      </c>
      <c r="O4" s="22">
        <f>CN_Summary_pretax!T56</f>
        <v>1.7936948859325895E-5</v>
      </c>
      <c r="P4" s="22">
        <f>CN_Summary_pretax!U56</f>
        <v>1.8177699255043878E-5</v>
      </c>
      <c r="Q4" s="22">
        <f>CN_Summary_pretax!V56</f>
        <v>1.8723263403698525E-5</v>
      </c>
      <c r="R4" s="22">
        <f>CN_Summary_pretax!W56</f>
        <v>1.8446116657048539E-5</v>
      </c>
      <c r="S4" s="22">
        <f>CN_Summary_pretax!X56</f>
        <v>1.8550659094491848E-5</v>
      </c>
      <c r="T4" s="22">
        <f>CN_Summary_pretax!Y56</f>
        <v>1.8865871531238152E-5</v>
      </c>
      <c r="U4" s="22">
        <f>CN_Summary_pretax!Z56</f>
        <v>1.9152530492853742E-5</v>
      </c>
      <c r="V4" s="22">
        <f>CN_Summary_pretax!AA56</f>
        <v>1.9229849601802764E-5</v>
      </c>
      <c r="W4" s="22">
        <f>CN_Summary_pretax!AB56</f>
        <v>1.9440302460270124E-5</v>
      </c>
      <c r="X4" s="22">
        <f>CN_Summary_pretax!AC56</f>
        <v>1.9656912374937444E-5</v>
      </c>
      <c r="Y4" s="22">
        <f>CN_Summary_pretax!AD56</f>
        <v>1.966732468707192E-5</v>
      </c>
      <c r="Z4" s="22">
        <f>CN_Summary_pretax!AE56</f>
        <v>1.9820493665030563E-5</v>
      </c>
      <c r="AA4" s="22">
        <f>CN_Summary_pretax!AF56</f>
        <v>2.0044438402605329E-5</v>
      </c>
      <c r="AB4" s="22">
        <f>CN_Summary_pretax!AG56</f>
        <v>2.0326467584572896E-5</v>
      </c>
      <c r="AC4" s="22">
        <f>CN_Summary_pretax!AH56</f>
        <v>2.045621930787191E-5</v>
      </c>
      <c r="AD4" s="22">
        <f>CN_Summary_pretax!AI56</f>
        <v>2.0608474742086541E-5</v>
      </c>
      <c r="AE4" s="22">
        <f>CN_Summary_pretax!AJ56</f>
        <v>2.0746632675452363E-5</v>
      </c>
      <c r="AF4" s="22">
        <f>CN_Summary_pretax!AK56</f>
        <v>2.0974879688524423E-5</v>
      </c>
      <c r="AG4" s="22">
        <f>CN_Summary_pretax!AL56</f>
        <v>2.1118668011307406E-5</v>
      </c>
      <c r="AH4" s="22">
        <f>CN_Summary_pretax!AM56</f>
        <v>2.1290402910923983E-5</v>
      </c>
      <c r="AI4" s="22">
        <f>CN_Summary_pretax!AN56</f>
        <v>2.1471303809156657E-5</v>
      </c>
      <c r="AJ4" s="22">
        <f>CN_Summary_pretax!AO56</f>
        <v>2.1668270989268717E-5</v>
      </c>
      <c r="AK4" s="22">
        <f>CN_Summary_pretax!AP56</f>
        <v>2.1840356884968664E-5</v>
      </c>
      <c r="AL4" s="22">
        <f>CN_Summary_pretax!AQ56</f>
        <v>2.2002080521048095E-5</v>
      </c>
      <c r="AM4" s="22">
        <f>CN_Summary_pretax!AR56</f>
        <v>2.2165370787132066E-5</v>
      </c>
      <c r="AN4" s="22">
        <f>CN_Summary_pretax!AS56</f>
        <v>2.2347920295614625E-5</v>
      </c>
      <c r="AO4" s="22">
        <f>CN_Summary_pretax!AT56</f>
        <v>2.2527216221640181E-5</v>
      </c>
      <c r="AP4" s="22">
        <f>CN_Summary_pretax!AU56</f>
        <v>2.2704514624067029E-5</v>
      </c>
    </row>
    <row r="5" spans="1:42">
      <c r="A5" s="115" t="s">
        <v>3671</v>
      </c>
      <c r="B5" s="22">
        <f>CN_Summary_pretax!G57</f>
        <v>1.0622910139511859E-5</v>
      </c>
      <c r="C5" s="22">
        <f>CN_Summary_pretax!H57</f>
        <v>1.4082965209053037E-5</v>
      </c>
      <c r="D5" s="22">
        <f>CN_Summary_pretax!I57</f>
        <v>1.5078266935884773E-5</v>
      </c>
      <c r="E5" s="22">
        <f>CN_Summary_pretax!J57</f>
        <v>1.5416216165197419E-5</v>
      </c>
      <c r="F5" s="22">
        <f>CN_Summary_pretax!K57</f>
        <v>1.5314698347782803E-5</v>
      </c>
      <c r="G5" s="22">
        <f>CN_Summary_pretax!L57</f>
        <v>1.5147696726248078E-5</v>
      </c>
      <c r="H5" s="22">
        <f>CN_Summary_pretax!M57</f>
        <v>1.5036248822216439E-5</v>
      </c>
      <c r="I5" s="22">
        <f>CN_Summary_pretax!N57</f>
        <v>1.5066217014358961E-5</v>
      </c>
      <c r="J5" s="22">
        <f>CN_Summary_pretax!O57</f>
        <v>1.5661449967533155E-5</v>
      </c>
      <c r="K5" s="22">
        <f>CN_Summary_pretax!P57</f>
        <v>1.5955468114664892E-5</v>
      </c>
      <c r="L5" s="22">
        <f>CN_Summary_pretax!Q57</f>
        <v>1.6364662720223169E-5</v>
      </c>
      <c r="M5" s="22">
        <f>CN_Summary_pretax!R57</f>
        <v>1.7599862950195678E-5</v>
      </c>
      <c r="N5" s="22">
        <f>CN_Summary_pretax!S57</f>
        <v>1.7557122840788229E-5</v>
      </c>
      <c r="O5" s="22">
        <f>CN_Summary_pretax!T57</f>
        <v>1.7936948859325895E-5</v>
      </c>
      <c r="P5" s="22">
        <f>CN_Summary_pretax!U57</f>
        <v>1.8177699255043878E-5</v>
      </c>
      <c r="Q5" s="22">
        <f>CN_Summary_pretax!V57</f>
        <v>1.8723263403698525E-5</v>
      </c>
      <c r="R5" s="22">
        <f>CN_Summary_pretax!W57</f>
        <v>1.8446116657048539E-5</v>
      </c>
      <c r="S5" s="22">
        <f>CN_Summary_pretax!X57</f>
        <v>1.8550659094491848E-5</v>
      </c>
      <c r="T5" s="22">
        <f>CN_Summary_pretax!Y57</f>
        <v>1.8865871531238152E-5</v>
      </c>
      <c r="U5" s="22">
        <f>CN_Summary_pretax!Z57</f>
        <v>1.9152530492853742E-5</v>
      </c>
      <c r="V5" s="22">
        <f>CN_Summary_pretax!AA57</f>
        <v>1.9229849601802764E-5</v>
      </c>
      <c r="W5" s="22">
        <f>CN_Summary_pretax!AB57</f>
        <v>1.9440302460270124E-5</v>
      </c>
      <c r="X5" s="22">
        <f>CN_Summary_pretax!AC57</f>
        <v>1.9656912374937444E-5</v>
      </c>
      <c r="Y5" s="22">
        <f>CN_Summary_pretax!AD57</f>
        <v>1.966732468707192E-5</v>
      </c>
      <c r="Z5" s="22">
        <f>CN_Summary_pretax!AE57</f>
        <v>1.9820493665030563E-5</v>
      </c>
      <c r="AA5" s="22">
        <f>CN_Summary_pretax!AF57</f>
        <v>2.0044438402605329E-5</v>
      </c>
      <c r="AB5" s="22">
        <f>CN_Summary_pretax!AG57</f>
        <v>2.0326467584572896E-5</v>
      </c>
      <c r="AC5" s="22">
        <f>CN_Summary_pretax!AH57</f>
        <v>2.045621930787191E-5</v>
      </c>
      <c r="AD5" s="22">
        <f>CN_Summary_pretax!AI57</f>
        <v>2.0608474742086541E-5</v>
      </c>
      <c r="AE5" s="22">
        <f>CN_Summary_pretax!AJ57</f>
        <v>2.0746632675452363E-5</v>
      </c>
      <c r="AF5" s="22">
        <f>CN_Summary_pretax!AK57</f>
        <v>2.0974879688524423E-5</v>
      </c>
      <c r="AG5" s="22">
        <f>CN_Summary_pretax!AL57</f>
        <v>2.1118668011307406E-5</v>
      </c>
      <c r="AH5" s="22">
        <f>CN_Summary_pretax!AM57</f>
        <v>2.1290402910923983E-5</v>
      </c>
      <c r="AI5" s="22">
        <f>CN_Summary_pretax!AN57</f>
        <v>2.1471303809156657E-5</v>
      </c>
      <c r="AJ5" s="22">
        <f>CN_Summary_pretax!AO57</f>
        <v>2.1668270989268717E-5</v>
      </c>
      <c r="AK5" s="22">
        <f>CN_Summary_pretax!AP57</f>
        <v>2.1840356884968664E-5</v>
      </c>
      <c r="AL5" s="22">
        <f>CN_Summary_pretax!AQ57</f>
        <v>2.2002080521048095E-5</v>
      </c>
      <c r="AM5" s="22">
        <f>CN_Summary_pretax!AR57</f>
        <v>2.2165370787132066E-5</v>
      </c>
      <c r="AN5" s="22">
        <f>CN_Summary_pretax!AS57</f>
        <v>2.2347920295614625E-5</v>
      </c>
      <c r="AO5" s="22">
        <f>CN_Summary_pretax!AT57</f>
        <v>2.2527216221640181E-5</v>
      </c>
      <c r="AP5" s="22">
        <f>CN_Summary_pretax!AU57</f>
        <v>2.2704514624067029E-5</v>
      </c>
    </row>
    <row r="6" spans="1:42">
      <c r="A6" s="115" t="s">
        <v>3672</v>
      </c>
      <c r="B6" s="22">
        <f>CN_Summary_pretax!G58</f>
        <v>1.0622910139511859E-5</v>
      </c>
      <c r="C6" s="22">
        <f>CN_Summary_pretax!H58</f>
        <v>1.4082965209053037E-5</v>
      </c>
      <c r="D6" s="22">
        <f>CN_Summary_pretax!I58</f>
        <v>1.5078266935884773E-5</v>
      </c>
      <c r="E6" s="22">
        <f>CN_Summary_pretax!J58</f>
        <v>1.5416216165197419E-5</v>
      </c>
      <c r="F6" s="22">
        <f>CN_Summary_pretax!K58</f>
        <v>1.5314698347782803E-5</v>
      </c>
      <c r="G6" s="22">
        <f>CN_Summary_pretax!L58</f>
        <v>1.5147696726248078E-5</v>
      </c>
      <c r="H6" s="22">
        <f>CN_Summary_pretax!M58</f>
        <v>1.5036248822216439E-5</v>
      </c>
      <c r="I6" s="22">
        <f>CN_Summary_pretax!N58</f>
        <v>1.5066217014358961E-5</v>
      </c>
      <c r="J6" s="22">
        <f>CN_Summary_pretax!O58</f>
        <v>1.5661449967533155E-5</v>
      </c>
      <c r="K6" s="22">
        <f>CN_Summary_pretax!P58</f>
        <v>1.5955468114664892E-5</v>
      </c>
      <c r="L6" s="22">
        <f>CN_Summary_pretax!Q58</f>
        <v>1.6364662720223169E-5</v>
      </c>
      <c r="M6" s="22">
        <f>CN_Summary_pretax!R58</f>
        <v>1.7599862950195678E-5</v>
      </c>
      <c r="N6" s="22">
        <f>CN_Summary_pretax!S58</f>
        <v>1.7557122840788229E-5</v>
      </c>
      <c r="O6" s="22">
        <f>CN_Summary_pretax!T58</f>
        <v>1.7936948859325895E-5</v>
      </c>
      <c r="P6" s="22">
        <f>CN_Summary_pretax!U58</f>
        <v>1.8177699255043878E-5</v>
      </c>
      <c r="Q6" s="22">
        <f>CN_Summary_pretax!V58</f>
        <v>1.8723263403698525E-5</v>
      </c>
      <c r="R6" s="22">
        <f>CN_Summary_pretax!W58</f>
        <v>1.8446116657048539E-5</v>
      </c>
      <c r="S6" s="22">
        <f>CN_Summary_pretax!X58</f>
        <v>1.8550659094491848E-5</v>
      </c>
      <c r="T6" s="22">
        <f>CN_Summary_pretax!Y58</f>
        <v>1.8865871531238152E-5</v>
      </c>
      <c r="U6" s="22">
        <f>CN_Summary_pretax!Z58</f>
        <v>1.9152530492853742E-5</v>
      </c>
      <c r="V6" s="22">
        <f>CN_Summary_pretax!AA58</f>
        <v>1.9229849601802764E-5</v>
      </c>
      <c r="W6" s="22">
        <f>CN_Summary_pretax!AB58</f>
        <v>1.9440302460270124E-5</v>
      </c>
      <c r="X6" s="22">
        <f>CN_Summary_pretax!AC58</f>
        <v>1.9656912374937444E-5</v>
      </c>
      <c r="Y6" s="22">
        <f>CN_Summary_pretax!AD58</f>
        <v>1.966732468707192E-5</v>
      </c>
      <c r="Z6" s="22">
        <f>CN_Summary_pretax!AE58</f>
        <v>1.9820493665030563E-5</v>
      </c>
      <c r="AA6" s="22">
        <f>CN_Summary_pretax!AF58</f>
        <v>2.0044438402605329E-5</v>
      </c>
      <c r="AB6" s="22">
        <f>CN_Summary_pretax!AG58</f>
        <v>2.0326467584572896E-5</v>
      </c>
      <c r="AC6" s="22">
        <f>CN_Summary_pretax!AH58</f>
        <v>2.045621930787191E-5</v>
      </c>
      <c r="AD6" s="22">
        <f>CN_Summary_pretax!AI58</f>
        <v>2.0608474742086541E-5</v>
      </c>
      <c r="AE6" s="22">
        <f>CN_Summary_pretax!AJ58</f>
        <v>2.0746632675452363E-5</v>
      </c>
      <c r="AF6" s="22">
        <f>CN_Summary_pretax!AK58</f>
        <v>2.0974879688524423E-5</v>
      </c>
      <c r="AG6" s="22">
        <f>CN_Summary_pretax!AL58</f>
        <v>2.1118668011307406E-5</v>
      </c>
      <c r="AH6" s="22">
        <f>CN_Summary_pretax!AM58</f>
        <v>2.1290402910923983E-5</v>
      </c>
      <c r="AI6" s="22">
        <f>CN_Summary_pretax!AN58</f>
        <v>2.1471303809156657E-5</v>
      </c>
      <c r="AJ6" s="22">
        <f>CN_Summary_pretax!AO58</f>
        <v>2.1668270989268717E-5</v>
      </c>
      <c r="AK6" s="22">
        <f>CN_Summary_pretax!AP58</f>
        <v>2.1840356884968664E-5</v>
      </c>
      <c r="AL6" s="22">
        <f>CN_Summary_pretax!AQ58</f>
        <v>2.2002080521048095E-5</v>
      </c>
      <c r="AM6" s="22">
        <f>CN_Summary_pretax!AR58</f>
        <v>2.2165370787132066E-5</v>
      </c>
      <c r="AN6" s="22">
        <f>CN_Summary_pretax!AS58</f>
        <v>2.2347920295614625E-5</v>
      </c>
      <c r="AO6" s="22">
        <f>CN_Summary_pretax!AT58</f>
        <v>2.2527216221640181E-5</v>
      </c>
      <c r="AP6" s="22">
        <f>CN_Summary_pretax!AU58</f>
        <v>2.2704514624067029E-5</v>
      </c>
    </row>
    <row r="7" spans="1:42">
      <c r="A7" s="115" t="s">
        <v>3673</v>
      </c>
      <c r="B7" s="22">
        <f>CN_Summary_pretax!G59</f>
        <v>1.0622910139511859E-5</v>
      </c>
      <c r="C7" s="22">
        <f>CN_Summary_pretax!H59</f>
        <v>1.4082965209053037E-5</v>
      </c>
      <c r="D7" s="22">
        <f>CN_Summary_pretax!I59</f>
        <v>1.5078266935884773E-5</v>
      </c>
      <c r="E7" s="22">
        <f>CN_Summary_pretax!J59</f>
        <v>1.5416216165197419E-5</v>
      </c>
      <c r="F7" s="22">
        <f>CN_Summary_pretax!K59</f>
        <v>1.5314698347782803E-5</v>
      </c>
      <c r="G7" s="22">
        <f>CN_Summary_pretax!L59</f>
        <v>1.5147696726248078E-5</v>
      </c>
      <c r="H7" s="22">
        <f>CN_Summary_pretax!M59</f>
        <v>1.5036248822216439E-5</v>
      </c>
      <c r="I7" s="22">
        <f>CN_Summary_pretax!N59</f>
        <v>1.5066217014358961E-5</v>
      </c>
      <c r="J7" s="22">
        <f>CN_Summary_pretax!O59</f>
        <v>1.5661449967533155E-5</v>
      </c>
      <c r="K7" s="22">
        <f>CN_Summary_pretax!P59</f>
        <v>1.5955468114664892E-5</v>
      </c>
      <c r="L7" s="22">
        <f>CN_Summary_pretax!Q59</f>
        <v>1.6364662720223169E-5</v>
      </c>
      <c r="M7" s="22">
        <f>CN_Summary_pretax!R59</f>
        <v>1.7599862950195678E-5</v>
      </c>
      <c r="N7" s="22">
        <f>CN_Summary_pretax!S59</f>
        <v>1.7557122840788229E-5</v>
      </c>
      <c r="O7" s="22">
        <f>CN_Summary_pretax!T59</f>
        <v>1.7936948859325895E-5</v>
      </c>
      <c r="P7" s="22">
        <f>CN_Summary_pretax!U59</f>
        <v>1.8177699255043878E-5</v>
      </c>
      <c r="Q7" s="22">
        <f>CN_Summary_pretax!V59</f>
        <v>1.8723263403698525E-5</v>
      </c>
      <c r="R7" s="22">
        <f>CN_Summary_pretax!W59</f>
        <v>1.8446116657048539E-5</v>
      </c>
      <c r="S7" s="22">
        <f>CN_Summary_pretax!X59</f>
        <v>1.8550659094491848E-5</v>
      </c>
      <c r="T7" s="22">
        <f>CN_Summary_pretax!Y59</f>
        <v>1.8865871531238152E-5</v>
      </c>
      <c r="U7" s="22">
        <f>CN_Summary_pretax!Z59</f>
        <v>1.9152530492853742E-5</v>
      </c>
      <c r="V7" s="22">
        <f>CN_Summary_pretax!AA59</f>
        <v>1.9229849601802764E-5</v>
      </c>
      <c r="W7" s="22">
        <f>CN_Summary_pretax!AB59</f>
        <v>1.9440302460270124E-5</v>
      </c>
      <c r="X7" s="22">
        <f>CN_Summary_pretax!AC59</f>
        <v>1.9656912374937444E-5</v>
      </c>
      <c r="Y7" s="22">
        <f>CN_Summary_pretax!AD59</f>
        <v>1.966732468707192E-5</v>
      </c>
      <c r="Z7" s="22">
        <f>CN_Summary_pretax!AE59</f>
        <v>1.9820493665030563E-5</v>
      </c>
      <c r="AA7" s="22">
        <f>CN_Summary_pretax!AF59</f>
        <v>2.0044438402605329E-5</v>
      </c>
      <c r="AB7" s="22">
        <f>CN_Summary_pretax!AG59</f>
        <v>2.0326467584572896E-5</v>
      </c>
      <c r="AC7" s="22">
        <f>CN_Summary_pretax!AH59</f>
        <v>2.045621930787191E-5</v>
      </c>
      <c r="AD7" s="22">
        <f>CN_Summary_pretax!AI59</f>
        <v>2.0608474742086541E-5</v>
      </c>
      <c r="AE7" s="22">
        <f>CN_Summary_pretax!AJ59</f>
        <v>2.0746632675452363E-5</v>
      </c>
      <c r="AF7" s="22">
        <f>CN_Summary_pretax!AK59</f>
        <v>2.0974879688524423E-5</v>
      </c>
      <c r="AG7" s="22">
        <f>CN_Summary_pretax!AL59</f>
        <v>2.1118668011307406E-5</v>
      </c>
      <c r="AH7" s="22">
        <f>CN_Summary_pretax!AM59</f>
        <v>2.1290402910923983E-5</v>
      </c>
      <c r="AI7" s="22">
        <f>CN_Summary_pretax!AN59</f>
        <v>2.1471303809156657E-5</v>
      </c>
      <c r="AJ7" s="22">
        <f>CN_Summary_pretax!AO59</f>
        <v>2.1668270989268717E-5</v>
      </c>
      <c r="AK7" s="22">
        <f>CN_Summary_pretax!AP59</f>
        <v>2.1840356884968664E-5</v>
      </c>
      <c r="AL7" s="22">
        <f>CN_Summary_pretax!AQ59</f>
        <v>2.2002080521048095E-5</v>
      </c>
      <c r="AM7" s="22">
        <f>CN_Summary_pretax!AR59</f>
        <v>2.2165370787132066E-5</v>
      </c>
      <c r="AN7" s="22">
        <f>CN_Summary_pretax!AS59</f>
        <v>2.2347920295614625E-5</v>
      </c>
      <c r="AO7" s="22">
        <f>CN_Summary_pretax!AT59</f>
        <v>2.2527216221640181E-5</v>
      </c>
      <c r="AP7" s="22">
        <f>CN_Summary_pretax!AU59</f>
        <v>2.2704514624067029E-5</v>
      </c>
    </row>
    <row r="8" spans="1:42">
      <c r="A8" s="115" t="s">
        <v>3674</v>
      </c>
      <c r="B8" s="22">
        <f>CN_Summary_pretax!G60</f>
        <v>1.0622910139511859E-5</v>
      </c>
      <c r="C8" s="22">
        <f>CN_Summary_pretax!H60</f>
        <v>1.4082965209053037E-5</v>
      </c>
      <c r="D8" s="22">
        <f>CN_Summary_pretax!I60</f>
        <v>1.5078266935884773E-5</v>
      </c>
      <c r="E8" s="22">
        <f>CN_Summary_pretax!J60</f>
        <v>1.5416216165197419E-5</v>
      </c>
      <c r="F8" s="22">
        <f>CN_Summary_pretax!K60</f>
        <v>1.5314698347782803E-5</v>
      </c>
      <c r="G8" s="22">
        <f>CN_Summary_pretax!L60</f>
        <v>1.5147696726248078E-5</v>
      </c>
      <c r="H8" s="22">
        <f>CN_Summary_pretax!M60</f>
        <v>1.5036248822216439E-5</v>
      </c>
      <c r="I8" s="22">
        <f>CN_Summary_pretax!N60</f>
        <v>1.5066217014358961E-5</v>
      </c>
      <c r="J8" s="22">
        <f>CN_Summary_pretax!O60</f>
        <v>1.5661449967533155E-5</v>
      </c>
      <c r="K8" s="22">
        <f>CN_Summary_pretax!P60</f>
        <v>1.5955468114664892E-5</v>
      </c>
      <c r="L8" s="22">
        <f>CN_Summary_pretax!Q60</f>
        <v>1.6364662720223169E-5</v>
      </c>
      <c r="M8" s="22">
        <f>CN_Summary_pretax!R60</f>
        <v>1.7599862950195678E-5</v>
      </c>
      <c r="N8" s="22">
        <f>CN_Summary_pretax!S60</f>
        <v>1.7557122840788229E-5</v>
      </c>
      <c r="O8" s="22">
        <f>CN_Summary_pretax!T60</f>
        <v>1.7936948859325895E-5</v>
      </c>
      <c r="P8" s="22">
        <f>CN_Summary_pretax!U60</f>
        <v>1.8177699255043878E-5</v>
      </c>
      <c r="Q8" s="22">
        <f>CN_Summary_pretax!V60</f>
        <v>1.8723263403698525E-5</v>
      </c>
      <c r="R8" s="22">
        <f>CN_Summary_pretax!W60</f>
        <v>1.8446116657048539E-5</v>
      </c>
      <c r="S8" s="22">
        <f>CN_Summary_pretax!X60</f>
        <v>1.8550659094491848E-5</v>
      </c>
      <c r="T8" s="22">
        <f>CN_Summary_pretax!Y60</f>
        <v>1.8865871531238152E-5</v>
      </c>
      <c r="U8" s="22">
        <f>CN_Summary_pretax!Z60</f>
        <v>1.9152530492853742E-5</v>
      </c>
      <c r="V8" s="22">
        <f>CN_Summary_pretax!AA60</f>
        <v>1.9229849601802764E-5</v>
      </c>
      <c r="W8" s="22">
        <f>CN_Summary_pretax!AB60</f>
        <v>1.9440302460270124E-5</v>
      </c>
      <c r="X8" s="22">
        <f>CN_Summary_pretax!AC60</f>
        <v>1.9656912374937444E-5</v>
      </c>
      <c r="Y8" s="22">
        <f>CN_Summary_pretax!AD60</f>
        <v>1.966732468707192E-5</v>
      </c>
      <c r="Z8" s="22">
        <f>CN_Summary_pretax!AE60</f>
        <v>1.9820493665030563E-5</v>
      </c>
      <c r="AA8" s="22">
        <f>CN_Summary_pretax!AF60</f>
        <v>2.0044438402605329E-5</v>
      </c>
      <c r="AB8" s="22">
        <f>CN_Summary_pretax!AG60</f>
        <v>2.0326467584572896E-5</v>
      </c>
      <c r="AC8" s="22">
        <f>CN_Summary_pretax!AH60</f>
        <v>2.045621930787191E-5</v>
      </c>
      <c r="AD8" s="22">
        <f>CN_Summary_pretax!AI60</f>
        <v>2.0608474742086541E-5</v>
      </c>
      <c r="AE8" s="22">
        <f>CN_Summary_pretax!AJ60</f>
        <v>2.0746632675452363E-5</v>
      </c>
      <c r="AF8" s="22">
        <f>CN_Summary_pretax!AK60</f>
        <v>2.0974879688524423E-5</v>
      </c>
      <c r="AG8" s="22">
        <f>CN_Summary_pretax!AL60</f>
        <v>2.1118668011307406E-5</v>
      </c>
      <c r="AH8" s="22">
        <f>CN_Summary_pretax!AM60</f>
        <v>2.1290402910923983E-5</v>
      </c>
      <c r="AI8" s="22">
        <f>CN_Summary_pretax!AN60</f>
        <v>2.1471303809156657E-5</v>
      </c>
      <c r="AJ8" s="22">
        <f>CN_Summary_pretax!AO60</f>
        <v>2.1668270989268717E-5</v>
      </c>
      <c r="AK8" s="22">
        <f>CN_Summary_pretax!AP60</f>
        <v>2.1840356884968664E-5</v>
      </c>
      <c r="AL8" s="22">
        <f>CN_Summary_pretax!AQ60</f>
        <v>2.2002080521048095E-5</v>
      </c>
      <c r="AM8" s="22">
        <f>CN_Summary_pretax!AR60</f>
        <v>2.2165370787132066E-5</v>
      </c>
      <c r="AN8" s="22">
        <f>CN_Summary_pretax!AS60</f>
        <v>2.2347920295614625E-5</v>
      </c>
      <c r="AO8" s="22">
        <f>CN_Summary_pretax!AT60</f>
        <v>2.2527216221640181E-5</v>
      </c>
      <c r="AP8" s="22">
        <f>CN_Summary_pretax!AU60</f>
        <v>2.2704514624067029E-5</v>
      </c>
    </row>
    <row r="9" spans="1:42">
      <c r="A9" s="115" t="s">
        <v>3675</v>
      </c>
      <c r="B9" s="22">
        <f>CN_Summary_pretax!G61</f>
        <v>1.0622910139511859E-5</v>
      </c>
      <c r="C9" s="22">
        <f>CN_Summary_pretax!H61</f>
        <v>1.4082965209053037E-5</v>
      </c>
      <c r="D9" s="22">
        <f>CN_Summary_pretax!I61</f>
        <v>1.5078266935884773E-5</v>
      </c>
      <c r="E9" s="22">
        <f>CN_Summary_pretax!J61</f>
        <v>1.5416216165197419E-5</v>
      </c>
      <c r="F9" s="22">
        <f>CN_Summary_pretax!K61</f>
        <v>1.5314698347782803E-5</v>
      </c>
      <c r="G9" s="22">
        <f>CN_Summary_pretax!L61</f>
        <v>1.5147696726248078E-5</v>
      </c>
      <c r="H9" s="22">
        <f>CN_Summary_pretax!M61</f>
        <v>1.5036248822216439E-5</v>
      </c>
      <c r="I9" s="22">
        <f>CN_Summary_pretax!N61</f>
        <v>1.5066217014358961E-5</v>
      </c>
      <c r="J9" s="22">
        <f>CN_Summary_pretax!O61</f>
        <v>1.5661449967533155E-5</v>
      </c>
      <c r="K9" s="22">
        <f>CN_Summary_pretax!P61</f>
        <v>1.5955468114664892E-5</v>
      </c>
      <c r="L9" s="22">
        <f>CN_Summary_pretax!Q61</f>
        <v>1.6364662720223169E-5</v>
      </c>
      <c r="M9" s="22">
        <f>CN_Summary_pretax!R61</f>
        <v>1.7599862950195678E-5</v>
      </c>
      <c r="N9" s="22">
        <f>CN_Summary_pretax!S61</f>
        <v>1.7557122840788229E-5</v>
      </c>
      <c r="O9" s="22">
        <f>CN_Summary_pretax!T61</f>
        <v>1.7936948859325895E-5</v>
      </c>
      <c r="P9" s="22">
        <f>CN_Summary_pretax!U61</f>
        <v>1.8177699255043878E-5</v>
      </c>
      <c r="Q9" s="22">
        <f>CN_Summary_pretax!V61</f>
        <v>1.8723263403698525E-5</v>
      </c>
      <c r="R9" s="22">
        <f>CN_Summary_pretax!W61</f>
        <v>1.8446116657048539E-5</v>
      </c>
      <c r="S9" s="22">
        <f>CN_Summary_pretax!X61</f>
        <v>1.8550659094491848E-5</v>
      </c>
      <c r="T9" s="22">
        <f>CN_Summary_pretax!Y61</f>
        <v>1.8865871531238152E-5</v>
      </c>
      <c r="U9" s="22">
        <f>CN_Summary_pretax!Z61</f>
        <v>1.9152530492853742E-5</v>
      </c>
      <c r="V9" s="22">
        <f>CN_Summary_pretax!AA61</f>
        <v>1.9229849601802764E-5</v>
      </c>
      <c r="W9" s="22">
        <f>CN_Summary_pretax!AB61</f>
        <v>1.9440302460270124E-5</v>
      </c>
      <c r="X9" s="22">
        <f>CN_Summary_pretax!AC61</f>
        <v>1.9656912374937444E-5</v>
      </c>
      <c r="Y9" s="22">
        <f>CN_Summary_pretax!AD61</f>
        <v>1.966732468707192E-5</v>
      </c>
      <c r="Z9" s="22">
        <f>CN_Summary_pretax!AE61</f>
        <v>1.9820493665030563E-5</v>
      </c>
      <c r="AA9" s="22">
        <f>CN_Summary_pretax!AF61</f>
        <v>2.0044438402605329E-5</v>
      </c>
      <c r="AB9" s="22">
        <f>CN_Summary_pretax!AG61</f>
        <v>2.0326467584572896E-5</v>
      </c>
      <c r="AC9" s="22">
        <f>CN_Summary_pretax!AH61</f>
        <v>2.045621930787191E-5</v>
      </c>
      <c r="AD9" s="22">
        <f>CN_Summary_pretax!AI61</f>
        <v>2.0608474742086541E-5</v>
      </c>
      <c r="AE9" s="22">
        <f>CN_Summary_pretax!AJ61</f>
        <v>2.0746632675452363E-5</v>
      </c>
      <c r="AF9" s="22">
        <f>CN_Summary_pretax!AK61</f>
        <v>2.0974879688524423E-5</v>
      </c>
      <c r="AG9" s="22">
        <f>CN_Summary_pretax!AL61</f>
        <v>2.1118668011307406E-5</v>
      </c>
      <c r="AH9" s="22">
        <f>CN_Summary_pretax!AM61</f>
        <v>2.1290402910923983E-5</v>
      </c>
      <c r="AI9" s="22">
        <f>CN_Summary_pretax!AN61</f>
        <v>2.1471303809156657E-5</v>
      </c>
      <c r="AJ9" s="22">
        <f>CN_Summary_pretax!AO61</f>
        <v>2.1668270989268717E-5</v>
      </c>
      <c r="AK9" s="22">
        <f>CN_Summary_pretax!AP61</f>
        <v>2.1840356884968664E-5</v>
      </c>
      <c r="AL9" s="22">
        <f>CN_Summary_pretax!AQ61</f>
        <v>2.2002080521048095E-5</v>
      </c>
      <c r="AM9" s="22">
        <f>CN_Summary_pretax!AR61</f>
        <v>2.2165370787132066E-5</v>
      </c>
      <c r="AN9" s="22">
        <f>CN_Summary_pretax!AS61</f>
        <v>2.2347920295614625E-5</v>
      </c>
      <c r="AO9" s="22">
        <f>CN_Summary_pretax!AT61</f>
        <v>2.2527216221640181E-5</v>
      </c>
      <c r="AP9" s="22">
        <f>CN_Summary_pretax!AU61</f>
        <v>2.2704514624067029E-5</v>
      </c>
    </row>
  </sheetData>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ADF5-82DE-4A1A-9F42-D9EB628E628C}">
  <sheetPr>
    <tabColor rgb="FF002060"/>
  </sheetPr>
  <dimension ref="A1:AP9"/>
  <sheetViews>
    <sheetView topLeftCell="AF1" workbookViewId="0">
      <selection activeCell="AH2" sqref="AH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CN_Summary_pretax!G64</f>
        <v>1.2022261789101034E-5</v>
      </c>
      <c r="C2" s="22">
        <f>CN_Summary_pretax!H64</f>
        <v>1.4190834326890725E-5</v>
      </c>
      <c r="D2" s="22">
        <f>CN_Summary_pretax!I64</f>
        <v>1.41414707378301E-5</v>
      </c>
      <c r="E2" s="22">
        <f>CN_Summary_pretax!J64</f>
        <v>1.5080156858510691E-5</v>
      </c>
      <c r="F2" s="22">
        <f>CN_Summary_pretax!K64</f>
        <v>1.6527011427427343E-5</v>
      </c>
      <c r="G2" s="22">
        <f>CN_Summary_pretax!L64</f>
        <v>1.6899350034039089E-5</v>
      </c>
      <c r="H2" s="22">
        <f>CN_Summary_pretax!M64</f>
        <v>1.7209129713334492E-5</v>
      </c>
      <c r="I2" s="22">
        <f>CN_Summary_pretax!N64</f>
        <v>1.7408564881274521E-5</v>
      </c>
      <c r="J2" s="22">
        <f>CN_Summary_pretax!O64</f>
        <v>1.8111466356325603E-5</v>
      </c>
      <c r="K2" s="22">
        <f>CN_Summary_pretax!P64</f>
        <v>1.8461110548262776E-5</v>
      </c>
      <c r="L2" s="22">
        <f>CN_Summary_pretax!Q64</f>
        <v>1.878361934733578E-5</v>
      </c>
      <c r="M2" s="22">
        <f>CN_Summary_pretax!R64</f>
        <v>1.9678007518183355E-5</v>
      </c>
      <c r="N2" s="22">
        <f>CN_Summary_pretax!S64</f>
        <v>1.9920142297801996E-5</v>
      </c>
      <c r="O2" s="22">
        <f>CN_Summary_pretax!T64</f>
        <v>2.0300338447841515E-5</v>
      </c>
      <c r="P2" s="22">
        <f>CN_Summary_pretax!U64</f>
        <v>2.0541938358733501E-5</v>
      </c>
      <c r="Q2" s="22">
        <f>CN_Summary_pretax!V64</f>
        <v>2.0723238477361242E-5</v>
      </c>
      <c r="R2" s="22">
        <f>CN_Summary_pretax!W64</f>
        <v>2.0468121629639314E-5</v>
      </c>
      <c r="S2" s="22">
        <f>CN_Summary_pretax!X64</f>
        <v>2.0419012513132466E-5</v>
      </c>
      <c r="T2" s="22">
        <f>CN_Summary_pretax!Y64</f>
        <v>2.0681956444803932E-5</v>
      </c>
      <c r="U2" s="22">
        <f>CN_Summary_pretax!Z64</f>
        <v>2.0930275841520328E-5</v>
      </c>
      <c r="V2" s="22">
        <f>CN_Summary_pretax!AA64</f>
        <v>2.0807048382438886E-5</v>
      </c>
      <c r="W2" s="22">
        <f>CN_Summary_pretax!AB64</f>
        <v>2.1240557192563088E-5</v>
      </c>
      <c r="X2" s="22">
        <f>CN_Summary_pretax!AC64</f>
        <v>2.1418234062107336E-5</v>
      </c>
      <c r="Y2" s="22">
        <f>CN_Summary_pretax!AD64</f>
        <v>2.1542765588690349E-5</v>
      </c>
      <c r="Z2" s="22">
        <f>CN_Summary_pretax!AE64</f>
        <v>2.1712422208261826E-5</v>
      </c>
      <c r="AA2" s="22">
        <f>CN_Summary_pretax!AF64</f>
        <v>2.1940237043397704E-5</v>
      </c>
      <c r="AB2" s="22">
        <f>CN_Summary_pretax!AG64</f>
        <v>2.2223983451074324E-5</v>
      </c>
      <c r="AC2" s="22">
        <f>CN_Summary_pretax!AH64</f>
        <v>2.2426383784959191E-5</v>
      </c>
      <c r="AD2" s="22">
        <f>CN_Summary_pretax!AI64</f>
        <v>2.2591506357104959E-5</v>
      </c>
      <c r="AE2" s="22">
        <f>CN_Summary_pretax!AJ64</f>
        <v>2.2718282325926463E-5</v>
      </c>
      <c r="AF2" s="22">
        <f>CN_Summary_pretax!AK64</f>
        <v>2.2926867971418738E-5</v>
      </c>
      <c r="AG2" s="22">
        <f>CN_Summary_pretax!AL64</f>
        <v>2.317576874246908E-5</v>
      </c>
      <c r="AH2" s="22">
        <f>CN_Summary_pretax!AM64</f>
        <v>2.3345989446419292E-5</v>
      </c>
      <c r="AI2" s="22">
        <f>CN_Summary_pretax!AN64</f>
        <v>2.3551371378197199E-5</v>
      </c>
      <c r="AJ2" s="22">
        <f>CN_Summary_pretax!AO64</f>
        <v>2.3758592240485432E-5</v>
      </c>
      <c r="AK2" s="22">
        <f>CN_Summary_pretax!AP64</f>
        <v>2.3954247923556831E-5</v>
      </c>
      <c r="AL2" s="22">
        <f>CN_Summary_pretax!AQ64</f>
        <v>2.4140288511364006E-5</v>
      </c>
      <c r="AM2" s="22">
        <f>CN_Summary_pretax!AR64</f>
        <v>2.4325545962208126E-5</v>
      </c>
      <c r="AN2" s="22">
        <f>CN_Summary_pretax!AS64</f>
        <v>2.4525234284193594E-5</v>
      </c>
      <c r="AO2" s="22">
        <f>CN_Summary_pretax!AT64</f>
        <v>2.4730745937939295E-5</v>
      </c>
      <c r="AP2" s="22">
        <f>CN_Summary_pretax!AU64</f>
        <v>2.493553531923235E-5</v>
      </c>
    </row>
    <row r="3" spans="1:42">
      <c r="A3" s="115" t="s">
        <v>3669</v>
      </c>
      <c r="B3" s="22">
        <f>CN_Summary_pretax!G65</f>
        <v>1.2022261789101034E-5</v>
      </c>
      <c r="C3" s="22">
        <f>CN_Summary_pretax!H65</f>
        <v>1.4190834326890725E-5</v>
      </c>
      <c r="D3" s="22">
        <f>CN_Summary_pretax!I65</f>
        <v>1.4206540978578539E-5</v>
      </c>
      <c r="E3" s="22">
        <f>CN_Summary_pretax!J65</f>
        <v>1.4585869617831177E-5</v>
      </c>
      <c r="F3" s="22">
        <f>CN_Summary_pretax!K65</f>
        <v>1.5048744017380238E-5</v>
      </c>
      <c r="G3" s="22">
        <f>CN_Summary_pretax!L65</f>
        <v>1.4911324011743827E-5</v>
      </c>
      <c r="H3" s="22">
        <f>CN_Summary_pretax!M65</f>
        <v>1.4571741527597658E-5</v>
      </c>
      <c r="I3" s="22">
        <f>CN_Summary_pretax!N65</f>
        <v>1.415738418413734E-5</v>
      </c>
      <c r="J3" s="22">
        <f>CN_Summary_pretax!O65</f>
        <v>1.473132082479158E-5</v>
      </c>
      <c r="K3" s="22">
        <f>CN_Summary_pretax!P65</f>
        <v>1.4984029907514385E-5</v>
      </c>
      <c r="L3" s="22">
        <f>CN_Summary_pretax!Q65</f>
        <v>1.5282368801555342E-5</v>
      </c>
      <c r="M3" s="22">
        <f>CN_Summary_pretax!R65</f>
        <v>1.5814881716132623E-5</v>
      </c>
      <c r="N3" s="22">
        <f>CN_Summary_pretax!S65</f>
        <v>1.5862832602168839E-5</v>
      </c>
      <c r="O3" s="22">
        <f>CN_Summary_pretax!T65</f>
        <v>1.6179169050263539E-5</v>
      </c>
      <c r="P3" s="22">
        <f>CN_Summary_pretax!U65</f>
        <v>1.6394090822449143E-5</v>
      </c>
      <c r="Q3" s="22">
        <f>CN_Summary_pretax!V65</f>
        <v>1.6578997541650177E-5</v>
      </c>
      <c r="R3" s="22">
        <f>CN_Summary_pretax!W65</f>
        <v>1.6450269796230411E-5</v>
      </c>
      <c r="S3" s="22">
        <f>CN_Summary_pretax!X65</f>
        <v>1.643882576155799E-5</v>
      </c>
      <c r="T3" s="22">
        <f>CN_Summary_pretax!Y65</f>
        <v>1.6673975511044039E-5</v>
      </c>
      <c r="U3" s="22">
        <f>CN_Summary_pretax!Z65</f>
        <v>1.6835318106188442E-5</v>
      </c>
      <c r="V3" s="22">
        <f>CN_Summary_pretax!AA65</f>
        <v>1.6760735358521013E-5</v>
      </c>
      <c r="W3" s="22">
        <f>CN_Summary_pretax!AB65</f>
        <v>1.7266340119478182E-5</v>
      </c>
      <c r="X3" s="22">
        <f>CN_Summary_pretax!AC65</f>
        <v>1.7463318430334993E-5</v>
      </c>
      <c r="Y3" s="22">
        <f>CN_Summary_pretax!AD65</f>
        <v>1.7588282152298231E-5</v>
      </c>
      <c r="Z3" s="22">
        <f>CN_Summary_pretax!AE65</f>
        <v>1.7769452928672919E-5</v>
      </c>
      <c r="AA3" s="22">
        <f>CN_Summary_pretax!AF65</f>
        <v>1.8026298615396031E-5</v>
      </c>
      <c r="AB3" s="22">
        <f>CN_Summary_pretax!AG65</f>
        <v>1.8337778834546962E-5</v>
      </c>
      <c r="AC3" s="22">
        <f>CN_Summary_pretax!AH65</f>
        <v>1.8561285060578323E-5</v>
      </c>
      <c r="AD3" s="22">
        <f>CN_Summary_pretax!AI65</f>
        <v>1.8725479111004083E-5</v>
      </c>
      <c r="AE3" s="22">
        <f>CN_Summary_pretax!AJ65</f>
        <v>1.8862170482035884E-5</v>
      </c>
      <c r="AF3" s="22">
        <f>CN_Summary_pretax!AK65</f>
        <v>1.9127880530651619E-5</v>
      </c>
      <c r="AG3" s="22">
        <f>CN_Summary_pretax!AL65</f>
        <v>1.9381903478974014E-5</v>
      </c>
      <c r="AH3" s="22">
        <f>CN_Summary_pretax!AM65</f>
        <v>1.9564822831150303E-5</v>
      </c>
      <c r="AI3" s="22">
        <f>CN_Summary_pretax!AN65</f>
        <v>1.9790792084683195E-5</v>
      </c>
      <c r="AJ3" s="22">
        <f>CN_Summary_pretax!AO65</f>
        <v>2.0020118701430231E-5</v>
      </c>
      <c r="AK3" s="22">
        <f>CN_Summary_pretax!AP65</f>
        <v>2.0235420586493969E-5</v>
      </c>
      <c r="AL3" s="22">
        <f>CN_Summary_pretax!AQ65</f>
        <v>2.0439190619680497E-5</v>
      </c>
      <c r="AM3" s="22">
        <f>CN_Summary_pretax!AR65</f>
        <v>2.0643260500460943E-5</v>
      </c>
      <c r="AN3" s="22">
        <f>CN_Summary_pretax!AS65</f>
        <v>2.0863547916727167E-5</v>
      </c>
      <c r="AO3" s="22">
        <f>CN_Summary_pretax!AT65</f>
        <v>2.1091015046920461E-5</v>
      </c>
      <c r="AP3" s="22">
        <f>CN_Summary_pretax!AU65</f>
        <v>2.1314429026040218E-5</v>
      </c>
    </row>
    <row r="4" spans="1:42">
      <c r="A4" s="115" t="s">
        <v>3670</v>
      </c>
      <c r="B4" s="22">
        <f>CN_Summary_pretax!G66</f>
        <v>1.2022261789101034E-5</v>
      </c>
      <c r="C4" s="22">
        <f>CN_Summary_pretax!H66</f>
        <v>1.4190834326890725E-5</v>
      </c>
      <c r="D4" s="22">
        <f>CN_Summary_pretax!I66</f>
        <v>1.4209129557903797E-5</v>
      </c>
      <c r="E4" s="22">
        <f>CN_Summary_pretax!J66</f>
        <v>1.5428244805964676E-5</v>
      </c>
      <c r="F4" s="22">
        <f>CN_Summary_pretax!K66</f>
        <v>1.7076002714849101E-5</v>
      </c>
      <c r="G4" s="22">
        <f>CN_Summary_pretax!L66</f>
        <v>1.782962501346424E-5</v>
      </c>
      <c r="H4" s="22">
        <f>CN_Summary_pretax!M66</f>
        <v>1.8358391554369388E-5</v>
      </c>
      <c r="I4" s="22">
        <f>CN_Summary_pretax!N66</f>
        <v>1.9005195100610101E-5</v>
      </c>
      <c r="J4" s="22">
        <f>CN_Summary_pretax!O66</f>
        <v>1.9643622914915821E-5</v>
      </c>
      <c r="K4" s="22">
        <f>CN_Summary_pretax!P66</f>
        <v>1.9983961879859079E-5</v>
      </c>
      <c r="L4" s="22">
        <f>CN_Summary_pretax!Q66</f>
        <v>2.0342792444238697E-5</v>
      </c>
      <c r="M4" s="22">
        <f>CN_Summary_pretax!R66</f>
        <v>2.0945317499312093E-5</v>
      </c>
      <c r="N4" s="22">
        <f>CN_Summary_pretax!S66</f>
        <v>2.1153919601859355E-5</v>
      </c>
      <c r="O4" s="22">
        <f>CN_Summary_pretax!T66</f>
        <v>2.1505947197922478E-5</v>
      </c>
      <c r="P4" s="22">
        <f>CN_Summary_pretax!U66</f>
        <v>2.1739888324089394E-5</v>
      </c>
      <c r="Q4" s="22">
        <f>CN_Summary_pretax!V66</f>
        <v>2.1917370531215977E-5</v>
      </c>
      <c r="R4" s="22">
        <f>CN_Summary_pretax!W66</f>
        <v>2.1747581992809113E-5</v>
      </c>
      <c r="S4" s="22">
        <f>CN_Summary_pretax!X66</f>
        <v>2.167733000153549E-5</v>
      </c>
      <c r="T4" s="22">
        <f>CN_Summary_pretax!Y66</f>
        <v>2.192805483485413E-5</v>
      </c>
      <c r="U4" s="22">
        <f>CN_Summary_pretax!Z66</f>
        <v>2.219013922871382E-5</v>
      </c>
      <c r="V4" s="22">
        <f>CN_Summary_pretax!AA66</f>
        <v>2.2065421376245311E-5</v>
      </c>
      <c r="W4" s="22">
        <f>CN_Summary_pretax!AB66</f>
        <v>2.2544073756788034E-5</v>
      </c>
      <c r="X4" s="22">
        <f>CN_Summary_pretax!AC66</f>
        <v>2.2740716442950694E-5</v>
      </c>
      <c r="Y4" s="22">
        <f>CN_Summary_pretax!AD66</f>
        <v>2.2884587706683097E-5</v>
      </c>
      <c r="Z4" s="22">
        <f>CN_Summary_pretax!AE66</f>
        <v>2.3072231745920565E-5</v>
      </c>
      <c r="AA4" s="22">
        <f>CN_Summary_pretax!AF66</f>
        <v>2.3316131553080158E-5</v>
      </c>
      <c r="AB4" s="22">
        <f>CN_Summary_pretax!AG66</f>
        <v>2.3638868621384442E-5</v>
      </c>
      <c r="AC4" s="22">
        <f>CN_Summary_pretax!AH66</f>
        <v>2.383460483763418E-5</v>
      </c>
      <c r="AD4" s="22">
        <f>CN_Summary_pretax!AI66</f>
        <v>2.3991652754395591E-5</v>
      </c>
      <c r="AE4" s="22">
        <f>CN_Summary_pretax!AJ66</f>
        <v>2.4089717312555209E-5</v>
      </c>
      <c r="AF4" s="22">
        <f>CN_Summary_pretax!AK66</f>
        <v>2.4324833098476825E-5</v>
      </c>
      <c r="AG4" s="22">
        <f>CN_Summary_pretax!AL66</f>
        <v>2.4611118813606464E-5</v>
      </c>
      <c r="AH4" s="22">
        <f>CN_Summary_pretax!AM66</f>
        <v>2.4785015841696858E-5</v>
      </c>
      <c r="AI4" s="22">
        <f>CN_Summary_pretax!AN66</f>
        <v>2.4996427946092418E-5</v>
      </c>
      <c r="AJ4" s="22">
        <f>CN_Summary_pretax!AO66</f>
        <v>2.5208963155093384E-5</v>
      </c>
      <c r="AK4" s="22">
        <f>CN_Summary_pretax!AP66</f>
        <v>2.5409751020441945E-5</v>
      </c>
      <c r="AL4" s="22">
        <f>CN_Summary_pretax!AQ66</f>
        <v>2.5601120767096499E-5</v>
      </c>
      <c r="AM4" s="22">
        <f>CN_Summary_pretax!AR66</f>
        <v>2.5792227506525601E-5</v>
      </c>
      <c r="AN4" s="22">
        <f>CN_Summary_pretax!AS66</f>
        <v>2.6004475137490825E-5</v>
      </c>
      <c r="AO4" s="22">
        <f>CN_Summary_pretax!AT66</f>
        <v>2.6222712709821963E-5</v>
      </c>
      <c r="AP4" s="22">
        <f>CN_Summary_pretax!AU66</f>
        <v>2.6439073254243199E-5</v>
      </c>
    </row>
    <row r="5" spans="1:42">
      <c r="A5" s="115" t="s">
        <v>3671</v>
      </c>
      <c r="B5" s="22">
        <f>CN_Summary_pretax!G67</f>
        <v>1.2022261789101034E-5</v>
      </c>
      <c r="C5" s="22">
        <f>CN_Summary_pretax!H67</f>
        <v>1.4190834326890725E-5</v>
      </c>
      <c r="D5" s="22">
        <f>CN_Summary_pretax!I67</f>
        <v>1.4247995413434799E-5</v>
      </c>
      <c r="E5" s="22">
        <f>CN_Summary_pretax!J67</f>
        <v>1.4608623813759683E-5</v>
      </c>
      <c r="F5" s="22">
        <f>CN_Summary_pretax!K67</f>
        <v>1.538482294039205E-5</v>
      </c>
      <c r="G5" s="22">
        <f>CN_Summary_pretax!L67</f>
        <v>1.5270120650791828E-5</v>
      </c>
      <c r="H5" s="22">
        <f>CN_Summary_pretax!M67</f>
        <v>1.491642736878159E-5</v>
      </c>
      <c r="I5" s="22">
        <f>CN_Summary_pretax!N67</f>
        <v>1.4680183843285867E-5</v>
      </c>
      <c r="J5" s="22">
        <f>CN_Summary_pretax!O67</f>
        <v>1.5256115036652517E-5</v>
      </c>
      <c r="K5" s="22">
        <f>CN_Summary_pretax!P67</f>
        <v>1.5558279193564249E-5</v>
      </c>
      <c r="L5" s="22">
        <f>CN_Summary_pretax!Q67</f>
        <v>1.5883127085714101E-5</v>
      </c>
      <c r="M5" s="22">
        <f>CN_Summary_pretax!R67</f>
        <v>1.6657508342174917E-5</v>
      </c>
      <c r="N5" s="22">
        <f>CN_Summary_pretax!S67</f>
        <v>1.684643283655644E-5</v>
      </c>
      <c r="O5" s="22">
        <f>CN_Summary_pretax!T67</f>
        <v>1.7199826875623371E-5</v>
      </c>
      <c r="P5" s="22">
        <f>CN_Summary_pretax!U67</f>
        <v>1.7416067285924161E-5</v>
      </c>
      <c r="Q5" s="22">
        <f>CN_Summary_pretax!V67</f>
        <v>1.7580611519493366E-5</v>
      </c>
      <c r="R5" s="22">
        <f>CN_Summary_pretax!W67</f>
        <v>1.7413605044936171E-5</v>
      </c>
      <c r="S5" s="22">
        <f>CN_Summary_pretax!X67</f>
        <v>1.7342908535984558E-5</v>
      </c>
      <c r="T5" s="22">
        <f>CN_Summary_pretax!Y67</f>
        <v>1.7573751804847512E-5</v>
      </c>
      <c r="U5" s="22">
        <f>CN_Summary_pretax!Z67</f>
        <v>1.7820550578214336E-5</v>
      </c>
      <c r="V5" s="22">
        <f>CN_Summary_pretax!AA67</f>
        <v>1.7698773559085998E-5</v>
      </c>
      <c r="W5" s="22">
        <f>CN_Summary_pretax!AB67</f>
        <v>1.8153634790359861E-5</v>
      </c>
      <c r="X5" s="22">
        <f>CN_Summary_pretax!AC67</f>
        <v>1.8337878534072457E-5</v>
      </c>
      <c r="Y5" s="22">
        <f>CN_Summary_pretax!AD67</f>
        <v>1.8470541561810101E-5</v>
      </c>
      <c r="Z5" s="22">
        <f>CN_Summary_pretax!AE67</f>
        <v>1.865311192381959E-5</v>
      </c>
      <c r="AA5" s="22">
        <f>CN_Summary_pretax!AF67</f>
        <v>1.888954184525359E-5</v>
      </c>
      <c r="AB5" s="22">
        <f>CN_Summary_pretax!AG67</f>
        <v>1.9199818887106569E-5</v>
      </c>
      <c r="AC5" s="22">
        <f>CN_Summary_pretax!AH67</f>
        <v>1.9387444082370207E-5</v>
      </c>
      <c r="AD5" s="22">
        <f>CN_Summary_pretax!AI67</f>
        <v>1.9538047329152487E-5</v>
      </c>
      <c r="AE5" s="22">
        <f>CN_Summary_pretax!AJ67</f>
        <v>1.9639755863930724E-5</v>
      </c>
      <c r="AF5" s="22">
        <f>CN_Summary_pretax!AK67</f>
        <v>1.9866658547371636E-5</v>
      </c>
      <c r="AG5" s="22">
        <f>CN_Summary_pretax!AL67</f>
        <v>2.0135833045413561E-5</v>
      </c>
      <c r="AH5" s="22">
        <f>CN_Summary_pretax!AM67</f>
        <v>2.0304834798202422E-5</v>
      </c>
      <c r="AI5" s="22">
        <f>CN_Summary_pretax!AN67</f>
        <v>2.0509873871052377E-5</v>
      </c>
      <c r="AJ5" s="22">
        <f>CN_Summary_pretax!AO67</f>
        <v>2.0715682945751947E-5</v>
      </c>
      <c r="AK5" s="22">
        <f>CN_Summary_pretax!AP67</f>
        <v>2.0909215926699598E-5</v>
      </c>
      <c r="AL5" s="22">
        <f>CN_Summary_pretax!AQ67</f>
        <v>2.1093815274433619E-5</v>
      </c>
      <c r="AM5" s="22">
        <f>CN_Summary_pretax!AR67</f>
        <v>2.1278364875343713E-5</v>
      </c>
      <c r="AN5" s="22">
        <f>CN_Summary_pretax!AS67</f>
        <v>2.1483128535794622E-5</v>
      </c>
      <c r="AO5" s="22">
        <f>CN_Summary_pretax!AT67</f>
        <v>2.1693324246840776E-5</v>
      </c>
      <c r="AP5" s="22">
        <f>CN_Summary_pretax!AU67</f>
        <v>2.1901241831865493E-5</v>
      </c>
    </row>
    <row r="6" spans="1:42">
      <c r="A6" s="115" t="s">
        <v>3672</v>
      </c>
      <c r="B6" s="22">
        <f>CN_Summary_pretax!G68</f>
        <v>1.2022261789101034E-5</v>
      </c>
      <c r="C6" s="22">
        <f>CN_Summary_pretax!H68</f>
        <v>1.4190834326890725E-5</v>
      </c>
      <c r="D6" s="22">
        <f>CN_Summary_pretax!I68</f>
        <v>1.4211426777244804E-5</v>
      </c>
      <c r="E6" s="22">
        <f>CN_Summary_pretax!J68</f>
        <v>1.4600353199533279E-5</v>
      </c>
      <c r="F6" s="22">
        <f>CN_Summary_pretax!K68</f>
        <v>1.5434462831221863E-5</v>
      </c>
      <c r="G6" s="22">
        <f>CN_Summary_pretax!L68</f>
        <v>1.5323748233835505E-5</v>
      </c>
      <c r="H6" s="22">
        <f>CN_Summary_pretax!M68</f>
        <v>1.4977037735451444E-5</v>
      </c>
      <c r="I6" s="22">
        <f>CN_Summary_pretax!N68</f>
        <v>1.4748150868374807E-5</v>
      </c>
      <c r="J6" s="22">
        <f>CN_Summary_pretax!O68</f>
        <v>1.5331320723351024E-5</v>
      </c>
      <c r="K6" s="22">
        <f>CN_Summary_pretax!P68</f>
        <v>1.5637663202414925E-5</v>
      </c>
      <c r="L6" s="22">
        <f>CN_Summary_pretax!Q68</f>
        <v>1.5969893713882883E-5</v>
      </c>
      <c r="M6" s="22">
        <f>CN_Summary_pretax!R68</f>
        <v>1.6501337245883993E-5</v>
      </c>
      <c r="N6" s="22">
        <f>CN_Summary_pretax!S68</f>
        <v>1.6701196283084409E-5</v>
      </c>
      <c r="O6" s="22">
        <f>CN_Summary_pretax!T68</f>
        <v>1.7017996159362637E-5</v>
      </c>
      <c r="P6" s="22">
        <f>CN_Summary_pretax!U68</f>
        <v>1.7237903049445299E-5</v>
      </c>
      <c r="Q6" s="22">
        <f>CN_Summary_pretax!V68</f>
        <v>1.7410452988650982E-5</v>
      </c>
      <c r="R6" s="22">
        <f>CN_Summary_pretax!W68</f>
        <v>1.7240666643278643E-5</v>
      </c>
      <c r="S6" s="22">
        <f>CN_Summary_pretax!X68</f>
        <v>1.7168518661283009E-5</v>
      </c>
      <c r="T6" s="22">
        <f>CN_Summary_pretax!Y68</f>
        <v>1.7399831273645151E-5</v>
      </c>
      <c r="U6" s="22">
        <f>CN_Summary_pretax!Z68</f>
        <v>1.7648083305472517E-5</v>
      </c>
      <c r="V6" s="22">
        <f>CN_Summary_pretax!AA68</f>
        <v>1.7522945840821994E-5</v>
      </c>
      <c r="W6" s="22">
        <f>CN_Summary_pretax!AB68</f>
        <v>1.797714357981109E-5</v>
      </c>
      <c r="X6" s="22">
        <f>CN_Summary_pretax!AC68</f>
        <v>1.8163511626539504E-5</v>
      </c>
      <c r="Y6" s="22">
        <f>CN_Summary_pretax!AD68</f>
        <v>1.8297886502255706E-5</v>
      </c>
      <c r="Z6" s="22">
        <f>CN_Summary_pretax!AE68</f>
        <v>1.848528606870912E-5</v>
      </c>
      <c r="AA6" s="22">
        <f>CN_Summary_pretax!AF68</f>
        <v>1.8723238974553942E-5</v>
      </c>
      <c r="AB6" s="22">
        <f>CN_Summary_pretax!AG68</f>
        <v>1.9038545979856615E-5</v>
      </c>
      <c r="AC6" s="22">
        <f>CN_Summary_pretax!AH68</f>
        <v>1.9228655591285401E-5</v>
      </c>
      <c r="AD6" s="22">
        <f>CN_Summary_pretax!AI68</f>
        <v>1.9385862870614009E-5</v>
      </c>
      <c r="AE6" s="22">
        <f>CN_Summary_pretax!AJ68</f>
        <v>1.9494147490699927E-5</v>
      </c>
      <c r="AF6" s="22">
        <f>CN_Summary_pretax!AK68</f>
        <v>1.9727712229239486E-5</v>
      </c>
      <c r="AG6" s="22">
        <f>CN_Summary_pretax!AL68</f>
        <v>1.9995377854420974E-5</v>
      </c>
      <c r="AH6" s="22">
        <f>CN_Summary_pretax!AM68</f>
        <v>2.0169396813619953E-5</v>
      </c>
      <c r="AI6" s="22">
        <f>CN_Summary_pretax!AN68</f>
        <v>2.0379191295546968E-5</v>
      </c>
      <c r="AJ6" s="22">
        <f>CN_Summary_pretax!AO68</f>
        <v>2.0589747860102783E-5</v>
      </c>
      <c r="AK6" s="22">
        <f>CN_Summary_pretax!AP68</f>
        <v>2.0787776527720495E-5</v>
      </c>
      <c r="AL6" s="22">
        <f>CN_Summary_pretax!AQ68</f>
        <v>2.0977099443387467E-5</v>
      </c>
      <c r="AM6" s="22">
        <f>CN_Summary_pretax!AR68</f>
        <v>2.1165920081095922E-5</v>
      </c>
      <c r="AN6" s="22">
        <f>CN_Summary_pretax!AS68</f>
        <v>2.1374992035469958E-5</v>
      </c>
      <c r="AO6" s="22">
        <f>CN_Summary_pretax!AT68</f>
        <v>2.1588986566795615E-5</v>
      </c>
      <c r="AP6" s="22">
        <f>CN_Summary_pretax!AU68</f>
        <v>2.180088247858004E-5</v>
      </c>
    </row>
    <row r="7" spans="1:42">
      <c r="A7" s="115" t="s">
        <v>3673</v>
      </c>
      <c r="B7" s="22">
        <f>CN_Summary_pretax!G69</f>
        <v>1.2022261789101034E-5</v>
      </c>
      <c r="C7" s="22">
        <f>CN_Summary_pretax!H69</f>
        <v>1.4190834326890725E-5</v>
      </c>
      <c r="D7" s="22">
        <f>CN_Summary_pretax!I69</f>
        <v>1.4206540978578539E-5</v>
      </c>
      <c r="E7" s="22">
        <f>CN_Summary_pretax!J69</f>
        <v>1.4585869617831177E-5</v>
      </c>
      <c r="F7" s="22">
        <f>CN_Summary_pretax!K69</f>
        <v>1.5048744017380238E-5</v>
      </c>
      <c r="G7" s="22">
        <f>CN_Summary_pretax!L69</f>
        <v>1.4911324011743827E-5</v>
      </c>
      <c r="H7" s="22">
        <f>CN_Summary_pretax!M69</f>
        <v>1.4571741527597658E-5</v>
      </c>
      <c r="I7" s="22">
        <f>CN_Summary_pretax!N69</f>
        <v>1.415738418413734E-5</v>
      </c>
      <c r="J7" s="22">
        <f>CN_Summary_pretax!O69</f>
        <v>1.473132082479158E-5</v>
      </c>
      <c r="K7" s="22">
        <f>CN_Summary_pretax!P69</f>
        <v>1.4984029907514385E-5</v>
      </c>
      <c r="L7" s="22">
        <f>CN_Summary_pretax!Q69</f>
        <v>1.5282368801555342E-5</v>
      </c>
      <c r="M7" s="22">
        <f>CN_Summary_pretax!R69</f>
        <v>1.5814881716132623E-5</v>
      </c>
      <c r="N7" s="22">
        <f>CN_Summary_pretax!S69</f>
        <v>1.5862832602168839E-5</v>
      </c>
      <c r="O7" s="22">
        <f>CN_Summary_pretax!T69</f>
        <v>1.6179169050263539E-5</v>
      </c>
      <c r="P7" s="22">
        <f>CN_Summary_pretax!U69</f>
        <v>1.6394090822449143E-5</v>
      </c>
      <c r="Q7" s="22">
        <f>CN_Summary_pretax!V69</f>
        <v>1.6578997541650177E-5</v>
      </c>
      <c r="R7" s="22">
        <f>CN_Summary_pretax!W69</f>
        <v>1.6450269796230411E-5</v>
      </c>
      <c r="S7" s="22">
        <f>CN_Summary_pretax!X69</f>
        <v>1.643882576155799E-5</v>
      </c>
      <c r="T7" s="22">
        <f>CN_Summary_pretax!Y69</f>
        <v>1.6673975511044039E-5</v>
      </c>
      <c r="U7" s="22">
        <f>CN_Summary_pretax!Z69</f>
        <v>1.6835318106188442E-5</v>
      </c>
      <c r="V7" s="22">
        <f>CN_Summary_pretax!AA69</f>
        <v>1.6760735358521013E-5</v>
      </c>
      <c r="W7" s="22">
        <f>CN_Summary_pretax!AB69</f>
        <v>1.7266340119478182E-5</v>
      </c>
      <c r="X7" s="22">
        <f>CN_Summary_pretax!AC69</f>
        <v>1.7463318430334993E-5</v>
      </c>
      <c r="Y7" s="22">
        <f>CN_Summary_pretax!AD69</f>
        <v>1.7588282152298231E-5</v>
      </c>
      <c r="Z7" s="22">
        <f>CN_Summary_pretax!AE69</f>
        <v>1.7769452928672919E-5</v>
      </c>
      <c r="AA7" s="22">
        <f>CN_Summary_pretax!AF69</f>
        <v>1.8026298615396031E-5</v>
      </c>
      <c r="AB7" s="22">
        <f>CN_Summary_pretax!AG69</f>
        <v>1.8337778834546962E-5</v>
      </c>
      <c r="AC7" s="22">
        <f>CN_Summary_pretax!AH69</f>
        <v>1.8561285060578323E-5</v>
      </c>
      <c r="AD7" s="22">
        <f>CN_Summary_pretax!AI69</f>
        <v>1.8725479111004083E-5</v>
      </c>
      <c r="AE7" s="22">
        <f>CN_Summary_pretax!AJ69</f>
        <v>1.8862170482035884E-5</v>
      </c>
      <c r="AF7" s="22">
        <f>CN_Summary_pretax!AK69</f>
        <v>1.9127880530651619E-5</v>
      </c>
      <c r="AG7" s="22">
        <f>CN_Summary_pretax!AL69</f>
        <v>1.9381903478974014E-5</v>
      </c>
      <c r="AH7" s="22">
        <f>CN_Summary_pretax!AM69</f>
        <v>1.9564822831150303E-5</v>
      </c>
      <c r="AI7" s="22">
        <f>CN_Summary_pretax!AN69</f>
        <v>1.9790792084683195E-5</v>
      </c>
      <c r="AJ7" s="22">
        <f>CN_Summary_pretax!AO69</f>
        <v>2.0020118701430231E-5</v>
      </c>
      <c r="AK7" s="22">
        <f>CN_Summary_pretax!AP69</f>
        <v>2.0235420586493969E-5</v>
      </c>
      <c r="AL7" s="22">
        <f>CN_Summary_pretax!AQ69</f>
        <v>2.0439190619680497E-5</v>
      </c>
      <c r="AM7" s="22">
        <f>CN_Summary_pretax!AR69</f>
        <v>2.0643260500460943E-5</v>
      </c>
      <c r="AN7" s="22">
        <f>CN_Summary_pretax!AS69</f>
        <v>2.0863547916727167E-5</v>
      </c>
      <c r="AO7" s="22">
        <f>CN_Summary_pretax!AT69</f>
        <v>2.1091015046920461E-5</v>
      </c>
      <c r="AP7" s="22">
        <f>CN_Summary_pretax!AU69</f>
        <v>2.1314429026040218E-5</v>
      </c>
    </row>
    <row r="8" spans="1:42">
      <c r="A8" s="115" t="s">
        <v>3674</v>
      </c>
      <c r="B8" s="22">
        <f>CN_Summary_pretax!G70</f>
        <v>0</v>
      </c>
      <c r="C8" s="22">
        <f>CN_Summary_pretax!H70</f>
        <v>0</v>
      </c>
      <c r="D8" s="22">
        <f>CN_Summary_pretax!I70</f>
        <v>0</v>
      </c>
      <c r="E8" s="22">
        <f>CN_Summary_pretax!J70</f>
        <v>0</v>
      </c>
      <c r="F8" s="22">
        <f>CN_Summary_pretax!K70</f>
        <v>0</v>
      </c>
      <c r="G8" s="22">
        <f>CN_Summary_pretax!L70</f>
        <v>0</v>
      </c>
      <c r="H8" s="22">
        <f>CN_Summary_pretax!M70</f>
        <v>0</v>
      </c>
      <c r="I8" s="22">
        <f>CN_Summary_pretax!N70</f>
        <v>0</v>
      </c>
      <c r="J8" s="22">
        <f>CN_Summary_pretax!O70</f>
        <v>0</v>
      </c>
      <c r="K8" s="22">
        <f>CN_Summary_pretax!P70</f>
        <v>0</v>
      </c>
      <c r="L8" s="22">
        <f>CN_Summary_pretax!Q70</f>
        <v>0</v>
      </c>
      <c r="M8" s="22">
        <f>CN_Summary_pretax!R70</f>
        <v>0</v>
      </c>
      <c r="N8" s="22">
        <f>CN_Summary_pretax!S70</f>
        <v>0</v>
      </c>
      <c r="O8" s="22">
        <f>CN_Summary_pretax!T70</f>
        <v>0</v>
      </c>
      <c r="P8" s="22">
        <f>CN_Summary_pretax!U70</f>
        <v>0</v>
      </c>
      <c r="Q8" s="22">
        <f>CN_Summary_pretax!V70</f>
        <v>0</v>
      </c>
      <c r="R8" s="22">
        <f>CN_Summary_pretax!W70</f>
        <v>0</v>
      </c>
      <c r="S8" s="22">
        <f>CN_Summary_pretax!X70</f>
        <v>0</v>
      </c>
      <c r="T8" s="22">
        <f>CN_Summary_pretax!Y70</f>
        <v>0</v>
      </c>
      <c r="U8" s="22">
        <f>CN_Summary_pretax!Z70</f>
        <v>0</v>
      </c>
      <c r="V8" s="22">
        <f>CN_Summary_pretax!AA70</f>
        <v>0</v>
      </c>
      <c r="W8" s="22">
        <f>CN_Summary_pretax!AB70</f>
        <v>0</v>
      </c>
      <c r="X8" s="22">
        <f>CN_Summary_pretax!AC70</f>
        <v>0</v>
      </c>
      <c r="Y8" s="22">
        <f>CN_Summary_pretax!AD70</f>
        <v>0</v>
      </c>
      <c r="Z8" s="22">
        <f>CN_Summary_pretax!AE70</f>
        <v>0</v>
      </c>
      <c r="AA8" s="22">
        <f>CN_Summary_pretax!AF70</f>
        <v>0</v>
      </c>
      <c r="AB8" s="22">
        <f>CN_Summary_pretax!AG70</f>
        <v>0</v>
      </c>
      <c r="AC8" s="22">
        <f>CN_Summary_pretax!AH70</f>
        <v>0</v>
      </c>
      <c r="AD8" s="22">
        <f>CN_Summary_pretax!AI70</f>
        <v>0</v>
      </c>
      <c r="AE8" s="22">
        <f>CN_Summary_pretax!AJ70</f>
        <v>0</v>
      </c>
      <c r="AF8" s="22">
        <f>CN_Summary_pretax!AK70</f>
        <v>0</v>
      </c>
      <c r="AG8" s="22">
        <f>CN_Summary_pretax!AL70</f>
        <v>0</v>
      </c>
      <c r="AH8" s="22">
        <f>CN_Summary_pretax!AM70</f>
        <v>0</v>
      </c>
      <c r="AI8" s="22">
        <f>CN_Summary_pretax!AN70</f>
        <v>0</v>
      </c>
      <c r="AJ8" s="22">
        <f>CN_Summary_pretax!AO70</f>
        <v>0</v>
      </c>
      <c r="AK8" s="22">
        <f>CN_Summary_pretax!AP70</f>
        <v>0</v>
      </c>
      <c r="AL8" s="22">
        <f>CN_Summary_pretax!AQ70</f>
        <v>0</v>
      </c>
      <c r="AM8" s="22">
        <f>CN_Summary_pretax!AR70</f>
        <v>0</v>
      </c>
      <c r="AN8" s="22">
        <f>CN_Summary_pretax!AS70</f>
        <v>0</v>
      </c>
      <c r="AO8" s="22">
        <f>CN_Summary_pretax!AT70</f>
        <v>0</v>
      </c>
      <c r="AP8" s="22">
        <f>CN_Summary_pretax!AU70</f>
        <v>0</v>
      </c>
    </row>
    <row r="9" spans="1:42">
      <c r="A9" s="115" t="s">
        <v>3675</v>
      </c>
      <c r="B9" s="22">
        <f>CN_Summary_pretax!G71</f>
        <v>1.2022261789101034E-5</v>
      </c>
      <c r="C9" s="22">
        <f>CN_Summary_pretax!H71</f>
        <v>1.4190834326890725E-5</v>
      </c>
      <c r="D9" s="22">
        <f>CN_Summary_pretax!I71</f>
        <v>1.4211426777244804E-5</v>
      </c>
      <c r="E9" s="22">
        <f>CN_Summary_pretax!J71</f>
        <v>1.4600353199533279E-5</v>
      </c>
      <c r="F9" s="22">
        <f>CN_Summary_pretax!K71</f>
        <v>1.5434462831221863E-5</v>
      </c>
      <c r="G9" s="22">
        <f>CN_Summary_pretax!L71</f>
        <v>1.5323748233835505E-5</v>
      </c>
      <c r="H9" s="22">
        <f>CN_Summary_pretax!M71</f>
        <v>1.4977037735451444E-5</v>
      </c>
      <c r="I9" s="22">
        <f>CN_Summary_pretax!N71</f>
        <v>1.4748150868374807E-5</v>
      </c>
      <c r="J9" s="22">
        <f>CN_Summary_pretax!O71</f>
        <v>1.5331320723351024E-5</v>
      </c>
      <c r="K9" s="22">
        <f>CN_Summary_pretax!P71</f>
        <v>1.5637663202414925E-5</v>
      </c>
      <c r="L9" s="22">
        <f>CN_Summary_pretax!Q71</f>
        <v>1.5969893713882883E-5</v>
      </c>
      <c r="M9" s="22">
        <f>CN_Summary_pretax!R71</f>
        <v>1.6501337245883993E-5</v>
      </c>
      <c r="N9" s="22">
        <f>CN_Summary_pretax!S71</f>
        <v>1.6701196283084409E-5</v>
      </c>
      <c r="O9" s="22">
        <f>CN_Summary_pretax!T71</f>
        <v>1.7017996159362637E-5</v>
      </c>
      <c r="P9" s="22">
        <f>CN_Summary_pretax!U71</f>
        <v>1.7237903049445299E-5</v>
      </c>
      <c r="Q9" s="22">
        <f>CN_Summary_pretax!V71</f>
        <v>1.7410452988650982E-5</v>
      </c>
      <c r="R9" s="22">
        <f>CN_Summary_pretax!W71</f>
        <v>1.7240666643278643E-5</v>
      </c>
      <c r="S9" s="22">
        <f>CN_Summary_pretax!X71</f>
        <v>1.7168518661283009E-5</v>
      </c>
      <c r="T9" s="22">
        <f>CN_Summary_pretax!Y71</f>
        <v>1.7399831273645151E-5</v>
      </c>
      <c r="U9" s="22">
        <f>CN_Summary_pretax!Z71</f>
        <v>1.7648083305472517E-5</v>
      </c>
      <c r="V9" s="22">
        <f>CN_Summary_pretax!AA71</f>
        <v>1.7522945840821994E-5</v>
      </c>
      <c r="W9" s="22">
        <f>CN_Summary_pretax!AB71</f>
        <v>1.797714357981109E-5</v>
      </c>
      <c r="X9" s="22">
        <f>CN_Summary_pretax!AC71</f>
        <v>1.8163511626539504E-5</v>
      </c>
      <c r="Y9" s="22">
        <f>CN_Summary_pretax!AD71</f>
        <v>1.8297886502255706E-5</v>
      </c>
      <c r="Z9" s="22">
        <f>CN_Summary_pretax!AE71</f>
        <v>1.848528606870912E-5</v>
      </c>
      <c r="AA9" s="22">
        <f>CN_Summary_pretax!AF71</f>
        <v>1.8723238974553942E-5</v>
      </c>
      <c r="AB9" s="22">
        <f>CN_Summary_pretax!AG71</f>
        <v>1.9038545979856615E-5</v>
      </c>
      <c r="AC9" s="22">
        <f>CN_Summary_pretax!AH71</f>
        <v>1.9228655591285401E-5</v>
      </c>
      <c r="AD9" s="22">
        <f>CN_Summary_pretax!AI71</f>
        <v>1.9385862870614009E-5</v>
      </c>
      <c r="AE9" s="22">
        <f>CN_Summary_pretax!AJ71</f>
        <v>1.9494147490699927E-5</v>
      </c>
      <c r="AF9" s="22">
        <f>CN_Summary_pretax!AK71</f>
        <v>1.9727712229239486E-5</v>
      </c>
      <c r="AG9" s="22">
        <f>CN_Summary_pretax!AL71</f>
        <v>1.9995377854420974E-5</v>
      </c>
      <c r="AH9" s="22">
        <f>CN_Summary_pretax!AM71</f>
        <v>2.0169396813619953E-5</v>
      </c>
      <c r="AI9" s="22">
        <f>CN_Summary_pretax!AN71</f>
        <v>2.0379191295546968E-5</v>
      </c>
      <c r="AJ9" s="22">
        <f>CN_Summary_pretax!AO71</f>
        <v>2.0589747860102783E-5</v>
      </c>
      <c r="AK9" s="22">
        <f>CN_Summary_pretax!AP71</f>
        <v>2.0787776527720495E-5</v>
      </c>
      <c r="AL9" s="22">
        <f>CN_Summary_pretax!AQ71</f>
        <v>2.0977099443387467E-5</v>
      </c>
      <c r="AM9" s="22">
        <f>CN_Summary_pretax!AR71</f>
        <v>2.1165920081095922E-5</v>
      </c>
      <c r="AN9" s="22">
        <f>CN_Summary_pretax!AS71</f>
        <v>2.1374992035469958E-5</v>
      </c>
      <c r="AO9" s="22">
        <f>CN_Summary_pretax!AT71</f>
        <v>2.1588986566795615E-5</v>
      </c>
      <c r="AP9" s="22">
        <f>CN_Summary_pretax!AU71</f>
        <v>2.180088247858004E-5</v>
      </c>
    </row>
  </sheetData>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67F9A-F465-4E4A-98D5-0D3E943D5DEA}">
  <sheetPr>
    <tabColor rgb="FF002060"/>
  </sheetPr>
  <dimension ref="A1:AP9"/>
  <sheetViews>
    <sheetView topLeftCell="AF1" workbookViewId="0">
      <selection activeCell="AK2" sqref="AK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CN_Summary_pretax!G74</f>
        <v>1.9117857780553391E-5</v>
      </c>
      <c r="C2" s="22">
        <f>CN_Summary_pretax!H74</f>
        <v>2.5344855831335233E-5</v>
      </c>
      <c r="D2" s="22">
        <f>CN_Summary_pretax!I74</f>
        <v>2.7283365171841499E-5</v>
      </c>
      <c r="E2" s="22">
        <f>CN_Summary_pretax!J74</f>
        <v>2.9190946325695902E-5</v>
      </c>
      <c r="F2" s="22">
        <f>CN_Summary_pretax!K74</f>
        <v>2.8560773541336939E-5</v>
      </c>
      <c r="G2" s="22">
        <f>CN_Summary_pretax!L74</f>
        <v>2.8170244154478502E-5</v>
      </c>
      <c r="H2" s="22">
        <f>CN_Summary_pretax!M74</f>
        <v>2.7893563097129247E-5</v>
      </c>
      <c r="I2" s="22">
        <f>CN_Summary_pretax!N74</f>
        <v>2.7897917369769335E-5</v>
      </c>
      <c r="J2" s="22">
        <f>CN_Summary_pretax!O74</f>
        <v>2.9020637041692604E-5</v>
      </c>
      <c r="K2" s="22">
        <f>CN_Summary_pretax!P74</f>
        <v>2.9594865016985248E-5</v>
      </c>
      <c r="L2" s="22">
        <f>CN_Summary_pretax!Q74</f>
        <v>3.0388910209540397E-5</v>
      </c>
      <c r="M2" s="22">
        <f>CN_Summary_pretax!R74</f>
        <v>3.2491861332975577E-5</v>
      </c>
      <c r="N2" s="22">
        <f>CN_Summary_pretax!S74</f>
        <v>3.244744218550678E-5</v>
      </c>
      <c r="O2" s="22">
        <f>CN_Summary_pretax!T74</f>
        <v>3.3156906242700537E-5</v>
      </c>
      <c r="P2" s="22">
        <f>CN_Summary_pretax!U74</f>
        <v>3.3644329410584854E-5</v>
      </c>
      <c r="Q2" s="22">
        <f>CN_Summary_pretax!V74</f>
        <v>3.4698668002447654E-5</v>
      </c>
      <c r="R2" s="22">
        <f>CN_Summary_pretax!W74</f>
        <v>3.4206752579231739E-5</v>
      </c>
      <c r="S2" s="22">
        <f>CN_Summary_pretax!X74</f>
        <v>3.442660012956834E-5</v>
      </c>
      <c r="T2" s="22">
        <f>CN_Summary_pretax!Y74</f>
        <v>3.5031338620837422E-5</v>
      </c>
      <c r="U2" s="22">
        <f>CN_Summary_pretax!Z74</f>
        <v>3.5588937666587488E-5</v>
      </c>
      <c r="V2" s="22">
        <f>CN_Summary_pretax!AA74</f>
        <v>3.5748279907450778E-5</v>
      </c>
      <c r="W2" s="22">
        <f>CN_Summary_pretax!AB74</f>
        <v>3.6156398268433489E-5</v>
      </c>
      <c r="X2" s="22">
        <f>CN_Summary_pretax!AC74</f>
        <v>3.658552669266587E-5</v>
      </c>
      <c r="Y2" s="22">
        <f>CN_Summary_pretax!AD74</f>
        <v>3.6625012827563301E-5</v>
      </c>
      <c r="Z2" s="22">
        <f>CN_Summary_pretax!AE74</f>
        <v>3.6932238038598406E-5</v>
      </c>
      <c r="AA2" s="22">
        <f>CN_Summary_pretax!AF74</f>
        <v>3.7371765349059938E-5</v>
      </c>
      <c r="AB2" s="22">
        <f>CN_Summary_pretax!AG74</f>
        <v>3.7939842564253736E-5</v>
      </c>
      <c r="AC2" s="22">
        <f>CN_Summary_pretax!AH74</f>
        <v>3.8234905296826266E-5</v>
      </c>
      <c r="AD2" s="22">
        <f>CN_Summary_pretax!AI74</f>
        <v>3.8529746433140154E-5</v>
      </c>
      <c r="AE2" s="22">
        <f>CN_Summary_pretax!AJ74</f>
        <v>3.8841009130537549E-5</v>
      </c>
      <c r="AF2" s="22">
        <f>CN_Summary_pretax!AK74</f>
        <v>3.9268774277678659E-5</v>
      </c>
      <c r="AG2" s="22">
        <f>CN_Summary_pretax!AL74</f>
        <v>3.9570370652482287E-5</v>
      </c>
      <c r="AH2" s="22">
        <f>CN_Summary_pretax!AM74</f>
        <v>3.9923726206807339E-5</v>
      </c>
      <c r="AI2" s="22">
        <f>CN_Summary_pretax!AN74</f>
        <v>4.0293561352844798E-5</v>
      </c>
      <c r="AJ2" s="22">
        <f>CN_Summary_pretax!AO74</f>
        <v>4.069382174653048E-5</v>
      </c>
      <c r="AK2" s="22">
        <f>CN_Summary_pretax!AP74</f>
        <v>4.1046708024704173E-5</v>
      </c>
      <c r="AL2" s="22">
        <f>CN_Summary_pretax!AQ74</f>
        <v>4.1378598421969322E-5</v>
      </c>
      <c r="AM2" s="22">
        <f>CN_Summary_pretax!AR74</f>
        <v>4.1710638874197935E-5</v>
      </c>
      <c r="AN2" s="22">
        <f>CN_Summary_pretax!AS74</f>
        <v>4.2079139574123948E-5</v>
      </c>
      <c r="AO2" s="22">
        <f>CN_Summary_pretax!AT74</f>
        <v>4.2445702830270549E-5</v>
      </c>
      <c r="AP2" s="22">
        <f>CN_Summary_pretax!AU74</f>
        <v>4.2805566033019319E-5</v>
      </c>
    </row>
    <row r="3" spans="1:42">
      <c r="A3" s="115" t="s">
        <v>3669</v>
      </c>
      <c r="B3" s="22">
        <f>CN_Summary_pretax!G75</f>
        <v>0</v>
      </c>
      <c r="C3" s="22">
        <f>CN_Summary_pretax!H75</f>
        <v>0</v>
      </c>
      <c r="D3" s="22">
        <f>CN_Summary_pretax!I75</f>
        <v>0</v>
      </c>
      <c r="E3" s="22">
        <f>CN_Summary_pretax!J75</f>
        <v>0</v>
      </c>
      <c r="F3" s="22">
        <f>CN_Summary_pretax!K75</f>
        <v>0</v>
      </c>
      <c r="G3" s="22">
        <f>CN_Summary_pretax!L75</f>
        <v>0</v>
      </c>
      <c r="H3" s="22">
        <f>CN_Summary_pretax!M75</f>
        <v>0</v>
      </c>
      <c r="I3" s="22">
        <f>CN_Summary_pretax!N75</f>
        <v>0</v>
      </c>
      <c r="J3" s="22">
        <f>CN_Summary_pretax!O75</f>
        <v>0</v>
      </c>
      <c r="K3" s="22">
        <f>CN_Summary_pretax!P75</f>
        <v>0</v>
      </c>
      <c r="L3" s="22">
        <f>CN_Summary_pretax!Q75</f>
        <v>0</v>
      </c>
      <c r="M3" s="22">
        <f>CN_Summary_pretax!R75</f>
        <v>0</v>
      </c>
      <c r="N3" s="22">
        <f>CN_Summary_pretax!S75</f>
        <v>0</v>
      </c>
      <c r="O3" s="22">
        <f>CN_Summary_pretax!T75</f>
        <v>0</v>
      </c>
      <c r="P3" s="22">
        <f>CN_Summary_pretax!U75</f>
        <v>0</v>
      </c>
      <c r="Q3" s="22">
        <f>CN_Summary_pretax!V75</f>
        <v>0</v>
      </c>
      <c r="R3" s="22">
        <f>CN_Summary_pretax!W75</f>
        <v>0</v>
      </c>
      <c r="S3" s="22">
        <f>CN_Summary_pretax!X75</f>
        <v>0</v>
      </c>
      <c r="T3" s="22">
        <f>CN_Summary_pretax!Y75</f>
        <v>0</v>
      </c>
      <c r="U3" s="22">
        <f>CN_Summary_pretax!Z75</f>
        <v>0</v>
      </c>
      <c r="V3" s="22">
        <f>CN_Summary_pretax!AA75</f>
        <v>0</v>
      </c>
      <c r="W3" s="22">
        <f>CN_Summary_pretax!AB75</f>
        <v>0</v>
      </c>
      <c r="X3" s="22">
        <f>CN_Summary_pretax!AC75</f>
        <v>0</v>
      </c>
      <c r="Y3" s="22">
        <f>CN_Summary_pretax!AD75</f>
        <v>0</v>
      </c>
      <c r="Z3" s="22">
        <f>CN_Summary_pretax!AE75</f>
        <v>0</v>
      </c>
      <c r="AA3" s="22">
        <f>CN_Summary_pretax!AF75</f>
        <v>0</v>
      </c>
      <c r="AB3" s="22">
        <f>CN_Summary_pretax!AG75</f>
        <v>0</v>
      </c>
      <c r="AC3" s="22">
        <f>CN_Summary_pretax!AH75</f>
        <v>0</v>
      </c>
      <c r="AD3" s="22">
        <f>CN_Summary_pretax!AI75</f>
        <v>0</v>
      </c>
      <c r="AE3" s="22">
        <f>CN_Summary_pretax!AJ75</f>
        <v>0</v>
      </c>
      <c r="AF3" s="22">
        <f>CN_Summary_pretax!AK75</f>
        <v>0</v>
      </c>
      <c r="AG3" s="22">
        <f>CN_Summary_pretax!AL75</f>
        <v>0</v>
      </c>
      <c r="AH3" s="22">
        <f>CN_Summary_pretax!AM75</f>
        <v>0</v>
      </c>
      <c r="AI3" s="22">
        <f>CN_Summary_pretax!AN75</f>
        <v>0</v>
      </c>
      <c r="AJ3" s="22">
        <f>CN_Summary_pretax!AO75</f>
        <v>0</v>
      </c>
      <c r="AK3" s="22">
        <f>CN_Summary_pretax!AP75</f>
        <v>0</v>
      </c>
      <c r="AL3" s="22">
        <f>CN_Summary_pretax!AQ75</f>
        <v>0</v>
      </c>
      <c r="AM3" s="22">
        <f>CN_Summary_pretax!AR75</f>
        <v>0</v>
      </c>
      <c r="AN3" s="22">
        <f>CN_Summary_pretax!AS75</f>
        <v>0</v>
      </c>
      <c r="AO3" s="22">
        <f>CN_Summary_pretax!AT75</f>
        <v>0</v>
      </c>
      <c r="AP3" s="22">
        <f>CN_Summary_pretax!AU75</f>
        <v>0</v>
      </c>
    </row>
    <row r="4" spans="1:42">
      <c r="A4" s="115" t="s">
        <v>3670</v>
      </c>
      <c r="B4" s="22">
        <f>CN_Summary_pretax!G76</f>
        <v>0</v>
      </c>
      <c r="C4" s="22">
        <f>CN_Summary_pretax!H76</f>
        <v>0</v>
      </c>
      <c r="D4" s="22">
        <f>CN_Summary_pretax!I76</f>
        <v>0</v>
      </c>
      <c r="E4" s="22">
        <f>CN_Summary_pretax!J76</f>
        <v>0</v>
      </c>
      <c r="F4" s="22">
        <f>CN_Summary_pretax!K76</f>
        <v>0</v>
      </c>
      <c r="G4" s="22">
        <f>CN_Summary_pretax!L76</f>
        <v>0</v>
      </c>
      <c r="H4" s="22">
        <f>CN_Summary_pretax!M76</f>
        <v>0</v>
      </c>
      <c r="I4" s="22">
        <f>CN_Summary_pretax!N76</f>
        <v>0</v>
      </c>
      <c r="J4" s="22">
        <f>CN_Summary_pretax!O76</f>
        <v>0</v>
      </c>
      <c r="K4" s="22">
        <f>CN_Summary_pretax!P76</f>
        <v>0</v>
      </c>
      <c r="L4" s="22">
        <f>CN_Summary_pretax!Q76</f>
        <v>0</v>
      </c>
      <c r="M4" s="22">
        <f>CN_Summary_pretax!R76</f>
        <v>0</v>
      </c>
      <c r="N4" s="22">
        <f>CN_Summary_pretax!S76</f>
        <v>0</v>
      </c>
      <c r="O4" s="22">
        <f>CN_Summary_pretax!T76</f>
        <v>0</v>
      </c>
      <c r="P4" s="22">
        <f>CN_Summary_pretax!U76</f>
        <v>0</v>
      </c>
      <c r="Q4" s="22">
        <f>CN_Summary_pretax!V76</f>
        <v>0</v>
      </c>
      <c r="R4" s="22">
        <f>CN_Summary_pretax!W76</f>
        <v>0</v>
      </c>
      <c r="S4" s="22">
        <f>CN_Summary_pretax!X76</f>
        <v>0</v>
      </c>
      <c r="T4" s="22">
        <f>CN_Summary_pretax!Y76</f>
        <v>0</v>
      </c>
      <c r="U4" s="22">
        <f>CN_Summary_pretax!Z76</f>
        <v>0</v>
      </c>
      <c r="V4" s="22">
        <f>CN_Summary_pretax!AA76</f>
        <v>0</v>
      </c>
      <c r="W4" s="22">
        <f>CN_Summary_pretax!AB76</f>
        <v>0</v>
      </c>
      <c r="X4" s="22">
        <f>CN_Summary_pretax!AC76</f>
        <v>0</v>
      </c>
      <c r="Y4" s="22">
        <f>CN_Summary_pretax!AD76</f>
        <v>0</v>
      </c>
      <c r="Z4" s="22">
        <f>CN_Summary_pretax!AE76</f>
        <v>0</v>
      </c>
      <c r="AA4" s="22">
        <f>CN_Summary_pretax!AF76</f>
        <v>0</v>
      </c>
      <c r="AB4" s="22">
        <f>CN_Summary_pretax!AG76</f>
        <v>0</v>
      </c>
      <c r="AC4" s="22">
        <f>CN_Summary_pretax!AH76</f>
        <v>0</v>
      </c>
      <c r="AD4" s="22">
        <f>CN_Summary_pretax!AI76</f>
        <v>0</v>
      </c>
      <c r="AE4" s="22">
        <f>CN_Summary_pretax!AJ76</f>
        <v>0</v>
      </c>
      <c r="AF4" s="22">
        <f>CN_Summary_pretax!AK76</f>
        <v>0</v>
      </c>
      <c r="AG4" s="22">
        <f>CN_Summary_pretax!AL76</f>
        <v>0</v>
      </c>
      <c r="AH4" s="22">
        <f>CN_Summary_pretax!AM76</f>
        <v>0</v>
      </c>
      <c r="AI4" s="22">
        <f>CN_Summary_pretax!AN76</f>
        <v>0</v>
      </c>
      <c r="AJ4" s="22">
        <f>CN_Summary_pretax!AO76</f>
        <v>0</v>
      </c>
      <c r="AK4" s="22">
        <f>CN_Summary_pretax!AP76</f>
        <v>0</v>
      </c>
      <c r="AL4" s="22">
        <f>CN_Summary_pretax!AQ76</f>
        <v>0</v>
      </c>
      <c r="AM4" s="22">
        <f>CN_Summary_pretax!AR76</f>
        <v>0</v>
      </c>
      <c r="AN4" s="22">
        <f>CN_Summary_pretax!AS76</f>
        <v>0</v>
      </c>
      <c r="AO4" s="22">
        <f>CN_Summary_pretax!AT76</f>
        <v>0</v>
      </c>
      <c r="AP4" s="22">
        <f>CN_Summary_pretax!AU76</f>
        <v>0</v>
      </c>
    </row>
    <row r="5" spans="1:42">
      <c r="A5" s="115" t="s">
        <v>3671</v>
      </c>
      <c r="B5" s="22">
        <f>CN_Summary_pretax!G77</f>
        <v>0</v>
      </c>
      <c r="C5" s="22">
        <f>CN_Summary_pretax!H77</f>
        <v>0</v>
      </c>
      <c r="D5" s="22">
        <f>CN_Summary_pretax!I77</f>
        <v>0</v>
      </c>
      <c r="E5" s="22">
        <f>CN_Summary_pretax!J77</f>
        <v>0</v>
      </c>
      <c r="F5" s="22">
        <f>CN_Summary_pretax!K77</f>
        <v>0</v>
      </c>
      <c r="G5" s="22">
        <f>CN_Summary_pretax!L77</f>
        <v>0</v>
      </c>
      <c r="H5" s="22">
        <f>CN_Summary_pretax!M77</f>
        <v>0</v>
      </c>
      <c r="I5" s="22">
        <f>CN_Summary_pretax!N77</f>
        <v>0</v>
      </c>
      <c r="J5" s="22">
        <f>CN_Summary_pretax!O77</f>
        <v>0</v>
      </c>
      <c r="K5" s="22">
        <f>CN_Summary_pretax!P77</f>
        <v>0</v>
      </c>
      <c r="L5" s="22">
        <f>CN_Summary_pretax!Q77</f>
        <v>0</v>
      </c>
      <c r="M5" s="22">
        <f>CN_Summary_pretax!R77</f>
        <v>0</v>
      </c>
      <c r="N5" s="22">
        <f>CN_Summary_pretax!S77</f>
        <v>0</v>
      </c>
      <c r="O5" s="22">
        <f>CN_Summary_pretax!T77</f>
        <v>0</v>
      </c>
      <c r="P5" s="22">
        <f>CN_Summary_pretax!U77</f>
        <v>0</v>
      </c>
      <c r="Q5" s="22">
        <f>CN_Summary_pretax!V77</f>
        <v>0</v>
      </c>
      <c r="R5" s="22">
        <f>CN_Summary_pretax!W77</f>
        <v>0</v>
      </c>
      <c r="S5" s="22">
        <f>CN_Summary_pretax!X77</f>
        <v>0</v>
      </c>
      <c r="T5" s="22">
        <f>CN_Summary_pretax!Y77</f>
        <v>0</v>
      </c>
      <c r="U5" s="22">
        <f>CN_Summary_pretax!Z77</f>
        <v>0</v>
      </c>
      <c r="V5" s="22">
        <f>CN_Summary_pretax!AA77</f>
        <v>0</v>
      </c>
      <c r="W5" s="22">
        <f>CN_Summary_pretax!AB77</f>
        <v>0</v>
      </c>
      <c r="X5" s="22">
        <f>CN_Summary_pretax!AC77</f>
        <v>0</v>
      </c>
      <c r="Y5" s="22">
        <f>CN_Summary_pretax!AD77</f>
        <v>0</v>
      </c>
      <c r="Z5" s="22">
        <f>CN_Summary_pretax!AE77</f>
        <v>0</v>
      </c>
      <c r="AA5" s="22">
        <f>CN_Summary_pretax!AF77</f>
        <v>0</v>
      </c>
      <c r="AB5" s="22">
        <f>CN_Summary_pretax!AG77</f>
        <v>0</v>
      </c>
      <c r="AC5" s="22">
        <f>CN_Summary_pretax!AH77</f>
        <v>0</v>
      </c>
      <c r="AD5" s="22">
        <f>CN_Summary_pretax!AI77</f>
        <v>0</v>
      </c>
      <c r="AE5" s="22">
        <f>CN_Summary_pretax!AJ77</f>
        <v>0</v>
      </c>
      <c r="AF5" s="22">
        <f>CN_Summary_pretax!AK77</f>
        <v>0</v>
      </c>
      <c r="AG5" s="22">
        <f>CN_Summary_pretax!AL77</f>
        <v>0</v>
      </c>
      <c r="AH5" s="22">
        <f>CN_Summary_pretax!AM77</f>
        <v>0</v>
      </c>
      <c r="AI5" s="22">
        <f>CN_Summary_pretax!AN77</f>
        <v>0</v>
      </c>
      <c r="AJ5" s="22">
        <f>CN_Summary_pretax!AO77</f>
        <v>0</v>
      </c>
      <c r="AK5" s="22">
        <f>CN_Summary_pretax!AP77</f>
        <v>0</v>
      </c>
      <c r="AL5" s="22">
        <f>CN_Summary_pretax!AQ77</f>
        <v>0</v>
      </c>
      <c r="AM5" s="22">
        <f>CN_Summary_pretax!AR77</f>
        <v>0</v>
      </c>
      <c r="AN5" s="22">
        <f>CN_Summary_pretax!AS77</f>
        <v>0</v>
      </c>
      <c r="AO5" s="22">
        <f>CN_Summary_pretax!AT77</f>
        <v>0</v>
      </c>
      <c r="AP5" s="22">
        <f>CN_Summary_pretax!AU77</f>
        <v>0</v>
      </c>
    </row>
    <row r="6" spans="1:42">
      <c r="A6" s="115" t="s">
        <v>3672</v>
      </c>
      <c r="B6" s="22">
        <f>CN_Summary_pretax!G78</f>
        <v>0</v>
      </c>
      <c r="C6" s="22">
        <f>CN_Summary_pretax!H78</f>
        <v>0</v>
      </c>
      <c r="D6" s="22">
        <f>CN_Summary_pretax!I78</f>
        <v>0</v>
      </c>
      <c r="E6" s="22">
        <f>CN_Summary_pretax!J78</f>
        <v>0</v>
      </c>
      <c r="F6" s="22">
        <f>CN_Summary_pretax!K78</f>
        <v>0</v>
      </c>
      <c r="G6" s="22">
        <f>CN_Summary_pretax!L78</f>
        <v>0</v>
      </c>
      <c r="H6" s="22">
        <f>CN_Summary_pretax!M78</f>
        <v>0</v>
      </c>
      <c r="I6" s="22">
        <f>CN_Summary_pretax!N78</f>
        <v>0</v>
      </c>
      <c r="J6" s="22">
        <f>CN_Summary_pretax!O78</f>
        <v>0</v>
      </c>
      <c r="K6" s="22">
        <f>CN_Summary_pretax!P78</f>
        <v>0</v>
      </c>
      <c r="L6" s="22">
        <f>CN_Summary_pretax!Q78</f>
        <v>0</v>
      </c>
      <c r="M6" s="22">
        <f>CN_Summary_pretax!R78</f>
        <v>0</v>
      </c>
      <c r="N6" s="22">
        <f>CN_Summary_pretax!S78</f>
        <v>0</v>
      </c>
      <c r="O6" s="22">
        <f>CN_Summary_pretax!T78</f>
        <v>0</v>
      </c>
      <c r="P6" s="22">
        <f>CN_Summary_pretax!U78</f>
        <v>0</v>
      </c>
      <c r="Q6" s="22">
        <f>CN_Summary_pretax!V78</f>
        <v>0</v>
      </c>
      <c r="R6" s="22">
        <f>CN_Summary_pretax!W78</f>
        <v>0</v>
      </c>
      <c r="S6" s="22">
        <f>CN_Summary_pretax!X78</f>
        <v>0</v>
      </c>
      <c r="T6" s="22">
        <f>CN_Summary_pretax!Y78</f>
        <v>0</v>
      </c>
      <c r="U6" s="22">
        <f>CN_Summary_pretax!Z78</f>
        <v>0</v>
      </c>
      <c r="V6" s="22">
        <f>CN_Summary_pretax!AA78</f>
        <v>0</v>
      </c>
      <c r="W6" s="22">
        <f>CN_Summary_pretax!AB78</f>
        <v>0</v>
      </c>
      <c r="X6" s="22">
        <f>CN_Summary_pretax!AC78</f>
        <v>0</v>
      </c>
      <c r="Y6" s="22">
        <f>CN_Summary_pretax!AD78</f>
        <v>0</v>
      </c>
      <c r="Z6" s="22">
        <f>CN_Summary_pretax!AE78</f>
        <v>0</v>
      </c>
      <c r="AA6" s="22">
        <f>CN_Summary_pretax!AF78</f>
        <v>0</v>
      </c>
      <c r="AB6" s="22">
        <f>CN_Summary_pretax!AG78</f>
        <v>0</v>
      </c>
      <c r="AC6" s="22">
        <f>CN_Summary_pretax!AH78</f>
        <v>0</v>
      </c>
      <c r="AD6" s="22">
        <f>CN_Summary_pretax!AI78</f>
        <v>0</v>
      </c>
      <c r="AE6" s="22">
        <f>CN_Summary_pretax!AJ78</f>
        <v>0</v>
      </c>
      <c r="AF6" s="22">
        <f>CN_Summary_pretax!AK78</f>
        <v>0</v>
      </c>
      <c r="AG6" s="22">
        <f>CN_Summary_pretax!AL78</f>
        <v>0</v>
      </c>
      <c r="AH6" s="22">
        <f>CN_Summary_pretax!AM78</f>
        <v>0</v>
      </c>
      <c r="AI6" s="22">
        <f>CN_Summary_pretax!AN78</f>
        <v>0</v>
      </c>
      <c r="AJ6" s="22">
        <f>CN_Summary_pretax!AO78</f>
        <v>0</v>
      </c>
      <c r="AK6" s="22">
        <f>CN_Summary_pretax!AP78</f>
        <v>0</v>
      </c>
      <c r="AL6" s="22">
        <f>CN_Summary_pretax!AQ78</f>
        <v>0</v>
      </c>
      <c r="AM6" s="22">
        <f>CN_Summary_pretax!AR78</f>
        <v>0</v>
      </c>
      <c r="AN6" s="22">
        <f>CN_Summary_pretax!AS78</f>
        <v>0</v>
      </c>
      <c r="AO6" s="22">
        <f>CN_Summary_pretax!AT78</f>
        <v>0</v>
      </c>
      <c r="AP6" s="22">
        <f>CN_Summary_pretax!AU78</f>
        <v>0</v>
      </c>
    </row>
    <row r="7" spans="1:42">
      <c r="A7" s="115" t="s">
        <v>3673</v>
      </c>
      <c r="B7" s="22">
        <f>CN_Summary_pretax!G79</f>
        <v>0</v>
      </c>
      <c r="C7" s="22">
        <f>CN_Summary_pretax!H79</f>
        <v>0</v>
      </c>
      <c r="D7" s="22">
        <f>CN_Summary_pretax!I79</f>
        <v>0</v>
      </c>
      <c r="E7" s="22">
        <f>CN_Summary_pretax!J79</f>
        <v>0</v>
      </c>
      <c r="F7" s="22">
        <f>CN_Summary_pretax!K79</f>
        <v>0</v>
      </c>
      <c r="G7" s="22">
        <f>CN_Summary_pretax!L79</f>
        <v>0</v>
      </c>
      <c r="H7" s="22">
        <f>CN_Summary_pretax!M79</f>
        <v>0</v>
      </c>
      <c r="I7" s="22">
        <f>CN_Summary_pretax!N79</f>
        <v>0</v>
      </c>
      <c r="J7" s="22">
        <f>CN_Summary_pretax!O79</f>
        <v>0</v>
      </c>
      <c r="K7" s="22">
        <f>CN_Summary_pretax!P79</f>
        <v>0</v>
      </c>
      <c r="L7" s="22">
        <f>CN_Summary_pretax!Q79</f>
        <v>0</v>
      </c>
      <c r="M7" s="22">
        <f>CN_Summary_pretax!R79</f>
        <v>0</v>
      </c>
      <c r="N7" s="22">
        <f>CN_Summary_pretax!S79</f>
        <v>0</v>
      </c>
      <c r="O7" s="22">
        <f>CN_Summary_pretax!T79</f>
        <v>0</v>
      </c>
      <c r="P7" s="22">
        <f>CN_Summary_pretax!U79</f>
        <v>0</v>
      </c>
      <c r="Q7" s="22">
        <f>CN_Summary_pretax!V79</f>
        <v>0</v>
      </c>
      <c r="R7" s="22">
        <f>CN_Summary_pretax!W79</f>
        <v>0</v>
      </c>
      <c r="S7" s="22">
        <f>CN_Summary_pretax!X79</f>
        <v>0</v>
      </c>
      <c r="T7" s="22">
        <f>CN_Summary_pretax!Y79</f>
        <v>0</v>
      </c>
      <c r="U7" s="22">
        <f>CN_Summary_pretax!Z79</f>
        <v>0</v>
      </c>
      <c r="V7" s="22">
        <f>CN_Summary_pretax!AA79</f>
        <v>0</v>
      </c>
      <c r="W7" s="22">
        <f>CN_Summary_pretax!AB79</f>
        <v>0</v>
      </c>
      <c r="X7" s="22">
        <f>CN_Summary_pretax!AC79</f>
        <v>0</v>
      </c>
      <c r="Y7" s="22">
        <f>CN_Summary_pretax!AD79</f>
        <v>0</v>
      </c>
      <c r="Z7" s="22">
        <f>CN_Summary_pretax!AE79</f>
        <v>0</v>
      </c>
      <c r="AA7" s="22">
        <f>CN_Summary_pretax!AF79</f>
        <v>0</v>
      </c>
      <c r="AB7" s="22">
        <f>CN_Summary_pretax!AG79</f>
        <v>0</v>
      </c>
      <c r="AC7" s="22">
        <f>CN_Summary_pretax!AH79</f>
        <v>0</v>
      </c>
      <c r="AD7" s="22">
        <f>CN_Summary_pretax!AI79</f>
        <v>0</v>
      </c>
      <c r="AE7" s="22">
        <f>CN_Summary_pretax!AJ79</f>
        <v>0</v>
      </c>
      <c r="AF7" s="22">
        <f>CN_Summary_pretax!AK79</f>
        <v>0</v>
      </c>
      <c r="AG7" s="22">
        <f>CN_Summary_pretax!AL79</f>
        <v>0</v>
      </c>
      <c r="AH7" s="22">
        <f>CN_Summary_pretax!AM79</f>
        <v>0</v>
      </c>
      <c r="AI7" s="22">
        <f>CN_Summary_pretax!AN79</f>
        <v>0</v>
      </c>
      <c r="AJ7" s="22">
        <f>CN_Summary_pretax!AO79</f>
        <v>0</v>
      </c>
      <c r="AK7" s="22">
        <f>CN_Summary_pretax!AP79</f>
        <v>0</v>
      </c>
      <c r="AL7" s="22">
        <f>CN_Summary_pretax!AQ79</f>
        <v>0</v>
      </c>
      <c r="AM7" s="22">
        <f>CN_Summary_pretax!AR79</f>
        <v>0</v>
      </c>
      <c r="AN7" s="22">
        <f>CN_Summary_pretax!AS79</f>
        <v>0</v>
      </c>
      <c r="AO7" s="22">
        <f>CN_Summary_pretax!AT79</f>
        <v>0</v>
      </c>
      <c r="AP7" s="22">
        <f>CN_Summary_pretax!AU79</f>
        <v>0</v>
      </c>
    </row>
    <row r="8" spans="1:42">
      <c r="A8" s="115" t="s">
        <v>3674</v>
      </c>
      <c r="B8" s="22">
        <f>CN_Summary_pretax!G80</f>
        <v>0</v>
      </c>
      <c r="C8" s="22">
        <f>CN_Summary_pretax!H80</f>
        <v>0</v>
      </c>
      <c r="D8" s="22">
        <f>CN_Summary_pretax!I80</f>
        <v>0</v>
      </c>
      <c r="E8" s="22">
        <f>CN_Summary_pretax!J80</f>
        <v>0</v>
      </c>
      <c r="F8" s="22">
        <f>CN_Summary_pretax!K80</f>
        <v>0</v>
      </c>
      <c r="G8" s="22">
        <f>CN_Summary_pretax!L80</f>
        <v>0</v>
      </c>
      <c r="H8" s="22">
        <f>CN_Summary_pretax!M80</f>
        <v>0</v>
      </c>
      <c r="I8" s="22">
        <f>CN_Summary_pretax!N80</f>
        <v>0</v>
      </c>
      <c r="J8" s="22">
        <f>CN_Summary_pretax!O80</f>
        <v>0</v>
      </c>
      <c r="K8" s="22">
        <f>CN_Summary_pretax!P80</f>
        <v>0</v>
      </c>
      <c r="L8" s="22">
        <f>CN_Summary_pretax!Q80</f>
        <v>0</v>
      </c>
      <c r="M8" s="22">
        <f>CN_Summary_pretax!R80</f>
        <v>0</v>
      </c>
      <c r="N8" s="22">
        <f>CN_Summary_pretax!S80</f>
        <v>0</v>
      </c>
      <c r="O8" s="22">
        <f>CN_Summary_pretax!T80</f>
        <v>0</v>
      </c>
      <c r="P8" s="22">
        <f>CN_Summary_pretax!U80</f>
        <v>0</v>
      </c>
      <c r="Q8" s="22">
        <f>CN_Summary_pretax!V80</f>
        <v>0</v>
      </c>
      <c r="R8" s="22">
        <f>CN_Summary_pretax!W80</f>
        <v>0</v>
      </c>
      <c r="S8" s="22">
        <f>CN_Summary_pretax!X80</f>
        <v>0</v>
      </c>
      <c r="T8" s="22">
        <f>CN_Summary_pretax!Y80</f>
        <v>0</v>
      </c>
      <c r="U8" s="22">
        <f>CN_Summary_pretax!Z80</f>
        <v>0</v>
      </c>
      <c r="V8" s="22">
        <f>CN_Summary_pretax!AA80</f>
        <v>0</v>
      </c>
      <c r="W8" s="22">
        <f>CN_Summary_pretax!AB80</f>
        <v>0</v>
      </c>
      <c r="X8" s="22">
        <f>CN_Summary_pretax!AC80</f>
        <v>0</v>
      </c>
      <c r="Y8" s="22">
        <f>CN_Summary_pretax!AD80</f>
        <v>0</v>
      </c>
      <c r="Z8" s="22">
        <f>CN_Summary_pretax!AE80</f>
        <v>0</v>
      </c>
      <c r="AA8" s="22">
        <f>CN_Summary_pretax!AF80</f>
        <v>0</v>
      </c>
      <c r="AB8" s="22">
        <f>CN_Summary_pretax!AG80</f>
        <v>0</v>
      </c>
      <c r="AC8" s="22">
        <f>CN_Summary_pretax!AH80</f>
        <v>0</v>
      </c>
      <c r="AD8" s="22">
        <f>CN_Summary_pretax!AI80</f>
        <v>0</v>
      </c>
      <c r="AE8" s="22">
        <f>CN_Summary_pretax!AJ80</f>
        <v>0</v>
      </c>
      <c r="AF8" s="22">
        <f>CN_Summary_pretax!AK80</f>
        <v>0</v>
      </c>
      <c r="AG8" s="22">
        <f>CN_Summary_pretax!AL80</f>
        <v>0</v>
      </c>
      <c r="AH8" s="22">
        <f>CN_Summary_pretax!AM80</f>
        <v>0</v>
      </c>
      <c r="AI8" s="22">
        <f>CN_Summary_pretax!AN80</f>
        <v>0</v>
      </c>
      <c r="AJ8" s="22">
        <f>CN_Summary_pretax!AO80</f>
        <v>0</v>
      </c>
      <c r="AK8" s="22">
        <f>CN_Summary_pretax!AP80</f>
        <v>0</v>
      </c>
      <c r="AL8" s="22">
        <f>CN_Summary_pretax!AQ80</f>
        <v>0</v>
      </c>
      <c r="AM8" s="22">
        <f>CN_Summary_pretax!AR80</f>
        <v>0</v>
      </c>
      <c r="AN8" s="22">
        <f>CN_Summary_pretax!AS80</f>
        <v>0</v>
      </c>
      <c r="AO8" s="22">
        <f>CN_Summary_pretax!AT80</f>
        <v>0</v>
      </c>
      <c r="AP8" s="22">
        <f>CN_Summary_pretax!AU80</f>
        <v>0</v>
      </c>
    </row>
    <row r="9" spans="1:42">
      <c r="A9" s="115" t="s">
        <v>3675</v>
      </c>
      <c r="B9" s="22">
        <f>CN_Summary_pretax!G81</f>
        <v>0</v>
      </c>
      <c r="C9" s="22">
        <f>CN_Summary_pretax!H81</f>
        <v>0</v>
      </c>
      <c r="D9" s="22">
        <f>CN_Summary_pretax!I81</f>
        <v>0</v>
      </c>
      <c r="E9" s="22">
        <f>CN_Summary_pretax!J81</f>
        <v>0</v>
      </c>
      <c r="F9" s="22">
        <f>CN_Summary_pretax!K81</f>
        <v>0</v>
      </c>
      <c r="G9" s="22">
        <f>CN_Summary_pretax!L81</f>
        <v>0</v>
      </c>
      <c r="H9" s="22">
        <f>CN_Summary_pretax!M81</f>
        <v>0</v>
      </c>
      <c r="I9" s="22">
        <f>CN_Summary_pretax!N81</f>
        <v>0</v>
      </c>
      <c r="J9" s="22">
        <f>CN_Summary_pretax!O81</f>
        <v>0</v>
      </c>
      <c r="K9" s="22">
        <f>CN_Summary_pretax!P81</f>
        <v>0</v>
      </c>
      <c r="L9" s="22">
        <f>CN_Summary_pretax!Q81</f>
        <v>0</v>
      </c>
      <c r="M9" s="22">
        <f>CN_Summary_pretax!R81</f>
        <v>0</v>
      </c>
      <c r="N9" s="22">
        <f>CN_Summary_pretax!S81</f>
        <v>0</v>
      </c>
      <c r="O9" s="22">
        <f>CN_Summary_pretax!T81</f>
        <v>0</v>
      </c>
      <c r="P9" s="22">
        <f>CN_Summary_pretax!U81</f>
        <v>0</v>
      </c>
      <c r="Q9" s="22">
        <f>CN_Summary_pretax!V81</f>
        <v>0</v>
      </c>
      <c r="R9" s="22">
        <f>CN_Summary_pretax!W81</f>
        <v>0</v>
      </c>
      <c r="S9" s="22">
        <f>CN_Summary_pretax!X81</f>
        <v>0</v>
      </c>
      <c r="T9" s="22">
        <f>CN_Summary_pretax!Y81</f>
        <v>0</v>
      </c>
      <c r="U9" s="22">
        <f>CN_Summary_pretax!Z81</f>
        <v>0</v>
      </c>
      <c r="V9" s="22">
        <f>CN_Summary_pretax!AA81</f>
        <v>0</v>
      </c>
      <c r="W9" s="22">
        <f>CN_Summary_pretax!AB81</f>
        <v>0</v>
      </c>
      <c r="X9" s="22">
        <f>CN_Summary_pretax!AC81</f>
        <v>0</v>
      </c>
      <c r="Y9" s="22">
        <f>CN_Summary_pretax!AD81</f>
        <v>0</v>
      </c>
      <c r="Z9" s="22">
        <f>CN_Summary_pretax!AE81</f>
        <v>0</v>
      </c>
      <c r="AA9" s="22">
        <f>CN_Summary_pretax!AF81</f>
        <v>0</v>
      </c>
      <c r="AB9" s="22">
        <f>CN_Summary_pretax!AG81</f>
        <v>0</v>
      </c>
      <c r="AC9" s="22">
        <f>CN_Summary_pretax!AH81</f>
        <v>0</v>
      </c>
      <c r="AD9" s="22">
        <f>CN_Summary_pretax!AI81</f>
        <v>0</v>
      </c>
      <c r="AE9" s="22">
        <f>CN_Summary_pretax!AJ81</f>
        <v>0</v>
      </c>
      <c r="AF9" s="22">
        <f>CN_Summary_pretax!AK81</f>
        <v>0</v>
      </c>
      <c r="AG9" s="22">
        <f>CN_Summary_pretax!AL81</f>
        <v>0</v>
      </c>
      <c r="AH9" s="22">
        <f>CN_Summary_pretax!AM81</f>
        <v>0</v>
      </c>
      <c r="AI9" s="22">
        <f>CN_Summary_pretax!AN81</f>
        <v>0</v>
      </c>
      <c r="AJ9" s="22">
        <f>CN_Summary_pretax!AO81</f>
        <v>0</v>
      </c>
      <c r="AK9" s="22">
        <f>CN_Summary_pretax!AP81</f>
        <v>0</v>
      </c>
      <c r="AL9" s="22">
        <f>CN_Summary_pretax!AQ81</f>
        <v>0</v>
      </c>
      <c r="AM9" s="22">
        <f>CN_Summary_pretax!AR81</f>
        <v>0</v>
      </c>
      <c r="AN9" s="22">
        <f>CN_Summary_pretax!AS81</f>
        <v>0</v>
      </c>
      <c r="AO9" s="22">
        <f>CN_Summary_pretax!AT81</f>
        <v>0</v>
      </c>
      <c r="AP9" s="22">
        <f>CN_Summary_pretax!AU81</f>
        <v>0</v>
      </c>
    </row>
  </sheetData>
  <phoneticPr fontId="4"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0D633-8A2B-4EDE-A3C6-2DDE643B9D79}">
  <sheetPr>
    <tabColor rgb="FF002060"/>
  </sheetPr>
  <dimension ref="A1:AP9"/>
  <sheetViews>
    <sheetView topLeftCell="AF1" workbookViewId="0">
      <selection activeCell="AG2" sqref="AG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CN_Summary_pretax!G84</f>
        <v>2.4992323647801322E-5</v>
      </c>
      <c r="C2" s="22">
        <f>CN_Summary_pretax!H84</f>
        <v>3.1870310152856202E-5</v>
      </c>
      <c r="D2" s="22">
        <f>CN_Summary_pretax!I84</f>
        <v>3.1759447545529498E-5</v>
      </c>
      <c r="E2" s="22">
        <f>CN_Summary_pretax!J84</f>
        <v>3.3867584185922977E-5</v>
      </c>
      <c r="F2" s="22">
        <f>CN_Summary_pretax!K84</f>
        <v>3.7116984664799115E-5</v>
      </c>
      <c r="G2" s="22">
        <f>CN_Summary_pretax!L84</f>
        <v>3.7953196729660754E-5</v>
      </c>
      <c r="H2" s="22">
        <f>CN_Summary_pretax!M84</f>
        <v>3.8648911599609492E-5</v>
      </c>
      <c r="I2" s="22">
        <f>CN_Summary_pretax!N84</f>
        <v>3.9096810610423186E-5</v>
      </c>
      <c r="J2" s="22">
        <f>CN_Summary_pretax!O84</f>
        <v>4.0675413214100157E-5</v>
      </c>
      <c r="K2" s="22">
        <f>CN_Summary_pretax!P84</f>
        <v>4.1460657307822436E-5</v>
      </c>
      <c r="L2" s="22">
        <f>CN_Summary_pretax!Q84</f>
        <v>4.2184959714341609E-5</v>
      </c>
      <c r="M2" s="22">
        <f>CN_Summary_pretax!R84</f>
        <v>4.4193610350755826E-5</v>
      </c>
      <c r="N2" s="22">
        <f>CN_Summary_pretax!S84</f>
        <v>4.4737405757528822E-5</v>
      </c>
      <c r="O2" s="22">
        <f>CN_Summary_pretax!T84</f>
        <v>4.5591264589332687E-5</v>
      </c>
      <c r="P2" s="22">
        <f>CN_Summary_pretax!U84</f>
        <v>4.61338587677764E-5</v>
      </c>
      <c r="Q2" s="22">
        <f>CN_Summary_pretax!V84</f>
        <v>4.6541029401885393E-5</v>
      </c>
      <c r="R2" s="22">
        <f>CN_Summary_pretax!W84</f>
        <v>4.5968078377666212E-5</v>
      </c>
      <c r="S2" s="22">
        <f>CN_Summary_pretax!X84</f>
        <v>4.585778727438413E-5</v>
      </c>
      <c r="T2" s="22">
        <f>CN_Summary_pretax!Y84</f>
        <v>4.6448316658502256E-5</v>
      </c>
      <c r="U2" s="22">
        <f>CN_Summary_pretax!Z84</f>
        <v>4.700600171126375E-5</v>
      </c>
      <c r="V2" s="22">
        <f>CN_Summary_pretax!AA84</f>
        <v>4.6729252842958511E-5</v>
      </c>
      <c r="W2" s="22">
        <f>CN_Summary_pretax!AB84</f>
        <v>4.7702843254515455E-5</v>
      </c>
      <c r="X2" s="22">
        <f>CN_Summary_pretax!AC84</f>
        <v>4.8101876659382524E-5</v>
      </c>
      <c r="Y2" s="22">
        <f>CN_Summary_pretax!AD84</f>
        <v>4.8381554251593463E-5</v>
      </c>
      <c r="Z2" s="22">
        <f>CN_Summary_pretax!AE84</f>
        <v>4.8762575477032074E-5</v>
      </c>
      <c r="AA2" s="22">
        <f>CN_Summary_pretax!AF84</f>
        <v>4.9274210613201896E-5</v>
      </c>
      <c r="AB2" s="22">
        <f>CN_Summary_pretax!AG84</f>
        <v>4.9911458981345888E-5</v>
      </c>
      <c r="AC2" s="22">
        <f>CN_Summary_pretax!AH84</f>
        <v>5.0366017273505561E-5</v>
      </c>
      <c r="AD2" s="22">
        <f>CN_Summary_pretax!AI84</f>
        <v>5.0736855764484988E-5</v>
      </c>
      <c r="AE2" s="22">
        <f>CN_Summary_pretax!AJ84</f>
        <v>5.1021574009599982E-5</v>
      </c>
      <c r="AF2" s="22">
        <f>CN_Summary_pretax!AK84</f>
        <v>5.14900235075041E-5</v>
      </c>
      <c r="AG2" s="22">
        <f>CN_Summary_pretax!AL84</f>
        <v>5.204901423263924E-5</v>
      </c>
      <c r="AH2" s="22">
        <f>CN_Summary_pretax!AM84</f>
        <v>5.2431302300018703E-5</v>
      </c>
      <c r="AI2" s="22">
        <f>CN_Summary_pretax!AN84</f>
        <v>5.2892556777012537E-5</v>
      </c>
      <c r="AJ2" s="22">
        <f>CN_Summary_pretax!AO84</f>
        <v>5.3357941193399772E-5</v>
      </c>
      <c r="AK2" s="22">
        <f>CN_Summary_pretax!AP84</f>
        <v>5.3797352094761509E-5</v>
      </c>
      <c r="AL2" s="22">
        <f>CN_Summary_pretax!AQ84</f>
        <v>5.4215169053078104E-5</v>
      </c>
      <c r="AM2" s="22">
        <f>CN_Summary_pretax!AR84</f>
        <v>5.4631227212910134E-5</v>
      </c>
      <c r="AN2" s="22">
        <f>CN_Summary_pretax!AS84</f>
        <v>5.5079694766612818E-5</v>
      </c>
      <c r="AO2" s="22">
        <f>CN_Summary_pretax!AT84</f>
        <v>5.5541240578087171E-5</v>
      </c>
      <c r="AP2" s="22">
        <f>CN_Summary_pretax!AU84</f>
        <v>5.6001164282886741E-5</v>
      </c>
    </row>
    <row r="3" spans="1:42">
      <c r="A3" s="115" t="s">
        <v>3669</v>
      </c>
      <c r="B3" s="22">
        <f>CN_Summary_pretax!G85</f>
        <v>0</v>
      </c>
      <c r="C3" s="22">
        <f>CN_Summary_pretax!H85</f>
        <v>0</v>
      </c>
      <c r="D3" s="22">
        <f>CN_Summary_pretax!I85</f>
        <v>0</v>
      </c>
      <c r="E3" s="22">
        <f>CN_Summary_pretax!J85</f>
        <v>0</v>
      </c>
      <c r="F3" s="22">
        <f>CN_Summary_pretax!K85</f>
        <v>0</v>
      </c>
      <c r="G3" s="22">
        <f>CN_Summary_pretax!L85</f>
        <v>0</v>
      </c>
      <c r="H3" s="22">
        <f>CN_Summary_pretax!M85</f>
        <v>0</v>
      </c>
      <c r="I3" s="22">
        <f>CN_Summary_pretax!N85</f>
        <v>0</v>
      </c>
      <c r="J3" s="22">
        <f>CN_Summary_pretax!O85</f>
        <v>0</v>
      </c>
      <c r="K3" s="22">
        <f>CN_Summary_pretax!P85</f>
        <v>0</v>
      </c>
      <c r="L3" s="22">
        <f>CN_Summary_pretax!Q85</f>
        <v>0</v>
      </c>
      <c r="M3" s="22">
        <f>CN_Summary_pretax!R85</f>
        <v>0</v>
      </c>
      <c r="N3" s="22">
        <f>CN_Summary_pretax!S85</f>
        <v>0</v>
      </c>
      <c r="O3" s="22">
        <f>CN_Summary_pretax!T85</f>
        <v>0</v>
      </c>
      <c r="P3" s="22">
        <f>CN_Summary_pretax!U85</f>
        <v>0</v>
      </c>
      <c r="Q3" s="22">
        <f>CN_Summary_pretax!V85</f>
        <v>0</v>
      </c>
      <c r="R3" s="22">
        <f>CN_Summary_pretax!W85</f>
        <v>0</v>
      </c>
      <c r="S3" s="22">
        <f>CN_Summary_pretax!X85</f>
        <v>0</v>
      </c>
      <c r="T3" s="22">
        <f>CN_Summary_pretax!Y85</f>
        <v>0</v>
      </c>
      <c r="U3" s="22">
        <f>CN_Summary_pretax!Z85</f>
        <v>0</v>
      </c>
      <c r="V3" s="22">
        <f>CN_Summary_pretax!AA85</f>
        <v>0</v>
      </c>
      <c r="W3" s="22">
        <f>CN_Summary_pretax!AB85</f>
        <v>0</v>
      </c>
      <c r="X3" s="22">
        <f>CN_Summary_pretax!AC85</f>
        <v>0</v>
      </c>
      <c r="Y3" s="22">
        <f>CN_Summary_pretax!AD85</f>
        <v>0</v>
      </c>
      <c r="Z3" s="22">
        <f>CN_Summary_pretax!AE85</f>
        <v>0</v>
      </c>
      <c r="AA3" s="22">
        <f>CN_Summary_pretax!AF85</f>
        <v>0</v>
      </c>
      <c r="AB3" s="22">
        <f>CN_Summary_pretax!AG85</f>
        <v>0</v>
      </c>
      <c r="AC3" s="22">
        <f>CN_Summary_pretax!AH85</f>
        <v>0</v>
      </c>
      <c r="AD3" s="22">
        <f>CN_Summary_pretax!AI85</f>
        <v>0</v>
      </c>
      <c r="AE3" s="22">
        <f>CN_Summary_pretax!AJ85</f>
        <v>0</v>
      </c>
      <c r="AF3" s="22">
        <f>CN_Summary_pretax!AK85</f>
        <v>0</v>
      </c>
      <c r="AG3" s="22">
        <f>CN_Summary_pretax!AL85</f>
        <v>0</v>
      </c>
      <c r="AH3" s="22">
        <f>CN_Summary_pretax!AM85</f>
        <v>0</v>
      </c>
      <c r="AI3" s="22">
        <f>CN_Summary_pretax!AN85</f>
        <v>0</v>
      </c>
      <c r="AJ3" s="22">
        <f>CN_Summary_pretax!AO85</f>
        <v>0</v>
      </c>
      <c r="AK3" s="22">
        <f>CN_Summary_pretax!AP85</f>
        <v>0</v>
      </c>
      <c r="AL3" s="22">
        <f>CN_Summary_pretax!AQ85</f>
        <v>0</v>
      </c>
      <c r="AM3" s="22">
        <f>CN_Summary_pretax!AR85</f>
        <v>0</v>
      </c>
      <c r="AN3" s="22">
        <f>CN_Summary_pretax!AS85</f>
        <v>0</v>
      </c>
      <c r="AO3" s="22">
        <f>CN_Summary_pretax!AT85</f>
        <v>0</v>
      </c>
      <c r="AP3" s="22">
        <f>CN_Summary_pretax!AU85</f>
        <v>0</v>
      </c>
    </row>
    <row r="4" spans="1:42">
      <c r="A4" s="115" t="s">
        <v>3670</v>
      </c>
      <c r="B4" s="22">
        <f>CN_Summary_pretax!G86</f>
        <v>0</v>
      </c>
      <c r="C4" s="22">
        <f>CN_Summary_pretax!H86</f>
        <v>0</v>
      </c>
      <c r="D4" s="22">
        <f>CN_Summary_pretax!I86</f>
        <v>0</v>
      </c>
      <c r="E4" s="22">
        <f>CN_Summary_pretax!J86</f>
        <v>0</v>
      </c>
      <c r="F4" s="22">
        <f>CN_Summary_pretax!K86</f>
        <v>0</v>
      </c>
      <c r="G4" s="22">
        <f>CN_Summary_pretax!L86</f>
        <v>0</v>
      </c>
      <c r="H4" s="22">
        <f>CN_Summary_pretax!M86</f>
        <v>0</v>
      </c>
      <c r="I4" s="22">
        <f>CN_Summary_pretax!N86</f>
        <v>0</v>
      </c>
      <c r="J4" s="22">
        <f>CN_Summary_pretax!O86</f>
        <v>0</v>
      </c>
      <c r="K4" s="22">
        <f>CN_Summary_pretax!P86</f>
        <v>0</v>
      </c>
      <c r="L4" s="22">
        <f>CN_Summary_pretax!Q86</f>
        <v>0</v>
      </c>
      <c r="M4" s="22">
        <f>CN_Summary_pretax!R86</f>
        <v>0</v>
      </c>
      <c r="N4" s="22">
        <f>CN_Summary_pretax!S86</f>
        <v>0</v>
      </c>
      <c r="O4" s="22">
        <f>CN_Summary_pretax!T86</f>
        <v>0</v>
      </c>
      <c r="P4" s="22">
        <f>CN_Summary_pretax!U86</f>
        <v>0</v>
      </c>
      <c r="Q4" s="22">
        <f>CN_Summary_pretax!V86</f>
        <v>0</v>
      </c>
      <c r="R4" s="22">
        <f>CN_Summary_pretax!W86</f>
        <v>0</v>
      </c>
      <c r="S4" s="22">
        <f>CN_Summary_pretax!X86</f>
        <v>0</v>
      </c>
      <c r="T4" s="22">
        <f>CN_Summary_pretax!Y86</f>
        <v>0</v>
      </c>
      <c r="U4" s="22">
        <f>CN_Summary_pretax!Z86</f>
        <v>0</v>
      </c>
      <c r="V4" s="22">
        <f>CN_Summary_pretax!AA86</f>
        <v>0</v>
      </c>
      <c r="W4" s="22">
        <f>CN_Summary_pretax!AB86</f>
        <v>0</v>
      </c>
      <c r="X4" s="22">
        <f>CN_Summary_pretax!AC86</f>
        <v>0</v>
      </c>
      <c r="Y4" s="22">
        <f>CN_Summary_pretax!AD86</f>
        <v>0</v>
      </c>
      <c r="Z4" s="22">
        <f>CN_Summary_pretax!AE86</f>
        <v>0</v>
      </c>
      <c r="AA4" s="22">
        <f>CN_Summary_pretax!AF86</f>
        <v>0</v>
      </c>
      <c r="AB4" s="22">
        <f>CN_Summary_pretax!AG86</f>
        <v>0</v>
      </c>
      <c r="AC4" s="22">
        <f>CN_Summary_pretax!AH86</f>
        <v>0</v>
      </c>
      <c r="AD4" s="22">
        <f>CN_Summary_pretax!AI86</f>
        <v>0</v>
      </c>
      <c r="AE4" s="22">
        <f>CN_Summary_pretax!AJ86</f>
        <v>0</v>
      </c>
      <c r="AF4" s="22">
        <f>CN_Summary_pretax!AK86</f>
        <v>0</v>
      </c>
      <c r="AG4" s="22">
        <f>CN_Summary_pretax!AL86</f>
        <v>0</v>
      </c>
      <c r="AH4" s="22">
        <f>CN_Summary_pretax!AM86</f>
        <v>0</v>
      </c>
      <c r="AI4" s="22">
        <f>CN_Summary_pretax!AN86</f>
        <v>0</v>
      </c>
      <c r="AJ4" s="22">
        <f>CN_Summary_pretax!AO86</f>
        <v>0</v>
      </c>
      <c r="AK4" s="22">
        <f>CN_Summary_pretax!AP86</f>
        <v>0</v>
      </c>
      <c r="AL4" s="22">
        <f>CN_Summary_pretax!AQ86</f>
        <v>0</v>
      </c>
      <c r="AM4" s="22">
        <f>CN_Summary_pretax!AR86</f>
        <v>0</v>
      </c>
      <c r="AN4" s="22">
        <f>CN_Summary_pretax!AS86</f>
        <v>0</v>
      </c>
      <c r="AO4" s="22">
        <f>CN_Summary_pretax!AT86</f>
        <v>0</v>
      </c>
      <c r="AP4" s="22">
        <f>CN_Summary_pretax!AU86</f>
        <v>0</v>
      </c>
    </row>
    <row r="5" spans="1:42">
      <c r="A5" s="115" t="s">
        <v>3671</v>
      </c>
      <c r="B5" s="22">
        <f>CN_Summary_pretax!G87</f>
        <v>0</v>
      </c>
      <c r="C5" s="22">
        <f>CN_Summary_pretax!H87</f>
        <v>0</v>
      </c>
      <c r="D5" s="22">
        <f>CN_Summary_pretax!I87</f>
        <v>0</v>
      </c>
      <c r="E5" s="22">
        <f>CN_Summary_pretax!J87</f>
        <v>0</v>
      </c>
      <c r="F5" s="22">
        <f>CN_Summary_pretax!K87</f>
        <v>0</v>
      </c>
      <c r="G5" s="22">
        <f>CN_Summary_pretax!L87</f>
        <v>0</v>
      </c>
      <c r="H5" s="22">
        <f>CN_Summary_pretax!M87</f>
        <v>0</v>
      </c>
      <c r="I5" s="22">
        <f>CN_Summary_pretax!N87</f>
        <v>0</v>
      </c>
      <c r="J5" s="22">
        <f>CN_Summary_pretax!O87</f>
        <v>0</v>
      </c>
      <c r="K5" s="22">
        <f>CN_Summary_pretax!P87</f>
        <v>0</v>
      </c>
      <c r="L5" s="22">
        <f>CN_Summary_pretax!Q87</f>
        <v>0</v>
      </c>
      <c r="M5" s="22">
        <f>CN_Summary_pretax!R87</f>
        <v>0</v>
      </c>
      <c r="N5" s="22">
        <f>CN_Summary_pretax!S87</f>
        <v>0</v>
      </c>
      <c r="O5" s="22">
        <f>CN_Summary_pretax!T87</f>
        <v>0</v>
      </c>
      <c r="P5" s="22">
        <f>CN_Summary_pretax!U87</f>
        <v>0</v>
      </c>
      <c r="Q5" s="22">
        <f>CN_Summary_pretax!V87</f>
        <v>0</v>
      </c>
      <c r="R5" s="22">
        <f>CN_Summary_pretax!W87</f>
        <v>0</v>
      </c>
      <c r="S5" s="22">
        <f>CN_Summary_pretax!X87</f>
        <v>0</v>
      </c>
      <c r="T5" s="22">
        <f>CN_Summary_pretax!Y87</f>
        <v>0</v>
      </c>
      <c r="U5" s="22">
        <f>CN_Summary_pretax!Z87</f>
        <v>0</v>
      </c>
      <c r="V5" s="22">
        <f>CN_Summary_pretax!AA87</f>
        <v>0</v>
      </c>
      <c r="W5" s="22">
        <f>CN_Summary_pretax!AB87</f>
        <v>0</v>
      </c>
      <c r="X5" s="22">
        <f>CN_Summary_pretax!AC87</f>
        <v>0</v>
      </c>
      <c r="Y5" s="22">
        <f>CN_Summary_pretax!AD87</f>
        <v>0</v>
      </c>
      <c r="Z5" s="22">
        <f>CN_Summary_pretax!AE87</f>
        <v>0</v>
      </c>
      <c r="AA5" s="22">
        <f>CN_Summary_pretax!AF87</f>
        <v>0</v>
      </c>
      <c r="AB5" s="22">
        <f>CN_Summary_pretax!AG87</f>
        <v>0</v>
      </c>
      <c r="AC5" s="22">
        <f>CN_Summary_pretax!AH87</f>
        <v>0</v>
      </c>
      <c r="AD5" s="22">
        <f>CN_Summary_pretax!AI87</f>
        <v>0</v>
      </c>
      <c r="AE5" s="22">
        <f>CN_Summary_pretax!AJ87</f>
        <v>0</v>
      </c>
      <c r="AF5" s="22">
        <f>CN_Summary_pretax!AK87</f>
        <v>0</v>
      </c>
      <c r="AG5" s="22">
        <f>CN_Summary_pretax!AL87</f>
        <v>0</v>
      </c>
      <c r="AH5" s="22">
        <f>CN_Summary_pretax!AM87</f>
        <v>0</v>
      </c>
      <c r="AI5" s="22">
        <f>CN_Summary_pretax!AN87</f>
        <v>0</v>
      </c>
      <c r="AJ5" s="22">
        <f>CN_Summary_pretax!AO87</f>
        <v>0</v>
      </c>
      <c r="AK5" s="22">
        <f>CN_Summary_pretax!AP87</f>
        <v>0</v>
      </c>
      <c r="AL5" s="22">
        <f>CN_Summary_pretax!AQ87</f>
        <v>0</v>
      </c>
      <c r="AM5" s="22">
        <f>CN_Summary_pretax!AR87</f>
        <v>0</v>
      </c>
      <c r="AN5" s="22">
        <f>CN_Summary_pretax!AS87</f>
        <v>0</v>
      </c>
      <c r="AO5" s="22">
        <f>CN_Summary_pretax!AT87</f>
        <v>0</v>
      </c>
      <c r="AP5" s="22">
        <f>CN_Summary_pretax!AU87</f>
        <v>0</v>
      </c>
    </row>
    <row r="6" spans="1:42">
      <c r="A6" s="115" t="s">
        <v>3672</v>
      </c>
      <c r="B6" s="22">
        <f>CN_Summary_pretax!G88</f>
        <v>0</v>
      </c>
      <c r="C6" s="22">
        <f>CN_Summary_pretax!H88</f>
        <v>0</v>
      </c>
      <c r="D6" s="22">
        <f>CN_Summary_pretax!I88</f>
        <v>0</v>
      </c>
      <c r="E6" s="22">
        <f>CN_Summary_pretax!J88</f>
        <v>0</v>
      </c>
      <c r="F6" s="22">
        <f>CN_Summary_pretax!K88</f>
        <v>0</v>
      </c>
      <c r="G6" s="22">
        <f>CN_Summary_pretax!L88</f>
        <v>0</v>
      </c>
      <c r="H6" s="22">
        <f>CN_Summary_pretax!M88</f>
        <v>0</v>
      </c>
      <c r="I6" s="22">
        <f>CN_Summary_pretax!N88</f>
        <v>0</v>
      </c>
      <c r="J6" s="22">
        <f>CN_Summary_pretax!O88</f>
        <v>0</v>
      </c>
      <c r="K6" s="22">
        <f>CN_Summary_pretax!P88</f>
        <v>0</v>
      </c>
      <c r="L6" s="22">
        <f>CN_Summary_pretax!Q88</f>
        <v>0</v>
      </c>
      <c r="M6" s="22">
        <f>CN_Summary_pretax!R88</f>
        <v>0</v>
      </c>
      <c r="N6" s="22">
        <f>CN_Summary_pretax!S88</f>
        <v>0</v>
      </c>
      <c r="O6" s="22">
        <f>CN_Summary_pretax!T88</f>
        <v>0</v>
      </c>
      <c r="P6" s="22">
        <f>CN_Summary_pretax!U88</f>
        <v>0</v>
      </c>
      <c r="Q6" s="22">
        <f>CN_Summary_pretax!V88</f>
        <v>0</v>
      </c>
      <c r="R6" s="22">
        <f>CN_Summary_pretax!W88</f>
        <v>0</v>
      </c>
      <c r="S6" s="22">
        <f>CN_Summary_pretax!X88</f>
        <v>0</v>
      </c>
      <c r="T6" s="22">
        <f>CN_Summary_pretax!Y88</f>
        <v>0</v>
      </c>
      <c r="U6" s="22">
        <f>CN_Summary_pretax!Z88</f>
        <v>0</v>
      </c>
      <c r="V6" s="22">
        <f>CN_Summary_pretax!AA88</f>
        <v>0</v>
      </c>
      <c r="W6" s="22">
        <f>CN_Summary_pretax!AB88</f>
        <v>0</v>
      </c>
      <c r="X6" s="22">
        <f>CN_Summary_pretax!AC88</f>
        <v>0</v>
      </c>
      <c r="Y6" s="22">
        <f>CN_Summary_pretax!AD88</f>
        <v>0</v>
      </c>
      <c r="Z6" s="22">
        <f>CN_Summary_pretax!AE88</f>
        <v>0</v>
      </c>
      <c r="AA6" s="22">
        <f>CN_Summary_pretax!AF88</f>
        <v>0</v>
      </c>
      <c r="AB6" s="22">
        <f>CN_Summary_pretax!AG88</f>
        <v>0</v>
      </c>
      <c r="AC6" s="22">
        <f>CN_Summary_pretax!AH88</f>
        <v>0</v>
      </c>
      <c r="AD6" s="22">
        <f>CN_Summary_pretax!AI88</f>
        <v>0</v>
      </c>
      <c r="AE6" s="22">
        <f>CN_Summary_pretax!AJ88</f>
        <v>0</v>
      </c>
      <c r="AF6" s="22">
        <f>CN_Summary_pretax!AK88</f>
        <v>0</v>
      </c>
      <c r="AG6" s="22">
        <f>CN_Summary_pretax!AL88</f>
        <v>0</v>
      </c>
      <c r="AH6" s="22">
        <f>CN_Summary_pretax!AM88</f>
        <v>0</v>
      </c>
      <c r="AI6" s="22">
        <f>CN_Summary_pretax!AN88</f>
        <v>0</v>
      </c>
      <c r="AJ6" s="22">
        <f>CN_Summary_pretax!AO88</f>
        <v>0</v>
      </c>
      <c r="AK6" s="22">
        <f>CN_Summary_pretax!AP88</f>
        <v>0</v>
      </c>
      <c r="AL6" s="22">
        <f>CN_Summary_pretax!AQ88</f>
        <v>0</v>
      </c>
      <c r="AM6" s="22">
        <f>CN_Summary_pretax!AR88</f>
        <v>0</v>
      </c>
      <c r="AN6" s="22">
        <f>CN_Summary_pretax!AS88</f>
        <v>0</v>
      </c>
      <c r="AO6" s="22">
        <f>CN_Summary_pretax!AT88</f>
        <v>0</v>
      </c>
      <c r="AP6" s="22">
        <f>CN_Summary_pretax!AU88</f>
        <v>0</v>
      </c>
    </row>
    <row r="7" spans="1:42">
      <c r="A7" s="115" t="s">
        <v>3673</v>
      </c>
      <c r="B7" s="22">
        <f>CN_Summary_pretax!G89</f>
        <v>0</v>
      </c>
      <c r="C7" s="22">
        <f>CN_Summary_pretax!H89</f>
        <v>0</v>
      </c>
      <c r="D7" s="22">
        <f>CN_Summary_pretax!I89</f>
        <v>0</v>
      </c>
      <c r="E7" s="22">
        <f>CN_Summary_pretax!J89</f>
        <v>0</v>
      </c>
      <c r="F7" s="22">
        <f>CN_Summary_pretax!K89</f>
        <v>0</v>
      </c>
      <c r="G7" s="22">
        <f>CN_Summary_pretax!L89</f>
        <v>0</v>
      </c>
      <c r="H7" s="22">
        <f>CN_Summary_pretax!M89</f>
        <v>0</v>
      </c>
      <c r="I7" s="22">
        <f>CN_Summary_pretax!N89</f>
        <v>0</v>
      </c>
      <c r="J7" s="22">
        <f>CN_Summary_pretax!O89</f>
        <v>0</v>
      </c>
      <c r="K7" s="22">
        <f>CN_Summary_pretax!P89</f>
        <v>0</v>
      </c>
      <c r="L7" s="22">
        <f>CN_Summary_pretax!Q89</f>
        <v>0</v>
      </c>
      <c r="M7" s="22">
        <f>CN_Summary_pretax!R89</f>
        <v>0</v>
      </c>
      <c r="N7" s="22">
        <f>CN_Summary_pretax!S89</f>
        <v>0</v>
      </c>
      <c r="O7" s="22">
        <f>CN_Summary_pretax!T89</f>
        <v>0</v>
      </c>
      <c r="P7" s="22">
        <f>CN_Summary_pretax!U89</f>
        <v>0</v>
      </c>
      <c r="Q7" s="22">
        <f>CN_Summary_pretax!V89</f>
        <v>0</v>
      </c>
      <c r="R7" s="22">
        <f>CN_Summary_pretax!W89</f>
        <v>0</v>
      </c>
      <c r="S7" s="22">
        <f>CN_Summary_pretax!X89</f>
        <v>0</v>
      </c>
      <c r="T7" s="22">
        <f>CN_Summary_pretax!Y89</f>
        <v>0</v>
      </c>
      <c r="U7" s="22">
        <f>CN_Summary_pretax!Z89</f>
        <v>0</v>
      </c>
      <c r="V7" s="22">
        <f>CN_Summary_pretax!AA89</f>
        <v>0</v>
      </c>
      <c r="W7" s="22">
        <f>CN_Summary_pretax!AB89</f>
        <v>0</v>
      </c>
      <c r="X7" s="22">
        <f>CN_Summary_pretax!AC89</f>
        <v>0</v>
      </c>
      <c r="Y7" s="22">
        <f>CN_Summary_pretax!AD89</f>
        <v>0</v>
      </c>
      <c r="Z7" s="22">
        <f>CN_Summary_pretax!AE89</f>
        <v>0</v>
      </c>
      <c r="AA7" s="22">
        <f>CN_Summary_pretax!AF89</f>
        <v>0</v>
      </c>
      <c r="AB7" s="22">
        <f>CN_Summary_pretax!AG89</f>
        <v>0</v>
      </c>
      <c r="AC7" s="22">
        <f>CN_Summary_pretax!AH89</f>
        <v>0</v>
      </c>
      <c r="AD7" s="22">
        <f>CN_Summary_pretax!AI89</f>
        <v>0</v>
      </c>
      <c r="AE7" s="22">
        <f>CN_Summary_pretax!AJ89</f>
        <v>0</v>
      </c>
      <c r="AF7" s="22">
        <f>CN_Summary_pretax!AK89</f>
        <v>0</v>
      </c>
      <c r="AG7" s="22">
        <f>CN_Summary_pretax!AL89</f>
        <v>0</v>
      </c>
      <c r="AH7" s="22">
        <f>CN_Summary_pretax!AM89</f>
        <v>0</v>
      </c>
      <c r="AI7" s="22">
        <f>CN_Summary_pretax!AN89</f>
        <v>0</v>
      </c>
      <c r="AJ7" s="22">
        <f>CN_Summary_pretax!AO89</f>
        <v>0</v>
      </c>
      <c r="AK7" s="22">
        <f>CN_Summary_pretax!AP89</f>
        <v>0</v>
      </c>
      <c r="AL7" s="22">
        <f>CN_Summary_pretax!AQ89</f>
        <v>0</v>
      </c>
      <c r="AM7" s="22">
        <f>CN_Summary_pretax!AR89</f>
        <v>0</v>
      </c>
      <c r="AN7" s="22">
        <f>CN_Summary_pretax!AS89</f>
        <v>0</v>
      </c>
      <c r="AO7" s="22">
        <f>CN_Summary_pretax!AT89</f>
        <v>0</v>
      </c>
      <c r="AP7" s="22">
        <f>CN_Summary_pretax!AU89</f>
        <v>0</v>
      </c>
    </row>
    <row r="8" spans="1:42">
      <c r="A8" s="115" t="s">
        <v>3674</v>
      </c>
      <c r="B8" s="22">
        <f>CN_Summary_pretax!G90</f>
        <v>0</v>
      </c>
      <c r="C8" s="22">
        <f>CN_Summary_pretax!H90</f>
        <v>0</v>
      </c>
      <c r="D8" s="22">
        <f>CN_Summary_pretax!I90</f>
        <v>0</v>
      </c>
      <c r="E8" s="22">
        <f>CN_Summary_pretax!J90</f>
        <v>0</v>
      </c>
      <c r="F8" s="22">
        <f>CN_Summary_pretax!K90</f>
        <v>0</v>
      </c>
      <c r="G8" s="22">
        <f>CN_Summary_pretax!L90</f>
        <v>0</v>
      </c>
      <c r="H8" s="22">
        <f>CN_Summary_pretax!M90</f>
        <v>0</v>
      </c>
      <c r="I8" s="22">
        <f>CN_Summary_pretax!N90</f>
        <v>0</v>
      </c>
      <c r="J8" s="22">
        <f>CN_Summary_pretax!O90</f>
        <v>0</v>
      </c>
      <c r="K8" s="22">
        <f>CN_Summary_pretax!P90</f>
        <v>0</v>
      </c>
      <c r="L8" s="22">
        <f>CN_Summary_pretax!Q90</f>
        <v>0</v>
      </c>
      <c r="M8" s="22">
        <f>CN_Summary_pretax!R90</f>
        <v>0</v>
      </c>
      <c r="N8" s="22">
        <f>CN_Summary_pretax!S90</f>
        <v>0</v>
      </c>
      <c r="O8" s="22">
        <f>CN_Summary_pretax!T90</f>
        <v>0</v>
      </c>
      <c r="P8" s="22">
        <f>CN_Summary_pretax!U90</f>
        <v>0</v>
      </c>
      <c r="Q8" s="22">
        <f>CN_Summary_pretax!V90</f>
        <v>0</v>
      </c>
      <c r="R8" s="22">
        <f>CN_Summary_pretax!W90</f>
        <v>0</v>
      </c>
      <c r="S8" s="22">
        <f>CN_Summary_pretax!X90</f>
        <v>0</v>
      </c>
      <c r="T8" s="22">
        <f>CN_Summary_pretax!Y90</f>
        <v>0</v>
      </c>
      <c r="U8" s="22">
        <f>CN_Summary_pretax!Z90</f>
        <v>0</v>
      </c>
      <c r="V8" s="22">
        <f>CN_Summary_pretax!AA90</f>
        <v>0</v>
      </c>
      <c r="W8" s="22">
        <f>CN_Summary_pretax!AB90</f>
        <v>0</v>
      </c>
      <c r="X8" s="22">
        <f>CN_Summary_pretax!AC90</f>
        <v>0</v>
      </c>
      <c r="Y8" s="22">
        <f>CN_Summary_pretax!AD90</f>
        <v>0</v>
      </c>
      <c r="Z8" s="22">
        <f>CN_Summary_pretax!AE90</f>
        <v>0</v>
      </c>
      <c r="AA8" s="22">
        <f>CN_Summary_pretax!AF90</f>
        <v>0</v>
      </c>
      <c r="AB8" s="22">
        <f>CN_Summary_pretax!AG90</f>
        <v>0</v>
      </c>
      <c r="AC8" s="22">
        <f>CN_Summary_pretax!AH90</f>
        <v>0</v>
      </c>
      <c r="AD8" s="22">
        <f>CN_Summary_pretax!AI90</f>
        <v>0</v>
      </c>
      <c r="AE8" s="22">
        <f>CN_Summary_pretax!AJ90</f>
        <v>0</v>
      </c>
      <c r="AF8" s="22">
        <f>CN_Summary_pretax!AK90</f>
        <v>0</v>
      </c>
      <c r="AG8" s="22">
        <f>CN_Summary_pretax!AL90</f>
        <v>0</v>
      </c>
      <c r="AH8" s="22">
        <f>CN_Summary_pretax!AM90</f>
        <v>0</v>
      </c>
      <c r="AI8" s="22">
        <f>CN_Summary_pretax!AN90</f>
        <v>0</v>
      </c>
      <c r="AJ8" s="22">
        <f>CN_Summary_pretax!AO90</f>
        <v>0</v>
      </c>
      <c r="AK8" s="22">
        <f>CN_Summary_pretax!AP90</f>
        <v>0</v>
      </c>
      <c r="AL8" s="22">
        <f>CN_Summary_pretax!AQ90</f>
        <v>0</v>
      </c>
      <c r="AM8" s="22">
        <f>CN_Summary_pretax!AR90</f>
        <v>0</v>
      </c>
      <c r="AN8" s="22">
        <f>CN_Summary_pretax!AS90</f>
        <v>0</v>
      </c>
      <c r="AO8" s="22">
        <f>CN_Summary_pretax!AT90</f>
        <v>0</v>
      </c>
      <c r="AP8" s="22">
        <f>CN_Summary_pretax!AU90</f>
        <v>0</v>
      </c>
    </row>
    <row r="9" spans="1:42">
      <c r="A9" s="115" t="s">
        <v>3675</v>
      </c>
      <c r="B9" s="22">
        <f>CN_Summary_pretax!G91</f>
        <v>0</v>
      </c>
      <c r="C9" s="22">
        <f>CN_Summary_pretax!H91</f>
        <v>0</v>
      </c>
      <c r="D9" s="22">
        <f>CN_Summary_pretax!I91</f>
        <v>0</v>
      </c>
      <c r="E9" s="22">
        <f>CN_Summary_pretax!J91</f>
        <v>0</v>
      </c>
      <c r="F9" s="22">
        <f>CN_Summary_pretax!K91</f>
        <v>0</v>
      </c>
      <c r="G9" s="22">
        <f>CN_Summary_pretax!L91</f>
        <v>0</v>
      </c>
      <c r="H9" s="22">
        <f>CN_Summary_pretax!M91</f>
        <v>0</v>
      </c>
      <c r="I9" s="22">
        <f>CN_Summary_pretax!N91</f>
        <v>0</v>
      </c>
      <c r="J9" s="22">
        <f>CN_Summary_pretax!O91</f>
        <v>0</v>
      </c>
      <c r="K9" s="22">
        <f>CN_Summary_pretax!P91</f>
        <v>0</v>
      </c>
      <c r="L9" s="22">
        <f>CN_Summary_pretax!Q91</f>
        <v>0</v>
      </c>
      <c r="M9" s="22">
        <f>CN_Summary_pretax!R91</f>
        <v>0</v>
      </c>
      <c r="N9" s="22">
        <f>CN_Summary_pretax!S91</f>
        <v>0</v>
      </c>
      <c r="O9" s="22">
        <f>CN_Summary_pretax!T91</f>
        <v>0</v>
      </c>
      <c r="P9" s="22">
        <f>CN_Summary_pretax!U91</f>
        <v>0</v>
      </c>
      <c r="Q9" s="22">
        <f>CN_Summary_pretax!V91</f>
        <v>0</v>
      </c>
      <c r="R9" s="22">
        <f>CN_Summary_pretax!W91</f>
        <v>0</v>
      </c>
      <c r="S9" s="22">
        <f>CN_Summary_pretax!X91</f>
        <v>0</v>
      </c>
      <c r="T9" s="22">
        <f>CN_Summary_pretax!Y91</f>
        <v>0</v>
      </c>
      <c r="U9" s="22">
        <f>CN_Summary_pretax!Z91</f>
        <v>0</v>
      </c>
      <c r="V9" s="22">
        <f>CN_Summary_pretax!AA91</f>
        <v>0</v>
      </c>
      <c r="W9" s="22">
        <f>CN_Summary_pretax!AB91</f>
        <v>0</v>
      </c>
      <c r="X9" s="22">
        <f>CN_Summary_pretax!AC91</f>
        <v>0</v>
      </c>
      <c r="Y9" s="22">
        <f>CN_Summary_pretax!AD91</f>
        <v>0</v>
      </c>
      <c r="Z9" s="22">
        <f>CN_Summary_pretax!AE91</f>
        <v>0</v>
      </c>
      <c r="AA9" s="22">
        <f>CN_Summary_pretax!AF91</f>
        <v>0</v>
      </c>
      <c r="AB9" s="22">
        <f>CN_Summary_pretax!AG91</f>
        <v>0</v>
      </c>
      <c r="AC9" s="22">
        <f>CN_Summary_pretax!AH91</f>
        <v>0</v>
      </c>
      <c r="AD9" s="22">
        <f>CN_Summary_pretax!AI91</f>
        <v>0</v>
      </c>
      <c r="AE9" s="22">
        <f>CN_Summary_pretax!AJ91</f>
        <v>0</v>
      </c>
      <c r="AF9" s="22">
        <f>CN_Summary_pretax!AK91</f>
        <v>0</v>
      </c>
      <c r="AG9" s="22">
        <f>CN_Summary_pretax!AL91</f>
        <v>0</v>
      </c>
      <c r="AH9" s="22">
        <f>CN_Summary_pretax!AM91</f>
        <v>0</v>
      </c>
      <c r="AI9" s="22">
        <f>CN_Summary_pretax!AN91</f>
        <v>0</v>
      </c>
      <c r="AJ9" s="22">
        <f>CN_Summary_pretax!AO91</f>
        <v>0</v>
      </c>
      <c r="AK9" s="22">
        <f>CN_Summary_pretax!AP91</f>
        <v>0</v>
      </c>
      <c r="AL9" s="22">
        <f>CN_Summary_pretax!AQ91</f>
        <v>0</v>
      </c>
      <c r="AM9" s="22">
        <f>CN_Summary_pretax!AR91</f>
        <v>0</v>
      </c>
      <c r="AN9" s="22">
        <f>CN_Summary_pretax!AS91</f>
        <v>0</v>
      </c>
      <c r="AO9" s="22">
        <f>CN_Summary_pretax!AT91</f>
        <v>0</v>
      </c>
      <c r="AP9" s="22">
        <f>CN_Summary_pretax!AU91</f>
        <v>0</v>
      </c>
    </row>
  </sheetData>
  <phoneticPr fontId="4"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6B44-91F5-4BD0-A831-887D6DE8058C}">
  <sheetPr>
    <tabColor rgb="FF002060"/>
  </sheetPr>
  <dimension ref="A1:AP9"/>
  <sheetViews>
    <sheetView topLeftCell="AF1" workbookViewId="0">
      <selection activeCell="AH3" sqref="AH3"/>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CN_Summary_pretax!G94</f>
        <v>4.7795409311549851E-6</v>
      </c>
      <c r="C2" s="22">
        <f>CN_Summary_pretax!H94</f>
        <v>6.5315201251620773E-6</v>
      </c>
      <c r="D2" s="22">
        <f>CN_Summary_pretax!I94</f>
        <v>7.1520979535258984E-6</v>
      </c>
      <c r="E2" s="22">
        <f>CN_Summary_pretax!J94</f>
        <v>7.8984505585684153E-6</v>
      </c>
      <c r="F2" s="22">
        <f>CN_Summary_pretax!K94</f>
        <v>8.5319290748572463E-6</v>
      </c>
      <c r="G2" s="22">
        <f>CN_Summary_pretax!L94</f>
        <v>8.9192648508369021E-6</v>
      </c>
      <c r="H2" s="22">
        <f>CN_Summary_pretax!M94</f>
        <v>9.0806589490785464E-6</v>
      </c>
      <c r="I2" s="22">
        <f>CN_Summary_pretax!N94</f>
        <v>9.3575761053307215E-6</v>
      </c>
      <c r="J2" s="22">
        <f>CN_Summary_pretax!O94</f>
        <v>9.743635413028649E-6</v>
      </c>
      <c r="K2" s="22">
        <f>CN_Summary_pretax!P94</f>
        <v>9.9509874179501945E-6</v>
      </c>
      <c r="L2" s="22">
        <f>CN_Summary_pretax!Q94</f>
        <v>1.0179136892272247E-5</v>
      </c>
      <c r="M2" s="22">
        <f>CN_Summary_pretax!R94</f>
        <v>1.0488326145796487E-5</v>
      </c>
      <c r="N2" s="22">
        <f>CN_Summary_pretax!S94</f>
        <v>1.0665244240005667E-5</v>
      </c>
      <c r="O2" s="22">
        <f>CN_Summary_pretax!T94</f>
        <v>1.0907824380062181E-5</v>
      </c>
      <c r="P2" s="22">
        <f>CN_Summary_pretax!U94</f>
        <v>1.1070020100342246E-5</v>
      </c>
      <c r="Q2" s="22">
        <f>CN_Summary_pretax!V94</f>
        <v>1.1175820282349678E-5</v>
      </c>
      <c r="R2" s="22">
        <f>CN_Summary_pretax!W94</f>
        <v>1.1114247186895087E-5</v>
      </c>
      <c r="S2" s="22">
        <f>CN_Summary_pretax!X94</f>
        <v>1.1089006105522809E-5</v>
      </c>
      <c r="T2" s="22">
        <f>CN_Summary_pretax!Y94</f>
        <v>1.1265205686321292E-5</v>
      </c>
      <c r="U2" s="22">
        <f>CN_Summary_pretax!Z94</f>
        <v>1.1449681241301622E-5</v>
      </c>
      <c r="V2" s="22">
        <f>CN_Summary_pretax!AA94</f>
        <v>1.1396470072264397E-5</v>
      </c>
      <c r="W2" s="22">
        <f>CN_Summary_pretax!AB94</f>
        <v>1.172023112458723E-5</v>
      </c>
      <c r="X2" s="22">
        <f>CN_Summary_pretax!AC94</f>
        <v>1.1859658110998353E-5</v>
      </c>
      <c r="Y2" s="22">
        <f>CN_Summary_pretax!AD94</f>
        <v>1.1967419106163761E-5</v>
      </c>
      <c r="Z2" s="22">
        <f>CN_Summary_pretax!AE94</f>
        <v>1.211488137369756E-5</v>
      </c>
      <c r="AA2" s="22">
        <f>CN_Summary_pretax!AF94</f>
        <v>1.2308652280147401E-5</v>
      </c>
      <c r="AB2" s="22">
        <f>CN_Summary_pretax!AG94</f>
        <v>1.2521486504717506E-5</v>
      </c>
      <c r="AC2" s="22">
        <f>CN_Summary_pretax!AH94</f>
        <v>1.2656723182731553E-5</v>
      </c>
      <c r="AD2" s="22">
        <f>CN_Summary_pretax!AI94</f>
        <v>1.2760488666192216E-5</v>
      </c>
      <c r="AE2" s="22">
        <f>CN_Summary_pretax!AJ94</f>
        <v>1.282273519254896E-5</v>
      </c>
      <c r="AF2" s="22">
        <f>CN_Summary_pretax!AK94</f>
        <v>1.2977843869945811E-5</v>
      </c>
      <c r="AG2" s="22">
        <f>CN_Summary_pretax!AL94</f>
        <v>1.319903123727182E-5</v>
      </c>
      <c r="AH2" s="22">
        <f>CN_Summary_pretax!AM94</f>
        <v>1.3322939732415203E-5</v>
      </c>
      <c r="AI2" s="22">
        <f>CN_Summary_pretax!AN94</f>
        <v>1.34701096837049E-5</v>
      </c>
      <c r="AJ2" s="22">
        <f>CN_Summary_pretax!AO94</f>
        <v>1.3616330980915548E-5</v>
      </c>
      <c r="AK2" s="22">
        <f>CN_Summary_pretax!AP94</f>
        <v>1.3753351626548779E-5</v>
      </c>
      <c r="AL2" s="22">
        <f>CN_Summary_pretax!AQ94</f>
        <v>1.3885112031570237E-5</v>
      </c>
      <c r="AM2" s="22">
        <f>CN_Summary_pretax!AR94</f>
        <v>1.4021214602513853E-5</v>
      </c>
      <c r="AN2" s="22">
        <f>CN_Summary_pretax!AS94</f>
        <v>1.4171126574985104E-5</v>
      </c>
      <c r="AO2" s="22">
        <f>CN_Summary_pretax!AT94</f>
        <v>1.4325713674187593E-5</v>
      </c>
      <c r="AP2" s="22">
        <f>CN_Summary_pretax!AU94</f>
        <v>1.447843682961328E-5</v>
      </c>
    </row>
    <row r="3" spans="1:42">
      <c r="A3" s="115" t="s">
        <v>3669</v>
      </c>
      <c r="B3" s="22">
        <f>CN_Summary_pretax!G95</f>
        <v>0</v>
      </c>
      <c r="C3" s="22">
        <f>CN_Summary_pretax!H95</f>
        <v>0</v>
      </c>
      <c r="D3" s="22">
        <f>CN_Summary_pretax!I95</f>
        <v>0</v>
      </c>
      <c r="E3" s="22">
        <f>CN_Summary_pretax!J95</f>
        <v>0</v>
      </c>
      <c r="F3" s="22">
        <f>CN_Summary_pretax!K95</f>
        <v>0</v>
      </c>
      <c r="G3" s="22">
        <f>CN_Summary_pretax!L95</f>
        <v>0</v>
      </c>
      <c r="H3" s="22">
        <f>CN_Summary_pretax!M95</f>
        <v>0</v>
      </c>
      <c r="I3" s="22">
        <f>CN_Summary_pretax!N95</f>
        <v>0</v>
      </c>
      <c r="J3" s="22">
        <f>CN_Summary_pretax!O95</f>
        <v>0</v>
      </c>
      <c r="K3" s="22">
        <f>CN_Summary_pretax!P95</f>
        <v>0</v>
      </c>
      <c r="L3" s="22">
        <f>CN_Summary_pretax!Q95</f>
        <v>0</v>
      </c>
      <c r="M3" s="22">
        <f>CN_Summary_pretax!R95</f>
        <v>0</v>
      </c>
      <c r="N3" s="22">
        <f>CN_Summary_pretax!S95</f>
        <v>0</v>
      </c>
      <c r="O3" s="22">
        <f>CN_Summary_pretax!T95</f>
        <v>0</v>
      </c>
      <c r="P3" s="22">
        <f>CN_Summary_pretax!U95</f>
        <v>0</v>
      </c>
      <c r="Q3" s="22">
        <f>CN_Summary_pretax!V95</f>
        <v>0</v>
      </c>
      <c r="R3" s="22">
        <f>CN_Summary_pretax!W95</f>
        <v>0</v>
      </c>
      <c r="S3" s="22">
        <f>CN_Summary_pretax!X95</f>
        <v>0</v>
      </c>
      <c r="T3" s="22">
        <f>CN_Summary_pretax!Y95</f>
        <v>0</v>
      </c>
      <c r="U3" s="22">
        <f>CN_Summary_pretax!Z95</f>
        <v>0</v>
      </c>
      <c r="V3" s="22">
        <f>CN_Summary_pretax!AA95</f>
        <v>0</v>
      </c>
      <c r="W3" s="22">
        <f>CN_Summary_pretax!AB95</f>
        <v>0</v>
      </c>
      <c r="X3" s="22">
        <f>CN_Summary_pretax!AC95</f>
        <v>0</v>
      </c>
      <c r="Y3" s="22">
        <f>CN_Summary_pretax!AD95</f>
        <v>0</v>
      </c>
      <c r="Z3" s="22">
        <f>CN_Summary_pretax!AE95</f>
        <v>0</v>
      </c>
      <c r="AA3" s="22">
        <f>CN_Summary_pretax!AF95</f>
        <v>0</v>
      </c>
      <c r="AB3" s="22">
        <f>CN_Summary_pretax!AG95</f>
        <v>0</v>
      </c>
      <c r="AC3" s="22">
        <f>CN_Summary_pretax!AH95</f>
        <v>0</v>
      </c>
      <c r="AD3" s="22">
        <f>CN_Summary_pretax!AI95</f>
        <v>0</v>
      </c>
      <c r="AE3" s="22">
        <f>CN_Summary_pretax!AJ95</f>
        <v>0</v>
      </c>
      <c r="AF3" s="22">
        <f>CN_Summary_pretax!AK95</f>
        <v>0</v>
      </c>
      <c r="AG3" s="22">
        <f>CN_Summary_pretax!AL95</f>
        <v>0</v>
      </c>
      <c r="AH3" s="22">
        <f>CN_Summary_pretax!AM95</f>
        <v>0</v>
      </c>
      <c r="AI3" s="22">
        <f>CN_Summary_pretax!AN95</f>
        <v>0</v>
      </c>
      <c r="AJ3" s="22">
        <f>CN_Summary_pretax!AO95</f>
        <v>0</v>
      </c>
      <c r="AK3" s="22">
        <f>CN_Summary_pretax!AP95</f>
        <v>0</v>
      </c>
      <c r="AL3" s="22">
        <f>CN_Summary_pretax!AQ95</f>
        <v>0</v>
      </c>
      <c r="AM3" s="22">
        <f>CN_Summary_pretax!AR95</f>
        <v>0</v>
      </c>
      <c r="AN3" s="22">
        <f>CN_Summary_pretax!AS95</f>
        <v>0</v>
      </c>
      <c r="AO3" s="22">
        <f>CN_Summary_pretax!AT95</f>
        <v>0</v>
      </c>
      <c r="AP3" s="22">
        <f>CN_Summary_pretax!AU95</f>
        <v>0</v>
      </c>
    </row>
    <row r="4" spans="1:42">
      <c r="A4" s="115" t="s">
        <v>3670</v>
      </c>
      <c r="B4" s="22">
        <f>CN_Summary_pretax!G96</f>
        <v>4.7795409311549851E-6</v>
      </c>
      <c r="C4" s="22">
        <f>CN_Summary_pretax!H96</f>
        <v>6.5315201251620773E-6</v>
      </c>
      <c r="D4" s="22">
        <f>CN_Summary_pretax!I96</f>
        <v>6.6030606580993415E-6</v>
      </c>
      <c r="E4" s="22">
        <f>CN_Summary_pretax!J96</f>
        <v>7.0629290755011931E-6</v>
      </c>
      <c r="F4" s="22">
        <f>CN_Summary_pretax!K96</f>
        <v>7.6199768578158902E-6</v>
      </c>
      <c r="G4" s="22">
        <f>CN_Summary_pretax!L96</f>
        <v>7.9159558851717106E-6</v>
      </c>
      <c r="H4" s="22">
        <f>CN_Summary_pretax!M96</f>
        <v>8.099739865254606E-6</v>
      </c>
      <c r="I4" s="22">
        <f>CN_Summary_pretax!N96</f>
        <v>8.3544080443779952E-6</v>
      </c>
      <c r="J4" s="22">
        <f>CN_Summary_pretax!O96</f>
        <v>8.5403105531868714E-6</v>
      </c>
      <c r="K4" s="22">
        <f>CN_Summary_pretax!P96</f>
        <v>8.6330771052715137E-6</v>
      </c>
      <c r="L4" s="22">
        <f>CN_Summary_pretax!Q96</f>
        <v>8.7388616577856447E-6</v>
      </c>
      <c r="M4" s="22">
        <f>CN_Summary_pretax!R96</f>
        <v>8.8866746834886369E-6</v>
      </c>
      <c r="N4" s="22">
        <f>CN_Summary_pretax!S96</f>
        <v>8.9379219795291023E-6</v>
      </c>
      <c r="O4" s="22">
        <f>CN_Summary_pretax!T96</f>
        <v>9.0398551640400749E-6</v>
      </c>
      <c r="P4" s="22">
        <f>CN_Summary_pretax!U96</f>
        <v>9.1041360405789937E-6</v>
      </c>
      <c r="Q4" s="22">
        <f>CN_Summary_pretax!V96</f>
        <v>9.1497285938447245E-6</v>
      </c>
      <c r="R4" s="22">
        <f>CN_Summary_pretax!W96</f>
        <v>9.087744695395657E-6</v>
      </c>
      <c r="S4" s="22">
        <f>CN_Summary_pretax!X96</f>
        <v>9.0493406092500273E-6</v>
      </c>
      <c r="T4" s="22">
        <f>CN_Summary_pretax!Y96</f>
        <v>9.1223481122519406E-6</v>
      </c>
      <c r="U4" s="22">
        <f>CN_Summary_pretax!Z96</f>
        <v>9.2022100668082266E-6</v>
      </c>
      <c r="V4" s="22">
        <f>CN_Summary_pretax!AA96</f>
        <v>9.1491757120521285E-6</v>
      </c>
      <c r="W4" s="22">
        <f>CN_Summary_pretax!AB96</f>
        <v>9.3073211200857979E-6</v>
      </c>
      <c r="X4" s="22">
        <f>CN_Summary_pretax!AC96</f>
        <v>9.3657365553666887E-6</v>
      </c>
      <c r="Y4" s="22">
        <f>CN_Summary_pretax!AD96</f>
        <v>9.4066097080520645E-6</v>
      </c>
      <c r="Z4" s="22">
        <f>CN_Summary_pretax!AE96</f>
        <v>9.4623524867710338E-6</v>
      </c>
      <c r="AA4" s="22">
        <f>CN_Summary_pretax!AF96</f>
        <v>9.5377548238928893E-6</v>
      </c>
      <c r="AB4" s="22">
        <f>CN_Summary_pretax!AG96</f>
        <v>9.6410702055795155E-6</v>
      </c>
      <c r="AC4" s="22">
        <f>CN_Summary_pretax!AH96</f>
        <v>9.6969193088087585E-6</v>
      </c>
      <c r="AD4" s="22">
        <f>CN_Summary_pretax!AI96</f>
        <v>9.739495405976146E-6</v>
      </c>
      <c r="AE4" s="22">
        <f>CN_Summary_pretax!AJ96</f>
        <v>9.7602148025897216E-6</v>
      </c>
      <c r="AF4" s="22">
        <f>CN_Summary_pretax!AK96</f>
        <v>9.8327853014613086E-6</v>
      </c>
      <c r="AG4" s="22">
        <f>CN_Summary_pretax!AL96</f>
        <v>9.9241433745602949E-6</v>
      </c>
      <c r="AH4" s="22">
        <f>CN_Summary_pretax!AM96</f>
        <v>9.9736678373962115E-6</v>
      </c>
      <c r="AI4" s="22">
        <f>CN_Summary_pretax!AN96</f>
        <v>1.0036310056116334E-5</v>
      </c>
      <c r="AJ4" s="22">
        <f>CN_Summary_pretax!AO96</f>
        <v>1.0099192363584139E-5</v>
      </c>
      <c r="AK4" s="22">
        <f>CN_Summary_pretax!AP96</f>
        <v>1.0158025155270438E-5</v>
      </c>
      <c r="AL4" s="22">
        <f>CN_Summary_pretax!AQ96</f>
        <v>1.0213650019510879E-5</v>
      </c>
      <c r="AM4" s="22">
        <f>CN_Summary_pretax!AR96</f>
        <v>1.026937869578576E-5</v>
      </c>
      <c r="AN4" s="22">
        <f>CN_Summary_pretax!AS96</f>
        <v>1.0332925333889159E-5</v>
      </c>
      <c r="AO4" s="22">
        <f>CN_Summary_pretax!AT96</f>
        <v>1.0398509165327618E-5</v>
      </c>
      <c r="AP4" s="22">
        <f>CN_Summary_pretax!AU96</f>
        <v>1.0463313866160755E-5</v>
      </c>
    </row>
    <row r="5" spans="1:42">
      <c r="A5" s="115" t="s">
        <v>3671</v>
      </c>
      <c r="B5" s="22">
        <f>CN_Summary_pretax!G97</f>
        <v>4.7795409311549851E-6</v>
      </c>
      <c r="C5" s="22">
        <f>CN_Summary_pretax!H97</f>
        <v>6.5315201251620773E-6</v>
      </c>
      <c r="D5" s="22">
        <f>CN_Summary_pretax!I97</f>
        <v>6.6211218349331739E-6</v>
      </c>
      <c r="E5" s="22">
        <f>CN_Summary_pretax!J97</f>
        <v>6.6877130344322994E-6</v>
      </c>
      <c r="F5" s="22">
        <f>CN_Summary_pretax!K97</f>
        <v>6.8653066367481199E-6</v>
      </c>
      <c r="G5" s="22">
        <f>CN_Summary_pretax!L97</f>
        <v>6.7795930279877214E-6</v>
      </c>
      <c r="H5" s="22">
        <f>CN_Summary_pretax!M97</f>
        <v>6.581141983396662E-6</v>
      </c>
      <c r="I5" s="22">
        <f>CN_Summary_pretax!N97</f>
        <v>6.4531958416653257E-6</v>
      </c>
      <c r="J5" s="22">
        <f>CN_Summary_pretax!O97</f>
        <v>6.6327866714048427E-6</v>
      </c>
      <c r="K5" s="22">
        <f>CN_Summary_pretax!P97</f>
        <v>6.7211809505477701E-6</v>
      </c>
      <c r="L5" s="22">
        <f>CN_Summary_pretax!Q97</f>
        <v>6.8230775433386187E-6</v>
      </c>
      <c r="M5" s="22">
        <f>CN_Summary_pretax!R97</f>
        <v>7.0674439611272684E-6</v>
      </c>
      <c r="N5" s="22">
        <f>CN_Summary_pretax!S97</f>
        <v>7.1179292140868221E-6</v>
      </c>
      <c r="O5" s="22">
        <f>CN_Summary_pretax!T97</f>
        <v>7.2298114736010904E-6</v>
      </c>
      <c r="P5" s="22">
        <f>CN_Summary_pretax!U97</f>
        <v>7.2934250396878409E-6</v>
      </c>
      <c r="Q5" s="22">
        <f>CN_Summary_pretax!V97</f>
        <v>7.3392847781663164E-6</v>
      </c>
      <c r="R5" s="22">
        <f>CN_Summary_pretax!W97</f>
        <v>7.2766892856023981E-6</v>
      </c>
      <c r="S5" s="22">
        <f>CN_Summary_pretax!X97</f>
        <v>7.2399085351414207E-6</v>
      </c>
      <c r="T5" s="22">
        <f>CN_Summary_pretax!Y97</f>
        <v>7.3109029874970801E-6</v>
      </c>
      <c r="U5" s="22">
        <f>CN_Summary_pretax!Z97</f>
        <v>7.3901496622747535E-6</v>
      </c>
      <c r="V5" s="22">
        <f>CN_Summary_pretax!AA97</f>
        <v>7.3385949182110831E-6</v>
      </c>
      <c r="W5" s="22">
        <f>CN_Summary_pretax!AB97</f>
        <v>7.4947283402923681E-6</v>
      </c>
      <c r="X5" s="22">
        <f>CN_Summary_pretax!AC97</f>
        <v>7.5524330891376149E-6</v>
      </c>
      <c r="Y5" s="22">
        <f>CN_Summary_pretax!AD97</f>
        <v>7.5922353417607119E-6</v>
      </c>
      <c r="Z5" s="22">
        <f>CN_Summary_pretax!AE97</f>
        <v>7.6499890405955409E-6</v>
      </c>
      <c r="AA5" s="22">
        <f>CN_Summary_pretax!AF97</f>
        <v>7.7270030170117866E-6</v>
      </c>
      <c r="AB5" s="22">
        <f>CN_Summary_pretax!AG97</f>
        <v>7.8306117263815566E-6</v>
      </c>
      <c r="AC5" s="22">
        <f>CN_Summary_pretax!AH97</f>
        <v>7.8876273448402835E-6</v>
      </c>
      <c r="AD5" s="22">
        <f>CN_Summary_pretax!AI97</f>
        <v>7.931538696064255E-6</v>
      </c>
      <c r="AE5" s="22">
        <f>CN_Summary_pretax!AJ97</f>
        <v>7.9572638157310324E-6</v>
      </c>
      <c r="AF5" s="22">
        <f>CN_Summary_pretax!AK97</f>
        <v>8.0306650969777323E-6</v>
      </c>
      <c r="AG5" s="22">
        <f>CN_Summary_pretax!AL97</f>
        <v>8.1203836556356371E-6</v>
      </c>
      <c r="AH5" s="22">
        <f>CN_Summary_pretax!AM97</f>
        <v>8.1718624877891743E-6</v>
      </c>
      <c r="AI5" s="22">
        <f>CN_Summary_pretax!AN97</f>
        <v>8.2363221366309507E-6</v>
      </c>
      <c r="AJ5" s="22">
        <f>CN_Summary_pretax!AO97</f>
        <v>8.30092637218791E-6</v>
      </c>
      <c r="AK5" s="22">
        <f>CN_Summary_pretax!AP97</f>
        <v>8.3611278232495453E-6</v>
      </c>
      <c r="AL5" s="22">
        <f>CN_Summary_pretax!AQ97</f>
        <v>8.4182157109440374E-6</v>
      </c>
      <c r="AM5" s="22">
        <f>CN_Summary_pretax!AR97</f>
        <v>8.4754767458991867E-6</v>
      </c>
      <c r="AN5" s="22">
        <f>CN_Summary_pretax!AS97</f>
        <v>8.5403467961109962E-6</v>
      </c>
      <c r="AO5" s="22">
        <f>CN_Summary_pretax!AT97</f>
        <v>8.6071079187890267E-6</v>
      </c>
      <c r="AP5" s="22">
        <f>CN_Summary_pretax!AU97</f>
        <v>8.6729219808427725E-6</v>
      </c>
    </row>
    <row r="6" spans="1:42">
      <c r="A6" s="115" t="s">
        <v>3672</v>
      </c>
      <c r="B6" s="22">
        <f>CN_Summary_pretax!G98</f>
        <v>0</v>
      </c>
      <c r="C6" s="22">
        <f>CN_Summary_pretax!H98</f>
        <v>0</v>
      </c>
      <c r="D6" s="22">
        <f>CN_Summary_pretax!I98</f>
        <v>0</v>
      </c>
      <c r="E6" s="22">
        <f>CN_Summary_pretax!J98</f>
        <v>0</v>
      </c>
      <c r="F6" s="22">
        <f>CN_Summary_pretax!K98</f>
        <v>0</v>
      </c>
      <c r="G6" s="22">
        <f>CN_Summary_pretax!L98</f>
        <v>0</v>
      </c>
      <c r="H6" s="22">
        <f>CN_Summary_pretax!M98</f>
        <v>0</v>
      </c>
      <c r="I6" s="22">
        <f>CN_Summary_pretax!N98</f>
        <v>0</v>
      </c>
      <c r="J6" s="22">
        <f>CN_Summary_pretax!O98</f>
        <v>0</v>
      </c>
      <c r="K6" s="22">
        <f>CN_Summary_pretax!P98</f>
        <v>0</v>
      </c>
      <c r="L6" s="22">
        <f>CN_Summary_pretax!Q98</f>
        <v>0</v>
      </c>
      <c r="M6" s="22">
        <f>CN_Summary_pretax!R98</f>
        <v>0</v>
      </c>
      <c r="N6" s="22">
        <f>CN_Summary_pretax!S98</f>
        <v>0</v>
      </c>
      <c r="O6" s="22">
        <f>CN_Summary_pretax!T98</f>
        <v>0</v>
      </c>
      <c r="P6" s="22">
        <f>CN_Summary_pretax!U98</f>
        <v>0</v>
      </c>
      <c r="Q6" s="22">
        <f>CN_Summary_pretax!V98</f>
        <v>0</v>
      </c>
      <c r="R6" s="22">
        <f>CN_Summary_pretax!W98</f>
        <v>0</v>
      </c>
      <c r="S6" s="22">
        <f>CN_Summary_pretax!X98</f>
        <v>0</v>
      </c>
      <c r="T6" s="22">
        <f>CN_Summary_pretax!Y98</f>
        <v>0</v>
      </c>
      <c r="U6" s="22">
        <f>CN_Summary_pretax!Z98</f>
        <v>0</v>
      </c>
      <c r="V6" s="22">
        <f>CN_Summary_pretax!AA98</f>
        <v>0</v>
      </c>
      <c r="W6" s="22">
        <f>CN_Summary_pretax!AB98</f>
        <v>0</v>
      </c>
      <c r="X6" s="22">
        <f>CN_Summary_pretax!AC98</f>
        <v>0</v>
      </c>
      <c r="Y6" s="22">
        <f>CN_Summary_pretax!AD98</f>
        <v>0</v>
      </c>
      <c r="Z6" s="22">
        <f>CN_Summary_pretax!AE98</f>
        <v>0</v>
      </c>
      <c r="AA6" s="22">
        <f>CN_Summary_pretax!AF98</f>
        <v>0</v>
      </c>
      <c r="AB6" s="22">
        <f>CN_Summary_pretax!AG98</f>
        <v>0</v>
      </c>
      <c r="AC6" s="22">
        <f>CN_Summary_pretax!AH98</f>
        <v>0</v>
      </c>
      <c r="AD6" s="22">
        <f>CN_Summary_pretax!AI98</f>
        <v>0</v>
      </c>
      <c r="AE6" s="22">
        <f>CN_Summary_pretax!AJ98</f>
        <v>0</v>
      </c>
      <c r="AF6" s="22">
        <f>CN_Summary_pretax!AK98</f>
        <v>0</v>
      </c>
      <c r="AG6" s="22">
        <f>CN_Summary_pretax!AL98</f>
        <v>0</v>
      </c>
      <c r="AH6" s="22">
        <f>CN_Summary_pretax!AM98</f>
        <v>0</v>
      </c>
      <c r="AI6" s="22">
        <f>CN_Summary_pretax!AN98</f>
        <v>0</v>
      </c>
      <c r="AJ6" s="22">
        <f>CN_Summary_pretax!AO98</f>
        <v>0</v>
      </c>
      <c r="AK6" s="22">
        <f>CN_Summary_pretax!AP98</f>
        <v>0</v>
      </c>
      <c r="AL6" s="22">
        <f>CN_Summary_pretax!AQ98</f>
        <v>0</v>
      </c>
      <c r="AM6" s="22">
        <f>CN_Summary_pretax!AR98</f>
        <v>0</v>
      </c>
      <c r="AN6" s="22">
        <f>CN_Summary_pretax!AS98</f>
        <v>0</v>
      </c>
      <c r="AO6" s="22">
        <f>CN_Summary_pretax!AT98</f>
        <v>0</v>
      </c>
      <c r="AP6" s="22">
        <f>CN_Summary_pretax!AU98</f>
        <v>0</v>
      </c>
    </row>
    <row r="7" spans="1:42">
      <c r="A7" s="115" t="s">
        <v>3673</v>
      </c>
      <c r="B7" s="22">
        <f>CN_Summary_pretax!G99</f>
        <v>0</v>
      </c>
      <c r="C7" s="22">
        <f>CN_Summary_pretax!H99</f>
        <v>0</v>
      </c>
      <c r="D7" s="22">
        <f>CN_Summary_pretax!I99</f>
        <v>0</v>
      </c>
      <c r="E7" s="22">
        <f>CN_Summary_pretax!J99</f>
        <v>0</v>
      </c>
      <c r="F7" s="22">
        <f>CN_Summary_pretax!K99</f>
        <v>0</v>
      </c>
      <c r="G7" s="22">
        <f>CN_Summary_pretax!L99</f>
        <v>0</v>
      </c>
      <c r="H7" s="22">
        <f>CN_Summary_pretax!M99</f>
        <v>0</v>
      </c>
      <c r="I7" s="22">
        <f>CN_Summary_pretax!N99</f>
        <v>0</v>
      </c>
      <c r="J7" s="22">
        <f>CN_Summary_pretax!O99</f>
        <v>0</v>
      </c>
      <c r="K7" s="22">
        <f>CN_Summary_pretax!P99</f>
        <v>0</v>
      </c>
      <c r="L7" s="22">
        <f>CN_Summary_pretax!Q99</f>
        <v>0</v>
      </c>
      <c r="M7" s="22">
        <f>CN_Summary_pretax!R99</f>
        <v>0</v>
      </c>
      <c r="N7" s="22">
        <f>CN_Summary_pretax!S99</f>
        <v>0</v>
      </c>
      <c r="O7" s="22">
        <f>CN_Summary_pretax!T99</f>
        <v>0</v>
      </c>
      <c r="P7" s="22">
        <f>CN_Summary_pretax!U99</f>
        <v>0</v>
      </c>
      <c r="Q7" s="22">
        <f>CN_Summary_pretax!V99</f>
        <v>0</v>
      </c>
      <c r="R7" s="22">
        <f>CN_Summary_pretax!W99</f>
        <v>0</v>
      </c>
      <c r="S7" s="22">
        <f>CN_Summary_pretax!X99</f>
        <v>0</v>
      </c>
      <c r="T7" s="22">
        <f>CN_Summary_pretax!Y99</f>
        <v>0</v>
      </c>
      <c r="U7" s="22">
        <f>CN_Summary_pretax!Z99</f>
        <v>0</v>
      </c>
      <c r="V7" s="22">
        <f>CN_Summary_pretax!AA99</f>
        <v>0</v>
      </c>
      <c r="W7" s="22">
        <f>CN_Summary_pretax!AB99</f>
        <v>0</v>
      </c>
      <c r="X7" s="22">
        <f>CN_Summary_pretax!AC99</f>
        <v>0</v>
      </c>
      <c r="Y7" s="22">
        <f>CN_Summary_pretax!AD99</f>
        <v>0</v>
      </c>
      <c r="Z7" s="22">
        <f>CN_Summary_pretax!AE99</f>
        <v>0</v>
      </c>
      <c r="AA7" s="22">
        <f>CN_Summary_pretax!AF99</f>
        <v>0</v>
      </c>
      <c r="AB7" s="22">
        <f>CN_Summary_pretax!AG99</f>
        <v>0</v>
      </c>
      <c r="AC7" s="22">
        <f>CN_Summary_pretax!AH99</f>
        <v>0</v>
      </c>
      <c r="AD7" s="22">
        <f>CN_Summary_pretax!AI99</f>
        <v>0</v>
      </c>
      <c r="AE7" s="22">
        <f>CN_Summary_pretax!AJ99</f>
        <v>0</v>
      </c>
      <c r="AF7" s="22">
        <f>CN_Summary_pretax!AK99</f>
        <v>0</v>
      </c>
      <c r="AG7" s="22">
        <f>CN_Summary_pretax!AL99</f>
        <v>0</v>
      </c>
      <c r="AH7" s="22">
        <f>CN_Summary_pretax!AM99</f>
        <v>0</v>
      </c>
      <c r="AI7" s="22">
        <f>CN_Summary_pretax!AN99</f>
        <v>0</v>
      </c>
      <c r="AJ7" s="22">
        <f>CN_Summary_pretax!AO99</f>
        <v>0</v>
      </c>
      <c r="AK7" s="22">
        <f>CN_Summary_pretax!AP99</f>
        <v>0</v>
      </c>
      <c r="AL7" s="22">
        <f>CN_Summary_pretax!AQ99</f>
        <v>0</v>
      </c>
      <c r="AM7" s="22">
        <f>CN_Summary_pretax!AR99</f>
        <v>0</v>
      </c>
      <c r="AN7" s="22">
        <f>CN_Summary_pretax!AS99</f>
        <v>0</v>
      </c>
      <c r="AO7" s="22">
        <f>CN_Summary_pretax!AT99</f>
        <v>0</v>
      </c>
      <c r="AP7" s="22">
        <f>CN_Summary_pretax!AU99</f>
        <v>0</v>
      </c>
    </row>
    <row r="8" spans="1:42">
      <c r="A8" s="115" t="s">
        <v>3674</v>
      </c>
      <c r="B8" s="22">
        <f>CN_Summary_pretax!G100</f>
        <v>0</v>
      </c>
      <c r="C8" s="22">
        <f>CN_Summary_pretax!H100</f>
        <v>0</v>
      </c>
      <c r="D8" s="22">
        <f>CN_Summary_pretax!I100</f>
        <v>0</v>
      </c>
      <c r="E8" s="22">
        <f>CN_Summary_pretax!J100</f>
        <v>0</v>
      </c>
      <c r="F8" s="22">
        <f>CN_Summary_pretax!K100</f>
        <v>0</v>
      </c>
      <c r="G8" s="22">
        <f>CN_Summary_pretax!L100</f>
        <v>0</v>
      </c>
      <c r="H8" s="22">
        <f>CN_Summary_pretax!M100</f>
        <v>0</v>
      </c>
      <c r="I8" s="22">
        <f>CN_Summary_pretax!N100</f>
        <v>0</v>
      </c>
      <c r="J8" s="22">
        <f>CN_Summary_pretax!O100</f>
        <v>0</v>
      </c>
      <c r="K8" s="22">
        <f>CN_Summary_pretax!P100</f>
        <v>0</v>
      </c>
      <c r="L8" s="22">
        <f>CN_Summary_pretax!Q100</f>
        <v>0</v>
      </c>
      <c r="M8" s="22">
        <f>CN_Summary_pretax!R100</f>
        <v>0</v>
      </c>
      <c r="N8" s="22">
        <f>CN_Summary_pretax!S100</f>
        <v>0</v>
      </c>
      <c r="O8" s="22">
        <f>CN_Summary_pretax!T100</f>
        <v>0</v>
      </c>
      <c r="P8" s="22">
        <f>CN_Summary_pretax!U100</f>
        <v>0</v>
      </c>
      <c r="Q8" s="22">
        <f>CN_Summary_pretax!V100</f>
        <v>0</v>
      </c>
      <c r="R8" s="22">
        <f>CN_Summary_pretax!W100</f>
        <v>0</v>
      </c>
      <c r="S8" s="22">
        <f>CN_Summary_pretax!X100</f>
        <v>0</v>
      </c>
      <c r="T8" s="22">
        <f>CN_Summary_pretax!Y100</f>
        <v>0</v>
      </c>
      <c r="U8" s="22">
        <f>CN_Summary_pretax!Z100</f>
        <v>0</v>
      </c>
      <c r="V8" s="22">
        <f>CN_Summary_pretax!AA100</f>
        <v>0</v>
      </c>
      <c r="W8" s="22">
        <f>CN_Summary_pretax!AB100</f>
        <v>0</v>
      </c>
      <c r="X8" s="22">
        <f>CN_Summary_pretax!AC100</f>
        <v>0</v>
      </c>
      <c r="Y8" s="22">
        <f>CN_Summary_pretax!AD100</f>
        <v>0</v>
      </c>
      <c r="Z8" s="22">
        <f>CN_Summary_pretax!AE100</f>
        <v>0</v>
      </c>
      <c r="AA8" s="22">
        <f>CN_Summary_pretax!AF100</f>
        <v>0</v>
      </c>
      <c r="AB8" s="22">
        <f>CN_Summary_pretax!AG100</f>
        <v>0</v>
      </c>
      <c r="AC8" s="22">
        <f>CN_Summary_pretax!AH100</f>
        <v>0</v>
      </c>
      <c r="AD8" s="22">
        <f>CN_Summary_pretax!AI100</f>
        <v>0</v>
      </c>
      <c r="AE8" s="22">
        <f>CN_Summary_pretax!AJ100</f>
        <v>0</v>
      </c>
      <c r="AF8" s="22">
        <f>CN_Summary_pretax!AK100</f>
        <v>0</v>
      </c>
      <c r="AG8" s="22">
        <f>CN_Summary_pretax!AL100</f>
        <v>0</v>
      </c>
      <c r="AH8" s="22">
        <f>CN_Summary_pretax!AM100</f>
        <v>0</v>
      </c>
      <c r="AI8" s="22">
        <f>CN_Summary_pretax!AN100</f>
        <v>0</v>
      </c>
      <c r="AJ8" s="22">
        <f>CN_Summary_pretax!AO100</f>
        <v>0</v>
      </c>
      <c r="AK8" s="22">
        <f>CN_Summary_pretax!AP100</f>
        <v>0</v>
      </c>
      <c r="AL8" s="22">
        <f>CN_Summary_pretax!AQ100</f>
        <v>0</v>
      </c>
      <c r="AM8" s="22">
        <f>CN_Summary_pretax!AR100</f>
        <v>0</v>
      </c>
      <c r="AN8" s="22">
        <f>CN_Summary_pretax!AS100</f>
        <v>0</v>
      </c>
      <c r="AO8" s="22">
        <f>CN_Summary_pretax!AT100</f>
        <v>0</v>
      </c>
      <c r="AP8" s="22">
        <f>CN_Summary_pretax!AU100</f>
        <v>0</v>
      </c>
    </row>
    <row r="9" spans="1:42">
      <c r="A9" s="115" t="s">
        <v>3675</v>
      </c>
      <c r="B9" s="22">
        <f>CN_Summary_pretax!G101</f>
        <v>0</v>
      </c>
      <c r="C9" s="22">
        <f>CN_Summary_pretax!H101</f>
        <v>0</v>
      </c>
      <c r="D9" s="22">
        <f>CN_Summary_pretax!I101</f>
        <v>0</v>
      </c>
      <c r="E9" s="22">
        <f>CN_Summary_pretax!J101</f>
        <v>0</v>
      </c>
      <c r="F9" s="22">
        <f>CN_Summary_pretax!K101</f>
        <v>0</v>
      </c>
      <c r="G9" s="22">
        <f>CN_Summary_pretax!L101</f>
        <v>0</v>
      </c>
      <c r="H9" s="22">
        <f>CN_Summary_pretax!M101</f>
        <v>0</v>
      </c>
      <c r="I9" s="22">
        <f>CN_Summary_pretax!N101</f>
        <v>0</v>
      </c>
      <c r="J9" s="22">
        <f>CN_Summary_pretax!O101</f>
        <v>0</v>
      </c>
      <c r="K9" s="22">
        <f>CN_Summary_pretax!P101</f>
        <v>0</v>
      </c>
      <c r="L9" s="22">
        <f>CN_Summary_pretax!Q101</f>
        <v>0</v>
      </c>
      <c r="M9" s="22">
        <f>CN_Summary_pretax!R101</f>
        <v>0</v>
      </c>
      <c r="N9" s="22">
        <f>CN_Summary_pretax!S101</f>
        <v>0</v>
      </c>
      <c r="O9" s="22">
        <f>CN_Summary_pretax!T101</f>
        <v>0</v>
      </c>
      <c r="P9" s="22">
        <f>CN_Summary_pretax!U101</f>
        <v>0</v>
      </c>
      <c r="Q9" s="22">
        <f>CN_Summary_pretax!V101</f>
        <v>0</v>
      </c>
      <c r="R9" s="22">
        <f>CN_Summary_pretax!W101</f>
        <v>0</v>
      </c>
      <c r="S9" s="22">
        <f>CN_Summary_pretax!X101</f>
        <v>0</v>
      </c>
      <c r="T9" s="22">
        <f>CN_Summary_pretax!Y101</f>
        <v>0</v>
      </c>
      <c r="U9" s="22">
        <f>CN_Summary_pretax!Z101</f>
        <v>0</v>
      </c>
      <c r="V9" s="22">
        <f>CN_Summary_pretax!AA101</f>
        <v>0</v>
      </c>
      <c r="W9" s="22">
        <f>CN_Summary_pretax!AB101</f>
        <v>0</v>
      </c>
      <c r="X9" s="22">
        <f>CN_Summary_pretax!AC101</f>
        <v>0</v>
      </c>
      <c r="Y9" s="22">
        <f>CN_Summary_pretax!AD101</f>
        <v>0</v>
      </c>
      <c r="Z9" s="22">
        <f>CN_Summary_pretax!AE101</f>
        <v>0</v>
      </c>
      <c r="AA9" s="22">
        <f>CN_Summary_pretax!AF101</f>
        <v>0</v>
      </c>
      <c r="AB9" s="22">
        <f>CN_Summary_pretax!AG101</f>
        <v>0</v>
      </c>
      <c r="AC9" s="22">
        <f>CN_Summary_pretax!AH101</f>
        <v>0</v>
      </c>
      <c r="AD9" s="22">
        <f>CN_Summary_pretax!AI101</f>
        <v>0</v>
      </c>
      <c r="AE9" s="22">
        <f>CN_Summary_pretax!AJ101</f>
        <v>0</v>
      </c>
      <c r="AF9" s="22">
        <f>CN_Summary_pretax!AK101</f>
        <v>0</v>
      </c>
      <c r="AG9" s="22">
        <f>CN_Summary_pretax!AL101</f>
        <v>0</v>
      </c>
      <c r="AH9" s="22">
        <f>CN_Summary_pretax!AM101</f>
        <v>0</v>
      </c>
      <c r="AI9" s="22">
        <f>CN_Summary_pretax!AN101</f>
        <v>0</v>
      </c>
      <c r="AJ9" s="22">
        <f>CN_Summary_pretax!AO101</f>
        <v>0</v>
      </c>
      <c r="AK9" s="22">
        <f>CN_Summary_pretax!AP101</f>
        <v>0</v>
      </c>
      <c r="AL9" s="22">
        <f>CN_Summary_pretax!AQ101</f>
        <v>0</v>
      </c>
      <c r="AM9" s="22">
        <f>CN_Summary_pretax!AR101</f>
        <v>0</v>
      </c>
      <c r="AN9" s="22">
        <f>CN_Summary_pretax!AS101</f>
        <v>0</v>
      </c>
      <c r="AO9" s="22">
        <f>CN_Summary_pretax!AT101</f>
        <v>0</v>
      </c>
      <c r="AP9" s="22">
        <f>CN_Summary_pretax!AU101</f>
        <v>0</v>
      </c>
    </row>
  </sheetData>
  <phoneticPr fontId="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E653-2F58-46C6-AD5E-2694D7E298CF}">
  <sheetPr>
    <tabColor rgb="FF002060"/>
  </sheetPr>
  <dimension ref="A1:AP9"/>
  <sheetViews>
    <sheetView topLeftCell="AH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CN_Summary_pretax!G104</f>
        <v>0</v>
      </c>
      <c r="C2" s="22">
        <f>CN_Summary_pretax!H104</f>
        <v>0</v>
      </c>
      <c r="D2" s="22">
        <f>CN_Summary_pretax!I104</f>
        <v>0</v>
      </c>
      <c r="E2" s="22">
        <f>CN_Summary_pretax!J104</f>
        <v>0</v>
      </c>
      <c r="F2" s="22">
        <f>CN_Summary_pretax!K104</f>
        <v>0</v>
      </c>
      <c r="G2" s="22">
        <f>CN_Summary_pretax!L104</f>
        <v>0</v>
      </c>
      <c r="H2" s="22">
        <f>CN_Summary_pretax!M104</f>
        <v>0</v>
      </c>
      <c r="I2" s="22">
        <f>CN_Summary_pretax!N104</f>
        <v>0</v>
      </c>
      <c r="J2" s="22">
        <f>CN_Summary_pretax!O104</f>
        <v>0</v>
      </c>
      <c r="K2" s="22">
        <f>CN_Summary_pretax!P104</f>
        <v>0</v>
      </c>
      <c r="L2" s="22">
        <f>CN_Summary_pretax!Q104</f>
        <v>0</v>
      </c>
      <c r="M2" s="22">
        <f>CN_Summary_pretax!R104</f>
        <v>0</v>
      </c>
      <c r="N2" s="22">
        <f>CN_Summary_pretax!S104</f>
        <v>0</v>
      </c>
      <c r="O2" s="22">
        <f>CN_Summary_pretax!T104</f>
        <v>0</v>
      </c>
      <c r="P2" s="22">
        <f>CN_Summary_pretax!U104</f>
        <v>0</v>
      </c>
      <c r="Q2" s="22">
        <f>CN_Summary_pretax!V104</f>
        <v>0</v>
      </c>
      <c r="R2" s="22">
        <f>CN_Summary_pretax!W104</f>
        <v>0</v>
      </c>
      <c r="S2" s="22">
        <f>CN_Summary_pretax!X104</f>
        <v>0</v>
      </c>
      <c r="T2" s="22">
        <f>CN_Summary_pretax!Y104</f>
        <v>0</v>
      </c>
      <c r="U2" s="22">
        <f>CN_Summary_pretax!Z104</f>
        <v>0</v>
      </c>
      <c r="V2" s="22">
        <f>CN_Summary_pretax!AA104</f>
        <v>0</v>
      </c>
      <c r="W2" s="22">
        <f>CN_Summary_pretax!AB104</f>
        <v>0</v>
      </c>
      <c r="X2" s="22">
        <f>CN_Summary_pretax!AC104</f>
        <v>0</v>
      </c>
      <c r="Y2" s="22">
        <f>CN_Summary_pretax!AD104</f>
        <v>0</v>
      </c>
      <c r="Z2" s="22">
        <f>CN_Summary_pretax!AE104</f>
        <v>0</v>
      </c>
      <c r="AA2" s="22">
        <f>CN_Summary_pretax!AF104</f>
        <v>0</v>
      </c>
      <c r="AB2" s="22">
        <f>CN_Summary_pretax!AG104</f>
        <v>0</v>
      </c>
      <c r="AC2" s="22">
        <f>CN_Summary_pretax!AH104</f>
        <v>0</v>
      </c>
      <c r="AD2" s="22">
        <f>CN_Summary_pretax!AI104</f>
        <v>0</v>
      </c>
      <c r="AE2" s="22">
        <f>CN_Summary_pretax!AJ104</f>
        <v>0</v>
      </c>
      <c r="AF2" s="22">
        <f>CN_Summary_pretax!AK104</f>
        <v>0</v>
      </c>
      <c r="AG2" s="22">
        <f>CN_Summary_pretax!AL104</f>
        <v>0</v>
      </c>
      <c r="AH2" s="22">
        <f>CN_Summary_pretax!AM104</f>
        <v>0</v>
      </c>
      <c r="AI2" s="22">
        <f>CN_Summary_pretax!AN104</f>
        <v>0</v>
      </c>
      <c r="AJ2" s="22">
        <f>CN_Summary_pretax!AO104</f>
        <v>0</v>
      </c>
      <c r="AK2" s="22">
        <f>CN_Summary_pretax!AP104</f>
        <v>0</v>
      </c>
      <c r="AL2" s="22">
        <f>CN_Summary_pretax!AQ104</f>
        <v>0</v>
      </c>
      <c r="AM2" s="22">
        <f>CN_Summary_pretax!AR104</f>
        <v>0</v>
      </c>
      <c r="AN2" s="22">
        <f>CN_Summary_pretax!AS104</f>
        <v>0</v>
      </c>
      <c r="AO2" s="22">
        <f>CN_Summary_pretax!AT104</f>
        <v>0</v>
      </c>
      <c r="AP2" s="22">
        <f>CN_Summary_pretax!AU104</f>
        <v>0</v>
      </c>
    </row>
    <row r="3" spans="1:42">
      <c r="A3" s="115" t="s">
        <v>3669</v>
      </c>
      <c r="B3" s="22">
        <f>CN_Summary_pretax!G105</f>
        <v>1.8894331678787027E-6</v>
      </c>
      <c r="C3" s="22">
        <f>CN_Summary_pretax!H105</f>
        <v>2.6158531568406164E-6</v>
      </c>
      <c r="D3" s="22">
        <f>CN_Summary_pretax!I105</f>
        <v>2.7236025426953787E-6</v>
      </c>
      <c r="E3" s="22">
        <f>CN_Summary_pretax!J105</f>
        <v>2.7301955111166339E-6</v>
      </c>
      <c r="F3" s="22">
        <f>CN_Summary_pretax!K105</f>
        <v>2.6275630559768763E-6</v>
      </c>
      <c r="G3" s="22">
        <f>CN_Summary_pretax!L105</f>
        <v>2.581458744881802E-6</v>
      </c>
      <c r="H3" s="22">
        <f>CN_Summary_pretax!M105</f>
        <v>2.4711809611042939E-6</v>
      </c>
      <c r="I3" s="22">
        <f>CN_Summary_pretax!N105</f>
        <v>2.4446505500360074E-6</v>
      </c>
      <c r="J3" s="22">
        <f>CN_Summary_pretax!O105</f>
        <v>2.4208549088290245E-6</v>
      </c>
      <c r="K3" s="22">
        <f>CN_Summary_pretax!P105</f>
        <v>2.3652055539001918E-6</v>
      </c>
      <c r="L3" s="22">
        <f>CN_Summary_pretax!Q105</f>
        <v>2.3570832464110704E-6</v>
      </c>
      <c r="M3" s="22">
        <f>CN_Summary_pretax!R105</f>
        <v>2.3511572283607881E-6</v>
      </c>
      <c r="N3" s="22">
        <f>CN_Summary_pretax!S105</f>
        <v>2.3570654792905324E-6</v>
      </c>
      <c r="O3" s="22">
        <f>CN_Summary_pretax!T105</f>
        <v>2.3240145349847233E-6</v>
      </c>
      <c r="P3" s="22">
        <f>CN_Summary_pretax!U105</f>
        <v>2.3035181113915285E-6</v>
      </c>
      <c r="Q3" s="22">
        <f>CN_Summary_pretax!V105</f>
        <v>2.2963921293541261E-6</v>
      </c>
      <c r="R3" s="22">
        <f>CN_Summary_pretax!W105</f>
        <v>2.2765175549797694E-6</v>
      </c>
      <c r="S3" s="22">
        <f>CN_Summary_pretax!X105</f>
        <v>2.2631129458844801E-6</v>
      </c>
      <c r="T3" s="22">
        <f>CN_Summary_pretax!Y105</f>
        <v>2.2612104972853119E-6</v>
      </c>
      <c r="U3" s="22">
        <f>CN_Summary_pretax!Z105</f>
        <v>2.2792974259932095E-6</v>
      </c>
      <c r="V3" s="22">
        <f>CN_Summary_pretax!AA105</f>
        <v>2.2753818259669037E-6</v>
      </c>
      <c r="W3" s="22">
        <f>CN_Summary_pretax!AB105</f>
        <v>2.2739604563238468E-6</v>
      </c>
      <c r="X3" s="22">
        <f>CN_Summary_pretax!AC105</f>
        <v>2.2724420508686199E-6</v>
      </c>
      <c r="Y3" s="22">
        <f>CN_Summary_pretax!AD105</f>
        <v>2.2655607084140138E-6</v>
      </c>
      <c r="Z3" s="22">
        <f>CN_Summary_pretax!AE105</f>
        <v>2.2635243230600189E-6</v>
      </c>
      <c r="AA3" s="22">
        <f>CN_Summary_pretax!AF105</f>
        <v>2.2603030074362836E-6</v>
      </c>
      <c r="AB3" s="22">
        <f>CN_Summary_pretax!AG105</f>
        <v>2.2538685763982919E-6</v>
      </c>
      <c r="AC3" s="22">
        <f>CN_Summary_pretax!AH105</f>
        <v>2.2509684356458237E-6</v>
      </c>
      <c r="AD3" s="22">
        <f>CN_Summary_pretax!AI105</f>
        <v>2.2478509893421578E-6</v>
      </c>
      <c r="AE3" s="22">
        <f>CN_Summary_pretax!AJ105</f>
        <v>2.2335785247436561E-6</v>
      </c>
      <c r="AF3" s="22">
        <f>CN_Summary_pretax!AK105</f>
        <v>2.2303216748788438E-6</v>
      </c>
      <c r="AG3" s="22">
        <f>CN_Summary_pretax!AL105</f>
        <v>2.2298268543595753E-6</v>
      </c>
      <c r="AH3" s="22">
        <f>CN_Summary_pretax!AM105</f>
        <v>2.2242490199145909E-6</v>
      </c>
      <c r="AI3" s="22">
        <f>CN_Summary_pretax!AN105</f>
        <v>2.2187917385707458E-6</v>
      </c>
      <c r="AJ3" s="22">
        <f>CN_Summary_pretax!AO105</f>
        <v>2.2137026283438609E-6</v>
      </c>
      <c r="AK3" s="22">
        <f>CN_Summary_pretax!AP105</f>
        <v>2.2080628141250857E-6</v>
      </c>
      <c r="AL3" s="22">
        <f>CN_Summary_pretax!AQ105</f>
        <v>2.202719453474182E-6</v>
      </c>
      <c r="AM3" s="22">
        <f>CN_Summary_pretax!AR105</f>
        <v>2.1976968239265233E-6</v>
      </c>
      <c r="AN3" s="22">
        <f>CN_Summary_pretax!AS105</f>
        <v>2.1924678392413914E-6</v>
      </c>
      <c r="AO3" s="22">
        <f>CN_Summary_pretax!AT105</f>
        <v>2.1877158315368171E-6</v>
      </c>
      <c r="AP3" s="22">
        <f>CN_Summary_pretax!AU105</f>
        <v>2.1836899117081364E-6</v>
      </c>
    </row>
    <row r="4" spans="1:42">
      <c r="A4" s="115" t="s">
        <v>3670</v>
      </c>
      <c r="B4" s="22">
        <f>CN_Summary_pretax!G106</f>
        <v>0</v>
      </c>
      <c r="C4" s="22">
        <f>CN_Summary_pretax!H106</f>
        <v>0</v>
      </c>
      <c r="D4" s="22">
        <f>CN_Summary_pretax!I106</f>
        <v>0</v>
      </c>
      <c r="E4" s="22">
        <f>CN_Summary_pretax!J106</f>
        <v>0</v>
      </c>
      <c r="F4" s="22">
        <f>CN_Summary_pretax!K106</f>
        <v>0</v>
      </c>
      <c r="G4" s="22">
        <f>CN_Summary_pretax!L106</f>
        <v>0</v>
      </c>
      <c r="H4" s="22">
        <f>CN_Summary_pretax!M106</f>
        <v>0</v>
      </c>
      <c r="I4" s="22">
        <f>CN_Summary_pretax!N106</f>
        <v>0</v>
      </c>
      <c r="J4" s="22">
        <f>CN_Summary_pretax!O106</f>
        <v>0</v>
      </c>
      <c r="K4" s="22">
        <f>CN_Summary_pretax!P106</f>
        <v>0</v>
      </c>
      <c r="L4" s="22">
        <f>CN_Summary_pretax!Q106</f>
        <v>0</v>
      </c>
      <c r="M4" s="22">
        <f>CN_Summary_pretax!R106</f>
        <v>0</v>
      </c>
      <c r="N4" s="22">
        <f>CN_Summary_pretax!S106</f>
        <v>0</v>
      </c>
      <c r="O4" s="22">
        <f>CN_Summary_pretax!T106</f>
        <v>0</v>
      </c>
      <c r="P4" s="22">
        <f>CN_Summary_pretax!U106</f>
        <v>0</v>
      </c>
      <c r="Q4" s="22">
        <f>CN_Summary_pretax!V106</f>
        <v>0</v>
      </c>
      <c r="R4" s="22">
        <f>CN_Summary_pretax!W106</f>
        <v>0</v>
      </c>
      <c r="S4" s="22">
        <f>CN_Summary_pretax!X106</f>
        <v>0</v>
      </c>
      <c r="T4" s="22">
        <f>CN_Summary_pretax!Y106</f>
        <v>0</v>
      </c>
      <c r="U4" s="22">
        <f>CN_Summary_pretax!Z106</f>
        <v>0</v>
      </c>
      <c r="V4" s="22">
        <f>CN_Summary_pretax!AA106</f>
        <v>0</v>
      </c>
      <c r="W4" s="22">
        <f>CN_Summary_pretax!AB106</f>
        <v>0</v>
      </c>
      <c r="X4" s="22">
        <f>CN_Summary_pretax!AC106</f>
        <v>0</v>
      </c>
      <c r="Y4" s="22">
        <f>CN_Summary_pretax!AD106</f>
        <v>0</v>
      </c>
      <c r="Z4" s="22">
        <f>CN_Summary_pretax!AE106</f>
        <v>0</v>
      </c>
      <c r="AA4" s="22">
        <f>CN_Summary_pretax!AF106</f>
        <v>0</v>
      </c>
      <c r="AB4" s="22">
        <f>CN_Summary_pretax!AG106</f>
        <v>0</v>
      </c>
      <c r="AC4" s="22">
        <f>CN_Summary_pretax!AH106</f>
        <v>0</v>
      </c>
      <c r="AD4" s="22">
        <f>CN_Summary_pretax!AI106</f>
        <v>0</v>
      </c>
      <c r="AE4" s="22">
        <f>CN_Summary_pretax!AJ106</f>
        <v>0</v>
      </c>
      <c r="AF4" s="22">
        <f>CN_Summary_pretax!AK106</f>
        <v>0</v>
      </c>
      <c r="AG4" s="22">
        <f>CN_Summary_pretax!AL106</f>
        <v>0</v>
      </c>
      <c r="AH4" s="22">
        <f>CN_Summary_pretax!AM106</f>
        <v>0</v>
      </c>
      <c r="AI4" s="22">
        <f>CN_Summary_pretax!AN106</f>
        <v>0</v>
      </c>
      <c r="AJ4" s="22">
        <f>CN_Summary_pretax!AO106</f>
        <v>0</v>
      </c>
      <c r="AK4" s="22">
        <f>CN_Summary_pretax!AP106</f>
        <v>0</v>
      </c>
      <c r="AL4" s="22">
        <f>CN_Summary_pretax!AQ106</f>
        <v>0</v>
      </c>
      <c r="AM4" s="22">
        <f>CN_Summary_pretax!AR106</f>
        <v>0</v>
      </c>
      <c r="AN4" s="22">
        <f>CN_Summary_pretax!AS106</f>
        <v>0</v>
      </c>
      <c r="AO4" s="22">
        <f>CN_Summary_pretax!AT106</f>
        <v>0</v>
      </c>
      <c r="AP4" s="22">
        <f>CN_Summary_pretax!AU106</f>
        <v>0</v>
      </c>
    </row>
    <row r="5" spans="1:42">
      <c r="A5" s="115" t="s">
        <v>3671</v>
      </c>
      <c r="B5" s="22">
        <f>CN_Summary_pretax!G107</f>
        <v>0</v>
      </c>
      <c r="C5" s="22">
        <f>CN_Summary_pretax!H107</f>
        <v>0</v>
      </c>
      <c r="D5" s="22">
        <f>CN_Summary_pretax!I107</f>
        <v>0</v>
      </c>
      <c r="E5" s="22">
        <f>CN_Summary_pretax!J107</f>
        <v>0</v>
      </c>
      <c r="F5" s="22">
        <f>CN_Summary_pretax!K107</f>
        <v>0</v>
      </c>
      <c r="G5" s="22">
        <f>CN_Summary_pretax!L107</f>
        <v>0</v>
      </c>
      <c r="H5" s="22">
        <f>CN_Summary_pretax!M107</f>
        <v>0</v>
      </c>
      <c r="I5" s="22">
        <f>CN_Summary_pretax!N107</f>
        <v>0</v>
      </c>
      <c r="J5" s="22">
        <f>CN_Summary_pretax!O107</f>
        <v>0</v>
      </c>
      <c r="K5" s="22">
        <f>CN_Summary_pretax!P107</f>
        <v>0</v>
      </c>
      <c r="L5" s="22">
        <f>CN_Summary_pretax!Q107</f>
        <v>0</v>
      </c>
      <c r="M5" s="22">
        <f>CN_Summary_pretax!R107</f>
        <v>0</v>
      </c>
      <c r="N5" s="22">
        <f>CN_Summary_pretax!S107</f>
        <v>0</v>
      </c>
      <c r="O5" s="22">
        <f>CN_Summary_pretax!T107</f>
        <v>0</v>
      </c>
      <c r="P5" s="22">
        <f>CN_Summary_pretax!U107</f>
        <v>0</v>
      </c>
      <c r="Q5" s="22">
        <f>CN_Summary_pretax!V107</f>
        <v>0</v>
      </c>
      <c r="R5" s="22">
        <f>CN_Summary_pretax!W107</f>
        <v>0</v>
      </c>
      <c r="S5" s="22">
        <f>CN_Summary_pretax!X107</f>
        <v>0</v>
      </c>
      <c r="T5" s="22">
        <f>CN_Summary_pretax!Y107</f>
        <v>0</v>
      </c>
      <c r="U5" s="22">
        <f>CN_Summary_pretax!Z107</f>
        <v>0</v>
      </c>
      <c r="V5" s="22">
        <f>CN_Summary_pretax!AA107</f>
        <v>0</v>
      </c>
      <c r="W5" s="22">
        <f>CN_Summary_pretax!AB107</f>
        <v>0</v>
      </c>
      <c r="X5" s="22">
        <f>CN_Summary_pretax!AC107</f>
        <v>0</v>
      </c>
      <c r="Y5" s="22">
        <f>CN_Summary_pretax!AD107</f>
        <v>0</v>
      </c>
      <c r="Z5" s="22">
        <f>CN_Summary_pretax!AE107</f>
        <v>0</v>
      </c>
      <c r="AA5" s="22">
        <f>CN_Summary_pretax!AF107</f>
        <v>0</v>
      </c>
      <c r="AB5" s="22">
        <f>CN_Summary_pretax!AG107</f>
        <v>0</v>
      </c>
      <c r="AC5" s="22">
        <f>CN_Summary_pretax!AH107</f>
        <v>0</v>
      </c>
      <c r="AD5" s="22">
        <f>CN_Summary_pretax!AI107</f>
        <v>0</v>
      </c>
      <c r="AE5" s="22">
        <f>CN_Summary_pretax!AJ107</f>
        <v>0</v>
      </c>
      <c r="AF5" s="22">
        <f>CN_Summary_pretax!AK107</f>
        <v>0</v>
      </c>
      <c r="AG5" s="22">
        <f>CN_Summary_pretax!AL107</f>
        <v>0</v>
      </c>
      <c r="AH5" s="22">
        <f>CN_Summary_pretax!AM107</f>
        <v>0</v>
      </c>
      <c r="AI5" s="22">
        <f>CN_Summary_pretax!AN107</f>
        <v>0</v>
      </c>
      <c r="AJ5" s="22">
        <f>CN_Summary_pretax!AO107</f>
        <v>0</v>
      </c>
      <c r="AK5" s="22">
        <f>CN_Summary_pretax!AP107</f>
        <v>0</v>
      </c>
      <c r="AL5" s="22">
        <f>CN_Summary_pretax!AQ107</f>
        <v>0</v>
      </c>
      <c r="AM5" s="22">
        <f>CN_Summary_pretax!AR107</f>
        <v>0</v>
      </c>
      <c r="AN5" s="22">
        <f>CN_Summary_pretax!AS107</f>
        <v>0</v>
      </c>
      <c r="AO5" s="22">
        <f>CN_Summary_pretax!AT107</f>
        <v>0</v>
      </c>
      <c r="AP5" s="22">
        <f>CN_Summary_pretax!AU107</f>
        <v>0</v>
      </c>
    </row>
    <row r="6" spans="1:42">
      <c r="A6" s="115" t="s">
        <v>3672</v>
      </c>
      <c r="B6" s="22">
        <f>CN_Summary_pretax!G108</f>
        <v>1.8894331678787027E-6</v>
      </c>
      <c r="C6" s="22">
        <f>CN_Summary_pretax!H108</f>
        <v>2.6158531568406164E-6</v>
      </c>
      <c r="D6" s="22">
        <f>CN_Summary_pretax!I108</f>
        <v>2.7236025426953787E-6</v>
      </c>
      <c r="E6" s="22">
        <f>CN_Summary_pretax!J108</f>
        <v>2.7301955111166339E-6</v>
      </c>
      <c r="F6" s="22">
        <f>CN_Summary_pretax!K108</f>
        <v>2.6275630559768763E-6</v>
      </c>
      <c r="G6" s="22">
        <f>CN_Summary_pretax!L108</f>
        <v>2.581458744881802E-6</v>
      </c>
      <c r="H6" s="22">
        <f>CN_Summary_pretax!M108</f>
        <v>2.4711809611042939E-6</v>
      </c>
      <c r="I6" s="22">
        <f>CN_Summary_pretax!N108</f>
        <v>2.4446505500360074E-6</v>
      </c>
      <c r="J6" s="22">
        <f>CN_Summary_pretax!O108</f>
        <v>2.4208549088290245E-6</v>
      </c>
      <c r="K6" s="22">
        <f>CN_Summary_pretax!P108</f>
        <v>2.3652055539001918E-6</v>
      </c>
      <c r="L6" s="22">
        <f>CN_Summary_pretax!Q108</f>
        <v>2.3570832464110704E-6</v>
      </c>
      <c r="M6" s="22">
        <f>CN_Summary_pretax!R108</f>
        <v>2.3511572283607881E-6</v>
      </c>
      <c r="N6" s="22">
        <f>CN_Summary_pretax!S108</f>
        <v>2.3570654792905324E-6</v>
      </c>
      <c r="O6" s="22">
        <f>CN_Summary_pretax!T108</f>
        <v>2.3240145349847233E-6</v>
      </c>
      <c r="P6" s="22">
        <f>CN_Summary_pretax!U108</f>
        <v>2.3035181113915285E-6</v>
      </c>
      <c r="Q6" s="22">
        <f>CN_Summary_pretax!V108</f>
        <v>2.2963921293541261E-6</v>
      </c>
      <c r="R6" s="22">
        <f>CN_Summary_pretax!W108</f>
        <v>2.2765175549797694E-6</v>
      </c>
      <c r="S6" s="22">
        <f>CN_Summary_pretax!X108</f>
        <v>2.2631129458844801E-6</v>
      </c>
      <c r="T6" s="22">
        <f>CN_Summary_pretax!Y108</f>
        <v>2.2612104972853119E-6</v>
      </c>
      <c r="U6" s="22">
        <f>CN_Summary_pretax!Z108</f>
        <v>2.2792974259932095E-6</v>
      </c>
      <c r="V6" s="22">
        <f>CN_Summary_pretax!AA108</f>
        <v>2.2753818259669037E-6</v>
      </c>
      <c r="W6" s="22">
        <f>CN_Summary_pretax!AB108</f>
        <v>2.2739604563238468E-6</v>
      </c>
      <c r="X6" s="22">
        <f>CN_Summary_pretax!AC108</f>
        <v>2.2724420508686199E-6</v>
      </c>
      <c r="Y6" s="22">
        <f>CN_Summary_pretax!AD108</f>
        <v>2.2655607084140138E-6</v>
      </c>
      <c r="Z6" s="22">
        <f>CN_Summary_pretax!AE108</f>
        <v>2.2635243230600189E-6</v>
      </c>
      <c r="AA6" s="22">
        <f>CN_Summary_pretax!AF108</f>
        <v>2.2603030074362836E-6</v>
      </c>
      <c r="AB6" s="22">
        <f>CN_Summary_pretax!AG108</f>
        <v>2.2538685763982919E-6</v>
      </c>
      <c r="AC6" s="22">
        <f>CN_Summary_pretax!AH108</f>
        <v>2.2509684356458237E-6</v>
      </c>
      <c r="AD6" s="22">
        <f>CN_Summary_pretax!AI108</f>
        <v>2.2478509893421578E-6</v>
      </c>
      <c r="AE6" s="22">
        <f>CN_Summary_pretax!AJ108</f>
        <v>2.2335785247436561E-6</v>
      </c>
      <c r="AF6" s="22">
        <f>CN_Summary_pretax!AK108</f>
        <v>2.2303216748788438E-6</v>
      </c>
      <c r="AG6" s="22">
        <f>CN_Summary_pretax!AL108</f>
        <v>2.2298268543595753E-6</v>
      </c>
      <c r="AH6" s="22">
        <f>CN_Summary_pretax!AM108</f>
        <v>2.2242490199145909E-6</v>
      </c>
      <c r="AI6" s="22">
        <f>CN_Summary_pretax!AN108</f>
        <v>2.2187917385707458E-6</v>
      </c>
      <c r="AJ6" s="22">
        <f>CN_Summary_pretax!AO108</f>
        <v>2.2137026283438609E-6</v>
      </c>
      <c r="AK6" s="22">
        <f>CN_Summary_pretax!AP108</f>
        <v>2.2080628141250857E-6</v>
      </c>
      <c r="AL6" s="22">
        <f>CN_Summary_pretax!AQ108</f>
        <v>2.202719453474182E-6</v>
      </c>
      <c r="AM6" s="22">
        <f>CN_Summary_pretax!AR108</f>
        <v>2.1976968239265233E-6</v>
      </c>
      <c r="AN6" s="22">
        <f>CN_Summary_pretax!AS108</f>
        <v>2.1924678392413914E-6</v>
      </c>
      <c r="AO6" s="22">
        <f>CN_Summary_pretax!AT108</f>
        <v>2.1877158315368171E-6</v>
      </c>
      <c r="AP6" s="22">
        <f>CN_Summary_pretax!AU108</f>
        <v>2.1836899117081364E-6</v>
      </c>
    </row>
    <row r="7" spans="1:42">
      <c r="A7" s="115" t="s">
        <v>3673</v>
      </c>
      <c r="B7" s="22">
        <f>CN_Summary_pretax!G109</f>
        <v>0</v>
      </c>
      <c r="C7" s="22">
        <f>CN_Summary_pretax!H109</f>
        <v>0</v>
      </c>
      <c r="D7" s="22">
        <f>CN_Summary_pretax!I109</f>
        <v>0</v>
      </c>
      <c r="E7" s="22">
        <f>CN_Summary_pretax!J109</f>
        <v>0</v>
      </c>
      <c r="F7" s="22">
        <f>CN_Summary_pretax!K109</f>
        <v>0</v>
      </c>
      <c r="G7" s="22">
        <f>CN_Summary_pretax!L109</f>
        <v>0</v>
      </c>
      <c r="H7" s="22">
        <f>CN_Summary_pretax!M109</f>
        <v>0</v>
      </c>
      <c r="I7" s="22">
        <f>CN_Summary_pretax!N109</f>
        <v>0</v>
      </c>
      <c r="J7" s="22">
        <f>CN_Summary_pretax!O109</f>
        <v>0</v>
      </c>
      <c r="K7" s="22">
        <f>CN_Summary_pretax!P109</f>
        <v>0</v>
      </c>
      <c r="L7" s="22">
        <f>CN_Summary_pretax!Q109</f>
        <v>0</v>
      </c>
      <c r="M7" s="22">
        <f>CN_Summary_pretax!R109</f>
        <v>0</v>
      </c>
      <c r="N7" s="22">
        <f>CN_Summary_pretax!S109</f>
        <v>0</v>
      </c>
      <c r="O7" s="22">
        <f>CN_Summary_pretax!T109</f>
        <v>0</v>
      </c>
      <c r="P7" s="22">
        <f>CN_Summary_pretax!U109</f>
        <v>0</v>
      </c>
      <c r="Q7" s="22">
        <f>CN_Summary_pretax!V109</f>
        <v>0</v>
      </c>
      <c r="R7" s="22">
        <f>CN_Summary_pretax!W109</f>
        <v>0</v>
      </c>
      <c r="S7" s="22">
        <f>CN_Summary_pretax!X109</f>
        <v>0</v>
      </c>
      <c r="T7" s="22">
        <f>CN_Summary_pretax!Y109</f>
        <v>0</v>
      </c>
      <c r="U7" s="22">
        <f>CN_Summary_pretax!Z109</f>
        <v>0</v>
      </c>
      <c r="V7" s="22">
        <f>CN_Summary_pretax!AA109</f>
        <v>0</v>
      </c>
      <c r="W7" s="22">
        <f>CN_Summary_pretax!AB109</f>
        <v>0</v>
      </c>
      <c r="X7" s="22">
        <f>CN_Summary_pretax!AC109</f>
        <v>0</v>
      </c>
      <c r="Y7" s="22">
        <f>CN_Summary_pretax!AD109</f>
        <v>0</v>
      </c>
      <c r="Z7" s="22">
        <f>CN_Summary_pretax!AE109</f>
        <v>0</v>
      </c>
      <c r="AA7" s="22">
        <f>CN_Summary_pretax!AF109</f>
        <v>0</v>
      </c>
      <c r="AB7" s="22">
        <f>CN_Summary_pretax!AG109</f>
        <v>0</v>
      </c>
      <c r="AC7" s="22">
        <f>CN_Summary_pretax!AH109</f>
        <v>0</v>
      </c>
      <c r="AD7" s="22">
        <f>CN_Summary_pretax!AI109</f>
        <v>0</v>
      </c>
      <c r="AE7" s="22">
        <f>CN_Summary_pretax!AJ109</f>
        <v>0</v>
      </c>
      <c r="AF7" s="22">
        <f>CN_Summary_pretax!AK109</f>
        <v>0</v>
      </c>
      <c r="AG7" s="22">
        <f>CN_Summary_pretax!AL109</f>
        <v>0</v>
      </c>
      <c r="AH7" s="22">
        <f>CN_Summary_pretax!AM109</f>
        <v>0</v>
      </c>
      <c r="AI7" s="22">
        <f>CN_Summary_pretax!AN109</f>
        <v>0</v>
      </c>
      <c r="AJ7" s="22">
        <f>CN_Summary_pretax!AO109</f>
        <v>0</v>
      </c>
      <c r="AK7" s="22">
        <f>CN_Summary_pretax!AP109</f>
        <v>0</v>
      </c>
      <c r="AL7" s="22">
        <f>CN_Summary_pretax!AQ109</f>
        <v>0</v>
      </c>
      <c r="AM7" s="22">
        <f>CN_Summary_pretax!AR109</f>
        <v>0</v>
      </c>
      <c r="AN7" s="22">
        <f>CN_Summary_pretax!AS109</f>
        <v>0</v>
      </c>
      <c r="AO7" s="22">
        <f>CN_Summary_pretax!AT109</f>
        <v>0</v>
      </c>
      <c r="AP7" s="22">
        <f>CN_Summary_pretax!AU109</f>
        <v>0</v>
      </c>
    </row>
    <row r="8" spans="1:42">
      <c r="A8" s="115" t="s">
        <v>3674</v>
      </c>
      <c r="B8" s="22">
        <f>CN_Summary_pretax!G110</f>
        <v>0</v>
      </c>
      <c r="C8" s="22">
        <f>CN_Summary_pretax!H110</f>
        <v>0</v>
      </c>
      <c r="D8" s="22">
        <f>CN_Summary_pretax!I110</f>
        <v>0</v>
      </c>
      <c r="E8" s="22">
        <f>CN_Summary_pretax!J110</f>
        <v>0</v>
      </c>
      <c r="F8" s="22">
        <f>CN_Summary_pretax!K110</f>
        <v>0</v>
      </c>
      <c r="G8" s="22">
        <f>CN_Summary_pretax!L110</f>
        <v>0</v>
      </c>
      <c r="H8" s="22">
        <f>CN_Summary_pretax!M110</f>
        <v>0</v>
      </c>
      <c r="I8" s="22">
        <f>CN_Summary_pretax!N110</f>
        <v>0</v>
      </c>
      <c r="J8" s="22">
        <f>CN_Summary_pretax!O110</f>
        <v>0</v>
      </c>
      <c r="K8" s="22">
        <f>CN_Summary_pretax!P110</f>
        <v>0</v>
      </c>
      <c r="L8" s="22">
        <f>CN_Summary_pretax!Q110</f>
        <v>0</v>
      </c>
      <c r="M8" s="22">
        <f>CN_Summary_pretax!R110</f>
        <v>0</v>
      </c>
      <c r="N8" s="22">
        <f>CN_Summary_pretax!S110</f>
        <v>0</v>
      </c>
      <c r="O8" s="22">
        <f>CN_Summary_pretax!T110</f>
        <v>0</v>
      </c>
      <c r="P8" s="22">
        <f>CN_Summary_pretax!U110</f>
        <v>0</v>
      </c>
      <c r="Q8" s="22">
        <f>CN_Summary_pretax!V110</f>
        <v>0</v>
      </c>
      <c r="R8" s="22">
        <f>CN_Summary_pretax!W110</f>
        <v>0</v>
      </c>
      <c r="S8" s="22">
        <f>CN_Summary_pretax!X110</f>
        <v>0</v>
      </c>
      <c r="T8" s="22">
        <f>CN_Summary_pretax!Y110</f>
        <v>0</v>
      </c>
      <c r="U8" s="22">
        <f>CN_Summary_pretax!Z110</f>
        <v>0</v>
      </c>
      <c r="V8" s="22">
        <f>CN_Summary_pretax!AA110</f>
        <v>0</v>
      </c>
      <c r="W8" s="22">
        <f>CN_Summary_pretax!AB110</f>
        <v>0</v>
      </c>
      <c r="X8" s="22">
        <f>CN_Summary_pretax!AC110</f>
        <v>0</v>
      </c>
      <c r="Y8" s="22">
        <f>CN_Summary_pretax!AD110</f>
        <v>0</v>
      </c>
      <c r="Z8" s="22">
        <f>CN_Summary_pretax!AE110</f>
        <v>0</v>
      </c>
      <c r="AA8" s="22">
        <f>CN_Summary_pretax!AF110</f>
        <v>0</v>
      </c>
      <c r="AB8" s="22">
        <f>CN_Summary_pretax!AG110</f>
        <v>0</v>
      </c>
      <c r="AC8" s="22">
        <f>CN_Summary_pretax!AH110</f>
        <v>0</v>
      </c>
      <c r="AD8" s="22">
        <f>CN_Summary_pretax!AI110</f>
        <v>0</v>
      </c>
      <c r="AE8" s="22">
        <f>CN_Summary_pretax!AJ110</f>
        <v>0</v>
      </c>
      <c r="AF8" s="22">
        <f>CN_Summary_pretax!AK110</f>
        <v>0</v>
      </c>
      <c r="AG8" s="22">
        <f>CN_Summary_pretax!AL110</f>
        <v>0</v>
      </c>
      <c r="AH8" s="22">
        <f>CN_Summary_pretax!AM110</f>
        <v>0</v>
      </c>
      <c r="AI8" s="22">
        <f>CN_Summary_pretax!AN110</f>
        <v>0</v>
      </c>
      <c r="AJ8" s="22">
        <f>CN_Summary_pretax!AO110</f>
        <v>0</v>
      </c>
      <c r="AK8" s="22">
        <f>CN_Summary_pretax!AP110</f>
        <v>0</v>
      </c>
      <c r="AL8" s="22">
        <f>CN_Summary_pretax!AQ110</f>
        <v>0</v>
      </c>
      <c r="AM8" s="22">
        <f>CN_Summary_pretax!AR110</f>
        <v>0</v>
      </c>
      <c r="AN8" s="22">
        <f>CN_Summary_pretax!AS110</f>
        <v>0</v>
      </c>
      <c r="AO8" s="22">
        <f>CN_Summary_pretax!AT110</f>
        <v>0</v>
      </c>
      <c r="AP8" s="22">
        <f>CN_Summary_pretax!AU110</f>
        <v>0</v>
      </c>
    </row>
    <row r="9" spans="1:42">
      <c r="A9" s="115" t="s">
        <v>3675</v>
      </c>
      <c r="B9" s="22">
        <f>CN_Summary_pretax!G111</f>
        <v>0</v>
      </c>
      <c r="C9" s="22">
        <f>CN_Summary_pretax!H111</f>
        <v>0</v>
      </c>
      <c r="D9" s="22">
        <f>CN_Summary_pretax!I111</f>
        <v>0</v>
      </c>
      <c r="E9" s="22">
        <f>CN_Summary_pretax!J111</f>
        <v>0</v>
      </c>
      <c r="F9" s="22">
        <f>CN_Summary_pretax!K111</f>
        <v>0</v>
      </c>
      <c r="G9" s="22">
        <f>CN_Summary_pretax!L111</f>
        <v>0</v>
      </c>
      <c r="H9" s="22">
        <f>CN_Summary_pretax!M111</f>
        <v>0</v>
      </c>
      <c r="I9" s="22">
        <f>CN_Summary_pretax!N111</f>
        <v>0</v>
      </c>
      <c r="J9" s="22">
        <f>CN_Summary_pretax!O111</f>
        <v>0</v>
      </c>
      <c r="K9" s="22">
        <f>CN_Summary_pretax!P111</f>
        <v>0</v>
      </c>
      <c r="L9" s="22">
        <f>CN_Summary_pretax!Q111</f>
        <v>0</v>
      </c>
      <c r="M9" s="22">
        <f>CN_Summary_pretax!R111</f>
        <v>0</v>
      </c>
      <c r="N9" s="22">
        <f>CN_Summary_pretax!S111</f>
        <v>0</v>
      </c>
      <c r="O9" s="22">
        <f>CN_Summary_pretax!T111</f>
        <v>0</v>
      </c>
      <c r="P9" s="22">
        <f>CN_Summary_pretax!U111</f>
        <v>0</v>
      </c>
      <c r="Q9" s="22">
        <f>CN_Summary_pretax!V111</f>
        <v>0</v>
      </c>
      <c r="R9" s="22">
        <f>CN_Summary_pretax!W111</f>
        <v>0</v>
      </c>
      <c r="S9" s="22">
        <f>CN_Summary_pretax!X111</f>
        <v>0</v>
      </c>
      <c r="T9" s="22">
        <f>CN_Summary_pretax!Y111</f>
        <v>0</v>
      </c>
      <c r="U9" s="22">
        <f>CN_Summary_pretax!Z111</f>
        <v>0</v>
      </c>
      <c r="V9" s="22">
        <f>CN_Summary_pretax!AA111</f>
        <v>0</v>
      </c>
      <c r="W9" s="22">
        <f>CN_Summary_pretax!AB111</f>
        <v>0</v>
      </c>
      <c r="X9" s="22">
        <f>CN_Summary_pretax!AC111</f>
        <v>0</v>
      </c>
      <c r="Y9" s="22">
        <f>CN_Summary_pretax!AD111</f>
        <v>0</v>
      </c>
      <c r="Z9" s="22">
        <f>CN_Summary_pretax!AE111</f>
        <v>0</v>
      </c>
      <c r="AA9" s="22">
        <f>CN_Summary_pretax!AF111</f>
        <v>0</v>
      </c>
      <c r="AB9" s="22">
        <f>CN_Summary_pretax!AG111</f>
        <v>0</v>
      </c>
      <c r="AC9" s="22">
        <f>CN_Summary_pretax!AH111</f>
        <v>0</v>
      </c>
      <c r="AD9" s="22">
        <f>CN_Summary_pretax!AI111</f>
        <v>0</v>
      </c>
      <c r="AE9" s="22">
        <f>CN_Summary_pretax!AJ111</f>
        <v>0</v>
      </c>
      <c r="AF9" s="22">
        <f>CN_Summary_pretax!AK111</f>
        <v>0</v>
      </c>
      <c r="AG9" s="22">
        <f>CN_Summary_pretax!AL111</f>
        <v>0</v>
      </c>
      <c r="AH9" s="22">
        <f>CN_Summary_pretax!AM111</f>
        <v>0</v>
      </c>
      <c r="AI9" s="22">
        <f>CN_Summary_pretax!AN111</f>
        <v>0</v>
      </c>
      <c r="AJ9" s="22">
        <f>CN_Summary_pretax!AO111</f>
        <v>0</v>
      </c>
      <c r="AK9" s="22">
        <f>CN_Summary_pretax!AP111</f>
        <v>0</v>
      </c>
      <c r="AL9" s="22">
        <f>CN_Summary_pretax!AQ111</f>
        <v>0</v>
      </c>
      <c r="AM9" s="22">
        <f>CN_Summary_pretax!AR111</f>
        <v>0</v>
      </c>
      <c r="AN9" s="22">
        <f>CN_Summary_pretax!AS111</f>
        <v>0</v>
      </c>
      <c r="AO9" s="22">
        <f>CN_Summary_pretax!AT111</f>
        <v>0</v>
      </c>
      <c r="AP9" s="22">
        <f>CN_Summary_pretax!AU111</f>
        <v>0</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57FC1-048A-4AA0-96D2-31AC3684A3CB}">
  <sheetPr>
    <tabColor rgb="FF002060"/>
  </sheetPr>
  <dimension ref="A1:AP9"/>
  <sheetViews>
    <sheetView topLeftCell="AF1" workbookViewId="0">
      <selection activeCell="AJ2" sqref="AJ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CN_Summary_pretax!G114</f>
        <v>0</v>
      </c>
      <c r="C2" s="22">
        <f>CN_Summary_pretax!H114</f>
        <v>0</v>
      </c>
      <c r="D2" s="22">
        <f>CN_Summary_pretax!I114</f>
        <v>0</v>
      </c>
      <c r="E2" s="22">
        <f>CN_Summary_pretax!J114</f>
        <v>0</v>
      </c>
      <c r="F2" s="22">
        <f>CN_Summary_pretax!K114</f>
        <v>0</v>
      </c>
      <c r="G2" s="22">
        <f>CN_Summary_pretax!L114</f>
        <v>0</v>
      </c>
      <c r="H2" s="22">
        <f>CN_Summary_pretax!M114</f>
        <v>0</v>
      </c>
      <c r="I2" s="22">
        <f>CN_Summary_pretax!N114</f>
        <v>0</v>
      </c>
      <c r="J2" s="22">
        <f>CN_Summary_pretax!O114</f>
        <v>0</v>
      </c>
      <c r="K2" s="22">
        <f>CN_Summary_pretax!P114</f>
        <v>0</v>
      </c>
      <c r="L2" s="22">
        <f>CN_Summary_pretax!Q114</f>
        <v>0</v>
      </c>
      <c r="M2" s="22">
        <f>CN_Summary_pretax!R114</f>
        <v>0</v>
      </c>
      <c r="N2" s="22">
        <f>CN_Summary_pretax!S114</f>
        <v>0</v>
      </c>
      <c r="O2" s="22">
        <f>CN_Summary_pretax!T114</f>
        <v>0</v>
      </c>
      <c r="P2" s="22">
        <f>CN_Summary_pretax!U114</f>
        <v>0</v>
      </c>
      <c r="Q2" s="22">
        <f>CN_Summary_pretax!V114</f>
        <v>0</v>
      </c>
      <c r="R2" s="22">
        <f>CN_Summary_pretax!W114</f>
        <v>0</v>
      </c>
      <c r="S2" s="22">
        <f>CN_Summary_pretax!X114</f>
        <v>0</v>
      </c>
      <c r="T2" s="22">
        <f>CN_Summary_pretax!Y114</f>
        <v>0</v>
      </c>
      <c r="U2" s="22">
        <f>CN_Summary_pretax!Z114</f>
        <v>0</v>
      </c>
      <c r="V2" s="22">
        <f>CN_Summary_pretax!AA114</f>
        <v>0</v>
      </c>
      <c r="W2" s="22">
        <f>CN_Summary_pretax!AB114</f>
        <v>0</v>
      </c>
      <c r="X2" s="22">
        <f>CN_Summary_pretax!AC114</f>
        <v>0</v>
      </c>
      <c r="Y2" s="22">
        <f>CN_Summary_pretax!AD114</f>
        <v>0</v>
      </c>
      <c r="Z2" s="22">
        <f>CN_Summary_pretax!AE114</f>
        <v>0</v>
      </c>
      <c r="AA2" s="22">
        <f>CN_Summary_pretax!AF114</f>
        <v>0</v>
      </c>
      <c r="AB2" s="22">
        <f>CN_Summary_pretax!AG114</f>
        <v>0</v>
      </c>
      <c r="AC2" s="22">
        <f>CN_Summary_pretax!AH114</f>
        <v>0</v>
      </c>
      <c r="AD2" s="22">
        <f>CN_Summary_pretax!AI114</f>
        <v>0</v>
      </c>
      <c r="AE2" s="22">
        <f>CN_Summary_pretax!AJ114</f>
        <v>0</v>
      </c>
      <c r="AF2" s="22">
        <f>CN_Summary_pretax!AK114</f>
        <v>0</v>
      </c>
      <c r="AG2" s="22">
        <f>CN_Summary_pretax!AL114</f>
        <v>0</v>
      </c>
      <c r="AH2" s="22">
        <f>CN_Summary_pretax!AM114</f>
        <v>0</v>
      </c>
      <c r="AI2" s="22">
        <f>CN_Summary_pretax!AN114</f>
        <v>0</v>
      </c>
      <c r="AJ2" s="22">
        <f>CN_Summary_pretax!AO114</f>
        <v>0</v>
      </c>
      <c r="AK2" s="22">
        <f>CN_Summary_pretax!AP114</f>
        <v>0</v>
      </c>
      <c r="AL2" s="22">
        <f>CN_Summary_pretax!AQ114</f>
        <v>0</v>
      </c>
      <c r="AM2" s="22">
        <f>CN_Summary_pretax!AR114</f>
        <v>0</v>
      </c>
      <c r="AN2" s="22">
        <f>CN_Summary_pretax!AS114</f>
        <v>0</v>
      </c>
      <c r="AO2" s="22">
        <f>CN_Summary_pretax!AT114</f>
        <v>0</v>
      </c>
      <c r="AP2" s="22">
        <f>CN_Summary_pretax!AU114</f>
        <v>0</v>
      </c>
    </row>
    <row r="3" spans="1:42">
      <c r="A3" s="115" t="s">
        <v>3669</v>
      </c>
      <c r="B3" s="22">
        <f>CN_Summary_pretax!G115</f>
        <v>5.4179381752387459E-6</v>
      </c>
      <c r="C3" s="22">
        <f>CN_Summary_pretax!H115</f>
        <v>5.9381390623822638E-6</v>
      </c>
      <c r="D3" s="22">
        <f>CN_Summary_pretax!I115</f>
        <v>6.7800508549692169E-6</v>
      </c>
      <c r="E3" s="22">
        <f>CN_Summary_pretax!J115</f>
        <v>7.2467190703119804E-6</v>
      </c>
      <c r="F3" s="22">
        <f>CN_Summary_pretax!K115</f>
        <v>7.6895907573295825E-6</v>
      </c>
      <c r="G3" s="22">
        <f>CN_Summary_pretax!L115</f>
        <v>7.8579948717623624E-6</v>
      </c>
      <c r="H3" s="22">
        <f>CN_Summary_pretax!M115</f>
        <v>8.0401885594951096E-6</v>
      </c>
      <c r="I3" s="22">
        <f>CN_Summary_pretax!N115</f>
        <v>7.8566096940790918E-6</v>
      </c>
      <c r="J3" s="22">
        <f>CN_Summary_pretax!O115</f>
        <v>7.955922843244609E-6</v>
      </c>
      <c r="K3" s="22">
        <f>CN_Summary_pretax!P115</f>
        <v>8.1256839445970542E-6</v>
      </c>
      <c r="L3" s="22">
        <f>CN_Summary_pretax!Q115</f>
        <v>8.4274191864861536E-6</v>
      </c>
      <c r="M3" s="22">
        <f>CN_Summary_pretax!R115</f>
        <v>8.5779483650568152E-6</v>
      </c>
      <c r="N3" s="22">
        <f>CN_Summary_pretax!S115</f>
        <v>8.8299653650677777E-6</v>
      </c>
      <c r="O3" s="22">
        <f>CN_Summary_pretax!T115</f>
        <v>8.9348682523813328E-6</v>
      </c>
      <c r="P3" s="22">
        <f>CN_Summary_pretax!U115</f>
        <v>9.175036551882026E-6</v>
      </c>
      <c r="Q3" s="22">
        <f>CN_Summary_pretax!V115</f>
        <v>9.3560333578470817E-6</v>
      </c>
      <c r="R3" s="22">
        <f>CN_Summary_pretax!W115</f>
        <v>9.4471639846665757E-6</v>
      </c>
      <c r="S3" s="22">
        <f>CN_Summary_pretax!X115</f>
        <v>9.6191881608514074E-6</v>
      </c>
      <c r="T3" s="22">
        <f>CN_Summary_pretax!Y115</f>
        <v>9.776159235326367E-6</v>
      </c>
      <c r="U3" s="22">
        <f>CN_Summary_pretax!Z115</f>
        <v>1.0040052973400532E-5</v>
      </c>
      <c r="V3" s="22">
        <f>CN_Summary_pretax!AA115</f>
        <v>9.9501746906119003E-6</v>
      </c>
      <c r="W3" s="22">
        <f>CN_Summary_pretax!AB115</f>
        <v>1.0321296134732718E-5</v>
      </c>
      <c r="X3" s="22">
        <f>CN_Summary_pretax!AC115</f>
        <v>1.049382176944618E-5</v>
      </c>
      <c r="Y3" s="22">
        <f>CN_Summary_pretax!AD115</f>
        <v>1.0613130596592148E-5</v>
      </c>
      <c r="Z3" s="22">
        <f>CN_Summary_pretax!AE115</f>
        <v>1.0729177108904594E-5</v>
      </c>
      <c r="AA3" s="22">
        <f>CN_Summary_pretax!AF115</f>
        <v>1.0970252109160688E-5</v>
      </c>
      <c r="AB3" s="22">
        <f>CN_Summary_pretax!AG115</f>
        <v>1.11653878087573E-5</v>
      </c>
      <c r="AC3" s="22">
        <f>CN_Summary_pretax!AH115</f>
        <v>1.1400952587203992E-5</v>
      </c>
      <c r="AD3" s="22">
        <f>CN_Summary_pretax!AI115</f>
        <v>1.1538176031776058E-5</v>
      </c>
      <c r="AE3" s="22">
        <f>CN_Summary_pretax!AJ115</f>
        <v>1.1506401823772999E-5</v>
      </c>
      <c r="AF3" s="22">
        <f>CN_Summary_pretax!AK115</f>
        <v>1.1652129073469745E-5</v>
      </c>
      <c r="AG3" s="22">
        <f>CN_Summary_pretax!AL115</f>
        <v>1.1943451547048893E-5</v>
      </c>
      <c r="AH3" s="22">
        <f>CN_Summary_pretax!AM115</f>
        <v>1.2074335232787944E-5</v>
      </c>
      <c r="AI3" s="22">
        <f>CN_Summary_pretax!AN115</f>
        <v>1.2231808407964133E-5</v>
      </c>
      <c r="AJ3" s="22">
        <f>CN_Summary_pretax!AO115</f>
        <v>1.2391703027879055E-5</v>
      </c>
      <c r="AK3" s="22">
        <f>CN_Summary_pretax!AP115</f>
        <v>1.2543142142987503E-5</v>
      </c>
      <c r="AL3" s="22">
        <f>CN_Summary_pretax!AQ115</f>
        <v>1.2680066161157145E-5</v>
      </c>
      <c r="AM3" s="22">
        <f>CN_Summary_pretax!AR115</f>
        <v>1.2824818547771862E-5</v>
      </c>
      <c r="AN3" s="22">
        <f>CN_Summary_pretax!AS115</f>
        <v>1.297506856476946E-5</v>
      </c>
      <c r="AO3" s="22">
        <f>CN_Summary_pretax!AT115</f>
        <v>1.314511949527095E-5</v>
      </c>
      <c r="AP3" s="22">
        <f>CN_Summary_pretax!AU115</f>
        <v>1.3323580888622844E-5</v>
      </c>
    </row>
    <row r="4" spans="1:42">
      <c r="A4" s="115" t="s">
        <v>3670</v>
      </c>
      <c r="B4" s="22">
        <f>CN_Summary_pretax!G116</f>
        <v>0</v>
      </c>
      <c r="C4" s="22">
        <f>CN_Summary_pretax!H116</f>
        <v>0</v>
      </c>
      <c r="D4" s="22">
        <f>CN_Summary_pretax!I116</f>
        <v>0</v>
      </c>
      <c r="E4" s="22">
        <f>CN_Summary_pretax!J116</f>
        <v>0</v>
      </c>
      <c r="F4" s="22">
        <f>CN_Summary_pretax!K116</f>
        <v>0</v>
      </c>
      <c r="G4" s="22">
        <f>CN_Summary_pretax!L116</f>
        <v>0</v>
      </c>
      <c r="H4" s="22">
        <f>CN_Summary_pretax!M116</f>
        <v>0</v>
      </c>
      <c r="I4" s="22">
        <f>CN_Summary_pretax!N116</f>
        <v>0</v>
      </c>
      <c r="J4" s="22">
        <f>CN_Summary_pretax!O116</f>
        <v>0</v>
      </c>
      <c r="K4" s="22">
        <f>CN_Summary_pretax!P116</f>
        <v>0</v>
      </c>
      <c r="L4" s="22">
        <f>CN_Summary_pretax!Q116</f>
        <v>0</v>
      </c>
      <c r="M4" s="22">
        <f>CN_Summary_pretax!R116</f>
        <v>0</v>
      </c>
      <c r="N4" s="22">
        <f>CN_Summary_pretax!S116</f>
        <v>0</v>
      </c>
      <c r="O4" s="22">
        <f>CN_Summary_pretax!T116</f>
        <v>0</v>
      </c>
      <c r="P4" s="22">
        <f>CN_Summary_pretax!U116</f>
        <v>0</v>
      </c>
      <c r="Q4" s="22">
        <f>CN_Summary_pretax!V116</f>
        <v>0</v>
      </c>
      <c r="R4" s="22">
        <f>CN_Summary_pretax!W116</f>
        <v>0</v>
      </c>
      <c r="S4" s="22">
        <f>CN_Summary_pretax!X116</f>
        <v>0</v>
      </c>
      <c r="T4" s="22">
        <f>CN_Summary_pretax!Y116</f>
        <v>0</v>
      </c>
      <c r="U4" s="22">
        <f>CN_Summary_pretax!Z116</f>
        <v>0</v>
      </c>
      <c r="V4" s="22">
        <f>CN_Summary_pretax!AA116</f>
        <v>0</v>
      </c>
      <c r="W4" s="22">
        <f>CN_Summary_pretax!AB116</f>
        <v>0</v>
      </c>
      <c r="X4" s="22">
        <f>CN_Summary_pretax!AC116</f>
        <v>0</v>
      </c>
      <c r="Y4" s="22">
        <f>CN_Summary_pretax!AD116</f>
        <v>0</v>
      </c>
      <c r="Z4" s="22">
        <f>CN_Summary_pretax!AE116</f>
        <v>0</v>
      </c>
      <c r="AA4" s="22">
        <f>CN_Summary_pretax!AF116</f>
        <v>0</v>
      </c>
      <c r="AB4" s="22">
        <f>CN_Summary_pretax!AG116</f>
        <v>0</v>
      </c>
      <c r="AC4" s="22">
        <f>CN_Summary_pretax!AH116</f>
        <v>0</v>
      </c>
      <c r="AD4" s="22">
        <f>CN_Summary_pretax!AI116</f>
        <v>0</v>
      </c>
      <c r="AE4" s="22">
        <f>CN_Summary_pretax!AJ116</f>
        <v>0</v>
      </c>
      <c r="AF4" s="22">
        <f>CN_Summary_pretax!AK116</f>
        <v>0</v>
      </c>
      <c r="AG4" s="22">
        <f>CN_Summary_pretax!AL116</f>
        <v>0</v>
      </c>
      <c r="AH4" s="22">
        <f>CN_Summary_pretax!AM116</f>
        <v>0</v>
      </c>
      <c r="AI4" s="22">
        <f>CN_Summary_pretax!AN116</f>
        <v>0</v>
      </c>
      <c r="AJ4" s="22">
        <f>CN_Summary_pretax!AO116</f>
        <v>0</v>
      </c>
      <c r="AK4" s="22">
        <f>CN_Summary_pretax!AP116</f>
        <v>0</v>
      </c>
      <c r="AL4" s="22">
        <f>CN_Summary_pretax!AQ116</f>
        <v>0</v>
      </c>
      <c r="AM4" s="22">
        <f>CN_Summary_pretax!AR116</f>
        <v>0</v>
      </c>
      <c r="AN4" s="22">
        <f>CN_Summary_pretax!AS116</f>
        <v>0</v>
      </c>
      <c r="AO4" s="22">
        <f>CN_Summary_pretax!AT116</f>
        <v>0</v>
      </c>
      <c r="AP4" s="22">
        <f>CN_Summary_pretax!AU116</f>
        <v>0</v>
      </c>
    </row>
    <row r="5" spans="1:42">
      <c r="A5" s="115" t="s">
        <v>3671</v>
      </c>
      <c r="B5" s="22">
        <f>CN_Summary_pretax!G117</f>
        <v>0</v>
      </c>
      <c r="C5" s="22">
        <f>CN_Summary_pretax!H117</f>
        <v>0</v>
      </c>
      <c r="D5" s="22">
        <f>CN_Summary_pretax!I117</f>
        <v>0</v>
      </c>
      <c r="E5" s="22">
        <f>CN_Summary_pretax!J117</f>
        <v>0</v>
      </c>
      <c r="F5" s="22">
        <f>CN_Summary_pretax!K117</f>
        <v>0</v>
      </c>
      <c r="G5" s="22">
        <f>CN_Summary_pretax!L117</f>
        <v>0</v>
      </c>
      <c r="H5" s="22">
        <f>CN_Summary_pretax!M117</f>
        <v>0</v>
      </c>
      <c r="I5" s="22">
        <f>CN_Summary_pretax!N117</f>
        <v>0</v>
      </c>
      <c r="J5" s="22">
        <f>CN_Summary_pretax!O117</f>
        <v>0</v>
      </c>
      <c r="K5" s="22">
        <f>CN_Summary_pretax!P117</f>
        <v>0</v>
      </c>
      <c r="L5" s="22">
        <f>CN_Summary_pretax!Q117</f>
        <v>0</v>
      </c>
      <c r="M5" s="22">
        <f>CN_Summary_pretax!R117</f>
        <v>0</v>
      </c>
      <c r="N5" s="22">
        <f>CN_Summary_pretax!S117</f>
        <v>0</v>
      </c>
      <c r="O5" s="22">
        <f>CN_Summary_pretax!T117</f>
        <v>0</v>
      </c>
      <c r="P5" s="22">
        <f>CN_Summary_pretax!U117</f>
        <v>0</v>
      </c>
      <c r="Q5" s="22">
        <f>CN_Summary_pretax!V117</f>
        <v>0</v>
      </c>
      <c r="R5" s="22">
        <f>CN_Summary_pretax!W117</f>
        <v>0</v>
      </c>
      <c r="S5" s="22">
        <f>CN_Summary_pretax!X117</f>
        <v>0</v>
      </c>
      <c r="T5" s="22">
        <f>CN_Summary_pretax!Y117</f>
        <v>0</v>
      </c>
      <c r="U5" s="22">
        <f>CN_Summary_pretax!Z117</f>
        <v>0</v>
      </c>
      <c r="V5" s="22">
        <f>CN_Summary_pretax!AA117</f>
        <v>0</v>
      </c>
      <c r="W5" s="22">
        <f>CN_Summary_pretax!AB117</f>
        <v>0</v>
      </c>
      <c r="X5" s="22">
        <f>CN_Summary_pretax!AC117</f>
        <v>0</v>
      </c>
      <c r="Y5" s="22">
        <f>CN_Summary_pretax!AD117</f>
        <v>0</v>
      </c>
      <c r="Z5" s="22">
        <f>CN_Summary_pretax!AE117</f>
        <v>0</v>
      </c>
      <c r="AA5" s="22">
        <f>CN_Summary_pretax!AF117</f>
        <v>0</v>
      </c>
      <c r="AB5" s="22">
        <f>CN_Summary_pretax!AG117</f>
        <v>0</v>
      </c>
      <c r="AC5" s="22">
        <f>CN_Summary_pretax!AH117</f>
        <v>0</v>
      </c>
      <c r="AD5" s="22">
        <f>CN_Summary_pretax!AI117</f>
        <v>0</v>
      </c>
      <c r="AE5" s="22">
        <f>CN_Summary_pretax!AJ117</f>
        <v>0</v>
      </c>
      <c r="AF5" s="22">
        <f>CN_Summary_pretax!AK117</f>
        <v>0</v>
      </c>
      <c r="AG5" s="22">
        <f>CN_Summary_pretax!AL117</f>
        <v>0</v>
      </c>
      <c r="AH5" s="22">
        <f>CN_Summary_pretax!AM117</f>
        <v>0</v>
      </c>
      <c r="AI5" s="22">
        <f>CN_Summary_pretax!AN117</f>
        <v>0</v>
      </c>
      <c r="AJ5" s="22">
        <f>CN_Summary_pretax!AO117</f>
        <v>0</v>
      </c>
      <c r="AK5" s="22">
        <f>CN_Summary_pretax!AP117</f>
        <v>0</v>
      </c>
      <c r="AL5" s="22">
        <f>CN_Summary_pretax!AQ117</f>
        <v>0</v>
      </c>
      <c r="AM5" s="22">
        <f>CN_Summary_pretax!AR117</f>
        <v>0</v>
      </c>
      <c r="AN5" s="22">
        <f>CN_Summary_pretax!AS117</f>
        <v>0</v>
      </c>
      <c r="AO5" s="22">
        <f>CN_Summary_pretax!AT117</f>
        <v>0</v>
      </c>
      <c r="AP5" s="22">
        <f>CN_Summary_pretax!AU117</f>
        <v>0</v>
      </c>
    </row>
    <row r="6" spans="1:42">
      <c r="A6" s="115" t="s">
        <v>3672</v>
      </c>
      <c r="B6" s="22">
        <f>CN_Summary_pretax!G118</f>
        <v>5.4179381752387459E-6</v>
      </c>
      <c r="C6" s="22">
        <f>CN_Summary_pretax!H118</f>
        <v>5.9381390623822638E-6</v>
      </c>
      <c r="D6" s="22">
        <f>CN_Summary_pretax!I118</f>
        <v>6.7800508549692169E-6</v>
      </c>
      <c r="E6" s="22">
        <f>CN_Summary_pretax!J118</f>
        <v>7.2467190703119804E-6</v>
      </c>
      <c r="F6" s="22">
        <f>CN_Summary_pretax!K118</f>
        <v>7.6895907573295825E-6</v>
      </c>
      <c r="G6" s="22">
        <f>CN_Summary_pretax!L118</f>
        <v>7.8579948717623624E-6</v>
      </c>
      <c r="H6" s="22">
        <f>CN_Summary_pretax!M118</f>
        <v>8.0401885594951096E-6</v>
      </c>
      <c r="I6" s="22">
        <f>CN_Summary_pretax!N118</f>
        <v>7.8566096940790918E-6</v>
      </c>
      <c r="J6" s="22">
        <f>CN_Summary_pretax!O118</f>
        <v>7.955922843244609E-6</v>
      </c>
      <c r="K6" s="22">
        <f>CN_Summary_pretax!P118</f>
        <v>8.1256839445970542E-6</v>
      </c>
      <c r="L6" s="22">
        <f>CN_Summary_pretax!Q118</f>
        <v>8.4274191864861536E-6</v>
      </c>
      <c r="M6" s="22">
        <f>CN_Summary_pretax!R118</f>
        <v>8.5779483650568152E-6</v>
      </c>
      <c r="N6" s="22">
        <f>CN_Summary_pretax!S118</f>
        <v>8.8299653650677777E-6</v>
      </c>
      <c r="O6" s="22">
        <f>CN_Summary_pretax!T118</f>
        <v>8.9348682523813328E-6</v>
      </c>
      <c r="P6" s="22">
        <f>CN_Summary_pretax!U118</f>
        <v>9.175036551882026E-6</v>
      </c>
      <c r="Q6" s="22">
        <f>CN_Summary_pretax!V118</f>
        <v>9.3560333578470817E-6</v>
      </c>
      <c r="R6" s="22">
        <f>CN_Summary_pretax!W118</f>
        <v>9.4471639846665757E-6</v>
      </c>
      <c r="S6" s="22">
        <f>CN_Summary_pretax!X118</f>
        <v>9.6191881608514074E-6</v>
      </c>
      <c r="T6" s="22">
        <f>CN_Summary_pretax!Y118</f>
        <v>9.776159235326367E-6</v>
      </c>
      <c r="U6" s="22">
        <f>CN_Summary_pretax!Z118</f>
        <v>1.0040052973400532E-5</v>
      </c>
      <c r="V6" s="22">
        <f>CN_Summary_pretax!AA118</f>
        <v>9.9501746906119003E-6</v>
      </c>
      <c r="W6" s="22">
        <f>CN_Summary_pretax!AB118</f>
        <v>1.0321296134732718E-5</v>
      </c>
      <c r="X6" s="22">
        <f>CN_Summary_pretax!AC118</f>
        <v>1.049382176944618E-5</v>
      </c>
      <c r="Y6" s="22">
        <f>CN_Summary_pretax!AD118</f>
        <v>1.0613130596592148E-5</v>
      </c>
      <c r="Z6" s="22">
        <f>CN_Summary_pretax!AE118</f>
        <v>1.0729177108904594E-5</v>
      </c>
      <c r="AA6" s="22">
        <f>CN_Summary_pretax!AF118</f>
        <v>1.0970252109160688E-5</v>
      </c>
      <c r="AB6" s="22">
        <f>CN_Summary_pretax!AG118</f>
        <v>1.11653878087573E-5</v>
      </c>
      <c r="AC6" s="22">
        <f>CN_Summary_pretax!AH118</f>
        <v>1.1400952587203992E-5</v>
      </c>
      <c r="AD6" s="22">
        <f>CN_Summary_pretax!AI118</f>
        <v>1.1538176031776058E-5</v>
      </c>
      <c r="AE6" s="22">
        <f>CN_Summary_pretax!AJ118</f>
        <v>1.1506401823772999E-5</v>
      </c>
      <c r="AF6" s="22">
        <f>CN_Summary_pretax!AK118</f>
        <v>1.1652129073469745E-5</v>
      </c>
      <c r="AG6" s="22">
        <f>CN_Summary_pretax!AL118</f>
        <v>1.1943451547048893E-5</v>
      </c>
      <c r="AH6" s="22">
        <f>CN_Summary_pretax!AM118</f>
        <v>1.2074335232787944E-5</v>
      </c>
      <c r="AI6" s="22">
        <f>CN_Summary_pretax!AN118</f>
        <v>1.2231808407964133E-5</v>
      </c>
      <c r="AJ6" s="22">
        <f>CN_Summary_pretax!AO118</f>
        <v>1.2391703027879055E-5</v>
      </c>
      <c r="AK6" s="22">
        <f>CN_Summary_pretax!AP118</f>
        <v>1.2543142142987503E-5</v>
      </c>
      <c r="AL6" s="22">
        <f>CN_Summary_pretax!AQ118</f>
        <v>1.2680066161157145E-5</v>
      </c>
      <c r="AM6" s="22">
        <f>CN_Summary_pretax!AR118</f>
        <v>1.2824818547771862E-5</v>
      </c>
      <c r="AN6" s="22">
        <f>CN_Summary_pretax!AS118</f>
        <v>1.297506856476946E-5</v>
      </c>
      <c r="AO6" s="22">
        <f>CN_Summary_pretax!AT118</f>
        <v>1.314511949527095E-5</v>
      </c>
      <c r="AP6" s="22">
        <f>CN_Summary_pretax!AU118</f>
        <v>1.3323580888622844E-5</v>
      </c>
    </row>
    <row r="7" spans="1:42">
      <c r="A7" s="115" t="s">
        <v>3673</v>
      </c>
      <c r="B7" s="22">
        <f>CN_Summary_pretax!G119</f>
        <v>0</v>
      </c>
      <c r="C7" s="22">
        <f>CN_Summary_pretax!H119</f>
        <v>0</v>
      </c>
      <c r="D7" s="22">
        <f>CN_Summary_pretax!I119</f>
        <v>0</v>
      </c>
      <c r="E7" s="22">
        <f>CN_Summary_pretax!J119</f>
        <v>0</v>
      </c>
      <c r="F7" s="22">
        <f>CN_Summary_pretax!K119</f>
        <v>0</v>
      </c>
      <c r="G7" s="22">
        <f>CN_Summary_pretax!L119</f>
        <v>0</v>
      </c>
      <c r="H7" s="22">
        <f>CN_Summary_pretax!M119</f>
        <v>0</v>
      </c>
      <c r="I7" s="22">
        <f>CN_Summary_pretax!N119</f>
        <v>0</v>
      </c>
      <c r="J7" s="22">
        <f>CN_Summary_pretax!O119</f>
        <v>0</v>
      </c>
      <c r="K7" s="22">
        <f>CN_Summary_pretax!P119</f>
        <v>0</v>
      </c>
      <c r="L7" s="22">
        <f>CN_Summary_pretax!Q119</f>
        <v>0</v>
      </c>
      <c r="M7" s="22">
        <f>CN_Summary_pretax!R119</f>
        <v>0</v>
      </c>
      <c r="N7" s="22">
        <f>CN_Summary_pretax!S119</f>
        <v>0</v>
      </c>
      <c r="O7" s="22">
        <f>CN_Summary_pretax!T119</f>
        <v>0</v>
      </c>
      <c r="P7" s="22">
        <f>CN_Summary_pretax!U119</f>
        <v>0</v>
      </c>
      <c r="Q7" s="22">
        <f>CN_Summary_pretax!V119</f>
        <v>0</v>
      </c>
      <c r="R7" s="22">
        <f>CN_Summary_pretax!W119</f>
        <v>0</v>
      </c>
      <c r="S7" s="22">
        <f>CN_Summary_pretax!X119</f>
        <v>0</v>
      </c>
      <c r="T7" s="22">
        <f>CN_Summary_pretax!Y119</f>
        <v>0</v>
      </c>
      <c r="U7" s="22">
        <f>CN_Summary_pretax!Z119</f>
        <v>0</v>
      </c>
      <c r="V7" s="22">
        <f>CN_Summary_pretax!AA119</f>
        <v>0</v>
      </c>
      <c r="W7" s="22">
        <f>CN_Summary_pretax!AB119</f>
        <v>0</v>
      </c>
      <c r="X7" s="22">
        <f>CN_Summary_pretax!AC119</f>
        <v>0</v>
      </c>
      <c r="Y7" s="22">
        <f>CN_Summary_pretax!AD119</f>
        <v>0</v>
      </c>
      <c r="Z7" s="22">
        <f>CN_Summary_pretax!AE119</f>
        <v>0</v>
      </c>
      <c r="AA7" s="22">
        <f>CN_Summary_pretax!AF119</f>
        <v>0</v>
      </c>
      <c r="AB7" s="22">
        <f>CN_Summary_pretax!AG119</f>
        <v>0</v>
      </c>
      <c r="AC7" s="22">
        <f>CN_Summary_pretax!AH119</f>
        <v>0</v>
      </c>
      <c r="AD7" s="22">
        <f>CN_Summary_pretax!AI119</f>
        <v>0</v>
      </c>
      <c r="AE7" s="22">
        <f>CN_Summary_pretax!AJ119</f>
        <v>0</v>
      </c>
      <c r="AF7" s="22">
        <f>CN_Summary_pretax!AK119</f>
        <v>0</v>
      </c>
      <c r="AG7" s="22">
        <f>CN_Summary_pretax!AL119</f>
        <v>0</v>
      </c>
      <c r="AH7" s="22">
        <f>CN_Summary_pretax!AM119</f>
        <v>0</v>
      </c>
      <c r="AI7" s="22">
        <f>CN_Summary_pretax!AN119</f>
        <v>0</v>
      </c>
      <c r="AJ7" s="22">
        <f>CN_Summary_pretax!AO119</f>
        <v>0</v>
      </c>
      <c r="AK7" s="22">
        <f>CN_Summary_pretax!AP119</f>
        <v>0</v>
      </c>
      <c r="AL7" s="22">
        <f>CN_Summary_pretax!AQ119</f>
        <v>0</v>
      </c>
      <c r="AM7" s="22">
        <f>CN_Summary_pretax!AR119</f>
        <v>0</v>
      </c>
      <c r="AN7" s="22">
        <f>CN_Summary_pretax!AS119</f>
        <v>0</v>
      </c>
      <c r="AO7" s="22">
        <f>CN_Summary_pretax!AT119</f>
        <v>0</v>
      </c>
      <c r="AP7" s="22">
        <f>CN_Summary_pretax!AU119</f>
        <v>0</v>
      </c>
    </row>
    <row r="8" spans="1:42">
      <c r="A8" s="115" t="s">
        <v>3674</v>
      </c>
      <c r="B8" s="22">
        <f>CN_Summary_pretax!G120</f>
        <v>0</v>
      </c>
      <c r="C8" s="22">
        <f>CN_Summary_pretax!H120</f>
        <v>0</v>
      </c>
      <c r="D8" s="22">
        <f>CN_Summary_pretax!I120</f>
        <v>0</v>
      </c>
      <c r="E8" s="22">
        <f>CN_Summary_pretax!J120</f>
        <v>0</v>
      </c>
      <c r="F8" s="22">
        <f>CN_Summary_pretax!K120</f>
        <v>0</v>
      </c>
      <c r="G8" s="22">
        <f>CN_Summary_pretax!L120</f>
        <v>0</v>
      </c>
      <c r="H8" s="22">
        <f>CN_Summary_pretax!M120</f>
        <v>0</v>
      </c>
      <c r="I8" s="22">
        <f>CN_Summary_pretax!N120</f>
        <v>0</v>
      </c>
      <c r="J8" s="22">
        <f>CN_Summary_pretax!O120</f>
        <v>0</v>
      </c>
      <c r="K8" s="22">
        <f>CN_Summary_pretax!P120</f>
        <v>0</v>
      </c>
      <c r="L8" s="22">
        <f>CN_Summary_pretax!Q120</f>
        <v>0</v>
      </c>
      <c r="M8" s="22">
        <f>CN_Summary_pretax!R120</f>
        <v>0</v>
      </c>
      <c r="N8" s="22">
        <f>CN_Summary_pretax!S120</f>
        <v>0</v>
      </c>
      <c r="O8" s="22">
        <f>CN_Summary_pretax!T120</f>
        <v>0</v>
      </c>
      <c r="P8" s="22">
        <f>CN_Summary_pretax!U120</f>
        <v>0</v>
      </c>
      <c r="Q8" s="22">
        <f>CN_Summary_pretax!V120</f>
        <v>0</v>
      </c>
      <c r="R8" s="22">
        <f>CN_Summary_pretax!W120</f>
        <v>0</v>
      </c>
      <c r="S8" s="22">
        <f>CN_Summary_pretax!X120</f>
        <v>0</v>
      </c>
      <c r="T8" s="22">
        <f>CN_Summary_pretax!Y120</f>
        <v>0</v>
      </c>
      <c r="U8" s="22">
        <f>CN_Summary_pretax!Z120</f>
        <v>0</v>
      </c>
      <c r="V8" s="22">
        <f>CN_Summary_pretax!AA120</f>
        <v>0</v>
      </c>
      <c r="W8" s="22">
        <f>CN_Summary_pretax!AB120</f>
        <v>0</v>
      </c>
      <c r="X8" s="22">
        <f>CN_Summary_pretax!AC120</f>
        <v>0</v>
      </c>
      <c r="Y8" s="22">
        <f>CN_Summary_pretax!AD120</f>
        <v>0</v>
      </c>
      <c r="Z8" s="22">
        <f>CN_Summary_pretax!AE120</f>
        <v>0</v>
      </c>
      <c r="AA8" s="22">
        <f>CN_Summary_pretax!AF120</f>
        <v>0</v>
      </c>
      <c r="AB8" s="22">
        <f>CN_Summary_pretax!AG120</f>
        <v>0</v>
      </c>
      <c r="AC8" s="22">
        <f>CN_Summary_pretax!AH120</f>
        <v>0</v>
      </c>
      <c r="AD8" s="22">
        <f>CN_Summary_pretax!AI120</f>
        <v>0</v>
      </c>
      <c r="AE8" s="22">
        <f>CN_Summary_pretax!AJ120</f>
        <v>0</v>
      </c>
      <c r="AF8" s="22">
        <f>CN_Summary_pretax!AK120</f>
        <v>0</v>
      </c>
      <c r="AG8" s="22">
        <f>CN_Summary_pretax!AL120</f>
        <v>0</v>
      </c>
      <c r="AH8" s="22">
        <f>CN_Summary_pretax!AM120</f>
        <v>0</v>
      </c>
      <c r="AI8" s="22">
        <f>CN_Summary_pretax!AN120</f>
        <v>0</v>
      </c>
      <c r="AJ8" s="22">
        <f>CN_Summary_pretax!AO120</f>
        <v>0</v>
      </c>
      <c r="AK8" s="22">
        <f>CN_Summary_pretax!AP120</f>
        <v>0</v>
      </c>
      <c r="AL8" s="22">
        <f>CN_Summary_pretax!AQ120</f>
        <v>0</v>
      </c>
      <c r="AM8" s="22">
        <f>CN_Summary_pretax!AR120</f>
        <v>0</v>
      </c>
      <c r="AN8" s="22">
        <f>CN_Summary_pretax!AS120</f>
        <v>0</v>
      </c>
      <c r="AO8" s="22">
        <f>CN_Summary_pretax!AT120</f>
        <v>0</v>
      </c>
      <c r="AP8" s="22">
        <f>CN_Summary_pretax!AU120</f>
        <v>0</v>
      </c>
    </row>
    <row r="9" spans="1:42">
      <c r="A9" s="115" t="s">
        <v>3675</v>
      </c>
      <c r="B9" s="22">
        <f>CN_Summary_pretax!G121</f>
        <v>5.4179381752387459E-6</v>
      </c>
      <c r="C9" s="22">
        <f>CN_Summary_pretax!H121</f>
        <v>5.9381390623822638E-6</v>
      </c>
      <c r="D9" s="22">
        <f>CN_Summary_pretax!I121</f>
        <v>6.7800508549692169E-6</v>
      </c>
      <c r="E9" s="22">
        <f>CN_Summary_pretax!J121</f>
        <v>7.2467190703119804E-6</v>
      </c>
      <c r="F9" s="22">
        <f>CN_Summary_pretax!K121</f>
        <v>7.6895907573295825E-6</v>
      </c>
      <c r="G9" s="22">
        <f>CN_Summary_pretax!L121</f>
        <v>7.8579948717623624E-6</v>
      </c>
      <c r="H9" s="22">
        <f>CN_Summary_pretax!M121</f>
        <v>8.0401885594951096E-6</v>
      </c>
      <c r="I9" s="22">
        <f>CN_Summary_pretax!N121</f>
        <v>7.8566096940790918E-6</v>
      </c>
      <c r="J9" s="22">
        <f>CN_Summary_pretax!O121</f>
        <v>7.955922843244609E-6</v>
      </c>
      <c r="K9" s="22">
        <f>CN_Summary_pretax!P121</f>
        <v>8.1256839445970542E-6</v>
      </c>
      <c r="L9" s="22">
        <f>CN_Summary_pretax!Q121</f>
        <v>8.4274191864861536E-6</v>
      </c>
      <c r="M9" s="22">
        <f>CN_Summary_pretax!R121</f>
        <v>8.5779483650568152E-6</v>
      </c>
      <c r="N9" s="22">
        <f>CN_Summary_pretax!S121</f>
        <v>8.8299653650677777E-6</v>
      </c>
      <c r="O9" s="22">
        <f>CN_Summary_pretax!T121</f>
        <v>8.9348682523813328E-6</v>
      </c>
      <c r="P9" s="22">
        <f>CN_Summary_pretax!U121</f>
        <v>9.175036551882026E-6</v>
      </c>
      <c r="Q9" s="22">
        <f>CN_Summary_pretax!V121</f>
        <v>9.3560333578470817E-6</v>
      </c>
      <c r="R9" s="22">
        <f>CN_Summary_pretax!W121</f>
        <v>9.4471639846665757E-6</v>
      </c>
      <c r="S9" s="22">
        <f>CN_Summary_pretax!X121</f>
        <v>9.6191881608514074E-6</v>
      </c>
      <c r="T9" s="22">
        <f>CN_Summary_pretax!Y121</f>
        <v>9.776159235326367E-6</v>
      </c>
      <c r="U9" s="22">
        <f>CN_Summary_pretax!Z121</f>
        <v>1.0040052973400532E-5</v>
      </c>
      <c r="V9" s="22">
        <f>CN_Summary_pretax!AA121</f>
        <v>9.9501746906119003E-6</v>
      </c>
      <c r="W9" s="22">
        <f>CN_Summary_pretax!AB121</f>
        <v>1.0321296134732718E-5</v>
      </c>
      <c r="X9" s="22">
        <f>CN_Summary_pretax!AC121</f>
        <v>1.049382176944618E-5</v>
      </c>
      <c r="Y9" s="22">
        <f>CN_Summary_pretax!AD121</f>
        <v>1.0613130596592148E-5</v>
      </c>
      <c r="Z9" s="22">
        <f>CN_Summary_pretax!AE121</f>
        <v>1.0729177108904594E-5</v>
      </c>
      <c r="AA9" s="22">
        <f>CN_Summary_pretax!AF121</f>
        <v>1.0970252109160688E-5</v>
      </c>
      <c r="AB9" s="22">
        <f>CN_Summary_pretax!AG121</f>
        <v>1.11653878087573E-5</v>
      </c>
      <c r="AC9" s="22">
        <f>CN_Summary_pretax!AH121</f>
        <v>1.1400952587203992E-5</v>
      </c>
      <c r="AD9" s="22">
        <f>CN_Summary_pretax!AI121</f>
        <v>1.1538176031776058E-5</v>
      </c>
      <c r="AE9" s="22">
        <f>CN_Summary_pretax!AJ121</f>
        <v>1.1506401823772999E-5</v>
      </c>
      <c r="AF9" s="22">
        <f>CN_Summary_pretax!AK121</f>
        <v>1.1652129073469745E-5</v>
      </c>
      <c r="AG9" s="22">
        <f>CN_Summary_pretax!AL121</f>
        <v>1.1943451547048893E-5</v>
      </c>
      <c r="AH9" s="22">
        <f>CN_Summary_pretax!AM121</f>
        <v>1.2074335232787944E-5</v>
      </c>
      <c r="AI9" s="22">
        <f>CN_Summary_pretax!AN121</f>
        <v>1.2231808407964133E-5</v>
      </c>
      <c r="AJ9" s="22">
        <f>CN_Summary_pretax!AO121</f>
        <v>1.2391703027879055E-5</v>
      </c>
      <c r="AK9" s="22">
        <f>CN_Summary_pretax!AP121</f>
        <v>1.2543142142987503E-5</v>
      </c>
      <c r="AL9" s="22">
        <f>CN_Summary_pretax!AQ121</f>
        <v>1.2680066161157145E-5</v>
      </c>
      <c r="AM9" s="22">
        <f>CN_Summary_pretax!AR121</f>
        <v>1.2824818547771862E-5</v>
      </c>
      <c r="AN9" s="22">
        <f>CN_Summary_pretax!AS121</f>
        <v>1.297506856476946E-5</v>
      </c>
      <c r="AO9" s="22">
        <f>CN_Summary_pretax!AT121</f>
        <v>1.314511949527095E-5</v>
      </c>
      <c r="AP9" s="22">
        <f>CN_Summary_pretax!AU121</f>
        <v>1.3323580888622844E-5</v>
      </c>
    </row>
  </sheetData>
  <phoneticPr fontId="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90F0-30B5-4EB9-AD6B-BB10AB232249}">
  <sheetPr>
    <tabColor rgb="FF002060"/>
  </sheetPr>
  <dimension ref="A1:AP9"/>
  <sheetViews>
    <sheetView topLeftCell="AF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CN_Summary_pretax!G124</f>
        <v>8.2241276915914411E-6</v>
      </c>
      <c r="C2" s="22">
        <f>CN_Summary_pretax!H124</f>
        <v>1.107182614893234E-5</v>
      </c>
      <c r="D2" s="22">
        <f>CN_Summary_pretax!I124</f>
        <v>8.4043443911745539E-6</v>
      </c>
      <c r="E2" s="22">
        <f>CN_Summary_pretax!J124</f>
        <v>8.5902410398225493E-6</v>
      </c>
      <c r="F2" s="22">
        <f>CN_Summary_pretax!K124</f>
        <v>9.8457901118060527E-6</v>
      </c>
      <c r="G2" s="22">
        <f>CN_Summary_pretax!L124</f>
        <v>1.1242448644726747E-5</v>
      </c>
      <c r="H2" s="22">
        <f>CN_Summary_pretax!M124</f>
        <v>1.1273385327303292E-5</v>
      </c>
      <c r="I2" s="22">
        <f>CN_Summary_pretax!N124</f>
        <v>1.1591510472315029E-5</v>
      </c>
      <c r="J2" s="22">
        <f>CN_Summary_pretax!O124</f>
        <v>1.2176012851108105E-5</v>
      </c>
      <c r="K2" s="22">
        <f>CN_Summary_pretax!P124</f>
        <v>1.2296188438064278E-5</v>
      </c>
      <c r="L2" s="22">
        <f>CN_Summary_pretax!Q124</f>
        <v>1.3188801129221882E-5</v>
      </c>
      <c r="M2" s="22">
        <f>CN_Summary_pretax!R124</f>
        <v>1.3619915085498548E-5</v>
      </c>
      <c r="N2" s="22">
        <f>CN_Summary_pretax!S124</f>
        <v>1.3287713383180911E-5</v>
      </c>
      <c r="O2" s="22">
        <f>CN_Summary_pretax!T124</f>
        <v>1.3628179216220635E-5</v>
      </c>
      <c r="P2" s="22">
        <f>CN_Summary_pretax!U124</f>
        <v>1.3781709522546917E-5</v>
      </c>
      <c r="Q2" s="22">
        <f>CN_Summary_pretax!V124</f>
        <v>1.4285447548586913E-5</v>
      </c>
      <c r="R2" s="22">
        <f>CN_Summary_pretax!W124</f>
        <v>1.3859062651837378E-5</v>
      </c>
      <c r="S2" s="22">
        <f>CN_Summary_pretax!X124</f>
        <v>1.3997888745359875E-5</v>
      </c>
      <c r="T2" s="22">
        <f>CN_Summary_pretax!Y124</f>
        <v>1.4168768555860311E-5</v>
      </c>
      <c r="U2" s="22">
        <f>CN_Summary_pretax!Z124</f>
        <v>1.4402750589595896E-5</v>
      </c>
      <c r="V2" s="22">
        <f>CN_Summary_pretax!AA124</f>
        <v>1.4571858054878181E-5</v>
      </c>
      <c r="W2" s="22">
        <f>CN_Summary_pretax!AB124</f>
        <v>1.4785141886045742E-5</v>
      </c>
      <c r="X2" s="22">
        <f>CN_Summary_pretax!AC124</f>
        <v>1.4852231284819146E-5</v>
      </c>
      <c r="Y2" s="22">
        <f>CN_Summary_pretax!AD124</f>
        <v>1.5146076262266337E-5</v>
      </c>
      <c r="Z2" s="22">
        <f>CN_Summary_pretax!AE124</f>
        <v>1.5553554540148693E-5</v>
      </c>
      <c r="AA2" s="22">
        <f>CN_Summary_pretax!AF124</f>
        <v>1.5917725791082494E-5</v>
      </c>
      <c r="AB2" s="22">
        <f>CN_Summary_pretax!AG124</f>
        <v>1.5871846819478828E-5</v>
      </c>
      <c r="AC2" s="22">
        <f>CN_Summary_pretax!AH124</f>
        <v>1.6597678699354903E-5</v>
      </c>
      <c r="AD2" s="22">
        <f>CN_Summary_pretax!AI124</f>
        <v>1.669424746564081E-5</v>
      </c>
      <c r="AE2" s="22">
        <f>CN_Summary_pretax!AJ124</f>
        <v>1.6756628245774942E-5</v>
      </c>
      <c r="AF2" s="22">
        <f>CN_Summary_pretax!AK124</f>
        <v>1.6960227905716594E-5</v>
      </c>
      <c r="AG2" s="22">
        <f>CN_Summary_pretax!AL124</f>
        <v>1.7350220108059581E-5</v>
      </c>
      <c r="AH2" s="22">
        <f>CN_Summary_pretax!AM124</f>
        <v>1.7628709308223008E-5</v>
      </c>
      <c r="AI2" s="22">
        <f>CN_Summary_pretax!AN124</f>
        <v>1.7907332829275553E-5</v>
      </c>
      <c r="AJ2" s="22">
        <f>CN_Summary_pretax!AO124</f>
        <v>1.8148027811029395E-5</v>
      </c>
      <c r="AK2" s="22">
        <f>CN_Summary_pretax!AP124</f>
        <v>1.8379060605665555E-5</v>
      </c>
      <c r="AL2" s="22">
        <f>CN_Summary_pretax!AQ124</f>
        <v>1.8626675561372659E-5</v>
      </c>
      <c r="AM2" s="22">
        <f>CN_Summary_pretax!AR124</f>
        <v>1.8896290647620277E-5</v>
      </c>
      <c r="AN2" s="22">
        <f>CN_Summary_pretax!AS124</f>
        <v>1.9105342566290399E-5</v>
      </c>
      <c r="AO2" s="22">
        <f>CN_Summary_pretax!AT124</f>
        <v>1.9397003963639822E-5</v>
      </c>
      <c r="AP2" s="22">
        <f>CN_Summary_pretax!AU124</f>
        <v>1.9680767730223888E-5</v>
      </c>
    </row>
    <row r="3" spans="1:42">
      <c r="A3" s="115" t="s">
        <v>3669</v>
      </c>
      <c r="B3" s="22">
        <f>CN_Summary_pretax!G125</f>
        <v>8.2241276915914411E-6</v>
      </c>
      <c r="C3" s="22">
        <f>CN_Summary_pretax!H125</f>
        <v>1.107182614893234E-5</v>
      </c>
      <c r="D3" s="22">
        <f>CN_Summary_pretax!I125</f>
        <v>1.1823590368228427E-5</v>
      </c>
      <c r="E3" s="22">
        <f>CN_Summary_pretax!J125</f>
        <v>1.2981363701912406E-5</v>
      </c>
      <c r="F3" s="22">
        <f>CN_Summary_pretax!K125</f>
        <v>1.4281090989488631E-5</v>
      </c>
      <c r="G3" s="22">
        <f>CN_Summary_pretax!L125</f>
        <v>1.5187636126063838E-5</v>
      </c>
      <c r="H3" s="22">
        <f>CN_Summary_pretax!M125</f>
        <v>1.5626386381665279E-5</v>
      </c>
      <c r="I3" s="22">
        <f>CN_Summary_pretax!N125</f>
        <v>1.6162736407403798E-5</v>
      </c>
      <c r="J3" s="22">
        <f>CN_Summary_pretax!O125</f>
        <v>1.6706575616970903E-5</v>
      </c>
      <c r="K3" s="22">
        <f>CN_Summary_pretax!P125</f>
        <v>1.6861920092662237E-5</v>
      </c>
      <c r="L3" s="22">
        <f>CN_Summary_pretax!Q125</f>
        <v>1.7149202673687611E-5</v>
      </c>
      <c r="M3" s="22">
        <f>CN_Summary_pretax!R125</f>
        <v>1.7570350409309617E-5</v>
      </c>
      <c r="N3" s="22">
        <f>CN_Summary_pretax!S125</f>
        <v>1.7714219393446193E-5</v>
      </c>
      <c r="O3" s="22">
        <f>CN_Summary_pretax!T125</f>
        <v>1.7977359773106855E-5</v>
      </c>
      <c r="P3" s="22">
        <f>CN_Summary_pretax!U125</f>
        <v>1.8234007212008855E-5</v>
      </c>
      <c r="Q3" s="22">
        <f>CN_Summary_pretax!V125</f>
        <v>1.8340971132824619E-5</v>
      </c>
      <c r="R3" s="22">
        <f>CN_Summary_pretax!W125</f>
        <v>1.8227635796879361E-5</v>
      </c>
      <c r="S3" s="22">
        <f>CN_Summary_pretax!X125</f>
        <v>1.8150412269049104E-5</v>
      </c>
      <c r="T3" s="22">
        <f>CN_Summary_pretax!Y125</f>
        <v>1.8372945727761843E-5</v>
      </c>
      <c r="U3" s="22">
        <f>CN_Summary_pretax!Z125</f>
        <v>1.8603726903900649E-5</v>
      </c>
      <c r="V3" s="22">
        <f>CN_Summary_pretax!AA125</f>
        <v>1.8667565251717719E-5</v>
      </c>
      <c r="W3" s="22">
        <f>CN_Summary_pretax!AB125</f>
        <v>1.9044981121641639E-5</v>
      </c>
      <c r="X3" s="22">
        <f>CN_Summary_pretax!AC125</f>
        <v>1.9097271863794332E-5</v>
      </c>
      <c r="Y3" s="22">
        <f>CN_Summary_pretax!AD125</f>
        <v>1.9092836846052757E-5</v>
      </c>
      <c r="Z3" s="22">
        <f>CN_Summary_pretax!AE125</f>
        <v>1.9066875766589876E-5</v>
      </c>
      <c r="AA3" s="22">
        <f>CN_Summary_pretax!AF125</f>
        <v>1.9135454949391164E-5</v>
      </c>
      <c r="AB3" s="22">
        <f>CN_Summary_pretax!AG125</f>
        <v>1.901644797226901E-5</v>
      </c>
      <c r="AC3" s="22">
        <f>CN_Summary_pretax!AH125</f>
        <v>1.9266925648459153E-5</v>
      </c>
      <c r="AD3" s="22">
        <f>CN_Summary_pretax!AI125</f>
        <v>1.9460085961966857E-5</v>
      </c>
      <c r="AE3" s="22">
        <f>CN_Summary_pretax!AJ125</f>
        <v>1.9579461522315953E-5</v>
      </c>
      <c r="AF3" s="22">
        <f>CN_Summary_pretax!AK125</f>
        <v>1.9829129917942591E-5</v>
      </c>
      <c r="AG3" s="22">
        <f>CN_Summary_pretax!AL125</f>
        <v>1.9714199913221805E-5</v>
      </c>
      <c r="AH3" s="22">
        <f>CN_Summary_pretax!AM125</f>
        <v>1.9772222387228044E-5</v>
      </c>
      <c r="AI3" s="22">
        <f>CN_Summary_pretax!AN125</f>
        <v>1.9883462166772903E-5</v>
      </c>
      <c r="AJ3" s="22">
        <f>CN_Summary_pretax!AO125</f>
        <v>2.0007844699810905E-5</v>
      </c>
      <c r="AK3" s="22">
        <f>CN_Summary_pretax!AP125</f>
        <v>2.0133525860506766E-5</v>
      </c>
      <c r="AL3" s="22">
        <f>CN_Summary_pretax!AQ125</f>
        <v>2.0248863487014008E-5</v>
      </c>
      <c r="AM3" s="22">
        <f>CN_Summary_pretax!AR125</f>
        <v>2.0364170779426913E-5</v>
      </c>
      <c r="AN3" s="22">
        <f>CN_Summary_pretax!AS125</f>
        <v>2.0432547699708933E-5</v>
      </c>
      <c r="AO3" s="22">
        <f>CN_Summary_pretax!AT125</f>
        <v>2.0511480615893496E-5</v>
      </c>
      <c r="AP3" s="22">
        <f>CN_Summary_pretax!AU125</f>
        <v>2.0601193100178786E-5</v>
      </c>
    </row>
    <row r="4" spans="1:42">
      <c r="A4" s="115" t="s">
        <v>3670</v>
      </c>
      <c r="B4" s="22">
        <f>CN_Summary_pretax!G126</f>
        <v>8.2241276915914411E-6</v>
      </c>
      <c r="C4" s="22">
        <f>CN_Summary_pretax!H126</f>
        <v>1.107182614893234E-5</v>
      </c>
      <c r="D4" s="22">
        <f>CN_Summary_pretax!I126</f>
        <v>8.640197339189818E-6</v>
      </c>
      <c r="E4" s="22">
        <f>CN_Summary_pretax!J126</f>
        <v>1.0879768208433078E-5</v>
      </c>
      <c r="F4" s="22">
        <f>CN_Summary_pretax!K126</f>
        <v>1.3482370770478876E-5</v>
      </c>
      <c r="G4" s="22">
        <f>CN_Summary_pretax!L126</f>
        <v>1.5653738268857767E-5</v>
      </c>
      <c r="H4" s="22">
        <f>CN_Summary_pretax!M126</f>
        <v>1.7060242072936616E-5</v>
      </c>
      <c r="I4" s="22">
        <f>CN_Summary_pretax!N126</f>
        <v>1.8565968813718363E-5</v>
      </c>
      <c r="J4" s="22">
        <f>CN_Summary_pretax!O126</f>
        <v>1.9565480888530809E-5</v>
      </c>
      <c r="K4" s="22">
        <f>CN_Summary_pretax!P126</f>
        <v>1.979510460163308E-5</v>
      </c>
      <c r="L4" s="22">
        <f>CN_Summary_pretax!Q126</f>
        <v>2.0323954539606203E-5</v>
      </c>
      <c r="M4" s="22">
        <f>CN_Summary_pretax!R126</f>
        <v>2.1055544848330624E-5</v>
      </c>
      <c r="N4" s="22">
        <f>CN_Summary_pretax!S126</f>
        <v>2.1222405590645512E-5</v>
      </c>
      <c r="O4" s="22">
        <f>CN_Summary_pretax!T126</f>
        <v>2.1784594334055542E-5</v>
      </c>
      <c r="P4" s="22">
        <f>CN_Summary_pretax!U126</f>
        <v>2.2147398112502647E-5</v>
      </c>
      <c r="Q4" s="22">
        <f>CN_Summary_pretax!V126</f>
        <v>2.2494328078157216E-5</v>
      </c>
      <c r="R4" s="22">
        <f>CN_Summary_pretax!W126</f>
        <v>2.2295738703120218E-5</v>
      </c>
      <c r="S4" s="22">
        <f>CN_Summary_pretax!X126</f>
        <v>2.2317057136625956E-5</v>
      </c>
      <c r="T4" s="22">
        <f>CN_Summary_pretax!Y126</f>
        <v>2.2702677674433985E-5</v>
      </c>
      <c r="U4" s="22">
        <f>CN_Summary_pretax!Z126</f>
        <v>2.3077250696957649E-5</v>
      </c>
      <c r="V4" s="22">
        <f>CN_Summary_pretax!AA126</f>
        <v>2.3063204419644826E-5</v>
      </c>
      <c r="W4" s="22">
        <f>CN_Summary_pretax!AB126</f>
        <v>2.3755080651934423E-5</v>
      </c>
      <c r="X4" s="22">
        <f>CN_Summary_pretax!AC126</f>
        <v>2.4053553493241472E-5</v>
      </c>
      <c r="Y4" s="22">
        <f>CN_Summary_pretax!AD126</f>
        <v>2.432436006418026E-5</v>
      </c>
      <c r="Z4" s="22">
        <f>CN_Summary_pretax!AE126</f>
        <v>2.4591334297438732E-5</v>
      </c>
      <c r="AA4" s="22">
        <f>CN_Summary_pretax!AF126</f>
        <v>2.5104211237668347E-5</v>
      </c>
      <c r="AB4" s="22">
        <f>CN_Summary_pretax!AG126</f>
        <v>2.549175427527084E-5</v>
      </c>
      <c r="AC4" s="22">
        <f>CN_Summary_pretax!AH126</f>
        <v>2.5919686691102029E-5</v>
      </c>
      <c r="AD4" s="22">
        <f>CN_Summary_pretax!AI126</f>
        <v>2.6163856826908225E-5</v>
      </c>
      <c r="AE4" s="22">
        <f>CN_Summary_pretax!AJ126</f>
        <v>2.6239750196950474E-5</v>
      </c>
      <c r="AF4" s="22">
        <f>CN_Summary_pretax!AK126</f>
        <v>2.654046630640408E-5</v>
      </c>
      <c r="AG4" s="22">
        <f>CN_Summary_pretax!AL126</f>
        <v>2.7081403724424287E-5</v>
      </c>
      <c r="AH4" s="22">
        <f>CN_Summary_pretax!AM126</f>
        <v>2.7367002934635703E-5</v>
      </c>
      <c r="AI4" s="22">
        <f>CN_Summary_pretax!AN126</f>
        <v>2.7700816277750162E-5</v>
      </c>
      <c r="AJ4" s="22">
        <f>CN_Summary_pretax!AO126</f>
        <v>2.8029550474522307E-5</v>
      </c>
      <c r="AK4" s="22">
        <f>CN_Summary_pretax!AP126</f>
        <v>2.8342891598642051E-5</v>
      </c>
      <c r="AL4" s="22">
        <f>CN_Summary_pretax!AQ126</f>
        <v>2.8631176655193309E-5</v>
      </c>
      <c r="AM4" s="22">
        <f>CN_Summary_pretax!AR126</f>
        <v>2.8940887701751866E-5</v>
      </c>
      <c r="AN4" s="22">
        <f>CN_Summary_pretax!AS126</f>
        <v>2.9262442096809138E-5</v>
      </c>
      <c r="AO4" s="22">
        <f>CN_Summary_pretax!AT126</f>
        <v>2.9613938474184692E-5</v>
      </c>
      <c r="AP4" s="22">
        <f>CN_Summary_pretax!AU126</f>
        <v>2.9968632544212354E-5</v>
      </c>
    </row>
    <row r="5" spans="1:42">
      <c r="A5" s="115" t="s">
        <v>3671</v>
      </c>
      <c r="B5" s="22">
        <f>CN_Summary_pretax!G127</f>
        <v>8.2241276915914411E-6</v>
      </c>
      <c r="C5" s="22">
        <f>CN_Summary_pretax!H127</f>
        <v>1.107182614893234E-5</v>
      </c>
      <c r="D5" s="22">
        <f>CN_Summary_pretax!I127</f>
        <v>8.640197339189818E-6</v>
      </c>
      <c r="E5" s="22">
        <f>CN_Summary_pretax!J127</f>
        <v>1.0879768208433078E-5</v>
      </c>
      <c r="F5" s="22">
        <f>CN_Summary_pretax!K127</f>
        <v>1.3482370770478876E-5</v>
      </c>
      <c r="G5" s="22">
        <f>CN_Summary_pretax!L127</f>
        <v>1.5653738268857767E-5</v>
      </c>
      <c r="H5" s="22">
        <f>CN_Summary_pretax!M127</f>
        <v>1.7060242072936616E-5</v>
      </c>
      <c r="I5" s="22">
        <f>CN_Summary_pretax!N127</f>
        <v>1.8565968813718363E-5</v>
      </c>
      <c r="J5" s="22">
        <f>CN_Summary_pretax!O127</f>
        <v>1.9565480888530809E-5</v>
      </c>
      <c r="K5" s="22">
        <f>CN_Summary_pretax!P127</f>
        <v>1.979510460163308E-5</v>
      </c>
      <c r="L5" s="22">
        <f>CN_Summary_pretax!Q127</f>
        <v>2.0323954539606203E-5</v>
      </c>
      <c r="M5" s="22">
        <f>CN_Summary_pretax!R127</f>
        <v>2.1055544848330624E-5</v>
      </c>
      <c r="N5" s="22">
        <f>CN_Summary_pretax!S127</f>
        <v>2.1222405590645512E-5</v>
      </c>
      <c r="O5" s="22">
        <f>CN_Summary_pretax!T127</f>
        <v>2.1784594334055542E-5</v>
      </c>
      <c r="P5" s="22">
        <f>CN_Summary_pretax!U127</f>
        <v>2.2147398112502647E-5</v>
      </c>
      <c r="Q5" s="22">
        <f>CN_Summary_pretax!V127</f>
        <v>2.2494328078157216E-5</v>
      </c>
      <c r="R5" s="22">
        <f>CN_Summary_pretax!W127</f>
        <v>2.2295738703120218E-5</v>
      </c>
      <c r="S5" s="22">
        <f>CN_Summary_pretax!X127</f>
        <v>2.2317057136625956E-5</v>
      </c>
      <c r="T5" s="22">
        <f>CN_Summary_pretax!Y127</f>
        <v>2.2702677674433985E-5</v>
      </c>
      <c r="U5" s="22">
        <f>CN_Summary_pretax!Z127</f>
        <v>2.3077250696957649E-5</v>
      </c>
      <c r="V5" s="22">
        <f>CN_Summary_pretax!AA127</f>
        <v>2.3063204419644826E-5</v>
      </c>
      <c r="W5" s="22">
        <f>CN_Summary_pretax!AB127</f>
        <v>2.3755080651934423E-5</v>
      </c>
      <c r="X5" s="22">
        <f>CN_Summary_pretax!AC127</f>
        <v>2.4053553493241472E-5</v>
      </c>
      <c r="Y5" s="22">
        <f>CN_Summary_pretax!AD127</f>
        <v>2.432436006418026E-5</v>
      </c>
      <c r="Z5" s="22">
        <f>CN_Summary_pretax!AE127</f>
        <v>2.4591334297438732E-5</v>
      </c>
      <c r="AA5" s="22">
        <f>CN_Summary_pretax!AF127</f>
        <v>2.5104211237668347E-5</v>
      </c>
      <c r="AB5" s="22">
        <f>CN_Summary_pretax!AG127</f>
        <v>2.549175427527084E-5</v>
      </c>
      <c r="AC5" s="22">
        <f>CN_Summary_pretax!AH127</f>
        <v>2.5919686691102029E-5</v>
      </c>
      <c r="AD5" s="22">
        <f>CN_Summary_pretax!AI127</f>
        <v>2.6163856826908225E-5</v>
      </c>
      <c r="AE5" s="22">
        <f>CN_Summary_pretax!AJ127</f>
        <v>2.6239750196950474E-5</v>
      </c>
      <c r="AF5" s="22">
        <f>CN_Summary_pretax!AK127</f>
        <v>2.654046630640408E-5</v>
      </c>
      <c r="AG5" s="22">
        <f>CN_Summary_pretax!AL127</f>
        <v>2.7081403724424287E-5</v>
      </c>
      <c r="AH5" s="22">
        <f>CN_Summary_pretax!AM127</f>
        <v>2.7367002934635703E-5</v>
      </c>
      <c r="AI5" s="22">
        <f>CN_Summary_pretax!AN127</f>
        <v>2.7700816277750162E-5</v>
      </c>
      <c r="AJ5" s="22">
        <f>CN_Summary_pretax!AO127</f>
        <v>2.8029550474522307E-5</v>
      </c>
      <c r="AK5" s="22">
        <f>CN_Summary_pretax!AP127</f>
        <v>2.8342891598642051E-5</v>
      </c>
      <c r="AL5" s="22">
        <f>CN_Summary_pretax!AQ127</f>
        <v>2.8631176655193309E-5</v>
      </c>
      <c r="AM5" s="22">
        <f>CN_Summary_pretax!AR127</f>
        <v>2.8940887701751866E-5</v>
      </c>
      <c r="AN5" s="22">
        <f>CN_Summary_pretax!AS127</f>
        <v>2.9262442096809138E-5</v>
      </c>
      <c r="AO5" s="22">
        <f>CN_Summary_pretax!AT127</f>
        <v>2.9613938474184692E-5</v>
      </c>
      <c r="AP5" s="22">
        <f>CN_Summary_pretax!AU127</f>
        <v>2.9968632544212354E-5</v>
      </c>
    </row>
    <row r="6" spans="1:42">
      <c r="A6" s="115" t="s">
        <v>3672</v>
      </c>
      <c r="B6" s="22">
        <f>CN_Summary_pretax!G128</f>
        <v>8.2241276915914411E-6</v>
      </c>
      <c r="C6" s="22">
        <f>CN_Summary_pretax!H128</f>
        <v>1.107182614893234E-5</v>
      </c>
      <c r="D6" s="22">
        <f>CN_Summary_pretax!I128</f>
        <v>9.0476531004832301E-6</v>
      </c>
      <c r="E6" s="22">
        <f>CN_Summary_pretax!J128</f>
        <v>1.185566245484633E-5</v>
      </c>
      <c r="F6" s="22">
        <f>CN_Summary_pretax!K128</f>
        <v>1.5012846131477896E-5</v>
      </c>
      <c r="G6" s="22">
        <f>CN_Summary_pretax!L128</f>
        <v>1.7567442861540194E-5</v>
      </c>
      <c r="H6" s="22">
        <f>CN_Summary_pretax!M128</f>
        <v>1.9576292649931161E-5</v>
      </c>
      <c r="I6" s="22">
        <f>CN_Summary_pretax!N128</f>
        <v>2.1801958911619278E-5</v>
      </c>
      <c r="J6" s="22">
        <f>CN_Summary_pretax!O128</f>
        <v>2.2709059155738554E-5</v>
      </c>
      <c r="K6" s="22">
        <f>CN_Summary_pretax!P128</f>
        <v>2.3110669449334594E-5</v>
      </c>
      <c r="L6" s="22">
        <f>CN_Summary_pretax!Q128</f>
        <v>2.3604458186880712E-5</v>
      </c>
      <c r="M6" s="22">
        <f>CN_Summary_pretax!R128</f>
        <v>2.4269203871519311E-5</v>
      </c>
      <c r="N6" s="22">
        <f>CN_Summary_pretax!S128</f>
        <v>2.4477385825591165E-5</v>
      </c>
      <c r="O6" s="22">
        <f>CN_Summary_pretax!T128</f>
        <v>2.4939143743178289E-5</v>
      </c>
      <c r="P6" s="22">
        <f>CN_Summary_pretax!U128</f>
        <v>2.5309523578966273E-5</v>
      </c>
      <c r="Q6" s="22">
        <f>CN_Summary_pretax!V128</f>
        <v>2.5605831122728985E-5</v>
      </c>
      <c r="R6" s="22">
        <f>CN_Summary_pretax!W128</f>
        <v>2.5402087911810554E-5</v>
      </c>
      <c r="S6" s="22">
        <f>CN_Summary_pretax!X128</f>
        <v>2.5391250354929985E-5</v>
      </c>
      <c r="T6" s="22">
        <f>CN_Summary_pretax!Y128</f>
        <v>2.5765509497061804E-5</v>
      </c>
      <c r="U6" s="22">
        <f>CN_Summary_pretax!Z128</f>
        <v>2.6170055813038082E-5</v>
      </c>
      <c r="V6" s="22">
        <f>CN_Summary_pretax!AA128</f>
        <v>2.6133502538578244E-5</v>
      </c>
      <c r="W6" s="22">
        <f>CN_Summary_pretax!AB128</f>
        <v>2.680213978000176E-5</v>
      </c>
      <c r="X6" s="22">
        <f>CN_Summary_pretax!AC128</f>
        <v>2.7107230890022992E-5</v>
      </c>
      <c r="Y6" s="22">
        <f>CN_Summary_pretax!AD128</f>
        <v>2.7338411005493245E-5</v>
      </c>
      <c r="Z6" s="22">
        <f>CN_Summary_pretax!AE128</f>
        <v>2.756163854295863E-5</v>
      </c>
      <c r="AA6" s="22">
        <f>CN_Summary_pretax!AF128</f>
        <v>2.8037935692374415E-5</v>
      </c>
      <c r="AB6" s="22">
        <f>CN_Summary_pretax!AG128</f>
        <v>2.845458544414346E-5</v>
      </c>
      <c r="AC6" s="22">
        <f>CN_Summary_pretax!AH128</f>
        <v>2.8764588981040088E-5</v>
      </c>
      <c r="AD6" s="22">
        <f>CN_Summary_pretax!AI128</f>
        <v>2.8954125763779352E-5</v>
      </c>
      <c r="AE6" s="22">
        <f>CN_Summary_pretax!AJ128</f>
        <v>2.9063852964584834E-5</v>
      </c>
      <c r="AF6" s="22">
        <f>CN_Summary_pretax!AK128</f>
        <v>2.9339818650924582E-5</v>
      </c>
      <c r="AG6" s="22">
        <f>CN_Summary_pretax!AL128</f>
        <v>2.9834225701642725E-5</v>
      </c>
      <c r="AH6" s="22">
        <f>CN_Summary_pretax!AM128</f>
        <v>3.0084163088418288E-5</v>
      </c>
      <c r="AI6" s="22">
        <f>CN_Summary_pretax!AN128</f>
        <v>3.0381170700372571E-5</v>
      </c>
      <c r="AJ6" s="22">
        <f>CN_Summary_pretax!AO128</f>
        <v>3.067927407131097E-5</v>
      </c>
      <c r="AK6" s="22">
        <f>CN_Summary_pretax!AP128</f>
        <v>3.0961842705682549E-5</v>
      </c>
      <c r="AL6" s="22">
        <f>CN_Summary_pretax!AQ128</f>
        <v>3.1217697548727272E-5</v>
      </c>
      <c r="AM6" s="22">
        <f>CN_Summary_pretax!AR128</f>
        <v>3.1493704161138068E-5</v>
      </c>
      <c r="AN6" s="22">
        <f>CN_Summary_pretax!AS128</f>
        <v>3.1795116109042441E-5</v>
      </c>
      <c r="AO6" s="22">
        <f>CN_Summary_pretax!AT128</f>
        <v>3.2113635853069852E-5</v>
      </c>
      <c r="AP6" s="22">
        <f>CN_Summary_pretax!AU128</f>
        <v>3.2427479082045471E-5</v>
      </c>
    </row>
    <row r="7" spans="1:42">
      <c r="A7" s="115" t="s">
        <v>3673</v>
      </c>
      <c r="B7" s="22">
        <f>CN_Summary_pretax!G129</f>
        <v>8.2241276915914411E-6</v>
      </c>
      <c r="C7" s="22">
        <f>CN_Summary_pretax!H129</f>
        <v>1.107182614893234E-5</v>
      </c>
      <c r="D7" s="22">
        <f>CN_Summary_pretax!I129</f>
        <v>9.0476531004832301E-6</v>
      </c>
      <c r="E7" s="22">
        <f>CN_Summary_pretax!J129</f>
        <v>1.185566245484633E-5</v>
      </c>
      <c r="F7" s="22">
        <f>CN_Summary_pretax!K129</f>
        <v>1.5012846131477896E-5</v>
      </c>
      <c r="G7" s="22">
        <f>CN_Summary_pretax!L129</f>
        <v>1.7567442861540194E-5</v>
      </c>
      <c r="H7" s="22">
        <f>CN_Summary_pretax!M129</f>
        <v>1.9576292649931161E-5</v>
      </c>
      <c r="I7" s="22">
        <f>CN_Summary_pretax!N129</f>
        <v>2.1801958911619278E-5</v>
      </c>
      <c r="J7" s="22">
        <f>CN_Summary_pretax!O129</f>
        <v>2.2709059155738554E-5</v>
      </c>
      <c r="K7" s="22">
        <f>CN_Summary_pretax!P129</f>
        <v>2.3110669449334594E-5</v>
      </c>
      <c r="L7" s="22">
        <f>CN_Summary_pretax!Q129</f>
        <v>2.3604458186880712E-5</v>
      </c>
      <c r="M7" s="22">
        <f>CN_Summary_pretax!R129</f>
        <v>2.4269203871519311E-5</v>
      </c>
      <c r="N7" s="22">
        <f>CN_Summary_pretax!S129</f>
        <v>2.4477385825591165E-5</v>
      </c>
      <c r="O7" s="22">
        <f>CN_Summary_pretax!T129</f>
        <v>2.4939143743178289E-5</v>
      </c>
      <c r="P7" s="22">
        <f>CN_Summary_pretax!U129</f>
        <v>2.5309523578966273E-5</v>
      </c>
      <c r="Q7" s="22">
        <f>CN_Summary_pretax!V129</f>
        <v>2.5605831122728985E-5</v>
      </c>
      <c r="R7" s="22">
        <f>CN_Summary_pretax!W129</f>
        <v>2.5402087911810554E-5</v>
      </c>
      <c r="S7" s="22">
        <f>CN_Summary_pretax!X129</f>
        <v>2.5391250354929985E-5</v>
      </c>
      <c r="T7" s="22">
        <f>CN_Summary_pretax!Y129</f>
        <v>2.5765509497061804E-5</v>
      </c>
      <c r="U7" s="22">
        <f>CN_Summary_pretax!Z129</f>
        <v>2.6170055813038082E-5</v>
      </c>
      <c r="V7" s="22">
        <f>CN_Summary_pretax!AA129</f>
        <v>2.6133502538578244E-5</v>
      </c>
      <c r="W7" s="22">
        <f>CN_Summary_pretax!AB129</f>
        <v>2.680213978000176E-5</v>
      </c>
      <c r="X7" s="22">
        <f>CN_Summary_pretax!AC129</f>
        <v>2.7107230890022992E-5</v>
      </c>
      <c r="Y7" s="22">
        <f>CN_Summary_pretax!AD129</f>
        <v>2.7338411005493245E-5</v>
      </c>
      <c r="Z7" s="22">
        <f>CN_Summary_pretax!AE129</f>
        <v>2.756163854295863E-5</v>
      </c>
      <c r="AA7" s="22">
        <f>CN_Summary_pretax!AF129</f>
        <v>2.8037935692374415E-5</v>
      </c>
      <c r="AB7" s="22">
        <f>CN_Summary_pretax!AG129</f>
        <v>2.845458544414346E-5</v>
      </c>
      <c r="AC7" s="22">
        <f>CN_Summary_pretax!AH129</f>
        <v>2.8764588981040088E-5</v>
      </c>
      <c r="AD7" s="22">
        <f>CN_Summary_pretax!AI129</f>
        <v>2.8954125763779352E-5</v>
      </c>
      <c r="AE7" s="22">
        <f>CN_Summary_pretax!AJ129</f>
        <v>2.9063852964584834E-5</v>
      </c>
      <c r="AF7" s="22">
        <f>CN_Summary_pretax!AK129</f>
        <v>2.9339818650924582E-5</v>
      </c>
      <c r="AG7" s="22">
        <f>CN_Summary_pretax!AL129</f>
        <v>2.9834225701642725E-5</v>
      </c>
      <c r="AH7" s="22">
        <f>CN_Summary_pretax!AM129</f>
        <v>3.0084163088418288E-5</v>
      </c>
      <c r="AI7" s="22">
        <f>CN_Summary_pretax!AN129</f>
        <v>3.0381170700372571E-5</v>
      </c>
      <c r="AJ7" s="22">
        <f>CN_Summary_pretax!AO129</f>
        <v>3.067927407131097E-5</v>
      </c>
      <c r="AK7" s="22">
        <f>CN_Summary_pretax!AP129</f>
        <v>3.0961842705682549E-5</v>
      </c>
      <c r="AL7" s="22">
        <f>CN_Summary_pretax!AQ129</f>
        <v>3.1217697548727272E-5</v>
      </c>
      <c r="AM7" s="22">
        <f>CN_Summary_pretax!AR129</f>
        <v>3.1493704161138068E-5</v>
      </c>
      <c r="AN7" s="22">
        <f>CN_Summary_pretax!AS129</f>
        <v>3.1795116109042441E-5</v>
      </c>
      <c r="AO7" s="22">
        <f>CN_Summary_pretax!AT129</f>
        <v>3.2113635853069852E-5</v>
      </c>
      <c r="AP7" s="22">
        <f>CN_Summary_pretax!AU129</f>
        <v>3.2427479082045471E-5</v>
      </c>
    </row>
    <row r="8" spans="1:42">
      <c r="A8" s="115" t="s">
        <v>3674</v>
      </c>
      <c r="B8" s="22">
        <f>CN_Summary_pretax!G130</f>
        <v>0</v>
      </c>
      <c r="C8" s="22">
        <f>CN_Summary_pretax!H130</f>
        <v>0</v>
      </c>
      <c r="D8" s="22">
        <f>CN_Summary_pretax!I130</f>
        <v>0</v>
      </c>
      <c r="E8" s="22">
        <f>CN_Summary_pretax!J130</f>
        <v>0</v>
      </c>
      <c r="F8" s="22">
        <f>CN_Summary_pretax!K130</f>
        <v>0</v>
      </c>
      <c r="G8" s="22">
        <f>CN_Summary_pretax!L130</f>
        <v>0</v>
      </c>
      <c r="H8" s="22">
        <f>CN_Summary_pretax!M130</f>
        <v>0</v>
      </c>
      <c r="I8" s="22">
        <f>CN_Summary_pretax!N130</f>
        <v>0</v>
      </c>
      <c r="J8" s="22">
        <f>CN_Summary_pretax!O130</f>
        <v>0</v>
      </c>
      <c r="K8" s="22">
        <f>CN_Summary_pretax!P130</f>
        <v>0</v>
      </c>
      <c r="L8" s="22">
        <f>CN_Summary_pretax!Q130</f>
        <v>0</v>
      </c>
      <c r="M8" s="22">
        <f>CN_Summary_pretax!R130</f>
        <v>0</v>
      </c>
      <c r="N8" s="22">
        <f>CN_Summary_pretax!S130</f>
        <v>0</v>
      </c>
      <c r="O8" s="22">
        <f>CN_Summary_pretax!T130</f>
        <v>0</v>
      </c>
      <c r="P8" s="22">
        <f>CN_Summary_pretax!U130</f>
        <v>0</v>
      </c>
      <c r="Q8" s="22">
        <f>CN_Summary_pretax!V130</f>
        <v>0</v>
      </c>
      <c r="R8" s="22">
        <f>CN_Summary_pretax!W130</f>
        <v>0</v>
      </c>
      <c r="S8" s="22">
        <f>CN_Summary_pretax!X130</f>
        <v>0</v>
      </c>
      <c r="T8" s="22">
        <f>CN_Summary_pretax!Y130</f>
        <v>0</v>
      </c>
      <c r="U8" s="22">
        <f>CN_Summary_pretax!Z130</f>
        <v>0</v>
      </c>
      <c r="V8" s="22">
        <f>CN_Summary_pretax!AA130</f>
        <v>0</v>
      </c>
      <c r="W8" s="22">
        <f>CN_Summary_pretax!AB130</f>
        <v>0</v>
      </c>
      <c r="X8" s="22">
        <f>CN_Summary_pretax!AC130</f>
        <v>0</v>
      </c>
      <c r="Y8" s="22">
        <f>CN_Summary_pretax!AD130</f>
        <v>0</v>
      </c>
      <c r="Z8" s="22">
        <f>CN_Summary_pretax!AE130</f>
        <v>0</v>
      </c>
      <c r="AA8" s="22">
        <f>CN_Summary_pretax!AF130</f>
        <v>0</v>
      </c>
      <c r="AB8" s="22">
        <f>CN_Summary_pretax!AG130</f>
        <v>0</v>
      </c>
      <c r="AC8" s="22">
        <f>CN_Summary_pretax!AH130</f>
        <v>0</v>
      </c>
      <c r="AD8" s="22">
        <f>CN_Summary_pretax!AI130</f>
        <v>0</v>
      </c>
      <c r="AE8" s="22">
        <f>CN_Summary_pretax!AJ130</f>
        <v>0</v>
      </c>
      <c r="AF8" s="22">
        <f>CN_Summary_pretax!AK130</f>
        <v>0</v>
      </c>
      <c r="AG8" s="22">
        <f>CN_Summary_pretax!AL130</f>
        <v>0</v>
      </c>
      <c r="AH8" s="22">
        <f>CN_Summary_pretax!AM130</f>
        <v>0</v>
      </c>
      <c r="AI8" s="22">
        <f>CN_Summary_pretax!AN130</f>
        <v>0</v>
      </c>
      <c r="AJ8" s="22">
        <f>CN_Summary_pretax!AO130</f>
        <v>0</v>
      </c>
      <c r="AK8" s="22">
        <f>CN_Summary_pretax!AP130</f>
        <v>0</v>
      </c>
      <c r="AL8" s="22">
        <f>CN_Summary_pretax!AQ130</f>
        <v>0</v>
      </c>
      <c r="AM8" s="22">
        <f>CN_Summary_pretax!AR130</f>
        <v>0</v>
      </c>
      <c r="AN8" s="22">
        <f>CN_Summary_pretax!AS130</f>
        <v>0</v>
      </c>
      <c r="AO8" s="22">
        <f>CN_Summary_pretax!AT130</f>
        <v>0</v>
      </c>
      <c r="AP8" s="22">
        <f>CN_Summary_pretax!AU130</f>
        <v>0</v>
      </c>
    </row>
    <row r="9" spans="1:42">
      <c r="A9" s="115" t="s">
        <v>3675</v>
      </c>
      <c r="B9" s="22">
        <f>CN_Summary_pretax!G131</f>
        <v>8.2241276915914411E-6</v>
      </c>
      <c r="C9" s="22">
        <f>CN_Summary_pretax!H131</f>
        <v>1.107182614893234E-5</v>
      </c>
      <c r="D9" s="22">
        <f>CN_Summary_pretax!I131</f>
        <v>9.0476531004832301E-6</v>
      </c>
      <c r="E9" s="22">
        <f>CN_Summary_pretax!J131</f>
        <v>1.185566245484633E-5</v>
      </c>
      <c r="F9" s="22">
        <f>CN_Summary_pretax!K131</f>
        <v>1.5012846131477896E-5</v>
      </c>
      <c r="G9" s="22">
        <f>CN_Summary_pretax!L131</f>
        <v>1.7567442861540194E-5</v>
      </c>
      <c r="H9" s="22">
        <f>CN_Summary_pretax!M131</f>
        <v>1.9576292649931161E-5</v>
      </c>
      <c r="I9" s="22">
        <f>CN_Summary_pretax!N131</f>
        <v>2.1801958911619278E-5</v>
      </c>
      <c r="J9" s="22">
        <f>CN_Summary_pretax!O131</f>
        <v>2.2709059155738554E-5</v>
      </c>
      <c r="K9" s="22">
        <f>CN_Summary_pretax!P131</f>
        <v>2.3110669449334594E-5</v>
      </c>
      <c r="L9" s="22">
        <f>CN_Summary_pretax!Q131</f>
        <v>2.3604458186880712E-5</v>
      </c>
      <c r="M9" s="22">
        <f>CN_Summary_pretax!R131</f>
        <v>2.4269203871519311E-5</v>
      </c>
      <c r="N9" s="22">
        <f>CN_Summary_pretax!S131</f>
        <v>2.4477385825591165E-5</v>
      </c>
      <c r="O9" s="22">
        <f>CN_Summary_pretax!T131</f>
        <v>2.4939143743178289E-5</v>
      </c>
      <c r="P9" s="22">
        <f>CN_Summary_pretax!U131</f>
        <v>2.5309523578966273E-5</v>
      </c>
      <c r="Q9" s="22">
        <f>CN_Summary_pretax!V131</f>
        <v>2.5605831122728985E-5</v>
      </c>
      <c r="R9" s="22">
        <f>CN_Summary_pretax!W131</f>
        <v>2.5402087911810554E-5</v>
      </c>
      <c r="S9" s="22">
        <f>CN_Summary_pretax!X131</f>
        <v>2.5391250354929985E-5</v>
      </c>
      <c r="T9" s="22">
        <f>CN_Summary_pretax!Y131</f>
        <v>2.5765509497061804E-5</v>
      </c>
      <c r="U9" s="22">
        <f>CN_Summary_pretax!Z131</f>
        <v>2.6170055813038082E-5</v>
      </c>
      <c r="V9" s="22">
        <f>CN_Summary_pretax!AA131</f>
        <v>2.6133502538578244E-5</v>
      </c>
      <c r="W9" s="22">
        <f>CN_Summary_pretax!AB131</f>
        <v>2.680213978000176E-5</v>
      </c>
      <c r="X9" s="22">
        <f>CN_Summary_pretax!AC131</f>
        <v>2.7107230890022992E-5</v>
      </c>
      <c r="Y9" s="22">
        <f>CN_Summary_pretax!AD131</f>
        <v>2.7338411005493245E-5</v>
      </c>
      <c r="Z9" s="22">
        <f>CN_Summary_pretax!AE131</f>
        <v>2.756163854295863E-5</v>
      </c>
      <c r="AA9" s="22">
        <f>CN_Summary_pretax!AF131</f>
        <v>2.8037935692374415E-5</v>
      </c>
      <c r="AB9" s="22">
        <f>CN_Summary_pretax!AG131</f>
        <v>2.845458544414346E-5</v>
      </c>
      <c r="AC9" s="22">
        <f>CN_Summary_pretax!AH131</f>
        <v>2.8764588981040088E-5</v>
      </c>
      <c r="AD9" s="22">
        <f>CN_Summary_pretax!AI131</f>
        <v>2.8954125763779352E-5</v>
      </c>
      <c r="AE9" s="22">
        <f>CN_Summary_pretax!AJ131</f>
        <v>2.9063852964584834E-5</v>
      </c>
      <c r="AF9" s="22">
        <f>CN_Summary_pretax!AK131</f>
        <v>2.9339818650924582E-5</v>
      </c>
      <c r="AG9" s="22">
        <f>CN_Summary_pretax!AL131</f>
        <v>2.9834225701642725E-5</v>
      </c>
      <c r="AH9" s="22">
        <f>CN_Summary_pretax!AM131</f>
        <v>3.0084163088418288E-5</v>
      </c>
      <c r="AI9" s="22">
        <f>CN_Summary_pretax!AN131</f>
        <v>3.0381170700372571E-5</v>
      </c>
      <c r="AJ9" s="22">
        <f>CN_Summary_pretax!AO131</f>
        <v>3.067927407131097E-5</v>
      </c>
      <c r="AK9" s="22">
        <f>CN_Summary_pretax!AP131</f>
        <v>3.0961842705682549E-5</v>
      </c>
      <c r="AL9" s="22">
        <f>CN_Summary_pretax!AQ131</f>
        <v>3.1217697548727272E-5</v>
      </c>
      <c r="AM9" s="22">
        <f>CN_Summary_pretax!AR131</f>
        <v>3.1493704161138068E-5</v>
      </c>
      <c r="AN9" s="22">
        <f>CN_Summary_pretax!AS131</f>
        <v>3.1795116109042441E-5</v>
      </c>
      <c r="AO9" s="22">
        <f>CN_Summary_pretax!AT131</f>
        <v>3.2113635853069852E-5</v>
      </c>
      <c r="AP9" s="22">
        <f>CN_Summary_pretax!AU131</f>
        <v>3.2427479082045471E-5</v>
      </c>
    </row>
  </sheetData>
  <phoneticPr fontId="4"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C52A7-3815-489D-B0A6-251762094AD2}">
  <sheetPr>
    <tabColor rgb="FF002060"/>
  </sheetPr>
  <dimension ref="A1:AP9"/>
  <sheetViews>
    <sheetView topLeftCell="AF1" workbookViewId="0">
      <selection activeCell="AJ3" sqref="AJ3"/>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CN_Summary_pretax!G134</f>
        <v>8.6498581836299549E-6</v>
      </c>
      <c r="C2" s="22">
        <f>CN_Summary_pretax!H134</f>
        <v>1.1943196459966722E-5</v>
      </c>
      <c r="D2" s="22">
        <f>CN_Summary_pretax!I134</f>
        <v>1.2869706412494591E-5</v>
      </c>
      <c r="E2" s="22">
        <f>CN_Summary_pretax!J134</f>
        <v>1.333618748228157E-5</v>
      </c>
      <c r="F2" s="22">
        <f>CN_Summary_pretax!K134</f>
        <v>1.3125109218703198E-5</v>
      </c>
      <c r="G2" s="22">
        <f>CN_Summary_pretax!L134</f>
        <v>1.3175947710861671E-5</v>
      </c>
      <c r="H2" s="22">
        <f>CN_Summary_pretax!M134</f>
        <v>1.3283360636665633E-5</v>
      </c>
      <c r="I2" s="22">
        <f>CN_Summary_pretax!N134</f>
        <v>1.3134966311619844E-5</v>
      </c>
      <c r="J2" s="22">
        <f>CN_Summary_pretax!O134</f>
        <v>1.3110612966442154E-5</v>
      </c>
      <c r="K2" s="22">
        <f>CN_Summary_pretax!P134</f>
        <v>1.3289859643657873E-5</v>
      </c>
      <c r="L2" s="22">
        <f>CN_Summary_pretax!Q134</f>
        <v>1.3445495121650716E-5</v>
      </c>
      <c r="M2" s="22">
        <f>CN_Summary_pretax!R134</f>
        <v>1.4277205641099288E-5</v>
      </c>
      <c r="N2" s="22">
        <f>CN_Summary_pretax!S134</f>
        <v>1.4408692984742218E-5</v>
      </c>
      <c r="O2" s="22">
        <f>CN_Summary_pretax!T134</f>
        <v>1.4578508929401909E-5</v>
      </c>
      <c r="P2" s="22">
        <f>CN_Summary_pretax!U134</f>
        <v>1.4692025383078568E-5</v>
      </c>
      <c r="Q2" s="22">
        <f>CN_Summary_pretax!V134</f>
        <v>1.4815259466002506E-5</v>
      </c>
      <c r="R2" s="22">
        <f>CN_Summary_pretax!W134</f>
        <v>1.4845177411587709E-5</v>
      </c>
      <c r="S2" s="22">
        <f>CN_Summary_pretax!X134</f>
        <v>1.4966414175532582E-5</v>
      </c>
      <c r="T2" s="22">
        <f>CN_Summary_pretax!Y134</f>
        <v>1.5230582273360548E-5</v>
      </c>
      <c r="U2" s="22">
        <f>CN_Summary_pretax!Z134</f>
        <v>1.5383917596978E-5</v>
      </c>
      <c r="V2" s="22">
        <f>CN_Summary_pretax!AA134</f>
        <v>1.5454736252110617E-5</v>
      </c>
      <c r="W2" s="22">
        <f>CN_Summary_pretax!AB134</f>
        <v>1.5575294624920952E-5</v>
      </c>
      <c r="X2" s="22">
        <f>CN_Summary_pretax!AC134</f>
        <v>1.5700536984683697E-5</v>
      </c>
      <c r="Y2" s="22">
        <f>CN_Summary_pretax!AD134</f>
        <v>1.5809515888260774E-5</v>
      </c>
      <c r="Z2" s="22">
        <f>CN_Summary_pretax!AE134</f>
        <v>1.5809631443872532E-5</v>
      </c>
      <c r="AA2" s="22">
        <f>CN_Summary_pretax!AF134</f>
        <v>1.5944758789285794E-5</v>
      </c>
      <c r="AB2" s="22">
        <f>CN_Summary_pretax!AG134</f>
        <v>1.6025265188593693E-5</v>
      </c>
      <c r="AC2" s="22">
        <f>CN_Summary_pretax!AH134</f>
        <v>1.6171034608148285E-5</v>
      </c>
      <c r="AD2" s="22">
        <f>CN_Summary_pretax!AI134</f>
        <v>1.630580233652841E-5</v>
      </c>
      <c r="AE2" s="22">
        <f>CN_Summary_pretax!AJ134</f>
        <v>1.6427224387919717E-5</v>
      </c>
      <c r="AF2" s="22">
        <f>CN_Summary_pretax!AK134</f>
        <v>1.6593723089586748E-5</v>
      </c>
      <c r="AG2" s="22">
        <f>CN_Summary_pretax!AL134</f>
        <v>1.6630163261959505E-5</v>
      </c>
      <c r="AH2" s="22">
        <f>CN_Summary_pretax!AM134</f>
        <v>1.6740386275321264E-5</v>
      </c>
      <c r="AI2" s="22">
        <f>CN_Summary_pretax!AN134</f>
        <v>1.685507179930522E-5</v>
      </c>
      <c r="AJ2" s="22">
        <f>CN_Summary_pretax!AO134</f>
        <v>1.6977513436114466E-5</v>
      </c>
      <c r="AK2" s="22">
        <f>CN_Summary_pretax!AP134</f>
        <v>1.7107263328175147E-5</v>
      </c>
      <c r="AL2" s="22">
        <f>CN_Summary_pretax!AQ134</f>
        <v>1.7220513355155824E-5</v>
      </c>
      <c r="AM2" s="22">
        <f>CN_Summary_pretax!AR134</f>
        <v>1.7336104479901572E-5</v>
      </c>
      <c r="AN2" s="22">
        <f>CN_Summary_pretax!AS134</f>
        <v>1.7443170913525675E-5</v>
      </c>
      <c r="AO2" s="22">
        <f>CN_Summary_pretax!AT134</f>
        <v>1.7552124860836477E-5</v>
      </c>
      <c r="AP2" s="22">
        <f>CN_Summary_pretax!AU134</f>
        <v>1.7663163362674937E-5</v>
      </c>
    </row>
    <row r="3" spans="1:42">
      <c r="A3" s="115" t="s">
        <v>3669</v>
      </c>
      <c r="B3" s="22">
        <f>CN_Summary_pretax!G135</f>
        <v>0</v>
      </c>
      <c r="C3" s="22">
        <f>CN_Summary_pretax!H135</f>
        <v>0</v>
      </c>
      <c r="D3" s="22">
        <f>CN_Summary_pretax!I135</f>
        <v>0</v>
      </c>
      <c r="E3" s="22">
        <f>CN_Summary_pretax!J135</f>
        <v>0</v>
      </c>
      <c r="F3" s="22">
        <f>CN_Summary_pretax!K135</f>
        <v>0</v>
      </c>
      <c r="G3" s="22">
        <f>CN_Summary_pretax!L135</f>
        <v>0</v>
      </c>
      <c r="H3" s="22">
        <f>CN_Summary_pretax!M135</f>
        <v>0</v>
      </c>
      <c r="I3" s="22">
        <f>CN_Summary_pretax!N135</f>
        <v>0</v>
      </c>
      <c r="J3" s="22">
        <f>CN_Summary_pretax!O135</f>
        <v>0</v>
      </c>
      <c r="K3" s="22">
        <f>CN_Summary_pretax!P135</f>
        <v>0</v>
      </c>
      <c r="L3" s="22">
        <f>CN_Summary_pretax!Q135</f>
        <v>0</v>
      </c>
      <c r="M3" s="22">
        <f>CN_Summary_pretax!R135</f>
        <v>0</v>
      </c>
      <c r="N3" s="22">
        <f>CN_Summary_pretax!S135</f>
        <v>0</v>
      </c>
      <c r="O3" s="22">
        <f>CN_Summary_pretax!T135</f>
        <v>0</v>
      </c>
      <c r="P3" s="22">
        <f>CN_Summary_pretax!U135</f>
        <v>0</v>
      </c>
      <c r="Q3" s="22">
        <f>CN_Summary_pretax!V135</f>
        <v>0</v>
      </c>
      <c r="R3" s="22">
        <f>CN_Summary_pretax!W135</f>
        <v>0</v>
      </c>
      <c r="S3" s="22">
        <f>CN_Summary_pretax!X135</f>
        <v>0</v>
      </c>
      <c r="T3" s="22">
        <f>CN_Summary_pretax!Y135</f>
        <v>0</v>
      </c>
      <c r="U3" s="22">
        <f>CN_Summary_pretax!Z135</f>
        <v>0</v>
      </c>
      <c r="V3" s="22">
        <f>CN_Summary_pretax!AA135</f>
        <v>0</v>
      </c>
      <c r="W3" s="22">
        <f>CN_Summary_pretax!AB135</f>
        <v>0</v>
      </c>
      <c r="X3" s="22">
        <f>CN_Summary_pretax!AC135</f>
        <v>0</v>
      </c>
      <c r="Y3" s="22">
        <f>CN_Summary_pretax!AD135</f>
        <v>0</v>
      </c>
      <c r="Z3" s="22">
        <f>CN_Summary_pretax!AE135</f>
        <v>0</v>
      </c>
      <c r="AA3" s="22">
        <f>CN_Summary_pretax!AF135</f>
        <v>0</v>
      </c>
      <c r="AB3" s="22">
        <f>CN_Summary_pretax!AG135</f>
        <v>0</v>
      </c>
      <c r="AC3" s="22">
        <f>CN_Summary_pretax!AH135</f>
        <v>0</v>
      </c>
      <c r="AD3" s="22">
        <f>CN_Summary_pretax!AI135</f>
        <v>0</v>
      </c>
      <c r="AE3" s="22">
        <f>CN_Summary_pretax!AJ135</f>
        <v>0</v>
      </c>
      <c r="AF3" s="22">
        <f>CN_Summary_pretax!AK135</f>
        <v>0</v>
      </c>
      <c r="AG3" s="22">
        <f>CN_Summary_pretax!AL135</f>
        <v>0</v>
      </c>
      <c r="AH3" s="22">
        <f>CN_Summary_pretax!AM135</f>
        <v>0</v>
      </c>
      <c r="AI3" s="22">
        <f>CN_Summary_pretax!AN135</f>
        <v>0</v>
      </c>
      <c r="AJ3" s="22">
        <f>CN_Summary_pretax!AO135</f>
        <v>0</v>
      </c>
      <c r="AK3" s="22">
        <f>CN_Summary_pretax!AP135</f>
        <v>0</v>
      </c>
      <c r="AL3" s="22">
        <f>CN_Summary_pretax!AQ135</f>
        <v>0</v>
      </c>
      <c r="AM3" s="22">
        <f>CN_Summary_pretax!AR135</f>
        <v>0</v>
      </c>
      <c r="AN3" s="22">
        <f>CN_Summary_pretax!AS135</f>
        <v>0</v>
      </c>
      <c r="AO3" s="22">
        <f>CN_Summary_pretax!AT135</f>
        <v>0</v>
      </c>
      <c r="AP3" s="22">
        <f>CN_Summary_pretax!AU135</f>
        <v>0</v>
      </c>
    </row>
    <row r="4" spans="1:42">
      <c r="A4" s="115" t="s">
        <v>3670</v>
      </c>
      <c r="B4" s="22">
        <f>CN_Summary_pretax!G136</f>
        <v>8.6498581836299549E-6</v>
      </c>
      <c r="C4" s="22">
        <f>CN_Summary_pretax!H136</f>
        <v>1.1943196459966722E-5</v>
      </c>
      <c r="D4" s="22">
        <f>CN_Summary_pretax!I136</f>
        <v>1.1865022975126022E-5</v>
      </c>
      <c r="E4" s="22">
        <f>CN_Summary_pretax!J136</f>
        <v>1.2005579609321773E-5</v>
      </c>
      <c r="F4" s="22">
        <f>CN_Summary_pretax!K136</f>
        <v>1.1930504394348311E-5</v>
      </c>
      <c r="G4" s="22">
        <f>CN_Summary_pretax!L136</f>
        <v>1.1933644094166979E-5</v>
      </c>
      <c r="H4" s="22">
        <f>CN_Summary_pretax!M136</f>
        <v>1.1991183391701503E-5</v>
      </c>
      <c r="I4" s="22">
        <f>CN_Summary_pretax!N136</f>
        <v>1.193301297790697E-5</v>
      </c>
      <c r="J4" s="22">
        <f>CN_Summary_pretax!O136</f>
        <v>1.1899213042537781E-5</v>
      </c>
      <c r="K4" s="22">
        <f>CN_Summary_pretax!P136</f>
        <v>1.1982010109957279E-5</v>
      </c>
      <c r="L4" s="22">
        <f>CN_Summary_pretax!Q136</f>
        <v>1.2101106029315963E-5</v>
      </c>
      <c r="M4" s="22">
        <f>CN_Summary_pretax!R136</f>
        <v>1.2501793042505899E-5</v>
      </c>
      <c r="N4" s="22">
        <f>CN_Summary_pretax!S136</f>
        <v>1.270342363959174E-5</v>
      </c>
      <c r="O4" s="22">
        <f>CN_Summary_pretax!T136</f>
        <v>1.2888565806510447E-5</v>
      </c>
      <c r="P4" s="22">
        <f>CN_Summary_pretax!U136</f>
        <v>1.304136153885572E-5</v>
      </c>
      <c r="Q4" s="22">
        <f>CN_Summary_pretax!V136</f>
        <v>1.3189838889264344E-5</v>
      </c>
      <c r="R4" s="22">
        <f>CN_Summary_pretax!W136</f>
        <v>1.3283208880286975E-5</v>
      </c>
      <c r="S4" s="22">
        <f>CN_Summary_pretax!X136</f>
        <v>1.3403390264372936E-5</v>
      </c>
      <c r="T4" s="22">
        <f>CN_Summary_pretax!Y136</f>
        <v>1.3611336167054011E-5</v>
      </c>
      <c r="U4" s="22">
        <f>CN_Summary_pretax!Z136</f>
        <v>1.3795805787761286E-5</v>
      </c>
      <c r="V4" s="22">
        <f>CN_Summary_pretax!AA136</f>
        <v>1.3929686675784425E-5</v>
      </c>
      <c r="W4" s="22">
        <f>CN_Summary_pretax!AB136</f>
        <v>1.4069190989214038E-5</v>
      </c>
      <c r="X4" s="22">
        <f>CN_Summary_pretax!AC136</f>
        <v>1.4210656320344334E-5</v>
      </c>
      <c r="Y4" s="22">
        <f>CN_Summary_pretax!AD136</f>
        <v>1.4343814255715142E-5</v>
      </c>
      <c r="Z4" s="22">
        <f>CN_Summary_pretax!AE136</f>
        <v>1.4411639229189593E-5</v>
      </c>
      <c r="AA4" s="22">
        <f>CN_Summary_pretax!AF136</f>
        <v>1.4527800526989153E-5</v>
      </c>
      <c r="AB4" s="22">
        <f>CN_Summary_pretax!AG136</f>
        <v>1.4629283883498765E-5</v>
      </c>
      <c r="AC4" s="22">
        <f>CN_Summary_pretax!AH136</f>
        <v>1.4764108683915159E-5</v>
      </c>
      <c r="AD4" s="22">
        <f>CN_Summary_pretax!AI136</f>
        <v>1.4906238965765794E-5</v>
      </c>
      <c r="AE4" s="22">
        <f>CN_Summary_pretax!AJ136</f>
        <v>1.5046066432816506E-5</v>
      </c>
      <c r="AF4" s="22">
        <f>CN_Summary_pretax!AK136</f>
        <v>1.5211381605982591E-5</v>
      </c>
      <c r="AG4" s="22">
        <f>CN_Summary_pretax!AL136</f>
        <v>1.5284222026603603E-5</v>
      </c>
      <c r="AH4" s="22">
        <f>CN_Summary_pretax!AM136</f>
        <v>1.5404599564960441E-5</v>
      </c>
      <c r="AI4" s="22">
        <f>CN_Summary_pretax!AN136</f>
        <v>1.5527840754031078E-5</v>
      </c>
      <c r="AJ4" s="22">
        <f>CN_Summary_pretax!AO136</f>
        <v>1.5656493713263022E-5</v>
      </c>
      <c r="AK4" s="22">
        <f>CN_Summary_pretax!AP136</f>
        <v>1.5791556836920363E-5</v>
      </c>
      <c r="AL4" s="22">
        <f>CN_Summary_pretax!AQ136</f>
        <v>1.5920164483408065E-5</v>
      </c>
      <c r="AM4" s="22">
        <f>CN_Summary_pretax!AR136</f>
        <v>1.6047726620404105E-5</v>
      </c>
      <c r="AN4" s="22">
        <f>CN_Summary_pretax!AS136</f>
        <v>1.6169714839314451E-5</v>
      </c>
      <c r="AO4" s="22">
        <f>CN_Summary_pretax!AT136</f>
        <v>1.6290560486823049E-5</v>
      </c>
      <c r="AP4" s="22">
        <f>CN_Summary_pretax!AU136</f>
        <v>1.6412275009750451E-5</v>
      </c>
    </row>
    <row r="5" spans="1:42">
      <c r="A5" s="115" t="s">
        <v>3671</v>
      </c>
      <c r="B5" s="22">
        <f>CN_Summary_pretax!G137</f>
        <v>8.6498581836299549E-6</v>
      </c>
      <c r="C5" s="22">
        <f>CN_Summary_pretax!H137</f>
        <v>1.1943196459966722E-5</v>
      </c>
      <c r="D5" s="22">
        <f>CN_Summary_pretax!I137</f>
        <v>1.2715864491792638E-5</v>
      </c>
      <c r="E5" s="22">
        <f>CN_Summary_pretax!J137</f>
        <v>1.3216981567141339E-5</v>
      </c>
      <c r="F5" s="22">
        <f>CN_Summary_pretax!K137</f>
        <v>1.3043317606743692E-5</v>
      </c>
      <c r="G5" s="22">
        <f>CN_Summary_pretax!L137</f>
        <v>1.3087128034722014E-5</v>
      </c>
      <c r="H5" s="22">
        <f>CN_Summary_pretax!M137</f>
        <v>1.3196044327555673E-5</v>
      </c>
      <c r="I5" s="22">
        <f>CN_Summary_pretax!N137</f>
        <v>1.3055491638444524E-5</v>
      </c>
      <c r="J5" s="22">
        <f>CN_Summary_pretax!O137</f>
        <v>1.3023641071985002E-5</v>
      </c>
      <c r="K5" s="22">
        <f>CN_Summary_pretax!P137</f>
        <v>1.3200717726680591E-5</v>
      </c>
      <c r="L5" s="22">
        <f>CN_Summary_pretax!Q137</f>
        <v>1.3369115345178614E-5</v>
      </c>
      <c r="M5" s="22">
        <f>CN_Summary_pretax!R137</f>
        <v>1.3997313898712838E-5</v>
      </c>
      <c r="N5" s="22">
        <f>CN_Summary_pretax!S137</f>
        <v>1.4164657500638157E-5</v>
      </c>
      <c r="O5" s="22">
        <f>CN_Summary_pretax!T137</f>
        <v>1.4324633274205238E-5</v>
      </c>
      <c r="P5" s="22">
        <f>CN_Summary_pretax!U137</f>
        <v>1.4454744933132158E-5</v>
      </c>
      <c r="Q5" s="22">
        <f>CN_Summary_pretax!V137</f>
        <v>1.4592952973132608E-5</v>
      </c>
      <c r="R5" s="22">
        <f>CN_Summary_pretax!W137</f>
        <v>1.4637428357440292E-5</v>
      </c>
      <c r="S5" s="22">
        <f>CN_Summary_pretax!X137</f>
        <v>1.4767222969678534E-5</v>
      </c>
      <c r="T5" s="22">
        <f>CN_Summary_pretax!Y137</f>
        <v>1.5046257724394209E-5</v>
      </c>
      <c r="U5" s="22">
        <f>CN_Summary_pretax!Z137</f>
        <v>1.5224125592950055E-5</v>
      </c>
      <c r="V5" s="22">
        <f>CN_Summary_pretax!AA137</f>
        <v>1.531313341126457E-5</v>
      </c>
      <c r="W5" s="22">
        <f>CN_Summary_pretax!AB137</f>
        <v>1.5445159508456192E-5</v>
      </c>
      <c r="X5" s="22">
        <f>CN_Summary_pretax!AC137</f>
        <v>1.5584209265329249E-5</v>
      </c>
      <c r="Y5" s="22">
        <f>CN_Summary_pretax!AD137</f>
        <v>1.570774898596303E-5</v>
      </c>
      <c r="Z5" s="22">
        <f>CN_Summary_pretax!AE137</f>
        <v>1.5719244967960928E-5</v>
      </c>
      <c r="AA5" s="22">
        <f>CN_Summary_pretax!AF137</f>
        <v>1.5859855642012191E-5</v>
      </c>
      <c r="AB5" s="22">
        <f>CN_Summary_pretax!AG137</f>
        <v>1.5952570755530067E-5</v>
      </c>
      <c r="AC5" s="22">
        <f>CN_Summary_pretax!AH137</f>
        <v>1.6109422824258802E-5</v>
      </c>
      <c r="AD5" s="22">
        <f>CN_Summary_pretax!AI137</f>
        <v>1.6259089436618374E-5</v>
      </c>
      <c r="AE5" s="22">
        <f>CN_Summary_pretax!AJ137</f>
        <v>1.6395659869681108E-5</v>
      </c>
      <c r="AF5" s="22">
        <f>CN_Summary_pretax!AK137</f>
        <v>1.6577194818078622E-5</v>
      </c>
      <c r="AG5" s="22">
        <f>CN_Summary_pretax!AL137</f>
        <v>1.6621223905395658E-5</v>
      </c>
      <c r="AH5" s="22">
        <f>CN_Summary_pretax!AM137</f>
        <v>1.6743502887193736E-5</v>
      </c>
      <c r="AI5" s="22">
        <f>CN_Summary_pretax!AN137</f>
        <v>1.6870102731120071E-5</v>
      </c>
      <c r="AJ5" s="22">
        <f>CN_Summary_pretax!AO137</f>
        <v>1.7004786458349496E-5</v>
      </c>
      <c r="AK5" s="22">
        <f>CN_Summary_pretax!AP137</f>
        <v>1.7147506740405348E-5</v>
      </c>
      <c r="AL5" s="22">
        <f>CN_Summary_pretax!AQ137</f>
        <v>1.7274095040459892E-5</v>
      </c>
      <c r="AM5" s="22">
        <f>CN_Summary_pretax!AR137</f>
        <v>1.7402045512267678E-5</v>
      </c>
      <c r="AN5" s="22">
        <f>CN_Summary_pretax!AS137</f>
        <v>1.7521297578921689E-5</v>
      </c>
      <c r="AO5" s="22">
        <f>CN_Summary_pretax!AT137</f>
        <v>1.7641925899327328E-5</v>
      </c>
      <c r="AP5" s="22">
        <f>CN_Summary_pretax!AU137</f>
        <v>1.7764783458002061E-5</v>
      </c>
    </row>
    <row r="6" spans="1:42">
      <c r="A6" s="115" t="s">
        <v>3672</v>
      </c>
      <c r="B6" s="22">
        <f>CN_Summary_pretax!G138</f>
        <v>8.6498581836299549E-6</v>
      </c>
      <c r="C6" s="22">
        <f>CN_Summary_pretax!H138</f>
        <v>1.1943196459966722E-5</v>
      </c>
      <c r="D6" s="22">
        <f>CN_Summary_pretax!I138</f>
        <v>1.3312140393637883E-5</v>
      </c>
      <c r="E6" s="22">
        <f>CN_Summary_pretax!J138</f>
        <v>1.4094068836818001E-5</v>
      </c>
      <c r="F6" s="22">
        <f>CN_Summary_pretax!K138</f>
        <v>1.3774887477959022E-5</v>
      </c>
      <c r="G6" s="22">
        <f>CN_Summary_pretax!L138</f>
        <v>1.3853377240270369E-5</v>
      </c>
      <c r="H6" s="22">
        <f>CN_Summary_pretax!M138</f>
        <v>1.4029677586928852E-5</v>
      </c>
      <c r="I6" s="22">
        <f>CN_Summary_pretax!N138</f>
        <v>1.3794905548053042E-5</v>
      </c>
      <c r="J6" s="22">
        <f>CN_Summary_pretax!O138</f>
        <v>1.3752522267210591E-5</v>
      </c>
      <c r="K6" s="22">
        <f>CN_Summary_pretax!P138</f>
        <v>1.4042633866015224E-5</v>
      </c>
      <c r="L6" s="22">
        <f>CN_Summary_pretax!Q138</f>
        <v>1.4304752130419441E-5</v>
      </c>
      <c r="M6" s="22">
        <f>CN_Summary_pretax!R138</f>
        <v>1.4982474109311609E-5</v>
      </c>
      <c r="N6" s="22">
        <f>CN_Summary_pretax!S138</f>
        <v>1.5227791045787042E-5</v>
      </c>
      <c r="O6" s="22">
        <f>CN_Summary_pretax!T138</f>
        <v>1.542940071353418E-5</v>
      </c>
      <c r="P6" s="22">
        <f>CN_Summary_pretax!U138</f>
        <v>1.5635997663459568E-5</v>
      </c>
      <c r="Q6" s="22">
        <f>CN_Summary_pretax!V138</f>
        <v>1.5857852594488232E-5</v>
      </c>
      <c r="R6" s="22">
        <f>CN_Summary_pretax!W138</f>
        <v>1.5922340989050666E-5</v>
      </c>
      <c r="S6" s="22">
        <f>CN_Summary_pretax!X138</f>
        <v>1.6137632387234638E-5</v>
      </c>
      <c r="T6" s="22">
        <f>CN_Summary_pretax!Y138</f>
        <v>1.6602411675446822E-5</v>
      </c>
      <c r="U6" s="22">
        <f>CN_Summary_pretax!Z138</f>
        <v>1.6885129311135169E-5</v>
      </c>
      <c r="V6" s="22">
        <f>CN_Summary_pretax!AA138</f>
        <v>1.702204062647763E-5</v>
      </c>
      <c r="W6" s="22">
        <f>CN_Summary_pretax!AB138</f>
        <v>1.7241358828054028E-5</v>
      </c>
      <c r="X6" s="22">
        <f>CN_Summary_pretax!AC138</f>
        <v>1.7471499259603771E-5</v>
      </c>
      <c r="Y6" s="22">
        <f>CN_Summary_pretax!AD138</f>
        <v>1.7674710247610464E-5</v>
      </c>
      <c r="Z6" s="22">
        <f>CN_Summary_pretax!AE138</f>
        <v>1.7684810159932476E-5</v>
      </c>
      <c r="AA6" s="22">
        <f>CN_Summary_pretax!AF138</f>
        <v>1.7928372224890591E-5</v>
      </c>
      <c r="AB6" s="22">
        <f>CN_Summary_pretax!AG138</f>
        <v>1.8080691938894961E-5</v>
      </c>
      <c r="AC6" s="22">
        <f>CN_Summary_pretax!AH138</f>
        <v>1.8348316112684773E-5</v>
      </c>
      <c r="AD6" s="22">
        <f>CN_Summary_pretax!AI138</f>
        <v>1.8599790767966518E-5</v>
      </c>
      <c r="AE6" s="22">
        <f>CN_Summary_pretax!AJ138</f>
        <v>1.8828757629189051E-5</v>
      </c>
      <c r="AF6" s="22">
        <f>CN_Summary_pretax!AK138</f>
        <v>1.9139634685332137E-5</v>
      </c>
      <c r="AG6" s="22">
        <f>CN_Summary_pretax!AL138</f>
        <v>1.9205391145494859E-5</v>
      </c>
      <c r="AH6" s="22">
        <f>CN_Summary_pretax!AM138</f>
        <v>1.9411471211171202E-5</v>
      </c>
      <c r="AI6" s="22">
        <f>CN_Summary_pretax!AN138</f>
        <v>1.9625236483701432E-5</v>
      </c>
      <c r="AJ6" s="22">
        <f>CN_Summary_pretax!AO138</f>
        <v>1.9852761645529888E-5</v>
      </c>
      <c r="AK6" s="22">
        <f>CN_Summary_pretax!AP138</f>
        <v>2.0093578342055912E-5</v>
      </c>
      <c r="AL6" s="22">
        <f>CN_Summary_pretax!AQ138</f>
        <v>2.0305549194890007E-5</v>
      </c>
      <c r="AM6" s="22">
        <f>CN_Summary_pretax!AR138</f>
        <v>2.0520782217810825E-5</v>
      </c>
      <c r="AN6" s="22">
        <f>CN_Summary_pretax!AS138</f>
        <v>2.0720620437649321E-5</v>
      </c>
      <c r="AO6" s="22">
        <f>CN_Summary_pretax!AT138</f>
        <v>2.0923287890565861E-5</v>
      </c>
      <c r="AP6" s="22">
        <f>CN_Summary_pretax!AU138</f>
        <v>2.1129693645338722E-5</v>
      </c>
    </row>
    <row r="7" spans="1:42">
      <c r="A7" s="115" t="s">
        <v>3673</v>
      </c>
      <c r="B7" s="22">
        <f>CN_Summary_pretax!G139</f>
        <v>0</v>
      </c>
      <c r="C7" s="22">
        <f>CN_Summary_pretax!H139</f>
        <v>0</v>
      </c>
      <c r="D7" s="22">
        <f>CN_Summary_pretax!I139</f>
        <v>0</v>
      </c>
      <c r="E7" s="22">
        <f>CN_Summary_pretax!J139</f>
        <v>0</v>
      </c>
      <c r="F7" s="22">
        <f>CN_Summary_pretax!K139</f>
        <v>0</v>
      </c>
      <c r="G7" s="22">
        <f>CN_Summary_pretax!L139</f>
        <v>0</v>
      </c>
      <c r="H7" s="22">
        <f>CN_Summary_pretax!M139</f>
        <v>0</v>
      </c>
      <c r="I7" s="22">
        <f>CN_Summary_pretax!N139</f>
        <v>0</v>
      </c>
      <c r="J7" s="22">
        <f>CN_Summary_pretax!O139</f>
        <v>0</v>
      </c>
      <c r="K7" s="22">
        <f>CN_Summary_pretax!P139</f>
        <v>0</v>
      </c>
      <c r="L7" s="22">
        <f>CN_Summary_pretax!Q139</f>
        <v>0</v>
      </c>
      <c r="M7" s="22">
        <f>CN_Summary_pretax!R139</f>
        <v>0</v>
      </c>
      <c r="N7" s="22">
        <f>CN_Summary_pretax!S139</f>
        <v>0</v>
      </c>
      <c r="O7" s="22">
        <f>CN_Summary_pretax!T139</f>
        <v>0</v>
      </c>
      <c r="P7" s="22">
        <f>CN_Summary_pretax!U139</f>
        <v>0</v>
      </c>
      <c r="Q7" s="22">
        <f>CN_Summary_pretax!V139</f>
        <v>0</v>
      </c>
      <c r="R7" s="22">
        <f>CN_Summary_pretax!W139</f>
        <v>0</v>
      </c>
      <c r="S7" s="22">
        <f>CN_Summary_pretax!X139</f>
        <v>0</v>
      </c>
      <c r="T7" s="22">
        <f>CN_Summary_pretax!Y139</f>
        <v>0</v>
      </c>
      <c r="U7" s="22">
        <f>CN_Summary_pretax!Z139</f>
        <v>0</v>
      </c>
      <c r="V7" s="22">
        <f>CN_Summary_pretax!AA139</f>
        <v>0</v>
      </c>
      <c r="W7" s="22">
        <f>CN_Summary_pretax!AB139</f>
        <v>0</v>
      </c>
      <c r="X7" s="22">
        <f>CN_Summary_pretax!AC139</f>
        <v>0</v>
      </c>
      <c r="Y7" s="22">
        <f>CN_Summary_pretax!AD139</f>
        <v>0</v>
      </c>
      <c r="Z7" s="22">
        <f>CN_Summary_pretax!AE139</f>
        <v>0</v>
      </c>
      <c r="AA7" s="22">
        <f>CN_Summary_pretax!AF139</f>
        <v>0</v>
      </c>
      <c r="AB7" s="22">
        <f>CN_Summary_pretax!AG139</f>
        <v>0</v>
      </c>
      <c r="AC7" s="22">
        <f>CN_Summary_pretax!AH139</f>
        <v>0</v>
      </c>
      <c r="AD7" s="22">
        <f>CN_Summary_pretax!AI139</f>
        <v>0</v>
      </c>
      <c r="AE7" s="22">
        <f>CN_Summary_pretax!AJ139</f>
        <v>0</v>
      </c>
      <c r="AF7" s="22">
        <f>CN_Summary_pretax!AK139</f>
        <v>0</v>
      </c>
      <c r="AG7" s="22">
        <f>CN_Summary_pretax!AL139</f>
        <v>0</v>
      </c>
      <c r="AH7" s="22">
        <f>CN_Summary_pretax!AM139</f>
        <v>0</v>
      </c>
      <c r="AI7" s="22">
        <f>CN_Summary_pretax!AN139</f>
        <v>0</v>
      </c>
      <c r="AJ7" s="22">
        <f>CN_Summary_pretax!AO139</f>
        <v>0</v>
      </c>
      <c r="AK7" s="22">
        <f>CN_Summary_pretax!AP139</f>
        <v>0</v>
      </c>
      <c r="AL7" s="22">
        <f>CN_Summary_pretax!AQ139</f>
        <v>0</v>
      </c>
      <c r="AM7" s="22">
        <f>CN_Summary_pretax!AR139</f>
        <v>0</v>
      </c>
      <c r="AN7" s="22">
        <f>CN_Summary_pretax!AS139</f>
        <v>0</v>
      </c>
      <c r="AO7" s="22">
        <f>CN_Summary_pretax!AT139</f>
        <v>0</v>
      </c>
      <c r="AP7" s="22">
        <f>CN_Summary_pretax!AU139</f>
        <v>0</v>
      </c>
    </row>
    <row r="8" spans="1:42">
      <c r="A8" s="115" t="s">
        <v>3674</v>
      </c>
      <c r="B8" s="22">
        <f>CN_Summary_pretax!G140</f>
        <v>0</v>
      </c>
      <c r="C8" s="22">
        <f>CN_Summary_pretax!H140</f>
        <v>0</v>
      </c>
      <c r="D8" s="22">
        <f>CN_Summary_pretax!I140</f>
        <v>0</v>
      </c>
      <c r="E8" s="22">
        <f>CN_Summary_pretax!J140</f>
        <v>0</v>
      </c>
      <c r="F8" s="22">
        <f>CN_Summary_pretax!K140</f>
        <v>0</v>
      </c>
      <c r="G8" s="22">
        <f>CN_Summary_pretax!L140</f>
        <v>0</v>
      </c>
      <c r="H8" s="22">
        <f>CN_Summary_pretax!M140</f>
        <v>0</v>
      </c>
      <c r="I8" s="22">
        <f>CN_Summary_pretax!N140</f>
        <v>0</v>
      </c>
      <c r="J8" s="22">
        <f>CN_Summary_pretax!O140</f>
        <v>0</v>
      </c>
      <c r="K8" s="22">
        <f>CN_Summary_pretax!P140</f>
        <v>0</v>
      </c>
      <c r="L8" s="22">
        <f>CN_Summary_pretax!Q140</f>
        <v>0</v>
      </c>
      <c r="M8" s="22">
        <f>CN_Summary_pretax!R140</f>
        <v>0</v>
      </c>
      <c r="N8" s="22">
        <f>CN_Summary_pretax!S140</f>
        <v>0</v>
      </c>
      <c r="O8" s="22">
        <f>CN_Summary_pretax!T140</f>
        <v>0</v>
      </c>
      <c r="P8" s="22">
        <f>CN_Summary_pretax!U140</f>
        <v>0</v>
      </c>
      <c r="Q8" s="22">
        <f>CN_Summary_pretax!V140</f>
        <v>0</v>
      </c>
      <c r="R8" s="22">
        <f>CN_Summary_pretax!W140</f>
        <v>0</v>
      </c>
      <c r="S8" s="22">
        <f>CN_Summary_pretax!X140</f>
        <v>0</v>
      </c>
      <c r="T8" s="22">
        <f>CN_Summary_pretax!Y140</f>
        <v>0</v>
      </c>
      <c r="U8" s="22">
        <f>CN_Summary_pretax!Z140</f>
        <v>0</v>
      </c>
      <c r="V8" s="22">
        <f>CN_Summary_pretax!AA140</f>
        <v>0</v>
      </c>
      <c r="W8" s="22">
        <f>CN_Summary_pretax!AB140</f>
        <v>0</v>
      </c>
      <c r="X8" s="22">
        <f>CN_Summary_pretax!AC140</f>
        <v>0</v>
      </c>
      <c r="Y8" s="22">
        <f>CN_Summary_pretax!AD140</f>
        <v>0</v>
      </c>
      <c r="Z8" s="22">
        <f>CN_Summary_pretax!AE140</f>
        <v>0</v>
      </c>
      <c r="AA8" s="22">
        <f>CN_Summary_pretax!AF140</f>
        <v>0</v>
      </c>
      <c r="AB8" s="22">
        <f>CN_Summary_pretax!AG140</f>
        <v>0</v>
      </c>
      <c r="AC8" s="22">
        <f>CN_Summary_pretax!AH140</f>
        <v>0</v>
      </c>
      <c r="AD8" s="22">
        <f>CN_Summary_pretax!AI140</f>
        <v>0</v>
      </c>
      <c r="AE8" s="22">
        <f>CN_Summary_pretax!AJ140</f>
        <v>0</v>
      </c>
      <c r="AF8" s="22">
        <f>CN_Summary_pretax!AK140</f>
        <v>0</v>
      </c>
      <c r="AG8" s="22">
        <f>CN_Summary_pretax!AL140</f>
        <v>0</v>
      </c>
      <c r="AH8" s="22">
        <f>CN_Summary_pretax!AM140</f>
        <v>0</v>
      </c>
      <c r="AI8" s="22">
        <f>CN_Summary_pretax!AN140</f>
        <v>0</v>
      </c>
      <c r="AJ8" s="22">
        <f>CN_Summary_pretax!AO140</f>
        <v>0</v>
      </c>
      <c r="AK8" s="22">
        <f>CN_Summary_pretax!AP140</f>
        <v>0</v>
      </c>
      <c r="AL8" s="22">
        <f>CN_Summary_pretax!AQ140</f>
        <v>0</v>
      </c>
      <c r="AM8" s="22">
        <f>CN_Summary_pretax!AR140</f>
        <v>0</v>
      </c>
      <c r="AN8" s="22">
        <f>CN_Summary_pretax!AS140</f>
        <v>0</v>
      </c>
      <c r="AO8" s="22">
        <f>CN_Summary_pretax!AT140</f>
        <v>0</v>
      </c>
      <c r="AP8" s="22">
        <f>CN_Summary_pretax!AU140</f>
        <v>0</v>
      </c>
    </row>
    <row r="9" spans="1:42">
      <c r="A9" s="115" t="s">
        <v>3675</v>
      </c>
      <c r="B9" s="22">
        <f>CN_Summary_pretax!G141</f>
        <v>8.6498581836299549E-6</v>
      </c>
      <c r="C9" s="22">
        <f>CN_Summary_pretax!H141</f>
        <v>1.1943196459966722E-5</v>
      </c>
      <c r="D9" s="22">
        <f>CN_Summary_pretax!I141</f>
        <v>1.3312140393637883E-5</v>
      </c>
      <c r="E9" s="22">
        <f>CN_Summary_pretax!J141</f>
        <v>1.4094068836818001E-5</v>
      </c>
      <c r="F9" s="22">
        <f>CN_Summary_pretax!K141</f>
        <v>1.3774887477959022E-5</v>
      </c>
      <c r="G9" s="22">
        <f>CN_Summary_pretax!L141</f>
        <v>1.3853377240270369E-5</v>
      </c>
      <c r="H9" s="22">
        <f>CN_Summary_pretax!M141</f>
        <v>1.4029677586928852E-5</v>
      </c>
      <c r="I9" s="22">
        <f>CN_Summary_pretax!N141</f>
        <v>1.3794905548053042E-5</v>
      </c>
      <c r="J9" s="22">
        <f>CN_Summary_pretax!O141</f>
        <v>1.3752522267210591E-5</v>
      </c>
      <c r="K9" s="22">
        <f>CN_Summary_pretax!P141</f>
        <v>1.4042633866015224E-5</v>
      </c>
      <c r="L9" s="22">
        <f>CN_Summary_pretax!Q141</f>
        <v>1.4304752130419441E-5</v>
      </c>
      <c r="M9" s="22">
        <f>CN_Summary_pretax!R141</f>
        <v>1.4982474109311609E-5</v>
      </c>
      <c r="N9" s="22">
        <f>CN_Summary_pretax!S141</f>
        <v>1.5227791045787042E-5</v>
      </c>
      <c r="O9" s="22">
        <f>CN_Summary_pretax!T141</f>
        <v>1.542940071353418E-5</v>
      </c>
      <c r="P9" s="22">
        <f>CN_Summary_pretax!U141</f>
        <v>1.5635997663459568E-5</v>
      </c>
      <c r="Q9" s="22">
        <f>CN_Summary_pretax!V141</f>
        <v>1.5857852594488232E-5</v>
      </c>
      <c r="R9" s="22">
        <f>CN_Summary_pretax!W141</f>
        <v>1.5922340989050666E-5</v>
      </c>
      <c r="S9" s="22">
        <f>CN_Summary_pretax!X141</f>
        <v>1.6137632387234638E-5</v>
      </c>
      <c r="T9" s="22">
        <f>CN_Summary_pretax!Y141</f>
        <v>1.6602411675446822E-5</v>
      </c>
      <c r="U9" s="22">
        <f>CN_Summary_pretax!Z141</f>
        <v>1.6885129311135169E-5</v>
      </c>
      <c r="V9" s="22">
        <f>CN_Summary_pretax!AA141</f>
        <v>1.702204062647763E-5</v>
      </c>
      <c r="W9" s="22">
        <f>CN_Summary_pretax!AB141</f>
        <v>1.7241358828054028E-5</v>
      </c>
      <c r="X9" s="22">
        <f>CN_Summary_pretax!AC141</f>
        <v>1.7471499259603771E-5</v>
      </c>
      <c r="Y9" s="22">
        <f>CN_Summary_pretax!AD141</f>
        <v>1.7674710247610464E-5</v>
      </c>
      <c r="Z9" s="22">
        <f>CN_Summary_pretax!AE141</f>
        <v>1.7684810159932476E-5</v>
      </c>
      <c r="AA9" s="22">
        <f>CN_Summary_pretax!AF141</f>
        <v>1.7928372224890591E-5</v>
      </c>
      <c r="AB9" s="22">
        <f>CN_Summary_pretax!AG141</f>
        <v>1.8080691938894961E-5</v>
      </c>
      <c r="AC9" s="22">
        <f>CN_Summary_pretax!AH141</f>
        <v>1.8348316112684773E-5</v>
      </c>
      <c r="AD9" s="22">
        <f>CN_Summary_pretax!AI141</f>
        <v>1.8599790767966518E-5</v>
      </c>
      <c r="AE9" s="22">
        <f>CN_Summary_pretax!AJ141</f>
        <v>1.8828757629189051E-5</v>
      </c>
      <c r="AF9" s="22">
        <f>CN_Summary_pretax!AK141</f>
        <v>1.9139634685332137E-5</v>
      </c>
      <c r="AG9" s="22">
        <f>CN_Summary_pretax!AL141</f>
        <v>1.9205391145494859E-5</v>
      </c>
      <c r="AH9" s="22">
        <f>CN_Summary_pretax!AM141</f>
        <v>1.9411471211171202E-5</v>
      </c>
      <c r="AI9" s="22">
        <f>CN_Summary_pretax!AN141</f>
        <v>1.9625236483701432E-5</v>
      </c>
      <c r="AJ9" s="22">
        <f>CN_Summary_pretax!AO141</f>
        <v>1.9852761645529888E-5</v>
      </c>
      <c r="AK9" s="22">
        <f>CN_Summary_pretax!AP141</f>
        <v>2.0093578342055912E-5</v>
      </c>
      <c r="AL9" s="22">
        <f>CN_Summary_pretax!AQ141</f>
        <v>2.0305549194890007E-5</v>
      </c>
      <c r="AM9" s="22">
        <f>CN_Summary_pretax!AR141</f>
        <v>2.0520782217810825E-5</v>
      </c>
      <c r="AN9" s="22">
        <f>CN_Summary_pretax!AS141</f>
        <v>2.0720620437649321E-5</v>
      </c>
      <c r="AO9" s="22">
        <f>CN_Summary_pretax!AT141</f>
        <v>2.0923287890565861E-5</v>
      </c>
      <c r="AP9" s="22">
        <f>CN_Summary_pretax!AU141</f>
        <v>2.1129693645338722E-5</v>
      </c>
    </row>
  </sheetData>
  <phoneticPr fontId="4"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FE22B-A374-4BE5-9477-C3C56D304390}">
  <sheetPr>
    <tabColor rgb="FF002060"/>
  </sheetPr>
  <dimension ref="A1:AP9"/>
  <sheetViews>
    <sheetView topLeftCell="AB1" workbookViewId="0">
      <selection activeCell="AH2" sqref="AH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CN_Summary_pretax!G144</f>
        <v>0</v>
      </c>
      <c r="C2" s="22">
        <f>CN_Summary_pretax!H144</f>
        <v>0</v>
      </c>
      <c r="D2" s="22">
        <f>CN_Summary_pretax!I144</f>
        <v>0</v>
      </c>
      <c r="E2" s="22">
        <f>CN_Summary_pretax!J144</f>
        <v>0</v>
      </c>
      <c r="F2" s="22">
        <f>CN_Summary_pretax!K144</f>
        <v>0</v>
      </c>
      <c r="G2" s="22">
        <f>CN_Summary_pretax!L144</f>
        <v>0</v>
      </c>
      <c r="H2" s="22">
        <f>CN_Summary_pretax!M144</f>
        <v>0</v>
      </c>
      <c r="I2" s="22">
        <f>CN_Summary_pretax!N144</f>
        <v>0</v>
      </c>
      <c r="J2" s="22">
        <f>CN_Summary_pretax!O144</f>
        <v>0</v>
      </c>
      <c r="K2" s="22">
        <f>CN_Summary_pretax!P144</f>
        <v>0</v>
      </c>
      <c r="L2" s="22">
        <f>CN_Summary_pretax!Q144</f>
        <v>0</v>
      </c>
      <c r="M2" s="22">
        <f>CN_Summary_pretax!R144</f>
        <v>0</v>
      </c>
      <c r="N2" s="22">
        <f>CN_Summary_pretax!S144</f>
        <v>0</v>
      </c>
      <c r="O2" s="22">
        <f>CN_Summary_pretax!T144</f>
        <v>0</v>
      </c>
      <c r="P2" s="22">
        <f>CN_Summary_pretax!U144</f>
        <v>0</v>
      </c>
      <c r="Q2" s="22">
        <f>CN_Summary_pretax!V144</f>
        <v>0</v>
      </c>
      <c r="R2" s="22">
        <f>CN_Summary_pretax!W144</f>
        <v>0</v>
      </c>
      <c r="S2" s="22">
        <f>CN_Summary_pretax!X144</f>
        <v>0</v>
      </c>
      <c r="T2" s="22">
        <f>CN_Summary_pretax!Y144</f>
        <v>0</v>
      </c>
      <c r="U2" s="22">
        <f>CN_Summary_pretax!Z144</f>
        <v>0</v>
      </c>
      <c r="V2" s="22">
        <f>CN_Summary_pretax!AA144</f>
        <v>0</v>
      </c>
      <c r="W2" s="22">
        <f>CN_Summary_pretax!AB144</f>
        <v>0</v>
      </c>
      <c r="X2" s="22">
        <f>CN_Summary_pretax!AC144</f>
        <v>0</v>
      </c>
      <c r="Y2" s="22">
        <f>CN_Summary_pretax!AD144</f>
        <v>0</v>
      </c>
      <c r="Z2" s="22">
        <f>CN_Summary_pretax!AE144</f>
        <v>0</v>
      </c>
      <c r="AA2" s="22">
        <f>CN_Summary_pretax!AF144</f>
        <v>0</v>
      </c>
      <c r="AB2" s="22">
        <f>CN_Summary_pretax!AG144</f>
        <v>0</v>
      </c>
      <c r="AC2" s="22">
        <f>CN_Summary_pretax!AH144</f>
        <v>0</v>
      </c>
      <c r="AD2" s="22">
        <f>CN_Summary_pretax!AI144</f>
        <v>0</v>
      </c>
      <c r="AE2" s="22">
        <f>CN_Summary_pretax!AJ144</f>
        <v>0</v>
      </c>
      <c r="AF2" s="22">
        <f>CN_Summary_pretax!AK144</f>
        <v>0</v>
      </c>
      <c r="AG2" s="22">
        <f>CN_Summary_pretax!AL144</f>
        <v>0</v>
      </c>
      <c r="AH2" s="22">
        <f>CN_Summary_pretax!AM144</f>
        <v>0</v>
      </c>
      <c r="AI2" s="22">
        <f>CN_Summary_pretax!AN144</f>
        <v>0</v>
      </c>
      <c r="AJ2" s="22">
        <f>CN_Summary_pretax!AO144</f>
        <v>0</v>
      </c>
      <c r="AK2" s="22">
        <f>CN_Summary_pretax!AP144</f>
        <v>0</v>
      </c>
      <c r="AL2" s="22">
        <f>CN_Summary_pretax!AQ144</f>
        <v>0</v>
      </c>
      <c r="AM2" s="22">
        <f>CN_Summary_pretax!AR144</f>
        <v>0</v>
      </c>
      <c r="AN2" s="22">
        <f>CN_Summary_pretax!AS144</f>
        <v>0</v>
      </c>
      <c r="AO2" s="22">
        <f>CN_Summary_pretax!AT144</f>
        <v>0</v>
      </c>
      <c r="AP2" s="22">
        <f>CN_Summary_pretax!AU144</f>
        <v>0</v>
      </c>
    </row>
    <row r="3" spans="1:42">
      <c r="A3" s="115" t="s">
        <v>3669</v>
      </c>
      <c r="B3" s="22">
        <f>CN_Summary_pretax!G145</f>
        <v>0</v>
      </c>
      <c r="C3" s="22">
        <f>CN_Summary_pretax!H145</f>
        <v>0</v>
      </c>
      <c r="D3" s="22">
        <f>CN_Summary_pretax!I145</f>
        <v>0</v>
      </c>
      <c r="E3" s="22">
        <f>CN_Summary_pretax!J145</f>
        <v>0</v>
      </c>
      <c r="F3" s="22">
        <f>CN_Summary_pretax!K145</f>
        <v>0</v>
      </c>
      <c r="G3" s="22">
        <f>CN_Summary_pretax!L145</f>
        <v>0</v>
      </c>
      <c r="H3" s="22">
        <f>CN_Summary_pretax!M145</f>
        <v>0</v>
      </c>
      <c r="I3" s="22">
        <f>CN_Summary_pretax!N145</f>
        <v>0</v>
      </c>
      <c r="J3" s="22">
        <f>CN_Summary_pretax!O145</f>
        <v>0</v>
      </c>
      <c r="K3" s="22">
        <f>CN_Summary_pretax!P145</f>
        <v>0</v>
      </c>
      <c r="L3" s="22">
        <f>CN_Summary_pretax!Q145</f>
        <v>0</v>
      </c>
      <c r="M3" s="22">
        <f>CN_Summary_pretax!R145</f>
        <v>0</v>
      </c>
      <c r="N3" s="22">
        <f>CN_Summary_pretax!S145</f>
        <v>0</v>
      </c>
      <c r="O3" s="22">
        <f>CN_Summary_pretax!T145</f>
        <v>0</v>
      </c>
      <c r="P3" s="22">
        <f>CN_Summary_pretax!U145</f>
        <v>0</v>
      </c>
      <c r="Q3" s="22">
        <f>CN_Summary_pretax!V145</f>
        <v>0</v>
      </c>
      <c r="R3" s="22">
        <f>CN_Summary_pretax!W145</f>
        <v>0</v>
      </c>
      <c r="S3" s="22">
        <f>CN_Summary_pretax!X145</f>
        <v>0</v>
      </c>
      <c r="T3" s="22">
        <f>CN_Summary_pretax!Y145</f>
        <v>0</v>
      </c>
      <c r="U3" s="22">
        <f>CN_Summary_pretax!Z145</f>
        <v>0</v>
      </c>
      <c r="V3" s="22">
        <f>CN_Summary_pretax!AA145</f>
        <v>0</v>
      </c>
      <c r="W3" s="22">
        <f>CN_Summary_pretax!AB145</f>
        <v>0</v>
      </c>
      <c r="X3" s="22">
        <f>CN_Summary_pretax!AC145</f>
        <v>0</v>
      </c>
      <c r="Y3" s="22">
        <f>CN_Summary_pretax!AD145</f>
        <v>0</v>
      </c>
      <c r="Z3" s="22">
        <f>CN_Summary_pretax!AE145</f>
        <v>0</v>
      </c>
      <c r="AA3" s="22">
        <f>CN_Summary_pretax!AF145</f>
        <v>0</v>
      </c>
      <c r="AB3" s="22">
        <f>CN_Summary_pretax!AG145</f>
        <v>0</v>
      </c>
      <c r="AC3" s="22">
        <f>CN_Summary_pretax!AH145</f>
        <v>0</v>
      </c>
      <c r="AD3" s="22">
        <f>CN_Summary_pretax!AI145</f>
        <v>0</v>
      </c>
      <c r="AE3" s="22">
        <f>CN_Summary_pretax!AJ145</f>
        <v>0</v>
      </c>
      <c r="AF3" s="22">
        <f>CN_Summary_pretax!AK145</f>
        <v>0</v>
      </c>
      <c r="AG3" s="22">
        <f>CN_Summary_pretax!AL145</f>
        <v>0</v>
      </c>
      <c r="AH3" s="22">
        <f>CN_Summary_pretax!AM145</f>
        <v>0</v>
      </c>
      <c r="AI3" s="22">
        <f>CN_Summary_pretax!AN145</f>
        <v>0</v>
      </c>
      <c r="AJ3" s="22">
        <f>CN_Summary_pretax!AO145</f>
        <v>0</v>
      </c>
      <c r="AK3" s="22">
        <f>CN_Summary_pretax!AP145</f>
        <v>0</v>
      </c>
      <c r="AL3" s="22">
        <f>CN_Summary_pretax!AQ145</f>
        <v>0</v>
      </c>
      <c r="AM3" s="22">
        <f>CN_Summary_pretax!AR145</f>
        <v>0</v>
      </c>
      <c r="AN3" s="22">
        <f>CN_Summary_pretax!AS145</f>
        <v>0</v>
      </c>
      <c r="AO3" s="22">
        <f>CN_Summary_pretax!AT145</f>
        <v>0</v>
      </c>
      <c r="AP3" s="22">
        <f>CN_Summary_pretax!AU145</f>
        <v>0</v>
      </c>
    </row>
    <row r="4" spans="1:42">
      <c r="A4" s="115" t="s">
        <v>3670</v>
      </c>
      <c r="B4" s="22">
        <f>CN_Summary_pretax!G146</f>
        <v>0</v>
      </c>
      <c r="C4" s="22">
        <f>CN_Summary_pretax!H146</f>
        <v>0</v>
      </c>
      <c r="D4" s="22">
        <f>CN_Summary_pretax!I146</f>
        <v>0</v>
      </c>
      <c r="E4" s="22">
        <f>CN_Summary_pretax!J146</f>
        <v>0</v>
      </c>
      <c r="F4" s="22">
        <f>CN_Summary_pretax!K146</f>
        <v>0</v>
      </c>
      <c r="G4" s="22">
        <f>CN_Summary_pretax!L146</f>
        <v>0</v>
      </c>
      <c r="H4" s="22">
        <f>CN_Summary_pretax!M146</f>
        <v>0</v>
      </c>
      <c r="I4" s="22">
        <f>CN_Summary_pretax!N146</f>
        <v>0</v>
      </c>
      <c r="J4" s="22">
        <f>CN_Summary_pretax!O146</f>
        <v>0</v>
      </c>
      <c r="K4" s="22">
        <f>CN_Summary_pretax!P146</f>
        <v>0</v>
      </c>
      <c r="L4" s="22">
        <f>CN_Summary_pretax!Q146</f>
        <v>0</v>
      </c>
      <c r="M4" s="22">
        <f>CN_Summary_pretax!R146</f>
        <v>0</v>
      </c>
      <c r="N4" s="22">
        <f>CN_Summary_pretax!S146</f>
        <v>0</v>
      </c>
      <c r="O4" s="22">
        <f>CN_Summary_pretax!T146</f>
        <v>0</v>
      </c>
      <c r="P4" s="22">
        <f>CN_Summary_pretax!U146</f>
        <v>0</v>
      </c>
      <c r="Q4" s="22">
        <f>CN_Summary_pretax!V146</f>
        <v>0</v>
      </c>
      <c r="R4" s="22">
        <f>CN_Summary_pretax!W146</f>
        <v>0</v>
      </c>
      <c r="S4" s="22">
        <f>CN_Summary_pretax!X146</f>
        <v>0</v>
      </c>
      <c r="T4" s="22">
        <f>CN_Summary_pretax!Y146</f>
        <v>0</v>
      </c>
      <c r="U4" s="22">
        <f>CN_Summary_pretax!Z146</f>
        <v>0</v>
      </c>
      <c r="V4" s="22">
        <f>CN_Summary_pretax!AA146</f>
        <v>0</v>
      </c>
      <c r="W4" s="22">
        <f>CN_Summary_pretax!AB146</f>
        <v>0</v>
      </c>
      <c r="X4" s="22">
        <f>CN_Summary_pretax!AC146</f>
        <v>0</v>
      </c>
      <c r="Y4" s="22">
        <f>CN_Summary_pretax!AD146</f>
        <v>0</v>
      </c>
      <c r="Z4" s="22">
        <f>CN_Summary_pretax!AE146</f>
        <v>0</v>
      </c>
      <c r="AA4" s="22">
        <f>CN_Summary_pretax!AF146</f>
        <v>0</v>
      </c>
      <c r="AB4" s="22">
        <f>CN_Summary_pretax!AG146</f>
        <v>0</v>
      </c>
      <c r="AC4" s="22">
        <f>CN_Summary_pretax!AH146</f>
        <v>0</v>
      </c>
      <c r="AD4" s="22">
        <f>CN_Summary_pretax!AI146</f>
        <v>0</v>
      </c>
      <c r="AE4" s="22">
        <f>CN_Summary_pretax!AJ146</f>
        <v>0</v>
      </c>
      <c r="AF4" s="22">
        <f>CN_Summary_pretax!AK146</f>
        <v>0</v>
      </c>
      <c r="AG4" s="22">
        <f>CN_Summary_pretax!AL146</f>
        <v>0</v>
      </c>
      <c r="AH4" s="22">
        <f>CN_Summary_pretax!AM146</f>
        <v>0</v>
      </c>
      <c r="AI4" s="22">
        <f>CN_Summary_pretax!AN146</f>
        <v>0</v>
      </c>
      <c r="AJ4" s="22">
        <f>CN_Summary_pretax!AO146</f>
        <v>0</v>
      </c>
      <c r="AK4" s="22">
        <f>CN_Summary_pretax!AP146</f>
        <v>0</v>
      </c>
      <c r="AL4" s="22">
        <f>CN_Summary_pretax!AQ146</f>
        <v>0</v>
      </c>
      <c r="AM4" s="22">
        <f>CN_Summary_pretax!AR146</f>
        <v>0</v>
      </c>
      <c r="AN4" s="22">
        <f>CN_Summary_pretax!AS146</f>
        <v>0</v>
      </c>
      <c r="AO4" s="22">
        <f>CN_Summary_pretax!AT146</f>
        <v>0</v>
      </c>
      <c r="AP4" s="22">
        <f>CN_Summary_pretax!AU146</f>
        <v>0</v>
      </c>
    </row>
    <row r="5" spans="1:42">
      <c r="A5" s="115" t="s">
        <v>3671</v>
      </c>
      <c r="B5" s="22">
        <f>CN_Summary_pretax!G147</f>
        <v>0</v>
      </c>
      <c r="C5" s="22">
        <f>CN_Summary_pretax!H147</f>
        <v>0</v>
      </c>
      <c r="D5" s="22">
        <f>CN_Summary_pretax!I147</f>
        <v>0</v>
      </c>
      <c r="E5" s="22">
        <f>CN_Summary_pretax!J147</f>
        <v>0</v>
      </c>
      <c r="F5" s="22">
        <f>CN_Summary_pretax!K147</f>
        <v>0</v>
      </c>
      <c r="G5" s="22">
        <f>CN_Summary_pretax!L147</f>
        <v>0</v>
      </c>
      <c r="H5" s="22">
        <f>CN_Summary_pretax!M147</f>
        <v>0</v>
      </c>
      <c r="I5" s="22">
        <f>CN_Summary_pretax!N147</f>
        <v>0</v>
      </c>
      <c r="J5" s="22">
        <f>CN_Summary_pretax!O147</f>
        <v>0</v>
      </c>
      <c r="K5" s="22">
        <f>CN_Summary_pretax!P147</f>
        <v>0</v>
      </c>
      <c r="L5" s="22">
        <f>CN_Summary_pretax!Q147</f>
        <v>0</v>
      </c>
      <c r="M5" s="22">
        <f>CN_Summary_pretax!R147</f>
        <v>0</v>
      </c>
      <c r="N5" s="22">
        <f>CN_Summary_pretax!S147</f>
        <v>0</v>
      </c>
      <c r="O5" s="22">
        <f>CN_Summary_pretax!T147</f>
        <v>0</v>
      </c>
      <c r="P5" s="22">
        <f>CN_Summary_pretax!U147</f>
        <v>0</v>
      </c>
      <c r="Q5" s="22">
        <f>CN_Summary_pretax!V147</f>
        <v>0</v>
      </c>
      <c r="R5" s="22">
        <f>CN_Summary_pretax!W147</f>
        <v>0</v>
      </c>
      <c r="S5" s="22">
        <f>CN_Summary_pretax!X147</f>
        <v>0</v>
      </c>
      <c r="T5" s="22">
        <f>CN_Summary_pretax!Y147</f>
        <v>0</v>
      </c>
      <c r="U5" s="22">
        <f>CN_Summary_pretax!Z147</f>
        <v>0</v>
      </c>
      <c r="V5" s="22">
        <f>CN_Summary_pretax!AA147</f>
        <v>0</v>
      </c>
      <c r="W5" s="22">
        <f>CN_Summary_pretax!AB147</f>
        <v>0</v>
      </c>
      <c r="X5" s="22">
        <f>CN_Summary_pretax!AC147</f>
        <v>0</v>
      </c>
      <c r="Y5" s="22">
        <f>CN_Summary_pretax!AD147</f>
        <v>0</v>
      </c>
      <c r="Z5" s="22">
        <f>CN_Summary_pretax!AE147</f>
        <v>0</v>
      </c>
      <c r="AA5" s="22">
        <f>CN_Summary_pretax!AF147</f>
        <v>0</v>
      </c>
      <c r="AB5" s="22">
        <f>CN_Summary_pretax!AG147</f>
        <v>0</v>
      </c>
      <c r="AC5" s="22">
        <f>CN_Summary_pretax!AH147</f>
        <v>0</v>
      </c>
      <c r="AD5" s="22">
        <f>CN_Summary_pretax!AI147</f>
        <v>0</v>
      </c>
      <c r="AE5" s="22">
        <f>CN_Summary_pretax!AJ147</f>
        <v>0</v>
      </c>
      <c r="AF5" s="22">
        <f>CN_Summary_pretax!AK147</f>
        <v>0</v>
      </c>
      <c r="AG5" s="22">
        <f>CN_Summary_pretax!AL147</f>
        <v>0</v>
      </c>
      <c r="AH5" s="22">
        <f>CN_Summary_pretax!AM147</f>
        <v>0</v>
      </c>
      <c r="AI5" s="22">
        <f>CN_Summary_pretax!AN147</f>
        <v>0</v>
      </c>
      <c r="AJ5" s="22">
        <f>CN_Summary_pretax!AO147</f>
        <v>0</v>
      </c>
      <c r="AK5" s="22">
        <f>CN_Summary_pretax!AP147</f>
        <v>0</v>
      </c>
      <c r="AL5" s="22">
        <f>CN_Summary_pretax!AQ147</f>
        <v>0</v>
      </c>
      <c r="AM5" s="22">
        <f>CN_Summary_pretax!AR147</f>
        <v>0</v>
      </c>
      <c r="AN5" s="22">
        <f>CN_Summary_pretax!AS147</f>
        <v>0</v>
      </c>
      <c r="AO5" s="22">
        <f>CN_Summary_pretax!AT147</f>
        <v>0</v>
      </c>
      <c r="AP5" s="22">
        <f>CN_Summary_pretax!AU147</f>
        <v>0</v>
      </c>
    </row>
    <row r="6" spans="1:42">
      <c r="A6" s="115" t="s">
        <v>3672</v>
      </c>
      <c r="B6" s="22">
        <f>CN_Summary_pretax!G148</f>
        <v>0</v>
      </c>
      <c r="C6" s="22">
        <f>CN_Summary_pretax!H148</f>
        <v>0</v>
      </c>
      <c r="D6" s="22">
        <f>CN_Summary_pretax!I148</f>
        <v>0</v>
      </c>
      <c r="E6" s="22">
        <f>CN_Summary_pretax!J148</f>
        <v>0</v>
      </c>
      <c r="F6" s="22">
        <f>CN_Summary_pretax!K148</f>
        <v>0</v>
      </c>
      <c r="G6" s="22">
        <f>CN_Summary_pretax!L148</f>
        <v>0</v>
      </c>
      <c r="H6" s="22">
        <f>CN_Summary_pretax!M148</f>
        <v>0</v>
      </c>
      <c r="I6" s="22">
        <f>CN_Summary_pretax!N148</f>
        <v>0</v>
      </c>
      <c r="J6" s="22">
        <f>CN_Summary_pretax!O148</f>
        <v>0</v>
      </c>
      <c r="K6" s="22">
        <f>CN_Summary_pretax!P148</f>
        <v>0</v>
      </c>
      <c r="L6" s="22">
        <f>CN_Summary_pretax!Q148</f>
        <v>0</v>
      </c>
      <c r="M6" s="22">
        <f>CN_Summary_pretax!R148</f>
        <v>0</v>
      </c>
      <c r="N6" s="22">
        <f>CN_Summary_pretax!S148</f>
        <v>0</v>
      </c>
      <c r="O6" s="22">
        <f>CN_Summary_pretax!T148</f>
        <v>0</v>
      </c>
      <c r="P6" s="22">
        <f>CN_Summary_pretax!U148</f>
        <v>0</v>
      </c>
      <c r="Q6" s="22">
        <f>CN_Summary_pretax!V148</f>
        <v>0</v>
      </c>
      <c r="R6" s="22">
        <f>CN_Summary_pretax!W148</f>
        <v>0</v>
      </c>
      <c r="S6" s="22">
        <f>CN_Summary_pretax!X148</f>
        <v>0</v>
      </c>
      <c r="T6" s="22">
        <f>CN_Summary_pretax!Y148</f>
        <v>0</v>
      </c>
      <c r="U6" s="22">
        <f>CN_Summary_pretax!Z148</f>
        <v>0</v>
      </c>
      <c r="V6" s="22">
        <f>CN_Summary_pretax!AA148</f>
        <v>0</v>
      </c>
      <c r="W6" s="22">
        <f>CN_Summary_pretax!AB148</f>
        <v>0</v>
      </c>
      <c r="X6" s="22">
        <f>CN_Summary_pretax!AC148</f>
        <v>0</v>
      </c>
      <c r="Y6" s="22">
        <f>CN_Summary_pretax!AD148</f>
        <v>0</v>
      </c>
      <c r="Z6" s="22">
        <f>CN_Summary_pretax!AE148</f>
        <v>0</v>
      </c>
      <c r="AA6" s="22">
        <f>CN_Summary_pretax!AF148</f>
        <v>0</v>
      </c>
      <c r="AB6" s="22">
        <f>CN_Summary_pretax!AG148</f>
        <v>0</v>
      </c>
      <c r="AC6" s="22">
        <f>CN_Summary_pretax!AH148</f>
        <v>0</v>
      </c>
      <c r="AD6" s="22">
        <f>CN_Summary_pretax!AI148</f>
        <v>0</v>
      </c>
      <c r="AE6" s="22">
        <f>CN_Summary_pretax!AJ148</f>
        <v>0</v>
      </c>
      <c r="AF6" s="22">
        <f>CN_Summary_pretax!AK148</f>
        <v>0</v>
      </c>
      <c r="AG6" s="22">
        <f>CN_Summary_pretax!AL148</f>
        <v>0</v>
      </c>
      <c r="AH6" s="22">
        <f>CN_Summary_pretax!AM148</f>
        <v>0</v>
      </c>
      <c r="AI6" s="22">
        <f>CN_Summary_pretax!AN148</f>
        <v>0</v>
      </c>
      <c r="AJ6" s="22">
        <f>CN_Summary_pretax!AO148</f>
        <v>0</v>
      </c>
      <c r="AK6" s="22">
        <f>CN_Summary_pretax!AP148</f>
        <v>0</v>
      </c>
      <c r="AL6" s="22">
        <f>CN_Summary_pretax!AQ148</f>
        <v>0</v>
      </c>
      <c r="AM6" s="22">
        <f>CN_Summary_pretax!AR148</f>
        <v>0</v>
      </c>
      <c r="AN6" s="22">
        <f>CN_Summary_pretax!AS148</f>
        <v>0</v>
      </c>
      <c r="AO6" s="22">
        <f>CN_Summary_pretax!AT148</f>
        <v>0</v>
      </c>
      <c r="AP6" s="22">
        <f>CN_Summary_pretax!AU148</f>
        <v>0</v>
      </c>
    </row>
    <row r="7" spans="1:42">
      <c r="A7" s="115" t="s">
        <v>3673</v>
      </c>
      <c r="B7" s="22">
        <f>CN_Summary_pretax!G149</f>
        <v>0</v>
      </c>
      <c r="C7" s="22">
        <f>CN_Summary_pretax!H149</f>
        <v>0</v>
      </c>
      <c r="D7" s="22">
        <f>CN_Summary_pretax!I149</f>
        <v>0</v>
      </c>
      <c r="E7" s="22">
        <f>CN_Summary_pretax!J149</f>
        <v>0</v>
      </c>
      <c r="F7" s="22">
        <f>CN_Summary_pretax!K149</f>
        <v>0</v>
      </c>
      <c r="G7" s="22">
        <f>CN_Summary_pretax!L149</f>
        <v>0</v>
      </c>
      <c r="H7" s="22">
        <f>CN_Summary_pretax!M149</f>
        <v>0</v>
      </c>
      <c r="I7" s="22">
        <f>CN_Summary_pretax!N149</f>
        <v>0</v>
      </c>
      <c r="J7" s="22">
        <f>CN_Summary_pretax!O149</f>
        <v>0</v>
      </c>
      <c r="K7" s="22">
        <f>CN_Summary_pretax!P149</f>
        <v>0</v>
      </c>
      <c r="L7" s="22">
        <f>CN_Summary_pretax!Q149</f>
        <v>0</v>
      </c>
      <c r="M7" s="22">
        <f>CN_Summary_pretax!R149</f>
        <v>0</v>
      </c>
      <c r="N7" s="22">
        <f>CN_Summary_pretax!S149</f>
        <v>0</v>
      </c>
      <c r="O7" s="22">
        <f>CN_Summary_pretax!T149</f>
        <v>0</v>
      </c>
      <c r="P7" s="22">
        <f>CN_Summary_pretax!U149</f>
        <v>0</v>
      </c>
      <c r="Q7" s="22">
        <f>CN_Summary_pretax!V149</f>
        <v>0</v>
      </c>
      <c r="R7" s="22">
        <f>CN_Summary_pretax!W149</f>
        <v>0</v>
      </c>
      <c r="S7" s="22">
        <f>CN_Summary_pretax!X149</f>
        <v>0</v>
      </c>
      <c r="T7" s="22">
        <f>CN_Summary_pretax!Y149</f>
        <v>0</v>
      </c>
      <c r="U7" s="22">
        <f>CN_Summary_pretax!Z149</f>
        <v>0</v>
      </c>
      <c r="V7" s="22">
        <f>CN_Summary_pretax!AA149</f>
        <v>0</v>
      </c>
      <c r="W7" s="22">
        <f>CN_Summary_pretax!AB149</f>
        <v>0</v>
      </c>
      <c r="X7" s="22">
        <f>CN_Summary_pretax!AC149</f>
        <v>0</v>
      </c>
      <c r="Y7" s="22">
        <f>CN_Summary_pretax!AD149</f>
        <v>0</v>
      </c>
      <c r="Z7" s="22">
        <f>CN_Summary_pretax!AE149</f>
        <v>0</v>
      </c>
      <c r="AA7" s="22">
        <f>CN_Summary_pretax!AF149</f>
        <v>0</v>
      </c>
      <c r="AB7" s="22">
        <f>CN_Summary_pretax!AG149</f>
        <v>0</v>
      </c>
      <c r="AC7" s="22">
        <f>CN_Summary_pretax!AH149</f>
        <v>0</v>
      </c>
      <c r="AD7" s="22">
        <f>CN_Summary_pretax!AI149</f>
        <v>0</v>
      </c>
      <c r="AE7" s="22">
        <f>CN_Summary_pretax!AJ149</f>
        <v>0</v>
      </c>
      <c r="AF7" s="22">
        <f>CN_Summary_pretax!AK149</f>
        <v>0</v>
      </c>
      <c r="AG7" s="22">
        <f>CN_Summary_pretax!AL149</f>
        <v>0</v>
      </c>
      <c r="AH7" s="22">
        <f>CN_Summary_pretax!AM149</f>
        <v>0</v>
      </c>
      <c r="AI7" s="22">
        <f>CN_Summary_pretax!AN149</f>
        <v>0</v>
      </c>
      <c r="AJ7" s="22">
        <f>CN_Summary_pretax!AO149</f>
        <v>0</v>
      </c>
      <c r="AK7" s="22">
        <f>CN_Summary_pretax!AP149</f>
        <v>0</v>
      </c>
      <c r="AL7" s="22">
        <f>CN_Summary_pretax!AQ149</f>
        <v>0</v>
      </c>
      <c r="AM7" s="22">
        <f>CN_Summary_pretax!AR149</f>
        <v>0</v>
      </c>
      <c r="AN7" s="22">
        <f>CN_Summary_pretax!AS149</f>
        <v>0</v>
      </c>
      <c r="AO7" s="22">
        <f>CN_Summary_pretax!AT149</f>
        <v>0</v>
      </c>
      <c r="AP7" s="22">
        <f>CN_Summary_pretax!AU149</f>
        <v>0</v>
      </c>
    </row>
    <row r="8" spans="1:42">
      <c r="A8" s="115" t="s">
        <v>3674</v>
      </c>
      <c r="B8" s="22">
        <f>CN_Summary_pretax!G150</f>
        <v>0</v>
      </c>
      <c r="C8" s="22">
        <f>CN_Summary_pretax!H150</f>
        <v>0</v>
      </c>
      <c r="D8" s="22">
        <f>CN_Summary_pretax!I150</f>
        <v>0</v>
      </c>
      <c r="E8" s="22">
        <f>CN_Summary_pretax!J150</f>
        <v>0</v>
      </c>
      <c r="F8" s="22">
        <f>CN_Summary_pretax!K150</f>
        <v>0</v>
      </c>
      <c r="G8" s="22">
        <f>CN_Summary_pretax!L150</f>
        <v>0</v>
      </c>
      <c r="H8" s="22">
        <f>CN_Summary_pretax!M150</f>
        <v>0</v>
      </c>
      <c r="I8" s="22">
        <f>CN_Summary_pretax!N150</f>
        <v>0</v>
      </c>
      <c r="J8" s="22">
        <f>CN_Summary_pretax!O150</f>
        <v>0</v>
      </c>
      <c r="K8" s="22">
        <f>CN_Summary_pretax!P150</f>
        <v>0</v>
      </c>
      <c r="L8" s="22">
        <f>CN_Summary_pretax!Q150</f>
        <v>0</v>
      </c>
      <c r="M8" s="22">
        <f>CN_Summary_pretax!R150</f>
        <v>0</v>
      </c>
      <c r="N8" s="22">
        <f>CN_Summary_pretax!S150</f>
        <v>0</v>
      </c>
      <c r="O8" s="22">
        <f>CN_Summary_pretax!T150</f>
        <v>0</v>
      </c>
      <c r="P8" s="22">
        <f>CN_Summary_pretax!U150</f>
        <v>0</v>
      </c>
      <c r="Q8" s="22">
        <f>CN_Summary_pretax!V150</f>
        <v>0</v>
      </c>
      <c r="R8" s="22">
        <f>CN_Summary_pretax!W150</f>
        <v>0</v>
      </c>
      <c r="S8" s="22">
        <f>CN_Summary_pretax!X150</f>
        <v>0</v>
      </c>
      <c r="T8" s="22">
        <f>CN_Summary_pretax!Y150</f>
        <v>0</v>
      </c>
      <c r="U8" s="22">
        <f>CN_Summary_pretax!Z150</f>
        <v>0</v>
      </c>
      <c r="V8" s="22">
        <f>CN_Summary_pretax!AA150</f>
        <v>0</v>
      </c>
      <c r="W8" s="22">
        <f>CN_Summary_pretax!AB150</f>
        <v>0</v>
      </c>
      <c r="X8" s="22">
        <f>CN_Summary_pretax!AC150</f>
        <v>0</v>
      </c>
      <c r="Y8" s="22">
        <f>CN_Summary_pretax!AD150</f>
        <v>0</v>
      </c>
      <c r="Z8" s="22">
        <f>CN_Summary_pretax!AE150</f>
        <v>0</v>
      </c>
      <c r="AA8" s="22">
        <f>CN_Summary_pretax!AF150</f>
        <v>0</v>
      </c>
      <c r="AB8" s="22">
        <f>CN_Summary_pretax!AG150</f>
        <v>0</v>
      </c>
      <c r="AC8" s="22">
        <f>CN_Summary_pretax!AH150</f>
        <v>0</v>
      </c>
      <c r="AD8" s="22">
        <f>CN_Summary_pretax!AI150</f>
        <v>0</v>
      </c>
      <c r="AE8" s="22">
        <f>CN_Summary_pretax!AJ150</f>
        <v>0</v>
      </c>
      <c r="AF8" s="22">
        <f>CN_Summary_pretax!AK150</f>
        <v>0</v>
      </c>
      <c r="AG8" s="22">
        <f>CN_Summary_pretax!AL150</f>
        <v>0</v>
      </c>
      <c r="AH8" s="22">
        <f>CN_Summary_pretax!AM150</f>
        <v>0</v>
      </c>
      <c r="AI8" s="22">
        <f>CN_Summary_pretax!AN150</f>
        <v>0</v>
      </c>
      <c r="AJ8" s="22">
        <f>CN_Summary_pretax!AO150</f>
        <v>0</v>
      </c>
      <c r="AK8" s="22">
        <f>CN_Summary_pretax!AP150</f>
        <v>0</v>
      </c>
      <c r="AL8" s="22">
        <f>CN_Summary_pretax!AQ150</f>
        <v>0</v>
      </c>
      <c r="AM8" s="22">
        <f>CN_Summary_pretax!AR150</f>
        <v>0</v>
      </c>
      <c r="AN8" s="22">
        <f>CN_Summary_pretax!AS150</f>
        <v>0</v>
      </c>
      <c r="AO8" s="22">
        <f>CN_Summary_pretax!AT150</f>
        <v>0</v>
      </c>
      <c r="AP8" s="22">
        <f>CN_Summary_pretax!AU150</f>
        <v>0</v>
      </c>
    </row>
    <row r="9" spans="1:42">
      <c r="A9" s="115" t="s">
        <v>3675</v>
      </c>
      <c r="B9" s="22">
        <f>CN_Summary_pretax!G151</f>
        <v>0</v>
      </c>
      <c r="C9" s="22">
        <f>CN_Summary_pretax!H151</f>
        <v>0</v>
      </c>
      <c r="D9" s="22">
        <f>CN_Summary_pretax!I151</f>
        <v>0</v>
      </c>
      <c r="E9" s="22">
        <f>CN_Summary_pretax!J151</f>
        <v>0</v>
      </c>
      <c r="F9" s="22">
        <f>CN_Summary_pretax!K151</f>
        <v>0</v>
      </c>
      <c r="G9" s="22">
        <f>CN_Summary_pretax!L151</f>
        <v>0</v>
      </c>
      <c r="H9" s="22">
        <f>CN_Summary_pretax!M151</f>
        <v>0</v>
      </c>
      <c r="I9" s="22">
        <f>CN_Summary_pretax!N151</f>
        <v>0</v>
      </c>
      <c r="J9" s="22">
        <f>CN_Summary_pretax!O151</f>
        <v>0</v>
      </c>
      <c r="K9" s="22">
        <f>CN_Summary_pretax!P151</f>
        <v>0</v>
      </c>
      <c r="L9" s="22">
        <f>CN_Summary_pretax!Q151</f>
        <v>0</v>
      </c>
      <c r="M9" s="22">
        <f>CN_Summary_pretax!R151</f>
        <v>0</v>
      </c>
      <c r="N9" s="22">
        <f>CN_Summary_pretax!S151</f>
        <v>0</v>
      </c>
      <c r="O9" s="22">
        <f>CN_Summary_pretax!T151</f>
        <v>0</v>
      </c>
      <c r="P9" s="22">
        <f>CN_Summary_pretax!U151</f>
        <v>0</v>
      </c>
      <c r="Q9" s="22">
        <f>CN_Summary_pretax!V151</f>
        <v>0</v>
      </c>
      <c r="R9" s="22">
        <f>CN_Summary_pretax!W151</f>
        <v>0</v>
      </c>
      <c r="S9" s="22">
        <f>CN_Summary_pretax!X151</f>
        <v>0</v>
      </c>
      <c r="T9" s="22">
        <f>CN_Summary_pretax!Y151</f>
        <v>0</v>
      </c>
      <c r="U9" s="22">
        <f>CN_Summary_pretax!Z151</f>
        <v>0</v>
      </c>
      <c r="V9" s="22">
        <f>CN_Summary_pretax!AA151</f>
        <v>0</v>
      </c>
      <c r="W9" s="22">
        <f>CN_Summary_pretax!AB151</f>
        <v>0</v>
      </c>
      <c r="X9" s="22">
        <f>CN_Summary_pretax!AC151</f>
        <v>0</v>
      </c>
      <c r="Y9" s="22">
        <f>CN_Summary_pretax!AD151</f>
        <v>0</v>
      </c>
      <c r="Z9" s="22">
        <f>CN_Summary_pretax!AE151</f>
        <v>0</v>
      </c>
      <c r="AA9" s="22">
        <f>CN_Summary_pretax!AF151</f>
        <v>0</v>
      </c>
      <c r="AB9" s="22">
        <f>CN_Summary_pretax!AG151</f>
        <v>0</v>
      </c>
      <c r="AC9" s="22">
        <f>CN_Summary_pretax!AH151</f>
        <v>0</v>
      </c>
      <c r="AD9" s="22">
        <f>CN_Summary_pretax!AI151</f>
        <v>0</v>
      </c>
      <c r="AE9" s="22">
        <f>CN_Summary_pretax!AJ151</f>
        <v>0</v>
      </c>
      <c r="AF9" s="22">
        <f>CN_Summary_pretax!AK151</f>
        <v>0</v>
      </c>
      <c r="AG9" s="22">
        <f>CN_Summary_pretax!AL151</f>
        <v>0</v>
      </c>
      <c r="AH9" s="22">
        <f>CN_Summary_pretax!AM151</f>
        <v>0</v>
      </c>
      <c r="AI9" s="22">
        <f>CN_Summary_pretax!AN151</f>
        <v>0</v>
      </c>
      <c r="AJ9" s="22">
        <f>CN_Summary_pretax!AO151</f>
        <v>0</v>
      </c>
      <c r="AK9" s="22">
        <f>CN_Summary_pretax!AP151</f>
        <v>0</v>
      </c>
      <c r="AL9" s="22">
        <f>CN_Summary_pretax!AQ151</f>
        <v>0</v>
      </c>
      <c r="AM9" s="22">
        <f>CN_Summary_pretax!AR151</f>
        <v>0</v>
      </c>
      <c r="AN9" s="22">
        <f>CN_Summary_pretax!AS151</f>
        <v>0</v>
      </c>
      <c r="AO9" s="22">
        <f>CN_Summary_pretax!AT151</f>
        <v>0</v>
      </c>
      <c r="AP9" s="22">
        <f>CN_Summary_pretax!AU151</f>
        <v>0</v>
      </c>
    </row>
  </sheetData>
  <phoneticPr fontId="4"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AC9F-97D7-4852-96D2-550D786774F0}">
  <sheetPr>
    <tabColor rgb="FF002060"/>
  </sheetPr>
  <dimension ref="A1:AP9"/>
  <sheetViews>
    <sheetView workbookViewId="0">
      <selection activeCell="C5" sqref="C5"/>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CN_Summary_pretax!G154</f>
        <v>4.1892025573563732E-5</v>
      </c>
      <c r="C2" s="22">
        <f>CN_Summary_pretax!H154</f>
        <v>3.9888796235994573E-5</v>
      </c>
      <c r="D2" s="22">
        <f>CN_Summary_pretax!I154</f>
        <v>3.798135906230278E-5</v>
      </c>
      <c r="E2" s="22">
        <f>CN_Summary_pretax!J154</f>
        <v>3.616513337942801E-5</v>
      </c>
      <c r="F2" s="22">
        <f>CN_Summary_pretax!K154</f>
        <v>3.4435757556920858E-5</v>
      </c>
      <c r="G2" s="22">
        <f>CN_Summary_pretax!L154</f>
        <v>3.2789078532572732E-5</v>
      </c>
      <c r="H2" s="22">
        <f>CN_Summary_pretax!M154</f>
        <v>3.1221141838918104E-5</v>
      </c>
      <c r="I2" s="22">
        <f>CN_Summary_pretax!N154</f>
        <v>2.9728182106658292E-5</v>
      </c>
      <c r="J2" s="22">
        <f>CN_Summary_pretax!O154</f>
        <v>2.830661402220077E-5</v>
      </c>
      <c r="K2" s="22">
        <f>CN_Summary_pretax!P154</f>
        <v>2.695302371759867E-5</v>
      </c>
      <c r="L2" s="22">
        <f>CN_Summary_pretax!Q154</f>
        <v>2.5664160572213695E-5</v>
      </c>
      <c r="M2" s="22">
        <f>CN_Summary_pretax!R154</f>
        <v>2.4436929406414257E-5</v>
      </c>
      <c r="N2" s="22">
        <f>CN_Summary_pretax!S154</f>
        <v>2.3268383048562143E-5</v>
      </c>
      <c r="O2" s="22">
        <f>CN_Summary_pretax!T154</f>
        <v>2.2155715257437446E-5</v>
      </c>
      <c r="P2" s="22">
        <f>CN_Summary_pretax!U154</f>
        <v>2.1096253983105187E-5</v>
      </c>
      <c r="Q2" s="22">
        <f>CN_Summary_pretax!V154</f>
        <v>2.0087454950039677E-5</v>
      </c>
      <c r="R2" s="22">
        <f>CN_Summary_pretax!W154</f>
        <v>1.9126895547096606E-5</v>
      </c>
      <c r="S2" s="22">
        <f>CN_Summary_pretax!X154</f>
        <v>1.8212269009659747E-5</v>
      </c>
      <c r="T2" s="22">
        <f>CN_Summary_pretax!Y154</f>
        <v>1.734137887999089E-5</v>
      </c>
      <c r="U2" s="22">
        <f>CN_Summary_pretax!Z154</f>
        <v>1.6512133732479518E-5</v>
      </c>
      <c r="V2" s="22">
        <f>CN_Summary_pretax!AA154</f>
        <v>1.5722542151125137E-5</v>
      </c>
      <c r="W2" s="22">
        <f>CN_Summary_pretax!AB154</f>
        <v>1.4970707947190695E-5</v>
      </c>
      <c r="X2" s="22">
        <f>CN_Summary_pretax!AC154</f>
        <v>1.4254825605542415E-5</v>
      </c>
      <c r="Y2" s="22">
        <f>CN_Summary_pretax!AD154</f>
        <v>1.3573175948740553E-5</v>
      </c>
      <c r="Z2" s="22">
        <f>CN_Summary_pretax!AE154</f>
        <v>1.2924122008468353E-5</v>
      </c>
      <c r="AA2" s="22">
        <f>CN_Summary_pretax!AF154</f>
        <v>1.2306105094384708E-5</v>
      </c>
      <c r="AB2" s="22">
        <f>CN_Summary_pretax!AG154</f>
        <v>1.1717641050959757E-5</v>
      </c>
      <c r="AC2" s="22">
        <f>CN_Summary_pretax!AH154</f>
        <v>1.1157316693304441E-5</v>
      </c>
      <c r="AD2" s="22">
        <f>CN_Summary_pretax!AI154</f>
        <v>1.0623786413434603E-5</v>
      </c>
      <c r="AE2" s="22">
        <f>CN_Summary_pretax!AJ154</f>
        <v>1.0115768948819788E-5</v>
      </c>
      <c r="AF2" s="22">
        <f>CN_Summary_pretax!AK154</f>
        <v>9.6320443054562835E-6</v>
      </c>
      <c r="AG2" s="22">
        <f>CN_Summary_pretax!AL154</f>
        <v>9.1714508280754132E-6</v>
      </c>
      <c r="AH2" s="22">
        <f>CN_Summary_pretax!AM154</f>
        <v>8.7328824104511359E-6</v>
      </c>
      <c r="AI2" s="22">
        <f>CN_Summary_pretax!AN154</f>
        <v>8.3152858391075671E-6</v>
      </c>
      <c r="AJ2" s="22">
        <f>CN_Summary_pretax!AO154</f>
        <v>7.9176582640474227E-6</v>
      </c>
      <c r="AK2" s="22">
        <f>CN_Summary_pretax!AP154</f>
        <v>7.5390447904273766E-6</v>
      </c>
      <c r="AL2" s="22">
        <f>CN_Summary_pretax!AQ154</f>
        <v>7.1785361853967674E-6</v>
      </c>
      <c r="AM2" s="22">
        <f>CN_Summary_pretax!AR154</f>
        <v>6.8352666945926894E-6</v>
      </c>
      <c r="AN2" s="22">
        <f>CN_Summary_pretax!AS154</f>
        <v>6.5084119630478333E-6</v>
      </c>
      <c r="AO2" s="22">
        <f>CN_Summary_pretax!AT154</f>
        <v>6.1971870555181486E-6</v>
      </c>
      <c r="AP2" s="22">
        <f>CN_Summary_pretax!AU154</f>
        <v>5.9008445714762226E-6</v>
      </c>
    </row>
    <row r="3" spans="1:42">
      <c r="A3" s="115" t="s">
        <v>3669</v>
      </c>
      <c r="B3" s="22">
        <f>CN_Summary_pretax!G155</f>
        <v>0</v>
      </c>
      <c r="C3" s="22">
        <f>CN_Summary_pretax!H155</f>
        <v>0</v>
      </c>
      <c r="D3" s="22">
        <f>CN_Summary_pretax!I155</f>
        <v>0</v>
      </c>
      <c r="E3" s="22">
        <f>CN_Summary_pretax!J155</f>
        <v>0</v>
      </c>
      <c r="F3" s="22">
        <f>CN_Summary_pretax!K155</f>
        <v>0</v>
      </c>
      <c r="G3" s="22">
        <f>CN_Summary_pretax!L155</f>
        <v>0</v>
      </c>
      <c r="H3" s="22">
        <f>CN_Summary_pretax!M155</f>
        <v>0</v>
      </c>
      <c r="I3" s="22">
        <f>CN_Summary_pretax!N155</f>
        <v>0</v>
      </c>
      <c r="J3" s="22">
        <f>CN_Summary_pretax!O155</f>
        <v>0</v>
      </c>
      <c r="K3" s="22">
        <f>CN_Summary_pretax!P155</f>
        <v>0</v>
      </c>
      <c r="L3" s="22">
        <f>CN_Summary_pretax!Q155</f>
        <v>0</v>
      </c>
      <c r="M3" s="22">
        <f>CN_Summary_pretax!R155</f>
        <v>0</v>
      </c>
      <c r="N3" s="22">
        <f>CN_Summary_pretax!S155</f>
        <v>0</v>
      </c>
      <c r="O3" s="22">
        <f>CN_Summary_pretax!T155</f>
        <v>0</v>
      </c>
      <c r="P3" s="22">
        <f>CN_Summary_pretax!U155</f>
        <v>0</v>
      </c>
      <c r="Q3" s="22">
        <f>CN_Summary_pretax!V155</f>
        <v>0</v>
      </c>
      <c r="R3" s="22">
        <f>CN_Summary_pretax!W155</f>
        <v>0</v>
      </c>
      <c r="S3" s="22">
        <f>CN_Summary_pretax!X155</f>
        <v>0</v>
      </c>
      <c r="T3" s="22">
        <f>CN_Summary_pretax!Y155</f>
        <v>0</v>
      </c>
      <c r="U3" s="22">
        <f>CN_Summary_pretax!Z155</f>
        <v>0</v>
      </c>
      <c r="V3" s="22">
        <f>CN_Summary_pretax!AA155</f>
        <v>0</v>
      </c>
      <c r="W3" s="22">
        <f>CN_Summary_pretax!AB155</f>
        <v>0</v>
      </c>
      <c r="X3" s="22">
        <f>CN_Summary_pretax!AC155</f>
        <v>0</v>
      </c>
      <c r="Y3" s="22">
        <f>CN_Summary_pretax!AD155</f>
        <v>0</v>
      </c>
      <c r="Z3" s="22">
        <f>CN_Summary_pretax!AE155</f>
        <v>0</v>
      </c>
      <c r="AA3" s="22">
        <f>CN_Summary_pretax!AF155</f>
        <v>0</v>
      </c>
      <c r="AB3" s="22">
        <f>CN_Summary_pretax!AG155</f>
        <v>0</v>
      </c>
      <c r="AC3" s="22">
        <f>CN_Summary_pretax!AH155</f>
        <v>0</v>
      </c>
      <c r="AD3" s="22">
        <f>CN_Summary_pretax!AI155</f>
        <v>0</v>
      </c>
      <c r="AE3" s="22">
        <f>CN_Summary_pretax!AJ155</f>
        <v>0</v>
      </c>
      <c r="AF3" s="22">
        <f>CN_Summary_pretax!AK155</f>
        <v>0</v>
      </c>
      <c r="AG3" s="22">
        <f>CN_Summary_pretax!AL155</f>
        <v>0</v>
      </c>
      <c r="AH3" s="22">
        <f>CN_Summary_pretax!AM155</f>
        <v>0</v>
      </c>
      <c r="AI3" s="22">
        <f>CN_Summary_pretax!AN155</f>
        <v>0</v>
      </c>
      <c r="AJ3" s="22">
        <f>CN_Summary_pretax!AO155</f>
        <v>0</v>
      </c>
      <c r="AK3" s="22">
        <f>CN_Summary_pretax!AP155</f>
        <v>0</v>
      </c>
      <c r="AL3" s="22">
        <f>CN_Summary_pretax!AQ155</f>
        <v>0</v>
      </c>
      <c r="AM3" s="22">
        <f>CN_Summary_pretax!AR155</f>
        <v>0</v>
      </c>
      <c r="AN3" s="22">
        <f>CN_Summary_pretax!AS155</f>
        <v>0</v>
      </c>
      <c r="AO3" s="22">
        <f>CN_Summary_pretax!AT155</f>
        <v>0</v>
      </c>
      <c r="AP3" s="22">
        <f>CN_Summary_pretax!AU155</f>
        <v>0</v>
      </c>
    </row>
    <row r="4" spans="1:42">
      <c r="A4" s="115" t="s">
        <v>3670</v>
      </c>
      <c r="B4" s="22">
        <f>CN_Summary_pretax!G156</f>
        <v>4.1892025573563732E-5</v>
      </c>
      <c r="C4" s="22">
        <f>CN_Summary_pretax!H156</f>
        <v>3.9888796235994573E-5</v>
      </c>
      <c r="D4" s="22">
        <f>CN_Summary_pretax!I156</f>
        <v>3.798135906230278E-5</v>
      </c>
      <c r="E4" s="22">
        <f>CN_Summary_pretax!J156</f>
        <v>3.616513337942801E-5</v>
      </c>
      <c r="F4" s="22">
        <f>CN_Summary_pretax!K156</f>
        <v>3.4435757556920858E-5</v>
      </c>
      <c r="G4" s="22">
        <f>CN_Summary_pretax!L156</f>
        <v>3.2789078532572732E-5</v>
      </c>
      <c r="H4" s="22">
        <f>CN_Summary_pretax!M156</f>
        <v>3.1221141838918104E-5</v>
      </c>
      <c r="I4" s="22">
        <f>CN_Summary_pretax!N156</f>
        <v>2.9728182106658292E-5</v>
      </c>
      <c r="J4" s="22">
        <f>CN_Summary_pretax!O156</f>
        <v>2.830661402220077E-5</v>
      </c>
      <c r="K4" s="22">
        <f>CN_Summary_pretax!P156</f>
        <v>2.695302371759867E-5</v>
      </c>
      <c r="L4" s="22">
        <f>CN_Summary_pretax!Q156</f>
        <v>2.5664160572213695E-5</v>
      </c>
      <c r="M4" s="22">
        <f>CN_Summary_pretax!R156</f>
        <v>2.4436929406414257E-5</v>
      </c>
      <c r="N4" s="22">
        <f>CN_Summary_pretax!S156</f>
        <v>2.3268383048562143E-5</v>
      </c>
      <c r="O4" s="22">
        <f>CN_Summary_pretax!T156</f>
        <v>2.2155715257437446E-5</v>
      </c>
      <c r="P4" s="22">
        <f>CN_Summary_pretax!U156</f>
        <v>2.1096253983105187E-5</v>
      </c>
      <c r="Q4" s="22">
        <f>CN_Summary_pretax!V156</f>
        <v>2.0087454950039677E-5</v>
      </c>
      <c r="R4" s="22">
        <f>CN_Summary_pretax!W156</f>
        <v>1.9126895547096606E-5</v>
      </c>
      <c r="S4" s="22">
        <f>CN_Summary_pretax!X156</f>
        <v>1.8212269009659747E-5</v>
      </c>
      <c r="T4" s="22">
        <f>CN_Summary_pretax!Y156</f>
        <v>1.734137887999089E-5</v>
      </c>
      <c r="U4" s="22">
        <f>CN_Summary_pretax!Z156</f>
        <v>1.6512133732479518E-5</v>
      </c>
      <c r="V4" s="22">
        <f>CN_Summary_pretax!AA156</f>
        <v>1.5722542151125137E-5</v>
      </c>
      <c r="W4" s="22">
        <f>CN_Summary_pretax!AB156</f>
        <v>1.4970707947190695E-5</v>
      </c>
      <c r="X4" s="22">
        <f>CN_Summary_pretax!AC156</f>
        <v>1.4254825605542415E-5</v>
      </c>
      <c r="Y4" s="22">
        <f>CN_Summary_pretax!AD156</f>
        <v>1.3573175948740553E-5</v>
      </c>
      <c r="Z4" s="22">
        <f>CN_Summary_pretax!AE156</f>
        <v>1.2924122008468353E-5</v>
      </c>
      <c r="AA4" s="22">
        <f>CN_Summary_pretax!AF156</f>
        <v>1.2306105094384708E-5</v>
      </c>
      <c r="AB4" s="22">
        <f>CN_Summary_pretax!AG156</f>
        <v>1.1717641050959757E-5</v>
      </c>
      <c r="AC4" s="22">
        <f>CN_Summary_pretax!AH156</f>
        <v>1.1157316693304441E-5</v>
      </c>
      <c r="AD4" s="22">
        <f>CN_Summary_pretax!AI156</f>
        <v>1.0623786413434603E-5</v>
      </c>
      <c r="AE4" s="22">
        <f>CN_Summary_pretax!AJ156</f>
        <v>1.0115768948819788E-5</v>
      </c>
      <c r="AF4" s="22">
        <f>CN_Summary_pretax!AK156</f>
        <v>9.6320443054562835E-6</v>
      </c>
      <c r="AG4" s="22">
        <f>CN_Summary_pretax!AL156</f>
        <v>9.1714508280754132E-6</v>
      </c>
      <c r="AH4" s="22">
        <f>CN_Summary_pretax!AM156</f>
        <v>8.7328824104511359E-6</v>
      </c>
      <c r="AI4" s="22">
        <f>CN_Summary_pretax!AN156</f>
        <v>8.3152858391075671E-6</v>
      </c>
      <c r="AJ4" s="22">
        <f>CN_Summary_pretax!AO156</f>
        <v>7.9176582640474227E-6</v>
      </c>
      <c r="AK4" s="22">
        <f>CN_Summary_pretax!AP156</f>
        <v>7.5390447904273766E-6</v>
      </c>
      <c r="AL4" s="22">
        <f>CN_Summary_pretax!AQ156</f>
        <v>7.1785361853967674E-6</v>
      </c>
      <c r="AM4" s="22">
        <f>CN_Summary_pretax!AR156</f>
        <v>6.8352666945926894E-6</v>
      </c>
      <c r="AN4" s="22">
        <f>CN_Summary_pretax!AS156</f>
        <v>6.5084119630478333E-6</v>
      </c>
      <c r="AO4" s="22">
        <f>CN_Summary_pretax!AT156</f>
        <v>6.1971870555181486E-6</v>
      </c>
      <c r="AP4" s="22">
        <f>CN_Summary_pretax!AU156</f>
        <v>5.9008445714762226E-6</v>
      </c>
    </row>
    <row r="5" spans="1:42">
      <c r="A5" s="115" t="s">
        <v>3671</v>
      </c>
      <c r="B5" s="22">
        <f>CN_Summary_pretax!G157</f>
        <v>4.1892025573563732E-5</v>
      </c>
      <c r="C5" s="22">
        <f>CN_Summary_pretax!H157</f>
        <v>3.9888796235994573E-5</v>
      </c>
      <c r="D5" s="22">
        <f>CN_Summary_pretax!I157</f>
        <v>3.798135906230278E-5</v>
      </c>
      <c r="E5" s="22">
        <f>CN_Summary_pretax!J157</f>
        <v>3.616513337942801E-5</v>
      </c>
      <c r="F5" s="22">
        <f>CN_Summary_pretax!K157</f>
        <v>3.4435757556920858E-5</v>
      </c>
      <c r="G5" s="22">
        <f>CN_Summary_pretax!L157</f>
        <v>3.2789078532572732E-5</v>
      </c>
      <c r="H5" s="22">
        <f>CN_Summary_pretax!M157</f>
        <v>3.1221141838918104E-5</v>
      </c>
      <c r="I5" s="22">
        <f>CN_Summary_pretax!N157</f>
        <v>2.9728182106658292E-5</v>
      </c>
      <c r="J5" s="22">
        <f>CN_Summary_pretax!O157</f>
        <v>2.830661402220077E-5</v>
      </c>
      <c r="K5" s="22">
        <f>CN_Summary_pretax!P157</f>
        <v>2.695302371759867E-5</v>
      </c>
      <c r="L5" s="22">
        <f>CN_Summary_pretax!Q157</f>
        <v>2.5664160572213695E-5</v>
      </c>
      <c r="M5" s="22">
        <f>CN_Summary_pretax!R157</f>
        <v>2.4436929406414257E-5</v>
      </c>
      <c r="N5" s="22">
        <f>CN_Summary_pretax!S157</f>
        <v>2.3268383048562143E-5</v>
      </c>
      <c r="O5" s="22">
        <f>CN_Summary_pretax!T157</f>
        <v>2.2155715257437446E-5</v>
      </c>
      <c r="P5" s="22">
        <f>CN_Summary_pretax!U157</f>
        <v>2.1096253983105187E-5</v>
      </c>
      <c r="Q5" s="22">
        <f>CN_Summary_pretax!V157</f>
        <v>2.0087454950039677E-5</v>
      </c>
      <c r="R5" s="22">
        <f>CN_Summary_pretax!W157</f>
        <v>1.9126895547096606E-5</v>
      </c>
      <c r="S5" s="22">
        <f>CN_Summary_pretax!X157</f>
        <v>1.8212269009659747E-5</v>
      </c>
      <c r="T5" s="22">
        <f>CN_Summary_pretax!Y157</f>
        <v>1.734137887999089E-5</v>
      </c>
      <c r="U5" s="22">
        <f>CN_Summary_pretax!Z157</f>
        <v>1.6512133732479518E-5</v>
      </c>
      <c r="V5" s="22">
        <f>CN_Summary_pretax!AA157</f>
        <v>1.5722542151125137E-5</v>
      </c>
      <c r="W5" s="22">
        <f>CN_Summary_pretax!AB157</f>
        <v>1.4970707947190695E-5</v>
      </c>
      <c r="X5" s="22">
        <f>CN_Summary_pretax!AC157</f>
        <v>1.4254825605542415E-5</v>
      </c>
      <c r="Y5" s="22">
        <f>CN_Summary_pretax!AD157</f>
        <v>1.3573175948740553E-5</v>
      </c>
      <c r="Z5" s="22">
        <f>CN_Summary_pretax!AE157</f>
        <v>1.2924122008468353E-5</v>
      </c>
      <c r="AA5" s="22">
        <f>CN_Summary_pretax!AF157</f>
        <v>1.2306105094384708E-5</v>
      </c>
      <c r="AB5" s="22">
        <f>CN_Summary_pretax!AG157</f>
        <v>1.1717641050959757E-5</v>
      </c>
      <c r="AC5" s="22">
        <f>CN_Summary_pretax!AH157</f>
        <v>1.1157316693304441E-5</v>
      </c>
      <c r="AD5" s="22">
        <f>CN_Summary_pretax!AI157</f>
        <v>1.0623786413434603E-5</v>
      </c>
      <c r="AE5" s="22">
        <f>CN_Summary_pretax!AJ157</f>
        <v>1.0115768948819788E-5</v>
      </c>
      <c r="AF5" s="22">
        <f>CN_Summary_pretax!AK157</f>
        <v>9.6320443054562835E-6</v>
      </c>
      <c r="AG5" s="22">
        <f>CN_Summary_pretax!AL157</f>
        <v>9.1714508280754132E-6</v>
      </c>
      <c r="AH5" s="22">
        <f>CN_Summary_pretax!AM157</f>
        <v>8.7328824104511359E-6</v>
      </c>
      <c r="AI5" s="22">
        <f>CN_Summary_pretax!AN157</f>
        <v>8.3152858391075671E-6</v>
      </c>
      <c r="AJ5" s="22">
        <f>CN_Summary_pretax!AO157</f>
        <v>7.9176582640474227E-6</v>
      </c>
      <c r="AK5" s="22">
        <f>CN_Summary_pretax!AP157</f>
        <v>7.5390447904273766E-6</v>
      </c>
      <c r="AL5" s="22">
        <f>CN_Summary_pretax!AQ157</f>
        <v>7.1785361853967674E-6</v>
      </c>
      <c r="AM5" s="22">
        <f>CN_Summary_pretax!AR157</f>
        <v>6.8352666945926894E-6</v>
      </c>
      <c r="AN5" s="22">
        <f>CN_Summary_pretax!AS157</f>
        <v>6.5084119630478333E-6</v>
      </c>
      <c r="AO5" s="22">
        <f>CN_Summary_pretax!AT157</f>
        <v>6.1971870555181486E-6</v>
      </c>
      <c r="AP5" s="22">
        <f>CN_Summary_pretax!AU157</f>
        <v>5.9008445714762226E-6</v>
      </c>
    </row>
    <row r="6" spans="1:42">
      <c r="A6" s="115" t="s">
        <v>3672</v>
      </c>
      <c r="B6" s="22">
        <f>CN_Summary_pretax!G158</f>
        <v>4.1892025573563732E-5</v>
      </c>
      <c r="C6" s="22">
        <f>CN_Summary_pretax!H158</f>
        <v>3.9888796235994573E-5</v>
      </c>
      <c r="D6" s="22">
        <f>CN_Summary_pretax!I158</f>
        <v>3.798135906230278E-5</v>
      </c>
      <c r="E6" s="22">
        <f>CN_Summary_pretax!J158</f>
        <v>3.616513337942801E-5</v>
      </c>
      <c r="F6" s="22">
        <f>CN_Summary_pretax!K158</f>
        <v>3.4435757556920858E-5</v>
      </c>
      <c r="G6" s="22">
        <f>CN_Summary_pretax!L158</f>
        <v>3.2789078532572732E-5</v>
      </c>
      <c r="H6" s="22">
        <f>CN_Summary_pretax!M158</f>
        <v>3.1221141838918104E-5</v>
      </c>
      <c r="I6" s="22">
        <f>CN_Summary_pretax!N158</f>
        <v>2.9728182106658292E-5</v>
      </c>
      <c r="J6" s="22">
        <f>CN_Summary_pretax!O158</f>
        <v>2.830661402220077E-5</v>
      </c>
      <c r="K6" s="22">
        <f>CN_Summary_pretax!P158</f>
        <v>2.695302371759867E-5</v>
      </c>
      <c r="L6" s="22">
        <f>CN_Summary_pretax!Q158</f>
        <v>2.5664160572213695E-5</v>
      </c>
      <c r="M6" s="22">
        <f>CN_Summary_pretax!R158</f>
        <v>2.4436929406414257E-5</v>
      </c>
      <c r="N6" s="22">
        <f>CN_Summary_pretax!S158</f>
        <v>2.3268383048562143E-5</v>
      </c>
      <c r="O6" s="22">
        <f>CN_Summary_pretax!T158</f>
        <v>2.2155715257437446E-5</v>
      </c>
      <c r="P6" s="22">
        <f>CN_Summary_pretax!U158</f>
        <v>2.1096253983105187E-5</v>
      </c>
      <c r="Q6" s="22">
        <f>CN_Summary_pretax!V158</f>
        <v>2.0087454950039677E-5</v>
      </c>
      <c r="R6" s="22">
        <f>CN_Summary_pretax!W158</f>
        <v>1.9126895547096606E-5</v>
      </c>
      <c r="S6" s="22">
        <f>CN_Summary_pretax!X158</f>
        <v>1.8212269009659747E-5</v>
      </c>
      <c r="T6" s="22">
        <f>CN_Summary_pretax!Y158</f>
        <v>1.734137887999089E-5</v>
      </c>
      <c r="U6" s="22">
        <f>CN_Summary_pretax!Z158</f>
        <v>1.6512133732479518E-5</v>
      </c>
      <c r="V6" s="22">
        <f>CN_Summary_pretax!AA158</f>
        <v>1.5722542151125137E-5</v>
      </c>
      <c r="W6" s="22">
        <f>CN_Summary_pretax!AB158</f>
        <v>1.4970707947190695E-5</v>
      </c>
      <c r="X6" s="22">
        <f>CN_Summary_pretax!AC158</f>
        <v>1.4254825605542415E-5</v>
      </c>
      <c r="Y6" s="22">
        <f>CN_Summary_pretax!AD158</f>
        <v>1.3573175948740553E-5</v>
      </c>
      <c r="Z6" s="22">
        <f>CN_Summary_pretax!AE158</f>
        <v>1.2924122008468353E-5</v>
      </c>
      <c r="AA6" s="22">
        <f>CN_Summary_pretax!AF158</f>
        <v>1.2306105094384708E-5</v>
      </c>
      <c r="AB6" s="22">
        <f>CN_Summary_pretax!AG158</f>
        <v>1.1717641050959757E-5</v>
      </c>
      <c r="AC6" s="22">
        <f>CN_Summary_pretax!AH158</f>
        <v>1.1157316693304441E-5</v>
      </c>
      <c r="AD6" s="22">
        <f>CN_Summary_pretax!AI158</f>
        <v>1.0623786413434603E-5</v>
      </c>
      <c r="AE6" s="22">
        <f>CN_Summary_pretax!AJ158</f>
        <v>1.0115768948819788E-5</v>
      </c>
      <c r="AF6" s="22">
        <f>CN_Summary_pretax!AK158</f>
        <v>9.6320443054562835E-6</v>
      </c>
      <c r="AG6" s="22">
        <f>CN_Summary_pretax!AL158</f>
        <v>9.1714508280754132E-6</v>
      </c>
      <c r="AH6" s="22">
        <f>CN_Summary_pretax!AM158</f>
        <v>8.7328824104511359E-6</v>
      </c>
      <c r="AI6" s="22">
        <f>CN_Summary_pretax!AN158</f>
        <v>8.3152858391075671E-6</v>
      </c>
      <c r="AJ6" s="22">
        <f>CN_Summary_pretax!AO158</f>
        <v>7.9176582640474227E-6</v>
      </c>
      <c r="AK6" s="22">
        <f>CN_Summary_pretax!AP158</f>
        <v>7.5390447904273766E-6</v>
      </c>
      <c r="AL6" s="22">
        <f>CN_Summary_pretax!AQ158</f>
        <v>7.1785361853967674E-6</v>
      </c>
      <c r="AM6" s="22">
        <f>CN_Summary_pretax!AR158</f>
        <v>6.8352666945926894E-6</v>
      </c>
      <c r="AN6" s="22">
        <f>CN_Summary_pretax!AS158</f>
        <v>6.5084119630478333E-6</v>
      </c>
      <c r="AO6" s="22">
        <f>CN_Summary_pretax!AT158</f>
        <v>6.1971870555181486E-6</v>
      </c>
      <c r="AP6" s="22">
        <f>CN_Summary_pretax!AU158</f>
        <v>5.9008445714762226E-6</v>
      </c>
    </row>
    <row r="7" spans="1:42">
      <c r="A7" s="115" t="s">
        <v>3673</v>
      </c>
      <c r="B7" s="22">
        <f>CN_Summary_pretax!G159</f>
        <v>4.1892025573563732E-5</v>
      </c>
      <c r="C7" s="22">
        <f>CN_Summary_pretax!H159</f>
        <v>3.9888796235994573E-5</v>
      </c>
      <c r="D7" s="22">
        <f>CN_Summary_pretax!I159</f>
        <v>3.798135906230278E-5</v>
      </c>
      <c r="E7" s="22">
        <f>CN_Summary_pretax!J159</f>
        <v>3.616513337942801E-5</v>
      </c>
      <c r="F7" s="22">
        <f>CN_Summary_pretax!K159</f>
        <v>3.4435757556920858E-5</v>
      </c>
      <c r="G7" s="22">
        <f>CN_Summary_pretax!L159</f>
        <v>3.2789078532572732E-5</v>
      </c>
      <c r="H7" s="22">
        <f>CN_Summary_pretax!M159</f>
        <v>3.1221141838918104E-5</v>
      </c>
      <c r="I7" s="22">
        <f>CN_Summary_pretax!N159</f>
        <v>2.9728182106658292E-5</v>
      </c>
      <c r="J7" s="22">
        <f>CN_Summary_pretax!O159</f>
        <v>2.830661402220077E-5</v>
      </c>
      <c r="K7" s="22">
        <f>CN_Summary_pretax!P159</f>
        <v>2.695302371759867E-5</v>
      </c>
      <c r="L7" s="22">
        <f>CN_Summary_pretax!Q159</f>
        <v>2.5664160572213695E-5</v>
      </c>
      <c r="M7" s="22">
        <f>CN_Summary_pretax!R159</f>
        <v>2.4436929406414257E-5</v>
      </c>
      <c r="N7" s="22">
        <f>CN_Summary_pretax!S159</f>
        <v>2.3268383048562143E-5</v>
      </c>
      <c r="O7" s="22">
        <f>CN_Summary_pretax!T159</f>
        <v>2.2155715257437446E-5</v>
      </c>
      <c r="P7" s="22">
        <f>CN_Summary_pretax!U159</f>
        <v>2.1096253983105187E-5</v>
      </c>
      <c r="Q7" s="22">
        <f>CN_Summary_pretax!V159</f>
        <v>2.0087454950039677E-5</v>
      </c>
      <c r="R7" s="22">
        <f>CN_Summary_pretax!W159</f>
        <v>1.9126895547096606E-5</v>
      </c>
      <c r="S7" s="22">
        <f>CN_Summary_pretax!X159</f>
        <v>1.8212269009659747E-5</v>
      </c>
      <c r="T7" s="22">
        <f>CN_Summary_pretax!Y159</f>
        <v>1.734137887999089E-5</v>
      </c>
      <c r="U7" s="22">
        <f>CN_Summary_pretax!Z159</f>
        <v>1.6512133732479518E-5</v>
      </c>
      <c r="V7" s="22">
        <f>CN_Summary_pretax!AA159</f>
        <v>1.5722542151125137E-5</v>
      </c>
      <c r="W7" s="22">
        <f>CN_Summary_pretax!AB159</f>
        <v>1.4970707947190695E-5</v>
      </c>
      <c r="X7" s="22">
        <f>CN_Summary_pretax!AC159</f>
        <v>1.4254825605542415E-5</v>
      </c>
      <c r="Y7" s="22">
        <f>CN_Summary_pretax!AD159</f>
        <v>1.3573175948740553E-5</v>
      </c>
      <c r="Z7" s="22">
        <f>CN_Summary_pretax!AE159</f>
        <v>1.2924122008468353E-5</v>
      </c>
      <c r="AA7" s="22">
        <f>CN_Summary_pretax!AF159</f>
        <v>1.2306105094384708E-5</v>
      </c>
      <c r="AB7" s="22">
        <f>CN_Summary_pretax!AG159</f>
        <v>1.1717641050959757E-5</v>
      </c>
      <c r="AC7" s="22">
        <f>CN_Summary_pretax!AH159</f>
        <v>1.1157316693304441E-5</v>
      </c>
      <c r="AD7" s="22">
        <f>CN_Summary_pretax!AI159</f>
        <v>1.0623786413434603E-5</v>
      </c>
      <c r="AE7" s="22">
        <f>CN_Summary_pretax!AJ159</f>
        <v>1.0115768948819788E-5</v>
      </c>
      <c r="AF7" s="22">
        <f>CN_Summary_pretax!AK159</f>
        <v>9.6320443054562835E-6</v>
      </c>
      <c r="AG7" s="22">
        <f>CN_Summary_pretax!AL159</f>
        <v>9.1714508280754132E-6</v>
      </c>
      <c r="AH7" s="22">
        <f>CN_Summary_pretax!AM159</f>
        <v>8.7328824104511359E-6</v>
      </c>
      <c r="AI7" s="22">
        <f>CN_Summary_pretax!AN159</f>
        <v>8.3152858391075671E-6</v>
      </c>
      <c r="AJ7" s="22">
        <f>CN_Summary_pretax!AO159</f>
        <v>7.9176582640474227E-6</v>
      </c>
      <c r="AK7" s="22">
        <f>CN_Summary_pretax!AP159</f>
        <v>7.5390447904273766E-6</v>
      </c>
      <c r="AL7" s="22">
        <f>CN_Summary_pretax!AQ159</f>
        <v>7.1785361853967674E-6</v>
      </c>
      <c r="AM7" s="22">
        <f>CN_Summary_pretax!AR159</f>
        <v>6.8352666945926894E-6</v>
      </c>
      <c r="AN7" s="22">
        <f>CN_Summary_pretax!AS159</f>
        <v>6.5084119630478333E-6</v>
      </c>
      <c r="AO7" s="22">
        <f>CN_Summary_pretax!AT159</f>
        <v>6.1971870555181486E-6</v>
      </c>
      <c r="AP7" s="22">
        <f>CN_Summary_pretax!AU159</f>
        <v>5.9008445714762226E-6</v>
      </c>
    </row>
    <row r="8" spans="1:42">
      <c r="A8" s="115" t="s">
        <v>3674</v>
      </c>
      <c r="B8" s="22">
        <f>CN_Summary_pretax!G160</f>
        <v>0</v>
      </c>
      <c r="C8" s="22">
        <f>CN_Summary_pretax!H160</f>
        <v>0</v>
      </c>
      <c r="D8" s="22">
        <f>CN_Summary_pretax!I160</f>
        <v>0</v>
      </c>
      <c r="E8" s="22">
        <f>CN_Summary_pretax!J160</f>
        <v>0</v>
      </c>
      <c r="F8" s="22">
        <f>CN_Summary_pretax!K160</f>
        <v>0</v>
      </c>
      <c r="G8" s="22">
        <f>CN_Summary_pretax!L160</f>
        <v>0</v>
      </c>
      <c r="H8" s="22">
        <f>CN_Summary_pretax!M160</f>
        <v>0</v>
      </c>
      <c r="I8" s="22">
        <f>CN_Summary_pretax!N160</f>
        <v>0</v>
      </c>
      <c r="J8" s="22">
        <f>CN_Summary_pretax!O160</f>
        <v>0</v>
      </c>
      <c r="K8" s="22">
        <f>CN_Summary_pretax!P160</f>
        <v>0</v>
      </c>
      <c r="L8" s="22">
        <f>CN_Summary_pretax!Q160</f>
        <v>0</v>
      </c>
      <c r="M8" s="22">
        <f>CN_Summary_pretax!R160</f>
        <v>0</v>
      </c>
      <c r="N8" s="22">
        <f>CN_Summary_pretax!S160</f>
        <v>0</v>
      </c>
      <c r="O8" s="22">
        <f>CN_Summary_pretax!T160</f>
        <v>0</v>
      </c>
      <c r="P8" s="22">
        <f>CN_Summary_pretax!U160</f>
        <v>0</v>
      </c>
      <c r="Q8" s="22">
        <f>CN_Summary_pretax!V160</f>
        <v>0</v>
      </c>
      <c r="R8" s="22">
        <f>CN_Summary_pretax!W160</f>
        <v>0</v>
      </c>
      <c r="S8" s="22">
        <f>CN_Summary_pretax!X160</f>
        <v>0</v>
      </c>
      <c r="T8" s="22">
        <f>CN_Summary_pretax!Y160</f>
        <v>0</v>
      </c>
      <c r="U8" s="22">
        <f>CN_Summary_pretax!Z160</f>
        <v>0</v>
      </c>
      <c r="V8" s="22">
        <f>CN_Summary_pretax!AA160</f>
        <v>0</v>
      </c>
      <c r="W8" s="22">
        <f>CN_Summary_pretax!AB160</f>
        <v>0</v>
      </c>
      <c r="X8" s="22">
        <f>CN_Summary_pretax!AC160</f>
        <v>0</v>
      </c>
      <c r="Y8" s="22">
        <f>CN_Summary_pretax!AD160</f>
        <v>0</v>
      </c>
      <c r="Z8" s="22">
        <f>CN_Summary_pretax!AE160</f>
        <v>0</v>
      </c>
      <c r="AA8" s="22">
        <f>CN_Summary_pretax!AF160</f>
        <v>0</v>
      </c>
      <c r="AB8" s="22">
        <f>CN_Summary_pretax!AG160</f>
        <v>0</v>
      </c>
      <c r="AC8" s="22">
        <f>CN_Summary_pretax!AH160</f>
        <v>0</v>
      </c>
      <c r="AD8" s="22">
        <f>CN_Summary_pretax!AI160</f>
        <v>0</v>
      </c>
      <c r="AE8" s="22">
        <f>CN_Summary_pretax!AJ160</f>
        <v>0</v>
      </c>
      <c r="AF8" s="22">
        <f>CN_Summary_pretax!AK160</f>
        <v>0</v>
      </c>
      <c r="AG8" s="22">
        <f>CN_Summary_pretax!AL160</f>
        <v>0</v>
      </c>
      <c r="AH8" s="22">
        <f>CN_Summary_pretax!AM160</f>
        <v>0</v>
      </c>
      <c r="AI8" s="22">
        <f>CN_Summary_pretax!AN160</f>
        <v>0</v>
      </c>
      <c r="AJ8" s="22">
        <f>CN_Summary_pretax!AO160</f>
        <v>0</v>
      </c>
      <c r="AK8" s="22">
        <f>CN_Summary_pretax!AP160</f>
        <v>0</v>
      </c>
      <c r="AL8" s="22">
        <f>CN_Summary_pretax!AQ160</f>
        <v>0</v>
      </c>
      <c r="AM8" s="22">
        <f>CN_Summary_pretax!AR160</f>
        <v>0</v>
      </c>
      <c r="AN8" s="22">
        <f>CN_Summary_pretax!AS160</f>
        <v>0</v>
      </c>
      <c r="AO8" s="22">
        <f>CN_Summary_pretax!AT160</f>
        <v>0</v>
      </c>
      <c r="AP8" s="22">
        <f>CN_Summary_pretax!AU160</f>
        <v>0</v>
      </c>
    </row>
    <row r="9" spans="1:42">
      <c r="A9" s="115" t="s">
        <v>3675</v>
      </c>
      <c r="B9" s="22">
        <f>CN_Summary_pretax!G161</f>
        <v>4.1892025573563732E-5</v>
      </c>
      <c r="C9" s="22">
        <f>CN_Summary_pretax!H161</f>
        <v>3.9888796235994573E-5</v>
      </c>
      <c r="D9" s="22">
        <f>CN_Summary_pretax!I161</f>
        <v>3.798135906230278E-5</v>
      </c>
      <c r="E9" s="22">
        <f>CN_Summary_pretax!J161</f>
        <v>3.616513337942801E-5</v>
      </c>
      <c r="F9" s="22">
        <f>CN_Summary_pretax!K161</f>
        <v>3.4435757556920858E-5</v>
      </c>
      <c r="G9" s="22">
        <f>CN_Summary_pretax!L161</f>
        <v>3.2789078532572732E-5</v>
      </c>
      <c r="H9" s="22">
        <f>CN_Summary_pretax!M161</f>
        <v>3.1221141838918104E-5</v>
      </c>
      <c r="I9" s="22">
        <f>CN_Summary_pretax!N161</f>
        <v>2.9728182106658292E-5</v>
      </c>
      <c r="J9" s="22">
        <f>CN_Summary_pretax!O161</f>
        <v>2.830661402220077E-5</v>
      </c>
      <c r="K9" s="22">
        <f>CN_Summary_pretax!P161</f>
        <v>2.695302371759867E-5</v>
      </c>
      <c r="L9" s="22">
        <f>CN_Summary_pretax!Q161</f>
        <v>2.5664160572213695E-5</v>
      </c>
      <c r="M9" s="22">
        <f>CN_Summary_pretax!R161</f>
        <v>2.4436929406414257E-5</v>
      </c>
      <c r="N9" s="22">
        <f>CN_Summary_pretax!S161</f>
        <v>2.3268383048562143E-5</v>
      </c>
      <c r="O9" s="22">
        <f>CN_Summary_pretax!T161</f>
        <v>2.2155715257437446E-5</v>
      </c>
      <c r="P9" s="22">
        <f>CN_Summary_pretax!U161</f>
        <v>2.1096253983105187E-5</v>
      </c>
      <c r="Q9" s="22">
        <f>CN_Summary_pretax!V161</f>
        <v>2.0087454950039677E-5</v>
      </c>
      <c r="R9" s="22">
        <f>CN_Summary_pretax!W161</f>
        <v>1.9126895547096606E-5</v>
      </c>
      <c r="S9" s="22">
        <f>CN_Summary_pretax!X161</f>
        <v>1.8212269009659747E-5</v>
      </c>
      <c r="T9" s="22">
        <f>CN_Summary_pretax!Y161</f>
        <v>1.734137887999089E-5</v>
      </c>
      <c r="U9" s="22">
        <f>CN_Summary_pretax!Z161</f>
        <v>1.6512133732479518E-5</v>
      </c>
      <c r="V9" s="22">
        <f>CN_Summary_pretax!AA161</f>
        <v>1.5722542151125137E-5</v>
      </c>
      <c r="W9" s="22">
        <f>CN_Summary_pretax!AB161</f>
        <v>1.4970707947190695E-5</v>
      </c>
      <c r="X9" s="22">
        <f>CN_Summary_pretax!AC161</f>
        <v>1.4254825605542415E-5</v>
      </c>
      <c r="Y9" s="22">
        <f>CN_Summary_pretax!AD161</f>
        <v>1.3573175948740553E-5</v>
      </c>
      <c r="Z9" s="22">
        <f>CN_Summary_pretax!AE161</f>
        <v>1.2924122008468353E-5</v>
      </c>
      <c r="AA9" s="22">
        <f>CN_Summary_pretax!AF161</f>
        <v>1.2306105094384708E-5</v>
      </c>
      <c r="AB9" s="22">
        <f>CN_Summary_pretax!AG161</f>
        <v>1.1717641050959757E-5</v>
      </c>
      <c r="AC9" s="22">
        <f>CN_Summary_pretax!AH161</f>
        <v>1.1157316693304441E-5</v>
      </c>
      <c r="AD9" s="22">
        <f>CN_Summary_pretax!AI161</f>
        <v>1.0623786413434603E-5</v>
      </c>
      <c r="AE9" s="22">
        <f>CN_Summary_pretax!AJ161</f>
        <v>1.0115768948819788E-5</v>
      </c>
      <c r="AF9" s="22">
        <f>CN_Summary_pretax!AK161</f>
        <v>9.6320443054562835E-6</v>
      </c>
      <c r="AG9" s="22">
        <f>CN_Summary_pretax!AL161</f>
        <v>9.1714508280754132E-6</v>
      </c>
      <c r="AH9" s="22">
        <f>CN_Summary_pretax!AM161</f>
        <v>8.7328824104511359E-6</v>
      </c>
      <c r="AI9" s="22">
        <f>CN_Summary_pretax!AN161</f>
        <v>8.3152858391075671E-6</v>
      </c>
      <c r="AJ9" s="22">
        <f>CN_Summary_pretax!AO161</f>
        <v>7.9176582640474227E-6</v>
      </c>
      <c r="AK9" s="22">
        <f>CN_Summary_pretax!AP161</f>
        <v>7.5390447904273766E-6</v>
      </c>
      <c r="AL9" s="22">
        <f>CN_Summary_pretax!AQ161</f>
        <v>7.1785361853967674E-6</v>
      </c>
      <c r="AM9" s="22">
        <f>CN_Summary_pretax!AR161</f>
        <v>6.8352666945926894E-6</v>
      </c>
      <c r="AN9" s="22">
        <f>CN_Summary_pretax!AS161</f>
        <v>6.5084119630478333E-6</v>
      </c>
      <c r="AO9" s="22">
        <f>CN_Summary_pretax!AT161</f>
        <v>6.1971870555181486E-6</v>
      </c>
      <c r="AP9" s="22">
        <f>CN_Summary_pretax!AU161</f>
        <v>5.9008445714762226E-6</v>
      </c>
    </row>
  </sheetData>
  <phoneticPr fontId="4"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186C6-A661-4D59-A242-04B6E035641B}">
  <sheetPr>
    <tabColor rgb="FF002060"/>
  </sheetPr>
  <dimension ref="A1:AP9"/>
  <sheetViews>
    <sheetView topLeftCell="S1" workbookViewId="0">
      <selection activeCell="W4" sqref="W4"/>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CN_Summary_pretax!G164</f>
        <v>0</v>
      </c>
      <c r="C2" s="22">
        <f>CN_Summary_pretax!H164</f>
        <v>0</v>
      </c>
      <c r="D2" s="22">
        <f>CN_Summary_pretax!I164</f>
        <v>0</v>
      </c>
      <c r="E2" s="22">
        <f>CN_Summary_pretax!J164</f>
        <v>0</v>
      </c>
      <c r="F2" s="22">
        <f>CN_Summary_pretax!K164</f>
        <v>0</v>
      </c>
      <c r="G2" s="22">
        <f>CN_Summary_pretax!L164</f>
        <v>0</v>
      </c>
      <c r="H2" s="22">
        <f>CN_Summary_pretax!M164</f>
        <v>0</v>
      </c>
      <c r="I2" s="22">
        <f>CN_Summary_pretax!N164</f>
        <v>0</v>
      </c>
      <c r="J2" s="22">
        <f>CN_Summary_pretax!O164</f>
        <v>0</v>
      </c>
      <c r="K2" s="22">
        <f>CN_Summary_pretax!P164</f>
        <v>0</v>
      </c>
      <c r="L2" s="22">
        <f>CN_Summary_pretax!Q164</f>
        <v>0</v>
      </c>
      <c r="M2" s="22">
        <f>CN_Summary_pretax!R164</f>
        <v>0</v>
      </c>
      <c r="N2" s="22">
        <f>CN_Summary_pretax!S164</f>
        <v>0</v>
      </c>
      <c r="O2" s="22">
        <f>CN_Summary_pretax!T164</f>
        <v>0</v>
      </c>
      <c r="P2" s="22">
        <f>CN_Summary_pretax!U164</f>
        <v>0</v>
      </c>
      <c r="Q2" s="22">
        <f>CN_Summary_pretax!V164</f>
        <v>0</v>
      </c>
      <c r="R2" s="22">
        <f>CN_Summary_pretax!W164</f>
        <v>0</v>
      </c>
      <c r="S2" s="22">
        <f>CN_Summary_pretax!X164</f>
        <v>0</v>
      </c>
      <c r="T2" s="22">
        <f>CN_Summary_pretax!Y164</f>
        <v>0</v>
      </c>
      <c r="U2" s="22">
        <f>CN_Summary_pretax!Z164</f>
        <v>0</v>
      </c>
      <c r="V2" s="22">
        <f>CN_Summary_pretax!AA164</f>
        <v>0</v>
      </c>
      <c r="W2" s="22">
        <f>CN_Summary_pretax!AB164</f>
        <v>0</v>
      </c>
      <c r="X2" s="22">
        <f>CN_Summary_pretax!AC164</f>
        <v>0</v>
      </c>
      <c r="Y2" s="22">
        <f>CN_Summary_pretax!AD164</f>
        <v>0</v>
      </c>
      <c r="Z2" s="22">
        <f>CN_Summary_pretax!AE164</f>
        <v>0</v>
      </c>
      <c r="AA2" s="22">
        <f>CN_Summary_pretax!AF164</f>
        <v>0</v>
      </c>
      <c r="AB2" s="22">
        <f>CN_Summary_pretax!AG164</f>
        <v>0</v>
      </c>
      <c r="AC2" s="22">
        <f>CN_Summary_pretax!AH164</f>
        <v>0</v>
      </c>
      <c r="AD2" s="22">
        <f>CN_Summary_pretax!AI164</f>
        <v>0</v>
      </c>
      <c r="AE2" s="22">
        <f>CN_Summary_pretax!AJ164</f>
        <v>0</v>
      </c>
      <c r="AF2" s="22">
        <f>CN_Summary_pretax!AK164</f>
        <v>0</v>
      </c>
      <c r="AG2" s="22">
        <f>CN_Summary_pretax!AL164</f>
        <v>0</v>
      </c>
      <c r="AH2" s="22">
        <f>CN_Summary_pretax!AM164</f>
        <v>0</v>
      </c>
      <c r="AI2" s="22">
        <f>CN_Summary_pretax!AN164</f>
        <v>0</v>
      </c>
      <c r="AJ2" s="22">
        <f>CN_Summary_pretax!AO164</f>
        <v>0</v>
      </c>
      <c r="AK2" s="22">
        <f>CN_Summary_pretax!AP164</f>
        <v>0</v>
      </c>
      <c r="AL2" s="22">
        <f>CN_Summary_pretax!AQ164</f>
        <v>0</v>
      </c>
      <c r="AM2" s="22">
        <f>CN_Summary_pretax!AR164</f>
        <v>0</v>
      </c>
      <c r="AN2" s="22">
        <f>CN_Summary_pretax!AS164</f>
        <v>0</v>
      </c>
      <c r="AO2" s="22">
        <f>CN_Summary_pretax!AT164</f>
        <v>0</v>
      </c>
      <c r="AP2" s="22">
        <f>CN_Summary_pretax!AU164</f>
        <v>0</v>
      </c>
    </row>
    <row r="3" spans="1:42">
      <c r="A3" s="115" t="s">
        <v>3669</v>
      </c>
      <c r="B3" s="22">
        <f>CN_Summary_pretax!G165</f>
        <v>0</v>
      </c>
      <c r="C3" s="22">
        <f>CN_Summary_pretax!H165</f>
        <v>0</v>
      </c>
      <c r="D3" s="22">
        <f>CN_Summary_pretax!I165</f>
        <v>0</v>
      </c>
      <c r="E3" s="22">
        <f>CN_Summary_pretax!J165</f>
        <v>0</v>
      </c>
      <c r="F3" s="22">
        <f>CN_Summary_pretax!K165</f>
        <v>0</v>
      </c>
      <c r="G3" s="22">
        <f>CN_Summary_pretax!L165</f>
        <v>0</v>
      </c>
      <c r="H3" s="22">
        <f>CN_Summary_pretax!M165</f>
        <v>0</v>
      </c>
      <c r="I3" s="22">
        <f>CN_Summary_pretax!N165</f>
        <v>0</v>
      </c>
      <c r="J3" s="22">
        <f>CN_Summary_pretax!O165</f>
        <v>0</v>
      </c>
      <c r="K3" s="22">
        <f>CN_Summary_pretax!P165</f>
        <v>0</v>
      </c>
      <c r="L3" s="22">
        <f>CN_Summary_pretax!Q165</f>
        <v>0</v>
      </c>
      <c r="M3" s="22">
        <f>CN_Summary_pretax!R165</f>
        <v>0</v>
      </c>
      <c r="N3" s="22">
        <f>CN_Summary_pretax!S165</f>
        <v>0</v>
      </c>
      <c r="O3" s="22">
        <f>CN_Summary_pretax!T165</f>
        <v>0</v>
      </c>
      <c r="P3" s="22">
        <f>CN_Summary_pretax!U165</f>
        <v>0</v>
      </c>
      <c r="Q3" s="22">
        <f>CN_Summary_pretax!V165</f>
        <v>0</v>
      </c>
      <c r="R3" s="22">
        <f>CN_Summary_pretax!W165</f>
        <v>0</v>
      </c>
      <c r="S3" s="22">
        <f>CN_Summary_pretax!X165</f>
        <v>0</v>
      </c>
      <c r="T3" s="22">
        <f>CN_Summary_pretax!Y165</f>
        <v>0</v>
      </c>
      <c r="U3" s="22">
        <f>CN_Summary_pretax!Z165</f>
        <v>0</v>
      </c>
      <c r="V3" s="22">
        <f>CN_Summary_pretax!AA165</f>
        <v>0</v>
      </c>
      <c r="W3" s="22">
        <f>CN_Summary_pretax!AB165</f>
        <v>0</v>
      </c>
      <c r="X3" s="22">
        <f>CN_Summary_pretax!AC165</f>
        <v>0</v>
      </c>
      <c r="Y3" s="22">
        <f>CN_Summary_pretax!AD165</f>
        <v>0</v>
      </c>
      <c r="Z3" s="22">
        <f>CN_Summary_pretax!AE165</f>
        <v>0</v>
      </c>
      <c r="AA3" s="22">
        <f>CN_Summary_pretax!AF165</f>
        <v>0</v>
      </c>
      <c r="AB3" s="22">
        <f>CN_Summary_pretax!AG165</f>
        <v>0</v>
      </c>
      <c r="AC3" s="22">
        <f>CN_Summary_pretax!AH165</f>
        <v>0</v>
      </c>
      <c r="AD3" s="22">
        <f>CN_Summary_pretax!AI165</f>
        <v>0</v>
      </c>
      <c r="AE3" s="22">
        <f>CN_Summary_pretax!AJ165</f>
        <v>0</v>
      </c>
      <c r="AF3" s="22">
        <f>CN_Summary_pretax!AK165</f>
        <v>0</v>
      </c>
      <c r="AG3" s="22">
        <f>CN_Summary_pretax!AL165</f>
        <v>0</v>
      </c>
      <c r="AH3" s="22">
        <f>CN_Summary_pretax!AM165</f>
        <v>0</v>
      </c>
      <c r="AI3" s="22">
        <f>CN_Summary_pretax!AN165</f>
        <v>0</v>
      </c>
      <c r="AJ3" s="22">
        <f>CN_Summary_pretax!AO165</f>
        <v>0</v>
      </c>
      <c r="AK3" s="22">
        <f>CN_Summary_pretax!AP165</f>
        <v>0</v>
      </c>
      <c r="AL3" s="22">
        <f>CN_Summary_pretax!AQ165</f>
        <v>0</v>
      </c>
      <c r="AM3" s="22">
        <f>CN_Summary_pretax!AR165</f>
        <v>0</v>
      </c>
      <c r="AN3" s="22">
        <f>CN_Summary_pretax!AS165</f>
        <v>0</v>
      </c>
      <c r="AO3" s="22">
        <f>CN_Summary_pretax!AT165</f>
        <v>0</v>
      </c>
      <c r="AP3" s="22">
        <f>CN_Summary_pretax!AU165</f>
        <v>0</v>
      </c>
    </row>
    <row r="4" spans="1:42">
      <c r="A4" s="115" t="s">
        <v>3670</v>
      </c>
      <c r="B4" s="22">
        <f>CN_Summary_pretax!G166</f>
        <v>7.8271847848917674E-6</v>
      </c>
      <c r="C4" s="22">
        <f>CN_Summary_pretax!H166</f>
        <v>7.8271847848917674E-6</v>
      </c>
      <c r="D4" s="22">
        <f>CN_Summary_pretax!I166</f>
        <v>7.8271847848917674E-6</v>
      </c>
      <c r="E4" s="22">
        <f>CN_Summary_pretax!J166</f>
        <v>7.8271847848917674E-6</v>
      </c>
      <c r="F4" s="22">
        <f>CN_Summary_pretax!K166</f>
        <v>7.8271847848917674E-6</v>
      </c>
      <c r="G4" s="22">
        <f>CN_Summary_pretax!L166</f>
        <v>7.8271847848917674E-6</v>
      </c>
      <c r="H4" s="22">
        <f>CN_Summary_pretax!M166</f>
        <v>7.8271847848917674E-6</v>
      </c>
      <c r="I4" s="22">
        <f>CN_Summary_pretax!N166</f>
        <v>7.8271847848917674E-6</v>
      </c>
      <c r="J4" s="22">
        <f>CN_Summary_pretax!O166</f>
        <v>7.8271847848917674E-6</v>
      </c>
      <c r="K4" s="22">
        <f>CN_Summary_pretax!P166</f>
        <v>7.8271847848917674E-6</v>
      </c>
      <c r="L4" s="22">
        <f>CN_Summary_pretax!Q166</f>
        <v>7.8271847848917674E-6</v>
      </c>
      <c r="M4" s="22">
        <f>CN_Summary_pretax!R166</f>
        <v>7.8271847848917674E-6</v>
      </c>
      <c r="N4" s="22">
        <f>CN_Summary_pretax!S166</f>
        <v>7.8271847848917674E-6</v>
      </c>
      <c r="O4" s="22">
        <f>CN_Summary_pretax!T166</f>
        <v>7.8271847848917674E-6</v>
      </c>
      <c r="P4" s="22">
        <f>CN_Summary_pretax!U166</f>
        <v>7.8271847848917674E-6</v>
      </c>
      <c r="Q4" s="22">
        <f>CN_Summary_pretax!V166</f>
        <v>7.8271847848917674E-6</v>
      </c>
      <c r="R4" s="22">
        <f>CN_Summary_pretax!W166</f>
        <v>7.8271847848917674E-6</v>
      </c>
      <c r="S4" s="22">
        <f>CN_Summary_pretax!X166</f>
        <v>7.8271847848917674E-6</v>
      </c>
      <c r="T4" s="22">
        <f>CN_Summary_pretax!Y166</f>
        <v>7.8271847848917674E-6</v>
      </c>
      <c r="U4" s="22">
        <f>CN_Summary_pretax!Z166</f>
        <v>7.8271847848917674E-6</v>
      </c>
      <c r="V4" s="22">
        <f>CN_Summary_pretax!AA166</f>
        <v>7.8271847848917674E-6</v>
      </c>
      <c r="W4" s="22">
        <f>CN_Summary_pretax!AB166</f>
        <v>7.8271847848917674E-6</v>
      </c>
      <c r="X4" s="22">
        <f>CN_Summary_pretax!AC166</f>
        <v>7.8271847848917674E-6</v>
      </c>
      <c r="Y4" s="22">
        <f>CN_Summary_pretax!AD166</f>
        <v>7.8271847848917674E-6</v>
      </c>
      <c r="Z4" s="22">
        <f>CN_Summary_pretax!AE166</f>
        <v>7.8271847848917674E-6</v>
      </c>
      <c r="AA4" s="22">
        <f>CN_Summary_pretax!AF166</f>
        <v>7.8271847848917674E-6</v>
      </c>
      <c r="AB4" s="22">
        <f>CN_Summary_pretax!AG166</f>
        <v>7.8271847848917674E-6</v>
      </c>
      <c r="AC4" s="22">
        <f>CN_Summary_pretax!AH166</f>
        <v>7.8271847848917674E-6</v>
      </c>
      <c r="AD4" s="22">
        <f>CN_Summary_pretax!AI166</f>
        <v>7.8271847848917674E-6</v>
      </c>
      <c r="AE4" s="22">
        <f>CN_Summary_pretax!AJ166</f>
        <v>7.8271847848917674E-6</v>
      </c>
      <c r="AF4" s="22">
        <f>CN_Summary_pretax!AK166</f>
        <v>7.8271847848917674E-6</v>
      </c>
      <c r="AG4" s="22">
        <f>CN_Summary_pretax!AL166</f>
        <v>7.8271847848917674E-6</v>
      </c>
      <c r="AH4" s="22">
        <f>CN_Summary_pretax!AM166</f>
        <v>7.8271847848917674E-6</v>
      </c>
      <c r="AI4" s="22">
        <f>CN_Summary_pretax!AN166</f>
        <v>7.8271847848917674E-6</v>
      </c>
      <c r="AJ4" s="22">
        <f>CN_Summary_pretax!AO166</f>
        <v>7.8271847848917674E-6</v>
      </c>
      <c r="AK4" s="22">
        <f>CN_Summary_pretax!AP166</f>
        <v>7.8271847848917674E-6</v>
      </c>
      <c r="AL4" s="22">
        <f>CN_Summary_pretax!AQ166</f>
        <v>7.8271847848917674E-6</v>
      </c>
      <c r="AM4" s="22">
        <f>CN_Summary_pretax!AR166</f>
        <v>7.8271847848917674E-6</v>
      </c>
      <c r="AN4" s="22">
        <f>CN_Summary_pretax!AS166</f>
        <v>7.8271847848917674E-6</v>
      </c>
      <c r="AO4" s="22">
        <f>CN_Summary_pretax!AT166</f>
        <v>7.8271847848917674E-6</v>
      </c>
      <c r="AP4" s="22">
        <f>CN_Summary_pretax!AU166</f>
        <v>7.8271847848917674E-6</v>
      </c>
    </row>
    <row r="5" spans="1:42">
      <c r="A5" s="115" t="s">
        <v>3671</v>
      </c>
      <c r="B5" s="22">
        <f>CN_Summary_pretax!G167</f>
        <v>1.115690493128535E-5</v>
      </c>
      <c r="C5" s="22">
        <f>CN_Summary_pretax!H167</f>
        <v>1.115690493128535E-5</v>
      </c>
      <c r="D5" s="22">
        <f>CN_Summary_pretax!I167</f>
        <v>1.115690493128535E-5</v>
      </c>
      <c r="E5" s="22">
        <f>CN_Summary_pretax!J167</f>
        <v>1.115690493128535E-5</v>
      </c>
      <c r="F5" s="22">
        <f>CN_Summary_pretax!K167</f>
        <v>1.115690493128535E-5</v>
      </c>
      <c r="G5" s="22">
        <f>CN_Summary_pretax!L167</f>
        <v>1.115690493128535E-5</v>
      </c>
      <c r="H5" s="22">
        <f>CN_Summary_pretax!M167</f>
        <v>1.115690493128535E-5</v>
      </c>
      <c r="I5" s="22">
        <f>CN_Summary_pretax!N167</f>
        <v>1.115690493128535E-5</v>
      </c>
      <c r="J5" s="22">
        <f>CN_Summary_pretax!O167</f>
        <v>1.115690493128535E-5</v>
      </c>
      <c r="K5" s="22">
        <f>CN_Summary_pretax!P167</f>
        <v>1.115690493128535E-5</v>
      </c>
      <c r="L5" s="22">
        <f>CN_Summary_pretax!Q167</f>
        <v>1.115690493128535E-5</v>
      </c>
      <c r="M5" s="22">
        <f>CN_Summary_pretax!R167</f>
        <v>1.115690493128535E-5</v>
      </c>
      <c r="N5" s="22">
        <f>CN_Summary_pretax!S167</f>
        <v>1.115690493128535E-5</v>
      </c>
      <c r="O5" s="22">
        <f>CN_Summary_pretax!T167</f>
        <v>1.115690493128535E-5</v>
      </c>
      <c r="P5" s="22">
        <f>CN_Summary_pretax!U167</f>
        <v>1.115690493128535E-5</v>
      </c>
      <c r="Q5" s="22">
        <f>CN_Summary_pretax!V167</f>
        <v>1.115690493128535E-5</v>
      </c>
      <c r="R5" s="22">
        <f>CN_Summary_pretax!W167</f>
        <v>1.115690493128535E-5</v>
      </c>
      <c r="S5" s="22">
        <f>CN_Summary_pretax!X167</f>
        <v>1.115690493128535E-5</v>
      </c>
      <c r="T5" s="22">
        <f>CN_Summary_pretax!Y167</f>
        <v>1.115690493128535E-5</v>
      </c>
      <c r="U5" s="22">
        <f>CN_Summary_pretax!Z167</f>
        <v>1.115690493128535E-5</v>
      </c>
      <c r="V5" s="22">
        <f>CN_Summary_pretax!AA167</f>
        <v>1.115690493128535E-5</v>
      </c>
      <c r="W5" s="22">
        <f>CN_Summary_pretax!AB167</f>
        <v>1.115690493128535E-5</v>
      </c>
      <c r="X5" s="22">
        <f>CN_Summary_pretax!AC167</f>
        <v>1.115690493128535E-5</v>
      </c>
      <c r="Y5" s="22">
        <f>CN_Summary_pretax!AD167</f>
        <v>1.115690493128535E-5</v>
      </c>
      <c r="Z5" s="22">
        <f>CN_Summary_pretax!AE167</f>
        <v>1.115690493128535E-5</v>
      </c>
      <c r="AA5" s="22">
        <f>CN_Summary_pretax!AF167</f>
        <v>1.115690493128535E-5</v>
      </c>
      <c r="AB5" s="22">
        <f>CN_Summary_pretax!AG167</f>
        <v>1.115690493128535E-5</v>
      </c>
      <c r="AC5" s="22">
        <f>CN_Summary_pretax!AH167</f>
        <v>1.115690493128535E-5</v>
      </c>
      <c r="AD5" s="22">
        <f>CN_Summary_pretax!AI167</f>
        <v>1.115690493128535E-5</v>
      </c>
      <c r="AE5" s="22">
        <f>CN_Summary_pretax!AJ167</f>
        <v>1.115690493128535E-5</v>
      </c>
      <c r="AF5" s="22">
        <f>CN_Summary_pretax!AK167</f>
        <v>1.115690493128535E-5</v>
      </c>
      <c r="AG5" s="22">
        <f>CN_Summary_pretax!AL167</f>
        <v>1.115690493128535E-5</v>
      </c>
      <c r="AH5" s="22">
        <f>CN_Summary_pretax!AM167</f>
        <v>1.115690493128535E-5</v>
      </c>
      <c r="AI5" s="22">
        <f>CN_Summary_pretax!AN167</f>
        <v>1.115690493128535E-5</v>
      </c>
      <c r="AJ5" s="22">
        <f>CN_Summary_pretax!AO167</f>
        <v>1.115690493128535E-5</v>
      </c>
      <c r="AK5" s="22">
        <f>CN_Summary_pretax!AP167</f>
        <v>1.115690493128535E-5</v>
      </c>
      <c r="AL5" s="22">
        <f>CN_Summary_pretax!AQ167</f>
        <v>1.115690493128535E-5</v>
      </c>
      <c r="AM5" s="22">
        <f>CN_Summary_pretax!AR167</f>
        <v>1.115690493128535E-5</v>
      </c>
      <c r="AN5" s="22">
        <f>CN_Summary_pretax!AS167</f>
        <v>1.115690493128535E-5</v>
      </c>
      <c r="AO5" s="22">
        <f>CN_Summary_pretax!AT167</f>
        <v>1.115690493128535E-5</v>
      </c>
      <c r="AP5" s="22">
        <f>CN_Summary_pretax!AU167</f>
        <v>1.115690493128535E-5</v>
      </c>
    </row>
    <row r="6" spans="1:42">
      <c r="A6" s="115" t="s">
        <v>3672</v>
      </c>
      <c r="B6" s="22">
        <f>CN_Summary_pretax!G168</f>
        <v>1.115690493128535E-5</v>
      </c>
      <c r="C6" s="22">
        <f>CN_Summary_pretax!H168</f>
        <v>1.115690493128535E-5</v>
      </c>
      <c r="D6" s="22">
        <f>CN_Summary_pretax!I168</f>
        <v>1.115690493128535E-5</v>
      </c>
      <c r="E6" s="22">
        <f>CN_Summary_pretax!J168</f>
        <v>1.115690493128535E-5</v>
      </c>
      <c r="F6" s="22">
        <f>CN_Summary_pretax!K168</f>
        <v>1.115690493128535E-5</v>
      </c>
      <c r="G6" s="22">
        <f>CN_Summary_pretax!L168</f>
        <v>1.115690493128535E-5</v>
      </c>
      <c r="H6" s="22">
        <f>CN_Summary_pretax!M168</f>
        <v>1.115690493128535E-5</v>
      </c>
      <c r="I6" s="22">
        <f>CN_Summary_pretax!N168</f>
        <v>1.115690493128535E-5</v>
      </c>
      <c r="J6" s="22">
        <f>CN_Summary_pretax!O168</f>
        <v>1.115690493128535E-5</v>
      </c>
      <c r="K6" s="22">
        <f>CN_Summary_pretax!P168</f>
        <v>1.115690493128535E-5</v>
      </c>
      <c r="L6" s="22">
        <f>CN_Summary_pretax!Q168</f>
        <v>1.115690493128535E-5</v>
      </c>
      <c r="M6" s="22">
        <f>CN_Summary_pretax!R168</f>
        <v>1.115690493128535E-5</v>
      </c>
      <c r="N6" s="22">
        <f>CN_Summary_pretax!S168</f>
        <v>1.115690493128535E-5</v>
      </c>
      <c r="O6" s="22">
        <f>CN_Summary_pretax!T168</f>
        <v>1.115690493128535E-5</v>
      </c>
      <c r="P6" s="22">
        <f>CN_Summary_pretax!U168</f>
        <v>1.115690493128535E-5</v>
      </c>
      <c r="Q6" s="22">
        <f>CN_Summary_pretax!V168</f>
        <v>1.115690493128535E-5</v>
      </c>
      <c r="R6" s="22">
        <f>CN_Summary_pretax!W168</f>
        <v>1.115690493128535E-5</v>
      </c>
      <c r="S6" s="22">
        <f>CN_Summary_pretax!X168</f>
        <v>1.115690493128535E-5</v>
      </c>
      <c r="T6" s="22">
        <f>CN_Summary_pretax!Y168</f>
        <v>1.115690493128535E-5</v>
      </c>
      <c r="U6" s="22">
        <f>CN_Summary_pretax!Z168</f>
        <v>1.115690493128535E-5</v>
      </c>
      <c r="V6" s="22">
        <f>CN_Summary_pretax!AA168</f>
        <v>1.115690493128535E-5</v>
      </c>
      <c r="W6" s="22">
        <f>CN_Summary_pretax!AB168</f>
        <v>1.115690493128535E-5</v>
      </c>
      <c r="X6" s="22">
        <f>CN_Summary_pretax!AC168</f>
        <v>1.115690493128535E-5</v>
      </c>
      <c r="Y6" s="22">
        <f>CN_Summary_pretax!AD168</f>
        <v>1.115690493128535E-5</v>
      </c>
      <c r="Z6" s="22">
        <f>CN_Summary_pretax!AE168</f>
        <v>1.115690493128535E-5</v>
      </c>
      <c r="AA6" s="22">
        <f>CN_Summary_pretax!AF168</f>
        <v>1.115690493128535E-5</v>
      </c>
      <c r="AB6" s="22">
        <f>CN_Summary_pretax!AG168</f>
        <v>1.115690493128535E-5</v>
      </c>
      <c r="AC6" s="22">
        <f>CN_Summary_pretax!AH168</f>
        <v>1.115690493128535E-5</v>
      </c>
      <c r="AD6" s="22">
        <f>CN_Summary_pretax!AI168</f>
        <v>1.115690493128535E-5</v>
      </c>
      <c r="AE6" s="22">
        <f>CN_Summary_pretax!AJ168</f>
        <v>1.115690493128535E-5</v>
      </c>
      <c r="AF6" s="22">
        <f>CN_Summary_pretax!AK168</f>
        <v>1.115690493128535E-5</v>
      </c>
      <c r="AG6" s="22">
        <f>CN_Summary_pretax!AL168</f>
        <v>1.115690493128535E-5</v>
      </c>
      <c r="AH6" s="22">
        <f>CN_Summary_pretax!AM168</f>
        <v>1.115690493128535E-5</v>
      </c>
      <c r="AI6" s="22">
        <f>CN_Summary_pretax!AN168</f>
        <v>1.115690493128535E-5</v>
      </c>
      <c r="AJ6" s="22">
        <f>CN_Summary_pretax!AO168</f>
        <v>1.115690493128535E-5</v>
      </c>
      <c r="AK6" s="22">
        <f>CN_Summary_pretax!AP168</f>
        <v>1.115690493128535E-5</v>
      </c>
      <c r="AL6" s="22">
        <f>CN_Summary_pretax!AQ168</f>
        <v>1.115690493128535E-5</v>
      </c>
      <c r="AM6" s="22">
        <f>CN_Summary_pretax!AR168</f>
        <v>1.115690493128535E-5</v>
      </c>
      <c r="AN6" s="22">
        <f>CN_Summary_pretax!AS168</f>
        <v>1.115690493128535E-5</v>
      </c>
      <c r="AO6" s="22">
        <f>CN_Summary_pretax!AT168</f>
        <v>1.115690493128535E-5</v>
      </c>
      <c r="AP6" s="22">
        <f>CN_Summary_pretax!AU168</f>
        <v>1.115690493128535E-5</v>
      </c>
    </row>
    <row r="7" spans="1:42">
      <c r="A7" s="115" t="s">
        <v>3673</v>
      </c>
      <c r="B7" s="22">
        <f>CN_Summary_pretax!G169</f>
        <v>7.8271847848917674E-6</v>
      </c>
      <c r="C7" s="22">
        <f>CN_Summary_pretax!H169</f>
        <v>7.8271847848917674E-6</v>
      </c>
      <c r="D7" s="22">
        <f>CN_Summary_pretax!I169</f>
        <v>7.8271847848917674E-6</v>
      </c>
      <c r="E7" s="22">
        <f>CN_Summary_pretax!J169</f>
        <v>7.8271847848917674E-6</v>
      </c>
      <c r="F7" s="22">
        <f>CN_Summary_pretax!K169</f>
        <v>7.8271847848917674E-6</v>
      </c>
      <c r="G7" s="22">
        <f>CN_Summary_pretax!L169</f>
        <v>7.8271847848917674E-6</v>
      </c>
      <c r="H7" s="22">
        <f>CN_Summary_pretax!M169</f>
        <v>7.8271847848917674E-6</v>
      </c>
      <c r="I7" s="22">
        <f>CN_Summary_pretax!N169</f>
        <v>7.8271847848917674E-6</v>
      </c>
      <c r="J7" s="22">
        <f>CN_Summary_pretax!O169</f>
        <v>7.8271847848917674E-6</v>
      </c>
      <c r="K7" s="22">
        <f>CN_Summary_pretax!P169</f>
        <v>7.8271847848917674E-6</v>
      </c>
      <c r="L7" s="22">
        <f>CN_Summary_pretax!Q169</f>
        <v>7.8271847848917674E-6</v>
      </c>
      <c r="M7" s="22">
        <f>CN_Summary_pretax!R169</f>
        <v>7.8271847848917674E-6</v>
      </c>
      <c r="N7" s="22">
        <f>CN_Summary_pretax!S169</f>
        <v>7.8271847848917674E-6</v>
      </c>
      <c r="O7" s="22">
        <f>CN_Summary_pretax!T169</f>
        <v>7.8271847848917674E-6</v>
      </c>
      <c r="P7" s="22">
        <f>CN_Summary_pretax!U169</f>
        <v>7.8271847848917674E-6</v>
      </c>
      <c r="Q7" s="22">
        <f>CN_Summary_pretax!V169</f>
        <v>7.8271847848917674E-6</v>
      </c>
      <c r="R7" s="22">
        <f>CN_Summary_pretax!W169</f>
        <v>7.8271847848917674E-6</v>
      </c>
      <c r="S7" s="22">
        <f>CN_Summary_pretax!X169</f>
        <v>7.8271847848917674E-6</v>
      </c>
      <c r="T7" s="22">
        <f>CN_Summary_pretax!Y169</f>
        <v>7.8271847848917674E-6</v>
      </c>
      <c r="U7" s="22">
        <f>CN_Summary_pretax!Z169</f>
        <v>7.8271847848917674E-6</v>
      </c>
      <c r="V7" s="22">
        <f>CN_Summary_pretax!AA169</f>
        <v>7.8271847848917674E-6</v>
      </c>
      <c r="W7" s="22">
        <f>CN_Summary_pretax!AB169</f>
        <v>7.8271847848917674E-6</v>
      </c>
      <c r="X7" s="22">
        <f>CN_Summary_pretax!AC169</f>
        <v>7.8271847848917674E-6</v>
      </c>
      <c r="Y7" s="22">
        <f>CN_Summary_pretax!AD169</f>
        <v>7.8271847848917674E-6</v>
      </c>
      <c r="Z7" s="22">
        <f>CN_Summary_pretax!AE169</f>
        <v>7.8271847848917674E-6</v>
      </c>
      <c r="AA7" s="22">
        <f>CN_Summary_pretax!AF169</f>
        <v>7.8271847848917674E-6</v>
      </c>
      <c r="AB7" s="22">
        <f>CN_Summary_pretax!AG169</f>
        <v>7.8271847848917674E-6</v>
      </c>
      <c r="AC7" s="22">
        <f>CN_Summary_pretax!AH169</f>
        <v>7.8271847848917674E-6</v>
      </c>
      <c r="AD7" s="22">
        <f>CN_Summary_pretax!AI169</f>
        <v>7.8271847848917674E-6</v>
      </c>
      <c r="AE7" s="22">
        <f>CN_Summary_pretax!AJ169</f>
        <v>7.8271847848917674E-6</v>
      </c>
      <c r="AF7" s="22">
        <f>CN_Summary_pretax!AK169</f>
        <v>7.8271847848917674E-6</v>
      </c>
      <c r="AG7" s="22">
        <f>CN_Summary_pretax!AL169</f>
        <v>7.8271847848917674E-6</v>
      </c>
      <c r="AH7" s="22">
        <f>CN_Summary_pretax!AM169</f>
        <v>7.8271847848917674E-6</v>
      </c>
      <c r="AI7" s="22">
        <f>CN_Summary_pretax!AN169</f>
        <v>7.8271847848917674E-6</v>
      </c>
      <c r="AJ7" s="22">
        <f>CN_Summary_pretax!AO169</f>
        <v>7.8271847848917674E-6</v>
      </c>
      <c r="AK7" s="22">
        <f>CN_Summary_pretax!AP169</f>
        <v>7.8271847848917674E-6</v>
      </c>
      <c r="AL7" s="22">
        <f>CN_Summary_pretax!AQ169</f>
        <v>7.8271847848917674E-6</v>
      </c>
      <c r="AM7" s="22">
        <f>CN_Summary_pretax!AR169</f>
        <v>7.8271847848917674E-6</v>
      </c>
      <c r="AN7" s="22">
        <f>CN_Summary_pretax!AS169</f>
        <v>7.8271847848917674E-6</v>
      </c>
      <c r="AO7" s="22">
        <f>CN_Summary_pretax!AT169</f>
        <v>7.8271847848917674E-6</v>
      </c>
      <c r="AP7" s="22">
        <f>CN_Summary_pretax!AU169</f>
        <v>7.8271847848917674E-6</v>
      </c>
    </row>
    <row r="8" spans="1:42">
      <c r="A8" s="115" t="s">
        <v>3674</v>
      </c>
      <c r="B8" s="22">
        <f>CN_Summary_pretax!G170</f>
        <v>0</v>
      </c>
      <c r="C8" s="22">
        <f>CN_Summary_pretax!H170</f>
        <v>0</v>
      </c>
      <c r="D8" s="22">
        <f>CN_Summary_pretax!I170</f>
        <v>0</v>
      </c>
      <c r="E8" s="22">
        <f>CN_Summary_pretax!J170</f>
        <v>0</v>
      </c>
      <c r="F8" s="22">
        <f>CN_Summary_pretax!K170</f>
        <v>0</v>
      </c>
      <c r="G8" s="22">
        <f>CN_Summary_pretax!L170</f>
        <v>0</v>
      </c>
      <c r="H8" s="22">
        <f>CN_Summary_pretax!M170</f>
        <v>0</v>
      </c>
      <c r="I8" s="22">
        <f>CN_Summary_pretax!N170</f>
        <v>0</v>
      </c>
      <c r="J8" s="22">
        <f>CN_Summary_pretax!O170</f>
        <v>0</v>
      </c>
      <c r="K8" s="22">
        <f>CN_Summary_pretax!P170</f>
        <v>0</v>
      </c>
      <c r="L8" s="22">
        <f>CN_Summary_pretax!Q170</f>
        <v>0</v>
      </c>
      <c r="M8" s="22">
        <f>CN_Summary_pretax!R170</f>
        <v>0</v>
      </c>
      <c r="N8" s="22">
        <f>CN_Summary_pretax!S170</f>
        <v>0</v>
      </c>
      <c r="O8" s="22">
        <f>CN_Summary_pretax!T170</f>
        <v>0</v>
      </c>
      <c r="P8" s="22">
        <f>CN_Summary_pretax!U170</f>
        <v>0</v>
      </c>
      <c r="Q8" s="22">
        <f>CN_Summary_pretax!V170</f>
        <v>0</v>
      </c>
      <c r="R8" s="22">
        <f>CN_Summary_pretax!W170</f>
        <v>0</v>
      </c>
      <c r="S8" s="22">
        <f>CN_Summary_pretax!X170</f>
        <v>0</v>
      </c>
      <c r="T8" s="22">
        <f>CN_Summary_pretax!Y170</f>
        <v>0</v>
      </c>
      <c r="U8" s="22">
        <f>CN_Summary_pretax!Z170</f>
        <v>0</v>
      </c>
      <c r="V8" s="22">
        <f>CN_Summary_pretax!AA170</f>
        <v>0</v>
      </c>
      <c r="W8" s="22">
        <f>CN_Summary_pretax!AB170</f>
        <v>0</v>
      </c>
      <c r="X8" s="22">
        <f>CN_Summary_pretax!AC170</f>
        <v>0</v>
      </c>
      <c r="Y8" s="22">
        <f>CN_Summary_pretax!AD170</f>
        <v>0</v>
      </c>
      <c r="Z8" s="22">
        <f>CN_Summary_pretax!AE170</f>
        <v>0</v>
      </c>
      <c r="AA8" s="22">
        <f>CN_Summary_pretax!AF170</f>
        <v>0</v>
      </c>
      <c r="AB8" s="22">
        <f>CN_Summary_pretax!AG170</f>
        <v>0</v>
      </c>
      <c r="AC8" s="22">
        <f>CN_Summary_pretax!AH170</f>
        <v>0</v>
      </c>
      <c r="AD8" s="22">
        <f>CN_Summary_pretax!AI170</f>
        <v>0</v>
      </c>
      <c r="AE8" s="22">
        <f>CN_Summary_pretax!AJ170</f>
        <v>0</v>
      </c>
      <c r="AF8" s="22">
        <f>CN_Summary_pretax!AK170</f>
        <v>0</v>
      </c>
      <c r="AG8" s="22">
        <f>CN_Summary_pretax!AL170</f>
        <v>0</v>
      </c>
      <c r="AH8" s="22">
        <f>CN_Summary_pretax!AM170</f>
        <v>0</v>
      </c>
      <c r="AI8" s="22">
        <f>CN_Summary_pretax!AN170</f>
        <v>0</v>
      </c>
      <c r="AJ8" s="22">
        <f>CN_Summary_pretax!AO170</f>
        <v>0</v>
      </c>
      <c r="AK8" s="22">
        <f>CN_Summary_pretax!AP170</f>
        <v>0</v>
      </c>
      <c r="AL8" s="22">
        <f>CN_Summary_pretax!AQ170</f>
        <v>0</v>
      </c>
      <c r="AM8" s="22">
        <f>CN_Summary_pretax!AR170</f>
        <v>0</v>
      </c>
      <c r="AN8" s="22">
        <f>CN_Summary_pretax!AS170</f>
        <v>0</v>
      </c>
      <c r="AO8" s="22">
        <f>CN_Summary_pretax!AT170</f>
        <v>0</v>
      </c>
      <c r="AP8" s="22">
        <f>CN_Summary_pretax!AU170</f>
        <v>0</v>
      </c>
    </row>
    <row r="9" spans="1:42">
      <c r="A9" s="115" t="s">
        <v>3675</v>
      </c>
      <c r="B9" s="22">
        <f>CN_Summary_pretax!G171</f>
        <v>1.115690493128535E-5</v>
      </c>
      <c r="C9" s="22">
        <f>CN_Summary_pretax!H171</f>
        <v>1.115690493128535E-5</v>
      </c>
      <c r="D9" s="22">
        <f>CN_Summary_pretax!I171</f>
        <v>1.115690493128535E-5</v>
      </c>
      <c r="E9" s="22">
        <f>CN_Summary_pretax!J171</f>
        <v>1.115690493128535E-5</v>
      </c>
      <c r="F9" s="22">
        <f>CN_Summary_pretax!K171</f>
        <v>1.115690493128535E-5</v>
      </c>
      <c r="G9" s="22">
        <f>CN_Summary_pretax!L171</f>
        <v>1.115690493128535E-5</v>
      </c>
      <c r="H9" s="22">
        <f>CN_Summary_pretax!M171</f>
        <v>1.115690493128535E-5</v>
      </c>
      <c r="I9" s="22">
        <f>CN_Summary_pretax!N171</f>
        <v>1.115690493128535E-5</v>
      </c>
      <c r="J9" s="22">
        <f>CN_Summary_pretax!O171</f>
        <v>1.115690493128535E-5</v>
      </c>
      <c r="K9" s="22">
        <f>CN_Summary_pretax!P171</f>
        <v>1.115690493128535E-5</v>
      </c>
      <c r="L9" s="22">
        <f>CN_Summary_pretax!Q171</f>
        <v>1.115690493128535E-5</v>
      </c>
      <c r="M9" s="22">
        <f>CN_Summary_pretax!R171</f>
        <v>1.115690493128535E-5</v>
      </c>
      <c r="N9" s="22">
        <f>CN_Summary_pretax!S171</f>
        <v>1.115690493128535E-5</v>
      </c>
      <c r="O9" s="22">
        <f>CN_Summary_pretax!T171</f>
        <v>1.115690493128535E-5</v>
      </c>
      <c r="P9" s="22">
        <f>CN_Summary_pretax!U171</f>
        <v>1.115690493128535E-5</v>
      </c>
      <c r="Q9" s="22">
        <f>CN_Summary_pretax!V171</f>
        <v>1.115690493128535E-5</v>
      </c>
      <c r="R9" s="22">
        <f>CN_Summary_pretax!W171</f>
        <v>1.115690493128535E-5</v>
      </c>
      <c r="S9" s="22">
        <f>CN_Summary_pretax!X171</f>
        <v>1.115690493128535E-5</v>
      </c>
      <c r="T9" s="22">
        <f>CN_Summary_pretax!Y171</f>
        <v>1.115690493128535E-5</v>
      </c>
      <c r="U9" s="22">
        <f>CN_Summary_pretax!Z171</f>
        <v>1.115690493128535E-5</v>
      </c>
      <c r="V9" s="22">
        <f>CN_Summary_pretax!AA171</f>
        <v>1.115690493128535E-5</v>
      </c>
      <c r="W9" s="22">
        <f>CN_Summary_pretax!AB171</f>
        <v>1.115690493128535E-5</v>
      </c>
      <c r="X9" s="22">
        <f>CN_Summary_pretax!AC171</f>
        <v>1.115690493128535E-5</v>
      </c>
      <c r="Y9" s="22">
        <f>CN_Summary_pretax!AD171</f>
        <v>1.115690493128535E-5</v>
      </c>
      <c r="Z9" s="22">
        <f>CN_Summary_pretax!AE171</f>
        <v>1.115690493128535E-5</v>
      </c>
      <c r="AA9" s="22">
        <f>CN_Summary_pretax!AF171</f>
        <v>1.115690493128535E-5</v>
      </c>
      <c r="AB9" s="22">
        <f>CN_Summary_pretax!AG171</f>
        <v>1.115690493128535E-5</v>
      </c>
      <c r="AC9" s="22">
        <f>CN_Summary_pretax!AH171</f>
        <v>1.115690493128535E-5</v>
      </c>
      <c r="AD9" s="22">
        <f>CN_Summary_pretax!AI171</f>
        <v>1.115690493128535E-5</v>
      </c>
      <c r="AE9" s="22">
        <f>CN_Summary_pretax!AJ171</f>
        <v>1.115690493128535E-5</v>
      </c>
      <c r="AF9" s="22">
        <f>CN_Summary_pretax!AK171</f>
        <v>1.115690493128535E-5</v>
      </c>
      <c r="AG9" s="22">
        <f>CN_Summary_pretax!AL171</f>
        <v>1.115690493128535E-5</v>
      </c>
      <c r="AH9" s="22">
        <f>CN_Summary_pretax!AM171</f>
        <v>1.115690493128535E-5</v>
      </c>
      <c r="AI9" s="22">
        <f>CN_Summary_pretax!AN171</f>
        <v>1.115690493128535E-5</v>
      </c>
      <c r="AJ9" s="22">
        <f>CN_Summary_pretax!AO171</f>
        <v>1.115690493128535E-5</v>
      </c>
      <c r="AK9" s="22">
        <f>CN_Summary_pretax!AP171</f>
        <v>1.115690493128535E-5</v>
      </c>
      <c r="AL9" s="22">
        <f>CN_Summary_pretax!AQ171</f>
        <v>1.115690493128535E-5</v>
      </c>
      <c r="AM9" s="22">
        <f>CN_Summary_pretax!AR171</f>
        <v>1.115690493128535E-5</v>
      </c>
      <c r="AN9" s="22">
        <f>CN_Summary_pretax!AS171</f>
        <v>1.115690493128535E-5</v>
      </c>
      <c r="AO9" s="22">
        <f>CN_Summary_pretax!AT171</f>
        <v>1.115690493128535E-5</v>
      </c>
      <c r="AP9" s="22">
        <f>CN_Summary_pretax!AU171</f>
        <v>1.115690493128535E-5</v>
      </c>
    </row>
  </sheetData>
  <phoneticPr fontId="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4A02B-A916-40FE-B006-528D9B791EBF}">
  <sheetPr>
    <tabColor rgb="FF002060"/>
  </sheetPr>
  <dimension ref="A1:AP9"/>
  <sheetViews>
    <sheetView topLeftCell="AB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CN_Summary_pretax!G174</f>
        <v>0</v>
      </c>
      <c r="C2" s="22">
        <f>CN_Summary_pretax!H174</f>
        <v>0</v>
      </c>
      <c r="D2" s="22">
        <f>CN_Summary_pretax!I174</f>
        <v>0</v>
      </c>
      <c r="E2" s="22">
        <f>CN_Summary_pretax!J174</f>
        <v>0</v>
      </c>
      <c r="F2" s="22">
        <f>CN_Summary_pretax!K174</f>
        <v>0</v>
      </c>
      <c r="G2" s="22">
        <f>CN_Summary_pretax!L174</f>
        <v>0</v>
      </c>
      <c r="H2" s="22">
        <f>CN_Summary_pretax!M174</f>
        <v>0</v>
      </c>
      <c r="I2" s="22">
        <f>CN_Summary_pretax!N174</f>
        <v>0</v>
      </c>
      <c r="J2" s="22">
        <f>CN_Summary_pretax!O174</f>
        <v>0</v>
      </c>
      <c r="K2" s="22">
        <f>CN_Summary_pretax!P174</f>
        <v>0</v>
      </c>
      <c r="L2" s="22">
        <f>CN_Summary_pretax!Q174</f>
        <v>0</v>
      </c>
      <c r="M2" s="22">
        <f>CN_Summary_pretax!R174</f>
        <v>0</v>
      </c>
      <c r="N2" s="22">
        <f>CN_Summary_pretax!S174</f>
        <v>0</v>
      </c>
      <c r="O2" s="22">
        <f>CN_Summary_pretax!T174</f>
        <v>0</v>
      </c>
      <c r="P2" s="22">
        <f>CN_Summary_pretax!U174</f>
        <v>0</v>
      </c>
      <c r="Q2" s="22">
        <f>CN_Summary_pretax!V174</f>
        <v>0</v>
      </c>
      <c r="R2" s="22">
        <f>CN_Summary_pretax!W174</f>
        <v>0</v>
      </c>
      <c r="S2" s="22">
        <f>CN_Summary_pretax!X174</f>
        <v>0</v>
      </c>
      <c r="T2" s="22">
        <f>CN_Summary_pretax!Y174</f>
        <v>0</v>
      </c>
      <c r="U2" s="22">
        <f>CN_Summary_pretax!Z174</f>
        <v>0</v>
      </c>
      <c r="V2" s="22">
        <f>CN_Summary_pretax!AA174</f>
        <v>0</v>
      </c>
      <c r="W2" s="22">
        <f>CN_Summary_pretax!AB174</f>
        <v>0</v>
      </c>
      <c r="X2" s="22">
        <f>CN_Summary_pretax!AC174</f>
        <v>0</v>
      </c>
      <c r="Y2" s="22">
        <f>CN_Summary_pretax!AD174</f>
        <v>0</v>
      </c>
      <c r="Z2" s="22">
        <f>CN_Summary_pretax!AE174</f>
        <v>0</v>
      </c>
      <c r="AA2" s="22">
        <f>CN_Summary_pretax!AF174</f>
        <v>0</v>
      </c>
      <c r="AB2" s="22">
        <f>CN_Summary_pretax!AG174</f>
        <v>0</v>
      </c>
      <c r="AC2" s="22">
        <f>CN_Summary_pretax!AH174</f>
        <v>0</v>
      </c>
      <c r="AD2" s="22">
        <f>CN_Summary_pretax!AI174</f>
        <v>0</v>
      </c>
      <c r="AE2" s="22">
        <f>CN_Summary_pretax!AJ174</f>
        <v>0</v>
      </c>
      <c r="AF2" s="22">
        <f>CN_Summary_pretax!AK174</f>
        <v>0</v>
      </c>
      <c r="AG2" s="22">
        <f>CN_Summary_pretax!AL174</f>
        <v>0</v>
      </c>
      <c r="AH2" s="22">
        <f>CN_Summary_pretax!AM174</f>
        <v>0</v>
      </c>
      <c r="AI2" s="22">
        <f>CN_Summary_pretax!AN174</f>
        <v>0</v>
      </c>
      <c r="AJ2" s="22">
        <f>CN_Summary_pretax!AO174</f>
        <v>0</v>
      </c>
      <c r="AK2" s="22">
        <f>CN_Summary_pretax!AP174</f>
        <v>0</v>
      </c>
      <c r="AL2" s="22">
        <f>CN_Summary_pretax!AQ174</f>
        <v>0</v>
      </c>
      <c r="AM2" s="22">
        <f>CN_Summary_pretax!AR174</f>
        <v>0</v>
      </c>
      <c r="AN2" s="22">
        <f>CN_Summary_pretax!AS174</f>
        <v>0</v>
      </c>
      <c r="AO2" s="22">
        <f>CN_Summary_pretax!AT174</f>
        <v>0</v>
      </c>
      <c r="AP2" s="22">
        <f>CN_Summary_pretax!AU174</f>
        <v>0</v>
      </c>
    </row>
    <row r="3" spans="1:42">
      <c r="A3" s="115" t="s">
        <v>3669</v>
      </c>
      <c r="B3" s="22">
        <f>CN_Summary_pretax!G175</f>
        <v>0</v>
      </c>
      <c r="C3" s="22">
        <f>CN_Summary_pretax!H175</f>
        <v>0</v>
      </c>
      <c r="D3" s="22">
        <f>CN_Summary_pretax!I175</f>
        <v>0</v>
      </c>
      <c r="E3" s="22">
        <f>CN_Summary_pretax!J175</f>
        <v>0</v>
      </c>
      <c r="F3" s="22">
        <f>CN_Summary_pretax!K175</f>
        <v>0</v>
      </c>
      <c r="G3" s="22">
        <f>CN_Summary_pretax!L175</f>
        <v>0</v>
      </c>
      <c r="H3" s="22">
        <f>CN_Summary_pretax!M175</f>
        <v>0</v>
      </c>
      <c r="I3" s="22">
        <f>CN_Summary_pretax!N175</f>
        <v>0</v>
      </c>
      <c r="J3" s="22">
        <f>CN_Summary_pretax!O175</f>
        <v>0</v>
      </c>
      <c r="K3" s="22">
        <f>CN_Summary_pretax!P175</f>
        <v>0</v>
      </c>
      <c r="L3" s="22">
        <f>CN_Summary_pretax!Q175</f>
        <v>0</v>
      </c>
      <c r="M3" s="22">
        <f>CN_Summary_pretax!R175</f>
        <v>0</v>
      </c>
      <c r="N3" s="22">
        <f>CN_Summary_pretax!S175</f>
        <v>0</v>
      </c>
      <c r="O3" s="22">
        <f>CN_Summary_pretax!T175</f>
        <v>0</v>
      </c>
      <c r="P3" s="22">
        <f>CN_Summary_pretax!U175</f>
        <v>0</v>
      </c>
      <c r="Q3" s="22">
        <f>CN_Summary_pretax!V175</f>
        <v>0</v>
      </c>
      <c r="R3" s="22">
        <f>CN_Summary_pretax!W175</f>
        <v>0</v>
      </c>
      <c r="S3" s="22">
        <f>CN_Summary_pretax!X175</f>
        <v>0</v>
      </c>
      <c r="T3" s="22">
        <f>CN_Summary_pretax!Y175</f>
        <v>0</v>
      </c>
      <c r="U3" s="22">
        <f>CN_Summary_pretax!Z175</f>
        <v>0</v>
      </c>
      <c r="V3" s="22">
        <f>CN_Summary_pretax!AA175</f>
        <v>0</v>
      </c>
      <c r="W3" s="22">
        <f>CN_Summary_pretax!AB175</f>
        <v>0</v>
      </c>
      <c r="X3" s="22">
        <f>CN_Summary_pretax!AC175</f>
        <v>0</v>
      </c>
      <c r="Y3" s="22">
        <f>CN_Summary_pretax!AD175</f>
        <v>0</v>
      </c>
      <c r="Z3" s="22">
        <f>CN_Summary_pretax!AE175</f>
        <v>0</v>
      </c>
      <c r="AA3" s="22">
        <f>CN_Summary_pretax!AF175</f>
        <v>0</v>
      </c>
      <c r="AB3" s="22">
        <f>CN_Summary_pretax!AG175</f>
        <v>0</v>
      </c>
      <c r="AC3" s="22">
        <f>CN_Summary_pretax!AH175</f>
        <v>0</v>
      </c>
      <c r="AD3" s="22">
        <f>CN_Summary_pretax!AI175</f>
        <v>0</v>
      </c>
      <c r="AE3" s="22">
        <f>CN_Summary_pretax!AJ175</f>
        <v>0</v>
      </c>
      <c r="AF3" s="22">
        <f>CN_Summary_pretax!AK175</f>
        <v>0</v>
      </c>
      <c r="AG3" s="22">
        <f>CN_Summary_pretax!AL175</f>
        <v>0</v>
      </c>
      <c r="AH3" s="22">
        <f>CN_Summary_pretax!AM175</f>
        <v>0</v>
      </c>
      <c r="AI3" s="22">
        <f>CN_Summary_pretax!AN175</f>
        <v>0</v>
      </c>
      <c r="AJ3" s="22">
        <f>CN_Summary_pretax!AO175</f>
        <v>0</v>
      </c>
      <c r="AK3" s="22">
        <f>CN_Summary_pretax!AP175</f>
        <v>0</v>
      </c>
      <c r="AL3" s="22">
        <f>CN_Summary_pretax!AQ175</f>
        <v>0</v>
      </c>
      <c r="AM3" s="22">
        <f>CN_Summary_pretax!AR175</f>
        <v>0</v>
      </c>
      <c r="AN3" s="22">
        <f>CN_Summary_pretax!AS175</f>
        <v>0</v>
      </c>
      <c r="AO3" s="22">
        <f>CN_Summary_pretax!AT175</f>
        <v>0</v>
      </c>
      <c r="AP3" s="22">
        <f>CN_Summary_pretax!AU175</f>
        <v>0</v>
      </c>
    </row>
    <row r="4" spans="1:42">
      <c r="A4" s="115" t="s">
        <v>3670</v>
      </c>
      <c r="B4" s="22">
        <f>CN_Summary_pretax!G176</f>
        <v>0</v>
      </c>
      <c r="C4" s="22">
        <f>CN_Summary_pretax!H176</f>
        <v>0</v>
      </c>
      <c r="D4" s="22">
        <f>CN_Summary_pretax!I176</f>
        <v>0</v>
      </c>
      <c r="E4" s="22">
        <f>CN_Summary_pretax!J176</f>
        <v>0</v>
      </c>
      <c r="F4" s="22">
        <f>CN_Summary_pretax!K176</f>
        <v>0</v>
      </c>
      <c r="G4" s="22">
        <f>CN_Summary_pretax!L176</f>
        <v>0</v>
      </c>
      <c r="H4" s="22">
        <f>CN_Summary_pretax!M176</f>
        <v>0</v>
      </c>
      <c r="I4" s="22">
        <f>CN_Summary_pretax!N176</f>
        <v>0</v>
      </c>
      <c r="J4" s="22">
        <f>CN_Summary_pretax!O176</f>
        <v>0</v>
      </c>
      <c r="K4" s="22">
        <f>CN_Summary_pretax!P176</f>
        <v>0</v>
      </c>
      <c r="L4" s="22">
        <f>CN_Summary_pretax!Q176</f>
        <v>0</v>
      </c>
      <c r="M4" s="22">
        <f>CN_Summary_pretax!R176</f>
        <v>0</v>
      </c>
      <c r="N4" s="22">
        <f>CN_Summary_pretax!S176</f>
        <v>0</v>
      </c>
      <c r="O4" s="22">
        <f>CN_Summary_pretax!T176</f>
        <v>0</v>
      </c>
      <c r="P4" s="22">
        <f>CN_Summary_pretax!U176</f>
        <v>0</v>
      </c>
      <c r="Q4" s="22">
        <f>CN_Summary_pretax!V176</f>
        <v>0</v>
      </c>
      <c r="R4" s="22">
        <f>CN_Summary_pretax!W176</f>
        <v>0</v>
      </c>
      <c r="S4" s="22">
        <f>CN_Summary_pretax!X176</f>
        <v>0</v>
      </c>
      <c r="T4" s="22">
        <f>CN_Summary_pretax!Y176</f>
        <v>0</v>
      </c>
      <c r="U4" s="22">
        <f>CN_Summary_pretax!Z176</f>
        <v>0</v>
      </c>
      <c r="V4" s="22">
        <f>CN_Summary_pretax!AA176</f>
        <v>0</v>
      </c>
      <c r="W4" s="22">
        <f>CN_Summary_pretax!AB176</f>
        <v>0</v>
      </c>
      <c r="X4" s="22">
        <f>CN_Summary_pretax!AC176</f>
        <v>0</v>
      </c>
      <c r="Y4" s="22">
        <f>CN_Summary_pretax!AD176</f>
        <v>0</v>
      </c>
      <c r="Z4" s="22">
        <f>CN_Summary_pretax!AE176</f>
        <v>0</v>
      </c>
      <c r="AA4" s="22">
        <f>CN_Summary_pretax!AF176</f>
        <v>0</v>
      </c>
      <c r="AB4" s="22">
        <f>CN_Summary_pretax!AG176</f>
        <v>0</v>
      </c>
      <c r="AC4" s="22">
        <f>CN_Summary_pretax!AH176</f>
        <v>0</v>
      </c>
      <c r="AD4" s="22">
        <f>CN_Summary_pretax!AI176</f>
        <v>0</v>
      </c>
      <c r="AE4" s="22">
        <f>CN_Summary_pretax!AJ176</f>
        <v>0</v>
      </c>
      <c r="AF4" s="22">
        <f>CN_Summary_pretax!AK176</f>
        <v>0</v>
      </c>
      <c r="AG4" s="22">
        <f>CN_Summary_pretax!AL176</f>
        <v>0</v>
      </c>
      <c r="AH4" s="22">
        <f>CN_Summary_pretax!AM176</f>
        <v>0</v>
      </c>
      <c r="AI4" s="22">
        <f>CN_Summary_pretax!AN176</f>
        <v>0</v>
      </c>
      <c r="AJ4" s="22">
        <f>CN_Summary_pretax!AO176</f>
        <v>0</v>
      </c>
      <c r="AK4" s="22">
        <f>CN_Summary_pretax!AP176</f>
        <v>0</v>
      </c>
      <c r="AL4" s="22">
        <f>CN_Summary_pretax!AQ176</f>
        <v>0</v>
      </c>
      <c r="AM4" s="22">
        <f>CN_Summary_pretax!AR176</f>
        <v>0</v>
      </c>
      <c r="AN4" s="22">
        <f>CN_Summary_pretax!AS176</f>
        <v>0</v>
      </c>
      <c r="AO4" s="22">
        <f>CN_Summary_pretax!AT176</f>
        <v>0</v>
      </c>
      <c r="AP4" s="22">
        <f>CN_Summary_pretax!AU176</f>
        <v>0</v>
      </c>
    </row>
    <row r="5" spans="1:42">
      <c r="A5" s="115" t="s">
        <v>3671</v>
      </c>
      <c r="B5" s="22">
        <f>CN_Summary_pretax!G177</f>
        <v>0</v>
      </c>
      <c r="C5" s="22">
        <f>CN_Summary_pretax!H177</f>
        <v>0</v>
      </c>
      <c r="D5" s="22">
        <f>CN_Summary_pretax!I177</f>
        <v>0</v>
      </c>
      <c r="E5" s="22">
        <f>CN_Summary_pretax!J177</f>
        <v>0</v>
      </c>
      <c r="F5" s="22">
        <f>CN_Summary_pretax!K177</f>
        <v>0</v>
      </c>
      <c r="G5" s="22">
        <f>CN_Summary_pretax!L177</f>
        <v>0</v>
      </c>
      <c r="H5" s="22">
        <f>CN_Summary_pretax!M177</f>
        <v>0</v>
      </c>
      <c r="I5" s="22">
        <f>CN_Summary_pretax!N177</f>
        <v>0</v>
      </c>
      <c r="J5" s="22">
        <f>CN_Summary_pretax!O177</f>
        <v>0</v>
      </c>
      <c r="K5" s="22">
        <f>CN_Summary_pretax!P177</f>
        <v>0</v>
      </c>
      <c r="L5" s="22">
        <f>CN_Summary_pretax!Q177</f>
        <v>0</v>
      </c>
      <c r="M5" s="22">
        <f>CN_Summary_pretax!R177</f>
        <v>0</v>
      </c>
      <c r="N5" s="22">
        <f>CN_Summary_pretax!S177</f>
        <v>0</v>
      </c>
      <c r="O5" s="22">
        <f>CN_Summary_pretax!T177</f>
        <v>0</v>
      </c>
      <c r="P5" s="22">
        <f>CN_Summary_pretax!U177</f>
        <v>0</v>
      </c>
      <c r="Q5" s="22">
        <f>CN_Summary_pretax!V177</f>
        <v>0</v>
      </c>
      <c r="R5" s="22">
        <f>CN_Summary_pretax!W177</f>
        <v>0</v>
      </c>
      <c r="S5" s="22">
        <f>CN_Summary_pretax!X177</f>
        <v>0</v>
      </c>
      <c r="T5" s="22">
        <f>CN_Summary_pretax!Y177</f>
        <v>0</v>
      </c>
      <c r="U5" s="22">
        <f>CN_Summary_pretax!Z177</f>
        <v>0</v>
      </c>
      <c r="V5" s="22">
        <f>CN_Summary_pretax!AA177</f>
        <v>0</v>
      </c>
      <c r="W5" s="22">
        <f>CN_Summary_pretax!AB177</f>
        <v>0</v>
      </c>
      <c r="X5" s="22">
        <f>CN_Summary_pretax!AC177</f>
        <v>0</v>
      </c>
      <c r="Y5" s="22">
        <f>CN_Summary_pretax!AD177</f>
        <v>0</v>
      </c>
      <c r="Z5" s="22">
        <f>CN_Summary_pretax!AE177</f>
        <v>0</v>
      </c>
      <c r="AA5" s="22">
        <f>CN_Summary_pretax!AF177</f>
        <v>0</v>
      </c>
      <c r="AB5" s="22">
        <f>CN_Summary_pretax!AG177</f>
        <v>0</v>
      </c>
      <c r="AC5" s="22">
        <f>CN_Summary_pretax!AH177</f>
        <v>0</v>
      </c>
      <c r="AD5" s="22">
        <f>CN_Summary_pretax!AI177</f>
        <v>0</v>
      </c>
      <c r="AE5" s="22">
        <f>CN_Summary_pretax!AJ177</f>
        <v>0</v>
      </c>
      <c r="AF5" s="22">
        <f>CN_Summary_pretax!AK177</f>
        <v>0</v>
      </c>
      <c r="AG5" s="22">
        <f>CN_Summary_pretax!AL177</f>
        <v>0</v>
      </c>
      <c r="AH5" s="22">
        <f>CN_Summary_pretax!AM177</f>
        <v>0</v>
      </c>
      <c r="AI5" s="22">
        <f>CN_Summary_pretax!AN177</f>
        <v>0</v>
      </c>
      <c r="AJ5" s="22">
        <f>CN_Summary_pretax!AO177</f>
        <v>0</v>
      </c>
      <c r="AK5" s="22">
        <f>CN_Summary_pretax!AP177</f>
        <v>0</v>
      </c>
      <c r="AL5" s="22">
        <f>CN_Summary_pretax!AQ177</f>
        <v>0</v>
      </c>
      <c r="AM5" s="22">
        <f>CN_Summary_pretax!AR177</f>
        <v>0</v>
      </c>
      <c r="AN5" s="22">
        <f>CN_Summary_pretax!AS177</f>
        <v>0</v>
      </c>
      <c r="AO5" s="22">
        <f>CN_Summary_pretax!AT177</f>
        <v>0</v>
      </c>
      <c r="AP5" s="22">
        <f>CN_Summary_pretax!AU177</f>
        <v>0</v>
      </c>
    </row>
    <row r="6" spans="1:42">
      <c r="A6" s="115" t="s">
        <v>3672</v>
      </c>
      <c r="B6" s="22">
        <f>CN_Summary_pretax!G178</f>
        <v>0</v>
      </c>
      <c r="C6" s="22">
        <f>CN_Summary_pretax!H178</f>
        <v>0</v>
      </c>
      <c r="D6" s="22">
        <f>CN_Summary_pretax!I178</f>
        <v>0</v>
      </c>
      <c r="E6" s="22">
        <f>CN_Summary_pretax!J178</f>
        <v>0</v>
      </c>
      <c r="F6" s="22">
        <f>CN_Summary_pretax!K178</f>
        <v>0</v>
      </c>
      <c r="G6" s="22">
        <f>CN_Summary_pretax!L178</f>
        <v>0</v>
      </c>
      <c r="H6" s="22">
        <f>CN_Summary_pretax!M178</f>
        <v>0</v>
      </c>
      <c r="I6" s="22">
        <f>CN_Summary_pretax!N178</f>
        <v>0</v>
      </c>
      <c r="J6" s="22">
        <f>CN_Summary_pretax!O178</f>
        <v>0</v>
      </c>
      <c r="K6" s="22">
        <f>CN_Summary_pretax!P178</f>
        <v>0</v>
      </c>
      <c r="L6" s="22">
        <f>CN_Summary_pretax!Q178</f>
        <v>0</v>
      </c>
      <c r="M6" s="22">
        <f>CN_Summary_pretax!R178</f>
        <v>0</v>
      </c>
      <c r="N6" s="22">
        <f>CN_Summary_pretax!S178</f>
        <v>0</v>
      </c>
      <c r="O6" s="22">
        <f>CN_Summary_pretax!T178</f>
        <v>0</v>
      </c>
      <c r="P6" s="22">
        <f>CN_Summary_pretax!U178</f>
        <v>0</v>
      </c>
      <c r="Q6" s="22">
        <f>CN_Summary_pretax!V178</f>
        <v>0</v>
      </c>
      <c r="R6" s="22">
        <f>CN_Summary_pretax!W178</f>
        <v>0</v>
      </c>
      <c r="S6" s="22">
        <f>CN_Summary_pretax!X178</f>
        <v>0</v>
      </c>
      <c r="T6" s="22">
        <f>CN_Summary_pretax!Y178</f>
        <v>0</v>
      </c>
      <c r="U6" s="22">
        <f>CN_Summary_pretax!Z178</f>
        <v>0</v>
      </c>
      <c r="V6" s="22">
        <f>CN_Summary_pretax!AA178</f>
        <v>0</v>
      </c>
      <c r="W6" s="22">
        <f>CN_Summary_pretax!AB178</f>
        <v>0</v>
      </c>
      <c r="X6" s="22">
        <f>CN_Summary_pretax!AC178</f>
        <v>0</v>
      </c>
      <c r="Y6" s="22">
        <f>CN_Summary_pretax!AD178</f>
        <v>0</v>
      </c>
      <c r="Z6" s="22">
        <f>CN_Summary_pretax!AE178</f>
        <v>0</v>
      </c>
      <c r="AA6" s="22">
        <f>CN_Summary_pretax!AF178</f>
        <v>0</v>
      </c>
      <c r="AB6" s="22">
        <f>CN_Summary_pretax!AG178</f>
        <v>0</v>
      </c>
      <c r="AC6" s="22">
        <f>CN_Summary_pretax!AH178</f>
        <v>0</v>
      </c>
      <c r="AD6" s="22">
        <f>CN_Summary_pretax!AI178</f>
        <v>0</v>
      </c>
      <c r="AE6" s="22">
        <f>CN_Summary_pretax!AJ178</f>
        <v>0</v>
      </c>
      <c r="AF6" s="22">
        <f>CN_Summary_pretax!AK178</f>
        <v>0</v>
      </c>
      <c r="AG6" s="22">
        <f>CN_Summary_pretax!AL178</f>
        <v>0</v>
      </c>
      <c r="AH6" s="22">
        <f>CN_Summary_pretax!AM178</f>
        <v>0</v>
      </c>
      <c r="AI6" s="22">
        <f>CN_Summary_pretax!AN178</f>
        <v>0</v>
      </c>
      <c r="AJ6" s="22">
        <f>CN_Summary_pretax!AO178</f>
        <v>0</v>
      </c>
      <c r="AK6" s="22">
        <f>CN_Summary_pretax!AP178</f>
        <v>0</v>
      </c>
      <c r="AL6" s="22">
        <f>CN_Summary_pretax!AQ178</f>
        <v>0</v>
      </c>
      <c r="AM6" s="22">
        <f>CN_Summary_pretax!AR178</f>
        <v>0</v>
      </c>
      <c r="AN6" s="22">
        <f>CN_Summary_pretax!AS178</f>
        <v>0</v>
      </c>
      <c r="AO6" s="22">
        <f>CN_Summary_pretax!AT178</f>
        <v>0</v>
      </c>
      <c r="AP6" s="22">
        <f>CN_Summary_pretax!AU178</f>
        <v>0</v>
      </c>
    </row>
    <row r="7" spans="1:42">
      <c r="A7" s="115" t="s">
        <v>3673</v>
      </c>
      <c r="B7" s="22">
        <f>CN_Summary_pretax!G179</f>
        <v>0</v>
      </c>
      <c r="C7" s="22">
        <f>CN_Summary_pretax!H179</f>
        <v>0</v>
      </c>
      <c r="D7" s="22">
        <f>CN_Summary_pretax!I179</f>
        <v>0</v>
      </c>
      <c r="E7" s="22">
        <f>CN_Summary_pretax!J179</f>
        <v>0</v>
      </c>
      <c r="F7" s="22">
        <f>CN_Summary_pretax!K179</f>
        <v>0</v>
      </c>
      <c r="G7" s="22">
        <f>CN_Summary_pretax!L179</f>
        <v>0</v>
      </c>
      <c r="H7" s="22">
        <f>CN_Summary_pretax!M179</f>
        <v>0</v>
      </c>
      <c r="I7" s="22">
        <f>CN_Summary_pretax!N179</f>
        <v>0</v>
      </c>
      <c r="J7" s="22">
        <f>CN_Summary_pretax!O179</f>
        <v>0</v>
      </c>
      <c r="K7" s="22">
        <f>CN_Summary_pretax!P179</f>
        <v>0</v>
      </c>
      <c r="L7" s="22">
        <f>CN_Summary_pretax!Q179</f>
        <v>0</v>
      </c>
      <c r="M7" s="22">
        <f>CN_Summary_pretax!R179</f>
        <v>0</v>
      </c>
      <c r="N7" s="22">
        <f>CN_Summary_pretax!S179</f>
        <v>0</v>
      </c>
      <c r="O7" s="22">
        <f>CN_Summary_pretax!T179</f>
        <v>0</v>
      </c>
      <c r="P7" s="22">
        <f>CN_Summary_pretax!U179</f>
        <v>0</v>
      </c>
      <c r="Q7" s="22">
        <f>CN_Summary_pretax!V179</f>
        <v>0</v>
      </c>
      <c r="R7" s="22">
        <f>CN_Summary_pretax!W179</f>
        <v>0</v>
      </c>
      <c r="S7" s="22">
        <f>CN_Summary_pretax!X179</f>
        <v>0</v>
      </c>
      <c r="T7" s="22">
        <f>CN_Summary_pretax!Y179</f>
        <v>0</v>
      </c>
      <c r="U7" s="22">
        <f>CN_Summary_pretax!Z179</f>
        <v>0</v>
      </c>
      <c r="V7" s="22">
        <f>CN_Summary_pretax!AA179</f>
        <v>0</v>
      </c>
      <c r="W7" s="22">
        <f>CN_Summary_pretax!AB179</f>
        <v>0</v>
      </c>
      <c r="X7" s="22">
        <f>CN_Summary_pretax!AC179</f>
        <v>0</v>
      </c>
      <c r="Y7" s="22">
        <f>CN_Summary_pretax!AD179</f>
        <v>0</v>
      </c>
      <c r="Z7" s="22">
        <f>CN_Summary_pretax!AE179</f>
        <v>0</v>
      </c>
      <c r="AA7" s="22">
        <f>CN_Summary_pretax!AF179</f>
        <v>0</v>
      </c>
      <c r="AB7" s="22">
        <f>CN_Summary_pretax!AG179</f>
        <v>0</v>
      </c>
      <c r="AC7" s="22">
        <f>CN_Summary_pretax!AH179</f>
        <v>0</v>
      </c>
      <c r="AD7" s="22">
        <f>CN_Summary_pretax!AI179</f>
        <v>0</v>
      </c>
      <c r="AE7" s="22">
        <f>CN_Summary_pretax!AJ179</f>
        <v>0</v>
      </c>
      <c r="AF7" s="22">
        <f>CN_Summary_pretax!AK179</f>
        <v>0</v>
      </c>
      <c r="AG7" s="22">
        <f>CN_Summary_pretax!AL179</f>
        <v>0</v>
      </c>
      <c r="AH7" s="22">
        <f>CN_Summary_pretax!AM179</f>
        <v>0</v>
      </c>
      <c r="AI7" s="22">
        <f>CN_Summary_pretax!AN179</f>
        <v>0</v>
      </c>
      <c r="AJ7" s="22">
        <f>CN_Summary_pretax!AO179</f>
        <v>0</v>
      </c>
      <c r="AK7" s="22">
        <f>CN_Summary_pretax!AP179</f>
        <v>0</v>
      </c>
      <c r="AL7" s="22">
        <f>CN_Summary_pretax!AQ179</f>
        <v>0</v>
      </c>
      <c r="AM7" s="22">
        <f>CN_Summary_pretax!AR179</f>
        <v>0</v>
      </c>
      <c r="AN7" s="22">
        <f>CN_Summary_pretax!AS179</f>
        <v>0</v>
      </c>
      <c r="AO7" s="22">
        <f>CN_Summary_pretax!AT179</f>
        <v>0</v>
      </c>
      <c r="AP7" s="22">
        <f>CN_Summary_pretax!AU179</f>
        <v>0</v>
      </c>
    </row>
    <row r="8" spans="1:42">
      <c r="A8" s="115" t="s">
        <v>3674</v>
      </c>
      <c r="B8" s="22">
        <f>CN_Summary_pretax!G180</f>
        <v>0</v>
      </c>
      <c r="C8" s="22">
        <f>CN_Summary_pretax!H180</f>
        <v>0</v>
      </c>
      <c r="D8" s="22">
        <f>CN_Summary_pretax!I180</f>
        <v>0</v>
      </c>
      <c r="E8" s="22">
        <f>CN_Summary_pretax!J180</f>
        <v>0</v>
      </c>
      <c r="F8" s="22">
        <f>CN_Summary_pretax!K180</f>
        <v>0</v>
      </c>
      <c r="G8" s="22">
        <f>CN_Summary_pretax!L180</f>
        <v>0</v>
      </c>
      <c r="H8" s="22">
        <f>CN_Summary_pretax!M180</f>
        <v>0</v>
      </c>
      <c r="I8" s="22">
        <f>CN_Summary_pretax!N180</f>
        <v>0</v>
      </c>
      <c r="J8" s="22">
        <f>CN_Summary_pretax!O180</f>
        <v>0</v>
      </c>
      <c r="K8" s="22">
        <f>CN_Summary_pretax!P180</f>
        <v>0</v>
      </c>
      <c r="L8" s="22">
        <f>CN_Summary_pretax!Q180</f>
        <v>0</v>
      </c>
      <c r="M8" s="22">
        <f>CN_Summary_pretax!R180</f>
        <v>0</v>
      </c>
      <c r="N8" s="22">
        <f>CN_Summary_pretax!S180</f>
        <v>0</v>
      </c>
      <c r="O8" s="22">
        <f>CN_Summary_pretax!T180</f>
        <v>0</v>
      </c>
      <c r="P8" s="22">
        <f>CN_Summary_pretax!U180</f>
        <v>0</v>
      </c>
      <c r="Q8" s="22">
        <f>CN_Summary_pretax!V180</f>
        <v>0</v>
      </c>
      <c r="R8" s="22">
        <f>CN_Summary_pretax!W180</f>
        <v>0</v>
      </c>
      <c r="S8" s="22">
        <f>CN_Summary_pretax!X180</f>
        <v>0</v>
      </c>
      <c r="T8" s="22">
        <f>CN_Summary_pretax!Y180</f>
        <v>0</v>
      </c>
      <c r="U8" s="22">
        <f>CN_Summary_pretax!Z180</f>
        <v>0</v>
      </c>
      <c r="V8" s="22">
        <f>CN_Summary_pretax!AA180</f>
        <v>0</v>
      </c>
      <c r="W8" s="22">
        <f>CN_Summary_pretax!AB180</f>
        <v>0</v>
      </c>
      <c r="X8" s="22">
        <f>CN_Summary_pretax!AC180</f>
        <v>0</v>
      </c>
      <c r="Y8" s="22">
        <f>CN_Summary_pretax!AD180</f>
        <v>0</v>
      </c>
      <c r="Z8" s="22">
        <f>CN_Summary_pretax!AE180</f>
        <v>0</v>
      </c>
      <c r="AA8" s="22">
        <f>CN_Summary_pretax!AF180</f>
        <v>0</v>
      </c>
      <c r="AB8" s="22">
        <f>CN_Summary_pretax!AG180</f>
        <v>0</v>
      </c>
      <c r="AC8" s="22">
        <f>CN_Summary_pretax!AH180</f>
        <v>0</v>
      </c>
      <c r="AD8" s="22">
        <f>CN_Summary_pretax!AI180</f>
        <v>0</v>
      </c>
      <c r="AE8" s="22">
        <f>CN_Summary_pretax!AJ180</f>
        <v>0</v>
      </c>
      <c r="AF8" s="22">
        <f>CN_Summary_pretax!AK180</f>
        <v>0</v>
      </c>
      <c r="AG8" s="22">
        <f>CN_Summary_pretax!AL180</f>
        <v>0</v>
      </c>
      <c r="AH8" s="22">
        <f>CN_Summary_pretax!AM180</f>
        <v>0</v>
      </c>
      <c r="AI8" s="22">
        <f>CN_Summary_pretax!AN180</f>
        <v>0</v>
      </c>
      <c r="AJ8" s="22">
        <f>CN_Summary_pretax!AO180</f>
        <v>0</v>
      </c>
      <c r="AK8" s="22">
        <f>CN_Summary_pretax!AP180</f>
        <v>0</v>
      </c>
      <c r="AL8" s="22">
        <f>CN_Summary_pretax!AQ180</f>
        <v>0</v>
      </c>
      <c r="AM8" s="22">
        <f>CN_Summary_pretax!AR180</f>
        <v>0</v>
      </c>
      <c r="AN8" s="22">
        <f>CN_Summary_pretax!AS180</f>
        <v>0</v>
      </c>
      <c r="AO8" s="22">
        <f>CN_Summary_pretax!AT180</f>
        <v>0</v>
      </c>
      <c r="AP8" s="22">
        <f>CN_Summary_pretax!AU180</f>
        <v>0</v>
      </c>
    </row>
    <row r="9" spans="1:42">
      <c r="A9" s="115" t="s">
        <v>3675</v>
      </c>
      <c r="B9" s="22">
        <f>CN_Summary_pretax!G181</f>
        <v>0</v>
      </c>
      <c r="C9" s="22">
        <f>CN_Summary_pretax!H181</f>
        <v>0</v>
      </c>
      <c r="D9" s="22">
        <f>CN_Summary_pretax!I181</f>
        <v>0</v>
      </c>
      <c r="E9" s="22">
        <f>CN_Summary_pretax!J181</f>
        <v>0</v>
      </c>
      <c r="F9" s="22">
        <f>CN_Summary_pretax!K181</f>
        <v>0</v>
      </c>
      <c r="G9" s="22">
        <f>CN_Summary_pretax!L181</f>
        <v>0</v>
      </c>
      <c r="H9" s="22">
        <f>CN_Summary_pretax!M181</f>
        <v>0</v>
      </c>
      <c r="I9" s="22">
        <f>CN_Summary_pretax!N181</f>
        <v>0</v>
      </c>
      <c r="J9" s="22">
        <f>CN_Summary_pretax!O181</f>
        <v>0</v>
      </c>
      <c r="K9" s="22">
        <f>CN_Summary_pretax!P181</f>
        <v>0</v>
      </c>
      <c r="L9" s="22">
        <f>CN_Summary_pretax!Q181</f>
        <v>0</v>
      </c>
      <c r="M9" s="22">
        <f>CN_Summary_pretax!R181</f>
        <v>0</v>
      </c>
      <c r="N9" s="22">
        <f>CN_Summary_pretax!S181</f>
        <v>0</v>
      </c>
      <c r="O9" s="22">
        <f>CN_Summary_pretax!T181</f>
        <v>0</v>
      </c>
      <c r="P9" s="22">
        <f>CN_Summary_pretax!U181</f>
        <v>0</v>
      </c>
      <c r="Q9" s="22">
        <f>CN_Summary_pretax!V181</f>
        <v>0</v>
      </c>
      <c r="R9" s="22">
        <f>CN_Summary_pretax!W181</f>
        <v>0</v>
      </c>
      <c r="S9" s="22">
        <f>CN_Summary_pretax!X181</f>
        <v>0</v>
      </c>
      <c r="T9" s="22">
        <f>CN_Summary_pretax!Y181</f>
        <v>0</v>
      </c>
      <c r="U9" s="22">
        <f>CN_Summary_pretax!Z181</f>
        <v>0</v>
      </c>
      <c r="V9" s="22">
        <f>CN_Summary_pretax!AA181</f>
        <v>0</v>
      </c>
      <c r="W9" s="22">
        <f>CN_Summary_pretax!AB181</f>
        <v>0</v>
      </c>
      <c r="X9" s="22">
        <f>CN_Summary_pretax!AC181</f>
        <v>0</v>
      </c>
      <c r="Y9" s="22">
        <f>CN_Summary_pretax!AD181</f>
        <v>0</v>
      </c>
      <c r="Z9" s="22">
        <f>CN_Summary_pretax!AE181</f>
        <v>0</v>
      </c>
      <c r="AA9" s="22">
        <f>CN_Summary_pretax!AF181</f>
        <v>0</v>
      </c>
      <c r="AB9" s="22">
        <f>CN_Summary_pretax!AG181</f>
        <v>0</v>
      </c>
      <c r="AC9" s="22">
        <f>CN_Summary_pretax!AH181</f>
        <v>0</v>
      </c>
      <c r="AD9" s="22">
        <f>CN_Summary_pretax!AI181</f>
        <v>0</v>
      </c>
      <c r="AE9" s="22">
        <f>CN_Summary_pretax!AJ181</f>
        <v>0</v>
      </c>
      <c r="AF9" s="22">
        <f>CN_Summary_pretax!AK181</f>
        <v>0</v>
      </c>
      <c r="AG9" s="22">
        <f>CN_Summary_pretax!AL181</f>
        <v>0</v>
      </c>
      <c r="AH9" s="22">
        <f>CN_Summary_pretax!AM181</f>
        <v>0</v>
      </c>
      <c r="AI9" s="22">
        <f>CN_Summary_pretax!AN181</f>
        <v>0</v>
      </c>
      <c r="AJ9" s="22">
        <f>CN_Summary_pretax!AO181</f>
        <v>0</v>
      </c>
      <c r="AK9" s="22">
        <f>CN_Summary_pretax!AP181</f>
        <v>0</v>
      </c>
      <c r="AL9" s="22">
        <f>CN_Summary_pretax!AQ181</f>
        <v>0</v>
      </c>
      <c r="AM9" s="22">
        <f>CN_Summary_pretax!AR181</f>
        <v>0</v>
      </c>
      <c r="AN9" s="22">
        <f>CN_Summary_pretax!AS181</f>
        <v>0</v>
      </c>
      <c r="AO9" s="22">
        <f>CN_Summary_pretax!AT181</f>
        <v>0</v>
      </c>
      <c r="AP9" s="22">
        <f>CN_Summary_pretax!AU181</f>
        <v>0</v>
      </c>
    </row>
  </sheetData>
  <phoneticPr fontId="4"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2B33D-F56D-40FD-9D37-D4F26A3684F4}">
  <sheetPr>
    <tabColor rgb="FF002060"/>
  </sheetPr>
  <dimension ref="A1:AP9"/>
  <sheetViews>
    <sheetView topLeftCell="AB1" workbookViewId="0">
      <selection activeCell="AH2" sqref="AH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CN_Summary_pretax!G184</f>
        <v>0</v>
      </c>
      <c r="C2" s="22">
        <f>CN_Summary_pretax!H184</f>
        <v>0</v>
      </c>
      <c r="D2" s="22">
        <f>CN_Summary_pretax!I184</f>
        <v>0</v>
      </c>
      <c r="E2" s="22">
        <f>CN_Summary_pretax!J184</f>
        <v>0</v>
      </c>
      <c r="F2" s="22">
        <f>CN_Summary_pretax!K184</f>
        <v>0</v>
      </c>
      <c r="G2" s="22">
        <f>CN_Summary_pretax!L184</f>
        <v>0</v>
      </c>
      <c r="H2" s="22">
        <f>CN_Summary_pretax!M184</f>
        <v>0</v>
      </c>
      <c r="I2" s="22">
        <f>CN_Summary_pretax!N184</f>
        <v>0</v>
      </c>
      <c r="J2" s="22">
        <f>CN_Summary_pretax!O184</f>
        <v>0</v>
      </c>
      <c r="K2" s="22">
        <f>CN_Summary_pretax!P184</f>
        <v>0</v>
      </c>
      <c r="L2" s="22">
        <f>CN_Summary_pretax!Q184</f>
        <v>0</v>
      </c>
      <c r="M2" s="22">
        <f>CN_Summary_pretax!R184</f>
        <v>0</v>
      </c>
      <c r="N2" s="22">
        <f>CN_Summary_pretax!S184</f>
        <v>0</v>
      </c>
      <c r="O2" s="22">
        <f>CN_Summary_pretax!T184</f>
        <v>0</v>
      </c>
      <c r="P2" s="22">
        <f>CN_Summary_pretax!U184</f>
        <v>0</v>
      </c>
      <c r="Q2" s="22">
        <f>CN_Summary_pretax!V184</f>
        <v>0</v>
      </c>
      <c r="R2" s="22">
        <f>CN_Summary_pretax!W184</f>
        <v>0</v>
      </c>
      <c r="S2" s="22">
        <f>CN_Summary_pretax!X184</f>
        <v>0</v>
      </c>
      <c r="T2" s="22">
        <f>CN_Summary_pretax!Y184</f>
        <v>0</v>
      </c>
      <c r="U2" s="22">
        <f>CN_Summary_pretax!Z184</f>
        <v>0</v>
      </c>
      <c r="V2" s="22">
        <f>CN_Summary_pretax!AA184</f>
        <v>0</v>
      </c>
      <c r="W2" s="22">
        <f>CN_Summary_pretax!AB184</f>
        <v>0</v>
      </c>
      <c r="X2" s="22">
        <f>CN_Summary_pretax!AC184</f>
        <v>0</v>
      </c>
      <c r="Y2" s="22">
        <f>CN_Summary_pretax!AD184</f>
        <v>0</v>
      </c>
      <c r="Z2" s="22">
        <f>CN_Summary_pretax!AE184</f>
        <v>0</v>
      </c>
      <c r="AA2" s="22">
        <f>CN_Summary_pretax!AF184</f>
        <v>0</v>
      </c>
      <c r="AB2" s="22">
        <f>CN_Summary_pretax!AG184</f>
        <v>0</v>
      </c>
      <c r="AC2" s="22">
        <f>CN_Summary_pretax!AH184</f>
        <v>0</v>
      </c>
      <c r="AD2" s="22">
        <f>CN_Summary_pretax!AI184</f>
        <v>0</v>
      </c>
      <c r="AE2" s="22">
        <f>CN_Summary_pretax!AJ184</f>
        <v>0</v>
      </c>
      <c r="AF2" s="22">
        <f>CN_Summary_pretax!AK184</f>
        <v>0</v>
      </c>
      <c r="AG2" s="22">
        <f>CN_Summary_pretax!AL184</f>
        <v>0</v>
      </c>
      <c r="AH2" s="22">
        <f>CN_Summary_pretax!AM184</f>
        <v>0</v>
      </c>
      <c r="AI2" s="22">
        <f>CN_Summary_pretax!AN184</f>
        <v>0</v>
      </c>
      <c r="AJ2" s="22">
        <f>CN_Summary_pretax!AO184</f>
        <v>0</v>
      </c>
      <c r="AK2" s="22">
        <f>CN_Summary_pretax!AP184</f>
        <v>0</v>
      </c>
      <c r="AL2" s="22">
        <f>CN_Summary_pretax!AQ184</f>
        <v>0</v>
      </c>
      <c r="AM2" s="22">
        <f>CN_Summary_pretax!AR184</f>
        <v>0</v>
      </c>
      <c r="AN2" s="22">
        <f>CN_Summary_pretax!AS184</f>
        <v>0</v>
      </c>
      <c r="AO2" s="22">
        <f>CN_Summary_pretax!AT184</f>
        <v>0</v>
      </c>
      <c r="AP2" s="22">
        <f>CN_Summary_pretax!AU184</f>
        <v>0</v>
      </c>
    </row>
    <row r="3" spans="1:42">
      <c r="A3" s="115" t="s">
        <v>3669</v>
      </c>
      <c r="B3" s="22">
        <f>CN_Summary_pretax!G185</f>
        <v>0</v>
      </c>
      <c r="C3" s="22">
        <f>CN_Summary_pretax!H185</f>
        <v>0</v>
      </c>
      <c r="D3" s="22">
        <f>CN_Summary_pretax!I185</f>
        <v>0</v>
      </c>
      <c r="E3" s="22">
        <f>CN_Summary_pretax!J185</f>
        <v>0</v>
      </c>
      <c r="F3" s="22">
        <f>CN_Summary_pretax!K185</f>
        <v>0</v>
      </c>
      <c r="G3" s="22">
        <f>CN_Summary_pretax!L185</f>
        <v>0</v>
      </c>
      <c r="H3" s="22">
        <f>CN_Summary_pretax!M185</f>
        <v>0</v>
      </c>
      <c r="I3" s="22">
        <f>CN_Summary_pretax!N185</f>
        <v>0</v>
      </c>
      <c r="J3" s="22">
        <f>CN_Summary_pretax!O185</f>
        <v>0</v>
      </c>
      <c r="K3" s="22">
        <f>CN_Summary_pretax!P185</f>
        <v>0</v>
      </c>
      <c r="L3" s="22">
        <f>CN_Summary_pretax!Q185</f>
        <v>0</v>
      </c>
      <c r="M3" s="22">
        <f>CN_Summary_pretax!R185</f>
        <v>0</v>
      </c>
      <c r="N3" s="22">
        <f>CN_Summary_pretax!S185</f>
        <v>0</v>
      </c>
      <c r="O3" s="22">
        <f>CN_Summary_pretax!T185</f>
        <v>0</v>
      </c>
      <c r="P3" s="22">
        <f>CN_Summary_pretax!U185</f>
        <v>0</v>
      </c>
      <c r="Q3" s="22">
        <f>CN_Summary_pretax!V185</f>
        <v>0</v>
      </c>
      <c r="R3" s="22">
        <f>CN_Summary_pretax!W185</f>
        <v>0</v>
      </c>
      <c r="S3" s="22">
        <f>CN_Summary_pretax!X185</f>
        <v>0</v>
      </c>
      <c r="T3" s="22">
        <f>CN_Summary_pretax!Y185</f>
        <v>0</v>
      </c>
      <c r="U3" s="22">
        <f>CN_Summary_pretax!Z185</f>
        <v>0</v>
      </c>
      <c r="V3" s="22">
        <f>CN_Summary_pretax!AA185</f>
        <v>0</v>
      </c>
      <c r="W3" s="22">
        <f>CN_Summary_pretax!AB185</f>
        <v>0</v>
      </c>
      <c r="X3" s="22">
        <f>CN_Summary_pretax!AC185</f>
        <v>0</v>
      </c>
      <c r="Y3" s="22">
        <f>CN_Summary_pretax!AD185</f>
        <v>0</v>
      </c>
      <c r="Z3" s="22">
        <f>CN_Summary_pretax!AE185</f>
        <v>0</v>
      </c>
      <c r="AA3" s="22">
        <f>CN_Summary_pretax!AF185</f>
        <v>0</v>
      </c>
      <c r="AB3" s="22">
        <f>CN_Summary_pretax!AG185</f>
        <v>0</v>
      </c>
      <c r="AC3" s="22">
        <f>CN_Summary_pretax!AH185</f>
        <v>0</v>
      </c>
      <c r="AD3" s="22">
        <f>CN_Summary_pretax!AI185</f>
        <v>0</v>
      </c>
      <c r="AE3" s="22">
        <f>CN_Summary_pretax!AJ185</f>
        <v>0</v>
      </c>
      <c r="AF3" s="22">
        <f>CN_Summary_pretax!AK185</f>
        <v>0</v>
      </c>
      <c r="AG3" s="22">
        <f>CN_Summary_pretax!AL185</f>
        <v>0</v>
      </c>
      <c r="AH3" s="22">
        <f>CN_Summary_pretax!AM185</f>
        <v>0</v>
      </c>
      <c r="AI3" s="22">
        <f>CN_Summary_pretax!AN185</f>
        <v>0</v>
      </c>
      <c r="AJ3" s="22">
        <f>CN_Summary_pretax!AO185</f>
        <v>0</v>
      </c>
      <c r="AK3" s="22">
        <f>CN_Summary_pretax!AP185</f>
        <v>0</v>
      </c>
      <c r="AL3" s="22">
        <f>CN_Summary_pretax!AQ185</f>
        <v>0</v>
      </c>
      <c r="AM3" s="22">
        <f>CN_Summary_pretax!AR185</f>
        <v>0</v>
      </c>
      <c r="AN3" s="22">
        <f>CN_Summary_pretax!AS185</f>
        <v>0</v>
      </c>
      <c r="AO3" s="22">
        <f>CN_Summary_pretax!AT185</f>
        <v>0</v>
      </c>
      <c r="AP3" s="22">
        <f>CN_Summary_pretax!AU185</f>
        <v>0</v>
      </c>
    </row>
    <row r="4" spans="1:42">
      <c r="A4" s="115" t="s">
        <v>3670</v>
      </c>
      <c r="B4" s="22">
        <f>CN_Summary_pretax!G186</f>
        <v>0</v>
      </c>
      <c r="C4" s="22">
        <f>CN_Summary_pretax!H186</f>
        <v>0</v>
      </c>
      <c r="D4" s="22">
        <f>CN_Summary_pretax!I186</f>
        <v>0</v>
      </c>
      <c r="E4" s="22">
        <f>CN_Summary_pretax!J186</f>
        <v>0</v>
      </c>
      <c r="F4" s="22">
        <f>CN_Summary_pretax!K186</f>
        <v>0</v>
      </c>
      <c r="G4" s="22">
        <f>CN_Summary_pretax!L186</f>
        <v>0</v>
      </c>
      <c r="H4" s="22">
        <f>CN_Summary_pretax!M186</f>
        <v>0</v>
      </c>
      <c r="I4" s="22">
        <f>CN_Summary_pretax!N186</f>
        <v>0</v>
      </c>
      <c r="J4" s="22">
        <f>CN_Summary_pretax!O186</f>
        <v>0</v>
      </c>
      <c r="K4" s="22">
        <f>CN_Summary_pretax!P186</f>
        <v>0</v>
      </c>
      <c r="L4" s="22">
        <f>CN_Summary_pretax!Q186</f>
        <v>0</v>
      </c>
      <c r="M4" s="22">
        <f>CN_Summary_pretax!R186</f>
        <v>0</v>
      </c>
      <c r="N4" s="22">
        <f>CN_Summary_pretax!S186</f>
        <v>0</v>
      </c>
      <c r="O4" s="22">
        <f>CN_Summary_pretax!T186</f>
        <v>0</v>
      </c>
      <c r="P4" s="22">
        <f>CN_Summary_pretax!U186</f>
        <v>0</v>
      </c>
      <c r="Q4" s="22">
        <f>CN_Summary_pretax!V186</f>
        <v>0</v>
      </c>
      <c r="R4" s="22">
        <f>CN_Summary_pretax!W186</f>
        <v>0</v>
      </c>
      <c r="S4" s="22">
        <f>CN_Summary_pretax!X186</f>
        <v>0</v>
      </c>
      <c r="T4" s="22">
        <f>CN_Summary_pretax!Y186</f>
        <v>0</v>
      </c>
      <c r="U4" s="22">
        <f>CN_Summary_pretax!Z186</f>
        <v>0</v>
      </c>
      <c r="V4" s="22">
        <f>CN_Summary_pretax!AA186</f>
        <v>0</v>
      </c>
      <c r="W4" s="22">
        <f>CN_Summary_pretax!AB186</f>
        <v>0</v>
      </c>
      <c r="X4" s="22">
        <f>CN_Summary_pretax!AC186</f>
        <v>0</v>
      </c>
      <c r="Y4" s="22">
        <f>CN_Summary_pretax!AD186</f>
        <v>0</v>
      </c>
      <c r="Z4" s="22">
        <f>CN_Summary_pretax!AE186</f>
        <v>0</v>
      </c>
      <c r="AA4" s="22">
        <f>CN_Summary_pretax!AF186</f>
        <v>0</v>
      </c>
      <c r="AB4" s="22">
        <f>CN_Summary_pretax!AG186</f>
        <v>0</v>
      </c>
      <c r="AC4" s="22">
        <f>CN_Summary_pretax!AH186</f>
        <v>0</v>
      </c>
      <c r="AD4" s="22">
        <f>CN_Summary_pretax!AI186</f>
        <v>0</v>
      </c>
      <c r="AE4" s="22">
        <f>CN_Summary_pretax!AJ186</f>
        <v>0</v>
      </c>
      <c r="AF4" s="22">
        <f>CN_Summary_pretax!AK186</f>
        <v>0</v>
      </c>
      <c r="AG4" s="22">
        <f>CN_Summary_pretax!AL186</f>
        <v>0</v>
      </c>
      <c r="AH4" s="22">
        <f>CN_Summary_pretax!AM186</f>
        <v>0</v>
      </c>
      <c r="AI4" s="22">
        <f>CN_Summary_pretax!AN186</f>
        <v>0</v>
      </c>
      <c r="AJ4" s="22">
        <f>CN_Summary_pretax!AO186</f>
        <v>0</v>
      </c>
      <c r="AK4" s="22">
        <f>CN_Summary_pretax!AP186</f>
        <v>0</v>
      </c>
      <c r="AL4" s="22">
        <f>CN_Summary_pretax!AQ186</f>
        <v>0</v>
      </c>
      <c r="AM4" s="22">
        <f>CN_Summary_pretax!AR186</f>
        <v>0</v>
      </c>
      <c r="AN4" s="22">
        <f>CN_Summary_pretax!AS186</f>
        <v>0</v>
      </c>
      <c r="AO4" s="22">
        <f>CN_Summary_pretax!AT186</f>
        <v>0</v>
      </c>
      <c r="AP4" s="22">
        <f>CN_Summary_pretax!AU186</f>
        <v>0</v>
      </c>
    </row>
    <row r="5" spans="1:42">
      <c r="A5" s="115" t="s">
        <v>3671</v>
      </c>
      <c r="B5" s="22">
        <f>CN_Summary_pretax!G187</f>
        <v>0</v>
      </c>
      <c r="C5" s="22">
        <f>CN_Summary_pretax!H187</f>
        <v>0</v>
      </c>
      <c r="D5" s="22">
        <f>CN_Summary_pretax!I187</f>
        <v>0</v>
      </c>
      <c r="E5" s="22">
        <f>CN_Summary_pretax!J187</f>
        <v>0</v>
      </c>
      <c r="F5" s="22">
        <f>CN_Summary_pretax!K187</f>
        <v>0</v>
      </c>
      <c r="G5" s="22">
        <f>CN_Summary_pretax!L187</f>
        <v>0</v>
      </c>
      <c r="H5" s="22">
        <f>CN_Summary_pretax!M187</f>
        <v>0</v>
      </c>
      <c r="I5" s="22">
        <f>CN_Summary_pretax!N187</f>
        <v>0</v>
      </c>
      <c r="J5" s="22">
        <f>CN_Summary_pretax!O187</f>
        <v>0</v>
      </c>
      <c r="K5" s="22">
        <f>CN_Summary_pretax!P187</f>
        <v>0</v>
      </c>
      <c r="L5" s="22">
        <f>CN_Summary_pretax!Q187</f>
        <v>0</v>
      </c>
      <c r="M5" s="22">
        <f>CN_Summary_pretax!R187</f>
        <v>0</v>
      </c>
      <c r="N5" s="22">
        <f>CN_Summary_pretax!S187</f>
        <v>0</v>
      </c>
      <c r="O5" s="22">
        <f>CN_Summary_pretax!T187</f>
        <v>0</v>
      </c>
      <c r="P5" s="22">
        <f>CN_Summary_pretax!U187</f>
        <v>0</v>
      </c>
      <c r="Q5" s="22">
        <f>CN_Summary_pretax!V187</f>
        <v>0</v>
      </c>
      <c r="R5" s="22">
        <f>CN_Summary_pretax!W187</f>
        <v>0</v>
      </c>
      <c r="S5" s="22">
        <f>CN_Summary_pretax!X187</f>
        <v>0</v>
      </c>
      <c r="T5" s="22">
        <f>CN_Summary_pretax!Y187</f>
        <v>0</v>
      </c>
      <c r="U5" s="22">
        <f>CN_Summary_pretax!Z187</f>
        <v>0</v>
      </c>
      <c r="V5" s="22">
        <f>CN_Summary_pretax!AA187</f>
        <v>0</v>
      </c>
      <c r="W5" s="22">
        <f>CN_Summary_pretax!AB187</f>
        <v>0</v>
      </c>
      <c r="X5" s="22">
        <f>CN_Summary_pretax!AC187</f>
        <v>0</v>
      </c>
      <c r="Y5" s="22">
        <f>CN_Summary_pretax!AD187</f>
        <v>0</v>
      </c>
      <c r="Z5" s="22">
        <f>CN_Summary_pretax!AE187</f>
        <v>0</v>
      </c>
      <c r="AA5" s="22">
        <f>CN_Summary_pretax!AF187</f>
        <v>0</v>
      </c>
      <c r="AB5" s="22">
        <f>CN_Summary_pretax!AG187</f>
        <v>0</v>
      </c>
      <c r="AC5" s="22">
        <f>CN_Summary_pretax!AH187</f>
        <v>0</v>
      </c>
      <c r="AD5" s="22">
        <f>CN_Summary_pretax!AI187</f>
        <v>0</v>
      </c>
      <c r="AE5" s="22">
        <f>CN_Summary_pretax!AJ187</f>
        <v>0</v>
      </c>
      <c r="AF5" s="22">
        <f>CN_Summary_pretax!AK187</f>
        <v>0</v>
      </c>
      <c r="AG5" s="22">
        <f>CN_Summary_pretax!AL187</f>
        <v>0</v>
      </c>
      <c r="AH5" s="22">
        <f>CN_Summary_pretax!AM187</f>
        <v>0</v>
      </c>
      <c r="AI5" s="22">
        <f>CN_Summary_pretax!AN187</f>
        <v>0</v>
      </c>
      <c r="AJ5" s="22">
        <f>CN_Summary_pretax!AO187</f>
        <v>0</v>
      </c>
      <c r="AK5" s="22">
        <f>CN_Summary_pretax!AP187</f>
        <v>0</v>
      </c>
      <c r="AL5" s="22">
        <f>CN_Summary_pretax!AQ187</f>
        <v>0</v>
      </c>
      <c r="AM5" s="22">
        <f>CN_Summary_pretax!AR187</f>
        <v>0</v>
      </c>
      <c r="AN5" s="22">
        <f>CN_Summary_pretax!AS187</f>
        <v>0</v>
      </c>
      <c r="AO5" s="22">
        <f>CN_Summary_pretax!AT187</f>
        <v>0</v>
      </c>
      <c r="AP5" s="22">
        <f>CN_Summary_pretax!AU187</f>
        <v>0</v>
      </c>
    </row>
    <row r="6" spans="1:42">
      <c r="A6" s="115" t="s">
        <v>3672</v>
      </c>
      <c r="B6" s="22">
        <f>CN_Summary_pretax!G188</f>
        <v>0</v>
      </c>
      <c r="C6" s="22">
        <f>CN_Summary_pretax!H188</f>
        <v>0</v>
      </c>
      <c r="D6" s="22">
        <f>CN_Summary_pretax!I188</f>
        <v>0</v>
      </c>
      <c r="E6" s="22">
        <f>CN_Summary_pretax!J188</f>
        <v>0</v>
      </c>
      <c r="F6" s="22">
        <f>CN_Summary_pretax!K188</f>
        <v>0</v>
      </c>
      <c r="G6" s="22">
        <f>CN_Summary_pretax!L188</f>
        <v>0</v>
      </c>
      <c r="H6" s="22">
        <f>CN_Summary_pretax!M188</f>
        <v>0</v>
      </c>
      <c r="I6" s="22">
        <f>CN_Summary_pretax!N188</f>
        <v>0</v>
      </c>
      <c r="J6" s="22">
        <f>CN_Summary_pretax!O188</f>
        <v>0</v>
      </c>
      <c r="K6" s="22">
        <f>CN_Summary_pretax!P188</f>
        <v>0</v>
      </c>
      <c r="L6" s="22">
        <f>CN_Summary_pretax!Q188</f>
        <v>0</v>
      </c>
      <c r="M6" s="22">
        <f>CN_Summary_pretax!R188</f>
        <v>0</v>
      </c>
      <c r="N6" s="22">
        <f>CN_Summary_pretax!S188</f>
        <v>0</v>
      </c>
      <c r="O6" s="22">
        <f>CN_Summary_pretax!T188</f>
        <v>0</v>
      </c>
      <c r="P6" s="22">
        <f>CN_Summary_pretax!U188</f>
        <v>0</v>
      </c>
      <c r="Q6" s="22">
        <f>CN_Summary_pretax!V188</f>
        <v>0</v>
      </c>
      <c r="R6" s="22">
        <f>CN_Summary_pretax!W188</f>
        <v>0</v>
      </c>
      <c r="S6" s="22">
        <f>CN_Summary_pretax!X188</f>
        <v>0</v>
      </c>
      <c r="T6" s="22">
        <f>CN_Summary_pretax!Y188</f>
        <v>0</v>
      </c>
      <c r="U6" s="22">
        <f>CN_Summary_pretax!Z188</f>
        <v>0</v>
      </c>
      <c r="V6" s="22">
        <f>CN_Summary_pretax!AA188</f>
        <v>0</v>
      </c>
      <c r="W6" s="22">
        <f>CN_Summary_pretax!AB188</f>
        <v>0</v>
      </c>
      <c r="X6" s="22">
        <f>CN_Summary_pretax!AC188</f>
        <v>0</v>
      </c>
      <c r="Y6" s="22">
        <f>CN_Summary_pretax!AD188</f>
        <v>0</v>
      </c>
      <c r="Z6" s="22">
        <f>CN_Summary_pretax!AE188</f>
        <v>0</v>
      </c>
      <c r="AA6" s="22">
        <f>CN_Summary_pretax!AF188</f>
        <v>0</v>
      </c>
      <c r="AB6" s="22">
        <f>CN_Summary_pretax!AG188</f>
        <v>0</v>
      </c>
      <c r="AC6" s="22">
        <f>CN_Summary_pretax!AH188</f>
        <v>0</v>
      </c>
      <c r="AD6" s="22">
        <f>CN_Summary_pretax!AI188</f>
        <v>0</v>
      </c>
      <c r="AE6" s="22">
        <f>CN_Summary_pretax!AJ188</f>
        <v>0</v>
      </c>
      <c r="AF6" s="22">
        <f>CN_Summary_pretax!AK188</f>
        <v>0</v>
      </c>
      <c r="AG6" s="22">
        <f>CN_Summary_pretax!AL188</f>
        <v>0</v>
      </c>
      <c r="AH6" s="22">
        <f>CN_Summary_pretax!AM188</f>
        <v>0</v>
      </c>
      <c r="AI6" s="22">
        <f>CN_Summary_pretax!AN188</f>
        <v>0</v>
      </c>
      <c r="AJ6" s="22">
        <f>CN_Summary_pretax!AO188</f>
        <v>0</v>
      </c>
      <c r="AK6" s="22">
        <f>CN_Summary_pretax!AP188</f>
        <v>0</v>
      </c>
      <c r="AL6" s="22">
        <f>CN_Summary_pretax!AQ188</f>
        <v>0</v>
      </c>
      <c r="AM6" s="22">
        <f>CN_Summary_pretax!AR188</f>
        <v>0</v>
      </c>
      <c r="AN6" s="22">
        <f>CN_Summary_pretax!AS188</f>
        <v>0</v>
      </c>
      <c r="AO6" s="22">
        <f>CN_Summary_pretax!AT188</f>
        <v>0</v>
      </c>
      <c r="AP6" s="22">
        <f>CN_Summary_pretax!AU188</f>
        <v>0</v>
      </c>
    </row>
    <row r="7" spans="1:42">
      <c r="A7" s="115" t="s">
        <v>3673</v>
      </c>
      <c r="B7" s="22">
        <f>CN_Summary_pretax!G189</f>
        <v>0</v>
      </c>
      <c r="C7" s="22">
        <f>CN_Summary_pretax!H189</f>
        <v>0</v>
      </c>
      <c r="D7" s="22">
        <f>CN_Summary_pretax!I189</f>
        <v>0</v>
      </c>
      <c r="E7" s="22">
        <f>CN_Summary_pretax!J189</f>
        <v>0</v>
      </c>
      <c r="F7" s="22">
        <f>CN_Summary_pretax!K189</f>
        <v>0</v>
      </c>
      <c r="G7" s="22">
        <f>CN_Summary_pretax!L189</f>
        <v>0</v>
      </c>
      <c r="H7" s="22">
        <f>CN_Summary_pretax!M189</f>
        <v>0</v>
      </c>
      <c r="I7" s="22">
        <f>CN_Summary_pretax!N189</f>
        <v>0</v>
      </c>
      <c r="J7" s="22">
        <f>CN_Summary_pretax!O189</f>
        <v>0</v>
      </c>
      <c r="K7" s="22">
        <f>CN_Summary_pretax!P189</f>
        <v>0</v>
      </c>
      <c r="L7" s="22">
        <f>CN_Summary_pretax!Q189</f>
        <v>0</v>
      </c>
      <c r="M7" s="22">
        <f>CN_Summary_pretax!R189</f>
        <v>0</v>
      </c>
      <c r="N7" s="22">
        <f>CN_Summary_pretax!S189</f>
        <v>0</v>
      </c>
      <c r="O7" s="22">
        <f>CN_Summary_pretax!T189</f>
        <v>0</v>
      </c>
      <c r="P7" s="22">
        <f>CN_Summary_pretax!U189</f>
        <v>0</v>
      </c>
      <c r="Q7" s="22">
        <f>CN_Summary_pretax!V189</f>
        <v>0</v>
      </c>
      <c r="R7" s="22">
        <f>CN_Summary_pretax!W189</f>
        <v>0</v>
      </c>
      <c r="S7" s="22">
        <f>CN_Summary_pretax!X189</f>
        <v>0</v>
      </c>
      <c r="T7" s="22">
        <f>CN_Summary_pretax!Y189</f>
        <v>0</v>
      </c>
      <c r="U7" s="22">
        <f>CN_Summary_pretax!Z189</f>
        <v>0</v>
      </c>
      <c r="V7" s="22">
        <f>CN_Summary_pretax!AA189</f>
        <v>0</v>
      </c>
      <c r="W7" s="22">
        <f>CN_Summary_pretax!AB189</f>
        <v>0</v>
      </c>
      <c r="X7" s="22">
        <f>CN_Summary_pretax!AC189</f>
        <v>0</v>
      </c>
      <c r="Y7" s="22">
        <f>CN_Summary_pretax!AD189</f>
        <v>0</v>
      </c>
      <c r="Z7" s="22">
        <f>CN_Summary_pretax!AE189</f>
        <v>0</v>
      </c>
      <c r="AA7" s="22">
        <f>CN_Summary_pretax!AF189</f>
        <v>0</v>
      </c>
      <c r="AB7" s="22">
        <f>CN_Summary_pretax!AG189</f>
        <v>0</v>
      </c>
      <c r="AC7" s="22">
        <f>CN_Summary_pretax!AH189</f>
        <v>0</v>
      </c>
      <c r="AD7" s="22">
        <f>CN_Summary_pretax!AI189</f>
        <v>0</v>
      </c>
      <c r="AE7" s="22">
        <f>CN_Summary_pretax!AJ189</f>
        <v>0</v>
      </c>
      <c r="AF7" s="22">
        <f>CN_Summary_pretax!AK189</f>
        <v>0</v>
      </c>
      <c r="AG7" s="22">
        <f>CN_Summary_pretax!AL189</f>
        <v>0</v>
      </c>
      <c r="AH7" s="22">
        <f>CN_Summary_pretax!AM189</f>
        <v>0</v>
      </c>
      <c r="AI7" s="22">
        <f>CN_Summary_pretax!AN189</f>
        <v>0</v>
      </c>
      <c r="AJ7" s="22">
        <f>CN_Summary_pretax!AO189</f>
        <v>0</v>
      </c>
      <c r="AK7" s="22">
        <f>CN_Summary_pretax!AP189</f>
        <v>0</v>
      </c>
      <c r="AL7" s="22">
        <f>CN_Summary_pretax!AQ189</f>
        <v>0</v>
      </c>
      <c r="AM7" s="22">
        <f>CN_Summary_pretax!AR189</f>
        <v>0</v>
      </c>
      <c r="AN7" s="22">
        <f>CN_Summary_pretax!AS189</f>
        <v>0</v>
      </c>
      <c r="AO7" s="22">
        <f>CN_Summary_pretax!AT189</f>
        <v>0</v>
      </c>
      <c r="AP7" s="22">
        <f>CN_Summary_pretax!AU189</f>
        <v>0</v>
      </c>
    </row>
    <row r="8" spans="1:42">
      <c r="A8" s="115" t="s">
        <v>3674</v>
      </c>
      <c r="B8" s="22">
        <f>CN_Summary_pretax!G190</f>
        <v>0</v>
      </c>
      <c r="C8" s="22">
        <f>CN_Summary_pretax!H190</f>
        <v>0</v>
      </c>
      <c r="D8" s="22">
        <f>CN_Summary_pretax!I190</f>
        <v>0</v>
      </c>
      <c r="E8" s="22">
        <f>CN_Summary_pretax!J190</f>
        <v>0</v>
      </c>
      <c r="F8" s="22">
        <f>CN_Summary_pretax!K190</f>
        <v>0</v>
      </c>
      <c r="G8" s="22">
        <f>CN_Summary_pretax!L190</f>
        <v>0</v>
      </c>
      <c r="H8" s="22">
        <f>CN_Summary_pretax!M190</f>
        <v>0</v>
      </c>
      <c r="I8" s="22">
        <f>CN_Summary_pretax!N190</f>
        <v>0</v>
      </c>
      <c r="J8" s="22">
        <f>CN_Summary_pretax!O190</f>
        <v>0</v>
      </c>
      <c r="K8" s="22">
        <f>CN_Summary_pretax!P190</f>
        <v>0</v>
      </c>
      <c r="L8" s="22">
        <f>CN_Summary_pretax!Q190</f>
        <v>0</v>
      </c>
      <c r="M8" s="22">
        <f>CN_Summary_pretax!R190</f>
        <v>0</v>
      </c>
      <c r="N8" s="22">
        <f>CN_Summary_pretax!S190</f>
        <v>0</v>
      </c>
      <c r="O8" s="22">
        <f>CN_Summary_pretax!T190</f>
        <v>0</v>
      </c>
      <c r="P8" s="22">
        <f>CN_Summary_pretax!U190</f>
        <v>0</v>
      </c>
      <c r="Q8" s="22">
        <f>CN_Summary_pretax!V190</f>
        <v>0</v>
      </c>
      <c r="R8" s="22">
        <f>CN_Summary_pretax!W190</f>
        <v>0</v>
      </c>
      <c r="S8" s="22">
        <f>CN_Summary_pretax!X190</f>
        <v>0</v>
      </c>
      <c r="T8" s="22">
        <f>CN_Summary_pretax!Y190</f>
        <v>0</v>
      </c>
      <c r="U8" s="22">
        <f>CN_Summary_pretax!Z190</f>
        <v>0</v>
      </c>
      <c r="V8" s="22">
        <f>CN_Summary_pretax!AA190</f>
        <v>0</v>
      </c>
      <c r="W8" s="22">
        <f>CN_Summary_pretax!AB190</f>
        <v>0</v>
      </c>
      <c r="X8" s="22">
        <f>CN_Summary_pretax!AC190</f>
        <v>0</v>
      </c>
      <c r="Y8" s="22">
        <f>CN_Summary_pretax!AD190</f>
        <v>0</v>
      </c>
      <c r="Z8" s="22">
        <f>CN_Summary_pretax!AE190</f>
        <v>0</v>
      </c>
      <c r="AA8" s="22">
        <f>CN_Summary_pretax!AF190</f>
        <v>0</v>
      </c>
      <c r="AB8" s="22">
        <f>CN_Summary_pretax!AG190</f>
        <v>0</v>
      </c>
      <c r="AC8" s="22">
        <f>CN_Summary_pretax!AH190</f>
        <v>0</v>
      </c>
      <c r="AD8" s="22">
        <f>CN_Summary_pretax!AI190</f>
        <v>0</v>
      </c>
      <c r="AE8" s="22">
        <f>CN_Summary_pretax!AJ190</f>
        <v>0</v>
      </c>
      <c r="AF8" s="22">
        <f>CN_Summary_pretax!AK190</f>
        <v>0</v>
      </c>
      <c r="AG8" s="22">
        <f>CN_Summary_pretax!AL190</f>
        <v>0</v>
      </c>
      <c r="AH8" s="22">
        <f>CN_Summary_pretax!AM190</f>
        <v>0</v>
      </c>
      <c r="AI8" s="22">
        <f>CN_Summary_pretax!AN190</f>
        <v>0</v>
      </c>
      <c r="AJ8" s="22">
        <f>CN_Summary_pretax!AO190</f>
        <v>0</v>
      </c>
      <c r="AK8" s="22">
        <f>CN_Summary_pretax!AP190</f>
        <v>0</v>
      </c>
      <c r="AL8" s="22">
        <f>CN_Summary_pretax!AQ190</f>
        <v>0</v>
      </c>
      <c r="AM8" s="22">
        <f>CN_Summary_pretax!AR190</f>
        <v>0</v>
      </c>
      <c r="AN8" s="22">
        <f>CN_Summary_pretax!AS190</f>
        <v>0</v>
      </c>
      <c r="AO8" s="22">
        <f>CN_Summary_pretax!AT190</f>
        <v>0</v>
      </c>
      <c r="AP8" s="22">
        <f>CN_Summary_pretax!AU190</f>
        <v>0</v>
      </c>
    </row>
    <row r="9" spans="1:42">
      <c r="A9" s="115" t="s">
        <v>3675</v>
      </c>
      <c r="B9" s="22">
        <f>CN_Summary_pretax!G191</f>
        <v>0</v>
      </c>
      <c r="C9" s="22">
        <f>CN_Summary_pretax!H191</f>
        <v>0</v>
      </c>
      <c r="D9" s="22">
        <f>CN_Summary_pretax!I191</f>
        <v>0</v>
      </c>
      <c r="E9" s="22">
        <f>CN_Summary_pretax!J191</f>
        <v>0</v>
      </c>
      <c r="F9" s="22">
        <f>CN_Summary_pretax!K191</f>
        <v>0</v>
      </c>
      <c r="G9" s="22">
        <f>CN_Summary_pretax!L191</f>
        <v>0</v>
      </c>
      <c r="H9" s="22">
        <f>CN_Summary_pretax!M191</f>
        <v>0</v>
      </c>
      <c r="I9" s="22">
        <f>CN_Summary_pretax!N191</f>
        <v>0</v>
      </c>
      <c r="J9" s="22">
        <f>CN_Summary_pretax!O191</f>
        <v>0</v>
      </c>
      <c r="K9" s="22">
        <f>CN_Summary_pretax!P191</f>
        <v>0</v>
      </c>
      <c r="L9" s="22">
        <f>CN_Summary_pretax!Q191</f>
        <v>0</v>
      </c>
      <c r="M9" s="22">
        <f>CN_Summary_pretax!R191</f>
        <v>0</v>
      </c>
      <c r="N9" s="22">
        <f>CN_Summary_pretax!S191</f>
        <v>0</v>
      </c>
      <c r="O9" s="22">
        <f>CN_Summary_pretax!T191</f>
        <v>0</v>
      </c>
      <c r="P9" s="22">
        <f>CN_Summary_pretax!U191</f>
        <v>0</v>
      </c>
      <c r="Q9" s="22">
        <f>CN_Summary_pretax!V191</f>
        <v>0</v>
      </c>
      <c r="R9" s="22">
        <f>CN_Summary_pretax!W191</f>
        <v>0</v>
      </c>
      <c r="S9" s="22">
        <f>CN_Summary_pretax!X191</f>
        <v>0</v>
      </c>
      <c r="T9" s="22">
        <f>CN_Summary_pretax!Y191</f>
        <v>0</v>
      </c>
      <c r="U9" s="22">
        <f>CN_Summary_pretax!Z191</f>
        <v>0</v>
      </c>
      <c r="V9" s="22">
        <f>CN_Summary_pretax!AA191</f>
        <v>0</v>
      </c>
      <c r="W9" s="22">
        <f>CN_Summary_pretax!AB191</f>
        <v>0</v>
      </c>
      <c r="X9" s="22">
        <f>CN_Summary_pretax!AC191</f>
        <v>0</v>
      </c>
      <c r="Y9" s="22">
        <f>CN_Summary_pretax!AD191</f>
        <v>0</v>
      </c>
      <c r="Z9" s="22">
        <f>CN_Summary_pretax!AE191</f>
        <v>0</v>
      </c>
      <c r="AA9" s="22">
        <f>CN_Summary_pretax!AF191</f>
        <v>0</v>
      </c>
      <c r="AB9" s="22">
        <f>CN_Summary_pretax!AG191</f>
        <v>0</v>
      </c>
      <c r="AC9" s="22">
        <f>CN_Summary_pretax!AH191</f>
        <v>0</v>
      </c>
      <c r="AD9" s="22">
        <f>CN_Summary_pretax!AI191</f>
        <v>0</v>
      </c>
      <c r="AE9" s="22">
        <f>CN_Summary_pretax!AJ191</f>
        <v>0</v>
      </c>
      <c r="AF9" s="22">
        <f>CN_Summary_pretax!AK191</f>
        <v>0</v>
      </c>
      <c r="AG9" s="22">
        <f>CN_Summary_pretax!AL191</f>
        <v>0</v>
      </c>
      <c r="AH9" s="22">
        <f>CN_Summary_pretax!AM191</f>
        <v>0</v>
      </c>
      <c r="AI9" s="22">
        <f>CN_Summary_pretax!AN191</f>
        <v>0</v>
      </c>
      <c r="AJ9" s="22">
        <f>CN_Summary_pretax!AO191</f>
        <v>0</v>
      </c>
      <c r="AK9" s="22">
        <f>CN_Summary_pretax!AP191</f>
        <v>0</v>
      </c>
      <c r="AL9" s="22">
        <f>CN_Summary_pretax!AQ191</f>
        <v>0</v>
      </c>
      <c r="AM9" s="22">
        <f>CN_Summary_pretax!AR191</f>
        <v>0</v>
      </c>
      <c r="AN9" s="22">
        <f>CN_Summary_pretax!AS191</f>
        <v>0</v>
      </c>
      <c r="AO9" s="22">
        <f>CN_Summary_pretax!AT191</f>
        <v>0</v>
      </c>
      <c r="AP9" s="22">
        <f>CN_Summary_pretax!AU191</f>
        <v>0</v>
      </c>
    </row>
  </sheetData>
  <phoneticPr fontId="4"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54CFF-D812-466A-85A2-8825E13B47C5}">
  <sheetPr>
    <tabColor rgb="FF002060"/>
  </sheetPr>
  <dimension ref="A1:AP9"/>
  <sheetViews>
    <sheetView topLeftCell="AB1" workbookViewId="0">
      <selection activeCell="AE3" sqref="AE3"/>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CN_Summary_pretax!G194</f>
        <v>0</v>
      </c>
      <c r="C2" s="22">
        <f>CN_Summary_pretax!H194</f>
        <v>0</v>
      </c>
      <c r="D2" s="22">
        <f>CN_Summary_pretax!I194</f>
        <v>0</v>
      </c>
      <c r="E2" s="22">
        <f>CN_Summary_pretax!J194</f>
        <v>0</v>
      </c>
      <c r="F2" s="22">
        <f>CN_Summary_pretax!K194</f>
        <v>0</v>
      </c>
      <c r="G2" s="22">
        <f>CN_Summary_pretax!L194</f>
        <v>0</v>
      </c>
      <c r="H2" s="22">
        <f>CN_Summary_pretax!M194</f>
        <v>0</v>
      </c>
      <c r="I2" s="22">
        <f>CN_Summary_pretax!N194</f>
        <v>0</v>
      </c>
      <c r="J2" s="22">
        <f>CN_Summary_pretax!O194</f>
        <v>0</v>
      </c>
      <c r="K2" s="22">
        <f>CN_Summary_pretax!P194</f>
        <v>0</v>
      </c>
      <c r="L2" s="22">
        <f>CN_Summary_pretax!Q194</f>
        <v>0</v>
      </c>
      <c r="M2" s="22">
        <f>CN_Summary_pretax!R194</f>
        <v>0</v>
      </c>
      <c r="N2" s="22">
        <f>CN_Summary_pretax!S194</f>
        <v>0</v>
      </c>
      <c r="O2" s="22">
        <f>CN_Summary_pretax!T194</f>
        <v>0</v>
      </c>
      <c r="P2" s="22">
        <f>CN_Summary_pretax!U194</f>
        <v>0</v>
      </c>
      <c r="Q2" s="22">
        <f>CN_Summary_pretax!V194</f>
        <v>0</v>
      </c>
      <c r="R2" s="22">
        <f>CN_Summary_pretax!W194</f>
        <v>0</v>
      </c>
      <c r="S2" s="22">
        <f>CN_Summary_pretax!X194</f>
        <v>0</v>
      </c>
      <c r="T2" s="22">
        <f>CN_Summary_pretax!Y194</f>
        <v>0</v>
      </c>
      <c r="U2" s="22">
        <f>CN_Summary_pretax!Z194</f>
        <v>0</v>
      </c>
      <c r="V2" s="22">
        <f>CN_Summary_pretax!AA194</f>
        <v>0</v>
      </c>
      <c r="W2" s="22">
        <f>CN_Summary_pretax!AB194</f>
        <v>0</v>
      </c>
      <c r="X2" s="22">
        <f>CN_Summary_pretax!AC194</f>
        <v>0</v>
      </c>
      <c r="Y2" s="22">
        <f>CN_Summary_pretax!AD194</f>
        <v>0</v>
      </c>
      <c r="Z2" s="22">
        <f>CN_Summary_pretax!AE194</f>
        <v>0</v>
      </c>
      <c r="AA2" s="22">
        <f>CN_Summary_pretax!AF194</f>
        <v>0</v>
      </c>
      <c r="AB2" s="22">
        <f>CN_Summary_pretax!AG194</f>
        <v>0</v>
      </c>
      <c r="AC2" s="22">
        <f>CN_Summary_pretax!AH194</f>
        <v>0</v>
      </c>
      <c r="AD2" s="22">
        <f>CN_Summary_pretax!AI194</f>
        <v>0</v>
      </c>
      <c r="AE2" s="22">
        <f>CN_Summary_pretax!AJ194</f>
        <v>0</v>
      </c>
      <c r="AF2" s="22">
        <f>CN_Summary_pretax!AK194</f>
        <v>0</v>
      </c>
      <c r="AG2" s="22">
        <f>CN_Summary_pretax!AL194</f>
        <v>0</v>
      </c>
      <c r="AH2" s="22">
        <f>CN_Summary_pretax!AM194</f>
        <v>0</v>
      </c>
      <c r="AI2" s="22">
        <f>CN_Summary_pretax!AN194</f>
        <v>0</v>
      </c>
      <c r="AJ2" s="22">
        <f>CN_Summary_pretax!AO194</f>
        <v>0</v>
      </c>
      <c r="AK2" s="22">
        <f>CN_Summary_pretax!AP194</f>
        <v>0</v>
      </c>
      <c r="AL2" s="22">
        <f>CN_Summary_pretax!AQ194</f>
        <v>0</v>
      </c>
      <c r="AM2" s="22">
        <f>CN_Summary_pretax!AR194</f>
        <v>0</v>
      </c>
      <c r="AN2" s="22">
        <f>CN_Summary_pretax!AS194</f>
        <v>0</v>
      </c>
      <c r="AO2" s="22">
        <f>CN_Summary_pretax!AT194</f>
        <v>0</v>
      </c>
      <c r="AP2" s="22">
        <f>CN_Summary_pretax!AU194</f>
        <v>0</v>
      </c>
    </row>
    <row r="3" spans="1:42">
      <c r="A3" s="115" t="s">
        <v>3669</v>
      </c>
      <c r="B3" s="22">
        <f>CN_Summary_pretax!G195</f>
        <v>0</v>
      </c>
      <c r="C3" s="22">
        <f>CN_Summary_pretax!H195</f>
        <v>0</v>
      </c>
      <c r="D3" s="22">
        <f>CN_Summary_pretax!I195</f>
        <v>0</v>
      </c>
      <c r="E3" s="22">
        <f>CN_Summary_pretax!J195</f>
        <v>0</v>
      </c>
      <c r="F3" s="22">
        <f>CN_Summary_pretax!K195</f>
        <v>0</v>
      </c>
      <c r="G3" s="22">
        <f>CN_Summary_pretax!L195</f>
        <v>0</v>
      </c>
      <c r="H3" s="22">
        <f>CN_Summary_pretax!M195</f>
        <v>0</v>
      </c>
      <c r="I3" s="22">
        <f>CN_Summary_pretax!N195</f>
        <v>0</v>
      </c>
      <c r="J3" s="22">
        <f>CN_Summary_pretax!O195</f>
        <v>0</v>
      </c>
      <c r="K3" s="22">
        <f>CN_Summary_pretax!P195</f>
        <v>0</v>
      </c>
      <c r="L3" s="22">
        <f>CN_Summary_pretax!Q195</f>
        <v>0</v>
      </c>
      <c r="M3" s="22">
        <f>CN_Summary_pretax!R195</f>
        <v>0</v>
      </c>
      <c r="N3" s="22">
        <f>CN_Summary_pretax!S195</f>
        <v>0</v>
      </c>
      <c r="O3" s="22">
        <f>CN_Summary_pretax!T195</f>
        <v>0</v>
      </c>
      <c r="P3" s="22">
        <f>CN_Summary_pretax!U195</f>
        <v>0</v>
      </c>
      <c r="Q3" s="22">
        <f>CN_Summary_pretax!V195</f>
        <v>0</v>
      </c>
      <c r="R3" s="22">
        <f>CN_Summary_pretax!W195</f>
        <v>0</v>
      </c>
      <c r="S3" s="22">
        <f>CN_Summary_pretax!X195</f>
        <v>0</v>
      </c>
      <c r="T3" s="22">
        <f>CN_Summary_pretax!Y195</f>
        <v>0</v>
      </c>
      <c r="U3" s="22">
        <f>CN_Summary_pretax!Z195</f>
        <v>0</v>
      </c>
      <c r="V3" s="22">
        <f>CN_Summary_pretax!AA195</f>
        <v>0</v>
      </c>
      <c r="W3" s="22">
        <f>CN_Summary_pretax!AB195</f>
        <v>0</v>
      </c>
      <c r="X3" s="22">
        <f>CN_Summary_pretax!AC195</f>
        <v>0</v>
      </c>
      <c r="Y3" s="22">
        <f>CN_Summary_pretax!AD195</f>
        <v>0</v>
      </c>
      <c r="Z3" s="22">
        <f>CN_Summary_pretax!AE195</f>
        <v>0</v>
      </c>
      <c r="AA3" s="22">
        <f>CN_Summary_pretax!AF195</f>
        <v>0</v>
      </c>
      <c r="AB3" s="22">
        <f>CN_Summary_pretax!AG195</f>
        <v>0</v>
      </c>
      <c r="AC3" s="22">
        <f>CN_Summary_pretax!AH195</f>
        <v>0</v>
      </c>
      <c r="AD3" s="22">
        <f>CN_Summary_pretax!AI195</f>
        <v>0</v>
      </c>
      <c r="AE3" s="22">
        <f>CN_Summary_pretax!AJ195</f>
        <v>0</v>
      </c>
      <c r="AF3" s="22">
        <f>CN_Summary_pretax!AK195</f>
        <v>0</v>
      </c>
      <c r="AG3" s="22">
        <f>CN_Summary_pretax!AL195</f>
        <v>0</v>
      </c>
      <c r="AH3" s="22">
        <f>CN_Summary_pretax!AM195</f>
        <v>0</v>
      </c>
      <c r="AI3" s="22">
        <f>CN_Summary_pretax!AN195</f>
        <v>0</v>
      </c>
      <c r="AJ3" s="22">
        <f>CN_Summary_pretax!AO195</f>
        <v>0</v>
      </c>
      <c r="AK3" s="22">
        <f>CN_Summary_pretax!AP195</f>
        <v>0</v>
      </c>
      <c r="AL3" s="22">
        <f>CN_Summary_pretax!AQ195</f>
        <v>0</v>
      </c>
      <c r="AM3" s="22">
        <f>CN_Summary_pretax!AR195</f>
        <v>0</v>
      </c>
      <c r="AN3" s="22">
        <f>CN_Summary_pretax!AS195</f>
        <v>0</v>
      </c>
      <c r="AO3" s="22">
        <f>CN_Summary_pretax!AT195</f>
        <v>0</v>
      </c>
      <c r="AP3" s="22">
        <f>CN_Summary_pretax!AU195</f>
        <v>0</v>
      </c>
    </row>
    <row r="4" spans="1:42">
      <c r="A4" s="115" t="s">
        <v>3670</v>
      </c>
      <c r="B4" s="22">
        <f>CN_Summary_pretax!G196</f>
        <v>0</v>
      </c>
      <c r="C4" s="22">
        <f>CN_Summary_pretax!H196</f>
        <v>0</v>
      </c>
      <c r="D4" s="22">
        <f>CN_Summary_pretax!I196</f>
        <v>0</v>
      </c>
      <c r="E4" s="22">
        <f>CN_Summary_pretax!J196</f>
        <v>0</v>
      </c>
      <c r="F4" s="22">
        <f>CN_Summary_pretax!K196</f>
        <v>0</v>
      </c>
      <c r="G4" s="22">
        <f>CN_Summary_pretax!L196</f>
        <v>0</v>
      </c>
      <c r="H4" s="22">
        <f>CN_Summary_pretax!M196</f>
        <v>0</v>
      </c>
      <c r="I4" s="22">
        <f>CN_Summary_pretax!N196</f>
        <v>0</v>
      </c>
      <c r="J4" s="22">
        <f>CN_Summary_pretax!O196</f>
        <v>0</v>
      </c>
      <c r="K4" s="22">
        <f>CN_Summary_pretax!P196</f>
        <v>0</v>
      </c>
      <c r="L4" s="22">
        <f>CN_Summary_pretax!Q196</f>
        <v>0</v>
      </c>
      <c r="M4" s="22">
        <f>CN_Summary_pretax!R196</f>
        <v>0</v>
      </c>
      <c r="N4" s="22">
        <f>CN_Summary_pretax!S196</f>
        <v>0</v>
      </c>
      <c r="O4" s="22">
        <f>CN_Summary_pretax!T196</f>
        <v>0</v>
      </c>
      <c r="P4" s="22">
        <f>CN_Summary_pretax!U196</f>
        <v>0</v>
      </c>
      <c r="Q4" s="22">
        <f>CN_Summary_pretax!V196</f>
        <v>0</v>
      </c>
      <c r="R4" s="22">
        <f>CN_Summary_pretax!W196</f>
        <v>0</v>
      </c>
      <c r="S4" s="22">
        <f>CN_Summary_pretax!X196</f>
        <v>0</v>
      </c>
      <c r="T4" s="22">
        <f>CN_Summary_pretax!Y196</f>
        <v>0</v>
      </c>
      <c r="U4" s="22">
        <f>CN_Summary_pretax!Z196</f>
        <v>0</v>
      </c>
      <c r="V4" s="22">
        <f>CN_Summary_pretax!AA196</f>
        <v>0</v>
      </c>
      <c r="W4" s="22">
        <f>CN_Summary_pretax!AB196</f>
        <v>0</v>
      </c>
      <c r="X4" s="22">
        <f>CN_Summary_pretax!AC196</f>
        <v>0</v>
      </c>
      <c r="Y4" s="22">
        <f>CN_Summary_pretax!AD196</f>
        <v>0</v>
      </c>
      <c r="Z4" s="22">
        <f>CN_Summary_pretax!AE196</f>
        <v>0</v>
      </c>
      <c r="AA4" s="22">
        <f>CN_Summary_pretax!AF196</f>
        <v>0</v>
      </c>
      <c r="AB4" s="22">
        <f>CN_Summary_pretax!AG196</f>
        <v>0</v>
      </c>
      <c r="AC4" s="22">
        <f>CN_Summary_pretax!AH196</f>
        <v>0</v>
      </c>
      <c r="AD4" s="22">
        <f>CN_Summary_pretax!AI196</f>
        <v>0</v>
      </c>
      <c r="AE4" s="22">
        <f>CN_Summary_pretax!AJ196</f>
        <v>0</v>
      </c>
      <c r="AF4" s="22">
        <f>CN_Summary_pretax!AK196</f>
        <v>0</v>
      </c>
      <c r="AG4" s="22">
        <f>CN_Summary_pretax!AL196</f>
        <v>0</v>
      </c>
      <c r="AH4" s="22">
        <f>CN_Summary_pretax!AM196</f>
        <v>0</v>
      </c>
      <c r="AI4" s="22">
        <f>CN_Summary_pretax!AN196</f>
        <v>0</v>
      </c>
      <c r="AJ4" s="22">
        <f>CN_Summary_pretax!AO196</f>
        <v>0</v>
      </c>
      <c r="AK4" s="22">
        <f>CN_Summary_pretax!AP196</f>
        <v>0</v>
      </c>
      <c r="AL4" s="22">
        <f>CN_Summary_pretax!AQ196</f>
        <v>0</v>
      </c>
      <c r="AM4" s="22">
        <f>CN_Summary_pretax!AR196</f>
        <v>0</v>
      </c>
      <c r="AN4" s="22">
        <f>CN_Summary_pretax!AS196</f>
        <v>0</v>
      </c>
      <c r="AO4" s="22">
        <f>CN_Summary_pretax!AT196</f>
        <v>0</v>
      </c>
      <c r="AP4" s="22">
        <f>CN_Summary_pretax!AU196</f>
        <v>0</v>
      </c>
    </row>
    <row r="5" spans="1:42">
      <c r="A5" s="115" t="s">
        <v>3671</v>
      </c>
      <c r="B5" s="22">
        <f>CN_Summary_pretax!G197</f>
        <v>0</v>
      </c>
      <c r="C5" s="22">
        <f>CN_Summary_pretax!H197</f>
        <v>0</v>
      </c>
      <c r="D5" s="22">
        <f>CN_Summary_pretax!I197</f>
        <v>0</v>
      </c>
      <c r="E5" s="22">
        <f>CN_Summary_pretax!J197</f>
        <v>0</v>
      </c>
      <c r="F5" s="22">
        <f>CN_Summary_pretax!K197</f>
        <v>0</v>
      </c>
      <c r="G5" s="22">
        <f>CN_Summary_pretax!L197</f>
        <v>0</v>
      </c>
      <c r="H5" s="22">
        <f>CN_Summary_pretax!M197</f>
        <v>0</v>
      </c>
      <c r="I5" s="22">
        <f>CN_Summary_pretax!N197</f>
        <v>0</v>
      </c>
      <c r="J5" s="22">
        <f>CN_Summary_pretax!O197</f>
        <v>0</v>
      </c>
      <c r="K5" s="22">
        <f>CN_Summary_pretax!P197</f>
        <v>0</v>
      </c>
      <c r="L5" s="22">
        <f>CN_Summary_pretax!Q197</f>
        <v>0</v>
      </c>
      <c r="M5" s="22">
        <f>CN_Summary_pretax!R197</f>
        <v>0</v>
      </c>
      <c r="N5" s="22">
        <f>CN_Summary_pretax!S197</f>
        <v>0</v>
      </c>
      <c r="O5" s="22">
        <f>CN_Summary_pretax!T197</f>
        <v>0</v>
      </c>
      <c r="P5" s="22">
        <f>CN_Summary_pretax!U197</f>
        <v>0</v>
      </c>
      <c r="Q5" s="22">
        <f>CN_Summary_pretax!V197</f>
        <v>0</v>
      </c>
      <c r="R5" s="22">
        <f>CN_Summary_pretax!W197</f>
        <v>0</v>
      </c>
      <c r="S5" s="22">
        <f>CN_Summary_pretax!X197</f>
        <v>0</v>
      </c>
      <c r="T5" s="22">
        <f>CN_Summary_pretax!Y197</f>
        <v>0</v>
      </c>
      <c r="U5" s="22">
        <f>CN_Summary_pretax!Z197</f>
        <v>0</v>
      </c>
      <c r="V5" s="22">
        <f>CN_Summary_pretax!AA197</f>
        <v>0</v>
      </c>
      <c r="W5" s="22">
        <f>CN_Summary_pretax!AB197</f>
        <v>0</v>
      </c>
      <c r="X5" s="22">
        <f>CN_Summary_pretax!AC197</f>
        <v>0</v>
      </c>
      <c r="Y5" s="22">
        <f>CN_Summary_pretax!AD197</f>
        <v>0</v>
      </c>
      <c r="Z5" s="22">
        <f>CN_Summary_pretax!AE197</f>
        <v>0</v>
      </c>
      <c r="AA5" s="22">
        <f>CN_Summary_pretax!AF197</f>
        <v>0</v>
      </c>
      <c r="AB5" s="22">
        <f>CN_Summary_pretax!AG197</f>
        <v>0</v>
      </c>
      <c r="AC5" s="22">
        <f>CN_Summary_pretax!AH197</f>
        <v>0</v>
      </c>
      <c r="AD5" s="22">
        <f>CN_Summary_pretax!AI197</f>
        <v>0</v>
      </c>
      <c r="AE5" s="22">
        <f>CN_Summary_pretax!AJ197</f>
        <v>0</v>
      </c>
      <c r="AF5" s="22">
        <f>CN_Summary_pretax!AK197</f>
        <v>0</v>
      </c>
      <c r="AG5" s="22">
        <f>CN_Summary_pretax!AL197</f>
        <v>0</v>
      </c>
      <c r="AH5" s="22">
        <f>CN_Summary_pretax!AM197</f>
        <v>0</v>
      </c>
      <c r="AI5" s="22">
        <f>CN_Summary_pretax!AN197</f>
        <v>0</v>
      </c>
      <c r="AJ5" s="22">
        <f>CN_Summary_pretax!AO197</f>
        <v>0</v>
      </c>
      <c r="AK5" s="22">
        <f>CN_Summary_pretax!AP197</f>
        <v>0</v>
      </c>
      <c r="AL5" s="22">
        <f>CN_Summary_pretax!AQ197</f>
        <v>0</v>
      </c>
      <c r="AM5" s="22">
        <f>CN_Summary_pretax!AR197</f>
        <v>0</v>
      </c>
      <c r="AN5" s="22">
        <f>CN_Summary_pretax!AS197</f>
        <v>0</v>
      </c>
      <c r="AO5" s="22">
        <f>CN_Summary_pretax!AT197</f>
        <v>0</v>
      </c>
      <c r="AP5" s="22">
        <f>CN_Summary_pretax!AU197</f>
        <v>0</v>
      </c>
    </row>
    <row r="6" spans="1:42">
      <c r="A6" s="115" t="s">
        <v>3672</v>
      </c>
      <c r="B6" s="22">
        <f>CN_Summary_pretax!G198</f>
        <v>0</v>
      </c>
      <c r="C6" s="22">
        <f>CN_Summary_pretax!H198</f>
        <v>0</v>
      </c>
      <c r="D6" s="22">
        <f>CN_Summary_pretax!I198</f>
        <v>0</v>
      </c>
      <c r="E6" s="22">
        <f>CN_Summary_pretax!J198</f>
        <v>0</v>
      </c>
      <c r="F6" s="22">
        <f>CN_Summary_pretax!K198</f>
        <v>0</v>
      </c>
      <c r="G6" s="22">
        <f>CN_Summary_pretax!L198</f>
        <v>0</v>
      </c>
      <c r="H6" s="22">
        <f>CN_Summary_pretax!M198</f>
        <v>0</v>
      </c>
      <c r="I6" s="22">
        <f>CN_Summary_pretax!N198</f>
        <v>0</v>
      </c>
      <c r="J6" s="22">
        <f>CN_Summary_pretax!O198</f>
        <v>0</v>
      </c>
      <c r="K6" s="22">
        <f>CN_Summary_pretax!P198</f>
        <v>0</v>
      </c>
      <c r="L6" s="22">
        <f>CN_Summary_pretax!Q198</f>
        <v>0</v>
      </c>
      <c r="M6" s="22">
        <f>CN_Summary_pretax!R198</f>
        <v>0</v>
      </c>
      <c r="N6" s="22">
        <f>CN_Summary_pretax!S198</f>
        <v>0</v>
      </c>
      <c r="O6" s="22">
        <f>CN_Summary_pretax!T198</f>
        <v>0</v>
      </c>
      <c r="P6" s="22">
        <f>CN_Summary_pretax!U198</f>
        <v>0</v>
      </c>
      <c r="Q6" s="22">
        <f>CN_Summary_pretax!V198</f>
        <v>0</v>
      </c>
      <c r="R6" s="22">
        <f>CN_Summary_pretax!W198</f>
        <v>0</v>
      </c>
      <c r="S6" s="22">
        <f>CN_Summary_pretax!X198</f>
        <v>0</v>
      </c>
      <c r="T6" s="22">
        <f>CN_Summary_pretax!Y198</f>
        <v>0</v>
      </c>
      <c r="U6" s="22">
        <f>CN_Summary_pretax!Z198</f>
        <v>0</v>
      </c>
      <c r="V6" s="22">
        <f>CN_Summary_pretax!AA198</f>
        <v>0</v>
      </c>
      <c r="W6" s="22">
        <f>CN_Summary_pretax!AB198</f>
        <v>0</v>
      </c>
      <c r="X6" s="22">
        <f>CN_Summary_pretax!AC198</f>
        <v>0</v>
      </c>
      <c r="Y6" s="22">
        <f>CN_Summary_pretax!AD198</f>
        <v>0</v>
      </c>
      <c r="Z6" s="22">
        <f>CN_Summary_pretax!AE198</f>
        <v>0</v>
      </c>
      <c r="AA6" s="22">
        <f>CN_Summary_pretax!AF198</f>
        <v>0</v>
      </c>
      <c r="AB6" s="22">
        <f>CN_Summary_pretax!AG198</f>
        <v>0</v>
      </c>
      <c r="AC6" s="22">
        <f>CN_Summary_pretax!AH198</f>
        <v>0</v>
      </c>
      <c r="AD6" s="22">
        <f>CN_Summary_pretax!AI198</f>
        <v>0</v>
      </c>
      <c r="AE6" s="22">
        <f>CN_Summary_pretax!AJ198</f>
        <v>0</v>
      </c>
      <c r="AF6" s="22">
        <f>CN_Summary_pretax!AK198</f>
        <v>0</v>
      </c>
      <c r="AG6" s="22">
        <f>CN_Summary_pretax!AL198</f>
        <v>0</v>
      </c>
      <c r="AH6" s="22">
        <f>CN_Summary_pretax!AM198</f>
        <v>0</v>
      </c>
      <c r="AI6" s="22">
        <f>CN_Summary_pretax!AN198</f>
        <v>0</v>
      </c>
      <c r="AJ6" s="22">
        <f>CN_Summary_pretax!AO198</f>
        <v>0</v>
      </c>
      <c r="AK6" s="22">
        <f>CN_Summary_pretax!AP198</f>
        <v>0</v>
      </c>
      <c r="AL6" s="22">
        <f>CN_Summary_pretax!AQ198</f>
        <v>0</v>
      </c>
      <c r="AM6" s="22">
        <f>CN_Summary_pretax!AR198</f>
        <v>0</v>
      </c>
      <c r="AN6" s="22">
        <f>CN_Summary_pretax!AS198</f>
        <v>0</v>
      </c>
      <c r="AO6" s="22">
        <f>CN_Summary_pretax!AT198</f>
        <v>0</v>
      </c>
      <c r="AP6" s="22">
        <f>CN_Summary_pretax!AU198</f>
        <v>0</v>
      </c>
    </row>
    <row r="7" spans="1:42">
      <c r="A7" s="115" t="s">
        <v>3673</v>
      </c>
      <c r="B7" s="22">
        <f>CN_Summary_pretax!G199</f>
        <v>0</v>
      </c>
      <c r="C7" s="22">
        <f>CN_Summary_pretax!H199</f>
        <v>0</v>
      </c>
      <c r="D7" s="22">
        <f>CN_Summary_pretax!I199</f>
        <v>0</v>
      </c>
      <c r="E7" s="22">
        <f>CN_Summary_pretax!J199</f>
        <v>0</v>
      </c>
      <c r="F7" s="22">
        <f>CN_Summary_pretax!K199</f>
        <v>0</v>
      </c>
      <c r="G7" s="22">
        <f>CN_Summary_pretax!L199</f>
        <v>0</v>
      </c>
      <c r="H7" s="22">
        <f>CN_Summary_pretax!M199</f>
        <v>0</v>
      </c>
      <c r="I7" s="22">
        <f>CN_Summary_pretax!N199</f>
        <v>0</v>
      </c>
      <c r="J7" s="22">
        <f>CN_Summary_pretax!O199</f>
        <v>0</v>
      </c>
      <c r="K7" s="22">
        <f>CN_Summary_pretax!P199</f>
        <v>0</v>
      </c>
      <c r="L7" s="22">
        <f>CN_Summary_pretax!Q199</f>
        <v>0</v>
      </c>
      <c r="M7" s="22">
        <f>CN_Summary_pretax!R199</f>
        <v>0</v>
      </c>
      <c r="N7" s="22">
        <f>CN_Summary_pretax!S199</f>
        <v>0</v>
      </c>
      <c r="O7" s="22">
        <f>CN_Summary_pretax!T199</f>
        <v>0</v>
      </c>
      <c r="P7" s="22">
        <f>CN_Summary_pretax!U199</f>
        <v>0</v>
      </c>
      <c r="Q7" s="22">
        <f>CN_Summary_pretax!V199</f>
        <v>0</v>
      </c>
      <c r="R7" s="22">
        <f>CN_Summary_pretax!W199</f>
        <v>0</v>
      </c>
      <c r="S7" s="22">
        <f>CN_Summary_pretax!X199</f>
        <v>0</v>
      </c>
      <c r="T7" s="22">
        <f>CN_Summary_pretax!Y199</f>
        <v>0</v>
      </c>
      <c r="U7" s="22">
        <f>CN_Summary_pretax!Z199</f>
        <v>0</v>
      </c>
      <c r="V7" s="22">
        <f>CN_Summary_pretax!AA199</f>
        <v>0</v>
      </c>
      <c r="W7" s="22">
        <f>CN_Summary_pretax!AB199</f>
        <v>0</v>
      </c>
      <c r="X7" s="22">
        <f>CN_Summary_pretax!AC199</f>
        <v>0</v>
      </c>
      <c r="Y7" s="22">
        <f>CN_Summary_pretax!AD199</f>
        <v>0</v>
      </c>
      <c r="Z7" s="22">
        <f>CN_Summary_pretax!AE199</f>
        <v>0</v>
      </c>
      <c r="AA7" s="22">
        <f>CN_Summary_pretax!AF199</f>
        <v>0</v>
      </c>
      <c r="AB7" s="22">
        <f>CN_Summary_pretax!AG199</f>
        <v>0</v>
      </c>
      <c r="AC7" s="22">
        <f>CN_Summary_pretax!AH199</f>
        <v>0</v>
      </c>
      <c r="AD7" s="22">
        <f>CN_Summary_pretax!AI199</f>
        <v>0</v>
      </c>
      <c r="AE7" s="22">
        <f>CN_Summary_pretax!AJ199</f>
        <v>0</v>
      </c>
      <c r="AF7" s="22">
        <f>CN_Summary_pretax!AK199</f>
        <v>0</v>
      </c>
      <c r="AG7" s="22">
        <f>CN_Summary_pretax!AL199</f>
        <v>0</v>
      </c>
      <c r="AH7" s="22">
        <f>CN_Summary_pretax!AM199</f>
        <v>0</v>
      </c>
      <c r="AI7" s="22">
        <f>CN_Summary_pretax!AN199</f>
        <v>0</v>
      </c>
      <c r="AJ7" s="22">
        <f>CN_Summary_pretax!AO199</f>
        <v>0</v>
      </c>
      <c r="AK7" s="22">
        <f>CN_Summary_pretax!AP199</f>
        <v>0</v>
      </c>
      <c r="AL7" s="22">
        <f>CN_Summary_pretax!AQ199</f>
        <v>0</v>
      </c>
      <c r="AM7" s="22">
        <f>CN_Summary_pretax!AR199</f>
        <v>0</v>
      </c>
      <c r="AN7" s="22">
        <f>CN_Summary_pretax!AS199</f>
        <v>0</v>
      </c>
      <c r="AO7" s="22">
        <f>CN_Summary_pretax!AT199</f>
        <v>0</v>
      </c>
      <c r="AP7" s="22">
        <f>CN_Summary_pretax!AU199</f>
        <v>0</v>
      </c>
    </row>
    <row r="8" spans="1:42">
      <c r="A8" s="115" t="s">
        <v>3674</v>
      </c>
      <c r="B8" s="22">
        <f>CN_Summary_pretax!G200</f>
        <v>0</v>
      </c>
      <c r="C8" s="22">
        <f>CN_Summary_pretax!H200</f>
        <v>0</v>
      </c>
      <c r="D8" s="22">
        <f>CN_Summary_pretax!I200</f>
        <v>0</v>
      </c>
      <c r="E8" s="22">
        <f>CN_Summary_pretax!J200</f>
        <v>0</v>
      </c>
      <c r="F8" s="22">
        <f>CN_Summary_pretax!K200</f>
        <v>0</v>
      </c>
      <c r="G8" s="22">
        <f>CN_Summary_pretax!L200</f>
        <v>0</v>
      </c>
      <c r="H8" s="22">
        <f>CN_Summary_pretax!M200</f>
        <v>0</v>
      </c>
      <c r="I8" s="22">
        <f>CN_Summary_pretax!N200</f>
        <v>0</v>
      </c>
      <c r="J8" s="22">
        <f>CN_Summary_pretax!O200</f>
        <v>0</v>
      </c>
      <c r="K8" s="22">
        <f>CN_Summary_pretax!P200</f>
        <v>0</v>
      </c>
      <c r="L8" s="22">
        <f>CN_Summary_pretax!Q200</f>
        <v>0</v>
      </c>
      <c r="M8" s="22">
        <f>CN_Summary_pretax!R200</f>
        <v>0</v>
      </c>
      <c r="N8" s="22">
        <f>CN_Summary_pretax!S200</f>
        <v>0</v>
      </c>
      <c r="O8" s="22">
        <f>CN_Summary_pretax!T200</f>
        <v>0</v>
      </c>
      <c r="P8" s="22">
        <f>CN_Summary_pretax!U200</f>
        <v>0</v>
      </c>
      <c r="Q8" s="22">
        <f>CN_Summary_pretax!V200</f>
        <v>0</v>
      </c>
      <c r="R8" s="22">
        <f>CN_Summary_pretax!W200</f>
        <v>0</v>
      </c>
      <c r="S8" s="22">
        <f>CN_Summary_pretax!X200</f>
        <v>0</v>
      </c>
      <c r="T8" s="22">
        <f>CN_Summary_pretax!Y200</f>
        <v>0</v>
      </c>
      <c r="U8" s="22">
        <f>CN_Summary_pretax!Z200</f>
        <v>0</v>
      </c>
      <c r="V8" s="22">
        <f>CN_Summary_pretax!AA200</f>
        <v>0</v>
      </c>
      <c r="W8" s="22">
        <f>CN_Summary_pretax!AB200</f>
        <v>0</v>
      </c>
      <c r="X8" s="22">
        <f>CN_Summary_pretax!AC200</f>
        <v>0</v>
      </c>
      <c r="Y8" s="22">
        <f>CN_Summary_pretax!AD200</f>
        <v>0</v>
      </c>
      <c r="Z8" s="22">
        <f>CN_Summary_pretax!AE200</f>
        <v>0</v>
      </c>
      <c r="AA8" s="22">
        <f>CN_Summary_pretax!AF200</f>
        <v>0</v>
      </c>
      <c r="AB8" s="22">
        <f>CN_Summary_pretax!AG200</f>
        <v>0</v>
      </c>
      <c r="AC8" s="22">
        <f>CN_Summary_pretax!AH200</f>
        <v>0</v>
      </c>
      <c r="AD8" s="22">
        <f>CN_Summary_pretax!AI200</f>
        <v>0</v>
      </c>
      <c r="AE8" s="22">
        <f>CN_Summary_pretax!AJ200</f>
        <v>0</v>
      </c>
      <c r="AF8" s="22">
        <f>CN_Summary_pretax!AK200</f>
        <v>0</v>
      </c>
      <c r="AG8" s="22">
        <f>CN_Summary_pretax!AL200</f>
        <v>0</v>
      </c>
      <c r="AH8" s="22">
        <f>CN_Summary_pretax!AM200</f>
        <v>0</v>
      </c>
      <c r="AI8" s="22">
        <f>CN_Summary_pretax!AN200</f>
        <v>0</v>
      </c>
      <c r="AJ8" s="22">
        <f>CN_Summary_pretax!AO200</f>
        <v>0</v>
      </c>
      <c r="AK8" s="22">
        <f>CN_Summary_pretax!AP200</f>
        <v>0</v>
      </c>
      <c r="AL8" s="22">
        <f>CN_Summary_pretax!AQ200</f>
        <v>0</v>
      </c>
      <c r="AM8" s="22">
        <f>CN_Summary_pretax!AR200</f>
        <v>0</v>
      </c>
      <c r="AN8" s="22">
        <f>CN_Summary_pretax!AS200</f>
        <v>0</v>
      </c>
      <c r="AO8" s="22">
        <f>CN_Summary_pretax!AT200</f>
        <v>0</v>
      </c>
      <c r="AP8" s="22">
        <f>CN_Summary_pretax!AU200</f>
        <v>0</v>
      </c>
    </row>
    <row r="9" spans="1:42">
      <c r="A9" s="115" t="s">
        <v>3675</v>
      </c>
      <c r="B9" s="22">
        <f>CN_Summary_pretax!G201</f>
        <v>0</v>
      </c>
      <c r="C9" s="22">
        <f>CN_Summary_pretax!H201</f>
        <v>0</v>
      </c>
      <c r="D9" s="22">
        <f>CN_Summary_pretax!I201</f>
        <v>0</v>
      </c>
      <c r="E9" s="22">
        <f>CN_Summary_pretax!J201</f>
        <v>0</v>
      </c>
      <c r="F9" s="22">
        <f>CN_Summary_pretax!K201</f>
        <v>0</v>
      </c>
      <c r="G9" s="22">
        <f>CN_Summary_pretax!L201</f>
        <v>0</v>
      </c>
      <c r="H9" s="22">
        <f>CN_Summary_pretax!M201</f>
        <v>0</v>
      </c>
      <c r="I9" s="22">
        <f>CN_Summary_pretax!N201</f>
        <v>0</v>
      </c>
      <c r="J9" s="22">
        <f>CN_Summary_pretax!O201</f>
        <v>0</v>
      </c>
      <c r="K9" s="22">
        <f>CN_Summary_pretax!P201</f>
        <v>0</v>
      </c>
      <c r="L9" s="22">
        <f>CN_Summary_pretax!Q201</f>
        <v>0</v>
      </c>
      <c r="M9" s="22">
        <f>CN_Summary_pretax!R201</f>
        <v>0</v>
      </c>
      <c r="N9" s="22">
        <f>CN_Summary_pretax!S201</f>
        <v>0</v>
      </c>
      <c r="O9" s="22">
        <f>CN_Summary_pretax!T201</f>
        <v>0</v>
      </c>
      <c r="P9" s="22">
        <f>CN_Summary_pretax!U201</f>
        <v>0</v>
      </c>
      <c r="Q9" s="22">
        <f>CN_Summary_pretax!V201</f>
        <v>0</v>
      </c>
      <c r="R9" s="22">
        <f>CN_Summary_pretax!W201</f>
        <v>0</v>
      </c>
      <c r="S9" s="22">
        <f>CN_Summary_pretax!X201</f>
        <v>0</v>
      </c>
      <c r="T9" s="22">
        <f>CN_Summary_pretax!Y201</f>
        <v>0</v>
      </c>
      <c r="U9" s="22">
        <f>CN_Summary_pretax!Z201</f>
        <v>0</v>
      </c>
      <c r="V9" s="22">
        <f>CN_Summary_pretax!AA201</f>
        <v>0</v>
      </c>
      <c r="W9" s="22">
        <f>CN_Summary_pretax!AB201</f>
        <v>0</v>
      </c>
      <c r="X9" s="22">
        <f>CN_Summary_pretax!AC201</f>
        <v>0</v>
      </c>
      <c r="Y9" s="22">
        <f>CN_Summary_pretax!AD201</f>
        <v>0</v>
      </c>
      <c r="Z9" s="22">
        <f>CN_Summary_pretax!AE201</f>
        <v>0</v>
      </c>
      <c r="AA9" s="22">
        <f>CN_Summary_pretax!AF201</f>
        <v>0</v>
      </c>
      <c r="AB9" s="22">
        <f>CN_Summary_pretax!AG201</f>
        <v>0</v>
      </c>
      <c r="AC9" s="22">
        <f>CN_Summary_pretax!AH201</f>
        <v>0</v>
      </c>
      <c r="AD9" s="22">
        <f>CN_Summary_pretax!AI201</f>
        <v>0</v>
      </c>
      <c r="AE9" s="22">
        <f>CN_Summary_pretax!AJ201</f>
        <v>0</v>
      </c>
      <c r="AF9" s="22">
        <f>CN_Summary_pretax!AK201</f>
        <v>0</v>
      </c>
      <c r="AG9" s="22">
        <f>CN_Summary_pretax!AL201</f>
        <v>0</v>
      </c>
      <c r="AH9" s="22">
        <f>CN_Summary_pretax!AM201</f>
        <v>0</v>
      </c>
      <c r="AI9" s="22">
        <f>CN_Summary_pretax!AN201</f>
        <v>0</v>
      </c>
      <c r="AJ9" s="22">
        <f>CN_Summary_pretax!AO201</f>
        <v>0</v>
      </c>
      <c r="AK9" s="22">
        <f>CN_Summary_pretax!AP201</f>
        <v>0</v>
      </c>
      <c r="AL9" s="22">
        <f>CN_Summary_pretax!AQ201</f>
        <v>0</v>
      </c>
      <c r="AM9" s="22">
        <f>CN_Summary_pretax!AR201</f>
        <v>0</v>
      </c>
      <c r="AN9" s="22">
        <f>CN_Summary_pretax!AS201</f>
        <v>0</v>
      </c>
      <c r="AO9" s="22">
        <f>CN_Summary_pretax!AT201</f>
        <v>0</v>
      </c>
      <c r="AP9" s="22">
        <f>CN_Summary_pretax!AU201</f>
        <v>0</v>
      </c>
    </row>
  </sheetData>
  <phoneticPr fontId="4"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F5D5-C3FD-4A17-B60B-780F12F135B5}">
  <sheetPr>
    <tabColor rgb="FF002060"/>
  </sheetPr>
  <dimension ref="A1:AP9"/>
  <sheetViews>
    <sheetView workbookViewId="0">
      <selection activeCell="B2" sqref="B2"/>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CN_Summary_pretax!G204</f>
        <v>0</v>
      </c>
      <c r="C2" s="22">
        <f>CN_Summary_pretax!H204</f>
        <v>0</v>
      </c>
      <c r="D2" s="22">
        <f>CN_Summary_pretax!I204</f>
        <v>0</v>
      </c>
      <c r="E2" s="22">
        <f>CN_Summary_pretax!J204</f>
        <v>0</v>
      </c>
      <c r="F2" s="22">
        <f>CN_Summary_pretax!K204</f>
        <v>0</v>
      </c>
      <c r="G2" s="22">
        <f>CN_Summary_pretax!L204</f>
        <v>0</v>
      </c>
      <c r="H2" s="22">
        <f>CN_Summary_pretax!M204</f>
        <v>0</v>
      </c>
      <c r="I2" s="22">
        <f>CN_Summary_pretax!N204</f>
        <v>0</v>
      </c>
      <c r="J2" s="22">
        <f>CN_Summary_pretax!O204</f>
        <v>0</v>
      </c>
      <c r="K2" s="22">
        <f>CN_Summary_pretax!P204</f>
        <v>0</v>
      </c>
      <c r="L2" s="22">
        <f>CN_Summary_pretax!Q204</f>
        <v>0</v>
      </c>
      <c r="M2" s="22">
        <f>CN_Summary_pretax!R204</f>
        <v>0</v>
      </c>
      <c r="N2" s="22">
        <f>CN_Summary_pretax!S204</f>
        <v>0</v>
      </c>
      <c r="O2" s="22">
        <f>CN_Summary_pretax!T204</f>
        <v>0</v>
      </c>
      <c r="P2" s="22">
        <f>CN_Summary_pretax!U204</f>
        <v>0</v>
      </c>
      <c r="Q2" s="22">
        <f>CN_Summary_pretax!V204</f>
        <v>0</v>
      </c>
      <c r="R2" s="22">
        <f>CN_Summary_pretax!W204</f>
        <v>0</v>
      </c>
      <c r="S2" s="22">
        <f>CN_Summary_pretax!X204</f>
        <v>0</v>
      </c>
      <c r="T2" s="22">
        <f>CN_Summary_pretax!Y204</f>
        <v>0</v>
      </c>
      <c r="U2" s="22">
        <f>CN_Summary_pretax!Z204</f>
        <v>0</v>
      </c>
      <c r="V2" s="22">
        <f>CN_Summary_pretax!AA204</f>
        <v>0</v>
      </c>
      <c r="W2" s="22">
        <f>CN_Summary_pretax!AB204</f>
        <v>0</v>
      </c>
      <c r="X2" s="22">
        <f>CN_Summary_pretax!AC204</f>
        <v>0</v>
      </c>
      <c r="Y2" s="22">
        <f>CN_Summary_pretax!AD204</f>
        <v>0</v>
      </c>
      <c r="Z2" s="22">
        <f>CN_Summary_pretax!AE204</f>
        <v>0</v>
      </c>
      <c r="AA2" s="22">
        <f>CN_Summary_pretax!AF204</f>
        <v>0</v>
      </c>
      <c r="AB2" s="22">
        <f>CN_Summary_pretax!AG204</f>
        <v>0</v>
      </c>
      <c r="AC2" s="22">
        <f>CN_Summary_pretax!AH204</f>
        <v>0</v>
      </c>
      <c r="AD2" s="22">
        <f>CN_Summary_pretax!AI204</f>
        <v>0</v>
      </c>
      <c r="AE2" s="22">
        <f>CN_Summary_pretax!AJ204</f>
        <v>0</v>
      </c>
      <c r="AF2" s="22">
        <f>CN_Summary_pretax!AK204</f>
        <v>0</v>
      </c>
      <c r="AG2" s="22">
        <f>CN_Summary_pretax!AL204</f>
        <v>0</v>
      </c>
      <c r="AH2" s="22">
        <f>CN_Summary_pretax!AM204</f>
        <v>0</v>
      </c>
      <c r="AI2" s="22">
        <f>CN_Summary_pretax!AN204</f>
        <v>0</v>
      </c>
      <c r="AJ2" s="22">
        <f>CN_Summary_pretax!AO204</f>
        <v>0</v>
      </c>
      <c r="AK2" s="22">
        <f>CN_Summary_pretax!AP204</f>
        <v>0</v>
      </c>
      <c r="AL2" s="22">
        <f>CN_Summary_pretax!AQ204</f>
        <v>0</v>
      </c>
      <c r="AM2" s="22">
        <f>CN_Summary_pretax!AR204</f>
        <v>0</v>
      </c>
      <c r="AN2" s="22">
        <f>CN_Summary_pretax!AS204</f>
        <v>0</v>
      </c>
      <c r="AO2" s="22">
        <f>CN_Summary_pretax!AT204</f>
        <v>0</v>
      </c>
      <c r="AP2" s="22">
        <f>CN_Summary_pretax!AU204</f>
        <v>0</v>
      </c>
    </row>
    <row r="3" spans="1:42">
      <c r="A3" s="115" t="s">
        <v>3669</v>
      </c>
      <c r="B3" s="22">
        <f>CN_Summary_pretax!G205</f>
        <v>0</v>
      </c>
      <c r="C3" s="22">
        <f>CN_Summary_pretax!H205</f>
        <v>0</v>
      </c>
      <c r="D3" s="22">
        <f>CN_Summary_pretax!I205</f>
        <v>0</v>
      </c>
      <c r="E3" s="22">
        <f>CN_Summary_pretax!J205</f>
        <v>0</v>
      </c>
      <c r="F3" s="22">
        <f>CN_Summary_pretax!K205</f>
        <v>0</v>
      </c>
      <c r="G3" s="22">
        <f>CN_Summary_pretax!L205</f>
        <v>0</v>
      </c>
      <c r="H3" s="22">
        <f>CN_Summary_pretax!M205</f>
        <v>0</v>
      </c>
      <c r="I3" s="22">
        <f>CN_Summary_pretax!N205</f>
        <v>0</v>
      </c>
      <c r="J3" s="22">
        <f>CN_Summary_pretax!O205</f>
        <v>0</v>
      </c>
      <c r="K3" s="22">
        <f>CN_Summary_pretax!P205</f>
        <v>0</v>
      </c>
      <c r="L3" s="22">
        <f>CN_Summary_pretax!Q205</f>
        <v>0</v>
      </c>
      <c r="M3" s="22">
        <f>CN_Summary_pretax!R205</f>
        <v>0</v>
      </c>
      <c r="N3" s="22">
        <f>CN_Summary_pretax!S205</f>
        <v>0</v>
      </c>
      <c r="O3" s="22">
        <f>CN_Summary_pretax!T205</f>
        <v>0</v>
      </c>
      <c r="P3" s="22">
        <f>CN_Summary_pretax!U205</f>
        <v>0</v>
      </c>
      <c r="Q3" s="22">
        <f>CN_Summary_pretax!V205</f>
        <v>0</v>
      </c>
      <c r="R3" s="22">
        <f>CN_Summary_pretax!W205</f>
        <v>0</v>
      </c>
      <c r="S3" s="22">
        <f>CN_Summary_pretax!X205</f>
        <v>0</v>
      </c>
      <c r="T3" s="22">
        <f>CN_Summary_pretax!Y205</f>
        <v>0</v>
      </c>
      <c r="U3" s="22">
        <f>CN_Summary_pretax!Z205</f>
        <v>0</v>
      </c>
      <c r="V3" s="22">
        <f>CN_Summary_pretax!AA205</f>
        <v>0</v>
      </c>
      <c r="W3" s="22">
        <f>CN_Summary_pretax!AB205</f>
        <v>0</v>
      </c>
      <c r="X3" s="22">
        <f>CN_Summary_pretax!AC205</f>
        <v>0</v>
      </c>
      <c r="Y3" s="22">
        <f>CN_Summary_pretax!AD205</f>
        <v>0</v>
      </c>
      <c r="Z3" s="22">
        <f>CN_Summary_pretax!AE205</f>
        <v>0</v>
      </c>
      <c r="AA3" s="22">
        <f>CN_Summary_pretax!AF205</f>
        <v>0</v>
      </c>
      <c r="AB3" s="22">
        <f>CN_Summary_pretax!AG205</f>
        <v>0</v>
      </c>
      <c r="AC3" s="22">
        <f>CN_Summary_pretax!AH205</f>
        <v>0</v>
      </c>
      <c r="AD3" s="22">
        <f>CN_Summary_pretax!AI205</f>
        <v>0</v>
      </c>
      <c r="AE3" s="22">
        <f>CN_Summary_pretax!AJ205</f>
        <v>0</v>
      </c>
      <c r="AF3" s="22">
        <f>CN_Summary_pretax!AK205</f>
        <v>0</v>
      </c>
      <c r="AG3" s="22">
        <f>CN_Summary_pretax!AL205</f>
        <v>0</v>
      </c>
      <c r="AH3" s="22">
        <f>CN_Summary_pretax!AM205</f>
        <v>0</v>
      </c>
      <c r="AI3" s="22">
        <f>CN_Summary_pretax!AN205</f>
        <v>0</v>
      </c>
      <c r="AJ3" s="22">
        <f>CN_Summary_pretax!AO205</f>
        <v>0</v>
      </c>
      <c r="AK3" s="22">
        <f>CN_Summary_pretax!AP205</f>
        <v>0</v>
      </c>
      <c r="AL3" s="22">
        <f>CN_Summary_pretax!AQ205</f>
        <v>0</v>
      </c>
      <c r="AM3" s="22">
        <f>CN_Summary_pretax!AR205</f>
        <v>0</v>
      </c>
      <c r="AN3" s="22">
        <f>CN_Summary_pretax!AS205</f>
        <v>0</v>
      </c>
      <c r="AO3" s="22">
        <f>CN_Summary_pretax!AT205</f>
        <v>0</v>
      </c>
      <c r="AP3" s="22">
        <f>CN_Summary_pretax!AU205</f>
        <v>0</v>
      </c>
    </row>
    <row r="4" spans="1:42">
      <c r="A4" s="115" t="s">
        <v>3670</v>
      </c>
      <c r="B4" s="22">
        <f>CN_Summary_pretax!G206</f>
        <v>0</v>
      </c>
      <c r="C4" s="22">
        <f>CN_Summary_pretax!H206</f>
        <v>0</v>
      </c>
      <c r="D4" s="22">
        <f>CN_Summary_pretax!I206</f>
        <v>0</v>
      </c>
      <c r="E4" s="22">
        <f>CN_Summary_pretax!J206</f>
        <v>0</v>
      </c>
      <c r="F4" s="22">
        <f>CN_Summary_pretax!K206</f>
        <v>0</v>
      </c>
      <c r="G4" s="22">
        <f>CN_Summary_pretax!L206</f>
        <v>0</v>
      </c>
      <c r="H4" s="22">
        <f>CN_Summary_pretax!M206</f>
        <v>0</v>
      </c>
      <c r="I4" s="22">
        <f>CN_Summary_pretax!N206</f>
        <v>0</v>
      </c>
      <c r="J4" s="22">
        <f>CN_Summary_pretax!O206</f>
        <v>0</v>
      </c>
      <c r="K4" s="22">
        <f>CN_Summary_pretax!P206</f>
        <v>0</v>
      </c>
      <c r="L4" s="22">
        <f>CN_Summary_pretax!Q206</f>
        <v>0</v>
      </c>
      <c r="M4" s="22">
        <f>CN_Summary_pretax!R206</f>
        <v>0</v>
      </c>
      <c r="N4" s="22">
        <f>CN_Summary_pretax!S206</f>
        <v>0</v>
      </c>
      <c r="O4" s="22">
        <f>CN_Summary_pretax!T206</f>
        <v>0</v>
      </c>
      <c r="P4" s="22">
        <f>CN_Summary_pretax!U206</f>
        <v>0</v>
      </c>
      <c r="Q4" s="22">
        <f>CN_Summary_pretax!V206</f>
        <v>0</v>
      </c>
      <c r="R4" s="22">
        <f>CN_Summary_pretax!W206</f>
        <v>0</v>
      </c>
      <c r="S4" s="22">
        <f>CN_Summary_pretax!X206</f>
        <v>0</v>
      </c>
      <c r="T4" s="22">
        <f>CN_Summary_pretax!Y206</f>
        <v>0</v>
      </c>
      <c r="U4" s="22">
        <f>CN_Summary_pretax!Z206</f>
        <v>0</v>
      </c>
      <c r="V4" s="22">
        <f>CN_Summary_pretax!AA206</f>
        <v>0</v>
      </c>
      <c r="W4" s="22">
        <f>CN_Summary_pretax!AB206</f>
        <v>0</v>
      </c>
      <c r="X4" s="22">
        <f>CN_Summary_pretax!AC206</f>
        <v>0</v>
      </c>
      <c r="Y4" s="22">
        <f>CN_Summary_pretax!AD206</f>
        <v>0</v>
      </c>
      <c r="Z4" s="22">
        <f>CN_Summary_pretax!AE206</f>
        <v>0</v>
      </c>
      <c r="AA4" s="22">
        <f>CN_Summary_pretax!AF206</f>
        <v>0</v>
      </c>
      <c r="AB4" s="22">
        <f>CN_Summary_pretax!AG206</f>
        <v>0</v>
      </c>
      <c r="AC4" s="22">
        <f>CN_Summary_pretax!AH206</f>
        <v>0</v>
      </c>
      <c r="AD4" s="22">
        <f>CN_Summary_pretax!AI206</f>
        <v>0</v>
      </c>
      <c r="AE4" s="22">
        <f>CN_Summary_pretax!AJ206</f>
        <v>0</v>
      </c>
      <c r="AF4" s="22">
        <f>CN_Summary_pretax!AK206</f>
        <v>0</v>
      </c>
      <c r="AG4" s="22">
        <f>CN_Summary_pretax!AL206</f>
        <v>0</v>
      </c>
      <c r="AH4" s="22">
        <f>CN_Summary_pretax!AM206</f>
        <v>0</v>
      </c>
      <c r="AI4" s="22">
        <f>CN_Summary_pretax!AN206</f>
        <v>0</v>
      </c>
      <c r="AJ4" s="22">
        <f>CN_Summary_pretax!AO206</f>
        <v>0</v>
      </c>
      <c r="AK4" s="22">
        <f>CN_Summary_pretax!AP206</f>
        <v>0</v>
      </c>
      <c r="AL4" s="22">
        <f>CN_Summary_pretax!AQ206</f>
        <v>0</v>
      </c>
      <c r="AM4" s="22">
        <f>CN_Summary_pretax!AR206</f>
        <v>0</v>
      </c>
      <c r="AN4" s="22">
        <f>CN_Summary_pretax!AS206</f>
        <v>0</v>
      </c>
      <c r="AO4" s="22">
        <f>CN_Summary_pretax!AT206</f>
        <v>0</v>
      </c>
      <c r="AP4" s="22">
        <f>CN_Summary_pretax!AU206</f>
        <v>0</v>
      </c>
    </row>
    <row r="5" spans="1:42">
      <c r="A5" s="115" t="s">
        <v>3671</v>
      </c>
      <c r="B5" s="22">
        <f>CN_Summary_pretax!G207</f>
        <v>0</v>
      </c>
      <c r="C5" s="22">
        <f>CN_Summary_pretax!H207</f>
        <v>0</v>
      </c>
      <c r="D5" s="22">
        <f>CN_Summary_pretax!I207</f>
        <v>0</v>
      </c>
      <c r="E5" s="22">
        <f>CN_Summary_pretax!J207</f>
        <v>0</v>
      </c>
      <c r="F5" s="22">
        <f>CN_Summary_pretax!K207</f>
        <v>0</v>
      </c>
      <c r="G5" s="22">
        <f>CN_Summary_pretax!L207</f>
        <v>0</v>
      </c>
      <c r="H5" s="22">
        <f>CN_Summary_pretax!M207</f>
        <v>0</v>
      </c>
      <c r="I5" s="22">
        <f>CN_Summary_pretax!N207</f>
        <v>0</v>
      </c>
      <c r="J5" s="22">
        <f>CN_Summary_pretax!O207</f>
        <v>0</v>
      </c>
      <c r="K5" s="22">
        <f>CN_Summary_pretax!P207</f>
        <v>0</v>
      </c>
      <c r="L5" s="22">
        <f>CN_Summary_pretax!Q207</f>
        <v>0</v>
      </c>
      <c r="M5" s="22">
        <f>CN_Summary_pretax!R207</f>
        <v>0</v>
      </c>
      <c r="N5" s="22">
        <f>CN_Summary_pretax!S207</f>
        <v>0</v>
      </c>
      <c r="O5" s="22">
        <f>CN_Summary_pretax!T207</f>
        <v>0</v>
      </c>
      <c r="P5" s="22">
        <f>CN_Summary_pretax!U207</f>
        <v>0</v>
      </c>
      <c r="Q5" s="22">
        <f>CN_Summary_pretax!V207</f>
        <v>0</v>
      </c>
      <c r="R5" s="22">
        <f>CN_Summary_pretax!W207</f>
        <v>0</v>
      </c>
      <c r="S5" s="22">
        <f>CN_Summary_pretax!X207</f>
        <v>0</v>
      </c>
      <c r="T5" s="22">
        <f>CN_Summary_pretax!Y207</f>
        <v>0</v>
      </c>
      <c r="U5" s="22">
        <f>CN_Summary_pretax!Z207</f>
        <v>0</v>
      </c>
      <c r="V5" s="22">
        <f>CN_Summary_pretax!AA207</f>
        <v>0</v>
      </c>
      <c r="W5" s="22">
        <f>CN_Summary_pretax!AB207</f>
        <v>0</v>
      </c>
      <c r="X5" s="22">
        <f>CN_Summary_pretax!AC207</f>
        <v>0</v>
      </c>
      <c r="Y5" s="22">
        <f>CN_Summary_pretax!AD207</f>
        <v>0</v>
      </c>
      <c r="Z5" s="22">
        <f>CN_Summary_pretax!AE207</f>
        <v>0</v>
      </c>
      <c r="AA5" s="22">
        <f>CN_Summary_pretax!AF207</f>
        <v>0</v>
      </c>
      <c r="AB5" s="22">
        <f>CN_Summary_pretax!AG207</f>
        <v>0</v>
      </c>
      <c r="AC5" s="22">
        <f>CN_Summary_pretax!AH207</f>
        <v>0</v>
      </c>
      <c r="AD5" s="22">
        <f>CN_Summary_pretax!AI207</f>
        <v>0</v>
      </c>
      <c r="AE5" s="22">
        <f>CN_Summary_pretax!AJ207</f>
        <v>0</v>
      </c>
      <c r="AF5" s="22">
        <f>CN_Summary_pretax!AK207</f>
        <v>0</v>
      </c>
      <c r="AG5" s="22">
        <f>CN_Summary_pretax!AL207</f>
        <v>0</v>
      </c>
      <c r="AH5" s="22">
        <f>CN_Summary_pretax!AM207</f>
        <v>0</v>
      </c>
      <c r="AI5" s="22">
        <f>CN_Summary_pretax!AN207</f>
        <v>0</v>
      </c>
      <c r="AJ5" s="22">
        <f>CN_Summary_pretax!AO207</f>
        <v>0</v>
      </c>
      <c r="AK5" s="22">
        <f>CN_Summary_pretax!AP207</f>
        <v>0</v>
      </c>
      <c r="AL5" s="22">
        <f>CN_Summary_pretax!AQ207</f>
        <v>0</v>
      </c>
      <c r="AM5" s="22">
        <f>CN_Summary_pretax!AR207</f>
        <v>0</v>
      </c>
      <c r="AN5" s="22">
        <f>CN_Summary_pretax!AS207</f>
        <v>0</v>
      </c>
      <c r="AO5" s="22">
        <f>CN_Summary_pretax!AT207</f>
        <v>0</v>
      </c>
      <c r="AP5" s="22">
        <f>CN_Summary_pretax!AU207</f>
        <v>0</v>
      </c>
    </row>
    <row r="6" spans="1:42">
      <c r="A6" s="115" t="s">
        <v>3672</v>
      </c>
      <c r="B6" s="22">
        <f>CN_Summary_pretax!G208</f>
        <v>0</v>
      </c>
      <c r="C6" s="22">
        <f>CN_Summary_pretax!H208</f>
        <v>0</v>
      </c>
      <c r="D6" s="22">
        <f>CN_Summary_pretax!I208</f>
        <v>0</v>
      </c>
      <c r="E6" s="22">
        <f>CN_Summary_pretax!J208</f>
        <v>0</v>
      </c>
      <c r="F6" s="22">
        <f>CN_Summary_pretax!K208</f>
        <v>0</v>
      </c>
      <c r="G6" s="22">
        <f>CN_Summary_pretax!L208</f>
        <v>0</v>
      </c>
      <c r="H6" s="22">
        <f>CN_Summary_pretax!M208</f>
        <v>0</v>
      </c>
      <c r="I6" s="22">
        <f>CN_Summary_pretax!N208</f>
        <v>0</v>
      </c>
      <c r="J6" s="22">
        <f>CN_Summary_pretax!O208</f>
        <v>0</v>
      </c>
      <c r="K6" s="22">
        <f>CN_Summary_pretax!P208</f>
        <v>0</v>
      </c>
      <c r="L6" s="22">
        <f>CN_Summary_pretax!Q208</f>
        <v>0</v>
      </c>
      <c r="M6" s="22">
        <f>CN_Summary_pretax!R208</f>
        <v>0</v>
      </c>
      <c r="N6" s="22">
        <f>CN_Summary_pretax!S208</f>
        <v>0</v>
      </c>
      <c r="O6" s="22">
        <f>CN_Summary_pretax!T208</f>
        <v>0</v>
      </c>
      <c r="P6" s="22">
        <f>CN_Summary_pretax!U208</f>
        <v>0</v>
      </c>
      <c r="Q6" s="22">
        <f>CN_Summary_pretax!V208</f>
        <v>0</v>
      </c>
      <c r="R6" s="22">
        <f>CN_Summary_pretax!W208</f>
        <v>0</v>
      </c>
      <c r="S6" s="22">
        <f>CN_Summary_pretax!X208</f>
        <v>0</v>
      </c>
      <c r="T6" s="22">
        <f>CN_Summary_pretax!Y208</f>
        <v>0</v>
      </c>
      <c r="U6" s="22">
        <f>CN_Summary_pretax!Z208</f>
        <v>0</v>
      </c>
      <c r="V6" s="22">
        <f>CN_Summary_pretax!AA208</f>
        <v>0</v>
      </c>
      <c r="W6" s="22">
        <f>CN_Summary_pretax!AB208</f>
        <v>0</v>
      </c>
      <c r="X6" s="22">
        <f>CN_Summary_pretax!AC208</f>
        <v>0</v>
      </c>
      <c r="Y6" s="22">
        <f>CN_Summary_pretax!AD208</f>
        <v>0</v>
      </c>
      <c r="Z6" s="22">
        <f>CN_Summary_pretax!AE208</f>
        <v>0</v>
      </c>
      <c r="AA6" s="22">
        <f>CN_Summary_pretax!AF208</f>
        <v>0</v>
      </c>
      <c r="AB6" s="22">
        <f>CN_Summary_pretax!AG208</f>
        <v>0</v>
      </c>
      <c r="AC6" s="22">
        <f>CN_Summary_pretax!AH208</f>
        <v>0</v>
      </c>
      <c r="AD6" s="22">
        <f>CN_Summary_pretax!AI208</f>
        <v>0</v>
      </c>
      <c r="AE6" s="22">
        <f>CN_Summary_pretax!AJ208</f>
        <v>0</v>
      </c>
      <c r="AF6" s="22">
        <f>CN_Summary_pretax!AK208</f>
        <v>0</v>
      </c>
      <c r="AG6" s="22">
        <f>CN_Summary_pretax!AL208</f>
        <v>0</v>
      </c>
      <c r="AH6" s="22">
        <f>CN_Summary_pretax!AM208</f>
        <v>0</v>
      </c>
      <c r="AI6" s="22">
        <f>CN_Summary_pretax!AN208</f>
        <v>0</v>
      </c>
      <c r="AJ6" s="22">
        <f>CN_Summary_pretax!AO208</f>
        <v>0</v>
      </c>
      <c r="AK6" s="22">
        <f>CN_Summary_pretax!AP208</f>
        <v>0</v>
      </c>
      <c r="AL6" s="22">
        <f>CN_Summary_pretax!AQ208</f>
        <v>0</v>
      </c>
      <c r="AM6" s="22">
        <f>CN_Summary_pretax!AR208</f>
        <v>0</v>
      </c>
      <c r="AN6" s="22">
        <f>CN_Summary_pretax!AS208</f>
        <v>0</v>
      </c>
      <c r="AO6" s="22">
        <f>CN_Summary_pretax!AT208</f>
        <v>0</v>
      </c>
      <c r="AP6" s="22">
        <f>CN_Summary_pretax!AU208</f>
        <v>0</v>
      </c>
    </row>
    <row r="7" spans="1:42">
      <c r="A7" s="115" t="s">
        <v>3673</v>
      </c>
      <c r="B7" s="22">
        <f>CN_Summary_pretax!G209</f>
        <v>0</v>
      </c>
      <c r="C7" s="22">
        <f>CN_Summary_pretax!H209</f>
        <v>0</v>
      </c>
      <c r="D7" s="22">
        <f>CN_Summary_pretax!I209</f>
        <v>0</v>
      </c>
      <c r="E7" s="22">
        <f>CN_Summary_pretax!J209</f>
        <v>0</v>
      </c>
      <c r="F7" s="22">
        <f>CN_Summary_pretax!K209</f>
        <v>0</v>
      </c>
      <c r="G7" s="22">
        <f>CN_Summary_pretax!L209</f>
        <v>0</v>
      </c>
      <c r="H7" s="22">
        <f>CN_Summary_pretax!M209</f>
        <v>0</v>
      </c>
      <c r="I7" s="22">
        <f>CN_Summary_pretax!N209</f>
        <v>0</v>
      </c>
      <c r="J7" s="22">
        <f>CN_Summary_pretax!O209</f>
        <v>0</v>
      </c>
      <c r="K7" s="22">
        <f>CN_Summary_pretax!P209</f>
        <v>0</v>
      </c>
      <c r="L7" s="22">
        <f>CN_Summary_pretax!Q209</f>
        <v>0</v>
      </c>
      <c r="M7" s="22">
        <f>CN_Summary_pretax!R209</f>
        <v>0</v>
      </c>
      <c r="N7" s="22">
        <f>CN_Summary_pretax!S209</f>
        <v>0</v>
      </c>
      <c r="O7" s="22">
        <f>CN_Summary_pretax!T209</f>
        <v>0</v>
      </c>
      <c r="P7" s="22">
        <f>CN_Summary_pretax!U209</f>
        <v>0</v>
      </c>
      <c r="Q7" s="22">
        <f>CN_Summary_pretax!V209</f>
        <v>0</v>
      </c>
      <c r="R7" s="22">
        <f>CN_Summary_pretax!W209</f>
        <v>0</v>
      </c>
      <c r="S7" s="22">
        <f>CN_Summary_pretax!X209</f>
        <v>0</v>
      </c>
      <c r="T7" s="22">
        <f>CN_Summary_pretax!Y209</f>
        <v>0</v>
      </c>
      <c r="U7" s="22">
        <f>CN_Summary_pretax!Z209</f>
        <v>0</v>
      </c>
      <c r="V7" s="22">
        <f>CN_Summary_pretax!AA209</f>
        <v>0</v>
      </c>
      <c r="W7" s="22">
        <f>CN_Summary_pretax!AB209</f>
        <v>0</v>
      </c>
      <c r="X7" s="22">
        <f>CN_Summary_pretax!AC209</f>
        <v>0</v>
      </c>
      <c r="Y7" s="22">
        <f>CN_Summary_pretax!AD209</f>
        <v>0</v>
      </c>
      <c r="Z7" s="22">
        <f>CN_Summary_pretax!AE209</f>
        <v>0</v>
      </c>
      <c r="AA7" s="22">
        <f>CN_Summary_pretax!AF209</f>
        <v>0</v>
      </c>
      <c r="AB7" s="22">
        <f>CN_Summary_pretax!AG209</f>
        <v>0</v>
      </c>
      <c r="AC7" s="22">
        <f>CN_Summary_pretax!AH209</f>
        <v>0</v>
      </c>
      <c r="AD7" s="22">
        <f>CN_Summary_pretax!AI209</f>
        <v>0</v>
      </c>
      <c r="AE7" s="22">
        <f>CN_Summary_pretax!AJ209</f>
        <v>0</v>
      </c>
      <c r="AF7" s="22">
        <f>CN_Summary_pretax!AK209</f>
        <v>0</v>
      </c>
      <c r="AG7" s="22">
        <f>CN_Summary_pretax!AL209</f>
        <v>0</v>
      </c>
      <c r="AH7" s="22">
        <f>CN_Summary_pretax!AM209</f>
        <v>0</v>
      </c>
      <c r="AI7" s="22">
        <f>CN_Summary_pretax!AN209</f>
        <v>0</v>
      </c>
      <c r="AJ7" s="22">
        <f>CN_Summary_pretax!AO209</f>
        <v>0</v>
      </c>
      <c r="AK7" s="22">
        <f>CN_Summary_pretax!AP209</f>
        <v>0</v>
      </c>
      <c r="AL7" s="22">
        <f>CN_Summary_pretax!AQ209</f>
        <v>0</v>
      </c>
      <c r="AM7" s="22">
        <f>CN_Summary_pretax!AR209</f>
        <v>0</v>
      </c>
      <c r="AN7" s="22">
        <f>CN_Summary_pretax!AS209</f>
        <v>0</v>
      </c>
      <c r="AO7" s="22">
        <f>CN_Summary_pretax!AT209</f>
        <v>0</v>
      </c>
      <c r="AP7" s="22">
        <f>CN_Summary_pretax!AU209</f>
        <v>0</v>
      </c>
    </row>
    <row r="8" spans="1:42">
      <c r="A8" s="115" t="s">
        <v>3674</v>
      </c>
      <c r="B8" s="22">
        <f>CN_Summary_pretax!G210</f>
        <v>0</v>
      </c>
      <c r="C8" s="22">
        <f>CN_Summary_pretax!H210</f>
        <v>0</v>
      </c>
      <c r="D8" s="22">
        <f>CN_Summary_pretax!I210</f>
        <v>0</v>
      </c>
      <c r="E8" s="22">
        <f>CN_Summary_pretax!J210</f>
        <v>0</v>
      </c>
      <c r="F8" s="22">
        <f>CN_Summary_pretax!K210</f>
        <v>0</v>
      </c>
      <c r="G8" s="22">
        <f>CN_Summary_pretax!L210</f>
        <v>0</v>
      </c>
      <c r="H8" s="22">
        <f>CN_Summary_pretax!M210</f>
        <v>0</v>
      </c>
      <c r="I8" s="22">
        <f>CN_Summary_pretax!N210</f>
        <v>0</v>
      </c>
      <c r="J8" s="22">
        <f>CN_Summary_pretax!O210</f>
        <v>0</v>
      </c>
      <c r="K8" s="22">
        <f>CN_Summary_pretax!P210</f>
        <v>0</v>
      </c>
      <c r="L8" s="22">
        <f>CN_Summary_pretax!Q210</f>
        <v>0</v>
      </c>
      <c r="M8" s="22">
        <f>CN_Summary_pretax!R210</f>
        <v>0</v>
      </c>
      <c r="N8" s="22">
        <f>CN_Summary_pretax!S210</f>
        <v>0</v>
      </c>
      <c r="O8" s="22">
        <f>CN_Summary_pretax!T210</f>
        <v>0</v>
      </c>
      <c r="P8" s="22">
        <f>CN_Summary_pretax!U210</f>
        <v>0</v>
      </c>
      <c r="Q8" s="22">
        <f>CN_Summary_pretax!V210</f>
        <v>0</v>
      </c>
      <c r="R8" s="22">
        <f>CN_Summary_pretax!W210</f>
        <v>0</v>
      </c>
      <c r="S8" s="22">
        <f>CN_Summary_pretax!X210</f>
        <v>0</v>
      </c>
      <c r="T8" s="22">
        <f>CN_Summary_pretax!Y210</f>
        <v>0</v>
      </c>
      <c r="U8" s="22">
        <f>CN_Summary_pretax!Z210</f>
        <v>0</v>
      </c>
      <c r="V8" s="22">
        <f>CN_Summary_pretax!AA210</f>
        <v>0</v>
      </c>
      <c r="W8" s="22">
        <f>CN_Summary_pretax!AB210</f>
        <v>0</v>
      </c>
      <c r="X8" s="22">
        <f>CN_Summary_pretax!AC210</f>
        <v>0</v>
      </c>
      <c r="Y8" s="22">
        <f>CN_Summary_pretax!AD210</f>
        <v>0</v>
      </c>
      <c r="Z8" s="22">
        <f>CN_Summary_pretax!AE210</f>
        <v>0</v>
      </c>
      <c r="AA8" s="22">
        <f>CN_Summary_pretax!AF210</f>
        <v>0</v>
      </c>
      <c r="AB8" s="22">
        <f>CN_Summary_pretax!AG210</f>
        <v>0</v>
      </c>
      <c r="AC8" s="22">
        <f>CN_Summary_pretax!AH210</f>
        <v>0</v>
      </c>
      <c r="AD8" s="22">
        <f>CN_Summary_pretax!AI210</f>
        <v>0</v>
      </c>
      <c r="AE8" s="22">
        <f>CN_Summary_pretax!AJ210</f>
        <v>0</v>
      </c>
      <c r="AF8" s="22">
        <f>CN_Summary_pretax!AK210</f>
        <v>0</v>
      </c>
      <c r="AG8" s="22">
        <f>CN_Summary_pretax!AL210</f>
        <v>0</v>
      </c>
      <c r="AH8" s="22">
        <f>CN_Summary_pretax!AM210</f>
        <v>0</v>
      </c>
      <c r="AI8" s="22">
        <f>CN_Summary_pretax!AN210</f>
        <v>0</v>
      </c>
      <c r="AJ8" s="22">
        <f>CN_Summary_pretax!AO210</f>
        <v>0</v>
      </c>
      <c r="AK8" s="22">
        <f>CN_Summary_pretax!AP210</f>
        <v>0</v>
      </c>
      <c r="AL8" s="22">
        <f>CN_Summary_pretax!AQ210</f>
        <v>0</v>
      </c>
      <c r="AM8" s="22">
        <f>CN_Summary_pretax!AR210</f>
        <v>0</v>
      </c>
      <c r="AN8" s="22">
        <f>CN_Summary_pretax!AS210</f>
        <v>0</v>
      </c>
      <c r="AO8" s="22">
        <f>CN_Summary_pretax!AT210</f>
        <v>0</v>
      </c>
      <c r="AP8" s="22">
        <f>CN_Summary_pretax!AU210</f>
        <v>0</v>
      </c>
    </row>
    <row r="9" spans="1:42">
      <c r="A9" s="115" t="s">
        <v>3675</v>
      </c>
      <c r="B9" s="22">
        <f>CN_Summary_pretax!G211</f>
        <v>0</v>
      </c>
      <c r="C9" s="22">
        <f>CN_Summary_pretax!H211</f>
        <v>0</v>
      </c>
      <c r="D9" s="22">
        <f>CN_Summary_pretax!I211</f>
        <v>0</v>
      </c>
      <c r="E9" s="22">
        <f>CN_Summary_pretax!J211</f>
        <v>0</v>
      </c>
      <c r="F9" s="22">
        <f>CN_Summary_pretax!K211</f>
        <v>0</v>
      </c>
      <c r="G9" s="22">
        <f>CN_Summary_pretax!L211</f>
        <v>0</v>
      </c>
      <c r="H9" s="22">
        <f>CN_Summary_pretax!M211</f>
        <v>0</v>
      </c>
      <c r="I9" s="22">
        <f>CN_Summary_pretax!N211</f>
        <v>0</v>
      </c>
      <c r="J9" s="22">
        <f>CN_Summary_pretax!O211</f>
        <v>0</v>
      </c>
      <c r="K9" s="22">
        <f>CN_Summary_pretax!P211</f>
        <v>0</v>
      </c>
      <c r="L9" s="22">
        <f>CN_Summary_pretax!Q211</f>
        <v>0</v>
      </c>
      <c r="M9" s="22">
        <f>CN_Summary_pretax!R211</f>
        <v>0</v>
      </c>
      <c r="N9" s="22">
        <f>CN_Summary_pretax!S211</f>
        <v>0</v>
      </c>
      <c r="O9" s="22">
        <f>CN_Summary_pretax!T211</f>
        <v>0</v>
      </c>
      <c r="P9" s="22">
        <f>CN_Summary_pretax!U211</f>
        <v>0</v>
      </c>
      <c r="Q9" s="22">
        <f>CN_Summary_pretax!V211</f>
        <v>0</v>
      </c>
      <c r="R9" s="22">
        <f>CN_Summary_pretax!W211</f>
        <v>0</v>
      </c>
      <c r="S9" s="22">
        <f>CN_Summary_pretax!X211</f>
        <v>0</v>
      </c>
      <c r="T9" s="22">
        <f>CN_Summary_pretax!Y211</f>
        <v>0</v>
      </c>
      <c r="U9" s="22">
        <f>CN_Summary_pretax!Z211</f>
        <v>0</v>
      </c>
      <c r="V9" s="22">
        <f>CN_Summary_pretax!AA211</f>
        <v>0</v>
      </c>
      <c r="W9" s="22">
        <f>CN_Summary_pretax!AB211</f>
        <v>0</v>
      </c>
      <c r="X9" s="22">
        <f>CN_Summary_pretax!AC211</f>
        <v>0</v>
      </c>
      <c r="Y9" s="22">
        <f>CN_Summary_pretax!AD211</f>
        <v>0</v>
      </c>
      <c r="Z9" s="22">
        <f>CN_Summary_pretax!AE211</f>
        <v>0</v>
      </c>
      <c r="AA9" s="22">
        <f>CN_Summary_pretax!AF211</f>
        <v>0</v>
      </c>
      <c r="AB9" s="22">
        <f>CN_Summary_pretax!AG211</f>
        <v>0</v>
      </c>
      <c r="AC9" s="22">
        <f>CN_Summary_pretax!AH211</f>
        <v>0</v>
      </c>
      <c r="AD9" s="22">
        <f>CN_Summary_pretax!AI211</f>
        <v>0</v>
      </c>
      <c r="AE9" s="22">
        <f>CN_Summary_pretax!AJ211</f>
        <v>0</v>
      </c>
      <c r="AF9" s="22">
        <f>CN_Summary_pretax!AK211</f>
        <v>0</v>
      </c>
      <c r="AG9" s="22">
        <f>CN_Summary_pretax!AL211</f>
        <v>0</v>
      </c>
      <c r="AH9" s="22">
        <f>CN_Summary_pretax!AM211</f>
        <v>0</v>
      </c>
      <c r="AI9" s="22">
        <f>CN_Summary_pretax!AN211</f>
        <v>0</v>
      </c>
      <c r="AJ9" s="22">
        <f>CN_Summary_pretax!AO211</f>
        <v>0</v>
      </c>
      <c r="AK9" s="22">
        <f>CN_Summary_pretax!AP211</f>
        <v>0</v>
      </c>
      <c r="AL9" s="22">
        <f>CN_Summary_pretax!AQ211</f>
        <v>0</v>
      </c>
      <c r="AM9" s="22">
        <f>CN_Summary_pretax!AR211</f>
        <v>0</v>
      </c>
      <c r="AN9" s="22">
        <f>CN_Summary_pretax!AS211</f>
        <v>0</v>
      </c>
      <c r="AO9" s="22">
        <f>CN_Summary_pretax!AT211</f>
        <v>0</v>
      </c>
      <c r="AP9" s="22">
        <f>CN_Summary_pretax!AU211</f>
        <v>0</v>
      </c>
    </row>
  </sheetData>
  <phoneticPr fontId="4"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0FF7E-7178-418A-8965-63530738B69A}">
  <sheetPr>
    <tabColor rgb="FFFF0000"/>
  </sheetPr>
  <dimension ref="A1:AU373"/>
  <sheetViews>
    <sheetView topLeftCell="A157" workbookViewId="0">
      <selection activeCell="F171" sqref="F171"/>
    </sheetView>
  </sheetViews>
  <sheetFormatPr defaultColWidth="7.6640625" defaultRowHeight="14.4"/>
  <cols>
    <col min="1" max="1" width="34.6640625" style="101" customWidth="1"/>
    <col min="2" max="47" width="9.33203125" style="101" customWidth="1"/>
    <col min="48" max="16384" width="7.6640625" style="101"/>
  </cols>
  <sheetData>
    <row r="1" spans="1:47" ht="18.75" customHeight="1">
      <c r="B1" s="105">
        <v>2015</v>
      </c>
      <c r="C1" s="105">
        <v>2016</v>
      </c>
      <c r="D1" s="105">
        <v>2017</v>
      </c>
      <c r="E1" s="105">
        <v>2018</v>
      </c>
      <c r="F1" s="105">
        <v>2019</v>
      </c>
      <c r="G1" s="105">
        <v>2020</v>
      </c>
      <c r="H1" s="105">
        <v>2021</v>
      </c>
      <c r="I1" s="105">
        <v>2022</v>
      </c>
      <c r="J1" s="105">
        <v>2023</v>
      </c>
      <c r="K1" s="105">
        <v>2024</v>
      </c>
      <c r="L1" s="105">
        <v>2025</v>
      </c>
      <c r="M1" s="105">
        <v>2026</v>
      </c>
      <c r="N1" s="105">
        <v>2027</v>
      </c>
      <c r="O1" s="105">
        <v>2028</v>
      </c>
      <c r="P1" s="105">
        <v>2029</v>
      </c>
      <c r="Q1" s="105">
        <v>2030</v>
      </c>
      <c r="R1" s="105">
        <v>2031</v>
      </c>
      <c r="S1" s="105">
        <v>2032</v>
      </c>
      <c r="T1" s="105">
        <v>2033</v>
      </c>
      <c r="U1" s="105">
        <v>2034</v>
      </c>
      <c r="V1" s="105">
        <v>2035</v>
      </c>
      <c r="W1" s="105">
        <v>2036</v>
      </c>
      <c r="X1" s="105">
        <v>2037</v>
      </c>
      <c r="Y1" s="105">
        <v>2038</v>
      </c>
      <c r="Z1" s="105">
        <v>2039</v>
      </c>
      <c r="AA1" s="105">
        <v>2040</v>
      </c>
      <c r="AB1" s="105">
        <v>2041</v>
      </c>
      <c r="AC1" s="105">
        <v>2042</v>
      </c>
      <c r="AD1" s="105">
        <v>2043</v>
      </c>
      <c r="AE1" s="105">
        <v>2044</v>
      </c>
      <c r="AF1" s="105">
        <v>2045</v>
      </c>
      <c r="AG1" s="105">
        <v>2046</v>
      </c>
      <c r="AH1" s="105">
        <v>2047</v>
      </c>
      <c r="AI1" s="105">
        <v>2048</v>
      </c>
      <c r="AJ1" s="105">
        <v>2049</v>
      </c>
      <c r="AK1" s="105">
        <v>2050</v>
      </c>
      <c r="AL1" s="105">
        <v>2051</v>
      </c>
      <c r="AM1" s="105">
        <v>2052</v>
      </c>
      <c r="AN1" s="105">
        <v>2053</v>
      </c>
      <c r="AO1" s="105">
        <v>2054</v>
      </c>
      <c r="AP1" s="105">
        <v>2055</v>
      </c>
      <c r="AQ1" s="105">
        <v>2056</v>
      </c>
      <c r="AR1" s="105">
        <v>2057</v>
      </c>
      <c r="AS1" s="105">
        <v>2058</v>
      </c>
      <c r="AT1" s="105">
        <v>2059</v>
      </c>
      <c r="AU1" s="105">
        <v>2060</v>
      </c>
    </row>
    <row r="2" spans="1:47" s="103" customFormat="1" ht="18.75" customHeight="1">
      <c r="A2" s="102" t="s">
        <v>3763</v>
      </c>
      <c r="B2" s="102"/>
      <c r="C2" s="102"/>
      <c r="D2" s="102"/>
      <c r="E2" s="102"/>
      <c r="F2" s="102"/>
    </row>
    <row r="3" spans="1:47" ht="18.75" customHeight="1">
      <c r="A3" s="105" t="s">
        <v>3697</v>
      </c>
      <c r="B3" s="101">
        <v>2015</v>
      </c>
      <c r="C3" s="101">
        <v>2016</v>
      </c>
      <c r="D3" s="101">
        <v>2017</v>
      </c>
      <c r="E3" s="101">
        <v>2018</v>
      </c>
      <c r="F3" s="101">
        <v>2019</v>
      </c>
      <c r="G3" s="101">
        <v>2020</v>
      </c>
      <c r="H3" s="101">
        <v>2021</v>
      </c>
      <c r="I3" s="101">
        <v>2022</v>
      </c>
      <c r="J3" s="101">
        <v>2023</v>
      </c>
      <c r="K3" s="101">
        <v>2024</v>
      </c>
      <c r="L3" s="101">
        <v>2025</v>
      </c>
      <c r="M3" s="101">
        <v>2026</v>
      </c>
      <c r="N3" s="101">
        <v>2027</v>
      </c>
      <c r="O3" s="101">
        <v>2028</v>
      </c>
      <c r="P3" s="101">
        <v>2029</v>
      </c>
      <c r="Q3" s="101">
        <v>2030</v>
      </c>
      <c r="R3" s="101">
        <v>2031</v>
      </c>
      <c r="S3" s="101">
        <v>2032</v>
      </c>
      <c r="T3" s="101">
        <v>2033</v>
      </c>
      <c r="U3" s="101">
        <v>2034</v>
      </c>
      <c r="V3" s="101">
        <v>2035</v>
      </c>
      <c r="W3" s="101">
        <v>2036</v>
      </c>
      <c r="X3" s="101">
        <v>2037</v>
      </c>
      <c r="Y3" s="101">
        <v>2038</v>
      </c>
      <c r="Z3" s="101">
        <v>2039</v>
      </c>
      <c r="AA3" s="101">
        <v>2040</v>
      </c>
      <c r="AB3" s="101">
        <v>2041</v>
      </c>
      <c r="AC3" s="101">
        <v>2042</v>
      </c>
      <c r="AD3" s="101">
        <v>2043</v>
      </c>
      <c r="AE3" s="101">
        <v>2044</v>
      </c>
      <c r="AF3" s="101">
        <v>2045</v>
      </c>
      <c r="AG3" s="101">
        <v>2046</v>
      </c>
      <c r="AH3" s="101">
        <v>2047</v>
      </c>
      <c r="AI3" s="101">
        <v>2048</v>
      </c>
      <c r="AJ3" s="101">
        <v>2049</v>
      </c>
      <c r="AK3" s="101">
        <v>2050</v>
      </c>
      <c r="AL3" s="101">
        <v>2051</v>
      </c>
      <c r="AM3" s="101">
        <v>2052</v>
      </c>
      <c r="AN3" s="101">
        <v>2053</v>
      </c>
      <c r="AO3" s="101">
        <v>2054</v>
      </c>
      <c r="AP3" s="101">
        <v>2055</v>
      </c>
      <c r="AQ3" s="101">
        <v>2056</v>
      </c>
      <c r="AR3" s="101">
        <v>2057</v>
      </c>
      <c r="AS3" s="101">
        <v>2058</v>
      </c>
      <c r="AT3" s="101">
        <v>2059</v>
      </c>
      <c r="AU3" s="101">
        <v>2060</v>
      </c>
    </row>
    <row r="4" spans="1:47" ht="18.75" customHeight="1">
      <c r="A4" s="101" t="s">
        <v>3668</v>
      </c>
      <c r="B4" s="124">
        <f>CN_Summary_fuelprice!B4*(1-CN_Summary_taxrate!B4)</f>
        <v>0</v>
      </c>
      <c r="C4" s="124">
        <f>CN_Summary_fuelprice!C4*(1-CN_Summary_taxrate!C4)</f>
        <v>0</v>
      </c>
      <c r="D4" s="124">
        <f>CN_Summary_fuelprice!D4*(1-CN_Summary_taxrate!D4)</f>
        <v>0</v>
      </c>
      <c r="E4" s="124">
        <f>CN_Summary_fuelprice!E4*(1-CN_Summary_taxrate!E4)</f>
        <v>2.0123239993808264E-5</v>
      </c>
      <c r="F4" s="124">
        <f>CN_Summary_fuelprice!F4*(1-CN_Summary_taxrate!F4)</f>
        <v>1.9867456018599091E-5</v>
      </c>
      <c r="G4" s="124">
        <f>CN_Summary_fuelprice!G4*(1-CN_Summary_taxrate!G4)</f>
        <v>1.747258191877345E-5</v>
      </c>
      <c r="H4" s="124">
        <f>CN_Summary_fuelprice!H4*(1-CN_Summary_taxrate!H4)</f>
        <v>1.7094706110268444E-5</v>
      </c>
      <c r="I4" s="124">
        <f>CN_Summary_fuelprice!I4*(1-CN_Summary_taxrate!I4)</f>
        <v>1.6698759804107728E-5</v>
      </c>
      <c r="J4" s="124">
        <f>CN_Summary_fuelprice!J4*(1-CN_Summary_taxrate!J4)</f>
        <v>1.6739182147065914E-5</v>
      </c>
      <c r="K4" s="124">
        <f>CN_Summary_fuelprice!K4*(1-CN_Summary_taxrate!K4)</f>
        <v>1.6109929277156122E-5</v>
      </c>
      <c r="L4" s="124">
        <f>CN_Summary_fuelprice!L4*(1-CN_Summary_taxrate!L4)</f>
        <v>1.5827257776875982E-5</v>
      </c>
      <c r="M4" s="124">
        <f>CN_Summary_fuelprice!M4*(1-CN_Summary_taxrate!M4)</f>
        <v>1.5151130407275455E-5</v>
      </c>
      <c r="N4" s="124">
        <f>CN_Summary_fuelprice!N4*(1-CN_Summary_taxrate!N4)</f>
        <v>1.4988469022220672E-5</v>
      </c>
      <c r="O4" s="124">
        <f>CN_Summary_fuelprice!O4*(1-CN_Summary_taxrate!O4)</f>
        <v>1.484257486524618E-5</v>
      </c>
      <c r="P4" s="124">
        <f>CN_Summary_fuelprice!P4*(1-CN_Summary_taxrate!P4)</f>
        <v>1.4501381465459415E-5</v>
      </c>
      <c r="Q4" s="124">
        <f>CN_Summary_fuelprice!Q4*(1-CN_Summary_taxrate!Q4)</f>
        <v>1.4451582546678218E-5</v>
      </c>
      <c r="R4" s="124">
        <f>CN_Summary_fuelprice!R4*(1-CN_Summary_taxrate!R4)</f>
        <v>1.441524936279209E-5</v>
      </c>
      <c r="S4" s="124">
        <f>CN_Summary_fuelprice!S4*(1-CN_Summary_taxrate!S4)</f>
        <v>1.4451473614161955E-5</v>
      </c>
      <c r="T4" s="124">
        <f>CN_Summary_fuelprice!T4*(1-CN_Summary_taxrate!T4)</f>
        <v>1.4248833995638373E-5</v>
      </c>
      <c r="U4" s="124">
        <f>CN_Summary_fuelprice!U4*(1-CN_Summary_taxrate!U4)</f>
        <v>1.4123167768991628E-5</v>
      </c>
      <c r="V4" s="124">
        <f>CN_Summary_fuelprice!V4*(1-CN_Summary_taxrate!V4)</f>
        <v>1.4079477450545532E-5</v>
      </c>
      <c r="W4" s="124">
        <f>CN_Summary_fuelprice!W4*(1-CN_Summary_taxrate!W4)</f>
        <v>1.3957623861968018E-5</v>
      </c>
      <c r="X4" s="124">
        <f>CN_Summary_fuelprice!X4*(1-CN_Summary_taxrate!X4)</f>
        <v>1.3875438468159172E-5</v>
      </c>
      <c r="Y4" s="124">
        <f>CN_Summary_fuelprice!Y4*(1-CN_Summary_taxrate!Y4)</f>
        <v>1.3863774309494622E-5</v>
      </c>
      <c r="Z4" s="124">
        <f>CN_Summary_fuelprice!Z4*(1-CN_Summary_taxrate!Z4)</f>
        <v>1.3974667611051137E-5</v>
      </c>
      <c r="AA4" s="124">
        <f>CN_Summary_fuelprice!AA4*(1-CN_Summary_taxrate!AA4)</f>
        <v>1.3950660560351469E-5</v>
      </c>
      <c r="AB4" s="124">
        <f>CN_Summary_fuelprice!AB4*(1-CN_Summary_taxrate!AB4)</f>
        <v>1.3941945959050369E-5</v>
      </c>
      <c r="AC4" s="124">
        <f>CN_Summary_fuelprice!AC4*(1-CN_Summary_taxrate!AC4)</f>
        <v>1.3932636418621981E-5</v>
      </c>
      <c r="AD4" s="124">
        <f>CN_Summary_fuelprice!AD4*(1-CN_Summary_taxrate!AD4)</f>
        <v>1.3890446017130595E-5</v>
      </c>
      <c r="AE4" s="124">
        <f>CN_Summary_fuelprice!AE4*(1-CN_Summary_taxrate!AE4)</f>
        <v>1.3877960674881902E-5</v>
      </c>
      <c r="AF4" s="124">
        <f>CN_Summary_fuelprice!AF4*(1-CN_Summary_taxrate!AF4)</f>
        <v>1.3858210371740847E-5</v>
      </c>
      <c r="AG4" s="124">
        <f>CN_Summary_fuelprice!AG4*(1-CN_Summary_taxrate!AG4)</f>
        <v>1.3818760042004712E-5</v>
      </c>
      <c r="AH4" s="124">
        <f>CN_Summary_fuelprice!AH4*(1-CN_Summary_taxrate!AH4)</f>
        <v>1.3800978903580733E-5</v>
      </c>
      <c r="AI4" s="124">
        <f>CN_Summary_fuelprice!AI4*(1-CN_Summary_taxrate!AI4)</f>
        <v>1.3781865436688607E-5</v>
      </c>
      <c r="AJ4" s="124">
        <f>CN_Summary_fuelprice!AJ4*(1-CN_Summary_taxrate!AJ4)</f>
        <v>1.3694359108431495E-5</v>
      </c>
      <c r="AK4" s="124">
        <f>CN_Summary_fuelprice!AK4*(1-CN_Summary_taxrate!AK4)</f>
        <v>1.3674390940257912E-5</v>
      </c>
      <c r="AL4" s="124">
        <f>CN_Summary_fuelprice!AL4*(1-CN_Summary_taxrate!AL4)</f>
        <v>1.3671357131591674E-5</v>
      </c>
      <c r="AM4" s="124">
        <f>CN_Summary_fuelprice!AM4*(1-CN_Summary_taxrate!AM4)</f>
        <v>1.363715870646769E-5</v>
      </c>
      <c r="AN4" s="124">
        <f>CN_Summary_fuelprice!AN4*(1-CN_Summary_taxrate!AN4)</f>
        <v>1.3603699408014338E-5</v>
      </c>
      <c r="AO4" s="124">
        <f>CN_Summary_fuelprice!AO4*(1-CN_Summary_taxrate!AO4)</f>
        <v>1.3572497414344858E-5</v>
      </c>
      <c r="AP4" s="124">
        <f>CN_Summary_fuelprice!AP4*(1-CN_Summary_taxrate!AP4)</f>
        <v>1.3537918983203467E-5</v>
      </c>
      <c r="AQ4" s="124">
        <f>CN_Summary_fuelprice!AQ4*(1-CN_Summary_taxrate!AQ4)</f>
        <v>1.3505158147267453E-5</v>
      </c>
      <c r="AR4" s="124">
        <f>CN_Summary_fuelprice!AR4*(1-CN_Summary_taxrate!AR4)</f>
        <v>1.3474363755249299E-5</v>
      </c>
      <c r="AS4" s="124">
        <f>CN_Summary_fuelprice!AS4*(1-CN_Summary_taxrate!AS4)</f>
        <v>1.3442304173167261E-5</v>
      </c>
      <c r="AT4" s="124">
        <f>CN_Summary_fuelprice!AT4*(1-CN_Summary_taxrate!AT4)</f>
        <v>1.3413168998705491E-5</v>
      </c>
      <c r="AU4" s="124">
        <f>CN_Summary_fuelprice!AU4*(1-CN_Summary_taxrate!AU4)</f>
        <v>1.3388485563014753E-5</v>
      </c>
    </row>
    <row r="5" spans="1:47" ht="18.75" customHeight="1">
      <c r="A5" s="101" t="s">
        <v>3669</v>
      </c>
      <c r="B5" s="124">
        <f>CN_Summary_fuelprice!B5*(1-CN_Summary_taxrate!B5)</f>
        <v>0</v>
      </c>
      <c r="C5" s="124">
        <f>CN_Summary_fuelprice!C5*(1-CN_Summary_taxrate!C5)</f>
        <v>0</v>
      </c>
      <c r="D5" s="124">
        <f>CN_Summary_fuelprice!D5*(1-CN_Summary_taxrate!D5)</f>
        <v>0</v>
      </c>
      <c r="E5" s="124">
        <f>CN_Summary_fuelprice!E5*(1-CN_Summary_taxrate!E5)</f>
        <v>0</v>
      </c>
      <c r="F5" s="124">
        <f>CN_Summary_fuelprice!F5*(1-CN_Summary_taxrate!F5)</f>
        <v>0</v>
      </c>
      <c r="G5" s="124">
        <f>CN_Summary_fuelprice!G5*(1-CN_Summary_taxrate!G5)</f>
        <v>0</v>
      </c>
      <c r="H5" s="124">
        <f>CN_Summary_fuelprice!H5*(1-CN_Summary_taxrate!H5)</f>
        <v>0</v>
      </c>
      <c r="I5" s="124">
        <f>CN_Summary_fuelprice!I5*(1-CN_Summary_taxrate!I5)</f>
        <v>0</v>
      </c>
      <c r="J5" s="124">
        <f>CN_Summary_fuelprice!J5*(1-CN_Summary_taxrate!J5)</f>
        <v>0</v>
      </c>
      <c r="K5" s="124">
        <f>CN_Summary_fuelprice!K5*(1-CN_Summary_taxrate!K5)</f>
        <v>0</v>
      </c>
      <c r="L5" s="124">
        <f>CN_Summary_fuelprice!L5*(1-CN_Summary_taxrate!L5)</f>
        <v>0</v>
      </c>
      <c r="M5" s="124">
        <f>CN_Summary_fuelprice!M5*(1-CN_Summary_taxrate!M5)</f>
        <v>0</v>
      </c>
      <c r="N5" s="124">
        <f>CN_Summary_fuelprice!N5*(1-CN_Summary_taxrate!N5)</f>
        <v>0</v>
      </c>
      <c r="O5" s="124">
        <f>CN_Summary_fuelprice!O5*(1-CN_Summary_taxrate!O5)</f>
        <v>0</v>
      </c>
      <c r="P5" s="124">
        <f>CN_Summary_fuelprice!P5*(1-CN_Summary_taxrate!P5)</f>
        <v>0</v>
      </c>
      <c r="Q5" s="124">
        <f>CN_Summary_fuelprice!Q5*(1-CN_Summary_taxrate!Q5)</f>
        <v>0</v>
      </c>
      <c r="R5" s="124">
        <f>CN_Summary_fuelprice!R5*(1-CN_Summary_taxrate!R5)</f>
        <v>0</v>
      </c>
      <c r="S5" s="124">
        <f>CN_Summary_fuelprice!S5*(1-CN_Summary_taxrate!S5)</f>
        <v>0</v>
      </c>
      <c r="T5" s="124">
        <f>CN_Summary_fuelprice!T5*(1-CN_Summary_taxrate!T5)</f>
        <v>0</v>
      </c>
      <c r="U5" s="124">
        <f>CN_Summary_fuelprice!U5*(1-CN_Summary_taxrate!U5)</f>
        <v>0</v>
      </c>
      <c r="V5" s="124">
        <f>CN_Summary_fuelprice!V5*(1-CN_Summary_taxrate!V5)</f>
        <v>0</v>
      </c>
      <c r="W5" s="124">
        <f>CN_Summary_fuelprice!W5*(1-CN_Summary_taxrate!W5)</f>
        <v>0</v>
      </c>
      <c r="X5" s="124">
        <f>CN_Summary_fuelprice!X5*(1-CN_Summary_taxrate!X5)</f>
        <v>0</v>
      </c>
      <c r="Y5" s="124">
        <f>CN_Summary_fuelprice!Y5*(1-CN_Summary_taxrate!Y5)</f>
        <v>0</v>
      </c>
      <c r="Z5" s="124">
        <f>CN_Summary_fuelprice!Z5*(1-CN_Summary_taxrate!Z5)</f>
        <v>0</v>
      </c>
      <c r="AA5" s="124">
        <f>CN_Summary_fuelprice!AA5*(1-CN_Summary_taxrate!AA5)</f>
        <v>0</v>
      </c>
      <c r="AB5" s="124">
        <f>CN_Summary_fuelprice!AB5*(1-CN_Summary_taxrate!AB5)</f>
        <v>0</v>
      </c>
      <c r="AC5" s="124">
        <f>CN_Summary_fuelprice!AC5*(1-CN_Summary_taxrate!AC5)</f>
        <v>0</v>
      </c>
      <c r="AD5" s="124">
        <f>CN_Summary_fuelprice!AD5*(1-CN_Summary_taxrate!AD5)</f>
        <v>0</v>
      </c>
      <c r="AE5" s="124">
        <f>CN_Summary_fuelprice!AE5*(1-CN_Summary_taxrate!AE5)</f>
        <v>0</v>
      </c>
      <c r="AF5" s="124">
        <f>CN_Summary_fuelprice!AF5*(1-CN_Summary_taxrate!AF5)</f>
        <v>0</v>
      </c>
      <c r="AG5" s="124">
        <f>CN_Summary_fuelprice!AG5*(1-CN_Summary_taxrate!AG5)</f>
        <v>0</v>
      </c>
      <c r="AH5" s="124">
        <f>CN_Summary_fuelprice!AH5*(1-CN_Summary_taxrate!AH5)</f>
        <v>0</v>
      </c>
      <c r="AI5" s="124">
        <f>CN_Summary_fuelprice!AI5*(1-CN_Summary_taxrate!AI5)</f>
        <v>0</v>
      </c>
      <c r="AJ5" s="124">
        <f>CN_Summary_fuelprice!AJ5*(1-CN_Summary_taxrate!AJ5)</f>
        <v>0</v>
      </c>
      <c r="AK5" s="124">
        <f>CN_Summary_fuelprice!AK5*(1-CN_Summary_taxrate!AK5)</f>
        <v>0</v>
      </c>
      <c r="AL5" s="124">
        <f>CN_Summary_fuelprice!AL5*(1-CN_Summary_taxrate!AL5)</f>
        <v>0</v>
      </c>
      <c r="AM5" s="124">
        <f>CN_Summary_fuelprice!AM5*(1-CN_Summary_taxrate!AM5)</f>
        <v>0</v>
      </c>
      <c r="AN5" s="124">
        <f>CN_Summary_fuelprice!AN5*(1-CN_Summary_taxrate!AN5)</f>
        <v>0</v>
      </c>
      <c r="AO5" s="124">
        <f>CN_Summary_fuelprice!AO5*(1-CN_Summary_taxrate!AO5)</f>
        <v>0</v>
      </c>
      <c r="AP5" s="124">
        <f>CN_Summary_fuelprice!AP5*(1-CN_Summary_taxrate!AP5)</f>
        <v>0</v>
      </c>
      <c r="AQ5" s="124">
        <f>CN_Summary_fuelprice!AQ5*(1-CN_Summary_taxrate!AQ5)</f>
        <v>0</v>
      </c>
      <c r="AR5" s="124">
        <f>CN_Summary_fuelprice!AR5*(1-CN_Summary_taxrate!AR5)</f>
        <v>0</v>
      </c>
      <c r="AS5" s="124">
        <f>CN_Summary_fuelprice!AS5*(1-CN_Summary_taxrate!AS5)</f>
        <v>0</v>
      </c>
      <c r="AT5" s="124">
        <f>CN_Summary_fuelprice!AT5*(1-CN_Summary_taxrate!AT5)</f>
        <v>0</v>
      </c>
      <c r="AU5" s="124">
        <f>CN_Summary_fuelprice!AU5*(1-CN_Summary_taxrate!AU5)</f>
        <v>0</v>
      </c>
    </row>
    <row r="6" spans="1:47" ht="18.75" customHeight="1">
      <c r="A6" s="101" t="s">
        <v>3670</v>
      </c>
      <c r="B6" s="124">
        <f>CN_Summary_fuelprice!B6*(1-CN_Summary_taxrate!B6)</f>
        <v>0</v>
      </c>
      <c r="C6" s="124">
        <f>CN_Summary_fuelprice!C6*(1-CN_Summary_taxrate!C6)</f>
        <v>0</v>
      </c>
      <c r="D6" s="124">
        <f>CN_Summary_fuelprice!D6*(1-CN_Summary_taxrate!D6)</f>
        <v>0</v>
      </c>
      <c r="E6" s="124">
        <f>CN_Summary_fuelprice!E6*(1-CN_Summary_taxrate!E6)</f>
        <v>2.0123239993808264E-5</v>
      </c>
      <c r="F6" s="124">
        <f>CN_Summary_fuelprice!F6*(1-CN_Summary_taxrate!F6)</f>
        <v>1.9867456018599091E-5</v>
      </c>
      <c r="G6" s="124">
        <f>CN_Summary_fuelprice!G6*(1-CN_Summary_taxrate!G6)</f>
        <v>1.747258191877345E-5</v>
      </c>
      <c r="H6" s="124">
        <f>CN_Summary_fuelprice!H6*(1-CN_Summary_taxrate!H6)</f>
        <v>1.7094706110268444E-5</v>
      </c>
      <c r="I6" s="124">
        <f>CN_Summary_fuelprice!I6*(1-CN_Summary_taxrate!I6)</f>
        <v>1.6698759804107728E-5</v>
      </c>
      <c r="J6" s="124">
        <f>CN_Summary_fuelprice!J6*(1-CN_Summary_taxrate!J6)</f>
        <v>1.6739182147065914E-5</v>
      </c>
      <c r="K6" s="124">
        <f>CN_Summary_fuelprice!K6*(1-CN_Summary_taxrate!K6)</f>
        <v>1.6109929277156122E-5</v>
      </c>
      <c r="L6" s="124">
        <f>CN_Summary_fuelprice!L6*(1-CN_Summary_taxrate!L6)</f>
        <v>1.5827257776875982E-5</v>
      </c>
      <c r="M6" s="124">
        <f>CN_Summary_fuelprice!M6*(1-CN_Summary_taxrate!M6)</f>
        <v>1.5151130407275455E-5</v>
      </c>
      <c r="N6" s="124">
        <f>CN_Summary_fuelprice!N6*(1-CN_Summary_taxrate!N6)</f>
        <v>1.4988469022220672E-5</v>
      </c>
      <c r="O6" s="124">
        <f>CN_Summary_fuelprice!O6*(1-CN_Summary_taxrate!O6)</f>
        <v>1.484257486524618E-5</v>
      </c>
      <c r="P6" s="124">
        <f>CN_Summary_fuelprice!P6*(1-CN_Summary_taxrate!P6)</f>
        <v>1.4501381465459415E-5</v>
      </c>
      <c r="Q6" s="124">
        <f>CN_Summary_fuelprice!Q6*(1-CN_Summary_taxrate!Q6)</f>
        <v>1.4451582546678218E-5</v>
      </c>
      <c r="R6" s="124">
        <f>CN_Summary_fuelprice!R6*(1-CN_Summary_taxrate!R6)</f>
        <v>1.441524936279209E-5</v>
      </c>
      <c r="S6" s="124">
        <f>CN_Summary_fuelprice!S6*(1-CN_Summary_taxrate!S6)</f>
        <v>1.4451473614161955E-5</v>
      </c>
      <c r="T6" s="124">
        <f>CN_Summary_fuelprice!T6*(1-CN_Summary_taxrate!T6)</f>
        <v>1.4248833995638373E-5</v>
      </c>
      <c r="U6" s="124">
        <f>CN_Summary_fuelprice!U6*(1-CN_Summary_taxrate!U6)</f>
        <v>1.4123167768991628E-5</v>
      </c>
      <c r="V6" s="124">
        <f>CN_Summary_fuelprice!V6*(1-CN_Summary_taxrate!V6)</f>
        <v>1.4079477450545532E-5</v>
      </c>
      <c r="W6" s="124">
        <f>CN_Summary_fuelprice!W6*(1-CN_Summary_taxrate!W6)</f>
        <v>1.3957623861968018E-5</v>
      </c>
      <c r="X6" s="124">
        <f>CN_Summary_fuelprice!X6*(1-CN_Summary_taxrate!X6)</f>
        <v>1.3875438468159172E-5</v>
      </c>
      <c r="Y6" s="124">
        <f>CN_Summary_fuelprice!Y6*(1-CN_Summary_taxrate!Y6)</f>
        <v>1.3863774309494622E-5</v>
      </c>
      <c r="Z6" s="124">
        <f>CN_Summary_fuelprice!Z6*(1-CN_Summary_taxrate!Z6)</f>
        <v>1.3974667611051137E-5</v>
      </c>
      <c r="AA6" s="124">
        <f>CN_Summary_fuelprice!AA6*(1-CN_Summary_taxrate!AA6)</f>
        <v>1.3950660560351469E-5</v>
      </c>
      <c r="AB6" s="124">
        <f>CN_Summary_fuelprice!AB6*(1-CN_Summary_taxrate!AB6)</f>
        <v>1.3941945959050369E-5</v>
      </c>
      <c r="AC6" s="124">
        <f>CN_Summary_fuelprice!AC6*(1-CN_Summary_taxrate!AC6)</f>
        <v>1.3932636418621981E-5</v>
      </c>
      <c r="AD6" s="124">
        <f>CN_Summary_fuelprice!AD6*(1-CN_Summary_taxrate!AD6)</f>
        <v>1.3890446017130595E-5</v>
      </c>
      <c r="AE6" s="124">
        <f>CN_Summary_fuelprice!AE6*(1-CN_Summary_taxrate!AE6)</f>
        <v>1.3877960674881902E-5</v>
      </c>
      <c r="AF6" s="124">
        <f>CN_Summary_fuelprice!AF6*(1-CN_Summary_taxrate!AF6)</f>
        <v>1.3858210371740847E-5</v>
      </c>
      <c r="AG6" s="124">
        <f>CN_Summary_fuelprice!AG6*(1-CN_Summary_taxrate!AG6)</f>
        <v>1.3818760042004712E-5</v>
      </c>
      <c r="AH6" s="124">
        <f>CN_Summary_fuelprice!AH6*(1-CN_Summary_taxrate!AH6)</f>
        <v>1.3800978903580733E-5</v>
      </c>
      <c r="AI6" s="124">
        <f>CN_Summary_fuelprice!AI6*(1-CN_Summary_taxrate!AI6)</f>
        <v>1.3781865436688607E-5</v>
      </c>
      <c r="AJ6" s="124">
        <f>CN_Summary_fuelprice!AJ6*(1-CN_Summary_taxrate!AJ6)</f>
        <v>1.3694359108431495E-5</v>
      </c>
      <c r="AK6" s="124">
        <f>CN_Summary_fuelprice!AK6*(1-CN_Summary_taxrate!AK6)</f>
        <v>1.3674390940257912E-5</v>
      </c>
      <c r="AL6" s="124">
        <f>CN_Summary_fuelprice!AL6*(1-CN_Summary_taxrate!AL6)</f>
        <v>1.3671357131591674E-5</v>
      </c>
      <c r="AM6" s="124">
        <f>CN_Summary_fuelprice!AM6*(1-CN_Summary_taxrate!AM6)</f>
        <v>1.363715870646769E-5</v>
      </c>
      <c r="AN6" s="124">
        <f>CN_Summary_fuelprice!AN6*(1-CN_Summary_taxrate!AN6)</f>
        <v>1.3603699408014338E-5</v>
      </c>
      <c r="AO6" s="124">
        <f>CN_Summary_fuelprice!AO6*(1-CN_Summary_taxrate!AO6)</f>
        <v>1.3572497414344858E-5</v>
      </c>
      <c r="AP6" s="124">
        <f>CN_Summary_fuelprice!AP6*(1-CN_Summary_taxrate!AP6)</f>
        <v>1.3537918983203467E-5</v>
      </c>
      <c r="AQ6" s="124">
        <f>CN_Summary_fuelprice!AQ6*(1-CN_Summary_taxrate!AQ6)</f>
        <v>1.3505158147267453E-5</v>
      </c>
      <c r="AR6" s="124">
        <f>CN_Summary_fuelprice!AR6*(1-CN_Summary_taxrate!AR6)</f>
        <v>1.3474363755249299E-5</v>
      </c>
      <c r="AS6" s="124">
        <f>CN_Summary_fuelprice!AS6*(1-CN_Summary_taxrate!AS6)</f>
        <v>1.3442304173167261E-5</v>
      </c>
      <c r="AT6" s="124">
        <f>CN_Summary_fuelprice!AT6*(1-CN_Summary_taxrate!AT6)</f>
        <v>1.3413168998705491E-5</v>
      </c>
      <c r="AU6" s="124">
        <f>CN_Summary_fuelprice!AU6*(1-CN_Summary_taxrate!AU6)</f>
        <v>1.3388485563014753E-5</v>
      </c>
    </row>
    <row r="7" spans="1:47" ht="18.75" customHeight="1">
      <c r="A7" s="101" t="s">
        <v>3671</v>
      </c>
      <c r="B7" s="124">
        <f>CN_Summary_fuelprice!B7*(1-CN_Summary_taxrate!B7)</f>
        <v>0</v>
      </c>
      <c r="C7" s="124">
        <f>CN_Summary_fuelprice!C7*(1-CN_Summary_taxrate!C7)</f>
        <v>0</v>
      </c>
      <c r="D7" s="124">
        <f>CN_Summary_fuelprice!D7*(1-CN_Summary_taxrate!D7)</f>
        <v>0</v>
      </c>
      <c r="E7" s="124">
        <f>CN_Summary_fuelprice!E7*(1-CN_Summary_taxrate!E7)</f>
        <v>3.0158782138922206E-5</v>
      </c>
      <c r="F7" s="124">
        <f>CN_Summary_fuelprice!F7*(1-CN_Summary_taxrate!F7)</f>
        <v>2.5424273100483779E-5</v>
      </c>
      <c r="G7" s="124">
        <f>CN_Summary_fuelprice!G7*(1-CN_Summary_taxrate!G7)</f>
        <v>2.2359566018799966E-5</v>
      </c>
      <c r="H7" s="124">
        <f>CN_Summary_fuelprice!H7*(1-CN_Summary_taxrate!H7)</f>
        <v>2.1876000445809468E-5</v>
      </c>
      <c r="I7" s="124">
        <f>CN_Summary_fuelprice!I7*(1-CN_Summary_taxrate!I7)</f>
        <v>2.4627383613420672E-5</v>
      </c>
      <c r="J7" s="124">
        <f>CN_Summary_fuelprice!J7*(1-CN_Summary_taxrate!J7)</f>
        <v>2.4686998612274636E-5</v>
      </c>
      <c r="K7" s="124">
        <f>CN_Summary_fuelprice!K7*(1-CN_Summary_taxrate!K7)</f>
        <v>2.3758974495579319E-5</v>
      </c>
      <c r="L7" s="124">
        <f>CN_Summary_fuelprice!L7*(1-CN_Summary_taxrate!L7)</f>
        <v>2.3342089675649889E-5</v>
      </c>
      <c r="M7" s="124">
        <f>CN_Summary_fuelprice!M7*(1-CN_Summary_taxrate!M7)</f>
        <v>2.2344934899006584E-5</v>
      </c>
      <c r="N7" s="124">
        <f>CN_Summary_fuelprice!N7*(1-CN_Summary_taxrate!N7)</f>
        <v>2.2105041375425929E-5</v>
      </c>
      <c r="O7" s="124">
        <f>CN_Summary_fuelprice!O7*(1-CN_Summary_taxrate!O7)</f>
        <v>2.1889876212688296E-5</v>
      </c>
      <c r="P7" s="124">
        <f>CN_Summary_fuelprice!P7*(1-CN_Summary_taxrate!P7)</f>
        <v>2.1386683110835975E-5</v>
      </c>
      <c r="Q7" s="124">
        <f>CN_Summary_fuelprice!Q7*(1-CN_Summary_taxrate!Q7)</f>
        <v>2.1313239508392131E-5</v>
      </c>
      <c r="R7" s="124">
        <f>CN_Summary_fuelprice!R7*(1-CN_Summary_taxrate!R7)</f>
        <v>2.1259655214231525E-5</v>
      </c>
      <c r="S7" s="124">
        <f>CN_Summary_fuelprice!S7*(1-CN_Summary_taxrate!S7)</f>
        <v>2.1313078854373664E-5</v>
      </c>
      <c r="T7" s="124">
        <f>CN_Summary_fuelprice!T7*(1-CN_Summary_taxrate!T7)</f>
        <v>2.1014225306014347E-5</v>
      </c>
      <c r="U7" s="124">
        <f>CN_Summary_fuelprice!U7*(1-CN_Summary_taxrate!U7)</f>
        <v>2.0828892358706538E-5</v>
      </c>
      <c r="V7" s="124">
        <f>CN_Summary_fuelprice!V7*(1-CN_Summary_taxrate!V7)</f>
        <v>2.0764457739298467E-5</v>
      </c>
      <c r="W7" s="124">
        <f>CN_Summary_fuelprice!W7*(1-CN_Summary_taxrate!W7)</f>
        <v>2.0584747682637125E-5</v>
      </c>
      <c r="X7" s="124">
        <f>CN_Summary_fuelprice!X7*(1-CN_Summary_taxrate!X7)</f>
        <v>2.0463540404701874E-5</v>
      </c>
      <c r="Y7" s="124">
        <f>CN_Summary_fuelprice!Y7*(1-CN_Summary_taxrate!Y7)</f>
        <v>2.0446338066724114E-5</v>
      </c>
      <c r="Z7" s="124">
        <f>CN_Summary_fuelprice!Z7*(1-CN_Summary_taxrate!Z7)</f>
        <v>2.0609883857527046E-5</v>
      </c>
      <c r="AA7" s="124">
        <f>CN_Summary_fuelprice!AA7*(1-CN_Summary_taxrate!AA7)</f>
        <v>2.0574478183456441E-5</v>
      </c>
      <c r="AB7" s="124">
        <f>CN_Summary_fuelprice!AB7*(1-CN_Summary_taxrate!AB7)</f>
        <v>2.0561625861978804E-5</v>
      </c>
      <c r="AC7" s="124">
        <f>CN_Summary_fuelprice!AC7*(1-CN_Summary_taxrate!AC7)</f>
        <v>2.0547896122400289E-5</v>
      </c>
      <c r="AD7" s="124">
        <f>CN_Summary_fuelprice!AD7*(1-CN_Summary_taxrate!AD7)</f>
        <v>2.0485673585246541E-5</v>
      </c>
      <c r="AE7" s="124">
        <f>CN_Summary_fuelprice!AE7*(1-CN_Summary_taxrate!AE7)</f>
        <v>2.046726016312954E-5</v>
      </c>
      <c r="AF7" s="124">
        <f>CN_Summary_fuelprice!AF7*(1-CN_Summary_taxrate!AF7)</f>
        <v>2.0438132353780699E-5</v>
      </c>
      <c r="AG7" s="124">
        <f>CN_Summary_fuelprice!AG7*(1-CN_Summary_taxrate!AG7)</f>
        <v>2.0379950883091554E-5</v>
      </c>
      <c r="AH7" s="124">
        <f>CN_Summary_fuelprice!AH7*(1-CN_Summary_taxrate!AH7)</f>
        <v>2.0353727204076602E-5</v>
      </c>
      <c r="AI7" s="124">
        <f>CN_Summary_fuelprice!AI7*(1-CN_Summary_taxrate!AI7)</f>
        <v>2.0325538602835752E-5</v>
      </c>
      <c r="AJ7" s="124">
        <f>CN_Summary_fuelprice!AJ7*(1-CN_Summary_taxrate!AJ7)</f>
        <v>2.0196483993998292E-5</v>
      </c>
      <c r="AK7" s="124">
        <f>CN_Summary_fuelprice!AK7*(1-CN_Summary_taxrate!AK7)</f>
        <v>2.0167034876612515E-5</v>
      </c>
      <c r="AL7" s="124">
        <f>CN_Summary_fuelprice!AL7*(1-CN_Summary_taxrate!AL7)</f>
        <v>2.0162560606025372E-5</v>
      </c>
      <c r="AM7" s="124">
        <f>CN_Summary_fuelprice!AM7*(1-CN_Summary_taxrate!AM7)</f>
        <v>2.0112124660818458E-5</v>
      </c>
      <c r="AN7" s="124">
        <f>CN_Summary_fuelprice!AN7*(1-CN_Summary_taxrate!AN7)</f>
        <v>2.0062778781956019E-5</v>
      </c>
      <c r="AO7" s="124">
        <f>CN_Summary_fuelprice!AO7*(1-CN_Summary_taxrate!AO7)</f>
        <v>2.0016761983306506E-5</v>
      </c>
      <c r="AP7" s="124">
        <f>CN_Summary_fuelprice!AP7*(1-CN_Summary_taxrate!AP7)</f>
        <v>1.9965765604026895E-5</v>
      </c>
      <c r="AQ7" s="124">
        <f>CN_Summary_fuelprice!AQ7*(1-CN_Summary_taxrate!AQ7)</f>
        <v>1.9917449819887412E-5</v>
      </c>
      <c r="AR7" s="124">
        <f>CN_Summary_fuelprice!AR7*(1-CN_Summary_taxrate!AR7)</f>
        <v>1.9872034153438543E-5</v>
      </c>
      <c r="AS7" s="124">
        <f>CN_Summary_fuelprice!AS7*(1-CN_Summary_taxrate!AS7)</f>
        <v>1.9824752580694075E-5</v>
      </c>
      <c r="AT7" s="124">
        <f>CN_Summary_fuelprice!AT7*(1-CN_Summary_taxrate!AT7)</f>
        <v>1.9781783933529175E-5</v>
      </c>
      <c r="AU7" s="124">
        <f>CN_Summary_fuelprice!AU7*(1-CN_Summary_taxrate!AU7)</f>
        <v>1.9745380724740977E-5</v>
      </c>
    </row>
    <row r="8" spans="1:47" ht="18.75" customHeight="1">
      <c r="A8" s="101" t="s">
        <v>3672</v>
      </c>
      <c r="B8" s="124">
        <f>CN_Summary_fuelprice!B8*(1-CN_Summary_taxrate!B8)</f>
        <v>0</v>
      </c>
      <c r="C8" s="124">
        <f>CN_Summary_fuelprice!C8*(1-CN_Summary_taxrate!C8)</f>
        <v>0</v>
      </c>
      <c r="D8" s="124">
        <f>CN_Summary_fuelprice!D8*(1-CN_Summary_taxrate!D8)</f>
        <v>0</v>
      </c>
      <c r="E8" s="124">
        <f>CN_Summary_fuelprice!E8*(1-CN_Summary_taxrate!E8)</f>
        <v>2.3526728207077417E-5</v>
      </c>
      <c r="F8" s="124">
        <f>CN_Summary_fuelprice!F8*(1-CN_Summary_taxrate!F8)</f>
        <v>2.3332266234258787E-5</v>
      </c>
      <c r="G8" s="124">
        <f>CN_Summary_fuelprice!G8*(1-CN_Summary_taxrate!G8)</f>
        <v>2.0519735025313253E-5</v>
      </c>
      <c r="H8" s="124">
        <f>CN_Summary_fuelprice!H8*(1-CN_Summary_taxrate!H8)</f>
        <v>1.9051114599233367E-5</v>
      </c>
      <c r="I8" s="124">
        <f>CN_Summary_fuelprice!I8*(1-CN_Summary_taxrate!I8)</f>
        <v>2.1812423733194895E-5</v>
      </c>
      <c r="J8" s="124">
        <f>CN_Summary_fuelprice!J8*(1-CN_Summary_taxrate!J8)</f>
        <v>2.1865224616807557E-5</v>
      </c>
      <c r="K8" s="124">
        <f>CN_Summary_fuelprice!K8*(1-CN_Summary_taxrate!K8)</f>
        <v>2.1043275538264309E-5</v>
      </c>
      <c r="L8" s="124">
        <f>CN_Summary_fuelprice!L8*(1-CN_Summary_taxrate!L8)</f>
        <v>2.0674041498506958E-5</v>
      </c>
      <c r="M8" s="124">
        <f>CN_Summary_fuelprice!M8*(1-CN_Summary_taxrate!M8)</f>
        <v>1.9790863534613535E-5</v>
      </c>
      <c r="N8" s="124">
        <f>CN_Summary_fuelprice!N8*(1-CN_Summary_taxrate!N8)</f>
        <v>1.9578390327173874E-5</v>
      </c>
      <c r="O8" s="124">
        <f>CN_Summary_fuelprice!O8*(1-CN_Summary_taxrate!O8)</f>
        <v>1.938781897879493E-5</v>
      </c>
      <c r="P8" s="124">
        <f>CN_Summary_fuelprice!P8*(1-CN_Summary_taxrate!P8)</f>
        <v>1.894214186873269E-5</v>
      </c>
      <c r="Q8" s="124">
        <f>CN_Summary_fuelprice!Q8*(1-CN_Summary_taxrate!Q8)</f>
        <v>1.8877093018958634E-5</v>
      </c>
      <c r="R8" s="124">
        <f>CN_Summary_fuelprice!R8*(1-CN_Summary_taxrate!R8)</f>
        <v>1.8829633518265332E-5</v>
      </c>
      <c r="S8" s="124">
        <f>CN_Summary_fuelprice!S8*(1-CN_Summary_taxrate!S8)</f>
        <v>1.8876950728020209E-5</v>
      </c>
      <c r="T8" s="124">
        <f>CN_Summary_fuelprice!T8*(1-CN_Summary_taxrate!T8)</f>
        <v>1.8612256746178389E-5</v>
      </c>
      <c r="U8" s="124">
        <f>CN_Summary_fuelprice!U8*(1-CN_Summary_taxrate!U8)</f>
        <v>1.8448107730519381E-5</v>
      </c>
      <c r="V8" s="124">
        <f>CN_Summary_fuelprice!V8*(1-CN_Summary_taxrate!V8)</f>
        <v>1.8391038118753959E-5</v>
      </c>
      <c r="W8" s="124">
        <f>CN_Summary_fuelprice!W8*(1-CN_Summary_taxrate!W8)</f>
        <v>1.8231869285939843E-5</v>
      </c>
      <c r="X8" s="124">
        <f>CN_Summary_fuelprice!X8*(1-CN_Summary_taxrate!X8)</f>
        <v>1.8124516245626208E-5</v>
      </c>
      <c r="Y8" s="124">
        <f>CN_Summary_fuelprice!Y8*(1-CN_Summary_taxrate!Y8)</f>
        <v>1.8109280169757879E-5</v>
      </c>
      <c r="Z8" s="124">
        <f>CN_Summary_fuelprice!Z8*(1-CN_Summary_taxrate!Z8)</f>
        <v>1.8254132345075032E-5</v>
      </c>
      <c r="AA8" s="124">
        <f>CN_Summary_fuelprice!AA8*(1-CN_Summary_taxrate!AA8)</f>
        <v>1.8222773611337418E-5</v>
      </c>
      <c r="AB8" s="124">
        <f>CN_Summary_fuelprice!AB8*(1-CN_Summary_taxrate!AB8)</f>
        <v>1.8211390336263375E-5</v>
      </c>
      <c r="AC8" s="124">
        <f>CN_Summary_fuelprice!AC8*(1-CN_Summary_taxrate!AC8)</f>
        <v>1.8199229933756398E-5</v>
      </c>
      <c r="AD8" s="124">
        <f>CN_Summary_fuelprice!AD8*(1-CN_Summary_taxrate!AD8)</f>
        <v>1.8144119558758524E-5</v>
      </c>
      <c r="AE8" s="124">
        <f>CN_Summary_fuelprice!AE8*(1-CN_Summary_taxrate!AE8)</f>
        <v>1.8127810828123601E-5</v>
      </c>
      <c r="AF8" s="124">
        <f>CN_Summary_fuelprice!AF8*(1-CN_Summary_taxrate!AF8)</f>
        <v>1.8102012386441374E-5</v>
      </c>
      <c r="AG8" s="124">
        <f>CN_Summary_fuelprice!AG8*(1-CN_Summary_taxrate!AG8)</f>
        <v>1.8050481175817749E-5</v>
      </c>
      <c r="AH8" s="124">
        <f>CN_Summary_fuelprice!AH8*(1-CN_Summary_taxrate!AH8)</f>
        <v>1.8027254916483984E-5</v>
      </c>
      <c r="AI8" s="124">
        <f>CN_Summary_fuelprice!AI8*(1-CN_Summary_taxrate!AI8)</f>
        <v>1.8002288329518716E-5</v>
      </c>
      <c r="AJ8" s="124">
        <f>CN_Summary_fuelprice!AJ8*(1-CN_Summary_taxrate!AJ8)</f>
        <v>1.7887984924135837E-5</v>
      </c>
      <c r="AK8" s="124">
        <f>CN_Summary_fuelprice!AK8*(1-CN_Summary_taxrate!AK8)</f>
        <v>1.7861901900576765E-5</v>
      </c>
      <c r="AL8" s="124">
        <f>CN_Summary_fuelprice!AL8*(1-CN_Summary_taxrate!AL8)</f>
        <v>1.7857939048189521E-5</v>
      </c>
      <c r="AM8" s="124">
        <f>CN_Summary_fuelprice!AM8*(1-CN_Summary_taxrate!AM8)</f>
        <v>1.781326803378109E-5</v>
      </c>
      <c r="AN8" s="124">
        <f>CN_Summary_fuelprice!AN8*(1-CN_Summary_taxrate!AN8)</f>
        <v>1.7769562488923775E-5</v>
      </c>
      <c r="AO8" s="124">
        <f>CN_Summary_fuelprice!AO8*(1-CN_Summary_taxrate!AO8)</f>
        <v>1.7728805503661212E-5</v>
      </c>
      <c r="AP8" s="124">
        <f>CN_Summary_fuelprice!AP8*(1-CN_Summary_taxrate!AP8)</f>
        <v>1.7683638113930904E-5</v>
      </c>
      <c r="AQ8" s="124">
        <f>CN_Summary_fuelprice!AQ8*(1-CN_Summary_taxrate!AQ8)</f>
        <v>1.7640844921881135E-5</v>
      </c>
      <c r="AR8" s="124">
        <f>CN_Summary_fuelprice!AR8*(1-CN_Summary_taxrate!AR8)</f>
        <v>1.7600620358189824E-5</v>
      </c>
      <c r="AS8" s="124">
        <f>CN_Summary_fuelprice!AS8*(1-CN_Summary_taxrate!AS8)</f>
        <v>1.7558743165075737E-5</v>
      </c>
      <c r="AT8" s="124">
        <f>CN_Summary_fuelprice!AT8*(1-CN_Summary_taxrate!AT8)</f>
        <v>1.7520685921402791E-5</v>
      </c>
      <c r="AU8" s="124">
        <f>CN_Summary_fuelprice!AU8*(1-CN_Summary_taxrate!AU8)</f>
        <v>1.748844367318835E-5</v>
      </c>
    </row>
    <row r="9" spans="1:47" ht="18.75" customHeight="1">
      <c r="A9" s="101" t="s">
        <v>3673</v>
      </c>
      <c r="B9" s="124">
        <f>CN_Summary_fuelprice!B9*(1-CN_Summary_taxrate!B9)</f>
        <v>0</v>
      </c>
      <c r="C9" s="124">
        <f>CN_Summary_fuelprice!C9*(1-CN_Summary_taxrate!C9)</f>
        <v>0</v>
      </c>
      <c r="D9" s="124">
        <f>CN_Summary_fuelprice!D9*(1-CN_Summary_taxrate!D9)</f>
        <v>0</v>
      </c>
      <c r="E9" s="124">
        <f>CN_Summary_fuelprice!E9*(1-CN_Summary_taxrate!E9)</f>
        <v>2.3526728207077417E-5</v>
      </c>
      <c r="F9" s="124">
        <f>CN_Summary_fuelprice!F9*(1-CN_Summary_taxrate!F9)</f>
        <v>2.3332266234258787E-5</v>
      </c>
      <c r="G9" s="124">
        <f>CN_Summary_fuelprice!G9*(1-CN_Summary_taxrate!G9)</f>
        <v>2.0519735025313253E-5</v>
      </c>
      <c r="H9" s="124">
        <f>CN_Summary_fuelprice!H9*(1-CN_Summary_taxrate!H9)</f>
        <v>1.9051114599233367E-5</v>
      </c>
      <c r="I9" s="124">
        <f>CN_Summary_fuelprice!I9*(1-CN_Summary_taxrate!I9)</f>
        <v>2.1812423733194895E-5</v>
      </c>
      <c r="J9" s="124">
        <f>CN_Summary_fuelprice!J9*(1-CN_Summary_taxrate!J9)</f>
        <v>2.1865224616807557E-5</v>
      </c>
      <c r="K9" s="124">
        <f>CN_Summary_fuelprice!K9*(1-CN_Summary_taxrate!K9)</f>
        <v>2.1043275538264309E-5</v>
      </c>
      <c r="L9" s="124">
        <f>CN_Summary_fuelprice!L9*(1-CN_Summary_taxrate!L9)</f>
        <v>2.0674041498506958E-5</v>
      </c>
      <c r="M9" s="124">
        <f>CN_Summary_fuelprice!M9*(1-CN_Summary_taxrate!M9)</f>
        <v>1.9790863534613535E-5</v>
      </c>
      <c r="N9" s="124">
        <f>CN_Summary_fuelprice!N9*(1-CN_Summary_taxrate!N9)</f>
        <v>1.9578390327173874E-5</v>
      </c>
      <c r="O9" s="124">
        <f>CN_Summary_fuelprice!O9*(1-CN_Summary_taxrate!O9)</f>
        <v>1.938781897879493E-5</v>
      </c>
      <c r="P9" s="124">
        <f>CN_Summary_fuelprice!P9*(1-CN_Summary_taxrate!P9)</f>
        <v>1.894214186873269E-5</v>
      </c>
      <c r="Q9" s="124">
        <f>CN_Summary_fuelprice!Q9*(1-CN_Summary_taxrate!Q9)</f>
        <v>1.8877093018958634E-5</v>
      </c>
      <c r="R9" s="124">
        <f>CN_Summary_fuelprice!R9*(1-CN_Summary_taxrate!R9)</f>
        <v>1.8829633518265332E-5</v>
      </c>
      <c r="S9" s="124">
        <f>CN_Summary_fuelprice!S9*(1-CN_Summary_taxrate!S9)</f>
        <v>1.8876950728020209E-5</v>
      </c>
      <c r="T9" s="124">
        <f>CN_Summary_fuelprice!T9*(1-CN_Summary_taxrate!T9)</f>
        <v>1.8612256746178389E-5</v>
      </c>
      <c r="U9" s="124">
        <f>CN_Summary_fuelprice!U9*(1-CN_Summary_taxrate!U9)</f>
        <v>1.8448107730519381E-5</v>
      </c>
      <c r="V9" s="124">
        <f>CN_Summary_fuelprice!V9*(1-CN_Summary_taxrate!V9)</f>
        <v>1.8391038118753959E-5</v>
      </c>
      <c r="W9" s="124">
        <f>CN_Summary_fuelprice!W9*(1-CN_Summary_taxrate!W9)</f>
        <v>1.8231869285939843E-5</v>
      </c>
      <c r="X9" s="124">
        <f>CN_Summary_fuelprice!X9*(1-CN_Summary_taxrate!X9)</f>
        <v>1.8124516245626208E-5</v>
      </c>
      <c r="Y9" s="124">
        <f>CN_Summary_fuelprice!Y9*(1-CN_Summary_taxrate!Y9)</f>
        <v>1.8109280169757879E-5</v>
      </c>
      <c r="Z9" s="124">
        <f>CN_Summary_fuelprice!Z9*(1-CN_Summary_taxrate!Z9)</f>
        <v>1.8254132345075032E-5</v>
      </c>
      <c r="AA9" s="124">
        <f>CN_Summary_fuelprice!AA9*(1-CN_Summary_taxrate!AA9)</f>
        <v>1.8222773611337418E-5</v>
      </c>
      <c r="AB9" s="124">
        <f>CN_Summary_fuelprice!AB9*(1-CN_Summary_taxrate!AB9)</f>
        <v>1.8211390336263375E-5</v>
      </c>
      <c r="AC9" s="124">
        <f>CN_Summary_fuelprice!AC9*(1-CN_Summary_taxrate!AC9)</f>
        <v>1.8199229933756398E-5</v>
      </c>
      <c r="AD9" s="124">
        <f>CN_Summary_fuelprice!AD9*(1-CN_Summary_taxrate!AD9)</f>
        <v>1.8144119558758524E-5</v>
      </c>
      <c r="AE9" s="124">
        <f>CN_Summary_fuelprice!AE9*(1-CN_Summary_taxrate!AE9)</f>
        <v>1.8127810828123601E-5</v>
      </c>
      <c r="AF9" s="124">
        <f>CN_Summary_fuelprice!AF9*(1-CN_Summary_taxrate!AF9)</f>
        <v>1.8102012386441374E-5</v>
      </c>
      <c r="AG9" s="124">
        <f>CN_Summary_fuelprice!AG9*(1-CN_Summary_taxrate!AG9)</f>
        <v>1.8050481175817749E-5</v>
      </c>
      <c r="AH9" s="124">
        <f>CN_Summary_fuelprice!AH9*(1-CN_Summary_taxrate!AH9)</f>
        <v>1.8027254916483984E-5</v>
      </c>
      <c r="AI9" s="124">
        <f>CN_Summary_fuelprice!AI9*(1-CN_Summary_taxrate!AI9)</f>
        <v>1.8002288329518716E-5</v>
      </c>
      <c r="AJ9" s="124">
        <f>CN_Summary_fuelprice!AJ9*(1-CN_Summary_taxrate!AJ9)</f>
        <v>1.7887984924135837E-5</v>
      </c>
      <c r="AK9" s="124">
        <f>CN_Summary_fuelprice!AK9*(1-CN_Summary_taxrate!AK9)</f>
        <v>1.7861901900576765E-5</v>
      </c>
      <c r="AL9" s="124">
        <f>CN_Summary_fuelprice!AL9*(1-CN_Summary_taxrate!AL9)</f>
        <v>1.7857939048189521E-5</v>
      </c>
      <c r="AM9" s="124">
        <f>CN_Summary_fuelprice!AM9*(1-CN_Summary_taxrate!AM9)</f>
        <v>1.781326803378109E-5</v>
      </c>
      <c r="AN9" s="124">
        <f>CN_Summary_fuelprice!AN9*(1-CN_Summary_taxrate!AN9)</f>
        <v>1.7769562488923775E-5</v>
      </c>
      <c r="AO9" s="124">
        <f>CN_Summary_fuelprice!AO9*(1-CN_Summary_taxrate!AO9)</f>
        <v>1.7728805503661212E-5</v>
      </c>
      <c r="AP9" s="124">
        <f>CN_Summary_fuelprice!AP9*(1-CN_Summary_taxrate!AP9)</f>
        <v>1.7683638113930904E-5</v>
      </c>
      <c r="AQ9" s="124">
        <f>CN_Summary_fuelprice!AQ9*(1-CN_Summary_taxrate!AQ9)</f>
        <v>1.7640844921881135E-5</v>
      </c>
      <c r="AR9" s="124">
        <f>CN_Summary_fuelprice!AR9*(1-CN_Summary_taxrate!AR9)</f>
        <v>1.7600620358189824E-5</v>
      </c>
      <c r="AS9" s="124">
        <f>CN_Summary_fuelprice!AS9*(1-CN_Summary_taxrate!AS9)</f>
        <v>1.7558743165075737E-5</v>
      </c>
      <c r="AT9" s="124">
        <f>CN_Summary_fuelprice!AT9*(1-CN_Summary_taxrate!AT9)</f>
        <v>1.7520685921402791E-5</v>
      </c>
      <c r="AU9" s="124">
        <f>CN_Summary_fuelprice!AU9*(1-CN_Summary_taxrate!AU9)</f>
        <v>1.748844367318835E-5</v>
      </c>
    </row>
    <row r="10" spans="1:47" ht="18.75" customHeight="1">
      <c r="A10" s="101" t="s">
        <v>3674</v>
      </c>
      <c r="B10" s="124">
        <f>CN_Summary_fuelprice!B10*(1-CN_Summary_taxrate!B10)</f>
        <v>0</v>
      </c>
      <c r="C10" s="124">
        <f>CN_Summary_fuelprice!C10*(1-CN_Summary_taxrate!C10)</f>
        <v>0</v>
      </c>
      <c r="D10" s="124">
        <f>CN_Summary_fuelprice!D10*(1-CN_Summary_taxrate!D10)</f>
        <v>0</v>
      </c>
      <c r="E10" s="124">
        <f>CN_Summary_fuelprice!E10*(1-CN_Summary_taxrate!E10)</f>
        <v>0</v>
      </c>
      <c r="F10" s="124">
        <f>CN_Summary_fuelprice!F10*(1-CN_Summary_taxrate!F10)</f>
        <v>0</v>
      </c>
      <c r="G10" s="124">
        <f>CN_Summary_fuelprice!G10*(1-CN_Summary_taxrate!G10)</f>
        <v>0</v>
      </c>
      <c r="H10" s="124">
        <f>CN_Summary_fuelprice!H10*(1-CN_Summary_taxrate!H10)</f>
        <v>0</v>
      </c>
      <c r="I10" s="124">
        <f>CN_Summary_fuelprice!I10*(1-CN_Summary_taxrate!I10)</f>
        <v>0</v>
      </c>
      <c r="J10" s="124">
        <f>CN_Summary_fuelprice!J10*(1-CN_Summary_taxrate!J10)</f>
        <v>0</v>
      </c>
      <c r="K10" s="124">
        <f>CN_Summary_fuelprice!K10*(1-CN_Summary_taxrate!K10)</f>
        <v>0</v>
      </c>
      <c r="L10" s="124">
        <f>CN_Summary_fuelprice!L10*(1-CN_Summary_taxrate!L10)</f>
        <v>0</v>
      </c>
      <c r="M10" s="124">
        <f>CN_Summary_fuelprice!M10*(1-CN_Summary_taxrate!M10)</f>
        <v>0</v>
      </c>
      <c r="N10" s="124">
        <f>CN_Summary_fuelprice!N10*(1-CN_Summary_taxrate!N10)</f>
        <v>0</v>
      </c>
      <c r="O10" s="124">
        <f>CN_Summary_fuelprice!O10*(1-CN_Summary_taxrate!O10)</f>
        <v>0</v>
      </c>
      <c r="P10" s="124">
        <f>CN_Summary_fuelprice!P10*(1-CN_Summary_taxrate!P10)</f>
        <v>0</v>
      </c>
      <c r="Q10" s="124">
        <f>CN_Summary_fuelprice!Q10*(1-CN_Summary_taxrate!Q10)</f>
        <v>0</v>
      </c>
      <c r="R10" s="124">
        <f>CN_Summary_fuelprice!R10*(1-CN_Summary_taxrate!R10)</f>
        <v>0</v>
      </c>
      <c r="S10" s="124">
        <f>CN_Summary_fuelprice!S10*(1-CN_Summary_taxrate!S10)</f>
        <v>0</v>
      </c>
      <c r="T10" s="124">
        <f>CN_Summary_fuelprice!T10*(1-CN_Summary_taxrate!T10)</f>
        <v>0</v>
      </c>
      <c r="U10" s="124">
        <f>CN_Summary_fuelprice!U10*(1-CN_Summary_taxrate!U10)</f>
        <v>0</v>
      </c>
      <c r="V10" s="124">
        <f>CN_Summary_fuelprice!V10*(1-CN_Summary_taxrate!V10)</f>
        <v>0</v>
      </c>
      <c r="W10" s="124">
        <f>CN_Summary_fuelprice!W10*(1-CN_Summary_taxrate!W10)</f>
        <v>0</v>
      </c>
      <c r="X10" s="124">
        <f>CN_Summary_fuelprice!X10*(1-CN_Summary_taxrate!X10)</f>
        <v>0</v>
      </c>
      <c r="Y10" s="124">
        <f>CN_Summary_fuelprice!Y10*(1-CN_Summary_taxrate!Y10)</f>
        <v>0</v>
      </c>
      <c r="Z10" s="124">
        <f>CN_Summary_fuelprice!Z10*(1-CN_Summary_taxrate!Z10)</f>
        <v>0</v>
      </c>
      <c r="AA10" s="124">
        <f>CN_Summary_fuelprice!AA10*(1-CN_Summary_taxrate!AA10)</f>
        <v>0</v>
      </c>
      <c r="AB10" s="124">
        <f>CN_Summary_fuelprice!AB10*(1-CN_Summary_taxrate!AB10)</f>
        <v>0</v>
      </c>
      <c r="AC10" s="124">
        <f>CN_Summary_fuelprice!AC10*(1-CN_Summary_taxrate!AC10)</f>
        <v>0</v>
      </c>
      <c r="AD10" s="124">
        <f>CN_Summary_fuelprice!AD10*(1-CN_Summary_taxrate!AD10)</f>
        <v>0</v>
      </c>
      <c r="AE10" s="124">
        <f>CN_Summary_fuelprice!AE10*(1-CN_Summary_taxrate!AE10)</f>
        <v>0</v>
      </c>
      <c r="AF10" s="124">
        <f>CN_Summary_fuelprice!AF10*(1-CN_Summary_taxrate!AF10)</f>
        <v>0</v>
      </c>
      <c r="AG10" s="124">
        <f>CN_Summary_fuelprice!AG10*(1-CN_Summary_taxrate!AG10)</f>
        <v>0</v>
      </c>
      <c r="AH10" s="124">
        <f>CN_Summary_fuelprice!AH10*(1-CN_Summary_taxrate!AH10)</f>
        <v>0</v>
      </c>
      <c r="AI10" s="124">
        <f>CN_Summary_fuelprice!AI10*(1-CN_Summary_taxrate!AI10)</f>
        <v>0</v>
      </c>
      <c r="AJ10" s="124">
        <f>CN_Summary_fuelprice!AJ10*(1-CN_Summary_taxrate!AJ10)</f>
        <v>0</v>
      </c>
      <c r="AK10" s="124">
        <f>CN_Summary_fuelprice!AK10*(1-CN_Summary_taxrate!AK10)</f>
        <v>0</v>
      </c>
      <c r="AL10" s="124">
        <f>CN_Summary_fuelprice!AL10*(1-CN_Summary_taxrate!AL10)</f>
        <v>0</v>
      </c>
      <c r="AM10" s="124">
        <f>CN_Summary_fuelprice!AM10*(1-CN_Summary_taxrate!AM10)</f>
        <v>0</v>
      </c>
      <c r="AN10" s="124">
        <f>CN_Summary_fuelprice!AN10*(1-CN_Summary_taxrate!AN10)</f>
        <v>0</v>
      </c>
      <c r="AO10" s="124">
        <f>CN_Summary_fuelprice!AO10*(1-CN_Summary_taxrate!AO10)</f>
        <v>0</v>
      </c>
      <c r="AP10" s="124">
        <f>CN_Summary_fuelprice!AP10*(1-CN_Summary_taxrate!AP10)</f>
        <v>0</v>
      </c>
      <c r="AQ10" s="124">
        <f>CN_Summary_fuelprice!AQ10*(1-CN_Summary_taxrate!AQ10)</f>
        <v>0</v>
      </c>
      <c r="AR10" s="124">
        <f>CN_Summary_fuelprice!AR10*(1-CN_Summary_taxrate!AR10)</f>
        <v>0</v>
      </c>
      <c r="AS10" s="124">
        <f>CN_Summary_fuelprice!AS10*(1-CN_Summary_taxrate!AS10)</f>
        <v>0</v>
      </c>
      <c r="AT10" s="124">
        <f>CN_Summary_fuelprice!AT10*(1-CN_Summary_taxrate!AT10)</f>
        <v>0</v>
      </c>
      <c r="AU10" s="124">
        <f>CN_Summary_fuelprice!AU10*(1-CN_Summary_taxrate!AU10)</f>
        <v>0</v>
      </c>
    </row>
    <row r="11" spans="1:47" ht="18.75" customHeight="1">
      <c r="A11" s="101" t="s">
        <v>3675</v>
      </c>
      <c r="B11" s="124">
        <f>CN_Summary_fuelprice!B11*(1-CN_Summary_taxrate!B11)</f>
        <v>0</v>
      </c>
      <c r="C11" s="124">
        <f>CN_Summary_fuelprice!C11*(1-CN_Summary_taxrate!C11)</f>
        <v>0</v>
      </c>
      <c r="D11" s="124">
        <f>CN_Summary_fuelprice!D11*(1-CN_Summary_taxrate!D11)</f>
        <v>0</v>
      </c>
      <c r="E11" s="124">
        <f>CN_Summary_fuelprice!E11*(1-CN_Summary_taxrate!E11)</f>
        <v>2.3526728207077417E-5</v>
      </c>
      <c r="F11" s="124">
        <f>CN_Summary_fuelprice!F11*(1-CN_Summary_taxrate!F11)</f>
        <v>2.3332266234258787E-5</v>
      </c>
      <c r="G11" s="124">
        <f>CN_Summary_fuelprice!G11*(1-CN_Summary_taxrate!G11)</f>
        <v>2.0519735025313253E-5</v>
      </c>
      <c r="H11" s="124">
        <f>CN_Summary_fuelprice!H11*(1-CN_Summary_taxrate!H11)</f>
        <v>1.9051114599233367E-5</v>
      </c>
      <c r="I11" s="124">
        <f>CN_Summary_fuelprice!I11*(1-CN_Summary_taxrate!I11)</f>
        <v>2.1812423733194895E-5</v>
      </c>
      <c r="J11" s="124">
        <f>CN_Summary_fuelprice!J11*(1-CN_Summary_taxrate!J11)</f>
        <v>2.1865224616807557E-5</v>
      </c>
      <c r="K11" s="124">
        <f>CN_Summary_fuelprice!K11*(1-CN_Summary_taxrate!K11)</f>
        <v>2.1043275538264309E-5</v>
      </c>
      <c r="L11" s="124">
        <f>CN_Summary_fuelprice!L11*(1-CN_Summary_taxrate!L11)</f>
        <v>2.0674041498506958E-5</v>
      </c>
      <c r="M11" s="124">
        <f>CN_Summary_fuelprice!M11*(1-CN_Summary_taxrate!M11)</f>
        <v>1.9790863534613535E-5</v>
      </c>
      <c r="N11" s="124">
        <f>CN_Summary_fuelprice!N11*(1-CN_Summary_taxrate!N11)</f>
        <v>1.9578390327173874E-5</v>
      </c>
      <c r="O11" s="124">
        <f>CN_Summary_fuelprice!O11*(1-CN_Summary_taxrate!O11)</f>
        <v>1.938781897879493E-5</v>
      </c>
      <c r="P11" s="124">
        <f>CN_Summary_fuelprice!P11*(1-CN_Summary_taxrate!P11)</f>
        <v>1.894214186873269E-5</v>
      </c>
      <c r="Q11" s="124">
        <f>CN_Summary_fuelprice!Q11*(1-CN_Summary_taxrate!Q11)</f>
        <v>1.8877093018958634E-5</v>
      </c>
      <c r="R11" s="124">
        <f>CN_Summary_fuelprice!R11*(1-CN_Summary_taxrate!R11)</f>
        <v>1.8829633518265332E-5</v>
      </c>
      <c r="S11" s="124">
        <f>CN_Summary_fuelprice!S11*(1-CN_Summary_taxrate!S11)</f>
        <v>1.8876950728020209E-5</v>
      </c>
      <c r="T11" s="124">
        <f>CN_Summary_fuelprice!T11*(1-CN_Summary_taxrate!T11)</f>
        <v>1.8612256746178389E-5</v>
      </c>
      <c r="U11" s="124">
        <f>CN_Summary_fuelprice!U11*(1-CN_Summary_taxrate!U11)</f>
        <v>1.8448107730519381E-5</v>
      </c>
      <c r="V11" s="124">
        <f>CN_Summary_fuelprice!V11*(1-CN_Summary_taxrate!V11)</f>
        <v>1.8391038118753959E-5</v>
      </c>
      <c r="W11" s="124">
        <f>CN_Summary_fuelprice!W11*(1-CN_Summary_taxrate!W11)</f>
        <v>1.8231869285939843E-5</v>
      </c>
      <c r="X11" s="124">
        <f>CN_Summary_fuelprice!X11*(1-CN_Summary_taxrate!X11)</f>
        <v>1.8124516245626208E-5</v>
      </c>
      <c r="Y11" s="124">
        <f>CN_Summary_fuelprice!Y11*(1-CN_Summary_taxrate!Y11)</f>
        <v>1.8109280169757879E-5</v>
      </c>
      <c r="Z11" s="124">
        <f>CN_Summary_fuelprice!Z11*(1-CN_Summary_taxrate!Z11)</f>
        <v>1.8254132345075032E-5</v>
      </c>
      <c r="AA11" s="124">
        <f>CN_Summary_fuelprice!AA11*(1-CN_Summary_taxrate!AA11)</f>
        <v>1.8222773611337418E-5</v>
      </c>
      <c r="AB11" s="124">
        <f>CN_Summary_fuelprice!AB11*(1-CN_Summary_taxrate!AB11)</f>
        <v>1.8211390336263375E-5</v>
      </c>
      <c r="AC11" s="124">
        <f>CN_Summary_fuelprice!AC11*(1-CN_Summary_taxrate!AC11)</f>
        <v>1.8199229933756398E-5</v>
      </c>
      <c r="AD11" s="124">
        <f>CN_Summary_fuelprice!AD11*(1-CN_Summary_taxrate!AD11)</f>
        <v>1.8144119558758524E-5</v>
      </c>
      <c r="AE11" s="124">
        <f>CN_Summary_fuelprice!AE11*(1-CN_Summary_taxrate!AE11)</f>
        <v>1.8127810828123601E-5</v>
      </c>
      <c r="AF11" s="124">
        <f>CN_Summary_fuelprice!AF11*(1-CN_Summary_taxrate!AF11)</f>
        <v>1.8102012386441374E-5</v>
      </c>
      <c r="AG11" s="124">
        <f>CN_Summary_fuelprice!AG11*(1-CN_Summary_taxrate!AG11)</f>
        <v>1.8050481175817749E-5</v>
      </c>
      <c r="AH11" s="124">
        <f>CN_Summary_fuelprice!AH11*(1-CN_Summary_taxrate!AH11)</f>
        <v>1.8027254916483984E-5</v>
      </c>
      <c r="AI11" s="124">
        <f>CN_Summary_fuelprice!AI11*(1-CN_Summary_taxrate!AI11)</f>
        <v>1.8002288329518716E-5</v>
      </c>
      <c r="AJ11" s="124">
        <f>CN_Summary_fuelprice!AJ11*(1-CN_Summary_taxrate!AJ11)</f>
        <v>1.7887984924135837E-5</v>
      </c>
      <c r="AK11" s="124">
        <f>CN_Summary_fuelprice!AK11*(1-CN_Summary_taxrate!AK11)</f>
        <v>1.7861901900576765E-5</v>
      </c>
      <c r="AL11" s="124">
        <f>CN_Summary_fuelprice!AL11*(1-CN_Summary_taxrate!AL11)</f>
        <v>1.7857939048189521E-5</v>
      </c>
      <c r="AM11" s="124">
        <f>CN_Summary_fuelprice!AM11*(1-CN_Summary_taxrate!AM11)</f>
        <v>1.781326803378109E-5</v>
      </c>
      <c r="AN11" s="124">
        <f>CN_Summary_fuelprice!AN11*(1-CN_Summary_taxrate!AN11)</f>
        <v>1.7769562488923775E-5</v>
      </c>
      <c r="AO11" s="124">
        <f>CN_Summary_fuelprice!AO11*(1-CN_Summary_taxrate!AO11)</f>
        <v>1.7728805503661212E-5</v>
      </c>
      <c r="AP11" s="124">
        <f>CN_Summary_fuelprice!AP11*(1-CN_Summary_taxrate!AP11)</f>
        <v>1.7683638113930904E-5</v>
      </c>
      <c r="AQ11" s="124">
        <f>CN_Summary_fuelprice!AQ11*(1-CN_Summary_taxrate!AQ11)</f>
        <v>1.7640844921881135E-5</v>
      </c>
      <c r="AR11" s="124">
        <f>CN_Summary_fuelprice!AR11*(1-CN_Summary_taxrate!AR11)</f>
        <v>1.7600620358189824E-5</v>
      </c>
      <c r="AS11" s="124">
        <f>CN_Summary_fuelprice!AS11*(1-CN_Summary_taxrate!AS11)</f>
        <v>1.7558743165075737E-5</v>
      </c>
      <c r="AT11" s="124">
        <f>CN_Summary_fuelprice!AT11*(1-CN_Summary_taxrate!AT11)</f>
        <v>1.7520685921402791E-5</v>
      </c>
      <c r="AU11" s="124">
        <f>CN_Summary_fuelprice!AU11*(1-CN_Summary_taxrate!AU11)</f>
        <v>1.748844367318835E-5</v>
      </c>
    </row>
    <row r="12" spans="1:47" s="103" customFormat="1" ht="18.75" customHeight="1">
      <c r="A12" s="102" t="s">
        <v>3667</v>
      </c>
      <c r="B12" s="102"/>
      <c r="C12" s="102"/>
      <c r="D12" s="102"/>
      <c r="E12" s="102"/>
      <c r="F12" s="102"/>
    </row>
    <row r="13" spans="1:47" ht="18.75" customHeight="1">
      <c r="A13" s="105" t="s">
        <v>3697</v>
      </c>
      <c r="B13" s="101">
        <v>2015</v>
      </c>
      <c r="C13" s="101">
        <v>2016</v>
      </c>
      <c r="D13" s="101">
        <v>2017</v>
      </c>
      <c r="E13" s="101">
        <v>2018</v>
      </c>
      <c r="F13" s="101">
        <v>2019</v>
      </c>
      <c r="G13" s="101">
        <v>2020</v>
      </c>
      <c r="H13" s="101">
        <v>2021</v>
      </c>
      <c r="I13" s="101">
        <v>2022</v>
      </c>
      <c r="J13" s="101">
        <v>2023</v>
      </c>
      <c r="K13" s="101">
        <v>2024</v>
      </c>
      <c r="L13" s="101">
        <v>2025</v>
      </c>
      <c r="M13" s="101">
        <v>2026</v>
      </c>
      <c r="N13" s="101">
        <v>2027</v>
      </c>
      <c r="O13" s="101">
        <v>2028</v>
      </c>
      <c r="P13" s="101">
        <v>2029</v>
      </c>
      <c r="Q13" s="101">
        <v>2030</v>
      </c>
      <c r="R13" s="101">
        <v>2031</v>
      </c>
      <c r="S13" s="101">
        <v>2032</v>
      </c>
      <c r="T13" s="101">
        <v>2033</v>
      </c>
      <c r="U13" s="101">
        <v>2034</v>
      </c>
      <c r="V13" s="101">
        <v>2035</v>
      </c>
      <c r="W13" s="101">
        <v>2036</v>
      </c>
      <c r="X13" s="101">
        <v>2037</v>
      </c>
      <c r="Y13" s="101">
        <v>2038</v>
      </c>
      <c r="Z13" s="101">
        <v>2039</v>
      </c>
      <c r="AA13" s="101">
        <v>2040</v>
      </c>
      <c r="AB13" s="101">
        <v>2041</v>
      </c>
      <c r="AC13" s="101">
        <v>2042</v>
      </c>
      <c r="AD13" s="101">
        <v>2043</v>
      </c>
      <c r="AE13" s="101">
        <v>2044</v>
      </c>
      <c r="AF13" s="101">
        <v>2045</v>
      </c>
      <c r="AG13" s="101">
        <v>2046</v>
      </c>
      <c r="AH13" s="101">
        <v>2047</v>
      </c>
      <c r="AI13" s="101">
        <v>2048</v>
      </c>
      <c r="AJ13" s="101">
        <v>2049</v>
      </c>
      <c r="AK13" s="101">
        <v>2050</v>
      </c>
      <c r="AL13" s="101">
        <v>2051</v>
      </c>
      <c r="AM13" s="101">
        <v>2052</v>
      </c>
      <c r="AN13" s="101">
        <v>2053</v>
      </c>
      <c r="AO13" s="101">
        <v>2054</v>
      </c>
      <c r="AP13" s="101">
        <v>2055</v>
      </c>
      <c r="AQ13" s="101">
        <v>2056</v>
      </c>
      <c r="AR13" s="101">
        <v>2057</v>
      </c>
      <c r="AS13" s="101">
        <v>2058</v>
      </c>
      <c r="AT13" s="101">
        <v>2059</v>
      </c>
      <c r="AU13" s="101">
        <v>2060</v>
      </c>
    </row>
    <row r="14" spans="1:47" ht="18.75" customHeight="1">
      <c r="A14" s="101" t="s">
        <v>3668</v>
      </c>
      <c r="B14" s="124">
        <f>CN_Summary_fuelprice!B14*(1-CN_Summary_taxrate!B14)</f>
        <v>0</v>
      </c>
      <c r="C14" s="124">
        <f>CN_Summary_fuelprice!C14*(1-CN_Summary_taxrate!C14)</f>
        <v>0</v>
      </c>
      <c r="D14" s="124">
        <f>CN_Summary_fuelprice!D14*(1-CN_Summary_taxrate!D14)</f>
        <v>0</v>
      </c>
      <c r="E14" s="124">
        <f>CN_Summary_fuelprice!E14*(1-CN_Summary_taxrate!E14)</f>
        <v>0</v>
      </c>
      <c r="F14" s="124">
        <f>CN_Summary_fuelprice!F14*(1-CN_Summary_taxrate!F14)</f>
        <v>0</v>
      </c>
      <c r="G14" s="124">
        <f>CN_Summary_fuelprice!G14*(1-CN_Summary_taxrate!G14)</f>
        <v>0</v>
      </c>
      <c r="H14" s="124">
        <f>CN_Summary_fuelprice!H14*(1-CN_Summary_taxrate!H14)</f>
        <v>0</v>
      </c>
      <c r="I14" s="124">
        <f>CN_Summary_fuelprice!I14*(1-CN_Summary_taxrate!I14)</f>
        <v>0</v>
      </c>
      <c r="J14" s="124">
        <f>CN_Summary_fuelprice!J14*(1-CN_Summary_taxrate!J14)</f>
        <v>0</v>
      </c>
      <c r="K14" s="124">
        <f>CN_Summary_fuelprice!K14*(1-CN_Summary_taxrate!K14)</f>
        <v>0</v>
      </c>
      <c r="L14" s="124">
        <f>CN_Summary_fuelprice!L14*(1-CN_Summary_taxrate!L14)</f>
        <v>0</v>
      </c>
      <c r="M14" s="124">
        <f>CN_Summary_fuelprice!M14*(1-CN_Summary_taxrate!M14)</f>
        <v>0</v>
      </c>
      <c r="N14" s="124">
        <f>CN_Summary_fuelprice!N14*(1-CN_Summary_taxrate!N14)</f>
        <v>0</v>
      </c>
      <c r="O14" s="124">
        <f>CN_Summary_fuelprice!O14*(1-CN_Summary_taxrate!O14)</f>
        <v>0</v>
      </c>
      <c r="P14" s="124">
        <f>CN_Summary_fuelprice!P14*(1-CN_Summary_taxrate!P14)</f>
        <v>0</v>
      </c>
      <c r="Q14" s="124">
        <f>CN_Summary_fuelprice!Q14*(1-CN_Summary_taxrate!Q14)</f>
        <v>0</v>
      </c>
      <c r="R14" s="124">
        <f>CN_Summary_fuelprice!R14*(1-CN_Summary_taxrate!R14)</f>
        <v>0</v>
      </c>
      <c r="S14" s="124">
        <f>CN_Summary_fuelprice!S14*(1-CN_Summary_taxrate!S14)</f>
        <v>0</v>
      </c>
      <c r="T14" s="124">
        <f>CN_Summary_fuelprice!T14*(1-CN_Summary_taxrate!T14)</f>
        <v>0</v>
      </c>
      <c r="U14" s="124">
        <f>CN_Summary_fuelprice!U14*(1-CN_Summary_taxrate!U14)</f>
        <v>0</v>
      </c>
      <c r="V14" s="124">
        <f>CN_Summary_fuelprice!V14*(1-CN_Summary_taxrate!V14)</f>
        <v>0</v>
      </c>
      <c r="W14" s="124">
        <f>CN_Summary_fuelprice!W14*(1-CN_Summary_taxrate!W14)</f>
        <v>0</v>
      </c>
      <c r="X14" s="124">
        <f>CN_Summary_fuelprice!X14*(1-CN_Summary_taxrate!X14)</f>
        <v>0</v>
      </c>
      <c r="Y14" s="124">
        <f>CN_Summary_fuelprice!Y14*(1-CN_Summary_taxrate!Y14)</f>
        <v>0</v>
      </c>
      <c r="Z14" s="124">
        <f>CN_Summary_fuelprice!Z14*(1-CN_Summary_taxrate!Z14)</f>
        <v>0</v>
      </c>
      <c r="AA14" s="124">
        <f>CN_Summary_fuelprice!AA14*(1-CN_Summary_taxrate!AA14)</f>
        <v>0</v>
      </c>
      <c r="AB14" s="124">
        <f>CN_Summary_fuelprice!AB14*(1-CN_Summary_taxrate!AB14)</f>
        <v>0</v>
      </c>
      <c r="AC14" s="124">
        <f>CN_Summary_fuelprice!AC14*(1-CN_Summary_taxrate!AC14)</f>
        <v>0</v>
      </c>
      <c r="AD14" s="124">
        <f>CN_Summary_fuelprice!AD14*(1-CN_Summary_taxrate!AD14)</f>
        <v>0</v>
      </c>
      <c r="AE14" s="124">
        <f>CN_Summary_fuelprice!AE14*(1-CN_Summary_taxrate!AE14)</f>
        <v>0</v>
      </c>
      <c r="AF14" s="124">
        <f>CN_Summary_fuelprice!AF14*(1-CN_Summary_taxrate!AF14)</f>
        <v>0</v>
      </c>
      <c r="AG14" s="124">
        <f>CN_Summary_fuelprice!AG14*(1-CN_Summary_taxrate!AG14)</f>
        <v>0</v>
      </c>
      <c r="AH14" s="124">
        <f>CN_Summary_fuelprice!AH14*(1-CN_Summary_taxrate!AH14)</f>
        <v>0</v>
      </c>
      <c r="AI14" s="124">
        <f>CN_Summary_fuelprice!AI14*(1-CN_Summary_taxrate!AI14)</f>
        <v>0</v>
      </c>
      <c r="AJ14" s="124">
        <f>CN_Summary_fuelprice!AJ14*(1-CN_Summary_taxrate!AJ14)</f>
        <v>0</v>
      </c>
      <c r="AK14" s="124">
        <f>CN_Summary_fuelprice!AK14*(1-CN_Summary_taxrate!AK14)</f>
        <v>0</v>
      </c>
      <c r="AL14" s="124">
        <f>CN_Summary_fuelprice!AL14*(1-CN_Summary_taxrate!AL14)</f>
        <v>0</v>
      </c>
      <c r="AM14" s="124">
        <f>CN_Summary_fuelprice!AM14*(1-CN_Summary_taxrate!AM14)</f>
        <v>0</v>
      </c>
      <c r="AN14" s="124">
        <f>CN_Summary_fuelprice!AN14*(1-CN_Summary_taxrate!AN14)</f>
        <v>0</v>
      </c>
      <c r="AO14" s="124">
        <f>CN_Summary_fuelprice!AO14*(1-CN_Summary_taxrate!AO14)</f>
        <v>0</v>
      </c>
      <c r="AP14" s="124">
        <f>CN_Summary_fuelprice!AP14*(1-CN_Summary_taxrate!AP14)</f>
        <v>0</v>
      </c>
      <c r="AQ14" s="124">
        <f>CN_Summary_fuelprice!AQ14*(1-CN_Summary_taxrate!AQ14)</f>
        <v>0</v>
      </c>
      <c r="AR14" s="124">
        <f>CN_Summary_fuelprice!AR14*(1-CN_Summary_taxrate!AR14)</f>
        <v>0</v>
      </c>
      <c r="AS14" s="124">
        <f>CN_Summary_fuelprice!AS14*(1-CN_Summary_taxrate!AS14)</f>
        <v>0</v>
      </c>
      <c r="AT14" s="124">
        <f>CN_Summary_fuelprice!AT14*(1-CN_Summary_taxrate!AT14)</f>
        <v>0</v>
      </c>
      <c r="AU14" s="124">
        <f>CN_Summary_fuelprice!AU14*(1-CN_Summary_taxrate!AU14)</f>
        <v>0</v>
      </c>
    </row>
    <row r="15" spans="1:47" ht="18.75" customHeight="1">
      <c r="A15" s="101" t="s">
        <v>3669</v>
      </c>
      <c r="B15" s="124">
        <f>CN_Summary_fuelprice!B15*(1-CN_Summary_taxrate!B15)</f>
        <v>2.9139438952310823E-6</v>
      </c>
      <c r="C15" s="124">
        <f>CN_Summary_fuelprice!C15*(1-CN_Summary_taxrate!C15)</f>
        <v>3.1547205157411471E-6</v>
      </c>
      <c r="D15" s="124">
        <f>CN_Summary_fuelprice!D15*(1-CN_Summary_taxrate!D15)</f>
        <v>3.9022582382254956E-6</v>
      </c>
      <c r="E15" s="124">
        <f>CN_Summary_fuelprice!E15*(1-CN_Summary_taxrate!E15)</f>
        <v>3.7225833067800521E-6</v>
      </c>
      <c r="F15" s="124">
        <f>CN_Summary_fuelprice!F15*(1-CN_Summary_taxrate!F15)</f>
        <v>3.5458324669037679E-6</v>
      </c>
      <c r="G15" s="124">
        <f>CN_Summary_fuelprice!G15*(1-CN_Summary_taxrate!G15)</f>
        <v>3.0155026168687847E-6</v>
      </c>
      <c r="H15" s="124">
        <f>CN_Summary_fuelprice!H15*(1-CN_Summary_taxrate!H15)</f>
        <v>3.0155026168687847E-6</v>
      </c>
      <c r="I15" s="124">
        <f>CN_Summary_fuelprice!I15*(1-CN_Summary_taxrate!I15)</f>
        <v>3.1397139297864682E-6</v>
      </c>
      <c r="J15" s="124">
        <f>CN_Summary_fuelprice!J15*(1-CN_Summary_taxrate!J15)</f>
        <v>3.1473141704480053E-6</v>
      </c>
      <c r="K15" s="124">
        <f>CN_Summary_fuelprice!K15*(1-CN_Summary_taxrate!K15)</f>
        <v>3.0290015517750969E-6</v>
      </c>
      <c r="L15" s="124">
        <f>CN_Summary_fuelprice!L15*(1-CN_Summary_taxrate!L15)</f>
        <v>2.9758534343463471E-6</v>
      </c>
      <c r="M15" s="124">
        <f>CN_Summary_fuelprice!M15*(1-CN_Summary_taxrate!M15)</f>
        <v>2.8487274354369873E-6</v>
      </c>
      <c r="N15" s="124">
        <f>CN_Summary_fuelprice!N15*(1-CN_Summary_taxrate!N15)</f>
        <v>2.8181437141016322E-6</v>
      </c>
      <c r="O15" s="124">
        <f>CN_Summary_fuelprice!O15*(1-CN_Summary_taxrate!O15)</f>
        <v>2.7907125801551109E-6</v>
      </c>
      <c r="P15" s="124">
        <f>CN_Summary_fuelprice!P15*(1-CN_Summary_taxrate!P15)</f>
        <v>2.7265611292313012E-6</v>
      </c>
      <c r="Q15" s="124">
        <f>CN_Summary_fuelprice!Q15*(1-CN_Summary_taxrate!Q15)</f>
        <v>2.7171978974212853E-6</v>
      </c>
      <c r="R15" s="124">
        <f>CN_Summary_fuelprice!R15*(1-CN_Summary_taxrate!R15)</f>
        <v>2.7103665036591742E-6</v>
      </c>
      <c r="S15" s="124">
        <f>CN_Summary_fuelprice!S15*(1-CN_Summary_taxrate!S15)</f>
        <v>2.7171774158440467E-6</v>
      </c>
      <c r="T15" s="124">
        <f>CN_Summary_fuelprice!T15*(1-CN_Summary_taxrate!T15)</f>
        <v>2.6790769556620514E-6</v>
      </c>
      <c r="U15" s="124">
        <f>CN_Summary_fuelprice!U15*(1-CN_Summary_taxrate!U15)</f>
        <v>2.6554490930581811E-6</v>
      </c>
      <c r="V15" s="124">
        <f>CN_Summary_fuelprice!V15*(1-CN_Summary_taxrate!V15)</f>
        <v>2.6472344050794805E-6</v>
      </c>
      <c r="W15" s="124">
        <f>CN_Summary_fuelprice!W15*(1-CN_Summary_taxrate!W15)</f>
        <v>2.6243233976789686E-6</v>
      </c>
      <c r="X15" s="124">
        <f>CN_Summary_fuelprice!X15*(1-CN_Summary_taxrate!X15)</f>
        <v>2.6088708354052632E-6</v>
      </c>
      <c r="Y15" s="124">
        <f>CN_Summary_fuelprice!Y15*(1-CN_Summary_taxrate!Y15)</f>
        <v>2.6066777311347699E-6</v>
      </c>
      <c r="Z15" s="124">
        <f>CN_Summary_fuelprice!Z15*(1-CN_Summary_taxrate!Z15)</f>
        <v>2.6275279767638705E-6</v>
      </c>
      <c r="AA15" s="124">
        <f>CN_Summary_fuelprice!AA15*(1-CN_Summary_taxrate!AA15)</f>
        <v>2.623014152241627E-6</v>
      </c>
      <c r="AB15" s="124">
        <f>CN_Summary_fuelprice!AB15*(1-CN_Summary_taxrate!AB15)</f>
        <v>2.6213756260625228E-6</v>
      </c>
      <c r="AC15" s="124">
        <f>CN_Summary_fuelprice!AC15*(1-CN_Summary_taxrate!AC15)</f>
        <v>2.6196252389615757E-6</v>
      </c>
      <c r="AD15" s="124">
        <f>CN_Summary_fuelprice!AD15*(1-CN_Summary_taxrate!AD15)</f>
        <v>2.6116925665463941E-6</v>
      </c>
      <c r="AE15" s="124">
        <f>CN_Summary_fuelprice!AE15*(1-CN_Summary_taxrate!AE15)</f>
        <v>2.609345062693639E-6</v>
      </c>
      <c r="AF15" s="124">
        <f>CN_Summary_fuelprice!AF15*(1-CN_Summary_taxrate!AF15)</f>
        <v>2.6056315951896494E-6</v>
      </c>
      <c r="AG15" s="124">
        <f>CN_Summary_fuelprice!AG15*(1-CN_Summary_taxrate!AG15)</f>
        <v>2.5982141132173209E-6</v>
      </c>
      <c r="AH15" s="124">
        <f>CN_Summary_fuelprice!AH15*(1-CN_Summary_taxrate!AH15)</f>
        <v>2.5948708896095716E-6</v>
      </c>
      <c r="AI15" s="124">
        <f>CN_Summary_fuelprice!AI15*(1-CN_Summary_taxrate!AI15)</f>
        <v>2.5912771605571332E-6</v>
      </c>
      <c r="AJ15" s="124">
        <f>CN_Summary_fuelprice!AJ15*(1-CN_Summary_taxrate!AJ15)</f>
        <v>2.5748241520106102E-6</v>
      </c>
      <c r="AK15" s="124">
        <f>CN_Summary_fuelprice!AK15*(1-CN_Summary_taxrate!AK15)</f>
        <v>2.5710697213521434E-6</v>
      </c>
      <c r="AL15" s="124">
        <f>CN_Summary_fuelprice!AL15*(1-CN_Summary_taxrate!AL15)</f>
        <v>2.5704993022646521E-6</v>
      </c>
      <c r="AM15" s="124">
        <f>CN_Summary_fuelprice!AM15*(1-CN_Summary_taxrate!AM15)</f>
        <v>2.5640692875211538E-6</v>
      </c>
      <c r="AN15" s="124">
        <f>CN_Summary_fuelprice!AN15*(1-CN_Summary_taxrate!AN15)</f>
        <v>2.5577782439546136E-6</v>
      </c>
      <c r="AO15" s="124">
        <f>CN_Summary_fuelprice!AO15*(1-CN_Summary_taxrate!AO15)</f>
        <v>2.5519116206059084E-6</v>
      </c>
      <c r="AP15" s="124">
        <f>CN_Summary_fuelprice!AP15*(1-CN_Summary_taxrate!AP15)</f>
        <v>2.5454101568326463E-6</v>
      </c>
      <c r="AQ15" s="124">
        <f>CN_Summary_fuelprice!AQ15*(1-CN_Summary_taxrate!AQ15)</f>
        <v>2.5392504387370296E-6</v>
      </c>
      <c r="AR15" s="124">
        <f>CN_Summary_fuelprice!AR15*(1-CN_Summary_taxrate!AR15)</f>
        <v>2.5334604529708447E-6</v>
      </c>
      <c r="AS15" s="124">
        <f>CN_Summary_fuelprice!AS15*(1-CN_Summary_taxrate!AS15)</f>
        <v>2.5274325851754566E-6</v>
      </c>
      <c r="AT15" s="124">
        <f>CN_Summary_fuelprice!AT15*(1-CN_Summary_taxrate!AT15)</f>
        <v>2.5219545667969973E-6</v>
      </c>
      <c r="AU15" s="124">
        <f>CN_Summary_fuelprice!AU15*(1-CN_Summary_taxrate!AU15)</f>
        <v>2.517313567837654E-6</v>
      </c>
    </row>
    <row r="16" spans="1:47" ht="18.75" customHeight="1">
      <c r="A16" s="101" t="s">
        <v>3670</v>
      </c>
      <c r="B16" s="124">
        <f>CN_Summary_fuelprice!B16*(1-CN_Summary_taxrate!B16)</f>
        <v>4.2191197063275511E-6</v>
      </c>
      <c r="C16" s="124">
        <f>CN_Summary_fuelprice!C16*(1-CN_Summary_taxrate!C16)</f>
        <v>3.9031475852169312E-6</v>
      </c>
      <c r="D16" s="124">
        <f>CN_Summary_fuelprice!D16*(1-CN_Summary_taxrate!D16)</f>
        <v>4.4808291637645874E-6</v>
      </c>
      <c r="E16" s="124">
        <f>CN_Summary_fuelprice!E16*(1-CN_Summary_taxrate!E16)</f>
        <v>5.2666073225720613E-6</v>
      </c>
      <c r="F16" s="124">
        <f>CN_Summary_fuelprice!F16*(1-CN_Summary_taxrate!F16)</f>
        <v>4.6552217663621755E-6</v>
      </c>
      <c r="G16" s="124">
        <f>CN_Summary_fuelprice!G16*(1-CN_Summary_taxrate!G16)</f>
        <v>3.4889398505166758E-6</v>
      </c>
      <c r="H16" s="124">
        <f>CN_Summary_fuelprice!H16*(1-CN_Summary_taxrate!H16)</f>
        <v>5.2078829256582542E-6</v>
      </c>
      <c r="I16" s="124">
        <f>CN_Summary_fuelprice!I16*(1-CN_Summary_taxrate!I16)</f>
        <v>4.8572671398578356E-6</v>
      </c>
      <c r="J16" s="124">
        <f>CN_Summary_fuelprice!J16*(1-CN_Summary_taxrate!J16)</f>
        <v>4.7482423118047012E-6</v>
      </c>
      <c r="K16" s="124">
        <f>CN_Summary_fuelprice!K16*(1-CN_Summary_taxrate!K16)</f>
        <v>4.6595646509904387E-6</v>
      </c>
      <c r="L16" s="124">
        <f>CN_Summary_fuelprice!L16*(1-CN_Summary_taxrate!L16)</f>
        <v>4.5858723704313337E-6</v>
      </c>
      <c r="M16" s="124">
        <f>CN_Summary_fuelprice!M16*(1-CN_Summary_taxrate!M16)</f>
        <v>4.536074741855124E-6</v>
      </c>
      <c r="N16" s="124">
        <f>CN_Summary_fuelprice!N16*(1-CN_Summary_taxrate!N16)</f>
        <v>4.4930355741998791E-6</v>
      </c>
      <c r="O16" s="124">
        <f>CN_Summary_fuelprice!O16*(1-CN_Summary_taxrate!O16)</f>
        <v>4.4705262117278843E-6</v>
      </c>
      <c r="P16" s="124">
        <f>CN_Summary_fuelprice!P16*(1-CN_Summary_taxrate!P16)</f>
        <v>4.4601942152671694E-6</v>
      </c>
      <c r="Q16" s="124">
        <f>CN_Summary_fuelprice!Q16*(1-CN_Summary_taxrate!Q16)</f>
        <v>4.4699892072026703E-6</v>
      </c>
      <c r="R16" s="124">
        <f>CN_Summary_fuelprice!R16*(1-CN_Summary_taxrate!R16)</f>
        <v>4.4998005033282976E-6</v>
      </c>
      <c r="S16" s="124">
        <f>CN_Summary_fuelprice!S16*(1-CN_Summary_taxrate!S16)</f>
        <v>4.5255576184841866E-6</v>
      </c>
      <c r="T16" s="124">
        <f>CN_Summary_fuelprice!T16*(1-CN_Summary_taxrate!T16)</f>
        <v>4.5416057532530569E-6</v>
      </c>
      <c r="U16" s="124">
        <f>CN_Summary_fuelprice!U16*(1-CN_Summary_taxrate!U16)</f>
        <v>4.5648079962600007E-6</v>
      </c>
      <c r="V16" s="124">
        <f>CN_Summary_fuelprice!V16*(1-CN_Summary_taxrate!V16)</f>
        <v>4.5906087490620342E-6</v>
      </c>
      <c r="W16" s="124">
        <f>CN_Summary_fuelprice!W16*(1-CN_Summary_taxrate!W16)</f>
        <v>4.619528370400244E-6</v>
      </c>
      <c r="X16" s="124">
        <f>CN_Summary_fuelprice!X16*(1-CN_Summary_taxrate!X16)</f>
        <v>4.6447846339468232E-6</v>
      </c>
      <c r="Y16" s="124">
        <f>CN_Summary_fuelprice!Y16*(1-CN_Summary_taxrate!Y16)</f>
        <v>4.6741004570431158E-6</v>
      </c>
      <c r="Z16" s="124">
        <f>CN_Summary_fuelprice!Z16*(1-CN_Summary_taxrate!Z16)</f>
        <v>4.7021988454657965E-6</v>
      </c>
      <c r="AA16" s="124">
        <f>CN_Summary_fuelprice!AA16*(1-CN_Summary_taxrate!AA16)</f>
        <v>4.7317314668351046E-6</v>
      </c>
      <c r="AB16" s="124">
        <f>CN_Summary_fuelprice!AB16*(1-CN_Summary_taxrate!AB16)</f>
        <v>4.7624728025268121E-6</v>
      </c>
      <c r="AC16" s="124">
        <f>CN_Summary_fuelprice!AC16*(1-CN_Summary_taxrate!AC16)</f>
        <v>4.7899408664055461E-6</v>
      </c>
      <c r="AD16" s="124">
        <f>CN_Summary_fuelprice!AD16*(1-CN_Summary_taxrate!AD16)</f>
        <v>4.8201944640791962E-6</v>
      </c>
      <c r="AE16" s="124">
        <f>CN_Summary_fuelprice!AE16*(1-CN_Summary_taxrate!AE16)</f>
        <v>4.8556348177738715E-6</v>
      </c>
      <c r="AF16" s="124">
        <f>CN_Summary_fuelprice!AF16*(1-CN_Summary_taxrate!AF16)</f>
        <v>4.8762603025642989E-6</v>
      </c>
      <c r="AG16" s="124">
        <f>CN_Summary_fuelprice!AG16*(1-CN_Summary_taxrate!AG16)</f>
        <v>4.9181793446276737E-6</v>
      </c>
      <c r="AH16" s="124">
        <f>CN_Summary_fuelprice!AH16*(1-CN_Summary_taxrate!AH16)</f>
        <v>4.9490183255959095E-6</v>
      </c>
      <c r="AI16" s="124">
        <f>CN_Summary_fuelprice!AI16*(1-CN_Summary_taxrate!AI16)</f>
        <v>4.9817644746235467E-6</v>
      </c>
      <c r="AJ16" s="124">
        <f>CN_Summary_fuelprice!AJ16*(1-CN_Summary_taxrate!AJ16)</f>
        <v>5.0194969032888597E-6</v>
      </c>
      <c r="AK16" s="124">
        <f>CN_Summary_fuelprice!AK16*(1-CN_Summary_taxrate!AK16)</f>
        <v>5.0570400228692241E-6</v>
      </c>
      <c r="AL16" s="124">
        <f>CN_Summary_fuelprice!AL16*(1-CN_Summary_taxrate!AL16)</f>
        <v>5.0810831950769212E-6</v>
      </c>
      <c r="AM16" s="124">
        <f>CN_Summary_fuelprice!AM16*(1-CN_Summary_taxrate!AM16)</f>
        <v>5.1147008604737181E-6</v>
      </c>
      <c r="AN16" s="124">
        <f>CN_Summary_fuelprice!AN16*(1-CN_Summary_taxrate!AN16)</f>
        <v>5.1487537165469469E-6</v>
      </c>
      <c r="AO16" s="124">
        <f>CN_Summary_fuelprice!AO16*(1-CN_Summary_taxrate!AO16)</f>
        <v>5.1824694413119457E-6</v>
      </c>
      <c r="AP16" s="124">
        <f>CN_Summary_fuelprice!AP16*(1-CN_Summary_taxrate!AP16)</f>
        <v>5.2160246699793727E-6</v>
      </c>
      <c r="AQ16" s="124">
        <f>CN_Summary_fuelprice!AQ16*(1-CN_Summary_taxrate!AQ16)</f>
        <v>5.2503981575500646E-6</v>
      </c>
      <c r="AR16" s="124">
        <f>CN_Summary_fuelprice!AR16*(1-CN_Summary_taxrate!AR16)</f>
        <v>5.2824885814311912E-6</v>
      </c>
      <c r="AS16" s="124">
        <f>CN_Summary_fuelprice!AS16*(1-CN_Summary_taxrate!AS16)</f>
        <v>5.315748868212117E-6</v>
      </c>
      <c r="AT16" s="124">
        <f>CN_Summary_fuelprice!AT16*(1-CN_Summary_taxrate!AT16)</f>
        <v>5.3485216054984273E-6</v>
      </c>
      <c r="AU16" s="124">
        <f>CN_Summary_fuelprice!AU16*(1-CN_Summary_taxrate!AU16)</f>
        <v>5.3809482165162954E-6</v>
      </c>
    </row>
    <row r="17" spans="1:47" ht="18.75" customHeight="1">
      <c r="A17" s="101" t="s">
        <v>3671</v>
      </c>
      <c r="B17" s="124">
        <f>CN_Summary_fuelprice!B17*(1-CN_Summary_taxrate!B17)</f>
        <v>4.2191197063275511E-6</v>
      </c>
      <c r="C17" s="124">
        <f>CN_Summary_fuelprice!C17*(1-CN_Summary_taxrate!C17)</f>
        <v>3.9031475852169312E-6</v>
      </c>
      <c r="D17" s="124">
        <f>CN_Summary_fuelprice!D17*(1-CN_Summary_taxrate!D17)</f>
        <v>4.4808291637645874E-6</v>
      </c>
      <c r="E17" s="124">
        <f>CN_Summary_fuelprice!E17*(1-CN_Summary_taxrate!E17)</f>
        <v>5.2666073225720613E-6</v>
      </c>
      <c r="F17" s="124">
        <f>CN_Summary_fuelprice!F17*(1-CN_Summary_taxrate!F17)</f>
        <v>4.6552217663621755E-6</v>
      </c>
      <c r="G17" s="124">
        <f>CN_Summary_fuelprice!G17*(1-CN_Summary_taxrate!G17)</f>
        <v>3.3696598556272172E-6</v>
      </c>
      <c r="H17" s="124">
        <f>CN_Summary_fuelprice!H17*(1-CN_Summary_taxrate!H17)</f>
        <v>5.0298356461485709E-6</v>
      </c>
      <c r="I17" s="124">
        <f>CN_Summary_fuelprice!I17*(1-CN_Summary_taxrate!I17)</f>
        <v>4.6912067248199621E-6</v>
      </c>
      <c r="J17" s="124">
        <f>CN_Summary_fuelprice!J17*(1-CN_Summary_taxrate!J17)</f>
        <v>4.5859092413156523E-6</v>
      </c>
      <c r="K17" s="124">
        <f>CN_Summary_fuelprice!K17*(1-CN_Summary_taxrate!K17)</f>
        <v>4.5002632954010221E-6</v>
      </c>
      <c r="L17" s="124">
        <f>CN_Summary_fuelprice!L17*(1-CN_Summary_taxrate!L17)</f>
        <v>4.4290904090490668E-6</v>
      </c>
      <c r="M17" s="124">
        <f>CN_Summary_fuelprice!M17*(1-CN_Summary_taxrate!M17)</f>
        <v>4.3809952635011034E-6</v>
      </c>
      <c r="N17" s="124">
        <f>CN_Summary_fuelprice!N17*(1-CN_Summary_taxrate!N17)</f>
        <v>4.3394275203810803E-6</v>
      </c>
      <c r="O17" s="124">
        <f>CN_Summary_fuelprice!O17*(1-CN_Summary_taxrate!O17)</f>
        <v>4.3176877087628286E-6</v>
      </c>
      <c r="P17" s="124">
        <f>CN_Summary_fuelprice!P17*(1-CN_Summary_taxrate!P17)</f>
        <v>4.3077089429503438E-6</v>
      </c>
      <c r="Q17" s="124">
        <f>CN_Summary_fuelprice!Q17*(1-CN_Summary_taxrate!Q17)</f>
        <v>4.3171690633666823E-6</v>
      </c>
      <c r="R17" s="124">
        <f>CN_Summary_fuelprice!R17*(1-CN_Summary_taxrate!R17)</f>
        <v>4.3459611698811773E-6</v>
      </c>
      <c r="S17" s="124">
        <f>CN_Summary_fuelprice!S17*(1-CN_Summary_taxrate!S17)</f>
        <v>4.3708376999035311E-6</v>
      </c>
      <c r="T17" s="124">
        <f>CN_Summary_fuelprice!T17*(1-CN_Summary_taxrate!T17)</f>
        <v>4.3863371804922697E-6</v>
      </c>
      <c r="U17" s="124">
        <f>CN_Summary_fuelprice!U17*(1-CN_Summary_taxrate!U17)</f>
        <v>4.4087461844220533E-6</v>
      </c>
      <c r="V17" s="124">
        <f>CN_Summary_fuelprice!V17*(1-CN_Summary_taxrate!V17)</f>
        <v>4.4336648602052128E-6</v>
      </c>
      <c r="W17" s="124">
        <f>CN_Summary_fuelprice!W17*(1-CN_Summary_taxrate!W17)</f>
        <v>4.4615957765404076E-6</v>
      </c>
      <c r="X17" s="124">
        <f>CN_Summary_fuelprice!X17*(1-CN_Summary_taxrate!X17)</f>
        <v>4.4859885780853942E-6</v>
      </c>
      <c r="Y17" s="124">
        <f>CN_Summary_fuelprice!Y17*(1-CN_Summary_taxrate!Y17)</f>
        <v>4.5143021508194202E-6</v>
      </c>
      <c r="Z17" s="124">
        <f>CN_Summary_fuelprice!Z17*(1-CN_Summary_taxrate!Z17)</f>
        <v>4.5414399105780775E-6</v>
      </c>
      <c r="AA17" s="124">
        <f>CN_Summary_fuelprice!AA17*(1-CN_Summary_taxrate!AA17)</f>
        <v>4.569962869678349E-6</v>
      </c>
      <c r="AB17" s="124">
        <f>CN_Summary_fuelprice!AB17*(1-CN_Summary_taxrate!AB17)</f>
        <v>4.5996532195344431E-6</v>
      </c>
      <c r="AC17" s="124">
        <f>CN_Summary_fuelprice!AC17*(1-CN_Summary_taxrate!AC17)</f>
        <v>4.6261822043062127E-6</v>
      </c>
      <c r="AD17" s="124">
        <f>CN_Summary_fuelprice!AD17*(1-CN_Summary_taxrate!AD17)</f>
        <v>4.6554014909482843E-6</v>
      </c>
      <c r="AE17" s="124">
        <f>CN_Summary_fuelprice!AE17*(1-CN_Summary_taxrate!AE17)</f>
        <v>4.6896302086192102E-6</v>
      </c>
      <c r="AF17" s="124">
        <f>CN_Summary_fuelprice!AF17*(1-CN_Summary_taxrate!AF17)</f>
        <v>4.7095505486304775E-6</v>
      </c>
      <c r="AG17" s="124">
        <f>CN_Summary_fuelprice!AG17*(1-CN_Summary_taxrate!AG17)</f>
        <v>4.7500364610506596E-6</v>
      </c>
      <c r="AH17" s="124">
        <f>CN_Summary_fuelprice!AH17*(1-CN_Summary_taxrate!AH17)</f>
        <v>4.7798211178832299E-6</v>
      </c>
      <c r="AI17" s="124">
        <f>CN_Summary_fuelprice!AI17*(1-CN_Summary_taxrate!AI17)</f>
        <v>4.811447740448383E-6</v>
      </c>
      <c r="AJ17" s="124">
        <f>CN_Summary_fuelprice!AJ17*(1-CN_Summary_taxrate!AJ17)</f>
        <v>4.8478901715524889E-6</v>
      </c>
      <c r="AK17" s="124">
        <f>CN_Summary_fuelprice!AK17*(1-CN_Summary_taxrate!AK17)</f>
        <v>4.8841497656771151E-6</v>
      </c>
      <c r="AL17" s="124">
        <f>CN_Summary_fuelprice!AL17*(1-CN_Summary_taxrate!AL17)</f>
        <v>4.9073709490913866E-6</v>
      </c>
      <c r="AM17" s="124">
        <f>CN_Summary_fuelprice!AM17*(1-CN_Summary_taxrate!AM17)</f>
        <v>4.9398392925942753E-6</v>
      </c>
      <c r="AN17" s="124">
        <f>CN_Summary_fuelprice!AN17*(1-CN_Summary_taxrate!AN17)</f>
        <v>4.9727279484598728E-6</v>
      </c>
      <c r="AO17" s="124">
        <f>CN_Summary_fuelprice!AO17*(1-CN_Summary_taxrate!AO17)</f>
        <v>5.0052909988739312E-6</v>
      </c>
      <c r="AP17" s="124">
        <f>CN_Summary_fuelprice!AP17*(1-CN_Summary_taxrate!AP17)</f>
        <v>5.037699040236489E-6</v>
      </c>
      <c r="AQ17" s="124">
        <f>CN_Summary_fuelprice!AQ17*(1-CN_Summary_taxrate!AQ17)</f>
        <v>5.0708973658389519E-6</v>
      </c>
      <c r="AR17" s="124">
        <f>CN_Summary_fuelprice!AR17*(1-CN_Summary_taxrate!AR17)</f>
        <v>5.1018906812113218E-6</v>
      </c>
      <c r="AS17" s="124">
        <f>CN_Summary_fuelprice!AS17*(1-CN_Summary_taxrate!AS17)</f>
        <v>5.1340138641706778E-6</v>
      </c>
      <c r="AT17" s="124">
        <f>CN_Summary_fuelprice!AT17*(1-CN_Summary_taxrate!AT17)</f>
        <v>5.1656661659942087E-6</v>
      </c>
      <c r="AU17" s="124">
        <f>CN_Summary_fuelprice!AU17*(1-CN_Summary_taxrate!AU17)</f>
        <v>5.196984174925995E-6</v>
      </c>
    </row>
    <row r="18" spans="1:47" ht="18.75" customHeight="1">
      <c r="A18" s="101" t="s">
        <v>3672</v>
      </c>
      <c r="B18" s="124">
        <f>CN_Summary_fuelprice!B18*(1-CN_Summary_taxrate!B18)</f>
        <v>3.9798390059184568E-6</v>
      </c>
      <c r="C18" s="124">
        <f>CN_Summary_fuelprice!C18*(1-CN_Summary_taxrate!C18)</f>
        <v>4.1963548818997492E-6</v>
      </c>
      <c r="D18" s="124">
        <f>CN_Summary_fuelprice!D18*(1-CN_Summary_taxrate!D18)</f>
        <v>5.6608557780716977E-6</v>
      </c>
      <c r="E18" s="124">
        <f>CN_Summary_fuelprice!E18*(1-CN_Summary_taxrate!E18)</f>
        <v>6.1991189852530716E-6</v>
      </c>
      <c r="F18" s="124">
        <f>CN_Summary_fuelprice!F18*(1-CN_Summary_taxrate!F18)</f>
        <v>6.1191743758010371E-6</v>
      </c>
      <c r="G18" s="124">
        <f>CN_Summary_fuelprice!G18*(1-CN_Summary_taxrate!G18)</f>
        <v>4.8784510740915424E-6</v>
      </c>
      <c r="H18" s="124">
        <f>CN_Summary_fuelprice!H18*(1-CN_Summary_taxrate!H18)</f>
        <v>8.0651826840950309E-6</v>
      </c>
      <c r="I18" s="124">
        <f>CN_Summary_fuelprice!I18*(1-CN_Summary_taxrate!I18)</f>
        <v>7.5222018980877328E-6</v>
      </c>
      <c r="J18" s="124">
        <f>CN_Summary_fuelprice!J18*(1-CN_Summary_taxrate!J18)</f>
        <v>7.3533607071657157E-6</v>
      </c>
      <c r="K18" s="124">
        <f>CN_Summary_fuelprice!K18*(1-CN_Summary_taxrate!K18)</f>
        <v>7.2160301364377179E-6</v>
      </c>
      <c r="L18" s="124">
        <f>CN_Summary_fuelprice!L18*(1-CN_Summary_taxrate!L18)</f>
        <v>7.1019066598540653E-6</v>
      </c>
      <c r="M18" s="124">
        <f>CN_Summary_fuelprice!M18*(1-CN_Summary_taxrate!M18)</f>
        <v>7.0247876121652041E-6</v>
      </c>
      <c r="N18" s="124">
        <f>CN_Summary_fuelprice!N18*(1-CN_Summary_taxrate!N18)</f>
        <v>6.9581350482220416E-6</v>
      </c>
      <c r="O18" s="124">
        <f>CN_Summary_fuelprice!O18*(1-CN_Summary_taxrate!O18)</f>
        <v>6.9232759465427906E-6</v>
      </c>
      <c r="P18" s="124">
        <f>CN_Summary_fuelprice!P18*(1-CN_Summary_taxrate!P18)</f>
        <v>6.9072753105575725E-6</v>
      </c>
      <c r="Q18" s="124">
        <f>CN_Summary_fuelprice!Q18*(1-CN_Summary_taxrate!Q18)</f>
        <v>6.9224443150219093E-6</v>
      </c>
      <c r="R18" s="124">
        <f>CN_Summary_fuelprice!R18*(1-CN_Summary_taxrate!R18)</f>
        <v>6.9686115489507433E-6</v>
      </c>
      <c r="S18" s="124">
        <f>CN_Summary_fuelprice!S18*(1-CN_Summary_taxrate!S18)</f>
        <v>7.0085002795756272E-6</v>
      </c>
      <c r="T18" s="124">
        <f>CN_Summary_fuelprice!T18*(1-CN_Summary_taxrate!T18)</f>
        <v>7.0333532074347071E-6</v>
      </c>
      <c r="U18" s="124">
        <f>CN_Summary_fuelprice!U18*(1-CN_Summary_taxrate!U18)</f>
        <v>7.0692853378614129E-6</v>
      </c>
      <c r="V18" s="124">
        <f>CN_Summary_fuelprice!V18*(1-CN_Summary_taxrate!V18)</f>
        <v>7.1092416478833542E-6</v>
      </c>
      <c r="W18" s="124">
        <f>CN_Summary_fuelprice!W18*(1-CN_Summary_taxrate!W18)</f>
        <v>7.1540279905444733E-6</v>
      </c>
      <c r="X18" s="124">
        <f>CN_Summary_fuelprice!X18*(1-CN_Summary_taxrate!X18)</f>
        <v>7.1931410778255332E-6</v>
      </c>
      <c r="Y18" s="124">
        <f>CN_Summary_fuelprice!Y18*(1-CN_Summary_taxrate!Y18)</f>
        <v>7.2385409979430397E-6</v>
      </c>
      <c r="Z18" s="124">
        <f>CN_Summary_fuelprice!Z18*(1-CN_Summary_taxrate!Z18)</f>
        <v>7.2820555390708889E-6</v>
      </c>
      <c r="AA18" s="124">
        <f>CN_Summary_fuelprice!AA18*(1-CN_Summary_taxrate!AA18)</f>
        <v>7.3277912036170677E-6</v>
      </c>
      <c r="AB18" s="124">
        <f>CN_Summary_fuelprice!AB18*(1-CN_Summary_taxrate!AB18)</f>
        <v>7.3753987423897212E-6</v>
      </c>
      <c r="AC18" s="124">
        <f>CN_Summary_fuelprice!AC18*(1-CN_Summary_taxrate!AC18)</f>
        <v>7.4179371320430151E-6</v>
      </c>
      <c r="AD18" s="124">
        <f>CN_Summary_fuelprice!AD18*(1-CN_Summary_taxrate!AD18)</f>
        <v>7.4647893358218185E-6</v>
      </c>
      <c r="AE18" s="124">
        <f>CN_Summary_fuelprice!AE18*(1-CN_Summary_taxrate!AE18)</f>
        <v>7.5196740041249902E-6</v>
      </c>
      <c r="AF18" s="124">
        <f>CN_Summary_fuelprice!AF18*(1-CN_Summary_taxrate!AF18)</f>
        <v>7.5516156405168627E-6</v>
      </c>
      <c r="AG18" s="124">
        <f>CN_Summary_fuelprice!AG18*(1-CN_Summary_taxrate!AG18)</f>
        <v>7.6165335230824828E-6</v>
      </c>
      <c r="AH18" s="124">
        <f>CN_Summary_fuelprice!AH18*(1-CN_Summary_taxrate!AH18)</f>
        <v>7.6642922801149716E-6</v>
      </c>
      <c r="AI18" s="124">
        <f>CN_Summary_fuelprice!AI18*(1-CN_Summary_taxrate!AI18)</f>
        <v>7.7150045710551736E-6</v>
      </c>
      <c r="AJ18" s="124">
        <f>CN_Summary_fuelprice!AJ18*(1-CN_Summary_taxrate!AJ18)</f>
        <v>7.7734388589691761E-6</v>
      </c>
      <c r="AK18" s="124">
        <f>CN_Summary_fuelprice!AK18*(1-CN_Summary_taxrate!AK18)</f>
        <v>7.8315799735581132E-6</v>
      </c>
      <c r="AL18" s="124">
        <f>CN_Summary_fuelprice!AL18*(1-CN_Summary_taxrate!AL18)</f>
        <v>7.8688144081504861E-6</v>
      </c>
      <c r="AM18" s="124">
        <f>CN_Summary_fuelprice!AM18*(1-CN_Summary_taxrate!AM18)</f>
        <v>7.9208763720441398E-6</v>
      </c>
      <c r="AN18" s="124">
        <f>CN_Summary_fuelprice!AN18*(1-CN_Summary_taxrate!AN18)</f>
        <v>7.9736122935435933E-6</v>
      </c>
      <c r="AO18" s="124">
        <f>CN_Summary_fuelprice!AO18*(1-CN_Summary_taxrate!AO18)</f>
        <v>8.0258261169797221E-6</v>
      </c>
      <c r="AP18" s="124">
        <f>CN_Summary_fuelprice!AP18*(1-CN_Summary_taxrate!AP18)</f>
        <v>8.0777913882948561E-6</v>
      </c>
      <c r="AQ18" s="124">
        <f>CN_Summary_fuelprice!AQ18*(1-CN_Summary_taxrate!AQ18)</f>
        <v>8.1310238554421685E-6</v>
      </c>
      <c r="AR18" s="124">
        <f>CN_Summary_fuelprice!AR18*(1-CN_Summary_taxrate!AR18)</f>
        <v>8.180720658290072E-6</v>
      </c>
      <c r="AS18" s="124">
        <f>CN_Summary_fuelprice!AS18*(1-CN_Summary_taxrate!AS18)</f>
        <v>8.2322291681476866E-6</v>
      </c>
      <c r="AT18" s="124">
        <f>CN_Summary_fuelprice!AT18*(1-CN_Summary_taxrate!AT18)</f>
        <v>8.2829826349680566E-6</v>
      </c>
      <c r="AU18" s="124">
        <f>CN_Summary_fuelprice!AU18*(1-CN_Summary_taxrate!AU18)</f>
        <v>8.333200073689034E-6</v>
      </c>
    </row>
    <row r="19" spans="1:47" ht="18.75" customHeight="1">
      <c r="A19" s="101" t="s">
        <v>3673</v>
      </c>
      <c r="B19" s="124">
        <f>CN_Summary_fuelprice!B19*(1-CN_Summary_taxrate!B19)</f>
        <v>2.9139438952310823E-6</v>
      </c>
      <c r="C19" s="124">
        <f>CN_Summary_fuelprice!C19*(1-CN_Summary_taxrate!C19)</f>
        <v>3.1547205157411471E-6</v>
      </c>
      <c r="D19" s="124">
        <f>CN_Summary_fuelprice!D19*(1-CN_Summary_taxrate!D19)</f>
        <v>3.9022582382254956E-6</v>
      </c>
      <c r="E19" s="124">
        <f>CN_Summary_fuelprice!E19*(1-CN_Summary_taxrate!E19)</f>
        <v>3.7225833067800521E-6</v>
      </c>
      <c r="F19" s="124">
        <f>CN_Summary_fuelprice!F19*(1-CN_Summary_taxrate!F19)</f>
        <v>3.5458324669037679E-6</v>
      </c>
      <c r="G19" s="124">
        <f>CN_Summary_fuelprice!G19*(1-CN_Summary_taxrate!G19)</f>
        <v>3.0155026168687847E-6</v>
      </c>
      <c r="H19" s="124">
        <f>CN_Summary_fuelprice!H19*(1-CN_Summary_taxrate!H19)</f>
        <v>3.0155026168687847E-6</v>
      </c>
      <c r="I19" s="124">
        <f>CN_Summary_fuelprice!I19*(1-CN_Summary_taxrate!I19)</f>
        <v>3.1397139297864682E-6</v>
      </c>
      <c r="J19" s="124">
        <f>CN_Summary_fuelprice!J19*(1-CN_Summary_taxrate!J19)</f>
        <v>3.1473141704480053E-6</v>
      </c>
      <c r="K19" s="124">
        <f>CN_Summary_fuelprice!K19*(1-CN_Summary_taxrate!K19)</f>
        <v>3.0290015517750969E-6</v>
      </c>
      <c r="L19" s="124">
        <f>CN_Summary_fuelprice!L19*(1-CN_Summary_taxrate!L19)</f>
        <v>2.9758534343463471E-6</v>
      </c>
      <c r="M19" s="124">
        <f>CN_Summary_fuelprice!M19*(1-CN_Summary_taxrate!M19)</f>
        <v>2.8487274354369873E-6</v>
      </c>
      <c r="N19" s="124">
        <f>CN_Summary_fuelprice!N19*(1-CN_Summary_taxrate!N19)</f>
        <v>2.8181437141016322E-6</v>
      </c>
      <c r="O19" s="124">
        <f>CN_Summary_fuelprice!O19*(1-CN_Summary_taxrate!O19)</f>
        <v>2.7907125801551109E-6</v>
      </c>
      <c r="P19" s="124">
        <f>CN_Summary_fuelprice!P19*(1-CN_Summary_taxrate!P19)</f>
        <v>2.7265611292313012E-6</v>
      </c>
      <c r="Q19" s="124">
        <f>CN_Summary_fuelprice!Q19*(1-CN_Summary_taxrate!Q19)</f>
        <v>2.7171978974212853E-6</v>
      </c>
      <c r="R19" s="124">
        <f>CN_Summary_fuelprice!R19*(1-CN_Summary_taxrate!R19)</f>
        <v>2.7103665036591742E-6</v>
      </c>
      <c r="S19" s="124">
        <f>CN_Summary_fuelprice!S19*(1-CN_Summary_taxrate!S19)</f>
        <v>2.7171774158440467E-6</v>
      </c>
      <c r="T19" s="124">
        <f>CN_Summary_fuelprice!T19*(1-CN_Summary_taxrate!T19)</f>
        <v>2.6790769556620514E-6</v>
      </c>
      <c r="U19" s="124">
        <f>CN_Summary_fuelprice!U19*(1-CN_Summary_taxrate!U19)</f>
        <v>2.6554490930581811E-6</v>
      </c>
      <c r="V19" s="124">
        <f>CN_Summary_fuelprice!V19*(1-CN_Summary_taxrate!V19)</f>
        <v>2.6472344050794805E-6</v>
      </c>
      <c r="W19" s="124">
        <f>CN_Summary_fuelprice!W19*(1-CN_Summary_taxrate!W19)</f>
        <v>2.6243233976789686E-6</v>
      </c>
      <c r="X19" s="124">
        <f>CN_Summary_fuelprice!X19*(1-CN_Summary_taxrate!X19)</f>
        <v>2.6088708354052632E-6</v>
      </c>
      <c r="Y19" s="124">
        <f>CN_Summary_fuelprice!Y19*(1-CN_Summary_taxrate!Y19)</f>
        <v>2.6066777311347699E-6</v>
      </c>
      <c r="Z19" s="124">
        <f>CN_Summary_fuelprice!Z19*(1-CN_Summary_taxrate!Z19)</f>
        <v>2.6275279767638705E-6</v>
      </c>
      <c r="AA19" s="124">
        <f>CN_Summary_fuelprice!AA19*(1-CN_Summary_taxrate!AA19)</f>
        <v>2.623014152241627E-6</v>
      </c>
      <c r="AB19" s="124">
        <f>CN_Summary_fuelprice!AB19*(1-CN_Summary_taxrate!AB19)</f>
        <v>2.6213756260625228E-6</v>
      </c>
      <c r="AC19" s="124">
        <f>CN_Summary_fuelprice!AC19*(1-CN_Summary_taxrate!AC19)</f>
        <v>2.6196252389615757E-6</v>
      </c>
      <c r="AD19" s="124">
        <f>CN_Summary_fuelprice!AD19*(1-CN_Summary_taxrate!AD19)</f>
        <v>2.6116925665463941E-6</v>
      </c>
      <c r="AE19" s="124">
        <f>CN_Summary_fuelprice!AE19*(1-CN_Summary_taxrate!AE19)</f>
        <v>2.609345062693639E-6</v>
      </c>
      <c r="AF19" s="124">
        <f>CN_Summary_fuelprice!AF19*(1-CN_Summary_taxrate!AF19)</f>
        <v>2.6056315951896494E-6</v>
      </c>
      <c r="AG19" s="124">
        <f>CN_Summary_fuelprice!AG19*(1-CN_Summary_taxrate!AG19)</f>
        <v>2.5982141132173209E-6</v>
      </c>
      <c r="AH19" s="124">
        <f>CN_Summary_fuelprice!AH19*(1-CN_Summary_taxrate!AH19)</f>
        <v>2.5948708896095716E-6</v>
      </c>
      <c r="AI19" s="124">
        <f>CN_Summary_fuelprice!AI19*(1-CN_Summary_taxrate!AI19)</f>
        <v>2.5912771605571332E-6</v>
      </c>
      <c r="AJ19" s="124">
        <f>CN_Summary_fuelprice!AJ19*(1-CN_Summary_taxrate!AJ19)</f>
        <v>2.5748241520106102E-6</v>
      </c>
      <c r="AK19" s="124">
        <f>CN_Summary_fuelprice!AK19*(1-CN_Summary_taxrate!AK19)</f>
        <v>2.5710697213521434E-6</v>
      </c>
      <c r="AL19" s="124">
        <f>CN_Summary_fuelprice!AL19*(1-CN_Summary_taxrate!AL19)</f>
        <v>2.5704993022646521E-6</v>
      </c>
      <c r="AM19" s="124">
        <f>CN_Summary_fuelprice!AM19*(1-CN_Summary_taxrate!AM19)</f>
        <v>2.5640692875211538E-6</v>
      </c>
      <c r="AN19" s="124">
        <f>CN_Summary_fuelprice!AN19*(1-CN_Summary_taxrate!AN19)</f>
        <v>2.5577782439546136E-6</v>
      </c>
      <c r="AO19" s="124">
        <f>CN_Summary_fuelprice!AO19*(1-CN_Summary_taxrate!AO19)</f>
        <v>2.5519116206059084E-6</v>
      </c>
      <c r="AP19" s="124">
        <f>CN_Summary_fuelprice!AP19*(1-CN_Summary_taxrate!AP19)</f>
        <v>2.5454101568326463E-6</v>
      </c>
      <c r="AQ19" s="124">
        <f>CN_Summary_fuelprice!AQ19*(1-CN_Summary_taxrate!AQ19)</f>
        <v>2.5392504387370296E-6</v>
      </c>
      <c r="AR19" s="124">
        <f>CN_Summary_fuelprice!AR19*(1-CN_Summary_taxrate!AR19)</f>
        <v>2.5334604529708447E-6</v>
      </c>
      <c r="AS19" s="124">
        <f>CN_Summary_fuelprice!AS19*(1-CN_Summary_taxrate!AS19)</f>
        <v>2.5274325851754566E-6</v>
      </c>
      <c r="AT19" s="124">
        <f>CN_Summary_fuelprice!AT19*(1-CN_Summary_taxrate!AT19)</f>
        <v>2.5219545667969973E-6</v>
      </c>
      <c r="AU19" s="124">
        <f>CN_Summary_fuelprice!AU19*(1-CN_Summary_taxrate!AU19)</f>
        <v>2.517313567837654E-6</v>
      </c>
    </row>
    <row r="20" spans="1:47" ht="18.75" customHeight="1">
      <c r="A20" s="101" t="s">
        <v>3674</v>
      </c>
      <c r="B20" s="124">
        <f>CN_Summary_fuelprice!B20*(1-CN_Summary_taxrate!B20)</f>
        <v>0</v>
      </c>
      <c r="C20" s="124">
        <f>CN_Summary_fuelprice!C20*(1-CN_Summary_taxrate!C20)</f>
        <v>0</v>
      </c>
      <c r="D20" s="124">
        <f>CN_Summary_fuelprice!D20*(1-CN_Summary_taxrate!D20)</f>
        <v>0</v>
      </c>
      <c r="E20" s="124">
        <f>CN_Summary_fuelprice!E20*(1-CN_Summary_taxrate!E20)</f>
        <v>0</v>
      </c>
      <c r="F20" s="124">
        <f>CN_Summary_fuelprice!F20*(1-CN_Summary_taxrate!F20)</f>
        <v>0</v>
      </c>
      <c r="G20" s="124">
        <f>CN_Summary_fuelprice!G20*(1-CN_Summary_taxrate!G20)</f>
        <v>0</v>
      </c>
      <c r="H20" s="124">
        <f>CN_Summary_fuelprice!H20*(1-CN_Summary_taxrate!H20)</f>
        <v>0</v>
      </c>
      <c r="I20" s="124">
        <f>CN_Summary_fuelprice!I20*(1-CN_Summary_taxrate!I20)</f>
        <v>0</v>
      </c>
      <c r="J20" s="124">
        <f>CN_Summary_fuelprice!J20*(1-CN_Summary_taxrate!J20)</f>
        <v>0</v>
      </c>
      <c r="K20" s="124">
        <f>CN_Summary_fuelprice!K20*(1-CN_Summary_taxrate!K20)</f>
        <v>0</v>
      </c>
      <c r="L20" s="124">
        <f>CN_Summary_fuelprice!L20*(1-CN_Summary_taxrate!L20)</f>
        <v>0</v>
      </c>
      <c r="M20" s="124">
        <f>CN_Summary_fuelprice!M20*(1-CN_Summary_taxrate!M20)</f>
        <v>0</v>
      </c>
      <c r="N20" s="124">
        <f>CN_Summary_fuelprice!N20*(1-CN_Summary_taxrate!N20)</f>
        <v>0</v>
      </c>
      <c r="O20" s="124">
        <f>CN_Summary_fuelprice!O20*(1-CN_Summary_taxrate!O20)</f>
        <v>0</v>
      </c>
      <c r="P20" s="124">
        <f>CN_Summary_fuelprice!P20*(1-CN_Summary_taxrate!P20)</f>
        <v>0</v>
      </c>
      <c r="Q20" s="124">
        <f>CN_Summary_fuelprice!Q20*(1-CN_Summary_taxrate!Q20)</f>
        <v>0</v>
      </c>
      <c r="R20" s="124">
        <f>CN_Summary_fuelprice!R20*(1-CN_Summary_taxrate!R20)</f>
        <v>0</v>
      </c>
      <c r="S20" s="124">
        <f>CN_Summary_fuelprice!S20*(1-CN_Summary_taxrate!S20)</f>
        <v>0</v>
      </c>
      <c r="T20" s="124">
        <f>CN_Summary_fuelprice!T20*(1-CN_Summary_taxrate!T20)</f>
        <v>0</v>
      </c>
      <c r="U20" s="124">
        <f>CN_Summary_fuelprice!U20*(1-CN_Summary_taxrate!U20)</f>
        <v>0</v>
      </c>
      <c r="V20" s="124">
        <f>CN_Summary_fuelprice!V20*(1-CN_Summary_taxrate!V20)</f>
        <v>0</v>
      </c>
      <c r="W20" s="124">
        <f>CN_Summary_fuelprice!W20*(1-CN_Summary_taxrate!W20)</f>
        <v>0</v>
      </c>
      <c r="X20" s="124">
        <f>CN_Summary_fuelprice!X20*(1-CN_Summary_taxrate!X20)</f>
        <v>0</v>
      </c>
      <c r="Y20" s="124">
        <f>CN_Summary_fuelprice!Y20*(1-CN_Summary_taxrate!Y20)</f>
        <v>0</v>
      </c>
      <c r="Z20" s="124">
        <f>CN_Summary_fuelprice!Z20*(1-CN_Summary_taxrate!Z20)</f>
        <v>0</v>
      </c>
      <c r="AA20" s="124">
        <f>CN_Summary_fuelprice!AA20*(1-CN_Summary_taxrate!AA20)</f>
        <v>0</v>
      </c>
      <c r="AB20" s="124">
        <f>CN_Summary_fuelprice!AB20*(1-CN_Summary_taxrate!AB20)</f>
        <v>0</v>
      </c>
      <c r="AC20" s="124">
        <f>CN_Summary_fuelprice!AC20*(1-CN_Summary_taxrate!AC20)</f>
        <v>0</v>
      </c>
      <c r="AD20" s="124">
        <f>CN_Summary_fuelprice!AD20*(1-CN_Summary_taxrate!AD20)</f>
        <v>0</v>
      </c>
      <c r="AE20" s="124">
        <f>CN_Summary_fuelprice!AE20*(1-CN_Summary_taxrate!AE20)</f>
        <v>0</v>
      </c>
      <c r="AF20" s="124">
        <f>CN_Summary_fuelprice!AF20*(1-CN_Summary_taxrate!AF20)</f>
        <v>0</v>
      </c>
      <c r="AG20" s="124">
        <f>CN_Summary_fuelprice!AG20*(1-CN_Summary_taxrate!AG20)</f>
        <v>0</v>
      </c>
      <c r="AH20" s="124">
        <f>CN_Summary_fuelprice!AH20*(1-CN_Summary_taxrate!AH20)</f>
        <v>0</v>
      </c>
      <c r="AI20" s="124">
        <f>CN_Summary_fuelprice!AI20*(1-CN_Summary_taxrate!AI20)</f>
        <v>0</v>
      </c>
      <c r="AJ20" s="124">
        <f>CN_Summary_fuelprice!AJ20*(1-CN_Summary_taxrate!AJ20)</f>
        <v>0</v>
      </c>
      <c r="AK20" s="124">
        <f>CN_Summary_fuelprice!AK20*(1-CN_Summary_taxrate!AK20)</f>
        <v>0</v>
      </c>
      <c r="AL20" s="124">
        <f>CN_Summary_fuelprice!AL20*(1-CN_Summary_taxrate!AL20)</f>
        <v>0</v>
      </c>
      <c r="AM20" s="124">
        <f>CN_Summary_fuelprice!AM20*(1-CN_Summary_taxrate!AM20)</f>
        <v>0</v>
      </c>
      <c r="AN20" s="124">
        <f>CN_Summary_fuelprice!AN20*(1-CN_Summary_taxrate!AN20)</f>
        <v>0</v>
      </c>
      <c r="AO20" s="124">
        <f>CN_Summary_fuelprice!AO20*(1-CN_Summary_taxrate!AO20)</f>
        <v>0</v>
      </c>
      <c r="AP20" s="124">
        <f>CN_Summary_fuelprice!AP20*(1-CN_Summary_taxrate!AP20)</f>
        <v>0</v>
      </c>
      <c r="AQ20" s="124">
        <f>CN_Summary_fuelprice!AQ20*(1-CN_Summary_taxrate!AQ20)</f>
        <v>0</v>
      </c>
      <c r="AR20" s="124">
        <f>CN_Summary_fuelprice!AR20*(1-CN_Summary_taxrate!AR20)</f>
        <v>0</v>
      </c>
      <c r="AS20" s="124">
        <f>CN_Summary_fuelprice!AS20*(1-CN_Summary_taxrate!AS20)</f>
        <v>0</v>
      </c>
      <c r="AT20" s="124">
        <f>CN_Summary_fuelprice!AT20*(1-CN_Summary_taxrate!AT20)</f>
        <v>0</v>
      </c>
      <c r="AU20" s="124">
        <f>CN_Summary_fuelprice!AU20*(1-CN_Summary_taxrate!AU20)</f>
        <v>0</v>
      </c>
    </row>
    <row r="21" spans="1:47" ht="18.75" customHeight="1">
      <c r="A21" s="101" t="s">
        <v>3675</v>
      </c>
      <c r="B21" s="124">
        <f>CN_Summary_fuelprice!B21*(1-CN_Summary_taxrate!B21)</f>
        <v>3.9798390059184568E-6</v>
      </c>
      <c r="C21" s="124">
        <f>CN_Summary_fuelprice!C21*(1-CN_Summary_taxrate!C21)</f>
        <v>4.1963548818997492E-6</v>
      </c>
      <c r="D21" s="124">
        <f>CN_Summary_fuelprice!D21*(1-CN_Summary_taxrate!D21)</f>
        <v>5.6608557780716977E-6</v>
      </c>
      <c r="E21" s="124">
        <f>CN_Summary_fuelprice!E21*(1-CN_Summary_taxrate!E21)</f>
        <v>6.1991189852530716E-6</v>
      </c>
      <c r="F21" s="124">
        <f>CN_Summary_fuelprice!F21*(1-CN_Summary_taxrate!F21)</f>
        <v>6.1191743758010371E-6</v>
      </c>
      <c r="G21" s="124">
        <f>CN_Summary_fuelprice!G21*(1-CN_Summary_taxrate!G21)</f>
        <v>4.8784510740915424E-6</v>
      </c>
      <c r="H21" s="124">
        <f>CN_Summary_fuelprice!H21*(1-CN_Summary_taxrate!H21)</f>
        <v>8.0651826840950309E-6</v>
      </c>
      <c r="I21" s="124">
        <f>CN_Summary_fuelprice!I21*(1-CN_Summary_taxrate!I21)</f>
        <v>7.5222018980877328E-6</v>
      </c>
      <c r="J21" s="124">
        <f>CN_Summary_fuelprice!J21*(1-CN_Summary_taxrate!J21)</f>
        <v>7.3533607071657157E-6</v>
      </c>
      <c r="K21" s="124">
        <f>CN_Summary_fuelprice!K21*(1-CN_Summary_taxrate!K21)</f>
        <v>7.2160301364377179E-6</v>
      </c>
      <c r="L21" s="124">
        <f>CN_Summary_fuelprice!L21*(1-CN_Summary_taxrate!L21)</f>
        <v>7.1019066598540653E-6</v>
      </c>
      <c r="M21" s="124">
        <f>CN_Summary_fuelprice!M21*(1-CN_Summary_taxrate!M21)</f>
        <v>7.0247876121652041E-6</v>
      </c>
      <c r="N21" s="124">
        <f>CN_Summary_fuelprice!N21*(1-CN_Summary_taxrate!N21)</f>
        <v>6.9581350482220416E-6</v>
      </c>
      <c r="O21" s="124">
        <f>CN_Summary_fuelprice!O21*(1-CN_Summary_taxrate!O21)</f>
        <v>6.9232759465427906E-6</v>
      </c>
      <c r="P21" s="124">
        <f>CN_Summary_fuelprice!P21*(1-CN_Summary_taxrate!P21)</f>
        <v>6.9072753105575725E-6</v>
      </c>
      <c r="Q21" s="124">
        <f>CN_Summary_fuelprice!Q21*(1-CN_Summary_taxrate!Q21)</f>
        <v>6.9224443150219093E-6</v>
      </c>
      <c r="R21" s="124">
        <f>CN_Summary_fuelprice!R21*(1-CN_Summary_taxrate!R21)</f>
        <v>6.9686115489507433E-6</v>
      </c>
      <c r="S21" s="124">
        <f>CN_Summary_fuelprice!S21*(1-CN_Summary_taxrate!S21)</f>
        <v>7.0085002795756272E-6</v>
      </c>
      <c r="T21" s="124">
        <f>CN_Summary_fuelprice!T21*(1-CN_Summary_taxrate!T21)</f>
        <v>7.0333532074347071E-6</v>
      </c>
      <c r="U21" s="124">
        <f>CN_Summary_fuelprice!U21*(1-CN_Summary_taxrate!U21)</f>
        <v>7.0692853378614129E-6</v>
      </c>
      <c r="V21" s="124">
        <f>CN_Summary_fuelprice!V21*(1-CN_Summary_taxrate!V21)</f>
        <v>7.1092416478833542E-6</v>
      </c>
      <c r="W21" s="124">
        <f>CN_Summary_fuelprice!W21*(1-CN_Summary_taxrate!W21)</f>
        <v>7.1540279905444733E-6</v>
      </c>
      <c r="X21" s="124">
        <f>CN_Summary_fuelprice!X21*(1-CN_Summary_taxrate!X21)</f>
        <v>7.1931410778255332E-6</v>
      </c>
      <c r="Y21" s="124">
        <f>CN_Summary_fuelprice!Y21*(1-CN_Summary_taxrate!Y21)</f>
        <v>7.2385409979430397E-6</v>
      </c>
      <c r="Z21" s="124">
        <f>CN_Summary_fuelprice!Z21*(1-CN_Summary_taxrate!Z21)</f>
        <v>7.2820555390708889E-6</v>
      </c>
      <c r="AA21" s="124">
        <f>CN_Summary_fuelprice!AA21*(1-CN_Summary_taxrate!AA21)</f>
        <v>7.3277912036170677E-6</v>
      </c>
      <c r="AB21" s="124">
        <f>CN_Summary_fuelprice!AB21*(1-CN_Summary_taxrate!AB21)</f>
        <v>7.3753987423897212E-6</v>
      </c>
      <c r="AC21" s="124">
        <f>CN_Summary_fuelprice!AC21*(1-CN_Summary_taxrate!AC21)</f>
        <v>7.4179371320430151E-6</v>
      </c>
      <c r="AD21" s="124">
        <f>CN_Summary_fuelprice!AD21*(1-CN_Summary_taxrate!AD21)</f>
        <v>7.4647893358218185E-6</v>
      </c>
      <c r="AE21" s="124">
        <f>CN_Summary_fuelprice!AE21*(1-CN_Summary_taxrate!AE21)</f>
        <v>7.5196740041249902E-6</v>
      </c>
      <c r="AF21" s="124">
        <f>CN_Summary_fuelprice!AF21*(1-CN_Summary_taxrate!AF21)</f>
        <v>7.5516156405168627E-6</v>
      </c>
      <c r="AG21" s="124">
        <f>CN_Summary_fuelprice!AG21*(1-CN_Summary_taxrate!AG21)</f>
        <v>7.6165335230824828E-6</v>
      </c>
      <c r="AH21" s="124">
        <f>CN_Summary_fuelprice!AH21*(1-CN_Summary_taxrate!AH21)</f>
        <v>7.6642922801149716E-6</v>
      </c>
      <c r="AI21" s="124">
        <f>CN_Summary_fuelprice!AI21*(1-CN_Summary_taxrate!AI21)</f>
        <v>7.7150045710551736E-6</v>
      </c>
      <c r="AJ21" s="124">
        <f>CN_Summary_fuelprice!AJ21*(1-CN_Summary_taxrate!AJ21)</f>
        <v>7.7734388589691761E-6</v>
      </c>
      <c r="AK21" s="124">
        <f>CN_Summary_fuelprice!AK21*(1-CN_Summary_taxrate!AK21)</f>
        <v>7.8315799735581132E-6</v>
      </c>
      <c r="AL21" s="124">
        <f>CN_Summary_fuelprice!AL21*(1-CN_Summary_taxrate!AL21)</f>
        <v>7.8688144081504861E-6</v>
      </c>
      <c r="AM21" s="124">
        <f>CN_Summary_fuelprice!AM21*(1-CN_Summary_taxrate!AM21)</f>
        <v>7.9208763720441398E-6</v>
      </c>
      <c r="AN21" s="124">
        <f>CN_Summary_fuelprice!AN21*(1-CN_Summary_taxrate!AN21)</f>
        <v>7.9736122935435933E-6</v>
      </c>
      <c r="AO21" s="124">
        <f>CN_Summary_fuelprice!AO21*(1-CN_Summary_taxrate!AO21)</f>
        <v>8.0258261169797221E-6</v>
      </c>
      <c r="AP21" s="124">
        <f>CN_Summary_fuelprice!AP21*(1-CN_Summary_taxrate!AP21)</f>
        <v>8.0777913882948561E-6</v>
      </c>
      <c r="AQ21" s="124">
        <f>CN_Summary_fuelprice!AQ21*(1-CN_Summary_taxrate!AQ21)</f>
        <v>8.1310238554421685E-6</v>
      </c>
      <c r="AR21" s="124">
        <f>CN_Summary_fuelprice!AR21*(1-CN_Summary_taxrate!AR21)</f>
        <v>8.180720658290072E-6</v>
      </c>
      <c r="AS21" s="124">
        <f>CN_Summary_fuelprice!AS21*(1-CN_Summary_taxrate!AS21)</f>
        <v>8.2322291681476866E-6</v>
      </c>
      <c r="AT21" s="124">
        <f>CN_Summary_fuelprice!AT21*(1-CN_Summary_taxrate!AT21)</f>
        <v>8.2829826349680566E-6</v>
      </c>
      <c r="AU21" s="124">
        <f>CN_Summary_fuelprice!AU21*(1-CN_Summary_taxrate!AU21)</f>
        <v>8.333200073689034E-6</v>
      </c>
    </row>
    <row r="22" spans="1:47" s="103" customFormat="1" ht="18.75" customHeight="1">
      <c r="A22" s="102" t="s">
        <v>3676</v>
      </c>
      <c r="B22" s="102"/>
      <c r="C22" s="102"/>
      <c r="D22" s="102"/>
      <c r="E22" s="102"/>
      <c r="F22" s="102"/>
      <c r="I22" s="102"/>
      <c r="L22" s="102"/>
      <c r="O22" s="102"/>
      <c r="R22" s="102"/>
      <c r="U22" s="102"/>
      <c r="X22" s="102"/>
      <c r="AA22" s="102"/>
      <c r="AD22" s="102"/>
      <c r="AG22" s="102"/>
      <c r="AJ22" s="102"/>
      <c r="AM22" s="102"/>
      <c r="AP22" s="102"/>
      <c r="AS22" s="102"/>
    </row>
    <row r="23" spans="1:47" ht="18.75" customHeight="1">
      <c r="A23" s="105" t="s">
        <v>3697</v>
      </c>
      <c r="B23" s="101">
        <v>2015</v>
      </c>
      <c r="C23" s="101">
        <v>2016</v>
      </c>
      <c r="D23" s="101">
        <v>2017</v>
      </c>
      <c r="E23" s="101">
        <v>2018</v>
      </c>
      <c r="F23" s="101">
        <v>2019</v>
      </c>
      <c r="G23" s="101">
        <v>2020</v>
      </c>
      <c r="H23" s="101">
        <v>2021</v>
      </c>
      <c r="I23" s="101">
        <v>2022</v>
      </c>
      <c r="J23" s="101">
        <v>2023</v>
      </c>
      <c r="K23" s="101">
        <v>2024</v>
      </c>
      <c r="L23" s="101">
        <v>2025</v>
      </c>
      <c r="M23" s="101">
        <v>2026</v>
      </c>
      <c r="N23" s="101">
        <v>2027</v>
      </c>
      <c r="O23" s="101">
        <v>2028</v>
      </c>
      <c r="P23" s="101">
        <v>2029</v>
      </c>
      <c r="Q23" s="101">
        <v>2030</v>
      </c>
      <c r="R23" s="101">
        <v>2031</v>
      </c>
      <c r="S23" s="101">
        <v>2032</v>
      </c>
      <c r="T23" s="101">
        <v>2033</v>
      </c>
      <c r="U23" s="101">
        <v>2034</v>
      </c>
      <c r="V23" s="101">
        <v>2035</v>
      </c>
      <c r="W23" s="101">
        <v>2036</v>
      </c>
      <c r="X23" s="101">
        <v>2037</v>
      </c>
      <c r="Y23" s="101">
        <v>2038</v>
      </c>
      <c r="Z23" s="101">
        <v>2039</v>
      </c>
      <c r="AA23" s="101">
        <v>2040</v>
      </c>
      <c r="AB23" s="101">
        <v>2041</v>
      </c>
      <c r="AC23" s="101">
        <v>2042</v>
      </c>
      <c r="AD23" s="101">
        <v>2043</v>
      </c>
      <c r="AE23" s="101">
        <v>2044</v>
      </c>
      <c r="AF23" s="101">
        <v>2045</v>
      </c>
      <c r="AG23" s="101">
        <v>2046</v>
      </c>
      <c r="AH23" s="101">
        <v>2047</v>
      </c>
      <c r="AI23" s="101">
        <v>2048</v>
      </c>
      <c r="AJ23" s="101">
        <v>2049</v>
      </c>
      <c r="AK23" s="101">
        <v>2050</v>
      </c>
      <c r="AL23" s="101">
        <v>2051</v>
      </c>
      <c r="AM23" s="101">
        <v>2052</v>
      </c>
      <c r="AN23" s="101">
        <v>2053</v>
      </c>
      <c r="AO23" s="101">
        <v>2054</v>
      </c>
      <c r="AP23" s="101">
        <v>2055</v>
      </c>
      <c r="AQ23" s="101">
        <v>2056</v>
      </c>
      <c r="AR23" s="101">
        <v>2057</v>
      </c>
      <c r="AS23" s="101">
        <v>2058</v>
      </c>
      <c r="AT23" s="101">
        <v>2059</v>
      </c>
      <c r="AU23" s="101">
        <v>2060</v>
      </c>
    </row>
    <row r="24" spans="1:47" ht="18.75" customHeight="1">
      <c r="A24" s="101" t="s">
        <v>3668</v>
      </c>
      <c r="B24" s="124">
        <f>CN_Summary_fuelprice!B24*(1-CN_Summary_taxrate!B24)</f>
        <v>0</v>
      </c>
      <c r="C24" s="124">
        <f>CN_Summary_fuelprice!C24*(1-CN_Summary_taxrate!C24)</f>
        <v>0</v>
      </c>
      <c r="D24" s="124">
        <f>CN_Summary_fuelprice!D24*(1-CN_Summary_taxrate!D24)</f>
        <v>0</v>
      </c>
      <c r="E24" s="124">
        <f>CN_Summary_fuelprice!E24*(1-CN_Summary_taxrate!E24)</f>
        <v>0</v>
      </c>
      <c r="F24" s="124">
        <f>CN_Summary_fuelprice!F24*(1-CN_Summary_taxrate!F24)</f>
        <v>0</v>
      </c>
      <c r="G24" s="124">
        <f>CN_Summary_fuelprice!G24*(1-CN_Summary_taxrate!G24)</f>
        <v>1.4998811264905744E-5</v>
      </c>
      <c r="H24" s="124">
        <f>CN_Summary_fuelprice!H24*(1-CN_Summary_taxrate!H24)</f>
        <v>1.4998811264905744E-5</v>
      </c>
      <c r="I24" s="124">
        <f>CN_Summary_fuelprice!I24*(1-CN_Summary_taxrate!I24)</f>
        <v>1.2451554769224894E-5</v>
      </c>
      <c r="J24" s="124">
        <f>CN_Summary_fuelprice!J24*(1-CN_Summary_taxrate!J24)</f>
        <v>1.0988863329654067E-5</v>
      </c>
      <c r="K24" s="124">
        <f>CN_Summary_fuelprice!K24*(1-CN_Summary_taxrate!K24)</f>
        <v>1.0694341255673138E-5</v>
      </c>
      <c r="L24" s="124">
        <f>CN_Summary_fuelprice!L24*(1-CN_Summary_taxrate!L24)</f>
        <v>1.0808845582130868E-5</v>
      </c>
      <c r="M24" s="124">
        <f>CN_Summary_fuelprice!M24*(1-CN_Summary_taxrate!M24)</f>
        <v>1.0924881859106567E-5</v>
      </c>
      <c r="N24" s="124">
        <f>CN_Summary_fuelprice!N24*(1-CN_Summary_taxrate!N24)</f>
        <v>1.2388077433917177E-5</v>
      </c>
      <c r="O24" s="124">
        <f>CN_Summary_fuelprice!O24*(1-CN_Summary_taxrate!O24)</f>
        <v>1.3851273008727785E-5</v>
      </c>
      <c r="P24" s="124">
        <f>CN_Summary_fuelprice!P24*(1-CN_Summary_taxrate!P24)</f>
        <v>1.3556765985297225E-5</v>
      </c>
      <c r="Q24" s="124">
        <f>CN_Summary_fuelprice!Q24*(1-CN_Summary_taxrate!Q24)</f>
        <v>1.3338189907150073E-5</v>
      </c>
      <c r="R24" s="124">
        <f>CN_Summary_fuelprice!R24*(1-CN_Summary_taxrate!R24)</f>
        <v>1.3887512358494704E-5</v>
      </c>
      <c r="S24" s="124">
        <f>CN_Summary_fuelprice!S24*(1-CN_Summary_taxrate!S24)</f>
        <v>1.3565363138733078E-5</v>
      </c>
      <c r="T24" s="124">
        <f>CN_Summary_fuelprice!T24*(1-CN_Summary_taxrate!T24)</f>
        <v>1.3428120216631203E-5</v>
      </c>
      <c r="U24" s="124">
        <f>CN_Summary_fuelprice!U24*(1-CN_Summary_taxrate!U24)</f>
        <v>1.3230805680070747E-5</v>
      </c>
      <c r="V24" s="124">
        <f>CN_Summary_fuelprice!V24*(1-CN_Summary_taxrate!V24)</f>
        <v>1.3035854178034065E-5</v>
      </c>
      <c r="W24" s="124">
        <f>CN_Summary_fuelprice!W24*(1-CN_Summary_taxrate!W24)</f>
        <v>1.2782793718631062E-5</v>
      </c>
      <c r="X24" s="124">
        <f>CN_Summary_fuelprice!X24*(1-CN_Summary_taxrate!X24)</f>
        <v>1.261886512149705E-5</v>
      </c>
      <c r="Y24" s="124">
        <f>CN_Summary_fuelprice!Y24*(1-CN_Summary_taxrate!Y24)</f>
        <v>1.2458904530089235E-5</v>
      </c>
      <c r="Z24" s="124">
        <f>CN_Summary_fuelprice!Z24*(1-CN_Summary_taxrate!Z24)</f>
        <v>1.2308402999729223E-5</v>
      </c>
      <c r="AA24" s="124">
        <f>CN_Summary_fuelprice!AA24*(1-CN_Summary_taxrate!AA24)</f>
        <v>1.2169084345640888E-5</v>
      </c>
      <c r="AB24" s="124">
        <f>CN_Summary_fuelprice!AB24*(1-CN_Summary_taxrate!AB24)</f>
        <v>1.2066776950546229E-5</v>
      </c>
      <c r="AC24" s="124">
        <f>CN_Summary_fuelprice!AC24*(1-CN_Summary_taxrate!AC24)</f>
        <v>1.1968369485476159E-5</v>
      </c>
      <c r="AD24" s="124">
        <f>CN_Summary_fuelprice!AD24*(1-CN_Summary_taxrate!AD24)</f>
        <v>1.1926272163894204E-5</v>
      </c>
      <c r="AE24" s="124">
        <f>CN_Summary_fuelprice!AE24*(1-CN_Summary_taxrate!AE24)</f>
        <v>1.1847790110538499E-5</v>
      </c>
      <c r="AF24" s="124">
        <f>CN_Summary_fuelprice!AF24*(1-CN_Summary_taxrate!AF24)</f>
        <v>1.1828923910588207E-5</v>
      </c>
      <c r="AG24" s="124">
        <f>CN_Summary_fuelprice!AG24*(1-CN_Summary_taxrate!AG24)</f>
        <v>1.1767142326811155E-5</v>
      </c>
      <c r="AH24" s="124">
        <f>CN_Summary_fuelprice!AH24*(1-CN_Summary_taxrate!AH24)</f>
        <v>1.1718179743795393E-5</v>
      </c>
      <c r="AI24" s="124">
        <f>CN_Summary_fuelprice!AI24*(1-CN_Summary_taxrate!AI24)</f>
        <v>1.1697310502862054E-5</v>
      </c>
      <c r="AJ24" s="124">
        <f>CN_Summary_fuelprice!AJ24*(1-CN_Summary_taxrate!AJ24)</f>
        <v>1.162308145011896E-5</v>
      </c>
      <c r="AK24" s="124">
        <f>CN_Summary_fuelprice!AK24*(1-CN_Summary_taxrate!AK24)</f>
        <v>1.1574043868448878E-5</v>
      </c>
      <c r="AL24" s="124">
        <f>CN_Summary_fuelprice!AL24*(1-CN_Summary_taxrate!AL24)</f>
        <v>1.1504634407550792E-5</v>
      </c>
      <c r="AM24" s="124">
        <f>CN_Summary_fuelprice!AM24*(1-CN_Summary_taxrate!AM24)</f>
        <v>1.1463359136063255E-5</v>
      </c>
      <c r="AN24" s="124">
        <f>CN_Summary_fuelprice!AN24*(1-CN_Summary_taxrate!AN24)</f>
        <v>1.1419135650908246E-5</v>
      </c>
      <c r="AO24" s="124">
        <f>CN_Summary_fuelprice!AO24*(1-CN_Summary_taxrate!AO24)</f>
        <v>1.1368484651106658E-5</v>
      </c>
      <c r="AP24" s="124">
        <f>CN_Summary_fuelprice!AP24*(1-CN_Summary_taxrate!AP24)</f>
        <v>1.1319423039070633E-5</v>
      </c>
      <c r="AQ24" s="124">
        <f>CN_Summary_fuelprice!AQ24*(1-CN_Summary_taxrate!AQ24)</f>
        <v>1.126439531074403E-5</v>
      </c>
      <c r="AR24" s="124">
        <f>CN_Summary_fuelprice!AR24*(1-CN_Summary_taxrate!AR24)</f>
        <v>1.1213718237845029E-5</v>
      </c>
      <c r="AS24" s="124">
        <f>CN_Summary_fuelprice!AS24*(1-CN_Summary_taxrate!AS24)</f>
        <v>1.1160802687717848E-5</v>
      </c>
      <c r="AT24" s="124">
        <f>CN_Summary_fuelprice!AT24*(1-CN_Summary_taxrate!AT24)</f>
        <v>1.1107258913684299E-5</v>
      </c>
      <c r="AU24" s="124">
        <f>CN_Summary_fuelprice!AU24*(1-CN_Summary_taxrate!AU24)</f>
        <v>1.1059714331567658E-5</v>
      </c>
    </row>
    <row r="25" spans="1:47" ht="18.75" customHeight="1">
      <c r="A25" s="101" t="s">
        <v>3669</v>
      </c>
      <c r="B25" s="124">
        <f>CN_Summary_fuelprice!B25*(1-CN_Summary_taxrate!B25)</f>
        <v>0</v>
      </c>
      <c r="C25" s="124">
        <f>CN_Summary_fuelprice!C25*(1-CN_Summary_taxrate!C25)</f>
        <v>0</v>
      </c>
      <c r="D25" s="124">
        <f>CN_Summary_fuelprice!D25*(1-CN_Summary_taxrate!D25)</f>
        <v>0</v>
      </c>
      <c r="E25" s="124">
        <f>CN_Summary_fuelprice!E25*(1-CN_Summary_taxrate!E25)</f>
        <v>0</v>
      </c>
      <c r="F25" s="124">
        <f>CN_Summary_fuelprice!F25*(1-CN_Summary_taxrate!F25)</f>
        <v>0</v>
      </c>
      <c r="G25" s="124">
        <f>CN_Summary_fuelprice!G25*(1-CN_Summary_taxrate!G25)</f>
        <v>9.8031277946959943E-6</v>
      </c>
      <c r="H25" s="124">
        <f>CN_Summary_fuelprice!H25*(1-CN_Summary_taxrate!H25)</f>
        <v>1.1931154759702447E-5</v>
      </c>
      <c r="I25" s="124">
        <f>CN_Summary_fuelprice!I25*(1-CN_Summary_taxrate!I25)</f>
        <v>1.6543010691449706E-5</v>
      </c>
      <c r="J25" s="124">
        <f>CN_Summary_fuelprice!J25*(1-CN_Summary_taxrate!J25)</f>
        <v>1.459969352571568E-5</v>
      </c>
      <c r="K25" s="124">
        <f>CN_Summary_fuelprice!K25*(1-CN_Summary_taxrate!K25)</f>
        <v>1.4208394454311622E-5</v>
      </c>
      <c r="L25" s="124">
        <f>CN_Summary_fuelprice!L25*(1-CN_Summary_taxrate!L25)</f>
        <v>1.4360523753175509E-5</v>
      </c>
      <c r="M25" s="124">
        <f>CN_Summary_fuelprice!M25*(1-CN_Summary_taxrate!M25)</f>
        <v>1.4514688386121543E-5</v>
      </c>
      <c r="N25" s="124">
        <f>CN_Summary_fuelprice!N25*(1-CN_Summary_taxrate!N25)</f>
        <v>1.3960107411459827E-5</v>
      </c>
      <c r="O25" s="124">
        <f>CN_Summary_fuelprice!O25*(1-CN_Summary_taxrate!O25)</f>
        <v>1.340552643679811E-5</v>
      </c>
      <c r="P25" s="124">
        <f>CN_Summary_fuelprice!P25*(1-CN_Summary_taxrate!P25)</f>
        <v>1.3672580507177776E-5</v>
      </c>
      <c r="Q25" s="124">
        <f>CN_Summary_fuelprice!Q25*(1-CN_Summary_taxrate!Q25)</f>
        <v>1.414499366382298E-5</v>
      </c>
      <c r="R25" s="124">
        <f>CN_Summary_fuelprice!R25*(1-CN_Summary_taxrate!R25)</f>
        <v>1.443581219750515E-5</v>
      </c>
      <c r="S25" s="124">
        <f>CN_Summary_fuelprice!S25*(1-CN_Summary_taxrate!S25)</f>
        <v>1.4599126464081639E-5</v>
      </c>
      <c r="T25" s="124">
        <f>CN_Summary_fuelprice!T25*(1-CN_Summary_taxrate!T25)</f>
        <v>1.4690430750780271E-5</v>
      </c>
      <c r="U25" s="124">
        <f>CN_Summary_fuelprice!U25*(1-CN_Summary_taxrate!U25)</f>
        <v>1.4850186441313516E-5</v>
      </c>
      <c r="V25" s="124">
        <f>CN_Summary_fuelprice!V25*(1-CN_Summary_taxrate!V25)</f>
        <v>1.4818110509307271E-5</v>
      </c>
      <c r="W25" s="124">
        <f>CN_Summary_fuelprice!W25*(1-CN_Summary_taxrate!W25)</f>
        <v>1.4719026102930524E-5</v>
      </c>
      <c r="X25" s="124">
        <f>CN_Summary_fuelprice!X25*(1-CN_Summary_taxrate!X25)</f>
        <v>1.469812312474773E-5</v>
      </c>
      <c r="Y25" s="124">
        <f>CN_Summary_fuelprice!Y25*(1-CN_Summary_taxrate!Y25)</f>
        <v>1.4578316106371203E-5</v>
      </c>
      <c r="Z25" s="124">
        <f>CN_Summary_fuelprice!Z25*(1-CN_Summary_taxrate!Z25)</f>
        <v>1.4457066158530567E-5</v>
      </c>
      <c r="AA25" s="124">
        <f>CN_Summary_fuelprice!AA25*(1-CN_Summary_taxrate!AA25)</f>
        <v>1.4319870865159164E-5</v>
      </c>
      <c r="AB25" s="124">
        <f>CN_Summary_fuelprice!AB25*(1-CN_Summary_taxrate!AB25)</f>
        <v>1.4242328030748322E-5</v>
      </c>
      <c r="AC25" s="124">
        <f>CN_Summary_fuelprice!AC25*(1-CN_Summary_taxrate!AC25)</f>
        <v>1.4245506375378726E-5</v>
      </c>
      <c r="AD25" s="124">
        <f>CN_Summary_fuelprice!AD25*(1-CN_Summary_taxrate!AD25)</f>
        <v>1.4250113025188134E-5</v>
      </c>
      <c r="AE25" s="124">
        <f>CN_Summary_fuelprice!AE25*(1-CN_Summary_taxrate!AE25)</f>
        <v>1.4174949074488389E-5</v>
      </c>
      <c r="AF25" s="124">
        <f>CN_Summary_fuelprice!AF25*(1-CN_Summary_taxrate!AF25)</f>
        <v>1.4261281104249881E-5</v>
      </c>
      <c r="AG25" s="124">
        <f>CN_Summary_fuelprice!AG25*(1-CN_Summary_taxrate!AG25)</f>
        <v>1.4146499965189227E-5</v>
      </c>
      <c r="AH25" s="124">
        <f>CN_Summary_fuelprice!AH25*(1-CN_Summary_taxrate!AH25)</f>
        <v>1.40672412146589E-5</v>
      </c>
      <c r="AI25" s="124">
        <f>CN_Summary_fuelprice!AI25*(1-CN_Summary_taxrate!AI25)</f>
        <v>1.4082996444483247E-5</v>
      </c>
      <c r="AJ25" s="124">
        <f>CN_Summary_fuelprice!AJ25*(1-CN_Summary_taxrate!AJ25)</f>
        <v>1.3887201640679156E-5</v>
      </c>
      <c r="AK25" s="124">
        <f>CN_Summary_fuelprice!AK25*(1-CN_Summary_taxrate!AK25)</f>
        <v>1.3696661829990979E-5</v>
      </c>
      <c r="AL25" s="124">
        <f>CN_Summary_fuelprice!AL25*(1-CN_Summary_taxrate!AL25)</f>
        <v>1.3829425964974281E-5</v>
      </c>
      <c r="AM25" s="124">
        <f>CN_Summary_fuelprice!AM25*(1-CN_Summary_taxrate!AM25)</f>
        <v>1.3768023998354508E-5</v>
      </c>
      <c r="AN25" s="124">
        <f>CN_Summary_fuelprice!AN25*(1-CN_Summary_taxrate!AN25)</f>
        <v>1.3692717277567782E-5</v>
      </c>
      <c r="AO25" s="124">
        <f>CN_Summary_fuelprice!AO25*(1-CN_Summary_taxrate!AO25)</f>
        <v>1.3616648668810926E-5</v>
      </c>
      <c r="AP25" s="124">
        <f>CN_Summary_fuelprice!AP25*(1-CN_Summary_taxrate!AP25)</f>
        <v>1.3544159724887135E-5</v>
      </c>
      <c r="AQ25" s="124">
        <f>CN_Summary_fuelprice!AQ25*(1-CN_Summary_taxrate!AQ25)</f>
        <v>1.3462097741537123E-5</v>
      </c>
      <c r="AR25" s="124">
        <f>CN_Summary_fuelprice!AR25*(1-CN_Summary_taxrate!AR25)</f>
        <v>1.3405007481254465E-5</v>
      </c>
      <c r="AS25" s="124">
        <f>CN_Summary_fuelprice!AS25*(1-CN_Summary_taxrate!AS25)</f>
        <v>1.3343618858693529E-5</v>
      </c>
      <c r="AT25" s="124">
        <f>CN_Summary_fuelprice!AT25*(1-CN_Summary_taxrate!AT25)</f>
        <v>1.328161825874519E-5</v>
      </c>
      <c r="AU25" s="124">
        <f>CN_Summary_fuelprice!AU25*(1-CN_Summary_taxrate!AU25)</f>
        <v>1.3240266259826773E-5</v>
      </c>
    </row>
    <row r="26" spans="1:47" ht="18.75" customHeight="1">
      <c r="A26" s="101" t="s">
        <v>3670</v>
      </c>
      <c r="B26" s="124">
        <f>CN_Summary_fuelprice!B26*(1-CN_Summary_taxrate!B26)</f>
        <v>0</v>
      </c>
      <c r="C26" s="124">
        <f>CN_Summary_fuelprice!C26*(1-CN_Summary_taxrate!C26)</f>
        <v>0</v>
      </c>
      <c r="D26" s="124">
        <f>CN_Summary_fuelprice!D26*(1-CN_Summary_taxrate!D26)</f>
        <v>0</v>
      </c>
      <c r="E26" s="124">
        <f>CN_Summary_fuelprice!E26*(1-CN_Summary_taxrate!E26)</f>
        <v>0</v>
      </c>
      <c r="F26" s="124">
        <f>CN_Summary_fuelprice!F26*(1-CN_Summary_taxrate!F26)</f>
        <v>0</v>
      </c>
      <c r="G26" s="124">
        <f>CN_Summary_fuelprice!G26*(1-CN_Summary_taxrate!G26)</f>
        <v>1.2632873116096765E-5</v>
      </c>
      <c r="H26" s="124">
        <f>CN_Summary_fuelprice!H26*(1-CN_Summary_taxrate!H26)</f>
        <v>1.2632873116096765E-5</v>
      </c>
      <c r="I26" s="124">
        <f>CN_Summary_fuelprice!I26*(1-CN_Summary_taxrate!I26)</f>
        <v>1.344231778473191E-5</v>
      </c>
      <c r="J26" s="124">
        <f>CN_Summary_fuelprice!J26*(1-CN_Summary_taxrate!J26)</f>
        <v>1.1863240832806652E-5</v>
      </c>
      <c r="K26" s="124">
        <f>CN_Summary_fuelprice!K26*(1-CN_Summary_taxrate!K26)</f>
        <v>1.1545283807644211E-5</v>
      </c>
      <c r="L26" s="124">
        <f>CN_Summary_fuelprice!L26*(1-CN_Summary_taxrate!L26)</f>
        <v>1.1668899177170253E-5</v>
      </c>
      <c r="M26" s="124">
        <f>CN_Summary_fuelprice!M26*(1-CN_Summary_taxrate!M26)</f>
        <v>1.1794168393631453E-5</v>
      </c>
      <c r="N26" s="124">
        <f>CN_Summary_fuelprice!N26*(1-CN_Summary_taxrate!N26)</f>
        <v>1.2031892271597148E-5</v>
      </c>
      <c r="O26" s="124">
        <f>CN_Summary_fuelprice!O26*(1-CN_Summary_taxrate!O26)</f>
        <v>1.2269616149562839E-5</v>
      </c>
      <c r="P26" s="124">
        <f>CN_Summary_fuelprice!P26*(1-CN_Summary_taxrate!P26)</f>
        <v>1.2360821520484346E-5</v>
      </c>
      <c r="Q26" s="124">
        <f>CN_Summary_fuelprice!Q26*(1-CN_Summary_taxrate!Q26)</f>
        <v>1.2538571097372595E-5</v>
      </c>
      <c r="R26" s="124">
        <f>CN_Summary_fuelprice!R26*(1-CN_Summary_taxrate!R26)</f>
        <v>1.298229606392741E-5</v>
      </c>
      <c r="S26" s="124">
        <f>CN_Summary_fuelprice!S26*(1-CN_Summary_taxrate!S26)</f>
        <v>1.3076748804447288E-5</v>
      </c>
      <c r="T26" s="124">
        <f>CN_Summary_fuelprice!T26*(1-CN_Summary_taxrate!T26)</f>
        <v>1.3179305644164316E-5</v>
      </c>
      <c r="U26" s="124">
        <f>CN_Summary_fuelprice!U26*(1-CN_Summary_taxrate!U26)</f>
        <v>1.3276874962641656E-5</v>
      </c>
      <c r="V26" s="124">
        <f>CN_Summary_fuelprice!V26*(1-CN_Summary_taxrate!V26)</f>
        <v>1.3320565598875906E-5</v>
      </c>
      <c r="W26" s="124">
        <f>CN_Summary_fuelprice!W26*(1-CN_Summary_taxrate!W26)</f>
        <v>1.332932739318159E-5</v>
      </c>
      <c r="X26" s="124">
        <f>CN_Summary_fuelprice!X26*(1-CN_Summary_taxrate!X26)</f>
        <v>1.3347214707118119E-5</v>
      </c>
      <c r="Y26" s="124">
        <f>CN_Summary_fuelprice!Y26*(1-CN_Summary_taxrate!Y26)</f>
        <v>1.3367376549971651E-5</v>
      </c>
      <c r="Z26" s="124">
        <f>CN_Summary_fuelprice!Z26*(1-CN_Summary_taxrate!Z26)</f>
        <v>1.3358786653251155E-5</v>
      </c>
      <c r="AA26" s="124">
        <f>CN_Summary_fuelprice!AA26*(1-CN_Summary_taxrate!AA26)</f>
        <v>1.3343812878820024E-5</v>
      </c>
      <c r="AB26" s="124">
        <f>CN_Summary_fuelprice!AB26*(1-CN_Summary_taxrate!AB26)</f>
        <v>1.3339257592812651E-5</v>
      </c>
      <c r="AC26" s="124">
        <f>CN_Summary_fuelprice!AC26*(1-CN_Summary_taxrate!AC26)</f>
        <v>1.3368102754987322E-5</v>
      </c>
      <c r="AD26" s="124">
        <f>CN_Summary_fuelprice!AD26*(1-CN_Summary_taxrate!AD26)</f>
        <v>1.3399862702302067E-5</v>
      </c>
      <c r="AE26" s="124">
        <f>CN_Summary_fuelprice!AE26*(1-CN_Summary_taxrate!AE26)</f>
        <v>1.3422036245156119E-5</v>
      </c>
      <c r="AF26" s="124">
        <f>CN_Summary_fuelprice!AF26*(1-CN_Summary_taxrate!AF26)</f>
        <v>1.3455951140459044E-5</v>
      </c>
      <c r="AG26" s="124">
        <f>CN_Summary_fuelprice!AG26*(1-CN_Summary_taxrate!AG26)</f>
        <v>1.3481969957555579E-5</v>
      </c>
      <c r="AH26" s="124">
        <f>CN_Summary_fuelprice!AH26*(1-CN_Summary_taxrate!AH26)</f>
        <v>1.3493938015515343E-5</v>
      </c>
      <c r="AI26" s="124">
        <f>CN_Summary_fuelprice!AI26*(1-CN_Summary_taxrate!AI26)</f>
        <v>1.3507080706973864E-5</v>
      </c>
      <c r="AJ26" s="124">
        <f>CN_Summary_fuelprice!AJ26*(1-CN_Summary_taxrate!AJ26)</f>
        <v>1.3484687932416968E-5</v>
      </c>
      <c r="AK26" s="124">
        <f>CN_Summary_fuelprice!AK26*(1-CN_Summary_taxrate!AK26)</f>
        <v>1.3493137072419161E-5</v>
      </c>
      <c r="AL26" s="124">
        <f>CN_Summary_fuelprice!AL26*(1-CN_Summary_taxrate!AL26)</f>
        <v>1.3544168482921568E-5</v>
      </c>
      <c r="AM26" s="124">
        <f>CN_Summary_fuelprice!AM26*(1-CN_Summary_taxrate!AM26)</f>
        <v>1.356204895719134E-5</v>
      </c>
      <c r="AN26" s="124">
        <f>CN_Summary_fuelprice!AN26*(1-CN_Summary_taxrate!AN26)</f>
        <v>1.3574426230642836E-5</v>
      </c>
      <c r="AO26" s="124">
        <f>CN_Summary_fuelprice!AO26*(1-CN_Summary_taxrate!AO26)</f>
        <v>1.3585970021988231E-5</v>
      </c>
      <c r="AP26" s="124">
        <f>CN_Summary_fuelprice!AP26*(1-CN_Summary_taxrate!AP26)</f>
        <v>1.3597964444516047E-5</v>
      </c>
      <c r="AQ26" s="124">
        <f>CN_Summary_fuelprice!AQ26*(1-CN_Summary_taxrate!AQ26)</f>
        <v>1.3609410186109325E-5</v>
      </c>
      <c r="AR26" s="124">
        <f>CN_Summary_fuelprice!AR26*(1-CN_Summary_taxrate!AR26)</f>
        <v>1.3623438179933947E-5</v>
      </c>
      <c r="AS26" s="124">
        <f>CN_Summary_fuelprice!AS26*(1-CN_Summary_taxrate!AS26)</f>
        <v>1.3640346671245772E-5</v>
      </c>
      <c r="AT26" s="124">
        <f>CN_Summary_fuelprice!AT26*(1-CN_Summary_taxrate!AT26)</f>
        <v>1.3658516070059032E-5</v>
      </c>
      <c r="AU26" s="124">
        <f>CN_Summary_fuelprice!AU26*(1-CN_Summary_taxrate!AU26)</f>
        <v>1.3678413050654737E-5</v>
      </c>
    </row>
    <row r="27" spans="1:47" ht="18.75" customHeight="1">
      <c r="A27" s="101" t="s">
        <v>3671</v>
      </c>
      <c r="B27" s="124">
        <f>CN_Summary_fuelprice!B27*(1-CN_Summary_taxrate!B27)</f>
        <v>0</v>
      </c>
      <c r="C27" s="124">
        <f>CN_Summary_fuelprice!C27*(1-CN_Summary_taxrate!C27)</f>
        <v>0</v>
      </c>
      <c r="D27" s="124">
        <f>CN_Summary_fuelprice!D27*(1-CN_Summary_taxrate!D27)</f>
        <v>0</v>
      </c>
      <c r="E27" s="124">
        <f>CN_Summary_fuelprice!E27*(1-CN_Summary_taxrate!E27)</f>
        <v>0</v>
      </c>
      <c r="F27" s="124">
        <f>CN_Summary_fuelprice!F27*(1-CN_Summary_taxrate!F27)</f>
        <v>0</v>
      </c>
      <c r="G27" s="124">
        <f>CN_Summary_fuelprice!G27*(1-CN_Summary_taxrate!G27)</f>
        <v>9.8031277946959943E-6</v>
      </c>
      <c r="H27" s="124">
        <f>CN_Summary_fuelprice!H27*(1-CN_Summary_taxrate!H27)</f>
        <v>1.1931154759702447E-5</v>
      </c>
      <c r="I27" s="124">
        <f>CN_Summary_fuelprice!I27*(1-CN_Summary_taxrate!I27)</f>
        <v>1.3090562185251268E-5</v>
      </c>
      <c r="J27" s="124">
        <f>CN_Summary_fuelprice!J27*(1-CN_Summary_taxrate!J27)</f>
        <v>1.1552806169844967E-5</v>
      </c>
      <c r="K27" s="124">
        <f>CN_Summary_fuelprice!K27*(1-CN_Summary_taxrate!K27)</f>
        <v>1.1243169373811619E-5</v>
      </c>
      <c r="L27" s="124">
        <f>CN_Summary_fuelprice!L27*(1-CN_Summary_taxrate!L27)</f>
        <v>1.1363550003681228E-5</v>
      </c>
      <c r="M27" s="124">
        <f>CN_Summary_fuelprice!M27*(1-CN_Summary_taxrate!M27)</f>
        <v>1.1485541202985087E-5</v>
      </c>
      <c r="N27" s="124">
        <f>CN_Summary_fuelprice!N27*(1-CN_Summary_taxrate!N27)</f>
        <v>1.1737029935485436E-5</v>
      </c>
      <c r="O27" s="124">
        <f>CN_Summary_fuelprice!O27*(1-CN_Summary_taxrate!O27)</f>
        <v>1.1988518667985783E-5</v>
      </c>
      <c r="P27" s="124">
        <f>CN_Summary_fuelprice!P27*(1-CN_Summary_taxrate!P27)</f>
        <v>1.2057017272558822E-5</v>
      </c>
      <c r="Q27" s="124">
        <f>CN_Summary_fuelprice!Q27*(1-CN_Summary_taxrate!Q27)</f>
        <v>1.2243783024883869E-5</v>
      </c>
      <c r="R27" s="124">
        <f>CN_Summary_fuelprice!R27*(1-CN_Summary_taxrate!R27)</f>
        <v>1.2659040338788027E-5</v>
      </c>
      <c r="S27" s="124">
        <f>CN_Summary_fuelprice!S27*(1-CN_Summary_taxrate!S27)</f>
        <v>1.2726360266837589E-5</v>
      </c>
      <c r="T27" s="124">
        <f>CN_Summary_fuelprice!T27*(1-CN_Summary_taxrate!T27)</f>
        <v>1.2804938701736048E-5</v>
      </c>
      <c r="U27" s="124">
        <f>CN_Summary_fuelprice!U27*(1-CN_Summary_taxrate!U27)</f>
        <v>1.2900094545106153E-5</v>
      </c>
      <c r="V27" s="124">
        <f>CN_Summary_fuelprice!V27*(1-CN_Summary_taxrate!V27)</f>
        <v>1.292824906626568E-5</v>
      </c>
      <c r="W27" s="124">
        <f>CN_Summary_fuelprice!W27*(1-CN_Summary_taxrate!W27)</f>
        <v>1.2914753715314103E-5</v>
      </c>
      <c r="X27" s="124">
        <f>CN_Summary_fuelprice!X27*(1-CN_Summary_taxrate!X27)</f>
        <v>1.2915359561650401E-5</v>
      </c>
      <c r="Y27" s="124">
        <f>CN_Summary_fuelprice!Y27*(1-CN_Summary_taxrate!Y27)</f>
        <v>1.2918614953953335E-5</v>
      </c>
      <c r="Z27" s="124">
        <f>CN_Summary_fuelprice!Z27*(1-CN_Summary_taxrate!Z27)</f>
        <v>1.2885857981606901E-5</v>
      </c>
      <c r="AA27" s="124">
        <f>CN_Summary_fuelprice!AA27*(1-CN_Summary_taxrate!AA27)</f>
        <v>1.2846507684281806E-5</v>
      </c>
      <c r="AB27" s="124">
        <f>CN_Summary_fuelprice!AB27*(1-CN_Summary_taxrate!AB27)</f>
        <v>1.2824946488100949E-5</v>
      </c>
      <c r="AC27" s="124">
        <f>CN_Summary_fuelprice!AC27*(1-CN_Summary_taxrate!AC27)</f>
        <v>1.2848361541054723E-5</v>
      </c>
      <c r="AD27" s="124">
        <f>CN_Summary_fuelprice!AD27*(1-CN_Summary_taxrate!AD27)</f>
        <v>1.2875426529293387E-5</v>
      </c>
      <c r="AE27" s="124">
        <f>CN_Summary_fuelprice!AE27*(1-CN_Summary_taxrate!AE27)</f>
        <v>1.2890719609564381E-5</v>
      </c>
      <c r="AF27" s="124">
        <f>CN_Summary_fuelprice!AF27*(1-CN_Summary_taxrate!AF27)</f>
        <v>1.2922989593711337E-5</v>
      </c>
      <c r="AG27" s="124">
        <f>CN_Summary_fuelprice!AG27*(1-CN_Summary_taxrate!AG27)</f>
        <v>1.2944879300575907E-5</v>
      </c>
      <c r="AH27" s="124">
        <f>CN_Summary_fuelprice!AH27*(1-CN_Summary_taxrate!AH27)</f>
        <v>1.2949453688036069E-5</v>
      </c>
      <c r="AI27" s="124">
        <f>CN_Summary_fuelprice!AI27*(1-CN_Summary_taxrate!AI27)</f>
        <v>1.2953075559594205E-5</v>
      </c>
      <c r="AJ27" s="124">
        <f>CN_Summary_fuelprice!AJ27*(1-CN_Summary_taxrate!AJ27)</f>
        <v>1.2908338677540669E-5</v>
      </c>
      <c r="AK27" s="124">
        <f>CN_Summary_fuelprice!AK27*(1-CN_Summary_taxrate!AK27)</f>
        <v>1.2903247587346827E-5</v>
      </c>
      <c r="AL27" s="124">
        <f>CN_Summary_fuelprice!AL27*(1-CN_Summary_taxrate!AL27)</f>
        <v>1.2958920078310895E-5</v>
      </c>
      <c r="AM27" s="124">
        <f>CN_Summary_fuelprice!AM27*(1-CN_Summary_taxrate!AM27)</f>
        <v>1.2969450308939636E-5</v>
      </c>
      <c r="AN27" s="124">
        <f>CN_Summary_fuelprice!AN27*(1-CN_Summary_taxrate!AN27)</f>
        <v>1.2972581846479945E-5</v>
      </c>
      <c r="AO27" s="124">
        <f>CN_Summary_fuelprice!AO27*(1-CN_Summary_taxrate!AO27)</f>
        <v>1.2974504565414599E-5</v>
      </c>
      <c r="AP27" s="124">
        <f>CN_Summary_fuelprice!AP27*(1-CN_Summary_taxrate!AP27)</f>
        <v>1.2976747980885984E-5</v>
      </c>
      <c r="AQ27" s="124">
        <f>CN_Summary_fuelprice!AQ27*(1-CN_Summary_taxrate!AQ27)</f>
        <v>1.2978017655349862E-5</v>
      </c>
      <c r="AR27" s="124">
        <f>CN_Summary_fuelprice!AR27*(1-CN_Summary_taxrate!AR27)</f>
        <v>1.2982684023799615E-5</v>
      </c>
      <c r="AS27" s="124">
        <f>CN_Summary_fuelprice!AS27*(1-CN_Summary_taxrate!AS27)</f>
        <v>1.299121965358244E-5</v>
      </c>
      <c r="AT27" s="124">
        <f>CN_Summary_fuelprice!AT27*(1-CN_Summary_taxrate!AT27)</f>
        <v>1.3001878291782855E-5</v>
      </c>
      <c r="AU27" s="124">
        <f>CN_Summary_fuelprice!AU27*(1-CN_Summary_taxrate!AU27)</f>
        <v>1.3014990733576447E-5</v>
      </c>
    </row>
    <row r="28" spans="1:47" ht="18.75" customHeight="1">
      <c r="A28" s="101" t="s">
        <v>3672</v>
      </c>
      <c r="B28" s="124">
        <f>CN_Summary_fuelprice!B28*(1-CN_Summary_taxrate!B28)</f>
        <v>0</v>
      </c>
      <c r="C28" s="124">
        <f>CN_Summary_fuelprice!C28*(1-CN_Summary_taxrate!C28)</f>
        <v>0</v>
      </c>
      <c r="D28" s="124">
        <f>CN_Summary_fuelprice!D28*(1-CN_Summary_taxrate!D28)</f>
        <v>0</v>
      </c>
      <c r="E28" s="124">
        <f>CN_Summary_fuelprice!E28*(1-CN_Summary_taxrate!E28)</f>
        <v>0</v>
      </c>
      <c r="F28" s="124">
        <f>CN_Summary_fuelprice!F28*(1-CN_Summary_taxrate!F28)</f>
        <v>0</v>
      </c>
      <c r="G28" s="124">
        <f>CN_Summary_fuelprice!G28*(1-CN_Summary_taxrate!G28)</f>
        <v>9.8031277946959943E-6</v>
      </c>
      <c r="H28" s="124">
        <f>CN_Summary_fuelprice!H28*(1-CN_Summary_taxrate!H28)</f>
        <v>1.1931154759702447E-5</v>
      </c>
      <c r="I28" s="124">
        <f>CN_Summary_fuelprice!I28*(1-CN_Summary_taxrate!I28)</f>
        <v>1.572486028707234E-5</v>
      </c>
      <c r="J28" s="124">
        <f>CN_Summary_fuelprice!J28*(1-CN_Summary_taxrate!J28)</f>
        <v>1.3877651729053867E-5</v>
      </c>
      <c r="K28" s="124">
        <f>CN_Summary_fuelprice!K28*(1-CN_Summary_taxrate!K28)</f>
        <v>1.3505704727201888E-5</v>
      </c>
      <c r="L28" s="124">
        <f>CN_Summary_fuelprice!L28*(1-CN_Summary_taxrate!L28)</f>
        <v>1.3650310326196111E-5</v>
      </c>
      <c r="M28" s="124">
        <f>CN_Summary_fuelprice!M28*(1-CN_Summary_taxrate!M28)</f>
        <v>1.3796850599880221E-5</v>
      </c>
      <c r="N28" s="124">
        <f>CN_Summary_fuelprice!N28*(1-CN_Summary_taxrate!N28)</f>
        <v>1.3323843308164937E-5</v>
      </c>
      <c r="O28" s="124">
        <f>CN_Summary_fuelprice!O28*(1-CN_Summary_taxrate!O28)</f>
        <v>1.2850836016449652E-5</v>
      </c>
      <c r="P28" s="124">
        <f>CN_Summary_fuelprice!P28*(1-CN_Summary_taxrate!P28)</f>
        <v>1.3100005187443441E-5</v>
      </c>
      <c r="Q28" s="124">
        <f>CN_Summary_fuelprice!Q28*(1-CN_Summary_taxrate!Q28)</f>
        <v>1.350902071962008E-5</v>
      </c>
      <c r="R28" s="124">
        <f>CN_Summary_fuelprice!R28*(1-CN_Summary_taxrate!R28)</f>
        <v>1.3716662995805051E-5</v>
      </c>
      <c r="S28" s="124">
        <f>CN_Summary_fuelprice!S28*(1-CN_Summary_taxrate!S28)</f>
        <v>1.3828732947337955E-5</v>
      </c>
      <c r="T28" s="124">
        <f>CN_Summary_fuelprice!T28*(1-CN_Summary_taxrate!T28)</f>
        <v>1.3918301524586477E-5</v>
      </c>
      <c r="U28" s="124">
        <f>CN_Summary_fuelprice!U28*(1-CN_Summary_taxrate!U28)</f>
        <v>1.4097134395589381E-5</v>
      </c>
      <c r="V28" s="124">
        <f>CN_Summary_fuelprice!V28*(1-CN_Summary_taxrate!V28)</f>
        <v>1.4099732508500855E-5</v>
      </c>
      <c r="W28" s="124">
        <f>CN_Summary_fuelprice!W28*(1-CN_Summary_taxrate!W28)</f>
        <v>1.4022046591805428E-5</v>
      </c>
      <c r="X28" s="124">
        <f>CN_Summary_fuelprice!X28*(1-CN_Summary_taxrate!X28)</f>
        <v>1.3996521887931863E-5</v>
      </c>
      <c r="Y28" s="124">
        <f>CN_Summary_fuelprice!Y28*(1-CN_Summary_taxrate!Y28)</f>
        <v>1.3946436044582831E-5</v>
      </c>
      <c r="Z28" s="124">
        <f>CN_Summary_fuelprice!Z28*(1-CN_Summary_taxrate!Z28)</f>
        <v>1.3876981386510855E-5</v>
      </c>
      <c r="AA28" s="124">
        <f>CN_Summary_fuelprice!AA28*(1-CN_Summary_taxrate!AA28)</f>
        <v>1.3778073646634592E-5</v>
      </c>
      <c r="AB28" s="124">
        <f>CN_Summary_fuelprice!AB28*(1-CN_Summary_taxrate!AB28)</f>
        <v>1.3699560703006379E-5</v>
      </c>
      <c r="AC28" s="124">
        <f>CN_Summary_fuelprice!AC28*(1-CN_Summary_taxrate!AC28)</f>
        <v>1.3701206954731072E-5</v>
      </c>
      <c r="AD28" s="124">
        <f>CN_Summary_fuelprice!AD28*(1-CN_Summary_taxrate!AD28)</f>
        <v>1.3712098743392998E-5</v>
      </c>
      <c r="AE28" s="124">
        <f>CN_Summary_fuelprice!AE28*(1-CN_Summary_taxrate!AE28)</f>
        <v>1.3671769477208539E-5</v>
      </c>
      <c r="AF28" s="124">
        <f>CN_Summary_fuelprice!AF28*(1-CN_Summary_taxrate!AF28)</f>
        <v>1.3720645988721898E-5</v>
      </c>
      <c r="AG28" s="124">
        <f>CN_Summary_fuelprice!AG28*(1-CN_Summary_taxrate!AG28)</f>
        <v>1.3650184854477005E-5</v>
      </c>
      <c r="AH28" s="124">
        <f>CN_Summary_fuelprice!AH28*(1-CN_Summary_taxrate!AH28)</f>
        <v>1.3599541158055387E-5</v>
      </c>
      <c r="AI28" s="124">
        <f>CN_Summary_fuelprice!AI28*(1-CN_Summary_taxrate!AI28)</f>
        <v>1.365183890834257E-5</v>
      </c>
      <c r="AJ28" s="124">
        <f>CN_Summary_fuelprice!AJ28*(1-CN_Summary_taxrate!AJ28)</f>
        <v>1.3532918677121145E-5</v>
      </c>
      <c r="AK28" s="124">
        <f>CN_Summary_fuelprice!AK28*(1-CN_Summary_taxrate!AK28)</f>
        <v>1.3440127815691125E-5</v>
      </c>
      <c r="AL28" s="124">
        <f>CN_Summary_fuelprice!AL28*(1-CN_Summary_taxrate!AL28)</f>
        <v>1.3500664201171313E-5</v>
      </c>
      <c r="AM28" s="124">
        <f>CN_Summary_fuelprice!AM28*(1-CN_Summary_taxrate!AM28)</f>
        <v>1.3476197667489994E-5</v>
      </c>
      <c r="AN28" s="124">
        <f>CN_Summary_fuelprice!AN28*(1-CN_Summary_taxrate!AN28)</f>
        <v>1.3439408031910439E-5</v>
      </c>
      <c r="AO28" s="124">
        <f>CN_Summary_fuelprice!AO28*(1-CN_Summary_taxrate!AO28)</f>
        <v>1.3401812899374149E-5</v>
      </c>
      <c r="AP28" s="124">
        <f>CN_Summary_fuelprice!AP28*(1-CN_Summary_taxrate!AP28)</f>
        <v>1.3367401173571314E-5</v>
      </c>
      <c r="AQ28" s="124">
        <f>CN_Summary_fuelprice!AQ28*(1-CN_Summary_taxrate!AQ28)</f>
        <v>1.3327868403324896E-5</v>
      </c>
      <c r="AR28" s="124">
        <f>CN_Summary_fuelprice!AR28*(1-CN_Summary_taxrate!AR28)</f>
        <v>1.3302114617726781E-5</v>
      </c>
      <c r="AS28" s="124">
        <f>CN_Summary_fuelprice!AS28*(1-CN_Summary_taxrate!AS28)</f>
        <v>1.3271765601202207E-5</v>
      </c>
      <c r="AT28" s="124">
        <f>CN_Summary_fuelprice!AT28*(1-CN_Summary_taxrate!AT28)</f>
        <v>1.3237395899700891E-5</v>
      </c>
      <c r="AU28" s="124">
        <f>CN_Summary_fuelprice!AU28*(1-CN_Summary_taxrate!AU28)</f>
        <v>1.3220768078095306E-5</v>
      </c>
    </row>
    <row r="29" spans="1:47" ht="18.75" customHeight="1">
      <c r="A29" s="101" t="s">
        <v>3673</v>
      </c>
      <c r="B29" s="124">
        <f>CN_Summary_fuelprice!B29*(1-CN_Summary_taxrate!B29)</f>
        <v>0</v>
      </c>
      <c r="C29" s="124">
        <f>CN_Summary_fuelprice!C29*(1-CN_Summary_taxrate!C29)</f>
        <v>0</v>
      </c>
      <c r="D29" s="124">
        <f>CN_Summary_fuelprice!D29*(1-CN_Summary_taxrate!D29)</f>
        <v>0</v>
      </c>
      <c r="E29" s="124">
        <f>CN_Summary_fuelprice!E29*(1-CN_Summary_taxrate!E29)</f>
        <v>0</v>
      </c>
      <c r="F29" s="124">
        <f>CN_Summary_fuelprice!F29*(1-CN_Summary_taxrate!F29)</f>
        <v>0</v>
      </c>
      <c r="G29" s="124">
        <f>CN_Summary_fuelprice!G29*(1-CN_Summary_taxrate!G29)</f>
        <v>1.2632873116096765E-5</v>
      </c>
      <c r="H29" s="124">
        <f>CN_Summary_fuelprice!H29*(1-CN_Summary_taxrate!H29)</f>
        <v>1.2632873116096765E-5</v>
      </c>
      <c r="I29" s="124">
        <f>CN_Summary_fuelprice!I29*(1-CN_Summary_taxrate!I29)</f>
        <v>1.7515970518559284E-5</v>
      </c>
      <c r="J29" s="124">
        <f>CN_Summary_fuelprice!J29*(1-CN_Summary_taxrate!J29)</f>
        <v>1.5458359191450573E-5</v>
      </c>
      <c r="K29" s="124">
        <f>CN_Summary_fuelprice!K29*(1-CN_Summary_taxrate!K29)</f>
        <v>1.5044046275471162E-5</v>
      </c>
      <c r="L29" s="124">
        <f>CN_Summary_fuelprice!L29*(1-CN_Summary_taxrate!L29)</f>
        <v>1.5205122899527638E-5</v>
      </c>
      <c r="M29" s="124">
        <f>CN_Summary_fuelprice!M29*(1-CN_Summary_taxrate!M29)</f>
        <v>1.5368354563706089E-5</v>
      </c>
      <c r="N29" s="124">
        <f>CN_Summary_fuelprice!N29*(1-CN_Summary_taxrate!N29)</f>
        <v>1.4781156490543434E-5</v>
      </c>
      <c r="O29" s="124">
        <f>CN_Summary_fuelprice!O29*(1-CN_Summary_taxrate!O29)</f>
        <v>1.4193958417380777E-5</v>
      </c>
      <c r="P29" s="124">
        <f>CN_Summary_fuelprice!P29*(1-CN_Summary_taxrate!P29)</f>
        <v>1.4476718992881657E-5</v>
      </c>
      <c r="Q29" s="124">
        <f>CN_Summary_fuelprice!Q29*(1-CN_Summary_taxrate!Q29)</f>
        <v>1.4976916633970879E-5</v>
      </c>
      <c r="R29" s="124">
        <f>CN_Summary_fuelprice!R29*(1-CN_Summary_taxrate!R29)</f>
        <v>1.5284839354764401E-5</v>
      </c>
      <c r="S29" s="124">
        <f>CN_Summary_fuelprice!S29*(1-CN_Summary_taxrate!S29)</f>
        <v>1.5457758778681141E-5</v>
      </c>
      <c r="T29" s="124">
        <f>CN_Summary_fuelprice!T29*(1-CN_Summary_taxrate!T29)</f>
        <v>1.5554433031261894E-5</v>
      </c>
      <c r="U29" s="124">
        <f>CN_Summary_fuelprice!U29*(1-CN_Summary_taxrate!U29)</f>
        <v>1.5723584585216862E-5</v>
      </c>
      <c r="V29" s="124">
        <f>CN_Summary_fuelprice!V29*(1-CN_Summary_taxrate!V29)</f>
        <v>1.5689622140903924E-5</v>
      </c>
      <c r="W29" s="124">
        <f>CN_Summary_fuelprice!W29*(1-CN_Summary_taxrate!W29)</f>
        <v>1.5584710189064284E-5</v>
      </c>
      <c r="X29" s="124">
        <f>CN_Summary_fuelprice!X29*(1-CN_Summary_taxrate!X29)</f>
        <v>1.5562577824138161E-5</v>
      </c>
      <c r="Y29" s="124">
        <f>CN_Summary_fuelprice!Y29*(1-CN_Summary_taxrate!Y29)</f>
        <v>1.5435724481603338E-5</v>
      </c>
      <c r="Z29" s="124">
        <f>CN_Summary_fuelprice!Z29*(1-CN_Summary_taxrate!Z29)</f>
        <v>1.5307343345221003E-5</v>
      </c>
      <c r="AA29" s="124">
        <f>CN_Summary_fuelprice!AA29*(1-CN_Summary_taxrate!AA29)</f>
        <v>1.5162079054530517E-5</v>
      </c>
      <c r="AB29" s="124">
        <f>CN_Summary_fuelprice!AB29*(1-CN_Summary_taxrate!AB29)</f>
        <v>1.5079975619623843E-5</v>
      </c>
      <c r="AC29" s="124">
        <f>CN_Summary_fuelprice!AC29*(1-CN_Summary_taxrate!AC29)</f>
        <v>1.5083340895260928E-5</v>
      </c>
      <c r="AD29" s="124">
        <f>CN_Summary_fuelprice!AD29*(1-CN_Summary_taxrate!AD29)</f>
        <v>1.5088218480348427E-5</v>
      </c>
      <c r="AE29" s="124">
        <f>CN_Summary_fuelprice!AE29*(1-CN_Summary_taxrate!AE29)</f>
        <v>1.5008633840703865E-5</v>
      </c>
      <c r="AF29" s="124">
        <f>CN_Summary_fuelprice!AF29*(1-CN_Summary_taxrate!AF29)</f>
        <v>1.5100043398269542E-5</v>
      </c>
      <c r="AG29" s="124">
        <f>CN_Summary_fuelprice!AG29*(1-CN_Summary_taxrate!AG29)</f>
        <v>1.4978511526872505E-5</v>
      </c>
      <c r="AH29" s="124">
        <f>CN_Summary_fuelprice!AH29*(1-CN_Summary_taxrate!AH29)</f>
        <v>1.4894591256039059E-5</v>
      </c>
      <c r="AI29" s="124">
        <f>CN_Summary_fuelprice!AI29*(1-CN_Summary_taxrate!AI29)</f>
        <v>1.4911273113184873E-5</v>
      </c>
      <c r="AJ29" s="124">
        <f>CN_Summary_fuelprice!AJ29*(1-CN_Summary_taxrate!AJ29)</f>
        <v>1.4703962843302007E-5</v>
      </c>
      <c r="AK29" s="124">
        <f>CN_Summary_fuelprice!AK29*(1-CN_Summary_taxrate!AK29)</f>
        <v>1.4502216633444877E-5</v>
      </c>
      <c r="AL29" s="124">
        <f>CN_Summary_fuelprice!AL29*(1-CN_Summary_taxrate!AL29)</f>
        <v>1.4642789151813081E-5</v>
      </c>
      <c r="AM29" s="124">
        <f>CN_Summary_fuelprice!AM29*(1-CN_Summary_taxrate!AM29)</f>
        <v>1.4577775892911599E-5</v>
      </c>
      <c r="AN29" s="124">
        <f>CN_Summary_fuelprice!AN29*(1-CN_Summary_taxrate!AN29)</f>
        <v>1.4498040086307104E-5</v>
      </c>
      <c r="AO29" s="124">
        <f>CN_Summary_fuelprice!AO29*(1-CN_Summary_taxrate!AO29)</f>
        <v>1.4417497582090395E-5</v>
      </c>
      <c r="AP29" s="124">
        <f>CN_Summary_fuelprice!AP29*(1-CN_Summary_taxrate!AP29)</f>
        <v>1.4340745276940357E-5</v>
      </c>
      <c r="AQ29" s="124">
        <f>CN_Summary_fuelprice!AQ29*(1-CN_Summary_taxrate!AQ29)</f>
        <v>1.4253856904088343E-5</v>
      </c>
      <c r="AR29" s="124">
        <f>CN_Summary_fuelprice!AR29*(1-CN_Summary_taxrate!AR29)</f>
        <v>1.4193408940010989E-5</v>
      </c>
      <c r="AS29" s="124">
        <f>CN_Summary_fuelprice!AS29*(1-CN_Summary_taxrate!AS29)</f>
        <v>1.4128409809985149E-5</v>
      </c>
      <c r="AT29" s="124">
        <f>CN_Summary_fuelprice!AT29*(1-CN_Summary_taxrate!AT29)</f>
        <v>1.406276270976359E-5</v>
      </c>
      <c r="AU29" s="124">
        <f>CN_Summary_fuelprice!AU29*(1-CN_Summary_taxrate!AU29)</f>
        <v>1.4018978636389727E-5</v>
      </c>
    </row>
    <row r="30" spans="1:47" ht="18.75" customHeight="1">
      <c r="A30" s="101" t="s">
        <v>3674</v>
      </c>
      <c r="B30" s="124">
        <f>CN_Summary_fuelprice!B30*(1-CN_Summary_taxrate!B30)</f>
        <v>0</v>
      </c>
      <c r="C30" s="124">
        <f>CN_Summary_fuelprice!C30*(1-CN_Summary_taxrate!C30)</f>
        <v>0</v>
      </c>
      <c r="D30" s="124">
        <f>CN_Summary_fuelprice!D30*(1-CN_Summary_taxrate!D30)</f>
        <v>0</v>
      </c>
      <c r="E30" s="124">
        <f>CN_Summary_fuelprice!E30*(1-CN_Summary_taxrate!E30)</f>
        <v>0</v>
      </c>
      <c r="F30" s="124">
        <f>CN_Summary_fuelprice!F30*(1-CN_Summary_taxrate!F30)</f>
        <v>0</v>
      </c>
      <c r="G30" s="124">
        <f>CN_Summary_fuelprice!G30*(1-CN_Summary_taxrate!G30)</f>
        <v>0</v>
      </c>
      <c r="H30" s="124">
        <f>CN_Summary_fuelprice!H30*(1-CN_Summary_taxrate!H30)</f>
        <v>0</v>
      </c>
      <c r="I30" s="124">
        <f>CN_Summary_fuelprice!I30*(1-CN_Summary_taxrate!I30)</f>
        <v>0</v>
      </c>
      <c r="J30" s="124">
        <f>CN_Summary_fuelprice!J30*(1-CN_Summary_taxrate!J30)</f>
        <v>0</v>
      </c>
      <c r="K30" s="124">
        <f>CN_Summary_fuelprice!K30*(1-CN_Summary_taxrate!K30)</f>
        <v>0</v>
      </c>
      <c r="L30" s="124">
        <f>CN_Summary_fuelprice!L30*(1-CN_Summary_taxrate!L30)</f>
        <v>0</v>
      </c>
      <c r="M30" s="124">
        <f>CN_Summary_fuelprice!M30*(1-CN_Summary_taxrate!M30)</f>
        <v>0</v>
      </c>
      <c r="N30" s="124">
        <f>CN_Summary_fuelprice!N30*(1-CN_Summary_taxrate!N30)</f>
        <v>0</v>
      </c>
      <c r="O30" s="124">
        <f>CN_Summary_fuelprice!O30*(1-CN_Summary_taxrate!O30)</f>
        <v>0</v>
      </c>
      <c r="P30" s="124">
        <f>CN_Summary_fuelprice!P30*(1-CN_Summary_taxrate!P30)</f>
        <v>0</v>
      </c>
      <c r="Q30" s="124">
        <f>CN_Summary_fuelprice!Q30*(1-CN_Summary_taxrate!Q30)</f>
        <v>0</v>
      </c>
      <c r="R30" s="124">
        <f>CN_Summary_fuelprice!R30*(1-CN_Summary_taxrate!R30)</f>
        <v>0</v>
      </c>
      <c r="S30" s="124">
        <f>CN_Summary_fuelprice!S30*(1-CN_Summary_taxrate!S30)</f>
        <v>0</v>
      </c>
      <c r="T30" s="124">
        <f>CN_Summary_fuelprice!T30*(1-CN_Summary_taxrate!T30)</f>
        <v>0</v>
      </c>
      <c r="U30" s="124">
        <f>CN_Summary_fuelprice!U30*(1-CN_Summary_taxrate!U30)</f>
        <v>0</v>
      </c>
      <c r="V30" s="124">
        <f>CN_Summary_fuelprice!V30*(1-CN_Summary_taxrate!V30)</f>
        <v>0</v>
      </c>
      <c r="W30" s="124">
        <f>CN_Summary_fuelprice!W30*(1-CN_Summary_taxrate!W30)</f>
        <v>0</v>
      </c>
      <c r="X30" s="124">
        <f>CN_Summary_fuelprice!X30*(1-CN_Summary_taxrate!X30)</f>
        <v>0</v>
      </c>
      <c r="Y30" s="124">
        <f>CN_Summary_fuelprice!Y30*(1-CN_Summary_taxrate!Y30)</f>
        <v>0</v>
      </c>
      <c r="Z30" s="124">
        <f>CN_Summary_fuelprice!Z30*(1-CN_Summary_taxrate!Z30)</f>
        <v>0</v>
      </c>
      <c r="AA30" s="124">
        <f>CN_Summary_fuelprice!AA30*(1-CN_Summary_taxrate!AA30)</f>
        <v>0</v>
      </c>
      <c r="AB30" s="124">
        <f>CN_Summary_fuelprice!AB30*(1-CN_Summary_taxrate!AB30)</f>
        <v>0</v>
      </c>
      <c r="AC30" s="124">
        <f>CN_Summary_fuelprice!AC30*(1-CN_Summary_taxrate!AC30)</f>
        <v>0</v>
      </c>
      <c r="AD30" s="124">
        <f>CN_Summary_fuelprice!AD30*(1-CN_Summary_taxrate!AD30)</f>
        <v>0</v>
      </c>
      <c r="AE30" s="124">
        <f>CN_Summary_fuelprice!AE30*(1-CN_Summary_taxrate!AE30)</f>
        <v>0</v>
      </c>
      <c r="AF30" s="124">
        <f>CN_Summary_fuelprice!AF30*(1-CN_Summary_taxrate!AF30)</f>
        <v>0</v>
      </c>
      <c r="AG30" s="124">
        <f>CN_Summary_fuelprice!AG30*(1-CN_Summary_taxrate!AG30)</f>
        <v>0</v>
      </c>
      <c r="AH30" s="124">
        <f>CN_Summary_fuelprice!AH30*(1-CN_Summary_taxrate!AH30)</f>
        <v>0</v>
      </c>
      <c r="AI30" s="124">
        <f>CN_Summary_fuelprice!AI30*(1-CN_Summary_taxrate!AI30)</f>
        <v>0</v>
      </c>
      <c r="AJ30" s="124">
        <f>CN_Summary_fuelprice!AJ30*(1-CN_Summary_taxrate!AJ30)</f>
        <v>0</v>
      </c>
      <c r="AK30" s="124">
        <f>CN_Summary_fuelprice!AK30*(1-CN_Summary_taxrate!AK30)</f>
        <v>0</v>
      </c>
      <c r="AL30" s="124">
        <f>CN_Summary_fuelprice!AL30*(1-CN_Summary_taxrate!AL30)</f>
        <v>0</v>
      </c>
      <c r="AM30" s="124">
        <f>CN_Summary_fuelprice!AM30*(1-CN_Summary_taxrate!AM30)</f>
        <v>0</v>
      </c>
      <c r="AN30" s="124">
        <f>CN_Summary_fuelprice!AN30*(1-CN_Summary_taxrate!AN30)</f>
        <v>0</v>
      </c>
      <c r="AO30" s="124">
        <f>CN_Summary_fuelprice!AO30*(1-CN_Summary_taxrate!AO30)</f>
        <v>0</v>
      </c>
      <c r="AP30" s="124">
        <f>CN_Summary_fuelprice!AP30*(1-CN_Summary_taxrate!AP30)</f>
        <v>0</v>
      </c>
      <c r="AQ30" s="124">
        <f>CN_Summary_fuelprice!AQ30*(1-CN_Summary_taxrate!AQ30)</f>
        <v>0</v>
      </c>
      <c r="AR30" s="124">
        <f>CN_Summary_fuelprice!AR30*(1-CN_Summary_taxrate!AR30)</f>
        <v>0</v>
      </c>
      <c r="AS30" s="124">
        <f>CN_Summary_fuelprice!AS30*(1-CN_Summary_taxrate!AS30)</f>
        <v>0</v>
      </c>
      <c r="AT30" s="124">
        <f>CN_Summary_fuelprice!AT30*(1-CN_Summary_taxrate!AT30)</f>
        <v>0</v>
      </c>
      <c r="AU30" s="124">
        <f>CN_Summary_fuelprice!AU30*(1-CN_Summary_taxrate!AU30)</f>
        <v>0</v>
      </c>
    </row>
    <row r="31" spans="1:47" ht="18.75" customHeight="1">
      <c r="A31" s="101" t="s">
        <v>3675</v>
      </c>
      <c r="B31" s="124">
        <f>CN_Summary_fuelprice!B31*(1-CN_Summary_taxrate!B31)</f>
        <v>0</v>
      </c>
      <c r="C31" s="124">
        <f>CN_Summary_fuelprice!C31*(1-CN_Summary_taxrate!C31)</f>
        <v>0</v>
      </c>
      <c r="D31" s="124">
        <f>CN_Summary_fuelprice!D31*(1-CN_Summary_taxrate!D31)</f>
        <v>0</v>
      </c>
      <c r="E31" s="124">
        <f>CN_Summary_fuelprice!E31*(1-CN_Summary_taxrate!E31)</f>
        <v>0</v>
      </c>
      <c r="F31" s="124">
        <f>CN_Summary_fuelprice!F31*(1-CN_Summary_taxrate!F31)</f>
        <v>0</v>
      </c>
      <c r="G31" s="124">
        <f>CN_Summary_fuelprice!G31*(1-CN_Summary_taxrate!G31)</f>
        <v>9.8031277946959943E-6</v>
      </c>
      <c r="H31" s="124">
        <f>CN_Summary_fuelprice!H31*(1-CN_Summary_taxrate!H31)</f>
        <v>1.1931154759702447E-5</v>
      </c>
      <c r="I31" s="124">
        <f>CN_Summary_fuelprice!I31*(1-CN_Summary_taxrate!I31)</f>
        <v>1.572486028707234E-5</v>
      </c>
      <c r="J31" s="124">
        <f>CN_Summary_fuelprice!J31*(1-CN_Summary_taxrate!J31)</f>
        <v>1.3877651729053867E-5</v>
      </c>
      <c r="K31" s="124">
        <f>CN_Summary_fuelprice!K31*(1-CN_Summary_taxrate!K31)</f>
        <v>1.3505704727201888E-5</v>
      </c>
      <c r="L31" s="124">
        <f>CN_Summary_fuelprice!L31*(1-CN_Summary_taxrate!L31)</f>
        <v>1.3650310326196111E-5</v>
      </c>
      <c r="M31" s="124">
        <f>CN_Summary_fuelprice!M31*(1-CN_Summary_taxrate!M31)</f>
        <v>1.3796850599880221E-5</v>
      </c>
      <c r="N31" s="124">
        <f>CN_Summary_fuelprice!N31*(1-CN_Summary_taxrate!N31)</f>
        <v>1.3323843308164937E-5</v>
      </c>
      <c r="O31" s="124">
        <f>CN_Summary_fuelprice!O31*(1-CN_Summary_taxrate!O31)</f>
        <v>1.2850836016449652E-5</v>
      </c>
      <c r="P31" s="124">
        <f>CN_Summary_fuelprice!P31*(1-CN_Summary_taxrate!P31)</f>
        <v>1.3100005187443441E-5</v>
      </c>
      <c r="Q31" s="124">
        <f>CN_Summary_fuelprice!Q31*(1-CN_Summary_taxrate!Q31)</f>
        <v>1.350902071962008E-5</v>
      </c>
      <c r="R31" s="124">
        <f>CN_Summary_fuelprice!R31*(1-CN_Summary_taxrate!R31)</f>
        <v>1.3716662995805051E-5</v>
      </c>
      <c r="S31" s="124">
        <f>CN_Summary_fuelprice!S31*(1-CN_Summary_taxrate!S31)</f>
        <v>1.3828732947337955E-5</v>
      </c>
      <c r="T31" s="124">
        <f>CN_Summary_fuelprice!T31*(1-CN_Summary_taxrate!T31)</f>
        <v>1.3918301524586477E-5</v>
      </c>
      <c r="U31" s="124">
        <f>CN_Summary_fuelprice!U31*(1-CN_Summary_taxrate!U31)</f>
        <v>1.4097134395589381E-5</v>
      </c>
      <c r="V31" s="124">
        <f>CN_Summary_fuelprice!V31*(1-CN_Summary_taxrate!V31)</f>
        <v>1.4099732508500855E-5</v>
      </c>
      <c r="W31" s="124">
        <f>CN_Summary_fuelprice!W31*(1-CN_Summary_taxrate!W31)</f>
        <v>1.4022046591805428E-5</v>
      </c>
      <c r="X31" s="124">
        <f>CN_Summary_fuelprice!X31*(1-CN_Summary_taxrate!X31)</f>
        <v>1.3996521887931863E-5</v>
      </c>
      <c r="Y31" s="124">
        <f>CN_Summary_fuelprice!Y31*(1-CN_Summary_taxrate!Y31)</f>
        <v>1.3946436044582831E-5</v>
      </c>
      <c r="Z31" s="124">
        <f>CN_Summary_fuelprice!Z31*(1-CN_Summary_taxrate!Z31)</f>
        <v>1.3876981386510855E-5</v>
      </c>
      <c r="AA31" s="124">
        <f>CN_Summary_fuelprice!AA31*(1-CN_Summary_taxrate!AA31)</f>
        <v>1.3778073646634592E-5</v>
      </c>
      <c r="AB31" s="124">
        <f>CN_Summary_fuelprice!AB31*(1-CN_Summary_taxrate!AB31)</f>
        <v>1.3699560703006379E-5</v>
      </c>
      <c r="AC31" s="124">
        <f>CN_Summary_fuelprice!AC31*(1-CN_Summary_taxrate!AC31)</f>
        <v>1.3701206954731072E-5</v>
      </c>
      <c r="AD31" s="124">
        <f>CN_Summary_fuelprice!AD31*(1-CN_Summary_taxrate!AD31)</f>
        <v>1.3712098743392998E-5</v>
      </c>
      <c r="AE31" s="124">
        <f>CN_Summary_fuelprice!AE31*(1-CN_Summary_taxrate!AE31)</f>
        <v>1.3671769477208539E-5</v>
      </c>
      <c r="AF31" s="124">
        <f>CN_Summary_fuelprice!AF31*(1-CN_Summary_taxrate!AF31)</f>
        <v>1.3720645988721898E-5</v>
      </c>
      <c r="AG31" s="124">
        <f>CN_Summary_fuelprice!AG31*(1-CN_Summary_taxrate!AG31)</f>
        <v>1.3650184854477005E-5</v>
      </c>
      <c r="AH31" s="124">
        <f>CN_Summary_fuelprice!AH31*(1-CN_Summary_taxrate!AH31)</f>
        <v>1.3599541158055387E-5</v>
      </c>
      <c r="AI31" s="124">
        <f>CN_Summary_fuelprice!AI31*(1-CN_Summary_taxrate!AI31)</f>
        <v>1.365183890834257E-5</v>
      </c>
      <c r="AJ31" s="124">
        <f>CN_Summary_fuelprice!AJ31*(1-CN_Summary_taxrate!AJ31)</f>
        <v>1.3532918677121145E-5</v>
      </c>
      <c r="AK31" s="124">
        <f>CN_Summary_fuelprice!AK31*(1-CN_Summary_taxrate!AK31)</f>
        <v>1.3440127815691125E-5</v>
      </c>
      <c r="AL31" s="124">
        <f>CN_Summary_fuelprice!AL31*(1-CN_Summary_taxrate!AL31)</f>
        <v>1.3500664201171313E-5</v>
      </c>
      <c r="AM31" s="124">
        <f>CN_Summary_fuelprice!AM31*(1-CN_Summary_taxrate!AM31)</f>
        <v>1.3476197667489994E-5</v>
      </c>
      <c r="AN31" s="124">
        <f>CN_Summary_fuelprice!AN31*(1-CN_Summary_taxrate!AN31)</f>
        <v>1.3439408031910439E-5</v>
      </c>
      <c r="AO31" s="124">
        <f>CN_Summary_fuelprice!AO31*(1-CN_Summary_taxrate!AO31)</f>
        <v>1.3401812899374149E-5</v>
      </c>
      <c r="AP31" s="124">
        <f>CN_Summary_fuelprice!AP31*(1-CN_Summary_taxrate!AP31)</f>
        <v>1.3367401173571314E-5</v>
      </c>
      <c r="AQ31" s="124">
        <f>CN_Summary_fuelprice!AQ31*(1-CN_Summary_taxrate!AQ31)</f>
        <v>1.3327868403324896E-5</v>
      </c>
      <c r="AR31" s="124">
        <f>CN_Summary_fuelprice!AR31*(1-CN_Summary_taxrate!AR31)</f>
        <v>1.3302114617726781E-5</v>
      </c>
      <c r="AS31" s="124">
        <f>CN_Summary_fuelprice!AS31*(1-CN_Summary_taxrate!AS31)</f>
        <v>1.3271765601202207E-5</v>
      </c>
      <c r="AT31" s="124">
        <f>CN_Summary_fuelprice!AT31*(1-CN_Summary_taxrate!AT31)</f>
        <v>1.3237395899700891E-5</v>
      </c>
      <c r="AU31" s="124">
        <f>CN_Summary_fuelprice!AU31*(1-CN_Summary_taxrate!AU31)</f>
        <v>1.3220768078095306E-5</v>
      </c>
    </row>
    <row r="32" spans="1:47" s="103" customFormat="1" ht="18.75" customHeight="1">
      <c r="A32" s="102" t="s">
        <v>3677</v>
      </c>
      <c r="B32" s="102"/>
      <c r="C32" s="102"/>
      <c r="D32" s="102"/>
      <c r="E32" s="102"/>
      <c r="F32" s="102"/>
      <c r="I32" s="102"/>
      <c r="L32" s="102"/>
      <c r="O32" s="102"/>
      <c r="R32" s="102"/>
      <c r="U32" s="102"/>
      <c r="X32" s="102"/>
      <c r="AA32" s="102"/>
      <c r="AD32" s="102"/>
      <c r="AG32" s="102"/>
      <c r="AJ32" s="102"/>
      <c r="AM32" s="102"/>
      <c r="AP32" s="102"/>
      <c r="AS32" s="102"/>
    </row>
    <row r="33" spans="1:47" ht="18.75" customHeight="1">
      <c r="A33" s="105" t="s">
        <v>3697</v>
      </c>
      <c r="B33" s="101">
        <v>2015</v>
      </c>
      <c r="C33" s="101">
        <v>2016</v>
      </c>
      <c r="D33" s="101">
        <v>2017</v>
      </c>
      <c r="E33" s="101">
        <v>2018</v>
      </c>
      <c r="F33" s="101">
        <v>2019</v>
      </c>
      <c r="G33" s="101">
        <v>2020</v>
      </c>
      <c r="H33" s="101">
        <v>2021</v>
      </c>
      <c r="I33" s="101">
        <v>2022</v>
      </c>
      <c r="J33" s="101">
        <v>2023</v>
      </c>
      <c r="K33" s="101">
        <v>2024</v>
      </c>
      <c r="L33" s="101">
        <v>2025</v>
      </c>
      <c r="M33" s="101">
        <v>2026</v>
      </c>
      <c r="N33" s="101">
        <v>2027</v>
      </c>
      <c r="O33" s="101">
        <v>2028</v>
      </c>
      <c r="P33" s="101">
        <v>2029</v>
      </c>
      <c r="Q33" s="101">
        <v>2030</v>
      </c>
      <c r="R33" s="101">
        <v>2031</v>
      </c>
      <c r="S33" s="101">
        <v>2032</v>
      </c>
      <c r="T33" s="101">
        <v>2033</v>
      </c>
      <c r="U33" s="101">
        <v>2034</v>
      </c>
      <c r="V33" s="101">
        <v>2035</v>
      </c>
      <c r="W33" s="101">
        <v>2036</v>
      </c>
      <c r="X33" s="101">
        <v>2037</v>
      </c>
      <c r="Y33" s="101">
        <v>2038</v>
      </c>
      <c r="Z33" s="101">
        <v>2039</v>
      </c>
      <c r="AA33" s="101">
        <v>2040</v>
      </c>
      <c r="AB33" s="101">
        <v>2041</v>
      </c>
      <c r="AC33" s="101">
        <v>2042</v>
      </c>
      <c r="AD33" s="101">
        <v>2043</v>
      </c>
      <c r="AE33" s="101">
        <v>2044</v>
      </c>
      <c r="AF33" s="101">
        <v>2045</v>
      </c>
      <c r="AG33" s="101">
        <v>2046</v>
      </c>
      <c r="AH33" s="101">
        <v>2047</v>
      </c>
      <c r="AI33" s="101">
        <v>2048</v>
      </c>
      <c r="AJ33" s="101">
        <v>2049</v>
      </c>
      <c r="AK33" s="101">
        <v>2050</v>
      </c>
      <c r="AL33" s="101">
        <v>2051</v>
      </c>
      <c r="AM33" s="101">
        <v>2052</v>
      </c>
      <c r="AN33" s="101">
        <v>2053</v>
      </c>
      <c r="AO33" s="101">
        <v>2054</v>
      </c>
      <c r="AP33" s="101">
        <v>2055</v>
      </c>
      <c r="AQ33" s="101">
        <v>2056</v>
      </c>
      <c r="AR33" s="101">
        <v>2057</v>
      </c>
      <c r="AS33" s="101">
        <v>2058</v>
      </c>
      <c r="AT33" s="101">
        <v>2059</v>
      </c>
      <c r="AU33" s="101">
        <v>2060</v>
      </c>
    </row>
    <row r="34" spans="1:47" ht="18.75" customHeight="1">
      <c r="A34" s="101" t="s">
        <v>3668</v>
      </c>
      <c r="B34" s="124">
        <f>CN_Summary_fuelprice!B34*(1-CN_Summary_taxrate!B34)</f>
        <v>0</v>
      </c>
      <c r="C34" s="124">
        <f>CN_Summary_fuelprice!C34*(1-CN_Summary_taxrate!C34)</f>
        <v>0</v>
      </c>
      <c r="D34" s="124">
        <f>CN_Summary_fuelprice!D34*(1-CN_Summary_taxrate!D34)</f>
        <v>0</v>
      </c>
      <c r="E34" s="124">
        <f>CN_Summary_fuelprice!E34*(1-CN_Summary_taxrate!E34)</f>
        <v>0</v>
      </c>
      <c r="F34" s="124">
        <f>CN_Summary_fuelprice!F34*(1-CN_Summary_taxrate!F34)</f>
        <v>0</v>
      </c>
      <c r="G34" s="124">
        <f>CN_Summary_fuelprice!G34*(1-CN_Summary_taxrate!G34)</f>
        <v>0</v>
      </c>
      <c r="H34" s="124">
        <f>CN_Summary_fuelprice!H34*(1-CN_Summary_taxrate!H34)</f>
        <v>0</v>
      </c>
      <c r="I34" s="124">
        <f>CN_Summary_fuelprice!I34*(1-CN_Summary_taxrate!I34)</f>
        <v>0</v>
      </c>
      <c r="J34" s="124">
        <f>CN_Summary_fuelprice!J34*(1-CN_Summary_taxrate!J34)</f>
        <v>0</v>
      </c>
      <c r="K34" s="124">
        <f>CN_Summary_fuelprice!K34*(1-CN_Summary_taxrate!K34)</f>
        <v>0</v>
      </c>
      <c r="L34" s="124">
        <f>CN_Summary_fuelprice!L34*(1-CN_Summary_taxrate!L34)</f>
        <v>0</v>
      </c>
      <c r="M34" s="124">
        <f>CN_Summary_fuelprice!M34*(1-CN_Summary_taxrate!M34)</f>
        <v>0</v>
      </c>
      <c r="N34" s="124">
        <f>CN_Summary_fuelprice!N34*(1-CN_Summary_taxrate!N34)</f>
        <v>0</v>
      </c>
      <c r="O34" s="124">
        <f>CN_Summary_fuelprice!O34*(1-CN_Summary_taxrate!O34)</f>
        <v>0</v>
      </c>
      <c r="P34" s="124">
        <f>CN_Summary_fuelprice!P34*(1-CN_Summary_taxrate!P34)</f>
        <v>0</v>
      </c>
      <c r="Q34" s="124">
        <f>CN_Summary_fuelprice!Q34*(1-CN_Summary_taxrate!Q34)</f>
        <v>0</v>
      </c>
      <c r="R34" s="124">
        <f>CN_Summary_fuelprice!R34*(1-CN_Summary_taxrate!R34)</f>
        <v>0</v>
      </c>
      <c r="S34" s="124">
        <f>CN_Summary_fuelprice!S34*(1-CN_Summary_taxrate!S34)</f>
        <v>0</v>
      </c>
      <c r="T34" s="124">
        <f>CN_Summary_fuelprice!T34*(1-CN_Summary_taxrate!T34)</f>
        <v>0</v>
      </c>
      <c r="U34" s="124">
        <f>CN_Summary_fuelprice!U34*(1-CN_Summary_taxrate!U34)</f>
        <v>0</v>
      </c>
      <c r="V34" s="124">
        <f>CN_Summary_fuelprice!V34*(1-CN_Summary_taxrate!V34)</f>
        <v>0</v>
      </c>
      <c r="W34" s="124">
        <f>CN_Summary_fuelprice!W34*(1-CN_Summary_taxrate!W34)</f>
        <v>0</v>
      </c>
      <c r="X34" s="124">
        <f>CN_Summary_fuelprice!X34*(1-CN_Summary_taxrate!X34)</f>
        <v>0</v>
      </c>
      <c r="Y34" s="124">
        <f>CN_Summary_fuelprice!Y34*(1-CN_Summary_taxrate!Y34)</f>
        <v>0</v>
      </c>
      <c r="Z34" s="124">
        <f>CN_Summary_fuelprice!Z34*(1-CN_Summary_taxrate!Z34)</f>
        <v>0</v>
      </c>
      <c r="AA34" s="124">
        <f>CN_Summary_fuelprice!AA34*(1-CN_Summary_taxrate!AA34)</f>
        <v>0</v>
      </c>
      <c r="AB34" s="124">
        <f>CN_Summary_fuelprice!AB34*(1-CN_Summary_taxrate!AB34)</f>
        <v>0</v>
      </c>
      <c r="AC34" s="124">
        <f>CN_Summary_fuelprice!AC34*(1-CN_Summary_taxrate!AC34)</f>
        <v>0</v>
      </c>
      <c r="AD34" s="124">
        <f>CN_Summary_fuelprice!AD34*(1-CN_Summary_taxrate!AD34)</f>
        <v>0</v>
      </c>
      <c r="AE34" s="124">
        <f>CN_Summary_fuelprice!AE34*(1-CN_Summary_taxrate!AE34)</f>
        <v>0</v>
      </c>
      <c r="AF34" s="124">
        <f>CN_Summary_fuelprice!AF34*(1-CN_Summary_taxrate!AF34)</f>
        <v>0</v>
      </c>
      <c r="AG34" s="124">
        <f>CN_Summary_fuelprice!AG34*(1-CN_Summary_taxrate!AG34)</f>
        <v>0</v>
      </c>
      <c r="AH34" s="124">
        <f>CN_Summary_fuelprice!AH34*(1-CN_Summary_taxrate!AH34)</f>
        <v>0</v>
      </c>
      <c r="AI34" s="124">
        <f>CN_Summary_fuelprice!AI34*(1-CN_Summary_taxrate!AI34)</f>
        <v>0</v>
      </c>
      <c r="AJ34" s="124">
        <f>CN_Summary_fuelprice!AJ34*(1-CN_Summary_taxrate!AJ34)</f>
        <v>0</v>
      </c>
      <c r="AK34" s="124">
        <f>CN_Summary_fuelprice!AK34*(1-CN_Summary_taxrate!AK34)</f>
        <v>0</v>
      </c>
      <c r="AL34" s="124">
        <f>CN_Summary_fuelprice!AL34*(1-CN_Summary_taxrate!AL34)</f>
        <v>0</v>
      </c>
      <c r="AM34" s="124">
        <f>CN_Summary_fuelprice!AM34*(1-CN_Summary_taxrate!AM34)</f>
        <v>0</v>
      </c>
      <c r="AN34" s="124">
        <f>CN_Summary_fuelprice!AN34*(1-CN_Summary_taxrate!AN34)</f>
        <v>0</v>
      </c>
      <c r="AO34" s="124">
        <f>CN_Summary_fuelprice!AO34*(1-CN_Summary_taxrate!AO34)</f>
        <v>0</v>
      </c>
      <c r="AP34" s="124">
        <f>CN_Summary_fuelprice!AP34*(1-CN_Summary_taxrate!AP34)</f>
        <v>0</v>
      </c>
      <c r="AQ34" s="124">
        <f>CN_Summary_fuelprice!AQ34*(1-CN_Summary_taxrate!AQ34)</f>
        <v>0</v>
      </c>
      <c r="AR34" s="124">
        <f>CN_Summary_fuelprice!AR34*(1-CN_Summary_taxrate!AR34)</f>
        <v>0</v>
      </c>
      <c r="AS34" s="124">
        <f>CN_Summary_fuelprice!AS34*(1-CN_Summary_taxrate!AS34)</f>
        <v>0</v>
      </c>
      <c r="AT34" s="124">
        <f>CN_Summary_fuelprice!AT34*(1-CN_Summary_taxrate!AT34)</f>
        <v>0</v>
      </c>
      <c r="AU34" s="124">
        <f>CN_Summary_fuelprice!AU34*(1-CN_Summary_taxrate!AU34)</f>
        <v>0</v>
      </c>
    </row>
    <row r="35" spans="1:47" ht="18.75" customHeight="1">
      <c r="A35" s="101" t="s">
        <v>3669</v>
      </c>
      <c r="B35" s="124">
        <f>CN_Summary_fuelprice!B35*(1-CN_Summary_taxrate!B35)</f>
        <v>0</v>
      </c>
      <c r="C35" s="124">
        <f>CN_Summary_fuelprice!C35*(1-CN_Summary_taxrate!C35)</f>
        <v>0</v>
      </c>
      <c r="D35" s="124">
        <f>CN_Summary_fuelprice!D35*(1-CN_Summary_taxrate!D35)</f>
        <v>0</v>
      </c>
      <c r="E35" s="124">
        <f>CN_Summary_fuelprice!E35*(1-CN_Summary_taxrate!E35)</f>
        <v>0</v>
      </c>
      <c r="F35" s="124">
        <f>CN_Summary_fuelprice!F35*(1-CN_Summary_taxrate!F35)</f>
        <v>0</v>
      </c>
      <c r="G35" s="124">
        <f>CN_Summary_fuelprice!G35*(1-CN_Summary_taxrate!G35)</f>
        <v>4.8485271526486001E-7</v>
      </c>
      <c r="H35" s="124">
        <f>CN_Summary_fuelprice!H35*(1-CN_Summary_taxrate!H35)</f>
        <v>4.8556361087913982E-7</v>
      </c>
      <c r="I35" s="124">
        <f>CN_Summary_fuelprice!I35*(1-CN_Summary_taxrate!I35)</f>
        <v>4.8627554881525972E-7</v>
      </c>
      <c r="J35" s="124">
        <f>CN_Summary_fuelprice!J35*(1-CN_Summary_taxrate!J35)</f>
        <v>4.8698748675137972E-7</v>
      </c>
      <c r="K35" s="124">
        <f>CN_Summary_fuelprice!K35*(1-CN_Summary_taxrate!K35)</f>
        <v>4.8841136262361952E-7</v>
      </c>
      <c r="L35" s="124">
        <f>CN_Summary_fuelprice!L35*(1-CN_Summary_taxrate!L35)</f>
        <v>4.8912330055973942E-7</v>
      </c>
      <c r="M35" s="124">
        <f>CN_Summary_fuelprice!M35*(1-CN_Summary_taxrate!M35)</f>
        <v>4.9054717643197932E-7</v>
      </c>
      <c r="N35" s="124">
        <f>CN_Summary_fuelprice!N35*(1-CN_Summary_taxrate!N35)</f>
        <v>4.9125911436809922E-7</v>
      </c>
      <c r="O35" s="124">
        <f>CN_Summary_fuelprice!O35*(1-CN_Summary_taxrate!O35)</f>
        <v>4.9268299024033912E-7</v>
      </c>
      <c r="P35" s="124">
        <f>CN_Summary_fuelprice!P35*(1-CN_Summary_taxrate!P35)</f>
        <v>4.9339492817645902E-7</v>
      </c>
      <c r="Q35" s="124">
        <f>CN_Summary_fuelprice!Q35*(1-CN_Summary_taxrate!Q35)</f>
        <v>4.9481880404869892E-7</v>
      </c>
      <c r="R35" s="124">
        <f>CN_Summary_fuelprice!R35*(1-CN_Summary_taxrate!R35)</f>
        <v>4.9624267992093883E-7</v>
      </c>
      <c r="S35" s="124">
        <f>CN_Summary_fuelprice!S35*(1-CN_Summary_taxrate!S35)</f>
        <v>4.9695461785705883E-7</v>
      </c>
      <c r="T35" s="124">
        <f>CN_Summary_fuelprice!T35*(1-CN_Summary_taxrate!T35)</f>
        <v>4.9837849372929874E-7</v>
      </c>
      <c r="U35" s="124">
        <f>CN_Summary_fuelprice!U35*(1-CN_Summary_taxrate!U35)</f>
        <v>4.9980236960153864E-7</v>
      </c>
      <c r="V35" s="124">
        <f>CN_Summary_fuelprice!V35*(1-CN_Summary_taxrate!V35)</f>
        <v>5.0051501522944403E-7</v>
      </c>
      <c r="W35" s="124">
        <f>CN_Summary_fuelprice!W35*(1-CN_Summary_taxrate!W35)</f>
        <v>5.0193889110168372E-7</v>
      </c>
      <c r="X35" s="124">
        <f>CN_Summary_fuelprice!X35*(1-CN_Summary_taxrate!X35)</f>
        <v>5.0336276697392373E-7</v>
      </c>
      <c r="Y35" s="124">
        <f>CN_Summary_fuelprice!Y35*(1-CN_Summary_taxrate!Y35)</f>
        <v>5.0407470491004363E-7</v>
      </c>
      <c r="Z35" s="124">
        <f>CN_Summary_fuelprice!Z35*(1-CN_Summary_taxrate!Z35)</f>
        <v>5.0549858078228353E-7</v>
      </c>
      <c r="AA35" s="124">
        <f>CN_Summary_fuelprice!AA35*(1-CN_Summary_taxrate!AA35)</f>
        <v>5.0692245665452343E-7</v>
      </c>
      <c r="AB35" s="124">
        <f>CN_Summary_fuelprice!AB35*(1-CN_Summary_taxrate!AB35)</f>
        <v>5.0834633252676323E-7</v>
      </c>
      <c r="AC35" s="124">
        <f>CN_Summary_fuelprice!AC35*(1-CN_Summary_taxrate!AC35)</f>
        <v>5.0977020839900292E-7</v>
      </c>
      <c r="AD35" s="124">
        <f>CN_Summary_fuelprice!AD35*(1-CN_Summary_taxrate!AD35)</f>
        <v>5.1119408427124293E-7</v>
      </c>
      <c r="AE35" s="124">
        <f>CN_Summary_fuelprice!AE35*(1-CN_Summary_taxrate!AE35)</f>
        <v>5.1261796014348283E-7</v>
      </c>
      <c r="AF35" s="124">
        <f>CN_Summary_fuelprice!AF35*(1-CN_Summary_taxrate!AF35)</f>
        <v>5.1404183601572274E-7</v>
      </c>
      <c r="AG35" s="124">
        <f>CN_Summary_fuelprice!AG35*(1-CN_Summary_taxrate!AG35)</f>
        <v>5.1546571188796253E-7</v>
      </c>
      <c r="AH35" s="124">
        <f>CN_Summary_fuelprice!AH35*(1-CN_Summary_taxrate!AH35)</f>
        <v>5.1689029545198772E-7</v>
      </c>
      <c r="AI35" s="124">
        <f>CN_Summary_fuelprice!AI35*(1-CN_Summary_taxrate!AI35)</f>
        <v>5.1831417132422751E-7</v>
      </c>
      <c r="AJ35" s="124">
        <f>CN_Summary_fuelprice!AJ35*(1-CN_Summary_taxrate!AJ35)</f>
        <v>5.1973804719646742E-7</v>
      </c>
      <c r="AK35" s="124">
        <f>CN_Summary_fuelprice!AK35*(1-CN_Summary_taxrate!AK35)</f>
        <v>5.2116192306870743E-7</v>
      </c>
      <c r="AL35" s="124">
        <f>CN_Summary_fuelprice!AL35*(1-CN_Summary_taxrate!AL35)</f>
        <v>5.2258588901081072E-7</v>
      </c>
      <c r="AM35" s="124">
        <f>CN_Summary_fuelprice!AM35*(1-CN_Summary_taxrate!AM35)</f>
        <v>5.240099005727154E-7</v>
      </c>
      <c r="AN35" s="124">
        <f>CN_Summary_fuelprice!AN35*(1-CN_Summary_taxrate!AN35)</f>
        <v>5.2543391796204455E-7</v>
      </c>
      <c r="AO35" s="124">
        <f>CN_Summary_fuelprice!AO35*(1-CN_Summary_taxrate!AO35)</f>
        <v>5.2685793589660689E-7</v>
      </c>
      <c r="AP35" s="124">
        <f>CN_Summary_fuelprice!AP35*(1-CN_Summary_taxrate!AP35)</f>
        <v>5.2828194685555551E-7</v>
      </c>
      <c r="AQ35" s="124">
        <f>CN_Summary_fuelprice!AQ35*(1-CN_Summary_taxrate!AQ35)</f>
        <v>5.2970594055344988E-7</v>
      </c>
      <c r="AR35" s="124">
        <f>CN_Summary_fuelprice!AR35*(1-CN_Summary_taxrate!AR35)</f>
        <v>5.3112990334517634E-7</v>
      </c>
      <c r="AS35" s="124">
        <f>CN_Summary_fuelprice!AS35*(1-CN_Summary_taxrate!AS35)</f>
        <v>5.3255381756527492E-7</v>
      </c>
      <c r="AT35" s="124">
        <f>CN_Summary_fuelprice!AT35*(1-CN_Summary_taxrate!AT35)</f>
        <v>5.3397782808287659E-7</v>
      </c>
      <c r="AU35" s="124">
        <f>CN_Summary_fuelprice!AU35*(1-CN_Summary_taxrate!AU35)</f>
        <v>5.3540183915232034E-7</v>
      </c>
    </row>
    <row r="36" spans="1:47" ht="18.75" customHeight="1">
      <c r="A36" s="101" t="s">
        <v>3670</v>
      </c>
      <c r="B36" s="124">
        <f>CN_Summary_fuelprice!B36*(1-CN_Summary_taxrate!B36)</f>
        <v>0</v>
      </c>
      <c r="C36" s="124">
        <f>CN_Summary_fuelprice!C36*(1-CN_Summary_taxrate!C36)</f>
        <v>0</v>
      </c>
      <c r="D36" s="124">
        <f>CN_Summary_fuelprice!D36*(1-CN_Summary_taxrate!D36)</f>
        <v>0</v>
      </c>
      <c r="E36" s="124">
        <f>CN_Summary_fuelprice!E36*(1-CN_Summary_taxrate!E36)</f>
        <v>0</v>
      </c>
      <c r="F36" s="124">
        <f>CN_Summary_fuelprice!F36*(1-CN_Summary_taxrate!F36)</f>
        <v>0</v>
      </c>
      <c r="G36" s="124">
        <f>CN_Summary_fuelprice!G36*(1-CN_Summary_taxrate!G36)</f>
        <v>0</v>
      </c>
      <c r="H36" s="124">
        <f>CN_Summary_fuelprice!H36*(1-CN_Summary_taxrate!H36)</f>
        <v>0</v>
      </c>
      <c r="I36" s="124">
        <f>CN_Summary_fuelprice!I36*(1-CN_Summary_taxrate!I36)</f>
        <v>0</v>
      </c>
      <c r="J36" s="124">
        <f>CN_Summary_fuelprice!J36*(1-CN_Summary_taxrate!J36)</f>
        <v>0</v>
      </c>
      <c r="K36" s="124">
        <f>CN_Summary_fuelprice!K36*(1-CN_Summary_taxrate!K36)</f>
        <v>0</v>
      </c>
      <c r="L36" s="124">
        <f>CN_Summary_fuelprice!L36*(1-CN_Summary_taxrate!L36)</f>
        <v>0</v>
      </c>
      <c r="M36" s="124">
        <f>CN_Summary_fuelprice!M36*(1-CN_Summary_taxrate!M36)</f>
        <v>0</v>
      </c>
      <c r="N36" s="124">
        <f>CN_Summary_fuelprice!N36*(1-CN_Summary_taxrate!N36)</f>
        <v>0</v>
      </c>
      <c r="O36" s="124">
        <f>CN_Summary_fuelprice!O36*(1-CN_Summary_taxrate!O36)</f>
        <v>0</v>
      </c>
      <c r="P36" s="124">
        <f>CN_Summary_fuelprice!P36*(1-CN_Summary_taxrate!P36)</f>
        <v>0</v>
      </c>
      <c r="Q36" s="124">
        <f>CN_Summary_fuelprice!Q36*(1-CN_Summary_taxrate!Q36)</f>
        <v>0</v>
      </c>
      <c r="R36" s="124">
        <f>CN_Summary_fuelprice!R36*(1-CN_Summary_taxrate!R36)</f>
        <v>0</v>
      </c>
      <c r="S36" s="124">
        <f>CN_Summary_fuelprice!S36*(1-CN_Summary_taxrate!S36)</f>
        <v>0</v>
      </c>
      <c r="T36" s="124">
        <f>CN_Summary_fuelprice!T36*(1-CN_Summary_taxrate!T36)</f>
        <v>0</v>
      </c>
      <c r="U36" s="124">
        <f>CN_Summary_fuelprice!U36*(1-CN_Summary_taxrate!U36)</f>
        <v>0</v>
      </c>
      <c r="V36" s="124">
        <f>CN_Summary_fuelprice!V36*(1-CN_Summary_taxrate!V36)</f>
        <v>0</v>
      </c>
      <c r="W36" s="124">
        <f>CN_Summary_fuelprice!W36*(1-CN_Summary_taxrate!W36)</f>
        <v>0</v>
      </c>
      <c r="X36" s="124">
        <f>CN_Summary_fuelprice!X36*(1-CN_Summary_taxrate!X36)</f>
        <v>0</v>
      </c>
      <c r="Y36" s="124">
        <f>CN_Summary_fuelprice!Y36*(1-CN_Summary_taxrate!Y36)</f>
        <v>0</v>
      </c>
      <c r="Z36" s="124">
        <f>CN_Summary_fuelprice!Z36*(1-CN_Summary_taxrate!Z36)</f>
        <v>0</v>
      </c>
      <c r="AA36" s="124">
        <f>CN_Summary_fuelprice!AA36*(1-CN_Summary_taxrate!AA36)</f>
        <v>0</v>
      </c>
      <c r="AB36" s="124">
        <f>CN_Summary_fuelprice!AB36*(1-CN_Summary_taxrate!AB36)</f>
        <v>0</v>
      </c>
      <c r="AC36" s="124">
        <f>CN_Summary_fuelprice!AC36*(1-CN_Summary_taxrate!AC36)</f>
        <v>0</v>
      </c>
      <c r="AD36" s="124">
        <f>CN_Summary_fuelprice!AD36*(1-CN_Summary_taxrate!AD36)</f>
        <v>0</v>
      </c>
      <c r="AE36" s="124">
        <f>CN_Summary_fuelprice!AE36*(1-CN_Summary_taxrate!AE36)</f>
        <v>0</v>
      </c>
      <c r="AF36" s="124">
        <f>CN_Summary_fuelprice!AF36*(1-CN_Summary_taxrate!AF36)</f>
        <v>0</v>
      </c>
      <c r="AG36" s="124">
        <f>CN_Summary_fuelprice!AG36*(1-CN_Summary_taxrate!AG36)</f>
        <v>0</v>
      </c>
      <c r="AH36" s="124">
        <f>CN_Summary_fuelprice!AH36*(1-CN_Summary_taxrate!AH36)</f>
        <v>0</v>
      </c>
      <c r="AI36" s="124">
        <f>CN_Summary_fuelprice!AI36*(1-CN_Summary_taxrate!AI36)</f>
        <v>0</v>
      </c>
      <c r="AJ36" s="124">
        <f>CN_Summary_fuelprice!AJ36*(1-CN_Summary_taxrate!AJ36)</f>
        <v>0</v>
      </c>
      <c r="AK36" s="124">
        <f>CN_Summary_fuelprice!AK36*(1-CN_Summary_taxrate!AK36)</f>
        <v>0</v>
      </c>
      <c r="AL36" s="124">
        <f>CN_Summary_fuelprice!AL36*(1-CN_Summary_taxrate!AL36)</f>
        <v>0</v>
      </c>
      <c r="AM36" s="124">
        <f>CN_Summary_fuelprice!AM36*(1-CN_Summary_taxrate!AM36)</f>
        <v>0</v>
      </c>
      <c r="AN36" s="124">
        <f>CN_Summary_fuelprice!AN36*(1-CN_Summary_taxrate!AN36)</f>
        <v>0</v>
      </c>
      <c r="AO36" s="124">
        <f>CN_Summary_fuelprice!AO36*(1-CN_Summary_taxrate!AO36)</f>
        <v>0</v>
      </c>
      <c r="AP36" s="124">
        <f>CN_Summary_fuelprice!AP36*(1-CN_Summary_taxrate!AP36)</f>
        <v>0</v>
      </c>
      <c r="AQ36" s="124">
        <f>CN_Summary_fuelprice!AQ36*(1-CN_Summary_taxrate!AQ36)</f>
        <v>0</v>
      </c>
      <c r="AR36" s="124">
        <f>CN_Summary_fuelprice!AR36*(1-CN_Summary_taxrate!AR36)</f>
        <v>0</v>
      </c>
      <c r="AS36" s="124">
        <f>CN_Summary_fuelprice!AS36*(1-CN_Summary_taxrate!AS36)</f>
        <v>0</v>
      </c>
      <c r="AT36" s="124">
        <f>CN_Summary_fuelprice!AT36*(1-CN_Summary_taxrate!AT36)</f>
        <v>0</v>
      </c>
      <c r="AU36" s="124">
        <f>CN_Summary_fuelprice!AU36*(1-CN_Summary_taxrate!AU36)</f>
        <v>0</v>
      </c>
    </row>
    <row r="37" spans="1:47" ht="18.75" customHeight="1">
      <c r="A37" s="101" t="s">
        <v>3671</v>
      </c>
      <c r="B37" s="124">
        <f>CN_Summary_fuelprice!B37*(1-CN_Summary_taxrate!B37)</f>
        <v>0</v>
      </c>
      <c r="C37" s="124">
        <f>CN_Summary_fuelprice!C37*(1-CN_Summary_taxrate!C37)</f>
        <v>0</v>
      </c>
      <c r="D37" s="124">
        <f>CN_Summary_fuelprice!D37*(1-CN_Summary_taxrate!D37)</f>
        <v>0</v>
      </c>
      <c r="E37" s="124">
        <f>CN_Summary_fuelprice!E37*(1-CN_Summary_taxrate!E37)</f>
        <v>0</v>
      </c>
      <c r="F37" s="124">
        <f>CN_Summary_fuelprice!F37*(1-CN_Summary_taxrate!F37)</f>
        <v>0</v>
      </c>
      <c r="G37" s="124">
        <f>CN_Summary_fuelprice!G37*(1-CN_Summary_taxrate!G37)</f>
        <v>0</v>
      </c>
      <c r="H37" s="124">
        <f>CN_Summary_fuelprice!H37*(1-CN_Summary_taxrate!H37)</f>
        <v>0</v>
      </c>
      <c r="I37" s="124">
        <f>CN_Summary_fuelprice!I37*(1-CN_Summary_taxrate!I37)</f>
        <v>0</v>
      </c>
      <c r="J37" s="124">
        <f>CN_Summary_fuelprice!J37*(1-CN_Summary_taxrate!J37)</f>
        <v>0</v>
      </c>
      <c r="K37" s="124">
        <f>CN_Summary_fuelprice!K37*(1-CN_Summary_taxrate!K37)</f>
        <v>0</v>
      </c>
      <c r="L37" s="124">
        <f>CN_Summary_fuelprice!L37*(1-CN_Summary_taxrate!L37)</f>
        <v>0</v>
      </c>
      <c r="M37" s="124">
        <f>CN_Summary_fuelprice!M37*(1-CN_Summary_taxrate!M37)</f>
        <v>0</v>
      </c>
      <c r="N37" s="124">
        <f>CN_Summary_fuelprice!N37*(1-CN_Summary_taxrate!N37)</f>
        <v>0</v>
      </c>
      <c r="O37" s="124">
        <f>CN_Summary_fuelprice!O37*(1-CN_Summary_taxrate!O37)</f>
        <v>0</v>
      </c>
      <c r="P37" s="124">
        <f>CN_Summary_fuelprice!P37*(1-CN_Summary_taxrate!P37)</f>
        <v>0</v>
      </c>
      <c r="Q37" s="124">
        <f>CN_Summary_fuelprice!Q37*(1-CN_Summary_taxrate!Q37)</f>
        <v>0</v>
      </c>
      <c r="R37" s="124">
        <f>CN_Summary_fuelprice!R37*(1-CN_Summary_taxrate!R37)</f>
        <v>0</v>
      </c>
      <c r="S37" s="124">
        <f>CN_Summary_fuelprice!S37*(1-CN_Summary_taxrate!S37)</f>
        <v>0</v>
      </c>
      <c r="T37" s="124">
        <f>CN_Summary_fuelprice!T37*(1-CN_Summary_taxrate!T37)</f>
        <v>0</v>
      </c>
      <c r="U37" s="124">
        <f>CN_Summary_fuelprice!U37*(1-CN_Summary_taxrate!U37)</f>
        <v>0</v>
      </c>
      <c r="V37" s="124">
        <f>CN_Summary_fuelprice!V37*(1-CN_Summary_taxrate!V37)</f>
        <v>0</v>
      </c>
      <c r="W37" s="124">
        <f>CN_Summary_fuelprice!W37*(1-CN_Summary_taxrate!W37)</f>
        <v>0</v>
      </c>
      <c r="X37" s="124">
        <f>CN_Summary_fuelprice!X37*(1-CN_Summary_taxrate!X37)</f>
        <v>0</v>
      </c>
      <c r="Y37" s="124">
        <f>CN_Summary_fuelprice!Y37*(1-CN_Summary_taxrate!Y37)</f>
        <v>0</v>
      </c>
      <c r="Z37" s="124">
        <f>CN_Summary_fuelprice!Z37*(1-CN_Summary_taxrate!Z37)</f>
        <v>0</v>
      </c>
      <c r="AA37" s="124">
        <f>CN_Summary_fuelprice!AA37*(1-CN_Summary_taxrate!AA37)</f>
        <v>0</v>
      </c>
      <c r="AB37" s="124">
        <f>CN_Summary_fuelprice!AB37*(1-CN_Summary_taxrate!AB37)</f>
        <v>0</v>
      </c>
      <c r="AC37" s="124">
        <f>CN_Summary_fuelprice!AC37*(1-CN_Summary_taxrate!AC37)</f>
        <v>0</v>
      </c>
      <c r="AD37" s="124">
        <f>CN_Summary_fuelprice!AD37*(1-CN_Summary_taxrate!AD37)</f>
        <v>0</v>
      </c>
      <c r="AE37" s="124">
        <f>CN_Summary_fuelprice!AE37*(1-CN_Summary_taxrate!AE37)</f>
        <v>0</v>
      </c>
      <c r="AF37" s="124">
        <f>CN_Summary_fuelprice!AF37*(1-CN_Summary_taxrate!AF37)</f>
        <v>0</v>
      </c>
      <c r="AG37" s="124">
        <f>CN_Summary_fuelprice!AG37*(1-CN_Summary_taxrate!AG37)</f>
        <v>0</v>
      </c>
      <c r="AH37" s="124">
        <f>CN_Summary_fuelprice!AH37*(1-CN_Summary_taxrate!AH37)</f>
        <v>0</v>
      </c>
      <c r="AI37" s="124">
        <f>CN_Summary_fuelprice!AI37*(1-CN_Summary_taxrate!AI37)</f>
        <v>0</v>
      </c>
      <c r="AJ37" s="124">
        <f>CN_Summary_fuelprice!AJ37*(1-CN_Summary_taxrate!AJ37)</f>
        <v>0</v>
      </c>
      <c r="AK37" s="124">
        <f>CN_Summary_fuelprice!AK37*(1-CN_Summary_taxrate!AK37)</f>
        <v>0</v>
      </c>
      <c r="AL37" s="124">
        <f>CN_Summary_fuelprice!AL37*(1-CN_Summary_taxrate!AL37)</f>
        <v>0</v>
      </c>
      <c r="AM37" s="124">
        <f>CN_Summary_fuelprice!AM37*(1-CN_Summary_taxrate!AM37)</f>
        <v>0</v>
      </c>
      <c r="AN37" s="124">
        <f>CN_Summary_fuelprice!AN37*(1-CN_Summary_taxrate!AN37)</f>
        <v>0</v>
      </c>
      <c r="AO37" s="124">
        <f>CN_Summary_fuelprice!AO37*(1-CN_Summary_taxrate!AO37)</f>
        <v>0</v>
      </c>
      <c r="AP37" s="124">
        <f>CN_Summary_fuelprice!AP37*(1-CN_Summary_taxrate!AP37)</f>
        <v>0</v>
      </c>
      <c r="AQ37" s="124">
        <f>CN_Summary_fuelprice!AQ37*(1-CN_Summary_taxrate!AQ37)</f>
        <v>0</v>
      </c>
      <c r="AR37" s="124">
        <f>CN_Summary_fuelprice!AR37*(1-CN_Summary_taxrate!AR37)</f>
        <v>0</v>
      </c>
      <c r="AS37" s="124">
        <f>CN_Summary_fuelprice!AS37*(1-CN_Summary_taxrate!AS37)</f>
        <v>0</v>
      </c>
      <c r="AT37" s="124">
        <f>CN_Summary_fuelprice!AT37*(1-CN_Summary_taxrate!AT37)</f>
        <v>0</v>
      </c>
      <c r="AU37" s="124">
        <f>CN_Summary_fuelprice!AU37*(1-CN_Summary_taxrate!AU37)</f>
        <v>0</v>
      </c>
    </row>
    <row r="38" spans="1:47" ht="18.75" customHeight="1">
      <c r="A38" s="101" t="s">
        <v>3672</v>
      </c>
      <c r="B38" s="124">
        <f>CN_Summary_fuelprice!B38*(1-CN_Summary_taxrate!B38)</f>
        <v>0</v>
      </c>
      <c r="C38" s="124">
        <f>CN_Summary_fuelprice!C38*(1-CN_Summary_taxrate!C38)</f>
        <v>0</v>
      </c>
      <c r="D38" s="124">
        <f>CN_Summary_fuelprice!D38*(1-CN_Summary_taxrate!D38)</f>
        <v>0</v>
      </c>
      <c r="E38" s="124">
        <f>CN_Summary_fuelprice!E38*(1-CN_Summary_taxrate!E38)</f>
        <v>0</v>
      </c>
      <c r="F38" s="124">
        <f>CN_Summary_fuelprice!F38*(1-CN_Summary_taxrate!F38)</f>
        <v>0</v>
      </c>
      <c r="G38" s="124">
        <f>CN_Summary_fuelprice!G38*(1-CN_Summary_taxrate!G38)</f>
        <v>0</v>
      </c>
      <c r="H38" s="124">
        <f>CN_Summary_fuelprice!H38*(1-CN_Summary_taxrate!H38)</f>
        <v>0</v>
      </c>
      <c r="I38" s="124">
        <f>CN_Summary_fuelprice!I38*(1-CN_Summary_taxrate!I38)</f>
        <v>0</v>
      </c>
      <c r="J38" s="124">
        <f>CN_Summary_fuelprice!J38*(1-CN_Summary_taxrate!J38)</f>
        <v>0</v>
      </c>
      <c r="K38" s="124">
        <f>CN_Summary_fuelprice!K38*(1-CN_Summary_taxrate!K38)</f>
        <v>0</v>
      </c>
      <c r="L38" s="124">
        <f>CN_Summary_fuelprice!L38*(1-CN_Summary_taxrate!L38)</f>
        <v>0</v>
      </c>
      <c r="M38" s="124">
        <f>CN_Summary_fuelprice!M38*(1-CN_Summary_taxrate!M38)</f>
        <v>0</v>
      </c>
      <c r="N38" s="124">
        <f>CN_Summary_fuelprice!N38*(1-CN_Summary_taxrate!N38)</f>
        <v>0</v>
      </c>
      <c r="O38" s="124">
        <f>CN_Summary_fuelprice!O38*(1-CN_Summary_taxrate!O38)</f>
        <v>0</v>
      </c>
      <c r="P38" s="124">
        <f>CN_Summary_fuelprice!P38*(1-CN_Summary_taxrate!P38)</f>
        <v>0</v>
      </c>
      <c r="Q38" s="124">
        <f>CN_Summary_fuelprice!Q38*(1-CN_Summary_taxrate!Q38)</f>
        <v>0</v>
      </c>
      <c r="R38" s="124">
        <f>CN_Summary_fuelprice!R38*(1-CN_Summary_taxrate!R38)</f>
        <v>0</v>
      </c>
      <c r="S38" s="124">
        <f>CN_Summary_fuelprice!S38*(1-CN_Summary_taxrate!S38)</f>
        <v>0</v>
      </c>
      <c r="T38" s="124">
        <f>CN_Summary_fuelprice!T38*(1-CN_Summary_taxrate!T38)</f>
        <v>0</v>
      </c>
      <c r="U38" s="124">
        <f>CN_Summary_fuelprice!U38*(1-CN_Summary_taxrate!U38)</f>
        <v>0</v>
      </c>
      <c r="V38" s="124">
        <f>CN_Summary_fuelprice!V38*(1-CN_Summary_taxrate!V38)</f>
        <v>0</v>
      </c>
      <c r="W38" s="124">
        <f>CN_Summary_fuelprice!W38*(1-CN_Summary_taxrate!W38)</f>
        <v>0</v>
      </c>
      <c r="X38" s="124">
        <f>CN_Summary_fuelprice!X38*(1-CN_Summary_taxrate!X38)</f>
        <v>0</v>
      </c>
      <c r="Y38" s="124">
        <f>CN_Summary_fuelprice!Y38*(1-CN_Summary_taxrate!Y38)</f>
        <v>0</v>
      </c>
      <c r="Z38" s="124">
        <f>CN_Summary_fuelprice!Z38*(1-CN_Summary_taxrate!Z38)</f>
        <v>0</v>
      </c>
      <c r="AA38" s="124">
        <f>CN_Summary_fuelprice!AA38*(1-CN_Summary_taxrate!AA38)</f>
        <v>0</v>
      </c>
      <c r="AB38" s="124">
        <f>CN_Summary_fuelprice!AB38*(1-CN_Summary_taxrate!AB38)</f>
        <v>0</v>
      </c>
      <c r="AC38" s="124">
        <f>CN_Summary_fuelprice!AC38*(1-CN_Summary_taxrate!AC38)</f>
        <v>0</v>
      </c>
      <c r="AD38" s="124">
        <f>CN_Summary_fuelprice!AD38*(1-CN_Summary_taxrate!AD38)</f>
        <v>0</v>
      </c>
      <c r="AE38" s="124">
        <f>CN_Summary_fuelprice!AE38*(1-CN_Summary_taxrate!AE38)</f>
        <v>0</v>
      </c>
      <c r="AF38" s="124">
        <f>CN_Summary_fuelprice!AF38*(1-CN_Summary_taxrate!AF38)</f>
        <v>0</v>
      </c>
      <c r="AG38" s="124">
        <f>CN_Summary_fuelprice!AG38*(1-CN_Summary_taxrate!AG38)</f>
        <v>0</v>
      </c>
      <c r="AH38" s="124">
        <f>CN_Summary_fuelprice!AH38*(1-CN_Summary_taxrate!AH38)</f>
        <v>0</v>
      </c>
      <c r="AI38" s="124">
        <f>CN_Summary_fuelprice!AI38*(1-CN_Summary_taxrate!AI38)</f>
        <v>0</v>
      </c>
      <c r="AJ38" s="124">
        <f>CN_Summary_fuelprice!AJ38*(1-CN_Summary_taxrate!AJ38)</f>
        <v>0</v>
      </c>
      <c r="AK38" s="124">
        <f>CN_Summary_fuelprice!AK38*(1-CN_Summary_taxrate!AK38)</f>
        <v>0</v>
      </c>
      <c r="AL38" s="124">
        <f>CN_Summary_fuelprice!AL38*(1-CN_Summary_taxrate!AL38)</f>
        <v>0</v>
      </c>
      <c r="AM38" s="124">
        <f>CN_Summary_fuelprice!AM38*(1-CN_Summary_taxrate!AM38)</f>
        <v>0</v>
      </c>
      <c r="AN38" s="124">
        <f>CN_Summary_fuelprice!AN38*(1-CN_Summary_taxrate!AN38)</f>
        <v>0</v>
      </c>
      <c r="AO38" s="124">
        <f>CN_Summary_fuelprice!AO38*(1-CN_Summary_taxrate!AO38)</f>
        <v>0</v>
      </c>
      <c r="AP38" s="124">
        <f>CN_Summary_fuelprice!AP38*(1-CN_Summary_taxrate!AP38)</f>
        <v>0</v>
      </c>
      <c r="AQ38" s="124">
        <f>CN_Summary_fuelprice!AQ38*(1-CN_Summary_taxrate!AQ38)</f>
        <v>0</v>
      </c>
      <c r="AR38" s="124">
        <f>CN_Summary_fuelprice!AR38*(1-CN_Summary_taxrate!AR38)</f>
        <v>0</v>
      </c>
      <c r="AS38" s="124">
        <f>CN_Summary_fuelprice!AS38*(1-CN_Summary_taxrate!AS38)</f>
        <v>0</v>
      </c>
      <c r="AT38" s="124">
        <f>CN_Summary_fuelprice!AT38*(1-CN_Summary_taxrate!AT38)</f>
        <v>0</v>
      </c>
      <c r="AU38" s="124">
        <f>CN_Summary_fuelprice!AU38*(1-CN_Summary_taxrate!AU38)</f>
        <v>0</v>
      </c>
    </row>
    <row r="39" spans="1:47" ht="18.75" customHeight="1">
      <c r="A39" s="101" t="s">
        <v>3673</v>
      </c>
      <c r="B39" s="124">
        <f>CN_Summary_fuelprice!B39*(1-CN_Summary_taxrate!B39)</f>
        <v>0</v>
      </c>
      <c r="C39" s="124">
        <f>CN_Summary_fuelprice!C39*(1-CN_Summary_taxrate!C39)</f>
        <v>0</v>
      </c>
      <c r="D39" s="124">
        <f>CN_Summary_fuelprice!D39*(1-CN_Summary_taxrate!D39)</f>
        <v>0</v>
      </c>
      <c r="E39" s="124">
        <f>CN_Summary_fuelprice!E39*(1-CN_Summary_taxrate!E39)</f>
        <v>0</v>
      </c>
      <c r="F39" s="124">
        <f>CN_Summary_fuelprice!F39*(1-CN_Summary_taxrate!F39)</f>
        <v>0</v>
      </c>
      <c r="G39" s="124">
        <f>CN_Summary_fuelprice!G39*(1-CN_Summary_taxrate!G39)</f>
        <v>0</v>
      </c>
      <c r="H39" s="124">
        <f>CN_Summary_fuelprice!H39*(1-CN_Summary_taxrate!H39)</f>
        <v>0</v>
      </c>
      <c r="I39" s="124">
        <f>CN_Summary_fuelprice!I39*(1-CN_Summary_taxrate!I39)</f>
        <v>0</v>
      </c>
      <c r="J39" s="124">
        <f>CN_Summary_fuelprice!J39*(1-CN_Summary_taxrate!J39)</f>
        <v>0</v>
      </c>
      <c r="K39" s="124">
        <f>CN_Summary_fuelprice!K39*(1-CN_Summary_taxrate!K39)</f>
        <v>0</v>
      </c>
      <c r="L39" s="124">
        <f>CN_Summary_fuelprice!L39*(1-CN_Summary_taxrate!L39)</f>
        <v>0</v>
      </c>
      <c r="M39" s="124">
        <f>CN_Summary_fuelprice!M39*(1-CN_Summary_taxrate!M39)</f>
        <v>0</v>
      </c>
      <c r="N39" s="124">
        <f>CN_Summary_fuelprice!N39*(1-CN_Summary_taxrate!N39)</f>
        <v>0</v>
      </c>
      <c r="O39" s="124">
        <f>CN_Summary_fuelprice!O39*(1-CN_Summary_taxrate!O39)</f>
        <v>0</v>
      </c>
      <c r="P39" s="124">
        <f>CN_Summary_fuelprice!P39*(1-CN_Summary_taxrate!P39)</f>
        <v>0</v>
      </c>
      <c r="Q39" s="124">
        <f>CN_Summary_fuelprice!Q39*(1-CN_Summary_taxrate!Q39)</f>
        <v>0</v>
      </c>
      <c r="R39" s="124">
        <f>CN_Summary_fuelprice!R39*(1-CN_Summary_taxrate!R39)</f>
        <v>0</v>
      </c>
      <c r="S39" s="124">
        <f>CN_Summary_fuelprice!S39*(1-CN_Summary_taxrate!S39)</f>
        <v>0</v>
      </c>
      <c r="T39" s="124">
        <f>CN_Summary_fuelprice!T39*(1-CN_Summary_taxrate!T39)</f>
        <v>0</v>
      </c>
      <c r="U39" s="124">
        <f>CN_Summary_fuelprice!U39*(1-CN_Summary_taxrate!U39)</f>
        <v>0</v>
      </c>
      <c r="V39" s="124">
        <f>CN_Summary_fuelprice!V39*(1-CN_Summary_taxrate!V39)</f>
        <v>0</v>
      </c>
      <c r="W39" s="124">
        <f>CN_Summary_fuelprice!W39*(1-CN_Summary_taxrate!W39)</f>
        <v>0</v>
      </c>
      <c r="X39" s="124">
        <f>CN_Summary_fuelprice!X39*(1-CN_Summary_taxrate!X39)</f>
        <v>0</v>
      </c>
      <c r="Y39" s="124">
        <f>CN_Summary_fuelprice!Y39*(1-CN_Summary_taxrate!Y39)</f>
        <v>0</v>
      </c>
      <c r="Z39" s="124">
        <f>CN_Summary_fuelprice!Z39*(1-CN_Summary_taxrate!Z39)</f>
        <v>0</v>
      </c>
      <c r="AA39" s="124">
        <f>CN_Summary_fuelprice!AA39*(1-CN_Summary_taxrate!AA39)</f>
        <v>0</v>
      </c>
      <c r="AB39" s="124">
        <f>CN_Summary_fuelprice!AB39*(1-CN_Summary_taxrate!AB39)</f>
        <v>0</v>
      </c>
      <c r="AC39" s="124">
        <f>CN_Summary_fuelprice!AC39*(1-CN_Summary_taxrate!AC39)</f>
        <v>0</v>
      </c>
      <c r="AD39" s="124">
        <f>CN_Summary_fuelprice!AD39*(1-CN_Summary_taxrate!AD39)</f>
        <v>0</v>
      </c>
      <c r="AE39" s="124">
        <f>CN_Summary_fuelprice!AE39*(1-CN_Summary_taxrate!AE39)</f>
        <v>0</v>
      </c>
      <c r="AF39" s="124">
        <f>CN_Summary_fuelprice!AF39*(1-CN_Summary_taxrate!AF39)</f>
        <v>0</v>
      </c>
      <c r="AG39" s="124">
        <f>CN_Summary_fuelprice!AG39*(1-CN_Summary_taxrate!AG39)</f>
        <v>0</v>
      </c>
      <c r="AH39" s="124">
        <f>CN_Summary_fuelprice!AH39*(1-CN_Summary_taxrate!AH39)</f>
        <v>0</v>
      </c>
      <c r="AI39" s="124">
        <f>CN_Summary_fuelprice!AI39*(1-CN_Summary_taxrate!AI39)</f>
        <v>0</v>
      </c>
      <c r="AJ39" s="124">
        <f>CN_Summary_fuelprice!AJ39*(1-CN_Summary_taxrate!AJ39)</f>
        <v>0</v>
      </c>
      <c r="AK39" s="124">
        <f>CN_Summary_fuelprice!AK39*(1-CN_Summary_taxrate!AK39)</f>
        <v>0</v>
      </c>
      <c r="AL39" s="124">
        <f>CN_Summary_fuelprice!AL39*(1-CN_Summary_taxrate!AL39)</f>
        <v>0</v>
      </c>
      <c r="AM39" s="124">
        <f>CN_Summary_fuelprice!AM39*(1-CN_Summary_taxrate!AM39)</f>
        <v>0</v>
      </c>
      <c r="AN39" s="124">
        <f>CN_Summary_fuelprice!AN39*(1-CN_Summary_taxrate!AN39)</f>
        <v>0</v>
      </c>
      <c r="AO39" s="124">
        <f>CN_Summary_fuelprice!AO39*(1-CN_Summary_taxrate!AO39)</f>
        <v>0</v>
      </c>
      <c r="AP39" s="124">
        <f>CN_Summary_fuelprice!AP39*(1-CN_Summary_taxrate!AP39)</f>
        <v>0</v>
      </c>
      <c r="AQ39" s="124">
        <f>CN_Summary_fuelprice!AQ39*(1-CN_Summary_taxrate!AQ39)</f>
        <v>0</v>
      </c>
      <c r="AR39" s="124">
        <f>CN_Summary_fuelprice!AR39*(1-CN_Summary_taxrate!AR39)</f>
        <v>0</v>
      </c>
      <c r="AS39" s="124">
        <f>CN_Summary_fuelprice!AS39*(1-CN_Summary_taxrate!AS39)</f>
        <v>0</v>
      </c>
      <c r="AT39" s="124">
        <f>CN_Summary_fuelprice!AT39*(1-CN_Summary_taxrate!AT39)</f>
        <v>0</v>
      </c>
      <c r="AU39" s="124">
        <f>CN_Summary_fuelprice!AU39*(1-CN_Summary_taxrate!AU39)</f>
        <v>0</v>
      </c>
    </row>
    <row r="40" spans="1:47" ht="18.75" customHeight="1">
      <c r="A40" s="101" t="s">
        <v>3674</v>
      </c>
      <c r="B40" s="124">
        <f>CN_Summary_fuelprice!B40*(1-CN_Summary_taxrate!B40)</f>
        <v>0</v>
      </c>
      <c r="C40" s="124">
        <f>CN_Summary_fuelprice!C40*(1-CN_Summary_taxrate!C40)</f>
        <v>0</v>
      </c>
      <c r="D40" s="124">
        <f>CN_Summary_fuelprice!D40*(1-CN_Summary_taxrate!D40)</f>
        <v>0</v>
      </c>
      <c r="E40" s="124">
        <f>CN_Summary_fuelprice!E40*(1-CN_Summary_taxrate!E40)</f>
        <v>0</v>
      </c>
      <c r="F40" s="124">
        <f>CN_Summary_fuelprice!F40*(1-CN_Summary_taxrate!F40)</f>
        <v>0</v>
      </c>
      <c r="G40" s="124">
        <f>CN_Summary_fuelprice!G40*(1-CN_Summary_taxrate!G40)</f>
        <v>0</v>
      </c>
      <c r="H40" s="124">
        <f>CN_Summary_fuelprice!H40*(1-CN_Summary_taxrate!H40)</f>
        <v>0</v>
      </c>
      <c r="I40" s="124">
        <f>CN_Summary_fuelprice!I40*(1-CN_Summary_taxrate!I40)</f>
        <v>0</v>
      </c>
      <c r="J40" s="124">
        <f>CN_Summary_fuelprice!J40*(1-CN_Summary_taxrate!J40)</f>
        <v>0</v>
      </c>
      <c r="K40" s="124">
        <f>CN_Summary_fuelprice!K40*(1-CN_Summary_taxrate!K40)</f>
        <v>0</v>
      </c>
      <c r="L40" s="124">
        <f>CN_Summary_fuelprice!L40*(1-CN_Summary_taxrate!L40)</f>
        <v>0</v>
      </c>
      <c r="M40" s="124">
        <f>CN_Summary_fuelprice!M40*(1-CN_Summary_taxrate!M40)</f>
        <v>0</v>
      </c>
      <c r="N40" s="124">
        <f>CN_Summary_fuelprice!N40*(1-CN_Summary_taxrate!N40)</f>
        <v>0</v>
      </c>
      <c r="O40" s="124">
        <f>CN_Summary_fuelprice!O40*(1-CN_Summary_taxrate!O40)</f>
        <v>0</v>
      </c>
      <c r="P40" s="124">
        <f>CN_Summary_fuelprice!P40*(1-CN_Summary_taxrate!P40)</f>
        <v>0</v>
      </c>
      <c r="Q40" s="124">
        <f>CN_Summary_fuelprice!Q40*(1-CN_Summary_taxrate!Q40)</f>
        <v>0</v>
      </c>
      <c r="R40" s="124">
        <f>CN_Summary_fuelprice!R40*(1-CN_Summary_taxrate!R40)</f>
        <v>0</v>
      </c>
      <c r="S40" s="124">
        <f>CN_Summary_fuelprice!S40*(1-CN_Summary_taxrate!S40)</f>
        <v>0</v>
      </c>
      <c r="T40" s="124">
        <f>CN_Summary_fuelprice!T40*(1-CN_Summary_taxrate!T40)</f>
        <v>0</v>
      </c>
      <c r="U40" s="124">
        <f>CN_Summary_fuelprice!U40*(1-CN_Summary_taxrate!U40)</f>
        <v>0</v>
      </c>
      <c r="V40" s="124">
        <f>CN_Summary_fuelprice!V40*(1-CN_Summary_taxrate!V40)</f>
        <v>0</v>
      </c>
      <c r="W40" s="124">
        <f>CN_Summary_fuelprice!W40*(1-CN_Summary_taxrate!W40)</f>
        <v>0</v>
      </c>
      <c r="X40" s="124">
        <f>CN_Summary_fuelprice!X40*(1-CN_Summary_taxrate!X40)</f>
        <v>0</v>
      </c>
      <c r="Y40" s="124">
        <f>CN_Summary_fuelprice!Y40*(1-CN_Summary_taxrate!Y40)</f>
        <v>0</v>
      </c>
      <c r="Z40" s="124">
        <f>CN_Summary_fuelprice!Z40*(1-CN_Summary_taxrate!Z40)</f>
        <v>0</v>
      </c>
      <c r="AA40" s="124">
        <f>CN_Summary_fuelprice!AA40*(1-CN_Summary_taxrate!AA40)</f>
        <v>0</v>
      </c>
      <c r="AB40" s="124">
        <f>CN_Summary_fuelprice!AB40*(1-CN_Summary_taxrate!AB40)</f>
        <v>0</v>
      </c>
      <c r="AC40" s="124">
        <f>CN_Summary_fuelprice!AC40*(1-CN_Summary_taxrate!AC40)</f>
        <v>0</v>
      </c>
      <c r="AD40" s="124">
        <f>CN_Summary_fuelprice!AD40*(1-CN_Summary_taxrate!AD40)</f>
        <v>0</v>
      </c>
      <c r="AE40" s="124">
        <f>CN_Summary_fuelprice!AE40*(1-CN_Summary_taxrate!AE40)</f>
        <v>0</v>
      </c>
      <c r="AF40" s="124">
        <f>CN_Summary_fuelprice!AF40*(1-CN_Summary_taxrate!AF40)</f>
        <v>0</v>
      </c>
      <c r="AG40" s="124">
        <f>CN_Summary_fuelprice!AG40*(1-CN_Summary_taxrate!AG40)</f>
        <v>0</v>
      </c>
      <c r="AH40" s="124">
        <f>CN_Summary_fuelprice!AH40*(1-CN_Summary_taxrate!AH40)</f>
        <v>0</v>
      </c>
      <c r="AI40" s="124">
        <f>CN_Summary_fuelprice!AI40*(1-CN_Summary_taxrate!AI40)</f>
        <v>0</v>
      </c>
      <c r="AJ40" s="124">
        <f>CN_Summary_fuelprice!AJ40*(1-CN_Summary_taxrate!AJ40)</f>
        <v>0</v>
      </c>
      <c r="AK40" s="124">
        <f>CN_Summary_fuelprice!AK40*(1-CN_Summary_taxrate!AK40)</f>
        <v>0</v>
      </c>
      <c r="AL40" s="124">
        <f>CN_Summary_fuelprice!AL40*(1-CN_Summary_taxrate!AL40)</f>
        <v>0</v>
      </c>
      <c r="AM40" s="124">
        <f>CN_Summary_fuelprice!AM40*(1-CN_Summary_taxrate!AM40)</f>
        <v>0</v>
      </c>
      <c r="AN40" s="124">
        <f>CN_Summary_fuelprice!AN40*(1-CN_Summary_taxrate!AN40)</f>
        <v>0</v>
      </c>
      <c r="AO40" s="124">
        <f>CN_Summary_fuelprice!AO40*(1-CN_Summary_taxrate!AO40)</f>
        <v>0</v>
      </c>
      <c r="AP40" s="124">
        <f>CN_Summary_fuelprice!AP40*(1-CN_Summary_taxrate!AP40)</f>
        <v>0</v>
      </c>
      <c r="AQ40" s="124">
        <f>CN_Summary_fuelprice!AQ40*(1-CN_Summary_taxrate!AQ40)</f>
        <v>0</v>
      </c>
      <c r="AR40" s="124">
        <f>CN_Summary_fuelprice!AR40*(1-CN_Summary_taxrate!AR40)</f>
        <v>0</v>
      </c>
      <c r="AS40" s="124">
        <f>CN_Summary_fuelprice!AS40*(1-CN_Summary_taxrate!AS40)</f>
        <v>0</v>
      </c>
      <c r="AT40" s="124">
        <f>CN_Summary_fuelprice!AT40*(1-CN_Summary_taxrate!AT40)</f>
        <v>0</v>
      </c>
      <c r="AU40" s="124">
        <f>CN_Summary_fuelprice!AU40*(1-CN_Summary_taxrate!AU40)</f>
        <v>0</v>
      </c>
    </row>
    <row r="41" spans="1:47" ht="18.75" customHeight="1">
      <c r="A41" s="101" t="s">
        <v>3675</v>
      </c>
      <c r="B41" s="124">
        <f>CN_Summary_fuelprice!B41*(1-CN_Summary_taxrate!B41)</f>
        <v>0</v>
      </c>
      <c r="C41" s="124">
        <f>CN_Summary_fuelprice!C41*(1-CN_Summary_taxrate!C41)</f>
        <v>0</v>
      </c>
      <c r="D41" s="124">
        <f>CN_Summary_fuelprice!D41*(1-CN_Summary_taxrate!D41)</f>
        <v>0</v>
      </c>
      <c r="E41" s="124">
        <f>CN_Summary_fuelprice!E41*(1-CN_Summary_taxrate!E41)</f>
        <v>0</v>
      </c>
      <c r="F41" s="124">
        <f>CN_Summary_fuelprice!F41*(1-CN_Summary_taxrate!F41)</f>
        <v>0</v>
      </c>
      <c r="G41" s="124">
        <f>CN_Summary_fuelprice!G41*(1-CN_Summary_taxrate!G41)</f>
        <v>0</v>
      </c>
      <c r="H41" s="124">
        <f>CN_Summary_fuelprice!H41*(1-CN_Summary_taxrate!H41)</f>
        <v>0</v>
      </c>
      <c r="I41" s="124">
        <f>CN_Summary_fuelprice!I41*(1-CN_Summary_taxrate!I41)</f>
        <v>0</v>
      </c>
      <c r="J41" s="124">
        <f>CN_Summary_fuelprice!J41*(1-CN_Summary_taxrate!J41)</f>
        <v>0</v>
      </c>
      <c r="K41" s="124">
        <f>CN_Summary_fuelprice!K41*(1-CN_Summary_taxrate!K41)</f>
        <v>0</v>
      </c>
      <c r="L41" s="124">
        <f>CN_Summary_fuelprice!L41*(1-CN_Summary_taxrate!L41)</f>
        <v>0</v>
      </c>
      <c r="M41" s="124">
        <f>CN_Summary_fuelprice!M41*(1-CN_Summary_taxrate!M41)</f>
        <v>0</v>
      </c>
      <c r="N41" s="124">
        <f>CN_Summary_fuelprice!N41*(1-CN_Summary_taxrate!N41)</f>
        <v>0</v>
      </c>
      <c r="O41" s="124">
        <f>CN_Summary_fuelprice!O41*(1-CN_Summary_taxrate!O41)</f>
        <v>0</v>
      </c>
      <c r="P41" s="124">
        <f>CN_Summary_fuelprice!P41*(1-CN_Summary_taxrate!P41)</f>
        <v>0</v>
      </c>
      <c r="Q41" s="124">
        <f>CN_Summary_fuelprice!Q41*(1-CN_Summary_taxrate!Q41)</f>
        <v>0</v>
      </c>
      <c r="R41" s="124">
        <f>CN_Summary_fuelprice!R41*(1-CN_Summary_taxrate!R41)</f>
        <v>0</v>
      </c>
      <c r="S41" s="124">
        <f>CN_Summary_fuelprice!S41*(1-CN_Summary_taxrate!S41)</f>
        <v>0</v>
      </c>
      <c r="T41" s="124">
        <f>CN_Summary_fuelprice!T41*(1-CN_Summary_taxrate!T41)</f>
        <v>0</v>
      </c>
      <c r="U41" s="124">
        <f>CN_Summary_fuelprice!U41*(1-CN_Summary_taxrate!U41)</f>
        <v>0</v>
      </c>
      <c r="V41" s="124">
        <f>CN_Summary_fuelprice!V41*(1-CN_Summary_taxrate!V41)</f>
        <v>0</v>
      </c>
      <c r="W41" s="124">
        <f>CN_Summary_fuelprice!W41*(1-CN_Summary_taxrate!W41)</f>
        <v>0</v>
      </c>
      <c r="X41" s="124">
        <f>CN_Summary_fuelprice!X41*(1-CN_Summary_taxrate!X41)</f>
        <v>0</v>
      </c>
      <c r="Y41" s="124">
        <f>CN_Summary_fuelprice!Y41*(1-CN_Summary_taxrate!Y41)</f>
        <v>0</v>
      </c>
      <c r="Z41" s="124">
        <f>CN_Summary_fuelprice!Z41*(1-CN_Summary_taxrate!Z41)</f>
        <v>0</v>
      </c>
      <c r="AA41" s="124">
        <f>CN_Summary_fuelprice!AA41*(1-CN_Summary_taxrate!AA41)</f>
        <v>0</v>
      </c>
      <c r="AB41" s="124">
        <f>CN_Summary_fuelprice!AB41*(1-CN_Summary_taxrate!AB41)</f>
        <v>0</v>
      </c>
      <c r="AC41" s="124">
        <f>CN_Summary_fuelprice!AC41*(1-CN_Summary_taxrate!AC41)</f>
        <v>0</v>
      </c>
      <c r="AD41" s="124">
        <f>CN_Summary_fuelprice!AD41*(1-CN_Summary_taxrate!AD41)</f>
        <v>0</v>
      </c>
      <c r="AE41" s="124">
        <f>CN_Summary_fuelprice!AE41*(1-CN_Summary_taxrate!AE41)</f>
        <v>0</v>
      </c>
      <c r="AF41" s="124">
        <f>CN_Summary_fuelprice!AF41*(1-CN_Summary_taxrate!AF41)</f>
        <v>0</v>
      </c>
      <c r="AG41" s="124">
        <f>CN_Summary_fuelprice!AG41*(1-CN_Summary_taxrate!AG41)</f>
        <v>0</v>
      </c>
      <c r="AH41" s="124">
        <f>CN_Summary_fuelprice!AH41*(1-CN_Summary_taxrate!AH41)</f>
        <v>0</v>
      </c>
      <c r="AI41" s="124">
        <f>CN_Summary_fuelprice!AI41*(1-CN_Summary_taxrate!AI41)</f>
        <v>0</v>
      </c>
      <c r="AJ41" s="124">
        <f>CN_Summary_fuelprice!AJ41*(1-CN_Summary_taxrate!AJ41)</f>
        <v>0</v>
      </c>
      <c r="AK41" s="124">
        <f>CN_Summary_fuelprice!AK41*(1-CN_Summary_taxrate!AK41)</f>
        <v>0</v>
      </c>
      <c r="AL41" s="124">
        <f>CN_Summary_fuelprice!AL41*(1-CN_Summary_taxrate!AL41)</f>
        <v>0</v>
      </c>
      <c r="AM41" s="124">
        <f>CN_Summary_fuelprice!AM41*(1-CN_Summary_taxrate!AM41)</f>
        <v>0</v>
      </c>
      <c r="AN41" s="124">
        <f>CN_Summary_fuelprice!AN41*(1-CN_Summary_taxrate!AN41)</f>
        <v>0</v>
      </c>
      <c r="AO41" s="124">
        <f>CN_Summary_fuelprice!AO41*(1-CN_Summary_taxrate!AO41)</f>
        <v>0</v>
      </c>
      <c r="AP41" s="124">
        <f>CN_Summary_fuelprice!AP41*(1-CN_Summary_taxrate!AP41)</f>
        <v>0</v>
      </c>
      <c r="AQ41" s="124">
        <f>CN_Summary_fuelprice!AQ41*(1-CN_Summary_taxrate!AQ41)</f>
        <v>0</v>
      </c>
      <c r="AR41" s="124">
        <f>CN_Summary_fuelprice!AR41*(1-CN_Summary_taxrate!AR41)</f>
        <v>0</v>
      </c>
      <c r="AS41" s="124">
        <f>CN_Summary_fuelprice!AS41*(1-CN_Summary_taxrate!AS41)</f>
        <v>0</v>
      </c>
      <c r="AT41" s="124">
        <f>CN_Summary_fuelprice!AT41*(1-CN_Summary_taxrate!AT41)</f>
        <v>0</v>
      </c>
      <c r="AU41" s="124">
        <f>CN_Summary_fuelprice!AU41*(1-CN_Summary_taxrate!AU41)</f>
        <v>0</v>
      </c>
    </row>
    <row r="42" spans="1:47" s="103" customFormat="1" ht="18.75" customHeight="1">
      <c r="A42" s="102" t="s">
        <v>3678</v>
      </c>
      <c r="B42" s="102"/>
      <c r="C42" s="102"/>
      <c r="D42" s="102"/>
      <c r="E42" s="102"/>
      <c r="F42" s="102"/>
      <c r="I42" s="102"/>
      <c r="L42" s="102"/>
      <c r="O42" s="102"/>
      <c r="R42" s="102"/>
      <c r="U42" s="102"/>
      <c r="X42" s="102"/>
      <c r="AA42" s="102"/>
      <c r="AD42" s="102"/>
      <c r="AG42" s="102"/>
      <c r="AJ42" s="102"/>
      <c r="AM42" s="102"/>
      <c r="AP42" s="102"/>
      <c r="AS42" s="102"/>
    </row>
    <row r="43" spans="1:47" ht="18.75" customHeight="1">
      <c r="A43" s="105" t="s">
        <v>3697</v>
      </c>
      <c r="B43" s="101">
        <v>2015</v>
      </c>
      <c r="C43" s="101">
        <v>2016</v>
      </c>
      <c r="D43" s="101">
        <v>2017</v>
      </c>
      <c r="E43" s="101">
        <v>2018</v>
      </c>
      <c r="F43" s="101">
        <v>2019</v>
      </c>
      <c r="G43" s="101">
        <v>2020</v>
      </c>
      <c r="H43" s="101">
        <v>2021</v>
      </c>
      <c r="I43" s="101">
        <v>2022</v>
      </c>
      <c r="J43" s="101">
        <v>2023</v>
      </c>
      <c r="K43" s="101">
        <v>2024</v>
      </c>
      <c r="L43" s="101">
        <v>2025</v>
      </c>
      <c r="M43" s="101">
        <v>2026</v>
      </c>
      <c r="N43" s="101">
        <v>2027</v>
      </c>
      <c r="O43" s="101">
        <v>2028</v>
      </c>
      <c r="P43" s="101">
        <v>2029</v>
      </c>
      <c r="Q43" s="101">
        <v>2030</v>
      </c>
      <c r="R43" s="101">
        <v>2031</v>
      </c>
      <c r="S43" s="101">
        <v>2032</v>
      </c>
      <c r="T43" s="101">
        <v>2033</v>
      </c>
      <c r="U43" s="101">
        <v>2034</v>
      </c>
      <c r="V43" s="101">
        <v>2035</v>
      </c>
      <c r="W43" s="101">
        <v>2036</v>
      </c>
      <c r="X43" s="101">
        <v>2037</v>
      </c>
      <c r="Y43" s="101">
        <v>2038</v>
      </c>
      <c r="Z43" s="101">
        <v>2039</v>
      </c>
      <c r="AA43" s="101">
        <v>2040</v>
      </c>
      <c r="AB43" s="101">
        <v>2041</v>
      </c>
      <c r="AC43" s="101">
        <v>2042</v>
      </c>
      <c r="AD43" s="101">
        <v>2043</v>
      </c>
      <c r="AE43" s="101">
        <v>2044</v>
      </c>
      <c r="AF43" s="101">
        <v>2045</v>
      </c>
      <c r="AG43" s="101">
        <v>2046</v>
      </c>
      <c r="AH43" s="101">
        <v>2047</v>
      </c>
      <c r="AI43" s="101">
        <v>2048</v>
      </c>
      <c r="AJ43" s="101">
        <v>2049</v>
      </c>
      <c r="AK43" s="101">
        <v>2050</v>
      </c>
      <c r="AL43" s="101">
        <v>2051</v>
      </c>
      <c r="AM43" s="101">
        <v>2052</v>
      </c>
      <c r="AN43" s="101">
        <v>2053</v>
      </c>
      <c r="AO43" s="101">
        <v>2054</v>
      </c>
      <c r="AP43" s="101">
        <v>2055</v>
      </c>
      <c r="AQ43" s="101">
        <v>2056</v>
      </c>
      <c r="AR43" s="101">
        <v>2057</v>
      </c>
      <c r="AS43" s="101">
        <v>2058</v>
      </c>
      <c r="AT43" s="101">
        <v>2059</v>
      </c>
      <c r="AU43" s="101">
        <v>2060</v>
      </c>
    </row>
    <row r="44" spans="1:47" ht="18.75" customHeight="1">
      <c r="A44" s="101" t="s">
        <v>3668</v>
      </c>
      <c r="B44" s="124">
        <f>CN_Summary_fuelprice!B44*(1-CN_Summary_taxrate!B44)</f>
        <v>0</v>
      </c>
      <c r="C44" s="124">
        <f>CN_Summary_fuelprice!C44*(1-CN_Summary_taxrate!C44)</f>
        <v>0</v>
      </c>
      <c r="D44" s="124">
        <f>CN_Summary_fuelprice!D44*(1-CN_Summary_taxrate!D44)</f>
        <v>0</v>
      </c>
      <c r="E44" s="124">
        <f>CN_Summary_fuelprice!E44*(1-CN_Summary_taxrate!E44)</f>
        <v>0</v>
      </c>
      <c r="F44" s="124">
        <f>CN_Summary_fuelprice!F44*(1-CN_Summary_taxrate!F44)</f>
        <v>0</v>
      </c>
      <c r="G44" s="124">
        <f>CN_Summary_fuelprice!G44*(1-CN_Summary_taxrate!G44)</f>
        <v>0</v>
      </c>
      <c r="H44" s="124">
        <f>CN_Summary_fuelprice!H44*(1-CN_Summary_taxrate!H44)</f>
        <v>0</v>
      </c>
      <c r="I44" s="124">
        <f>CN_Summary_fuelprice!I44*(1-CN_Summary_taxrate!I44)</f>
        <v>0</v>
      </c>
      <c r="J44" s="124">
        <f>CN_Summary_fuelprice!J44*(1-CN_Summary_taxrate!J44)</f>
        <v>0</v>
      </c>
      <c r="K44" s="124">
        <f>CN_Summary_fuelprice!K44*(1-CN_Summary_taxrate!K44)</f>
        <v>0</v>
      </c>
      <c r="L44" s="124">
        <f>CN_Summary_fuelprice!L44*(1-CN_Summary_taxrate!L44)</f>
        <v>0</v>
      </c>
      <c r="M44" s="124">
        <f>CN_Summary_fuelprice!M44*(1-CN_Summary_taxrate!M44)</f>
        <v>0</v>
      </c>
      <c r="N44" s="124">
        <f>CN_Summary_fuelprice!N44*(1-CN_Summary_taxrate!N44)</f>
        <v>0</v>
      </c>
      <c r="O44" s="124">
        <f>CN_Summary_fuelprice!O44*(1-CN_Summary_taxrate!O44)</f>
        <v>0</v>
      </c>
      <c r="P44" s="124">
        <f>CN_Summary_fuelprice!P44*(1-CN_Summary_taxrate!P44)</f>
        <v>0</v>
      </c>
      <c r="Q44" s="124">
        <f>CN_Summary_fuelprice!Q44*(1-CN_Summary_taxrate!Q44)</f>
        <v>0</v>
      </c>
      <c r="R44" s="124">
        <f>CN_Summary_fuelprice!R44*(1-CN_Summary_taxrate!R44)</f>
        <v>0</v>
      </c>
      <c r="S44" s="124">
        <f>CN_Summary_fuelprice!S44*(1-CN_Summary_taxrate!S44)</f>
        <v>0</v>
      </c>
      <c r="T44" s="124">
        <f>CN_Summary_fuelprice!T44*(1-CN_Summary_taxrate!T44)</f>
        <v>0</v>
      </c>
      <c r="U44" s="124">
        <f>CN_Summary_fuelprice!U44*(1-CN_Summary_taxrate!U44)</f>
        <v>0</v>
      </c>
      <c r="V44" s="124">
        <f>CN_Summary_fuelprice!V44*(1-CN_Summary_taxrate!V44)</f>
        <v>0</v>
      </c>
      <c r="W44" s="124">
        <f>CN_Summary_fuelprice!W44*(1-CN_Summary_taxrate!W44)</f>
        <v>0</v>
      </c>
      <c r="X44" s="124">
        <f>CN_Summary_fuelprice!X44*(1-CN_Summary_taxrate!X44)</f>
        <v>0</v>
      </c>
      <c r="Y44" s="124">
        <f>CN_Summary_fuelprice!Y44*(1-CN_Summary_taxrate!Y44)</f>
        <v>0</v>
      </c>
      <c r="Z44" s="124">
        <f>CN_Summary_fuelprice!Z44*(1-CN_Summary_taxrate!Z44)</f>
        <v>0</v>
      </c>
      <c r="AA44" s="124">
        <f>CN_Summary_fuelprice!AA44*(1-CN_Summary_taxrate!AA44)</f>
        <v>0</v>
      </c>
      <c r="AB44" s="124">
        <f>CN_Summary_fuelprice!AB44*(1-CN_Summary_taxrate!AB44)</f>
        <v>0</v>
      </c>
      <c r="AC44" s="124">
        <f>CN_Summary_fuelprice!AC44*(1-CN_Summary_taxrate!AC44)</f>
        <v>0</v>
      </c>
      <c r="AD44" s="124">
        <f>CN_Summary_fuelprice!AD44*(1-CN_Summary_taxrate!AD44)</f>
        <v>0</v>
      </c>
      <c r="AE44" s="124">
        <f>CN_Summary_fuelprice!AE44*(1-CN_Summary_taxrate!AE44)</f>
        <v>0</v>
      </c>
      <c r="AF44" s="124">
        <f>CN_Summary_fuelprice!AF44*(1-CN_Summary_taxrate!AF44)</f>
        <v>0</v>
      </c>
      <c r="AG44" s="124">
        <f>CN_Summary_fuelprice!AG44*(1-CN_Summary_taxrate!AG44)</f>
        <v>0</v>
      </c>
      <c r="AH44" s="124">
        <f>CN_Summary_fuelprice!AH44*(1-CN_Summary_taxrate!AH44)</f>
        <v>0</v>
      </c>
      <c r="AI44" s="124">
        <f>CN_Summary_fuelprice!AI44*(1-CN_Summary_taxrate!AI44)</f>
        <v>0</v>
      </c>
      <c r="AJ44" s="124">
        <f>CN_Summary_fuelprice!AJ44*(1-CN_Summary_taxrate!AJ44)</f>
        <v>0</v>
      </c>
      <c r="AK44" s="124">
        <f>CN_Summary_fuelprice!AK44*(1-CN_Summary_taxrate!AK44)</f>
        <v>0</v>
      </c>
      <c r="AL44" s="124">
        <f>CN_Summary_fuelprice!AL44*(1-CN_Summary_taxrate!AL44)</f>
        <v>0</v>
      </c>
      <c r="AM44" s="124">
        <f>CN_Summary_fuelprice!AM44*(1-CN_Summary_taxrate!AM44)</f>
        <v>0</v>
      </c>
      <c r="AN44" s="124">
        <f>CN_Summary_fuelprice!AN44*(1-CN_Summary_taxrate!AN44)</f>
        <v>0</v>
      </c>
      <c r="AO44" s="124">
        <f>CN_Summary_fuelprice!AO44*(1-CN_Summary_taxrate!AO44)</f>
        <v>0</v>
      </c>
      <c r="AP44" s="124">
        <f>CN_Summary_fuelprice!AP44*(1-CN_Summary_taxrate!AP44)</f>
        <v>0</v>
      </c>
      <c r="AQ44" s="124">
        <f>CN_Summary_fuelprice!AQ44*(1-CN_Summary_taxrate!AQ44)</f>
        <v>0</v>
      </c>
      <c r="AR44" s="124">
        <f>CN_Summary_fuelprice!AR44*(1-CN_Summary_taxrate!AR44)</f>
        <v>0</v>
      </c>
      <c r="AS44" s="124">
        <f>CN_Summary_fuelprice!AS44*(1-CN_Summary_taxrate!AS44)</f>
        <v>0</v>
      </c>
      <c r="AT44" s="124">
        <f>CN_Summary_fuelprice!AT44*(1-CN_Summary_taxrate!AT44)</f>
        <v>0</v>
      </c>
      <c r="AU44" s="124">
        <f>CN_Summary_fuelprice!AU44*(1-CN_Summary_taxrate!AU44)</f>
        <v>0</v>
      </c>
    </row>
    <row r="45" spans="1:47" ht="18.75" customHeight="1">
      <c r="A45" s="101" t="s">
        <v>3669</v>
      </c>
      <c r="B45" s="124">
        <f>CN_Summary_fuelprice!B45*(1-CN_Summary_taxrate!B45)</f>
        <v>0</v>
      </c>
      <c r="C45" s="124">
        <f>CN_Summary_fuelprice!C45*(1-CN_Summary_taxrate!C45)</f>
        <v>0</v>
      </c>
      <c r="D45" s="124">
        <f>CN_Summary_fuelprice!D45*(1-CN_Summary_taxrate!D45)</f>
        <v>7.4375291430998693E-6</v>
      </c>
      <c r="E45" s="124">
        <f>CN_Summary_fuelprice!E45*(1-CN_Summary_taxrate!E45)</f>
        <v>8.0829752665773895E-6</v>
      </c>
      <c r="F45" s="124">
        <f>CN_Summary_fuelprice!F45*(1-CN_Summary_taxrate!F45)</f>
        <v>7.6313492973834727E-6</v>
      </c>
      <c r="G45" s="124">
        <f>CN_Summary_fuelprice!G45*(1-CN_Summary_taxrate!G45)</f>
        <v>7.2212608414075155E-6</v>
      </c>
      <c r="H45" s="124">
        <f>CN_Summary_fuelprice!H45*(1-CN_Summary_taxrate!H45)</f>
        <v>7.7268280971456855E-6</v>
      </c>
      <c r="I45" s="124">
        <f>CN_Summary_fuelprice!I45*(1-CN_Summary_taxrate!I45)</f>
        <v>7.7268280971456855E-6</v>
      </c>
      <c r="J45" s="124">
        <f>CN_Summary_fuelprice!J45*(1-CN_Summary_taxrate!J45)</f>
        <v>7.7268280971456855E-6</v>
      </c>
      <c r="K45" s="124">
        <f>CN_Summary_fuelprice!K45*(1-CN_Summary_taxrate!K45)</f>
        <v>7.7268280971456855E-6</v>
      </c>
      <c r="L45" s="124">
        <f>CN_Summary_fuelprice!L45*(1-CN_Summary_taxrate!L45)</f>
        <v>7.7268280971456855E-6</v>
      </c>
      <c r="M45" s="124">
        <f>CN_Summary_fuelprice!M45*(1-CN_Summary_taxrate!M45)</f>
        <v>7.7268280971456855E-6</v>
      </c>
      <c r="N45" s="124">
        <f>CN_Summary_fuelprice!N45*(1-CN_Summary_taxrate!N45)</f>
        <v>7.7268280971456855E-6</v>
      </c>
      <c r="O45" s="124">
        <f>CN_Summary_fuelprice!O45*(1-CN_Summary_taxrate!O45)</f>
        <v>7.7268280971456855E-6</v>
      </c>
      <c r="P45" s="124">
        <f>CN_Summary_fuelprice!P45*(1-CN_Summary_taxrate!P45)</f>
        <v>7.7268280971456855E-6</v>
      </c>
      <c r="Q45" s="124">
        <f>CN_Summary_fuelprice!Q45*(1-CN_Summary_taxrate!Q45)</f>
        <v>7.7268280971456855E-6</v>
      </c>
      <c r="R45" s="124">
        <f>CN_Summary_fuelprice!R45*(1-CN_Summary_taxrate!R45)</f>
        <v>7.7268280971456855E-6</v>
      </c>
      <c r="S45" s="124">
        <f>CN_Summary_fuelprice!S45*(1-CN_Summary_taxrate!S45)</f>
        <v>7.7268280971456855E-6</v>
      </c>
      <c r="T45" s="124">
        <f>CN_Summary_fuelprice!T45*(1-CN_Summary_taxrate!T45)</f>
        <v>7.7268280971456855E-6</v>
      </c>
      <c r="U45" s="124">
        <f>CN_Summary_fuelprice!U45*(1-CN_Summary_taxrate!U45)</f>
        <v>7.7268280971456855E-6</v>
      </c>
      <c r="V45" s="124">
        <f>CN_Summary_fuelprice!V45*(1-CN_Summary_taxrate!V45)</f>
        <v>7.7268280971456855E-6</v>
      </c>
      <c r="W45" s="124">
        <f>CN_Summary_fuelprice!W45*(1-CN_Summary_taxrate!W45)</f>
        <v>7.7268280971456855E-6</v>
      </c>
      <c r="X45" s="124">
        <f>CN_Summary_fuelprice!X45*(1-CN_Summary_taxrate!X45)</f>
        <v>7.7268280971456855E-6</v>
      </c>
      <c r="Y45" s="124">
        <f>CN_Summary_fuelprice!Y45*(1-CN_Summary_taxrate!Y45)</f>
        <v>7.7268280971456855E-6</v>
      </c>
      <c r="Z45" s="124">
        <f>CN_Summary_fuelprice!Z45*(1-CN_Summary_taxrate!Z45)</f>
        <v>7.7268280971456855E-6</v>
      </c>
      <c r="AA45" s="124">
        <f>CN_Summary_fuelprice!AA45*(1-CN_Summary_taxrate!AA45)</f>
        <v>7.7268280971456855E-6</v>
      </c>
      <c r="AB45" s="124">
        <f>CN_Summary_fuelprice!AB45*(1-CN_Summary_taxrate!AB45)</f>
        <v>7.7268280971456855E-6</v>
      </c>
      <c r="AC45" s="124">
        <f>CN_Summary_fuelprice!AC45*(1-CN_Summary_taxrate!AC45)</f>
        <v>7.7268280971456855E-6</v>
      </c>
      <c r="AD45" s="124">
        <f>CN_Summary_fuelprice!AD45*(1-CN_Summary_taxrate!AD45)</f>
        <v>7.7268280971456855E-6</v>
      </c>
      <c r="AE45" s="124">
        <f>CN_Summary_fuelprice!AE45*(1-CN_Summary_taxrate!AE45)</f>
        <v>7.7268280971456855E-6</v>
      </c>
      <c r="AF45" s="124">
        <f>CN_Summary_fuelprice!AF45*(1-CN_Summary_taxrate!AF45)</f>
        <v>7.7268280971456855E-6</v>
      </c>
      <c r="AG45" s="124">
        <f>CN_Summary_fuelprice!AG45*(1-CN_Summary_taxrate!AG45)</f>
        <v>7.7268280971456855E-6</v>
      </c>
      <c r="AH45" s="124">
        <f>CN_Summary_fuelprice!AH45*(1-CN_Summary_taxrate!AH45)</f>
        <v>7.7268280971456855E-6</v>
      </c>
      <c r="AI45" s="124">
        <f>CN_Summary_fuelprice!AI45*(1-CN_Summary_taxrate!AI45)</f>
        <v>7.7268280971456855E-6</v>
      </c>
      <c r="AJ45" s="124">
        <f>CN_Summary_fuelprice!AJ45*(1-CN_Summary_taxrate!AJ45)</f>
        <v>7.7268280971456855E-6</v>
      </c>
      <c r="AK45" s="124">
        <f>CN_Summary_fuelprice!AK45*(1-CN_Summary_taxrate!AK45)</f>
        <v>7.7268280971456855E-6</v>
      </c>
      <c r="AL45" s="124">
        <f>CN_Summary_fuelprice!AL45*(1-CN_Summary_taxrate!AL45)</f>
        <v>7.7268280971456838E-6</v>
      </c>
      <c r="AM45" s="124">
        <f>CN_Summary_fuelprice!AM45*(1-CN_Summary_taxrate!AM45)</f>
        <v>7.7268280971456838E-6</v>
      </c>
      <c r="AN45" s="124">
        <f>CN_Summary_fuelprice!AN45*(1-CN_Summary_taxrate!AN45)</f>
        <v>7.7268280971456821E-6</v>
      </c>
      <c r="AO45" s="124">
        <f>CN_Summary_fuelprice!AO45*(1-CN_Summary_taxrate!AO45)</f>
        <v>7.7268280971456838E-6</v>
      </c>
      <c r="AP45" s="124">
        <f>CN_Summary_fuelprice!AP45*(1-CN_Summary_taxrate!AP45)</f>
        <v>7.7268280971456821E-6</v>
      </c>
      <c r="AQ45" s="124">
        <f>CN_Summary_fuelprice!AQ45*(1-CN_Summary_taxrate!AQ45)</f>
        <v>7.7268280971456821E-6</v>
      </c>
      <c r="AR45" s="124">
        <f>CN_Summary_fuelprice!AR45*(1-CN_Summary_taxrate!AR45)</f>
        <v>7.7268280971456821E-6</v>
      </c>
      <c r="AS45" s="124">
        <f>CN_Summary_fuelprice!AS45*(1-CN_Summary_taxrate!AS45)</f>
        <v>7.7268280971456804E-6</v>
      </c>
      <c r="AT45" s="124">
        <f>CN_Summary_fuelprice!AT45*(1-CN_Summary_taxrate!AT45)</f>
        <v>7.7268280971456821E-6</v>
      </c>
      <c r="AU45" s="124">
        <f>CN_Summary_fuelprice!AU45*(1-CN_Summary_taxrate!AU45)</f>
        <v>7.7268280971456787E-6</v>
      </c>
    </row>
    <row r="46" spans="1:47" ht="18.75" customHeight="1">
      <c r="A46" s="101" t="s">
        <v>3670</v>
      </c>
      <c r="B46" s="124">
        <f>CN_Summary_fuelprice!B46*(1-CN_Summary_taxrate!B46)</f>
        <v>0</v>
      </c>
      <c r="C46" s="124">
        <f>CN_Summary_fuelprice!C46*(1-CN_Summary_taxrate!C46)</f>
        <v>0</v>
      </c>
      <c r="D46" s="124">
        <f>CN_Summary_fuelprice!D46*(1-CN_Summary_taxrate!D46)</f>
        <v>7.4375291430998693E-6</v>
      </c>
      <c r="E46" s="124">
        <f>CN_Summary_fuelprice!E46*(1-CN_Summary_taxrate!E46)</f>
        <v>8.0829752665773895E-6</v>
      </c>
      <c r="F46" s="124">
        <f>CN_Summary_fuelprice!F46*(1-CN_Summary_taxrate!F46)</f>
        <v>7.6313492973834727E-6</v>
      </c>
      <c r="G46" s="124">
        <f>CN_Summary_fuelprice!G46*(1-CN_Summary_taxrate!G46)</f>
        <v>7.2212608414075155E-6</v>
      </c>
      <c r="H46" s="124">
        <f>CN_Summary_fuelprice!H46*(1-CN_Summary_taxrate!H46)</f>
        <v>7.7268280971456855E-6</v>
      </c>
      <c r="I46" s="124">
        <f>CN_Summary_fuelprice!I46*(1-CN_Summary_taxrate!I46)</f>
        <v>7.7268280971456855E-6</v>
      </c>
      <c r="J46" s="124">
        <f>CN_Summary_fuelprice!J46*(1-CN_Summary_taxrate!J46)</f>
        <v>7.7268280971456855E-6</v>
      </c>
      <c r="K46" s="124">
        <f>CN_Summary_fuelprice!K46*(1-CN_Summary_taxrate!K46)</f>
        <v>7.7268280971456855E-6</v>
      </c>
      <c r="L46" s="124">
        <f>CN_Summary_fuelprice!L46*(1-CN_Summary_taxrate!L46)</f>
        <v>7.7268280971456855E-6</v>
      </c>
      <c r="M46" s="124">
        <f>CN_Summary_fuelprice!M46*(1-CN_Summary_taxrate!M46)</f>
        <v>7.7268280971456855E-6</v>
      </c>
      <c r="N46" s="124">
        <f>CN_Summary_fuelprice!N46*(1-CN_Summary_taxrate!N46)</f>
        <v>7.7268280971456855E-6</v>
      </c>
      <c r="O46" s="124">
        <f>CN_Summary_fuelprice!O46*(1-CN_Summary_taxrate!O46)</f>
        <v>7.7268280971456855E-6</v>
      </c>
      <c r="P46" s="124">
        <f>CN_Summary_fuelprice!P46*(1-CN_Summary_taxrate!P46)</f>
        <v>7.7268280971456855E-6</v>
      </c>
      <c r="Q46" s="124">
        <f>CN_Summary_fuelprice!Q46*(1-CN_Summary_taxrate!Q46)</f>
        <v>7.7268280971456855E-6</v>
      </c>
      <c r="R46" s="124">
        <f>CN_Summary_fuelprice!R46*(1-CN_Summary_taxrate!R46)</f>
        <v>7.7268280971456855E-6</v>
      </c>
      <c r="S46" s="124">
        <f>CN_Summary_fuelprice!S46*(1-CN_Summary_taxrate!S46)</f>
        <v>7.7268280971456855E-6</v>
      </c>
      <c r="T46" s="124">
        <f>CN_Summary_fuelprice!T46*(1-CN_Summary_taxrate!T46)</f>
        <v>7.7268280971456855E-6</v>
      </c>
      <c r="U46" s="124">
        <f>CN_Summary_fuelprice!U46*(1-CN_Summary_taxrate!U46)</f>
        <v>7.7268280971456855E-6</v>
      </c>
      <c r="V46" s="124">
        <f>CN_Summary_fuelprice!V46*(1-CN_Summary_taxrate!V46)</f>
        <v>7.7268280971456855E-6</v>
      </c>
      <c r="W46" s="124">
        <f>CN_Summary_fuelprice!W46*(1-CN_Summary_taxrate!W46)</f>
        <v>7.7268280971456855E-6</v>
      </c>
      <c r="X46" s="124">
        <f>CN_Summary_fuelprice!X46*(1-CN_Summary_taxrate!X46)</f>
        <v>7.7268280971456855E-6</v>
      </c>
      <c r="Y46" s="124">
        <f>CN_Summary_fuelprice!Y46*(1-CN_Summary_taxrate!Y46)</f>
        <v>7.7268280971456855E-6</v>
      </c>
      <c r="Z46" s="124">
        <f>CN_Summary_fuelprice!Z46*(1-CN_Summary_taxrate!Z46)</f>
        <v>7.7268280971456855E-6</v>
      </c>
      <c r="AA46" s="124">
        <f>CN_Summary_fuelprice!AA46*(1-CN_Summary_taxrate!AA46)</f>
        <v>7.7268280971456855E-6</v>
      </c>
      <c r="AB46" s="124">
        <f>CN_Summary_fuelprice!AB46*(1-CN_Summary_taxrate!AB46)</f>
        <v>7.7268280971456855E-6</v>
      </c>
      <c r="AC46" s="124">
        <f>CN_Summary_fuelprice!AC46*(1-CN_Summary_taxrate!AC46)</f>
        <v>7.7268280971456855E-6</v>
      </c>
      <c r="AD46" s="124">
        <f>CN_Summary_fuelprice!AD46*(1-CN_Summary_taxrate!AD46)</f>
        <v>7.7268280971456855E-6</v>
      </c>
      <c r="AE46" s="124">
        <f>CN_Summary_fuelprice!AE46*(1-CN_Summary_taxrate!AE46)</f>
        <v>7.7268280971456855E-6</v>
      </c>
      <c r="AF46" s="124">
        <f>CN_Summary_fuelprice!AF46*(1-CN_Summary_taxrate!AF46)</f>
        <v>7.7268280971456855E-6</v>
      </c>
      <c r="AG46" s="124">
        <f>CN_Summary_fuelprice!AG46*(1-CN_Summary_taxrate!AG46)</f>
        <v>7.7268280971456855E-6</v>
      </c>
      <c r="AH46" s="124">
        <f>CN_Summary_fuelprice!AH46*(1-CN_Summary_taxrate!AH46)</f>
        <v>7.7268280971456855E-6</v>
      </c>
      <c r="AI46" s="124">
        <f>CN_Summary_fuelprice!AI46*(1-CN_Summary_taxrate!AI46)</f>
        <v>7.7268280971456855E-6</v>
      </c>
      <c r="AJ46" s="124">
        <f>CN_Summary_fuelprice!AJ46*(1-CN_Summary_taxrate!AJ46)</f>
        <v>7.7268280971456855E-6</v>
      </c>
      <c r="AK46" s="124">
        <f>CN_Summary_fuelprice!AK46*(1-CN_Summary_taxrate!AK46)</f>
        <v>7.7268280971456855E-6</v>
      </c>
      <c r="AL46" s="124">
        <f>CN_Summary_fuelprice!AL46*(1-CN_Summary_taxrate!AL46)</f>
        <v>7.7268280971456838E-6</v>
      </c>
      <c r="AM46" s="124">
        <f>CN_Summary_fuelprice!AM46*(1-CN_Summary_taxrate!AM46)</f>
        <v>7.7268280971456838E-6</v>
      </c>
      <c r="AN46" s="124">
        <f>CN_Summary_fuelprice!AN46*(1-CN_Summary_taxrate!AN46)</f>
        <v>7.7268280971456821E-6</v>
      </c>
      <c r="AO46" s="124">
        <f>CN_Summary_fuelprice!AO46*(1-CN_Summary_taxrate!AO46)</f>
        <v>7.7268280971456838E-6</v>
      </c>
      <c r="AP46" s="124">
        <f>CN_Summary_fuelprice!AP46*(1-CN_Summary_taxrate!AP46)</f>
        <v>7.7268280971456821E-6</v>
      </c>
      <c r="AQ46" s="124">
        <f>CN_Summary_fuelprice!AQ46*(1-CN_Summary_taxrate!AQ46)</f>
        <v>7.7268280971456821E-6</v>
      </c>
      <c r="AR46" s="124">
        <f>CN_Summary_fuelprice!AR46*(1-CN_Summary_taxrate!AR46)</f>
        <v>7.7268280971456821E-6</v>
      </c>
      <c r="AS46" s="124">
        <f>CN_Summary_fuelprice!AS46*(1-CN_Summary_taxrate!AS46)</f>
        <v>7.7268280971456804E-6</v>
      </c>
      <c r="AT46" s="124">
        <f>CN_Summary_fuelprice!AT46*(1-CN_Summary_taxrate!AT46)</f>
        <v>7.7268280971456821E-6</v>
      </c>
      <c r="AU46" s="124">
        <f>CN_Summary_fuelprice!AU46*(1-CN_Summary_taxrate!AU46)</f>
        <v>7.7268280971456787E-6</v>
      </c>
    </row>
    <row r="47" spans="1:47" ht="18.75" customHeight="1">
      <c r="A47" s="101" t="s">
        <v>3671</v>
      </c>
      <c r="B47" s="124">
        <f>CN_Summary_fuelprice!B47*(1-CN_Summary_taxrate!B47)</f>
        <v>0</v>
      </c>
      <c r="C47" s="124">
        <f>CN_Summary_fuelprice!C47*(1-CN_Summary_taxrate!C47)</f>
        <v>0</v>
      </c>
      <c r="D47" s="124">
        <f>CN_Summary_fuelprice!D47*(1-CN_Summary_taxrate!D47)</f>
        <v>7.4375291430998693E-6</v>
      </c>
      <c r="E47" s="124">
        <f>CN_Summary_fuelprice!E47*(1-CN_Summary_taxrate!E47)</f>
        <v>8.0829752665773895E-6</v>
      </c>
      <c r="F47" s="124">
        <f>CN_Summary_fuelprice!F47*(1-CN_Summary_taxrate!F47)</f>
        <v>7.6313492973834727E-6</v>
      </c>
      <c r="G47" s="124">
        <f>CN_Summary_fuelprice!G47*(1-CN_Summary_taxrate!G47)</f>
        <v>7.2212608414075155E-6</v>
      </c>
      <c r="H47" s="124">
        <f>CN_Summary_fuelprice!H47*(1-CN_Summary_taxrate!H47)</f>
        <v>7.7268280971456855E-6</v>
      </c>
      <c r="I47" s="124">
        <f>CN_Summary_fuelprice!I47*(1-CN_Summary_taxrate!I47)</f>
        <v>7.7268280971456855E-6</v>
      </c>
      <c r="J47" s="124">
        <f>CN_Summary_fuelprice!J47*(1-CN_Summary_taxrate!J47)</f>
        <v>7.7268280971456855E-6</v>
      </c>
      <c r="K47" s="124">
        <f>CN_Summary_fuelprice!K47*(1-CN_Summary_taxrate!K47)</f>
        <v>7.7268280971456855E-6</v>
      </c>
      <c r="L47" s="124">
        <f>CN_Summary_fuelprice!L47*(1-CN_Summary_taxrate!L47)</f>
        <v>7.7268280971456855E-6</v>
      </c>
      <c r="M47" s="124">
        <f>CN_Summary_fuelprice!M47*(1-CN_Summary_taxrate!M47)</f>
        <v>7.7268280971456855E-6</v>
      </c>
      <c r="N47" s="124">
        <f>CN_Summary_fuelprice!N47*(1-CN_Summary_taxrate!N47)</f>
        <v>7.7268280971456855E-6</v>
      </c>
      <c r="O47" s="124">
        <f>CN_Summary_fuelprice!O47*(1-CN_Summary_taxrate!O47)</f>
        <v>7.7268280971456855E-6</v>
      </c>
      <c r="P47" s="124">
        <f>CN_Summary_fuelprice!P47*(1-CN_Summary_taxrate!P47)</f>
        <v>7.7268280971456855E-6</v>
      </c>
      <c r="Q47" s="124">
        <f>CN_Summary_fuelprice!Q47*(1-CN_Summary_taxrate!Q47)</f>
        <v>7.7268280971456855E-6</v>
      </c>
      <c r="R47" s="124">
        <f>CN_Summary_fuelprice!R47*(1-CN_Summary_taxrate!R47)</f>
        <v>7.7268280971456855E-6</v>
      </c>
      <c r="S47" s="124">
        <f>CN_Summary_fuelprice!S47*(1-CN_Summary_taxrate!S47)</f>
        <v>7.7268280971456855E-6</v>
      </c>
      <c r="T47" s="124">
        <f>CN_Summary_fuelprice!T47*(1-CN_Summary_taxrate!T47)</f>
        <v>7.7268280971456855E-6</v>
      </c>
      <c r="U47" s="124">
        <f>CN_Summary_fuelprice!U47*(1-CN_Summary_taxrate!U47)</f>
        <v>7.7268280971456855E-6</v>
      </c>
      <c r="V47" s="124">
        <f>CN_Summary_fuelprice!V47*(1-CN_Summary_taxrate!V47)</f>
        <v>7.7268280971456855E-6</v>
      </c>
      <c r="W47" s="124">
        <f>CN_Summary_fuelprice!W47*(1-CN_Summary_taxrate!W47)</f>
        <v>7.7268280971456855E-6</v>
      </c>
      <c r="X47" s="124">
        <f>CN_Summary_fuelprice!X47*(1-CN_Summary_taxrate!X47)</f>
        <v>7.7268280971456855E-6</v>
      </c>
      <c r="Y47" s="124">
        <f>CN_Summary_fuelprice!Y47*(1-CN_Summary_taxrate!Y47)</f>
        <v>7.7268280971456855E-6</v>
      </c>
      <c r="Z47" s="124">
        <f>CN_Summary_fuelprice!Z47*(1-CN_Summary_taxrate!Z47)</f>
        <v>7.7268280971456855E-6</v>
      </c>
      <c r="AA47" s="124">
        <f>CN_Summary_fuelprice!AA47*(1-CN_Summary_taxrate!AA47)</f>
        <v>7.7268280971456855E-6</v>
      </c>
      <c r="AB47" s="124">
        <f>CN_Summary_fuelprice!AB47*(1-CN_Summary_taxrate!AB47)</f>
        <v>7.7268280971456855E-6</v>
      </c>
      <c r="AC47" s="124">
        <f>CN_Summary_fuelprice!AC47*(1-CN_Summary_taxrate!AC47)</f>
        <v>7.7268280971456855E-6</v>
      </c>
      <c r="AD47" s="124">
        <f>CN_Summary_fuelprice!AD47*(1-CN_Summary_taxrate!AD47)</f>
        <v>7.7268280971456855E-6</v>
      </c>
      <c r="AE47" s="124">
        <f>CN_Summary_fuelprice!AE47*(1-CN_Summary_taxrate!AE47)</f>
        <v>7.7268280971456855E-6</v>
      </c>
      <c r="AF47" s="124">
        <f>CN_Summary_fuelprice!AF47*(1-CN_Summary_taxrate!AF47)</f>
        <v>7.7268280971456855E-6</v>
      </c>
      <c r="AG47" s="124">
        <f>CN_Summary_fuelprice!AG47*(1-CN_Summary_taxrate!AG47)</f>
        <v>7.7268280971456855E-6</v>
      </c>
      <c r="AH47" s="124">
        <f>CN_Summary_fuelprice!AH47*(1-CN_Summary_taxrate!AH47)</f>
        <v>7.7268280971456855E-6</v>
      </c>
      <c r="AI47" s="124">
        <f>CN_Summary_fuelprice!AI47*(1-CN_Summary_taxrate!AI47)</f>
        <v>7.7268280971456855E-6</v>
      </c>
      <c r="AJ47" s="124">
        <f>CN_Summary_fuelprice!AJ47*(1-CN_Summary_taxrate!AJ47)</f>
        <v>7.7268280971456855E-6</v>
      </c>
      <c r="AK47" s="124">
        <f>CN_Summary_fuelprice!AK47*(1-CN_Summary_taxrate!AK47)</f>
        <v>7.7268280971456855E-6</v>
      </c>
      <c r="AL47" s="124">
        <f>CN_Summary_fuelprice!AL47*(1-CN_Summary_taxrate!AL47)</f>
        <v>7.7268280971456838E-6</v>
      </c>
      <c r="AM47" s="124">
        <f>CN_Summary_fuelprice!AM47*(1-CN_Summary_taxrate!AM47)</f>
        <v>7.7268280971456838E-6</v>
      </c>
      <c r="AN47" s="124">
        <f>CN_Summary_fuelprice!AN47*(1-CN_Summary_taxrate!AN47)</f>
        <v>7.7268280971456821E-6</v>
      </c>
      <c r="AO47" s="124">
        <f>CN_Summary_fuelprice!AO47*(1-CN_Summary_taxrate!AO47)</f>
        <v>7.7268280971456838E-6</v>
      </c>
      <c r="AP47" s="124">
        <f>CN_Summary_fuelprice!AP47*(1-CN_Summary_taxrate!AP47)</f>
        <v>7.7268280971456821E-6</v>
      </c>
      <c r="AQ47" s="124">
        <f>CN_Summary_fuelprice!AQ47*(1-CN_Summary_taxrate!AQ47)</f>
        <v>7.7268280971456821E-6</v>
      </c>
      <c r="AR47" s="124">
        <f>CN_Summary_fuelprice!AR47*(1-CN_Summary_taxrate!AR47)</f>
        <v>7.7268280971456821E-6</v>
      </c>
      <c r="AS47" s="124">
        <f>CN_Summary_fuelprice!AS47*(1-CN_Summary_taxrate!AS47)</f>
        <v>7.7268280971456804E-6</v>
      </c>
      <c r="AT47" s="124">
        <f>CN_Summary_fuelprice!AT47*(1-CN_Summary_taxrate!AT47)</f>
        <v>7.7268280971456821E-6</v>
      </c>
      <c r="AU47" s="124">
        <f>CN_Summary_fuelprice!AU47*(1-CN_Summary_taxrate!AU47)</f>
        <v>7.7268280971456787E-6</v>
      </c>
    </row>
    <row r="48" spans="1:47" ht="18.75" customHeight="1">
      <c r="A48" s="101" t="s">
        <v>3672</v>
      </c>
      <c r="B48" s="124">
        <f>CN_Summary_fuelprice!B48*(1-CN_Summary_taxrate!B48)</f>
        <v>0</v>
      </c>
      <c r="C48" s="124">
        <f>CN_Summary_fuelprice!C48*(1-CN_Summary_taxrate!C48)</f>
        <v>0</v>
      </c>
      <c r="D48" s="124">
        <f>CN_Summary_fuelprice!D48*(1-CN_Summary_taxrate!D48)</f>
        <v>7.4375291430998693E-6</v>
      </c>
      <c r="E48" s="124">
        <f>CN_Summary_fuelprice!E48*(1-CN_Summary_taxrate!E48)</f>
        <v>8.0829752665773895E-6</v>
      </c>
      <c r="F48" s="124">
        <f>CN_Summary_fuelprice!F48*(1-CN_Summary_taxrate!F48)</f>
        <v>7.6313492973834727E-6</v>
      </c>
      <c r="G48" s="124">
        <f>CN_Summary_fuelprice!G48*(1-CN_Summary_taxrate!G48)</f>
        <v>7.2212608414075155E-6</v>
      </c>
      <c r="H48" s="124">
        <f>CN_Summary_fuelprice!H48*(1-CN_Summary_taxrate!H48)</f>
        <v>7.7268280971456855E-6</v>
      </c>
      <c r="I48" s="124">
        <f>CN_Summary_fuelprice!I48*(1-CN_Summary_taxrate!I48)</f>
        <v>7.7268280971456855E-6</v>
      </c>
      <c r="J48" s="124">
        <f>CN_Summary_fuelprice!J48*(1-CN_Summary_taxrate!J48)</f>
        <v>7.7268280971456855E-6</v>
      </c>
      <c r="K48" s="124">
        <f>CN_Summary_fuelprice!K48*(1-CN_Summary_taxrate!K48)</f>
        <v>7.7268280971456855E-6</v>
      </c>
      <c r="L48" s="124">
        <f>CN_Summary_fuelprice!L48*(1-CN_Summary_taxrate!L48)</f>
        <v>7.7268280971456855E-6</v>
      </c>
      <c r="M48" s="124">
        <f>CN_Summary_fuelprice!M48*(1-CN_Summary_taxrate!M48)</f>
        <v>7.7268280971456855E-6</v>
      </c>
      <c r="N48" s="124">
        <f>CN_Summary_fuelprice!N48*(1-CN_Summary_taxrate!N48)</f>
        <v>7.7268280971456855E-6</v>
      </c>
      <c r="O48" s="124">
        <f>CN_Summary_fuelprice!O48*(1-CN_Summary_taxrate!O48)</f>
        <v>7.7268280971456855E-6</v>
      </c>
      <c r="P48" s="124">
        <f>CN_Summary_fuelprice!P48*(1-CN_Summary_taxrate!P48)</f>
        <v>7.7268280971456855E-6</v>
      </c>
      <c r="Q48" s="124">
        <f>CN_Summary_fuelprice!Q48*(1-CN_Summary_taxrate!Q48)</f>
        <v>7.7268280971456855E-6</v>
      </c>
      <c r="R48" s="124">
        <f>CN_Summary_fuelprice!R48*(1-CN_Summary_taxrate!R48)</f>
        <v>7.7268280971456855E-6</v>
      </c>
      <c r="S48" s="124">
        <f>CN_Summary_fuelprice!S48*(1-CN_Summary_taxrate!S48)</f>
        <v>7.7268280971456855E-6</v>
      </c>
      <c r="T48" s="124">
        <f>CN_Summary_fuelprice!T48*(1-CN_Summary_taxrate!T48)</f>
        <v>7.7268280971456855E-6</v>
      </c>
      <c r="U48" s="124">
        <f>CN_Summary_fuelprice!U48*(1-CN_Summary_taxrate!U48)</f>
        <v>7.7268280971456855E-6</v>
      </c>
      <c r="V48" s="124">
        <f>CN_Summary_fuelprice!V48*(1-CN_Summary_taxrate!V48)</f>
        <v>7.7268280971456855E-6</v>
      </c>
      <c r="W48" s="124">
        <f>CN_Summary_fuelprice!W48*(1-CN_Summary_taxrate!W48)</f>
        <v>7.7268280971456855E-6</v>
      </c>
      <c r="X48" s="124">
        <f>CN_Summary_fuelprice!X48*(1-CN_Summary_taxrate!X48)</f>
        <v>7.7268280971456855E-6</v>
      </c>
      <c r="Y48" s="124">
        <f>CN_Summary_fuelprice!Y48*(1-CN_Summary_taxrate!Y48)</f>
        <v>7.7268280971456855E-6</v>
      </c>
      <c r="Z48" s="124">
        <f>CN_Summary_fuelprice!Z48*(1-CN_Summary_taxrate!Z48)</f>
        <v>7.7268280971456855E-6</v>
      </c>
      <c r="AA48" s="124">
        <f>CN_Summary_fuelprice!AA48*(1-CN_Summary_taxrate!AA48)</f>
        <v>7.7268280971456855E-6</v>
      </c>
      <c r="AB48" s="124">
        <f>CN_Summary_fuelprice!AB48*(1-CN_Summary_taxrate!AB48)</f>
        <v>7.7268280971456855E-6</v>
      </c>
      <c r="AC48" s="124">
        <f>CN_Summary_fuelprice!AC48*(1-CN_Summary_taxrate!AC48)</f>
        <v>7.7268280971456855E-6</v>
      </c>
      <c r="AD48" s="124">
        <f>CN_Summary_fuelprice!AD48*(1-CN_Summary_taxrate!AD48)</f>
        <v>7.7268280971456855E-6</v>
      </c>
      <c r="AE48" s="124">
        <f>CN_Summary_fuelprice!AE48*(1-CN_Summary_taxrate!AE48)</f>
        <v>7.7268280971456855E-6</v>
      </c>
      <c r="AF48" s="124">
        <f>CN_Summary_fuelprice!AF48*(1-CN_Summary_taxrate!AF48)</f>
        <v>7.7268280971456855E-6</v>
      </c>
      <c r="AG48" s="124">
        <f>CN_Summary_fuelprice!AG48*(1-CN_Summary_taxrate!AG48)</f>
        <v>7.7268280971456855E-6</v>
      </c>
      <c r="AH48" s="124">
        <f>CN_Summary_fuelprice!AH48*(1-CN_Summary_taxrate!AH48)</f>
        <v>7.7268280971456855E-6</v>
      </c>
      <c r="AI48" s="124">
        <f>CN_Summary_fuelprice!AI48*(1-CN_Summary_taxrate!AI48)</f>
        <v>7.7268280971456855E-6</v>
      </c>
      <c r="AJ48" s="124">
        <f>CN_Summary_fuelprice!AJ48*(1-CN_Summary_taxrate!AJ48)</f>
        <v>7.7268280971456855E-6</v>
      </c>
      <c r="AK48" s="124">
        <f>CN_Summary_fuelprice!AK48*(1-CN_Summary_taxrate!AK48)</f>
        <v>7.7268280971456855E-6</v>
      </c>
      <c r="AL48" s="124">
        <f>CN_Summary_fuelprice!AL48*(1-CN_Summary_taxrate!AL48)</f>
        <v>7.7268280971456838E-6</v>
      </c>
      <c r="AM48" s="124">
        <f>CN_Summary_fuelprice!AM48*(1-CN_Summary_taxrate!AM48)</f>
        <v>7.7268280971456838E-6</v>
      </c>
      <c r="AN48" s="124">
        <f>CN_Summary_fuelprice!AN48*(1-CN_Summary_taxrate!AN48)</f>
        <v>7.7268280971456821E-6</v>
      </c>
      <c r="AO48" s="124">
        <f>CN_Summary_fuelprice!AO48*(1-CN_Summary_taxrate!AO48)</f>
        <v>7.7268280971456838E-6</v>
      </c>
      <c r="AP48" s="124">
        <f>CN_Summary_fuelprice!AP48*(1-CN_Summary_taxrate!AP48)</f>
        <v>7.7268280971456821E-6</v>
      </c>
      <c r="AQ48" s="124">
        <f>CN_Summary_fuelprice!AQ48*(1-CN_Summary_taxrate!AQ48)</f>
        <v>7.7268280971456821E-6</v>
      </c>
      <c r="AR48" s="124">
        <f>CN_Summary_fuelprice!AR48*(1-CN_Summary_taxrate!AR48)</f>
        <v>7.7268280971456821E-6</v>
      </c>
      <c r="AS48" s="124">
        <f>CN_Summary_fuelprice!AS48*(1-CN_Summary_taxrate!AS48)</f>
        <v>7.7268280971456804E-6</v>
      </c>
      <c r="AT48" s="124">
        <f>CN_Summary_fuelprice!AT48*(1-CN_Summary_taxrate!AT48)</f>
        <v>7.7268280971456821E-6</v>
      </c>
      <c r="AU48" s="124">
        <f>CN_Summary_fuelprice!AU48*(1-CN_Summary_taxrate!AU48)</f>
        <v>7.7268280971456787E-6</v>
      </c>
    </row>
    <row r="49" spans="1:47" ht="18.75" customHeight="1">
      <c r="A49" s="101" t="s">
        <v>3673</v>
      </c>
      <c r="B49" s="124">
        <f>CN_Summary_fuelprice!B49*(1-CN_Summary_taxrate!B49)</f>
        <v>0</v>
      </c>
      <c r="C49" s="124">
        <f>CN_Summary_fuelprice!C49*(1-CN_Summary_taxrate!C49)</f>
        <v>0</v>
      </c>
      <c r="D49" s="124">
        <f>CN_Summary_fuelprice!D49*(1-CN_Summary_taxrate!D49)</f>
        <v>7.4375291430998693E-6</v>
      </c>
      <c r="E49" s="124">
        <f>CN_Summary_fuelprice!E49*(1-CN_Summary_taxrate!E49)</f>
        <v>8.0829752665773895E-6</v>
      </c>
      <c r="F49" s="124">
        <f>CN_Summary_fuelprice!F49*(1-CN_Summary_taxrate!F49)</f>
        <v>7.6313492973834727E-6</v>
      </c>
      <c r="G49" s="124">
        <f>CN_Summary_fuelprice!G49*(1-CN_Summary_taxrate!G49)</f>
        <v>7.2212608414075155E-6</v>
      </c>
      <c r="H49" s="124">
        <f>CN_Summary_fuelprice!H49*(1-CN_Summary_taxrate!H49)</f>
        <v>7.7268280971456855E-6</v>
      </c>
      <c r="I49" s="124">
        <f>CN_Summary_fuelprice!I49*(1-CN_Summary_taxrate!I49)</f>
        <v>7.7268280971456855E-6</v>
      </c>
      <c r="J49" s="124">
        <f>CN_Summary_fuelprice!J49*(1-CN_Summary_taxrate!J49)</f>
        <v>7.7268280971456855E-6</v>
      </c>
      <c r="K49" s="124">
        <f>CN_Summary_fuelprice!K49*(1-CN_Summary_taxrate!K49)</f>
        <v>7.7268280971456855E-6</v>
      </c>
      <c r="L49" s="124">
        <f>CN_Summary_fuelprice!L49*(1-CN_Summary_taxrate!L49)</f>
        <v>7.7268280971456855E-6</v>
      </c>
      <c r="M49" s="124">
        <f>CN_Summary_fuelprice!M49*(1-CN_Summary_taxrate!M49)</f>
        <v>7.7268280971456855E-6</v>
      </c>
      <c r="N49" s="124">
        <f>CN_Summary_fuelprice!N49*(1-CN_Summary_taxrate!N49)</f>
        <v>7.7268280971456855E-6</v>
      </c>
      <c r="O49" s="124">
        <f>CN_Summary_fuelprice!O49*(1-CN_Summary_taxrate!O49)</f>
        <v>7.7268280971456855E-6</v>
      </c>
      <c r="P49" s="124">
        <f>CN_Summary_fuelprice!P49*(1-CN_Summary_taxrate!P49)</f>
        <v>7.7268280971456855E-6</v>
      </c>
      <c r="Q49" s="124">
        <f>CN_Summary_fuelprice!Q49*(1-CN_Summary_taxrate!Q49)</f>
        <v>7.7268280971456855E-6</v>
      </c>
      <c r="R49" s="124">
        <f>CN_Summary_fuelprice!R49*(1-CN_Summary_taxrate!R49)</f>
        <v>7.7268280971456855E-6</v>
      </c>
      <c r="S49" s="124">
        <f>CN_Summary_fuelprice!S49*(1-CN_Summary_taxrate!S49)</f>
        <v>7.7268280971456855E-6</v>
      </c>
      <c r="T49" s="124">
        <f>CN_Summary_fuelprice!T49*(1-CN_Summary_taxrate!T49)</f>
        <v>7.7268280971456855E-6</v>
      </c>
      <c r="U49" s="124">
        <f>CN_Summary_fuelprice!U49*(1-CN_Summary_taxrate!U49)</f>
        <v>7.7268280971456855E-6</v>
      </c>
      <c r="V49" s="124">
        <f>CN_Summary_fuelprice!V49*(1-CN_Summary_taxrate!V49)</f>
        <v>7.7268280971456855E-6</v>
      </c>
      <c r="W49" s="124">
        <f>CN_Summary_fuelprice!W49*(1-CN_Summary_taxrate!W49)</f>
        <v>7.7268280971456855E-6</v>
      </c>
      <c r="X49" s="124">
        <f>CN_Summary_fuelprice!X49*(1-CN_Summary_taxrate!X49)</f>
        <v>7.7268280971456855E-6</v>
      </c>
      <c r="Y49" s="124">
        <f>CN_Summary_fuelprice!Y49*(1-CN_Summary_taxrate!Y49)</f>
        <v>7.7268280971456855E-6</v>
      </c>
      <c r="Z49" s="124">
        <f>CN_Summary_fuelprice!Z49*(1-CN_Summary_taxrate!Z49)</f>
        <v>7.7268280971456855E-6</v>
      </c>
      <c r="AA49" s="124">
        <f>CN_Summary_fuelprice!AA49*(1-CN_Summary_taxrate!AA49)</f>
        <v>7.7268280971456855E-6</v>
      </c>
      <c r="AB49" s="124">
        <f>CN_Summary_fuelprice!AB49*(1-CN_Summary_taxrate!AB49)</f>
        <v>7.7268280971456855E-6</v>
      </c>
      <c r="AC49" s="124">
        <f>CN_Summary_fuelprice!AC49*(1-CN_Summary_taxrate!AC49)</f>
        <v>7.7268280971456855E-6</v>
      </c>
      <c r="AD49" s="124">
        <f>CN_Summary_fuelprice!AD49*(1-CN_Summary_taxrate!AD49)</f>
        <v>7.7268280971456855E-6</v>
      </c>
      <c r="AE49" s="124">
        <f>CN_Summary_fuelprice!AE49*(1-CN_Summary_taxrate!AE49)</f>
        <v>7.7268280971456855E-6</v>
      </c>
      <c r="AF49" s="124">
        <f>CN_Summary_fuelprice!AF49*(1-CN_Summary_taxrate!AF49)</f>
        <v>7.7268280971456855E-6</v>
      </c>
      <c r="AG49" s="124">
        <f>CN_Summary_fuelprice!AG49*(1-CN_Summary_taxrate!AG49)</f>
        <v>7.7268280971456855E-6</v>
      </c>
      <c r="AH49" s="124">
        <f>CN_Summary_fuelprice!AH49*(1-CN_Summary_taxrate!AH49)</f>
        <v>7.7268280971456855E-6</v>
      </c>
      <c r="AI49" s="124">
        <f>CN_Summary_fuelprice!AI49*(1-CN_Summary_taxrate!AI49)</f>
        <v>7.7268280971456855E-6</v>
      </c>
      <c r="AJ49" s="124">
        <f>CN_Summary_fuelprice!AJ49*(1-CN_Summary_taxrate!AJ49)</f>
        <v>7.7268280971456855E-6</v>
      </c>
      <c r="AK49" s="124">
        <f>CN_Summary_fuelprice!AK49*(1-CN_Summary_taxrate!AK49)</f>
        <v>7.7268280971456855E-6</v>
      </c>
      <c r="AL49" s="124">
        <f>CN_Summary_fuelprice!AL49*(1-CN_Summary_taxrate!AL49)</f>
        <v>7.7268280971456838E-6</v>
      </c>
      <c r="AM49" s="124">
        <f>CN_Summary_fuelprice!AM49*(1-CN_Summary_taxrate!AM49)</f>
        <v>7.7268280971456838E-6</v>
      </c>
      <c r="AN49" s="124">
        <f>CN_Summary_fuelprice!AN49*(1-CN_Summary_taxrate!AN49)</f>
        <v>7.7268280971456821E-6</v>
      </c>
      <c r="AO49" s="124">
        <f>CN_Summary_fuelprice!AO49*(1-CN_Summary_taxrate!AO49)</f>
        <v>7.7268280971456838E-6</v>
      </c>
      <c r="AP49" s="124">
        <f>CN_Summary_fuelprice!AP49*(1-CN_Summary_taxrate!AP49)</f>
        <v>7.7268280971456821E-6</v>
      </c>
      <c r="AQ49" s="124">
        <f>CN_Summary_fuelprice!AQ49*(1-CN_Summary_taxrate!AQ49)</f>
        <v>7.7268280971456821E-6</v>
      </c>
      <c r="AR49" s="124">
        <f>CN_Summary_fuelprice!AR49*(1-CN_Summary_taxrate!AR49)</f>
        <v>7.7268280971456821E-6</v>
      </c>
      <c r="AS49" s="124">
        <f>CN_Summary_fuelprice!AS49*(1-CN_Summary_taxrate!AS49)</f>
        <v>7.7268280971456804E-6</v>
      </c>
      <c r="AT49" s="124">
        <f>CN_Summary_fuelprice!AT49*(1-CN_Summary_taxrate!AT49)</f>
        <v>7.7268280971456821E-6</v>
      </c>
      <c r="AU49" s="124">
        <f>CN_Summary_fuelprice!AU49*(1-CN_Summary_taxrate!AU49)</f>
        <v>7.7268280971456787E-6</v>
      </c>
    </row>
    <row r="50" spans="1:47" ht="18.75" customHeight="1">
      <c r="A50" s="101" t="s">
        <v>3674</v>
      </c>
      <c r="B50" s="124">
        <f>CN_Summary_fuelprice!B50*(1-CN_Summary_taxrate!B50)</f>
        <v>0</v>
      </c>
      <c r="C50" s="124">
        <f>CN_Summary_fuelprice!C50*(1-CN_Summary_taxrate!C50)</f>
        <v>0</v>
      </c>
      <c r="D50" s="124">
        <f>CN_Summary_fuelprice!D50*(1-CN_Summary_taxrate!D50)</f>
        <v>0</v>
      </c>
      <c r="E50" s="124">
        <f>CN_Summary_fuelprice!E50*(1-CN_Summary_taxrate!E50)</f>
        <v>0</v>
      </c>
      <c r="F50" s="124">
        <f>CN_Summary_fuelprice!F50*(1-CN_Summary_taxrate!F50)</f>
        <v>0</v>
      </c>
      <c r="G50" s="124">
        <f>CN_Summary_fuelprice!G50*(1-CN_Summary_taxrate!G50)</f>
        <v>0</v>
      </c>
      <c r="H50" s="124">
        <f>CN_Summary_fuelprice!H50*(1-CN_Summary_taxrate!H50)</f>
        <v>0</v>
      </c>
      <c r="I50" s="124">
        <f>CN_Summary_fuelprice!I50*(1-CN_Summary_taxrate!I50)</f>
        <v>0</v>
      </c>
      <c r="J50" s="124">
        <f>CN_Summary_fuelprice!J50*(1-CN_Summary_taxrate!J50)</f>
        <v>0</v>
      </c>
      <c r="K50" s="124">
        <f>CN_Summary_fuelprice!K50*(1-CN_Summary_taxrate!K50)</f>
        <v>0</v>
      </c>
      <c r="L50" s="124">
        <f>CN_Summary_fuelprice!L50*(1-CN_Summary_taxrate!L50)</f>
        <v>0</v>
      </c>
      <c r="M50" s="124">
        <f>CN_Summary_fuelprice!M50*(1-CN_Summary_taxrate!M50)</f>
        <v>0</v>
      </c>
      <c r="N50" s="124">
        <f>CN_Summary_fuelprice!N50*(1-CN_Summary_taxrate!N50)</f>
        <v>0</v>
      </c>
      <c r="O50" s="124">
        <f>CN_Summary_fuelprice!O50*(1-CN_Summary_taxrate!O50)</f>
        <v>0</v>
      </c>
      <c r="P50" s="124">
        <f>CN_Summary_fuelprice!P50*(1-CN_Summary_taxrate!P50)</f>
        <v>0</v>
      </c>
      <c r="Q50" s="124">
        <f>CN_Summary_fuelprice!Q50*(1-CN_Summary_taxrate!Q50)</f>
        <v>0</v>
      </c>
      <c r="R50" s="124">
        <f>CN_Summary_fuelprice!R50*(1-CN_Summary_taxrate!R50)</f>
        <v>0</v>
      </c>
      <c r="S50" s="124">
        <f>CN_Summary_fuelprice!S50*(1-CN_Summary_taxrate!S50)</f>
        <v>0</v>
      </c>
      <c r="T50" s="124">
        <f>CN_Summary_fuelprice!T50*(1-CN_Summary_taxrate!T50)</f>
        <v>0</v>
      </c>
      <c r="U50" s="124">
        <f>CN_Summary_fuelprice!U50*(1-CN_Summary_taxrate!U50)</f>
        <v>0</v>
      </c>
      <c r="V50" s="124">
        <f>CN_Summary_fuelprice!V50*(1-CN_Summary_taxrate!V50)</f>
        <v>0</v>
      </c>
      <c r="W50" s="124">
        <f>CN_Summary_fuelprice!W50*(1-CN_Summary_taxrate!W50)</f>
        <v>0</v>
      </c>
      <c r="X50" s="124">
        <f>CN_Summary_fuelprice!X50*(1-CN_Summary_taxrate!X50)</f>
        <v>0</v>
      </c>
      <c r="Y50" s="124">
        <f>CN_Summary_fuelprice!Y50*(1-CN_Summary_taxrate!Y50)</f>
        <v>0</v>
      </c>
      <c r="Z50" s="124">
        <f>CN_Summary_fuelprice!Z50*(1-CN_Summary_taxrate!Z50)</f>
        <v>0</v>
      </c>
      <c r="AA50" s="124">
        <f>CN_Summary_fuelprice!AA50*(1-CN_Summary_taxrate!AA50)</f>
        <v>0</v>
      </c>
      <c r="AB50" s="124">
        <f>CN_Summary_fuelprice!AB50*(1-CN_Summary_taxrate!AB50)</f>
        <v>0</v>
      </c>
      <c r="AC50" s="124">
        <f>CN_Summary_fuelprice!AC50*(1-CN_Summary_taxrate!AC50)</f>
        <v>0</v>
      </c>
      <c r="AD50" s="124">
        <f>CN_Summary_fuelprice!AD50*(1-CN_Summary_taxrate!AD50)</f>
        <v>0</v>
      </c>
      <c r="AE50" s="124">
        <f>CN_Summary_fuelprice!AE50*(1-CN_Summary_taxrate!AE50)</f>
        <v>0</v>
      </c>
      <c r="AF50" s="124">
        <f>CN_Summary_fuelprice!AF50*(1-CN_Summary_taxrate!AF50)</f>
        <v>0</v>
      </c>
      <c r="AG50" s="124">
        <f>CN_Summary_fuelprice!AG50*(1-CN_Summary_taxrate!AG50)</f>
        <v>0</v>
      </c>
      <c r="AH50" s="124">
        <f>CN_Summary_fuelprice!AH50*(1-CN_Summary_taxrate!AH50)</f>
        <v>0</v>
      </c>
      <c r="AI50" s="124">
        <f>CN_Summary_fuelprice!AI50*(1-CN_Summary_taxrate!AI50)</f>
        <v>0</v>
      </c>
      <c r="AJ50" s="124">
        <f>CN_Summary_fuelprice!AJ50*(1-CN_Summary_taxrate!AJ50)</f>
        <v>0</v>
      </c>
      <c r="AK50" s="124">
        <f>CN_Summary_fuelprice!AK50*(1-CN_Summary_taxrate!AK50)</f>
        <v>0</v>
      </c>
      <c r="AL50" s="124">
        <f>CN_Summary_fuelprice!AL50*(1-CN_Summary_taxrate!AL50)</f>
        <v>0</v>
      </c>
      <c r="AM50" s="124">
        <f>CN_Summary_fuelprice!AM50*(1-CN_Summary_taxrate!AM50)</f>
        <v>0</v>
      </c>
      <c r="AN50" s="124">
        <f>CN_Summary_fuelprice!AN50*(1-CN_Summary_taxrate!AN50)</f>
        <v>0</v>
      </c>
      <c r="AO50" s="124">
        <f>CN_Summary_fuelprice!AO50*(1-CN_Summary_taxrate!AO50)</f>
        <v>0</v>
      </c>
      <c r="AP50" s="124">
        <f>CN_Summary_fuelprice!AP50*(1-CN_Summary_taxrate!AP50)</f>
        <v>0</v>
      </c>
      <c r="AQ50" s="124">
        <f>CN_Summary_fuelprice!AQ50*(1-CN_Summary_taxrate!AQ50)</f>
        <v>0</v>
      </c>
      <c r="AR50" s="124">
        <f>CN_Summary_fuelprice!AR50*(1-CN_Summary_taxrate!AR50)</f>
        <v>0</v>
      </c>
      <c r="AS50" s="124">
        <f>CN_Summary_fuelprice!AS50*(1-CN_Summary_taxrate!AS50)</f>
        <v>0</v>
      </c>
      <c r="AT50" s="124">
        <f>CN_Summary_fuelprice!AT50*(1-CN_Summary_taxrate!AT50)</f>
        <v>0</v>
      </c>
      <c r="AU50" s="124">
        <f>CN_Summary_fuelprice!AU50*(1-CN_Summary_taxrate!AU50)</f>
        <v>0</v>
      </c>
    </row>
    <row r="51" spans="1:47" ht="18.75" customHeight="1">
      <c r="A51" s="101" t="s">
        <v>3675</v>
      </c>
      <c r="B51" s="124">
        <f>CN_Summary_fuelprice!B51*(1-CN_Summary_taxrate!B51)</f>
        <v>0</v>
      </c>
      <c r="C51" s="124">
        <f>CN_Summary_fuelprice!C51*(1-CN_Summary_taxrate!C51)</f>
        <v>0</v>
      </c>
      <c r="D51" s="124">
        <f>CN_Summary_fuelprice!D51*(1-CN_Summary_taxrate!D51)</f>
        <v>7.4375291430998693E-6</v>
      </c>
      <c r="E51" s="124">
        <f>CN_Summary_fuelprice!E51*(1-CN_Summary_taxrate!E51)</f>
        <v>8.0829752665773895E-6</v>
      </c>
      <c r="F51" s="124">
        <f>CN_Summary_fuelprice!F51*(1-CN_Summary_taxrate!F51)</f>
        <v>7.6313492973834727E-6</v>
      </c>
      <c r="G51" s="124">
        <f>CN_Summary_fuelprice!G51*(1-CN_Summary_taxrate!G51)</f>
        <v>7.2212608414075155E-6</v>
      </c>
      <c r="H51" s="124">
        <f>CN_Summary_fuelprice!H51*(1-CN_Summary_taxrate!H51)</f>
        <v>7.7268280971456855E-6</v>
      </c>
      <c r="I51" s="124">
        <f>CN_Summary_fuelprice!I51*(1-CN_Summary_taxrate!I51)</f>
        <v>7.7268280971456855E-6</v>
      </c>
      <c r="J51" s="124">
        <f>CN_Summary_fuelprice!J51*(1-CN_Summary_taxrate!J51)</f>
        <v>7.7268280971456855E-6</v>
      </c>
      <c r="K51" s="124">
        <f>CN_Summary_fuelprice!K51*(1-CN_Summary_taxrate!K51)</f>
        <v>7.7268280971456855E-6</v>
      </c>
      <c r="L51" s="124">
        <f>CN_Summary_fuelprice!L51*(1-CN_Summary_taxrate!L51)</f>
        <v>7.7268280971456855E-6</v>
      </c>
      <c r="M51" s="124">
        <f>CN_Summary_fuelprice!M51*(1-CN_Summary_taxrate!M51)</f>
        <v>7.7268280971456855E-6</v>
      </c>
      <c r="N51" s="124">
        <f>CN_Summary_fuelprice!N51*(1-CN_Summary_taxrate!N51)</f>
        <v>7.7268280971456855E-6</v>
      </c>
      <c r="O51" s="124">
        <f>CN_Summary_fuelprice!O51*(1-CN_Summary_taxrate!O51)</f>
        <v>7.7268280971456855E-6</v>
      </c>
      <c r="P51" s="124">
        <f>CN_Summary_fuelprice!P51*(1-CN_Summary_taxrate!P51)</f>
        <v>7.7268280971456855E-6</v>
      </c>
      <c r="Q51" s="124">
        <f>CN_Summary_fuelprice!Q51*(1-CN_Summary_taxrate!Q51)</f>
        <v>7.7268280971456855E-6</v>
      </c>
      <c r="R51" s="124">
        <f>CN_Summary_fuelprice!R51*(1-CN_Summary_taxrate!R51)</f>
        <v>7.7268280971456855E-6</v>
      </c>
      <c r="S51" s="124">
        <f>CN_Summary_fuelprice!S51*(1-CN_Summary_taxrate!S51)</f>
        <v>7.7268280971456855E-6</v>
      </c>
      <c r="T51" s="124">
        <f>CN_Summary_fuelprice!T51*(1-CN_Summary_taxrate!T51)</f>
        <v>7.7268280971456855E-6</v>
      </c>
      <c r="U51" s="124">
        <f>CN_Summary_fuelprice!U51*(1-CN_Summary_taxrate!U51)</f>
        <v>7.7268280971456855E-6</v>
      </c>
      <c r="V51" s="124">
        <f>CN_Summary_fuelprice!V51*(1-CN_Summary_taxrate!V51)</f>
        <v>7.7268280971456855E-6</v>
      </c>
      <c r="W51" s="124">
        <f>CN_Summary_fuelprice!W51*(1-CN_Summary_taxrate!W51)</f>
        <v>7.7268280971456855E-6</v>
      </c>
      <c r="X51" s="124">
        <f>CN_Summary_fuelprice!X51*(1-CN_Summary_taxrate!X51)</f>
        <v>7.7268280971456855E-6</v>
      </c>
      <c r="Y51" s="124">
        <f>CN_Summary_fuelprice!Y51*(1-CN_Summary_taxrate!Y51)</f>
        <v>7.7268280971456855E-6</v>
      </c>
      <c r="Z51" s="124">
        <f>CN_Summary_fuelprice!Z51*(1-CN_Summary_taxrate!Z51)</f>
        <v>7.7268280971456855E-6</v>
      </c>
      <c r="AA51" s="124">
        <f>CN_Summary_fuelprice!AA51*(1-CN_Summary_taxrate!AA51)</f>
        <v>7.7268280971456855E-6</v>
      </c>
      <c r="AB51" s="124">
        <f>CN_Summary_fuelprice!AB51*(1-CN_Summary_taxrate!AB51)</f>
        <v>7.7268280971456855E-6</v>
      </c>
      <c r="AC51" s="124">
        <f>CN_Summary_fuelprice!AC51*(1-CN_Summary_taxrate!AC51)</f>
        <v>7.7268280971456855E-6</v>
      </c>
      <c r="AD51" s="124">
        <f>CN_Summary_fuelprice!AD51*(1-CN_Summary_taxrate!AD51)</f>
        <v>7.7268280971456855E-6</v>
      </c>
      <c r="AE51" s="124">
        <f>CN_Summary_fuelprice!AE51*(1-CN_Summary_taxrate!AE51)</f>
        <v>7.7268280971456855E-6</v>
      </c>
      <c r="AF51" s="124">
        <f>CN_Summary_fuelprice!AF51*(1-CN_Summary_taxrate!AF51)</f>
        <v>7.7268280971456855E-6</v>
      </c>
      <c r="AG51" s="124">
        <f>CN_Summary_fuelprice!AG51*(1-CN_Summary_taxrate!AG51)</f>
        <v>7.7268280971456855E-6</v>
      </c>
      <c r="AH51" s="124">
        <f>CN_Summary_fuelprice!AH51*(1-CN_Summary_taxrate!AH51)</f>
        <v>7.7268280971456855E-6</v>
      </c>
      <c r="AI51" s="124">
        <f>CN_Summary_fuelprice!AI51*(1-CN_Summary_taxrate!AI51)</f>
        <v>7.7268280971456855E-6</v>
      </c>
      <c r="AJ51" s="124">
        <f>CN_Summary_fuelprice!AJ51*(1-CN_Summary_taxrate!AJ51)</f>
        <v>7.7268280971456855E-6</v>
      </c>
      <c r="AK51" s="124">
        <f>CN_Summary_fuelprice!AK51*(1-CN_Summary_taxrate!AK51)</f>
        <v>7.7268280971456855E-6</v>
      </c>
      <c r="AL51" s="124">
        <f>CN_Summary_fuelprice!AL51*(1-CN_Summary_taxrate!AL51)</f>
        <v>7.7268280971456838E-6</v>
      </c>
      <c r="AM51" s="124">
        <f>CN_Summary_fuelprice!AM51*(1-CN_Summary_taxrate!AM51)</f>
        <v>7.7268280971456838E-6</v>
      </c>
      <c r="AN51" s="124">
        <f>CN_Summary_fuelprice!AN51*(1-CN_Summary_taxrate!AN51)</f>
        <v>7.7268280971456821E-6</v>
      </c>
      <c r="AO51" s="124">
        <f>CN_Summary_fuelprice!AO51*(1-CN_Summary_taxrate!AO51)</f>
        <v>7.7268280971456838E-6</v>
      </c>
      <c r="AP51" s="124">
        <f>CN_Summary_fuelprice!AP51*(1-CN_Summary_taxrate!AP51)</f>
        <v>7.7268280971456821E-6</v>
      </c>
      <c r="AQ51" s="124">
        <f>CN_Summary_fuelprice!AQ51*(1-CN_Summary_taxrate!AQ51)</f>
        <v>7.7268280971456821E-6</v>
      </c>
      <c r="AR51" s="124">
        <f>CN_Summary_fuelprice!AR51*(1-CN_Summary_taxrate!AR51)</f>
        <v>7.7268280971456821E-6</v>
      </c>
      <c r="AS51" s="124">
        <f>CN_Summary_fuelprice!AS51*(1-CN_Summary_taxrate!AS51)</f>
        <v>7.7268280971456804E-6</v>
      </c>
      <c r="AT51" s="124">
        <f>CN_Summary_fuelprice!AT51*(1-CN_Summary_taxrate!AT51)</f>
        <v>7.7268280971456821E-6</v>
      </c>
      <c r="AU51" s="124">
        <f>CN_Summary_fuelprice!AU51*(1-CN_Summary_taxrate!AU51)</f>
        <v>7.7268280971456787E-6</v>
      </c>
    </row>
    <row r="52" spans="1:47" s="103" customFormat="1" ht="18.75" customHeight="1">
      <c r="A52" s="102" t="s">
        <v>3679</v>
      </c>
      <c r="B52" s="102"/>
      <c r="C52" s="102"/>
      <c r="D52" s="102"/>
      <c r="E52" s="102"/>
      <c r="F52" s="102"/>
      <c r="I52" s="102"/>
      <c r="L52" s="102"/>
      <c r="O52" s="102"/>
      <c r="R52" s="102"/>
      <c r="U52" s="102"/>
      <c r="X52" s="102"/>
      <c r="AA52" s="102"/>
      <c r="AD52" s="102"/>
      <c r="AG52" s="102"/>
      <c r="AJ52" s="102"/>
      <c r="AM52" s="102"/>
      <c r="AP52" s="102"/>
      <c r="AS52" s="102"/>
    </row>
    <row r="53" spans="1:47" ht="18.75" customHeight="1">
      <c r="A53" s="105" t="s">
        <v>3697</v>
      </c>
      <c r="B53" s="101">
        <v>2015</v>
      </c>
      <c r="C53" s="101">
        <v>2016</v>
      </c>
      <c r="D53" s="101">
        <v>2017</v>
      </c>
      <c r="E53" s="101">
        <v>2018</v>
      </c>
      <c r="F53" s="101">
        <v>2019</v>
      </c>
      <c r="G53" s="101">
        <v>2020</v>
      </c>
      <c r="H53" s="101">
        <v>2021</v>
      </c>
      <c r="I53" s="101">
        <v>2022</v>
      </c>
      <c r="J53" s="101">
        <v>2023</v>
      </c>
      <c r="K53" s="101">
        <v>2024</v>
      </c>
      <c r="L53" s="101">
        <v>2025</v>
      </c>
      <c r="M53" s="101">
        <v>2026</v>
      </c>
      <c r="N53" s="101">
        <v>2027</v>
      </c>
      <c r="O53" s="101">
        <v>2028</v>
      </c>
      <c r="P53" s="101">
        <v>2029</v>
      </c>
      <c r="Q53" s="101">
        <v>2030</v>
      </c>
      <c r="R53" s="101">
        <v>2031</v>
      </c>
      <c r="S53" s="101">
        <v>2032</v>
      </c>
      <c r="T53" s="101">
        <v>2033</v>
      </c>
      <c r="U53" s="101">
        <v>2034</v>
      </c>
      <c r="V53" s="101">
        <v>2035</v>
      </c>
      <c r="W53" s="101">
        <v>2036</v>
      </c>
      <c r="X53" s="101">
        <v>2037</v>
      </c>
      <c r="Y53" s="101">
        <v>2038</v>
      </c>
      <c r="Z53" s="101">
        <v>2039</v>
      </c>
      <c r="AA53" s="101">
        <v>2040</v>
      </c>
      <c r="AB53" s="101">
        <v>2041</v>
      </c>
      <c r="AC53" s="101">
        <v>2042</v>
      </c>
      <c r="AD53" s="101">
        <v>2043</v>
      </c>
      <c r="AE53" s="101">
        <v>2044</v>
      </c>
      <c r="AF53" s="101">
        <v>2045</v>
      </c>
      <c r="AG53" s="101">
        <v>2046</v>
      </c>
      <c r="AH53" s="101">
        <v>2047</v>
      </c>
      <c r="AI53" s="101">
        <v>2048</v>
      </c>
      <c r="AJ53" s="101">
        <v>2049</v>
      </c>
      <c r="AK53" s="101">
        <v>2050</v>
      </c>
      <c r="AL53" s="101">
        <v>2051</v>
      </c>
      <c r="AM53" s="101">
        <v>2052</v>
      </c>
      <c r="AN53" s="101">
        <v>2053</v>
      </c>
      <c r="AO53" s="101">
        <v>2054</v>
      </c>
      <c r="AP53" s="101">
        <v>2055</v>
      </c>
      <c r="AQ53" s="101">
        <v>2056</v>
      </c>
      <c r="AR53" s="101">
        <v>2057</v>
      </c>
      <c r="AS53" s="101">
        <v>2058</v>
      </c>
      <c r="AT53" s="101">
        <v>2059</v>
      </c>
      <c r="AU53" s="101">
        <v>2060</v>
      </c>
    </row>
    <row r="54" spans="1:47" ht="18.75" customHeight="1">
      <c r="A54" s="101" t="s">
        <v>3668</v>
      </c>
      <c r="B54" s="124">
        <f>CN_Summary_fuelprice!B54*(1-CN_Summary_taxrate!B54)</f>
        <v>2.5680030071877281E-5</v>
      </c>
      <c r="C54" s="124">
        <f>CN_Summary_fuelprice!C54*(1-CN_Summary_taxrate!C54)</f>
        <v>2.1628556902984764E-5</v>
      </c>
      <c r="D54" s="124">
        <f>CN_Summary_fuelprice!D54*(1-CN_Summary_taxrate!D54)</f>
        <v>2.2834935109924392E-5</v>
      </c>
      <c r="E54" s="124">
        <f>CN_Summary_fuelprice!E54*(1-CN_Summary_taxrate!E54)</f>
        <v>2.6629830211359307E-5</v>
      </c>
      <c r="F54" s="124">
        <f>CN_Summary_fuelprice!F54*(1-CN_Summary_taxrate!F54)</f>
        <v>2.3331877325311538E-5</v>
      </c>
      <c r="G54" s="124">
        <f>CN_Summary_fuelprice!G54*(1-CN_Summary_taxrate!G54)</f>
        <v>1.0622910139511859E-5</v>
      </c>
      <c r="H54" s="124">
        <f>CN_Summary_fuelprice!H54*(1-CN_Summary_taxrate!H54)</f>
        <v>1.4082965209053037E-5</v>
      </c>
      <c r="I54" s="124">
        <f>CN_Summary_fuelprice!I54*(1-CN_Summary_taxrate!I54)</f>
        <v>1.5078266935884773E-5</v>
      </c>
      <c r="J54" s="124">
        <f>CN_Summary_fuelprice!J54*(1-CN_Summary_taxrate!J54)</f>
        <v>1.5416216165197419E-5</v>
      </c>
      <c r="K54" s="124">
        <f>CN_Summary_fuelprice!K54*(1-CN_Summary_taxrate!K54)</f>
        <v>1.5314698347782803E-5</v>
      </c>
      <c r="L54" s="124">
        <f>CN_Summary_fuelprice!L54*(1-CN_Summary_taxrate!L54)</f>
        <v>1.5147696726248078E-5</v>
      </c>
      <c r="M54" s="124">
        <f>CN_Summary_fuelprice!M54*(1-CN_Summary_taxrate!M54)</f>
        <v>1.5036248822216439E-5</v>
      </c>
      <c r="N54" s="124">
        <f>CN_Summary_fuelprice!N54*(1-CN_Summary_taxrate!N54)</f>
        <v>1.5066217014358961E-5</v>
      </c>
      <c r="O54" s="124">
        <f>CN_Summary_fuelprice!O54*(1-CN_Summary_taxrate!O54)</f>
        <v>1.5661449967533155E-5</v>
      </c>
      <c r="P54" s="124">
        <f>CN_Summary_fuelprice!P54*(1-CN_Summary_taxrate!P54)</f>
        <v>1.5955468114664892E-5</v>
      </c>
      <c r="Q54" s="124">
        <f>CN_Summary_fuelprice!Q54*(1-CN_Summary_taxrate!Q54)</f>
        <v>1.6364662720223169E-5</v>
      </c>
      <c r="R54" s="124">
        <f>CN_Summary_fuelprice!R54*(1-CN_Summary_taxrate!R54)</f>
        <v>1.7599862950195678E-5</v>
      </c>
      <c r="S54" s="124">
        <f>CN_Summary_fuelprice!S54*(1-CN_Summary_taxrate!S54)</f>
        <v>1.7557122840788229E-5</v>
      </c>
      <c r="T54" s="124">
        <f>CN_Summary_fuelprice!T54*(1-CN_Summary_taxrate!T54)</f>
        <v>1.7936948859325895E-5</v>
      </c>
      <c r="U54" s="124">
        <f>CN_Summary_fuelprice!U54*(1-CN_Summary_taxrate!U54)</f>
        <v>1.8177699255043878E-5</v>
      </c>
      <c r="V54" s="124">
        <f>CN_Summary_fuelprice!V54*(1-CN_Summary_taxrate!V54)</f>
        <v>1.8723263403698525E-5</v>
      </c>
      <c r="W54" s="124">
        <f>CN_Summary_fuelprice!W54*(1-CN_Summary_taxrate!W54)</f>
        <v>1.8446116657048539E-5</v>
      </c>
      <c r="X54" s="124">
        <f>CN_Summary_fuelprice!X54*(1-CN_Summary_taxrate!X54)</f>
        <v>1.8550659094491848E-5</v>
      </c>
      <c r="Y54" s="124">
        <f>CN_Summary_fuelprice!Y54*(1-CN_Summary_taxrate!Y54)</f>
        <v>1.8865871531238152E-5</v>
      </c>
      <c r="Z54" s="124">
        <f>CN_Summary_fuelprice!Z54*(1-CN_Summary_taxrate!Z54)</f>
        <v>1.9152530492853742E-5</v>
      </c>
      <c r="AA54" s="124">
        <f>CN_Summary_fuelprice!AA54*(1-CN_Summary_taxrate!AA54)</f>
        <v>1.9229849601802764E-5</v>
      </c>
      <c r="AB54" s="124">
        <f>CN_Summary_fuelprice!AB54*(1-CN_Summary_taxrate!AB54)</f>
        <v>1.9440302460270124E-5</v>
      </c>
      <c r="AC54" s="124">
        <f>CN_Summary_fuelprice!AC54*(1-CN_Summary_taxrate!AC54)</f>
        <v>1.9656912374937444E-5</v>
      </c>
      <c r="AD54" s="124">
        <f>CN_Summary_fuelprice!AD54*(1-CN_Summary_taxrate!AD54)</f>
        <v>1.966732468707192E-5</v>
      </c>
      <c r="AE54" s="124">
        <f>CN_Summary_fuelprice!AE54*(1-CN_Summary_taxrate!AE54)</f>
        <v>1.9820493665030563E-5</v>
      </c>
      <c r="AF54" s="124">
        <f>CN_Summary_fuelprice!AF54*(1-CN_Summary_taxrate!AF54)</f>
        <v>2.0044438402605329E-5</v>
      </c>
      <c r="AG54" s="124">
        <f>CN_Summary_fuelprice!AG54*(1-CN_Summary_taxrate!AG54)</f>
        <v>2.0326467584572896E-5</v>
      </c>
      <c r="AH54" s="124">
        <f>CN_Summary_fuelprice!AH54*(1-CN_Summary_taxrate!AH54)</f>
        <v>2.045621930787191E-5</v>
      </c>
      <c r="AI54" s="124">
        <f>CN_Summary_fuelprice!AI54*(1-CN_Summary_taxrate!AI54)</f>
        <v>2.0608474742086541E-5</v>
      </c>
      <c r="AJ54" s="124">
        <f>CN_Summary_fuelprice!AJ54*(1-CN_Summary_taxrate!AJ54)</f>
        <v>2.0746632675452363E-5</v>
      </c>
      <c r="AK54" s="124">
        <f>CN_Summary_fuelprice!AK54*(1-CN_Summary_taxrate!AK54)</f>
        <v>2.0974879688524423E-5</v>
      </c>
      <c r="AL54" s="124">
        <f>CN_Summary_fuelprice!AL54*(1-CN_Summary_taxrate!AL54)</f>
        <v>2.1118668011307406E-5</v>
      </c>
      <c r="AM54" s="124">
        <f>CN_Summary_fuelprice!AM54*(1-CN_Summary_taxrate!AM54)</f>
        <v>2.1290402910923983E-5</v>
      </c>
      <c r="AN54" s="124">
        <f>CN_Summary_fuelprice!AN54*(1-CN_Summary_taxrate!AN54)</f>
        <v>2.1471303809156657E-5</v>
      </c>
      <c r="AO54" s="124">
        <f>CN_Summary_fuelprice!AO54*(1-CN_Summary_taxrate!AO54)</f>
        <v>2.1668270989268717E-5</v>
      </c>
      <c r="AP54" s="124">
        <f>CN_Summary_fuelprice!AP54*(1-CN_Summary_taxrate!AP54)</f>
        <v>2.1840356884968664E-5</v>
      </c>
      <c r="AQ54" s="124">
        <f>CN_Summary_fuelprice!AQ54*(1-CN_Summary_taxrate!AQ54)</f>
        <v>2.2002080521048095E-5</v>
      </c>
      <c r="AR54" s="124">
        <f>CN_Summary_fuelprice!AR54*(1-CN_Summary_taxrate!AR54)</f>
        <v>2.2165370787132066E-5</v>
      </c>
      <c r="AS54" s="124">
        <f>CN_Summary_fuelprice!AS54*(1-CN_Summary_taxrate!AS54)</f>
        <v>2.2347920295614625E-5</v>
      </c>
      <c r="AT54" s="124">
        <f>CN_Summary_fuelprice!AT54*(1-CN_Summary_taxrate!AT54)</f>
        <v>2.2527216221640181E-5</v>
      </c>
      <c r="AU54" s="124">
        <f>CN_Summary_fuelprice!AU54*(1-CN_Summary_taxrate!AU54)</f>
        <v>2.2704514624067029E-5</v>
      </c>
    </row>
    <row r="55" spans="1:47" ht="18.75" customHeight="1">
      <c r="A55" s="101" t="s">
        <v>3669</v>
      </c>
      <c r="B55" s="124">
        <f>CN_Summary_fuelprice!B55*(1-CN_Summary_taxrate!B55)</f>
        <v>0</v>
      </c>
      <c r="C55" s="124">
        <f>CN_Summary_fuelprice!C55*(1-CN_Summary_taxrate!C55)</f>
        <v>0</v>
      </c>
      <c r="D55" s="124">
        <f>CN_Summary_fuelprice!D55*(1-CN_Summary_taxrate!D55)</f>
        <v>0</v>
      </c>
      <c r="E55" s="124">
        <f>CN_Summary_fuelprice!E55*(1-CN_Summary_taxrate!E55)</f>
        <v>0</v>
      </c>
      <c r="F55" s="124">
        <f>CN_Summary_fuelprice!F55*(1-CN_Summary_taxrate!F55)</f>
        <v>0</v>
      </c>
      <c r="G55" s="124">
        <f>CN_Summary_fuelprice!G55*(1-CN_Summary_taxrate!G55)</f>
        <v>1.0622910139511859E-5</v>
      </c>
      <c r="H55" s="124">
        <f>CN_Summary_fuelprice!H55*(1-CN_Summary_taxrate!H55)</f>
        <v>1.4082965209053037E-5</v>
      </c>
      <c r="I55" s="124">
        <f>CN_Summary_fuelprice!I55*(1-CN_Summary_taxrate!I55)</f>
        <v>1.5078266935884773E-5</v>
      </c>
      <c r="J55" s="124">
        <f>CN_Summary_fuelprice!J55*(1-CN_Summary_taxrate!J55)</f>
        <v>1.5416216165197419E-5</v>
      </c>
      <c r="K55" s="124">
        <f>CN_Summary_fuelprice!K55*(1-CN_Summary_taxrate!K55)</f>
        <v>1.5314698347782803E-5</v>
      </c>
      <c r="L55" s="124">
        <f>CN_Summary_fuelprice!L55*(1-CN_Summary_taxrate!L55)</f>
        <v>1.5147696726248078E-5</v>
      </c>
      <c r="M55" s="124">
        <f>CN_Summary_fuelprice!M55*(1-CN_Summary_taxrate!M55)</f>
        <v>1.5036248822216439E-5</v>
      </c>
      <c r="N55" s="124">
        <f>CN_Summary_fuelprice!N55*(1-CN_Summary_taxrate!N55)</f>
        <v>1.5066217014358961E-5</v>
      </c>
      <c r="O55" s="124">
        <f>CN_Summary_fuelprice!O55*(1-CN_Summary_taxrate!O55)</f>
        <v>1.5661449967533155E-5</v>
      </c>
      <c r="P55" s="124">
        <f>CN_Summary_fuelprice!P55*(1-CN_Summary_taxrate!P55)</f>
        <v>1.5955468114664892E-5</v>
      </c>
      <c r="Q55" s="124">
        <f>CN_Summary_fuelprice!Q55*(1-CN_Summary_taxrate!Q55)</f>
        <v>1.6364662720223169E-5</v>
      </c>
      <c r="R55" s="124">
        <f>CN_Summary_fuelprice!R55*(1-CN_Summary_taxrate!R55)</f>
        <v>1.7599862950195678E-5</v>
      </c>
      <c r="S55" s="124">
        <f>CN_Summary_fuelprice!S55*(1-CN_Summary_taxrate!S55)</f>
        <v>1.7557122840788229E-5</v>
      </c>
      <c r="T55" s="124">
        <f>CN_Summary_fuelprice!T55*(1-CN_Summary_taxrate!T55)</f>
        <v>1.7936948859325895E-5</v>
      </c>
      <c r="U55" s="124">
        <f>CN_Summary_fuelprice!U55*(1-CN_Summary_taxrate!U55)</f>
        <v>1.8177699255043878E-5</v>
      </c>
      <c r="V55" s="124">
        <f>CN_Summary_fuelprice!V55*(1-CN_Summary_taxrate!V55)</f>
        <v>1.8723263403698525E-5</v>
      </c>
      <c r="W55" s="124">
        <f>CN_Summary_fuelprice!W55*(1-CN_Summary_taxrate!W55)</f>
        <v>1.8446116657048539E-5</v>
      </c>
      <c r="X55" s="124">
        <f>CN_Summary_fuelprice!X55*(1-CN_Summary_taxrate!X55)</f>
        <v>1.8550659094491848E-5</v>
      </c>
      <c r="Y55" s="124">
        <f>CN_Summary_fuelprice!Y55*(1-CN_Summary_taxrate!Y55)</f>
        <v>1.8865871531238152E-5</v>
      </c>
      <c r="Z55" s="124">
        <f>CN_Summary_fuelprice!Z55*(1-CN_Summary_taxrate!Z55)</f>
        <v>1.9152530492853742E-5</v>
      </c>
      <c r="AA55" s="124">
        <f>CN_Summary_fuelprice!AA55*(1-CN_Summary_taxrate!AA55)</f>
        <v>1.9229849601802764E-5</v>
      </c>
      <c r="AB55" s="124">
        <f>CN_Summary_fuelprice!AB55*(1-CN_Summary_taxrate!AB55)</f>
        <v>1.9440302460270124E-5</v>
      </c>
      <c r="AC55" s="124">
        <f>CN_Summary_fuelprice!AC55*(1-CN_Summary_taxrate!AC55)</f>
        <v>1.9656912374937444E-5</v>
      </c>
      <c r="AD55" s="124">
        <f>CN_Summary_fuelprice!AD55*(1-CN_Summary_taxrate!AD55)</f>
        <v>1.966732468707192E-5</v>
      </c>
      <c r="AE55" s="124">
        <f>CN_Summary_fuelprice!AE55*(1-CN_Summary_taxrate!AE55)</f>
        <v>1.9820493665030563E-5</v>
      </c>
      <c r="AF55" s="124">
        <f>CN_Summary_fuelprice!AF55*(1-CN_Summary_taxrate!AF55)</f>
        <v>2.0044438402605329E-5</v>
      </c>
      <c r="AG55" s="124">
        <f>CN_Summary_fuelprice!AG55*(1-CN_Summary_taxrate!AG55)</f>
        <v>2.0326467584572896E-5</v>
      </c>
      <c r="AH55" s="124">
        <f>CN_Summary_fuelprice!AH55*(1-CN_Summary_taxrate!AH55)</f>
        <v>2.045621930787191E-5</v>
      </c>
      <c r="AI55" s="124">
        <f>CN_Summary_fuelprice!AI55*(1-CN_Summary_taxrate!AI55)</f>
        <v>2.0608474742086541E-5</v>
      </c>
      <c r="AJ55" s="124">
        <f>CN_Summary_fuelprice!AJ55*(1-CN_Summary_taxrate!AJ55)</f>
        <v>2.0746632675452363E-5</v>
      </c>
      <c r="AK55" s="124">
        <f>CN_Summary_fuelprice!AK55*(1-CN_Summary_taxrate!AK55)</f>
        <v>2.0974879688524423E-5</v>
      </c>
      <c r="AL55" s="124">
        <f>CN_Summary_fuelprice!AL55*(1-CN_Summary_taxrate!AL55)</f>
        <v>2.1118668011307406E-5</v>
      </c>
      <c r="AM55" s="124">
        <f>CN_Summary_fuelprice!AM55*(1-CN_Summary_taxrate!AM55)</f>
        <v>2.1290402910923983E-5</v>
      </c>
      <c r="AN55" s="124">
        <f>CN_Summary_fuelprice!AN55*(1-CN_Summary_taxrate!AN55)</f>
        <v>2.1471303809156657E-5</v>
      </c>
      <c r="AO55" s="124">
        <f>CN_Summary_fuelprice!AO55*(1-CN_Summary_taxrate!AO55)</f>
        <v>2.1668270989268717E-5</v>
      </c>
      <c r="AP55" s="124">
        <f>CN_Summary_fuelprice!AP55*(1-CN_Summary_taxrate!AP55)</f>
        <v>2.1840356884968664E-5</v>
      </c>
      <c r="AQ55" s="124">
        <f>CN_Summary_fuelprice!AQ55*(1-CN_Summary_taxrate!AQ55)</f>
        <v>2.2002080521048095E-5</v>
      </c>
      <c r="AR55" s="124">
        <f>CN_Summary_fuelprice!AR55*(1-CN_Summary_taxrate!AR55)</f>
        <v>2.2165370787132066E-5</v>
      </c>
      <c r="AS55" s="124">
        <f>CN_Summary_fuelprice!AS55*(1-CN_Summary_taxrate!AS55)</f>
        <v>2.2347920295614625E-5</v>
      </c>
      <c r="AT55" s="124">
        <f>CN_Summary_fuelprice!AT55*(1-CN_Summary_taxrate!AT55)</f>
        <v>2.2527216221640181E-5</v>
      </c>
      <c r="AU55" s="124">
        <f>CN_Summary_fuelprice!AU55*(1-CN_Summary_taxrate!AU55)</f>
        <v>2.2704514624067029E-5</v>
      </c>
    </row>
    <row r="56" spans="1:47" ht="18.75" customHeight="1">
      <c r="A56" s="101" t="s">
        <v>3670</v>
      </c>
      <c r="B56" s="124">
        <f>CN_Summary_fuelprice!B56*(1-CN_Summary_taxrate!B56)</f>
        <v>0</v>
      </c>
      <c r="C56" s="124">
        <f>CN_Summary_fuelprice!C56*(1-CN_Summary_taxrate!C56)</f>
        <v>0</v>
      </c>
      <c r="D56" s="124">
        <f>CN_Summary_fuelprice!D56*(1-CN_Summary_taxrate!D56)</f>
        <v>0</v>
      </c>
      <c r="E56" s="124">
        <f>CN_Summary_fuelprice!E56*(1-CN_Summary_taxrate!E56)</f>
        <v>0</v>
      </c>
      <c r="F56" s="124">
        <f>CN_Summary_fuelprice!F56*(1-CN_Summary_taxrate!F56)</f>
        <v>0</v>
      </c>
      <c r="G56" s="124">
        <f>CN_Summary_fuelprice!G56*(1-CN_Summary_taxrate!G56)</f>
        <v>1.0622910139511859E-5</v>
      </c>
      <c r="H56" s="124">
        <f>CN_Summary_fuelprice!H56*(1-CN_Summary_taxrate!H56)</f>
        <v>1.4082965209053037E-5</v>
      </c>
      <c r="I56" s="124">
        <f>CN_Summary_fuelprice!I56*(1-CN_Summary_taxrate!I56)</f>
        <v>1.5078266935884773E-5</v>
      </c>
      <c r="J56" s="124">
        <f>CN_Summary_fuelprice!J56*(1-CN_Summary_taxrate!J56)</f>
        <v>1.5416216165197419E-5</v>
      </c>
      <c r="K56" s="124">
        <f>CN_Summary_fuelprice!K56*(1-CN_Summary_taxrate!K56)</f>
        <v>1.5314698347782803E-5</v>
      </c>
      <c r="L56" s="124">
        <f>CN_Summary_fuelprice!L56*(1-CN_Summary_taxrate!L56)</f>
        <v>1.5147696726248078E-5</v>
      </c>
      <c r="M56" s="124">
        <f>CN_Summary_fuelprice!M56*(1-CN_Summary_taxrate!M56)</f>
        <v>1.5036248822216439E-5</v>
      </c>
      <c r="N56" s="124">
        <f>CN_Summary_fuelprice!N56*(1-CN_Summary_taxrate!N56)</f>
        <v>1.5066217014358961E-5</v>
      </c>
      <c r="O56" s="124">
        <f>CN_Summary_fuelprice!O56*(1-CN_Summary_taxrate!O56)</f>
        <v>1.5661449967533155E-5</v>
      </c>
      <c r="P56" s="124">
        <f>CN_Summary_fuelprice!P56*(1-CN_Summary_taxrate!P56)</f>
        <v>1.5955468114664892E-5</v>
      </c>
      <c r="Q56" s="124">
        <f>CN_Summary_fuelprice!Q56*(1-CN_Summary_taxrate!Q56)</f>
        <v>1.6364662720223169E-5</v>
      </c>
      <c r="R56" s="124">
        <f>CN_Summary_fuelprice!R56*(1-CN_Summary_taxrate!R56)</f>
        <v>1.7599862950195678E-5</v>
      </c>
      <c r="S56" s="124">
        <f>CN_Summary_fuelprice!S56*(1-CN_Summary_taxrate!S56)</f>
        <v>1.7557122840788229E-5</v>
      </c>
      <c r="T56" s="124">
        <f>CN_Summary_fuelprice!T56*(1-CN_Summary_taxrate!T56)</f>
        <v>1.7936948859325895E-5</v>
      </c>
      <c r="U56" s="124">
        <f>CN_Summary_fuelprice!U56*(1-CN_Summary_taxrate!U56)</f>
        <v>1.8177699255043878E-5</v>
      </c>
      <c r="V56" s="124">
        <f>CN_Summary_fuelprice!V56*(1-CN_Summary_taxrate!V56)</f>
        <v>1.8723263403698525E-5</v>
      </c>
      <c r="W56" s="124">
        <f>CN_Summary_fuelprice!W56*(1-CN_Summary_taxrate!W56)</f>
        <v>1.8446116657048539E-5</v>
      </c>
      <c r="X56" s="124">
        <f>CN_Summary_fuelprice!X56*(1-CN_Summary_taxrate!X56)</f>
        <v>1.8550659094491848E-5</v>
      </c>
      <c r="Y56" s="124">
        <f>CN_Summary_fuelprice!Y56*(1-CN_Summary_taxrate!Y56)</f>
        <v>1.8865871531238152E-5</v>
      </c>
      <c r="Z56" s="124">
        <f>CN_Summary_fuelprice!Z56*(1-CN_Summary_taxrate!Z56)</f>
        <v>1.9152530492853742E-5</v>
      </c>
      <c r="AA56" s="124">
        <f>CN_Summary_fuelprice!AA56*(1-CN_Summary_taxrate!AA56)</f>
        <v>1.9229849601802764E-5</v>
      </c>
      <c r="AB56" s="124">
        <f>CN_Summary_fuelprice!AB56*(1-CN_Summary_taxrate!AB56)</f>
        <v>1.9440302460270124E-5</v>
      </c>
      <c r="AC56" s="124">
        <f>CN_Summary_fuelprice!AC56*(1-CN_Summary_taxrate!AC56)</f>
        <v>1.9656912374937444E-5</v>
      </c>
      <c r="AD56" s="124">
        <f>CN_Summary_fuelprice!AD56*(1-CN_Summary_taxrate!AD56)</f>
        <v>1.966732468707192E-5</v>
      </c>
      <c r="AE56" s="124">
        <f>CN_Summary_fuelprice!AE56*(1-CN_Summary_taxrate!AE56)</f>
        <v>1.9820493665030563E-5</v>
      </c>
      <c r="AF56" s="124">
        <f>CN_Summary_fuelprice!AF56*(1-CN_Summary_taxrate!AF56)</f>
        <v>2.0044438402605329E-5</v>
      </c>
      <c r="AG56" s="124">
        <f>CN_Summary_fuelprice!AG56*(1-CN_Summary_taxrate!AG56)</f>
        <v>2.0326467584572896E-5</v>
      </c>
      <c r="AH56" s="124">
        <f>CN_Summary_fuelprice!AH56*(1-CN_Summary_taxrate!AH56)</f>
        <v>2.045621930787191E-5</v>
      </c>
      <c r="AI56" s="124">
        <f>CN_Summary_fuelprice!AI56*(1-CN_Summary_taxrate!AI56)</f>
        <v>2.0608474742086541E-5</v>
      </c>
      <c r="AJ56" s="124">
        <f>CN_Summary_fuelprice!AJ56*(1-CN_Summary_taxrate!AJ56)</f>
        <v>2.0746632675452363E-5</v>
      </c>
      <c r="AK56" s="124">
        <f>CN_Summary_fuelprice!AK56*(1-CN_Summary_taxrate!AK56)</f>
        <v>2.0974879688524423E-5</v>
      </c>
      <c r="AL56" s="124">
        <f>CN_Summary_fuelprice!AL56*(1-CN_Summary_taxrate!AL56)</f>
        <v>2.1118668011307406E-5</v>
      </c>
      <c r="AM56" s="124">
        <f>CN_Summary_fuelprice!AM56*(1-CN_Summary_taxrate!AM56)</f>
        <v>2.1290402910923983E-5</v>
      </c>
      <c r="AN56" s="124">
        <f>CN_Summary_fuelprice!AN56*(1-CN_Summary_taxrate!AN56)</f>
        <v>2.1471303809156657E-5</v>
      </c>
      <c r="AO56" s="124">
        <f>CN_Summary_fuelprice!AO56*(1-CN_Summary_taxrate!AO56)</f>
        <v>2.1668270989268717E-5</v>
      </c>
      <c r="AP56" s="124">
        <f>CN_Summary_fuelprice!AP56*(1-CN_Summary_taxrate!AP56)</f>
        <v>2.1840356884968664E-5</v>
      </c>
      <c r="AQ56" s="124">
        <f>CN_Summary_fuelprice!AQ56*(1-CN_Summary_taxrate!AQ56)</f>
        <v>2.2002080521048095E-5</v>
      </c>
      <c r="AR56" s="124">
        <f>CN_Summary_fuelprice!AR56*(1-CN_Summary_taxrate!AR56)</f>
        <v>2.2165370787132066E-5</v>
      </c>
      <c r="AS56" s="124">
        <f>CN_Summary_fuelprice!AS56*(1-CN_Summary_taxrate!AS56)</f>
        <v>2.2347920295614625E-5</v>
      </c>
      <c r="AT56" s="124">
        <f>CN_Summary_fuelprice!AT56*(1-CN_Summary_taxrate!AT56)</f>
        <v>2.2527216221640181E-5</v>
      </c>
      <c r="AU56" s="124">
        <f>CN_Summary_fuelprice!AU56*(1-CN_Summary_taxrate!AU56)</f>
        <v>2.2704514624067029E-5</v>
      </c>
    </row>
    <row r="57" spans="1:47" ht="18.75" customHeight="1">
      <c r="A57" s="101" t="s">
        <v>3671</v>
      </c>
      <c r="B57" s="124">
        <f>CN_Summary_fuelprice!B57*(1-CN_Summary_taxrate!B57)</f>
        <v>0</v>
      </c>
      <c r="C57" s="124">
        <f>CN_Summary_fuelprice!C57*(1-CN_Summary_taxrate!C57)</f>
        <v>0</v>
      </c>
      <c r="D57" s="124">
        <f>CN_Summary_fuelprice!D57*(1-CN_Summary_taxrate!D57)</f>
        <v>0</v>
      </c>
      <c r="E57" s="124">
        <f>CN_Summary_fuelprice!E57*(1-CN_Summary_taxrate!E57)</f>
        <v>0</v>
      </c>
      <c r="F57" s="124">
        <f>CN_Summary_fuelprice!F57*(1-CN_Summary_taxrate!F57)</f>
        <v>0</v>
      </c>
      <c r="G57" s="124">
        <f>CN_Summary_fuelprice!G57*(1-CN_Summary_taxrate!G57)</f>
        <v>1.0622910139511859E-5</v>
      </c>
      <c r="H57" s="124">
        <f>CN_Summary_fuelprice!H57*(1-CN_Summary_taxrate!H57)</f>
        <v>1.4082965209053037E-5</v>
      </c>
      <c r="I57" s="124">
        <f>CN_Summary_fuelprice!I57*(1-CN_Summary_taxrate!I57)</f>
        <v>1.5078266935884773E-5</v>
      </c>
      <c r="J57" s="124">
        <f>CN_Summary_fuelprice!J57*(1-CN_Summary_taxrate!J57)</f>
        <v>1.5416216165197419E-5</v>
      </c>
      <c r="K57" s="124">
        <f>CN_Summary_fuelprice!K57*(1-CN_Summary_taxrate!K57)</f>
        <v>1.5314698347782803E-5</v>
      </c>
      <c r="L57" s="124">
        <f>CN_Summary_fuelprice!L57*(1-CN_Summary_taxrate!L57)</f>
        <v>1.5147696726248078E-5</v>
      </c>
      <c r="M57" s="124">
        <f>CN_Summary_fuelprice!M57*(1-CN_Summary_taxrate!M57)</f>
        <v>1.5036248822216439E-5</v>
      </c>
      <c r="N57" s="124">
        <f>CN_Summary_fuelprice!N57*(1-CN_Summary_taxrate!N57)</f>
        <v>1.5066217014358961E-5</v>
      </c>
      <c r="O57" s="124">
        <f>CN_Summary_fuelprice!O57*(1-CN_Summary_taxrate!O57)</f>
        <v>1.5661449967533155E-5</v>
      </c>
      <c r="P57" s="124">
        <f>CN_Summary_fuelprice!P57*(1-CN_Summary_taxrate!P57)</f>
        <v>1.5955468114664892E-5</v>
      </c>
      <c r="Q57" s="124">
        <f>CN_Summary_fuelprice!Q57*(1-CN_Summary_taxrate!Q57)</f>
        <v>1.6364662720223169E-5</v>
      </c>
      <c r="R57" s="124">
        <f>CN_Summary_fuelprice!R57*(1-CN_Summary_taxrate!R57)</f>
        <v>1.7599862950195678E-5</v>
      </c>
      <c r="S57" s="124">
        <f>CN_Summary_fuelprice!S57*(1-CN_Summary_taxrate!S57)</f>
        <v>1.7557122840788229E-5</v>
      </c>
      <c r="T57" s="124">
        <f>CN_Summary_fuelprice!T57*(1-CN_Summary_taxrate!T57)</f>
        <v>1.7936948859325895E-5</v>
      </c>
      <c r="U57" s="124">
        <f>CN_Summary_fuelprice!U57*(1-CN_Summary_taxrate!U57)</f>
        <v>1.8177699255043878E-5</v>
      </c>
      <c r="V57" s="124">
        <f>CN_Summary_fuelprice!V57*(1-CN_Summary_taxrate!V57)</f>
        <v>1.8723263403698525E-5</v>
      </c>
      <c r="W57" s="124">
        <f>CN_Summary_fuelprice!W57*(1-CN_Summary_taxrate!W57)</f>
        <v>1.8446116657048539E-5</v>
      </c>
      <c r="X57" s="124">
        <f>CN_Summary_fuelprice!X57*(1-CN_Summary_taxrate!X57)</f>
        <v>1.8550659094491848E-5</v>
      </c>
      <c r="Y57" s="124">
        <f>CN_Summary_fuelprice!Y57*(1-CN_Summary_taxrate!Y57)</f>
        <v>1.8865871531238152E-5</v>
      </c>
      <c r="Z57" s="124">
        <f>CN_Summary_fuelprice!Z57*(1-CN_Summary_taxrate!Z57)</f>
        <v>1.9152530492853742E-5</v>
      </c>
      <c r="AA57" s="124">
        <f>CN_Summary_fuelprice!AA57*(1-CN_Summary_taxrate!AA57)</f>
        <v>1.9229849601802764E-5</v>
      </c>
      <c r="AB57" s="124">
        <f>CN_Summary_fuelprice!AB57*(1-CN_Summary_taxrate!AB57)</f>
        <v>1.9440302460270124E-5</v>
      </c>
      <c r="AC57" s="124">
        <f>CN_Summary_fuelprice!AC57*(1-CN_Summary_taxrate!AC57)</f>
        <v>1.9656912374937444E-5</v>
      </c>
      <c r="AD57" s="124">
        <f>CN_Summary_fuelprice!AD57*(1-CN_Summary_taxrate!AD57)</f>
        <v>1.966732468707192E-5</v>
      </c>
      <c r="AE57" s="124">
        <f>CN_Summary_fuelprice!AE57*(1-CN_Summary_taxrate!AE57)</f>
        <v>1.9820493665030563E-5</v>
      </c>
      <c r="AF57" s="124">
        <f>CN_Summary_fuelprice!AF57*(1-CN_Summary_taxrate!AF57)</f>
        <v>2.0044438402605329E-5</v>
      </c>
      <c r="AG57" s="124">
        <f>CN_Summary_fuelprice!AG57*(1-CN_Summary_taxrate!AG57)</f>
        <v>2.0326467584572896E-5</v>
      </c>
      <c r="AH57" s="124">
        <f>CN_Summary_fuelprice!AH57*(1-CN_Summary_taxrate!AH57)</f>
        <v>2.045621930787191E-5</v>
      </c>
      <c r="AI57" s="124">
        <f>CN_Summary_fuelprice!AI57*(1-CN_Summary_taxrate!AI57)</f>
        <v>2.0608474742086541E-5</v>
      </c>
      <c r="AJ57" s="124">
        <f>CN_Summary_fuelprice!AJ57*(1-CN_Summary_taxrate!AJ57)</f>
        <v>2.0746632675452363E-5</v>
      </c>
      <c r="AK57" s="124">
        <f>CN_Summary_fuelprice!AK57*(1-CN_Summary_taxrate!AK57)</f>
        <v>2.0974879688524423E-5</v>
      </c>
      <c r="AL57" s="124">
        <f>CN_Summary_fuelprice!AL57*(1-CN_Summary_taxrate!AL57)</f>
        <v>2.1118668011307406E-5</v>
      </c>
      <c r="AM57" s="124">
        <f>CN_Summary_fuelprice!AM57*(1-CN_Summary_taxrate!AM57)</f>
        <v>2.1290402910923983E-5</v>
      </c>
      <c r="AN57" s="124">
        <f>CN_Summary_fuelprice!AN57*(1-CN_Summary_taxrate!AN57)</f>
        <v>2.1471303809156657E-5</v>
      </c>
      <c r="AO57" s="124">
        <f>CN_Summary_fuelprice!AO57*(1-CN_Summary_taxrate!AO57)</f>
        <v>2.1668270989268717E-5</v>
      </c>
      <c r="AP57" s="124">
        <f>CN_Summary_fuelprice!AP57*(1-CN_Summary_taxrate!AP57)</f>
        <v>2.1840356884968664E-5</v>
      </c>
      <c r="AQ57" s="124">
        <f>CN_Summary_fuelprice!AQ57*(1-CN_Summary_taxrate!AQ57)</f>
        <v>2.2002080521048095E-5</v>
      </c>
      <c r="AR57" s="124">
        <f>CN_Summary_fuelprice!AR57*(1-CN_Summary_taxrate!AR57)</f>
        <v>2.2165370787132066E-5</v>
      </c>
      <c r="AS57" s="124">
        <f>CN_Summary_fuelprice!AS57*(1-CN_Summary_taxrate!AS57)</f>
        <v>2.2347920295614625E-5</v>
      </c>
      <c r="AT57" s="124">
        <f>CN_Summary_fuelprice!AT57*(1-CN_Summary_taxrate!AT57)</f>
        <v>2.2527216221640181E-5</v>
      </c>
      <c r="AU57" s="124">
        <f>CN_Summary_fuelprice!AU57*(1-CN_Summary_taxrate!AU57)</f>
        <v>2.2704514624067029E-5</v>
      </c>
    </row>
    <row r="58" spans="1:47" ht="18.75" customHeight="1">
      <c r="A58" s="101" t="s">
        <v>3672</v>
      </c>
      <c r="B58" s="124">
        <f>CN_Summary_fuelprice!B58*(1-CN_Summary_taxrate!B58)</f>
        <v>0</v>
      </c>
      <c r="C58" s="124">
        <f>CN_Summary_fuelprice!C58*(1-CN_Summary_taxrate!C58)</f>
        <v>0</v>
      </c>
      <c r="D58" s="124">
        <f>CN_Summary_fuelprice!D58*(1-CN_Summary_taxrate!D58)</f>
        <v>0</v>
      </c>
      <c r="E58" s="124">
        <f>CN_Summary_fuelprice!E58*(1-CN_Summary_taxrate!E58)</f>
        <v>0</v>
      </c>
      <c r="F58" s="124">
        <f>CN_Summary_fuelprice!F58*(1-CN_Summary_taxrate!F58)</f>
        <v>0</v>
      </c>
      <c r="G58" s="124">
        <f>CN_Summary_fuelprice!G58*(1-CN_Summary_taxrate!G58)</f>
        <v>1.0622910139511859E-5</v>
      </c>
      <c r="H58" s="124">
        <f>CN_Summary_fuelprice!H58*(1-CN_Summary_taxrate!H58)</f>
        <v>1.4082965209053037E-5</v>
      </c>
      <c r="I58" s="124">
        <f>CN_Summary_fuelprice!I58*(1-CN_Summary_taxrate!I58)</f>
        <v>1.5078266935884773E-5</v>
      </c>
      <c r="J58" s="124">
        <f>CN_Summary_fuelprice!J58*(1-CN_Summary_taxrate!J58)</f>
        <v>1.5416216165197419E-5</v>
      </c>
      <c r="K58" s="124">
        <f>CN_Summary_fuelprice!K58*(1-CN_Summary_taxrate!K58)</f>
        <v>1.5314698347782803E-5</v>
      </c>
      <c r="L58" s="124">
        <f>CN_Summary_fuelprice!L58*(1-CN_Summary_taxrate!L58)</f>
        <v>1.5147696726248078E-5</v>
      </c>
      <c r="M58" s="124">
        <f>CN_Summary_fuelprice!M58*(1-CN_Summary_taxrate!M58)</f>
        <v>1.5036248822216439E-5</v>
      </c>
      <c r="N58" s="124">
        <f>CN_Summary_fuelprice!N58*(1-CN_Summary_taxrate!N58)</f>
        <v>1.5066217014358961E-5</v>
      </c>
      <c r="O58" s="124">
        <f>CN_Summary_fuelprice!O58*(1-CN_Summary_taxrate!O58)</f>
        <v>1.5661449967533155E-5</v>
      </c>
      <c r="P58" s="124">
        <f>CN_Summary_fuelprice!P58*(1-CN_Summary_taxrate!P58)</f>
        <v>1.5955468114664892E-5</v>
      </c>
      <c r="Q58" s="124">
        <f>CN_Summary_fuelprice!Q58*(1-CN_Summary_taxrate!Q58)</f>
        <v>1.6364662720223169E-5</v>
      </c>
      <c r="R58" s="124">
        <f>CN_Summary_fuelprice!R58*(1-CN_Summary_taxrate!R58)</f>
        <v>1.7599862950195678E-5</v>
      </c>
      <c r="S58" s="124">
        <f>CN_Summary_fuelprice!S58*(1-CN_Summary_taxrate!S58)</f>
        <v>1.7557122840788229E-5</v>
      </c>
      <c r="T58" s="124">
        <f>CN_Summary_fuelprice!T58*(1-CN_Summary_taxrate!T58)</f>
        <v>1.7936948859325895E-5</v>
      </c>
      <c r="U58" s="124">
        <f>CN_Summary_fuelprice!U58*(1-CN_Summary_taxrate!U58)</f>
        <v>1.8177699255043878E-5</v>
      </c>
      <c r="V58" s="124">
        <f>CN_Summary_fuelprice!V58*(1-CN_Summary_taxrate!V58)</f>
        <v>1.8723263403698525E-5</v>
      </c>
      <c r="W58" s="124">
        <f>CN_Summary_fuelprice!W58*(1-CN_Summary_taxrate!W58)</f>
        <v>1.8446116657048539E-5</v>
      </c>
      <c r="X58" s="124">
        <f>CN_Summary_fuelprice!X58*(1-CN_Summary_taxrate!X58)</f>
        <v>1.8550659094491848E-5</v>
      </c>
      <c r="Y58" s="124">
        <f>CN_Summary_fuelprice!Y58*(1-CN_Summary_taxrate!Y58)</f>
        <v>1.8865871531238152E-5</v>
      </c>
      <c r="Z58" s="124">
        <f>CN_Summary_fuelprice!Z58*(1-CN_Summary_taxrate!Z58)</f>
        <v>1.9152530492853742E-5</v>
      </c>
      <c r="AA58" s="124">
        <f>CN_Summary_fuelprice!AA58*(1-CN_Summary_taxrate!AA58)</f>
        <v>1.9229849601802764E-5</v>
      </c>
      <c r="AB58" s="124">
        <f>CN_Summary_fuelprice!AB58*(1-CN_Summary_taxrate!AB58)</f>
        <v>1.9440302460270124E-5</v>
      </c>
      <c r="AC58" s="124">
        <f>CN_Summary_fuelprice!AC58*(1-CN_Summary_taxrate!AC58)</f>
        <v>1.9656912374937444E-5</v>
      </c>
      <c r="AD58" s="124">
        <f>CN_Summary_fuelprice!AD58*(1-CN_Summary_taxrate!AD58)</f>
        <v>1.966732468707192E-5</v>
      </c>
      <c r="AE58" s="124">
        <f>CN_Summary_fuelprice!AE58*(1-CN_Summary_taxrate!AE58)</f>
        <v>1.9820493665030563E-5</v>
      </c>
      <c r="AF58" s="124">
        <f>CN_Summary_fuelprice!AF58*(1-CN_Summary_taxrate!AF58)</f>
        <v>2.0044438402605329E-5</v>
      </c>
      <c r="AG58" s="124">
        <f>CN_Summary_fuelprice!AG58*(1-CN_Summary_taxrate!AG58)</f>
        <v>2.0326467584572896E-5</v>
      </c>
      <c r="AH58" s="124">
        <f>CN_Summary_fuelprice!AH58*(1-CN_Summary_taxrate!AH58)</f>
        <v>2.045621930787191E-5</v>
      </c>
      <c r="AI58" s="124">
        <f>CN_Summary_fuelprice!AI58*(1-CN_Summary_taxrate!AI58)</f>
        <v>2.0608474742086541E-5</v>
      </c>
      <c r="AJ58" s="124">
        <f>CN_Summary_fuelprice!AJ58*(1-CN_Summary_taxrate!AJ58)</f>
        <v>2.0746632675452363E-5</v>
      </c>
      <c r="AK58" s="124">
        <f>CN_Summary_fuelprice!AK58*(1-CN_Summary_taxrate!AK58)</f>
        <v>2.0974879688524423E-5</v>
      </c>
      <c r="AL58" s="124">
        <f>CN_Summary_fuelprice!AL58*(1-CN_Summary_taxrate!AL58)</f>
        <v>2.1118668011307406E-5</v>
      </c>
      <c r="AM58" s="124">
        <f>CN_Summary_fuelprice!AM58*(1-CN_Summary_taxrate!AM58)</f>
        <v>2.1290402910923983E-5</v>
      </c>
      <c r="AN58" s="124">
        <f>CN_Summary_fuelprice!AN58*(1-CN_Summary_taxrate!AN58)</f>
        <v>2.1471303809156657E-5</v>
      </c>
      <c r="AO58" s="124">
        <f>CN_Summary_fuelprice!AO58*(1-CN_Summary_taxrate!AO58)</f>
        <v>2.1668270989268717E-5</v>
      </c>
      <c r="AP58" s="124">
        <f>CN_Summary_fuelprice!AP58*(1-CN_Summary_taxrate!AP58)</f>
        <v>2.1840356884968664E-5</v>
      </c>
      <c r="AQ58" s="124">
        <f>CN_Summary_fuelprice!AQ58*(1-CN_Summary_taxrate!AQ58)</f>
        <v>2.2002080521048095E-5</v>
      </c>
      <c r="AR58" s="124">
        <f>CN_Summary_fuelprice!AR58*(1-CN_Summary_taxrate!AR58)</f>
        <v>2.2165370787132066E-5</v>
      </c>
      <c r="AS58" s="124">
        <f>CN_Summary_fuelprice!AS58*(1-CN_Summary_taxrate!AS58)</f>
        <v>2.2347920295614625E-5</v>
      </c>
      <c r="AT58" s="124">
        <f>CN_Summary_fuelprice!AT58*(1-CN_Summary_taxrate!AT58)</f>
        <v>2.2527216221640181E-5</v>
      </c>
      <c r="AU58" s="124">
        <f>CN_Summary_fuelprice!AU58*(1-CN_Summary_taxrate!AU58)</f>
        <v>2.2704514624067029E-5</v>
      </c>
    </row>
    <row r="59" spans="1:47" ht="18.75" customHeight="1">
      <c r="A59" s="101" t="s">
        <v>3673</v>
      </c>
      <c r="B59" s="124">
        <f>CN_Summary_fuelprice!B59*(1-CN_Summary_taxrate!B59)</f>
        <v>0</v>
      </c>
      <c r="C59" s="124">
        <f>CN_Summary_fuelprice!C59*(1-CN_Summary_taxrate!C59)</f>
        <v>0</v>
      </c>
      <c r="D59" s="124">
        <f>CN_Summary_fuelprice!D59*(1-CN_Summary_taxrate!D59)</f>
        <v>0</v>
      </c>
      <c r="E59" s="124">
        <f>CN_Summary_fuelprice!E59*(1-CN_Summary_taxrate!E59)</f>
        <v>0</v>
      </c>
      <c r="F59" s="124">
        <f>CN_Summary_fuelprice!F59*(1-CN_Summary_taxrate!F59)</f>
        <v>0</v>
      </c>
      <c r="G59" s="124">
        <f>CN_Summary_fuelprice!G59*(1-CN_Summary_taxrate!G59)</f>
        <v>1.0622910139511859E-5</v>
      </c>
      <c r="H59" s="124">
        <f>CN_Summary_fuelprice!H59*(1-CN_Summary_taxrate!H59)</f>
        <v>1.4082965209053037E-5</v>
      </c>
      <c r="I59" s="124">
        <f>CN_Summary_fuelprice!I59*(1-CN_Summary_taxrate!I59)</f>
        <v>1.5078266935884773E-5</v>
      </c>
      <c r="J59" s="124">
        <f>CN_Summary_fuelprice!J59*(1-CN_Summary_taxrate!J59)</f>
        <v>1.5416216165197419E-5</v>
      </c>
      <c r="K59" s="124">
        <f>CN_Summary_fuelprice!K59*(1-CN_Summary_taxrate!K59)</f>
        <v>1.5314698347782803E-5</v>
      </c>
      <c r="L59" s="124">
        <f>CN_Summary_fuelprice!L59*(1-CN_Summary_taxrate!L59)</f>
        <v>1.5147696726248078E-5</v>
      </c>
      <c r="M59" s="124">
        <f>CN_Summary_fuelprice!M59*(1-CN_Summary_taxrate!M59)</f>
        <v>1.5036248822216439E-5</v>
      </c>
      <c r="N59" s="124">
        <f>CN_Summary_fuelprice!N59*(1-CN_Summary_taxrate!N59)</f>
        <v>1.5066217014358961E-5</v>
      </c>
      <c r="O59" s="124">
        <f>CN_Summary_fuelprice!O59*(1-CN_Summary_taxrate!O59)</f>
        <v>1.5661449967533155E-5</v>
      </c>
      <c r="P59" s="124">
        <f>CN_Summary_fuelprice!P59*(1-CN_Summary_taxrate!P59)</f>
        <v>1.5955468114664892E-5</v>
      </c>
      <c r="Q59" s="124">
        <f>CN_Summary_fuelprice!Q59*(1-CN_Summary_taxrate!Q59)</f>
        <v>1.6364662720223169E-5</v>
      </c>
      <c r="R59" s="124">
        <f>CN_Summary_fuelprice!R59*(1-CN_Summary_taxrate!R59)</f>
        <v>1.7599862950195678E-5</v>
      </c>
      <c r="S59" s="124">
        <f>CN_Summary_fuelprice!S59*(1-CN_Summary_taxrate!S59)</f>
        <v>1.7557122840788229E-5</v>
      </c>
      <c r="T59" s="124">
        <f>CN_Summary_fuelprice!T59*(1-CN_Summary_taxrate!T59)</f>
        <v>1.7936948859325895E-5</v>
      </c>
      <c r="U59" s="124">
        <f>CN_Summary_fuelprice!U59*(1-CN_Summary_taxrate!U59)</f>
        <v>1.8177699255043878E-5</v>
      </c>
      <c r="V59" s="124">
        <f>CN_Summary_fuelprice!V59*(1-CN_Summary_taxrate!V59)</f>
        <v>1.8723263403698525E-5</v>
      </c>
      <c r="W59" s="124">
        <f>CN_Summary_fuelprice!W59*(1-CN_Summary_taxrate!W59)</f>
        <v>1.8446116657048539E-5</v>
      </c>
      <c r="X59" s="124">
        <f>CN_Summary_fuelprice!X59*(1-CN_Summary_taxrate!X59)</f>
        <v>1.8550659094491848E-5</v>
      </c>
      <c r="Y59" s="124">
        <f>CN_Summary_fuelprice!Y59*(1-CN_Summary_taxrate!Y59)</f>
        <v>1.8865871531238152E-5</v>
      </c>
      <c r="Z59" s="124">
        <f>CN_Summary_fuelprice!Z59*(1-CN_Summary_taxrate!Z59)</f>
        <v>1.9152530492853742E-5</v>
      </c>
      <c r="AA59" s="124">
        <f>CN_Summary_fuelprice!AA59*(1-CN_Summary_taxrate!AA59)</f>
        <v>1.9229849601802764E-5</v>
      </c>
      <c r="AB59" s="124">
        <f>CN_Summary_fuelprice!AB59*(1-CN_Summary_taxrate!AB59)</f>
        <v>1.9440302460270124E-5</v>
      </c>
      <c r="AC59" s="124">
        <f>CN_Summary_fuelprice!AC59*(1-CN_Summary_taxrate!AC59)</f>
        <v>1.9656912374937444E-5</v>
      </c>
      <c r="AD59" s="124">
        <f>CN_Summary_fuelprice!AD59*(1-CN_Summary_taxrate!AD59)</f>
        <v>1.966732468707192E-5</v>
      </c>
      <c r="AE59" s="124">
        <f>CN_Summary_fuelprice!AE59*(1-CN_Summary_taxrate!AE59)</f>
        <v>1.9820493665030563E-5</v>
      </c>
      <c r="AF59" s="124">
        <f>CN_Summary_fuelprice!AF59*(1-CN_Summary_taxrate!AF59)</f>
        <v>2.0044438402605329E-5</v>
      </c>
      <c r="AG59" s="124">
        <f>CN_Summary_fuelprice!AG59*(1-CN_Summary_taxrate!AG59)</f>
        <v>2.0326467584572896E-5</v>
      </c>
      <c r="AH59" s="124">
        <f>CN_Summary_fuelprice!AH59*(1-CN_Summary_taxrate!AH59)</f>
        <v>2.045621930787191E-5</v>
      </c>
      <c r="AI59" s="124">
        <f>CN_Summary_fuelprice!AI59*(1-CN_Summary_taxrate!AI59)</f>
        <v>2.0608474742086541E-5</v>
      </c>
      <c r="AJ59" s="124">
        <f>CN_Summary_fuelprice!AJ59*(1-CN_Summary_taxrate!AJ59)</f>
        <v>2.0746632675452363E-5</v>
      </c>
      <c r="AK59" s="124">
        <f>CN_Summary_fuelprice!AK59*(1-CN_Summary_taxrate!AK59)</f>
        <v>2.0974879688524423E-5</v>
      </c>
      <c r="AL59" s="124">
        <f>CN_Summary_fuelprice!AL59*(1-CN_Summary_taxrate!AL59)</f>
        <v>2.1118668011307406E-5</v>
      </c>
      <c r="AM59" s="124">
        <f>CN_Summary_fuelprice!AM59*(1-CN_Summary_taxrate!AM59)</f>
        <v>2.1290402910923983E-5</v>
      </c>
      <c r="AN59" s="124">
        <f>CN_Summary_fuelprice!AN59*(1-CN_Summary_taxrate!AN59)</f>
        <v>2.1471303809156657E-5</v>
      </c>
      <c r="AO59" s="124">
        <f>CN_Summary_fuelprice!AO59*(1-CN_Summary_taxrate!AO59)</f>
        <v>2.1668270989268717E-5</v>
      </c>
      <c r="AP59" s="124">
        <f>CN_Summary_fuelprice!AP59*(1-CN_Summary_taxrate!AP59)</f>
        <v>2.1840356884968664E-5</v>
      </c>
      <c r="AQ59" s="124">
        <f>CN_Summary_fuelprice!AQ59*(1-CN_Summary_taxrate!AQ59)</f>
        <v>2.2002080521048095E-5</v>
      </c>
      <c r="AR59" s="124">
        <f>CN_Summary_fuelprice!AR59*(1-CN_Summary_taxrate!AR59)</f>
        <v>2.2165370787132066E-5</v>
      </c>
      <c r="AS59" s="124">
        <f>CN_Summary_fuelprice!AS59*(1-CN_Summary_taxrate!AS59)</f>
        <v>2.2347920295614625E-5</v>
      </c>
      <c r="AT59" s="124">
        <f>CN_Summary_fuelprice!AT59*(1-CN_Summary_taxrate!AT59)</f>
        <v>2.2527216221640181E-5</v>
      </c>
      <c r="AU59" s="124">
        <f>CN_Summary_fuelprice!AU59*(1-CN_Summary_taxrate!AU59)</f>
        <v>2.2704514624067029E-5</v>
      </c>
    </row>
    <row r="60" spans="1:47" ht="18.75" customHeight="1">
      <c r="A60" s="101" t="s">
        <v>3674</v>
      </c>
      <c r="B60" s="124">
        <f>CN_Summary_fuelprice!B60*(1-CN_Summary_taxrate!B60)</f>
        <v>0</v>
      </c>
      <c r="C60" s="124">
        <f>CN_Summary_fuelprice!C60*(1-CN_Summary_taxrate!C60)</f>
        <v>0</v>
      </c>
      <c r="D60" s="124">
        <f>CN_Summary_fuelprice!D60*(1-CN_Summary_taxrate!D60)</f>
        <v>0</v>
      </c>
      <c r="E60" s="124">
        <f>CN_Summary_fuelprice!E60*(1-CN_Summary_taxrate!E60)</f>
        <v>0</v>
      </c>
      <c r="F60" s="124">
        <f>CN_Summary_fuelprice!F60*(1-CN_Summary_taxrate!F60)</f>
        <v>0</v>
      </c>
      <c r="G60" s="124">
        <f>CN_Summary_fuelprice!G60*(1-CN_Summary_taxrate!G60)</f>
        <v>1.0622910139511859E-5</v>
      </c>
      <c r="H60" s="124">
        <f>CN_Summary_fuelprice!H60*(1-CN_Summary_taxrate!H60)</f>
        <v>1.4082965209053037E-5</v>
      </c>
      <c r="I60" s="124">
        <f>CN_Summary_fuelprice!I60*(1-CN_Summary_taxrate!I60)</f>
        <v>1.5078266935884773E-5</v>
      </c>
      <c r="J60" s="124">
        <f>CN_Summary_fuelprice!J60*(1-CN_Summary_taxrate!J60)</f>
        <v>1.5416216165197419E-5</v>
      </c>
      <c r="K60" s="124">
        <f>CN_Summary_fuelprice!K60*(1-CN_Summary_taxrate!K60)</f>
        <v>1.5314698347782803E-5</v>
      </c>
      <c r="L60" s="124">
        <f>CN_Summary_fuelprice!L60*(1-CN_Summary_taxrate!L60)</f>
        <v>1.5147696726248078E-5</v>
      </c>
      <c r="M60" s="124">
        <f>CN_Summary_fuelprice!M60*(1-CN_Summary_taxrate!M60)</f>
        <v>1.5036248822216439E-5</v>
      </c>
      <c r="N60" s="124">
        <f>CN_Summary_fuelprice!N60*(1-CN_Summary_taxrate!N60)</f>
        <v>1.5066217014358961E-5</v>
      </c>
      <c r="O60" s="124">
        <f>CN_Summary_fuelprice!O60*(1-CN_Summary_taxrate!O60)</f>
        <v>1.5661449967533155E-5</v>
      </c>
      <c r="P60" s="124">
        <f>CN_Summary_fuelprice!P60*(1-CN_Summary_taxrate!P60)</f>
        <v>1.5955468114664892E-5</v>
      </c>
      <c r="Q60" s="124">
        <f>CN_Summary_fuelprice!Q60*(1-CN_Summary_taxrate!Q60)</f>
        <v>1.6364662720223169E-5</v>
      </c>
      <c r="R60" s="124">
        <f>CN_Summary_fuelprice!R60*(1-CN_Summary_taxrate!R60)</f>
        <v>1.7599862950195678E-5</v>
      </c>
      <c r="S60" s="124">
        <f>CN_Summary_fuelprice!S60*(1-CN_Summary_taxrate!S60)</f>
        <v>1.7557122840788229E-5</v>
      </c>
      <c r="T60" s="124">
        <f>CN_Summary_fuelprice!T60*(1-CN_Summary_taxrate!T60)</f>
        <v>1.7936948859325895E-5</v>
      </c>
      <c r="U60" s="124">
        <f>CN_Summary_fuelprice!U60*(1-CN_Summary_taxrate!U60)</f>
        <v>1.8177699255043878E-5</v>
      </c>
      <c r="V60" s="124">
        <f>CN_Summary_fuelprice!V60*(1-CN_Summary_taxrate!V60)</f>
        <v>1.8723263403698525E-5</v>
      </c>
      <c r="W60" s="124">
        <f>CN_Summary_fuelprice!W60*(1-CN_Summary_taxrate!W60)</f>
        <v>1.8446116657048539E-5</v>
      </c>
      <c r="X60" s="124">
        <f>CN_Summary_fuelprice!X60*(1-CN_Summary_taxrate!X60)</f>
        <v>1.8550659094491848E-5</v>
      </c>
      <c r="Y60" s="124">
        <f>CN_Summary_fuelprice!Y60*(1-CN_Summary_taxrate!Y60)</f>
        <v>1.8865871531238152E-5</v>
      </c>
      <c r="Z60" s="124">
        <f>CN_Summary_fuelprice!Z60*(1-CN_Summary_taxrate!Z60)</f>
        <v>1.9152530492853742E-5</v>
      </c>
      <c r="AA60" s="124">
        <f>CN_Summary_fuelprice!AA60*(1-CN_Summary_taxrate!AA60)</f>
        <v>1.9229849601802764E-5</v>
      </c>
      <c r="AB60" s="124">
        <f>CN_Summary_fuelprice!AB60*(1-CN_Summary_taxrate!AB60)</f>
        <v>1.9440302460270124E-5</v>
      </c>
      <c r="AC60" s="124">
        <f>CN_Summary_fuelprice!AC60*(1-CN_Summary_taxrate!AC60)</f>
        <v>1.9656912374937444E-5</v>
      </c>
      <c r="AD60" s="124">
        <f>CN_Summary_fuelprice!AD60*(1-CN_Summary_taxrate!AD60)</f>
        <v>1.966732468707192E-5</v>
      </c>
      <c r="AE60" s="124">
        <f>CN_Summary_fuelprice!AE60*(1-CN_Summary_taxrate!AE60)</f>
        <v>1.9820493665030563E-5</v>
      </c>
      <c r="AF60" s="124">
        <f>CN_Summary_fuelprice!AF60*(1-CN_Summary_taxrate!AF60)</f>
        <v>2.0044438402605329E-5</v>
      </c>
      <c r="AG60" s="124">
        <f>CN_Summary_fuelprice!AG60*(1-CN_Summary_taxrate!AG60)</f>
        <v>2.0326467584572896E-5</v>
      </c>
      <c r="AH60" s="124">
        <f>CN_Summary_fuelprice!AH60*(1-CN_Summary_taxrate!AH60)</f>
        <v>2.045621930787191E-5</v>
      </c>
      <c r="AI60" s="124">
        <f>CN_Summary_fuelprice!AI60*(1-CN_Summary_taxrate!AI60)</f>
        <v>2.0608474742086541E-5</v>
      </c>
      <c r="AJ60" s="124">
        <f>CN_Summary_fuelprice!AJ60*(1-CN_Summary_taxrate!AJ60)</f>
        <v>2.0746632675452363E-5</v>
      </c>
      <c r="AK60" s="124">
        <f>CN_Summary_fuelprice!AK60*(1-CN_Summary_taxrate!AK60)</f>
        <v>2.0974879688524423E-5</v>
      </c>
      <c r="AL60" s="124">
        <f>CN_Summary_fuelprice!AL60*(1-CN_Summary_taxrate!AL60)</f>
        <v>2.1118668011307406E-5</v>
      </c>
      <c r="AM60" s="124">
        <f>CN_Summary_fuelprice!AM60*(1-CN_Summary_taxrate!AM60)</f>
        <v>2.1290402910923983E-5</v>
      </c>
      <c r="AN60" s="124">
        <f>CN_Summary_fuelprice!AN60*(1-CN_Summary_taxrate!AN60)</f>
        <v>2.1471303809156657E-5</v>
      </c>
      <c r="AO60" s="124">
        <f>CN_Summary_fuelprice!AO60*(1-CN_Summary_taxrate!AO60)</f>
        <v>2.1668270989268717E-5</v>
      </c>
      <c r="AP60" s="124">
        <f>CN_Summary_fuelprice!AP60*(1-CN_Summary_taxrate!AP60)</f>
        <v>2.1840356884968664E-5</v>
      </c>
      <c r="AQ60" s="124">
        <f>CN_Summary_fuelprice!AQ60*(1-CN_Summary_taxrate!AQ60)</f>
        <v>2.2002080521048095E-5</v>
      </c>
      <c r="AR60" s="124">
        <f>CN_Summary_fuelprice!AR60*(1-CN_Summary_taxrate!AR60)</f>
        <v>2.2165370787132066E-5</v>
      </c>
      <c r="AS60" s="124">
        <f>CN_Summary_fuelprice!AS60*(1-CN_Summary_taxrate!AS60)</f>
        <v>2.2347920295614625E-5</v>
      </c>
      <c r="AT60" s="124">
        <f>CN_Summary_fuelprice!AT60*(1-CN_Summary_taxrate!AT60)</f>
        <v>2.2527216221640181E-5</v>
      </c>
      <c r="AU60" s="124">
        <f>CN_Summary_fuelprice!AU60*(1-CN_Summary_taxrate!AU60)</f>
        <v>2.2704514624067029E-5</v>
      </c>
    </row>
    <row r="61" spans="1:47" ht="18.75" customHeight="1">
      <c r="A61" s="101" t="s">
        <v>3675</v>
      </c>
      <c r="B61" s="124">
        <f>CN_Summary_fuelprice!B61*(1-CN_Summary_taxrate!B61)</f>
        <v>0</v>
      </c>
      <c r="C61" s="124">
        <f>CN_Summary_fuelprice!C61*(1-CN_Summary_taxrate!C61)</f>
        <v>0</v>
      </c>
      <c r="D61" s="124">
        <f>CN_Summary_fuelprice!D61*(1-CN_Summary_taxrate!D61)</f>
        <v>0</v>
      </c>
      <c r="E61" s="124">
        <f>CN_Summary_fuelprice!E61*(1-CN_Summary_taxrate!E61)</f>
        <v>0</v>
      </c>
      <c r="F61" s="124">
        <f>CN_Summary_fuelprice!F61*(1-CN_Summary_taxrate!F61)</f>
        <v>0</v>
      </c>
      <c r="G61" s="124">
        <f>CN_Summary_fuelprice!G61*(1-CN_Summary_taxrate!G61)</f>
        <v>1.0622910139511859E-5</v>
      </c>
      <c r="H61" s="124">
        <f>CN_Summary_fuelprice!H61*(1-CN_Summary_taxrate!H61)</f>
        <v>1.4082965209053037E-5</v>
      </c>
      <c r="I61" s="124">
        <f>CN_Summary_fuelprice!I61*(1-CN_Summary_taxrate!I61)</f>
        <v>1.5078266935884773E-5</v>
      </c>
      <c r="J61" s="124">
        <f>CN_Summary_fuelprice!J61*(1-CN_Summary_taxrate!J61)</f>
        <v>1.5416216165197419E-5</v>
      </c>
      <c r="K61" s="124">
        <f>CN_Summary_fuelprice!K61*(1-CN_Summary_taxrate!K61)</f>
        <v>1.5314698347782803E-5</v>
      </c>
      <c r="L61" s="124">
        <f>CN_Summary_fuelprice!L61*(1-CN_Summary_taxrate!L61)</f>
        <v>1.5147696726248078E-5</v>
      </c>
      <c r="M61" s="124">
        <f>CN_Summary_fuelprice!M61*(1-CN_Summary_taxrate!M61)</f>
        <v>1.5036248822216439E-5</v>
      </c>
      <c r="N61" s="124">
        <f>CN_Summary_fuelprice!N61*(1-CN_Summary_taxrate!N61)</f>
        <v>1.5066217014358961E-5</v>
      </c>
      <c r="O61" s="124">
        <f>CN_Summary_fuelprice!O61*(1-CN_Summary_taxrate!O61)</f>
        <v>1.5661449967533155E-5</v>
      </c>
      <c r="P61" s="124">
        <f>CN_Summary_fuelprice!P61*(1-CN_Summary_taxrate!P61)</f>
        <v>1.5955468114664892E-5</v>
      </c>
      <c r="Q61" s="124">
        <f>CN_Summary_fuelprice!Q61*(1-CN_Summary_taxrate!Q61)</f>
        <v>1.6364662720223169E-5</v>
      </c>
      <c r="R61" s="124">
        <f>CN_Summary_fuelprice!R61*(1-CN_Summary_taxrate!R61)</f>
        <v>1.7599862950195678E-5</v>
      </c>
      <c r="S61" s="124">
        <f>CN_Summary_fuelprice!S61*(1-CN_Summary_taxrate!S61)</f>
        <v>1.7557122840788229E-5</v>
      </c>
      <c r="T61" s="124">
        <f>CN_Summary_fuelprice!T61*(1-CN_Summary_taxrate!T61)</f>
        <v>1.7936948859325895E-5</v>
      </c>
      <c r="U61" s="124">
        <f>CN_Summary_fuelprice!U61*(1-CN_Summary_taxrate!U61)</f>
        <v>1.8177699255043878E-5</v>
      </c>
      <c r="V61" s="124">
        <f>CN_Summary_fuelprice!V61*(1-CN_Summary_taxrate!V61)</f>
        <v>1.8723263403698525E-5</v>
      </c>
      <c r="W61" s="124">
        <f>CN_Summary_fuelprice!W61*(1-CN_Summary_taxrate!W61)</f>
        <v>1.8446116657048539E-5</v>
      </c>
      <c r="X61" s="124">
        <f>CN_Summary_fuelprice!X61*(1-CN_Summary_taxrate!X61)</f>
        <v>1.8550659094491848E-5</v>
      </c>
      <c r="Y61" s="124">
        <f>CN_Summary_fuelprice!Y61*(1-CN_Summary_taxrate!Y61)</f>
        <v>1.8865871531238152E-5</v>
      </c>
      <c r="Z61" s="124">
        <f>CN_Summary_fuelprice!Z61*(1-CN_Summary_taxrate!Z61)</f>
        <v>1.9152530492853742E-5</v>
      </c>
      <c r="AA61" s="124">
        <f>CN_Summary_fuelprice!AA61*(1-CN_Summary_taxrate!AA61)</f>
        <v>1.9229849601802764E-5</v>
      </c>
      <c r="AB61" s="124">
        <f>CN_Summary_fuelprice!AB61*(1-CN_Summary_taxrate!AB61)</f>
        <v>1.9440302460270124E-5</v>
      </c>
      <c r="AC61" s="124">
        <f>CN_Summary_fuelprice!AC61*(1-CN_Summary_taxrate!AC61)</f>
        <v>1.9656912374937444E-5</v>
      </c>
      <c r="AD61" s="124">
        <f>CN_Summary_fuelprice!AD61*(1-CN_Summary_taxrate!AD61)</f>
        <v>1.966732468707192E-5</v>
      </c>
      <c r="AE61" s="124">
        <f>CN_Summary_fuelprice!AE61*(1-CN_Summary_taxrate!AE61)</f>
        <v>1.9820493665030563E-5</v>
      </c>
      <c r="AF61" s="124">
        <f>CN_Summary_fuelprice!AF61*(1-CN_Summary_taxrate!AF61)</f>
        <v>2.0044438402605329E-5</v>
      </c>
      <c r="AG61" s="124">
        <f>CN_Summary_fuelprice!AG61*(1-CN_Summary_taxrate!AG61)</f>
        <v>2.0326467584572896E-5</v>
      </c>
      <c r="AH61" s="124">
        <f>CN_Summary_fuelprice!AH61*(1-CN_Summary_taxrate!AH61)</f>
        <v>2.045621930787191E-5</v>
      </c>
      <c r="AI61" s="124">
        <f>CN_Summary_fuelprice!AI61*(1-CN_Summary_taxrate!AI61)</f>
        <v>2.0608474742086541E-5</v>
      </c>
      <c r="AJ61" s="124">
        <f>CN_Summary_fuelprice!AJ61*(1-CN_Summary_taxrate!AJ61)</f>
        <v>2.0746632675452363E-5</v>
      </c>
      <c r="AK61" s="124">
        <f>CN_Summary_fuelprice!AK61*(1-CN_Summary_taxrate!AK61)</f>
        <v>2.0974879688524423E-5</v>
      </c>
      <c r="AL61" s="124">
        <f>CN_Summary_fuelprice!AL61*(1-CN_Summary_taxrate!AL61)</f>
        <v>2.1118668011307406E-5</v>
      </c>
      <c r="AM61" s="124">
        <f>CN_Summary_fuelprice!AM61*(1-CN_Summary_taxrate!AM61)</f>
        <v>2.1290402910923983E-5</v>
      </c>
      <c r="AN61" s="124">
        <f>CN_Summary_fuelprice!AN61*(1-CN_Summary_taxrate!AN61)</f>
        <v>2.1471303809156657E-5</v>
      </c>
      <c r="AO61" s="124">
        <f>CN_Summary_fuelprice!AO61*(1-CN_Summary_taxrate!AO61)</f>
        <v>2.1668270989268717E-5</v>
      </c>
      <c r="AP61" s="124">
        <f>CN_Summary_fuelprice!AP61*(1-CN_Summary_taxrate!AP61)</f>
        <v>2.1840356884968664E-5</v>
      </c>
      <c r="AQ61" s="124">
        <f>CN_Summary_fuelprice!AQ61*(1-CN_Summary_taxrate!AQ61)</f>
        <v>2.2002080521048095E-5</v>
      </c>
      <c r="AR61" s="124">
        <f>CN_Summary_fuelprice!AR61*(1-CN_Summary_taxrate!AR61)</f>
        <v>2.2165370787132066E-5</v>
      </c>
      <c r="AS61" s="124">
        <f>CN_Summary_fuelprice!AS61*(1-CN_Summary_taxrate!AS61)</f>
        <v>2.2347920295614625E-5</v>
      </c>
      <c r="AT61" s="124">
        <f>CN_Summary_fuelprice!AT61*(1-CN_Summary_taxrate!AT61)</f>
        <v>2.2527216221640181E-5</v>
      </c>
      <c r="AU61" s="124">
        <f>CN_Summary_fuelprice!AU61*(1-CN_Summary_taxrate!AU61)</f>
        <v>2.2704514624067029E-5</v>
      </c>
    </row>
    <row r="62" spans="1:47" s="103" customFormat="1" ht="18.75" customHeight="1">
      <c r="A62" s="102" t="s">
        <v>3680</v>
      </c>
      <c r="B62" s="102"/>
      <c r="C62" s="102"/>
      <c r="D62" s="102"/>
      <c r="E62" s="102"/>
      <c r="F62" s="102"/>
      <c r="I62" s="102"/>
      <c r="L62" s="102"/>
      <c r="O62" s="102"/>
      <c r="R62" s="102"/>
      <c r="U62" s="102"/>
      <c r="X62" s="102"/>
      <c r="AA62" s="102"/>
      <c r="AD62" s="102"/>
      <c r="AG62" s="102"/>
      <c r="AJ62" s="102"/>
      <c r="AM62" s="102"/>
      <c r="AP62" s="102"/>
      <c r="AS62" s="102"/>
    </row>
    <row r="63" spans="1:47" ht="18.75" customHeight="1">
      <c r="A63" s="105" t="s">
        <v>3697</v>
      </c>
      <c r="B63" s="101">
        <v>2015</v>
      </c>
      <c r="C63" s="101">
        <v>2016</v>
      </c>
      <c r="D63" s="101">
        <v>2017</v>
      </c>
      <c r="E63" s="101">
        <v>2018</v>
      </c>
      <c r="F63" s="101">
        <v>2019</v>
      </c>
      <c r="G63" s="101">
        <v>2020</v>
      </c>
      <c r="H63" s="101">
        <v>2021</v>
      </c>
      <c r="I63" s="101">
        <v>2022</v>
      </c>
      <c r="J63" s="101">
        <v>2023</v>
      </c>
      <c r="K63" s="101">
        <v>2024</v>
      </c>
      <c r="L63" s="101">
        <v>2025</v>
      </c>
      <c r="M63" s="101">
        <v>2026</v>
      </c>
      <c r="N63" s="101">
        <v>2027</v>
      </c>
      <c r="O63" s="101">
        <v>2028</v>
      </c>
      <c r="P63" s="101">
        <v>2029</v>
      </c>
      <c r="Q63" s="101">
        <v>2030</v>
      </c>
      <c r="R63" s="101">
        <v>2031</v>
      </c>
      <c r="S63" s="101">
        <v>2032</v>
      </c>
      <c r="T63" s="101">
        <v>2033</v>
      </c>
      <c r="U63" s="101">
        <v>2034</v>
      </c>
      <c r="V63" s="101">
        <v>2035</v>
      </c>
      <c r="W63" s="101">
        <v>2036</v>
      </c>
      <c r="X63" s="101">
        <v>2037</v>
      </c>
      <c r="Y63" s="101">
        <v>2038</v>
      </c>
      <c r="Z63" s="101">
        <v>2039</v>
      </c>
      <c r="AA63" s="101">
        <v>2040</v>
      </c>
      <c r="AB63" s="101">
        <v>2041</v>
      </c>
      <c r="AC63" s="101">
        <v>2042</v>
      </c>
      <c r="AD63" s="101">
        <v>2043</v>
      </c>
      <c r="AE63" s="101">
        <v>2044</v>
      </c>
      <c r="AF63" s="101">
        <v>2045</v>
      </c>
      <c r="AG63" s="101">
        <v>2046</v>
      </c>
      <c r="AH63" s="101">
        <v>2047</v>
      </c>
      <c r="AI63" s="101">
        <v>2048</v>
      </c>
      <c r="AJ63" s="101">
        <v>2049</v>
      </c>
      <c r="AK63" s="101">
        <v>2050</v>
      </c>
      <c r="AL63" s="101">
        <v>2051</v>
      </c>
      <c r="AM63" s="101">
        <v>2052</v>
      </c>
      <c r="AN63" s="101">
        <v>2053</v>
      </c>
      <c r="AO63" s="101">
        <v>2054</v>
      </c>
      <c r="AP63" s="101">
        <v>2055</v>
      </c>
      <c r="AQ63" s="101">
        <v>2056</v>
      </c>
      <c r="AR63" s="101">
        <v>2057</v>
      </c>
      <c r="AS63" s="101">
        <v>2058</v>
      </c>
      <c r="AT63" s="101">
        <v>2059</v>
      </c>
      <c r="AU63" s="101">
        <v>2060</v>
      </c>
    </row>
    <row r="64" spans="1:47" ht="18.75" customHeight="1">
      <c r="A64" s="101" t="s">
        <v>3668</v>
      </c>
      <c r="B64" s="124">
        <f>CN_Summary_fuelprice!B64*(1-CN_Summary_taxrate!B64)</f>
        <v>2.0143541856531182E-5</v>
      </c>
      <c r="C64" s="124">
        <f>CN_Summary_fuelprice!C64*(1-CN_Summary_taxrate!C64)</f>
        <v>1.8067980709581403E-5</v>
      </c>
      <c r="D64" s="124">
        <f>CN_Summary_fuelprice!D64*(1-CN_Summary_taxrate!D64)</f>
        <v>2.039049436174553E-5</v>
      </c>
      <c r="E64" s="124">
        <f>CN_Summary_fuelprice!E64*(1-CN_Summary_taxrate!E64)</f>
        <v>2.3539474908848845E-5</v>
      </c>
      <c r="F64" s="124">
        <f>CN_Summary_fuelprice!F64*(1-CN_Summary_taxrate!F64)</f>
        <v>2.2332179723884814E-5</v>
      </c>
      <c r="G64" s="124">
        <f>CN_Summary_fuelprice!G64*(1-CN_Summary_taxrate!G64)</f>
        <v>1.2022261789101034E-5</v>
      </c>
      <c r="H64" s="124">
        <f>CN_Summary_fuelprice!H64*(1-CN_Summary_taxrate!H64)</f>
        <v>1.4190834326890725E-5</v>
      </c>
      <c r="I64" s="124">
        <f>CN_Summary_fuelprice!I64*(1-CN_Summary_taxrate!I64)</f>
        <v>1.41414707378301E-5</v>
      </c>
      <c r="J64" s="124">
        <f>CN_Summary_fuelprice!J64*(1-CN_Summary_taxrate!J64)</f>
        <v>1.5080156858510691E-5</v>
      </c>
      <c r="K64" s="124">
        <f>CN_Summary_fuelprice!K64*(1-CN_Summary_taxrate!K64)</f>
        <v>1.6527011427427343E-5</v>
      </c>
      <c r="L64" s="124">
        <f>CN_Summary_fuelprice!L64*(1-CN_Summary_taxrate!L64)</f>
        <v>1.6899350034039089E-5</v>
      </c>
      <c r="M64" s="124">
        <f>CN_Summary_fuelprice!M64*(1-CN_Summary_taxrate!M64)</f>
        <v>1.7209129713334492E-5</v>
      </c>
      <c r="N64" s="124">
        <f>CN_Summary_fuelprice!N64*(1-CN_Summary_taxrate!N64)</f>
        <v>1.7408564881274521E-5</v>
      </c>
      <c r="O64" s="124">
        <f>CN_Summary_fuelprice!O64*(1-CN_Summary_taxrate!O64)</f>
        <v>1.8111466356325603E-5</v>
      </c>
      <c r="P64" s="124">
        <f>CN_Summary_fuelprice!P64*(1-CN_Summary_taxrate!P64)</f>
        <v>1.8461110548262776E-5</v>
      </c>
      <c r="Q64" s="124">
        <f>CN_Summary_fuelprice!Q64*(1-CN_Summary_taxrate!Q64)</f>
        <v>1.878361934733578E-5</v>
      </c>
      <c r="R64" s="124">
        <f>CN_Summary_fuelprice!R64*(1-CN_Summary_taxrate!R64)</f>
        <v>1.9678007518183355E-5</v>
      </c>
      <c r="S64" s="124">
        <f>CN_Summary_fuelprice!S64*(1-CN_Summary_taxrate!S64)</f>
        <v>1.9920142297801996E-5</v>
      </c>
      <c r="T64" s="124">
        <f>CN_Summary_fuelprice!T64*(1-CN_Summary_taxrate!T64)</f>
        <v>2.0300338447841515E-5</v>
      </c>
      <c r="U64" s="124">
        <f>CN_Summary_fuelprice!U64*(1-CN_Summary_taxrate!U64)</f>
        <v>2.0541938358733501E-5</v>
      </c>
      <c r="V64" s="124">
        <f>CN_Summary_fuelprice!V64*(1-CN_Summary_taxrate!V64)</f>
        <v>2.0723238477361242E-5</v>
      </c>
      <c r="W64" s="124">
        <f>CN_Summary_fuelprice!W64*(1-CN_Summary_taxrate!W64)</f>
        <v>2.0468121629639314E-5</v>
      </c>
      <c r="X64" s="124">
        <f>CN_Summary_fuelprice!X64*(1-CN_Summary_taxrate!X64)</f>
        <v>2.0419012513132466E-5</v>
      </c>
      <c r="Y64" s="124">
        <f>CN_Summary_fuelprice!Y64*(1-CN_Summary_taxrate!Y64)</f>
        <v>2.0681956444803932E-5</v>
      </c>
      <c r="Z64" s="124">
        <f>CN_Summary_fuelprice!Z64*(1-CN_Summary_taxrate!Z64)</f>
        <v>2.0930275841520328E-5</v>
      </c>
      <c r="AA64" s="124">
        <f>CN_Summary_fuelprice!AA64*(1-CN_Summary_taxrate!AA64)</f>
        <v>2.0807048382438886E-5</v>
      </c>
      <c r="AB64" s="124">
        <f>CN_Summary_fuelprice!AB64*(1-CN_Summary_taxrate!AB64)</f>
        <v>2.1240557192563088E-5</v>
      </c>
      <c r="AC64" s="124">
        <f>CN_Summary_fuelprice!AC64*(1-CN_Summary_taxrate!AC64)</f>
        <v>2.1418234062107336E-5</v>
      </c>
      <c r="AD64" s="124">
        <f>CN_Summary_fuelprice!AD64*(1-CN_Summary_taxrate!AD64)</f>
        <v>2.1542765588690349E-5</v>
      </c>
      <c r="AE64" s="124">
        <f>CN_Summary_fuelprice!AE64*(1-CN_Summary_taxrate!AE64)</f>
        <v>2.1712422208261826E-5</v>
      </c>
      <c r="AF64" s="124">
        <f>CN_Summary_fuelprice!AF64*(1-CN_Summary_taxrate!AF64)</f>
        <v>2.1940237043397704E-5</v>
      </c>
      <c r="AG64" s="124">
        <f>CN_Summary_fuelprice!AG64*(1-CN_Summary_taxrate!AG64)</f>
        <v>2.2223983451074324E-5</v>
      </c>
      <c r="AH64" s="124">
        <f>CN_Summary_fuelprice!AH64*(1-CN_Summary_taxrate!AH64)</f>
        <v>2.2426383784959191E-5</v>
      </c>
      <c r="AI64" s="124">
        <f>CN_Summary_fuelprice!AI64*(1-CN_Summary_taxrate!AI64)</f>
        <v>2.2591506357104959E-5</v>
      </c>
      <c r="AJ64" s="124">
        <f>CN_Summary_fuelprice!AJ64*(1-CN_Summary_taxrate!AJ64)</f>
        <v>2.2718282325926463E-5</v>
      </c>
      <c r="AK64" s="124">
        <f>CN_Summary_fuelprice!AK64*(1-CN_Summary_taxrate!AK64)</f>
        <v>2.2926867971418738E-5</v>
      </c>
      <c r="AL64" s="124">
        <f>CN_Summary_fuelprice!AL64*(1-CN_Summary_taxrate!AL64)</f>
        <v>2.317576874246908E-5</v>
      </c>
      <c r="AM64" s="124">
        <f>CN_Summary_fuelprice!AM64*(1-CN_Summary_taxrate!AM64)</f>
        <v>2.3345989446419292E-5</v>
      </c>
      <c r="AN64" s="124">
        <f>CN_Summary_fuelprice!AN64*(1-CN_Summary_taxrate!AN64)</f>
        <v>2.3551371378197199E-5</v>
      </c>
      <c r="AO64" s="124">
        <f>CN_Summary_fuelprice!AO64*(1-CN_Summary_taxrate!AO64)</f>
        <v>2.3758592240485432E-5</v>
      </c>
      <c r="AP64" s="124">
        <f>CN_Summary_fuelprice!AP64*(1-CN_Summary_taxrate!AP64)</f>
        <v>2.3954247923556831E-5</v>
      </c>
      <c r="AQ64" s="124">
        <f>CN_Summary_fuelprice!AQ64*(1-CN_Summary_taxrate!AQ64)</f>
        <v>2.4140288511364006E-5</v>
      </c>
      <c r="AR64" s="124">
        <f>CN_Summary_fuelprice!AR64*(1-CN_Summary_taxrate!AR64)</f>
        <v>2.4325545962208126E-5</v>
      </c>
      <c r="AS64" s="124">
        <f>CN_Summary_fuelprice!AS64*(1-CN_Summary_taxrate!AS64)</f>
        <v>2.4525234284193594E-5</v>
      </c>
      <c r="AT64" s="124">
        <f>CN_Summary_fuelprice!AT64*(1-CN_Summary_taxrate!AT64)</f>
        <v>2.4730745937939295E-5</v>
      </c>
      <c r="AU64" s="124">
        <f>CN_Summary_fuelprice!AU64*(1-CN_Summary_taxrate!AU64)</f>
        <v>2.493553531923235E-5</v>
      </c>
    </row>
    <row r="65" spans="1:47" ht="18.75" customHeight="1">
      <c r="A65" s="101" t="s">
        <v>3669</v>
      </c>
      <c r="B65" s="124">
        <f>CN_Summary_fuelprice!B65*(1-CN_Summary_taxrate!B65)</f>
        <v>2.0143541856531182E-5</v>
      </c>
      <c r="C65" s="124">
        <f>CN_Summary_fuelprice!C65*(1-CN_Summary_taxrate!C65)</f>
        <v>1.8067980709581403E-5</v>
      </c>
      <c r="D65" s="124">
        <f>CN_Summary_fuelprice!D65*(1-CN_Summary_taxrate!D65)</f>
        <v>2.039049436174553E-5</v>
      </c>
      <c r="E65" s="124">
        <f>CN_Summary_fuelprice!E65*(1-CN_Summary_taxrate!E65)</f>
        <v>2.3539474908848845E-5</v>
      </c>
      <c r="F65" s="124">
        <f>CN_Summary_fuelprice!F65*(1-CN_Summary_taxrate!F65)</f>
        <v>2.2332179723884814E-5</v>
      </c>
      <c r="G65" s="124">
        <f>CN_Summary_fuelprice!G65*(1-CN_Summary_taxrate!G65)</f>
        <v>1.2022261789101034E-5</v>
      </c>
      <c r="H65" s="124">
        <f>CN_Summary_fuelprice!H65*(1-CN_Summary_taxrate!H65)</f>
        <v>1.4190834326890725E-5</v>
      </c>
      <c r="I65" s="124">
        <f>CN_Summary_fuelprice!I65*(1-CN_Summary_taxrate!I65)</f>
        <v>1.4206540978578539E-5</v>
      </c>
      <c r="J65" s="124">
        <f>CN_Summary_fuelprice!J65*(1-CN_Summary_taxrate!J65)</f>
        <v>1.4585869617831177E-5</v>
      </c>
      <c r="K65" s="124">
        <f>CN_Summary_fuelprice!K65*(1-CN_Summary_taxrate!K65)</f>
        <v>1.5048744017380238E-5</v>
      </c>
      <c r="L65" s="124">
        <f>CN_Summary_fuelprice!L65*(1-CN_Summary_taxrate!L65)</f>
        <v>1.4911324011743827E-5</v>
      </c>
      <c r="M65" s="124">
        <f>CN_Summary_fuelprice!M65*(1-CN_Summary_taxrate!M65)</f>
        <v>1.4571741527597658E-5</v>
      </c>
      <c r="N65" s="124">
        <f>CN_Summary_fuelprice!N65*(1-CN_Summary_taxrate!N65)</f>
        <v>1.415738418413734E-5</v>
      </c>
      <c r="O65" s="124">
        <f>CN_Summary_fuelprice!O65*(1-CN_Summary_taxrate!O65)</f>
        <v>1.473132082479158E-5</v>
      </c>
      <c r="P65" s="124">
        <f>CN_Summary_fuelprice!P65*(1-CN_Summary_taxrate!P65)</f>
        <v>1.4984029907514385E-5</v>
      </c>
      <c r="Q65" s="124">
        <f>CN_Summary_fuelprice!Q65*(1-CN_Summary_taxrate!Q65)</f>
        <v>1.5282368801555342E-5</v>
      </c>
      <c r="R65" s="124">
        <f>CN_Summary_fuelprice!R65*(1-CN_Summary_taxrate!R65)</f>
        <v>1.5814881716132623E-5</v>
      </c>
      <c r="S65" s="124">
        <f>CN_Summary_fuelprice!S65*(1-CN_Summary_taxrate!S65)</f>
        <v>1.5862832602168839E-5</v>
      </c>
      <c r="T65" s="124">
        <f>CN_Summary_fuelprice!T65*(1-CN_Summary_taxrate!T65)</f>
        <v>1.6179169050263539E-5</v>
      </c>
      <c r="U65" s="124">
        <f>CN_Summary_fuelprice!U65*(1-CN_Summary_taxrate!U65)</f>
        <v>1.6394090822449143E-5</v>
      </c>
      <c r="V65" s="124">
        <f>CN_Summary_fuelprice!V65*(1-CN_Summary_taxrate!V65)</f>
        <v>1.6578997541650177E-5</v>
      </c>
      <c r="W65" s="124">
        <f>CN_Summary_fuelprice!W65*(1-CN_Summary_taxrate!W65)</f>
        <v>1.6450269796230411E-5</v>
      </c>
      <c r="X65" s="124">
        <f>CN_Summary_fuelprice!X65*(1-CN_Summary_taxrate!X65)</f>
        <v>1.643882576155799E-5</v>
      </c>
      <c r="Y65" s="124">
        <f>CN_Summary_fuelprice!Y65*(1-CN_Summary_taxrate!Y65)</f>
        <v>1.6673975511044039E-5</v>
      </c>
      <c r="Z65" s="124">
        <f>CN_Summary_fuelprice!Z65*(1-CN_Summary_taxrate!Z65)</f>
        <v>1.6835318106188442E-5</v>
      </c>
      <c r="AA65" s="124">
        <f>CN_Summary_fuelprice!AA65*(1-CN_Summary_taxrate!AA65)</f>
        <v>1.6760735358521013E-5</v>
      </c>
      <c r="AB65" s="124">
        <f>CN_Summary_fuelprice!AB65*(1-CN_Summary_taxrate!AB65)</f>
        <v>1.7266340119478182E-5</v>
      </c>
      <c r="AC65" s="124">
        <f>CN_Summary_fuelprice!AC65*(1-CN_Summary_taxrate!AC65)</f>
        <v>1.7463318430334993E-5</v>
      </c>
      <c r="AD65" s="124">
        <f>CN_Summary_fuelprice!AD65*(1-CN_Summary_taxrate!AD65)</f>
        <v>1.7588282152298231E-5</v>
      </c>
      <c r="AE65" s="124">
        <f>CN_Summary_fuelprice!AE65*(1-CN_Summary_taxrate!AE65)</f>
        <v>1.7769452928672919E-5</v>
      </c>
      <c r="AF65" s="124">
        <f>CN_Summary_fuelprice!AF65*(1-CN_Summary_taxrate!AF65)</f>
        <v>1.8026298615396031E-5</v>
      </c>
      <c r="AG65" s="124">
        <f>CN_Summary_fuelprice!AG65*(1-CN_Summary_taxrate!AG65)</f>
        <v>1.8337778834546962E-5</v>
      </c>
      <c r="AH65" s="124">
        <f>CN_Summary_fuelprice!AH65*(1-CN_Summary_taxrate!AH65)</f>
        <v>1.8561285060578323E-5</v>
      </c>
      <c r="AI65" s="124">
        <f>CN_Summary_fuelprice!AI65*(1-CN_Summary_taxrate!AI65)</f>
        <v>1.8725479111004083E-5</v>
      </c>
      <c r="AJ65" s="124">
        <f>CN_Summary_fuelprice!AJ65*(1-CN_Summary_taxrate!AJ65)</f>
        <v>1.8862170482035884E-5</v>
      </c>
      <c r="AK65" s="124">
        <f>CN_Summary_fuelprice!AK65*(1-CN_Summary_taxrate!AK65)</f>
        <v>1.9127880530651619E-5</v>
      </c>
      <c r="AL65" s="124">
        <f>CN_Summary_fuelprice!AL65*(1-CN_Summary_taxrate!AL65)</f>
        <v>1.9381903478974014E-5</v>
      </c>
      <c r="AM65" s="124">
        <f>CN_Summary_fuelprice!AM65*(1-CN_Summary_taxrate!AM65)</f>
        <v>1.9564822831150303E-5</v>
      </c>
      <c r="AN65" s="124">
        <f>CN_Summary_fuelprice!AN65*(1-CN_Summary_taxrate!AN65)</f>
        <v>1.9790792084683195E-5</v>
      </c>
      <c r="AO65" s="124">
        <f>CN_Summary_fuelprice!AO65*(1-CN_Summary_taxrate!AO65)</f>
        <v>2.0020118701430231E-5</v>
      </c>
      <c r="AP65" s="124">
        <f>CN_Summary_fuelprice!AP65*(1-CN_Summary_taxrate!AP65)</f>
        <v>2.0235420586493969E-5</v>
      </c>
      <c r="AQ65" s="124">
        <f>CN_Summary_fuelprice!AQ65*(1-CN_Summary_taxrate!AQ65)</f>
        <v>2.0439190619680497E-5</v>
      </c>
      <c r="AR65" s="124">
        <f>CN_Summary_fuelprice!AR65*(1-CN_Summary_taxrate!AR65)</f>
        <v>2.0643260500460943E-5</v>
      </c>
      <c r="AS65" s="124">
        <f>CN_Summary_fuelprice!AS65*(1-CN_Summary_taxrate!AS65)</f>
        <v>2.0863547916727167E-5</v>
      </c>
      <c r="AT65" s="124">
        <f>CN_Summary_fuelprice!AT65*(1-CN_Summary_taxrate!AT65)</f>
        <v>2.1091015046920461E-5</v>
      </c>
      <c r="AU65" s="124">
        <f>CN_Summary_fuelprice!AU65*(1-CN_Summary_taxrate!AU65)</f>
        <v>2.1314429026040218E-5</v>
      </c>
    </row>
    <row r="66" spans="1:47" ht="18.75" customHeight="1">
      <c r="A66" s="101" t="s">
        <v>3670</v>
      </c>
      <c r="B66" s="124">
        <f>CN_Summary_fuelprice!B66*(1-CN_Summary_taxrate!B66)</f>
        <v>2.0143541856531182E-5</v>
      </c>
      <c r="C66" s="124">
        <f>CN_Summary_fuelprice!C66*(1-CN_Summary_taxrate!C66)</f>
        <v>1.8067980709581403E-5</v>
      </c>
      <c r="D66" s="124">
        <f>CN_Summary_fuelprice!D66*(1-CN_Summary_taxrate!D66)</f>
        <v>2.039049436174553E-5</v>
      </c>
      <c r="E66" s="124">
        <f>CN_Summary_fuelprice!E66*(1-CN_Summary_taxrate!E66)</f>
        <v>2.3539474908848845E-5</v>
      </c>
      <c r="F66" s="124">
        <f>CN_Summary_fuelprice!F66*(1-CN_Summary_taxrate!F66)</f>
        <v>2.2332179723884814E-5</v>
      </c>
      <c r="G66" s="124">
        <f>CN_Summary_fuelprice!G66*(1-CN_Summary_taxrate!G66)</f>
        <v>1.2022261789101034E-5</v>
      </c>
      <c r="H66" s="124">
        <f>CN_Summary_fuelprice!H66*(1-CN_Summary_taxrate!H66)</f>
        <v>1.4190834326890725E-5</v>
      </c>
      <c r="I66" s="124">
        <f>CN_Summary_fuelprice!I66*(1-CN_Summary_taxrate!I66)</f>
        <v>1.4209129557903797E-5</v>
      </c>
      <c r="J66" s="124">
        <f>CN_Summary_fuelprice!J66*(1-CN_Summary_taxrate!J66)</f>
        <v>1.5428244805964676E-5</v>
      </c>
      <c r="K66" s="124">
        <f>CN_Summary_fuelprice!K66*(1-CN_Summary_taxrate!K66)</f>
        <v>1.7076002714849101E-5</v>
      </c>
      <c r="L66" s="124">
        <f>CN_Summary_fuelprice!L66*(1-CN_Summary_taxrate!L66)</f>
        <v>1.782962501346424E-5</v>
      </c>
      <c r="M66" s="124">
        <f>CN_Summary_fuelprice!M66*(1-CN_Summary_taxrate!M66)</f>
        <v>1.8358391554369388E-5</v>
      </c>
      <c r="N66" s="124">
        <f>CN_Summary_fuelprice!N66*(1-CN_Summary_taxrate!N66)</f>
        <v>1.9005195100610101E-5</v>
      </c>
      <c r="O66" s="124">
        <f>CN_Summary_fuelprice!O66*(1-CN_Summary_taxrate!O66)</f>
        <v>1.9643622914915821E-5</v>
      </c>
      <c r="P66" s="124">
        <f>CN_Summary_fuelprice!P66*(1-CN_Summary_taxrate!P66)</f>
        <v>1.9983961879859079E-5</v>
      </c>
      <c r="Q66" s="124">
        <f>CN_Summary_fuelprice!Q66*(1-CN_Summary_taxrate!Q66)</f>
        <v>2.0342792444238697E-5</v>
      </c>
      <c r="R66" s="124">
        <f>CN_Summary_fuelprice!R66*(1-CN_Summary_taxrate!R66)</f>
        <v>2.0945317499312093E-5</v>
      </c>
      <c r="S66" s="124">
        <f>CN_Summary_fuelprice!S66*(1-CN_Summary_taxrate!S66)</f>
        <v>2.1153919601859355E-5</v>
      </c>
      <c r="T66" s="124">
        <f>CN_Summary_fuelprice!T66*(1-CN_Summary_taxrate!T66)</f>
        <v>2.1505947197922478E-5</v>
      </c>
      <c r="U66" s="124">
        <f>CN_Summary_fuelprice!U66*(1-CN_Summary_taxrate!U66)</f>
        <v>2.1739888324089394E-5</v>
      </c>
      <c r="V66" s="124">
        <f>CN_Summary_fuelprice!V66*(1-CN_Summary_taxrate!V66)</f>
        <v>2.1917370531215977E-5</v>
      </c>
      <c r="W66" s="124">
        <f>CN_Summary_fuelprice!W66*(1-CN_Summary_taxrate!W66)</f>
        <v>2.1747581992809113E-5</v>
      </c>
      <c r="X66" s="124">
        <f>CN_Summary_fuelprice!X66*(1-CN_Summary_taxrate!X66)</f>
        <v>2.167733000153549E-5</v>
      </c>
      <c r="Y66" s="124">
        <f>CN_Summary_fuelprice!Y66*(1-CN_Summary_taxrate!Y66)</f>
        <v>2.192805483485413E-5</v>
      </c>
      <c r="Z66" s="124">
        <f>CN_Summary_fuelprice!Z66*(1-CN_Summary_taxrate!Z66)</f>
        <v>2.219013922871382E-5</v>
      </c>
      <c r="AA66" s="124">
        <f>CN_Summary_fuelprice!AA66*(1-CN_Summary_taxrate!AA66)</f>
        <v>2.2065421376245311E-5</v>
      </c>
      <c r="AB66" s="124">
        <f>CN_Summary_fuelprice!AB66*(1-CN_Summary_taxrate!AB66)</f>
        <v>2.2544073756788034E-5</v>
      </c>
      <c r="AC66" s="124">
        <f>CN_Summary_fuelprice!AC66*(1-CN_Summary_taxrate!AC66)</f>
        <v>2.2740716442950694E-5</v>
      </c>
      <c r="AD66" s="124">
        <f>CN_Summary_fuelprice!AD66*(1-CN_Summary_taxrate!AD66)</f>
        <v>2.2884587706683097E-5</v>
      </c>
      <c r="AE66" s="124">
        <f>CN_Summary_fuelprice!AE66*(1-CN_Summary_taxrate!AE66)</f>
        <v>2.3072231745920565E-5</v>
      </c>
      <c r="AF66" s="124">
        <f>CN_Summary_fuelprice!AF66*(1-CN_Summary_taxrate!AF66)</f>
        <v>2.3316131553080158E-5</v>
      </c>
      <c r="AG66" s="124">
        <f>CN_Summary_fuelprice!AG66*(1-CN_Summary_taxrate!AG66)</f>
        <v>2.3638868621384442E-5</v>
      </c>
      <c r="AH66" s="124">
        <f>CN_Summary_fuelprice!AH66*(1-CN_Summary_taxrate!AH66)</f>
        <v>2.383460483763418E-5</v>
      </c>
      <c r="AI66" s="124">
        <f>CN_Summary_fuelprice!AI66*(1-CN_Summary_taxrate!AI66)</f>
        <v>2.3991652754395591E-5</v>
      </c>
      <c r="AJ66" s="124">
        <f>CN_Summary_fuelprice!AJ66*(1-CN_Summary_taxrate!AJ66)</f>
        <v>2.4089717312555209E-5</v>
      </c>
      <c r="AK66" s="124">
        <f>CN_Summary_fuelprice!AK66*(1-CN_Summary_taxrate!AK66)</f>
        <v>2.4324833098476825E-5</v>
      </c>
      <c r="AL66" s="124">
        <f>CN_Summary_fuelprice!AL66*(1-CN_Summary_taxrate!AL66)</f>
        <v>2.4611118813606464E-5</v>
      </c>
      <c r="AM66" s="124">
        <f>CN_Summary_fuelprice!AM66*(1-CN_Summary_taxrate!AM66)</f>
        <v>2.4785015841696858E-5</v>
      </c>
      <c r="AN66" s="124">
        <f>CN_Summary_fuelprice!AN66*(1-CN_Summary_taxrate!AN66)</f>
        <v>2.4996427946092418E-5</v>
      </c>
      <c r="AO66" s="124">
        <f>CN_Summary_fuelprice!AO66*(1-CN_Summary_taxrate!AO66)</f>
        <v>2.5208963155093384E-5</v>
      </c>
      <c r="AP66" s="124">
        <f>CN_Summary_fuelprice!AP66*(1-CN_Summary_taxrate!AP66)</f>
        <v>2.5409751020441945E-5</v>
      </c>
      <c r="AQ66" s="124">
        <f>CN_Summary_fuelprice!AQ66*(1-CN_Summary_taxrate!AQ66)</f>
        <v>2.5601120767096499E-5</v>
      </c>
      <c r="AR66" s="124">
        <f>CN_Summary_fuelprice!AR66*(1-CN_Summary_taxrate!AR66)</f>
        <v>2.5792227506525601E-5</v>
      </c>
      <c r="AS66" s="124">
        <f>CN_Summary_fuelprice!AS66*(1-CN_Summary_taxrate!AS66)</f>
        <v>2.6004475137490825E-5</v>
      </c>
      <c r="AT66" s="124">
        <f>CN_Summary_fuelprice!AT66*(1-CN_Summary_taxrate!AT66)</f>
        <v>2.6222712709821963E-5</v>
      </c>
      <c r="AU66" s="124">
        <f>CN_Summary_fuelprice!AU66*(1-CN_Summary_taxrate!AU66)</f>
        <v>2.6439073254243199E-5</v>
      </c>
    </row>
    <row r="67" spans="1:47" ht="18.75" customHeight="1">
      <c r="A67" s="101" t="s">
        <v>3671</v>
      </c>
      <c r="B67" s="124">
        <f>CN_Summary_fuelprice!B67*(1-CN_Summary_taxrate!B67)</f>
        <v>2.0143541856531182E-5</v>
      </c>
      <c r="C67" s="124">
        <f>CN_Summary_fuelprice!C67*(1-CN_Summary_taxrate!C67)</f>
        <v>1.8067980709581403E-5</v>
      </c>
      <c r="D67" s="124">
        <f>CN_Summary_fuelprice!D67*(1-CN_Summary_taxrate!D67)</f>
        <v>2.039049436174553E-5</v>
      </c>
      <c r="E67" s="124">
        <f>CN_Summary_fuelprice!E67*(1-CN_Summary_taxrate!E67)</f>
        <v>2.3539474908848845E-5</v>
      </c>
      <c r="F67" s="124">
        <f>CN_Summary_fuelprice!F67*(1-CN_Summary_taxrate!F67)</f>
        <v>2.2332179723884814E-5</v>
      </c>
      <c r="G67" s="124">
        <f>CN_Summary_fuelprice!G67*(1-CN_Summary_taxrate!G67)</f>
        <v>1.2022261789101034E-5</v>
      </c>
      <c r="H67" s="124">
        <f>CN_Summary_fuelprice!H67*(1-CN_Summary_taxrate!H67)</f>
        <v>1.4190834326890725E-5</v>
      </c>
      <c r="I67" s="124">
        <f>CN_Summary_fuelprice!I67*(1-CN_Summary_taxrate!I67)</f>
        <v>1.4247995413434799E-5</v>
      </c>
      <c r="J67" s="124">
        <f>CN_Summary_fuelprice!J67*(1-CN_Summary_taxrate!J67)</f>
        <v>1.4608623813759683E-5</v>
      </c>
      <c r="K67" s="124">
        <f>CN_Summary_fuelprice!K67*(1-CN_Summary_taxrate!K67)</f>
        <v>1.538482294039205E-5</v>
      </c>
      <c r="L67" s="124">
        <f>CN_Summary_fuelprice!L67*(1-CN_Summary_taxrate!L67)</f>
        <v>1.5270120650791828E-5</v>
      </c>
      <c r="M67" s="124">
        <f>CN_Summary_fuelprice!M67*(1-CN_Summary_taxrate!M67)</f>
        <v>1.491642736878159E-5</v>
      </c>
      <c r="N67" s="124">
        <f>CN_Summary_fuelprice!N67*(1-CN_Summary_taxrate!N67)</f>
        <v>1.4680183843285867E-5</v>
      </c>
      <c r="O67" s="124">
        <f>CN_Summary_fuelprice!O67*(1-CN_Summary_taxrate!O67)</f>
        <v>1.5256115036652517E-5</v>
      </c>
      <c r="P67" s="124">
        <f>CN_Summary_fuelprice!P67*(1-CN_Summary_taxrate!P67)</f>
        <v>1.5558279193564249E-5</v>
      </c>
      <c r="Q67" s="124">
        <f>CN_Summary_fuelprice!Q67*(1-CN_Summary_taxrate!Q67)</f>
        <v>1.5883127085714101E-5</v>
      </c>
      <c r="R67" s="124">
        <f>CN_Summary_fuelprice!R67*(1-CN_Summary_taxrate!R67)</f>
        <v>1.6657508342174917E-5</v>
      </c>
      <c r="S67" s="124">
        <f>CN_Summary_fuelprice!S67*(1-CN_Summary_taxrate!S67)</f>
        <v>1.684643283655644E-5</v>
      </c>
      <c r="T67" s="124">
        <f>CN_Summary_fuelprice!T67*(1-CN_Summary_taxrate!T67)</f>
        <v>1.7199826875623371E-5</v>
      </c>
      <c r="U67" s="124">
        <f>CN_Summary_fuelprice!U67*(1-CN_Summary_taxrate!U67)</f>
        <v>1.7416067285924161E-5</v>
      </c>
      <c r="V67" s="124">
        <f>CN_Summary_fuelprice!V67*(1-CN_Summary_taxrate!V67)</f>
        <v>1.7580611519493366E-5</v>
      </c>
      <c r="W67" s="124">
        <f>CN_Summary_fuelprice!W67*(1-CN_Summary_taxrate!W67)</f>
        <v>1.7413605044936171E-5</v>
      </c>
      <c r="X67" s="124">
        <f>CN_Summary_fuelprice!X67*(1-CN_Summary_taxrate!X67)</f>
        <v>1.7342908535984558E-5</v>
      </c>
      <c r="Y67" s="124">
        <f>CN_Summary_fuelprice!Y67*(1-CN_Summary_taxrate!Y67)</f>
        <v>1.7573751804847512E-5</v>
      </c>
      <c r="Z67" s="124">
        <f>CN_Summary_fuelprice!Z67*(1-CN_Summary_taxrate!Z67)</f>
        <v>1.7820550578214336E-5</v>
      </c>
      <c r="AA67" s="124">
        <f>CN_Summary_fuelprice!AA67*(1-CN_Summary_taxrate!AA67)</f>
        <v>1.7698773559085998E-5</v>
      </c>
      <c r="AB67" s="124">
        <f>CN_Summary_fuelprice!AB67*(1-CN_Summary_taxrate!AB67)</f>
        <v>1.8153634790359861E-5</v>
      </c>
      <c r="AC67" s="124">
        <f>CN_Summary_fuelprice!AC67*(1-CN_Summary_taxrate!AC67)</f>
        <v>1.8337878534072457E-5</v>
      </c>
      <c r="AD67" s="124">
        <f>CN_Summary_fuelprice!AD67*(1-CN_Summary_taxrate!AD67)</f>
        <v>1.8470541561810101E-5</v>
      </c>
      <c r="AE67" s="124">
        <f>CN_Summary_fuelprice!AE67*(1-CN_Summary_taxrate!AE67)</f>
        <v>1.865311192381959E-5</v>
      </c>
      <c r="AF67" s="124">
        <f>CN_Summary_fuelprice!AF67*(1-CN_Summary_taxrate!AF67)</f>
        <v>1.888954184525359E-5</v>
      </c>
      <c r="AG67" s="124">
        <f>CN_Summary_fuelprice!AG67*(1-CN_Summary_taxrate!AG67)</f>
        <v>1.9199818887106569E-5</v>
      </c>
      <c r="AH67" s="124">
        <f>CN_Summary_fuelprice!AH67*(1-CN_Summary_taxrate!AH67)</f>
        <v>1.9387444082370207E-5</v>
      </c>
      <c r="AI67" s="124">
        <f>CN_Summary_fuelprice!AI67*(1-CN_Summary_taxrate!AI67)</f>
        <v>1.9538047329152487E-5</v>
      </c>
      <c r="AJ67" s="124">
        <f>CN_Summary_fuelprice!AJ67*(1-CN_Summary_taxrate!AJ67)</f>
        <v>1.9639755863930724E-5</v>
      </c>
      <c r="AK67" s="124">
        <f>CN_Summary_fuelprice!AK67*(1-CN_Summary_taxrate!AK67)</f>
        <v>1.9866658547371636E-5</v>
      </c>
      <c r="AL67" s="124">
        <f>CN_Summary_fuelprice!AL67*(1-CN_Summary_taxrate!AL67)</f>
        <v>2.0135833045413561E-5</v>
      </c>
      <c r="AM67" s="124">
        <f>CN_Summary_fuelprice!AM67*(1-CN_Summary_taxrate!AM67)</f>
        <v>2.0304834798202422E-5</v>
      </c>
      <c r="AN67" s="124">
        <f>CN_Summary_fuelprice!AN67*(1-CN_Summary_taxrate!AN67)</f>
        <v>2.0509873871052377E-5</v>
      </c>
      <c r="AO67" s="124">
        <f>CN_Summary_fuelprice!AO67*(1-CN_Summary_taxrate!AO67)</f>
        <v>2.0715682945751947E-5</v>
      </c>
      <c r="AP67" s="124">
        <f>CN_Summary_fuelprice!AP67*(1-CN_Summary_taxrate!AP67)</f>
        <v>2.0909215926699598E-5</v>
      </c>
      <c r="AQ67" s="124">
        <f>CN_Summary_fuelprice!AQ67*(1-CN_Summary_taxrate!AQ67)</f>
        <v>2.1093815274433619E-5</v>
      </c>
      <c r="AR67" s="124">
        <f>CN_Summary_fuelprice!AR67*(1-CN_Summary_taxrate!AR67)</f>
        <v>2.1278364875343713E-5</v>
      </c>
      <c r="AS67" s="124">
        <f>CN_Summary_fuelprice!AS67*(1-CN_Summary_taxrate!AS67)</f>
        <v>2.1483128535794622E-5</v>
      </c>
      <c r="AT67" s="124">
        <f>CN_Summary_fuelprice!AT67*(1-CN_Summary_taxrate!AT67)</f>
        <v>2.1693324246840776E-5</v>
      </c>
      <c r="AU67" s="124">
        <f>CN_Summary_fuelprice!AU67*(1-CN_Summary_taxrate!AU67)</f>
        <v>2.1901241831865493E-5</v>
      </c>
    </row>
    <row r="68" spans="1:47" ht="18.75" customHeight="1">
      <c r="A68" s="101" t="s">
        <v>3672</v>
      </c>
      <c r="B68" s="124">
        <f>CN_Summary_fuelprice!B68*(1-CN_Summary_taxrate!B68)</f>
        <v>2.0143541856531182E-5</v>
      </c>
      <c r="C68" s="124">
        <f>CN_Summary_fuelprice!C68*(1-CN_Summary_taxrate!C68)</f>
        <v>1.8067980709581403E-5</v>
      </c>
      <c r="D68" s="124">
        <f>CN_Summary_fuelprice!D68*(1-CN_Summary_taxrate!D68)</f>
        <v>2.039049436174553E-5</v>
      </c>
      <c r="E68" s="124">
        <f>CN_Summary_fuelprice!E68*(1-CN_Summary_taxrate!E68)</f>
        <v>2.3539474908848845E-5</v>
      </c>
      <c r="F68" s="124">
        <f>CN_Summary_fuelprice!F68*(1-CN_Summary_taxrate!F68)</f>
        <v>2.2332179723884814E-5</v>
      </c>
      <c r="G68" s="124">
        <f>CN_Summary_fuelprice!G68*(1-CN_Summary_taxrate!G68)</f>
        <v>1.2022261789101034E-5</v>
      </c>
      <c r="H68" s="124">
        <f>CN_Summary_fuelprice!H68*(1-CN_Summary_taxrate!H68)</f>
        <v>1.4190834326890725E-5</v>
      </c>
      <c r="I68" s="124">
        <f>CN_Summary_fuelprice!I68*(1-CN_Summary_taxrate!I68)</f>
        <v>1.4211426777244804E-5</v>
      </c>
      <c r="J68" s="124">
        <f>CN_Summary_fuelprice!J68*(1-CN_Summary_taxrate!J68)</f>
        <v>1.4600353199533279E-5</v>
      </c>
      <c r="K68" s="124">
        <f>CN_Summary_fuelprice!K68*(1-CN_Summary_taxrate!K68)</f>
        <v>1.5434462831221863E-5</v>
      </c>
      <c r="L68" s="124">
        <f>CN_Summary_fuelprice!L68*(1-CN_Summary_taxrate!L68)</f>
        <v>1.5323748233835505E-5</v>
      </c>
      <c r="M68" s="124">
        <f>CN_Summary_fuelprice!M68*(1-CN_Summary_taxrate!M68)</f>
        <v>1.4977037735451444E-5</v>
      </c>
      <c r="N68" s="124">
        <f>CN_Summary_fuelprice!N68*(1-CN_Summary_taxrate!N68)</f>
        <v>1.4748150868374807E-5</v>
      </c>
      <c r="O68" s="124">
        <f>CN_Summary_fuelprice!O68*(1-CN_Summary_taxrate!O68)</f>
        <v>1.5331320723351024E-5</v>
      </c>
      <c r="P68" s="124">
        <f>CN_Summary_fuelprice!P68*(1-CN_Summary_taxrate!P68)</f>
        <v>1.5637663202414925E-5</v>
      </c>
      <c r="Q68" s="124">
        <f>CN_Summary_fuelprice!Q68*(1-CN_Summary_taxrate!Q68)</f>
        <v>1.5969893713882883E-5</v>
      </c>
      <c r="R68" s="124">
        <f>CN_Summary_fuelprice!R68*(1-CN_Summary_taxrate!R68)</f>
        <v>1.6501337245883993E-5</v>
      </c>
      <c r="S68" s="124">
        <f>CN_Summary_fuelprice!S68*(1-CN_Summary_taxrate!S68)</f>
        <v>1.6701196283084409E-5</v>
      </c>
      <c r="T68" s="124">
        <f>CN_Summary_fuelprice!T68*(1-CN_Summary_taxrate!T68)</f>
        <v>1.7017996159362637E-5</v>
      </c>
      <c r="U68" s="124">
        <f>CN_Summary_fuelprice!U68*(1-CN_Summary_taxrate!U68)</f>
        <v>1.7237903049445299E-5</v>
      </c>
      <c r="V68" s="124">
        <f>CN_Summary_fuelprice!V68*(1-CN_Summary_taxrate!V68)</f>
        <v>1.7410452988650982E-5</v>
      </c>
      <c r="W68" s="124">
        <f>CN_Summary_fuelprice!W68*(1-CN_Summary_taxrate!W68)</f>
        <v>1.7240666643278643E-5</v>
      </c>
      <c r="X68" s="124">
        <f>CN_Summary_fuelprice!X68*(1-CN_Summary_taxrate!X68)</f>
        <v>1.7168518661283009E-5</v>
      </c>
      <c r="Y68" s="124">
        <f>CN_Summary_fuelprice!Y68*(1-CN_Summary_taxrate!Y68)</f>
        <v>1.7399831273645151E-5</v>
      </c>
      <c r="Z68" s="124">
        <f>CN_Summary_fuelprice!Z68*(1-CN_Summary_taxrate!Z68)</f>
        <v>1.7648083305472517E-5</v>
      </c>
      <c r="AA68" s="124">
        <f>CN_Summary_fuelprice!AA68*(1-CN_Summary_taxrate!AA68)</f>
        <v>1.7522945840821994E-5</v>
      </c>
      <c r="AB68" s="124">
        <f>CN_Summary_fuelprice!AB68*(1-CN_Summary_taxrate!AB68)</f>
        <v>1.797714357981109E-5</v>
      </c>
      <c r="AC68" s="124">
        <f>CN_Summary_fuelprice!AC68*(1-CN_Summary_taxrate!AC68)</f>
        <v>1.8163511626539504E-5</v>
      </c>
      <c r="AD68" s="124">
        <f>CN_Summary_fuelprice!AD68*(1-CN_Summary_taxrate!AD68)</f>
        <v>1.8297886502255706E-5</v>
      </c>
      <c r="AE68" s="124">
        <f>CN_Summary_fuelprice!AE68*(1-CN_Summary_taxrate!AE68)</f>
        <v>1.848528606870912E-5</v>
      </c>
      <c r="AF68" s="124">
        <f>CN_Summary_fuelprice!AF68*(1-CN_Summary_taxrate!AF68)</f>
        <v>1.8723238974553942E-5</v>
      </c>
      <c r="AG68" s="124">
        <f>CN_Summary_fuelprice!AG68*(1-CN_Summary_taxrate!AG68)</f>
        <v>1.9038545979856615E-5</v>
      </c>
      <c r="AH68" s="124">
        <f>CN_Summary_fuelprice!AH68*(1-CN_Summary_taxrate!AH68)</f>
        <v>1.9228655591285401E-5</v>
      </c>
      <c r="AI68" s="124">
        <f>CN_Summary_fuelprice!AI68*(1-CN_Summary_taxrate!AI68)</f>
        <v>1.9385862870614009E-5</v>
      </c>
      <c r="AJ68" s="124">
        <f>CN_Summary_fuelprice!AJ68*(1-CN_Summary_taxrate!AJ68)</f>
        <v>1.9494147490699927E-5</v>
      </c>
      <c r="AK68" s="124">
        <f>CN_Summary_fuelprice!AK68*(1-CN_Summary_taxrate!AK68)</f>
        <v>1.9727712229239486E-5</v>
      </c>
      <c r="AL68" s="124">
        <f>CN_Summary_fuelprice!AL68*(1-CN_Summary_taxrate!AL68)</f>
        <v>1.9995377854420974E-5</v>
      </c>
      <c r="AM68" s="124">
        <f>CN_Summary_fuelprice!AM68*(1-CN_Summary_taxrate!AM68)</f>
        <v>2.0169396813619953E-5</v>
      </c>
      <c r="AN68" s="124">
        <f>CN_Summary_fuelprice!AN68*(1-CN_Summary_taxrate!AN68)</f>
        <v>2.0379191295546968E-5</v>
      </c>
      <c r="AO68" s="124">
        <f>CN_Summary_fuelprice!AO68*(1-CN_Summary_taxrate!AO68)</f>
        <v>2.0589747860102783E-5</v>
      </c>
      <c r="AP68" s="124">
        <f>CN_Summary_fuelprice!AP68*(1-CN_Summary_taxrate!AP68)</f>
        <v>2.0787776527720495E-5</v>
      </c>
      <c r="AQ68" s="124">
        <f>CN_Summary_fuelprice!AQ68*(1-CN_Summary_taxrate!AQ68)</f>
        <v>2.0977099443387467E-5</v>
      </c>
      <c r="AR68" s="124">
        <f>CN_Summary_fuelprice!AR68*(1-CN_Summary_taxrate!AR68)</f>
        <v>2.1165920081095922E-5</v>
      </c>
      <c r="AS68" s="124">
        <f>CN_Summary_fuelprice!AS68*(1-CN_Summary_taxrate!AS68)</f>
        <v>2.1374992035469958E-5</v>
      </c>
      <c r="AT68" s="124">
        <f>CN_Summary_fuelprice!AT68*(1-CN_Summary_taxrate!AT68)</f>
        <v>2.1588986566795615E-5</v>
      </c>
      <c r="AU68" s="124">
        <f>CN_Summary_fuelprice!AU68*(1-CN_Summary_taxrate!AU68)</f>
        <v>2.180088247858004E-5</v>
      </c>
    </row>
    <row r="69" spans="1:47" ht="18.75" customHeight="1">
      <c r="A69" s="101" t="s">
        <v>3673</v>
      </c>
      <c r="B69" s="124">
        <f>CN_Summary_fuelprice!B69*(1-CN_Summary_taxrate!B69)</f>
        <v>2.0143541856531182E-5</v>
      </c>
      <c r="C69" s="124">
        <f>CN_Summary_fuelprice!C69*(1-CN_Summary_taxrate!C69)</f>
        <v>1.8067980709581403E-5</v>
      </c>
      <c r="D69" s="124">
        <f>CN_Summary_fuelprice!D69*(1-CN_Summary_taxrate!D69)</f>
        <v>2.039049436174553E-5</v>
      </c>
      <c r="E69" s="124">
        <f>CN_Summary_fuelprice!E69*(1-CN_Summary_taxrate!E69)</f>
        <v>2.3539474908848845E-5</v>
      </c>
      <c r="F69" s="124">
        <f>CN_Summary_fuelprice!F69*(1-CN_Summary_taxrate!F69)</f>
        <v>2.2332179723884814E-5</v>
      </c>
      <c r="G69" s="124">
        <f>CN_Summary_fuelprice!G69*(1-CN_Summary_taxrate!G69)</f>
        <v>1.2022261789101034E-5</v>
      </c>
      <c r="H69" s="124">
        <f>CN_Summary_fuelprice!H69*(1-CN_Summary_taxrate!H69)</f>
        <v>1.4190834326890725E-5</v>
      </c>
      <c r="I69" s="124">
        <f>CN_Summary_fuelprice!I69*(1-CN_Summary_taxrate!I69)</f>
        <v>1.4206540978578539E-5</v>
      </c>
      <c r="J69" s="124">
        <f>CN_Summary_fuelprice!J69*(1-CN_Summary_taxrate!J69)</f>
        <v>1.4585869617831177E-5</v>
      </c>
      <c r="K69" s="124">
        <f>CN_Summary_fuelprice!K69*(1-CN_Summary_taxrate!K69)</f>
        <v>1.5048744017380238E-5</v>
      </c>
      <c r="L69" s="124">
        <f>CN_Summary_fuelprice!L69*(1-CN_Summary_taxrate!L69)</f>
        <v>1.4911324011743827E-5</v>
      </c>
      <c r="M69" s="124">
        <f>CN_Summary_fuelprice!M69*(1-CN_Summary_taxrate!M69)</f>
        <v>1.4571741527597658E-5</v>
      </c>
      <c r="N69" s="124">
        <f>CN_Summary_fuelprice!N69*(1-CN_Summary_taxrate!N69)</f>
        <v>1.415738418413734E-5</v>
      </c>
      <c r="O69" s="124">
        <f>CN_Summary_fuelprice!O69*(1-CN_Summary_taxrate!O69)</f>
        <v>1.473132082479158E-5</v>
      </c>
      <c r="P69" s="124">
        <f>CN_Summary_fuelprice!P69*(1-CN_Summary_taxrate!P69)</f>
        <v>1.4984029907514385E-5</v>
      </c>
      <c r="Q69" s="124">
        <f>CN_Summary_fuelprice!Q69*(1-CN_Summary_taxrate!Q69)</f>
        <v>1.5282368801555342E-5</v>
      </c>
      <c r="R69" s="124">
        <f>CN_Summary_fuelprice!R69*(1-CN_Summary_taxrate!R69)</f>
        <v>1.5814881716132623E-5</v>
      </c>
      <c r="S69" s="124">
        <f>CN_Summary_fuelprice!S69*(1-CN_Summary_taxrate!S69)</f>
        <v>1.5862832602168839E-5</v>
      </c>
      <c r="T69" s="124">
        <f>CN_Summary_fuelprice!T69*(1-CN_Summary_taxrate!T69)</f>
        <v>1.6179169050263539E-5</v>
      </c>
      <c r="U69" s="124">
        <f>CN_Summary_fuelprice!U69*(1-CN_Summary_taxrate!U69)</f>
        <v>1.6394090822449143E-5</v>
      </c>
      <c r="V69" s="124">
        <f>CN_Summary_fuelprice!V69*(1-CN_Summary_taxrate!V69)</f>
        <v>1.6578997541650177E-5</v>
      </c>
      <c r="W69" s="124">
        <f>CN_Summary_fuelprice!W69*(1-CN_Summary_taxrate!W69)</f>
        <v>1.6450269796230411E-5</v>
      </c>
      <c r="X69" s="124">
        <f>CN_Summary_fuelprice!X69*(1-CN_Summary_taxrate!X69)</f>
        <v>1.643882576155799E-5</v>
      </c>
      <c r="Y69" s="124">
        <f>CN_Summary_fuelprice!Y69*(1-CN_Summary_taxrate!Y69)</f>
        <v>1.6673975511044039E-5</v>
      </c>
      <c r="Z69" s="124">
        <f>CN_Summary_fuelprice!Z69*(1-CN_Summary_taxrate!Z69)</f>
        <v>1.6835318106188442E-5</v>
      </c>
      <c r="AA69" s="124">
        <f>CN_Summary_fuelprice!AA69*(1-CN_Summary_taxrate!AA69)</f>
        <v>1.6760735358521013E-5</v>
      </c>
      <c r="AB69" s="124">
        <f>CN_Summary_fuelprice!AB69*(1-CN_Summary_taxrate!AB69)</f>
        <v>1.7266340119478182E-5</v>
      </c>
      <c r="AC69" s="124">
        <f>CN_Summary_fuelprice!AC69*(1-CN_Summary_taxrate!AC69)</f>
        <v>1.7463318430334993E-5</v>
      </c>
      <c r="AD69" s="124">
        <f>CN_Summary_fuelprice!AD69*(1-CN_Summary_taxrate!AD69)</f>
        <v>1.7588282152298231E-5</v>
      </c>
      <c r="AE69" s="124">
        <f>CN_Summary_fuelprice!AE69*(1-CN_Summary_taxrate!AE69)</f>
        <v>1.7769452928672919E-5</v>
      </c>
      <c r="AF69" s="124">
        <f>CN_Summary_fuelprice!AF69*(1-CN_Summary_taxrate!AF69)</f>
        <v>1.8026298615396031E-5</v>
      </c>
      <c r="AG69" s="124">
        <f>CN_Summary_fuelprice!AG69*(1-CN_Summary_taxrate!AG69)</f>
        <v>1.8337778834546962E-5</v>
      </c>
      <c r="AH69" s="124">
        <f>CN_Summary_fuelprice!AH69*(1-CN_Summary_taxrate!AH69)</f>
        <v>1.8561285060578323E-5</v>
      </c>
      <c r="AI69" s="124">
        <f>CN_Summary_fuelprice!AI69*(1-CN_Summary_taxrate!AI69)</f>
        <v>1.8725479111004083E-5</v>
      </c>
      <c r="AJ69" s="124">
        <f>CN_Summary_fuelprice!AJ69*(1-CN_Summary_taxrate!AJ69)</f>
        <v>1.8862170482035884E-5</v>
      </c>
      <c r="AK69" s="124">
        <f>CN_Summary_fuelprice!AK69*(1-CN_Summary_taxrate!AK69)</f>
        <v>1.9127880530651619E-5</v>
      </c>
      <c r="AL69" s="124">
        <f>CN_Summary_fuelprice!AL69*(1-CN_Summary_taxrate!AL69)</f>
        <v>1.9381903478974014E-5</v>
      </c>
      <c r="AM69" s="124">
        <f>CN_Summary_fuelprice!AM69*(1-CN_Summary_taxrate!AM69)</f>
        <v>1.9564822831150303E-5</v>
      </c>
      <c r="AN69" s="124">
        <f>CN_Summary_fuelprice!AN69*(1-CN_Summary_taxrate!AN69)</f>
        <v>1.9790792084683195E-5</v>
      </c>
      <c r="AO69" s="124">
        <f>CN_Summary_fuelprice!AO69*(1-CN_Summary_taxrate!AO69)</f>
        <v>2.0020118701430231E-5</v>
      </c>
      <c r="AP69" s="124">
        <f>CN_Summary_fuelprice!AP69*(1-CN_Summary_taxrate!AP69)</f>
        <v>2.0235420586493969E-5</v>
      </c>
      <c r="AQ69" s="124">
        <f>CN_Summary_fuelprice!AQ69*(1-CN_Summary_taxrate!AQ69)</f>
        <v>2.0439190619680497E-5</v>
      </c>
      <c r="AR69" s="124">
        <f>CN_Summary_fuelprice!AR69*(1-CN_Summary_taxrate!AR69)</f>
        <v>2.0643260500460943E-5</v>
      </c>
      <c r="AS69" s="124">
        <f>CN_Summary_fuelprice!AS69*(1-CN_Summary_taxrate!AS69)</f>
        <v>2.0863547916727167E-5</v>
      </c>
      <c r="AT69" s="124">
        <f>CN_Summary_fuelprice!AT69*(1-CN_Summary_taxrate!AT69)</f>
        <v>2.1091015046920461E-5</v>
      </c>
      <c r="AU69" s="124">
        <f>CN_Summary_fuelprice!AU69*(1-CN_Summary_taxrate!AU69)</f>
        <v>2.1314429026040218E-5</v>
      </c>
    </row>
    <row r="70" spans="1:47" ht="18.75" customHeight="1">
      <c r="A70" s="101" t="s">
        <v>3674</v>
      </c>
      <c r="B70" s="124">
        <f>CN_Summary_fuelprice!B70*(1-CN_Summary_taxrate!B70)</f>
        <v>0</v>
      </c>
      <c r="C70" s="124">
        <f>CN_Summary_fuelprice!C70*(1-CN_Summary_taxrate!C70)</f>
        <v>0</v>
      </c>
      <c r="D70" s="124">
        <f>CN_Summary_fuelprice!D70*(1-CN_Summary_taxrate!D70)</f>
        <v>0</v>
      </c>
      <c r="E70" s="124">
        <f>CN_Summary_fuelprice!E70*(1-CN_Summary_taxrate!E70)</f>
        <v>0</v>
      </c>
      <c r="F70" s="124">
        <f>CN_Summary_fuelprice!F70*(1-CN_Summary_taxrate!F70)</f>
        <v>0</v>
      </c>
      <c r="G70" s="124">
        <f>CN_Summary_fuelprice!G70*(1-CN_Summary_taxrate!G70)</f>
        <v>0</v>
      </c>
      <c r="H70" s="124">
        <f>CN_Summary_fuelprice!H70*(1-CN_Summary_taxrate!H70)</f>
        <v>0</v>
      </c>
      <c r="I70" s="124">
        <f>CN_Summary_fuelprice!I70*(1-CN_Summary_taxrate!I70)</f>
        <v>0</v>
      </c>
      <c r="J70" s="124">
        <f>CN_Summary_fuelprice!J70*(1-CN_Summary_taxrate!J70)</f>
        <v>0</v>
      </c>
      <c r="K70" s="124">
        <f>CN_Summary_fuelprice!K70*(1-CN_Summary_taxrate!K70)</f>
        <v>0</v>
      </c>
      <c r="L70" s="124">
        <f>CN_Summary_fuelprice!L70*(1-CN_Summary_taxrate!L70)</f>
        <v>0</v>
      </c>
      <c r="M70" s="124">
        <f>CN_Summary_fuelprice!M70*(1-CN_Summary_taxrate!M70)</f>
        <v>0</v>
      </c>
      <c r="N70" s="124">
        <f>CN_Summary_fuelprice!N70*(1-CN_Summary_taxrate!N70)</f>
        <v>0</v>
      </c>
      <c r="O70" s="124">
        <f>CN_Summary_fuelprice!O70*(1-CN_Summary_taxrate!O70)</f>
        <v>0</v>
      </c>
      <c r="P70" s="124">
        <f>CN_Summary_fuelprice!P70*(1-CN_Summary_taxrate!P70)</f>
        <v>0</v>
      </c>
      <c r="Q70" s="124">
        <f>CN_Summary_fuelprice!Q70*(1-CN_Summary_taxrate!Q70)</f>
        <v>0</v>
      </c>
      <c r="R70" s="124">
        <f>CN_Summary_fuelprice!R70*(1-CN_Summary_taxrate!R70)</f>
        <v>0</v>
      </c>
      <c r="S70" s="124">
        <f>CN_Summary_fuelprice!S70*(1-CN_Summary_taxrate!S70)</f>
        <v>0</v>
      </c>
      <c r="T70" s="124">
        <f>CN_Summary_fuelprice!T70*(1-CN_Summary_taxrate!T70)</f>
        <v>0</v>
      </c>
      <c r="U70" s="124">
        <f>CN_Summary_fuelprice!U70*(1-CN_Summary_taxrate!U70)</f>
        <v>0</v>
      </c>
      <c r="V70" s="124">
        <f>CN_Summary_fuelprice!V70*(1-CN_Summary_taxrate!V70)</f>
        <v>0</v>
      </c>
      <c r="W70" s="124">
        <f>CN_Summary_fuelprice!W70*(1-CN_Summary_taxrate!W70)</f>
        <v>0</v>
      </c>
      <c r="X70" s="124">
        <f>CN_Summary_fuelprice!X70*(1-CN_Summary_taxrate!X70)</f>
        <v>0</v>
      </c>
      <c r="Y70" s="124">
        <f>CN_Summary_fuelprice!Y70*(1-CN_Summary_taxrate!Y70)</f>
        <v>0</v>
      </c>
      <c r="Z70" s="124">
        <f>CN_Summary_fuelprice!Z70*(1-CN_Summary_taxrate!Z70)</f>
        <v>0</v>
      </c>
      <c r="AA70" s="124">
        <f>CN_Summary_fuelprice!AA70*(1-CN_Summary_taxrate!AA70)</f>
        <v>0</v>
      </c>
      <c r="AB70" s="124">
        <f>CN_Summary_fuelprice!AB70*(1-CN_Summary_taxrate!AB70)</f>
        <v>0</v>
      </c>
      <c r="AC70" s="124">
        <f>CN_Summary_fuelprice!AC70*(1-CN_Summary_taxrate!AC70)</f>
        <v>0</v>
      </c>
      <c r="AD70" s="124">
        <f>CN_Summary_fuelprice!AD70*(1-CN_Summary_taxrate!AD70)</f>
        <v>0</v>
      </c>
      <c r="AE70" s="124">
        <f>CN_Summary_fuelprice!AE70*(1-CN_Summary_taxrate!AE70)</f>
        <v>0</v>
      </c>
      <c r="AF70" s="124">
        <f>CN_Summary_fuelprice!AF70*(1-CN_Summary_taxrate!AF70)</f>
        <v>0</v>
      </c>
      <c r="AG70" s="124">
        <f>CN_Summary_fuelprice!AG70*(1-CN_Summary_taxrate!AG70)</f>
        <v>0</v>
      </c>
      <c r="AH70" s="124">
        <f>CN_Summary_fuelprice!AH70*(1-CN_Summary_taxrate!AH70)</f>
        <v>0</v>
      </c>
      <c r="AI70" s="124">
        <f>CN_Summary_fuelprice!AI70*(1-CN_Summary_taxrate!AI70)</f>
        <v>0</v>
      </c>
      <c r="AJ70" s="124">
        <f>CN_Summary_fuelprice!AJ70*(1-CN_Summary_taxrate!AJ70)</f>
        <v>0</v>
      </c>
      <c r="AK70" s="124">
        <f>CN_Summary_fuelprice!AK70*(1-CN_Summary_taxrate!AK70)</f>
        <v>0</v>
      </c>
      <c r="AL70" s="124">
        <f>CN_Summary_fuelprice!AL70*(1-CN_Summary_taxrate!AL70)</f>
        <v>0</v>
      </c>
      <c r="AM70" s="124">
        <f>CN_Summary_fuelprice!AM70*(1-CN_Summary_taxrate!AM70)</f>
        <v>0</v>
      </c>
      <c r="AN70" s="124">
        <f>CN_Summary_fuelprice!AN70*(1-CN_Summary_taxrate!AN70)</f>
        <v>0</v>
      </c>
      <c r="AO70" s="124">
        <f>CN_Summary_fuelprice!AO70*(1-CN_Summary_taxrate!AO70)</f>
        <v>0</v>
      </c>
      <c r="AP70" s="124">
        <f>CN_Summary_fuelprice!AP70*(1-CN_Summary_taxrate!AP70)</f>
        <v>0</v>
      </c>
      <c r="AQ70" s="124">
        <f>CN_Summary_fuelprice!AQ70*(1-CN_Summary_taxrate!AQ70)</f>
        <v>0</v>
      </c>
      <c r="AR70" s="124">
        <f>CN_Summary_fuelprice!AR70*(1-CN_Summary_taxrate!AR70)</f>
        <v>0</v>
      </c>
      <c r="AS70" s="124">
        <f>CN_Summary_fuelprice!AS70*(1-CN_Summary_taxrate!AS70)</f>
        <v>0</v>
      </c>
      <c r="AT70" s="124">
        <f>CN_Summary_fuelprice!AT70*(1-CN_Summary_taxrate!AT70)</f>
        <v>0</v>
      </c>
      <c r="AU70" s="124">
        <f>CN_Summary_fuelprice!AU70*(1-CN_Summary_taxrate!AU70)</f>
        <v>0</v>
      </c>
    </row>
    <row r="71" spans="1:47" ht="18.75" customHeight="1">
      <c r="A71" s="101" t="s">
        <v>3675</v>
      </c>
      <c r="B71" s="124">
        <f>CN_Summary_fuelprice!B71*(1-CN_Summary_taxrate!B71)</f>
        <v>2.0143541856531182E-5</v>
      </c>
      <c r="C71" s="124">
        <f>CN_Summary_fuelprice!C71*(1-CN_Summary_taxrate!C71)</f>
        <v>1.8067980709581403E-5</v>
      </c>
      <c r="D71" s="124">
        <f>CN_Summary_fuelprice!D71*(1-CN_Summary_taxrate!D71)</f>
        <v>2.039049436174553E-5</v>
      </c>
      <c r="E71" s="124">
        <f>CN_Summary_fuelprice!E71*(1-CN_Summary_taxrate!E71)</f>
        <v>2.3539474908848845E-5</v>
      </c>
      <c r="F71" s="124">
        <f>CN_Summary_fuelprice!F71*(1-CN_Summary_taxrate!F71)</f>
        <v>2.2332179723884814E-5</v>
      </c>
      <c r="G71" s="124">
        <f>CN_Summary_fuelprice!G71*(1-CN_Summary_taxrate!G71)</f>
        <v>1.2022261789101034E-5</v>
      </c>
      <c r="H71" s="124">
        <f>CN_Summary_fuelprice!H71*(1-CN_Summary_taxrate!H71)</f>
        <v>1.4190834326890725E-5</v>
      </c>
      <c r="I71" s="124">
        <f>CN_Summary_fuelprice!I71*(1-CN_Summary_taxrate!I71)</f>
        <v>1.4211426777244804E-5</v>
      </c>
      <c r="J71" s="124">
        <f>CN_Summary_fuelprice!J71*(1-CN_Summary_taxrate!J71)</f>
        <v>1.4600353199533279E-5</v>
      </c>
      <c r="K71" s="124">
        <f>CN_Summary_fuelprice!K71*(1-CN_Summary_taxrate!K71)</f>
        <v>1.5434462831221863E-5</v>
      </c>
      <c r="L71" s="124">
        <f>CN_Summary_fuelprice!L71*(1-CN_Summary_taxrate!L71)</f>
        <v>1.5323748233835505E-5</v>
      </c>
      <c r="M71" s="124">
        <f>CN_Summary_fuelprice!M71*(1-CN_Summary_taxrate!M71)</f>
        <v>1.4977037735451444E-5</v>
      </c>
      <c r="N71" s="124">
        <f>CN_Summary_fuelprice!N71*(1-CN_Summary_taxrate!N71)</f>
        <v>1.4748150868374807E-5</v>
      </c>
      <c r="O71" s="124">
        <f>CN_Summary_fuelprice!O71*(1-CN_Summary_taxrate!O71)</f>
        <v>1.5331320723351024E-5</v>
      </c>
      <c r="P71" s="124">
        <f>CN_Summary_fuelprice!P71*(1-CN_Summary_taxrate!P71)</f>
        <v>1.5637663202414925E-5</v>
      </c>
      <c r="Q71" s="124">
        <f>CN_Summary_fuelprice!Q71*(1-CN_Summary_taxrate!Q71)</f>
        <v>1.5969893713882883E-5</v>
      </c>
      <c r="R71" s="124">
        <f>CN_Summary_fuelprice!R71*(1-CN_Summary_taxrate!R71)</f>
        <v>1.6501337245883993E-5</v>
      </c>
      <c r="S71" s="124">
        <f>CN_Summary_fuelprice!S71*(1-CN_Summary_taxrate!S71)</f>
        <v>1.6701196283084409E-5</v>
      </c>
      <c r="T71" s="124">
        <f>CN_Summary_fuelprice!T71*(1-CN_Summary_taxrate!T71)</f>
        <v>1.7017996159362637E-5</v>
      </c>
      <c r="U71" s="124">
        <f>CN_Summary_fuelprice!U71*(1-CN_Summary_taxrate!U71)</f>
        <v>1.7237903049445299E-5</v>
      </c>
      <c r="V71" s="124">
        <f>CN_Summary_fuelprice!V71*(1-CN_Summary_taxrate!V71)</f>
        <v>1.7410452988650982E-5</v>
      </c>
      <c r="W71" s="124">
        <f>CN_Summary_fuelprice!W71*(1-CN_Summary_taxrate!W71)</f>
        <v>1.7240666643278643E-5</v>
      </c>
      <c r="X71" s="124">
        <f>CN_Summary_fuelprice!X71*(1-CN_Summary_taxrate!X71)</f>
        <v>1.7168518661283009E-5</v>
      </c>
      <c r="Y71" s="124">
        <f>CN_Summary_fuelprice!Y71*(1-CN_Summary_taxrate!Y71)</f>
        <v>1.7399831273645151E-5</v>
      </c>
      <c r="Z71" s="124">
        <f>CN_Summary_fuelprice!Z71*(1-CN_Summary_taxrate!Z71)</f>
        <v>1.7648083305472517E-5</v>
      </c>
      <c r="AA71" s="124">
        <f>CN_Summary_fuelprice!AA71*(1-CN_Summary_taxrate!AA71)</f>
        <v>1.7522945840821994E-5</v>
      </c>
      <c r="AB71" s="124">
        <f>CN_Summary_fuelprice!AB71*(1-CN_Summary_taxrate!AB71)</f>
        <v>1.797714357981109E-5</v>
      </c>
      <c r="AC71" s="124">
        <f>CN_Summary_fuelprice!AC71*(1-CN_Summary_taxrate!AC71)</f>
        <v>1.8163511626539504E-5</v>
      </c>
      <c r="AD71" s="124">
        <f>CN_Summary_fuelprice!AD71*(1-CN_Summary_taxrate!AD71)</f>
        <v>1.8297886502255706E-5</v>
      </c>
      <c r="AE71" s="124">
        <f>CN_Summary_fuelprice!AE71*(1-CN_Summary_taxrate!AE71)</f>
        <v>1.848528606870912E-5</v>
      </c>
      <c r="AF71" s="124">
        <f>CN_Summary_fuelprice!AF71*(1-CN_Summary_taxrate!AF71)</f>
        <v>1.8723238974553942E-5</v>
      </c>
      <c r="AG71" s="124">
        <f>CN_Summary_fuelprice!AG71*(1-CN_Summary_taxrate!AG71)</f>
        <v>1.9038545979856615E-5</v>
      </c>
      <c r="AH71" s="124">
        <f>CN_Summary_fuelprice!AH71*(1-CN_Summary_taxrate!AH71)</f>
        <v>1.9228655591285401E-5</v>
      </c>
      <c r="AI71" s="124">
        <f>CN_Summary_fuelprice!AI71*(1-CN_Summary_taxrate!AI71)</f>
        <v>1.9385862870614009E-5</v>
      </c>
      <c r="AJ71" s="124">
        <f>CN_Summary_fuelprice!AJ71*(1-CN_Summary_taxrate!AJ71)</f>
        <v>1.9494147490699927E-5</v>
      </c>
      <c r="AK71" s="124">
        <f>CN_Summary_fuelprice!AK71*(1-CN_Summary_taxrate!AK71)</f>
        <v>1.9727712229239486E-5</v>
      </c>
      <c r="AL71" s="124">
        <f>CN_Summary_fuelprice!AL71*(1-CN_Summary_taxrate!AL71)</f>
        <v>1.9995377854420974E-5</v>
      </c>
      <c r="AM71" s="124">
        <f>CN_Summary_fuelprice!AM71*(1-CN_Summary_taxrate!AM71)</f>
        <v>2.0169396813619953E-5</v>
      </c>
      <c r="AN71" s="124">
        <f>CN_Summary_fuelprice!AN71*(1-CN_Summary_taxrate!AN71)</f>
        <v>2.0379191295546968E-5</v>
      </c>
      <c r="AO71" s="124">
        <f>CN_Summary_fuelprice!AO71*(1-CN_Summary_taxrate!AO71)</f>
        <v>2.0589747860102783E-5</v>
      </c>
      <c r="AP71" s="124">
        <f>CN_Summary_fuelprice!AP71*(1-CN_Summary_taxrate!AP71)</f>
        <v>2.0787776527720495E-5</v>
      </c>
      <c r="AQ71" s="124">
        <f>CN_Summary_fuelprice!AQ71*(1-CN_Summary_taxrate!AQ71)</f>
        <v>2.0977099443387467E-5</v>
      </c>
      <c r="AR71" s="124">
        <f>CN_Summary_fuelprice!AR71*(1-CN_Summary_taxrate!AR71)</f>
        <v>2.1165920081095922E-5</v>
      </c>
      <c r="AS71" s="124">
        <f>CN_Summary_fuelprice!AS71*(1-CN_Summary_taxrate!AS71)</f>
        <v>2.1374992035469958E-5</v>
      </c>
      <c r="AT71" s="124">
        <f>CN_Summary_fuelprice!AT71*(1-CN_Summary_taxrate!AT71)</f>
        <v>2.1588986566795615E-5</v>
      </c>
      <c r="AU71" s="124">
        <f>CN_Summary_fuelprice!AU71*(1-CN_Summary_taxrate!AU71)</f>
        <v>2.180088247858004E-5</v>
      </c>
    </row>
    <row r="72" spans="1:47" s="103" customFormat="1" ht="18.75" customHeight="1">
      <c r="A72" s="102" t="s">
        <v>3681</v>
      </c>
      <c r="B72" s="102"/>
      <c r="C72" s="102"/>
      <c r="D72" s="102"/>
      <c r="E72" s="102"/>
      <c r="F72" s="102"/>
      <c r="I72" s="102"/>
      <c r="L72" s="102"/>
      <c r="O72" s="102"/>
      <c r="R72" s="102"/>
      <c r="U72" s="102"/>
      <c r="X72" s="102"/>
      <c r="AA72" s="102"/>
      <c r="AD72" s="102"/>
      <c r="AG72" s="102"/>
      <c r="AJ72" s="102"/>
      <c r="AM72" s="102"/>
      <c r="AP72" s="102"/>
      <c r="AS72" s="102"/>
    </row>
    <row r="73" spans="1:47" ht="18.75" customHeight="1">
      <c r="A73" s="105" t="s">
        <v>3697</v>
      </c>
      <c r="B73" s="101">
        <v>2015</v>
      </c>
      <c r="C73" s="101">
        <v>2016</v>
      </c>
      <c r="D73" s="101">
        <v>2017</v>
      </c>
      <c r="E73" s="101">
        <v>2018</v>
      </c>
      <c r="F73" s="101">
        <v>2019</v>
      </c>
      <c r="G73" s="101">
        <v>2020</v>
      </c>
      <c r="H73" s="101">
        <v>2021</v>
      </c>
      <c r="I73" s="101">
        <v>2022</v>
      </c>
      <c r="J73" s="101">
        <v>2023</v>
      </c>
      <c r="K73" s="101">
        <v>2024</v>
      </c>
      <c r="L73" s="101">
        <v>2025</v>
      </c>
      <c r="M73" s="101">
        <v>2026</v>
      </c>
      <c r="N73" s="101">
        <v>2027</v>
      </c>
      <c r="O73" s="101">
        <v>2028</v>
      </c>
      <c r="P73" s="101">
        <v>2029</v>
      </c>
      <c r="Q73" s="101">
        <v>2030</v>
      </c>
      <c r="R73" s="101">
        <v>2031</v>
      </c>
      <c r="S73" s="101">
        <v>2032</v>
      </c>
      <c r="T73" s="101">
        <v>2033</v>
      </c>
      <c r="U73" s="101">
        <v>2034</v>
      </c>
      <c r="V73" s="101">
        <v>2035</v>
      </c>
      <c r="W73" s="101">
        <v>2036</v>
      </c>
      <c r="X73" s="101">
        <v>2037</v>
      </c>
      <c r="Y73" s="101">
        <v>2038</v>
      </c>
      <c r="Z73" s="101">
        <v>2039</v>
      </c>
      <c r="AA73" s="101">
        <v>2040</v>
      </c>
      <c r="AB73" s="101">
        <v>2041</v>
      </c>
      <c r="AC73" s="101">
        <v>2042</v>
      </c>
      <c r="AD73" s="101">
        <v>2043</v>
      </c>
      <c r="AE73" s="101">
        <v>2044</v>
      </c>
      <c r="AF73" s="101">
        <v>2045</v>
      </c>
      <c r="AG73" s="101">
        <v>2046</v>
      </c>
      <c r="AH73" s="101">
        <v>2047</v>
      </c>
      <c r="AI73" s="101">
        <v>2048</v>
      </c>
      <c r="AJ73" s="101">
        <v>2049</v>
      </c>
      <c r="AK73" s="101">
        <v>2050</v>
      </c>
      <c r="AL73" s="101">
        <v>2051</v>
      </c>
      <c r="AM73" s="101">
        <v>2052</v>
      </c>
      <c r="AN73" s="101">
        <v>2053</v>
      </c>
      <c r="AO73" s="101">
        <v>2054</v>
      </c>
      <c r="AP73" s="101">
        <v>2055</v>
      </c>
      <c r="AQ73" s="101">
        <v>2056</v>
      </c>
      <c r="AR73" s="101">
        <v>2057</v>
      </c>
      <c r="AS73" s="101">
        <v>2058</v>
      </c>
      <c r="AT73" s="101">
        <v>2059</v>
      </c>
      <c r="AU73" s="101">
        <v>2060</v>
      </c>
    </row>
    <row r="74" spans="1:47" ht="18.75" customHeight="1">
      <c r="A74" s="101" t="s">
        <v>3668</v>
      </c>
      <c r="B74" s="124">
        <f>CN_Summary_fuelprice!B74*(1-CN_Summary_taxrate!B74)</f>
        <v>2.5680030071877281E-5</v>
      </c>
      <c r="C74" s="124">
        <f>CN_Summary_fuelprice!C74*(1-CN_Summary_taxrate!C74)</f>
        <v>2.1628556902984764E-5</v>
      </c>
      <c r="D74" s="124">
        <f>CN_Summary_fuelprice!D74*(1-CN_Summary_taxrate!D74)</f>
        <v>2.2834935109924392E-5</v>
      </c>
      <c r="E74" s="124">
        <f>CN_Summary_fuelprice!E74*(1-CN_Summary_taxrate!E74)</f>
        <v>2.6629830211359307E-5</v>
      </c>
      <c r="F74" s="124">
        <f>CN_Summary_fuelprice!F74*(1-CN_Summary_taxrate!F74)</f>
        <v>2.3331877325311538E-5</v>
      </c>
      <c r="G74" s="124">
        <f>CN_Summary_fuelprice!G74*(1-CN_Summary_taxrate!G74)</f>
        <v>1.9117857780553391E-5</v>
      </c>
      <c r="H74" s="124">
        <f>CN_Summary_fuelprice!H74*(1-CN_Summary_taxrate!H74)</f>
        <v>2.5344855831335233E-5</v>
      </c>
      <c r="I74" s="124">
        <f>CN_Summary_fuelprice!I74*(1-CN_Summary_taxrate!I74)</f>
        <v>2.7283365171841499E-5</v>
      </c>
      <c r="J74" s="124">
        <f>CN_Summary_fuelprice!J74*(1-CN_Summary_taxrate!J74)</f>
        <v>2.9190946325695902E-5</v>
      </c>
      <c r="K74" s="124">
        <f>CN_Summary_fuelprice!K74*(1-CN_Summary_taxrate!K74)</f>
        <v>2.8560773541336939E-5</v>
      </c>
      <c r="L74" s="124">
        <f>CN_Summary_fuelprice!L74*(1-CN_Summary_taxrate!L74)</f>
        <v>2.8170244154478502E-5</v>
      </c>
      <c r="M74" s="124">
        <f>CN_Summary_fuelprice!M74*(1-CN_Summary_taxrate!M74)</f>
        <v>2.7893563097129247E-5</v>
      </c>
      <c r="N74" s="124">
        <f>CN_Summary_fuelprice!N74*(1-CN_Summary_taxrate!N74)</f>
        <v>2.7897917369769335E-5</v>
      </c>
      <c r="O74" s="124">
        <f>CN_Summary_fuelprice!O74*(1-CN_Summary_taxrate!O74)</f>
        <v>2.9020637041692604E-5</v>
      </c>
      <c r="P74" s="124">
        <f>CN_Summary_fuelprice!P74*(1-CN_Summary_taxrate!P74)</f>
        <v>2.9594865016985248E-5</v>
      </c>
      <c r="Q74" s="124">
        <f>CN_Summary_fuelprice!Q74*(1-CN_Summary_taxrate!Q74)</f>
        <v>3.0388910209540397E-5</v>
      </c>
      <c r="R74" s="124">
        <f>CN_Summary_fuelprice!R74*(1-CN_Summary_taxrate!R74)</f>
        <v>3.2491861332975577E-5</v>
      </c>
      <c r="S74" s="124">
        <f>CN_Summary_fuelprice!S74*(1-CN_Summary_taxrate!S74)</f>
        <v>3.244744218550678E-5</v>
      </c>
      <c r="T74" s="124">
        <f>CN_Summary_fuelprice!T74*(1-CN_Summary_taxrate!T74)</f>
        <v>3.3156906242700537E-5</v>
      </c>
      <c r="U74" s="124">
        <f>CN_Summary_fuelprice!U74*(1-CN_Summary_taxrate!U74)</f>
        <v>3.3644329410584854E-5</v>
      </c>
      <c r="V74" s="124">
        <f>CN_Summary_fuelprice!V74*(1-CN_Summary_taxrate!V74)</f>
        <v>3.4698668002447654E-5</v>
      </c>
      <c r="W74" s="124">
        <f>CN_Summary_fuelprice!W74*(1-CN_Summary_taxrate!W74)</f>
        <v>3.4206752579231739E-5</v>
      </c>
      <c r="X74" s="124">
        <f>CN_Summary_fuelprice!X74*(1-CN_Summary_taxrate!X74)</f>
        <v>3.442660012956834E-5</v>
      </c>
      <c r="Y74" s="124">
        <f>CN_Summary_fuelprice!Y74*(1-CN_Summary_taxrate!Y74)</f>
        <v>3.5031338620837422E-5</v>
      </c>
      <c r="Z74" s="124">
        <f>CN_Summary_fuelprice!Z74*(1-CN_Summary_taxrate!Z74)</f>
        <v>3.5588937666587488E-5</v>
      </c>
      <c r="AA74" s="124">
        <f>CN_Summary_fuelprice!AA74*(1-CN_Summary_taxrate!AA74)</f>
        <v>3.5748279907450778E-5</v>
      </c>
      <c r="AB74" s="124">
        <f>CN_Summary_fuelprice!AB74*(1-CN_Summary_taxrate!AB74)</f>
        <v>3.6156398268433489E-5</v>
      </c>
      <c r="AC74" s="124">
        <f>CN_Summary_fuelprice!AC74*(1-CN_Summary_taxrate!AC74)</f>
        <v>3.658552669266587E-5</v>
      </c>
      <c r="AD74" s="124">
        <f>CN_Summary_fuelprice!AD74*(1-CN_Summary_taxrate!AD74)</f>
        <v>3.6625012827563301E-5</v>
      </c>
      <c r="AE74" s="124">
        <f>CN_Summary_fuelprice!AE74*(1-CN_Summary_taxrate!AE74)</f>
        <v>3.6932238038598406E-5</v>
      </c>
      <c r="AF74" s="124">
        <f>CN_Summary_fuelprice!AF74*(1-CN_Summary_taxrate!AF74)</f>
        <v>3.7371765349059938E-5</v>
      </c>
      <c r="AG74" s="124">
        <f>CN_Summary_fuelprice!AG74*(1-CN_Summary_taxrate!AG74)</f>
        <v>3.7939842564253736E-5</v>
      </c>
      <c r="AH74" s="124">
        <f>CN_Summary_fuelprice!AH74*(1-CN_Summary_taxrate!AH74)</f>
        <v>3.8234905296826266E-5</v>
      </c>
      <c r="AI74" s="124">
        <f>CN_Summary_fuelprice!AI74*(1-CN_Summary_taxrate!AI74)</f>
        <v>3.8529746433140154E-5</v>
      </c>
      <c r="AJ74" s="124">
        <f>CN_Summary_fuelprice!AJ74*(1-CN_Summary_taxrate!AJ74)</f>
        <v>3.8841009130537549E-5</v>
      </c>
      <c r="AK74" s="124">
        <f>CN_Summary_fuelprice!AK74*(1-CN_Summary_taxrate!AK74)</f>
        <v>3.9268774277678659E-5</v>
      </c>
      <c r="AL74" s="124">
        <f>CN_Summary_fuelprice!AL74*(1-CN_Summary_taxrate!AL74)</f>
        <v>3.9570370652482287E-5</v>
      </c>
      <c r="AM74" s="124">
        <f>CN_Summary_fuelprice!AM74*(1-CN_Summary_taxrate!AM74)</f>
        <v>3.9923726206807339E-5</v>
      </c>
      <c r="AN74" s="124">
        <f>CN_Summary_fuelprice!AN74*(1-CN_Summary_taxrate!AN74)</f>
        <v>4.0293561352844798E-5</v>
      </c>
      <c r="AO74" s="124">
        <f>CN_Summary_fuelprice!AO74*(1-CN_Summary_taxrate!AO74)</f>
        <v>4.069382174653048E-5</v>
      </c>
      <c r="AP74" s="124">
        <f>CN_Summary_fuelprice!AP74*(1-CN_Summary_taxrate!AP74)</f>
        <v>4.1046708024704173E-5</v>
      </c>
      <c r="AQ74" s="124">
        <f>CN_Summary_fuelprice!AQ74*(1-CN_Summary_taxrate!AQ74)</f>
        <v>4.1378598421969322E-5</v>
      </c>
      <c r="AR74" s="124">
        <f>CN_Summary_fuelprice!AR74*(1-CN_Summary_taxrate!AR74)</f>
        <v>4.1710638874197935E-5</v>
      </c>
      <c r="AS74" s="124">
        <f>CN_Summary_fuelprice!AS74*(1-CN_Summary_taxrate!AS74)</f>
        <v>4.2079139574123948E-5</v>
      </c>
      <c r="AT74" s="124">
        <f>CN_Summary_fuelprice!AT74*(1-CN_Summary_taxrate!AT74)</f>
        <v>4.2445702830270549E-5</v>
      </c>
      <c r="AU74" s="124">
        <f>CN_Summary_fuelprice!AU74*(1-CN_Summary_taxrate!AU74)</f>
        <v>4.2805566033019319E-5</v>
      </c>
    </row>
    <row r="75" spans="1:47" ht="18.75" customHeight="1">
      <c r="A75" s="101" t="s">
        <v>3669</v>
      </c>
      <c r="B75" s="124">
        <f>CN_Summary_fuelprice!B75*(1-CN_Summary_taxrate!B75)</f>
        <v>0</v>
      </c>
      <c r="C75" s="124">
        <f>CN_Summary_fuelprice!C75*(1-CN_Summary_taxrate!C75)</f>
        <v>0</v>
      </c>
      <c r="D75" s="124">
        <f>CN_Summary_fuelprice!D75*(1-CN_Summary_taxrate!D75)</f>
        <v>0</v>
      </c>
      <c r="E75" s="124">
        <f>CN_Summary_fuelprice!E75*(1-CN_Summary_taxrate!E75)</f>
        <v>0</v>
      </c>
      <c r="F75" s="124">
        <f>CN_Summary_fuelprice!F75*(1-CN_Summary_taxrate!F75)</f>
        <v>0</v>
      </c>
      <c r="G75" s="124">
        <f>CN_Summary_fuelprice!G75*(1-CN_Summary_taxrate!G75)</f>
        <v>0</v>
      </c>
      <c r="H75" s="124">
        <f>CN_Summary_fuelprice!H75*(1-CN_Summary_taxrate!H75)</f>
        <v>0</v>
      </c>
      <c r="I75" s="124">
        <f>CN_Summary_fuelprice!I75*(1-CN_Summary_taxrate!I75)</f>
        <v>0</v>
      </c>
      <c r="J75" s="124">
        <f>CN_Summary_fuelprice!J75*(1-CN_Summary_taxrate!J75)</f>
        <v>0</v>
      </c>
      <c r="K75" s="124">
        <f>CN_Summary_fuelprice!K75*(1-CN_Summary_taxrate!K75)</f>
        <v>0</v>
      </c>
      <c r="L75" s="124">
        <f>CN_Summary_fuelprice!L75*(1-CN_Summary_taxrate!L75)</f>
        <v>0</v>
      </c>
      <c r="M75" s="124">
        <f>CN_Summary_fuelprice!M75*(1-CN_Summary_taxrate!M75)</f>
        <v>0</v>
      </c>
      <c r="N75" s="124">
        <f>CN_Summary_fuelprice!N75*(1-CN_Summary_taxrate!N75)</f>
        <v>0</v>
      </c>
      <c r="O75" s="124">
        <f>CN_Summary_fuelprice!O75*(1-CN_Summary_taxrate!O75)</f>
        <v>0</v>
      </c>
      <c r="P75" s="124">
        <f>CN_Summary_fuelprice!P75*(1-CN_Summary_taxrate!P75)</f>
        <v>0</v>
      </c>
      <c r="Q75" s="124">
        <f>CN_Summary_fuelprice!Q75*(1-CN_Summary_taxrate!Q75)</f>
        <v>0</v>
      </c>
      <c r="R75" s="124">
        <f>CN_Summary_fuelprice!R75*(1-CN_Summary_taxrate!R75)</f>
        <v>0</v>
      </c>
      <c r="S75" s="124">
        <f>CN_Summary_fuelprice!S75*(1-CN_Summary_taxrate!S75)</f>
        <v>0</v>
      </c>
      <c r="T75" s="124">
        <f>CN_Summary_fuelprice!T75*(1-CN_Summary_taxrate!T75)</f>
        <v>0</v>
      </c>
      <c r="U75" s="124">
        <f>CN_Summary_fuelprice!U75*(1-CN_Summary_taxrate!U75)</f>
        <v>0</v>
      </c>
      <c r="V75" s="124">
        <f>CN_Summary_fuelprice!V75*(1-CN_Summary_taxrate!V75)</f>
        <v>0</v>
      </c>
      <c r="W75" s="124">
        <f>CN_Summary_fuelprice!W75*(1-CN_Summary_taxrate!W75)</f>
        <v>0</v>
      </c>
      <c r="X75" s="124">
        <f>CN_Summary_fuelprice!X75*(1-CN_Summary_taxrate!X75)</f>
        <v>0</v>
      </c>
      <c r="Y75" s="124">
        <f>CN_Summary_fuelprice!Y75*(1-CN_Summary_taxrate!Y75)</f>
        <v>0</v>
      </c>
      <c r="Z75" s="124">
        <f>CN_Summary_fuelprice!Z75*(1-CN_Summary_taxrate!Z75)</f>
        <v>0</v>
      </c>
      <c r="AA75" s="124">
        <f>CN_Summary_fuelprice!AA75*(1-CN_Summary_taxrate!AA75)</f>
        <v>0</v>
      </c>
      <c r="AB75" s="124">
        <f>CN_Summary_fuelprice!AB75*(1-CN_Summary_taxrate!AB75)</f>
        <v>0</v>
      </c>
      <c r="AC75" s="124">
        <f>CN_Summary_fuelprice!AC75*(1-CN_Summary_taxrate!AC75)</f>
        <v>0</v>
      </c>
      <c r="AD75" s="124">
        <f>CN_Summary_fuelprice!AD75*(1-CN_Summary_taxrate!AD75)</f>
        <v>0</v>
      </c>
      <c r="AE75" s="124">
        <f>CN_Summary_fuelprice!AE75*(1-CN_Summary_taxrate!AE75)</f>
        <v>0</v>
      </c>
      <c r="AF75" s="124">
        <f>CN_Summary_fuelprice!AF75*(1-CN_Summary_taxrate!AF75)</f>
        <v>0</v>
      </c>
      <c r="AG75" s="124">
        <f>CN_Summary_fuelprice!AG75*(1-CN_Summary_taxrate!AG75)</f>
        <v>0</v>
      </c>
      <c r="AH75" s="124">
        <f>CN_Summary_fuelprice!AH75*(1-CN_Summary_taxrate!AH75)</f>
        <v>0</v>
      </c>
      <c r="AI75" s="124">
        <f>CN_Summary_fuelprice!AI75*(1-CN_Summary_taxrate!AI75)</f>
        <v>0</v>
      </c>
      <c r="AJ75" s="124">
        <f>CN_Summary_fuelprice!AJ75*(1-CN_Summary_taxrate!AJ75)</f>
        <v>0</v>
      </c>
      <c r="AK75" s="124">
        <f>CN_Summary_fuelprice!AK75*(1-CN_Summary_taxrate!AK75)</f>
        <v>0</v>
      </c>
      <c r="AL75" s="124">
        <f>CN_Summary_fuelprice!AL75*(1-CN_Summary_taxrate!AL75)</f>
        <v>0</v>
      </c>
      <c r="AM75" s="124">
        <f>CN_Summary_fuelprice!AM75*(1-CN_Summary_taxrate!AM75)</f>
        <v>0</v>
      </c>
      <c r="AN75" s="124">
        <f>CN_Summary_fuelprice!AN75*(1-CN_Summary_taxrate!AN75)</f>
        <v>0</v>
      </c>
      <c r="AO75" s="124">
        <f>CN_Summary_fuelprice!AO75*(1-CN_Summary_taxrate!AO75)</f>
        <v>0</v>
      </c>
      <c r="AP75" s="124">
        <f>CN_Summary_fuelprice!AP75*(1-CN_Summary_taxrate!AP75)</f>
        <v>0</v>
      </c>
      <c r="AQ75" s="124">
        <f>CN_Summary_fuelprice!AQ75*(1-CN_Summary_taxrate!AQ75)</f>
        <v>0</v>
      </c>
      <c r="AR75" s="124">
        <f>CN_Summary_fuelprice!AR75*(1-CN_Summary_taxrate!AR75)</f>
        <v>0</v>
      </c>
      <c r="AS75" s="124">
        <f>CN_Summary_fuelprice!AS75*(1-CN_Summary_taxrate!AS75)</f>
        <v>0</v>
      </c>
      <c r="AT75" s="124">
        <f>CN_Summary_fuelprice!AT75*(1-CN_Summary_taxrate!AT75)</f>
        <v>0</v>
      </c>
      <c r="AU75" s="124">
        <f>CN_Summary_fuelprice!AU75*(1-CN_Summary_taxrate!AU75)</f>
        <v>0</v>
      </c>
    </row>
    <row r="76" spans="1:47" ht="18.75" customHeight="1">
      <c r="A76" s="101" t="s">
        <v>3670</v>
      </c>
      <c r="B76" s="124">
        <f>CN_Summary_fuelprice!B76*(1-CN_Summary_taxrate!B76)</f>
        <v>0</v>
      </c>
      <c r="C76" s="124">
        <f>CN_Summary_fuelprice!C76*(1-CN_Summary_taxrate!C76)</f>
        <v>0</v>
      </c>
      <c r="D76" s="124">
        <f>CN_Summary_fuelprice!D76*(1-CN_Summary_taxrate!D76)</f>
        <v>0</v>
      </c>
      <c r="E76" s="124">
        <f>CN_Summary_fuelprice!E76*(1-CN_Summary_taxrate!E76)</f>
        <v>0</v>
      </c>
      <c r="F76" s="124">
        <f>CN_Summary_fuelprice!F76*(1-CN_Summary_taxrate!F76)</f>
        <v>0</v>
      </c>
      <c r="G76" s="124">
        <f>CN_Summary_fuelprice!G76*(1-CN_Summary_taxrate!G76)</f>
        <v>0</v>
      </c>
      <c r="H76" s="124">
        <f>CN_Summary_fuelprice!H76*(1-CN_Summary_taxrate!H76)</f>
        <v>0</v>
      </c>
      <c r="I76" s="124">
        <f>CN_Summary_fuelprice!I76*(1-CN_Summary_taxrate!I76)</f>
        <v>0</v>
      </c>
      <c r="J76" s="124">
        <f>CN_Summary_fuelprice!J76*(1-CN_Summary_taxrate!J76)</f>
        <v>0</v>
      </c>
      <c r="K76" s="124">
        <f>CN_Summary_fuelprice!K76*(1-CN_Summary_taxrate!K76)</f>
        <v>0</v>
      </c>
      <c r="L76" s="124">
        <f>CN_Summary_fuelprice!L76*(1-CN_Summary_taxrate!L76)</f>
        <v>0</v>
      </c>
      <c r="M76" s="124">
        <f>CN_Summary_fuelprice!M76*(1-CN_Summary_taxrate!M76)</f>
        <v>0</v>
      </c>
      <c r="N76" s="124">
        <f>CN_Summary_fuelprice!N76*(1-CN_Summary_taxrate!N76)</f>
        <v>0</v>
      </c>
      <c r="O76" s="124">
        <f>CN_Summary_fuelprice!O76*(1-CN_Summary_taxrate!O76)</f>
        <v>0</v>
      </c>
      <c r="P76" s="124">
        <f>CN_Summary_fuelprice!P76*(1-CN_Summary_taxrate!P76)</f>
        <v>0</v>
      </c>
      <c r="Q76" s="124">
        <f>CN_Summary_fuelprice!Q76*(1-CN_Summary_taxrate!Q76)</f>
        <v>0</v>
      </c>
      <c r="R76" s="124">
        <f>CN_Summary_fuelprice!R76*(1-CN_Summary_taxrate!R76)</f>
        <v>0</v>
      </c>
      <c r="S76" s="124">
        <f>CN_Summary_fuelprice!S76*(1-CN_Summary_taxrate!S76)</f>
        <v>0</v>
      </c>
      <c r="T76" s="124">
        <f>CN_Summary_fuelprice!T76*(1-CN_Summary_taxrate!T76)</f>
        <v>0</v>
      </c>
      <c r="U76" s="124">
        <f>CN_Summary_fuelprice!U76*(1-CN_Summary_taxrate!U76)</f>
        <v>0</v>
      </c>
      <c r="V76" s="124">
        <f>CN_Summary_fuelprice!V76*(1-CN_Summary_taxrate!V76)</f>
        <v>0</v>
      </c>
      <c r="W76" s="124">
        <f>CN_Summary_fuelprice!W76*(1-CN_Summary_taxrate!W76)</f>
        <v>0</v>
      </c>
      <c r="X76" s="124">
        <f>CN_Summary_fuelprice!X76*(1-CN_Summary_taxrate!X76)</f>
        <v>0</v>
      </c>
      <c r="Y76" s="124">
        <f>CN_Summary_fuelprice!Y76*(1-CN_Summary_taxrate!Y76)</f>
        <v>0</v>
      </c>
      <c r="Z76" s="124">
        <f>CN_Summary_fuelprice!Z76*(1-CN_Summary_taxrate!Z76)</f>
        <v>0</v>
      </c>
      <c r="AA76" s="124">
        <f>CN_Summary_fuelprice!AA76*(1-CN_Summary_taxrate!AA76)</f>
        <v>0</v>
      </c>
      <c r="AB76" s="124">
        <f>CN_Summary_fuelprice!AB76*(1-CN_Summary_taxrate!AB76)</f>
        <v>0</v>
      </c>
      <c r="AC76" s="124">
        <f>CN_Summary_fuelprice!AC76*(1-CN_Summary_taxrate!AC76)</f>
        <v>0</v>
      </c>
      <c r="AD76" s="124">
        <f>CN_Summary_fuelprice!AD76*(1-CN_Summary_taxrate!AD76)</f>
        <v>0</v>
      </c>
      <c r="AE76" s="124">
        <f>CN_Summary_fuelprice!AE76*(1-CN_Summary_taxrate!AE76)</f>
        <v>0</v>
      </c>
      <c r="AF76" s="124">
        <f>CN_Summary_fuelprice!AF76*(1-CN_Summary_taxrate!AF76)</f>
        <v>0</v>
      </c>
      <c r="AG76" s="124">
        <f>CN_Summary_fuelprice!AG76*(1-CN_Summary_taxrate!AG76)</f>
        <v>0</v>
      </c>
      <c r="AH76" s="124">
        <f>CN_Summary_fuelprice!AH76*(1-CN_Summary_taxrate!AH76)</f>
        <v>0</v>
      </c>
      <c r="AI76" s="124">
        <f>CN_Summary_fuelprice!AI76*(1-CN_Summary_taxrate!AI76)</f>
        <v>0</v>
      </c>
      <c r="AJ76" s="124">
        <f>CN_Summary_fuelprice!AJ76*(1-CN_Summary_taxrate!AJ76)</f>
        <v>0</v>
      </c>
      <c r="AK76" s="124">
        <f>CN_Summary_fuelprice!AK76*(1-CN_Summary_taxrate!AK76)</f>
        <v>0</v>
      </c>
      <c r="AL76" s="124">
        <f>CN_Summary_fuelprice!AL76*(1-CN_Summary_taxrate!AL76)</f>
        <v>0</v>
      </c>
      <c r="AM76" s="124">
        <f>CN_Summary_fuelprice!AM76*(1-CN_Summary_taxrate!AM76)</f>
        <v>0</v>
      </c>
      <c r="AN76" s="124">
        <f>CN_Summary_fuelprice!AN76*(1-CN_Summary_taxrate!AN76)</f>
        <v>0</v>
      </c>
      <c r="AO76" s="124">
        <f>CN_Summary_fuelprice!AO76*(1-CN_Summary_taxrate!AO76)</f>
        <v>0</v>
      </c>
      <c r="AP76" s="124">
        <f>CN_Summary_fuelprice!AP76*(1-CN_Summary_taxrate!AP76)</f>
        <v>0</v>
      </c>
      <c r="AQ76" s="124">
        <f>CN_Summary_fuelprice!AQ76*(1-CN_Summary_taxrate!AQ76)</f>
        <v>0</v>
      </c>
      <c r="AR76" s="124">
        <f>CN_Summary_fuelprice!AR76*(1-CN_Summary_taxrate!AR76)</f>
        <v>0</v>
      </c>
      <c r="AS76" s="124">
        <f>CN_Summary_fuelprice!AS76*(1-CN_Summary_taxrate!AS76)</f>
        <v>0</v>
      </c>
      <c r="AT76" s="124">
        <f>CN_Summary_fuelprice!AT76*(1-CN_Summary_taxrate!AT76)</f>
        <v>0</v>
      </c>
      <c r="AU76" s="124">
        <f>CN_Summary_fuelprice!AU76*(1-CN_Summary_taxrate!AU76)</f>
        <v>0</v>
      </c>
    </row>
    <row r="77" spans="1:47" ht="18.75" customHeight="1">
      <c r="A77" s="101" t="s">
        <v>3671</v>
      </c>
      <c r="B77" s="124">
        <f>CN_Summary_fuelprice!B77*(1-CN_Summary_taxrate!B77)</f>
        <v>0</v>
      </c>
      <c r="C77" s="124">
        <f>CN_Summary_fuelprice!C77*(1-CN_Summary_taxrate!C77)</f>
        <v>0</v>
      </c>
      <c r="D77" s="124">
        <f>CN_Summary_fuelprice!D77*(1-CN_Summary_taxrate!D77)</f>
        <v>0</v>
      </c>
      <c r="E77" s="124">
        <f>CN_Summary_fuelprice!E77*(1-CN_Summary_taxrate!E77)</f>
        <v>0</v>
      </c>
      <c r="F77" s="124">
        <f>CN_Summary_fuelprice!F77*(1-CN_Summary_taxrate!F77)</f>
        <v>0</v>
      </c>
      <c r="G77" s="124">
        <f>CN_Summary_fuelprice!G77*(1-CN_Summary_taxrate!G77)</f>
        <v>0</v>
      </c>
      <c r="H77" s="124">
        <f>CN_Summary_fuelprice!H77*(1-CN_Summary_taxrate!H77)</f>
        <v>0</v>
      </c>
      <c r="I77" s="124">
        <f>CN_Summary_fuelprice!I77*(1-CN_Summary_taxrate!I77)</f>
        <v>0</v>
      </c>
      <c r="J77" s="124">
        <f>CN_Summary_fuelprice!J77*(1-CN_Summary_taxrate!J77)</f>
        <v>0</v>
      </c>
      <c r="K77" s="124">
        <f>CN_Summary_fuelprice!K77*(1-CN_Summary_taxrate!K77)</f>
        <v>0</v>
      </c>
      <c r="L77" s="124">
        <f>CN_Summary_fuelprice!L77*(1-CN_Summary_taxrate!L77)</f>
        <v>0</v>
      </c>
      <c r="M77" s="124">
        <f>CN_Summary_fuelprice!M77*(1-CN_Summary_taxrate!M77)</f>
        <v>0</v>
      </c>
      <c r="N77" s="124">
        <f>CN_Summary_fuelprice!N77*(1-CN_Summary_taxrate!N77)</f>
        <v>0</v>
      </c>
      <c r="O77" s="124">
        <f>CN_Summary_fuelprice!O77*(1-CN_Summary_taxrate!O77)</f>
        <v>0</v>
      </c>
      <c r="P77" s="124">
        <f>CN_Summary_fuelprice!P77*(1-CN_Summary_taxrate!P77)</f>
        <v>0</v>
      </c>
      <c r="Q77" s="124">
        <f>CN_Summary_fuelprice!Q77*(1-CN_Summary_taxrate!Q77)</f>
        <v>0</v>
      </c>
      <c r="R77" s="124">
        <f>CN_Summary_fuelprice!R77*(1-CN_Summary_taxrate!R77)</f>
        <v>0</v>
      </c>
      <c r="S77" s="124">
        <f>CN_Summary_fuelprice!S77*(1-CN_Summary_taxrate!S77)</f>
        <v>0</v>
      </c>
      <c r="T77" s="124">
        <f>CN_Summary_fuelprice!T77*(1-CN_Summary_taxrate!T77)</f>
        <v>0</v>
      </c>
      <c r="U77" s="124">
        <f>CN_Summary_fuelprice!U77*(1-CN_Summary_taxrate!U77)</f>
        <v>0</v>
      </c>
      <c r="V77" s="124">
        <f>CN_Summary_fuelprice!V77*(1-CN_Summary_taxrate!V77)</f>
        <v>0</v>
      </c>
      <c r="W77" s="124">
        <f>CN_Summary_fuelprice!W77*(1-CN_Summary_taxrate!W77)</f>
        <v>0</v>
      </c>
      <c r="X77" s="124">
        <f>CN_Summary_fuelprice!X77*(1-CN_Summary_taxrate!X77)</f>
        <v>0</v>
      </c>
      <c r="Y77" s="124">
        <f>CN_Summary_fuelprice!Y77*(1-CN_Summary_taxrate!Y77)</f>
        <v>0</v>
      </c>
      <c r="Z77" s="124">
        <f>CN_Summary_fuelprice!Z77*(1-CN_Summary_taxrate!Z77)</f>
        <v>0</v>
      </c>
      <c r="AA77" s="124">
        <f>CN_Summary_fuelprice!AA77*(1-CN_Summary_taxrate!AA77)</f>
        <v>0</v>
      </c>
      <c r="AB77" s="124">
        <f>CN_Summary_fuelprice!AB77*(1-CN_Summary_taxrate!AB77)</f>
        <v>0</v>
      </c>
      <c r="AC77" s="124">
        <f>CN_Summary_fuelprice!AC77*(1-CN_Summary_taxrate!AC77)</f>
        <v>0</v>
      </c>
      <c r="AD77" s="124">
        <f>CN_Summary_fuelprice!AD77*(1-CN_Summary_taxrate!AD77)</f>
        <v>0</v>
      </c>
      <c r="AE77" s="124">
        <f>CN_Summary_fuelprice!AE77*(1-CN_Summary_taxrate!AE77)</f>
        <v>0</v>
      </c>
      <c r="AF77" s="124">
        <f>CN_Summary_fuelprice!AF77*(1-CN_Summary_taxrate!AF77)</f>
        <v>0</v>
      </c>
      <c r="AG77" s="124">
        <f>CN_Summary_fuelprice!AG77*(1-CN_Summary_taxrate!AG77)</f>
        <v>0</v>
      </c>
      <c r="AH77" s="124">
        <f>CN_Summary_fuelprice!AH77*(1-CN_Summary_taxrate!AH77)</f>
        <v>0</v>
      </c>
      <c r="AI77" s="124">
        <f>CN_Summary_fuelprice!AI77*(1-CN_Summary_taxrate!AI77)</f>
        <v>0</v>
      </c>
      <c r="AJ77" s="124">
        <f>CN_Summary_fuelprice!AJ77*(1-CN_Summary_taxrate!AJ77)</f>
        <v>0</v>
      </c>
      <c r="AK77" s="124">
        <f>CN_Summary_fuelprice!AK77*(1-CN_Summary_taxrate!AK77)</f>
        <v>0</v>
      </c>
      <c r="AL77" s="124">
        <f>CN_Summary_fuelprice!AL77*(1-CN_Summary_taxrate!AL77)</f>
        <v>0</v>
      </c>
      <c r="AM77" s="124">
        <f>CN_Summary_fuelprice!AM77*(1-CN_Summary_taxrate!AM77)</f>
        <v>0</v>
      </c>
      <c r="AN77" s="124">
        <f>CN_Summary_fuelprice!AN77*(1-CN_Summary_taxrate!AN77)</f>
        <v>0</v>
      </c>
      <c r="AO77" s="124">
        <f>CN_Summary_fuelprice!AO77*(1-CN_Summary_taxrate!AO77)</f>
        <v>0</v>
      </c>
      <c r="AP77" s="124">
        <f>CN_Summary_fuelprice!AP77*(1-CN_Summary_taxrate!AP77)</f>
        <v>0</v>
      </c>
      <c r="AQ77" s="124">
        <f>CN_Summary_fuelprice!AQ77*(1-CN_Summary_taxrate!AQ77)</f>
        <v>0</v>
      </c>
      <c r="AR77" s="124">
        <f>CN_Summary_fuelprice!AR77*(1-CN_Summary_taxrate!AR77)</f>
        <v>0</v>
      </c>
      <c r="AS77" s="124">
        <f>CN_Summary_fuelprice!AS77*(1-CN_Summary_taxrate!AS77)</f>
        <v>0</v>
      </c>
      <c r="AT77" s="124">
        <f>CN_Summary_fuelprice!AT77*(1-CN_Summary_taxrate!AT77)</f>
        <v>0</v>
      </c>
      <c r="AU77" s="124">
        <f>CN_Summary_fuelprice!AU77*(1-CN_Summary_taxrate!AU77)</f>
        <v>0</v>
      </c>
    </row>
    <row r="78" spans="1:47" ht="18.75" customHeight="1">
      <c r="A78" s="101" t="s">
        <v>3672</v>
      </c>
      <c r="B78" s="124">
        <f>CN_Summary_fuelprice!B78*(1-CN_Summary_taxrate!B78)</f>
        <v>0</v>
      </c>
      <c r="C78" s="124">
        <f>CN_Summary_fuelprice!C78*(1-CN_Summary_taxrate!C78)</f>
        <v>0</v>
      </c>
      <c r="D78" s="124">
        <f>CN_Summary_fuelprice!D78*(1-CN_Summary_taxrate!D78)</f>
        <v>0</v>
      </c>
      <c r="E78" s="124">
        <f>CN_Summary_fuelprice!E78*(1-CN_Summary_taxrate!E78)</f>
        <v>0</v>
      </c>
      <c r="F78" s="124">
        <f>CN_Summary_fuelprice!F78*(1-CN_Summary_taxrate!F78)</f>
        <v>0</v>
      </c>
      <c r="G78" s="124">
        <f>CN_Summary_fuelprice!G78*(1-CN_Summary_taxrate!G78)</f>
        <v>0</v>
      </c>
      <c r="H78" s="124">
        <f>CN_Summary_fuelprice!H78*(1-CN_Summary_taxrate!H78)</f>
        <v>0</v>
      </c>
      <c r="I78" s="124">
        <f>CN_Summary_fuelprice!I78*(1-CN_Summary_taxrate!I78)</f>
        <v>0</v>
      </c>
      <c r="J78" s="124">
        <f>CN_Summary_fuelprice!J78*(1-CN_Summary_taxrate!J78)</f>
        <v>0</v>
      </c>
      <c r="K78" s="124">
        <f>CN_Summary_fuelprice!K78*(1-CN_Summary_taxrate!K78)</f>
        <v>0</v>
      </c>
      <c r="L78" s="124">
        <f>CN_Summary_fuelprice!L78*(1-CN_Summary_taxrate!L78)</f>
        <v>0</v>
      </c>
      <c r="M78" s="124">
        <f>CN_Summary_fuelprice!M78*(1-CN_Summary_taxrate!M78)</f>
        <v>0</v>
      </c>
      <c r="N78" s="124">
        <f>CN_Summary_fuelprice!N78*(1-CN_Summary_taxrate!N78)</f>
        <v>0</v>
      </c>
      <c r="O78" s="124">
        <f>CN_Summary_fuelprice!O78*(1-CN_Summary_taxrate!O78)</f>
        <v>0</v>
      </c>
      <c r="P78" s="124">
        <f>CN_Summary_fuelprice!P78*(1-CN_Summary_taxrate!P78)</f>
        <v>0</v>
      </c>
      <c r="Q78" s="124">
        <f>CN_Summary_fuelprice!Q78*(1-CN_Summary_taxrate!Q78)</f>
        <v>0</v>
      </c>
      <c r="R78" s="124">
        <f>CN_Summary_fuelprice!R78*(1-CN_Summary_taxrate!R78)</f>
        <v>0</v>
      </c>
      <c r="S78" s="124">
        <f>CN_Summary_fuelprice!S78*(1-CN_Summary_taxrate!S78)</f>
        <v>0</v>
      </c>
      <c r="T78" s="124">
        <f>CN_Summary_fuelprice!T78*(1-CN_Summary_taxrate!T78)</f>
        <v>0</v>
      </c>
      <c r="U78" s="124">
        <f>CN_Summary_fuelprice!U78*(1-CN_Summary_taxrate!U78)</f>
        <v>0</v>
      </c>
      <c r="V78" s="124">
        <f>CN_Summary_fuelprice!V78*(1-CN_Summary_taxrate!V78)</f>
        <v>0</v>
      </c>
      <c r="W78" s="124">
        <f>CN_Summary_fuelprice!W78*(1-CN_Summary_taxrate!W78)</f>
        <v>0</v>
      </c>
      <c r="X78" s="124">
        <f>CN_Summary_fuelprice!X78*(1-CN_Summary_taxrate!X78)</f>
        <v>0</v>
      </c>
      <c r="Y78" s="124">
        <f>CN_Summary_fuelprice!Y78*(1-CN_Summary_taxrate!Y78)</f>
        <v>0</v>
      </c>
      <c r="Z78" s="124">
        <f>CN_Summary_fuelprice!Z78*(1-CN_Summary_taxrate!Z78)</f>
        <v>0</v>
      </c>
      <c r="AA78" s="124">
        <f>CN_Summary_fuelprice!AA78*(1-CN_Summary_taxrate!AA78)</f>
        <v>0</v>
      </c>
      <c r="AB78" s="124">
        <f>CN_Summary_fuelprice!AB78*(1-CN_Summary_taxrate!AB78)</f>
        <v>0</v>
      </c>
      <c r="AC78" s="124">
        <f>CN_Summary_fuelprice!AC78*(1-CN_Summary_taxrate!AC78)</f>
        <v>0</v>
      </c>
      <c r="AD78" s="124">
        <f>CN_Summary_fuelprice!AD78*(1-CN_Summary_taxrate!AD78)</f>
        <v>0</v>
      </c>
      <c r="AE78" s="124">
        <f>CN_Summary_fuelprice!AE78*(1-CN_Summary_taxrate!AE78)</f>
        <v>0</v>
      </c>
      <c r="AF78" s="124">
        <f>CN_Summary_fuelprice!AF78*(1-CN_Summary_taxrate!AF78)</f>
        <v>0</v>
      </c>
      <c r="AG78" s="124">
        <f>CN_Summary_fuelprice!AG78*(1-CN_Summary_taxrate!AG78)</f>
        <v>0</v>
      </c>
      <c r="AH78" s="124">
        <f>CN_Summary_fuelprice!AH78*(1-CN_Summary_taxrate!AH78)</f>
        <v>0</v>
      </c>
      <c r="AI78" s="124">
        <f>CN_Summary_fuelprice!AI78*(1-CN_Summary_taxrate!AI78)</f>
        <v>0</v>
      </c>
      <c r="AJ78" s="124">
        <f>CN_Summary_fuelprice!AJ78*(1-CN_Summary_taxrate!AJ78)</f>
        <v>0</v>
      </c>
      <c r="AK78" s="124">
        <f>CN_Summary_fuelprice!AK78*(1-CN_Summary_taxrate!AK78)</f>
        <v>0</v>
      </c>
      <c r="AL78" s="124">
        <f>CN_Summary_fuelprice!AL78*(1-CN_Summary_taxrate!AL78)</f>
        <v>0</v>
      </c>
      <c r="AM78" s="124">
        <f>CN_Summary_fuelprice!AM78*(1-CN_Summary_taxrate!AM78)</f>
        <v>0</v>
      </c>
      <c r="AN78" s="124">
        <f>CN_Summary_fuelprice!AN78*(1-CN_Summary_taxrate!AN78)</f>
        <v>0</v>
      </c>
      <c r="AO78" s="124">
        <f>CN_Summary_fuelprice!AO78*(1-CN_Summary_taxrate!AO78)</f>
        <v>0</v>
      </c>
      <c r="AP78" s="124">
        <f>CN_Summary_fuelprice!AP78*(1-CN_Summary_taxrate!AP78)</f>
        <v>0</v>
      </c>
      <c r="AQ78" s="124">
        <f>CN_Summary_fuelprice!AQ78*(1-CN_Summary_taxrate!AQ78)</f>
        <v>0</v>
      </c>
      <c r="AR78" s="124">
        <f>CN_Summary_fuelprice!AR78*(1-CN_Summary_taxrate!AR78)</f>
        <v>0</v>
      </c>
      <c r="AS78" s="124">
        <f>CN_Summary_fuelprice!AS78*(1-CN_Summary_taxrate!AS78)</f>
        <v>0</v>
      </c>
      <c r="AT78" s="124">
        <f>CN_Summary_fuelprice!AT78*(1-CN_Summary_taxrate!AT78)</f>
        <v>0</v>
      </c>
      <c r="AU78" s="124">
        <f>CN_Summary_fuelprice!AU78*(1-CN_Summary_taxrate!AU78)</f>
        <v>0</v>
      </c>
    </row>
    <row r="79" spans="1:47" ht="18.75" customHeight="1">
      <c r="A79" s="101" t="s">
        <v>3673</v>
      </c>
      <c r="B79" s="124">
        <f>CN_Summary_fuelprice!B79*(1-CN_Summary_taxrate!B79)</f>
        <v>0</v>
      </c>
      <c r="C79" s="124">
        <f>CN_Summary_fuelprice!C79*(1-CN_Summary_taxrate!C79)</f>
        <v>0</v>
      </c>
      <c r="D79" s="124">
        <f>CN_Summary_fuelprice!D79*(1-CN_Summary_taxrate!D79)</f>
        <v>0</v>
      </c>
      <c r="E79" s="124">
        <f>CN_Summary_fuelprice!E79*(1-CN_Summary_taxrate!E79)</f>
        <v>0</v>
      </c>
      <c r="F79" s="124">
        <f>CN_Summary_fuelprice!F79*(1-CN_Summary_taxrate!F79)</f>
        <v>0</v>
      </c>
      <c r="G79" s="124">
        <f>CN_Summary_fuelprice!G79*(1-CN_Summary_taxrate!G79)</f>
        <v>0</v>
      </c>
      <c r="H79" s="124">
        <f>CN_Summary_fuelprice!H79*(1-CN_Summary_taxrate!H79)</f>
        <v>0</v>
      </c>
      <c r="I79" s="124">
        <f>CN_Summary_fuelprice!I79*(1-CN_Summary_taxrate!I79)</f>
        <v>0</v>
      </c>
      <c r="J79" s="124">
        <f>CN_Summary_fuelprice!J79*(1-CN_Summary_taxrate!J79)</f>
        <v>0</v>
      </c>
      <c r="K79" s="124">
        <f>CN_Summary_fuelprice!K79*(1-CN_Summary_taxrate!K79)</f>
        <v>0</v>
      </c>
      <c r="L79" s="124">
        <f>CN_Summary_fuelprice!L79*(1-CN_Summary_taxrate!L79)</f>
        <v>0</v>
      </c>
      <c r="M79" s="124">
        <f>CN_Summary_fuelprice!M79*(1-CN_Summary_taxrate!M79)</f>
        <v>0</v>
      </c>
      <c r="N79" s="124">
        <f>CN_Summary_fuelprice!N79*(1-CN_Summary_taxrate!N79)</f>
        <v>0</v>
      </c>
      <c r="O79" s="124">
        <f>CN_Summary_fuelprice!O79*(1-CN_Summary_taxrate!O79)</f>
        <v>0</v>
      </c>
      <c r="P79" s="124">
        <f>CN_Summary_fuelprice!P79*(1-CN_Summary_taxrate!P79)</f>
        <v>0</v>
      </c>
      <c r="Q79" s="124">
        <f>CN_Summary_fuelprice!Q79*(1-CN_Summary_taxrate!Q79)</f>
        <v>0</v>
      </c>
      <c r="R79" s="124">
        <f>CN_Summary_fuelprice!R79*(1-CN_Summary_taxrate!R79)</f>
        <v>0</v>
      </c>
      <c r="S79" s="124">
        <f>CN_Summary_fuelprice!S79*(1-CN_Summary_taxrate!S79)</f>
        <v>0</v>
      </c>
      <c r="T79" s="124">
        <f>CN_Summary_fuelprice!T79*(1-CN_Summary_taxrate!T79)</f>
        <v>0</v>
      </c>
      <c r="U79" s="124">
        <f>CN_Summary_fuelprice!U79*(1-CN_Summary_taxrate!U79)</f>
        <v>0</v>
      </c>
      <c r="V79" s="124">
        <f>CN_Summary_fuelprice!V79*(1-CN_Summary_taxrate!V79)</f>
        <v>0</v>
      </c>
      <c r="W79" s="124">
        <f>CN_Summary_fuelprice!W79*(1-CN_Summary_taxrate!W79)</f>
        <v>0</v>
      </c>
      <c r="X79" s="124">
        <f>CN_Summary_fuelprice!X79*(1-CN_Summary_taxrate!X79)</f>
        <v>0</v>
      </c>
      <c r="Y79" s="124">
        <f>CN_Summary_fuelprice!Y79*(1-CN_Summary_taxrate!Y79)</f>
        <v>0</v>
      </c>
      <c r="Z79" s="124">
        <f>CN_Summary_fuelprice!Z79*(1-CN_Summary_taxrate!Z79)</f>
        <v>0</v>
      </c>
      <c r="AA79" s="124">
        <f>CN_Summary_fuelprice!AA79*(1-CN_Summary_taxrate!AA79)</f>
        <v>0</v>
      </c>
      <c r="AB79" s="124">
        <f>CN_Summary_fuelprice!AB79*(1-CN_Summary_taxrate!AB79)</f>
        <v>0</v>
      </c>
      <c r="AC79" s="124">
        <f>CN_Summary_fuelprice!AC79*(1-CN_Summary_taxrate!AC79)</f>
        <v>0</v>
      </c>
      <c r="AD79" s="124">
        <f>CN_Summary_fuelprice!AD79*(1-CN_Summary_taxrate!AD79)</f>
        <v>0</v>
      </c>
      <c r="AE79" s="124">
        <f>CN_Summary_fuelprice!AE79*(1-CN_Summary_taxrate!AE79)</f>
        <v>0</v>
      </c>
      <c r="AF79" s="124">
        <f>CN_Summary_fuelprice!AF79*(1-CN_Summary_taxrate!AF79)</f>
        <v>0</v>
      </c>
      <c r="AG79" s="124">
        <f>CN_Summary_fuelprice!AG79*(1-CN_Summary_taxrate!AG79)</f>
        <v>0</v>
      </c>
      <c r="AH79" s="124">
        <f>CN_Summary_fuelprice!AH79*(1-CN_Summary_taxrate!AH79)</f>
        <v>0</v>
      </c>
      <c r="AI79" s="124">
        <f>CN_Summary_fuelprice!AI79*(1-CN_Summary_taxrate!AI79)</f>
        <v>0</v>
      </c>
      <c r="AJ79" s="124">
        <f>CN_Summary_fuelprice!AJ79*(1-CN_Summary_taxrate!AJ79)</f>
        <v>0</v>
      </c>
      <c r="AK79" s="124">
        <f>CN_Summary_fuelprice!AK79*(1-CN_Summary_taxrate!AK79)</f>
        <v>0</v>
      </c>
      <c r="AL79" s="124">
        <f>CN_Summary_fuelprice!AL79*(1-CN_Summary_taxrate!AL79)</f>
        <v>0</v>
      </c>
      <c r="AM79" s="124">
        <f>CN_Summary_fuelprice!AM79*(1-CN_Summary_taxrate!AM79)</f>
        <v>0</v>
      </c>
      <c r="AN79" s="124">
        <f>CN_Summary_fuelprice!AN79*(1-CN_Summary_taxrate!AN79)</f>
        <v>0</v>
      </c>
      <c r="AO79" s="124">
        <f>CN_Summary_fuelprice!AO79*(1-CN_Summary_taxrate!AO79)</f>
        <v>0</v>
      </c>
      <c r="AP79" s="124">
        <f>CN_Summary_fuelprice!AP79*(1-CN_Summary_taxrate!AP79)</f>
        <v>0</v>
      </c>
      <c r="AQ79" s="124">
        <f>CN_Summary_fuelprice!AQ79*(1-CN_Summary_taxrate!AQ79)</f>
        <v>0</v>
      </c>
      <c r="AR79" s="124">
        <f>CN_Summary_fuelprice!AR79*(1-CN_Summary_taxrate!AR79)</f>
        <v>0</v>
      </c>
      <c r="AS79" s="124">
        <f>CN_Summary_fuelprice!AS79*(1-CN_Summary_taxrate!AS79)</f>
        <v>0</v>
      </c>
      <c r="AT79" s="124">
        <f>CN_Summary_fuelprice!AT79*(1-CN_Summary_taxrate!AT79)</f>
        <v>0</v>
      </c>
      <c r="AU79" s="124">
        <f>CN_Summary_fuelprice!AU79*(1-CN_Summary_taxrate!AU79)</f>
        <v>0</v>
      </c>
    </row>
    <row r="80" spans="1:47" ht="18.75" customHeight="1">
      <c r="A80" s="101" t="s">
        <v>3674</v>
      </c>
      <c r="B80" s="124">
        <f>CN_Summary_fuelprice!B80*(1-CN_Summary_taxrate!B80)</f>
        <v>0</v>
      </c>
      <c r="C80" s="124">
        <f>CN_Summary_fuelprice!C80*(1-CN_Summary_taxrate!C80)</f>
        <v>0</v>
      </c>
      <c r="D80" s="124">
        <f>CN_Summary_fuelprice!D80*(1-CN_Summary_taxrate!D80)</f>
        <v>0</v>
      </c>
      <c r="E80" s="124">
        <f>CN_Summary_fuelprice!E80*(1-CN_Summary_taxrate!E80)</f>
        <v>0</v>
      </c>
      <c r="F80" s="124">
        <f>CN_Summary_fuelprice!F80*(1-CN_Summary_taxrate!F80)</f>
        <v>0</v>
      </c>
      <c r="G80" s="124">
        <f>CN_Summary_fuelprice!G80*(1-CN_Summary_taxrate!G80)</f>
        <v>0</v>
      </c>
      <c r="H80" s="124">
        <f>CN_Summary_fuelprice!H80*(1-CN_Summary_taxrate!H80)</f>
        <v>0</v>
      </c>
      <c r="I80" s="124">
        <f>CN_Summary_fuelprice!I80*(1-CN_Summary_taxrate!I80)</f>
        <v>0</v>
      </c>
      <c r="J80" s="124">
        <f>CN_Summary_fuelprice!J80*(1-CN_Summary_taxrate!J80)</f>
        <v>0</v>
      </c>
      <c r="K80" s="124">
        <f>CN_Summary_fuelprice!K80*(1-CN_Summary_taxrate!K80)</f>
        <v>0</v>
      </c>
      <c r="L80" s="124">
        <f>CN_Summary_fuelprice!L80*(1-CN_Summary_taxrate!L80)</f>
        <v>0</v>
      </c>
      <c r="M80" s="124">
        <f>CN_Summary_fuelprice!M80*(1-CN_Summary_taxrate!M80)</f>
        <v>0</v>
      </c>
      <c r="N80" s="124">
        <f>CN_Summary_fuelprice!N80*(1-CN_Summary_taxrate!N80)</f>
        <v>0</v>
      </c>
      <c r="O80" s="124">
        <f>CN_Summary_fuelprice!O80*(1-CN_Summary_taxrate!O80)</f>
        <v>0</v>
      </c>
      <c r="P80" s="124">
        <f>CN_Summary_fuelprice!P80*(1-CN_Summary_taxrate!P80)</f>
        <v>0</v>
      </c>
      <c r="Q80" s="124">
        <f>CN_Summary_fuelprice!Q80*(1-CN_Summary_taxrate!Q80)</f>
        <v>0</v>
      </c>
      <c r="R80" s="124">
        <f>CN_Summary_fuelprice!R80*(1-CN_Summary_taxrate!R80)</f>
        <v>0</v>
      </c>
      <c r="S80" s="124">
        <f>CN_Summary_fuelprice!S80*(1-CN_Summary_taxrate!S80)</f>
        <v>0</v>
      </c>
      <c r="T80" s="124">
        <f>CN_Summary_fuelprice!T80*(1-CN_Summary_taxrate!T80)</f>
        <v>0</v>
      </c>
      <c r="U80" s="124">
        <f>CN_Summary_fuelprice!U80*(1-CN_Summary_taxrate!U80)</f>
        <v>0</v>
      </c>
      <c r="V80" s="124">
        <f>CN_Summary_fuelprice!V80*(1-CN_Summary_taxrate!V80)</f>
        <v>0</v>
      </c>
      <c r="W80" s="124">
        <f>CN_Summary_fuelprice!W80*(1-CN_Summary_taxrate!W80)</f>
        <v>0</v>
      </c>
      <c r="X80" s="124">
        <f>CN_Summary_fuelprice!X80*(1-CN_Summary_taxrate!X80)</f>
        <v>0</v>
      </c>
      <c r="Y80" s="124">
        <f>CN_Summary_fuelprice!Y80*(1-CN_Summary_taxrate!Y80)</f>
        <v>0</v>
      </c>
      <c r="Z80" s="124">
        <f>CN_Summary_fuelprice!Z80*(1-CN_Summary_taxrate!Z80)</f>
        <v>0</v>
      </c>
      <c r="AA80" s="124">
        <f>CN_Summary_fuelprice!AA80*(1-CN_Summary_taxrate!AA80)</f>
        <v>0</v>
      </c>
      <c r="AB80" s="124">
        <f>CN_Summary_fuelprice!AB80*(1-CN_Summary_taxrate!AB80)</f>
        <v>0</v>
      </c>
      <c r="AC80" s="124">
        <f>CN_Summary_fuelprice!AC80*(1-CN_Summary_taxrate!AC80)</f>
        <v>0</v>
      </c>
      <c r="AD80" s="124">
        <f>CN_Summary_fuelprice!AD80*(1-CN_Summary_taxrate!AD80)</f>
        <v>0</v>
      </c>
      <c r="AE80" s="124">
        <f>CN_Summary_fuelprice!AE80*(1-CN_Summary_taxrate!AE80)</f>
        <v>0</v>
      </c>
      <c r="AF80" s="124">
        <f>CN_Summary_fuelprice!AF80*(1-CN_Summary_taxrate!AF80)</f>
        <v>0</v>
      </c>
      <c r="AG80" s="124">
        <f>CN_Summary_fuelprice!AG80*(1-CN_Summary_taxrate!AG80)</f>
        <v>0</v>
      </c>
      <c r="AH80" s="124">
        <f>CN_Summary_fuelprice!AH80*(1-CN_Summary_taxrate!AH80)</f>
        <v>0</v>
      </c>
      <c r="AI80" s="124">
        <f>CN_Summary_fuelprice!AI80*(1-CN_Summary_taxrate!AI80)</f>
        <v>0</v>
      </c>
      <c r="AJ80" s="124">
        <f>CN_Summary_fuelprice!AJ80*(1-CN_Summary_taxrate!AJ80)</f>
        <v>0</v>
      </c>
      <c r="AK80" s="124">
        <f>CN_Summary_fuelprice!AK80*(1-CN_Summary_taxrate!AK80)</f>
        <v>0</v>
      </c>
      <c r="AL80" s="124">
        <f>CN_Summary_fuelprice!AL80*(1-CN_Summary_taxrate!AL80)</f>
        <v>0</v>
      </c>
      <c r="AM80" s="124">
        <f>CN_Summary_fuelprice!AM80*(1-CN_Summary_taxrate!AM80)</f>
        <v>0</v>
      </c>
      <c r="AN80" s="124">
        <f>CN_Summary_fuelprice!AN80*(1-CN_Summary_taxrate!AN80)</f>
        <v>0</v>
      </c>
      <c r="AO80" s="124">
        <f>CN_Summary_fuelprice!AO80*(1-CN_Summary_taxrate!AO80)</f>
        <v>0</v>
      </c>
      <c r="AP80" s="124">
        <f>CN_Summary_fuelprice!AP80*(1-CN_Summary_taxrate!AP80)</f>
        <v>0</v>
      </c>
      <c r="AQ80" s="124">
        <f>CN_Summary_fuelprice!AQ80*(1-CN_Summary_taxrate!AQ80)</f>
        <v>0</v>
      </c>
      <c r="AR80" s="124">
        <f>CN_Summary_fuelprice!AR80*(1-CN_Summary_taxrate!AR80)</f>
        <v>0</v>
      </c>
      <c r="AS80" s="124">
        <f>CN_Summary_fuelprice!AS80*(1-CN_Summary_taxrate!AS80)</f>
        <v>0</v>
      </c>
      <c r="AT80" s="124">
        <f>CN_Summary_fuelprice!AT80*(1-CN_Summary_taxrate!AT80)</f>
        <v>0</v>
      </c>
      <c r="AU80" s="124">
        <f>CN_Summary_fuelprice!AU80*(1-CN_Summary_taxrate!AU80)</f>
        <v>0</v>
      </c>
    </row>
    <row r="81" spans="1:47" ht="18.75" customHeight="1">
      <c r="A81" s="101" t="s">
        <v>3675</v>
      </c>
      <c r="B81" s="124">
        <f>CN_Summary_fuelprice!B81*(1-CN_Summary_taxrate!B81)</f>
        <v>0</v>
      </c>
      <c r="C81" s="124">
        <f>CN_Summary_fuelprice!C81*(1-CN_Summary_taxrate!C81)</f>
        <v>0</v>
      </c>
      <c r="D81" s="124">
        <f>CN_Summary_fuelprice!D81*(1-CN_Summary_taxrate!D81)</f>
        <v>0</v>
      </c>
      <c r="E81" s="124">
        <f>CN_Summary_fuelprice!E81*(1-CN_Summary_taxrate!E81)</f>
        <v>0</v>
      </c>
      <c r="F81" s="124">
        <f>CN_Summary_fuelprice!F81*(1-CN_Summary_taxrate!F81)</f>
        <v>0</v>
      </c>
      <c r="G81" s="124">
        <f>CN_Summary_fuelprice!G81*(1-CN_Summary_taxrate!G81)</f>
        <v>0</v>
      </c>
      <c r="H81" s="124">
        <f>CN_Summary_fuelprice!H81*(1-CN_Summary_taxrate!H81)</f>
        <v>0</v>
      </c>
      <c r="I81" s="124">
        <f>CN_Summary_fuelprice!I81*(1-CN_Summary_taxrate!I81)</f>
        <v>0</v>
      </c>
      <c r="J81" s="124">
        <f>CN_Summary_fuelprice!J81*(1-CN_Summary_taxrate!J81)</f>
        <v>0</v>
      </c>
      <c r="K81" s="124">
        <f>CN_Summary_fuelprice!K81*(1-CN_Summary_taxrate!K81)</f>
        <v>0</v>
      </c>
      <c r="L81" s="124">
        <f>CN_Summary_fuelprice!L81*(1-CN_Summary_taxrate!L81)</f>
        <v>0</v>
      </c>
      <c r="M81" s="124">
        <f>CN_Summary_fuelprice!M81*(1-CN_Summary_taxrate!M81)</f>
        <v>0</v>
      </c>
      <c r="N81" s="124">
        <f>CN_Summary_fuelprice!N81*(1-CN_Summary_taxrate!N81)</f>
        <v>0</v>
      </c>
      <c r="O81" s="124">
        <f>CN_Summary_fuelprice!O81*(1-CN_Summary_taxrate!O81)</f>
        <v>0</v>
      </c>
      <c r="P81" s="124">
        <f>CN_Summary_fuelprice!P81*(1-CN_Summary_taxrate!P81)</f>
        <v>0</v>
      </c>
      <c r="Q81" s="124">
        <f>CN_Summary_fuelprice!Q81*(1-CN_Summary_taxrate!Q81)</f>
        <v>0</v>
      </c>
      <c r="R81" s="124">
        <f>CN_Summary_fuelprice!R81*(1-CN_Summary_taxrate!R81)</f>
        <v>0</v>
      </c>
      <c r="S81" s="124">
        <f>CN_Summary_fuelprice!S81*(1-CN_Summary_taxrate!S81)</f>
        <v>0</v>
      </c>
      <c r="T81" s="124">
        <f>CN_Summary_fuelprice!T81*(1-CN_Summary_taxrate!T81)</f>
        <v>0</v>
      </c>
      <c r="U81" s="124">
        <f>CN_Summary_fuelprice!U81*(1-CN_Summary_taxrate!U81)</f>
        <v>0</v>
      </c>
      <c r="V81" s="124">
        <f>CN_Summary_fuelprice!V81*(1-CN_Summary_taxrate!V81)</f>
        <v>0</v>
      </c>
      <c r="W81" s="124">
        <f>CN_Summary_fuelprice!W81*(1-CN_Summary_taxrate!W81)</f>
        <v>0</v>
      </c>
      <c r="X81" s="124">
        <f>CN_Summary_fuelprice!X81*(1-CN_Summary_taxrate!X81)</f>
        <v>0</v>
      </c>
      <c r="Y81" s="124">
        <f>CN_Summary_fuelprice!Y81*(1-CN_Summary_taxrate!Y81)</f>
        <v>0</v>
      </c>
      <c r="Z81" s="124">
        <f>CN_Summary_fuelprice!Z81*(1-CN_Summary_taxrate!Z81)</f>
        <v>0</v>
      </c>
      <c r="AA81" s="124">
        <f>CN_Summary_fuelprice!AA81*(1-CN_Summary_taxrate!AA81)</f>
        <v>0</v>
      </c>
      <c r="AB81" s="124">
        <f>CN_Summary_fuelprice!AB81*(1-CN_Summary_taxrate!AB81)</f>
        <v>0</v>
      </c>
      <c r="AC81" s="124">
        <f>CN_Summary_fuelprice!AC81*(1-CN_Summary_taxrate!AC81)</f>
        <v>0</v>
      </c>
      <c r="AD81" s="124">
        <f>CN_Summary_fuelprice!AD81*(1-CN_Summary_taxrate!AD81)</f>
        <v>0</v>
      </c>
      <c r="AE81" s="124">
        <f>CN_Summary_fuelprice!AE81*(1-CN_Summary_taxrate!AE81)</f>
        <v>0</v>
      </c>
      <c r="AF81" s="124">
        <f>CN_Summary_fuelprice!AF81*(1-CN_Summary_taxrate!AF81)</f>
        <v>0</v>
      </c>
      <c r="AG81" s="124">
        <f>CN_Summary_fuelprice!AG81*(1-CN_Summary_taxrate!AG81)</f>
        <v>0</v>
      </c>
      <c r="AH81" s="124">
        <f>CN_Summary_fuelprice!AH81*(1-CN_Summary_taxrate!AH81)</f>
        <v>0</v>
      </c>
      <c r="AI81" s="124">
        <f>CN_Summary_fuelprice!AI81*(1-CN_Summary_taxrate!AI81)</f>
        <v>0</v>
      </c>
      <c r="AJ81" s="124">
        <f>CN_Summary_fuelprice!AJ81*(1-CN_Summary_taxrate!AJ81)</f>
        <v>0</v>
      </c>
      <c r="AK81" s="124">
        <f>CN_Summary_fuelprice!AK81*(1-CN_Summary_taxrate!AK81)</f>
        <v>0</v>
      </c>
      <c r="AL81" s="124">
        <f>CN_Summary_fuelprice!AL81*(1-CN_Summary_taxrate!AL81)</f>
        <v>0</v>
      </c>
      <c r="AM81" s="124">
        <f>CN_Summary_fuelprice!AM81*(1-CN_Summary_taxrate!AM81)</f>
        <v>0</v>
      </c>
      <c r="AN81" s="124">
        <f>CN_Summary_fuelprice!AN81*(1-CN_Summary_taxrate!AN81)</f>
        <v>0</v>
      </c>
      <c r="AO81" s="124">
        <f>CN_Summary_fuelprice!AO81*(1-CN_Summary_taxrate!AO81)</f>
        <v>0</v>
      </c>
      <c r="AP81" s="124">
        <f>CN_Summary_fuelprice!AP81*(1-CN_Summary_taxrate!AP81)</f>
        <v>0</v>
      </c>
      <c r="AQ81" s="124">
        <f>CN_Summary_fuelprice!AQ81*(1-CN_Summary_taxrate!AQ81)</f>
        <v>0</v>
      </c>
      <c r="AR81" s="124">
        <f>CN_Summary_fuelprice!AR81*(1-CN_Summary_taxrate!AR81)</f>
        <v>0</v>
      </c>
      <c r="AS81" s="124">
        <f>CN_Summary_fuelprice!AS81*(1-CN_Summary_taxrate!AS81)</f>
        <v>0</v>
      </c>
      <c r="AT81" s="124">
        <f>CN_Summary_fuelprice!AT81*(1-CN_Summary_taxrate!AT81)</f>
        <v>0</v>
      </c>
      <c r="AU81" s="124">
        <f>CN_Summary_fuelprice!AU81*(1-CN_Summary_taxrate!AU81)</f>
        <v>0</v>
      </c>
    </row>
    <row r="82" spans="1:47" s="103" customFormat="1" ht="18.75" customHeight="1">
      <c r="A82" s="102" t="s">
        <v>3682</v>
      </c>
      <c r="B82" s="102"/>
      <c r="C82" s="102"/>
      <c r="D82" s="102"/>
      <c r="E82" s="102"/>
      <c r="F82" s="102"/>
      <c r="I82" s="102"/>
      <c r="L82" s="102"/>
      <c r="O82" s="102"/>
      <c r="R82" s="102"/>
      <c r="U82" s="102"/>
      <c r="X82" s="102"/>
      <c r="AA82" s="102"/>
      <c r="AD82" s="102"/>
      <c r="AG82" s="102"/>
      <c r="AJ82" s="102"/>
      <c r="AM82" s="102"/>
      <c r="AP82" s="102"/>
      <c r="AS82" s="102"/>
    </row>
    <row r="83" spans="1:47" ht="18.75" customHeight="1">
      <c r="A83" s="105" t="s">
        <v>3697</v>
      </c>
      <c r="B83" s="101">
        <v>2015</v>
      </c>
      <c r="C83" s="101">
        <v>2016</v>
      </c>
      <c r="D83" s="101">
        <v>2017</v>
      </c>
      <c r="E83" s="101">
        <v>2018</v>
      </c>
      <c r="F83" s="101">
        <v>2019</v>
      </c>
      <c r="G83" s="101">
        <v>2020</v>
      </c>
      <c r="H83" s="101">
        <v>2021</v>
      </c>
      <c r="I83" s="101">
        <v>2022</v>
      </c>
      <c r="J83" s="101">
        <v>2023</v>
      </c>
      <c r="K83" s="101">
        <v>2024</v>
      </c>
      <c r="L83" s="101">
        <v>2025</v>
      </c>
      <c r="M83" s="101">
        <v>2026</v>
      </c>
      <c r="N83" s="101">
        <v>2027</v>
      </c>
      <c r="O83" s="101">
        <v>2028</v>
      </c>
      <c r="P83" s="101">
        <v>2029</v>
      </c>
      <c r="Q83" s="101">
        <v>2030</v>
      </c>
      <c r="R83" s="101">
        <v>2031</v>
      </c>
      <c r="S83" s="101">
        <v>2032</v>
      </c>
      <c r="T83" s="101">
        <v>2033</v>
      </c>
      <c r="U83" s="101">
        <v>2034</v>
      </c>
      <c r="V83" s="101">
        <v>2035</v>
      </c>
      <c r="W83" s="101">
        <v>2036</v>
      </c>
      <c r="X83" s="101">
        <v>2037</v>
      </c>
      <c r="Y83" s="101">
        <v>2038</v>
      </c>
      <c r="Z83" s="101">
        <v>2039</v>
      </c>
      <c r="AA83" s="101">
        <v>2040</v>
      </c>
      <c r="AB83" s="101">
        <v>2041</v>
      </c>
      <c r="AC83" s="101">
        <v>2042</v>
      </c>
      <c r="AD83" s="101">
        <v>2043</v>
      </c>
      <c r="AE83" s="101">
        <v>2044</v>
      </c>
      <c r="AF83" s="101">
        <v>2045</v>
      </c>
      <c r="AG83" s="101">
        <v>2046</v>
      </c>
      <c r="AH83" s="101">
        <v>2047</v>
      </c>
      <c r="AI83" s="101">
        <v>2048</v>
      </c>
      <c r="AJ83" s="101">
        <v>2049</v>
      </c>
      <c r="AK83" s="101">
        <v>2050</v>
      </c>
      <c r="AL83" s="101">
        <v>2051</v>
      </c>
      <c r="AM83" s="101">
        <v>2052</v>
      </c>
      <c r="AN83" s="101">
        <v>2053</v>
      </c>
      <c r="AO83" s="101">
        <v>2054</v>
      </c>
      <c r="AP83" s="101">
        <v>2055</v>
      </c>
      <c r="AQ83" s="101">
        <v>2056</v>
      </c>
      <c r="AR83" s="101">
        <v>2057</v>
      </c>
      <c r="AS83" s="101">
        <v>2058</v>
      </c>
      <c r="AT83" s="101">
        <v>2059</v>
      </c>
      <c r="AU83" s="101">
        <v>2060</v>
      </c>
    </row>
    <row r="84" spans="1:47" ht="18.75" customHeight="1">
      <c r="A84" s="101" t="s">
        <v>3668</v>
      </c>
      <c r="B84" s="124">
        <f>CN_Summary_fuelprice!B84*(1-CN_Summary_taxrate!B84)</f>
        <v>0</v>
      </c>
      <c r="C84" s="124">
        <f>CN_Summary_fuelprice!C84*(1-CN_Summary_taxrate!C84)</f>
        <v>0</v>
      </c>
      <c r="D84" s="124">
        <f>CN_Summary_fuelprice!D84*(1-CN_Summary_taxrate!D84)</f>
        <v>0</v>
      </c>
      <c r="E84" s="124">
        <f>CN_Summary_fuelprice!E84*(1-CN_Summary_taxrate!E84)</f>
        <v>0</v>
      </c>
      <c r="F84" s="124">
        <f>CN_Summary_fuelprice!F84*(1-CN_Summary_taxrate!F84)</f>
        <v>0</v>
      </c>
      <c r="G84" s="124">
        <f>CN_Summary_fuelprice!G84*(1-CN_Summary_taxrate!G84)</f>
        <v>2.4992323647801322E-5</v>
      </c>
      <c r="H84" s="124">
        <f>CN_Summary_fuelprice!H84*(1-CN_Summary_taxrate!H84)</f>
        <v>3.1870310152856202E-5</v>
      </c>
      <c r="I84" s="124">
        <f>CN_Summary_fuelprice!I84*(1-CN_Summary_taxrate!I84)</f>
        <v>3.1759447545529498E-5</v>
      </c>
      <c r="J84" s="124">
        <f>CN_Summary_fuelprice!J84*(1-CN_Summary_taxrate!J84)</f>
        <v>3.3867584185922977E-5</v>
      </c>
      <c r="K84" s="124">
        <f>CN_Summary_fuelprice!K84*(1-CN_Summary_taxrate!K84)</f>
        <v>3.7116984664799115E-5</v>
      </c>
      <c r="L84" s="124">
        <f>CN_Summary_fuelprice!L84*(1-CN_Summary_taxrate!L84)</f>
        <v>3.7953196729660754E-5</v>
      </c>
      <c r="M84" s="124">
        <f>CN_Summary_fuelprice!M84*(1-CN_Summary_taxrate!M84)</f>
        <v>3.8648911599609492E-5</v>
      </c>
      <c r="N84" s="124">
        <f>CN_Summary_fuelprice!N84*(1-CN_Summary_taxrate!N84)</f>
        <v>3.9096810610423186E-5</v>
      </c>
      <c r="O84" s="124">
        <f>CN_Summary_fuelprice!O84*(1-CN_Summary_taxrate!O84)</f>
        <v>4.0675413214100157E-5</v>
      </c>
      <c r="P84" s="124">
        <f>CN_Summary_fuelprice!P84*(1-CN_Summary_taxrate!P84)</f>
        <v>4.1460657307822436E-5</v>
      </c>
      <c r="Q84" s="124">
        <f>CN_Summary_fuelprice!Q84*(1-CN_Summary_taxrate!Q84)</f>
        <v>4.2184959714341609E-5</v>
      </c>
      <c r="R84" s="124">
        <f>CN_Summary_fuelprice!R84*(1-CN_Summary_taxrate!R84)</f>
        <v>4.4193610350755826E-5</v>
      </c>
      <c r="S84" s="124">
        <f>CN_Summary_fuelprice!S84*(1-CN_Summary_taxrate!S84)</f>
        <v>4.4737405757528822E-5</v>
      </c>
      <c r="T84" s="124">
        <f>CN_Summary_fuelprice!T84*(1-CN_Summary_taxrate!T84)</f>
        <v>4.5591264589332687E-5</v>
      </c>
      <c r="U84" s="124">
        <f>CN_Summary_fuelprice!U84*(1-CN_Summary_taxrate!U84)</f>
        <v>4.61338587677764E-5</v>
      </c>
      <c r="V84" s="124">
        <f>CN_Summary_fuelprice!V84*(1-CN_Summary_taxrate!V84)</f>
        <v>4.6541029401885393E-5</v>
      </c>
      <c r="W84" s="124">
        <f>CN_Summary_fuelprice!W84*(1-CN_Summary_taxrate!W84)</f>
        <v>4.5968078377666212E-5</v>
      </c>
      <c r="X84" s="124">
        <f>CN_Summary_fuelprice!X84*(1-CN_Summary_taxrate!X84)</f>
        <v>4.585778727438413E-5</v>
      </c>
      <c r="Y84" s="124">
        <f>CN_Summary_fuelprice!Y84*(1-CN_Summary_taxrate!Y84)</f>
        <v>4.6448316658502256E-5</v>
      </c>
      <c r="Z84" s="124">
        <f>CN_Summary_fuelprice!Z84*(1-CN_Summary_taxrate!Z84)</f>
        <v>4.700600171126375E-5</v>
      </c>
      <c r="AA84" s="124">
        <f>CN_Summary_fuelprice!AA84*(1-CN_Summary_taxrate!AA84)</f>
        <v>4.6729252842958511E-5</v>
      </c>
      <c r="AB84" s="124">
        <f>CN_Summary_fuelprice!AB84*(1-CN_Summary_taxrate!AB84)</f>
        <v>4.7702843254515455E-5</v>
      </c>
      <c r="AC84" s="124">
        <f>CN_Summary_fuelprice!AC84*(1-CN_Summary_taxrate!AC84)</f>
        <v>4.8101876659382524E-5</v>
      </c>
      <c r="AD84" s="124">
        <f>CN_Summary_fuelprice!AD84*(1-CN_Summary_taxrate!AD84)</f>
        <v>4.8381554251593463E-5</v>
      </c>
      <c r="AE84" s="124">
        <f>CN_Summary_fuelprice!AE84*(1-CN_Summary_taxrate!AE84)</f>
        <v>4.8762575477032074E-5</v>
      </c>
      <c r="AF84" s="124">
        <f>CN_Summary_fuelprice!AF84*(1-CN_Summary_taxrate!AF84)</f>
        <v>4.9274210613201896E-5</v>
      </c>
      <c r="AG84" s="124">
        <f>CN_Summary_fuelprice!AG84*(1-CN_Summary_taxrate!AG84)</f>
        <v>4.9911458981345888E-5</v>
      </c>
      <c r="AH84" s="124">
        <f>CN_Summary_fuelprice!AH84*(1-CN_Summary_taxrate!AH84)</f>
        <v>5.0366017273505561E-5</v>
      </c>
      <c r="AI84" s="124">
        <f>CN_Summary_fuelprice!AI84*(1-CN_Summary_taxrate!AI84)</f>
        <v>5.0736855764484988E-5</v>
      </c>
      <c r="AJ84" s="124">
        <f>CN_Summary_fuelprice!AJ84*(1-CN_Summary_taxrate!AJ84)</f>
        <v>5.1021574009599982E-5</v>
      </c>
      <c r="AK84" s="124">
        <f>CN_Summary_fuelprice!AK84*(1-CN_Summary_taxrate!AK84)</f>
        <v>5.14900235075041E-5</v>
      </c>
      <c r="AL84" s="124">
        <f>CN_Summary_fuelprice!AL84*(1-CN_Summary_taxrate!AL84)</f>
        <v>5.204901423263924E-5</v>
      </c>
      <c r="AM84" s="124">
        <f>CN_Summary_fuelprice!AM84*(1-CN_Summary_taxrate!AM84)</f>
        <v>5.2431302300018703E-5</v>
      </c>
      <c r="AN84" s="124">
        <f>CN_Summary_fuelprice!AN84*(1-CN_Summary_taxrate!AN84)</f>
        <v>5.2892556777012537E-5</v>
      </c>
      <c r="AO84" s="124">
        <f>CN_Summary_fuelprice!AO84*(1-CN_Summary_taxrate!AO84)</f>
        <v>5.3357941193399772E-5</v>
      </c>
      <c r="AP84" s="124">
        <f>CN_Summary_fuelprice!AP84*(1-CN_Summary_taxrate!AP84)</f>
        <v>5.3797352094761509E-5</v>
      </c>
      <c r="AQ84" s="124">
        <f>CN_Summary_fuelprice!AQ84*(1-CN_Summary_taxrate!AQ84)</f>
        <v>5.4215169053078104E-5</v>
      </c>
      <c r="AR84" s="124">
        <f>CN_Summary_fuelprice!AR84*(1-CN_Summary_taxrate!AR84)</f>
        <v>5.4631227212910134E-5</v>
      </c>
      <c r="AS84" s="124">
        <f>CN_Summary_fuelprice!AS84*(1-CN_Summary_taxrate!AS84)</f>
        <v>5.5079694766612818E-5</v>
      </c>
      <c r="AT84" s="124">
        <f>CN_Summary_fuelprice!AT84*(1-CN_Summary_taxrate!AT84)</f>
        <v>5.5541240578087171E-5</v>
      </c>
      <c r="AU84" s="124">
        <f>CN_Summary_fuelprice!AU84*(1-CN_Summary_taxrate!AU84)</f>
        <v>5.6001164282886741E-5</v>
      </c>
    </row>
    <row r="85" spans="1:47" ht="18.75" customHeight="1">
      <c r="A85" s="101" t="s">
        <v>3669</v>
      </c>
      <c r="B85" s="124">
        <f>CN_Summary_fuelprice!B85*(1-CN_Summary_taxrate!B85)</f>
        <v>0</v>
      </c>
      <c r="C85" s="124">
        <f>CN_Summary_fuelprice!C85*(1-CN_Summary_taxrate!C85)</f>
        <v>0</v>
      </c>
      <c r="D85" s="124">
        <f>CN_Summary_fuelprice!D85*(1-CN_Summary_taxrate!D85)</f>
        <v>0</v>
      </c>
      <c r="E85" s="124">
        <f>CN_Summary_fuelprice!E85*(1-CN_Summary_taxrate!E85)</f>
        <v>0</v>
      </c>
      <c r="F85" s="124">
        <f>CN_Summary_fuelprice!F85*(1-CN_Summary_taxrate!F85)</f>
        <v>0</v>
      </c>
      <c r="G85" s="124">
        <f>CN_Summary_fuelprice!G85*(1-CN_Summary_taxrate!G85)</f>
        <v>0</v>
      </c>
      <c r="H85" s="124">
        <f>CN_Summary_fuelprice!H85*(1-CN_Summary_taxrate!H85)</f>
        <v>0</v>
      </c>
      <c r="I85" s="124">
        <f>CN_Summary_fuelprice!I85*(1-CN_Summary_taxrate!I85)</f>
        <v>0</v>
      </c>
      <c r="J85" s="124">
        <f>CN_Summary_fuelprice!J85*(1-CN_Summary_taxrate!J85)</f>
        <v>0</v>
      </c>
      <c r="K85" s="124">
        <f>CN_Summary_fuelprice!K85*(1-CN_Summary_taxrate!K85)</f>
        <v>0</v>
      </c>
      <c r="L85" s="124">
        <f>CN_Summary_fuelprice!L85*(1-CN_Summary_taxrate!L85)</f>
        <v>0</v>
      </c>
      <c r="M85" s="124">
        <f>CN_Summary_fuelprice!M85*(1-CN_Summary_taxrate!M85)</f>
        <v>0</v>
      </c>
      <c r="N85" s="124">
        <f>CN_Summary_fuelprice!N85*(1-CN_Summary_taxrate!N85)</f>
        <v>0</v>
      </c>
      <c r="O85" s="124">
        <f>CN_Summary_fuelprice!O85*(1-CN_Summary_taxrate!O85)</f>
        <v>0</v>
      </c>
      <c r="P85" s="124">
        <f>CN_Summary_fuelprice!P85*(1-CN_Summary_taxrate!P85)</f>
        <v>0</v>
      </c>
      <c r="Q85" s="124">
        <f>CN_Summary_fuelprice!Q85*(1-CN_Summary_taxrate!Q85)</f>
        <v>0</v>
      </c>
      <c r="R85" s="124">
        <f>CN_Summary_fuelprice!R85*(1-CN_Summary_taxrate!R85)</f>
        <v>0</v>
      </c>
      <c r="S85" s="124">
        <f>CN_Summary_fuelprice!S85*(1-CN_Summary_taxrate!S85)</f>
        <v>0</v>
      </c>
      <c r="T85" s="124">
        <f>CN_Summary_fuelprice!T85*(1-CN_Summary_taxrate!T85)</f>
        <v>0</v>
      </c>
      <c r="U85" s="124">
        <f>CN_Summary_fuelprice!U85*(1-CN_Summary_taxrate!U85)</f>
        <v>0</v>
      </c>
      <c r="V85" s="124">
        <f>CN_Summary_fuelprice!V85*(1-CN_Summary_taxrate!V85)</f>
        <v>0</v>
      </c>
      <c r="W85" s="124">
        <f>CN_Summary_fuelprice!W85*(1-CN_Summary_taxrate!W85)</f>
        <v>0</v>
      </c>
      <c r="X85" s="124">
        <f>CN_Summary_fuelprice!X85*(1-CN_Summary_taxrate!X85)</f>
        <v>0</v>
      </c>
      <c r="Y85" s="124">
        <f>CN_Summary_fuelprice!Y85*(1-CN_Summary_taxrate!Y85)</f>
        <v>0</v>
      </c>
      <c r="Z85" s="124">
        <f>CN_Summary_fuelprice!Z85*(1-CN_Summary_taxrate!Z85)</f>
        <v>0</v>
      </c>
      <c r="AA85" s="124">
        <f>CN_Summary_fuelprice!AA85*(1-CN_Summary_taxrate!AA85)</f>
        <v>0</v>
      </c>
      <c r="AB85" s="124">
        <f>CN_Summary_fuelprice!AB85*(1-CN_Summary_taxrate!AB85)</f>
        <v>0</v>
      </c>
      <c r="AC85" s="124">
        <f>CN_Summary_fuelprice!AC85*(1-CN_Summary_taxrate!AC85)</f>
        <v>0</v>
      </c>
      <c r="AD85" s="124">
        <f>CN_Summary_fuelprice!AD85*(1-CN_Summary_taxrate!AD85)</f>
        <v>0</v>
      </c>
      <c r="AE85" s="124">
        <f>CN_Summary_fuelprice!AE85*(1-CN_Summary_taxrate!AE85)</f>
        <v>0</v>
      </c>
      <c r="AF85" s="124">
        <f>CN_Summary_fuelprice!AF85*(1-CN_Summary_taxrate!AF85)</f>
        <v>0</v>
      </c>
      <c r="AG85" s="124">
        <f>CN_Summary_fuelprice!AG85*(1-CN_Summary_taxrate!AG85)</f>
        <v>0</v>
      </c>
      <c r="AH85" s="124">
        <f>CN_Summary_fuelprice!AH85*(1-CN_Summary_taxrate!AH85)</f>
        <v>0</v>
      </c>
      <c r="AI85" s="124">
        <f>CN_Summary_fuelprice!AI85*(1-CN_Summary_taxrate!AI85)</f>
        <v>0</v>
      </c>
      <c r="AJ85" s="124">
        <f>CN_Summary_fuelprice!AJ85*(1-CN_Summary_taxrate!AJ85)</f>
        <v>0</v>
      </c>
      <c r="AK85" s="124">
        <f>CN_Summary_fuelprice!AK85*(1-CN_Summary_taxrate!AK85)</f>
        <v>0</v>
      </c>
      <c r="AL85" s="124">
        <f>CN_Summary_fuelprice!AL85*(1-CN_Summary_taxrate!AL85)</f>
        <v>0</v>
      </c>
      <c r="AM85" s="124">
        <f>CN_Summary_fuelprice!AM85*(1-CN_Summary_taxrate!AM85)</f>
        <v>0</v>
      </c>
      <c r="AN85" s="124">
        <f>CN_Summary_fuelprice!AN85*(1-CN_Summary_taxrate!AN85)</f>
        <v>0</v>
      </c>
      <c r="AO85" s="124">
        <f>CN_Summary_fuelprice!AO85*(1-CN_Summary_taxrate!AO85)</f>
        <v>0</v>
      </c>
      <c r="AP85" s="124">
        <f>CN_Summary_fuelprice!AP85*(1-CN_Summary_taxrate!AP85)</f>
        <v>0</v>
      </c>
      <c r="AQ85" s="124">
        <f>CN_Summary_fuelprice!AQ85*(1-CN_Summary_taxrate!AQ85)</f>
        <v>0</v>
      </c>
      <c r="AR85" s="124">
        <f>CN_Summary_fuelprice!AR85*(1-CN_Summary_taxrate!AR85)</f>
        <v>0</v>
      </c>
      <c r="AS85" s="124">
        <f>CN_Summary_fuelprice!AS85*(1-CN_Summary_taxrate!AS85)</f>
        <v>0</v>
      </c>
      <c r="AT85" s="124">
        <f>CN_Summary_fuelprice!AT85*(1-CN_Summary_taxrate!AT85)</f>
        <v>0</v>
      </c>
      <c r="AU85" s="124">
        <f>CN_Summary_fuelprice!AU85*(1-CN_Summary_taxrate!AU85)</f>
        <v>0</v>
      </c>
    </row>
    <row r="86" spans="1:47" ht="18.75" customHeight="1">
      <c r="A86" s="101" t="s">
        <v>3670</v>
      </c>
      <c r="B86" s="124">
        <f>CN_Summary_fuelprice!B86*(1-CN_Summary_taxrate!B86)</f>
        <v>0</v>
      </c>
      <c r="C86" s="124">
        <f>CN_Summary_fuelprice!C86*(1-CN_Summary_taxrate!C86)</f>
        <v>0</v>
      </c>
      <c r="D86" s="124">
        <f>CN_Summary_fuelprice!D86*(1-CN_Summary_taxrate!D86)</f>
        <v>0</v>
      </c>
      <c r="E86" s="124">
        <f>CN_Summary_fuelprice!E86*(1-CN_Summary_taxrate!E86)</f>
        <v>0</v>
      </c>
      <c r="F86" s="124">
        <f>CN_Summary_fuelprice!F86*(1-CN_Summary_taxrate!F86)</f>
        <v>0</v>
      </c>
      <c r="G86" s="124">
        <f>CN_Summary_fuelprice!G86*(1-CN_Summary_taxrate!G86)</f>
        <v>0</v>
      </c>
      <c r="H86" s="124">
        <f>CN_Summary_fuelprice!H86*(1-CN_Summary_taxrate!H86)</f>
        <v>0</v>
      </c>
      <c r="I86" s="124">
        <f>CN_Summary_fuelprice!I86*(1-CN_Summary_taxrate!I86)</f>
        <v>0</v>
      </c>
      <c r="J86" s="124">
        <f>CN_Summary_fuelprice!J86*(1-CN_Summary_taxrate!J86)</f>
        <v>0</v>
      </c>
      <c r="K86" s="124">
        <f>CN_Summary_fuelprice!K86*(1-CN_Summary_taxrate!K86)</f>
        <v>0</v>
      </c>
      <c r="L86" s="124">
        <f>CN_Summary_fuelprice!L86*(1-CN_Summary_taxrate!L86)</f>
        <v>0</v>
      </c>
      <c r="M86" s="124">
        <f>CN_Summary_fuelprice!M86*(1-CN_Summary_taxrate!M86)</f>
        <v>0</v>
      </c>
      <c r="N86" s="124">
        <f>CN_Summary_fuelprice!N86*(1-CN_Summary_taxrate!N86)</f>
        <v>0</v>
      </c>
      <c r="O86" s="124">
        <f>CN_Summary_fuelprice!O86*(1-CN_Summary_taxrate!O86)</f>
        <v>0</v>
      </c>
      <c r="P86" s="124">
        <f>CN_Summary_fuelprice!P86*(1-CN_Summary_taxrate!P86)</f>
        <v>0</v>
      </c>
      <c r="Q86" s="124">
        <f>CN_Summary_fuelprice!Q86*(1-CN_Summary_taxrate!Q86)</f>
        <v>0</v>
      </c>
      <c r="R86" s="124">
        <f>CN_Summary_fuelprice!R86*(1-CN_Summary_taxrate!R86)</f>
        <v>0</v>
      </c>
      <c r="S86" s="124">
        <f>CN_Summary_fuelprice!S86*(1-CN_Summary_taxrate!S86)</f>
        <v>0</v>
      </c>
      <c r="T86" s="124">
        <f>CN_Summary_fuelprice!T86*(1-CN_Summary_taxrate!T86)</f>
        <v>0</v>
      </c>
      <c r="U86" s="124">
        <f>CN_Summary_fuelprice!U86*(1-CN_Summary_taxrate!U86)</f>
        <v>0</v>
      </c>
      <c r="V86" s="124">
        <f>CN_Summary_fuelprice!V86*(1-CN_Summary_taxrate!V86)</f>
        <v>0</v>
      </c>
      <c r="W86" s="124">
        <f>CN_Summary_fuelprice!W86*(1-CN_Summary_taxrate!W86)</f>
        <v>0</v>
      </c>
      <c r="X86" s="124">
        <f>CN_Summary_fuelprice!X86*(1-CN_Summary_taxrate!X86)</f>
        <v>0</v>
      </c>
      <c r="Y86" s="124">
        <f>CN_Summary_fuelprice!Y86*(1-CN_Summary_taxrate!Y86)</f>
        <v>0</v>
      </c>
      <c r="Z86" s="124">
        <f>CN_Summary_fuelprice!Z86*(1-CN_Summary_taxrate!Z86)</f>
        <v>0</v>
      </c>
      <c r="AA86" s="124">
        <f>CN_Summary_fuelprice!AA86*(1-CN_Summary_taxrate!AA86)</f>
        <v>0</v>
      </c>
      <c r="AB86" s="124">
        <f>CN_Summary_fuelprice!AB86*(1-CN_Summary_taxrate!AB86)</f>
        <v>0</v>
      </c>
      <c r="AC86" s="124">
        <f>CN_Summary_fuelprice!AC86*(1-CN_Summary_taxrate!AC86)</f>
        <v>0</v>
      </c>
      <c r="AD86" s="124">
        <f>CN_Summary_fuelprice!AD86*(1-CN_Summary_taxrate!AD86)</f>
        <v>0</v>
      </c>
      <c r="AE86" s="124">
        <f>CN_Summary_fuelprice!AE86*(1-CN_Summary_taxrate!AE86)</f>
        <v>0</v>
      </c>
      <c r="AF86" s="124">
        <f>CN_Summary_fuelprice!AF86*(1-CN_Summary_taxrate!AF86)</f>
        <v>0</v>
      </c>
      <c r="AG86" s="124">
        <f>CN_Summary_fuelprice!AG86*(1-CN_Summary_taxrate!AG86)</f>
        <v>0</v>
      </c>
      <c r="AH86" s="124">
        <f>CN_Summary_fuelprice!AH86*(1-CN_Summary_taxrate!AH86)</f>
        <v>0</v>
      </c>
      <c r="AI86" s="124">
        <f>CN_Summary_fuelprice!AI86*(1-CN_Summary_taxrate!AI86)</f>
        <v>0</v>
      </c>
      <c r="AJ86" s="124">
        <f>CN_Summary_fuelprice!AJ86*(1-CN_Summary_taxrate!AJ86)</f>
        <v>0</v>
      </c>
      <c r="AK86" s="124">
        <f>CN_Summary_fuelprice!AK86*(1-CN_Summary_taxrate!AK86)</f>
        <v>0</v>
      </c>
      <c r="AL86" s="124">
        <f>CN_Summary_fuelprice!AL86*(1-CN_Summary_taxrate!AL86)</f>
        <v>0</v>
      </c>
      <c r="AM86" s="124">
        <f>CN_Summary_fuelprice!AM86*(1-CN_Summary_taxrate!AM86)</f>
        <v>0</v>
      </c>
      <c r="AN86" s="124">
        <f>CN_Summary_fuelprice!AN86*(1-CN_Summary_taxrate!AN86)</f>
        <v>0</v>
      </c>
      <c r="AO86" s="124">
        <f>CN_Summary_fuelprice!AO86*(1-CN_Summary_taxrate!AO86)</f>
        <v>0</v>
      </c>
      <c r="AP86" s="124">
        <f>CN_Summary_fuelprice!AP86*(1-CN_Summary_taxrate!AP86)</f>
        <v>0</v>
      </c>
      <c r="AQ86" s="124">
        <f>CN_Summary_fuelprice!AQ86*(1-CN_Summary_taxrate!AQ86)</f>
        <v>0</v>
      </c>
      <c r="AR86" s="124">
        <f>CN_Summary_fuelprice!AR86*(1-CN_Summary_taxrate!AR86)</f>
        <v>0</v>
      </c>
      <c r="AS86" s="124">
        <f>CN_Summary_fuelprice!AS86*(1-CN_Summary_taxrate!AS86)</f>
        <v>0</v>
      </c>
      <c r="AT86" s="124">
        <f>CN_Summary_fuelprice!AT86*(1-CN_Summary_taxrate!AT86)</f>
        <v>0</v>
      </c>
      <c r="AU86" s="124">
        <f>CN_Summary_fuelprice!AU86*(1-CN_Summary_taxrate!AU86)</f>
        <v>0</v>
      </c>
    </row>
    <row r="87" spans="1:47" ht="18.75" customHeight="1">
      <c r="A87" s="101" t="s">
        <v>3671</v>
      </c>
      <c r="B87" s="124">
        <f>CN_Summary_fuelprice!B87*(1-CN_Summary_taxrate!B87)</f>
        <v>0</v>
      </c>
      <c r="C87" s="124">
        <f>CN_Summary_fuelprice!C87*(1-CN_Summary_taxrate!C87)</f>
        <v>0</v>
      </c>
      <c r="D87" s="124">
        <f>CN_Summary_fuelprice!D87*(1-CN_Summary_taxrate!D87)</f>
        <v>0</v>
      </c>
      <c r="E87" s="124">
        <f>CN_Summary_fuelprice!E87*(1-CN_Summary_taxrate!E87)</f>
        <v>0</v>
      </c>
      <c r="F87" s="124">
        <f>CN_Summary_fuelprice!F87*(1-CN_Summary_taxrate!F87)</f>
        <v>0</v>
      </c>
      <c r="G87" s="124">
        <f>CN_Summary_fuelprice!G87*(1-CN_Summary_taxrate!G87)</f>
        <v>0</v>
      </c>
      <c r="H87" s="124">
        <f>CN_Summary_fuelprice!H87*(1-CN_Summary_taxrate!H87)</f>
        <v>0</v>
      </c>
      <c r="I87" s="124">
        <f>CN_Summary_fuelprice!I87*(1-CN_Summary_taxrate!I87)</f>
        <v>0</v>
      </c>
      <c r="J87" s="124">
        <f>CN_Summary_fuelprice!J87*(1-CN_Summary_taxrate!J87)</f>
        <v>0</v>
      </c>
      <c r="K87" s="124">
        <f>CN_Summary_fuelprice!K87*(1-CN_Summary_taxrate!K87)</f>
        <v>0</v>
      </c>
      <c r="L87" s="124">
        <f>CN_Summary_fuelprice!L87*(1-CN_Summary_taxrate!L87)</f>
        <v>0</v>
      </c>
      <c r="M87" s="124">
        <f>CN_Summary_fuelprice!M87*(1-CN_Summary_taxrate!M87)</f>
        <v>0</v>
      </c>
      <c r="N87" s="124">
        <f>CN_Summary_fuelprice!N87*(1-CN_Summary_taxrate!N87)</f>
        <v>0</v>
      </c>
      <c r="O87" s="124">
        <f>CN_Summary_fuelprice!O87*(1-CN_Summary_taxrate!O87)</f>
        <v>0</v>
      </c>
      <c r="P87" s="124">
        <f>CN_Summary_fuelprice!P87*(1-CN_Summary_taxrate!P87)</f>
        <v>0</v>
      </c>
      <c r="Q87" s="124">
        <f>CN_Summary_fuelprice!Q87*(1-CN_Summary_taxrate!Q87)</f>
        <v>0</v>
      </c>
      <c r="R87" s="124">
        <f>CN_Summary_fuelprice!R87*(1-CN_Summary_taxrate!R87)</f>
        <v>0</v>
      </c>
      <c r="S87" s="124">
        <f>CN_Summary_fuelprice!S87*(1-CN_Summary_taxrate!S87)</f>
        <v>0</v>
      </c>
      <c r="T87" s="124">
        <f>CN_Summary_fuelprice!T87*(1-CN_Summary_taxrate!T87)</f>
        <v>0</v>
      </c>
      <c r="U87" s="124">
        <f>CN_Summary_fuelprice!U87*(1-CN_Summary_taxrate!U87)</f>
        <v>0</v>
      </c>
      <c r="V87" s="124">
        <f>CN_Summary_fuelprice!V87*(1-CN_Summary_taxrate!V87)</f>
        <v>0</v>
      </c>
      <c r="W87" s="124">
        <f>CN_Summary_fuelprice!W87*(1-CN_Summary_taxrate!W87)</f>
        <v>0</v>
      </c>
      <c r="X87" s="124">
        <f>CN_Summary_fuelprice!X87*(1-CN_Summary_taxrate!X87)</f>
        <v>0</v>
      </c>
      <c r="Y87" s="124">
        <f>CN_Summary_fuelprice!Y87*(1-CN_Summary_taxrate!Y87)</f>
        <v>0</v>
      </c>
      <c r="Z87" s="124">
        <f>CN_Summary_fuelprice!Z87*(1-CN_Summary_taxrate!Z87)</f>
        <v>0</v>
      </c>
      <c r="AA87" s="124">
        <f>CN_Summary_fuelprice!AA87*(1-CN_Summary_taxrate!AA87)</f>
        <v>0</v>
      </c>
      <c r="AB87" s="124">
        <f>CN_Summary_fuelprice!AB87*(1-CN_Summary_taxrate!AB87)</f>
        <v>0</v>
      </c>
      <c r="AC87" s="124">
        <f>CN_Summary_fuelprice!AC87*(1-CN_Summary_taxrate!AC87)</f>
        <v>0</v>
      </c>
      <c r="AD87" s="124">
        <f>CN_Summary_fuelprice!AD87*(1-CN_Summary_taxrate!AD87)</f>
        <v>0</v>
      </c>
      <c r="AE87" s="124">
        <f>CN_Summary_fuelprice!AE87*(1-CN_Summary_taxrate!AE87)</f>
        <v>0</v>
      </c>
      <c r="AF87" s="124">
        <f>CN_Summary_fuelprice!AF87*(1-CN_Summary_taxrate!AF87)</f>
        <v>0</v>
      </c>
      <c r="AG87" s="124">
        <f>CN_Summary_fuelprice!AG87*(1-CN_Summary_taxrate!AG87)</f>
        <v>0</v>
      </c>
      <c r="AH87" s="124">
        <f>CN_Summary_fuelprice!AH87*(1-CN_Summary_taxrate!AH87)</f>
        <v>0</v>
      </c>
      <c r="AI87" s="124">
        <f>CN_Summary_fuelprice!AI87*(1-CN_Summary_taxrate!AI87)</f>
        <v>0</v>
      </c>
      <c r="AJ87" s="124">
        <f>CN_Summary_fuelprice!AJ87*(1-CN_Summary_taxrate!AJ87)</f>
        <v>0</v>
      </c>
      <c r="AK87" s="124">
        <f>CN_Summary_fuelprice!AK87*(1-CN_Summary_taxrate!AK87)</f>
        <v>0</v>
      </c>
      <c r="AL87" s="124">
        <f>CN_Summary_fuelprice!AL87*(1-CN_Summary_taxrate!AL87)</f>
        <v>0</v>
      </c>
      <c r="AM87" s="124">
        <f>CN_Summary_fuelprice!AM87*(1-CN_Summary_taxrate!AM87)</f>
        <v>0</v>
      </c>
      <c r="AN87" s="124">
        <f>CN_Summary_fuelprice!AN87*(1-CN_Summary_taxrate!AN87)</f>
        <v>0</v>
      </c>
      <c r="AO87" s="124">
        <f>CN_Summary_fuelprice!AO87*(1-CN_Summary_taxrate!AO87)</f>
        <v>0</v>
      </c>
      <c r="AP87" s="124">
        <f>CN_Summary_fuelprice!AP87*(1-CN_Summary_taxrate!AP87)</f>
        <v>0</v>
      </c>
      <c r="AQ87" s="124">
        <f>CN_Summary_fuelprice!AQ87*(1-CN_Summary_taxrate!AQ87)</f>
        <v>0</v>
      </c>
      <c r="AR87" s="124">
        <f>CN_Summary_fuelprice!AR87*(1-CN_Summary_taxrate!AR87)</f>
        <v>0</v>
      </c>
      <c r="AS87" s="124">
        <f>CN_Summary_fuelprice!AS87*(1-CN_Summary_taxrate!AS87)</f>
        <v>0</v>
      </c>
      <c r="AT87" s="124">
        <f>CN_Summary_fuelprice!AT87*(1-CN_Summary_taxrate!AT87)</f>
        <v>0</v>
      </c>
      <c r="AU87" s="124">
        <f>CN_Summary_fuelprice!AU87*(1-CN_Summary_taxrate!AU87)</f>
        <v>0</v>
      </c>
    </row>
    <row r="88" spans="1:47" ht="18.75" customHeight="1">
      <c r="A88" s="101" t="s">
        <v>3672</v>
      </c>
      <c r="B88" s="124">
        <f>CN_Summary_fuelprice!B88*(1-CN_Summary_taxrate!B88)</f>
        <v>0</v>
      </c>
      <c r="C88" s="124">
        <f>CN_Summary_fuelprice!C88*(1-CN_Summary_taxrate!C88)</f>
        <v>0</v>
      </c>
      <c r="D88" s="124">
        <f>CN_Summary_fuelprice!D88*(1-CN_Summary_taxrate!D88)</f>
        <v>0</v>
      </c>
      <c r="E88" s="124">
        <f>CN_Summary_fuelprice!E88*(1-CN_Summary_taxrate!E88)</f>
        <v>0</v>
      </c>
      <c r="F88" s="124">
        <f>CN_Summary_fuelprice!F88*(1-CN_Summary_taxrate!F88)</f>
        <v>0</v>
      </c>
      <c r="G88" s="124">
        <f>CN_Summary_fuelprice!G88*(1-CN_Summary_taxrate!G88)</f>
        <v>0</v>
      </c>
      <c r="H88" s="124">
        <f>CN_Summary_fuelprice!H88*(1-CN_Summary_taxrate!H88)</f>
        <v>0</v>
      </c>
      <c r="I88" s="124">
        <f>CN_Summary_fuelprice!I88*(1-CN_Summary_taxrate!I88)</f>
        <v>0</v>
      </c>
      <c r="J88" s="124">
        <f>CN_Summary_fuelprice!J88*(1-CN_Summary_taxrate!J88)</f>
        <v>0</v>
      </c>
      <c r="K88" s="124">
        <f>CN_Summary_fuelprice!K88*(1-CN_Summary_taxrate!K88)</f>
        <v>0</v>
      </c>
      <c r="L88" s="124">
        <f>CN_Summary_fuelprice!L88*(1-CN_Summary_taxrate!L88)</f>
        <v>0</v>
      </c>
      <c r="M88" s="124">
        <f>CN_Summary_fuelprice!M88*(1-CN_Summary_taxrate!M88)</f>
        <v>0</v>
      </c>
      <c r="N88" s="124">
        <f>CN_Summary_fuelprice!N88*(1-CN_Summary_taxrate!N88)</f>
        <v>0</v>
      </c>
      <c r="O88" s="124">
        <f>CN_Summary_fuelprice!O88*(1-CN_Summary_taxrate!O88)</f>
        <v>0</v>
      </c>
      <c r="P88" s="124">
        <f>CN_Summary_fuelprice!P88*(1-CN_Summary_taxrate!P88)</f>
        <v>0</v>
      </c>
      <c r="Q88" s="124">
        <f>CN_Summary_fuelprice!Q88*(1-CN_Summary_taxrate!Q88)</f>
        <v>0</v>
      </c>
      <c r="R88" s="124">
        <f>CN_Summary_fuelprice!R88*(1-CN_Summary_taxrate!R88)</f>
        <v>0</v>
      </c>
      <c r="S88" s="124">
        <f>CN_Summary_fuelprice!S88*(1-CN_Summary_taxrate!S88)</f>
        <v>0</v>
      </c>
      <c r="T88" s="124">
        <f>CN_Summary_fuelprice!T88*(1-CN_Summary_taxrate!T88)</f>
        <v>0</v>
      </c>
      <c r="U88" s="124">
        <f>CN_Summary_fuelprice!U88*(1-CN_Summary_taxrate!U88)</f>
        <v>0</v>
      </c>
      <c r="V88" s="124">
        <f>CN_Summary_fuelprice!V88*(1-CN_Summary_taxrate!V88)</f>
        <v>0</v>
      </c>
      <c r="W88" s="124">
        <f>CN_Summary_fuelprice!W88*(1-CN_Summary_taxrate!W88)</f>
        <v>0</v>
      </c>
      <c r="X88" s="124">
        <f>CN_Summary_fuelprice!X88*(1-CN_Summary_taxrate!X88)</f>
        <v>0</v>
      </c>
      <c r="Y88" s="124">
        <f>CN_Summary_fuelprice!Y88*(1-CN_Summary_taxrate!Y88)</f>
        <v>0</v>
      </c>
      <c r="Z88" s="124">
        <f>CN_Summary_fuelprice!Z88*(1-CN_Summary_taxrate!Z88)</f>
        <v>0</v>
      </c>
      <c r="AA88" s="124">
        <f>CN_Summary_fuelprice!AA88*(1-CN_Summary_taxrate!AA88)</f>
        <v>0</v>
      </c>
      <c r="AB88" s="124">
        <f>CN_Summary_fuelprice!AB88*(1-CN_Summary_taxrate!AB88)</f>
        <v>0</v>
      </c>
      <c r="AC88" s="124">
        <f>CN_Summary_fuelprice!AC88*(1-CN_Summary_taxrate!AC88)</f>
        <v>0</v>
      </c>
      <c r="AD88" s="124">
        <f>CN_Summary_fuelprice!AD88*(1-CN_Summary_taxrate!AD88)</f>
        <v>0</v>
      </c>
      <c r="AE88" s="124">
        <f>CN_Summary_fuelprice!AE88*(1-CN_Summary_taxrate!AE88)</f>
        <v>0</v>
      </c>
      <c r="AF88" s="124">
        <f>CN_Summary_fuelprice!AF88*(1-CN_Summary_taxrate!AF88)</f>
        <v>0</v>
      </c>
      <c r="AG88" s="124">
        <f>CN_Summary_fuelprice!AG88*(1-CN_Summary_taxrate!AG88)</f>
        <v>0</v>
      </c>
      <c r="AH88" s="124">
        <f>CN_Summary_fuelprice!AH88*(1-CN_Summary_taxrate!AH88)</f>
        <v>0</v>
      </c>
      <c r="AI88" s="124">
        <f>CN_Summary_fuelprice!AI88*(1-CN_Summary_taxrate!AI88)</f>
        <v>0</v>
      </c>
      <c r="AJ88" s="124">
        <f>CN_Summary_fuelprice!AJ88*(1-CN_Summary_taxrate!AJ88)</f>
        <v>0</v>
      </c>
      <c r="AK88" s="124">
        <f>CN_Summary_fuelprice!AK88*(1-CN_Summary_taxrate!AK88)</f>
        <v>0</v>
      </c>
      <c r="AL88" s="124">
        <f>CN_Summary_fuelprice!AL88*(1-CN_Summary_taxrate!AL88)</f>
        <v>0</v>
      </c>
      <c r="AM88" s="124">
        <f>CN_Summary_fuelprice!AM88*(1-CN_Summary_taxrate!AM88)</f>
        <v>0</v>
      </c>
      <c r="AN88" s="124">
        <f>CN_Summary_fuelprice!AN88*(1-CN_Summary_taxrate!AN88)</f>
        <v>0</v>
      </c>
      <c r="AO88" s="124">
        <f>CN_Summary_fuelprice!AO88*(1-CN_Summary_taxrate!AO88)</f>
        <v>0</v>
      </c>
      <c r="AP88" s="124">
        <f>CN_Summary_fuelprice!AP88*(1-CN_Summary_taxrate!AP88)</f>
        <v>0</v>
      </c>
      <c r="AQ88" s="124">
        <f>CN_Summary_fuelprice!AQ88*(1-CN_Summary_taxrate!AQ88)</f>
        <v>0</v>
      </c>
      <c r="AR88" s="124">
        <f>CN_Summary_fuelprice!AR88*(1-CN_Summary_taxrate!AR88)</f>
        <v>0</v>
      </c>
      <c r="AS88" s="124">
        <f>CN_Summary_fuelprice!AS88*(1-CN_Summary_taxrate!AS88)</f>
        <v>0</v>
      </c>
      <c r="AT88" s="124">
        <f>CN_Summary_fuelprice!AT88*(1-CN_Summary_taxrate!AT88)</f>
        <v>0</v>
      </c>
      <c r="AU88" s="124">
        <f>CN_Summary_fuelprice!AU88*(1-CN_Summary_taxrate!AU88)</f>
        <v>0</v>
      </c>
    </row>
    <row r="89" spans="1:47" ht="18.75" customHeight="1">
      <c r="A89" s="101" t="s">
        <v>3673</v>
      </c>
      <c r="B89" s="124">
        <f>CN_Summary_fuelprice!B89*(1-CN_Summary_taxrate!B89)</f>
        <v>0</v>
      </c>
      <c r="C89" s="124">
        <f>CN_Summary_fuelprice!C89*(1-CN_Summary_taxrate!C89)</f>
        <v>0</v>
      </c>
      <c r="D89" s="124">
        <f>CN_Summary_fuelprice!D89*(1-CN_Summary_taxrate!D89)</f>
        <v>0</v>
      </c>
      <c r="E89" s="124">
        <f>CN_Summary_fuelprice!E89*(1-CN_Summary_taxrate!E89)</f>
        <v>0</v>
      </c>
      <c r="F89" s="124">
        <f>CN_Summary_fuelprice!F89*(1-CN_Summary_taxrate!F89)</f>
        <v>0</v>
      </c>
      <c r="G89" s="124">
        <f>CN_Summary_fuelprice!G89*(1-CN_Summary_taxrate!G89)</f>
        <v>0</v>
      </c>
      <c r="H89" s="124">
        <f>CN_Summary_fuelprice!H89*(1-CN_Summary_taxrate!H89)</f>
        <v>0</v>
      </c>
      <c r="I89" s="124">
        <f>CN_Summary_fuelprice!I89*(1-CN_Summary_taxrate!I89)</f>
        <v>0</v>
      </c>
      <c r="J89" s="124">
        <f>CN_Summary_fuelprice!J89*(1-CN_Summary_taxrate!J89)</f>
        <v>0</v>
      </c>
      <c r="K89" s="124">
        <f>CN_Summary_fuelprice!K89*(1-CN_Summary_taxrate!K89)</f>
        <v>0</v>
      </c>
      <c r="L89" s="124">
        <f>CN_Summary_fuelprice!L89*(1-CN_Summary_taxrate!L89)</f>
        <v>0</v>
      </c>
      <c r="M89" s="124">
        <f>CN_Summary_fuelprice!M89*(1-CN_Summary_taxrate!M89)</f>
        <v>0</v>
      </c>
      <c r="N89" s="124">
        <f>CN_Summary_fuelprice!N89*(1-CN_Summary_taxrate!N89)</f>
        <v>0</v>
      </c>
      <c r="O89" s="124">
        <f>CN_Summary_fuelprice!O89*(1-CN_Summary_taxrate!O89)</f>
        <v>0</v>
      </c>
      <c r="P89" s="124">
        <f>CN_Summary_fuelprice!P89*(1-CN_Summary_taxrate!P89)</f>
        <v>0</v>
      </c>
      <c r="Q89" s="124">
        <f>CN_Summary_fuelprice!Q89*(1-CN_Summary_taxrate!Q89)</f>
        <v>0</v>
      </c>
      <c r="R89" s="124">
        <f>CN_Summary_fuelprice!R89*(1-CN_Summary_taxrate!R89)</f>
        <v>0</v>
      </c>
      <c r="S89" s="124">
        <f>CN_Summary_fuelprice!S89*(1-CN_Summary_taxrate!S89)</f>
        <v>0</v>
      </c>
      <c r="T89" s="124">
        <f>CN_Summary_fuelprice!T89*(1-CN_Summary_taxrate!T89)</f>
        <v>0</v>
      </c>
      <c r="U89" s="124">
        <f>CN_Summary_fuelprice!U89*(1-CN_Summary_taxrate!U89)</f>
        <v>0</v>
      </c>
      <c r="V89" s="124">
        <f>CN_Summary_fuelprice!V89*(1-CN_Summary_taxrate!V89)</f>
        <v>0</v>
      </c>
      <c r="W89" s="124">
        <f>CN_Summary_fuelprice!W89*(1-CN_Summary_taxrate!W89)</f>
        <v>0</v>
      </c>
      <c r="X89" s="124">
        <f>CN_Summary_fuelprice!X89*(1-CN_Summary_taxrate!X89)</f>
        <v>0</v>
      </c>
      <c r="Y89" s="124">
        <f>CN_Summary_fuelprice!Y89*(1-CN_Summary_taxrate!Y89)</f>
        <v>0</v>
      </c>
      <c r="Z89" s="124">
        <f>CN_Summary_fuelprice!Z89*(1-CN_Summary_taxrate!Z89)</f>
        <v>0</v>
      </c>
      <c r="AA89" s="124">
        <f>CN_Summary_fuelprice!AA89*(1-CN_Summary_taxrate!AA89)</f>
        <v>0</v>
      </c>
      <c r="AB89" s="124">
        <f>CN_Summary_fuelprice!AB89*(1-CN_Summary_taxrate!AB89)</f>
        <v>0</v>
      </c>
      <c r="AC89" s="124">
        <f>CN_Summary_fuelprice!AC89*(1-CN_Summary_taxrate!AC89)</f>
        <v>0</v>
      </c>
      <c r="AD89" s="124">
        <f>CN_Summary_fuelprice!AD89*(1-CN_Summary_taxrate!AD89)</f>
        <v>0</v>
      </c>
      <c r="AE89" s="124">
        <f>CN_Summary_fuelprice!AE89*(1-CN_Summary_taxrate!AE89)</f>
        <v>0</v>
      </c>
      <c r="AF89" s="124">
        <f>CN_Summary_fuelprice!AF89*(1-CN_Summary_taxrate!AF89)</f>
        <v>0</v>
      </c>
      <c r="AG89" s="124">
        <f>CN_Summary_fuelprice!AG89*(1-CN_Summary_taxrate!AG89)</f>
        <v>0</v>
      </c>
      <c r="AH89" s="124">
        <f>CN_Summary_fuelprice!AH89*(1-CN_Summary_taxrate!AH89)</f>
        <v>0</v>
      </c>
      <c r="AI89" s="124">
        <f>CN_Summary_fuelprice!AI89*(1-CN_Summary_taxrate!AI89)</f>
        <v>0</v>
      </c>
      <c r="AJ89" s="124">
        <f>CN_Summary_fuelprice!AJ89*(1-CN_Summary_taxrate!AJ89)</f>
        <v>0</v>
      </c>
      <c r="AK89" s="124">
        <f>CN_Summary_fuelprice!AK89*(1-CN_Summary_taxrate!AK89)</f>
        <v>0</v>
      </c>
      <c r="AL89" s="124">
        <f>CN_Summary_fuelprice!AL89*(1-CN_Summary_taxrate!AL89)</f>
        <v>0</v>
      </c>
      <c r="AM89" s="124">
        <f>CN_Summary_fuelprice!AM89*(1-CN_Summary_taxrate!AM89)</f>
        <v>0</v>
      </c>
      <c r="AN89" s="124">
        <f>CN_Summary_fuelprice!AN89*(1-CN_Summary_taxrate!AN89)</f>
        <v>0</v>
      </c>
      <c r="AO89" s="124">
        <f>CN_Summary_fuelprice!AO89*(1-CN_Summary_taxrate!AO89)</f>
        <v>0</v>
      </c>
      <c r="AP89" s="124">
        <f>CN_Summary_fuelprice!AP89*(1-CN_Summary_taxrate!AP89)</f>
        <v>0</v>
      </c>
      <c r="AQ89" s="124">
        <f>CN_Summary_fuelprice!AQ89*(1-CN_Summary_taxrate!AQ89)</f>
        <v>0</v>
      </c>
      <c r="AR89" s="124">
        <f>CN_Summary_fuelprice!AR89*(1-CN_Summary_taxrate!AR89)</f>
        <v>0</v>
      </c>
      <c r="AS89" s="124">
        <f>CN_Summary_fuelprice!AS89*(1-CN_Summary_taxrate!AS89)</f>
        <v>0</v>
      </c>
      <c r="AT89" s="124">
        <f>CN_Summary_fuelprice!AT89*(1-CN_Summary_taxrate!AT89)</f>
        <v>0</v>
      </c>
      <c r="AU89" s="124">
        <f>CN_Summary_fuelprice!AU89*(1-CN_Summary_taxrate!AU89)</f>
        <v>0</v>
      </c>
    </row>
    <row r="90" spans="1:47" ht="18.75" customHeight="1">
      <c r="A90" s="101" t="s">
        <v>3674</v>
      </c>
      <c r="B90" s="124">
        <f>CN_Summary_fuelprice!B90*(1-CN_Summary_taxrate!B90)</f>
        <v>0</v>
      </c>
      <c r="C90" s="124">
        <f>CN_Summary_fuelprice!C90*(1-CN_Summary_taxrate!C90)</f>
        <v>0</v>
      </c>
      <c r="D90" s="124">
        <f>CN_Summary_fuelprice!D90*(1-CN_Summary_taxrate!D90)</f>
        <v>0</v>
      </c>
      <c r="E90" s="124">
        <f>CN_Summary_fuelprice!E90*(1-CN_Summary_taxrate!E90)</f>
        <v>0</v>
      </c>
      <c r="F90" s="124">
        <f>CN_Summary_fuelprice!F90*(1-CN_Summary_taxrate!F90)</f>
        <v>0</v>
      </c>
      <c r="G90" s="124">
        <f>CN_Summary_fuelprice!G90*(1-CN_Summary_taxrate!G90)</f>
        <v>0</v>
      </c>
      <c r="H90" s="124">
        <f>CN_Summary_fuelprice!H90*(1-CN_Summary_taxrate!H90)</f>
        <v>0</v>
      </c>
      <c r="I90" s="124">
        <f>CN_Summary_fuelprice!I90*(1-CN_Summary_taxrate!I90)</f>
        <v>0</v>
      </c>
      <c r="J90" s="124">
        <f>CN_Summary_fuelprice!J90*(1-CN_Summary_taxrate!J90)</f>
        <v>0</v>
      </c>
      <c r="K90" s="124">
        <f>CN_Summary_fuelprice!K90*(1-CN_Summary_taxrate!K90)</f>
        <v>0</v>
      </c>
      <c r="L90" s="124">
        <f>CN_Summary_fuelprice!L90*(1-CN_Summary_taxrate!L90)</f>
        <v>0</v>
      </c>
      <c r="M90" s="124">
        <f>CN_Summary_fuelprice!M90*(1-CN_Summary_taxrate!M90)</f>
        <v>0</v>
      </c>
      <c r="N90" s="124">
        <f>CN_Summary_fuelprice!N90*(1-CN_Summary_taxrate!N90)</f>
        <v>0</v>
      </c>
      <c r="O90" s="124">
        <f>CN_Summary_fuelprice!O90*(1-CN_Summary_taxrate!O90)</f>
        <v>0</v>
      </c>
      <c r="P90" s="124">
        <f>CN_Summary_fuelprice!P90*(1-CN_Summary_taxrate!P90)</f>
        <v>0</v>
      </c>
      <c r="Q90" s="124">
        <f>CN_Summary_fuelprice!Q90*(1-CN_Summary_taxrate!Q90)</f>
        <v>0</v>
      </c>
      <c r="R90" s="124">
        <f>CN_Summary_fuelprice!R90*(1-CN_Summary_taxrate!R90)</f>
        <v>0</v>
      </c>
      <c r="S90" s="124">
        <f>CN_Summary_fuelprice!S90*(1-CN_Summary_taxrate!S90)</f>
        <v>0</v>
      </c>
      <c r="T90" s="124">
        <f>CN_Summary_fuelprice!T90*(1-CN_Summary_taxrate!T90)</f>
        <v>0</v>
      </c>
      <c r="U90" s="124">
        <f>CN_Summary_fuelprice!U90*(1-CN_Summary_taxrate!U90)</f>
        <v>0</v>
      </c>
      <c r="V90" s="124">
        <f>CN_Summary_fuelprice!V90*(1-CN_Summary_taxrate!V90)</f>
        <v>0</v>
      </c>
      <c r="W90" s="124">
        <f>CN_Summary_fuelprice!W90*(1-CN_Summary_taxrate!W90)</f>
        <v>0</v>
      </c>
      <c r="X90" s="124">
        <f>CN_Summary_fuelprice!X90*(1-CN_Summary_taxrate!X90)</f>
        <v>0</v>
      </c>
      <c r="Y90" s="124">
        <f>CN_Summary_fuelprice!Y90*(1-CN_Summary_taxrate!Y90)</f>
        <v>0</v>
      </c>
      <c r="Z90" s="124">
        <f>CN_Summary_fuelprice!Z90*(1-CN_Summary_taxrate!Z90)</f>
        <v>0</v>
      </c>
      <c r="AA90" s="124">
        <f>CN_Summary_fuelprice!AA90*(1-CN_Summary_taxrate!AA90)</f>
        <v>0</v>
      </c>
      <c r="AB90" s="124">
        <f>CN_Summary_fuelprice!AB90*(1-CN_Summary_taxrate!AB90)</f>
        <v>0</v>
      </c>
      <c r="AC90" s="124">
        <f>CN_Summary_fuelprice!AC90*(1-CN_Summary_taxrate!AC90)</f>
        <v>0</v>
      </c>
      <c r="AD90" s="124">
        <f>CN_Summary_fuelprice!AD90*(1-CN_Summary_taxrate!AD90)</f>
        <v>0</v>
      </c>
      <c r="AE90" s="124">
        <f>CN_Summary_fuelprice!AE90*(1-CN_Summary_taxrate!AE90)</f>
        <v>0</v>
      </c>
      <c r="AF90" s="124">
        <f>CN_Summary_fuelprice!AF90*(1-CN_Summary_taxrate!AF90)</f>
        <v>0</v>
      </c>
      <c r="AG90" s="124">
        <f>CN_Summary_fuelprice!AG90*(1-CN_Summary_taxrate!AG90)</f>
        <v>0</v>
      </c>
      <c r="AH90" s="124">
        <f>CN_Summary_fuelprice!AH90*(1-CN_Summary_taxrate!AH90)</f>
        <v>0</v>
      </c>
      <c r="AI90" s="124">
        <f>CN_Summary_fuelprice!AI90*(1-CN_Summary_taxrate!AI90)</f>
        <v>0</v>
      </c>
      <c r="AJ90" s="124">
        <f>CN_Summary_fuelprice!AJ90*(1-CN_Summary_taxrate!AJ90)</f>
        <v>0</v>
      </c>
      <c r="AK90" s="124">
        <f>CN_Summary_fuelprice!AK90*(1-CN_Summary_taxrate!AK90)</f>
        <v>0</v>
      </c>
      <c r="AL90" s="124">
        <f>CN_Summary_fuelprice!AL90*(1-CN_Summary_taxrate!AL90)</f>
        <v>0</v>
      </c>
      <c r="AM90" s="124">
        <f>CN_Summary_fuelprice!AM90*(1-CN_Summary_taxrate!AM90)</f>
        <v>0</v>
      </c>
      <c r="AN90" s="124">
        <f>CN_Summary_fuelprice!AN90*(1-CN_Summary_taxrate!AN90)</f>
        <v>0</v>
      </c>
      <c r="AO90" s="124">
        <f>CN_Summary_fuelprice!AO90*(1-CN_Summary_taxrate!AO90)</f>
        <v>0</v>
      </c>
      <c r="AP90" s="124">
        <f>CN_Summary_fuelprice!AP90*(1-CN_Summary_taxrate!AP90)</f>
        <v>0</v>
      </c>
      <c r="AQ90" s="124">
        <f>CN_Summary_fuelprice!AQ90*(1-CN_Summary_taxrate!AQ90)</f>
        <v>0</v>
      </c>
      <c r="AR90" s="124">
        <f>CN_Summary_fuelprice!AR90*(1-CN_Summary_taxrate!AR90)</f>
        <v>0</v>
      </c>
      <c r="AS90" s="124">
        <f>CN_Summary_fuelprice!AS90*(1-CN_Summary_taxrate!AS90)</f>
        <v>0</v>
      </c>
      <c r="AT90" s="124">
        <f>CN_Summary_fuelprice!AT90*(1-CN_Summary_taxrate!AT90)</f>
        <v>0</v>
      </c>
      <c r="AU90" s="124">
        <f>CN_Summary_fuelprice!AU90*(1-CN_Summary_taxrate!AU90)</f>
        <v>0</v>
      </c>
    </row>
    <row r="91" spans="1:47" ht="18.75" customHeight="1">
      <c r="A91" s="101" t="s">
        <v>3675</v>
      </c>
      <c r="B91" s="124">
        <f>CN_Summary_fuelprice!B91*(1-CN_Summary_taxrate!B91)</f>
        <v>0</v>
      </c>
      <c r="C91" s="124">
        <f>CN_Summary_fuelprice!C91*(1-CN_Summary_taxrate!C91)</f>
        <v>0</v>
      </c>
      <c r="D91" s="124">
        <f>CN_Summary_fuelprice!D91*(1-CN_Summary_taxrate!D91)</f>
        <v>0</v>
      </c>
      <c r="E91" s="124">
        <f>CN_Summary_fuelprice!E91*(1-CN_Summary_taxrate!E91)</f>
        <v>0</v>
      </c>
      <c r="F91" s="124">
        <f>CN_Summary_fuelprice!F91*(1-CN_Summary_taxrate!F91)</f>
        <v>0</v>
      </c>
      <c r="G91" s="124">
        <f>CN_Summary_fuelprice!G91*(1-CN_Summary_taxrate!G91)</f>
        <v>0</v>
      </c>
      <c r="H91" s="124">
        <f>CN_Summary_fuelprice!H91*(1-CN_Summary_taxrate!H91)</f>
        <v>0</v>
      </c>
      <c r="I91" s="124">
        <f>CN_Summary_fuelprice!I91*(1-CN_Summary_taxrate!I91)</f>
        <v>0</v>
      </c>
      <c r="J91" s="124">
        <f>CN_Summary_fuelprice!J91*(1-CN_Summary_taxrate!J91)</f>
        <v>0</v>
      </c>
      <c r="K91" s="124">
        <f>CN_Summary_fuelprice!K91*(1-CN_Summary_taxrate!K91)</f>
        <v>0</v>
      </c>
      <c r="L91" s="124">
        <f>CN_Summary_fuelprice!L91*(1-CN_Summary_taxrate!L91)</f>
        <v>0</v>
      </c>
      <c r="M91" s="124">
        <f>CN_Summary_fuelprice!M91*(1-CN_Summary_taxrate!M91)</f>
        <v>0</v>
      </c>
      <c r="N91" s="124">
        <f>CN_Summary_fuelprice!N91*(1-CN_Summary_taxrate!N91)</f>
        <v>0</v>
      </c>
      <c r="O91" s="124">
        <f>CN_Summary_fuelprice!O91*(1-CN_Summary_taxrate!O91)</f>
        <v>0</v>
      </c>
      <c r="P91" s="124">
        <f>CN_Summary_fuelprice!P91*(1-CN_Summary_taxrate!P91)</f>
        <v>0</v>
      </c>
      <c r="Q91" s="124">
        <f>CN_Summary_fuelprice!Q91*(1-CN_Summary_taxrate!Q91)</f>
        <v>0</v>
      </c>
      <c r="R91" s="124">
        <f>CN_Summary_fuelprice!R91*(1-CN_Summary_taxrate!R91)</f>
        <v>0</v>
      </c>
      <c r="S91" s="124">
        <f>CN_Summary_fuelprice!S91*(1-CN_Summary_taxrate!S91)</f>
        <v>0</v>
      </c>
      <c r="T91" s="124">
        <f>CN_Summary_fuelprice!T91*(1-CN_Summary_taxrate!T91)</f>
        <v>0</v>
      </c>
      <c r="U91" s="124">
        <f>CN_Summary_fuelprice!U91*(1-CN_Summary_taxrate!U91)</f>
        <v>0</v>
      </c>
      <c r="V91" s="124">
        <f>CN_Summary_fuelprice!V91*(1-CN_Summary_taxrate!V91)</f>
        <v>0</v>
      </c>
      <c r="W91" s="124">
        <f>CN_Summary_fuelprice!W91*(1-CN_Summary_taxrate!W91)</f>
        <v>0</v>
      </c>
      <c r="X91" s="124">
        <f>CN_Summary_fuelprice!X91*(1-CN_Summary_taxrate!X91)</f>
        <v>0</v>
      </c>
      <c r="Y91" s="124">
        <f>CN_Summary_fuelprice!Y91*(1-CN_Summary_taxrate!Y91)</f>
        <v>0</v>
      </c>
      <c r="Z91" s="124">
        <f>CN_Summary_fuelprice!Z91*(1-CN_Summary_taxrate!Z91)</f>
        <v>0</v>
      </c>
      <c r="AA91" s="124">
        <f>CN_Summary_fuelprice!AA91*(1-CN_Summary_taxrate!AA91)</f>
        <v>0</v>
      </c>
      <c r="AB91" s="124">
        <f>CN_Summary_fuelprice!AB91*(1-CN_Summary_taxrate!AB91)</f>
        <v>0</v>
      </c>
      <c r="AC91" s="124">
        <f>CN_Summary_fuelprice!AC91*(1-CN_Summary_taxrate!AC91)</f>
        <v>0</v>
      </c>
      <c r="AD91" s="124">
        <f>CN_Summary_fuelprice!AD91*(1-CN_Summary_taxrate!AD91)</f>
        <v>0</v>
      </c>
      <c r="AE91" s="124">
        <f>CN_Summary_fuelprice!AE91*(1-CN_Summary_taxrate!AE91)</f>
        <v>0</v>
      </c>
      <c r="AF91" s="124">
        <f>CN_Summary_fuelprice!AF91*(1-CN_Summary_taxrate!AF91)</f>
        <v>0</v>
      </c>
      <c r="AG91" s="124">
        <f>CN_Summary_fuelprice!AG91*(1-CN_Summary_taxrate!AG91)</f>
        <v>0</v>
      </c>
      <c r="AH91" s="124">
        <f>CN_Summary_fuelprice!AH91*(1-CN_Summary_taxrate!AH91)</f>
        <v>0</v>
      </c>
      <c r="AI91" s="124">
        <f>CN_Summary_fuelprice!AI91*(1-CN_Summary_taxrate!AI91)</f>
        <v>0</v>
      </c>
      <c r="AJ91" s="124">
        <f>CN_Summary_fuelprice!AJ91*(1-CN_Summary_taxrate!AJ91)</f>
        <v>0</v>
      </c>
      <c r="AK91" s="124">
        <f>CN_Summary_fuelprice!AK91*(1-CN_Summary_taxrate!AK91)</f>
        <v>0</v>
      </c>
      <c r="AL91" s="124">
        <f>CN_Summary_fuelprice!AL91*(1-CN_Summary_taxrate!AL91)</f>
        <v>0</v>
      </c>
      <c r="AM91" s="124">
        <f>CN_Summary_fuelprice!AM91*(1-CN_Summary_taxrate!AM91)</f>
        <v>0</v>
      </c>
      <c r="AN91" s="124">
        <f>CN_Summary_fuelprice!AN91*(1-CN_Summary_taxrate!AN91)</f>
        <v>0</v>
      </c>
      <c r="AO91" s="124">
        <f>CN_Summary_fuelprice!AO91*(1-CN_Summary_taxrate!AO91)</f>
        <v>0</v>
      </c>
      <c r="AP91" s="124">
        <f>CN_Summary_fuelprice!AP91*(1-CN_Summary_taxrate!AP91)</f>
        <v>0</v>
      </c>
      <c r="AQ91" s="124">
        <f>CN_Summary_fuelprice!AQ91*(1-CN_Summary_taxrate!AQ91)</f>
        <v>0</v>
      </c>
      <c r="AR91" s="124">
        <f>CN_Summary_fuelprice!AR91*(1-CN_Summary_taxrate!AR91)</f>
        <v>0</v>
      </c>
      <c r="AS91" s="124">
        <f>CN_Summary_fuelprice!AS91*(1-CN_Summary_taxrate!AS91)</f>
        <v>0</v>
      </c>
      <c r="AT91" s="124">
        <f>CN_Summary_fuelprice!AT91*(1-CN_Summary_taxrate!AT91)</f>
        <v>0</v>
      </c>
      <c r="AU91" s="124">
        <f>CN_Summary_fuelprice!AU91*(1-CN_Summary_taxrate!AU91)</f>
        <v>0</v>
      </c>
    </row>
    <row r="92" spans="1:47" s="103" customFormat="1" ht="18.75" customHeight="1">
      <c r="A92" s="102" t="s">
        <v>3683</v>
      </c>
      <c r="B92" s="102"/>
      <c r="C92" s="102"/>
      <c r="D92" s="102"/>
      <c r="E92" s="102"/>
      <c r="F92" s="102"/>
      <c r="I92" s="102"/>
      <c r="L92" s="102"/>
      <c r="O92" s="102"/>
      <c r="R92" s="102"/>
      <c r="U92" s="102"/>
      <c r="X92" s="102"/>
      <c r="AA92" s="102"/>
      <c r="AD92" s="102"/>
      <c r="AG92" s="102"/>
      <c r="AJ92" s="102"/>
      <c r="AM92" s="102"/>
      <c r="AP92" s="102"/>
      <c r="AS92" s="102"/>
    </row>
    <row r="93" spans="1:47" ht="18.75" customHeight="1">
      <c r="A93" s="105" t="s">
        <v>3697</v>
      </c>
      <c r="B93" s="101">
        <v>2015</v>
      </c>
      <c r="C93" s="101">
        <v>2016</v>
      </c>
      <c r="D93" s="101">
        <v>2017</v>
      </c>
      <c r="E93" s="101">
        <v>2018</v>
      </c>
      <c r="F93" s="101">
        <v>2019</v>
      </c>
      <c r="G93" s="101">
        <v>2020</v>
      </c>
      <c r="H93" s="101">
        <v>2021</v>
      </c>
      <c r="I93" s="101">
        <v>2022</v>
      </c>
      <c r="J93" s="101">
        <v>2023</v>
      </c>
      <c r="K93" s="101">
        <v>2024</v>
      </c>
      <c r="L93" s="101">
        <v>2025</v>
      </c>
      <c r="M93" s="101">
        <v>2026</v>
      </c>
      <c r="N93" s="101">
        <v>2027</v>
      </c>
      <c r="O93" s="101">
        <v>2028</v>
      </c>
      <c r="P93" s="101">
        <v>2029</v>
      </c>
      <c r="Q93" s="101">
        <v>2030</v>
      </c>
      <c r="R93" s="101">
        <v>2031</v>
      </c>
      <c r="S93" s="101">
        <v>2032</v>
      </c>
      <c r="T93" s="101">
        <v>2033</v>
      </c>
      <c r="U93" s="101">
        <v>2034</v>
      </c>
      <c r="V93" s="101">
        <v>2035</v>
      </c>
      <c r="W93" s="101">
        <v>2036</v>
      </c>
      <c r="X93" s="101">
        <v>2037</v>
      </c>
      <c r="Y93" s="101">
        <v>2038</v>
      </c>
      <c r="Z93" s="101">
        <v>2039</v>
      </c>
      <c r="AA93" s="101">
        <v>2040</v>
      </c>
      <c r="AB93" s="101">
        <v>2041</v>
      </c>
      <c r="AC93" s="101">
        <v>2042</v>
      </c>
      <c r="AD93" s="101">
        <v>2043</v>
      </c>
      <c r="AE93" s="101">
        <v>2044</v>
      </c>
      <c r="AF93" s="101">
        <v>2045</v>
      </c>
      <c r="AG93" s="101">
        <v>2046</v>
      </c>
      <c r="AH93" s="101">
        <v>2047</v>
      </c>
      <c r="AI93" s="101">
        <v>2048</v>
      </c>
      <c r="AJ93" s="101">
        <v>2049</v>
      </c>
      <c r="AK93" s="101">
        <v>2050</v>
      </c>
      <c r="AL93" s="101">
        <v>2051</v>
      </c>
      <c r="AM93" s="101">
        <v>2052</v>
      </c>
      <c r="AN93" s="101">
        <v>2053</v>
      </c>
      <c r="AO93" s="101">
        <v>2054</v>
      </c>
      <c r="AP93" s="101">
        <v>2055</v>
      </c>
      <c r="AQ93" s="101">
        <v>2056</v>
      </c>
      <c r="AR93" s="101">
        <v>2057</v>
      </c>
      <c r="AS93" s="101">
        <v>2058</v>
      </c>
      <c r="AT93" s="101">
        <v>2059</v>
      </c>
      <c r="AU93" s="101">
        <v>2060</v>
      </c>
    </row>
    <row r="94" spans="1:47" ht="18.75" customHeight="1">
      <c r="A94" s="101" t="s">
        <v>3668</v>
      </c>
      <c r="B94" s="124">
        <f>CN_Summary_fuelprice!B94*(1-CN_Summary_taxrate!B94)</f>
        <v>0</v>
      </c>
      <c r="C94" s="124">
        <f>CN_Summary_fuelprice!C94*(1-CN_Summary_taxrate!C94)</f>
        <v>0</v>
      </c>
      <c r="D94" s="124">
        <f>CN_Summary_fuelprice!D94*(1-CN_Summary_taxrate!D94)</f>
        <v>0</v>
      </c>
      <c r="E94" s="124">
        <f>CN_Summary_fuelprice!E94*(1-CN_Summary_taxrate!E94)</f>
        <v>1.8657830940214759E-5</v>
      </c>
      <c r="F94" s="124">
        <f>CN_Summary_fuelprice!F94*(1-CN_Summary_taxrate!F94)</f>
        <v>1.6685429630014623E-5</v>
      </c>
      <c r="G94" s="124">
        <f>CN_Summary_fuelprice!G94*(1-CN_Summary_taxrate!G94)</f>
        <v>4.7795409311549851E-6</v>
      </c>
      <c r="H94" s="124">
        <f>CN_Summary_fuelprice!H94*(1-CN_Summary_taxrate!H94)</f>
        <v>6.5315201251620773E-6</v>
      </c>
      <c r="I94" s="124">
        <f>CN_Summary_fuelprice!I94*(1-CN_Summary_taxrate!I94)</f>
        <v>7.1520979535258984E-6</v>
      </c>
      <c r="J94" s="124">
        <f>CN_Summary_fuelprice!J94*(1-CN_Summary_taxrate!J94)</f>
        <v>7.8984505585684153E-6</v>
      </c>
      <c r="K94" s="124">
        <f>CN_Summary_fuelprice!K94*(1-CN_Summary_taxrate!K94)</f>
        <v>8.5319290748572463E-6</v>
      </c>
      <c r="L94" s="124">
        <f>CN_Summary_fuelprice!L94*(1-CN_Summary_taxrate!L94)</f>
        <v>8.9192648508369021E-6</v>
      </c>
      <c r="M94" s="124">
        <f>CN_Summary_fuelprice!M94*(1-CN_Summary_taxrate!M94)</f>
        <v>9.0806589490785464E-6</v>
      </c>
      <c r="N94" s="124">
        <f>CN_Summary_fuelprice!N94*(1-CN_Summary_taxrate!N94)</f>
        <v>9.3575761053307215E-6</v>
      </c>
      <c r="O94" s="124">
        <f>CN_Summary_fuelprice!O94*(1-CN_Summary_taxrate!O94)</f>
        <v>9.743635413028649E-6</v>
      </c>
      <c r="P94" s="124">
        <f>CN_Summary_fuelprice!P94*(1-CN_Summary_taxrate!P94)</f>
        <v>9.9509874179501945E-6</v>
      </c>
      <c r="Q94" s="124">
        <f>CN_Summary_fuelprice!Q94*(1-CN_Summary_taxrate!Q94)</f>
        <v>1.0179136892272247E-5</v>
      </c>
      <c r="R94" s="124">
        <f>CN_Summary_fuelprice!R94*(1-CN_Summary_taxrate!R94)</f>
        <v>1.0488326145796487E-5</v>
      </c>
      <c r="S94" s="124">
        <f>CN_Summary_fuelprice!S94*(1-CN_Summary_taxrate!S94)</f>
        <v>1.0665244240005667E-5</v>
      </c>
      <c r="T94" s="124">
        <f>CN_Summary_fuelprice!T94*(1-CN_Summary_taxrate!T94)</f>
        <v>1.0907824380062181E-5</v>
      </c>
      <c r="U94" s="124">
        <f>CN_Summary_fuelprice!U94*(1-CN_Summary_taxrate!U94)</f>
        <v>1.1070020100342246E-5</v>
      </c>
      <c r="V94" s="124">
        <f>CN_Summary_fuelprice!V94*(1-CN_Summary_taxrate!V94)</f>
        <v>1.1175820282349678E-5</v>
      </c>
      <c r="W94" s="124">
        <f>CN_Summary_fuelprice!W94*(1-CN_Summary_taxrate!W94)</f>
        <v>1.1114247186895087E-5</v>
      </c>
      <c r="X94" s="124">
        <f>CN_Summary_fuelprice!X94*(1-CN_Summary_taxrate!X94)</f>
        <v>1.1089006105522809E-5</v>
      </c>
      <c r="Y94" s="124">
        <f>CN_Summary_fuelprice!Y94*(1-CN_Summary_taxrate!Y94)</f>
        <v>1.1265205686321292E-5</v>
      </c>
      <c r="Z94" s="124">
        <f>CN_Summary_fuelprice!Z94*(1-CN_Summary_taxrate!Z94)</f>
        <v>1.1449681241301622E-5</v>
      </c>
      <c r="AA94" s="124">
        <f>CN_Summary_fuelprice!AA94*(1-CN_Summary_taxrate!AA94)</f>
        <v>1.1396470072264397E-5</v>
      </c>
      <c r="AB94" s="124">
        <f>CN_Summary_fuelprice!AB94*(1-CN_Summary_taxrate!AB94)</f>
        <v>1.172023112458723E-5</v>
      </c>
      <c r="AC94" s="124">
        <f>CN_Summary_fuelprice!AC94*(1-CN_Summary_taxrate!AC94)</f>
        <v>1.1859658110998353E-5</v>
      </c>
      <c r="AD94" s="124">
        <f>CN_Summary_fuelprice!AD94*(1-CN_Summary_taxrate!AD94)</f>
        <v>1.1967419106163761E-5</v>
      </c>
      <c r="AE94" s="124">
        <f>CN_Summary_fuelprice!AE94*(1-CN_Summary_taxrate!AE94)</f>
        <v>1.211488137369756E-5</v>
      </c>
      <c r="AF94" s="124">
        <f>CN_Summary_fuelprice!AF94*(1-CN_Summary_taxrate!AF94)</f>
        <v>1.2308652280147401E-5</v>
      </c>
      <c r="AG94" s="124">
        <f>CN_Summary_fuelprice!AG94*(1-CN_Summary_taxrate!AG94)</f>
        <v>1.2521486504717506E-5</v>
      </c>
      <c r="AH94" s="124">
        <f>CN_Summary_fuelprice!AH94*(1-CN_Summary_taxrate!AH94)</f>
        <v>1.2656723182731553E-5</v>
      </c>
      <c r="AI94" s="124">
        <f>CN_Summary_fuelprice!AI94*(1-CN_Summary_taxrate!AI94)</f>
        <v>1.2760488666192216E-5</v>
      </c>
      <c r="AJ94" s="124">
        <f>CN_Summary_fuelprice!AJ94*(1-CN_Summary_taxrate!AJ94)</f>
        <v>1.282273519254896E-5</v>
      </c>
      <c r="AK94" s="124">
        <f>CN_Summary_fuelprice!AK94*(1-CN_Summary_taxrate!AK94)</f>
        <v>1.2977843869945811E-5</v>
      </c>
      <c r="AL94" s="124">
        <f>CN_Summary_fuelprice!AL94*(1-CN_Summary_taxrate!AL94)</f>
        <v>1.319903123727182E-5</v>
      </c>
      <c r="AM94" s="124">
        <f>CN_Summary_fuelprice!AM94*(1-CN_Summary_taxrate!AM94)</f>
        <v>1.3322939732415203E-5</v>
      </c>
      <c r="AN94" s="124">
        <f>CN_Summary_fuelprice!AN94*(1-CN_Summary_taxrate!AN94)</f>
        <v>1.34701096837049E-5</v>
      </c>
      <c r="AO94" s="124">
        <f>CN_Summary_fuelprice!AO94*(1-CN_Summary_taxrate!AO94)</f>
        <v>1.3616330980915548E-5</v>
      </c>
      <c r="AP94" s="124">
        <f>CN_Summary_fuelprice!AP94*(1-CN_Summary_taxrate!AP94)</f>
        <v>1.3753351626548779E-5</v>
      </c>
      <c r="AQ94" s="124">
        <f>CN_Summary_fuelprice!AQ94*(1-CN_Summary_taxrate!AQ94)</f>
        <v>1.3885112031570237E-5</v>
      </c>
      <c r="AR94" s="124">
        <f>CN_Summary_fuelprice!AR94*(1-CN_Summary_taxrate!AR94)</f>
        <v>1.4021214602513853E-5</v>
      </c>
      <c r="AS94" s="124">
        <f>CN_Summary_fuelprice!AS94*(1-CN_Summary_taxrate!AS94)</f>
        <v>1.4171126574985104E-5</v>
      </c>
      <c r="AT94" s="124">
        <f>CN_Summary_fuelprice!AT94*(1-CN_Summary_taxrate!AT94)</f>
        <v>1.4325713674187593E-5</v>
      </c>
      <c r="AU94" s="124">
        <f>CN_Summary_fuelprice!AU94*(1-CN_Summary_taxrate!AU94)</f>
        <v>1.447843682961328E-5</v>
      </c>
    </row>
    <row r="95" spans="1:47" ht="18.75" customHeight="1">
      <c r="A95" s="101" t="s">
        <v>3669</v>
      </c>
      <c r="B95" s="124">
        <f>CN_Summary_fuelprice!B95*(1-CN_Summary_taxrate!B95)</f>
        <v>0</v>
      </c>
      <c r="C95" s="124">
        <f>CN_Summary_fuelprice!C95*(1-CN_Summary_taxrate!C95)</f>
        <v>0</v>
      </c>
      <c r="D95" s="124">
        <f>CN_Summary_fuelprice!D95*(1-CN_Summary_taxrate!D95)</f>
        <v>0</v>
      </c>
      <c r="E95" s="124">
        <f>CN_Summary_fuelprice!E95*(1-CN_Summary_taxrate!E95)</f>
        <v>0</v>
      </c>
      <c r="F95" s="124">
        <f>CN_Summary_fuelprice!F95*(1-CN_Summary_taxrate!F95)</f>
        <v>0</v>
      </c>
      <c r="G95" s="124">
        <f>CN_Summary_fuelprice!G95*(1-CN_Summary_taxrate!G95)</f>
        <v>0</v>
      </c>
      <c r="H95" s="124">
        <f>CN_Summary_fuelprice!H95*(1-CN_Summary_taxrate!H95)</f>
        <v>0</v>
      </c>
      <c r="I95" s="124">
        <f>CN_Summary_fuelprice!I95*(1-CN_Summary_taxrate!I95)</f>
        <v>0</v>
      </c>
      <c r="J95" s="124">
        <f>CN_Summary_fuelprice!J95*(1-CN_Summary_taxrate!J95)</f>
        <v>0</v>
      </c>
      <c r="K95" s="124">
        <f>CN_Summary_fuelprice!K95*(1-CN_Summary_taxrate!K95)</f>
        <v>0</v>
      </c>
      <c r="L95" s="124">
        <f>CN_Summary_fuelprice!L95*(1-CN_Summary_taxrate!L95)</f>
        <v>0</v>
      </c>
      <c r="M95" s="124">
        <f>CN_Summary_fuelprice!M95*(1-CN_Summary_taxrate!M95)</f>
        <v>0</v>
      </c>
      <c r="N95" s="124">
        <f>CN_Summary_fuelprice!N95*(1-CN_Summary_taxrate!N95)</f>
        <v>0</v>
      </c>
      <c r="O95" s="124">
        <f>CN_Summary_fuelprice!O95*(1-CN_Summary_taxrate!O95)</f>
        <v>0</v>
      </c>
      <c r="P95" s="124">
        <f>CN_Summary_fuelprice!P95*(1-CN_Summary_taxrate!P95)</f>
        <v>0</v>
      </c>
      <c r="Q95" s="124">
        <f>CN_Summary_fuelprice!Q95*(1-CN_Summary_taxrate!Q95)</f>
        <v>0</v>
      </c>
      <c r="R95" s="124">
        <f>CN_Summary_fuelprice!R95*(1-CN_Summary_taxrate!R95)</f>
        <v>0</v>
      </c>
      <c r="S95" s="124">
        <f>CN_Summary_fuelprice!S95*(1-CN_Summary_taxrate!S95)</f>
        <v>0</v>
      </c>
      <c r="T95" s="124">
        <f>CN_Summary_fuelprice!T95*(1-CN_Summary_taxrate!T95)</f>
        <v>0</v>
      </c>
      <c r="U95" s="124">
        <f>CN_Summary_fuelprice!U95*(1-CN_Summary_taxrate!U95)</f>
        <v>0</v>
      </c>
      <c r="V95" s="124">
        <f>CN_Summary_fuelprice!V95*(1-CN_Summary_taxrate!V95)</f>
        <v>0</v>
      </c>
      <c r="W95" s="124">
        <f>CN_Summary_fuelprice!W95*(1-CN_Summary_taxrate!W95)</f>
        <v>0</v>
      </c>
      <c r="X95" s="124">
        <f>CN_Summary_fuelprice!X95*(1-CN_Summary_taxrate!X95)</f>
        <v>0</v>
      </c>
      <c r="Y95" s="124">
        <f>CN_Summary_fuelprice!Y95*(1-CN_Summary_taxrate!Y95)</f>
        <v>0</v>
      </c>
      <c r="Z95" s="124">
        <f>CN_Summary_fuelprice!Z95*(1-CN_Summary_taxrate!Z95)</f>
        <v>0</v>
      </c>
      <c r="AA95" s="124">
        <f>CN_Summary_fuelprice!AA95*(1-CN_Summary_taxrate!AA95)</f>
        <v>0</v>
      </c>
      <c r="AB95" s="124">
        <f>CN_Summary_fuelprice!AB95*(1-CN_Summary_taxrate!AB95)</f>
        <v>0</v>
      </c>
      <c r="AC95" s="124">
        <f>CN_Summary_fuelprice!AC95*(1-CN_Summary_taxrate!AC95)</f>
        <v>0</v>
      </c>
      <c r="AD95" s="124">
        <f>CN_Summary_fuelprice!AD95*(1-CN_Summary_taxrate!AD95)</f>
        <v>0</v>
      </c>
      <c r="AE95" s="124">
        <f>CN_Summary_fuelprice!AE95*(1-CN_Summary_taxrate!AE95)</f>
        <v>0</v>
      </c>
      <c r="AF95" s="124">
        <f>CN_Summary_fuelprice!AF95*(1-CN_Summary_taxrate!AF95)</f>
        <v>0</v>
      </c>
      <c r="AG95" s="124">
        <f>CN_Summary_fuelprice!AG95*(1-CN_Summary_taxrate!AG95)</f>
        <v>0</v>
      </c>
      <c r="AH95" s="124">
        <f>CN_Summary_fuelprice!AH95*(1-CN_Summary_taxrate!AH95)</f>
        <v>0</v>
      </c>
      <c r="AI95" s="124">
        <f>CN_Summary_fuelprice!AI95*(1-CN_Summary_taxrate!AI95)</f>
        <v>0</v>
      </c>
      <c r="AJ95" s="124">
        <f>CN_Summary_fuelprice!AJ95*(1-CN_Summary_taxrate!AJ95)</f>
        <v>0</v>
      </c>
      <c r="AK95" s="124">
        <f>CN_Summary_fuelprice!AK95*(1-CN_Summary_taxrate!AK95)</f>
        <v>0</v>
      </c>
      <c r="AL95" s="124">
        <f>CN_Summary_fuelprice!AL95*(1-CN_Summary_taxrate!AL95)</f>
        <v>0</v>
      </c>
      <c r="AM95" s="124">
        <f>CN_Summary_fuelprice!AM95*(1-CN_Summary_taxrate!AM95)</f>
        <v>0</v>
      </c>
      <c r="AN95" s="124">
        <f>CN_Summary_fuelprice!AN95*(1-CN_Summary_taxrate!AN95)</f>
        <v>0</v>
      </c>
      <c r="AO95" s="124">
        <f>CN_Summary_fuelprice!AO95*(1-CN_Summary_taxrate!AO95)</f>
        <v>0</v>
      </c>
      <c r="AP95" s="124">
        <f>CN_Summary_fuelprice!AP95*(1-CN_Summary_taxrate!AP95)</f>
        <v>0</v>
      </c>
      <c r="AQ95" s="124">
        <f>CN_Summary_fuelprice!AQ95*(1-CN_Summary_taxrate!AQ95)</f>
        <v>0</v>
      </c>
      <c r="AR95" s="124">
        <f>CN_Summary_fuelprice!AR95*(1-CN_Summary_taxrate!AR95)</f>
        <v>0</v>
      </c>
      <c r="AS95" s="124">
        <f>CN_Summary_fuelprice!AS95*(1-CN_Summary_taxrate!AS95)</f>
        <v>0</v>
      </c>
      <c r="AT95" s="124">
        <f>CN_Summary_fuelprice!AT95*(1-CN_Summary_taxrate!AT95)</f>
        <v>0</v>
      </c>
      <c r="AU95" s="124">
        <f>CN_Summary_fuelprice!AU95*(1-CN_Summary_taxrate!AU95)</f>
        <v>0</v>
      </c>
    </row>
    <row r="96" spans="1:47" ht="18.75" customHeight="1">
      <c r="A96" s="101" t="s">
        <v>3670</v>
      </c>
      <c r="B96" s="124">
        <f>CN_Summary_fuelprice!B96*(1-CN_Summary_taxrate!B96)</f>
        <v>0</v>
      </c>
      <c r="C96" s="124">
        <f>CN_Summary_fuelprice!C96*(1-CN_Summary_taxrate!C96)</f>
        <v>0</v>
      </c>
      <c r="D96" s="124">
        <f>CN_Summary_fuelprice!D96*(1-CN_Summary_taxrate!D96)</f>
        <v>0</v>
      </c>
      <c r="E96" s="124">
        <f>CN_Summary_fuelprice!E96*(1-CN_Summary_taxrate!E96)</f>
        <v>1.8657830940214759E-5</v>
      </c>
      <c r="F96" s="124">
        <f>CN_Summary_fuelprice!F96*(1-CN_Summary_taxrate!F96)</f>
        <v>1.6685429630014623E-5</v>
      </c>
      <c r="G96" s="124">
        <f>CN_Summary_fuelprice!G96*(1-CN_Summary_taxrate!G96)</f>
        <v>4.7795409311549851E-6</v>
      </c>
      <c r="H96" s="124">
        <f>CN_Summary_fuelprice!H96*(1-CN_Summary_taxrate!H96)</f>
        <v>6.5315201251620773E-6</v>
      </c>
      <c r="I96" s="124">
        <f>CN_Summary_fuelprice!I96*(1-CN_Summary_taxrate!I96)</f>
        <v>6.6030606580993415E-6</v>
      </c>
      <c r="J96" s="124">
        <f>CN_Summary_fuelprice!J96*(1-CN_Summary_taxrate!J96)</f>
        <v>7.0629290755011931E-6</v>
      </c>
      <c r="K96" s="124">
        <f>CN_Summary_fuelprice!K96*(1-CN_Summary_taxrate!K96)</f>
        <v>7.6199768578158902E-6</v>
      </c>
      <c r="L96" s="124">
        <f>CN_Summary_fuelprice!L96*(1-CN_Summary_taxrate!L96)</f>
        <v>7.9159558851717106E-6</v>
      </c>
      <c r="M96" s="124">
        <f>CN_Summary_fuelprice!M96*(1-CN_Summary_taxrate!M96)</f>
        <v>8.099739865254606E-6</v>
      </c>
      <c r="N96" s="124">
        <f>CN_Summary_fuelprice!N96*(1-CN_Summary_taxrate!N96)</f>
        <v>8.3544080443779952E-6</v>
      </c>
      <c r="O96" s="124">
        <f>CN_Summary_fuelprice!O96*(1-CN_Summary_taxrate!O96)</f>
        <v>8.5403105531868714E-6</v>
      </c>
      <c r="P96" s="124">
        <f>CN_Summary_fuelprice!P96*(1-CN_Summary_taxrate!P96)</f>
        <v>8.6330771052715137E-6</v>
      </c>
      <c r="Q96" s="124">
        <f>CN_Summary_fuelprice!Q96*(1-CN_Summary_taxrate!Q96)</f>
        <v>8.7388616577856447E-6</v>
      </c>
      <c r="R96" s="124">
        <f>CN_Summary_fuelprice!R96*(1-CN_Summary_taxrate!R96)</f>
        <v>8.8866746834886369E-6</v>
      </c>
      <c r="S96" s="124">
        <f>CN_Summary_fuelprice!S96*(1-CN_Summary_taxrate!S96)</f>
        <v>8.9379219795291023E-6</v>
      </c>
      <c r="T96" s="124">
        <f>CN_Summary_fuelprice!T96*(1-CN_Summary_taxrate!T96)</f>
        <v>9.0398551640400749E-6</v>
      </c>
      <c r="U96" s="124">
        <f>CN_Summary_fuelprice!U96*(1-CN_Summary_taxrate!U96)</f>
        <v>9.1041360405789937E-6</v>
      </c>
      <c r="V96" s="124">
        <f>CN_Summary_fuelprice!V96*(1-CN_Summary_taxrate!V96)</f>
        <v>9.1497285938447245E-6</v>
      </c>
      <c r="W96" s="124">
        <f>CN_Summary_fuelprice!W96*(1-CN_Summary_taxrate!W96)</f>
        <v>9.087744695395657E-6</v>
      </c>
      <c r="X96" s="124">
        <f>CN_Summary_fuelprice!X96*(1-CN_Summary_taxrate!X96)</f>
        <v>9.0493406092500273E-6</v>
      </c>
      <c r="Y96" s="124">
        <f>CN_Summary_fuelprice!Y96*(1-CN_Summary_taxrate!Y96)</f>
        <v>9.1223481122519406E-6</v>
      </c>
      <c r="Z96" s="124">
        <f>CN_Summary_fuelprice!Z96*(1-CN_Summary_taxrate!Z96)</f>
        <v>9.2022100668082266E-6</v>
      </c>
      <c r="AA96" s="124">
        <f>CN_Summary_fuelprice!AA96*(1-CN_Summary_taxrate!AA96)</f>
        <v>9.1491757120521285E-6</v>
      </c>
      <c r="AB96" s="124">
        <f>CN_Summary_fuelprice!AB96*(1-CN_Summary_taxrate!AB96)</f>
        <v>9.3073211200857979E-6</v>
      </c>
      <c r="AC96" s="124">
        <f>CN_Summary_fuelprice!AC96*(1-CN_Summary_taxrate!AC96)</f>
        <v>9.3657365553666887E-6</v>
      </c>
      <c r="AD96" s="124">
        <f>CN_Summary_fuelprice!AD96*(1-CN_Summary_taxrate!AD96)</f>
        <v>9.4066097080520645E-6</v>
      </c>
      <c r="AE96" s="124">
        <f>CN_Summary_fuelprice!AE96*(1-CN_Summary_taxrate!AE96)</f>
        <v>9.4623524867710338E-6</v>
      </c>
      <c r="AF96" s="124">
        <f>CN_Summary_fuelprice!AF96*(1-CN_Summary_taxrate!AF96)</f>
        <v>9.5377548238928893E-6</v>
      </c>
      <c r="AG96" s="124">
        <f>CN_Summary_fuelprice!AG96*(1-CN_Summary_taxrate!AG96)</f>
        <v>9.6410702055795155E-6</v>
      </c>
      <c r="AH96" s="124">
        <f>CN_Summary_fuelprice!AH96*(1-CN_Summary_taxrate!AH96)</f>
        <v>9.6969193088087585E-6</v>
      </c>
      <c r="AI96" s="124">
        <f>CN_Summary_fuelprice!AI96*(1-CN_Summary_taxrate!AI96)</f>
        <v>9.739495405976146E-6</v>
      </c>
      <c r="AJ96" s="124">
        <f>CN_Summary_fuelprice!AJ96*(1-CN_Summary_taxrate!AJ96)</f>
        <v>9.7602148025897216E-6</v>
      </c>
      <c r="AK96" s="124">
        <f>CN_Summary_fuelprice!AK96*(1-CN_Summary_taxrate!AK96)</f>
        <v>9.8327853014613086E-6</v>
      </c>
      <c r="AL96" s="124">
        <f>CN_Summary_fuelprice!AL96*(1-CN_Summary_taxrate!AL96)</f>
        <v>9.9241433745602949E-6</v>
      </c>
      <c r="AM96" s="124">
        <f>CN_Summary_fuelprice!AM96*(1-CN_Summary_taxrate!AM96)</f>
        <v>9.9736678373962115E-6</v>
      </c>
      <c r="AN96" s="124">
        <f>CN_Summary_fuelprice!AN96*(1-CN_Summary_taxrate!AN96)</f>
        <v>1.0036310056116334E-5</v>
      </c>
      <c r="AO96" s="124">
        <f>CN_Summary_fuelprice!AO96*(1-CN_Summary_taxrate!AO96)</f>
        <v>1.0099192363584139E-5</v>
      </c>
      <c r="AP96" s="124">
        <f>CN_Summary_fuelprice!AP96*(1-CN_Summary_taxrate!AP96)</f>
        <v>1.0158025155270438E-5</v>
      </c>
      <c r="AQ96" s="124">
        <f>CN_Summary_fuelprice!AQ96*(1-CN_Summary_taxrate!AQ96)</f>
        <v>1.0213650019510879E-5</v>
      </c>
      <c r="AR96" s="124">
        <f>CN_Summary_fuelprice!AR96*(1-CN_Summary_taxrate!AR96)</f>
        <v>1.026937869578576E-5</v>
      </c>
      <c r="AS96" s="124">
        <f>CN_Summary_fuelprice!AS96*(1-CN_Summary_taxrate!AS96)</f>
        <v>1.0332925333889159E-5</v>
      </c>
      <c r="AT96" s="124">
        <f>CN_Summary_fuelprice!AT96*(1-CN_Summary_taxrate!AT96)</f>
        <v>1.0398509165327618E-5</v>
      </c>
      <c r="AU96" s="124">
        <f>CN_Summary_fuelprice!AU96*(1-CN_Summary_taxrate!AU96)</f>
        <v>1.0463313866160755E-5</v>
      </c>
    </row>
    <row r="97" spans="1:47" ht="18.75" customHeight="1">
      <c r="A97" s="101" t="s">
        <v>3671</v>
      </c>
      <c r="B97" s="124">
        <f>CN_Summary_fuelprice!B97*(1-CN_Summary_taxrate!B97)</f>
        <v>0</v>
      </c>
      <c r="C97" s="124">
        <f>CN_Summary_fuelprice!C97*(1-CN_Summary_taxrate!C97)</f>
        <v>0</v>
      </c>
      <c r="D97" s="124">
        <f>CN_Summary_fuelprice!D97*(1-CN_Summary_taxrate!D97)</f>
        <v>0</v>
      </c>
      <c r="E97" s="124">
        <f>CN_Summary_fuelprice!E97*(1-CN_Summary_taxrate!E97)</f>
        <v>1.8657830940214759E-5</v>
      </c>
      <c r="F97" s="124">
        <f>CN_Summary_fuelprice!F97*(1-CN_Summary_taxrate!F97)</f>
        <v>1.6685429630014623E-5</v>
      </c>
      <c r="G97" s="124">
        <f>CN_Summary_fuelprice!G97*(1-CN_Summary_taxrate!G97)</f>
        <v>4.7795409311549851E-6</v>
      </c>
      <c r="H97" s="124">
        <f>CN_Summary_fuelprice!H97*(1-CN_Summary_taxrate!H97)</f>
        <v>6.5315201251620773E-6</v>
      </c>
      <c r="I97" s="124">
        <f>CN_Summary_fuelprice!I97*(1-CN_Summary_taxrate!I97)</f>
        <v>6.6211218349331739E-6</v>
      </c>
      <c r="J97" s="124">
        <f>CN_Summary_fuelprice!J97*(1-CN_Summary_taxrate!J97)</f>
        <v>6.6877130344322994E-6</v>
      </c>
      <c r="K97" s="124">
        <f>CN_Summary_fuelprice!K97*(1-CN_Summary_taxrate!K97)</f>
        <v>6.8653066367481199E-6</v>
      </c>
      <c r="L97" s="124">
        <f>CN_Summary_fuelprice!L97*(1-CN_Summary_taxrate!L97)</f>
        <v>6.7795930279877214E-6</v>
      </c>
      <c r="M97" s="124">
        <f>CN_Summary_fuelprice!M97*(1-CN_Summary_taxrate!M97)</f>
        <v>6.581141983396662E-6</v>
      </c>
      <c r="N97" s="124">
        <f>CN_Summary_fuelprice!N97*(1-CN_Summary_taxrate!N97)</f>
        <v>6.4531958416653257E-6</v>
      </c>
      <c r="O97" s="124">
        <f>CN_Summary_fuelprice!O97*(1-CN_Summary_taxrate!O97)</f>
        <v>6.6327866714048427E-6</v>
      </c>
      <c r="P97" s="124">
        <f>CN_Summary_fuelprice!P97*(1-CN_Summary_taxrate!P97)</f>
        <v>6.7211809505477701E-6</v>
      </c>
      <c r="Q97" s="124">
        <f>CN_Summary_fuelprice!Q97*(1-CN_Summary_taxrate!Q97)</f>
        <v>6.8230775433386187E-6</v>
      </c>
      <c r="R97" s="124">
        <f>CN_Summary_fuelprice!R97*(1-CN_Summary_taxrate!R97)</f>
        <v>7.0674439611272684E-6</v>
      </c>
      <c r="S97" s="124">
        <f>CN_Summary_fuelprice!S97*(1-CN_Summary_taxrate!S97)</f>
        <v>7.1179292140868221E-6</v>
      </c>
      <c r="T97" s="124">
        <f>CN_Summary_fuelprice!T97*(1-CN_Summary_taxrate!T97)</f>
        <v>7.2298114736010904E-6</v>
      </c>
      <c r="U97" s="124">
        <f>CN_Summary_fuelprice!U97*(1-CN_Summary_taxrate!U97)</f>
        <v>7.2934250396878409E-6</v>
      </c>
      <c r="V97" s="124">
        <f>CN_Summary_fuelprice!V97*(1-CN_Summary_taxrate!V97)</f>
        <v>7.3392847781663164E-6</v>
      </c>
      <c r="W97" s="124">
        <f>CN_Summary_fuelprice!W97*(1-CN_Summary_taxrate!W97)</f>
        <v>7.2766892856023981E-6</v>
      </c>
      <c r="X97" s="124">
        <f>CN_Summary_fuelprice!X97*(1-CN_Summary_taxrate!X97)</f>
        <v>7.2399085351414207E-6</v>
      </c>
      <c r="Y97" s="124">
        <f>CN_Summary_fuelprice!Y97*(1-CN_Summary_taxrate!Y97)</f>
        <v>7.3109029874970801E-6</v>
      </c>
      <c r="Z97" s="124">
        <f>CN_Summary_fuelprice!Z97*(1-CN_Summary_taxrate!Z97)</f>
        <v>7.3901496622747535E-6</v>
      </c>
      <c r="AA97" s="124">
        <f>CN_Summary_fuelprice!AA97*(1-CN_Summary_taxrate!AA97)</f>
        <v>7.3385949182110831E-6</v>
      </c>
      <c r="AB97" s="124">
        <f>CN_Summary_fuelprice!AB97*(1-CN_Summary_taxrate!AB97)</f>
        <v>7.4947283402923681E-6</v>
      </c>
      <c r="AC97" s="124">
        <f>CN_Summary_fuelprice!AC97*(1-CN_Summary_taxrate!AC97)</f>
        <v>7.5524330891376149E-6</v>
      </c>
      <c r="AD97" s="124">
        <f>CN_Summary_fuelprice!AD97*(1-CN_Summary_taxrate!AD97)</f>
        <v>7.5922353417607119E-6</v>
      </c>
      <c r="AE97" s="124">
        <f>CN_Summary_fuelprice!AE97*(1-CN_Summary_taxrate!AE97)</f>
        <v>7.6499890405955409E-6</v>
      </c>
      <c r="AF97" s="124">
        <f>CN_Summary_fuelprice!AF97*(1-CN_Summary_taxrate!AF97)</f>
        <v>7.7270030170117866E-6</v>
      </c>
      <c r="AG97" s="124">
        <f>CN_Summary_fuelprice!AG97*(1-CN_Summary_taxrate!AG97)</f>
        <v>7.8306117263815566E-6</v>
      </c>
      <c r="AH97" s="124">
        <f>CN_Summary_fuelprice!AH97*(1-CN_Summary_taxrate!AH97)</f>
        <v>7.8876273448402835E-6</v>
      </c>
      <c r="AI97" s="124">
        <f>CN_Summary_fuelprice!AI97*(1-CN_Summary_taxrate!AI97)</f>
        <v>7.931538696064255E-6</v>
      </c>
      <c r="AJ97" s="124">
        <f>CN_Summary_fuelprice!AJ97*(1-CN_Summary_taxrate!AJ97)</f>
        <v>7.9572638157310324E-6</v>
      </c>
      <c r="AK97" s="124">
        <f>CN_Summary_fuelprice!AK97*(1-CN_Summary_taxrate!AK97)</f>
        <v>8.0306650969777323E-6</v>
      </c>
      <c r="AL97" s="124">
        <f>CN_Summary_fuelprice!AL97*(1-CN_Summary_taxrate!AL97)</f>
        <v>8.1203836556356371E-6</v>
      </c>
      <c r="AM97" s="124">
        <f>CN_Summary_fuelprice!AM97*(1-CN_Summary_taxrate!AM97)</f>
        <v>8.1718624877891743E-6</v>
      </c>
      <c r="AN97" s="124">
        <f>CN_Summary_fuelprice!AN97*(1-CN_Summary_taxrate!AN97)</f>
        <v>8.2363221366309507E-6</v>
      </c>
      <c r="AO97" s="124">
        <f>CN_Summary_fuelprice!AO97*(1-CN_Summary_taxrate!AO97)</f>
        <v>8.30092637218791E-6</v>
      </c>
      <c r="AP97" s="124">
        <f>CN_Summary_fuelprice!AP97*(1-CN_Summary_taxrate!AP97)</f>
        <v>8.3611278232495453E-6</v>
      </c>
      <c r="AQ97" s="124">
        <f>CN_Summary_fuelprice!AQ97*(1-CN_Summary_taxrate!AQ97)</f>
        <v>8.4182157109440374E-6</v>
      </c>
      <c r="AR97" s="124">
        <f>CN_Summary_fuelprice!AR97*(1-CN_Summary_taxrate!AR97)</f>
        <v>8.4754767458991867E-6</v>
      </c>
      <c r="AS97" s="124">
        <f>CN_Summary_fuelprice!AS97*(1-CN_Summary_taxrate!AS97)</f>
        <v>8.5403467961109962E-6</v>
      </c>
      <c r="AT97" s="124">
        <f>CN_Summary_fuelprice!AT97*(1-CN_Summary_taxrate!AT97)</f>
        <v>8.6071079187890267E-6</v>
      </c>
      <c r="AU97" s="124">
        <f>CN_Summary_fuelprice!AU97*(1-CN_Summary_taxrate!AU97)</f>
        <v>8.6729219808427725E-6</v>
      </c>
    </row>
    <row r="98" spans="1:47" ht="18.75" customHeight="1">
      <c r="A98" s="101" t="s">
        <v>3672</v>
      </c>
      <c r="B98" s="124">
        <f>CN_Summary_fuelprice!B98*(1-CN_Summary_taxrate!B98)</f>
        <v>0</v>
      </c>
      <c r="C98" s="124">
        <f>CN_Summary_fuelprice!C98*(1-CN_Summary_taxrate!C98)</f>
        <v>0</v>
      </c>
      <c r="D98" s="124">
        <f>CN_Summary_fuelprice!D98*(1-CN_Summary_taxrate!D98)</f>
        <v>0</v>
      </c>
      <c r="E98" s="124">
        <f>CN_Summary_fuelprice!E98*(1-CN_Summary_taxrate!E98)</f>
        <v>0</v>
      </c>
      <c r="F98" s="124">
        <f>CN_Summary_fuelprice!F98*(1-CN_Summary_taxrate!F98)</f>
        <v>0</v>
      </c>
      <c r="G98" s="124">
        <f>CN_Summary_fuelprice!G98*(1-CN_Summary_taxrate!G98)</f>
        <v>0</v>
      </c>
      <c r="H98" s="124">
        <f>CN_Summary_fuelprice!H98*(1-CN_Summary_taxrate!H98)</f>
        <v>0</v>
      </c>
      <c r="I98" s="124">
        <f>CN_Summary_fuelprice!I98*(1-CN_Summary_taxrate!I98)</f>
        <v>0</v>
      </c>
      <c r="J98" s="124">
        <f>CN_Summary_fuelprice!J98*(1-CN_Summary_taxrate!J98)</f>
        <v>0</v>
      </c>
      <c r="K98" s="124">
        <f>CN_Summary_fuelprice!K98*(1-CN_Summary_taxrate!K98)</f>
        <v>0</v>
      </c>
      <c r="L98" s="124">
        <f>CN_Summary_fuelprice!L98*(1-CN_Summary_taxrate!L98)</f>
        <v>0</v>
      </c>
      <c r="M98" s="124">
        <f>CN_Summary_fuelprice!M98*(1-CN_Summary_taxrate!M98)</f>
        <v>0</v>
      </c>
      <c r="N98" s="124">
        <f>CN_Summary_fuelprice!N98*(1-CN_Summary_taxrate!N98)</f>
        <v>0</v>
      </c>
      <c r="O98" s="124">
        <f>CN_Summary_fuelprice!O98*(1-CN_Summary_taxrate!O98)</f>
        <v>0</v>
      </c>
      <c r="P98" s="124">
        <f>CN_Summary_fuelprice!P98*(1-CN_Summary_taxrate!P98)</f>
        <v>0</v>
      </c>
      <c r="Q98" s="124">
        <f>CN_Summary_fuelprice!Q98*(1-CN_Summary_taxrate!Q98)</f>
        <v>0</v>
      </c>
      <c r="R98" s="124">
        <f>CN_Summary_fuelprice!R98*(1-CN_Summary_taxrate!R98)</f>
        <v>0</v>
      </c>
      <c r="S98" s="124">
        <f>CN_Summary_fuelprice!S98*(1-CN_Summary_taxrate!S98)</f>
        <v>0</v>
      </c>
      <c r="T98" s="124">
        <f>CN_Summary_fuelprice!T98*(1-CN_Summary_taxrate!T98)</f>
        <v>0</v>
      </c>
      <c r="U98" s="124">
        <f>CN_Summary_fuelprice!U98*(1-CN_Summary_taxrate!U98)</f>
        <v>0</v>
      </c>
      <c r="V98" s="124">
        <f>CN_Summary_fuelprice!V98*(1-CN_Summary_taxrate!V98)</f>
        <v>0</v>
      </c>
      <c r="W98" s="124">
        <f>CN_Summary_fuelprice!W98*(1-CN_Summary_taxrate!W98)</f>
        <v>0</v>
      </c>
      <c r="X98" s="124">
        <f>CN_Summary_fuelprice!X98*(1-CN_Summary_taxrate!X98)</f>
        <v>0</v>
      </c>
      <c r="Y98" s="124">
        <f>CN_Summary_fuelprice!Y98*(1-CN_Summary_taxrate!Y98)</f>
        <v>0</v>
      </c>
      <c r="Z98" s="124">
        <f>CN_Summary_fuelprice!Z98*(1-CN_Summary_taxrate!Z98)</f>
        <v>0</v>
      </c>
      <c r="AA98" s="124">
        <f>CN_Summary_fuelprice!AA98*(1-CN_Summary_taxrate!AA98)</f>
        <v>0</v>
      </c>
      <c r="AB98" s="124">
        <f>CN_Summary_fuelprice!AB98*(1-CN_Summary_taxrate!AB98)</f>
        <v>0</v>
      </c>
      <c r="AC98" s="124">
        <f>CN_Summary_fuelprice!AC98*(1-CN_Summary_taxrate!AC98)</f>
        <v>0</v>
      </c>
      <c r="AD98" s="124">
        <f>CN_Summary_fuelprice!AD98*(1-CN_Summary_taxrate!AD98)</f>
        <v>0</v>
      </c>
      <c r="AE98" s="124">
        <f>CN_Summary_fuelprice!AE98*(1-CN_Summary_taxrate!AE98)</f>
        <v>0</v>
      </c>
      <c r="AF98" s="124">
        <f>CN_Summary_fuelprice!AF98*(1-CN_Summary_taxrate!AF98)</f>
        <v>0</v>
      </c>
      <c r="AG98" s="124">
        <f>CN_Summary_fuelprice!AG98*(1-CN_Summary_taxrate!AG98)</f>
        <v>0</v>
      </c>
      <c r="AH98" s="124">
        <f>CN_Summary_fuelprice!AH98*(1-CN_Summary_taxrate!AH98)</f>
        <v>0</v>
      </c>
      <c r="AI98" s="124">
        <f>CN_Summary_fuelprice!AI98*(1-CN_Summary_taxrate!AI98)</f>
        <v>0</v>
      </c>
      <c r="AJ98" s="124">
        <f>CN_Summary_fuelprice!AJ98*(1-CN_Summary_taxrate!AJ98)</f>
        <v>0</v>
      </c>
      <c r="AK98" s="124">
        <f>CN_Summary_fuelprice!AK98*(1-CN_Summary_taxrate!AK98)</f>
        <v>0</v>
      </c>
      <c r="AL98" s="124">
        <f>CN_Summary_fuelprice!AL98*(1-CN_Summary_taxrate!AL98)</f>
        <v>0</v>
      </c>
      <c r="AM98" s="124">
        <f>CN_Summary_fuelprice!AM98*(1-CN_Summary_taxrate!AM98)</f>
        <v>0</v>
      </c>
      <c r="AN98" s="124">
        <f>CN_Summary_fuelprice!AN98*(1-CN_Summary_taxrate!AN98)</f>
        <v>0</v>
      </c>
      <c r="AO98" s="124">
        <f>CN_Summary_fuelprice!AO98*(1-CN_Summary_taxrate!AO98)</f>
        <v>0</v>
      </c>
      <c r="AP98" s="124">
        <f>CN_Summary_fuelprice!AP98*(1-CN_Summary_taxrate!AP98)</f>
        <v>0</v>
      </c>
      <c r="AQ98" s="124">
        <f>CN_Summary_fuelprice!AQ98*(1-CN_Summary_taxrate!AQ98)</f>
        <v>0</v>
      </c>
      <c r="AR98" s="124">
        <f>CN_Summary_fuelprice!AR98*(1-CN_Summary_taxrate!AR98)</f>
        <v>0</v>
      </c>
      <c r="AS98" s="124">
        <f>CN_Summary_fuelprice!AS98*(1-CN_Summary_taxrate!AS98)</f>
        <v>0</v>
      </c>
      <c r="AT98" s="124">
        <f>CN_Summary_fuelprice!AT98*(1-CN_Summary_taxrate!AT98)</f>
        <v>0</v>
      </c>
      <c r="AU98" s="124">
        <f>CN_Summary_fuelprice!AU98*(1-CN_Summary_taxrate!AU98)</f>
        <v>0</v>
      </c>
    </row>
    <row r="99" spans="1:47" ht="18.75" customHeight="1">
      <c r="A99" s="101" t="s">
        <v>3673</v>
      </c>
      <c r="B99" s="124">
        <f>CN_Summary_fuelprice!B99*(1-CN_Summary_taxrate!B99)</f>
        <v>0</v>
      </c>
      <c r="C99" s="124">
        <f>CN_Summary_fuelprice!C99*(1-CN_Summary_taxrate!C99)</f>
        <v>0</v>
      </c>
      <c r="D99" s="124">
        <f>CN_Summary_fuelprice!D99*(1-CN_Summary_taxrate!D99)</f>
        <v>0</v>
      </c>
      <c r="E99" s="124">
        <f>CN_Summary_fuelprice!E99*(1-CN_Summary_taxrate!E99)</f>
        <v>0</v>
      </c>
      <c r="F99" s="124">
        <f>CN_Summary_fuelprice!F99*(1-CN_Summary_taxrate!F99)</f>
        <v>0</v>
      </c>
      <c r="G99" s="124">
        <f>CN_Summary_fuelprice!G99*(1-CN_Summary_taxrate!G99)</f>
        <v>0</v>
      </c>
      <c r="H99" s="124">
        <f>CN_Summary_fuelprice!H99*(1-CN_Summary_taxrate!H99)</f>
        <v>0</v>
      </c>
      <c r="I99" s="124">
        <f>CN_Summary_fuelprice!I99*(1-CN_Summary_taxrate!I99)</f>
        <v>0</v>
      </c>
      <c r="J99" s="124">
        <f>CN_Summary_fuelprice!J99*(1-CN_Summary_taxrate!J99)</f>
        <v>0</v>
      </c>
      <c r="K99" s="124">
        <f>CN_Summary_fuelprice!K99*(1-CN_Summary_taxrate!K99)</f>
        <v>0</v>
      </c>
      <c r="L99" s="124">
        <f>CN_Summary_fuelprice!L99*(1-CN_Summary_taxrate!L99)</f>
        <v>0</v>
      </c>
      <c r="M99" s="124">
        <f>CN_Summary_fuelprice!M99*(1-CN_Summary_taxrate!M99)</f>
        <v>0</v>
      </c>
      <c r="N99" s="124">
        <f>CN_Summary_fuelprice!N99*(1-CN_Summary_taxrate!N99)</f>
        <v>0</v>
      </c>
      <c r="O99" s="124">
        <f>CN_Summary_fuelprice!O99*(1-CN_Summary_taxrate!O99)</f>
        <v>0</v>
      </c>
      <c r="P99" s="124">
        <f>CN_Summary_fuelprice!P99*(1-CN_Summary_taxrate!P99)</f>
        <v>0</v>
      </c>
      <c r="Q99" s="124">
        <f>CN_Summary_fuelprice!Q99*(1-CN_Summary_taxrate!Q99)</f>
        <v>0</v>
      </c>
      <c r="R99" s="124">
        <f>CN_Summary_fuelprice!R99*(1-CN_Summary_taxrate!R99)</f>
        <v>0</v>
      </c>
      <c r="S99" s="124">
        <f>CN_Summary_fuelprice!S99*(1-CN_Summary_taxrate!S99)</f>
        <v>0</v>
      </c>
      <c r="T99" s="124">
        <f>CN_Summary_fuelprice!T99*(1-CN_Summary_taxrate!T99)</f>
        <v>0</v>
      </c>
      <c r="U99" s="124">
        <f>CN_Summary_fuelprice!U99*(1-CN_Summary_taxrate!U99)</f>
        <v>0</v>
      </c>
      <c r="V99" s="124">
        <f>CN_Summary_fuelprice!V99*(1-CN_Summary_taxrate!V99)</f>
        <v>0</v>
      </c>
      <c r="W99" s="124">
        <f>CN_Summary_fuelprice!W99*(1-CN_Summary_taxrate!W99)</f>
        <v>0</v>
      </c>
      <c r="X99" s="124">
        <f>CN_Summary_fuelprice!X99*(1-CN_Summary_taxrate!X99)</f>
        <v>0</v>
      </c>
      <c r="Y99" s="124">
        <f>CN_Summary_fuelprice!Y99*(1-CN_Summary_taxrate!Y99)</f>
        <v>0</v>
      </c>
      <c r="Z99" s="124">
        <f>CN_Summary_fuelprice!Z99*(1-CN_Summary_taxrate!Z99)</f>
        <v>0</v>
      </c>
      <c r="AA99" s="124">
        <f>CN_Summary_fuelprice!AA99*(1-CN_Summary_taxrate!AA99)</f>
        <v>0</v>
      </c>
      <c r="AB99" s="124">
        <f>CN_Summary_fuelprice!AB99*(1-CN_Summary_taxrate!AB99)</f>
        <v>0</v>
      </c>
      <c r="AC99" s="124">
        <f>CN_Summary_fuelprice!AC99*(1-CN_Summary_taxrate!AC99)</f>
        <v>0</v>
      </c>
      <c r="AD99" s="124">
        <f>CN_Summary_fuelprice!AD99*(1-CN_Summary_taxrate!AD99)</f>
        <v>0</v>
      </c>
      <c r="AE99" s="124">
        <f>CN_Summary_fuelprice!AE99*(1-CN_Summary_taxrate!AE99)</f>
        <v>0</v>
      </c>
      <c r="AF99" s="124">
        <f>CN_Summary_fuelprice!AF99*(1-CN_Summary_taxrate!AF99)</f>
        <v>0</v>
      </c>
      <c r="AG99" s="124">
        <f>CN_Summary_fuelprice!AG99*(1-CN_Summary_taxrate!AG99)</f>
        <v>0</v>
      </c>
      <c r="AH99" s="124">
        <f>CN_Summary_fuelprice!AH99*(1-CN_Summary_taxrate!AH99)</f>
        <v>0</v>
      </c>
      <c r="AI99" s="124">
        <f>CN_Summary_fuelprice!AI99*(1-CN_Summary_taxrate!AI99)</f>
        <v>0</v>
      </c>
      <c r="AJ99" s="124">
        <f>CN_Summary_fuelprice!AJ99*(1-CN_Summary_taxrate!AJ99)</f>
        <v>0</v>
      </c>
      <c r="AK99" s="124">
        <f>CN_Summary_fuelprice!AK99*(1-CN_Summary_taxrate!AK99)</f>
        <v>0</v>
      </c>
      <c r="AL99" s="124">
        <f>CN_Summary_fuelprice!AL99*(1-CN_Summary_taxrate!AL99)</f>
        <v>0</v>
      </c>
      <c r="AM99" s="124">
        <f>CN_Summary_fuelprice!AM99*(1-CN_Summary_taxrate!AM99)</f>
        <v>0</v>
      </c>
      <c r="AN99" s="124">
        <f>CN_Summary_fuelprice!AN99*(1-CN_Summary_taxrate!AN99)</f>
        <v>0</v>
      </c>
      <c r="AO99" s="124">
        <f>CN_Summary_fuelprice!AO99*(1-CN_Summary_taxrate!AO99)</f>
        <v>0</v>
      </c>
      <c r="AP99" s="124">
        <f>CN_Summary_fuelprice!AP99*(1-CN_Summary_taxrate!AP99)</f>
        <v>0</v>
      </c>
      <c r="AQ99" s="124">
        <f>CN_Summary_fuelprice!AQ99*(1-CN_Summary_taxrate!AQ99)</f>
        <v>0</v>
      </c>
      <c r="AR99" s="124">
        <f>CN_Summary_fuelprice!AR99*(1-CN_Summary_taxrate!AR99)</f>
        <v>0</v>
      </c>
      <c r="AS99" s="124">
        <f>CN_Summary_fuelprice!AS99*(1-CN_Summary_taxrate!AS99)</f>
        <v>0</v>
      </c>
      <c r="AT99" s="124">
        <f>CN_Summary_fuelprice!AT99*(1-CN_Summary_taxrate!AT99)</f>
        <v>0</v>
      </c>
      <c r="AU99" s="124">
        <f>CN_Summary_fuelprice!AU99*(1-CN_Summary_taxrate!AU99)</f>
        <v>0</v>
      </c>
    </row>
    <row r="100" spans="1:47" ht="18.75" customHeight="1">
      <c r="A100" s="101" t="s">
        <v>3674</v>
      </c>
      <c r="B100" s="124">
        <f>CN_Summary_fuelprice!B100*(1-CN_Summary_taxrate!B100)</f>
        <v>0</v>
      </c>
      <c r="C100" s="124">
        <f>CN_Summary_fuelprice!C100*(1-CN_Summary_taxrate!C100)</f>
        <v>0</v>
      </c>
      <c r="D100" s="124">
        <f>CN_Summary_fuelprice!D100*(1-CN_Summary_taxrate!D100)</f>
        <v>0</v>
      </c>
      <c r="E100" s="124">
        <f>CN_Summary_fuelprice!E100*(1-CN_Summary_taxrate!E100)</f>
        <v>0</v>
      </c>
      <c r="F100" s="124">
        <f>CN_Summary_fuelprice!F100*(1-CN_Summary_taxrate!F100)</f>
        <v>0</v>
      </c>
      <c r="G100" s="124">
        <f>CN_Summary_fuelprice!G100*(1-CN_Summary_taxrate!G100)</f>
        <v>0</v>
      </c>
      <c r="H100" s="124">
        <f>CN_Summary_fuelprice!H100*(1-CN_Summary_taxrate!H100)</f>
        <v>0</v>
      </c>
      <c r="I100" s="124">
        <f>CN_Summary_fuelprice!I100*(1-CN_Summary_taxrate!I100)</f>
        <v>0</v>
      </c>
      <c r="J100" s="124">
        <f>CN_Summary_fuelprice!J100*(1-CN_Summary_taxrate!J100)</f>
        <v>0</v>
      </c>
      <c r="K100" s="124">
        <f>CN_Summary_fuelprice!K100*(1-CN_Summary_taxrate!K100)</f>
        <v>0</v>
      </c>
      <c r="L100" s="124">
        <f>CN_Summary_fuelprice!L100*(1-CN_Summary_taxrate!L100)</f>
        <v>0</v>
      </c>
      <c r="M100" s="124">
        <f>CN_Summary_fuelprice!M100*(1-CN_Summary_taxrate!M100)</f>
        <v>0</v>
      </c>
      <c r="N100" s="124">
        <f>CN_Summary_fuelprice!N100*(1-CN_Summary_taxrate!N100)</f>
        <v>0</v>
      </c>
      <c r="O100" s="124">
        <f>CN_Summary_fuelprice!O100*(1-CN_Summary_taxrate!O100)</f>
        <v>0</v>
      </c>
      <c r="P100" s="124">
        <f>CN_Summary_fuelprice!P100*(1-CN_Summary_taxrate!P100)</f>
        <v>0</v>
      </c>
      <c r="Q100" s="124">
        <f>CN_Summary_fuelprice!Q100*(1-CN_Summary_taxrate!Q100)</f>
        <v>0</v>
      </c>
      <c r="R100" s="124">
        <f>CN_Summary_fuelprice!R100*(1-CN_Summary_taxrate!R100)</f>
        <v>0</v>
      </c>
      <c r="S100" s="124">
        <f>CN_Summary_fuelprice!S100*(1-CN_Summary_taxrate!S100)</f>
        <v>0</v>
      </c>
      <c r="T100" s="124">
        <f>CN_Summary_fuelprice!T100*(1-CN_Summary_taxrate!T100)</f>
        <v>0</v>
      </c>
      <c r="U100" s="124">
        <f>CN_Summary_fuelprice!U100*(1-CN_Summary_taxrate!U100)</f>
        <v>0</v>
      </c>
      <c r="V100" s="124">
        <f>CN_Summary_fuelprice!V100*(1-CN_Summary_taxrate!V100)</f>
        <v>0</v>
      </c>
      <c r="W100" s="124">
        <f>CN_Summary_fuelprice!W100*(1-CN_Summary_taxrate!W100)</f>
        <v>0</v>
      </c>
      <c r="X100" s="124">
        <f>CN_Summary_fuelprice!X100*(1-CN_Summary_taxrate!X100)</f>
        <v>0</v>
      </c>
      <c r="Y100" s="124">
        <f>CN_Summary_fuelprice!Y100*(1-CN_Summary_taxrate!Y100)</f>
        <v>0</v>
      </c>
      <c r="Z100" s="124">
        <f>CN_Summary_fuelprice!Z100*(1-CN_Summary_taxrate!Z100)</f>
        <v>0</v>
      </c>
      <c r="AA100" s="124">
        <f>CN_Summary_fuelprice!AA100*(1-CN_Summary_taxrate!AA100)</f>
        <v>0</v>
      </c>
      <c r="AB100" s="124">
        <f>CN_Summary_fuelprice!AB100*(1-CN_Summary_taxrate!AB100)</f>
        <v>0</v>
      </c>
      <c r="AC100" s="124">
        <f>CN_Summary_fuelprice!AC100*(1-CN_Summary_taxrate!AC100)</f>
        <v>0</v>
      </c>
      <c r="AD100" s="124">
        <f>CN_Summary_fuelprice!AD100*(1-CN_Summary_taxrate!AD100)</f>
        <v>0</v>
      </c>
      <c r="AE100" s="124">
        <f>CN_Summary_fuelprice!AE100*(1-CN_Summary_taxrate!AE100)</f>
        <v>0</v>
      </c>
      <c r="AF100" s="124">
        <f>CN_Summary_fuelprice!AF100*(1-CN_Summary_taxrate!AF100)</f>
        <v>0</v>
      </c>
      <c r="AG100" s="124">
        <f>CN_Summary_fuelprice!AG100*(1-CN_Summary_taxrate!AG100)</f>
        <v>0</v>
      </c>
      <c r="AH100" s="124">
        <f>CN_Summary_fuelprice!AH100*(1-CN_Summary_taxrate!AH100)</f>
        <v>0</v>
      </c>
      <c r="AI100" s="124">
        <f>CN_Summary_fuelprice!AI100*(1-CN_Summary_taxrate!AI100)</f>
        <v>0</v>
      </c>
      <c r="AJ100" s="124">
        <f>CN_Summary_fuelprice!AJ100*(1-CN_Summary_taxrate!AJ100)</f>
        <v>0</v>
      </c>
      <c r="AK100" s="124">
        <f>CN_Summary_fuelprice!AK100*(1-CN_Summary_taxrate!AK100)</f>
        <v>0</v>
      </c>
      <c r="AL100" s="124">
        <f>CN_Summary_fuelprice!AL100*(1-CN_Summary_taxrate!AL100)</f>
        <v>0</v>
      </c>
      <c r="AM100" s="124">
        <f>CN_Summary_fuelprice!AM100*(1-CN_Summary_taxrate!AM100)</f>
        <v>0</v>
      </c>
      <c r="AN100" s="124">
        <f>CN_Summary_fuelprice!AN100*(1-CN_Summary_taxrate!AN100)</f>
        <v>0</v>
      </c>
      <c r="AO100" s="124">
        <f>CN_Summary_fuelprice!AO100*(1-CN_Summary_taxrate!AO100)</f>
        <v>0</v>
      </c>
      <c r="AP100" s="124">
        <f>CN_Summary_fuelprice!AP100*(1-CN_Summary_taxrate!AP100)</f>
        <v>0</v>
      </c>
      <c r="AQ100" s="124">
        <f>CN_Summary_fuelprice!AQ100*(1-CN_Summary_taxrate!AQ100)</f>
        <v>0</v>
      </c>
      <c r="AR100" s="124">
        <f>CN_Summary_fuelprice!AR100*(1-CN_Summary_taxrate!AR100)</f>
        <v>0</v>
      </c>
      <c r="AS100" s="124">
        <f>CN_Summary_fuelprice!AS100*(1-CN_Summary_taxrate!AS100)</f>
        <v>0</v>
      </c>
      <c r="AT100" s="124">
        <f>CN_Summary_fuelprice!AT100*(1-CN_Summary_taxrate!AT100)</f>
        <v>0</v>
      </c>
      <c r="AU100" s="124">
        <f>CN_Summary_fuelprice!AU100*(1-CN_Summary_taxrate!AU100)</f>
        <v>0</v>
      </c>
    </row>
    <row r="101" spans="1:47" ht="18.75" customHeight="1">
      <c r="A101" s="101" t="s">
        <v>3675</v>
      </c>
      <c r="B101" s="124">
        <f>CN_Summary_fuelprice!B101*(1-CN_Summary_taxrate!B101)</f>
        <v>0</v>
      </c>
      <c r="C101" s="124">
        <f>CN_Summary_fuelprice!C101*(1-CN_Summary_taxrate!C101)</f>
        <v>0</v>
      </c>
      <c r="D101" s="124">
        <f>CN_Summary_fuelprice!D101*(1-CN_Summary_taxrate!D101)</f>
        <v>0</v>
      </c>
      <c r="E101" s="124">
        <f>CN_Summary_fuelprice!E101*(1-CN_Summary_taxrate!E101)</f>
        <v>0</v>
      </c>
      <c r="F101" s="124">
        <f>CN_Summary_fuelprice!F101*(1-CN_Summary_taxrate!F101)</f>
        <v>0</v>
      </c>
      <c r="G101" s="124">
        <f>CN_Summary_fuelprice!G101*(1-CN_Summary_taxrate!G101)</f>
        <v>0</v>
      </c>
      <c r="H101" s="124">
        <f>CN_Summary_fuelprice!H101*(1-CN_Summary_taxrate!H101)</f>
        <v>0</v>
      </c>
      <c r="I101" s="124">
        <f>CN_Summary_fuelprice!I101*(1-CN_Summary_taxrate!I101)</f>
        <v>0</v>
      </c>
      <c r="J101" s="124">
        <f>CN_Summary_fuelprice!J101*(1-CN_Summary_taxrate!J101)</f>
        <v>0</v>
      </c>
      <c r="K101" s="124">
        <f>CN_Summary_fuelprice!K101*(1-CN_Summary_taxrate!K101)</f>
        <v>0</v>
      </c>
      <c r="L101" s="124">
        <f>CN_Summary_fuelprice!L101*(1-CN_Summary_taxrate!L101)</f>
        <v>0</v>
      </c>
      <c r="M101" s="124">
        <f>CN_Summary_fuelprice!M101*(1-CN_Summary_taxrate!M101)</f>
        <v>0</v>
      </c>
      <c r="N101" s="124">
        <f>CN_Summary_fuelprice!N101*(1-CN_Summary_taxrate!N101)</f>
        <v>0</v>
      </c>
      <c r="O101" s="124">
        <f>CN_Summary_fuelprice!O101*(1-CN_Summary_taxrate!O101)</f>
        <v>0</v>
      </c>
      <c r="P101" s="124">
        <f>CN_Summary_fuelprice!P101*(1-CN_Summary_taxrate!P101)</f>
        <v>0</v>
      </c>
      <c r="Q101" s="124">
        <f>CN_Summary_fuelprice!Q101*(1-CN_Summary_taxrate!Q101)</f>
        <v>0</v>
      </c>
      <c r="R101" s="124">
        <f>CN_Summary_fuelprice!R101*(1-CN_Summary_taxrate!R101)</f>
        <v>0</v>
      </c>
      <c r="S101" s="124">
        <f>CN_Summary_fuelprice!S101*(1-CN_Summary_taxrate!S101)</f>
        <v>0</v>
      </c>
      <c r="T101" s="124">
        <f>CN_Summary_fuelprice!T101*(1-CN_Summary_taxrate!T101)</f>
        <v>0</v>
      </c>
      <c r="U101" s="124">
        <f>CN_Summary_fuelprice!U101*(1-CN_Summary_taxrate!U101)</f>
        <v>0</v>
      </c>
      <c r="V101" s="124">
        <f>CN_Summary_fuelprice!V101*(1-CN_Summary_taxrate!V101)</f>
        <v>0</v>
      </c>
      <c r="W101" s="124">
        <f>CN_Summary_fuelprice!W101*(1-CN_Summary_taxrate!W101)</f>
        <v>0</v>
      </c>
      <c r="X101" s="124">
        <f>CN_Summary_fuelprice!X101*(1-CN_Summary_taxrate!X101)</f>
        <v>0</v>
      </c>
      <c r="Y101" s="124">
        <f>CN_Summary_fuelprice!Y101*(1-CN_Summary_taxrate!Y101)</f>
        <v>0</v>
      </c>
      <c r="Z101" s="124">
        <f>CN_Summary_fuelprice!Z101*(1-CN_Summary_taxrate!Z101)</f>
        <v>0</v>
      </c>
      <c r="AA101" s="124">
        <f>CN_Summary_fuelprice!AA101*(1-CN_Summary_taxrate!AA101)</f>
        <v>0</v>
      </c>
      <c r="AB101" s="124">
        <f>CN_Summary_fuelprice!AB101*(1-CN_Summary_taxrate!AB101)</f>
        <v>0</v>
      </c>
      <c r="AC101" s="124">
        <f>CN_Summary_fuelprice!AC101*(1-CN_Summary_taxrate!AC101)</f>
        <v>0</v>
      </c>
      <c r="AD101" s="124">
        <f>CN_Summary_fuelprice!AD101*(1-CN_Summary_taxrate!AD101)</f>
        <v>0</v>
      </c>
      <c r="AE101" s="124">
        <f>CN_Summary_fuelprice!AE101*(1-CN_Summary_taxrate!AE101)</f>
        <v>0</v>
      </c>
      <c r="AF101" s="124">
        <f>CN_Summary_fuelprice!AF101*(1-CN_Summary_taxrate!AF101)</f>
        <v>0</v>
      </c>
      <c r="AG101" s="124">
        <f>CN_Summary_fuelprice!AG101*(1-CN_Summary_taxrate!AG101)</f>
        <v>0</v>
      </c>
      <c r="AH101" s="124">
        <f>CN_Summary_fuelprice!AH101*(1-CN_Summary_taxrate!AH101)</f>
        <v>0</v>
      </c>
      <c r="AI101" s="124">
        <f>CN_Summary_fuelprice!AI101*(1-CN_Summary_taxrate!AI101)</f>
        <v>0</v>
      </c>
      <c r="AJ101" s="124">
        <f>CN_Summary_fuelprice!AJ101*(1-CN_Summary_taxrate!AJ101)</f>
        <v>0</v>
      </c>
      <c r="AK101" s="124">
        <f>CN_Summary_fuelprice!AK101*(1-CN_Summary_taxrate!AK101)</f>
        <v>0</v>
      </c>
      <c r="AL101" s="124">
        <f>CN_Summary_fuelprice!AL101*(1-CN_Summary_taxrate!AL101)</f>
        <v>0</v>
      </c>
      <c r="AM101" s="124">
        <f>CN_Summary_fuelprice!AM101*(1-CN_Summary_taxrate!AM101)</f>
        <v>0</v>
      </c>
      <c r="AN101" s="124">
        <f>CN_Summary_fuelprice!AN101*(1-CN_Summary_taxrate!AN101)</f>
        <v>0</v>
      </c>
      <c r="AO101" s="124">
        <f>CN_Summary_fuelprice!AO101*(1-CN_Summary_taxrate!AO101)</f>
        <v>0</v>
      </c>
      <c r="AP101" s="124">
        <f>CN_Summary_fuelprice!AP101*(1-CN_Summary_taxrate!AP101)</f>
        <v>0</v>
      </c>
      <c r="AQ101" s="124">
        <f>CN_Summary_fuelprice!AQ101*(1-CN_Summary_taxrate!AQ101)</f>
        <v>0</v>
      </c>
      <c r="AR101" s="124">
        <f>CN_Summary_fuelprice!AR101*(1-CN_Summary_taxrate!AR101)</f>
        <v>0</v>
      </c>
      <c r="AS101" s="124">
        <f>CN_Summary_fuelprice!AS101*(1-CN_Summary_taxrate!AS101)</f>
        <v>0</v>
      </c>
      <c r="AT101" s="124">
        <f>CN_Summary_fuelprice!AT101*(1-CN_Summary_taxrate!AT101)</f>
        <v>0</v>
      </c>
      <c r="AU101" s="124">
        <f>CN_Summary_fuelprice!AU101*(1-CN_Summary_taxrate!AU101)</f>
        <v>0</v>
      </c>
    </row>
    <row r="102" spans="1:47" s="103" customFormat="1" ht="18.75" customHeight="1">
      <c r="A102" s="102" t="s">
        <v>3684</v>
      </c>
    </row>
    <row r="103" spans="1:47" ht="18.75" customHeight="1">
      <c r="A103" s="105" t="s">
        <v>3697</v>
      </c>
      <c r="B103" s="101">
        <v>2015</v>
      </c>
      <c r="C103" s="101">
        <v>2016</v>
      </c>
      <c r="D103" s="101">
        <v>2017</v>
      </c>
      <c r="E103" s="101">
        <v>2018</v>
      </c>
      <c r="F103" s="101">
        <v>2019</v>
      </c>
      <c r="G103" s="101">
        <v>2020</v>
      </c>
      <c r="H103" s="101">
        <v>2021</v>
      </c>
      <c r="I103" s="101">
        <v>2022</v>
      </c>
      <c r="J103" s="101">
        <v>2023</v>
      </c>
      <c r="K103" s="101">
        <v>2024</v>
      </c>
      <c r="L103" s="101">
        <v>2025</v>
      </c>
      <c r="M103" s="101">
        <v>2026</v>
      </c>
      <c r="N103" s="101">
        <v>2027</v>
      </c>
      <c r="O103" s="101">
        <v>2028</v>
      </c>
      <c r="P103" s="101">
        <v>2029</v>
      </c>
      <c r="Q103" s="101">
        <v>2030</v>
      </c>
      <c r="R103" s="101">
        <v>2031</v>
      </c>
      <c r="S103" s="101">
        <v>2032</v>
      </c>
      <c r="T103" s="101">
        <v>2033</v>
      </c>
      <c r="U103" s="101">
        <v>2034</v>
      </c>
      <c r="V103" s="101">
        <v>2035</v>
      </c>
      <c r="W103" s="101">
        <v>2036</v>
      </c>
      <c r="X103" s="101">
        <v>2037</v>
      </c>
      <c r="Y103" s="101">
        <v>2038</v>
      </c>
      <c r="Z103" s="101">
        <v>2039</v>
      </c>
      <c r="AA103" s="101">
        <v>2040</v>
      </c>
      <c r="AB103" s="101">
        <v>2041</v>
      </c>
      <c r="AC103" s="101">
        <v>2042</v>
      </c>
      <c r="AD103" s="101">
        <v>2043</v>
      </c>
      <c r="AE103" s="101">
        <v>2044</v>
      </c>
      <c r="AF103" s="101">
        <v>2045</v>
      </c>
      <c r="AG103" s="101">
        <v>2046</v>
      </c>
      <c r="AH103" s="101">
        <v>2047</v>
      </c>
      <c r="AI103" s="101">
        <v>2048</v>
      </c>
      <c r="AJ103" s="101">
        <v>2049</v>
      </c>
      <c r="AK103" s="101">
        <v>2050</v>
      </c>
      <c r="AL103" s="101">
        <v>2051</v>
      </c>
      <c r="AM103" s="101">
        <v>2052</v>
      </c>
      <c r="AN103" s="101">
        <v>2053</v>
      </c>
      <c r="AO103" s="101">
        <v>2054</v>
      </c>
      <c r="AP103" s="101">
        <v>2055</v>
      </c>
      <c r="AQ103" s="101">
        <v>2056</v>
      </c>
      <c r="AR103" s="101">
        <v>2057</v>
      </c>
      <c r="AS103" s="101">
        <v>2058</v>
      </c>
      <c r="AT103" s="101">
        <v>2059</v>
      </c>
      <c r="AU103" s="101">
        <v>2060</v>
      </c>
    </row>
    <row r="104" spans="1:47" ht="18.75" customHeight="1">
      <c r="A104" s="101" t="s">
        <v>3668</v>
      </c>
      <c r="B104" s="124">
        <f>CN_Summary_fuelprice!B104*(1-CN_Summary_taxrate!B104)</f>
        <v>0</v>
      </c>
      <c r="C104" s="124">
        <f>CN_Summary_fuelprice!C104*(1-CN_Summary_taxrate!C104)</f>
        <v>0</v>
      </c>
      <c r="D104" s="124">
        <f>CN_Summary_fuelprice!D104*(1-CN_Summary_taxrate!D104)</f>
        <v>0</v>
      </c>
      <c r="E104" s="124">
        <f>CN_Summary_fuelprice!E104*(1-CN_Summary_taxrate!E104)</f>
        <v>0</v>
      </c>
      <c r="F104" s="124">
        <f>CN_Summary_fuelprice!F104*(1-CN_Summary_taxrate!F104)</f>
        <v>0</v>
      </c>
      <c r="G104" s="124">
        <f>CN_Summary_fuelprice!G104*(1-CN_Summary_taxrate!G104)</f>
        <v>0</v>
      </c>
      <c r="H104" s="124">
        <f>CN_Summary_fuelprice!H104*(1-CN_Summary_taxrate!H104)</f>
        <v>0</v>
      </c>
      <c r="I104" s="124">
        <f>CN_Summary_fuelprice!I104*(1-CN_Summary_taxrate!I104)</f>
        <v>0</v>
      </c>
      <c r="J104" s="124">
        <f>CN_Summary_fuelprice!J104*(1-CN_Summary_taxrate!J104)</f>
        <v>0</v>
      </c>
      <c r="K104" s="124">
        <f>CN_Summary_fuelprice!K104*(1-CN_Summary_taxrate!K104)</f>
        <v>0</v>
      </c>
      <c r="L104" s="124">
        <f>CN_Summary_fuelprice!L104*(1-CN_Summary_taxrate!L104)</f>
        <v>0</v>
      </c>
      <c r="M104" s="124">
        <f>CN_Summary_fuelprice!M104*(1-CN_Summary_taxrate!M104)</f>
        <v>0</v>
      </c>
      <c r="N104" s="124">
        <f>CN_Summary_fuelprice!N104*(1-CN_Summary_taxrate!N104)</f>
        <v>0</v>
      </c>
      <c r="O104" s="124">
        <f>CN_Summary_fuelprice!O104*(1-CN_Summary_taxrate!O104)</f>
        <v>0</v>
      </c>
      <c r="P104" s="124">
        <f>CN_Summary_fuelprice!P104*(1-CN_Summary_taxrate!P104)</f>
        <v>0</v>
      </c>
      <c r="Q104" s="124">
        <f>CN_Summary_fuelprice!Q104*(1-CN_Summary_taxrate!Q104)</f>
        <v>0</v>
      </c>
      <c r="R104" s="124">
        <f>CN_Summary_fuelprice!R104*(1-CN_Summary_taxrate!R104)</f>
        <v>0</v>
      </c>
      <c r="S104" s="124">
        <f>CN_Summary_fuelprice!S104*(1-CN_Summary_taxrate!S104)</f>
        <v>0</v>
      </c>
      <c r="T104" s="124">
        <f>CN_Summary_fuelprice!T104*(1-CN_Summary_taxrate!T104)</f>
        <v>0</v>
      </c>
      <c r="U104" s="124">
        <f>CN_Summary_fuelprice!U104*(1-CN_Summary_taxrate!U104)</f>
        <v>0</v>
      </c>
      <c r="V104" s="124">
        <f>CN_Summary_fuelprice!V104*(1-CN_Summary_taxrate!V104)</f>
        <v>0</v>
      </c>
      <c r="W104" s="124">
        <f>CN_Summary_fuelprice!W104*(1-CN_Summary_taxrate!W104)</f>
        <v>0</v>
      </c>
      <c r="X104" s="124">
        <f>CN_Summary_fuelprice!X104*(1-CN_Summary_taxrate!X104)</f>
        <v>0</v>
      </c>
      <c r="Y104" s="124">
        <f>CN_Summary_fuelprice!Y104*(1-CN_Summary_taxrate!Y104)</f>
        <v>0</v>
      </c>
      <c r="Z104" s="124">
        <f>CN_Summary_fuelprice!Z104*(1-CN_Summary_taxrate!Z104)</f>
        <v>0</v>
      </c>
      <c r="AA104" s="124">
        <f>CN_Summary_fuelprice!AA104*(1-CN_Summary_taxrate!AA104)</f>
        <v>0</v>
      </c>
      <c r="AB104" s="124">
        <f>CN_Summary_fuelprice!AB104*(1-CN_Summary_taxrate!AB104)</f>
        <v>0</v>
      </c>
      <c r="AC104" s="124">
        <f>CN_Summary_fuelprice!AC104*(1-CN_Summary_taxrate!AC104)</f>
        <v>0</v>
      </c>
      <c r="AD104" s="124">
        <f>CN_Summary_fuelprice!AD104*(1-CN_Summary_taxrate!AD104)</f>
        <v>0</v>
      </c>
      <c r="AE104" s="124">
        <f>CN_Summary_fuelprice!AE104*(1-CN_Summary_taxrate!AE104)</f>
        <v>0</v>
      </c>
      <c r="AF104" s="124">
        <f>CN_Summary_fuelprice!AF104*(1-CN_Summary_taxrate!AF104)</f>
        <v>0</v>
      </c>
      <c r="AG104" s="124">
        <f>CN_Summary_fuelprice!AG104*(1-CN_Summary_taxrate!AG104)</f>
        <v>0</v>
      </c>
      <c r="AH104" s="124">
        <f>CN_Summary_fuelprice!AH104*(1-CN_Summary_taxrate!AH104)</f>
        <v>0</v>
      </c>
      <c r="AI104" s="124">
        <f>CN_Summary_fuelprice!AI104*(1-CN_Summary_taxrate!AI104)</f>
        <v>0</v>
      </c>
      <c r="AJ104" s="124">
        <f>CN_Summary_fuelprice!AJ104*(1-CN_Summary_taxrate!AJ104)</f>
        <v>0</v>
      </c>
      <c r="AK104" s="124">
        <f>CN_Summary_fuelprice!AK104*(1-CN_Summary_taxrate!AK104)</f>
        <v>0</v>
      </c>
      <c r="AL104" s="124">
        <f>CN_Summary_fuelprice!AL104*(1-CN_Summary_taxrate!AL104)</f>
        <v>0</v>
      </c>
      <c r="AM104" s="124">
        <f>CN_Summary_fuelprice!AM104*(1-CN_Summary_taxrate!AM104)</f>
        <v>0</v>
      </c>
      <c r="AN104" s="124">
        <f>CN_Summary_fuelprice!AN104*(1-CN_Summary_taxrate!AN104)</f>
        <v>0</v>
      </c>
      <c r="AO104" s="124">
        <f>CN_Summary_fuelprice!AO104*(1-CN_Summary_taxrate!AO104)</f>
        <v>0</v>
      </c>
      <c r="AP104" s="124">
        <f>CN_Summary_fuelprice!AP104*(1-CN_Summary_taxrate!AP104)</f>
        <v>0</v>
      </c>
      <c r="AQ104" s="124">
        <f>CN_Summary_fuelprice!AQ104*(1-CN_Summary_taxrate!AQ104)</f>
        <v>0</v>
      </c>
      <c r="AR104" s="124">
        <f>CN_Summary_fuelprice!AR104*(1-CN_Summary_taxrate!AR104)</f>
        <v>0</v>
      </c>
      <c r="AS104" s="124">
        <f>CN_Summary_fuelprice!AS104*(1-CN_Summary_taxrate!AS104)</f>
        <v>0</v>
      </c>
      <c r="AT104" s="124">
        <f>CN_Summary_fuelprice!AT104*(1-CN_Summary_taxrate!AT104)</f>
        <v>0</v>
      </c>
      <c r="AU104" s="124">
        <f>CN_Summary_fuelprice!AU104*(1-CN_Summary_taxrate!AU104)</f>
        <v>0</v>
      </c>
    </row>
    <row r="105" spans="1:47" ht="18.75" customHeight="1">
      <c r="A105" s="101" t="s">
        <v>3669</v>
      </c>
      <c r="B105" s="124">
        <f>CN_Summary_fuelprice!B105*(1-CN_Summary_taxrate!B105)</f>
        <v>0</v>
      </c>
      <c r="C105" s="124">
        <f>CN_Summary_fuelprice!C105*(1-CN_Summary_taxrate!C105)</f>
        <v>1.576016865698094E-6</v>
      </c>
      <c r="D105" s="124">
        <f>CN_Summary_fuelprice!D105*(1-CN_Summary_taxrate!D105)</f>
        <v>1.8360087390665483E-6</v>
      </c>
      <c r="E105" s="124">
        <f>CN_Summary_fuelprice!E105*(1-CN_Summary_taxrate!E105)</f>
        <v>1.9995325428763036E-6</v>
      </c>
      <c r="F105" s="124">
        <f>CN_Summary_fuelprice!F105*(1-CN_Summary_taxrate!F105)</f>
        <v>2.1630563466860585E-6</v>
      </c>
      <c r="G105" s="124">
        <f>CN_Summary_fuelprice!G105*(1-CN_Summary_taxrate!G105)</f>
        <v>1.8894331678787027E-6</v>
      </c>
      <c r="H105" s="124">
        <f>CN_Summary_fuelprice!H105*(1-CN_Summary_taxrate!H105)</f>
        <v>2.6158531568406164E-6</v>
      </c>
      <c r="I105" s="124">
        <f>CN_Summary_fuelprice!I105*(1-CN_Summary_taxrate!I105)</f>
        <v>2.7236025426953787E-6</v>
      </c>
      <c r="J105" s="124">
        <f>CN_Summary_fuelprice!J105*(1-CN_Summary_taxrate!J105)</f>
        <v>2.7301955111166339E-6</v>
      </c>
      <c r="K105" s="124">
        <f>CN_Summary_fuelprice!K105*(1-CN_Summary_taxrate!K105)</f>
        <v>2.6275630559768763E-6</v>
      </c>
      <c r="L105" s="124">
        <f>CN_Summary_fuelprice!L105*(1-CN_Summary_taxrate!L105)</f>
        <v>2.581458744881802E-6</v>
      </c>
      <c r="M105" s="124">
        <f>CN_Summary_fuelprice!M105*(1-CN_Summary_taxrate!M105)</f>
        <v>2.4711809611042939E-6</v>
      </c>
      <c r="N105" s="124">
        <f>CN_Summary_fuelprice!N105*(1-CN_Summary_taxrate!N105)</f>
        <v>2.4446505500360074E-6</v>
      </c>
      <c r="O105" s="124">
        <f>CN_Summary_fuelprice!O105*(1-CN_Summary_taxrate!O105)</f>
        <v>2.4208549088290245E-6</v>
      </c>
      <c r="P105" s="124">
        <f>CN_Summary_fuelprice!P105*(1-CN_Summary_taxrate!P105)</f>
        <v>2.3652055539001918E-6</v>
      </c>
      <c r="Q105" s="124">
        <f>CN_Summary_fuelprice!Q105*(1-CN_Summary_taxrate!Q105)</f>
        <v>2.3570832464110704E-6</v>
      </c>
      <c r="R105" s="124">
        <f>CN_Summary_fuelprice!R105*(1-CN_Summary_taxrate!R105)</f>
        <v>2.3511572283607881E-6</v>
      </c>
      <c r="S105" s="124">
        <f>CN_Summary_fuelprice!S105*(1-CN_Summary_taxrate!S105)</f>
        <v>2.3570654792905324E-6</v>
      </c>
      <c r="T105" s="124">
        <f>CN_Summary_fuelprice!T105*(1-CN_Summary_taxrate!T105)</f>
        <v>2.3240145349847233E-6</v>
      </c>
      <c r="U105" s="124">
        <f>CN_Summary_fuelprice!U105*(1-CN_Summary_taxrate!U105)</f>
        <v>2.3035181113915285E-6</v>
      </c>
      <c r="V105" s="124">
        <f>CN_Summary_fuelprice!V105*(1-CN_Summary_taxrate!V105)</f>
        <v>2.2963921293541261E-6</v>
      </c>
      <c r="W105" s="124">
        <f>CN_Summary_fuelprice!W105*(1-CN_Summary_taxrate!W105)</f>
        <v>2.2765175549797694E-6</v>
      </c>
      <c r="X105" s="124">
        <f>CN_Summary_fuelprice!X105*(1-CN_Summary_taxrate!X105)</f>
        <v>2.2631129458844801E-6</v>
      </c>
      <c r="Y105" s="124">
        <f>CN_Summary_fuelprice!Y105*(1-CN_Summary_taxrate!Y105)</f>
        <v>2.2612104972853119E-6</v>
      </c>
      <c r="Z105" s="124">
        <f>CN_Summary_fuelprice!Z105*(1-CN_Summary_taxrate!Z105)</f>
        <v>2.2792974259932095E-6</v>
      </c>
      <c r="AA105" s="124">
        <f>CN_Summary_fuelprice!AA105*(1-CN_Summary_taxrate!AA105)</f>
        <v>2.2753818259669037E-6</v>
      </c>
      <c r="AB105" s="124">
        <f>CN_Summary_fuelprice!AB105*(1-CN_Summary_taxrate!AB105)</f>
        <v>2.2739604563238468E-6</v>
      </c>
      <c r="AC105" s="124">
        <f>CN_Summary_fuelprice!AC105*(1-CN_Summary_taxrate!AC105)</f>
        <v>2.2724420508686199E-6</v>
      </c>
      <c r="AD105" s="124">
        <f>CN_Summary_fuelprice!AD105*(1-CN_Summary_taxrate!AD105)</f>
        <v>2.2655607084140138E-6</v>
      </c>
      <c r="AE105" s="124">
        <f>CN_Summary_fuelprice!AE105*(1-CN_Summary_taxrate!AE105)</f>
        <v>2.2635243230600189E-6</v>
      </c>
      <c r="AF105" s="124">
        <f>CN_Summary_fuelprice!AF105*(1-CN_Summary_taxrate!AF105)</f>
        <v>2.2603030074362836E-6</v>
      </c>
      <c r="AG105" s="124">
        <f>CN_Summary_fuelprice!AG105*(1-CN_Summary_taxrate!AG105)</f>
        <v>2.2538685763982919E-6</v>
      </c>
      <c r="AH105" s="124">
        <f>CN_Summary_fuelprice!AH105*(1-CN_Summary_taxrate!AH105)</f>
        <v>2.2509684356458237E-6</v>
      </c>
      <c r="AI105" s="124">
        <f>CN_Summary_fuelprice!AI105*(1-CN_Summary_taxrate!AI105)</f>
        <v>2.2478509893421578E-6</v>
      </c>
      <c r="AJ105" s="124">
        <f>CN_Summary_fuelprice!AJ105*(1-CN_Summary_taxrate!AJ105)</f>
        <v>2.2335785247436561E-6</v>
      </c>
      <c r="AK105" s="124">
        <f>CN_Summary_fuelprice!AK105*(1-CN_Summary_taxrate!AK105)</f>
        <v>2.2303216748788438E-6</v>
      </c>
      <c r="AL105" s="124">
        <f>CN_Summary_fuelprice!AL105*(1-CN_Summary_taxrate!AL105)</f>
        <v>2.2298268543595753E-6</v>
      </c>
      <c r="AM105" s="124">
        <f>CN_Summary_fuelprice!AM105*(1-CN_Summary_taxrate!AM105)</f>
        <v>2.2242490199145909E-6</v>
      </c>
      <c r="AN105" s="124">
        <f>CN_Summary_fuelprice!AN105*(1-CN_Summary_taxrate!AN105)</f>
        <v>2.2187917385707458E-6</v>
      </c>
      <c r="AO105" s="124">
        <f>CN_Summary_fuelprice!AO105*(1-CN_Summary_taxrate!AO105)</f>
        <v>2.2137026283438609E-6</v>
      </c>
      <c r="AP105" s="124">
        <f>CN_Summary_fuelprice!AP105*(1-CN_Summary_taxrate!AP105)</f>
        <v>2.2080628141250857E-6</v>
      </c>
      <c r="AQ105" s="124">
        <f>CN_Summary_fuelprice!AQ105*(1-CN_Summary_taxrate!AQ105)</f>
        <v>2.202719453474182E-6</v>
      </c>
      <c r="AR105" s="124">
        <f>CN_Summary_fuelprice!AR105*(1-CN_Summary_taxrate!AR105)</f>
        <v>2.1976968239265233E-6</v>
      </c>
      <c r="AS105" s="124">
        <f>CN_Summary_fuelprice!AS105*(1-CN_Summary_taxrate!AS105)</f>
        <v>2.1924678392413914E-6</v>
      </c>
      <c r="AT105" s="124">
        <f>CN_Summary_fuelprice!AT105*(1-CN_Summary_taxrate!AT105)</f>
        <v>2.1877158315368171E-6</v>
      </c>
      <c r="AU105" s="124">
        <f>CN_Summary_fuelprice!AU105*(1-CN_Summary_taxrate!AU105)</f>
        <v>2.1836899117081364E-6</v>
      </c>
    </row>
    <row r="106" spans="1:47" ht="18.75" customHeight="1">
      <c r="A106" s="101" t="s">
        <v>3670</v>
      </c>
      <c r="B106" s="124">
        <f>CN_Summary_fuelprice!B106*(1-CN_Summary_taxrate!B106)</f>
        <v>0</v>
      </c>
      <c r="C106" s="124">
        <f>CN_Summary_fuelprice!C106*(1-CN_Summary_taxrate!C106)</f>
        <v>0</v>
      </c>
      <c r="D106" s="124">
        <f>CN_Summary_fuelprice!D106*(1-CN_Summary_taxrate!D106)</f>
        <v>0</v>
      </c>
      <c r="E106" s="124">
        <f>CN_Summary_fuelprice!E106*(1-CN_Summary_taxrate!E106)</f>
        <v>0</v>
      </c>
      <c r="F106" s="124">
        <f>CN_Summary_fuelprice!F106*(1-CN_Summary_taxrate!F106)</f>
        <v>0</v>
      </c>
      <c r="G106" s="124">
        <f>CN_Summary_fuelprice!G106*(1-CN_Summary_taxrate!G106)</f>
        <v>0</v>
      </c>
      <c r="H106" s="124">
        <f>CN_Summary_fuelprice!H106*(1-CN_Summary_taxrate!H106)</f>
        <v>0</v>
      </c>
      <c r="I106" s="124">
        <f>CN_Summary_fuelprice!I106*(1-CN_Summary_taxrate!I106)</f>
        <v>0</v>
      </c>
      <c r="J106" s="124">
        <f>CN_Summary_fuelprice!J106*(1-CN_Summary_taxrate!J106)</f>
        <v>0</v>
      </c>
      <c r="K106" s="124">
        <f>CN_Summary_fuelprice!K106*(1-CN_Summary_taxrate!K106)</f>
        <v>0</v>
      </c>
      <c r="L106" s="124">
        <f>CN_Summary_fuelprice!L106*(1-CN_Summary_taxrate!L106)</f>
        <v>0</v>
      </c>
      <c r="M106" s="124">
        <f>CN_Summary_fuelprice!M106*(1-CN_Summary_taxrate!M106)</f>
        <v>0</v>
      </c>
      <c r="N106" s="124">
        <f>CN_Summary_fuelprice!N106*(1-CN_Summary_taxrate!N106)</f>
        <v>0</v>
      </c>
      <c r="O106" s="124">
        <f>CN_Summary_fuelprice!O106*(1-CN_Summary_taxrate!O106)</f>
        <v>0</v>
      </c>
      <c r="P106" s="124">
        <f>CN_Summary_fuelprice!P106*(1-CN_Summary_taxrate!P106)</f>
        <v>0</v>
      </c>
      <c r="Q106" s="124">
        <f>CN_Summary_fuelprice!Q106*(1-CN_Summary_taxrate!Q106)</f>
        <v>0</v>
      </c>
      <c r="R106" s="124">
        <f>CN_Summary_fuelprice!R106*(1-CN_Summary_taxrate!R106)</f>
        <v>0</v>
      </c>
      <c r="S106" s="124">
        <f>CN_Summary_fuelprice!S106*(1-CN_Summary_taxrate!S106)</f>
        <v>0</v>
      </c>
      <c r="T106" s="124">
        <f>CN_Summary_fuelprice!T106*(1-CN_Summary_taxrate!T106)</f>
        <v>0</v>
      </c>
      <c r="U106" s="124">
        <f>CN_Summary_fuelprice!U106*(1-CN_Summary_taxrate!U106)</f>
        <v>0</v>
      </c>
      <c r="V106" s="124">
        <f>CN_Summary_fuelprice!V106*(1-CN_Summary_taxrate!V106)</f>
        <v>0</v>
      </c>
      <c r="W106" s="124">
        <f>CN_Summary_fuelprice!W106*(1-CN_Summary_taxrate!W106)</f>
        <v>0</v>
      </c>
      <c r="X106" s="124">
        <f>CN_Summary_fuelprice!X106*(1-CN_Summary_taxrate!X106)</f>
        <v>0</v>
      </c>
      <c r="Y106" s="124">
        <f>CN_Summary_fuelprice!Y106*(1-CN_Summary_taxrate!Y106)</f>
        <v>0</v>
      </c>
      <c r="Z106" s="124">
        <f>CN_Summary_fuelprice!Z106*(1-CN_Summary_taxrate!Z106)</f>
        <v>0</v>
      </c>
      <c r="AA106" s="124">
        <f>CN_Summary_fuelprice!AA106*(1-CN_Summary_taxrate!AA106)</f>
        <v>0</v>
      </c>
      <c r="AB106" s="124">
        <f>CN_Summary_fuelprice!AB106*(1-CN_Summary_taxrate!AB106)</f>
        <v>0</v>
      </c>
      <c r="AC106" s="124">
        <f>CN_Summary_fuelprice!AC106*(1-CN_Summary_taxrate!AC106)</f>
        <v>0</v>
      </c>
      <c r="AD106" s="124">
        <f>CN_Summary_fuelprice!AD106*(1-CN_Summary_taxrate!AD106)</f>
        <v>0</v>
      </c>
      <c r="AE106" s="124">
        <f>CN_Summary_fuelprice!AE106*(1-CN_Summary_taxrate!AE106)</f>
        <v>0</v>
      </c>
      <c r="AF106" s="124">
        <f>CN_Summary_fuelprice!AF106*(1-CN_Summary_taxrate!AF106)</f>
        <v>0</v>
      </c>
      <c r="AG106" s="124">
        <f>CN_Summary_fuelprice!AG106*(1-CN_Summary_taxrate!AG106)</f>
        <v>0</v>
      </c>
      <c r="AH106" s="124">
        <f>CN_Summary_fuelprice!AH106*(1-CN_Summary_taxrate!AH106)</f>
        <v>0</v>
      </c>
      <c r="AI106" s="124">
        <f>CN_Summary_fuelprice!AI106*(1-CN_Summary_taxrate!AI106)</f>
        <v>0</v>
      </c>
      <c r="AJ106" s="124">
        <f>CN_Summary_fuelprice!AJ106*(1-CN_Summary_taxrate!AJ106)</f>
        <v>0</v>
      </c>
      <c r="AK106" s="124">
        <f>CN_Summary_fuelprice!AK106*(1-CN_Summary_taxrate!AK106)</f>
        <v>0</v>
      </c>
      <c r="AL106" s="124">
        <f>CN_Summary_fuelprice!AL106*(1-CN_Summary_taxrate!AL106)</f>
        <v>0</v>
      </c>
      <c r="AM106" s="124">
        <f>CN_Summary_fuelprice!AM106*(1-CN_Summary_taxrate!AM106)</f>
        <v>0</v>
      </c>
      <c r="AN106" s="124">
        <f>CN_Summary_fuelprice!AN106*(1-CN_Summary_taxrate!AN106)</f>
        <v>0</v>
      </c>
      <c r="AO106" s="124">
        <f>CN_Summary_fuelprice!AO106*(1-CN_Summary_taxrate!AO106)</f>
        <v>0</v>
      </c>
      <c r="AP106" s="124">
        <f>CN_Summary_fuelprice!AP106*(1-CN_Summary_taxrate!AP106)</f>
        <v>0</v>
      </c>
      <c r="AQ106" s="124">
        <f>CN_Summary_fuelprice!AQ106*(1-CN_Summary_taxrate!AQ106)</f>
        <v>0</v>
      </c>
      <c r="AR106" s="124">
        <f>CN_Summary_fuelprice!AR106*(1-CN_Summary_taxrate!AR106)</f>
        <v>0</v>
      </c>
      <c r="AS106" s="124">
        <f>CN_Summary_fuelprice!AS106*(1-CN_Summary_taxrate!AS106)</f>
        <v>0</v>
      </c>
      <c r="AT106" s="124">
        <f>CN_Summary_fuelprice!AT106*(1-CN_Summary_taxrate!AT106)</f>
        <v>0</v>
      </c>
      <c r="AU106" s="124">
        <f>CN_Summary_fuelprice!AU106*(1-CN_Summary_taxrate!AU106)</f>
        <v>0</v>
      </c>
    </row>
    <row r="107" spans="1:47" ht="18.75" customHeight="1">
      <c r="A107" s="101" t="s">
        <v>3671</v>
      </c>
      <c r="B107" s="124">
        <f>CN_Summary_fuelprice!B107*(1-CN_Summary_taxrate!B107)</f>
        <v>0</v>
      </c>
      <c r="C107" s="124">
        <f>CN_Summary_fuelprice!C107*(1-CN_Summary_taxrate!C107)</f>
        <v>0</v>
      </c>
      <c r="D107" s="124">
        <f>CN_Summary_fuelprice!D107*(1-CN_Summary_taxrate!D107)</f>
        <v>0</v>
      </c>
      <c r="E107" s="124">
        <f>CN_Summary_fuelprice!E107*(1-CN_Summary_taxrate!E107)</f>
        <v>0</v>
      </c>
      <c r="F107" s="124">
        <f>CN_Summary_fuelprice!F107*(1-CN_Summary_taxrate!F107)</f>
        <v>0</v>
      </c>
      <c r="G107" s="124">
        <f>CN_Summary_fuelprice!G107*(1-CN_Summary_taxrate!G107)</f>
        <v>0</v>
      </c>
      <c r="H107" s="124">
        <f>CN_Summary_fuelprice!H107*(1-CN_Summary_taxrate!H107)</f>
        <v>0</v>
      </c>
      <c r="I107" s="124">
        <f>CN_Summary_fuelprice!I107*(1-CN_Summary_taxrate!I107)</f>
        <v>0</v>
      </c>
      <c r="J107" s="124">
        <f>CN_Summary_fuelprice!J107*(1-CN_Summary_taxrate!J107)</f>
        <v>0</v>
      </c>
      <c r="K107" s="124">
        <f>CN_Summary_fuelprice!K107*(1-CN_Summary_taxrate!K107)</f>
        <v>0</v>
      </c>
      <c r="L107" s="124">
        <f>CN_Summary_fuelprice!L107*(1-CN_Summary_taxrate!L107)</f>
        <v>0</v>
      </c>
      <c r="M107" s="124">
        <f>CN_Summary_fuelprice!M107*(1-CN_Summary_taxrate!M107)</f>
        <v>0</v>
      </c>
      <c r="N107" s="124">
        <f>CN_Summary_fuelprice!N107*(1-CN_Summary_taxrate!N107)</f>
        <v>0</v>
      </c>
      <c r="O107" s="124">
        <f>CN_Summary_fuelprice!O107*(1-CN_Summary_taxrate!O107)</f>
        <v>0</v>
      </c>
      <c r="P107" s="124">
        <f>CN_Summary_fuelprice!P107*(1-CN_Summary_taxrate!P107)</f>
        <v>0</v>
      </c>
      <c r="Q107" s="124">
        <f>CN_Summary_fuelprice!Q107*(1-CN_Summary_taxrate!Q107)</f>
        <v>0</v>
      </c>
      <c r="R107" s="124">
        <f>CN_Summary_fuelprice!R107*(1-CN_Summary_taxrate!R107)</f>
        <v>0</v>
      </c>
      <c r="S107" s="124">
        <f>CN_Summary_fuelprice!S107*(1-CN_Summary_taxrate!S107)</f>
        <v>0</v>
      </c>
      <c r="T107" s="124">
        <f>CN_Summary_fuelprice!T107*(1-CN_Summary_taxrate!T107)</f>
        <v>0</v>
      </c>
      <c r="U107" s="124">
        <f>CN_Summary_fuelprice!U107*(1-CN_Summary_taxrate!U107)</f>
        <v>0</v>
      </c>
      <c r="V107" s="124">
        <f>CN_Summary_fuelprice!V107*(1-CN_Summary_taxrate!V107)</f>
        <v>0</v>
      </c>
      <c r="W107" s="124">
        <f>CN_Summary_fuelprice!W107*(1-CN_Summary_taxrate!W107)</f>
        <v>0</v>
      </c>
      <c r="X107" s="124">
        <f>CN_Summary_fuelprice!X107*(1-CN_Summary_taxrate!X107)</f>
        <v>0</v>
      </c>
      <c r="Y107" s="124">
        <f>CN_Summary_fuelprice!Y107*(1-CN_Summary_taxrate!Y107)</f>
        <v>0</v>
      </c>
      <c r="Z107" s="124">
        <f>CN_Summary_fuelprice!Z107*(1-CN_Summary_taxrate!Z107)</f>
        <v>0</v>
      </c>
      <c r="AA107" s="124">
        <f>CN_Summary_fuelprice!AA107*(1-CN_Summary_taxrate!AA107)</f>
        <v>0</v>
      </c>
      <c r="AB107" s="124">
        <f>CN_Summary_fuelprice!AB107*(1-CN_Summary_taxrate!AB107)</f>
        <v>0</v>
      </c>
      <c r="AC107" s="124">
        <f>CN_Summary_fuelprice!AC107*(1-CN_Summary_taxrate!AC107)</f>
        <v>0</v>
      </c>
      <c r="AD107" s="124">
        <f>CN_Summary_fuelprice!AD107*(1-CN_Summary_taxrate!AD107)</f>
        <v>0</v>
      </c>
      <c r="AE107" s="124">
        <f>CN_Summary_fuelprice!AE107*(1-CN_Summary_taxrate!AE107)</f>
        <v>0</v>
      </c>
      <c r="AF107" s="124">
        <f>CN_Summary_fuelprice!AF107*(1-CN_Summary_taxrate!AF107)</f>
        <v>0</v>
      </c>
      <c r="AG107" s="124">
        <f>CN_Summary_fuelprice!AG107*(1-CN_Summary_taxrate!AG107)</f>
        <v>0</v>
      </c>
      <c r="AH107" s="124">
        <f>CN_Summary_fuelprice!AH107*(1-CN_Summary_taxrate!AH107)</f>
        <v>0</v>
      </c>
      <c r="AI107" s="124">
        <f>CN_Summary_fuelprice!AI107*(1-CN_Summary_taxrate!AI107)</f>
        <v>0</v>
      </c>
      <c r="AJ107" s="124">
        <f>CN_Summary_fuelprice!AJ107*(1-CN_Summary_taxrate!AJ107)</f>
        <v>0</v>
      </c>
      <c r="AK107" s="124">
        <f>CN_Summary_fuelprice!AK107*(1-CN_Summary_taxrate!AK107)</f>
        <v>0</v>
      </c>
      <c r="AL107" s="124">
        <f>CN_Summary_fuelprice!AL107*(1-CN_Summary_taxrate!AL107)</f>
        <v>0</v>
      </c>
      <c r="AM107" s="124">
        <f>CN_Summary_fuelprice!AM107*(1-CN_Summary_taxrate!AM107)</f>
        <v>0</v>
      </c>
      <c r="AN107" s="124">
        <f>CN_Summary_fuelprice!AN107*(1-CN_Summary_taxrate!AN107)</f>
        <v>0</v>
      </c>
      <c r="AO107" s="124">
        <f>CN_Summary_fuelprice!AO107*(1-CN_Summary_taxrate!AO107)</f>
        <v>0</v>
      </c>
      <c r="AP107" s="124">
        <f>CN_Summary_fuelprice!AP107*(1-CN_Summary_taxrate!AP107)</f>
        <v>0</v>
      </c>
      <c r="AQ107" s="124">
        <f>CN_Summary_fuelprice!AQ107*(1-CN_Summary_taxrate!AQ107)</f>
        <v>0</v>
      </c>
      <c r="AR107" s="124">
        <f>CN_Summary_fuelprice!AR107*(1-CN_Summary_taxrate!AR107)</f>
        <v>0</v>
      </c>
      <c r="AS107" s="124">
        <f>CN_Summary_fuelprice!AS107*(1-CN_Summary_taxrate!AS107)</f>
        <v>0</v>
      </c>
      <c r="AT107" s="124">
        <f>CN_Summary_fuelprice!AT107*(1-CN_Summary_taxrate!AT107)</f>
        <v>0</v>
      </c>
      <c r="AU107" s="124">
        <f>CN_Summary_fuelprice!AU107*(1-CN_Summary_taxrate!AU107)</f>
        <v>0</v>
      </c>
    </row>
    <row r="108" spans="1:47" ht="18.75" customHeight="1">
      <c r="A108" s="101" t="s">
        <v>3672</v>
      </c>
      <c r="B108" s="124">
        <f>CN_Summary_fuelprice!B108*(1-CN_Summary_taxrate!B108)</f>
        <v>0</v>
      </c>
      <c r="C108" s="124">
        <f>CN_Summary_fuelprice!C108*(1-CN_Summary_taxrate!C108)</f>
        <v>0</v>
      </c>
      <c r="D108" s="124">
        <f>CN_Summary_fuelprice!D108*(1-CN_Summary_taxrate!D108)</f>
        <v>0</v>
      </c>
      <c r="E108" s="124">
        <f>CN_Summary_fuelprice!E108*(1-CN_Summary_taxrate!E108)</f>
        <v>0</v>
      </c>
      <c r="F108" s="124">
        <f>CN_Summary_fuelprice!F108*(1-CN_Summary_taxrate!F108)</f>
        <v>0</v>
      </c>
      <c r="G108" s="124">
        <f>CN_Summary_fuelprice!G108*(1-CN_Summary_taxrate!G108)</f>
        <v>1.8894331678787027E-6</v>
      </c>
      <c r="H108" s="124">
        <f>CN_Summary_fuelprice!H108*(1-CN_Summary_taxrate!H108)</f>
        <v>2.6158531568406164E-6</v>
      </c>
      <c r="I108" s="124">
        <f>CN_Summary_fuelprice!I108*(1-CN_Summary_taxrate!I108)</f>
        <v>2.7236025426953787E-6</v>
      </c>
      <c r="J108" s="124">
        <f>CN_Summary_fuelprice!J108*(1-CN_Summary_taxrate!J108)</f>
        <v>2.7301955111166339E-6</v>
      </c>
      <c r="K108" s="124">
        <f>CN_Summary_fuelprice!K108*(1-CN_Summary_taxrate!K108)</f>
        <v>2.6275630559768763E-6</v>
      </c>
      <c r="L108" s="124">
        <f>CN_Summary_fuelprice!L108*(1-CN_Summary_taxrate!L108)</f>
        <v>2.581458744881802E-6</v>
      </c>
      <c r="M108" s="124">
        <f>CN_Summary_fuelprice!M108*(1-CN_Summary_taxrate!M108)</f>
        <v>2.4711809611042939E-6</v>
      </c>
      <c r="N108" s="124">
        <f>CN_Summary_fuelprice!N108*(1-CN_Summary_taxrate!N108)</f>
        <v>2.4446505500360074E-6</v>
      </c>
      <c r="O108" s="124">
        <f>CN_Summary_fuelprice!O108*(1-CN_Summary_taxrate!O108)</f>
        <v>2.4208549088290245E-6</v>
      </c>
      <c r="P108" s="124">
        <f>CN_Summary_fuelprice!P108*(1-CN_Summary_taxrate!P108)</f>
        <v>2.3652055539001918E-6</v>
      </c>
      <c r="Q108" s="124">
        <f>CN_Summary_fuelprice!Q108*(1-CN_Summary_taxrate!Q108)</f>
        <v>2.3570832464110704E-6</v>
      </c>
      <c r="R108" s="124">
        <f>CN_Summary_fuelprice!R108*(1-CN_Summary_taxrate!R108)</f>
        <v>2.3511572283607881E-6</v>
      </c>
      <c r="S108" s="124">
        <f>CN_Summary_fuelprice!S108*(1-CN_Summary_taxrate!S108)</f>
        <v>2.3570654792905324E-6</v>
      </c>
      <c r="T108" s="124">
        <f>CN_Summary_fuelprice!T108*(1-CN_Summary_taxrate!T108)</f>
        <v>2.3240145349847233E-6</v>
      </c>
      <c r="U108" s="124">
        <f>CN_Summary_fuelprice!U108*(1-CN_Summary_taxrate!U108)</f>
        <v>2.3035181113915285E-6</v>
      </c>
      <c r="V108" s="124">
        <f>CN_Summary_fuelprice!V108*(1-CN_Summary_taxrate!V108)</f>
        <v>2.2963921293541261E-6</v>
      </c>
      <c r="W108" s="124">
        <f>CN_Summary_fuelprice!W108*(1-CN_Summary_taxrate!W108)</f>
        <v>2.2765175549797694E-6</v>
      </c>
      <c r="X108" s="124">
        <f>CN_Summary_fuelprice!X108*(1-CN_Summary_taxrate!X108)</f>
        <v>2.2631129458844801E-6</v>
      </c>
      <c r="Y108" s="124">
        <f>CN_Summary_fuelprice!Y108*(1-CN_Summary_taxrate!Y108)</f>
        <v>2.2612104972853119E-6</v>
      </c>
      <c r="Z108" s="124">
        <f>CN_Summary_fuelprice!Z108*(1-CN_Summary_taxrate!Z108)</f>
        <v>2.2792974259932095E-6</v>
      </c>
      <c r="AA108" s="124">
        <f>CN_Summary_fuelprice!AA108*(1-CN_Summary_taxrate!AA108)</f>
        <v>2.2753818259669037E-6</v>
      </c>
      <c r="AB108" s="124">
        <f>CN_Summary_fuelprice!AB108*(1-CN_Summary_taxrate!AB108)</f>
        <v>2.2739604563238468E-6</v>
      </c>
      <c r="AC108" s="124">
        <f>CN_Summary_fuelprice!AC108*(1-CN_Summary_taxrate!AC108)</f>
        <v>2.2724420508686199E-6</v>
      </c>
      <c r="AD108" s="124">
        <f>CN_Summary_fuelprice!AD108*(1-CN_Summary_taxrate!AD108)</f>
        <v>2.2655607084140138E-6</v>
      </c>
      <c r="AE108" s="124">
        <f>CN_Summary_fuelprice!AE108*(1-CN_Summary_taxrate!AE108)</f>
        <v>2.2635243230600189E-6</v>
      </c>
      <c r="AF108" s="124">
        <f>CN_Summary_fuelprice!AF108*(1-CN_Summary_taxrate!AF108)</f>
        <v>2.2603030074362836E-6</v>
      </c>
      <c r="AG108" s="124">
        <f>CN_Summary_fuelprice!AG108*(1-CN_Summary_taxrate!AG108)</f>
        <v>2.2538685763982919E-6</v>
      </c>
      <c r="AH108" s="124">
        <f>CN_Summary_fuelprice!AH108*(1-CN_Summary_taxrate!AH108)</f>
        <v>2.2509684356458237E-6</v>
      </c>
      <c r="AI108" s="124">
        <f>CN_Summary_fuelprice!AI108*(1-CN_Summary_taxrate!AI108)</f>
        <v>2.2478509893421578E-6</v>
      </c>
      <c r="AJ108" s="124">
        <f>CN_Summary_fuelprice!AJ108*(1-CN_Summary_taxrate!AJ108)</f>
        <v>2.2335785247436561E-6</v>
      </c>
      <c r="AK108" s="124">
        <f>CN_Summary_fuelprice!AK108*(1-CN_Summary_taxrate!AK108)</f>
        <v>2.2303216748788438E-6</v>
      </c>
      <c r="AL108" s="124">
        <f>CN_Summary_fuelprice!AL108*(1-CN_Summary_taxrate!AL108)</f>
        <v>2.2298268543595753E-6</v>
      </c>
      <c r="AM108" s="124">
        <f>CN_Summary_fuelprice!AM108*(1-CN_Summary_taxrate!AM108)</f>
        <v>2.2242490199145909E-6</v>
      </c>
      <c r="AN108" s="124">
        <f>CN_Summary_fuelprice!AN108*(1-CN_Summary_taxrate!AN108)</f>
        <v>2.2187917385707458E-6</v>
      </c>
      <c r="AO108" s="124">
        <f>CN_Summary_fuelprice!AO108*(1-CN_Summary_taxrate!AO108)</f>
        <v>2.2137026283438609E-6</v>
      </c>
      <c r="AP108" s="124">
        <f>CN_Summary_fuelprice!AP108*(1-CN_Summary_taxrate!AP108)</f>
        <v>2.2080628141250857E-6</v>
      </c>
      <c r="AQ108" s="124">
        <f>CN_Summary_fuelprice!AQ108*(1-CN_Summary_taxrate!AQ108)</f>
        <v>2.202719453474182E-6</v>
      </c>
      <c r="AR108" s="124">
        <f>CN_Summary_fuelprice!AR108*(1-CN_Summary_taxrate!AR108)</f>
        <v>2.1976968239265233E-6</v>
      </c>
      <c r="AS108" s="124">
        <f>CN_Summary_fuelprice!AS108*(1-CN_Summary_taxrate!AS108)</f>
        <v>2.1924678392413914E-6</v>
      </c>
      <c r="AT108" s="124">
        <f>CN_Summary_fuelprice!AT108*(1-CN_Summary_taxrate!AT108)</f>
        <v>2.1877158315368171E-6</v>
      </c>
      <c r="AU108" s="124">
        <f>CN_Summary_fuelprice!AU108*(1-CN_Summary_taxrate!AU108)</f>
        <v>2.1836899117081364E-6</v>
      </c>
    </row>
    <row r="109" spans="1:47" ht="18.75" customHeight="1">
      <c r="A109" s="101" t="s">
        <v>3673</v>
      </c>
      <c r="B109" s="124">
        <f>CN_Summary_fuelprice!B109*(1-CN_Summary_taxrate!B109)</f>
        <v>0</v>
      </c>
      <c r="C109" s="124">
        <f>CN_Summary_fuelprice!C109*(1-CN_Summary_taxrate!C109)</f>
        <v>0</v>
      </c>
      <c r="D109" s="124">
        <f>CN_Summary_fuelprice!D109*(1-CN_Summary_taxrate!D109)</f>
        <v>0</v>
      </c>
      <c r="E109" s="124">
        <f>CN_Summary_fuelprice!E109*(1-CN_Summary_taxrate!E109)</f>
        <v>0</v>
      </c>
      <c r="F109" s="124">
        <f>CN_Summary_fuelprice!F109*(1-CN_Summary_taxrate!F109)</f>
        <v>0</v>
      </c>
      <c r="G109" s="124">
        <f>CN_Summary_fuelprice!G109*(1-CN_Summary_taxrate!G109)</f>
        <v>0</v>
      </c>
      <c r="H109" s="124">
        <f>CN_Summary_fuelprice!H109*(1-CN_Summary_taxrate!H109)</f>
        <v>0</v>
      </c>
      <c r="I109" s="124">
        <f>CN_Summary_fuelprice!I109*(1-CN_Summary_taxrate!I109)</f>
        <v>0</v>
      </c>
      <c r="J109" s="124">
        <f>CN_Summary_fuelprice!J109*(1-CN_Summary_taxrate!J109)</f>
        <v>0</v>
      </c>
      <c r="K109" s="124">
        <f>CN_Summary_fuelprice!K109*(1-CN_Summary_taxrate!K109)</f>
        <v>0</v>
      </c>
      <c r="L109" s="124">
        <f>CN_Summary_fuelprice!L109*(1-CN_Summary_taxrate!L109)</f>
        <v>0</v>
      </c>
      <c r="M109" s="124">
        <f>CN_Summary_fuelprice!M109*(1-CN_Summary_taxrate!M109)</f>
        <v>0</v>
      </c>
      <c r="N109" s="124">
        <f>CN_Summary_fuelprice!N109*(1-CN_Summary_taxrate!N109)</f>
        <v>0</v>
      </c>
      <c r="O109" s="124">
        <f>CN_Summary_fuelprice!O109*(1-CN_Summary_taxrate!O109)</f>
        <v>0</v>
      </c>
      <c r="P109" s="124">
        <f>CN_Summary_fuelprice!P109*(1-CN_Summary_taxrate!P109)</f>
        <v>0</v>
      </c>
      <c r="Q109" s="124">
        <f>CN_Summary_fuelprice!Q109*(1-CN_Summary_taxrate!Q109)</f>
        <v>0</v>
      </c>
      <c r="R109" s="124">
        <f>CN_Summary_fuelprice!R109*(1-CN_Summary_taxrate!R109)</f>
        <v>0</v>
      </c>
      <c r="S109" s="124">
        <f>CN_Summary_fuelprice!S109*(1-CN_Summary_taxrate!S109)</f>
        <v>0</v>
      </c>
      <c r="T109" s="124">
        <f>CN_Summary_fuelprice!T109*(1-CN_Summary_taxrate!T109)</f>
        <v>0</v>
      </c>
      <c r="U109" s="124">
        <f>CN_Summary_fuelprice!U109*(1-CN_Summary_taxrate!U109)</f>
        <v>0</v>
      </c>
      <c r="V109" s="124">
        <f>CN_Summary_fuelprice!V109*(1-CN_Summary_taxrate!V109)</f>
        <v>0</v>
      </c>
      <c r="W109" s="124">
        <f>CN_Summary_fuelprice!W109*(1-CN_Summary_taxrate!W109)</f>
        <v>0</v>
      </c>
      <c r="X109" s="124">
        <f>CN_Summary_fuelprice!X109*(1-CN_Summary_taxrate!X109)</f>
        <v>0</v>
      </c>
      <c r="Y109" s="124">
        <f>CN_Summary_fuelprice!Y109*(1-CN_Summary_taxrate!Y109)</f>
        <v>0</v>
      </c>
      <c r="Z109" s="124">
        <f>CN_Summary_fuelprice!Z109*(1-CN_Summary_taxrate!Z109)</f>
        <v>0</v>
      </c>
      <c r="AA109" s="124">
        <f>CN_Summary_fuelprice!AA109*(1-CN_Summary_taxrate!AA109)</f>
        <v>0</v>
      </c>
      <c r="AB109" s="124">
        <f>CN_Summary_fuelprice!AB109*(1-CN_Summary_taxrate!AB109)</f>
        <v>0</v>
      </c>
      <c r="AC109" s="124">
        <f>CN_Summary_fuelprice!AC109*(1-CN_Summary_taxrate!AC109)</f>
        <v>0</v>
      </c>
      <c r="AD109" s="124">
        <f>CN_Summary_fuelprice!AD109*(1-CN_Summary_taxrate!AD109)</f>
        <v>0</v>
      </c>
      <c r="AE109" s="124">
        <f>CN_Summary_fuelprice!AE109*(1-CN_Summary_taxrate!AE109)</f>
        <v>0</v>
      </c>
      <c r="AF109" s="124">
        <f>CN_Summary_fuelprice!AF109*(1-CN_Summary_taxrate!AF109)</f>
        <v>0</v>
      </c>
      <c r="AG109" s="124">
        <f>CN_Summary_fuelprice!AG109*(1-CN_Summary_taxrate!AG109)</f>
        <v>0</v>
      </c>
      <c r="AH109" s="124">
        <f>CN_Summary_fuelprice!AH109*(1-CN_Summary_taxrate!AH109)</f>
        <v>0</v>
      </c>
      <c r="AI109" s="124">
        <f>CN_Summary_fuelprice!AI109*(1-CN_Summary_taxrate!AI109)</f>
        <v>0</v>
      </c>
      <c r="AJ109" s="124">
        <f>CN_Summary_fuelprice!AJ109*(1-CN_Summary_taxrate!AJ109)</f>
        <v>0</v>
      </c>
      <c r="AK109" s="124">
        <f>CN_Summary_fuelprice!AK109*(1-CN_Summary_taxrate!AK109)</f>
        <v>0</v>
      </c>
      <c r="AL109" s="124">
        <f>CN_Summary_fuelprice!AL109*(1-CN_Summary_taxrate!AL109)</f>
        <v>0</v>
      </c>
      <c r="AM109" s="124">
        <f>CN_Summary_fuelprice!AM109*(1-CN_Summary_taxrate!AM109)</f>
        <v>0</v>
      </c>
      <c r="AN109" s="124">
        <f>CN_Summary_fuelprice!AN109*(1-CN_Summary_taxrate!AN109)</f>
        <v>0</v>
      </c>
      <c r="AO109" s="124">
        <f>CN_Summary_fuelprice!AO109*(1-CN_Summary_taxrate!AO109)</f>
        <v>0</v>
      </c>
      <c r="AP109" s="124">
        <f>CN_Summary_fuelprice!AP109*(1-CN_Summary_taxrate!AP109)</f>
        <v>0</v>
      </c>
      <c r="AQ109" s="124">
        <f>CN_Summary_fuelprice!AQ109*(1-CN_Summary_taxrate!AQ109)</f>
        <v>0</v>
      </c>
      <c r="AR109" s="124">
        <f>CN_Summary_fuelprice!AR109*(1-CN_Summary_taxrate!AR109)</f>
        <v>0</v>
      </c>
      <c r="AS109" s="124">
        <f>CN_Summary_fuelprice!AS109*(1-CN_Summary_taxrate!AS109)</f>
        <v>0</v>
      </c>
      <c r="AT109" s="124">
        <f>CN_Summary_fuelprice!AT109*(1-CN_Summary_taxrate!AT109)</f>
        <v>0</v>
      </c>
      <c r="AU109" s="124">
        <f>CN_Summary_fuelprice!AU109*(1-CN_Summary_taxrate!AU109)</f>
        <v>0</v>
      </c>
    </row>
    <row r="110" spans="1:47" ht="18.75" customHeight="1">
      <c r="A110" s="101" t="s">
        <v>3674</v>
      </c>
      <c r="B110" s="124">
        <f>CN_Summary_fuelprice!B110*(1-CN_Summary_taxrate!B110)</f>
        <v>0</v>
      </c>
      <c r="C110" s="124">
        <f>CN_Summary_fuelprice!C110*(1-CN_Summary_taxrate!C110)</f>
        <v>0</v>
      </c>
      <c r="D110" s="124">
        <f>CN_Summary_fuelprice!D110*(1-CN_Summary_taxrate!D110)</f>
        <v>0</v>
      </c>
      <c r="E110" s="124">
        <f>CN_Summary_fuelprice!E110*(1-CN_Summary_taxrate!E110)</f>
        <v>0</v>
      </c>
      <c r="F110" s="124">
        <f>CN_Summary_fuelprice!F110*(1-CN_Summary_taxrate!F110)</f>
        <v>0</v>
      </c>
      <c r="G110" s="124">
        <f>CN_Summary_fuelprice!G110*(1-CN_Summary_taxrate!G110)</f>
        <v>0</v>
      </c>
      <c r="H110" s="124">
        <f>CN_Summary_fuelprice!H110*(1-CN_Summary_taxrate!H110)</f>
        <v>0</v>
      </c>
      <c r="I110" s="124">
        <f>CN_Summary_fuelprice!I110*(1-CN_Summary_taxrate!I110)</f>
        <v>0</v>
      </c>
      <c r="J110" s="124">
        <f>CN_Summary_fuelprice!J110*(1-CN_Summary_taxrate!J110)</f>
        <v>0</v>
      </c>
      <c r="K110" s="124">
        <f>CN_Summary_fuelprice!K110*(1-CN_Summary_taxrate!K110)</f>
        <v>0</v>
      </c>
      <c r="L110" s="124">
        <f>CN_Summary_fuelprice!L110*(1-CN_Summary_taxrate!L110)</f>
        <v>0</v>
      </c>
      <c r="M110" s="124">
        <f>CN_Summary_fuelprice!M110*(1-CN_Summary_taxrate!M110)</f>
        <v>0</v>
      </c>
      <c r="N110" s="124">
        <f>CN_Summary_fuelprice!N110*(1-CN_Summary_taxrate!N110)</f>
        <v>0</v>
      </c>
      <c r="O110" s="124">
        <f>CN_Summary_fuelprice!O110*(1-CN_Summary_taxrate!O110)</f>
        <v>0</v>
      </c>
      <c r="P110" s="124">
        <f>CN_Summary_fuelprice!P110*(1-CN_Summary_taxrate!P110)</f>
        <v>0</v>
      </c>
      <c r="Q110" s="124">
        <f>CN_Summary_fuelprice!Q110*(1-CN_Summary_taxrate!Q110)</f>
        <v>0</v>
      </c>
      <c r="R110" s="124">
        <f>CN_Summary_fuelprice!R110*(1-CN_Summary_taxrate!R110)</f>
        <v>0</v>
      </c>
      <c r="S110" s="124">
        <f>CN_Summary_fuelprice!S110*(1-CN_Summary_taxrate!S110)</f>
        <v>0</v>
      </c>
      <c r="T110" s="124">
        <f>CN_Summary_fuelprice!T110*(1-CN_Summary_taxrate!T110)</f>
        <v>0</v>
      </c>
      <c r="U110" s="124">
        <f>CN_Summary_fuelprice!U110*(1-CN_Summary_taxrate!U110)</f>
        <v>0</v>
      </c>
      <c r="V110" s="124">
        <f>CN_Summary_fuelprice!V110*(1-CN_Summary_taxrate!V110)</f>
        <v>0</v>
      </c>
      <c r="W110" s="124">
        <f>CN_Summary_fuelprice!W110*(1-CN_Summary_taxrate!W110)</f>
        <v>0</v>
      </c>
      <c r="X110" s="124">
        <f>CN_Summary_fuelprice!X110*(1-CN_Summary_taxrate!X110)</f>
        <v>0</v>
      </c>
      <c r="Y110" s="124">
        <f>CN_Summary_fuelprice!Y110*(1-CN_Summary_taxrate!Y110)</f>
        <v>0</v>
      </c>
      <c r="Z110" s="124">
        <f>CN_Summary_fuelprice!Z110*(1-CN_Summary_taxrate!Z110)</f>
        <v>0</v>
      </c>
      <c r="AA110" s="124">
        <f>CN_Summary_fuelprice!AA110*(1-CN_Summary_taxrate!AA110)</f>
        <v>0</v>
      </c>
      <c r="AB110" s="124">
        <f>CN_Summary_fuelprice!AB110*(1-CN_Summary_taxrate!AB110)</f>
        <v>0</v>
      </c>
      <c r="AC110" s="124">
        <f>CN_Summary_fuelprice!AC110*(1-CN_Summary_taxrate!AC110)</f>
        <v>0</v>
      </c>
      <c r="AD110" s="124">
        <f>CN_Summary_fuelprice!AD110*(1-CN_Summary_taxrate!AD110)</f>
        <v>0</v>
      </c>
      <c r="AE110" s="124">
        <f>CN_Summary_fuelprice!AE110*(1-CN_Summary_taxrate!AE110)</f>
        <v>0</v>
      </c>
      <c r="AF110" s="124">
        <f>CN_Summary_fuelprice!AF110*(1-CN_Summary_taxrate!AF110)</f>
        <v>0</v>
      </c>
      <c r="AG110" s="124">
        <f>CN_Summary_fuelprice!AG110*(1-CN_Summary_taxrate!AG110)</f>
        <v>0</v>
      </c>
      <c r="AH110" s="124">
        <f>CN_Summary_fuelprice!AH110*(1-CN_Summary_taxrate!AH110)</f>
        <v>0</v>
      </c>
      <c r="AI110" s="124">
        <f>CN_Summary_fuelprice!AI110*(1-CN_Summary_taxrate!AI110)</f>
        <v>0</v>
      </c>
      <c r="AJ110" s="124">
        <f>CN_Summary_fuelprice!AJ110*(1-CN_Summary_taxrate!AJ110)</f>
        <v>0</v>
      </c>
      <c r="AK110" s="124">
        <f>CN_Summary_fuelprice!AK110*(1-CN_Summary_taxrate!AK110)</f>
        <v>0</v>
      </c>
      <c r="AL110" s="124">
        <f>CN_Summary_fuelprice!AL110*(1-CN_Summary_taxrate!AL110)</f>
        <v>0</v>
      </c>
      <c r="AM110" s="124">
        <f>CN_Summary_fuelprice!AM110*(1-CN_Summary_taxrate!AM110)</f>
        <v>0</v>
      </c>
      <c r="AN110" s="124">
        <f>CN_Summary_fuelprice!AN110*(1-CN_Summary_taxrate!AN110)</f>
        <v>0</v>
      </c>
      <c r="AO110" s="124">
        <f>CN_Summary_fuelprice!AO110*(1-CN_Summary_taxrate!AO110)</f>
        <v>0</v>
      </c>
      <c r="AP110" s="124">
        <f>CN_Summary_fuelprice!AP110*(1-CN_Summary_taxrate!AP110)</f>
        <v>0</v>
      </c>
      <c r="AQ110" s="124">
        <f>CN_Summary_fuelprice!AQ110*(1-CN_Summary_taxrate!AQ110)</f>
        <v>0</v>
      </c>
      <c r="AR110" s="124">
        <f>CN_Summary_fuelprice!AR110*(1-CN_Summary_taxrate!AR110)</f>
        <v>0</v>
      </c>
      <c r="AS110" s="124">
        <f>CN_Summary_fuelprice!AS110*(1-CN_Summary_taxrate!AS110)</f>
        <v>0</v>
      </c>
      <c r="AT110" s="124">
        <f>CN_Summary_fuelprice!AT110*(1-CN_Summary_taxrate!AT110)</f>
        <v>0</v>
      </c>
      <c r="AU110" s="124">
        <f>CN_Summary_fuelprice!AU110*(1-CN_Summary_taxrate!AU110)</f>
        <v>0</v>
      </c>
    </row>
    <row r="111" spans="1:47" ht="18.75" customHeight="1">
      <c r="A111" s="101" t="s">
        <v>3675</v>
      </c>
      <c r="B111" s="124">
        <f>CN_Summary_fuelprice!B111*(1-CN_Summary_taxrate!B111)</f>
        <v>0</v>
      </c>
      <c r="C111" s="124">
        <f>CN_Summary_fuelprice!C111*(1-CN_Summary_taxrate!C111)</f>
        <v>0</v>
      </c>
      <c r="D111" s="124">
        <f>CN_Summary_fuelprice!D111*(1-CN_Summary_taxrate!D111)</f>
        <v>0</v>
      </c>
      <c r="E111" s="124">
        <f>CN_Summary_fuelprice!E111*(1-CN_Summary_taxrate!E111)</f>
        <v>0</v>
      </c>
      <c r="F111" s="124">
        <f>CN_Summary_fuelprice!F111*(1-CN_Summary_taxrate!F111)</f>
        <v>0</v>
      </c>
      <c r="G111" s="124">
        <f>CN_Summary_fuelprice!G111*(1-CN_Summary_taxrate!G111)</f>
        <v>0</v>
      </c>
      <c r="H111" s="124">
        <f>CN_Summary_fuelprice!H111*(1-CN_Summary_taxrate!H111)</f>
        <v>0</v>
      </c>
      <c r="I111" s="124">
        <f>CN_Summary_fuelprice!I111*(1-CN_Summary_taxrate!I111)</f>
        <v>0</v>
      </c>
      <c r="J111" s="124">
        <f>CN_Summary_fuelprice!J111*(1-CN_Summary_taxrate!J111)</f>
        <v>0</v>
      </c>
      <c r="K111" s="124">
        <f>CN_Summary_fuelprice!K111*(1-CN_Summary_taxrate!K111)</f>
        <v>0</v>
      </c>
      <c r="L111" s="124">
        <f>CN_Summary_fuelprice!L111*(1-CN_Summary_taxrate!L111)</f>
        <v>0</v>
      </c>
      <c r="M111" s="124">
        <f>CN_Summary_fuelprice!M111*(1-CN_Summary_taxrate!M111)</f>
        <v>0</v>
      </c>
      <c r="N111" s="124">
        <f>CN_Summary_fuelprice!N111*(1-CN_Summary_taxrate!N111)</f>
        <v>0</v>
      </c>
      <c r="O111" s="124">
        <f>CN_Summary_fuelprice!O111*(1-CN_Summary_taxrate!O111)</f>
        <v>0</v>
      </c>
      <c r="P111" s="124">
        <f>CN_Summary_fuelprice!P111*(1-CN_Summary_taxrate!P111)</f>
        <v>0</v>
      </c>
      <c r="Q111" s="124">
        <f>CN_Summary_fuelprice!Q111*(1-CN_Summary_taxrate!Q111)</f>
        <v>0</v>
      </c>
      <c r="R111" s="124">
        <f>CN_Summary_fuelprice!R111*(1-CN_Summary_taxrate!R111)</f>
        <v>0</v>
      </c>
      <c r="S111" s="124">
        <f>CN_Summary_fuelprice!S111*(1-CN_Summary_taxrate!S111)</f>
        <v>0</v>
      </c>
      <c r="T111" s="124">
        <f>CN_Summary_fuelprice!T111*(1-CN_Summary_taxrate!T111)</f>
        <v>0</v>
      </c>
      <c r="U111" s="124">
        <f>CN_Summary_fuelprice!U111*(1-CN_Summary_taxrate!U111)</f>
        <v>0</v>
      </c>
      <c r="V111" s="124">
        <f>CN_Summary_fuelprice!V111*(1-CN_Summary_taxrate!V111)</f>
        <v>0</v>
      </c>
      <c r="W111" s="124">
        <f>CN_Summary_fuelprice!W111*(1-CN_Summary_taxrate!W111)</f>
        <v>0</v>
      </c>
      <c r="X111" s="124">
        <f>CN_Summary_fuelprice!X111*(1-CN_Summary_taxrate!X111)</f>
        <v>0</v>
      </c>
      <c r="Y111" s="124">
        <f>CN_Summary_fuelprice!Y111*(1-CN_Summary_taxrate!Y111)</f>
        <v>0</v>
      </c>
      <c r="Z111" s="124">
        <f>CN_Summary_fuelprice!Z111*(1-CN_Summary_taxrate!Z111)</f>
        <v>0</v>
      </c>
      <c r="AA111" s="124">
        <f>CN_Summary_fuelprice!AA111*(1-CN_Summary_taxrate!AA111)</f>
        <v>0</v>
      </c>
      <c r="AB111" s="124">
        <f>CN_Summary_fuelprice!AB111*(1-CN_Summary_taxrate!AB111)</f>
        <v>0</v>
      </c>
      <c r="AC111" s="124">
        <f>CN_Summary_fuelprice!AC111*(1-CN_Summary_taxrate!AC111)</f>
        <v>0</v>
      </c>
      <c r="AD111" s="124">
        <f>CN_Summary_fuelprice!AD111*(1-CN_Summary_taxrate!AD111)</f>
        <v>0</v>
      </c>
      <c r="AE111" s="124">
        <f>CN_Summary_fuelprice!AE111*(1-CN_Summary_taxrate!AE111)</f>
        <v>0</v>
      </c>
      <c r="AF111" s="124">
        <f>CN_Summary_fuelprice!AF111*(1-CN_Summary_taxrate!AF111)</f>
        <v>0</v>
      </c>
      <c r="AG111" s="124">
        <f>CN_Summary_fuelprice!AG111*(1-CN_Summary_taxrate!AG111)</f>
        <v>0</v>
      </c>
      <c r="AH111" s="124">
        <f>CN_Summary_fuelprice!AH111*(1-CN_Summary_taxrate!AH111)</f>
        <v>0</v>
      </c>
      <c r="AI111" s="124">
        <f>CN_Summary_fuelprice!AI111*(1-CN_Summary_taxrate!AI111)</f>
        <v>0</v>
      </c>
      <c r="AJ111" s="124">
        <f>CN_Summary_fuelprice!AJ111*(1-CN_Summary_taxrate!AJ111)</f>
        <v>0</v>
      </c>
      <c r="AK111" s="124">
        <f>CN_Summary_fuelprice!AK111*(1-CN_Summary_taxrate!AK111)</f>
        <v>0</v>
      </c>
      <c r="AL111" s="124">
        <f>CN_Summary_fuelprice!AL111*(1-CN_Summary_taxrate!AL111)</f>
        <v>0</v>
      </c>
      <c r="AM111" s="124">
        <f>CN_Summary_fuelprice!AM111*(1-CN_Summary_taxrate!AM111)</f>
        <v>0</v>
      </c>
      <c r="AN111" s="124">
        <f>CN_Summary_fuelprice!AN111*(1-CN_Summary_taxrate!AN111)</f>
        <v>0</v>
      </c>
      <c r="AO111" s="124">
        <f>CN_Summary_fuelprice!AO111*(1-CN_Summary_taxrate!AO111)</f>
        <v>0</v>
      </c>
      <c r="AP111" s="124">
        <f>CN_Summary_fuelprice!AP111*(1-CN_Summary_taxrate!AP111)</f>
        <v>0</v>
      </c>
      <c r="AQ111" s="124">
        <f>CN_Summary_fuelprice!AQ111*(1-CN_Summary_taxrate!AQ111)</f>
        <v>0</v>
      </c>
      <c r="AR111" s="124">
        <f>CN_Summary_fuelprice!AR111*(1-CN_Summary_taxrate!AR111)</f>
        <v>0</v>
      </c>
      <c r="AS111" s="124">
        <f>CN_Summary_fuelprice!AS111*(1-CN_Summary_taxrate!AS111)</f>
        <v>0</v>
      </c>
      <c r="AT111" s="124">
        <f>CN_Summary_fuelprice!AT111*(1-CN_Summary_taxrate!AT111)</f>
        <v>0</v>
      </c>
      <c r="AU111" s="124">
        <f>CN_Summary_fuelprice!AU111*(1-CN_Summary_taxrate!AU111)</f>
        <v>0</v>
      </c>
    </row>
    <row r="112" spans="1:47" s="103" customFormat="1" ht="18.75" customHeight="1">
      <c r="A112" s="102" t="s">
        <v>3685</v>
      </c>
      <c r="B112" s="102"/>
      <c r="C112" s="102"/>
      <c r="D112" s="102"/>
      <c r="E112" s="102"/>
      <c r="F112" s="102"/>
      <c r="I112" s="102"/>
      <c r="L112" s="102"/>
      <c r="O112" s="102"/>
      <c r="R112" s="102"/>
      <c r="U112" s="102"/>
      <c r="X112" s="102"/>
      <c r="AA112" s="102"/>
      <c r="AD112" s="102"/>
      <c r="AG112" s="102"/>
      <c r="AJ112" s="102"/>
      <c r="AM112" s="102"/>
      <c r="AP112" s="102"/>
      <c r="AS112" s="102"/>
    </row>
    <row r="113" spans="1:47" ht="18.75" customHeight="1">
      <c r="A113" s="105" t="s">
        <v>3697</v>
      </c>
      <c r="B113" s="101">
        <v>2015</v>
      </c>
      <c r="C113" s="101">
        <v>2016</v>
      </c>
      <c r="D113" s="101">
        <v>2017</v>
      </c>
      <c r="E113" s="101">
        <v>2018</v>
      </c>
      <c r="F113" s="101">
        <v>2019</v>
      </c>
      <c r="G113" s="101">
        <v>2020</v>
      </c>
      <c r="H113" s="101">
        <v>2021</v>
      </c>
      <c r="I113" s="101">
        <v>2022</v>
      </c>
      <c r="J113" s="101">
        <v>2023</v>
      </c>
      <c r="K113" s="101">
        <v>2024</v>
      </c>
      <c r="L113" s="101">
        <v>2025</v>
      </c>
      <c r="M113" s="101">
        <v>2026</v>
      </c>
      <c r="N113" s="101">
        <v>2027</v>
      </c>
      <c r="O113" s="101">
        <v>2028</v>
      </c>
      <c r="P113" s="101">
        <v>2029</v>
      </c>
      <c r="Q113" s="101">
        <v>2030</v>
      </c>
      <c r="R113" s="101">
        <v>2031</v>
      </c>
      <c r="S113" s="101">
        <v>2032</v>
      </c>
      <c r="T113" s="101">
        <v>2033</v>
      </c>
      <c r="U113" s="101">
        <v>2034</v>
      </c>
      <c r="V113" s="101">
        <v>2035</v>
      </c>
      <c r="W113" s="101">
        <v>2036</v>
      </c>
      <c r="X113" s="101">
        <v>2037</v>
      </c>
      <c r="Y113" s="101">
        <v>2038</v>
      </c>
      <c r="Z113" s="101">
        <v>2039</v>
      </c>
      <c r="AA113" s="101">
        <v>2040</v>
      </c>
      <c r="AB113" s="101">
        <v>2041</v>
      </c>
      <c r="AC113" s="101">
        <v>2042</v>
      </c>
      <c r="AD113" s="101">
        <v>2043</v>
      </c>
      <c r="AE113" s="101">
        <v>2044</v>
      </c>
      <c r="AF113" s="101">
        <v>2045</v>
      </c>
      <c r="AG113" s="101">
        <v>2046</v>
      </c>
      <c r="AH113" s="101">
        <v>2047</v>
      </c>
      <c r="AI113" s="101">
        <v>2048</v>
      </c>
      <c r="AJ113" s="101">
        <v>2049</v>
      </c>
      <c r="AK113" s="101">
        <v>2050</v>
      </c>
      <c r="AL113" s="101">
        <v>2051</v>
      </c>
      <c r="AM113" s="101">
        <v>2052</v>
      </c>
      <c r="AN113" s="101">
        <v>2053</v>
      </c>
      <c r="AO113" s="101">
        <v>2054</v>
      </c>
      <c r="AP113" s="101">
        <v>2055</v>
      </c>
      <c r="AQ113" s="101">
        <v>2056</v>
      </c>
      <c r="AR113" s="101">
        <v>2057</v>
      </c>
      <c r="AS113" s="101">
        <v>2058</v>
      </c>
      <c r="AT113" s="101">
        <v>2059</v>
      </c>
      <c r="AU113" s="101">
        <v>2060</v>
      </c>
    </row>
    <row r="114" spans="1:47" ht="18.75" customHeight="1">
      <c r="A114" s="101" t="s">
        <v>3668</v>
      </c>
      <c r="B114" s="124">
        <f>CN_Summary_fuelprice!B114*(1-CN_Summary_taxrate!B114)</f>
        <v>0</v>
      </c>
      <c r="C114" s="124">
        <f>CN_Summary_fuelprice!C114*(1-CN_Summary_taxrate!C114)</f>
        <v>0</v>
      </c>
      <c r="D114" s="124">
        <f>CN_Summary_fuelprice!D114*(1-CN_Summary_taxrate!D114)</f>
        <v>0</v>
      </c>
      <c r="E114" s="124">
        <f>CN_Summary_fuelprice!E114*(1-CN_Summary_taxrate!E114)</f>
        <v>0</v>
      </c>
      <c r="F114" s="124">
        <f>CN_Summary_fuelprice!F114*(1-CN_Summary_taxrate!F114)</f>
        <v>0</v>
      </c>
      <c r="G114" s="124">
        <f>CN_Summary_fuelprice!G114*(1-CN_Summary_taxrate!G114)</f>
        <v>0</v>
      </c>
      <c r="H114" s="124">
        <f>CN_Summary_fuelprice!H114*(1-CN_Summary_taxrate!H114)</f>
        <v>0</v>
      </c>
      <c r="I114" s="124">
        <f>CN_Summary_fuelprice!I114*(1-CN_Summary_taxrate!I114)</f>
        <v>0</v>
      </c>
      <c r="J114" s="124">
        <f>CN_Summary_fuelprice!J114*(1-CN_Summary_taxrate!J114)</f>
        <v>0</v>
      </c>
      <c r="K114" s="124">
        <f>CN_Summary_fuelprice!K114*(1-CN_Summary_taxrate!K114)</f>
        <v>0</v>
      </c>
      <c r="L114" s="124">
        <f>CN_Summary_fuelprice!L114*(1-CN_Summary_taxrate!L114)</f>
        <v>0</v>
      </c>
      <c r="M114" s="124">
        <f>CN_Summary_fuelprice!M114*(1-CN_Summary_taxrate!M114)</f>
        <v>0</v>
      </c>
      <c r="N114" s="124">
        <f>CN_Summary_fuelprice!N114*(1-CN_Summary_taxrate!N114)</f>
        <v>0</v>
      </c>
      <c r="O114" s="124">
        <f>CN_Summary_fuelprice!O114*(1-CN_Summary_taxrate!O114)</f>
        <v>0</v>
      </c>
      <c r="P114" s="124">
        <f>CN_Summary_fuelprice!P114*(1-CN_Summary_taxrate!P114)</f>
        <v>0</v>
      </c>
      <c r="Q114" s="124">
        <f>CN_Summary_fuelprice!Q114*(1-CN_Summary_taxrate!Q114)</f>
        <v>0</v>
      </c>
      <c r="R114" s="124">
        <f>CN_Summary_fuelprice!R114*(1-CN_Summary_taxrate!R114)</f>
        <v>0</v>
      </c>
      <c r="S114" s="124">
        <f>CN_Summary_fuelprice!S114*(1-CN_Summary_taxrate!S114)</f>
        <v>0</v>
      </c>
      <c r="T114" s="124">
        <f>CN_Summary_fuelprice!T114*(1-CN_Summary_taxrate!T114)</f>
        <v>0</v>
      </c>
      <c r="U114" s="124">
        <f>CN_Summary_fuelprice!U114*(1-CN_Summary_taxrate!U114)</f>
        <v>0</v>
      </c>
      <c r="V114" s="124">
        <f>CN_Summary_fuelprice!V114*(1-CN_Summary_taxrate!V114)</f>
        <v>0</v>
      </c>
      <c r="W114" s="124">
        <f>CN_Summary_fuelprice!W114*(1-CN_Summary_taxrate!W114)</f>
        <v>0</v>
      </c>
      <c r="X114" s="124">
        <f>CN_Summary_fuelprice!X114*(1-CN_Summary_taxrate!X114)</f>
        <v>0</v>
      </c>
      <c r="Y114" s="124">
        <f>CN_Summary_fuelprice!Y114*(1-CN_Summary_taxrate!Y114)</f>
        <v>0</v>
      </c>
      <c r="Z114" s="124">
        <f>CN_Summary_fuelprice!Z114*(1-CN_Summary_taxrate!Z114)</f>
        <v>0</v>
      </c>
      <c r="AA114" s="124">
        <f>CN_Summary_fuelprice!AA114*(1-CN_Summary_taxrate!AA114)</f>
        <v>0</v>
      </c>
      <c r="AB114" s="124">
        <f>CN_Summary_fuelprice!AB114*(1-CN_Summary_taxrate!AB114)</f>
        <v>0</v>
      </c>
      <c r="AC114" s="124">
        <f>CN_Summary_fuelprice!AC114*(1-CN_Summary_taxrate!AC114)</f>
        <v>0</v>
      </c>
      <c r="AD114" s="124">
        <f>CN_Summary_fuelprice!AD114*(1-CN_Summary_taxrate!AD114)</f>
        <v>0</v>
      </c>
      <c r="AE114" s="124">
        <f>CN_Summary_fuelprice!AE114*(1-CN_Summary_taxrate!AE114)</f>
        <v>0</v>
      </c>
      <c r="AF114" s="124">
        <f>CN_Summary_fuelprice!AF114*(1-CN_Summary_taxrate!AF114)</f>
        <v>0</v>
      </c>
      <c r="AG114" s="124">
        <f>CN_Summary_fuelprice!AG114*(1-CN_Summary_taxrate!AG114)</f>
        <v>0</v>
      </c>
      <c r="AH114" s="124">
        <f>CN_Summary_fuelprice!AH114*(1-CN_Summary_taxrate!AH114)</f>
        <v>0</v>
      </c>
      <c r="AI114" s="124">
        <f>CN_Summary_fuelprice!AI114*(1-CN_Summary_taxrate!AI114)</f>
        <v>0</v>
      </c>
      <c r="AJ114" s="124">
        <f>CN_Summary_fuelprice!AJ114*(1-CN_Summary_taxrate!AJ114)</f>
        <v>0</v>
      </c>
      <c r="AK114" s="124">
        <f>CN_Summary_fuelprice!AK114*(1-CN_Summary_taxrate!AK114)</f>
        <v>0</v>
      </c>
      <c r="AL114" s="124">
        <f>CN_Summary_fuelprice!AL114*(1-CN_Summary_taxrate!AL114)</f>
        <v>0</v>
      </c>
      <c r="AM114" s="124">
        <f>CN_Summary_fuelprice!AM114*(1-CN_Summary_taxrate!AM114)</f>
        <v>0</v>
      </c>
      <c r="AN114" s="124">
        <f>CN_Summary_fuelprice!AN114*(1-CN_Summary_taxrate!AN114)</f>
        <v>0</v>
      </c>
      <c r="AO114" s="124">
        <f>CN_Summary_fuelprice!AO114*(1-CN_Summary_taxrate!AO114)</f>
        <v>0</v>
      </c>
      <c r="AP114" s="124">
        <f>CN_Summary_fuelprice!AP114*(1-CN_Summary_taxrate!AP114)</f>
        <v>0</v>
      </c>
      <c r="AQ114" s="124">
        <f>CN_Summary_fuelprice!AQ114*(1-CN_Summary_taxrate!AQ114)</f>
        <v>0</v>
      </c>
      <c r="AR114" s="124">
        <f>CN_Summary_fuelprice!AR114*(1-CN_Summary_taxrate!AR114)</f>
        <v>0</v>
      </c>
      <c r="AS114" s="124">
        <f>CN_Summary_fuelprice!AS114*(1-CN_Summary_taxrate!AS114)</f>
        <v>0</v>
      </c>
      <c r="AT114" s="124">
        <f>CN_Summary_fuelprice!AT114*(1-CN_Summary_taxrate!AT114)</f>
        <v>0</v>
      </c>
      <c r="AU114" s="124">
        <f>CN_Summary_fuelprice!AU114*(1-CN_Summary_taxrate!AU114)</f>
        <v>0</v>
      </c>
    </row>
    <row r="115" spans="1:47" ht="18.75" customHeight="1">
      <c r="A115" s="101" t="s">
        <v>3669</v>
      </c>
      <c r="B115" s="124">
        <f>CN_Summary_fuelprice!B115*(1-CN_Summary_taxrate!B115)</f>
        <v>8.530654795242392E-6</v>
      </c>
      <c r="C115" s="124">
        <f>CN_Summary_fuelprice!C115*(1-CN_Summary_taxrate!C115)</f>
        <v>7.1197454823498096E-6</v>
      </c>
      <c r="D115" s="124">
        <f>CN_Summary_fuelprice!D115*(1-CN_Summary_taxrate!D115)</f>
        <v>8.6159913815198505E-6</v>
      </c>
      <c r="E115" s="124">
        <f>CN_Summary_fuelprice!E115*(1-CN_Summary_taxrate!E115)</f>
        <v>1.0885719564295667E-5</v>
      </c>
      <c r="F115" s="124">
        <f>CN_Summary_fuelprice!F115*(1-CN_Summary_taxrate!F115)</f>
        <v>9.6088708722553489E-6</v>
      </c>
      <c r="G115" s="124">
        <f>CN_Summary_fuelprice!G115*(1-CN_Summary_taxrate!G115)</f>
        <v>5.4179381752387459E-6</v>
      </c>
      <c r="H115" s="124">
        <f>CN_Summary_fuelprice!H115*(1-CN_Summary_taxrate!H115)</f>
        <v>5.9381390623822638E-6</v>
      </c>
      <c r="I115" s="124">
        <f>CN_Summary_fuelprice!I115*(1-CN_Summary_taxrate!I115)</f>
        <v>6.7800508549692169E-6</v>
      </c>
      <c r="J115" s="124">
        <f>CN_Summary_fuelprice!J115*(1-CN_Summary_taxrate!J115)</f>
        <v>7.2467190703119804E-6</v>
      </c>
      <c r="K115" s="124">
        <f>CN_Summary_fuelprice!K115*(1-CN_Summary_taxrate!K115)</f>
        <v>7.6895907573295825E-6</v>
      </c>
      <c r="L115" s="124">
        <f>CN_Summary_fuelprice!L115*(1-CN_Summary_taxrate!L115)</f>
        <v>7.8579948717623624E-6</v>
      </c>
      <c r="M115" s="124">
        <f>CN_Summary_fuelprice!M115*(1-CN_Summary_taxrate!M115)</f>
        <v>8.0401885594951096E-6</v>
      </c>
      <c r="N115" s="124">
        <f>CN_Summary_fuelprice!N115*(1-CN_Summary_taxrate!N115)</f>
        <v>7.8566096940790918E-6</v>
      </c>
      <c r="O115" s="124">
        <f>CN_Summary_fuelprice!O115*(1-CN_Summary_taxrate!O115)</f>
        <v>7.955922843244609E-6</v>
      </c>
      <c r="P115" s="124">
        <f>CN_Summary_fuelprice!P115*(1-CN_Summary_taxrate!P115)</f>
        <v>8.1256839445970542E-6</v>
      </c>
      <c r="Q115" s="124">
        <f>CN_Summary_fuelprice!Q115*(1-CN_Summary_taxrate!Q115)</f>
        <v>8.4274191864861536E-6</v>
      </c>
      <c r="R115" s="124">
        <f>CN_Summary_fuelprice!R115*(1-CN_Summary_taxrate!R115)</f>
        <v>8.5779483650568152E-6</v>
      </c>
      <c r="S115" s="124">
        <f>CN_Summary_fuelprice!S115*(1-CN_Summary_taxrate!S115)</f>
        <v>8.8299653650677777E-6</v>
      </c>
      <c r="T115" s="124">
        <f>CN_Summary_fuelprice!T115*(1-CN_Summary_taxrate!T115)</f>
        <v>8.9348682523813328E-6</v>
      </c>
      <c r="U115" s="124">
        <f>CN_Summary_fuelprice!U115*(1-CN_Summary_taxrate!U115)</f>
        <v>9.175036551882026E-6</v>
      </c>
      <c r="V115" s="124">
        <f>CN_Summary_fuelprice!V115*(1-CN_Summary_taxrate!V115)</f>
        <v>9.3560333578470817E-6</v>
      </c>
      <c r="W115" s="124">
        <f>CN_Summary_fuelprice!W115*(1-CN_Summary_taxrate!W115)</f>
        <v>9.4471639846665757E-6</v>
      </c>
      <c r="X115" s="124">
        <f>CN_Summary_fuelprice!X115*(1-CN_Summary_taxrate!X115)</f>
        <v>9.6191881608514074E-6</v>
      </c>
      <c r="Y115" s="124">
        <f>CN_Summary_fuelprice!Y115*(1-CN_Summary_taxrate!Y115)</f>
        <v>9.776159235326367E-6</v>
      </c>
      <c r="Z115" s="124">
        <f>CN_Summary_fuelprice!Z115*(1-CN_Summary_taxrate!Z115)</f>
        <v>1.0040052973400532E-5</v>
      </c>
      <c r="AA115" s="124">
        <f>CN_Summary_fuelprice!AA115*(1-CN_Summary_taxrate!AA115)</f>
        <v>9.9501746906119003E-6</v>
      </c>
      <c r="AB115" s="124">
        <f>CN_Summary_fuelprice!AB115*(1-CN_Summary_taxrate!AB115)</f>
        <v>1.0321296134732718E-5</v>
      </c>
      <c r="AC115" s="124">
        <f>CN_Summary_fuelprice!AC115*(1-CN_Summary_taxrate!AC115)</f>
        <v>1.049382176944618E-5</v>
      </c>
      <c r="AD115" s="124">
        <f>CN_Summary_fuelprice!AD115*(1-CN_Summary_taxrate!AD115)</f>
        <v>1.0613130596592148E-5</v>
      </c>
      <c r="AE115" s="124">
        <f>CN_Summary_fuelprice!AE115*(1-CN_Summary_taxrate!AE115)</f>
        <v>1.0729177108904594E-5</v>
      </c>
      <c r="AF115" s="124">
        <f>CN_Summary_fuelprice!AF115*(1-CN_Summary_taxrate!AF115)</f>
        <v>1.0970252109160688E-5</v>
      </c>
      <c r="AG115" s="124">
        <f>CN_Summary_fuelprice!AG115*(1-CN_Summary_taxrate!AG115)</f>
        <v>1.11653878087573E-5</v>
      </c>
      <c r="AH115" s="124">
        <f>CN_Summary_fuelprice!AH115*(1-CN_Summary_taxrate!AH115)</f>
        <v>1.1400952587203992E-5</v>
      </c>
      <c r="AI115" s="124">
        <f>CN_Summary_fuelprice!AI115*(1-CN_Summary_taxrate!AI115)</f>
        <v>1.1538176031776058E-5</v>
      </c>
      <c r="AJ115" s="124">
        <f>CN_Summary_fuelprice!AJ115*(1-CN_Summary_taxrate!AJ115)</f>
        <v>1.1506401823772999E-5</v>
      </c>
      <c r="AK115" s="124">
        <f>CN_Summary_fuelprice!AK115*(1-CN_Summary_taxrate!AK115)</f>
        <v>1.1652129073469745E-5</v>
      </c>
      <c r="AL115" s="124">
        <f>CN_Summary_fuelprice!AL115*(1-CN_Summary_taxrate!AL115)</f>
        <v>1.1943451547048893E-5</v>
      </c>
      <c r="AM115" s="124">
        <f>CN_Summary_fuelprice!AM115*(1-CN_Summary_taxrate!AM115)</f>
        <v>1.2074335232787944E-5</v>
      </c>
      <c r="AN115" s="124">
        <f>CN_Summary_fuelprice!AN115*(1-CN_Summary_taxrate!AN115)</f>
        <v>1.2231808407964133E-5</v>
      </c>
      <c r="AO115" s="124">
        <f>CN_Summary_fuelprice!AO115*(1-CN_Summary_taxrate!AO115)</f>
        <v>1.2391703027879055E-5</v>
      </c>
      <c r="AP115" s="124">
        <f>CN_Summary_fuelprice!AP115*(1-CN_Summary_taxrate!AP115)</f>
        <v>1.2543142142987503E-5</v>
      </c>
      <c r="AQ115" s="124">
        <f>CN_Summary_fuelprice!AQ115*(1-CN_Summary_taxrate!AQ115)</f>
        <v>1.2680066161157145E-5</v>
      </c>
      <c r="AR115" s="124">
        <f>CN_Summary_fuelprice!AR115*(1-CN_Summary_taxrate!AR115)</f>
        <v>1.2824818547771862E-5</v>
      </c>
      <c r="AS115" s="124">
        <f>CN_Summary_fuelprice!AS115*(1-CN_Summary_taxrate!AS115)</f>
        <v>1.297506856476946E-5</v>
      </c>
      <c r="AT115" s="124">
        <f>CN_Summary_fuelprice!AT115*(1-CN_Summary_taxrate!AT115)</f>
        <v>1.314511949527095E-5</v>
      </c>
      <c r="AU115" s="124">
        <f>CN_Summary_fuelprice!AU115*(1-CN_Summary_taxrate!AU115)</f>
        <v>1.3323580888622844E-5</v>
      </c>
    </row>
    <row r="116" spans="1:47" ht="18.75" customHeight="1">
      <c r="A116" s="101" t="s">
        <v>3670</v>
      </c>
      <c r="B116" s="124">
        <f>CN_Summary_fuelprice!B116*(1-CN_Summary_taxrate!B116)</f>
        <v>0</v>
      </c>
      <c r="C116" s="124">
        <f>CN_Summary_fuelprice!C116*(1-CN_Summary_taxrate!C116)</f>
        <v>0</v>
      </c>
      <c r="D116" s="124">
        <f>CN_Summary_fuelprice!D116*(1-CN_Summary_taxrate!D116)</f>
        <v>0</v>
      </c>
      <c r="E116" s="124">
        <f>CN_Summary_fuelprice!E116*(1-CN_Summary_taxrate!E116)</f>
        <v>0</v>
      </c>
      <c r="F116" s="124">
        <f>CN_Summary_fuelprice!F116*(1-CN_Summary_taxrate!F116)</f>
        <v>0</v>
      </c>
      <c r="G116" s="124">
        <f>CN_Summary_fuelprice!G116*(1-CN_Summary_taxrate!G116)</f>
        <v>0</v>
      </c>
      <c r="H116" s="124">
        <f>CN_Summary_fuelprice!H116*(1-CN_Summary_taxrate!H116)</f>
        <v>0</v>
      </c>
      <c r="I116" s="124">
        <f>CN_Summary_fuelprice!I116*(1-CN_Summary_taxrate!I116)</f>
        <v>0</v>
      </c>
      <c r="J116" s="124">
        <f>CN_Summary_fuelprice!J116*(1-CN_Summary_taxrate!J116)</f>
        <v>0</v>
      </c>
      <c r="K116" s="124">
        <f>CN_Summary_fuelprice!K116*(1-CN_Summary_taxrate!K116)</f>
        <v>0</v>
      </c>
      <c r="L116" s="124">
        <f>CN_Summary_fuelprice!L116*(1-CN_Summary_taxrate!L116)</f>
        <v>0</v>
      </c>
      <c r="M116" s="124">
        <f>CN_Summary_fuelprice!M116*(1-CN_Summary_taxrate!M116)</f>
        <v>0</v>
      </c>
      <c r="N116" s="124">
        <f>CN_Summary_fuelprice!N116*(1-CN_Summary_taxrate!N116)</f>
        <v>0</v>
      </c>
      <c r="O116" s="124">
        <f>CN_Summary_fuelprice!O116*(1-CN_Summary_taxrate!O116)</f>
        <v>0</v>
      </c>
      <c r="P116" s="124">
        <f>CN_Summary_fuelprice!P116*(1-CN_Summary_taxrate!P116)</f>
        <v>0</v>
      </c>
      <c r="Q116" s="124">
        <f>CN_Summary_fuelprice!Q116*(1-CN_Summary_taxrate!Q116)</f>
        <v>0</v>
      </c>
      <c r="R116" s="124">
        <f>CN_Summary_fuelprice!R116*(1-CN_Summary_taxrate!R116)</f>
        <v>0</v>
      </c>
      <c r="S116" s="124">
        <f>CN_Summary_fuelprice!S116*(1-CN_Summary_taxrate!S116)</f>
        <v>0</v>
      </c>
      <c r="T116" s="124">
        <f>CN_Summary_fuelprice!T116*(1-CN_Summary_taxrate!T116)</f>
        <v>0</v>
      </c>
      <c r="U116" s="124">
        <f>CN_Summary_fuelprice!U116*(1-CN_Summary_taxrate!U116)</f>
        <v>0</v>
      </c>
      <c r="V116" s="124">
        <f>CN_Summary_fuelprice!V116*(1-CN_Summary_taxrate!V116)</f>
        <v>0</v>
      </c>
      <c r="W116" s="124">
        <f>CN_Summary_fuelprice!W116*(1-CN_Summary_taxrate!W116)</f>
        <v>0</v>
      </c>
      <c r="X116" s="124">
        <f>CN_Summary_fuelprice!X116*(1-CN_Summary_taxrate!X116)</f>
        <v>0</v>
      </c>
      <c r="Y116" s="124">
        <f>CN_Summary_fuelprice!Y116*(1-CN_Summary_taxrate!Y116)</f>
        <v>0</v>
      </c>
      <c r="Z116" s="124">
        <f>CN_Summary_fuelprice!Z116*(1-CN_Summary_taxrate!Z116)</f>
        <v>0</v>
      </c>
      <c r="AA116" s="124">
        <f>CN_Summary_fuelprice!AA116*(1-CN_Summary_taxrate!AA116)</f>
        <v>0</v>
      </c>
      <c r="AB116" s="124">
        <f>CN_Summary_fuelprice!AB116*(1-CN_Summary_taxrate!AB116)</f>
        <v>0</v>
      </c>
      <c r="AC116" s="124">
        <f>CN_Summary_fuelprice!AC116*(1-CN_Summary_taxrate!AC116)</f>
        <v>0</v>
      </c>
      <c r="AD116" s="124">
        <f>CN_Summary_fuelprice!AD116*(1-CN_Summary_taxrate!AD116)</f>
        <v>0</v>
      </c>
      <c r="AE116" s="124">
        <f>CN_Summary_fuelprice!AE116*(1-CN_Summary_taxrate!AE116)</f>
        <v>0</v>
      </c>
      <c r="AF116" s="124">
        <f>CN_Summary_fuelprice!AF116*(1-CN_Summary_taxrate!AF116)</f>
        <v>0</v>
      </c>
      <c r="AG116" s="124">
        <f>CN_Summary_fuelprice!AG116*(1-CN_Summary_taxrate!AG116)</f>
        <v>0</v>
      </c>
      <c r="AH116" s="124">
        <f>CN_Summary_fuelprice!AH116*(1-CN_Summary_taxrate!AH116)</f>
        <v>0</v>
      </c>
      <c r="AI116" s="124">
        <f>CN_Summary_fuelprice!AI116*(1-CN_Summary_taxrate!AI116)</f>
        <v>0</v>
      </c>
      <c r="AJ116" s="124">
        <f>CN_Summary_fuelprice!AJ116*(1-CN_Summary_taxrate!AJ116)</f>
        <v>0</v>
      </c>
      <c r="AK116" s="124">
        <f>CN_Summary_fuelprice!AK116*(1-CN_Summary_taxrate!AK116)</f>
        <v>0</v>
      </c>
      <c r="AL116" s="124">
        <f>CN_Summary_fuelprice!AL116*(1-CN_Summary_taxrate!AL116)</f>
        <v>0</v>
      </c>
      <c r="AM116" s="124">
        <f>CN_Summary_fuelprice!AM116*(1-CN_Summary_taxrate!AM116)</f>
        <v>0</v>
      </c>
      <c r="AN116" s="124">
        <f>CN_Summary_fuelprice!AN116*(1-CN_Summary_taxrate!AN116)</f>
        <v>0</v>
      </c>
      <c r="AO116" s="124">
        <f>CN_Summary_fuelprice!AO116*(1-CN_Summary_taxrate!AO116)</f>
        <v>0</v>
      </c>
      <c r="AP116" s="124">
        <f>CN_Summary_fuelprice!AP116*(1-CN_Summary_taxrate!AP116)</f>
        <v>0</v>
      </c>
      <c r="AQ116" s="124">
        <f>CN_Summary_fuelprice!AQ116*(1-CN_Summary_taxrate!AQ116)</f>
        <v>0</v>
      </c>
      <c r="AR116" s="124">
        <f>CN_Summary_fuelprice!AR116*(1-CN_Summary_taxrate!AR116)</f>
        <v>0</v>
      </c>
      <c r="AS116" s="124">
        <f>CN_Summary_fuelprice!AS116*(1-CN_Summary_taxrate!AS116)</f>
        <v>0</v>
      </c>
      <c r="AT116" s="124">
        <f>CN_Summary_fuelprice!AT116*(1-CN_Summary_taxrate!AT116)</f>
        <v>0</v>
      </c>
      <c r="AU116" s="124">
        <f>CN_Summary_fuelprice!AU116*(1-CN_Summary_taxrate!AU116)</f>
        <v>0</v>
      </c>
    </row>
    <row r="117" spans="1:47" ht="18.75" customHeight="1">
      <c r="A117" s="101" t="s">
        <v>3671</v>
      </c>
      <c r="B117" s="124">
        <f>CN_Summary_fuelprice!B117*(1-CN_Summary_taxrate!B117)</f>
        <v>0</v>
      </c>
      <c r="C117" s="124">
        <f>CN_Summary_fuelprice!C117*(1-CN_Summary_taxrate!C117)</f>
        <v>0</v>
      </c>
      <c r="D117" s="124">
        <f>CN_Summary_fuelprice!D117*(1-CN_Summary_taxrate!D117)</f>
        <v>0</v>
      </c>
      <c r="E117" s="124">
        <f>CN_Summary_fuelprice!E117*(1-CN_Summary_taxrate!E117)</f>
        <v>0</v>
      </c>
      <c r="F117" s="124">
        <f>CN_Summary_fuelprice!F117*(1-CN_Summary_taxrate!F117)</f>
        <v>0</v>
      </c>
      <c r="G117" s="124">
        <f>CN_Summary_fuelprice!G117*(1-CN_Summary_taxrate!G117)</f>
        <v>0</v>
      </c>
      <c r="H117" s="124">
        <f>CN_Summary_fuelprice!H117*(1-CN_Summary_taxrate!H117)</f>
        <v>0</v>
      </c>
      <c r="I117" s="124">
        <f>CN_Summary_fuelprice!I117*(1-CN_Summary_taxrate!I117)</f>
        <v>0</v>
      </c>
      <c r="J117" s="124">
        <f>CN_Summary_fuelprice!J117*(1-CN_Summary_taxrate!J117)</f>
        <v>0</v>
      </c>
      <c r="K117" s="124">
        <f>CN_Summary_fuelprice!K117*(1-CN_Summary_taxrate!K117)</f>
        <v>0</v>
      </c>
      <c r="L117" s="124">
        <f>CN_Summary_fuelprice!L117*(1-CN_Summary_taxrate!L117)</f>
        <v>0</v>
      </c>
      <c r="M117" s="124">
        <f>CN_Summary_fuelprice!M117*(1-CN_Summary_taxrate!M117)</f>
        <v>0</v>
      </c>
      <c r="N117" s="124">
        <f>CN_Summary_fuelprice!N117*(1-CN_Summary_taxrate!N117)</f>
        <v>0</v>
      </c>
      <c r="O117" s="124">
        <f>CN_Summary_fuelprice!O117*(1-CN_Summary_taxrate!O117)</f>
        <v>0</v>
      </c>
      <c r="P117" s="124">
        <f>CN_Summary_fuelprice!P117*(1-CN_Summary_taxrate!P117)</f>
        <v>0</v>
      </c>
      <c r="Q117" s="124">
        <f>CN_Summary_fuelprice!Q117*(1-CN_Summary_taxrate!Q117)</f>
        <v>0</v>
      </c>
      <c r="R117" s="124">
        <f>CN_Summary_fuelprice!R117*(1-CN_Summary_taxrate!R117)</f>
        <v>0</v>
      </c>
      <c r="S117" s="124">
        <f>CN_Summary_fuelprice!S117*(1-CN_Summary_taxrate!S117)</f>
        <v>0</v>
      </c>
      <c r="T117" s="124">
        <f>CN_Summary_fuelprice!T117*(1-CN_Summary_taxrate!T117)</f>
        <v>0</v>
      </c>
      <c r="U117" s="124">
        <f>CN_Summary_fuelprice!U117*(1-CN_Summary_taxrate!U117)</f>
        <v>0</v>
      </c>
      <c r="V117" s="124">
        <f>CN_Summary_fuelprice!V117*(1-CN_Summary_taxrate!V117)</f>
        <v>0</v>
      </c>
      <c r="W117" s="124">
        <f>CN_Summary_fuelprice!W117*(1-CN_Summary_taxrate!W117)</f>
        <v>0</v>
      </c>
      <c r="X117" s="124">
        <f>CN_Summary_fuelprice!X117*(1-CN_Summary_taxrate!X117)</f>
        <v>0</v>
      </c>
      <c r="Y117" s="124">
        <f>CN_Summary_fuelprice!Y117*(1-CN_Summary_taxrate!Y117)</f>
        <v>0</v>
      </c>
      <c r="Z117" s="124">
        <f>CN_Summary_fuelprice!Z117*(1-CN_Summary_taxrate!Z117)</f>
        <v>0</v>
      </c>
      <c r="AA117" s="124">
        <f>CN_Summary_fuelprice!AA117*(1-CN_Summary_taxrate!AA117)</f>
        <v>0</v>
      </c>
      <c r="AB117" s="124">
        <f>CN_Summary_fuelprice!AB117*(1-CN_Summary_taxrate!AB117)</f>
        <v>0</v>
      </c>
      <c r="AC117" s="124">
        <f>CN_Summary_fuelprice!AC117*(1-CN_Summary_taxrate!AC117)</f>
        <v>0</v>
      </c>
      <c r="AD117" s="124">
        <f>CN_Summary_fuelprice!AD117*(1-CN_Summary_taxrate!AD117)</f>
        <v>0</v>
      </c>
      <c r="AE117" s="124">
        <f>CN_Summary_fuelprice!AE117*(1-CN_Summary_taxrate!AE117)</f>
        <v>0</v>
      </c>
      <c r="AF117" s="124">
        <f>CN_Summary_fuelprice!AF117*(1-CN_Summary_taxrate!AF117)</f>
        <v>0</v>
      </c>
      <c r="AG117" s="124">
        <f>CN_Summary_fuelprice!AG117*(1-CN_Summary_taxrate!AG117)</f>
        <v>0</v>
      </c>
      <c r="AH117" s="124">
        <f>CN_Summary_fuelprice!AH117*(1-CN_Summary_taxrate!AH117)</f>
        <v>0</v>
      </c>
      <c r="AI117" s="124">
        <f>CN_Summary_fuelprice!AI117*(1-CN_Summary_taxrate!AI117)</f>
        <v>0</v>
      </c>
      <c r="AJ117" s="124">
        <f>CN_Summary_fuelprice!AJ117*(1-CN_Summary_taxrate!AJ117)</f>
        <v>0</v>
      </c>
      <c r="AK117" s="124">
        <f>CN_Summary_fuelprice!AK117*(1-CN_Summary_taxrate!AK117)</f>
        <v>0</v>
      </c>
      <c r="AL117" s="124">
        <f>CN_Summary_fuelprice!AL117*(1-CN_Summary_taxrate!AL117)</f>
        <v>0</v>
      </c>
      <c r="AM117" s="124">
        <f>CN_Summary_fuelprice!AM117*(1-CN_Summary_taxrate!AM117)</f>
        <v>0</v>
      </c>
      <c r="AN117" s="124">
        <f>CN_Summary_fuelprice!AN117*(1-CN_Summary_taxrate!AN117)</f>
        <v>0</v>
      </c>
      <c r="AO117" s="124">
        <f>CN_Summary_fuelprice!AO117*(1-CN_Summary_taxrate!AO117)</f>
        <v>0</v>
      </c>
      <c r="AP117" s="124">
        <f>CN_Summary_fuelprice!AP117*(1-CN_Summary_taxrate!AP117)</f>
        <v>0</v>
      </c>
      <c r="AQ117" s="124">
        <f>CN_Summary_fuelprice!AQ117*(1-CN_Summary_taxrate!AQ117)</f>
        <v>0</v>
      </c>
      <c r="AR117" s="124">
        <f>CN_Summary_fuelprice!AR117*(1-CN_Summary_taxrate!AR117)</f>
        <v>0</v>
      </c>
      <c r="AS117" s="124">
        <f>CN_Summary_fuelprice!AS117*(1-CN_Summary_taxrate!AS117)</f>
        <v>0</v>
      </c>
      <c r="AT117" s="124">
        <f>CN_Summary_fuelprice!AT117*(1-CN_Summary_taxrate!AT117)</f>
        <v>0</v>
      </c>
      <c r="AU117" s="124">
        <f>CN_Summary_fuelprice!AU117*(1-CN_Summary_taxrate!AU117)</f>
        <v>0</v>
      </c>
    </row>
    <row r="118" spans="1:47" ht="18.75" customHeight="1">
      <c r="A118" s="101" t="s">
        <v>3672</v>
      </c>
      <c r="B118" s="124">
        <f>CN_Summary_fuelprice!B118*(1-CN_Summary_taxrate!B118)</f>
        <v>8.530654795242392E-6</v>
      </c>
      <c r="C118" s="124">
        <f>CN_Summary_fuelprice!C118*(1-CN_Summary_taxrate!C118)</f>
        <v>7.1197454823498096E-6</v>
      </c>
      <c r="D118" s="124">
        <f>CN_Summary_fuelprice!D118*(1-CN_Summary_taxrate!D118)</f>
        <v>8.6159913815198505E-6</v>
      </c>
      <c r="E118" s="124">
        <f>CN_Summary_fuelprice!E118*(1-CN_Summary_taxrate!E118)</f>
        <v>1.0885719564295667E-5</v>
      </c>
      <c r="F118" s="124">
        <f>CN_Summary_fuelprice!F118*(1-CN_Summary_taxrate!F118)</f>
        <v>9.6088708722553489E-6</v>
      </c>
      <c r="G118" s="124">
        <f>CN_Summary_fuelprice!G118*(1-CN_Summary_taxrate!G118)</f>
        <v>5.4179381752387459E-6</v>
      </c>
      <c r="H118" s="124">
        <f>CN_Summary_fuelprice!H118*(1-CN_Summary_taxrate!H118)</f>
        <v>5.9381390623822638E-6</v>
      </c>
      <c r="I118" s="124">
        <f>CN_Summary_fuelprice!I118*(1-CN_Summary_taxrate!I118)</f>
        <v>6.7800508549692169E-6</v>
      </c>
      <c r="J118" s="124">
        <f>CN_Summary_fuelprice!J118*(1-CN_Summary_taxrate!J118)</f>
        <v>7.2467190703119804E-6</v>
      </c>
      <c r="K118" s="124">
        <f>CN_Summary_fuelprice!K118*(1-CN_Summary_taxrate!K118)</f>
        <v>7.6895907573295825E-6</v>
      </c>
      <c r="L118" s="124">
        <f>CN_Summary_fuelprice!L118*(1-CN_Summary_taxrate!L118)</f>
        <v>7.8579948717623624E-6</v>
      </c>
      <c r="M118" s="124">
        <f>CN_Summary_fuelprice!M118*(1-CN_Summary_taxrate!M118)</f>
        <v>8.0401885594951096E-6</v>
      </c>
      <c r="N118" s="124">
        <f>CN_Summary_fuelprice!N118*(1-CN_Summary_taxrate!N118)</f>
        <v>7.8566096940790918E-6</v>
      </c>
      <c r="O118" s="124">
        <f>CN_Summary_fuelprice!O118*(1-CN_Summary_taxrate!O118)</f>
        <v>7.955922843244609E-6</v>
      </c>
      <c r="P118" s="124">
        <f>CN_Summary_fuelprice!P118*(1-CN_Summary_taxrate!P118)</f>
        <v>8.1256839445970542E-6</v>
      </c>
      <c r="Q118" s="124">
        <f>CN_Summary_fuelprice!Q118*(1-CN_Summary_taxrate!Q118)</f>
        <v>8.4274191864861536E-6</v>
      </c>
      <c r="R118" s="124">
        <f>CN_Summary_fuelprice!R118*(1-CN_Summary_taxrate!R118)</f>
        <v>8.5779483650568152E-6</v>
      </c>
      <c r="S118" s="124">
        <f>CN_Summary_fuelprice!S118*(1-CN_Summary_taxrate!S118)</f>
        <v>8.8299653650677777E-6</v>
      </c>
      <c r="T118" s="124">
        <f>CN_Summary_fuelprice!T118*(1-CN_Summary_taxrate!T118)</f>
        <v>8.9348682523813328E-6</v>
      </c>
      <c r="U118" s="124">
        <f>CN_Summary_fuelprice!U118*(1-CN_Summary_taxrate!U118)</f>
        <v>9.175036551882026E-6</v>
      </c>
      <c r="V118" s="124">
        <f>CN_Summary_fuelprice!V118*(1-CN_Summary_taxrate!V118)</f>
        <v>9.3560333578470817E-6</v>
      </c>
      <c r="W118" s="124">
        <f>CN_Summary_fuelprice!W118*(1-CN_Summary_taxrate!W118)</f>
        <v>9.4471639846665757E-6</v>
      </c>
      <c r="X118" s="124">
        <f>CN_Summary_fuelprice!X118*(1-CN_Summary_taxrate!X118)</f>
        <v>9.6191881608514074E-6</v>
      </c>
      <c r="Y118" s="124">
        <f>CN_Summary_fuelprice!Y118*(1-CN_Summary_taxrate!Y118)</f>
        <v>9.776159235326367E-6</v>
      </c>
      <c r="Z118" s="124">
        <f>CN_Summary_fuelprice!Z118*(1-CN_Summary_taxrate!Z118)</f>
        <v>1.0040052973400532E-5</v>
      </c>
      <c r="AA118" s="124">
        <f>CN_Summary_fuelprice!AA118*(1-CN_Summary_taxrate!AA118)</f>
        <v>9.9501746906119003E-6</v>
      </c>
      <c r="AB118" s="124">
        <f>CN_Summary_fuelprice!AB118*(1-CN_Summary_taxrate!AB118)</f>
        <v>1.0321296134732718E-5</v>
      </c>
      <c r="AC118" s="124">
        <f>CN_Summary_fuelprice!AC118*(1-CN_Summary_taxrate!AC118)</f>
        <v>1.049382176944618E-5</v>
      </c>
      <c r="AD118" s="124">
        <f>CN_Summary_fuelprice!AD118*(1-CN_Summary_taxrate!AD118)</f>
        <v>1.0613130596592148E-5</v>
      </c>
      <c r="AE118" s="124">
        <f>CN_Summary_fuelprice!AE118*(1-CN_Summary_taxrate!AE118)</f>
        <v>1.0729177108904594E-5</v>
      </c>
      <c r="AF118" s="124">
        <f>CN_Summary_fuelprice!AF118*(1-CN_Summary_taxrate!AF118)</f>
        <v>1.0970252109160688E-5</v>
      </c>
      <c r="AG118" s="124">
        <f>CN_Summary_fuelprice!AG118*(1-CN_Summary_taxrate!AG118)</f>
        <v>1.11653878087573E-5</v>
      </c>
      <c r="AH118" s="124">
        <f>CN_Summary_fuelprice!AH118*(1-CN_Summary_taxrate!AH118)</f>
        <v>1.1400952587203992E-5</v>
      </c>
      <c r="AI118" s="124">
        <f>CN_Summary_fuelprice!AI118*(1-CN_Summary_taxrate!AI118)</f>
        <v>1.1538176031776058E-5</v>
      </c>
      <c r="AJ118" s="124">
        <f>CN_Summary_fuelprice!AJ118*(1-CN_Summary_taxrate!AJ118)</f>
        <v>1.1506401823772999E-5</v>
      </c>
      <c r="AK118" s="124">
        <f>CN_Summary_fuelprice!AK118*(1-CN_Summary_taxrate!AK118)</f>
        <v>1.1652129073469745E-5</v>
      </c>
      <c r="AL118" s="124">
        <f>CN_Summary_fuelprice!AL118*(1-CN_Summary_taxrate!AL118)</f>
        <v>1.1943451547048893E-5</v>
      </c>
      <c r="AM118" s="124">
        <f>CN_Summary_fuelprice!AM118*(1-CN_Summary_taxrate!AM118)</f>
        <v>1.2074335232787944E-5</v>
      </c>
      <c r="AN118" s="124">
        <f>CN_Summary_fuelprice!AN118*(1-CN_Summary_taxrate!AN118)</f>
        <v>1.2231808407964133E-5</v>
      </c>
      <c r="AO118" s="124">
        <f>CN_Summary_fuelprice!AO118*(1-CN_Summary_taxrate!AO118)</f>
        <v>1.2391703027879055E-5</v>
      </c>
      <c r="AP118" s="124">
        <f>CN_Summary_fuelprice!AP118*(1-CN_Summary_taxrate!AP118)</f>
        <v>1.2543142142987503E-5</v>
      </c>
      <c r="AQ118" s="124">
        <f>CN_Summary_fuelprice!AQ118*(1-CN_Summary_taxrate!AQ118)</f>
        <v>1.2680066161157145E-5</v>
      </c>
      <c r="AR118" s="124">
        <f>CN_Summary_fuelprice!AR118*(1-CN_Summary_taxrate!AR118)</f>
        <v>1.2824818547771862E-5</v>
      </c>
      <c r="AS118" s="124">
        <f>CN_Summary_fuelprice!AS118*(1-CN_Summary_taxrate!AS118)</f>
        <v>1.297506856476946E-5</v>
      </c>
      <c r="AT118" s="124">
        <f>CN_Summary_fuelprice!AT118*(1-CN_Summary_taxrate!AT118)</f>
        <v>1.314511949527095E-5</v>
      </c>
      <c r="AU118" s="124">
        <f>CN_Summary_fuelprice!AU118*(1-CN_Summary_taxrate!AU118)</f>
        <v>1.3323580888622844E-5</v>
      </c>
    </row>
    <row r="119" spans="1:47" ht="18.75" customHeight="1">
      <c r="A119" s="101" t="s">
        <v>3673</v>
      </c>
      <c r="B119" s="124">
        <f>CN_Summary_fuelprice!B119*(1-CN_Summary_taxrate!B119)</f>
        <v>0</v>
      </c>
      <c r="C119" s="124">
        <f>CN_Summary_fuelprice!C119*(1-CN_Summary_taxrate!C119)</f>
        <v>0</v>
      </c>
      <c r="D119" s="124">
        <f>CN_Summary_fuelprice!D119*(1-CN_Summary_taxrate!D119)</f>
        <v>0</v>
      </c>
      <c r="E119" s="124">
        <f>CN_Summary_fuelprice!E119*(1-CN_Summary_taxrate!E119)</f>
        <v>0</v>
      </c>
      <c r="F119" s="124">
        <f>CN_Summary_fuelprice!F119*(1-CN_Summary_taxrate!F119)</f>
        <v>0</v>
      </c>
      <c r="G119" s="124">
        <f>CN_Summary_fuelprice!G119*(1-CN_Summary_taxrate!G119)</f>
        <v>0</v>
      </c>
      <c r="H119" s="124">
        <f>CN_Summary_fuelprice!H119*(1-CN_Summary_taxrate!H119)</f>
        <v>0</v>
      </c>
      <c r="I119" s="124">
        <f>CN_Summary_fuelprice!I119*(1-CN_Summary_taxrate!I119)</f>
        <v>0</v>
      </c>
      <c r="J119" s="124">
        <f>CN_Summary_fuelprice!J119*(1-CN_Summary_taxrate!J119)</f>
        <v>0</v>
      </c>
      <c r="K119" s="124">
        <f>CN_Summary_fuelprice!K119*(1-CN_Summary_taxrate!K119)</f>
        <v>0</v>
      </c>
      <c r="L119" s="124">
        <f>CN_Summary_fuelprice!L119*(1-CN_Summary_taxrate!L119)</f>
        <v>0</v>
      </c>
      <c r="M119" s="124">
        <f>CN_Summary_fuelprice!M119*(1-CN_Summary_taxrate!M119)</f>
        <v>0</v>
      </c>
      <c r="N119" s="124">
        <f>CN_Summary_fuelprice!N119*(1-CN_Summary_taxrate!N119)</f>
        <v>0</v>
      </c>
      <c r="O119" s="124">
        <f>CN_Summary_fuelprice!O119*(1-CN_Summary_taxrate!O119)</f>
        <v>0</v>
      </c>
      <c r="P119" s="124">
        <f>CN_Summary_fuelprice!P119*(1-CN_Summary_taxrate!P119)</f>
        <v>0</v>
      </c>
      <c r="Q119" s="124">
        <f>CN_Summary_fuelprice!Q119*(1-CN_Summary_taxrate!Q119)</f>
        <v>0</v>
      </c>
      <c r="R119" s="124">
        <f>CN_Summary_fuelprice!R119*(1-CN_Summary_taxrate!R119)</f>
        <v>0</v>
      </c>
      <c r="S119" s="124">
        <f>CN_Summary_fuelprice!S119*(1-CN_Summary_taxrate!S119)</f>
        <v>0</v>
      </c>
      <c r="T119" s="124">
        <f>CN_Summary_fuelprice!T119*(1-CN_Summary_taxrate!T119)</f>
        <v>0</v>
      </c>
      <c r="U119" s="124">
        <f>CN_Summary_fuelprice!U119*(1-CN_Summary_taxrate!U119)</f>
        <v>0</v>
      </c>
      <c r="V119" s="124">
        <f>CN_Summary_fuelprice!V119*(1-CN_Summary_taxrate!V119)</f>
        <v>0</v>
      </c>
      <c r="W119" s="124">
        <f>CN_Summary_fuelprice!W119*(1-CN_Summary_taxrate!W119)</f>
        <v>0</v>
      </c>
      <c r="X119" s="124">
        <f>CN_Summary_fuelprice!X119*(1-CN_Summary_taxrate!X119)</f>
        <v>0</v>
      </c>
      <c r="Y119" s="124">
        <f>CN_Summary_fuelprice!Y119*(1-CN_Summary_taxrate!Y119)</f>
        <v>0</v>
      </c>
      <c r="Z119" s="124">
        <f>CN_Summary_fuelprice!Z119*(1-CN_Summary_taxrate!Z119)</f>
        <v>0</v>
      </c>
      <c r="AA119" s="124">
        <f>CN_Summary_fuelprice!AA119*(1-CN_Summary_taxrate!AA119)</f>
        <v>0</v>
      </c>
      <c r="AB119" s="124">
        <f>CN_Summary_fuelprice!AB119*(1-CN_Summary_taxrate!AB119)</f>
        <v>0</v>
      </c>
      <c r="AC119" s="124">
        <f>CN_Summary_fuelprice!AC119*(1-CN_Summary_taxrate!AC119)</f>
        <v>0</v>
      </c>
      <c r="AD119" s="124">
        <f>CN_Summary_fuelprice!AD119*(1-CN_Summary_taxrate!AD119)</f>
        <v>0</v>
      </c>
      <c r="AE119" s="124">
        <f>CN_Summary_fuelprice!AE119*(1-CN_Summary_taxrate!AE119)</f>
        <v>0</v>
      </c>
      <c r="AF119" s="124">
        <f>CN_Summary_fuelprice!AF119*(1-CN_Summary_taxrate!AF119)</f>
        <v>0</v>
      </c>
      <c r="AG119" s="124">
        <f>CN_Summary_fuelprice!AG119*(1-CN_Summary_taxrate!AG119)</f>
        <v>0</v>
      </c>
      <c r="AH119" s="124">
        <f>CN_Summary_fuelprice!AH119*(1-CN_Summary_taxrate!AH119)</f>
        <v>0</v>
      </c>
      <c r="AI119" s="124">
        <f>CN_Summary_fuelprice!AI119*(1-CN_Summary_taxrate!AI119)</f>
        <v>0</v>
      </c>
      <c r="AJ119" s="124">
        <f>CN_Summary_fuelprice!AJ119*(1-CN_Summary_taxrate!AJ119)</f>
        <v>0</v>
      </c>
      <c r="AK119" s="124">
        <f>CN_Summary_fuelprice!AK119*(1-CN_Summary_taxrate!AK119)</f>
        <v>0</v>
      </c>
      <c r="AL119" s="124">
        <f>CN_Summary_fuelprice!AL119*(1-CN_Summary_taxrate!AL119)</f>
        <v>0</v>
      </c>
      <c r="AM119" s="124">
        <f>CN_Summary_fuelprice!AM119*(1-CN_Summary_taxrate!AM119)</f>
        <v>0</v>
      </c>
      <c r="AN119" s="124">
        <f>CN_Summary_fuelprice!AN119*(1-CN_Summary_taxrate!AN119)</f>
        <v>0</v>
      </c>
      <c r="AO119" s="124">
        <f>CN_Summary_fuelprice!AO119*(1-CN_Summary_taxrate!AO119)</f>
        <v>0</v>
      </c>
      <c r="AP119" s="124">
        <f>CN_Summary_fuelprice!AP119*(1-CN_Summary_taxrate!AP119)</f>
        <v>0</v>
      </c>
      <c r="AQ119" s="124">
        <f>CN_Summary_fuelprice!AQ119*(1-CN_Summary_taxrate!AQ119)</f>
        <v>0</v>
      </c>
      <c r="AR119" s="124">
        <f>CN_Summary_fuelprice!AR119*(1-CN_Summary_taxrate!AR119)</f>
        <v>0</v>
      </c>
      <c r="AS119" s="124">
        <f>CN_Summary_fuelprice!AS119*(1-CN_Summary_taxrate!AS119)</f>
        <v>0</v>
      </c>
      <c r="AT119" s="124">
        <f>CN_Summary_fuelprice!AT119*(1-CN_Summary_taxrate!AT119)</f>
        <v>0</v>
      </c>
      <c r="AU119" s="124">
        <f>CN_Summary_fuelprice!AU119*(1-CN_Summary_taxrate!AU119)</f>
        <v>0</v>
      </c>
    </row>
    <row r="120" spans="1:47" ht="18.75" customHeight="1">
      <c r="A120" s="101" t="s">
        <v>3674</v>
      </c>
      <c r="B120" s="124">
        <f>CN_Summary_fuelprice!B120*(1-CN_Summary_taxrate!B120)</f>
        <v>0</v>
      </c>
      <c r="C120" s="124">
        <f>CN_Summary_fuelprice!C120*(1-CN_Summary_taxrate!C120)</f>
        <v>0</v>
      </c>
      <c r="D120" s="124">
        <f>CN_Summary_fuelprice!D120*(1-CN_Summary_taxrate!D120)</f>
        <v>0</v>
      </c>
      <c r="E120" s="124">
        <f>CN_Summary_fuelprice!E120*(1-CN_Summary_taxrate!E120)</f>
        <v>0</v>
      </c>
      <c r="F120" s="124">
        <f>CN_Summary_fuelprice!F120*(1-CN_Summary_taxrate!F120)</f>
        <v>0</v>
      </c>
      <c r="G120" s="124">
        <f>CN_Summary_fuelprice!G120*(1-CN_Summary_taxrate!G120)</f>
        <v>0</v>
      </c>
      <c r="H120" s="124">
        <f>CN_Summary_fuelprice!H120*(1-CN_Summary_taxrate!H120)</f>
        <v>0</v>
      </c>
      <c r="I120" s="124">
        <f>CN_Summary_fuelprice!I120*(1-CN_Summary_taxrate!I120)</f>
        <v>0</v>
      </c>
      <c r="J120" s="124">
        <f>CN_Summary_fuelprice!J120*(1-CN_Summary_taxrate!J120)</f>
        <v>0</v>
      </c>
      <c r="K120" s="124">
        <f>CN_Summary_fuelprice!K120*(1-CN_Summary_taxrate!K120)</f>
        <v>0</v>
      </c>
      <c r="L120" s="124">
        <f>CN_Summary_fuelprice!L120*(1-CN_Summary_taxrate!L120)</f>
        <v>0</v>
      </c>
      <c r="M120" s="124">
        <f>CN_Summary_fuelprice!M120*(1-CN_Summary_taxrate!M120)</f>
        <v>0</v>
      </c>
      <c r="N120" s="124">
        <f>CN_Summary_fuelprice!N120*(1-CN_Summary_taxrate!N120)</f>
        <v>0</v>
      </c>
      <c r="O120" s="124">
        <f>CN_Summary_fuelprice!O120*(1-CN_Summary_taxrate!O120)</f>
        <v>0</v>
      </c>
      <c r="P120" s="124">
        <f>CN_Summary_fuelprice!P120*(1-CN_Summary_taxrate!P120)</f>
        <v>0</v>
      </c>
      <c r="Q120" s="124">
        <f>CN_Summary_fuelprice!Q120*(1-CN_Summary_taxrate!Q120)</f>
        <v>0</v>
      </c>
      <c r="R120" s="124">
        <f>CN_Summary_fuelprice!R120*(1-CN_Summary_taxrate!R120)</f>
        <v>0</v>
      </c>
      <c r="S120" s="124">
        <f>CN_Summary_fuelprice!S120*(1-CN_Summary_taxrate!S120)</f>
        <v>0</v>
      </c>
      <c r="T120" s="124">
        <f>CN_Summary_fuelprice!T120*(1-CN_Summary_taxrate!T120)</f>
        <v>0</v>
      </c>
      <c r="U120" s="124">
        <f>CN_Summary_fuelprice!U120*(1-CN_Summary_taxrate!U120)</f>
        <v>0</v>
      </c>
      <c r="V120" s="124">
        <f>CN_Summary_fuelprice!V120*(1-CN_Summary_taxrate!V120)</f>
        <v>0</v>
      </c>
      <c r="W120" s="124">
        <f>CN_Summary_fuelprice!W120*(1-CN_Summary_taxrate!W120)</f>
        <v>0</v>
      </c>
      <c r="X120" s="124">
        <f>CN_Summary_fuelprice!X120*(1-CN_Summary_taxrate!X120)</f>
        <v>0</v>
      </c>
      <c r="Y120" s="124">
        <f>CN_Summary_fuelprice!Y120*(1-CN_Summary_taxrate!Y120)</f>
        <v>0</v>
      </c>
      <c r="Z120" s="124">
        <f>CN_Summary_fuelprice!Z120*(1-CN_Summary_taxrate!Z120)</f>
        <v>0</v>
      </c>
      <c r="AA120" s="124">
        <f>CN_Summary_fuelprice!AA120*(1-CN_Summary_taxrate!AA120)</f>
        <v>0</v>
      </c>
      <c r="AB120" s="124">
        <f>CN_Summary_fuelprice!AB120*(1-CN_Summary_taxrate!AB120)</f>
        <v>0</v>
      </c>
      <c r="AC120" s="124">
        <f>CN_Summary_fuelprice!AC120*(1-CN_Summary_taxrate!AC120)</f>
        <v>0</v>
      </c>
      <c r="AD120" s="124">
        <f>CN_Summary_fuelprice!AD120*(1-CN_Summary_taxrate!AD120)</f>
        <v>0</v>
      </c>
      <c r="AE120" s="124">
        <f>CN_Summary_fuelprice!AE120*(1-CN_Summary_taxrate!AE120)</f>
        <v>0</v>
      </c>
      <c r="AF120" s="124">
        <f>CN_Summary_fuelprice!AF120*(1-CN_Summary_taxrate!AF120)</f>
        <v>0</v>
      </c>
      <c r="AG120" s="124">
        <f>CN_Summary_fuelprice!AG120*(1-CN_Summary_taxrate!AG120)</f>
        <v>0</v>
      </c>
      <c r="AH120" s="124">
        <f>CN_Summary_fuelprice!AH120*(1-CN_Summary_taxrate!AH120)</f>
        <v>0</v>
      </c>
      <c r="AI120" s="124">
        <f>CN_Summary_fuelprice!AI120*(1-CN_Summary_taxrate!AI120)</f>
        <v>0</v>
      </c>
      <c r="AJ120" s="124">
        <f>CN_Summary_fuelprice!AJ120*(1-CN_Summary_taxrate!AJ120)</f>
        <v>0</v>
      </c>
      <c r="AK120" s="124">
        <f>CN_Summary_fuelprice!AK120*(1-CN_Summary_taxrate!AK120)</f>
        <v>0</v>
      </c>
      <c r="AL120" s="124">
        <f>CN_Summary_fuelprice!AL120*(1-CN_Summary_taxrate!AL120)</f>
        <v>0</v>
      </c>
      <c r="AM120" s="124">
        <f>CN_Summary_fuelprice!AM120*(1-CN_Summary_taxrate!AM120)</f>
        <v>0</v>
      </c>
      <c r="AN120" s="124">
        <f>CN_Summary_fuelprice!AN120*(1-CN_Summary_taxrate!AN120)</f>
        <v>0</v>
      </c>
      <c r="AO120" s="124">
        <f>CN_Summary_fuelprice!AO120*(1-CN_Summary_taxrate!AO120)</f>
        <v>0</v>
      </c>
      <c r="AP120" s="124">
        <f>CN_Summary_fuelprice!AP120*(1-CN_Summary_taxrate!AP120)</f>
        <v>0</v>
      </c>
      <c r="AQ120" s="124">
        <f>CN_Summary_fuelprice!AQ120*(1-CN_Summary_taxrate!AQ120)</f>
        <v>0</v>
      </c>
      <c r="AR120" s="124">
        <f>CN_Summary_fuelprice!AR120*(1-CN_Summary_taxrate!AR120)</f>
        <v>0</v>
      </c>
      <c r="AS120" s="124">
        <f>CN_Summary_fuelprice!AS120*(1-CN_Summary_taxrate!AS120)</f>
        <v>0</v>
      </c>
      <c r="AT120" s="124">
        <f>CN_Summary_fuelprice!AT120*(1-CN_Summary_taxrate!AT120)</f>
        <v>0</v>
      </c>
      <c r="AU120" s="124">
        <f>CN_Summary_fuelprice!AU120*(1-CN_Summary_taxrate!AU120)</f>
        <v>0</v>
      </c>
    </row>
    <row r="121" spans="1:47" ht="18.75" customHeight="1">
      <c r="A121" s="101" t="s">
        <v>3675</v>
      </c>
      <c r="B121" s="124">
        <f>CN_Summary_fuelprice!B121*(1-CN_Summary_taxrate!B121)</f>
        <v>8.530654795242392E-6</v>
      </c>
      <c r="C121" s="124">
        <f>CN_Summary_fuelprice!C121*(1-CN_Summary_taxrate!C121)</f>
        <v>7.1197454823498096E-6</v>
      </c>
      <c r="D121" s="124">
        <f>CN_Summary_fuelprice!D121*(1-CN_Summary_taxrate!D121)</f>
        <v>8.6159913815198505E-6</v>
      </c>
      <c r="E121" s="124">
        <f>CN_Summary_fuelprice!E121*(1-CN_Summary_taxrate!E121)</f>
        <v>1.0885719564295667E-5</v>
      </c>
      <c r="F121" s="124">
        <f>CN_Summary_fuelprice!F121*(1-CN_Summary_taxrate!F121)</f>
        <v>9.6088708722553489E-6</v>
      </c>
      <c r="G121" s="124">
        <f>CN_Summary_fuelprice!G121*(1-CN_Summary_taxrate!G121)</f>
        <v>5.4179381752387459E-6</v>
      </c>
      <c r="H121" s="124">
        <f>CN_Summary_fuelprice!H121*(1-CN_Summary_taxrate!H121)</f>
        <v>5.9381390623822638E-6</v>
      </c>
      <c r="I121" s="124">
        <f>CN_Summary_fuelprice!I121*(1-CN_Summary_taxrate!I121)</f>
        <v>6.7800508549692169E-6</v>
      </c>
      <c r="J121" s="124">
        <f>CN_Summary_fuelprice!J121*(1-CN_Summary_taxrate!J121)</f>
        <v>7.2467190703119804E-6</v>
      </c>
      <c r="K121" s="124">
        <f>CN_Summary_fuelprice!K121*(1-CN_Summary_taxrate!K121)</f>
        <v>7.6895907573295825E-6</v>
      </c>
      <c r="L121" s="124">
        <f>CN_Summary_fuelprice!L121*(1-CN_Summary_taxrate!L121)</f>
        <v>7.8579948717623624E-6</v>
      </c>
      <c r="M121" s="124">
        <f>CN_Summary_fuelprice!M121*(1-CN_Summary_taxrate!M121)</f>
        <v>8.0401885594951096E-6</v>
      </c>
      <c r="N121" s="124">
        <f>CN_Summary_fuelprice!N121*(1-CN_Summary_taxrate!N121)</f>
        <v>7.8566096940790918E-6</v>
      </c>
      <c r="O121" s="124">
        <f>CN_Summary_fuelprice!O121*(1-CN_Summary_taxrate!O121)</f>
        <v>7.955922843244609E-6</v>
      </c>
      <c r="P121" s="124">
        <f>CN_Summary_fuelprice!P121*(1-CN_Summary_taxrate!P121)</f>
        <v>8.1256839445970542E-6</v>
      </c>
      <c r="Q121" s="124">
        <f>CN_Summary_fuelprice!Q121*(1-CN_Summary_taxrate!Q121)</f>
        <v>8.4274191864861536E-6</v>
      </c>
      <c r="R121" s="124">
        <f>CN_Summary_fuelprice!R121*(1-CN_Summary_taxrate!R121)</f>
        <v>8.5779483650568152E-6</v>
      </c>
      <c r="S121" s="124">
        <f>CN_Summary_fuelprice!S121*(1-CN_Summary_taxrate!S121)</f>
        <v>8.8299653650677777E-6</v>
      </c>
      <c r="T121" s="124">
        <f>CN_Summary_fuelprice!T121*(1-CN_Summary_taxrate!T121)</f>
        <v>8.9348682523813328E-6</v>
      </c>
      <c r="U121" s="124">
        <f>CN_Summary_fuelprice!U121*(1-CN_Summary_taxrate!U121)</f>
        <v>9.175036551882026E-6</v>
      </c>
      <c r="V121" s="124">
        <f>CN_Summary_fuelprice!V121*(1-CN_Summary_taxrate!V121)</f>
        <v>9.3560333578470817E-6</v>
      </c>
      <c r="W121" s="124">
        <f>CN_Summary_fuelprice!W121*(1-CN_Summary_taxrate!W121)</f>
        <v>9.4471639846665757E-6</v>
      </c>
      <c r="X121" s="124">
        <f>CN_Summary_fuelprice!X121*(1-CN_Summary_taxrate!X121)</f>
        <v>9.6191881608514074E-6</v>
      </c>
      <c r="Y121" s="124">
        <f>CN_Summary_fuelprice!Y121*(1-CN_Summary_taxrate!Y121)</f>
        <v>9.776159235326367E-6</v>
      </c>
      <c r="Z121" s="124">
        <f>CN_Summary_fuelprice!Z121*(1-CN_Summary_taxrate!Z121)</f>
        <v>1.0040052973400532E-5</v>
      </c>
      <c r="AA121" s="124">
        <f>CN_Summary_fuelprice!AA121*(1-CN_Summary_taxrate!AA121)</f>
        <v>9.9501746906119003E-6</v>
      </c>
      <c r="AB121" s="124">
        <f>CN_Summary_fuelprice!AB121*(1-CN_Summary_taxrate!AB121)</f>
        <v>1.0321296134732718E-5</v>
      </c>
      <c r="AC121" s="124">
        <f>CN_Summary_fuelprice!AC121*(1-CN_Summary_taxrate!AC121)</f>
        <v>1.049382176944618E-5</v>
      </c>
      <c r="AD121" s="124">
        <f>CN_Summary_fuelprice!AD121*(1-CN_Summary_taxrate!AD121)</f>
        <v>1.0613130596592148E-5</v>
      </c>
      <c r="AE121" s="124">
        <f>CN_Summary_fuelprice!AE121*(1-CN_Summary_taxrate!AE121)</f>
        <v>1.0729177108904594E-5</v>
      </c>
      <c r="AF121" s="124">
        <f>CN_Summary_fuelprice!AF121*(1-CN_Summary_taxrate!AF121)</f>
        <v>1.0970252109160688E-5</v>
      </c>
      <c r="AG121" s="124">
        <f>CN_Summary_fuelprice!AG121*(1-CN_Summary_taxrate!AG121)</f>
        <v>1.11653878087573E-5</v>
      </c>
      <c r="AH121" s="124">
        <f>CN_Summary_fuelprice!AH121*(1-CN_Summary_taxrate!AH121)</f>
        <v>1.1400952587203992E-5</v>
      </c>
      <c r="AI121" s="124">
        <f>CN_Summary_fuelprice!AI121*(1-CN_Summary_taxrate!AI121)</f>
        <v>1.1538176031776058E-5</v>
      </c>
      <c r="AJ121" s="124">
        <f>CN_Summary_fuelprice!AJ121*(1-CN_Summary_taxrate!AJ121)</f>
        <v>1.1506401823772999E-5</v>
      </c>
      <c r="AK121" s="124">
        <f>CN_Summary_fuelprice!AK121*(1-CN_Summary_taxrate!AK121)</f>
        <v>1.1652129073469745E-5</v>
      </c>
      <c r="AL121" s="124">
        <f>CN_Summary_fuelprice!AL121*(1-CN_Summary_taxrate!AL121)</f>
        <v>1.1943451547048893E-5</v>
      </c>
      <c r="AM121" s="124">
        <f>CN_Summary_fuelprice!AM121*(1-CN_Summary_taxrate!AM121)</f>
        <v>1.2074335232787944E-5</v>
      </c>
      <c r="AN121" s="124">
        <f>CN_Summary_fuelprice!AN121*(1-CN_Summary_taxrate!AN121)</f>
        <v>1.2231808407964133E-5</v>
      </c>
      <c r="AO121" s="124">
        <f>CN_Summary_fuelprice!AO121*(1-CN_Summary_taxrate!AO121)</f>
        <v>1.2391703027879055E-5</v>
      </c>
      <c r="AP121" s="124">
        <f>CN_Summary_fuelprice!AP121*(1-CN_Summary_taxrate!AP121)</f>
        <v>1.2543142142987503E-5</v>
      </c>
      <c r="AQ121" s="124">
        <f>CN_Summary_fuelprice!AQ121*(1-CN_Summary_taxrate!AQ121)</f>
        <v>1.2680066161157145E-5</v>
      </c>
      <c r="AR121" s="124">
        <f>CN_Summary_fuelprice!AR121*(1-CN_Summary_taxrate!AR121)</f>
        <v>1.2824818547771862E-5</v>
      </c>
      <c r="AS121" s="124">
        <f>CN_Summary_fuelprice!AS121*(1-CN_Summary_taxrate!AS121)</f>
        <v>1.297506856476946E-5</v>
      </c>
      <c r="AT121" s="124">
        <f>CN_Summary_fuelprice!AT121*(1-CN_Summary_taxrate!AT121)</f>
        <v>1.314511949527095E-5</v>
      </c>
      <c r="AU121" s="124">
        <f>CN_Summary_fuelprice!AU121*(1-CN_Summary_taxrate!AU121)</f>
        <v>1.3323580888622844E-5</v>
      </c>
    </row>
    <row r="122" spans="1:47" s="103" customFormat="1" ht="18.75" customHeight="1">
      <c r="A122" s="102" t="s">
        <v>3686</v>
      </c>
      <c r="B122" s="102"/>
      <c r="C122" s="102"/>
      <c r="D122" s="102"/>
      <c r="E122" s="102"/>
      <c r="F122" s="102"/>
      <c r="I122" s="102"/>
      <c r="L122" s="102"/>
      <c r="O122" s="102"/>
      <c r="R122" s="102"/>
      <c r="U122" s="102"/>
      <c r="X122" s="102"/>
      <c r="AA122" s="102"/>
      <c r="AD122" s="102"/>
      <c r="AG122" s="102"/>
      <c r="AJ122" s="102"/>
      <c r="AM122" s="102"/>
      <c r="AP122" s="102"/>
      <c r="AS122" s="102"/>
    </row>
    <row r="123" spans="1:47" ht="18.75" customHeight="1">
      <c r="A123" s="105" t="s">
        <v>3697</v>
      </c>
      <c r="B123" s="101">
        <v>2015</v>
      </c>
      <c r="C123" s="101">
        <v>2016</v>
      </c>
      <c r="D123" s="101">
        <v>2017</v>
      </c>
      <c r="E123" s="101">
        <v>2018</v>
      </c>
      <c r="F123" s="101">
        <v>2019</v>
      </c>
      <c r="G123" s="101">
        <v>2020</v>
      </c>
      <c r="H123" s="101">
        <v>2021</v>
      </c>
      <c r="I123" s="101">
        <v>2022</v>
      </c>
      <c r="J123" s="101">
        <v>2023</v>
      </c>
      <c r="K123" s="101">
        <v>2024</v>
      </c>
      <c r="L123" s="101">
        <v>2025</v>
      </c>
      <c r="M123" s="101">
        <v>2026</v>
      </c>
      <c r="N123" s="101">
        <v>2027</v>
      </c>
      <c r="O123" s="101">
        <v>2028</v>
      </c>
      <c r="P123" s="101">
        <v>2029</v>
      </c>
      <c r="Q123" s="101">
        <v>2030</v>
      </c>
      <c r="R123" s="101">
        <v>2031</v>
      </c>
      <c r="S123" s="101">
        <v>2032</v>
      </c>
      <c r="T123" s="101">
        <v>2033</v>
      </c>
      <c r="U123" s="101">
        <v>2034</v>
      </c>
      <c r="V123" s="101">
        <v>2035</v>
      </c>
      <c r="W123" s="101">
        <v>2036</v>
      </c>
      <c r="X123" s="101">
        <v>2037</v>
      </c>
      <c r="Y123" s="101">
        <v>2038</v>
      </c>
      <c r="Z123" s="101">
        <v>2039</v>
      </c>
      <c r="AA123" s="101">
        <v>2040</v>
      </c>
      <c r="AB123" s="101">
        <v>2041</v>
      </c>
      <c r="AC123" s="101">
        <v>2042</v>
      </c>
      <c r="AD123" s="101">
        <v>2043</v>
      </c>
      <c r="AE123" s="101">
        <v>2044</v>
      </c>
      <c r="AF123" s="101">
        <v>2045</v>
      </c>
      <c r="AG123" s="101">
        <v>2046</v>
      </c>
      <c r="AH123" s="101">
        <v>2047</v>
      </c>
      <c r="AI123" s="101">
        <v>2048</v>
      </c>
      <c r="AJ123" s="101">
        <v>2049</v>
      </c>
      <c r="AK123" s="101">
        <v>2050</v>
      </c>
      <c r="AL123" s="101">
        <v>2051</v>
      </c>
      <c r="AM123" s="101">
        <v>2052</v>
      </c>
      <c r="AN123" s="101">
        <v>2053</v>
      </c>
      <c r="AO123" s="101">
        <v>2054</v>
      </c>
      <c r="AP123" s="101">
        <v>2055</v>
      </c>
      <c r="AQ123" s="101">
        <v>2056</v>
      </c>
      <c r="AR123" s="101">
        <v>2057</v>
      </c>
      <c r="AS123" s="101">
        <v>2058</v>
      </c>
      <c r="AT123" s="101">
        <v>2059</v>
      </c>
      <c r="AU123" s="101">
        <v>2060</v>
      </c>
    </row>
    <row r="124" spans="1:47" ht="18.75" customHeight="1">
      <c r="A124" s="101" t="s">
        <v>3668</v>
      </c>
      <c r="B124" s="124">
        <f>CN_Summary_fuelprice!B124*(1-CN_Summary_taxrate!B124)</f>
        <v>0</v>
      </c>
      <c r="C124" s="124">
        <f>CN_Summary_fuelprice!C124*(1-CN_Summary_taxrate!C124)</f>
        <v>0</v>
      </c>
      <c r="D124" s="124">
        <f>CN_Summary_fuelprice!D124*(1-CN_Summary_taxrate!D124)</f>
        <v>0</v>
      </c>
      <c r="E124" s="124">
        <f>CN_Summary_fuelprice!E124*(1-CN_Summary_taxrate!E124)</f>
        <v>1.6805503704881932E-5</v>
      </c>
      <c r="F124" s="124">
        <f>CN_Summary_fuelprice!F124*(1-CN_Summary_taxrate!F124)</f>
        <v>1.6054544938010958E-5</v>
      </c>
      <c r="G124" s="124">
        <f>CN_Summary_fuelprice!G124*(1-CN_Summary_taxrate!G124)</f>
        <v>8.2241276915914411E-6</v>
      </c>
      <c r="H124" s="124">
        <f>CN_Summary_fuelprice!H124*(1-CN_Summary_taxrate!H124)</f>
        <v>1.107182614893234E-5</v>
      </c>
      <c r="I124" s="124">
        <f>CN_Summary_fuelprice!I124*(1-CN_Summary_taxrate!I124)</f>
        <v>8.4043443911745539E-6</v>
      </c>
      <c r="J124" s="124">
        <f>CN_Summary_fuelprice!J124*(1-CN_Summary_taxrate!J124)</f>
        <v>8.5902410398225493E-6</v>
      </c>
      <c r="K124" s="124">
        <f>CN_Summary_fuelprice!K124*(1-CN_Summary_taxrate!K124)</f>
        <v>9.8457901118060527E-6</v>
      </c>
      <c r="L124" s="124">
        <f>CN_Summary_fuelprice!L124*(1-CN_Summary_taxrate!L124)</f>
        <v>1.1242448644726747E-5</v>
      </c>
      <c r="M124" s="124">
        <f>CN_Summary_fuelprice!M124*(1-CN_Summary_taxrate!M124)</f>
        <v>1.1273385327303292E-5</v>
      </c>
      <c r="N124" s="124">
        <f>CN_Summary_fuelprice!N124*(1-CN_Summary_taxrate!N124)</f>
        <v>1.1591510472315029E-5</v>
      </c>
      <c r="O124" s="124">
        <f>CN_Summary_fuelprice!O124*(1-CN_Summary_taxrate!O124)</f>
        <v>1.2176012851108105E-5</v>
      </c>
      <c r="P124" s="124">
        <f>CN_Summary_fuelprice!P124*(1-CN_Summary_taxrate!P124)</f>
        <v>1.2296188438064278E-5</v>
      </c>
      <c r="Q124" s="124">
        <f>CN_Summary_fuelprice!Q124*(1-CN_Summary_taxrate!Q124)</f>
        <v>1.3188801129221882E-5</v>
      </c>
      <c r="R124" s="124">
        <f>CN_Summary_fuelprice!R124*(1-CN_Summary_taxrate!R124)</f>
        <v>1.3619915085498548E-5</v>
      </c>
      <c r="S124" s="124">
        <f>CN_Summary_fuelprice!S124*(1-CN_Summary_taxrate!S124)</f>
        <v>1.3287713383180911E-5</v>
      </c>
      <c r="T124" s="124">
        <f>CN_Summary_fuelprice!T124*(1-CN_Summary_taxrate!T124)</f>
        <v>1.3628179216220635E-5</v>
      </c>
      <c r="U124" s="124">
        <f>CN_Summary_fuelprice!U124*(1-CN_Summary_taxrate!U124)</f>
        <v>1.3781709522546917E-5</v>
      </c>
      <c r="V124" s="124">
        <f>CN_Summary_fuelprice!V124*(1-CN_Summary_taxrate!V124)</f>
        <v>1.4285447548586913E-5</v>
      </c>
      <c r="W124" s="124">
        <f>CN_Summary_fuelprice!W124*(1-CN_Summary_taxrate!W124)</f>
        <v>1.3859062651837378E-5</v>
      </c>
      <c r="X124" s="124">
        <f>CN_Summary_fuelprice!X124*(1-CN_Summary_taxrate!X124)</f>
        <v>1.3997888745359875E-5</v>
      </c>
      <c r="Y124" s="124">
        <f>CN_Summary_fuelprice!Y124*(1-CN_Summary_taxrate!Y124)</f>
        <v>1.4168768555860311E-5</v>
      </c>
      <c r="Z124" s="124">
        <f>CN_Summary_fuelprice!Z124*(1-CN_Summary_taxrate!Z124)</f>
        <v>1.4402750589595896E-5</v>
      </c>
      <c r="AA124" s="124">
        <f>CN_Summary_fuelprice!AA124*(1-CN_Summary_taxrate!AA124)</f>
        <v>1.4571858054878181E-5</v>
      </c>
      <c r="AB124" s="124">
        <f>CN_Summary_fuelprice!AB124*(1-CN_Summary_taxrate!AB124)</f>
        <v>1.4785141886045742E-5</v>
      </c>
      <c r="AC124" s="124">
        <f>CN_Summary_fuelprice!AC124*(1-CN_Summary_taxrate!AC124)</f>
        <v>1.4852231284819146E-5</v>
      </c>
      <c r="AD124" s="124">
        <f>CN_Summary_fuelprice!AD124*(1-CN_Summary_taxrate!AD124)</f>
        <v>1.5146076262266337E-5</v>
      </c>
      <c r="AE124" s="124">
        <f>CN_Summary_fuelprice!AE124*(1-CN_Summary_taxrate!AE124)</f>
        <v>1.5553554540148693E-5</v>
      </c>
      <c r="AF124" s="124">
        <f>CN_Summary_fuelprice!AF124*(1-CN_Summary_taxrate!AF124)</f>
        <v>1.5917725791082494E-5</v>
      </c>
      <c r="AG124" s="124">
        <f>CN_Summary_fuelprice!AG124*(1-CN_Summary_taxrate!AG124)</f>
        <v>1.5871846819478828E-5</v>
      </c>
      <c r="AH124" s="124">
        <f>CN_Summary_fuelprice!AH124*(1-CN_Summary_taxrate!AH124)</f>
        <v>1.6597678699354903E-5</v>
      </c>
      <c r="AI124" s="124">
        <f>CN_Summary_fuelprice!AI124*(1-CN_Summary_taxrate!AI124)</f>
        <v>1.669424746564081E-5</v>
      </c>
      <c r="AJ124" s="124">
        <f>CN_Summary_fuelprice!AJ124*(1-CN_Summary_taxrate!AJ124)</f>
        <v>1.6756628245774942E-5</v>
      </c>
      <c r="AK124" s="124">
        <f>CN_Summary_fuelprice!AK124*(1-CN_Summary_taxrate!AK124)</f>
        <v>1.6960227905716594E-5</v>
      </c>
      <c r="AL124" s="124">
        <f>CN_Summary_fuelprice!AL124*(1-CN_Summary_taxrate!AL124)</f>
        <v>1.7350220108059581E-5</v>
      </c>
      <c r="AM124" s="124">
        <f>CN_Summary_fuelprice!AM124*(1-CN_Summary_taxrate!AM124)</f>
        <v>1.7628709308223008E-5</v>
      </c>
      <c r="AN124" s="124">
        <f>CN_Summary_fuelprice!AN124*(1-CN_Summary_taxrate!AN124)</f>
        <v>1.7907332829275553E-5</v>
      </c>
      <c r="AO124" s="124">
        <f>CN_Summary_fuelprice!AO124*(1-CN_Summary_taxrate!AO124)</f>
        <v>1.8148027811029395E-5</v>
      </c>
      <c r="AP124" s="124">
        <f>CN_Summary_fuelprice!AP124*(1-CN_Summary_taxrate!AP124)</f>
        <v>1.8379060605665555E-5</v>
      </c>
      <c r="AQ124" s="124">
        <f>CN_Summary_fuelprice!AQ124*(1-CN_Summary_taxrate!AQ124)</f>
        <v>1.8626675561372659E-5</v>
      </c>
      <c r="AR124" s="124">
        <f>CN_Summary_fuelprice!AR124*(1-CN_Summary_taxrate!AR124)</f>
        <v>1.8896290647620277E-5</v>
      </c>
      <c r="AS124" s="124">
        <f>CN_Summary_fuelprice!AS124*(1-CN_Summary_taxrate!AS124)</f>
        <v>1.9105342566290399E-5</v>
      </c>
      <c r="AT124" s="124">
        <f>CN_Summary_fuelprice!AT124*(1-CN_Summary_taxrate!AT124)</f>
        <v>1.9397003963639822E-5</v>
      </c>
      <c r="AU124" s="124">
        <f>CN_Summary_fuelprice!AU124*(1-CN_Summary_taxrate!AU124)</f>
        <v>1.9680767730223888E-5</v>
      </c>
    </row>
    <row r="125" spans="1:47" ht="18.75" customHeight="1">
      <c r="A125" s="101" t="s">
        <v>3669</v>
      </c>
      <c r="B125" s="124">
        <f>CN_Summary_fuelprice!B125*(1-CN_Summary_taxrate!B125)</f>
        <v>0</v>
      </c>
      <c r="C125" s="124">
        <f>CN_Summary_fuelprice!C125*(1-CN_Summary_taxrate!C125)</f>
        <v>0</v>
      </c>
      <c r="D125" s="124">
        <f>CN_Summary_fuelprice!D125*(1-CN_Summary_taxrate!D125)</f>
        <v>0</v>
      </c>
      <c r="E125" s="124">
        <f>CN_Summary_fuelprice!E125*(1-CN_Summary_taxrate!E125)</f>
        <v>1.6805503704881932E-5</v>
      </c>
      <c r="F125" s="124">
        <f>CN_Summary_fuelprice!F125*(1-CN_Summary_taxrate!F125)</f>
        <v>1.6054544938010958E-5</v>
      </c>
      <c r="G125" s="124">
        <f>CN_Summary_fuelprice!G125*(1-CN_Summary_taxrate!G125)</f>
        <v>8.2241276915914411E-6</v>
      </c>
      <c r="H125" s="124">
        <f>CN_Summary_fuelprice!H125*(1-CN_Summary_taxrate!H125)</f>
        <v>1.107182614893234E-5</v>
      </c>
      <c r="I125" s="124">
        <f>CN_Summary_fuelprice!I125*(1-CN_Summary_taxrate!I125)</f>
        <v>1.1823590368228427E-5</v>
      </c>
      <c r="J125" s="124">
        <f>CN_Summary_fuelprice!J125*(1-CN_Summary_taxrate!J125)</f>
        <v>1.2981363701912406E-5</v>
      </c>
      <c r="K125" s="124">
        <f>CN_Summary_fuelprice!K125*(1-CN_Summary_taxrate!K125)</f>
        <v>1.4281090989488631E-5</v>
      </c>
      <c r="L125" s="124">
        <f>CN_Summary_fuelprice!L125*(1-CN_Summary_taxrate!L125)</f>
        <v>1.5187636126063838E-5</v>
      </c>
      <c r="M125" s="124">
        <f>CN_Summary_fuelprice!M125*(1-CN_Summary_taxrate!M125)</f>
        <v>1.5626386381665279E-5</v>
      </c>
      <c r="N125" s="124">
        <f>CN_Summary_fuelprice!N125*(1-CN_Summary_taxrate!N125)</f>
        <v>1.6162736407403798E-5</v>
      </c>
      <c r="O125" s="124">
        <f>CN_Summary_fuelprice!O125*(1-CN_Summary_taxrate!O125)</f>
        <v>1.6706575616970903E-5</v>
      </c>
      <c r="P125" s="124">
        <f>CN_Summary_fuelprice!P125*(1-CN_Summary_taxrate!P125)</f>
        <v>1.6861920092662237E-5</v>
      </c>
      <c r="Q125" s="124">
        <f>CN_Summary_fuelprice!Q125*(1-CN_Summary_taxrate!Q125)</f>
        <v>1.7149202673687611E-5</v>
      </c>
      <c r="R125" s="124">
        <f>CN_Summary_fuelprice!R125*(1-CN_Summary_taxrate!R125)</f>
        <v>1.7570350409309617E-5</v>
      </c>
      <c r="S125" s="124">
        <f>CN_Summary_fuelprice!S125*(1-CN_Summary_taxrate!S125)</f>
        <v>1.7714219393446193E-5</v>
      </c>
      <c r="T125" s="124">
        <f>CN_Summary_fuelprice!T125*(1-CN_Summary_taxrate!T125)</f>
        <v>1.7977359773106855E-5</v>
      </c>
      <c r="U125" s="124">
        <f>CN_Summary_fuelprice!U125*(1-CN_Summary_taxrate!U125)</f>
        <v>1.8234007212008855E-5</v>
      </c>
      <c r="V125" s="124">
        <f>CN_Summary_fuelprice!V125*(1-CN_Summary_taxrate!V125)</f>
        <v>1.8340971132824619E-5</v>
      </c>
      <c r="W125" s="124">
        <f>CN_Summary_fuelprice!W125*(1-CN_Summary_taxrate!W125)</f>
        <v>1.8227635796879361E-5</v>
      </c>
      <c r="X125" s="124">
        <f>CN_Summary_fuelprice!X125*(1-CN_Summary_taxrate!X125)</f>
        <v>1.8150412269049104E-5</v>
      </c>
      <c r="Y125" s="124">
        <f>CN_Summary_fuelprice!Y125*(1-CN_Summary_taxrate!Y125)</f>
        <v>1.8372945727761843E-5</v>
      </c>
      <c r="Z125" s="124">
        <f>CN_Summary_fuelprice!Z125*(1-CN_Summary_taxrate!Z125)</f>
        <v>1.8603726903900649E-5</v>
      </c>
      <c r="AA125" s="124">
        <f>CN_Summary_fuelprice!AA125*(1-CN_Summary_taxrate!AA125)</f>
        <v>1.8667565251717719E-5</v>
      </c>
      <c r="AB125" s="124">
        <f>CN_Summary_fuelprice!AB125*(1-CN_Summary_taxrate!AB125)</f>
        <v>1.9044981121641639E-5</v>
      </c>
      <c r="AC125" s="124">
        <f>CN_Summary_fuelprice!AC125*(1-CN_Summary_taxrate!AC125)</f>
        <v>1.9097271863794332E-5</v>
      </c>
      <c r="AD125" s="124">
        <f>CN_Summary_fuelprice!AD125*(1-CN_Summary_taxrate!AD125)</f>
        <v>1.9092836846052757E-5</v>
      </c>
      <c r="AE125" s="124">
        <f>CN_Summary_fuelprice!AE125*(1-CN_Summary_taxrate!AE125)</f>
        <v>1.9066875766589876E-5</v>
      </c>
      <c r="AF125" s="124">
        <f>CN_Summary_fuelprice!AF125*(1-CN_Summary_taxrate!AF125)</f>
        <v>1.9135454949391164E-5</v>
      </c>
      <c r="AG125" s="124">
        <f>CN_Summary_fuelprice!AG125*(1-CN_Summary_taxrate!AG125)</f>
        <v>1.901644797226901E-5</v>
      </c>
      <c r="AH125" s="124">
        <f>CN_Summary_fuelprice!AH125*(1-CN_Summary_taxrate!AH125)</f>
        <v>1.9266925648459153E-5</v>
      </c>
      <c r="AI125" s="124">
        <f>CN_Summary_fuelprice!AI125*(1-CN_Summary_taxrate!AI125)</f>
        <v>1.9460085961966857E-5</v>
      </c>
      <c r="AJ125" s="124">
        <f>CN_Summary_fuelprice!AJ125*(1-CN_Summary_taxrate!AJ125)</f>
        <v>1.9579461522315953E-5</v>
      </c>
      <c r="AK125" s="124">
        <f>CN_Summary_fuelprice!AK125*(1-CN_Summary_taxrate!AK125)</f>
        <v>1.9829129917942591E-5</v>
      </c>
      <c r="AL125" s="124">
        <f>CN_Summary_fuelprice!AL125*(1-CN_Summary_taxrate!AL125)</f>
        <v>1.9714199913221805E-5</v>
      </c>
      <c r="AM125" s="124">
        <f>CN_Summary_fuelprice!AM125*(1-CN_Summary_taxrate!AM125)</f>
        <v>1.9772222387228044E-5</v>
      </c>
      <c r="AN125" s="124">
        <f>CN_Summary_fuelprice!AN125*(1-CN_Summary_taxrate!AN125)</f>
        <v>1.9883462166772903E-5</v>
      </c>
      <c r="AO125" s="124">
        <f>CN_Summary_fuelprice!AO125*(1-CN_Summary_taxrate!AO125)</f>
        <v>2.0007844699810905E-5</v>
      </c>
      <c r="AP125" s="124">
        <f>CN_Summary_fuelprice!AP125*(1-CN_Summary_taxrate!AP125)</f>
        <v>2.0133525860506766E-5</v>
      </c>
      <c r="AQ125" s="124">
        <f>CN_Summary_fuelprice!AQ125*(1-CN_Summary_taxrate!AQ125)</f>
        <v>2.0248863487014008E-5</v>
      </c>
      <c r="AR125" s="124">
        <f>CN_Summary_fuelprice!AR125*(1-CN_Summary_taxrate!AR125)</f>
        <v>2.0364170779426913E-5</v>
      </c>
      <c r="AS125" s="124">
        <f>CN_Summary_fuelprice!AS125*(1-CN_Summary_taxrate!AS125)</f>
        <v>2.0432547699708933E-5</v>
      </c>
      <c r="AT125" s="124">
        <f>CN_Summary_fuelprice!AT125*(1-CN_Summary_taxrate!AT125)</f>
        <v>2.0511480615893496E-5</v>
      </c>
      <c r="AU125" s="124">
        <f>CN_Summary_fuelprice!AU125*(1-CN_Summary_taxrate!AU125)</f>
        <v>2.0601193100178786E-5</v>
      </c>
    </row>
    <row r="126" spans="1:47" ht="18.75" customHeight="1">
      <c r="A126" s="101" t="s">
        <v>3670</v>
      </c>
      <c r="B126" s="124">
        <f>CN_Summary_fuelprice!B126*(1-CN_Summary_taxrate!B126)</f>
        <v>0</v>
      </c>
      <c r="C126" s="124">
        <f>CN_Summary_fuelprice!C126*(1-CN_Summary_taxrate!C126)</f>
        <v>0</v>
      </c>
      <c r="D126" s="124">
        <f>CN_Summary_fuelprice!D126*(1-CN_Summary_taxrate!D126)</f>
        <v>0</v>
      </c>
      <c r="E126" s="124">
        <f>CN_Summary_fuelprice!E126*(1-CN_Summary_taxrate!E126)</f>
        <v>1.6805503704881932E-5</v>
      </c>
      <c r="F126" s="124">
        <f>CN_Summary_fuelprice!F126*(1-CN_Summary_taxrate!F126)</f>
        <v>1.6054544938010958E-5</v>
      </c>
      <c r="G126" s="124">
        <f>CN_Summary_fuelprice!G126*(1-CN_Summary_taxrate!G126)</f>
        <v>8.2241276915914411E-6</v>
      </c>
      <c r="H126" s="124">
        <f>CN_Summary_fuelprice!H126*(1-CN_Summary_taxrate!H126)</f>
        <v>1.107182614893234E-5</v>
      </c>
      <c r="I126" s="124">
        <f>CN_Summary_fuelprice!I126*(1-CN_Summary_taxrate!I126)</f>
        <v>8.640197339189818E-6</v>
      </c>
      <c r="J126" s="124">
        <f>CN_Summary_fuelprice!J126*(1-CN_Summary_taxrate!J126)</f>
        <v>1.0879768208433078E-5</v>
      </c>
      <c r="K126" s="124">
        <f>CN_Summary_fuelprice!K126*(1-CN_Summary_taxrate!K126)</f>
        <v>1.3482370770478876E-5</v>
      </c>
      <c r="L126" s="124">
        <f>CN_Summary_fuelprice!L126*(1-CN_Summary_taxrate!L126)</f>
        <v>1.5653738268857767E-5</v>
      </c>
      <c r="M126" s="124">
        <f>CN_Summary_fuelprice!M126*(1-CN_Summary_taxrate!M126)</f>
        <v>1.7060242072936616E-5</v>
      </c>
      <c r="N126" s="124">
        <f>CN_Summary_fuelprice!N126*(1-CN_Summary_taxrate!N126)</f>
        <v>1.8565968813718363E-5</v>
      </c>
      <c r="O126" s="124">
        <f>CN_Summary_fuelprice!O126*(1-CN_Summary_taxrate!O126)</f>
        <v>1.9565480888530809E-5</v>
      </c>
      <c r="P126" s="124">
        <f>CN_Summary_fuelprice!P126*(1-CN_Summary_taxrate!P126)</f>
        <v>1.979510460163308E-5</v>
      </c>
      <c r="Q126" s="124">
        <f>CN_Summary_fuelprice!Q126*(1-CN_Summary_taxrate!Q126)</f>
        <v>2.0323954539606203E-5</v>
      </c>
      <c r="R126" s="124">
        <f>CN_Summary_fuelprice!R126*(1-CN_Summary_taxrate!R126)</f>
        <v>2.1055544848330624E-5</v>
      </c>
      <c r="S126" s="124">
        <f>CN_Summary_fuelprice!S126*(1-CN_Summary_taxrate!S126)</f>
        <v>2.1222405590645512E-5</v>
      </c>
      <c r="T126" s="124">
        <f>CN_Summary_fuelprice!T126*(1-CN_Summary_taxrate!T126)</f>
        <v>2.1784594334055542E-5</v>
      </c>
      <c r="U126" s="124">
        <f>CN_Summary_fuelprice!U126*(1-CN_Summary_taxrate!U126)</f>
        <v>2.2147398112502647E-5</v>
      </c>
      <c r="V126" s="124">
        <f>CN_Summary_fuelprice!V126*(1-CN_Summary_taxrate!V126)</f>
        <v>2.2494328078157216E-5</v>
      </c>
      <c r="W126" s="124">
        <f>CN_Summary_fuelprice!W126*(1-CN_Summary_taxrate!W126)</f>
        <v>2.2295738703120218E-5</v>
      </c>
      <c r="X126" s="124">
        <f>CN_Summary_fuelprice!X126*(1-CN_Summary_taxrate!X126)</f>
        <v>2.2317057136625956E-5</v>
      </c>
      <c r="Y126" s="124">
        <f>CN_Summary_fuelprice!Y126*(1-CN_Summary_taxrate!Y126)</f>
        <v>2.2702677674433985E-5</v>
      </c>
      <c r="Z126" s="124">
        <f>CN_Summary_fuelprice!Z126*(1-CN_Summary_taxrate!Z126)</f>
        <v>2.3077250696957649E-5</v>
      </c>
      <c r="AA126" s="124">
        <f>CN_Summary_fuelprice!AA126*(1-CN_Summary_taxrate!AA126)</f>
        <v>2.3063204419644826E-5</v>
      </c>
      <c r="AB126" s="124">
        <f>CN_Summary_fuelprice!AB126*(1-CN_Summary_taxrate!AB126)</f>
        <v>2.3755080651934423E-5</v>
      </c>
      <c r="AC126" s="124">
        <f>CN_Summary_fuelprice!AC126*(1-CN_Summary_taxrate!AC126)</f>
        <v>2.4053553493241472E-5</v>
      </c>
      <c r="AD126" s="124">
        <f>CN_Summary_fuelprice!AD126*(1-CN_Summary_taxrate!AD126)</f>
        <v>2.432436006418026E-5</v>
      </c>
      <c r="AE126" s="124">
        <f>CN_Summary_fuelprice!AE126*(1-CN_Summary_taxrate!AE126)</f>
        <v>2.4591334297438732E-5</v>
      </c>
      <c r="AF126" s="124">
        <f>CN_Summary_fuelprice!AF126*(1-CN_Summary_taxrate!AF126)</f>
        <v>2.5104211237668347E-5</v>
      </c>
      <c r="AG126" s="124">
        <f>CN_Summary_fuelprice!AG126*(1-CN_Summary_taxrate!AG126)</f>
        <v>2.549175427527084E-5</v>
      </c>
      <c r="AH126" s="124">
        <f>CN_Summary_fuelprice!AH126*(1-CN_Summary_taxrate!AH126)</f>
        <v>2.5919686691102029E-5</v>
      </c>
      <c r="AI126" s="124">
        <f>CN_Summary_fuelprice!AI126*(1-CN_Summary_taxrate!AI126)</f>
        <v>2.6163856826908225E-5</v>
      </c>
      <c r="AJ126" s="124">
        <f>CN_Summary_fuelprice!AJ126*(1-CN_Summary_taxrate!AJ126)</f>
        <v>2.6239750196950474E-5</v>
      </c>
      <c r="AK126" s="124">
        <f>CN_Summary_fuelprice!AK126*(1-CN_Summary_taxrate!AK126)</f>
        <v>2.654046630640408E-5</v>
      </c>
      <c r="AL126" s="124">
        <f>CN_Summary_fuelprice!AL126*(1-CN_Summary_taxrate!AL126)</f>
        <v>2.7081403724424287E-5</v>
      </c>
      <c r="AM126" s="124">
        <f>CN_Summary_fuelprice!AM126*(1-CN_Summary_taxrate!AM126)</f>
        <v>2.7367002934635703E-5</v>
      </c>
      <c r="AN126" s="124">
        <f>CN_Summary_fuelprice!AN126*(1-CN_Summary_taxrate!AN126)</f>
        <v>2.7700816277750162E-5</v>
      </c>
      <c r="AO126" s="124">
        <f>CN_Summary_fuelprice!AO126*(1-CN_Summary_taxrate!AO126)</f>
        <v>2.8029550474522307E-5</v>
      </c>
      <c r="AP126" s="124">
        <f>CN_Summary_fuelprice!AP126*(1-CN_Summary_taxrate!AP126)</f>
        <v>2.8342891598642051E-5</v>
      </c>
      <c r="AQ126" s="124">
        <f>CN_Summary_fuelprice!AQ126*(1-CN_Summary_taxrate!AQ126)</f>
        <v>2.8631176655193309E-5</v>
      </c>
      <c r="AR126" s="124">
        <f>CN_Summary_fuelprice!AR126*(1-CN_Summary_taxrate!AR126)</f>
        <v>2.8940887701751866E-5</v>
      </c>
      <c r="AS126" s="124">
        <f>CN_Summary_fuelprice!AS126*(1-CN_Summary_taxrate!AS126)</f>
        <v>2.9262442096809138E-5</v>
      </c>
      <c r="AT126" s="124">
        <f>CN_Summary_fuelprice!AT126*(1-CN_Summary_taxrate!AT126)</f>
        <v>2.9613938474184692E-5</v>
      </c>
      <c r="AU126" s="124">
        <f>CN_Summary_fuelprice!AU126*(1-CN_Summary_taxrate!AU126)</f>
        <v>2.9968632544212354E-5</v>
      </c>
    </row>
    <row r="127" spans="1:47" ht="18.75" customHeight="1">
      <c r="A127" s="101" t="s">
        <v>3671</v>
      </c>
      <c r="B127" s="124">
        <f>CN_Summary_fuelprice!B127*(1-CN_Summary_taxrate!B127)</f>
        <v>0</v>
      </c>
      <c r="C127" s="124">
        <f>CN_Summary_fuelprice!C127*(1-CN_Summary_taxrate!C127)</f>
        <v>0</v>
      </c>
      <c r="D127" s="124">
        <f>CN_Summary_fuelprice!D127*(1-CN_Summary_taxrate!D127)</f>
        <v>0</v>
      </c>
      <c r="E127" s="124">
        <f>CN_Summary_fuelprice!E127*(1-CN_Summary_taxrate!E127)</f>
        <v>1.6805503704881932E-5</v>
      </c>
      <c r="F127" s="124">
        <f>CN_Summary_fuelprice!F127*(1-CN_Summary_taxrate!F127)</f>
        <v>1.6054544938010958E-5</v>
      </c>
      <c r="G127" s="124">
        <f>CN_Summary_fuelprice!G127*(1-CN_Summary_taxrate!G127)</f>
        <v>8.2241276915914411E-6</v>
      </c>
      <c r="H127" s="124">
        <f>CN_Summary_fuelprice!H127*(1-CN_Summary_taxrate!H127)</f>
        <v>1.107182614893234E-5</v>
      </c>
      <c r="I127" s="124">
        <f>CN_Summary_fuelprice!I127*(1-CN_Summary_taxrate!I127)</f>
        <v>8.640197339189818E-6</v>
      </c>
      <c r="J127" s="124">
        <f>CN_Summary_fuelprice!J127*(1-CN_Summary_taxrate!J127)</f>
        <v>1.0879768208433078E-5</v>
      </c>
      <c r="K127" s="124">
        <f>CN_Summary_fuelprice!K127*(1-CN_Summary_taxrate!K127)</f>
        <v>1.3482370770478876E-5</v>
      </c>
      <c r="L127" s="124">
        <f>CN_Summary_fuelprice!L127*(1-CN_Summary_taxrate!L127)</f>
        <v>1.5653738268857767E-5</v>
      </c>
      <c r="M127" s="124">
        <f>CN_Summary_fuelprice!M127*(1-CN_Summary_taxrate!M127)</f>
        <v>1.7060242072936616E-5</v>
      </c>
      <c r="N127" s="124">
        <f>CN_Summary_fuelprice!N127*(1-CN_Summary_taxrate!N127)</f>
        <v>1.8565968813718363E-5</v>
      </c>
      <c r="O127" s="124">
        <f>CN_Summary_fuelprice!O127*(1-CN_Summary_taxrate!O127)</f>
        <v>1.9565480888530809E-5</v>
      </c>
      <c r="P127" s="124">
        <f>CN_Summary_fuelprice!P127*(1-CN_Summary_taxrate!P127)</f>
        <v>1.979510460163308E-5</v>
      </c>
      <c r="Q127" s="124">
        <f>CN_Summary_fuelprice!Q127*(1-CN_Summary_taxrate!Q127)</f>
        <v>2.0323954539606203E-5</v>
      </c>
      <c r="R127" s="124">
        <f>CN_Summary_fuelprice!R127*(1-CN_Summary_taxrate!R127)</f>
        <v>2.1055544848330624E-5</v>
      </c>
      <c r="S127" s="124">
        <f>CN_Summary_fuelprice!S127*(1-CN_Summary_taxrate!S127)</f>
        <v>2.1222405590645512E-5</v>
      </c>
      <c r="T127" s="124">
        <f>CN_Summary_fuelprice!T127*(1-CN_Summary_taxrate!T127)</f>
        <v>2.1784594334055542E-5</v>
      </c>
      <c r="U127" s="124">
        <f>CN_Summary_fuelprice!U127*(1-CN_Summary_taxrate!U127)</f>
        <v>2.2147398112502647E-5</v>
      </c>
      <c r="V127" s="124">
        <f>CN_Summary_fuelprice!V127*(1-CN_Summary_taxrate!V127)</f>
        <v>2.2494328078157216E-5</v>
      </c>
      <c r="W127" s="124">
        <f>CN_Summary_fuelprice!W127*(1-CN_Summary_taxrate!W127)</f>
        <v>2.2295738703120218E-5</v>
      </c>
      <c r="X127" s="124">
        <f>CN_Summary_fuelprice!X127*(1-CN_Summary_taxrate!X127)</f>
        <v>2.2317057136625956E-5</v>
      </c>
      <c r="Y127" s="124">
        <f>CN_Summary_fuelprice!Y127*(1-CN_Summary_taxrate!Y127)</f>
        <v>2.2702677674433985E-5</v>
      </c>
      <c r="Z127" s="124">
        <f>CN_Summary_fuelprice!Z127*(1-CN_Summary_taxrate!Z127)</f>
        <v>2.3077250696957649E-5</v>
      </c>
      <c r="AA127" s="124">
        <f>CN_Summary_fuelprice!AA127*(1-CN_Summary_taxrate!AA127)</f>
        <v>2.3063204419644826E-5</v>
      </c>
      <c r="AB127" s="124">
        <f>CN_Summary_fuelprice!AB127*(1-CN_Summary_taxrate!AB127)</f>
        <v>2.3755080651934423E-5</v>
      </c>
      <c r="AC127" s="124">
        <f>CN_Summary_fuelprice!AC127*(1-CN_Summary_taxrate!AC127)</f>
        <v>2.4053553493241472E-5</v>
      </c>
      <c r="AD127" s="124">
        <f>CN_Summary_fuelprice!AD127*(1-CN_Summary_taxrate!AD127)</f>
        <v>2.432436006418026E-5</v>
      </c>
      <c r="AE127" s="124">
        <f>CN_Summary_fuelprice!AE127*(1-CN_Summary_taxrate!AE127)</f>
        <v>2.4591334297438732E-5</v>
      </c>
      <c r="AF127" s="124">
        <f>CN_Summary_fuelprice!AF127*(1-CN_Summary_taxrate!AF127)</f>
        <v>2.5104211237668347E-5</v>
      </c>
      <c r="AG127" s="124">
        <f>CN_Summary_fuelprice!AG127*(1-CN_Summary_taxrate!AG127)</f>
        <v>2.549175427527084E-5</v>
      </c>
      <c r="AH127" s="124">
        <f>CN_Summary_fuelprice!AH127*(1-CN_Summary_taxrate!AH127)</f>
        <v>2.5919686691102029E-5</v>
      </c>
      <c r="AI127" s="124">
        <f>CN_Summary_fuelprice!AI127*(1-CN_Summary_taxrate!AI127)</f>
        <v>2.6163856826908225E-5</v>
      </c>
      <c r="AJ127" s="124">
        <f>CN_Summary_fuelprice!AJ127*(1-CN_Summary_taxrate!AJ127)</f>
        <v>2.6239750196950474E-5</v>
      </c>
      <c r="AK127" s="124">
        <f>CN_Summary_fuelprice!AK127*(1-CN_Summary_taxrate!AK127)</f>
        <v>2.654046630640408E-5</v>
      </c>
      <c r="AL127" s="124">
        <f>CN_Summary_fuelprice!AL127*(1-CN_Summary_taxrate!AL127)</f>
        <v>2.7081403724424287E-5</v>
      </c>
      <c r="AM127" s="124">
        <f>CN_Summary_fuelprice!AM127*(1-CN_Summary_taxrate!AM127)</f>
        <v>2.7367002934635703E-5</v>
      </c>
      <c r="AN127" s="124">
        <f>CN_Summary_fuelprice!AN127*(1-CN_Summary_taxrate!AN127)</f>
        <v>2.7700816277750162E-5</v>
      </c>
      <c r="AO127" s="124">
        <f>CN_Summary_fuelprice!AO127*(1-CN_Summary_taxrate!AO127)</f>
        <v>2.8029550474522307E-5</v>
      </c>
      <c r="AP127" s="124">
        <f>CN_Summary_fuelprice!AP127*(1-CN_Summary_taxrate!AP127)</f>
        <v>2.8342891598642051E-5</v>
      </c>
      <c r="AQ127" s="124">
        <f>CN_Summary_fuelprice!AQ127*(1-CN_Summary_taxrate!AQ127)</f>
        <v>2.8631176655193309E-5</v>
      </c>
      <c r="AR127" s="124">
        <f>CN_Summary_fuelprice!AR127*(1-CN_Summary_taxrate!AR127)</f>
        <v>2.8940887701751866E-5</v>
      </c>
      <c r="AS127" s="124">
        <f>CN_Summary_fuelprice!AS127*(1-CN_Summary_taxrate!AS127)</f>
        <v>2.9262442096809138E-5</v>
      </c>
      <c r="AT127" s="124">
        <f>CN_Summary_fuelprice!AT127*(1-CN_Summary_taxrate!AT127)</f>
        <v>2.9613938474184692E-5</v>
      </c>
      <c r="AU127" s="124">
        <f>CN_Summary_fuelprice!AU127*(1-CN_Summary_taxrate!AU127)</f>
        <v>2.9968632544212354E-5</v>
      </c>
    </row>
    <row r="128" spans="1:47" ht="18.75" customHeight="1">
      <c r="A128" s="101" t="s">
        <v>3672</v>
      </c>
      <c r="B128" s="124">
        <f>CN_Summary_fuelprice!B128*(1-CN_Summary_taxrate!B128)</f>
        <v>0</v>
      </c>
      <c r="C128" s="124">
        <f>CN_Summary_fuelprice!C128*(1-CN_Summary_taxrate!C128)</f>
        <v>0</v>
      </c>
      <c r="D128" s="124">
        <f>CN_Summary_fuelprice!D128*(1-CN_Summary_taxrate!D128)</f>
        <v>0</v>
      </c>
      <c r="E128" s="124">
        <f>CN_Summary_fuelprice!E128*(1-CN_Summary_taxrate!E128)</f>
        <v>1.6805503704881932E-5</v>
      </c>
      <c r="F128" s="124">
        <f>CN_Summary_fuelprice!F128*(1-CN_Summary_taxrate!F128)</f>
        <v>1.6054544938010958E-5</v>
      </c>
      <c r="G128" s="124">
        <f>CN_Summary_fuelprice!G128*(1-CN_Summary_taxrate!G128)</f>
        <v>8.2241276915914411E-6</v>
      </c>
      <c r="H128" s="124">
        <f>CN_Summary_fuelprice!H128*(1-CN_Summary_taxrate!H128)</f>
        <v>1.107182614893234E-5</v>
      </c>
      <c r="I128" s="124">
        <f>CN_Summary_fuelprice!I128*(1-CN_Summary_taxrate!I128)</f>
        <v>9.0476531004832301E-6</v>
      </c>
      <c r="J128" s="124">
        <f>CN_Summary_fuelprice!J128*(1-CN_Summary_taxrate!J128)</f>
        <v>1.185566245484633E-5</v>
      </c>
      <c r="K128" s="124">
        <f>CN_Summary_fuelprice!K128*(1-CN_Summary_taxrate!K128)</f>
        <v>1.5012846131477896E-5</v>
      </c>
      <c r="L128" s="124">
        <f>CN_Summary_fuelprice!L128*(1-CN_Summary_taxrate!L128)</f>
        <v>1.7567442861540194E-5</v>
      </c>
      <c r="M128" s="124">
        <f>CN_Summary_fuelprice!M128*(1-CN_Summary_taxrate!M128)</f>
        <v>1.9576292649931161E-5</v>
      </c>
      <c r="N128" s="124">
        <f>CN_Summary_fuelprice!N128*(1-CN_Summary_taxrate!N128)</f>
        <v>2.1801958911619278E-5</v>
      </c>
      <c r="O128" s="124">
        <f>CN_Summary_fuelprice!O128*(1-CN_Summary_taxrate!O128)</f>
        <v>2.2709059155738554E-5</v>
      </c>
      <c r="P128" s="124">
        <f>CN_Summary_fuelprice!P128*(1-CN_Summary_taxrate!P128)</f>
        <v>2.3110669449334594E-5</v>
      </c>
      <c r="Q128" s="124">
        <f>CN_Summary_fuelprice!Q128*(1-CN_Summary_taxrate!Q128)</f>
        <v>2.3604458186880712E-5</v>
      </c>
      <c r="R128" s="124">
        <f>CN_Summary_fuelprice!R128*(1-CN_Summary_taxrate!R128)</f>
        <v>2.4269203871519311E-5</v>
      </c>
      <c r="S128" s="124">
        <f>CN_Summary_fuelprice!S128*(1-CN_Summary_taxrate!S128)</f>
        <v>2.4477385825591165E-5</v>
      </c>
      <c r="T128" s="124">
        <f>CN_Summary_fuelprice!T128*(1-CN_Summary_taxrate!T128)</f>
        <v>2.4939143743178289E-5</v>
      </c>
      <c r="U128" s="124">
        <f>CN_Summary_fuelprice!U128*(1-CN_Summary_taxrate!U128)</f>
        <v>2.5309523578966273E-5</v>
      </c>
      <c r="V128" s="124">
        <f>CN_Summary_fuelprice!V128*(1-CN_Summary_taxrate!V128)</f>
        <v>2.5605831122728985E-5</v>
      </c>
      <c r="W128" s="124">
        <f>CN_Summary_fuelprice!W128*(1-CN_Summary_taxrate!W128)</f>
        <v>2.5402087911810554E-5</v>
      </c>
      <c r="X128" s="124">
        <f>CN_Summary_fuelprice!X128*(1-CN_Summary_taxrate!X128)</f>
        <v>2.5391250354929985E-5</v>
      </c>
      <c r="Y128" s="124">
        <f>CN_Summary_fuelprice!Y128*(1-CN_Summary_taxrate!Y128)</f>
        <v>2.5765509497061804E-5</v>
      </c>
      <c r="Z128" s="124">
        <f>CN_Summary_fuelprice!Z128*(1-CN_Summary_taxrate!Z128)</f>
        <v>2.6170055813038082E-5</v>
      </c>
      <c r="AA128" s="124">
        <f>CN_Summary_fuelprice!AA128*(1-CN_Summary_taxrate!AA128)</f>
        <v>2.6133502538578244E-5</v>
      </c>
      <c r="AB128" s="124">
        <f>CN_Summary_fuelprice!AB128*(1-CN_Summary_taxrate!AB128)</f>
        <v>2.680213978000176E-5</v>
      </c>
      <c r="AC128" s="124">
        <f>CN_Summary_fuelprice!AC128*(1-CN_Summary_taxrate!AC128)</f>
        <v>2.7107230890022992E-5</v>
      </c>
      <c r="AD128" s="124">
        <f>CN_Summary_fuelprice!AD128*(1-CN_Summary_taxrate!AD128)</f>
        <v>2.7338411005493245E-5</v>
      </c>
      <c r="AE128" s="124">
        <f>CN_Summary_fuelprice!AE128*(1-CN_Summary_taxrate!AE128)</f>
        <v>2.756163854295863E-5</v>
      </c>
      <c r="AF128" s="124">
        <f>CN_Summary_fuelprice!AF128*(1-CN_Summary_taxrate!AF128)</f>
        <v>2.8037935692374415E-5</v>
      </c>
      <c r="AG128" s="124">
        <f>CN_Summary_fuelprice!AG128*(1-CN_Summary_taxrate!AG128)</f>
        <v>2.845458544414346E-5</v>
      </c>
      <c r="AH128" s="124">
        <f>CN_Summary_fuelprice!AH128*(1-CN_Summary_taxrate!AH128)</f>
        <v>2.8764588981040088E-5</v>
      </c>
      <c r="AI128" s="124">
        <f>CN_Summary_fuelprice!AI128*(1-CN_Summary_taxrate!AI128)</f>
        <v>2.8954125763779352E-5</v>
      </c>
      <c r="AJ128" s="124">
        <f>CN_Summary_fuelprice!AJ128*(1-CN_Summary_taxrate!AJ128)</f>
        <v>2.9063852964584834E-5</v>
      </c>
      <c r="AK128" s="124">
        <f>CN_Summary_fuelprice!AK128*(1-CN_Summary_taxrate!AK128)</f>
        <v>2.9339818650924582E-5</v>
      </c>
      <c r="AL128" s="124">
        <f>CN_Summary_fuelprice!AL128*(1-CN_Summary_taxrate!AL128)</f>
        <v>2.9834225701642725E-5</v>
      </c>
      <c r="AM128" s="124">
        <f>CN_Summary_fuelprice!AM128*(1-CN_Summary_taxrate!AM128)</f>
        <v>3.0084163088418288E-5</v>
      </c>
      <c r="AN128" s="124">
        <f>CN_Summary_fuelprice!AN128*(1-CN_Summary_taxrate!AN128)</f>
        <v>3.0381170700372571E-5</v>
      </c>
      <c r="AO128" s="124">
        <f>CN_Summary_fuelprice!AO128*(1-CN_Summary_taxrate!AO128)</f>
        <v>3.067927407131097E-5</v>
      </c>
      <c r="AP128" s="124">
        <f>CN_Summary_fuelprice!AP128*(1-CN_Summary_taxrate!AP128)</f>
        <v>3.0961842705682549E-5</v>
      </c>
      <c r="AQ128" s="124">
        <f>CN_Summary_fuelprice!AQ128*(1-CN_Summary_taxrate!AQ128)</f>
        <v>3.1217697548727272E-5</v>
      </c>
      <c r="AR128" s="124">
        <f>CN_Summary_fuelprice!AR128*(1-CN_Summary_taxrate!AR128)</f>
        <v>3.1493704161138068E-5</v>
      </c>
      <c r="AS128" s="124">
        <f>CN_Summary_fuelprice!AS128*(1-CN_Summary_taxrate!AS128)</f>
        <v>3.1795116109042441E-5</v>
      </c>
      <c r="AT128" s="124">
        <f>CN_Summary_fuelprice!AT128*(1-CN_Summary_taxrate!AT128)</f>
        <v>3.2113635853069852E-5</v>
      </c>
      <c r="AU128" s="124">
        <f>CN_Summary_fuelprice!AU128*(1-CN_Summary_taxrate!AU128)</f>
        <v>3.2427479082045471E-5</v>
      </c>
    </row>
    <row r="129" spans="1:47" ht="18.75" customHeight="1">
      <c r="A129" s="101" t="s">
        <v>3673</v>
      </c>
      <c r="B129" s="124">
        <f>CN_Summary_fuelprice!B129*(1-CN_Summary_taxrate!B129)</f>
        <v>0</v>
      </c>
      <c r="C129" s="124">
        <f>CN_Summary_fuelprice!C129*(1-CN_Summary_taxrate!C129)</f>
        <v>0</v>
      </c>
      <c r="D129" s="124">
        <f>CN_Summary_fuelprice!D129*(1-CN_Summary_taxrate!D129)</f>
        <v>0</v>
      </c>
      <c r="E129" s="124">
        <f>CN_Summary_fuelprice!E129*(1-CN_Summary_taxrate!E129)</f>
        <v>1.6805503704881932E-5</v>
      </c>
      <c r="F129" s="124">
        <f>CN_Summary_fuelprice!F129*(1-CN_Summary_taxrate!F129)</f>
        <v>1.6054544938010958E-5</v>
      </c>
      <c r="G129" s="124">
        <f>CN_Summary_fuelprice!G129*(1-CN_Summary_taxrate!G129)</f>
        <v>8.2241276915914411E-6</v>
      </c>
      <c r="H129" s="124">
        <f>CN_Summary_fuelprice!H129*(1-CN_Summary_taxrate!H129)</f>
        <v>1.107182614893234E-5</v>
      </c>
      <c r="I129" s="124">
        <f>CN_Summary_fuelprice!I129*(1-CN_Summary_taxrate!I129)</f>
        <v>9.0476531004832301E-6</v>
      </c>
      <c r="J129" s="124">
        <f>CN_Summary_fuelprice!J129*(1-CN_Summary_taxrate!J129)</f>
        <v>1.185566245484633E-5</v>
      </c>
      <c r="K129" s="124">
        <f>CN_Summary_fuelprice!K129*(1-CN_Summary_taxrate!K129)</f>
        <v>1.5012846131477896E-5</v>
      </c>
      <c r="L129" s="124">
        <f>CN_Summary_fuelprice!L129*(1-CN_Summary_taxrate!L129)</f>
        <v>1.7567442861540194E-5</v>
      </c>
      <c r="M129" s="124">
        <f>CN_Summary_fuelprice!M129*(1-CN_Summary_taxrate!M129)</f>
        <v>1.9576292649931161E-5</v>
      </c>
      <c r="N129" s="124">
        <f>CN_Summary_fuelprice!N129*(1-CN_Summary_taxrate!N129)</f>
        <v>2.1801958911619278E-5</v>
      </c>
      <c r="O129" s="124">
        <f>CN_Summary_fuelprice!O129*(1-CN_Summary_taxrate!O129)</f>
        <v>2.2709059155738554E-5</v>
      </c>
      <c r="P129" s="124">
        <f>CN_Summary_fuelprice!P129*(1-CN_Summary_taxrate!P129)</f>
        <v>2.3110669449334594E-5</v>
      </c>
      <c r="Q129" s="124">
        <f>CN_Summary_fuelprice!Q129*(1-CN_Summary_taxrate!Q129)</f>
        <v>2.3604458186880712E-5</v>
      </c>
      <c r="R129" s="124">
        <f>CN_Summary_fuelprice!R129*(1-CN_Summary_taxrate!R129)</f>
        <v>2.4269203871519311E-5</v>
      </c>
      <c r="S129" s="124">
        <f>CN_Summary_fuelprice!S129*(1-CN_Summary_taxrate!S129)</f>
        <v>2.4477385825591165E-5</v>
      </c>
      <c r="T129" s="124">
        <f>CN_Summary_fuelprice!T129*(1-CN_Summary_taxrate!T129)</f>
        <v>2.4939143743178289E-5</v>
      </c>
      <c r="U129" s="124">
        <f>CN_Summary_fuelprice!U129*(1-CN_Summary_taxrate!U129)</f>
        <v>2.5309523578966273E-5</v>
      </c>
      <c r="V129" s="124">
        <f>CN_Summary_fuelprice!V129*(1-CN_Summary_taxrate!V129)</f>
        <v>2.5605831122728985E-5</v>
      </c>
      <c r="W129" s="124">
        <f>CN_Summary_fuelprice!W129*(1-CN_Summary_taxrate!W129)</f>
        <v>2.5402087911810554E-5</v>
      </c>
      <c r="X129" s="124">
        <f>CN_Summary_fuelprice!X129*(1-CN_Summary_taxrate!X129)</f>
        <v>2.5391250354929985E-5</v>
      </c>
      <c r="Y129" s="124">
        <f>CN_Summary_fuelprice!Y129*(1-CN_Summary_taxrate!Y129)</f>
        <v>2.5765509497061804E-5</v>
      </c>
      <c r="Z129" s="124">
        <f>CN_Summary_fuelprice!Z129*(1-CN_Summary_taxrate!Z129)</f>
        <v>2.6170055813038082E-5</v>
      </c>
      <c r="AA129" s="124">
        <f>CN_Summary_fuelprice!AA129*(1-CN_Summary_taxrate!AA129)</f>
        <v>2.6133502538578244E-5</v>
      </c>
      <c r="AB129" s="124">
        <f>CN_Summary_fuelprice!AB129*(1-CN_Summary_taxrate!AB129)</f>
        <v>2.680213978000176E-5</v>
      </c>
      <c r="AC129" s="124">
        <f>CN_Summary_fuelprice!AC129*(1-CN_Summary_taxrate!AC129)</f>
        <v>2.7107230890022992E-5</v>
      </c>
      <c r="AD129" s="124">
        <f>CN_Summary_fuelprice!AD129*(1-CN_Summary_taxrate!AD129)</f>
        <v>2.7338411005493245E-5</v>
      </c>
      <c r="AE129" s="124">
        <f>CN_Summary_fuelprice!AE129*(1-CN_Summary_taxrate!AE129)</f>
        <v>2.756163854295863E-5</v>
      </c>
      <c r="AF129" s="124">
        <f>CN_Summary_fuelprice!AF129*(1-CN_Summary_taxrate!AF129)</f>
        <v>2.8037935692374415E-5</v>
      </c>
      <c r="AG129" s="124">
        <f>CN_Summary_fuelprice!AG129*(1-CN_Summary_taxrate!AG129)</f>
        <v>2.845458544414346E-5</v>
      </c>
      <c r="AH129" s="124">
        <f>CN_Summary_fuelprice!AH129*(1-CN_Summary_taxrate!AH129)</f>
        <v>2.8764588981040088E-5</v>
      </c>
      <c r="AI129" s="124">
        <f>CN_Summary_fuelprice!AI129*(1-CN_Summary_taxrate!AI129)</f>
        <v>2.8954125763779352E-5</v>
      </c>
      <c r="AJ129" s="124">
        <f>CN_Summary_fuelprice!AJ129*(1-CN_Summary_taxrate!AJ129)</f>
        <v>2.9063852964584834E-5</v>
      </c>
      <c r="AK129" s="124">
        <f>CN_Summary_fuelprice!AK129*(1-CN_Summary_taxrate!AK129)</f>
        <v>2.9339818650924582E-5</v>
      </c>
      <c r="AL129" s="124">
        <f>CN_Summary_fuelprice!AL129*(1-CN_Summary_taxrate!AL129)</f>
        <v>2.9834225701642725E-5</v>
      </c>
      <c r="AM129" s="124">
        <f>CN_Summary_fuelprice!AM129*(1-CN_Summary_taxrate!AM129)</f>
        <v>3.0084163088418288E-5</v>
      </c>
      <c r="AN129" s="124">
        <f>CN_Summary_fuelprice!AN129*(1-CN_Summary_taxrate!AN129)</f>
        <v>3.0381170700372571E-5</v>
      </c>
      <c r="AO129" s="124">
        <f>CN_Summary_fuelprice!AO129*(1-CN_Summary_taxrate!AO129)</f>
        <v>3.067927407131097E-5</v>
      </c>
      <c r="AP129" s="124">
        <f>CN_Summary_fuelprice!AP129*(1-CN_Summary_taxrate!AP129)</f>
        <v>3.0961842705682549E-5</v>
      </c>
      <c r="AQ129" s="124">
        <f>CN_Summary_fuelprice!AQ129*(1-CN_Summary_taxrate!AQ129)</f>
        <v>3.1217697548727272E-5</v>
      </c>
      <c r="AR129" s="124">
        <f>CN_Summary_fuelprice!AR129*(1-CN_Summary_taxrate!AR129)</f>
        <v>3.1493704161138068E-5</v>
      </c>
      <c r="AS129" s="124">
        <f>CN_Summary_fuelprice!AS129*(1-CN_Summary_taxrate!AS129)</f>
        <v>3.1795116109042441E-5</v>
      </c>
      <c r="AT129" s="124">
        <f>CN_Summary_fuelprice!AT129*(1-CN_Summary_taxrate!AT129)</f>
        <v>3.2113635853069852E-5</v>
      </c>
      <c r="AU129" s="124">
        <f>CN_Summary_fuelprice!AU129*(1-CN_Summary_taxrate!AU129)</f>
        <v>3.2427479082045471E-5</v>
      </c>
    </row>
    <row r="130" spans="1:47" ht="18.75" customHeight="1">
      <c r="A130" s="101" t="s">
        <v>3674</v>
      </c>
      <c r="B130" s="124">
        <f>CN_Summary_fuelprice!B130*(1-CN_Summary_taxrate!B130)</f>
        <v>0</v>
      </c>
      <c r="C130" s="124">
        <f>CN_Summary_fuelprice!C130*(1-CN_Summary_taxrate!C130)</f>
        <v>0</v>
      </c>
      <c r="D130" s="124">
        <f>CN_Summary_fuelprice!D130*(1-CN_Summary_taxrate!D130)</f>
        <v>0</v>
      </c>
      <c r="E130" s="124">
        <f>CN_Summary_fuelprice!E130*(1-CN_Summary_taxrate!E130)</f>
        <v>0</v>
      </c>
      <c r="F130" s="124">
        <f>CN_Summary_fuelprice!F130*(1-CN_Summary_taxrate!F130)</f>
        <v>0</v>
      </c>
      <c r="G130" s="124">
        <f>CN_Summary_fuelprice!G130*(1-CN_Summary_taxrate!G130)</f>
        <v>0</v>
      </c>
      <c r="H130" s="124">
        <f>CN_Summary_fuelprice!H130*(1-CN_Summary_taxrate!H130)</f>
        <v>0</v>
      </c>
      <c r="I130" s="124">
        <f>CN_Summary_fuelprice!I130*(1-CN_Summary_taxrate!I130)</f>
        <v>0</v>
      </c>
      <c r="J130" s="124">
        <f>CN_Summary_fuelprice!J130*(1-CN_Summary_taxrate!J130)</f>
        <v>0</v>
      </c>
      <c r="K130" s="124">
        <f>CN_Summary_fuelprice!K130*(1-CN_Summary_taxrate!K130)</f>
        <v>0</v>
      </c>
      <c r="L130" s="124">
        <f>CN_Summary_fuelprice!L130*(1-CN_Summary_taxrate!L130)</f>
        <v>0</v>
      </c>
      <c r="M130" s="124">
        <f>CN_Summary_fuelprice!M130*(1-CN_Summary_taxrate!M130)</f>
        <v>0</v>
      </c>
      <c r="N130" s="124">
        <f>CN_Summary_fuelprice!N130*(1-CN_Summary_taxrate!N130)</f>
        <v>0</v>
      </c>
      <c r="O130" s="124">
        <f>CN_Summary_fuelprice!O130*(1-CN_Summary_taxrate!O130)</f>
        <v>0</v>
      </c>
      <c r="P130" s="124">
        <f>CN_Summary_fuelprice!P130*(1-CN_Summary_taxrate!P130)</f>
        <v>0</v>
      </c>
      <c r="Q130" s="124">
        <f>CN_Summary_fuelprice!Q130*(1-CN_Summary_taxrate!Q130)</f>
        <v>0</v>
      </c>
      <c r="R130" s="124">
        <f>CN_Summary_fuelprice!R130*(1-CN_Summary_taxrate!R130)</f>
        <v>0</v>
      </c>
      <c r="S130" s="124">
        <f>CN_Summary_fuelprice!S130*(1-CN_Summary_taxrate!S130)</f>
        <v>0</v>
      </c>
      <c r="T130" s="124">
        <f>CN_Summary_fuelprice!T130*(1-CN_Summary_taxrate!T130)</f>
        <v>0</v>
      </c>
      <c r="U130" s="124">
        <f>CN_Summary_fuelprice!U130*(1-CN_Summary_taxrate!U130)</f>
        <v>0</v>
      </c>
      <c r="V130" s="124">
        <f>CN_Summary_fuelprice!V130*(1-CN_Summary_taxrate!V130)</f>
        <v>0</v>
      </c>
      <c r="W130" s="124">
        <f>CN_Summary_fuelprice!W130*(1-CN_Summary_taxrate!W130)</f>
        <v>0</v>
      </c>
      <c r="X130" s="124">
        <f>CN_Summary_fuelprice!X130*(1-CN_Summary_taxrate!X130)</f>
        <v>0</v>
      </c>
      <c r="Y130" s="124">
        <f>CN_Summary_fuelprice!Y130*(1-CN_Summary_taxrate!Y130)</f>
        <v>0</v>
      </c>
      <c r="Z130" s="124">
        <f>CN_Summary_fuelprice!Z130*(1-CN_Summary_taxrate!Z130)</f>
        <v>0</v>
      </c>
      <c r="AA130" s="124">
        <f>CN_Summary_fuelprice!AA130*(1-CN_Summary_taxrate!AA130)</f>
        <v>0</v>
      </c>
      <c r="AB130" s="124">
        <f>CN_Summary_fuelprice!AB130*(1-CN_Summary_taxrate!AB130)</f>
        <v>0</v>
      </c>
      <c r="AC130" s="124">
        <f>CN_Summary_fuelprice!AC130*(1-CN_Summary_taxrate!AC130)</f>
        <v>0</v>
      </c>
      <c r="AD130" s="124">
        <f>CN_Summary_fuelprice!AD130*(1-CN_Summary_taxrate!AD130)</f>
        <v>0</v>
      </c>
      <c r="AE130" s="124">
        <f>CN_Summary_fuelprice!AE130*(1-CN_Summary_taxrate!AE130)</f>
        <v>0</v>
      </c>
      <c r="AF130" s="124">
        <f>CN_Summary_fuelprice!AF130*(1-CN_Summary_taxrate!AF130)</f>
        <v>0</v>
      </c>
      <c r="AG130" s="124">
        <f>CN_Summary_fuelprice!AG130*(1-CN_Summary_taxrate!AG130)</f>
        <v>0</v>
      </c>
      <c r="AH130" s="124">
        <f>CN_Summary_fuelprice!AH130*(1-CN_Summary_taxrate!AH130)</f>
        <v>0</v>
      </c>
      <c r="AI130" s="124">
        <f>CN_Summary_fuelprice!AI130*(1-CN_Summary_taxrate!AI130)</f>
        <v>0</v>
      </c>
      <c r="AJ130" s="124">
        <f>CN_Summary_fuelprice!AJ130*(1-CN_Summary_taxrate!AJ130)</f>
        <v>0</v>
      </c>
      <c r="AK130" s="124">
        <f>CN_Summary_fuelprice!AK130*(1-CN_Summary_taxrate!AK130)</f>
        <v>0</v>
      </c>
      <c r="AL130" s="124">
        <f>CN_Summary_fuelprice!AL130*(1-CN_Summary_taxrate!AL130)</f>
        <v>0</v>
      </c>
      <c r="AM130" s="124">
        <f>CN_Summary_fuelprice!AM130*(1-CN_Summary_taxrate!AM130)</f>
        <v>0</v>
      </c>
      <c r="AN130" s="124">
        <f>CN_Summary_fuelprice!AN130*(1-CN_Summary_taxrate!AN130)</f>
        <v>0</v>
      </c>
      <c r="AO130" s="124">
        <f>CN_Summary_fuelprice!AO130*(1-CN_Summary_taxrate!AO130)</f>
        <v>0</v>
      </c>
      <c r="AP130" s="124">
        <f>CN_Summary_fuelprice!AP130*(1-CN_Summary_taxrate!AP130)</f>
        <v>0</v>
      </c>
      <c r="AQ130" s="124">
        <f>CN_Summary_fuelprice!AQ130*(1-CN_Summary_taxrate!AQ130)</f>
        <v>0</v>
      </c>
      <c r="AR130" s="124">
        <f>CN_Summary_fuelprice!AR130*(1-CN_Summary_taxrate!AR130)</f>
        <v>0</v>
      </c>
      <c r="AS130" s="124">
        <f>CN_Summary_fuelprice!AS130*(1-CN_Summary_taxrate!AS130)</f>
        <v>0</v>
      </c>
      <c r="AT130" s="124">
        <f>CN_Summary_fuelprice!AT130*(1-CN_Summary_taxrate!AT130)</f>
        <v>0</v>
      </c>
      <c r="AU130" s="124">
        <f>CN_Summary_fuelprice!AU130*(1-CN_Summary_taxrate!AU130)</f>
        <v>0</v>
      </c>
    </row>
    <row r="131" spans="1:47" ht="18.75" customHeight="1">
      <c r="A131" s="101" t="s">
        <v>3675</v>
      </c>
      <c r="B131" s="124">
        <f>CN_Summary_fuelprice!B131*(1-CN_Summary_taxrate!B131)</f>
        <v>0</v>
      </c>
      <c r="C131" s="124">
        <f>CN_Summary_fuelprice!C131*(1-CN_Summary_taxrate!C131)</f>
        <v>0</v>
      </c>
      <c r="D131" s="124">
        <f>CN_Summary_fuelprice!D131*(1-CN_Summary_taxrate!D131)</f>
        <v>0</v>
      </c>
      <c r="E131" s="124">
        <f>CN_Summary_fuelprice!E131*(1-CN_Summary_taxrate!E131)</f>
        <v>1.6805503704881932E-5</v>
      </c>
      <c r="F131" s="124">
        <f>CN_Summary_fuelprice!F131*(1-CN_Summary_taxrate!F131)</f>
        <v>1.6054544938010958E-5</v>
      </c>
      <c r="G131" s="124">
        <f>CN_Summary_fuelprice!G131*(1-CN_Summary_taxrate!G131)</f>
        <v>8.2241276915914411E-6</v>
      </c>
      <c r="H131" s="124">
        <f>CN_Summary_fuelprice!H131*(1-CN_Summary_taxrate!H131)</f>
        <v>1.107182614893234E-5</v>
      </c>
      <c r="I131" s="124">
        <f>CN_Summary_fuelprice!I131*(1-CN_Summary_taxrate!I131)</f>
        <v>9.0476531004832301E-6</v>
      </c>
      <c r="J131" s="124">
        <f>CN_Summary_fuelprice!J131*(1-CN_Summary_taxrate!J131)</f>
        <v>1.185566245484633E-5</v>
      </c>
      <c r="K131" s="124">
        <f>CN_Summary_fuelprice!K131*(1-CN_Summary_taxrate!K131)</f>
        <v>1.5012846131477896E-5</v>
      </c>
      <c r="L131" s="124">
        <f>CN_Summary_fuelprice!L131*(1-CN_Summary_taxrate!L131)</f>
        <v>1.7567442861540194E-5</v>
      </c>
      <c r="M131" s="124">
        <f>CN_Summary_fuelprice!M131*(1-CN_Summary_taxrate!M131)</f>
        <v>1.9576292649931161E-5</v>
      </c>
      <c r="N131" s="124">
        <f>CN_Summary_fuelprice!N131*(1-CN_Summary_taxrate!N131)</f>
        <v>2.1801958911619278E-5</v>
      </c>
      <c r="O131" s="124">
        <f>CN_Summary_fuelprice!O131*(1-CN_Summary_taxrate!O131)</f>
        <v>2.2709059155738554E-5</v>
      </c>
      <c r="P131" s="124">
        <f>CN_Summary_fuelprice!P131*(1-CN_Summary_taxrate!P131)</f>
        <v>2.3110669449334594E-5</v>
      </c>
      <c r="Q131" s="124">
        <f>CN_Summary_fuelprice!Q131*(1-CN_Summary_taxrate!Q131)</f>
        <v>2.3604458186880712E-5</v>
      </c>
      <c r="R131" s="124">
        <f>CN_Summary_fuelprice!R131*(1-CN_Summary_taxrate!R131)</f>
        <v>2.4269203871519311E-5</v>
      </c>
      <c r="S131" s="124">
        <f>CN_Summary_fuelprice!S131*(1-CN_Summary_taxrate!S131)</f>
        <v>2.4477385825591165E-5</v>
      </c>
      <c r="T131" s="124">
        <f>CN_Summary_fuelprice!T131*(1-CN_Summary_taxrate!T131)</f>
        <v>2.4939143743178289E-5</v>
      </c>
      <c r="U131" s="124">
        <f>CN_Summary_fuelprice!U131*(1-CN_Summary_taxrate!U131)</f>
        <v>2.5309523578966273E-5</v>
      </c>
      <c r="V131" s="124">
        <f>CN_Summary_fuelprice!V131*(1-CN_Summary_taxrate!V131)</f>
        <v>2.5605831122728985E-5</v>
      </c>
      <c r="W131" s="124">
        <f>CN_Summary_fuelprice!W131*(1-CN_Summary_taxrate!W131)</f>
        <v>2.5402087911810554E-5</v>
      </c>
      <c r="X131" s="124">
        <f>CN_Summary_fuelprice!X131*(1-CN_Summary_taxrate!X131)</f>
        <v>2.5391250354929985E-5</v>
      </c>
      <c r="Y131" s="124">
        <f>CN_Summary_fuelprice!Y131*(1-CN_Summary_taxrate!Y131)</f>
        <v>2.5765509497061804E-5</v>
      </c>
      <c r="Z131" s="124">
        <f>CN_Summary_fuelprice!Z131*(1-CN_Summary_taxrate!Z131)</f>
        <v>2.6170055813038082E-5</v>
      </c>
      <c r="AA131" s="124">
        <f>CN_Summary_fuelprice!AA131*(1-CN_Summary_taxrate!AA131)</f>
        <v>2.6133502538578244E-5</v>
      </c>
      <c r="AB131" s="124">
        <f>CN_Summary_fuelprice!AB131*(1-CN_Summary_taxrate!AB131)</f>
        <v>2.680213978000176E-5</v>
      </c>
      <c r="AC131" s="124">
        <f>CN_Summary_fuelprice!AC131*(1-CN_Summary_taxrate!AC131)</f>
        <v>2.7107230890022992E-5</v>
      </c>
      <c r="AD131" s="124">
        <f>CN_Summary_fuelprice!AD131*(1-CN_Summary_taxrate!AD131)</f>
        <v>2.7338411005493245E-5</v>
      </c>
      <c r="AE131" s="124">
        <f>CN_Summary_fuelprice!AE131*(1-CN_Summary_taxrate!AE131)</f>
        <v>2.756163854295863E-5</v>
      </c>
      <c r="AF131" s="124">
        <f>CN_Summary_fuelprice!AF131*(1-CN_Summary_taxrate!AF131)</f>
        <v>2.8037935692374415E-5</v>
      </c>
      <c r="AG131" s="124">
        <f>CN_Summary_fuelprice!AG131*(1-CN_Summary_taxrate!AG131)</f>
        <v>2.845458544414346E-5</v>
      </c>
      <c r="AH131" s="124">
        <f>CN_Summary_fuelprice!AH131*(1-CN_Summary_taxrate!AH131)</f>
        <v>2.8764588981040088E-5</v>
      </c>
      <c r="AI131" s="124">
        <f>CN_Summary_fuelprice!AI131*(1-CN_Summary_taxrate!AI131)</f>
        <v>2.8954125763779352E-5</v>
      </c>
      <c r="AJ131" s="124">
        <f>CN_Summary_fuelprice!AJ131*(1-CN_Summary_taxrate!AJ131)</f>
        <v>2.9063852964584834E-5</v>
      </c>
      <c r="AK131" s="124">
        <f>CN_Summary_fuelprice!AK131*(1-CN_Summary_taxrate!AK131)</f>
        <v>2.9339818650924582E-5</v>
      </c>
      <c r="AL131" s="124">
        <f>CN_Summary_fuelprice!AL131*(1-CN_Summary_taxrate!AL131)</f>
        <v>2.9834225701642725E-5</v>
      </c>
      <c r="AM131" s="124">
        <f>CN_Summary_fuelprice!AM131*(1-CN_Summary_taxrate!AM131)</f>
        <v>3.0084163088418288E-5</v>
      </c>
      <c r="AN131" s="124">
        <f>CN_Summary_fuelprice!AN131*(1-CN_Summary_taxrate!AN131)</f>
        <v>3.0381170700372571E-5</v>
      </c>
      <c r="AO131" s="124">
        <f>CN_Summary_fuelprice!AO131*(1-CN_Summary_taxrate!AO131)</f>
        <v>3.067927407131097E-5</v>
      </c>
      <c r="AP131" s="124">
        <f>CN_Summary_fuelprice!AP131*(1-CN_Summary_taxrate!AP131)</f>
        <v>3.0961842705682549E-5</v>
      </c>
      <c r="AQ131" s="124">
        <f>CN_Summary_fuelprice!AQ131*(1-CN_Summary_taxrate!AQ131)</f>
        <v>3.1217697548727272E-5</v>
      </c>
      <c r="AR131" s="124">
        <f>CN_Summary_fuelprice!AR131*(1-CN_Summary_taxrate!AR131)</f>
        <v>3.1493704161138068E-5</v>
      </c>
      <c r="AS131" s="124">
        <f>CN_Summary_fuelprice!AS131*(1-CN_Summary_taxrate!AS131)</f>
        <v>3.1795116109042441E-5</v>
      </c>
      <c r="AT131" s="124">
        <f>CN_Summary_fuelprice!AT131*(1-CN_Summary_taxrate!AT131)</f>
        <v>3.2113635853069852E-5</v>
      </c>
      <c r="AU131" s="124">
        <f>CN_Summary_fuelprice!AU131*(1-CN_Summary_taxrate!AU131)</f>
        <v>3.2427479082045471E-5</v>
      </c>
    </row>
    <row r="132" spans="1:47" s="103" customFormat="1" ht="18.75" customHeight="1">
      <c r="A132" s="102" t="s">
        <v>3687</v>
      </c>
      <c r="B132" s="102"/>
      <c r="C132" s="102"/>
      <c r="D132" s="102"/>
      <c r="E132" s="102"/>
    </row>
    <row r="133" spans="1:47" ht="18.75" customHeight="1">
      <c r="A133" s="105" t="s">
        <v>3697</v>
      </c>
      <c r="B133" s="101">
        <v>2015</v>
      </c>
      <c r="C133" s="101">
        <v>2016</v>
      </c>
      <c r="D133" s="101">
        <v>2017</v>
      </c>
      <c r="E133" s="101">
        <v>2018</v>
      </c>
      <c r="F133" s="101">
        <v>2019</v>
      </c>
      <c r="G133" s="101">
        <v>2020</v>
      </c>
      <c r="H133" s="101">
        <v>2021</v>
      </c>
      <c r="I133" s="101">
        <v>2022</v>
      </c>
      <c r="J133" s="101">
        <v>2023</v>
      </c>
      <c r="K133" s="101">
        <v>2024</v>
      </c>
      <c r="L133" s="101">
        <v>2025</v>
      </c>
      <c r="M133" s="101">
        <v>2026</v>
      </c>
      <c r="N133" s="101">
        <v>2027</v>
      </c>
      <c r="O133" s="101">
        <v>2028</v>
      </c>
      <c r="P133" s="101">
        <v>2029</v>
      </c>
      <c r="Q133" s="101">
        <v>2030</v>
      </c>
      <c r="R133" s="101">
        <v>2031</v>
      </c>
      <c r="S133" s="101">
        <v>2032</v>
      </c>
      <c r="T133" s="101">
        <v>2033</v>
      </c>
      <c r="U133" s="101">
        <v>2034</v>
      </c>
      <c r="V133" s="101">
        <v>2035</v>
      </c>
      <c r="W133" s="101">
        <v>2036</v>
      </c>
      <c r="X133" s="101">
        <v>2037</v>
      </c>
      <c r="Y133" s="101">
        <v>2038</v>
      </c>
      <c r="Z133" s="101">
        <v>2039</v>
      </c>
      <c r="AA133" s="101">
        <v>2040</v>
      </c>
      <c r="AB133" s="101">
        <v>2041</v>
      </c>
      <c r="AC133" s="101">
        <v>2042</v>
      </c>
      <c r="AD133" s="101">
        <v>2043</v>
      </c>
      <c r="AE133" s="101">
        <v>2044</v>
      </c>
      <c r="AF133" s="101">
        <v>2045</v>
      </c>
      <c r="AG133" s="101">
        <v>2046</v>
      </c>
      <c r="AH133" s="101">
        <v>2047</v>
      </c>
      <c r="AI133" s="101">
        <v>2048</v>
      </c>
      <c r="AJ133" s="101">
        <v>2049</v>
      </c>
      <c r="AK133" s="101">
        <v>2050</v>
      </c>
      <c r="AL133" s="101">
        <v>2051</v>
      </c>
      <c r="AM133" s="101">
        <v>2052</v>
      </c>
      <c r="AN133" s="101">
        <v>2053</v>
      </c>
      <c r="AO133" s="101">
        <v>2054</v>
      </c>
      <c r="AP133" s="101">
        <v>2055</v>
      </c>
      <c r="AQ133" s="101">
        <v>2056</v>
      </c>
      <c r="AR133" s="101">
        <v>2057</v>
      </c>
      <c r="AS133" s="101">
        <v>2058</v>
      </c>
      <c r="AT133" s="101">
        <v>2059</v>
      </c>
      <c r="AU133" s="101">
        <v>2060</v>
      </c>
    </row>
    <row r="134" spans="1:47" ht="18.75" customHeight="1">
      <c r="A134" s="101" t="s">
        <v>3668</v>
      </c>
      <c r="B134" s="124">
        <f>CN_Summary_fuelprice!B134*(1-CN_Summary_taxrate!B134)</f>
        <v>1.2268971117390572E-5</v>
      </c>
      <c r="C134" s="124">
        <f>CN_Summary_fuelprice!C134*(1-CN_Summary_taxrate!C134)</f>
        <v>9.6892382602459731E-6</v>
      </c>
      <c r="D134" s="124">
        <f>CN_Summary_fuelprice!D134*(1-CN_Summary_taxrate!D134)</f>
        <v>1.2324504735555591E-5</v>
      </c>
      <c r="E134" s="124">
        <f>CN_Summary_fuelprice!E134*(1-CN_Summary_taxrate!E134)</f>
        <v>1.3123776283389586E-5</v>
      </c>
      <c r="F134" s="124">
        <f>CN_Summary_fuelprice!F134*(1-CN_Summary_taxrate!F134)</f>
        <v>1.1338121495184029E-5</v>
      </c>
      <c r="G134" s="124">
        <f>CN_Summary_fuelprice!G134*(1-CN_Summary_taxrate!G134)</f>
        <v>8.6498581836299549E-6</v>
      </c>
      <c r="H134" s="124">
        <f>CN_Summary_fuelprice!H134*(1-CN_Summary_taxrate!H134)</f>
        <v>1.1943196459966722E-5</v>
      </c>
      <c r="I134" s="124">
        <f>CN_Summary_fuelprice!I134*(1-CN_Summary_taxrate!I134)</f>
        <v>1.2869706412494591E-5</v>
      </c>
      <c r="J134" s="124">
        <f>CN_Summary_fuelprice!J134*(1-CN_Summary_taxrate!J134)</f>
        <v>1.333618748228157E-5</v>
      </c>
      <c r="K134" s="124">
        <f>CN_Summary_fuelprice!K134*(1-CN_Summary_taxrate!K134)</f>
        <v>1.3125109218703198E-5</v>
      </c>
      <c r="L134" s="124">
        <f>CN_Summary_fuelprice!L134*(1-CN_Summary_taxrate!L134)</f>
        <v>1.3175947710861671E-5</v>
      </c>
      <c r="M134" s="124">
        <f>CN_Summary_fuelprice!M134*(1-CN_Summary_taxrate!M134)</f>
        <v>1.3283360636665633E-5</v>
      </c>
      <c r="N134" s="124">
        <f>CN_Summary_fuelprice!N134*(1-CN_Summary_taxrate!N134)</f>
        <v>1.3134966311619844E-5</v>
      </c>
      <c r="O134" s="124">
        <f>CN_Summary_fuelprice!O134*(1-CN_Summary_taxrate!O134)</f>
        <v>1.3110612966442154E-5</v>
      </c>
      <c r="P134" s="124">
        <f>CN_Summary_fuelprice!P134*(1-CN_Summary_taxrate!P134)</f>
        <v>1.3289859643657873E-5</v>
      </c>
      <c r="Q134" s="124">
        <f>CN_Summary_fuelprice!Q134*(1-CN_Summary_taxrate!Q134)</f>
        <v>1.3445495121650716E-5</v>
      </c>
      <c r="R134" s="124">
        <f>CN_Summary_fuelprice!R134*(1-CN_Summary_taxrate!R134)</f>
        <v>1.4277205641099288E-5</v>
      </c>
      <c r="S134" s="124">
        <f>CN_Summary_fuelprice!S134*(1-CN_Summary_taxrate!S134)</f>
        <v>1.4408692984742218E-5</v>
      </c>
      <c r="T134" s="124">
        <f>CN_Summary_fuelprice!T134*(1-CN_Summary_taxrate!T134)</f>
        <v>1.4578508929401909E-5</v>
      </c>
      <c r="U134" s="124">
        <f>CN_Summary_fuelprice!U134*(1-CN_Summary_taxrate!U134)</f>
        <v>1.4692025383078568E-5</v>
      </c>
      <c r="V134" s="124">
        <f>CN_Summary_fuelprice!V134*(1-CN_Summary_taxrate!V134)</f>
        <v>1.4815259466002506E-5</v>
      </c>
      <c r="W134" s="124">
        <f>CN_Summary_fuelprice!W134*(1-CN_Summary_taxrate!W134)</f>
        <v>1.4845177411587709E-5</v>
      </c>
      <c r="X134" s="124">
        <f>CN_Summary_fuelprice!X134*(1-CN_Summary_taxrate!X134)</f>
        <v>1.4966414175532582E-5</v>
      </c>
      <c r="Y134" s="124">
        <f>CN_Summary_fuelprice!Y134*(1-CN_Summary_taxrate!Y134)</f>
        <v>1.5230582273360548E-5</v>
      </c>
      <c r="Z134" s="124">
        <f>CN_Summary_fuelprice!Z134*(1-CN_Summary_taxrate!Z134)</f>
        <v>1.5383917596978E-5</v>
      </c>
      <c r="AA134" s="124">
        <f>CN_Summary_fuelprice!AA134*(1-CN_Summary_taxrate!AA134)</f>
        <v>1.5454736252110617E-5</v>
      </c>
      <c r="AB134" s="124">
        <f>CN_Summary_fuelprice!AB134*(1-CN_Summary_taxrate!AB134)</f>
        <v>1.5575294624920952E-5</v>
      </c>
      <c r="AC134" s="124">
        <f>CN_Summary_fuelprice!AC134*(1-CN_Summary_taxrate!AC134)</f>
        <v>1.5700536984683697E-5</v>
      </c>
      <c r="AD134" s="124">
        <f>CN_Summary_fuelprice!AD134*(1-CN_Summary_taxrate!AD134)</f>
        <v>1.5809515888260774E-5</v>
      </c>
      <c r="AE134" s="124">
        <f>CN_Summary_fuelprice!AE134*(1-CN_Summary_taxrate!AE134)</f>
        <v>1.5809631443872532E-5</v>
      </c>
      <c r="AF134" s="124">
        <f>CN_Summary_fuelprice!AF134*(1-CN_Summary_taxrate!AF134)</f>
        <v>1.5944758789285794E-5</v>
      </c>
      <c r="AG134" s="124">
        <f>CN_Summary_fuelprice!AG134*(1-CN_Summary_taxrate!AG134)</f>
        <v>1.6025265188593693E-5</v>
      </c>
      <c r="AH134" s="124">
        <f>CN_Summary_fuelprice!AH134*(1-CN_Summary_taxrate!AH134)</f>
        <v>1.6171034608148285E-5</v>
      </c>
      <c r="AI134" s="124">
        <f>CN_Summary_fuelprice!AI134*(1-CN_Summary_taxrate!AI134)</f>
        <v>1.630580233652841E-5</v>
      </c>
      <c r="AJ134" s="124">
        <f>CN_Summary_fuelprice!AJ134*(1-CN_Summary_taxrate!AJ134)</f>
        <v>1.6427224387919717E-5</v>
      </c>
      <c r="AK134" s="124">
        <f>CN_Summary_fuelprice!AK134*(1-CN_Summary_taxrate!AK134)</f>
        <v>1.6593723089586748E-5</v>
      </c>
      <c r="AL134" s="124">
        <f>CN_Summary_fuelprice!AL134*(1-CN_Summary_taxrate!AL134)</f>
        <v>1.6630163261959505E-5</v>
      </c>
      <c r="AM134" s="124">
        <f>CN_Summary_fuelprice!AM134*(1-CN_Summary_taxrate!AM134)</f>
        <v>1.6740386275321264E-5</v>
      </c>
      <c r="AN134" s="124">
        <f>CN_Summary_fuelprice!AN134*(1-CN_Summary_taxrate!AN134)</f>
        <v>1.685507179930522E-5</v>
      </c>
      <c r="AO134" s="124">
        <f>CN_Summary_fuelprice!AO134*(1-CN_Summary_taxrate!AO134)</f>
        <v>1.6977513436114466E-5</v>
      </c>
      <c r="AP134" s="124">
        <f>CN_Summary_fuelprice!AP134*(1-CN_Summary_taxrate!AP134)</f>
        <v>1.7107263328175147E-5</v>
      </c>
      <c r="AQ134" s="124">
        <f>CN_Summary_fuelprice!AQ134*(1-CN_Summary_taxrate!AQ134)</f>
        <v>1.7220513355155824E-5</v>
      </c>
      <c r="AR134" s="124">
        <f>CN_Summary_fuelprice!AR134*(1-CN_Summary_taxrate!AR134)</f>
        <v>1.7336104479901572E-5</v>
      </c>
      <c r="AS134" s="124">
        <f>CN_Summary_fuelprice!AS134*(1-CN_Summary_taxrate!AS134)</f>
        <v>1.7443170913525675E-5</v>
      </c>
      <c r="AT134" s="124">
        <f>CN_Summary_fuelprice!AT134*(1-CN_Summary_taxrate!AT134)</f>
        <v>1.7552124860836477E-5</v>
      </c>
      <c r="AU134" s="124">
        <f>CN_Summary_fuelprice!AU134*(1-CN_Summary_taxrate!AU134)</f>
        <v>1.7663163362674937E-5</v>
      </c>
    </row>
    <row r="135" spans="1:47" ht="18.75" customHeight="1">
      <c r="A135" s="101" t="s">
        <v>3669</v>
      </c>
      <c r="B135" s="124">
        <f>CN_Summary_fuelprice!B135*(1-CN_Summary_taxrate!B135)</f>
        <v>0</v>
      </c>
      <c r="C135" s="124">
        <f>CN_Summary_fuelprice!C135*(1-CN_Summary_taxrate!C135)</f>
        <v>0</v>
      </c>
      <c r="D135" s="124">
        <f>CN_Summary_fuelprice!D135*(1-CN_Summary_taxrate!D135)</f>
        <v>0</v>
      </c>
      <c r="E135" s="124">
        <f>CN_Summary_fuelprice!E135*(1-CN_Summary_taxrate!E135)</f>
        <v>0</v>
      </c>
      <c r="F135" s="124">
        <f>CN_Summary_fuelprice!F135*(1-CN_Summary_taxrate!F135)</f>
        <v>0</v>
      </c>
      <c r="G135" s="124">
        <f>CN_Summary_fuelprice!G135*(1-CN_Summary_taxrate!G135)</f>
        <v>0</v>
      </c>
      <c r="H135" s="124">
        <f>CN_Summary_fuelprice!H135*(1-CN_Summary_taxrate!H135)</f>
        <v>0</v>
      </c>
      <c r="I135" s="124">
        <f>CN_Summary_fuelprice!I135*(1-CN_Summary_taxrate!I135)</f>
        <v>0</v>
      </c>
      <c r="J135" s="124">
        <f>CN_Summary_fuelprice!J135*(1-CN_Summary_taxrate!J135)</f>
        <v>0</v>
      </c>
      <c r="K135" s="124">
        <f>CN_Summary_fuelprice!K135*(1-CN_Summary_taxrate!K135)</f>
        <v>0</v>
      </c>
      <c r="L135" s="124">
        <f>CN_Summary_fuelprice!L135*(1-CN_Summary_taxrate!L135)</f>
        <v>0</v>
      </c>
      <c r="M135" s="124">
        <f>CN_Summary_fuelprice!M135*(1-CN_Summary_taxrate!M135)</f>
        <v>0</v>
      </c>
      <c r="N135" s="124">
        <f>CN_Summary_fuelprice!N135*(1-CN_Summary_taxrate!N135)</f>
        <v>0</v>
      </c>
      <c r="O135" s="124">
        <f>CN_Summary_fuelprice!O135*(1-CN_Summary_taxrate!O135)</f>
        <v>0</v>
      </c>
      <c r="P135" s="124">
        <f>CN_Summary_fuelprice!P135*(1-CN_Summary_taxrate!P135)</f>
        <v>0</v>
      </c>
      <c r="Q135" s="124">
        <f>CN_Summary_fuelprice!Q135*(1-CN_Summary_taxrate!Q135)</f>
        <v>0</v>
      </c>
      <c r="R135" s="124">
        <f>CN_Summary_fuelprice!R135*(1-CN_Summary_taxrate!R135)</f>
        <v>0</v>
      </c>
      <c r="S135" s="124">
        <f>CN_Summary_fuelprice!S135*(1-CN_Summary_taxrate!S135)</f>
        <v>0</v>
      </c>
      <c r="T135" s="124">
        <f>CN_Summary_fuelprice!T135*(1-CN_Summary_taxrate!T135)</f>
        <v>0</v>
      </c>
      <c r="U135" s="124">
        <f>CN_Summary_fuelprice!U135*(1-CN_Summary_taxrate!U135)</f>
        <v>0</v>
      </c>
      <c r="V135" s="124">
        <f>CN_Summary_fuelprice!V135*(1-CN_Summary_taxrate!V135)</f>
        <v>0</v>
      </c>
      <c r="W135" s="124">
        <f>CN_Summary_fuelprice!W135*(1-CN_Summary_taxrate!W135)</f>
        <v>0</v>
      </c>
      <c r="X135" s="124">
        <f>CN_Summary_fuelprice!X135*(1-CN_Summary_taxrate!X135)</f>
        <v>0</v>
      </c>
      <c r="Y135" s="124">
        <f>CN_Summary_fuelprice!Y135*(1-CN_Summary_taxrate!Y135)</f>
        <v>0</v>
      </c>
      <c r="Z135" s="124">
        <f>CN_Summary_fuelprice!Z135*(1-CN_Summary_taxrate!Z135)</f>
        <v>0</v>
      </c>
      <c r="AA135" s="124">
        <f>CN_Summary_fuelprice!AA135*(1-CN_Summary_taxrate!AA135)</f>
        <v>0</v>
      </c>
      <c r="AB135" s="124">
        <f>CN_Summary_fuelprice!AB135*(1-CN_Summary_taxrate!AB135)</f>
        <v>0</v>
      </c>
      <c r="AC135" s="124">
        <f>CN_Summary_fuelprice!AC135*(1-CN_Summary_taxrate!AC135)</f>
        <v>0</v>
      </c>
      <c r="AD135" s="124">
        <f>CN_Summary_fuelprice!AD135*(1-CN_Summary_taxrate!AD135)</f>
        <v>0</v>
      </c>
      <c r="AE135" s="124">
        <f>CN_Summary_fuelprice!AE135*(1-CN_Summary_taxrate!AE135)</f>
        <v>0</v>
      </c>
      <c r="AF135" s="124">
        <f>CN_Summary_fuelprice!AF135*(1-CN_Summary_taxrate!AF135)</f>
        <v>0</v>
      </c>
      <c r="AG135" s="124">
        <f>CN_Summary_fuelprice!AG135*(1-CN_Summary_taxrate!AG135)</f>
        <v>0</v>
      </c>
      <c r="AH135" s="124">
        <f>CN_Summary_fuelprice!AH135*(1-CN_Summary_taxrate!AH135)</f>
        <v>0</v>
      </c>
      <c r="AI135" s="124">
        <f>CN_Summary_fuelprice!AI135*(1-CN_Summary_taxrate!AI135)</f>
        <v>0</v>
      </c>
      <c r="AJ135" s="124">
        <f>CN_Summary_fuelprice!AJ135*(1-CN_Summary_taxrate!AJ135)</f>
        <v>0</v>
      </c>
      <c r="AK135" s="124">
        <f>CN_Summary_fuelprice!AK135*(1-CN_Summary_taxrate!AK135)</f>
        <v>0</v>
      </c>
      <c r="AL135" s="124">
        <f>CN_Summary_fuelprice!AL135*(1-CN_Summary_taxrate!AL135)</f>
        <v>0</v>
      </c>
      <c r="AM135" s="124">
        <f>CN_Summary_fuelprice!AM135*(1-CN_Summary_taxrate!AM135)</f>
        <v>0</v>
      </c>
      <c r="AN135" s="124">
        <f>CN_Summary_fuelprice!AN135*(1-CN_Summary_taxrate!AN135)</f>
        <v>0</v>
      </c>
      <c r="AO135" s="124">
        <f>CN_Summary_fuelprice!AO135*(1-CN_Summary_taxrate!AO135)</f>
        <v>0</v>
      </c>
      <c r="AP135" s="124">
        <f>CN_Summary_fuelprice!AP135*(1-CN_Summary_taxrate!AP135)</f>
        <v>0</v>
      </c>
      <c r="AQ135" s="124">
        <f>CN_Summary_fuelprice!AQ135*(1-CN_Summary_taxrate!AQ135)</f>
        <v>0</v>
      </c>
      <c r="AR135" s="124">
        <f>CN_Summary_fuelprice!AR135*(1-CN_Summary_taxrate!AR135)</f>
        <v>0</v>
      </c>
      <c r="AS135" s="124">
        <f>CN_Summary_fuelprice!AS135*(1-CN_Summary_taxrate!AS135)</f>
        <v>0</v>
      </c>
      <c r="AT135" s="124">
        <f>CN_Summary_fuelprice!AT135*(1-CN_Summary_taxrate!AT135)</f>
        <v>0</v>
      </c>
      <c r="AU135" s="124">
        <f>CN_Summary_fuelprice!AU135*(1-CN_Summary_taxrate!AU135)</f>
        <v>0</v>
      </c>
    </row>
    <row r="136" spans="1:47" ht="18.75" customHeight="1">
      <c r="A136" s="101" t="s">
        <v>3670</v>
      </c>
      <c r="B136" s="124">
        <f>CN_Summary_fuelprice!B136*(1-CN_Summary_taxrate!B136)</f>
        <v>1.2268971117390572E-5</v>
      </c>
      <c r="C136" s="124">
        <f>CN_Summary_fuelprice!C136*(1-CN_Summary_taxrate!C136)</f>
        <v>9.6892382602459731E-6</v>
      </c>
      <c r="D136" s="124">
        <f>CN_Summary_fuelprice!D136*(1-CN_Summary_taxrate!D136)</f>
        <v>1.2324504735555591E-5</v>
      </c>
      <c r="E136" s="124">
        <f>CN_Summary_fuelprice!E136*(1-CN_Summary_taxrate!E136)</f>
        <v>1.3123776283389586E-5</v>
      </c>
      <c r="F136" s="124">
        <f>CN_Summary_fuelprice!F136*(1-CN_Summary_taxrate!F136)</f>
        <v>1.1338121495184029E-5</v>
      </c>
      <c r="G136" s="124">
        <f>CN_Summary_fuelprice!G136*(1-CN_Summary_taxrate!G136)</f>
        <v>8.6498581836299549E-6</v>
      </c>
      <c r="H136" s="124">
        <f>CN_Summary_fuelprice!H136*(1-CN_Summary_taxrate!H136)</f>
        <v>1.1943196459966722E-5</v>
      </c>
      <c r="I136" s="124">
        <f>CN_Summary_fuelprice!I136*(1-CN_Summary_taxrate!I136)</f>
        <v>1.1865022975126022E-5</v>
      </c>
      <c r="J136" s="124">
        <f>CN_Summary_fuelprice!J136*(1-CN_Summary_taxrate!J136)</f>
        <v>1.2005579609321773E-5</v>
      </c>
      <c r="K136" s="124">
        <f>CN_Summary_fuelprice!K136*(1-CN_Summary_taxrate!K136)</f>
        <v>1.1930504394348311E-5</v>
      </c>
      <c r="L136" s="124">
        <f>CN_Summary_fuelprice!L136*(1-CN_Summary_taxrate!L136)</f>
        <v>1.1933644094166979E-5</v>
      </c>
      <c r="M136" s="124">
        <f>CN_Summary_fuelprice!M136*(1-CN_Summary_taxrate!M136)</f>
        <v>1.1991183391701503E-5</v>
      </c>
      <c r="N136" s="124">
        <f>CN_Summary_fuelprice!N136*(1-CN_Summary_taxrate!N136)</f>
        <v>1.193301297790697E-5</v>
      </c>
      <c r="O136" s="124">
        <f>CN_Summary_fuelprice!O136*(1-CN_Summary_taxrate!O136)</f>
        <v>1.1899213042537781E-5</v>
      </c>
      <c r="P136" s="124">
        <f>CN_Summary_fuelprice!P136*(1-CN_Summary_taxrate!P136)</f>
        <v>1.1982010109957279E-5</v>
      </c>
      <c r="Q136" s="124">
        <f>CN_Summary_fuelprice!Q136*(1-CN_Summary_taxrate!Q136)</f>
        <v>1.2101106029315963E-5</v>
      </c>
      <c r="R136" s="124">
        <f>CN_Summary_fuelprice!R136*(1-CN_Summary_taxrate!R136)</f>
        <v>1.2501793042505899E-5</v>
      </c>
      <c r="S136" s="124">
        <f>CN_Summary_fuelprice!S136*(1-CN_Summary_taxrate!S136)</f>
        <v>1.270342363959174E-5</v>
      </c>
      <c r="T136" s="124">
        <f>CN_Summary_fuelprice!T136*(1-CN_Summary_taxrate!T136)</f>
        <v>1.2888565806510447E-5</v>
      </c>
      <c r="U136" s="124">
        <f>CN_Summary_fuelprice!U136*(1-CN_Summary_taxrate!U136)</f>
        <v>1.304136153885572E-5</v>
      </c>
      <c r="V136" s="124">
        <f>CN_Summary_fuelprice!V136*(1-CN_Summary_taxrate!V136)</f>
        <v>1.3189838889264344E-5</v>
      </c>
      <c r="W136" s="124">
        <f>CN_Summary_fuelprice!W136*(1-CN_Summary_taxrate!W136)</f>
        <v>1.3283208880286975E-5</v>
      </c>
      <c r="X136" s="124">
        <f>CN_Summary_fuelprice!X136*(1-CN_Summary_taxrate!X136)</f>
        <v>1.3403390264372936E-5</v>
      </c>
      <c r="Y136" s="124">
        <f>CN_Summary_fuelprice!Y136*(1-CN_Summary_taxrate!Y136)</f>
        <v>1.3611336167054011E-5</v>
      </c>
      <c r="Z136" s="124">
        <f>CN_Summary_fuelprice!Z136*(1-CN_Summary_taxrate!Z136)</f>
        <v>1.3795805787761286E-5</v>
      </c>
      <c r="AA136" s="124">
        <f>CN_Summary_fuelprice!AA136*(1-CN_Summary_taxrate!AA136)</f>
        <v>1.3929686675784425E-5</v>
      </c>
      <c r="AB136" s="124">
        <f>CN_Summary_fuelprice!AB136*(1-CN_Summary_taxrate!AB136)</f>
        <v>1.4069190989214038E-5</v>
      </c>
      <c r="AC136" s="124">
        <f>CN_Summary_fuelprice!AC136*(1-CN_Summary_taxrate!AC136)</f>
        <v>1.4210656320344334E-5</v>
      </c>
      <c r="AD136" s="124">
        <f>CN_Summary_fuelprice!AD136*(1-CN_Summary_taxrate!AD136)</f>
        <v>1.4343814255715142E-5</v>
      </c>
      <c r="AE136" s="124">
        <f>CN_Summary_fuelprice!AE136*(1-CN_Summary_taxrate!AE136)</f>
        <v>1.4411639229189593E-5</v>
      </c>
      <c r="AF136" s="124">
        <f>CN_Summary_fuelprice!AF136*(1-CN_Summary_taxrate!AF136)</f>
        <v>1.4527800526989153E-5</v>
      </c>
      <c r="AG136" s="124">
        <f>CN_Summary_fuelprice!AG136*(1-CN_Summary_taxrate!AG136)</f>
        <v>1.4629283883498765E-5</v>
      </c>
      <c r="AH136" s="124">
        <f>CN_Summary_fuelprice!AH136*(1-CN_Summary_taxrate!AH136)</f>
        <v>1.4764108683915159E-5</v>
      </c>
      <c r="AI136" s="124">
        <f>CN_Summary_fuelprice!AI136*(1-CN_Summary_taxrate!AI136)</f>
        <v>1.4906238965765794E-5</v>
      </c>
      <c r="AJ136" s="124">
        <f>CN_Summary_fuelprice!AJ136*(1-CN_Summary_taxrate!AJ136)</f>
        <v>1.5046066432816506E-5</v>
      </c>
      <c r="AK136" s="124">
        <f>CN_Summary_fuelprice!AK136*(1-CN_Summary_taxrate!AK136)</f>
        <v>1.5211381605982591E-5</v>
      </c>
      <c r="AL136" s="124">
        <f>CN_Summary_fuelprice!AL136*(1-CN_Summary_taxrate!AL136)</f>
        <v>1.5284222026603603E-5</v>
      </c>
      <c r="AM136" s="124">
        <f>CN_Summary_fuelprice!AM136*(1-CN_Summary_taxrate!AM136)</f>
        <v>1.5404599564960441E-5</v>
      </c>
      <c r="AN136" s="124">
        <f>CN_Summary_fuelprice!AN136*(1-CN_Summary_taxrate!AN136)</f>
        <v>1.5527840754031078E-5</v>
      </c>
      <c r="AO136" s="124">
        <f>CN_Summary_fuelprice!AO136*(1-CN_Summary_taxrate!AO136)</f>
        <v>1.5656493713263022E-5</v>
      </c>
      <c r="AP136" s="124">
        <f>CN_Summary_fuelprice!AP136*(1-CN_Summary_taxrate!AP136)</f>
        <v>1.5791556836920363E-5</v>
      </c>
      <c r="AQ136" s="124">
        <f>CN_Summary_fuelprice!AQ136*(1-CN_Summary_taxrate!AQ136)</f>
        <v>1.5920164483408065E-5</v>
      </c>
      <c r="AR136" s="124">
        <f>CN_Summary_fuelprice!AR136*(1-CN_Summary_taxrate!AR136)</f>
        <v>1.6047726620404105E-5</v>
      </c>
      <c r="AS136" s="124">
        <f>CN_Summary_fuelprice!AS136*(1-CN_Summary_taxrate!AS136)</f>
        <v>1.6169714839314451E-5</v>
      </c>
      <c r="AT136" s="124">
        <f>CN_Summary_fuelprice!AT136*(1-CN_Summary_taxrate!AT136)</f>
        <v>1.6290560486823049E-5</v>
      </c>
      <c r="AU136" s="124">
        <f>CN_Summary_fuelprice!AU136*(1-CN_Summary_taxrate!AU136)</f>
        <v>1.6412275009750451E-5</v>
      </c>
    </row>
    <row r="137" spans="1:47" ht="18.75" customHeight="1">
      <c r="A137" s="101" t="s">
        <v>3671</v>
      </c>
      <c r="B137" s="124">
        <f>CN_Summary_fuelprice!B137*(1-CN_Summary_taxrate!B137)</f>
        <v>1.2268971117390572E-5</v>
      </c>
      <c r="C137" s="124">
        <f>CN_Summary_fuelprice!C137*(1-CN_Summary_taxrate!C137)</f>
        <v>9.6892382602459731E-6</v>
      </c>
      <c r="D137" s="124">
        <f>CN_Summary_fuelprice!D137*(1-CN_Summary_taxrate!D137)</f>
        <v>1.2324504735555591E-5</v>
      </c>
      <c r="E137" s="124">
        <f>CN_Summary_fuelprice!E137*(1-CN_Summary_taxrate!E137)</f>
        <v>1.3123776283389586E-5</v>
      </c>
      <c r="F137" s="124">
        <f>CN_Summary_fuelprice!F137*(1-CN_Summary_taxrate!F137)</f>
        <v>1.1338121495184029E-5</v>
      </c>
      <c r="G137" s="124">
        <f>CN_Summary_fuelprice!G137*(1-CN_Summary_taxrate!G137)</f>
        <v>8.6498581836299549E-6</v>
      </c>
      <c r="H137" s="124">
        <f>CN_Summary_fuelprice!H137*(1-CN_Summary_taxrate!H137)</f>
        <v>1.1943196459966722E-5</v>
      </c>
      <c r="I137" s="124">
        <f>CN_Summary_fuelprice!I137*(1-CN_Summary_taxrate!I137)</f>
        <v>1.2715864491792638E-5</v>
      </c>
      <c r="J137" s="124">
        <f>CN_Summary_fuelprice!J137*(1-CN_Summary_taxrate!J137)</f>
        <v>1.3216981567141339E-5</v>
      </c>
      <c r="K137" s="124">
        <f>CN_Summary_fuelprice!K137*(1-CN_Summary_taxrate!K137)</f>
        <v>1.3043317606743692E-5</v>
      </c>
      <c r="L137" s="124">
        <f>CN_Summary_fuelprice!L137*(1-CN_Summary_taxrate!L137)</f>
        <v>1.3087128034722014E-5</v>
      </c>
      <c r="M137" s="124">
        <f>CN_Summary_fuelprice!M137*(1-CN_Summary_taxrate!M137)</f>
        <v>1.3196044327555673E-5</v>
      </c>
      <c r="N137" s="124">
        <f>CN_Summary_fuelprice!N137*(1-CN_Summary_taxrate!N137)</f>
        <v>1.3055491638444524E-5</v>
      </c>
      <c r="O137" s="124">
        <f>CN_Summary_fuelprice!O137*(1-CN_Summary_taxrate!O137)</f>
        <v>1.3023641071985002E-5</v>
      </c>
      <c r="P137" s="124">
        <f>CN_Summary_fuelprice!P137*(1-CN_Summary_taxrate!P137)</f>
        <v>1.3200717726680591E-5</v>
      </c>
      <c r="Q137" s="124">
        <f>CN_Summary_fuelprice!Q137*(1-CN_Summary_taxrate!Q137)</f>
        <v>1.3369115345178614E-5</v>
      </c>
      <c r="R137" s="124">
        <f>CN_Summary_fuelprice!R137*(1-CN_Summary_taxrate!R137)</f>
        <v>1.3997313898712838E-5</v>
      </c>
      <c r="S137" s="124">
        <f>CN_Summary_fuelprice!S137*(1-CN_Summary_taxrate!S137)</f>
        <v>1.4164657500638157E-5</v>
      </c>
      <c r="T137" s="124">
        <f>CN_Summary_fuelprice!T137*(1-CN_Summary_taxrate!T137)</f>
        <v>1.4324633274205238E-5</v>
      </c>
      <c r="U137" s="124">
        <f>CN_Summary_fuelprice!U137*(1-CN_Summary_taxrate!U137)</f>
        <v>1.4454744933132158E-5</v>
      </c>
      <c r="V137" s="124">
        <f>CN_Summary_fuelprice!V137*(1-CN_Summary_taxrate!V137)</f>
        <v>1.4592952973132608E-5</v>
      </c>
      <c r="W137" s="124">
        <f>CN_Summary_fuelprice!W137*(1-CN_Summary_taxrate!W137)</f>
        <v>1.4637428357440292E-5</v>
      </c>
      <c r="X137" s="124">
        <f>CN_Summary_fuelprice!X137*(1-CN_Summary_taxrate!X137)</f>
        <v>1.4767222969678534E-5</v>
      </c>
      <c r="Y137" s="124">
        <f>CN_Summary_fuelprice!Y137*(1-CN_Summary_taxrate!Y137)</f>
        <v>1.5046257724394209E-5</v>
      </c>
      <c r="Z137" s="124">
        <f>CN_Summary_fuelprice!Z137*(1-CN_Summary_taxrate!Z137)</f>
        <v>1.5224125592950055E-5</v>
      </c>
      <c r="AA137" s="124">
        <f>CN_Summary_fuelprice!AA137*(1-CN_Summary_taxrate!AA137)</f>
        <v>1.531313341126457E-5</v>
      </c>
      <c r="AB137" s="124">
        <f>CN_Summary_fuelprice!AB137*(1-CN_Summary_taxrate!AB137)</f>
        <v>1.5445159508456192E-5</v>
      </c>
      <c r="AC137" s="124">
        <f>CN_Summary_fuelprice!AC137*(1-CN_Summary_taxrate!AC137)</f>
        <v>1.5584209265329249E-5</v>
      </c>
      <c r="AD137" s="124">
        <f>CN_Summary_fuelprice!AD137*(1-CN_Summary_taxrate!AD137)</f>
        <v>1.570774898596303E-5</v>
      </c>
      <c r="AE137" s="124">
        <f>CN_Summary_fuelprice!AE137*(1-CN_Summary_taxrate!AE137)</f>
        <v>1.5719244967960928E-5</v>
      </c>
      <c r="AF137" s="124">
        <f>CN_Summary_fuelprice!AF137*(1-CN_Summary_taxrate!AF137)</f>
        <v>1.5859855642012191E-5</v>
      </c>
      <c r="AG137" s="124">
        <f>CN_Summary_fuelprice!AG137*(1-CN_Summary_taxrate!AG137)</f>
        <v>1.5952570755530067E-5</v>
      </c>
      <c r="AH137" s="124">
        <f>CN_Summary_fuelprice!AH137*(1-CN_Summary_taxrate!AH137)</f>
        <v>1.6109422824258802E-5</v>
      </c>
      <c r="AI137" s="124">
        <f>CN_Summary_fuelprice!AI137*(1-CN_Summary_taxrate!AI137)</f>
        <v>1.6259089436618374E-5</v>
      </c>
      <c r="AJ137" s="124">
        <f>CN_Summary_fuelprice!AJ137*(1-CN_Summary_taxrate!AJ137)</f>
        <v>1.6395659869681108E-5</v>
      </c>
      <c r="AK137" s="124">
        <f>CN_Summary_fuelprice!AK137*(1-CN_Summary_taxrate!AK137)</f>
        <v>1.6577194818078622E-5</v>
      </c>
      <c r="AL137" s="124">
        <f>CN_Summary_fuelprice!AL137*(1-CN_Summary_taxrate!AL137)</f>
        <v>1.6621223905395658E-5</v>
      </c>
      <c r="AM137" s="124">
        <f>CN_Summary_fuelprice!AM137*(1-CN_Summary_taxrate!AM137)</f>
        <v>1.6743502887193736E-5</v>
      </c>
      <c r="AN137" s="124">
        <f>CN_Summary_fuelprice!AN137*(1-CN_Summary_taxrate!AN137)</f>
        <v>1.6870102731120071E-5</v>
      </c>
      <c r="AO137" s="124">
        <f>CN_Summary_fuelprice!AO137*(1-CN_Summary_taxrate!AO137)</f>
        <v>1.7004786458349496E-5</v>
      </c>
      <c r="AP137" s="124">
        <f>CN_Summary_fuelprice!AP137*(1-CN_Summary_taxrate!AP137)</f>
        <v>1.7147506740405348E-5</v>
      </c>
      <c r="AQ137" s="124">
        <f>CN_Summary_fuelprice!AQ137*(1-CN_Summary_taxrate!AQ137)</f>
        <v>1.7274095040459892E-5</v>
      </c>
      <c r="AR137" s="124">
        <f>CN_Summary_fuelprice!AR137*(1-CN_Summary_taxrate!AR137)</f>
        <v>1.7402045512267678E-5</v>
      </c>
      <c r="AS137" s="124">
        <f>CN_Summary_fuelprice!AS137*(1-CN_Summary_taxrate!AS137)</f>
        <v>1.7521297578921689E-5</v>
      </c>
      <c r="AT137" s="124">
        <f>CN_Summary_fuelprice!AT137*(1-CN_Summary_taxrate!AT137)</f>
        <v>1.7641925899327328E-5</v>
      </c>
      <c r="AU137" s="124">
        <f>CN_Summary_fuelprice!AU137*(1-CN_Summary_taxrate!AU137)</f>
        <v>1.7764783458002061E-5</v>
      </c>
    </row>
    <row r="138" spans="1:47" ht="18.75" customHeight="1">
      <c r="A138" s="101" t="s">
        <v>3672</v>
      </c>
      <c r="B138" s="124">
        <f>CN_Summary_fuelprice!B138*(1-CN_Summary_taxrate!B138)</f>
        <v>1.2268971117390572E-5</v>
      </c>
      <c r="C138" s="124">
        <f>CN_Summary_fuelprice!C138*(1-CN_Summary_taxrate!C138)</f>
        <v>9.6892382602459731E-6</v>
      </c>
      <c r="D138" s="124">
        <f>CN_Summary_fuelprice!D138*(1-CN_Summary_taxrate!D138)</f>
        <v>1.2324504735555591E-5</v>
      </c>
      <c r="E138" s="124">
        <f>CN_Summary_fuelprice!E138*(1-CN_Summary_taxrate!E138)</f>
        <v>1.3123776283389586E-5</v>
      </c>
      <c r="F138" s="124">
        <f>CN_Summary_fuelprice!F138*(1-CN_Summary_taxrate!F138)</f>
        <v>1.1338121495184029E-5</v>
      </c>
      <c r="G138" s="124">
        <f>CN_Summary_fuelprice!G138*(1-CN_Summary_taxrate!G138)</f>
        <v>8.6498581836299549E-6</v>
      </c>
      <c r="H138" s="124">
        <f>CN_Summary_fuelprice!H138*(1-CN_Summary_taxrate!H138)</f>
        <v>1.1943196459966722E-5</v>
      </c>
      <c r="I138" s="124">
        <f>CN_Summary_fuelprice!I138*(1-CN_Summary_taxrate!I138)</f>
        <v>1.3312140393637883E-5</v>
      </c>
      <c r="J138" s="124">
        <f>CN_Summary_fuelprice!J138*(1-CN_Summary_taxrate!J138)</f>
        <v>1.4094068836818001E-5</v>
      </c>
      <c r="K138" s="124">
        <f>CN_Summary_fuelprice!K138*(1-CN_Summary_taxrate!K138)</f>
        <v>1.3774887477959022E-5</v>
      </c>
      <c r="L138" s="124">
        <f>CN_Summary_fuelprice!L138*(1-CN_Summary_taxrate!L138)</f>
        <v>1.3853377240270369E-5</v>
      </c>
      <c r="M138" s="124">
        <f>CN_Summary_fuelprice!M138*(1-CN_Summary_taxrate!M138)</f>
        <v>1.4029677586928852E-5</v>
      </c>
      <c r="N138" s="124">
        <f>CN_Summary_fuelprice!N138*(1-CN_Summary_taxrate!N138)</f>
        <v>1.3794905548053042E-5</v>
      </c>
      <c r="O138" s="124">
        <f>CN_Summary_fuelprice!O138*(1-CN_Summary_taxrate!O138)</f>
        <v>1.3752522267210591E-5</v>
      </c>
      <c r="P138" s="124">
        <f>CN_Summary_fuelprice!P138*(1-CN_Summary_taxrate!P138)</f>
        <v>1.4042633866015224E-5</v>
      </c>
      <c r="Q138" s="124">
        <f>CN_Summary_fuelprice!Q138*(1-CN_Summary_taxrate!Q138)</f>
        <v>1.4304752130419441E-5</v>
      </c>
      <c r="R138" s="124">
        <f>CN_Summary_fuelprice!R138*(1-CN_Summary_taxrate!R138)</f>
        <v>1.4982474109311609E-5</v>
      </c>
      <c r="S138" s="124">
        <f>CN_Summary_fuelprice!S138*(1-CN_Summary_taxrate!S138)</f>
        <v>1.5227791045787042E-5</v>
      </c>
      <c r="T138" s="124">
        <f>CN_Summary_fuelprice!T138*(1-CN_Summary_taxrate!T138)</f>
        <v>1.542940071353418E-5</v>
      </c>
      <c r="U138" s="124">
        <f>CN_Summary_fuelprice!U138*(1-CN_Summary_taxrate!U138)</f>
        <v>1.5635997663459568E-5</v>
      </c>
      <c r="V138" s="124">
        <f>CN_Summary_fuelprice!V138*(1-CN_Summary_taxrate!V138)</f>
        <v>1.5857852594488232E-5</v>
      </c>
      <c r="W138" s="124">
        <f>CN_Summary_fuelprice!W138*(1-CN_Summary_taxrate!W138)</f>
        <v>1.5922340989050666E-5</v>
      </c>
      <c r="X138" s="124">
        <f>CN_Summary_fuelprice!X138*(1-CN_Summary_taxrate!X138)</f>
        <v>1.6137632387234638E-5</v>
      </c>
      <c r="Y138" s="124">
        <f>CN_Summary_fuelprice!Y138*(1-CN_Summary_taxrate!Y138)</f>
        <v>1.6602411675446822E-5</v>
      </c>
      <c r="Z138" s="124">
        <f>CN_Summary_fuelprice!Z138*(1-CN_Summary_taxrate!Z138)</f>
        <v>1.6885129311135169E-5</v>
      </c>
      <c r="AA138" s="124">
        <f>CN_Summary_fuelprice!AA138*(1-CN_Summary_taxrate!AA138)</f>
        <v>1.702204062647763E-5</v>
      </c>
      <c r="AB138" s="124">
        <f>CN_Summary_fuelprice!AB138*(1-CN_Summary_taxrate!AB138)</f>
        <v>1.7241358828054028E-5</v>
      </c>
      <c r="AC138" s="124">
        <f>CN_Summary_fuelprice!AC138*(1-CN_Summary_taxrate!AC138)</f>
        <v>1.7471499259603771E-5</v>
      </c>
      <c r="AD138" s="124">
        <f>CN_Summary_fuelprice!AD138*(1-CN_Summary_taxrate!AD138)</f>
        <v>1.7674710247610464E-5</v>
      </c>
      <c r="AE138" s="124">
        <f>CN_Summary_fuelprice!AE138*(1-CN_Summary_taxrate!AE138)</f>
        <v>1.7684810159932476E-5</v>
      </c>
      <c r="AF138" s="124">
        <f>CN_Summary_fuelprice!AF138*(1-CN_Summary_taxrate!AF138)</f>
        <v>1.7928372224890591E-5</v>
      </c>
      <c r="AG138" s="124">
        <f>CN_Summary_fuelprice!AG138*(1-CN_Summary_taxrate!AG138)</f>
        <v>1.8080691938894961E-5</v>
      </c>
      <c r="AH138" s="124">
        <f>CN_Summary_fuelprice!AH138*(1-CN_Summary_taxrate!AH138)</f>
        <v>1.8348316112684773E-5</v>
      </c>
      <c r="AI138" s="124">
        <f>CN_Summary_fuelprice!AI138*(1-CN_Summary_taxrate!AI138)</f>
        <v>1.8599790767966518E-5</v>
      </c>
      <c r="AJ138" s="124">
        <f>CN_Summary_fuelprice!AJ138*(1-CN_Summary_taxrate!AJ138)</f>
        <v>1.8828757629189051E-5</v>
      </c>
      <c r="AK138" s="124">
        <f>CN_Summary_fuelprice!AK138*(1-CN_Summary_taxrate!AK138)</f>
        <v>1.9139634685332137E-5</v>
      </c>
      <c r="AL138" s="124">
        <f>CN_Summary_fuelprice!AL138*(1-CN_Summary_taxrate!AL138)</f>
        <v>1.9205391145494859E-5</v>
      </c>
      <c r="AM138" s="124">
        <f>CN_Summary_fuelprice!AM138*(1-CN_Summary_taxrate!AM138)</f>
        <v>1.9411471211171202E-5</v>
      </c>
      <c r="AN138" s="124">
        <f>CN_Summary_fuelprice!AN138*(1-CN_Summary_taxrate!AN138)</f>
        <v>1.9625236483701432E-5</v>
      </c>
      <c r="AO138" s="124">
        <f>CN_Summary_fuelprice!AO138*(1-CN_Summary_taxrate!AO138)</f>
        <v>1.9852761645529888E-5</v>
      </c>
      <c r="AP138" s="124">
        <f>CN_Summary_fuelprice!AP138*(1-CN_Summary_taxrate!AP138)</f>
        <v>2.0093578342055912E-5</v>
      </c>
      <c r="AQ138" s="124">
        <f>CN_Summary_fuelprice!AQ138*(1-CN_Summary_taxrate!AQ138)</f>
        <v>2.0305549194890007E-5</v>
      </c>
      <c r="AR138" s="124">
        <f>CN_Summary_fuelprice!AR138*(1-CN_Summary_taxrate!AR138)</f>
        <v>2.0520782217810825E-5</v>
      </c>
      <c r="AS138" s="124">
        <f>CN_Summary_fuelprice!AS138*(1-CN_Summary_taxrate!AS138)</f>
        <v>2.0720620437649321E-5</v>
      </c>
      <c r="AT138" s="124">
        <f>CN_Summary_fuelprice!AT138*(1-CN_Summary_taxrate!AT138)</f>
        <v>2.0923287890565861E-5</v>
      </c>
      <c r="AU138" s="124">
        <f>CN_Summary_fuelprice!AU138*(1-CN_Summary_taxrate!AU138)</f>
        <v>2.1129693645338722E-5</v>
      </c>
    </row>
    <row r="139" spans="1:47" ht="18.75" customHeight="1">
      <c r="A139" s="101" t="s">
        <v>3673</v>
      </c>
      <c r="B139" s="124">
        <f>CN_Summary_fuelprice!B139*(1-CN_Summary_taxrate!B139)</f>
        <v>0</v>
      </c>
      <c r="C139" s="124">
        <f>CN_Summary_fuelprice!C139*(1-CN_Summary_taxrate!C139)</f>
        <v>0</v>
      </c>
      <c r="D139" s="124">
        <f>CN_Summary_fuelprice!D139*(1-CN_Summary_taxrate!D139)</f>
        <v>0</v>
      </c>
      <c r="E139" s="124">
        <f>CN_Summary_fuelprice!E139*(1-CN_Summary_taxrate!E139)</f>
        <v>0</v>
      </c>
      <c r="F139" s="124">
        <f>CN_Summary_fuelprice!F139*(1-CN_Summary_taxrate!F139)</f>
        <v>0</v>
      </c>
      <c r="G139" s="124">
        <f>CN_Summary_fuelprice!G139*(1-CN_Summary_taxrate!G139)</f>
        <v>0</v>
      </c>
      <c r="H139" s="124">
        <f>CN_Summary_fuelprice!H139*(1-CN_Summary_taxrate!H139)</f>
        <v>0</v>
      </c>
      <c r="I139" s="124">
        <f>CN_Summary_fuelprice!I139*(1-CN_Summary_taxrate!I139)</f>
        <v>0</v>
      </c>
      <c r="J139" s="124">
        <f>CN_Summary_fuelprice!J139*(1-CN_Summary_taxrate!J139)</f>
        <v>0</v>
      </c>
      <c r="K139" s="124">
        <f>CN_Summary_fuelprice!K139*(1-CN_Summary_taxrate!K139)</f>
        <v>0</v>
      </c>
      <c r="L139" s="124">
        <f>CN_Summary_fuelprice!L139*(1-CN_Summary_taxrate!L139)</f>
        <v>0</v>
      </c>
      <c r="M139" s="124">
        <f>CN_Summary_fuelprice!M139*(1-CN_Summary_taxrate!M139)</f>
        <v>0</v>
      </c>
      <c r="N139" s="124">
        <f>CN_Summary_fuelprice!N139*(1-CN_Summary_taxrate!N139)</f>
        <v>0</v>
      </c>
      <c r="O139" s="124">
        <f>CN_Summary_fuelprice!O139*(1-CN_Summary_taxrate!O139)</f>
        <v>0</v>
      </c>
      <c r="P139" s="124">
        <f>CN_Summary_fuelprice!P139*(1-CN_Summary_taxrate!P139)</f>
        <v>0</v>
      </c>
      <c r="Q139" s="124">
        <f>CN_Summary_fuelprice!Q139*(1-CN_Summary_taxrate!Q139)</f>
        <v>0</v>
      </c>
      <c r="R139" s="124">
        <f>CN_Summary_fuelprice!R139*(1-CN_Summary_taxrate!R139)</f>
        <v>0</v>
      </c>
      <c r="S139" s="124">
        <f>CN_Summary_fuelprice!S139*(1-CN_Summary_taxrate!S139)</f>
        <v>0</v>
      </c>
      <c r="T139" s="124">
        <f>CN_Summary_fuelprice!T139*(1-CN_Summary_taxrate!T139)</f>
        <v>0</v>
      </c>
      <c r="U139" s="124">
        <f>CN_Summary_fuelprice!U139*(1-CN_Summary_taxrate!U139)</f>
        <v>0</v>
      </c>
      <c r="V139" s="124">
        <f>CN_Summary_fuelprice!V139*(1-CN_Summary_taxrate!V139)</f>
        <v>0</v>
      </c>
      <c r="W139" s="124">
        <f>CN_Summary_fuelprice!W139*(1-CN_Summary_taxrate!W139)</f>
        <v>0</v>
      </c>
      <c r="X139" s="124">
        <f>CN_Summary_fuelprice!X139*(1-CN_Summary_taxrate!X139)</f>
        <v>0</v>
      </c>
      <c r="Y139" s="124">
        <f>CN_Summary_fuelprice!Y139*(1-CN_Summary_taxrate!Y139)</f>
        <v>0</v>
      </c>
      <c r="Z139" s="124">
        <f>CN_Summary_fuelprice!Z139*(1-CN_Summary_taxrate!Z139)</f>
        <v>0</v>
      </c>
      <c r="AA139" s="124">
        <f>CN_Summary_fuelprice!AA139*(1-CN_Summary_taxrate!AA139)</f>
        <v>0</v>
      </c>
      <c r="AB139" s="124">
        <f>CN_Summary_fuelprice!AB139*(1-CN_Summary_taxrate!AB139)</f>
        <v>0</v>
      </c>
      <c r="AC139" s="124">
        <f>CN_Summary_fuelprice!AC139*(1-CN_Summary_taxrate!AC139)</f>
        <v>0</v>
      </c>
      <c r="AD139" s="124">
        <f>CN_Summary_fuelprice!AD139*(1-CN_Summary_taxrate!AD139)</f>
        <v>0</v>
      </c>
      <c r="AE139" s="124">
        <f>CN_Summary_fuelprice!AE139*(1-CN_Summary_taxrate!AE139)</f>
        <v>0</v>
      </c>
      <c r="AF139" s="124">
        <f>CN_Summary_fuelprice!AF139*(1-CN_Summary_taxrate!AF139)</f>
        <v>0</v>
      </c>
      <c r="AG139" s="124">
        <f>CN_Summary_fuelprice!AG139*(1-CN_Summary_taxrate!AG139)</f>
        <v>0</v>
      </c>
      <c r="AH139" s="124">
        <f>CN_Summary_fuelprice!AH139*(1-CN_Summary_taxrate!AH139)</f>
        <v>0</v>
      </c>
      <c r="AI139" s="124">
        <f>CN_Summary_fuelprice!AI139*(1-CN_Summary_taxrate!AI139)</f>
        <v>0</v>
      </c>
      <c r="AJ139" s="124">
        <f>CN_Summary_fuelprice!AJ139*(1-CN_Summary_taxrate!AJ139)</f>
        <v>0</v>
      </c>
      <c r="AK139" s="124">
        <f>CN_Summary_fuelprice!AK139*(1-CN_Summary_taxrate!AK139)</f>
        <v>0</v>
      </c>
      <c r="AL139" s="124">
        <f>CN_Summary_fuelprice!AL139*(1-CN_Summary_taxrate!AL139)</f>
        <v>0</v>
      </c>
      <c r="AM139" s="124">
        <f>CN_Summary_fuelprice!AM139*(1-CN_Summary_taxrate!AM139)</f>
        <v>0</v>
      </c>
      <c r="AN139" s="124">
        <f>CN_Summary_fuelprice!AN139*(1-CN_Summary_taxrate!AN139)</f>
        <v>0</v>
      </c>
      <c r="AO139" s="124">
        <f>CN_Summary_fuelprice!AO139*(1-CN_Summary_taxrate!AO139)</f>
        <v>0</v>
      </c>
      <c r="AP139" s="124">
        <f>CN_Summary_fuelprice!AP139*(1-CN_Summary_taxrate!AP139)</f>
        <v>0</v>
      </c>
      <c r="AQ139" s="124">
        <f>CN_Summary_fuelprice!AQ139*(1-CN_Summary_taxrate!AQ139)</f>
        <v>0</v>
      </c>
      <c r="AR139" s="124">
        <f>CN_Summary_fuelprice!AR139*(1-CN_Summary_taxrate!AR139)</f>
        <v>0</v>
      </c>
      <c r="AS139" s="124">
        <f>CN_Summary_fuelprice!AS139*(1-CN_Summary_taxrate!AS139)</f>
        <v>0</v>
      </c>
      <c r="AT139" s="124">
        <f>CN_Summary_fuelprice!AT139*(1-CN_Summary_taxrate!AT139)</f>
        <v>0</v>
      </c>
      <c r="AU139" s="124">
        <f>CN_Summary_fuelprice!AU139*(1-CN_Summary_taxrate!AU139)</f>
        <v>0</v>
      </c>
    </row>
    <row r="140" spans="1:47" ht="18.75" customHeight="1">
      <c r="A140" s="101" t="s">
        <v>3674</v>
      </c>
      <c r="B140" s="124">
        <f>CN_Summary_fuelprice!B140*(1-CN_Summary_taxrate!B140)</f>
        <v>0</v>
      </c>
      <c r="C140" s="124">
        <f>CN_Summary_fuelprice!C140*(1-CN_Summary_taxrate!C140)</f>
        <v>0</v>
      </c>
      <c r="D140" s="124">
        <f>CN_Summary_fuelprice!D140*(1-CN_Summary_taxrate!D140)</f>
        <v>0</v>
      </c>
      <c r="E140" s="124">
        <f>CN_Summary_fuelprice!E140*(1-CN_Summary_taxrate!E140)</f>
        <v>0</v>
      </c>
      <c r="F140" s="124">
        <f>CN_Summary_fuelprice!F140*(1-CN_Summary_taxrate!F140)</f>
        <v>0</v>
      </c>
      <c r="G140" s="124">
        <f>CN_Summary_fuelprice!G140*(1-CN_Summary_taxrate!G140)</f>
        <v>0</v>
      </c>
      <c r="H140" s="124">
        <f>CN_Summary_fuelprice!H140*(1-CN_Summary_taxrate!H140)</f>
        <v>0</v>
      </c>
      <c r="I140" s="124">
        <f>CN_Summary_fuelprice!I140*(1-CN_Summary_taxrate!I140)</f>
        <v>0</v>
      </c>
      <c r="J140" s="124">
        <f>CN_Summary_fuelprice!J140*(1-CN_Summary_taxrate!J140)</f>
        <v>0</v>
      </c>
      <c r="K140" s="124">
        <f>CN_Summary_fuelprice!K140*(1-CN_Summary_taxrate!K140)</f>
        <v>0</v>
      </c>
      <c r="L140" s="124">
        <f>CN_Summary_fuelprice!L140*(1-CN_Summary_taxrate!L140)</f>
        <v>0</v>
      </c>
      <c r="M140" s="124">
        <f>CN_Summary_fuelprice!M140*(1-CN_Summary_taxrate!M140)</f>
        <v>0</v>
      </c>
      <c r="N140" s="124">
        <f>CN_Summary_fuelprice!N140*(1-CN_Summary_taxrate!N140)</f>
        <v>0</v>
      </c>
      <c r="O140" s="124">
        <f>CN_Summary_fuelprice!O140*(1-CN_Summary_taxrate!O140)</f>
        <v>0</v>
      </c>
      <c r="P140" s="124">
        <f>CN_Summary_fuelprice!P140*(1-CN_Summary_taxrate!P140)</f>
        <v>0</v>
      </c>
      <c r="Q140" s="124">
        <f>CN_Summary_fuelprice!Q140*(1-CN_Summary_taxrate!Q140)</f>
        <v>0</v>
      </c>
      <c r="R140" s="124">
        <f>CN_Summary_fuelprice!R140*(1-CN_Summary_taxrate!R140)</f>
        <v>0</v>
      </c>
      <c r="S140" s="124">
        <f>CN_Summary_fuelprice!S140*(1-CN_Summary_taxrate!S140)</f>
        <v>0</v>
      </c>
      <c r="T140" s="124">
        <f>CN_Summary_fuelprice!T140*(1-CN_Summary_taxrate!T140)</f>
        <v>0</v>
      </c>
      <c r="U140" s="124">
        <f>CN_Summary_fuelprice!U140*(1-CN_Summary_taxrate!U140)</f>
        <v>0</v>
      </c>
      <c r="V140" s="124">
        <f>CN_Summary_fuelprice!V140*(1-CN_Summary_taxrate!V140)</f>
        <v>0</v>
      </c>
      <c r="W140" s="124">
        <f>CN_Summary_fuelprice!W140*(1-CN_Summary_taxrate!W140)</f>
        <v>0</v>
      </c>
      <c r="X140" s="124">
        <f>CN_Summary_fuelprice!X140*(1-CN_Summary_taxrate!X140)</f>
        <v>0</v>
      </c>
      <c r="Y140" s="124">
        <f>CN_Summary_fuelprice!Y140*(1-CN_Summary_taxrate!Y140)</f>
        <v>0</v>
      </c>
      <c r="Z140" s="124">
        <f>CN_Summary_fuelprice!Z140*(1-CN_Summary_taxrate!Z140)</f>
        <v>0</v>
      </c>
      <c r="AA140" s="124">
        <f>CN_Summary_fuelprice!AA140*(1-CN_Summary_taxrate!AA140)</f>
        <v>0</v>
      </c>
      <c r="AB140" s="124">
        <f>CN_Summary_fuelprice!AB140*(1-CN_Summary_taxrate!AB140)</f>
        <v>0</v>
      </c>
      <c r="AC140" s="124">
        <f>CN_Summary_fuelprice!AC140*(1-CN_Summary_taxrate!AC140)</f>
        <v>0</v>
      </c>
      <c r="AD140" s="124">
        <f>CN_Summary_fuelprice!AD140*(1-CN_Summary_taxrate!AD140)</f>
        <v>0</v>
      </c>
      <c r="AE140" s="124">
        <f>CN_Summary_fuelprice!AE140*(1-CN_Summary_taxrate!AE140)</f>
        <v>0</v>
      </c>
      <c r="AF140" s="124">
        <f>CN_Summary_fuelprice!AF140*(1-CN_Summary_taxrate!AF140)</f>
        <v>0</v>
      </c>
      <c r="AG140" s="124">
        <f>CN_Summary_fuelprice!AG140*(1-CN_Summary_taxrate!AG140)</f>
        <v>0</v>
      </c>
      <c r="AH140" s="124">
        <f>CN_Summary_fuelprice!AH140*(1-CN_Summary_taxrate!AH140)</f>
        <v>0</v>
      </c>
      <c r="AI140" s="124">
        <f>CN_Summary_fuelprice!AI140*(1-CN_Summary_taxrate!AI140)</f>
        <v>0</v>
      </c>
      <c r="AJ140" s="124">
        <f>CN_Summary_fuelprice!AJ140*(1-CN_Summary_taxrate!AJ140)</f>
        <v>0</v>
      </c>
      <c r="AK140" s="124">
        <f>CN_Summary_fuelprice!AK140*(1-CN_Summary_taxrate!AK140)</f>
        <v>0</v>
      </c>
      <c r="AL140" s="124">
        <f>CN_Summary_fuelprice!AL140*(1-CN_Summary_taxrate!AL140)</f>
        <v>0</v>
      </c>
      <c r="AM140" s="124">
        <f>CN_Summary_fuelprice!AM140*(1-CN_Summary_taxrate!AM140)</f>
        <v>0</v>
      </c>
      <c r="AN140" s="124">
        <f>CN_Summary_fuelprice!AN140*(1-CN_Summary_taxrate!AN140)</f>
        <v>0</v>
      </c>
      <c r="AO140" s="124">
        <f>CN_Summary_fuelprice!AO140*(1-CN_Summary_taxrate!AO140)</f>
        <v>0</v>
      </c>
      <c r="AP140" s="124">
        <f>CN_Summary_fuelprice!AP140*(1-CN_Summary_taxrate!AP140)</f>
        <v>0</v>
      </c>
      <c r="AQ140" s="124">
        <f>CN_Summary_fuelprice!AQ140*(1-CN_Summary_taxrate!AQ140)</f>
        <v>0</v>
      </c>
      <c r="AR140" s="124">
        <f>CN_Summary_fuelprice!AR140*(1-CN_Summary_taxrate!AR140)</f>
        <v>0</v>
      </c>
      <c r="AS140" s="124">
        <f>CN_Summary_fuelprice!AS140*(1-CN_Summary_taxrate!AS140)</f>
        <v>0</v>
      </c>
      <c r="AT140" s="124">
        <f>CN_Summary_fuelprice!AT140*(1-CN_Summary_taxrate!AT140)</f>
        <v>0</v>
      </c>
      <c r="AU140" s="124">
        <f>CN_Summary_fuelprice!AU140*(1-CN_Summary_taxrate!AU140)</f>
        <v>0</v>
      </c>
    </row>
    <row r="141" spans="1:47" ht="18.75" customHeight="1">
      <c r="A141" s="101" t="s">
        <v>3675</v>
      </c>
      <c r="B141" s="124">
        <f>CN_Summary_fuelprice!B141*(1-CN_Summary_taxrate!B141)</f>
        <v>1.2268971117390572E-5</v>
      </c>
      <c r="C141" s="124">
        <f>CN_Summary_fuelprice!C141*(1-CN_Summary_taxrate!C141)</f>
        <v>9.6892382602459731E-6</v>
      </c>
      <c r="D141" s="124">
        <f>CN_Summary_fuelprice!D141*(1-CN_Summary_taxrate!D141)</f>
        <v>1.2324504735555591E-5</v>
      </c>
      <c r="E141" s="124">
        <f>CN_Summary_fuelprice!E141*(1-CN_Summary_taxrate!E141)</f>
        <v>1.3123776283389586E-5</v>
      </c>
      <c r="F141" s="124">
        <f>CN_Summary_fuelprice!F141*(1-CN_Summary_taxrate!F141)</f>
        <v>1.1338121495184029E-5</v>
      </c>
      <c r="G141" s="124">
        <f>CN_Summary_fuelprice!G141*(1-CN_Summary_taxrate!G141)</f>
        <v>8.6498581836299549E-6</v>
      </c>
      <c r="H141" s="124">
        <f>CN_Summary_fuelprice!H141*(1-CN_Summary_taxrate!H141)</f>
        <v>1.1943196459966722E-5</v>
      </c>
      <c r="I141" s="124">
        <f>CN_Summary_fuelprice!I141*(1-CN_Summary_taxrate!I141)</f>
        <v>1.3312140393637883E-5</v>
      </c>
      <c r="J141" s="124">
        <f>CN_Summary_fuelprice!J141*(1-CN_Summary_taxrate!J141)</f>
        <v>1.4094068836818001E-5</v>
      </c>
      <c r="K141" s="124">
        <f>CN_Summary_fuelprice!K141*(1-CN_Summary_taxrate!K141)</f>
        <v>1.3774887477959022E-5</v>
      </c>
      <c r="L141" s="124">
        <f>CN_Summary_fuelprice!L141*(1-CN_Summary_taxrate!L141)</f>
        <v>1.3853377240270369E-5</v>
      </c>
      <c r="M141" s="124">
        <f>CN_Summary_fuelprice!M141*(1-CN_Summary_taxrate!M141)</f>
        <v>1.4029677586928852E-5</v>
      </c>
      <c r="N141" s="124">
        <f>CN_Summary_fuelprice!N141*(1-CN_Summary_taxrate!N141)</f>
        <v>1.3794905548053042E-5</v>
      </c>
      <c r="O141" s="124">
        <f>CN_Summary_fuelprice!O141*(1-CN_Summary_taxrate!O141)</f>
        <v>1.3752522267210591E-5</v>
      </c>
      <c r="P141" s="124">
        <f>CN_Summary_fuelprice!P141*(1-CN_Summary_taxrate!P141)</f>
        <v>1.4042633866015224E-5</v>
      </c>
      <c r="Q141" s="124">
        <f>CN_Summary_fuelprice!Q141*(1-CN_Summary_taxrate!Q141)</f>
        <v>1.4304752130419441E-5</v>
      </c>
      <c r="R141" s="124">
        <f>CN_Summary_fuelprice!R141*(1-CN_Summary_taxrate!R141)</f>
        <v>1.4982474109311609E-5</v>
      </c>
      <c r="S141" s="124">
        <f>CN_Summary_fuelprice!S141*(1-CN_Summary_taxrate!S141)</f>
        <v>1.5227791045787042E-5</v>
      </c>
      <c r="T141" s="124">
        <f>CN_Summary_fuelprice!T141*(1-CN_Summary_taxrate!T141)</f>
        <v>1.542940071353418E-5</v>
      </c>
      <c r="U141" s="124">
        <f>CN_Summary_fuelprice!U141*(1-CN_Summary_taxrate!U141)</f>
        <v>1.5635997663459568E-5</v>
      </c>
      <c r="V141" s="124">
        <f>CN_Summary_fuelprice!V141*(1-CN_Summary_taxrate!V141)</f>
        <v>1.5857852594488232E-5</v>
      </c>
      <c r="W141" s="124">
        <f>CN_Summary_fuelprice!W141*(1-CN_Summary_taxrate!W141)</f>
        <v>1.5922340989050666E-5</v>
      </c>
      <c r="X141" s="124">
        <f>CN_Summary_fuelprice!X141*(1-CN_Summary_taxrate!X141)</f>
        <v>1.6137632387234638E-5</v>
      </c>
      <c r="Y141" s="124">
        <f>CN_Summary_fuelprice!Y141*(1-CN_Summary_taxrate!Y141)</f>
        <v>1.6602411675446822E-5</v>
      </c>
      <c r="Z141" s="124">
        <f>CN_Summary_fuelprice!Z141*(1-CN_Summary_taxrate!Z141)</f>
        <v>1.6885129311135169E-5</v>
      </c>
      <c r="AA141" s="124">
        <f>CN_Summary_fuelprice!AA141*(1-CN_Summary_taxrate!AA141)</f>
        <v>1.702204062647763E-5</v>
      </c>
      <c r="AB141" s="124">
        <f>CN_Summary_fuelprice!AB141*(1-CN_Summary_taxrate!AB141)</f>
        <v>1.7241358828054028E-5</v>
      </c>
      <c r="AC141" s="124">
        <f>CN_Summary_fuelprice!AC141*(1-CN_Summary_taxrate!AC141)</f>
        <v>1.7471499259603771E-5</v>
      </c>
      <c r="AD141" s="124">
        <f>CN_Summary_fuelprice!AD141*(1-CN_Summary_taxrate!AD141)</f>
        <v>1.7674710247610464E-5</v>
      </c>
      <c r="AE141" s="124">
        <f>CN_Summary_fuelprice!AE141*(1-CN_Summary_taxrate!AE141)</f>
        <v>1.7684810159932476E-5</v>
      </c>
      <c r="AF141" s="124">
        <f>CN_Summary_fuelprice!AF141*(1-CN_Summary_taxrate!AF141)</f>
        <v>1.7928372224890591E-5</v>
      </c>
      <c r="AG141" s="124">
        <f>CN_Summary_fuelprice!AG141*(1-CN_Summary_taxrate!AG141)</f>
        <v>1.8080691938894961E-5</v>
      </c>
      <c r="AH141" s="124">
        <f>CN_Summary_fuelprice!AH141*(1-CN_Summary_taxrate!AH141)</f>
        <v>1.8348316112684773E-5</v>
      </c>
      <c r="AI141" s="124">
        <f>CN_Summary_fuelprice!AI141*(1-CN_Summary_taxrate!AI141)</f>
        <v>1.8599790767966518E-5</v>
      </c>
      <c r="AJ141" s="124">
        <f>CN_Summary_fuelprice!AJ141*(1-CN_Summary_taxrate!AJ141)</f>
        <v>1.8828757629189051E-5</v>
      </c>
      <c r="AK141" s="124">
        <f>CN_Summary_fuelprice!AK141*(1-CN_Summary_taxrate!AK141)</f>
        <v>1.9139634685332137E-5</v>
      </c>
      <c r="AL141" s="124">
        <f>CN_Summary_fuelprice!AL141*(1-CN_Summary_taxrate!AL141)</f>
        <v>1.9205391145494859E-5</v>
      </c>
      <c r="AM141" s="124">
        <f>CN_Summary_fuelprice!AM141*(1-CN_Summary_taxrate!AM141)</f>
        <v>1.9411471211171202E-5</v>
      </c>
      <c r="AN141" s="124">
        <f>CN_Summary_fuelprice!AN141*(1-CN_Summary_taxrate!AN141)</f>
        <v>1.9625236483701432E-5</v>
      </c>
      <c r="AO141" s="124">
        <f>CN_Summary_fuelprice!AO141*(1-CN_Summary_taxrate!AO141)</f>
        <v>1.9852761645529888E-5</v>
      </c>
      <c r="AP141" s="124">
        <f>CN_Summary_fuelprice!AP141*(1-CN_Summary_taxrate!AP141)</f>
        <v>2.0093578342055912E-5</v>
      </c>
      <c r="AQ141" s="124">
        <f>CN_Summary_fuelprice!AQ141*(1-CN_Summary_taxrate!AQ141)</f>
        <v>2.0305549194890007E-5</v>
      </c>
      <c r="AR141" s="124">
        <f>CN_Summary_fuelprice!AR141*(1-CN_Summary_taxrate!AR141)</f>
        <v>2.0520782217810825E-5</v>
      </c>
      <c r="AS141" s="124">
        <f>CN_Summary_fuelprice!AS141*(1-CN_Summary_taxrate!AS141)</f>
        <v>2.0720620437649321E-5</v>
      </c>
      <c r="AT141" s="124">
        <f>CN_Summary_fuelprice!AT141*(1-CN_Summary_taxrate!AT141)</f>
        <v>2.0923287890565861E-5</v>
      </c>
      <c r="AU141" s="124">
        <f>CN_Summary_fuelprice!AU141*(1-CN_Summary_taxrate!AU141)</f>
        <v>2.1129693645338722E-5</v>
      </c>
    </row>
    <row r="142" spans="1:47" s="103" customFormat="1" ht="18.75" customHeight="1">
      <c r="A142" s="102" t="s">
        <v>3688</v>
      </c>
      <c r="B142" s="102"/>
      <c r="C142" s="102"/>
      <c r="D142" s="102"/>
      <c r="E142" s="102"/>
      <c r="F142" s="102"/>
      <c r="I142" s="102"/>
      <c r="L142" s="102"/>
      <c r="O142" s="102"/>
      <c r="R142" s="102"/>
      <c r="U142" s="102"/>
      <c r="X142" s="102"/>
      <c r="AA142" s="102"/>
      <c r="AD142" s="102"/>
      <c r="AG142" s="102"/>
      <c r="AJ142" s="102"/>
      <c r="AM142" s="102"/>
      <c r="AP142" s="102"/>
      <c r="AS142" s="102"/>
    </row>
    <row r="143" spans="1:47" ht="18.75" customHeight="1">
      <c r="A143" s="105" t="s">
        <v>3697</v>
      </c>
      <c r="B143" s="101">
        <v>2015</v>
      </c>
      <c r="C143" s="101">
        <v>2016</v>
      </c>
      <c r="D143" s="101">
        <v>2017</v>
      </c>
      <c r="E143" s="101">
        <v>2018</v>
      </c>
      <c r="F143" s="101">
        <v>2019</v>
      </c>
      <c r="G143" s="101">
        <v>2020</v>
      </c>
      <c r="H143" s="101">
        <v>2021</v>
      </c>
      <c r="I143" s="101">
        <v>2022</v>
      </c>
      <c r="J143" s="101">
        <v>2023</v>
      </c>
      <c r="K143" s="101">
        <v>2024</v>
      </c>
      <c r="L143" s="101">
        <v>2025</v>
      </c>
      <c r="M143" s="101">
        <v>2026</v>
      </c>
      <c r="N143" s="101">
        <v>2027</v>
      </c>
      <c r="O143" s="101">
        <v>2028</v>
      </c>
      <c r="P143" s="101">
        <v>2029</v>
      </c>
      <c r="Q143" s="101">
        <v>2030</v>
      </c>
      <c r="R143" s="101">
        <v>2031</v>
      </c>
      <c r="S143" s="101">
        <v>2032</v>
      </c>
      <c r="T143" s="101">
        <v>2033</v>
      </c>
      <c r="U143" s="101">
        <v>2034</v>
      </c>
      <c r="V143" s="101">
        <v>2035</v>
      </c>
      <c r="W143" s="101">
        <v>2036</v>
      </c>
      <c r="X143" s="101">
        <v>2037</v>
      </c>
      <c r="Y143" s="101">
        <v>2038</v>
      </c>
      <c r="Z143" s="101">
        <v>2039</v>
      </c>
      <c r="AA143" s="101">
        <v>2040</v>
      </c>
      <c r="AB143" s="101">
        <v>2041</v>
      </c>
      <c r="AC143" s="101">
        <v>2042</v>
      </c>
      <c r="AD143" s="101">
        <v>2043</v>
      </c>
      <c r="AE143" s="101">
        <v>2044</v>
      </c>
      <c r="AF143" s="101">
        <v>2045</v>
      </c>
      <c r="AG143" s="101">
        <v>2046</v>
      </c>
      <c r="AH143" s="101">
        <v>2047</v>
      </c>
      <c r="AI143" s="101">
        <v>2048</v>
      </c>
      <c r="AJ143" s="101">
        <v>2049</v>
      </c>
      <c r="AK143" s="101">
        <v>2050</v>
      </c>
      <c r="AL143" s="101">
        <v>2051</v>
      </c>
      <c r="AM143" s="101">
        <v>2052</v>
      </c>
      <c r="AN143" s="101">
        <v>2053</v>
      </c>
      <c r="AO143" s="101">
        <v>2054</v>
      </c>
      <c r="AP143" s="101">
        <v>2055</v>
      </c>
      <c r="AQ143" s="101">
        <v>2056</v>
      </c>
      <c r="AR143" s="101">
        <v>2057</v>
      </c>
      <c r="AS143" s="101">
        <v>2058</v>
      </c>
      <c r="AT143" s="101">
        <v>2059</v>
      </c>
      <c r="AU143" s="101">
        <v>2060</v>
      </c>
    </row>
    <row r="144" spans="1:47" ht="18.75" customHeight="1">
      <c r="A144" s="101" t="s">
        <v>3689</v>
      </c>
      <c r="B144" s="124">
        <f>CN_Summary_fuelprice!B144*(1-CN_Summary_taxrate!B144)</f>
        <v>0</v>
      </c>
      <c r="C144" s="124">
        <f>CN_Summary_fuelprice!C144*(1-CN_Summary_taxrate!C144)</f>
        <v>0</v>
      </c>
      <c r="D144" s="124">
        <f>CN_Summary_fuelprice!D144*(1-CN_Summary_taxrate!D144)</f>
        <v>0</v>
      </c>
      <c r="E144" s="124">
        <f>CN_Summary_fuelprice!E144*(1-CN_Summary_taxrate!E144)</f>
        <v>0</v>
      </c>
      <c r="F144" s="124">
        <f>CN_Summary_fuelprice!F144*(1-CN_Summary_taxrate!F144)</f>
        <v>0</v>
      </c>
      <c r="G144" s="124">
        <f>CN_Summary_fuelprice!G144*(1-CN_Summary_taxrate!G144)</f>
        <v>0</v>
      </c>
      <c r="H144" s="124">
        <f>CN_Summary_fuelprice!H144*(1-CN_Summary_taxrate!H144)</f>
        <v>0</v>
      </c>
      <c r="I144" s="124">
        <f>CN_Summary_fuelprice!I144*(1-CN_Summary_taxrate!I144)</f>
        <v>0</v>
      </c>
      <c r="J144" s="124">
        <f>CN_Summary_fuelprice!J144*(1-CN_Summary_taxrate!J144)</f>
        <v>0</v>
      </c>
      <c r="K144" s="124">
        <f>CN_Summary_fuelprice!K144*(1-CN_Summary_taxrate!K144)</f>
        <v>0</v>
      </c>
      <c r="L144" s="124">
        <f>CN_Summary_fuelprice!L144*(1-CN_Summary_taxrate!L144)</f>
        <v>0</v>
      </c>
      <c r="M144" s="124">
        <f>CN_Summary_fuelprice!M144*(1-CN_Summary_taxrate!M144)</f>
        <v>0</v>
      </c>
      <c r="N144" s="124">
        <f>CN_Summary_fuelprice!N144*(1-CN_Summary_taxrate!N144)</f>
        <v>0</v>
      </c>
      <c r="O144" s="124">
        <f>CN_Summary_fuelprice!O144*(1-CN_Summary_taxrate!O144)</f>
        <v>0</v>
      </c>
      <c r="P144" s="124">
        <f>CN_Summary_fuelprice!P144*(1-CN_Summary_taxrate!P144)</f>
        <v>0</v>
      </c>
      <c r="Q144" s="124">
        <f>CN_Summary_fuelprice!Q144*(1-CN_Summary_taxrate!Q144)</f>
        <v>0</v>
      </c>
      <c r="R144" s="124">
        <f>CN_Summary_fuelprice!R144*(1-CN_Summary_taxrate!R144)</f>
        <v>0</v>
      </c>
      <c r="S144" s="124">
        <f>CN_Summary_fuelprice!S144*(1-CN_Summary_taxrate!S144)</f>
        <v>0</v>
      </c>
      <c r="T144" s="124">
        <f>CN_Summary_fuelprice!T144*(1-CN_Summary_taxrate!T144)</f>
        <v>0</v>
      </c>
      <c r="U144" s="124">
        <f>CN_Summary_fuelprice!U144*(1-CN_Summary_taxrate!U144)</f>
        <v>0</v>
      </c>
      <c r="V144" s="124">
        <f>CN_Summary_fuelprice!V144*(1-CN_Summary_taxrate!V144)</f>
        <v>0</v>
      </c>
      <c r="W144" s="124">
        <f>CN_Summary_fuelprice!W144*(1-CN_Summary_taxrate!W144)</f>
        <v>0</v>
      </c>
      <c r="X144" s="124">
        <f>CN_Summary_fuelprice!X144*(1-CN_Summary_taxrate!X144)</f>
        <v>0</v>
      </c>
      <c r="Y144" s="124">
        <f>CN_Summary_fuelprice!Y144*(1-CN_Summary_taxrate!Y144)</f>
        <v>0</v>
      </c>
      <c r="Z144" s="124">
        <f>CN_Summary_fuelprice!Z144*(1-CN_Summary_taxrate!Z144)</f>
        <v>0</v>
      </c>
      <c r="AA144" s="124">
        <f>CN_Summary_fuelprice!AA144*(1-CN_Summary_taxrate!AA144)</f>
        <v>0</v>
      </c>
      <c r="AB144" s="124">
        <f>CN_Summary_fuelprice!AB144*(1-CN_Summary_taxrate!AB144)</f>
        <v>0</v>
      </c>
      <c r="AC144" s="124">
        <f>CN_Summary_fuelprice!AC144*(1-CN_Summary_taxrate!AC144)</f>
        <v>0</v>
      </c>
      <c r="AD144" s="124">
        <f>CN_Summary_fuelprice!AD144*(1-CN_Summary_taxrate!AD144)</f>
        <v>0</v>
      </c>
      <c r="AE144" s="124">
        <f>CN_Summary_fuelprice!AE144*(1-CN_Summary_taxrate!AE144)</f>
        <v>0</v>
      </c>
      <c r="AF144" s="124">
        <f>CN_Summary_fuelprice!AF144*(1-CN_Summary_taxrate!AF144)</f>
        <v>0</v>
      </c>
      <c r="AG144" s="124">
        <f>CN_Summary_fuelprice!AG144*(1-CN_Summary_taxrate!AG144)</f>
        <v>0</v>
      </c>
      <c r="AH144" s="124">
        <f>CN_Summary_fuelprice!AH144*(1-CN_Summary_taxrate!AH144)</f>
        <v>0</v>
      </c>
      <c r="AI144" s="124">
        <f>CN_Summary_fuelprice!AI144*(1-CN_Summary_taxrate!AI144)</f>
        <v>0</v>
      </c>
      <c r="AJ144" s="124">
        <f>CN_Summary_fuelprice!AJ144*(1-CN_Summary_taxrate!AJ144)</f>
        <v>0</v>
      </c>
      <c r="AK144" s="124">
        <f>CN_Summary_fuelprice!AK144*(1-CN_Summary_taxrate!AK144)</f>
        <v>0</v>
      </c>
      <c r="AL144" s="124">
        <f>CN_Summary_fuelprice!AL144*(1-CN_Summary_taxrate!AL144)</f>
        <v>0</v>
      </c>
      <c r="AM144" s="124">
        <f>CN_Summary_fuelprice!AM144*(1-CN_Summary_taxrate!AM144)</f>
        <v>0</v>
      </c>
      <c r="AN144" s="124">
        <f>CN_Summary_fuelprice!AN144*(1-CN_Summary_taxrate!AN144)</f>
        <v>0</v>
      </c>
      <c r="AO144" s="124">
        <f>CN_Summary_fuelprice!AO144*(1-CN_Summary_taxrate!AO144)</f>
        <v>0</v>
      </c>
      <c r="AP144" s="124">
        <f>CN_Summary_fuelprice!AP144*(1-CN_Summary_taxrate!AP144)</f>
        <v>0</v>
      </c>
      <c r="AQ144" s="124">
        <f>CN_Summary_fuelprice!AQ144*(1-CN_Summary_taxrate!AQ144)</f>
        <v>0</v>
      </c>
      <c r="AR144" s="124">
        <f>CN_Summary_fuelprice!AR144*(1-CN_Summary_taxrate!AR144)</f>
        <v>0</v>
      </c>
      <c r="AS144" s="124">
        <f>CN_Summary_fuelprice!AS144*(1-CN_Summary_taxrate!AS144)</f>
        <v>0</v>
      </c>
      <c r="AT144" s="124">
        <f>CN_Summary_fuelprice!AT144*(1-CN_Summary_taxrate!AT144)</f>
        <v>0</v>
      </c>
      <c r="AU144" s="124">
        <f>CN_Summary_fuelprice!AU144*(1-CN_Summary_taxrate!AU144)</f>
        <v>0</v>
      </c>
    </row>
    <row r="145" spans="1:47" ht="18.75" customHeight="1">
      <c r="A145" s="101" t="s">
        <v>3690</v>
      </c>
      <c r="B145" s="124">
        <f>CN_Summary_fuelprice!B145*(1-CN_Summary_taxrate!B145)</f>
        <v>0</v>
      </c>
      <c r="C145" s="124">
        <f>CN_Summary_fuelprice!C145*(1-CN_Summary_taxrate!C145)</f>
        <v>0</v>
      </c>
      <c r="D145" s="124">
        <f>CN_Summary_fuelprice!D145*(1-CN_Summary_taxrate!D145)</f>
        <v>0</v>
      </c>
      <c r="E145" s="124">
        <f>CN_Summary_fuelprice!E145*(1-CN_Summary_taxrate!E145)</f>
        <v>0</v>
      </c>
      <c r="F145" s="124">
        <f>CN_Summary_fuelprice!F145*(1-CN_Summary_taxrate!F145)</f>
        <v>0</v>
      </c>
      <c r="G145" s="124">
        <f>CN_Summary_fuelprice!G145*(1-CN_Summary_taxrate!G145)</f>
        <v>0</v>
      </c>
      <c r="H145" s="124">
        <f>CN_Summary_fuelprice!H145*(1-CN_Summary_taxrate!H145)</f>
        <v>0</v>
      </c>
      <c r="I145" s="124">
        <f>CN_Summary_fuelprice!I145*(1-CN_Summary_taxrate!I145)</f>
        <v>0</v>
      </c>
      <c r="J145" s="124">
        <f>CN_Summary_fuelprice!J145*(1-CN_Summary_taxrate!J145)</f>
        <v>0</v>
      </c>
      <c r="K145" s="124">
        <f>CN_Summary_fuelprice!K145*(1-CN_Summary_taxrate!K145)</f>
        <v>0</v>
      </c>
      <c r="L145" s="124">
        <f>CN_Summary_fuelprice!L145*(1-CN_Summary_taxrate!L145)</f>
        <v>0</v>
      </c>
      <c r="M145" s="124">
        <f>CN_Summary_fuelprice!M145*(1-CN_Summary_taxrate!M145)</f>
        <v>0</v>
      </c>
      <c r="N145" s="124">
        <f>CN_Summary_fuelprice!N145*(1-CN_Summary_taxrate!N145)</f>
        <v>0</v>
      </c>
      <c r="O145" s="124">
        <f>CN_Summary_fuelprice!O145*(1-CN_Summary_taxrate!O145)</f>
        <v>0</v>
      </c>
      <c r="P145" s="124">
        <f>CN_Summary_fuelprice!P145*(1-CN_Summary_taxrate!P145)</f>
        <v>0</v>
      </c>
      <c r="Q145" s="124">
        <f>CN_Summary_fuelprice!Q145*(1-CN_Summary_taxrate!Q145)</f>
        <v>0</v>
      </c>
      <c r="R145" s="124">
        <f>CN_Summary_fuelprice!R145*(1-CN_Summary_taxrate!R145)</f>
        <v>0</v>
      </c>
      <c r="S145" s="124">
        <f>CN_Summary_fuelprice!S145*(1-CN_Summary_taxrate!S145)</f>
        <v>0</v>
      </c>
      <c r="T145" s="124">
        <f>CN_Summary_fuelprice!T145*(1-CN_Summary_taxrate!T145)</f>
        <v>0</v>
      </c>
      <c r="U145" s="124">
        <f>CN_Summary_fuelprice!U145*(1-CN_Summary_taxrate!U145)</f>
        <v>0</v>
      </c>
      <c r="V145" s="124">
        <f>CN_Summary_fuelprice!V145*(1-CN_Summary_taxrate!V145)</f>
        <v>0</v>
      </c>
      <c r="W145" s="124">
        <f>CN_Summary_fuelprice!W145*(1-CN_Summary_taxrate!W145)</f>
        <v>0</v>
      </c>
      <c r="X145" s="124">
        <f>CN_Summary_fuelprice!X145*(1-CN_Summary_taxrate!X145)</f>
        <v>0</v>
      </c>
      <c r="Y145" s="124">
        <f>CN_Summary_fuelprice!Y145*(1-CN_Summary_taxrate!Y145)</f>
        <v>0</v>
      </c>
      <c r="Z145" s="124">
        <f>CN_Summary_fuelprice!Z145*(1-CN_Summary_taxrate!Z145)</f>
        <v>0</v>
      </c>
      <c r="AA145" s="124">
        <f>CN_Summary_fuelprice!AA145*(1-CN_Summary_taxrate!AA145)</f>
        <v>0</v>
      </c>
      <c r="AB145" s="124">
        <f>CN_Summary_fuelprice!AB145*(1-CN_Summary_taxrate!AB145)</f>
        <v>0</v>
      </c>
      <c r="AC145" s="124">
        <f>CN_Summary_fuelprice!AC145*(1-CN_Summary_taxrate!AC145)</f>
        <v>0</v>
      </c>
      <c r="AD145" s="124">
        <f>CN_Summary_fuelprice!AD145*(1-CN_Summary_taxrate!AD145)</f>
        <v>0</v>
      </c>
      <c r="AE145" s="124">
        <f>CN_Summary_fuelprice!AE145*(1-CN_Summary_taxrate!AE145)</f>
        <v>0</v>
      </c>
      <c r="AF145" s="124">
        <f>CN_Summary_fuelprice!AF145*(1-CN_Summary_taxrate!AF145)</f>
        <v>0</v>
      </c>
      <c r="AG145" s="124">
        <f>CN_Summary_fuelprice!AG145*(1-CN_Summary_taxrate!AG145)</f>
        <v>0</v>
      </c>
      <c r="AH145" s="124">
        <f>CN_Summary_fuelprice!AH145*(1-CN_Summary_taxrate!AH145)</f>
        <v>0</v>
      </c>
      <c r="AI145" s="124">
        <f>CN_Summary_fuelprice!AI145*(1-CN_Summary_taxrate!AI145)</f>
        <v>0</v>
      </c>
      <c r="AJ145" s="124">
        <f>CN_Summary_fuelprice!AJ145*(1-CN_Summary_taxrate!AJ145)</f>
        <v>0</v>
      </c>
      <c r="AK145" s="124">
        <f>CN_Summary_fuelprice!AK145*(1-CN_Summary_taxrate!AK145)</f>
        <v>0</v>
      </c>
      <c r="AL145" s="124">
        <f>CN_Summary_fuelprice!AL145*(1-CN_Summary_taxrate!AL145)</f>
        <v>0</v>
      </c>
      <c r="AM145" s="124">
        <f>CN_Summary_fuelprice!AM145*(1-CN_Summary_taxrate!AM145)</f>
        <v>0</v>
      </c>
      <c r="AN145" s="124">
        <f>CN_Summary_fuelprice!AN145*(1-CN_Summary_taxrate!AN145)</f>
        <v>0</v>
      </c>
      <c r="AO145" s="124">
        <f>CN_Summary_fuelprice!AO145*(1-CN_Summary_taxrate!AO145)</f>
        <v>0</v>
      </c>
      <c r="AP145" s="124">
        <f>CN_Summary_fuelprice!AP145*(1-CN_Summary_taxrate!AP145)</f>
        <v>0</v>
      </c>
      <c r="AQ145" s="124">
        <f>CN_Summary_fuelprice!AQ145*(1-CN_Summary_taxrate!AQ145)</f>
        <v>0</v>
      </c>
      <c r="AR145" s="124">
        <f>CN_Summary_fuelprice!AR145*(1-CN_Summary_taxrate!AR145)</f>
        <v>0</v>
      </c>
      <c r="AS145" s="124">
        <f>CN_Summary_fuelprice!AS145*(1-CN_Summary_taxrate!AS145)</f>
        <v>0</v>
      </c>
      <c r="AT145" s="124">
        <f>CN_Summary_fuelprice!AT145*(1-CN_Summary_taxrate!AT145)</f>
        <v>0</v>
      </c>
      <c r="AU145" s="124">
        <f>CN_Summary_fuelprice!AU145*(1-CN_Summary_taxrate!AU145)</f>
        <v>0</v>
      </c>
    </row>
    <row r="146" spans="1:47" ht="18.75" customHeight="1">
      <c r="A146" s="101" t="s">
        <v>3691</v>
      </c>
      <c r="B146" s="124">
        <f>CN_Summary_fuelprice!B146*(1-CN_Summary_taxrate!B146)</f>
        <v>0</v>
      </c>
      <c r="C146" s="124">
        <f>CN_Summary_fuelprice!C146*(1-CN_Summary_taxrate!C146)</f>
        <v>0</v>
      </c>
      <c r="D146" s="124">
        <f>CN_Summary_fuelprice!D146*(1-CN_Summary_taxrate!D146)</f>
        <v>0</v>
      </c>
      <c r="E146" s="124">
        <f>CN_Summary_fuelprice!E146*(1-CN_Summary_taxrate!E146)</f>
        <v>0</v>
      </c>
      <c r="F146" s="124">
        <f>CN_Summary_fuelprice!F146*(1-CN_Summary_taxrate!F146)</f>
        <v>0</v>
      </c>
      <c r="G146" s="124">
        <f>CN_Summary_fuelprice!G146*(1-CN_Summary_taxrate!G146)</f>
        <v>0</v>
      </c>
      <c r="H146" s="124">
        <f>CN_Summary_fuelprice!H146*(1-CN_Summary_taxrate!H146)</f>
        <v>0</v>
      </c>
      <c r="I146" s="124">
        <f>CN_Summary_fuelprice!I146*(1-CN_Summary_taxrate!I146)</f>
        <v>0</v>
      </c>
      <c r="J146" s="124">
        <f>CN_Summary_fuelprice!J146*(1-CN_Summary_taxrate!J146)</f>
        <v>0</v>
      </c>
      <c r="K146" s="124">
        <f>CN_Summary_fuelprice!K146*(1-CN_Summary_taxrate!K146)</f>
        <v>0</v>
      </c>
      <c r="L146" s="124">
        <f>CN_Summary_fuelprice!L146*(1-CN_Summary_taxrate!L146)</f>
        <v>0</v>
      </c>
      <c r="M146" s="124">
        <f>CN_Summary_fuelprice!M146*(1-CN_Summary_taxrate!M146)</f>
        <v>0</v>
      </c>
      <c r="N146" s="124">
        <f>CN_Summary_fuelprice!N146*(1-CN_Summary_taxrate!N146)</f>
        <v>0</v>
      </c>
      <c r="O146" s="124">
        <f>CN_Summary_fuelprice!O146*(1-CN_Summary_taxrate!O146)</f>
        <v>0</v>
      </c>
      <c r="P146" s="124">
        <f>CN_Summary_fuelprice!P146*(1-CN_Summary_taxrate!P146)</f>
        <v>0</v>
      </c>
      <c r="Q146" s="124">
        <f>CN_Summary_fuelprice!Q146*(1-CN_Summary_taxrate!Q146)</f>
        <v>0</v>
      </c>
      <c r="R146" s="124">
        <f>CN_Summary_fuelprice!R146*(1-CN_Summary_taxrate!R146)</f>
        <v>0</v>
      </c>
      <c r="S146" s="124">
        <f>CN_Summary_fuelprice!S146*(1-CN_Summary_taxrate!S146)</f>
        <v>0</v>
      </c>
      <c r="T146" s="124">
        <f>CN_Summary_fuelprice!T146*(1-CN_Summary_taxrate!T146)</f>
        <v>0</v>
      </c>
      <c r="U146" s="124">
        <f>CN_Summary_fuelprice!U146*(1-CN_Summary_taxrate!U146)</f>
        <v>0</v>
      </c>
      <c r="V146" s="124">
        <f>CN_Summary_fuelprice!V146*(1-CN_Summary_taxrate!V146)</f>
        <v>0</v>
      </c>
      <c r="W146" s="124">
        <f>CN_Summary_fuelprice!W146*(1-CN_Summary_taxrate!W146)</f>
        <v>0</v>
      </c>
      <c r="X146" s="124">
        <f>CN_Summary_fuelprice!X146*(1-CN_Summary_taxrate!X146)</f>
        <v>0</v>
      </c>
      <c r="Y146" s="124">
        <f>CN_Summary_fuelprice!Y146*(1-CN_Summary_taxrate!Y146)</f>
        <v>0</v>
      </c>
      <c r="Z146" s="124">
        <f>CN_Summary_fuelprice!Z146*(1-CN_Summary_taxrate!Z146)</f>
        <v>0</v>
      </c>
      <c r="AA146" s="124">
        <f>CN_Summary_fuelprice!AA146*(1-CN_Summary_taxrate!AA146)</f>
        <v>0</v>
      </c>
      <c r="AB146" s="124">
        <f>CN_Summary_fuelprice!AB146*(1-CN_Summary_taxrate!AB146)</f>
        <v>0</v>
      </c>
      <c r="AC146" s="124">
        <f>CN_Summary_fuelprice!AC146*(1-CN_Summary_taxrate!AC146)</f>
        <v>0</v>
      </c>
      <c r="AD146" s="124">
        <f>CN_Summary_fuelprice!AD146*(1-CN_Summary_taxrate!AD146)</f>
        <v>0</v>
      </c>
      <c r="AE146" s="124">
        <f>CN_Summary_fuelprice!AE146*(1-CN_Summary_taxrate!AE146)</f>
        <v>0</v>
      </c>
      <c r="AF146" s="124">
        <f>CN_Summary_fuelprice!AF146*(1-CN_Summary_taxrate!AF146)</f>
        <v>0</v>
      </c>
      <c r="AG146" s="124">
        <f>CN_Summary_fuelprice!AG146*(1-CN_Summary_taxrate!AG146)</f>
        <v>0</v>
      </c>
      <c r="AH146" s="124">
        <f>CN_Summary_fuelprice!AH146*(1-CN_Summary_taxrate!AH146)</f>
        <v>0</v>
      </c>
      <c r="AI146" s="124">
        <f>CN_Summary_fuelprice!AI146*(1-CN_Summary_taxrate!AI146)</f>
        <v>0</v>
      </c>
      <c r="AJ146" s="124">
        <f>CN_Summary_fuelprice!AJ146*(1-CN_Summary_taxrate!AJ146)</f>
        <v>0</v>
      </c>
      <c r="AK146" s="124">
        <f>CN_Summary_fuelprice!AK146*(1-CN_Summary_taxrate!AK146)</f>
        <v>0</v>
      </c>
      <c r="AL146" s="124">
        <f>CN_Summary_fuelprice!AL146*(1-CN_Summary_taxrate!AL146)</f>
        <v>0</v>
      </c>
      <c r="AM146" s="124">
        <f>CN_Summary_fuelprice!AM146*(1-CN_Summary_taxrate!AM146)</f>
        <v>0</v>
      </c>
      <c r="AN146" s="124">
        <f>CN_Summary_fuelprice!AN146*(1-CN_Summary_taxrate!AN146)</f>
        <v>0</v>
      </c>
      <c r="AO146" s="124">
        <f>CN_Summary_fuelprice!AO146*(1-CN_Summary_taxrate!AO146)</f>
        <v>0</v>
      </c>
      <c r="AP146" s="124">
        <f>CN_Summary_fuelprice!AP146*(1-CN_Summary_taxrate!AP146)</f>
        <v>0</v>
      </c>
      <c r="AQ146" s="124">
        <f>CN_Summary_fuelprice!AQ146*(1-CN_Summary_taxrate!AQ146)</f>
        <v>0</v>
      </c>
      <c r="AR146" s="124">
        <f>CN_Summary_fuelprice!AR146*(1-CN_Summary_taxrate!AR146)</f>
        <v>0</v>
      </c>
      <c r="AS146" s="124">
        <f>CN_Summary_fuelprice!AS146*(1-CN_Summary_taxrate!AS146)</f>
        <v>0</v>
      </c>
      <c r="AT146" s="124">
        <f>CN_Summary_fuelprice!AT146*(1-CN_Summary_taxrate!AT146)</f>
        <v>0</v>
      </c>
      <c r="AU146" s="124">
        <f>CN_Summary_fuelprice!AU146*(1-CN_Summary_taxrate!AU146)</f>
        <v>0</v>
      </c>
    </row>
    <row r="147" spans="1:47" ht="18.75" customHeight="1">
      <c r="A147" s="101" t="s">
        <v>3692</v>
      </c>
      <c r="B147" s="124">
        <f>CN_Summary_fuelprice!B147*(1-CN_Summary_taxrate!B147)</f>
        <v>0</v>
      </c>
      <c r="C147" s="124">
        <f>CN_Summary_fuelprice!C147*(1-CN_Summary_taxrate!C147)</f>
        <v>0</v>
      </c>
      <c r="D147" s="124">
        <f>CN_Summary_fuelprice!D147*(1-CN_Summary_taxrate!D147)</f>
        <v>0</v>
      </c>
      <c r="E147" s="124">
        <f>CN_Summary_fuelprice!E147*(1-CN_Summary_taxrate!E147)</f>
        <v>0</v>
      </c>
      <c r="F147" s="124">
        <f>CN_Summary_fuelprice!F147*(1-CN_Summary_taxrate!F147)</f>
        <v>0</v>
      </c>
      <c r="G147" s="124">
        <f>CN_Summary_fuelprice!G147*(1-CN_Summary_taxrate!G147)</f>
        <v>0</v>
      </c>
      <c r="H147" s="124">
        <f>CN_Summary_fuelprice!H147*(1-CN_Summary_taxrate!H147)</f>
        <v>0</v>
      </c>
      <c r="I147" s="124">
        <f>CN_Summary_fuelprice!I147*(1-CN_Summary_taxrate!I147)</f>
        <v>0</v>
      </c>
      <c r="J147" s="124">
        <f>CN_Summary_fuelprice!J147*(1-CN_Summary_taxrate!J147)</f>
        <v>0</v>
      </c>
      <c r="K147" s="124">
        <f>CN_Summary_fuelprice!K147*(1-CN_Summary_taxrate!K147)</f>
        <v>0</v>
      </c>
      <c r="L147" s="124">
        <f>CN_Summary_fuelprice!L147*(1-CN_Summary_taxrate!L147)</f>
        <v>0</v>
      </c>
      <c r="M147" s="124">
        <f>CN_Summary_fuelprice!M147*(1-CN_Summary_taxrate!M147)</f>
        <v>0</v>
      </c>
      <c r="N147" s="124">
        <f>CN_Summary_fuelprice!N147*(1-CN_Summary_taxrate!N147)</f>
        <v>0</v>
      </c>
      <c r="O147" s="124">
        <f>CN_Summary_fuelprice!O147*(1-CN_Summary_taxrate!O147)</f>
        <v>0</v>
      </c>
      <c r="P147" s="124">
        <f>CN_Summary_fuelprice!P147*(1-CN_Summary_taxrate!P147)</f>
        <v>0</v>
      </c>
      <c r="Q147" s="124">
        <f>CN_Summary_fuelprice!Q147*(1-CN_Summary_taxrate!Q147)</f>
        <v>0</v>
      </c>
      <c r="R147" s="124">
        <f>CN_Summary_fuelprice!R147*(1-CN_Summary_taxrate!R147)</f>
        <v>0</v>
      </c>
      <c r="S147" s="124">
        <f>CN_Summary_fuelprice!S147*(1-CN_Summary_taxrate!S147)</f>
        <v>0</v>
      </c>
      <c r="T147" s="124">
        <f>CN_Summary_fuelprice!T147*(1-CN_Summary_taxrate!T147)</f>
        <v>0</v>
      </c>
      <c r="U147" s="124">
        <f>CN_Summary_fuelprice!U147*(1-CN_Summary_taxrate!U147)</f>
        <v>0</v>
      </c>
      <c r="V147" s="124">
        <f>CN_Summary_fuelprice!V147*(1-CN_Summary_taxrate!V147)</f>
        <v>0</v>
      </c>
      <c r="W147" s="124">
        <f>CN_Summary_fuelprice!W147*(1-CN_Summary_taxrate!W147)</f>
        <v>0</v>
      </c>
      <c r="X147" s="124">
        <f>CN_Summary_fuelprice!X147*(1-CN_Summary_taxrate!X147)</f>
        <v>0</v>
      </c>
      <c r="Y147" s="124">
        <f>CN_Summary_fuelprice!Y147*(1-CN_Summary_taxrate!Y147)</f>
        <v>0</v>
      </c>
      <c r="Z147" s="124">
        <f>CN_Summary_fuelprice!Z147*(1-CN_Summary_taxrate!Z147)</f>
        <v>0</v>
      </c>
      <c r="AA147" s="124">
        <f>CN_Summary_fuelprice!AA147*(1-CN_Summary_taxrate!AA147)</f>
        <v>0</v>
      </c>
      <c r="AB147" s="124">
        <f>CN_Summary_fuelprice!AB147*(1-CN_Summary_taxrate!AB147)</f>
        <v>0</v>
      </c>
      <c r="AC147" s="124">
        <f>CN_Summary_fuelprice!AC147*(1-CN_Summary_taxrate!AC147)</f>
        <v>0</v>
      </c>
      <c r="AD147" s="124">
        <f>CN_Summary_fuelprice!AD147*(1-CN_Summary_taxrate!AD147)</f>
        <v>0</v>
      </c>
      <c r="AE147" s="124">
        <f>CN_Summary_fuelprice!AE147*(1-CN_Summary_taxrate!AE147)</f>
        <v>0</v>
      </c>
      <c r="AF147" s="124">
        <f>CN_Summary_fuelprice!AF147*(1-CN_Summary_taxrate!AF147)</f>
        <v>0</v>
      </c>
      <c r="AG147" s="124">
        <f>CN_Summary_fuelprice!AG147*(1-CN_Summary_taxrate!AG147)</f>
        <v>0</v>
      </c>
      <c r="AH147" s="124">
        <f>CN_Summary_fuelprice!AH147*(1-CN_Summary_taxrate!AH147)</f>
        <v>0</v>
      </c>
      <c r="AI147" s="124">
        <f>CN_Summary_fuelprice!AI147*(1-CN_Summary_taxrate!AI147)</f>
        <v>0</v>
      </c>
      <c r="AJ147" s="124">
        <f>CN_Summary_fuelprice!AJ147*(1-CN_Summary_taxrate!AJ147)</f>
        <v>0</v>
      </c>
      <c r="AK147" s="124">
        <f>CN_Summary_fuelprice!AK147*(1-CN_Summary_taxrate!AK147)</f>
        <v>0</v>
      </c>
      <c r="AL147" s="124">
        <f>CN_Summary_fuelprice!AL147*(1-CN_Summary_taxrate!AL147)</f>
        <v>0</v>
      </c>
      <c r="AM147" s="124">
        <f>CN_Summary_fuelprice!AM147*(1-CN_Summary_taxrate!AM147)</f>
        <v>0</v>
      </c>
      <c r="AN147" s="124">
        <f>CN_Summary_fuelprice!AN147*(1-CN_Summary_taxrate!AN147)</f>
        <v>0</v>
      </c>
      <c r="AO147" s="124">
        <f>CN_Summary_fuelprice!AO147*(1-CN_Summary_taxrate!AO147)</f>
        <v>0</v>
      </c>
      <c r="AP147" s="124">
        <f>CN_Summary_fuelprice!AP147*(1-CN_Summary_taxrate!AP147)</f>
        <v>0</v>
      </c>
      <c r="AQ147" s="124">
        <f>CN_Summary_fuelprice!AQ147*(1-CN_Summary_taxrate!AQ147)</f>
        <v>0</v>
      </c>
      <c r="AR147" s="124">
        <f>CN_Summary_fuelprice!AR147*(1-CN_Summary_taxrate!AR147)</f>
        <v>0</v>
      </c>
      <c r="AS147" s="124">
        <f>CN_Summary_fuelprice!AS147*(1-CN_Summary_taxrate!AS147)</f>
        <v>0</v>
      </c>
      <c r="AT147" s="124">
        <f>CN_Summary_fuelprice!AT147*(1-CN_Summary_taxrate!AT147)</f>
        <v>0</v>
      </c>
      <c r="AU147" s="124">
        <f>CN_Summary_fuelprice!AU147*(1-CN_Summary_taxrate!AU147)</f>
        <v>0</v>
      </c>
    </row>
    <row r="148" spans="1:47" ht="18.75" customHeight="1">
      <c r="A148" s="101" t="s">
        <v>3693</v>
      </c>
      <c r="B148" s="124">
        <f>CN_Summary_fuelprice!B148*(1-CN_Summary_taxrate!B148)</f>
        <v>0</v>
      </c>
      <c r="C148" s="124">
        <f>CN_Summary_fuelprice!C148*(1-CN_Summary_taxrate!C148)</f>
        <v>0</v>
      </c>
      <c r="D148" s="124">
        <f>CN_Summary_fuelprice!D148*(1-CN_Summary_taxrate!D148)</f>
        <v>0</v>
      </c>
      <c r="E148" s="124">
        <f>CN_Summary_fuelprice!E148*(1-CN_Summary_taxrate!E148)</f>
        <v>0</v>
      </c>
      <c r="F148" s="124">
        <f>CN_Summary_fuelprice!F148*(1-CN_Summary_taxrate!F148)</f>
        <v>0</v>
      </c>
      <c r="G148" s="124">
        <f>CN_Summary_fuelprice!G148*(1-CN_Summary_taxrate!G148)</f>
        <v>0</v>
      </c>
      <c r="H148" s="124">
        <f>CN_Summary_fuelprice!H148*(1-CN_Summary_taxrate!H148)</f>
        <v>0</v>
      </c>
      <c r="I148" s="124">
        <f>CN_Summary_fuelprice!I148*(1-CN_Summary_taxrate!I148)</f>
        <v>0</v>
      </c>
      <c r="J148" s="124">
        <f>CN_Summary_fuelprice!J148*(1-CN_Summary_taxrate!J148)</f>
        <v>0</v>
      </c>
      <c r="K148" s="124">
        <f>CN_Summary_fuelprice!K148*(1-CN_Summary_taxrate!K148)</f>
        <v>0</v>
      </c>
      <c r="L148" s="124">
        <f>CN_Summary_fuelprice!L148*(1-CN_Summary_taxrate!L148)</f>
        <v>0</v>
      </c>
      <c r="M148" s="124">
        <f>CN_Summary_fuelprice!M148*(1-CN_Summary_taxrate!M148)</f>
        <v>0</v>
      </c>
      <c r="N148" s="124">
        <f>CN_Summary_fuelprice!N148*(1-CN_Summary_taxrate!N148)</f>
        <v>0</v>
      </c>
      <c r="O148" s="124">
        <f>CN_Summary_fuelprice!O148*(1-CN_Summary_taxrate!O148)</f>
        <v>0</v>
      </c>
      <c r="P148" s="124">
        <f>CN_Summary_fuelprice!P148*(1-CN_Summary_taxrate!P148)</f>
        <v>0</v>
      </c>
      <c r="Q148" s="124">
        <f>CN_Summary_fuelprice!Q148*(1-CN_Summary_taxrate!Q148)</f>
        <v>0</v>
      </c>
      <c r="R148" s="124">
        <f>CN_Summary_fuelprice!R148*(1-CN_Summary_taxrate!R148)</f>
        <v>0</v>
      </c>
      <c r="S148" s="124">
        <f>CN_Summary_fuelprice!S148*(1-CN_Summary_taxrate!S148)</f>
        <v>0</v>
      </c>
      <c r="T148" s="124">
        <f>CN_Summary_fuelprice!T148*(1-CN_Summary_taxrate!T148)</f>
        <v>0</v>
      </c>
      <c r="U148" s="124">
        <f>CN_Summary_fuelprice!U148*(1-CN_Summary_taxrate!U148)</f>
        <v>0</v>
      </c>
      <c r="V148" s="124">
        <f>CN_Summary_fuelprice!V148*(1-CN_Summary_taxrate!V148)</f>
        <v>0</v>
      </c>
      <c r="W148" s="124">
        <f>CN_Summary_fuelprice!W148*(1-CN_Summary_taxrate!W148)</f>
        <v>0</v>
      </c>
      <c r="X148" s="124">
        <f>CN_Summary_fuelprice!X148*(1-CN_Summary_taxrate!X148)</f>
        <v>0</v>
      </c>
      <c r="Y148" s="124">
        <f>CN_Summary_fuelprice!Y148*(1-CN_Summary_taxrate!Y148)</f>
        <v>0</v>
      </c>
      <c r="Z148" s="124">
        <f>CN_Summary_fuelprice!Z148*(1-CN_Summary_taxrate!Z148)</f>
        <v>0</v>
      </c>
      <c r="AA148" s="124">
        <f>CN_Summary_fuelprice!AA148*(1-CN_Summary_taxrate!AA148)</f>
        <v>0</v>
      </c>
      <c r="AB148" s="124">
        <f>CN_Summary_fuelprice!AB148*(1-CN_Summary_taxrate!AB148)</f>
        <v>0</v>
      </c>
      <c r="AC148" s="124">
        <f>CN_Summary_fuelprice!AC148*(1-CN_Summary_taxrate!AC148)</f>
        <v>0</v>
      </c>
      <c r="AD148" s="124">
        <f>CN_Summary_fuelprice!AD148*(1-CN_Summary_taxrate!AD148)</f>
        <v>0</v>
      </c>
      <c r="AE148" s="124">
        <f>CN_Summary_fuelprice!AE148*(1-CN_Summary_taxrate!AE148)</f>
        <v>0</v>
      </c>
      <c r="AF148" s="124">
        <f>CN_Summary_fuelprice!AF148*(1-CN_Summary_taxrate!AF148)</f>
        <v>0</v>
      </c>
      <c r="AG148" s="124">
        <f>CN_Summary_fuelprice!AG148*(1-CN_Summary_taxrate!AG148)</f>
        <v>0</v>
      </c>
      <c r="AH148" s="124">
        <f>CN_Summary_fuelprice!AH148*(1-CN_Summary_taxrate!AH148)</f>
        <v>0</v>
      </c>
      <c r="AI148" s="124">
        <f>CN_Summary_fuelprice!AI148*(1-CN_Summary_taxrate!AI148)</f>
        <v>0</v>
      </c>
      <c r="AJ148" s="124">
        <f>CN_Summary_fuelprice!AJ148*(1-CN_Summary_taxrate!AJ148)</f>
        <v>0</v>
      </c>
      <c r="AK148" s="124">
        <f>CN_Summary_fuelprice!AK148*(1-CN_Summary_taxrate!AK148)</f>
        <v>0</v>
      </c>
      <c r="AL148" s="124">
        <f>CN_Summary_fuelprice!AL148*(1-CN_Summary_taxrate!AL148)</f>
        <v>0</v>
      </c>
      <c r="AM148" s="124">
        <f>CN_Summary_fuelprice!AM148*(1-CN_Summary_taxrate!AM148)</f>
        <v>0</v>
      </c>
      <c r="AN148" s="124">
        <f>CN_Summary_fuelprice!AN148*(1-CN_Summary_taxrate!AN148)</f>
        <v>0</v>
      </c>
      <c r="AO148" s="124">
        <f>CN_Summary_fuelprice!AO148*(1-CN_Summary_taxrate!AO148)</f>
        <v>0</v>
      </c>
      <c r="AP148" s="124">
        <f>CN_Summary_fuelprice!AP148*(1-CN_Summary_taxrate!AP148)</f>
        <v>0</v>
      </c>
      <c r="AQ148" s="124">
        <f>CN_Summary_fuelprice!AQ148*(1-CN_Summary_taxrate!AQ148)</f>
        <v>0</v>
      </c>
      <c r="AR148" s="124">
        <f>CN_Summary_fuelprice!AR148*(1-CN_Summary_taxrate!AR148)</f>
        <v>0</v>
      </c>
      <c r="AS148" s="124">
        <f>CN_Summary_fuelprice!AS148*(1-CN_Summary_taxrate!AS148)</f>
        <v>0</v>
      </c>
      <c r="AT148" s="124">
        <f>CN_Summary_fuelprice!AT148*(1-CN_Summary_taxrate!AT148)</f>
        <v>0</v>
      </c>
      <c r="AU148" s="124">
        <f>CN_Summary_fuelprice!AU148*(1-CN_Summary_taxrate!AU148)</f>
        <v>0</v>
      </c>
    </row>
    <row r="149" spans="1:47" ht="18.75" customHeight="1">
      <c r="A149" s="101" t="s">
        <v>3694</v>
      </c>
      <c r="B149" s="124">
        <f>CN_Summary_fuelprice!B149*(1-CN_Summary_taxrate!B149)</f>
        <v>0</v>
      </c>
      <c r="C149" s="124">
        <f>CN_Summary_fuelprice!C149*(1-CN_Summary_taxrate!C149)</f>
        <v>0</v>
      </c>
      <c r="D149" s="124">
        <f>CN_Summary_fuelprice!D149*(1-CN_Summary_taxrate!D149)</f>
        <v>0</v>
      </c>
      <c r="E149" s="124">
        <f>CN_Summary_fuelprice!E149*(1-CN_Summary_taxrate!E149)</f>
        <v>0</v>
      </c>
      <c r="F149" s="124">
        <f>CN_Summary_fuelprice!F149*(1-CN_Summary_taxrate!F149)</f>
        <v>0</v>
      </c>
      <c r="G149" s="124">
        <f>CN_Summary_fuelprice!G149*(1-CN_Summary_taxrate!G149)</f>
        <v>0</v>
      </c>
      <c r="H149" s="124">
        <f>CN_Summary_fuelprice!H149*(1-CN_Summary_taxrate!H149)</f>
        <v>0</v>
      </c>
      <c r="I149" s="124">
        <f>CN_Summary_fuelprice!I149*(1-CN_Summary_taxrate!I149)</f>
        <v>0</v>
      </c>
      <c r="J149" s="124">
        <f>CN_Summary_fuelprice!J149*(1-CN_Summary_taxrate!J149)</f>
        <v>0</v>
      </c>
      <c r="K149" s="124">
        <f>CN_Summary_fuelprice!K149*(1-CN_Summary_taxrate!K149)</f>
        <v>0</v>
      </c>
      <c r="L149" s="124">
        <f>CN_Summary_fuelprice!L149*(1-CN_Summary_taxrate!L149)</f>
        <v>0</v>
      </c>
      <c r="M149" s="124">
        <f>CN_Summary_fuelprice!M149*(1-CN_Summary_taxrate!M149)</f>
        <v>0</v>
      </c>
      <c r="N149" s="124">
        <f>CN_Summary_fuelprice!N149*(1-CN_Summary_taxrate!N149)</f>
        <v>0</v>
      </c>
      <c r="O149" s="124">
        <f>CN_Summary_fuelprice!O149*(1-CN_Summary_taxrate!O149)</f>
        <v>0</v>
      </c>
      <c r="P149" s="124">
        <f>CN_Summary_fuelprice!P149*(1-CN_Summary_taxrate!P149)</f>
        <v>0</v>
      </c>
      <c r="Q149" s="124">
        <f>CN_Summary_fuelprice!Q149*(1-CN_Summary_taxrate!Q149)</f>
        <v>0</v>
      </c>
      <c r="R149" s="124">
        <f>CN_Summary_fuelprice!R149*(1-CN_Summary_taxrate!R149)</f>
        <v>0</v>
      </c>
      <c r="S149" s="124">
        <f>CN_Summary_fuelprice!S149*(1-CN_Summary_taxrate!S149)</f>
        <v>0</v>
      </c>
      <c r="T149" s="124">
        <f>CN_Summary_fuelprice!T149*(1-CN_Summary_taxrate!T149)</f>
        <v>0</v>
      </c>
      <c r="U149" s="124">
        <f>CN_Summary_fuelprice!U149*(1-CN_Summary_taxrate!U149)</f>
        <v>0</v>
      </c>
      <c r="V149" s="124">
        <f>CN_Summary_fuelprice!V149*(1-CN_Summary_taxrate!V149)</f>
        <v>0</v>
      </c>
      <c r="W149" s="124">
        <f>CN_Summary_fuelprice!W149*(1-CN_Summary_taxrate!W149)</f>
        <v>0</v>
      </c>
      <c r="X149" s="124">
        <f>CN_Summary_fuelprice!X149*(1-CN_Summary_taxrate!X149)</f>
        <v>0</v>
      </c>
      <c r="Y149" s="124">
        <f>CN_Summary_fuelprice!Y149*(1-CN_Summary_taxrate!Y149)</f>
        <v>0</v>
      </c>
      <c r="Z149" s="124">
        <f>CN_Summary_fuelprice!Z149*(1-CN_Summary_taxrate!Z149)</f>
        <v>0</v>
      </c>
      <c r="AA149" s="124">
        <f>CN_Summary_fuelprice!AA149*(1-CN_Summary_taxrate!AA149)</f>
        <v>0</v>
      </c>
      <c r="AB149" s="124">
        <f>CN_Summary_fuelprice!AB149*(1-CN_Summary_taxrate!AB149)</f>
        <v>0</v>
      </c>
      <c r="AC149" s="124">
        <f>CN_Summary_fuelprice!AC149*(1-CN_Summary_taxrate!AC149)</f>
        <v>0</v>
      </c>
      <c r="AD149" s="124">
        <f>CN_Summary_fuelprice!AD149*(1-CN_Summary_taxrate!AD149)</f>
        <v>0</v>
      </c>
      <c r="AE149" s="124">
        <f>CN_Summary_fuelprice!AE149*(1-CN_Summary_taxrate!AE149)</f>
        <v>0</v>
      </c>
      <c r="AF149" s="124">
        <f>CN_Summary_fuelprice!AF149*(1-CN_Summary_taxrate!AF149)</f>
        <v>0</v>
      </c>
      <c r="AG149" s="124">
        <f>CN_Summary_fuelprice!AG149*(1-CN_Summary_taxrate!AG149)</f>
        <v>0</v>
      </c>
      <c r="AH149" s="124">
        <f>CN_Summary_fuelprice!AH149*(1-CN_Summary_taxrate!AH149)</f>
        <v>0</v>
      </c>
      <c r="AI149" s="124">
        <f>CN_Summary_fuelprice!AI149*(1-CN_Summary_taxrate!AI149)</f>
        <v>0</v>
      </c>
      <c r="AJ149" s="124">
        <f>CN_Summary_fuelprice!AJ149*(1-CN_Summary_taxrate!AJ149)</f>
        <v>0</v>
      </c>
      <c r="AK149" s="124">
        <f>CN_Summary_fuelprice!AK149*(1-CN_Summary_taxrate!AK149)</f>
        <v>0</v>
      </c>
      <c r="AL149" s="124">
        <f>CN_Summary_fuelprice!AL149*(1-CN_Summary_taxrate!AL149)</f>
        <v>0</v>
      </c>
      <c r="AM149" s="124">
        <f>CN_Summary_fuelprice!AM149*(1-CN_Summary_taxrate!AM149)</f>
        <v>0</v>
      </c>
      <c r="AN149" s="124">
        <f>CN_Summary_fuelprice!AN149*(1-CN_Summary_taxrate!AN149)</f>
        <v>0</v>
      </c>
      <c r="AO149" s="124">
        <f>CN_Summary_fuelprice!AO149*(1-CN_Summary_taxrate!AO149)</f>
        <v>0</v>
      </c>
      <c r="AP149" s="124">
        <f>CN_Summary_fuelprice!AP149*(1-CN_Summary_taxrate!AP149)</f>
        <v>0</v>
      </c>
      <c r="AQ149" s="124">
        <f>CN_Summary_fuelprice!AQ149*(1-CN_Summary_taxrate!AQ149)</f>
        <v>0</v>
      </c>
      <c r="AR149" s="124">
        <f>CN_Summary_fuelprice!AR149*(1-CN_Summary_taxrate!AR149)</f>
        <v>0</v>
      </c>
      <c r="AS149" s="124">
        <f>CN_Summary_fuelprice!AS149*(1-CN_Summary_taxrate!AS149)</f>
        <v>0</v>
      </c>
      <c r="AT149" s="124">
        <f>CN_Summary_fuelprice!AT149*(1-CN_Summary_taxrate!AT149)</f>
        <v>0</v>
      </c>
      <c r="AU149" s="124">
        <f>CN_Summary_fuelprice!AU149*(1-CN_Summary_taxrate!AU149)</f>
        <v>0</v>
      </c>
    </row>
    <row r="150" spans="1:47" ht="18.75" customHeight="1">
      <c r="A150" s="101" t="s">
        <v>3695</v>
      </c>
      <c r="B150" s="124">
        <f>CN_Summary_fuelprice!B150*(1-CN_Summary_taxrate!B150)</f>
        <v>0</v>
      </c>
      <c r="C150" s="124">
        <f>CN_Summary_fuelprice!C150*(1-CN_Summary_taxrate!C150)</f>
        <v>0</v>
      </c>
      <c r="D150" s="124">
        <f>CN_Summary_fuelprice!D150*(1-CN_Summary_taxrate!D150)</f>
        <v>0</v>
      </c>
      <c r="E150" s="124">
        <f>CN_Summary_fuelprice!E150*(1-CN_Summary_taxrate!E150)</f>
        <v>0</v>
      </c>
      <c r="F150" s="124">
        <f>CN_Summary_fuelprice!F150*(1-CN_Summary_taxrate!F150)</f>
        <v>0</v>
      </c>
      <c r="G150" s="124">
        <f>CN_Summary_fuelprice!G150*(1-CN_Summary_taxrate!G150)</f>
        <v>0</v>
      </c>
      <c r="H150" s="124">
        <f>CN_Summary_fuelprice!H150*(1-CN_Summary_taxrate!H150)</f>
        <v>0</v>
      </c>
      <c r="I150" s="124">
        <f>CN_Summary_fuelprice!I150*(1-CN_Summary_taxrate!I150)</f>
        <v>0</v>
      </c>
      <c r="J150" s="124">
        <f>CN_Summary_fuelprice!J150*(1-CN_Summary_taxrate!J150)</f>
        <v>0</v>
      </c>
      <c r="K150" s="124">
        <f>CN_Summary_fuelprice!K150*(1-CN_Summary_taxrate!K150)</f>
        <v>0</v>
      </c>
      <c r="L150" s="124">
        <f>CN_Summary_fuelprice!L150*(1-CN_Summary_taxrate!L150)</f>
        <v>0</v>
      </c>
      <c r="M150" s="124">
        <f>CN_Summary_fuelprice!M150*(1-CN_Summary_taxrate!M150)</f>
        <v>0</v>
      </c>
      <c r="N150" s="124">
        <f>CN_Summary_fuelprice!N150*(1-CN_Summary_taxrate!N150)</f>
        <v>0</v>
      </c>
      <c r="O150" s="124">
        <f>CN_Summary_fuelprice!O150*(1-CN_Summary_taxrate!O150)</f>
        <v>0</v>
      </c>
      <c r="P150" s="124">
        <f>CN_Summary_fuelprice!P150*(1-CN_Summary_taxrate!P150)</f>
        <v>0</v>
      </c>
      <c r="Q150" s="124">
        <f>CN_Summary_fuelprice!Q150*(1-CN_Summary_taxrate!Q150)</f>
        <v>0</v>
      </c>
      <c r="R150" s="124">
        <f>CN_Summary_fuelprice!R150*(1-CN_Summary_taxrate!R150)</f>
        <v>0</v>
      </c>
      <c r="S150" s="124">
        <f>CN_Summary_fuelprice!S150*(1-CN_Summary_taxrate!S150)</f>
        <v>0</v>
      </c>
      <c r="T150" s="124">
        <f>CN_Summary_fuelprice!T150*(1-CN_Summary_taxrate!T150)</f>
        <v>0</v>
      </c>
      <c r="U150" s="124">
        <f>CN_Summary_fuelprice!U150*(1-CN_Summary_taxrate!U150)</f>
        <v>0</v>
      </c>
      <c r="V150" s="124">
        <f>CN_Summary_fuelprice!V150*(1-CN_Summary_taxrate!V150)</f>
        <v>0</v>
      </c>
      <c r="W150" s="124">
        <f>CN_Summary_fuelprice!W150*(1-CN_Summary_taxrate!W150)</f>
        <v>0</v>
      </c>
      <c r="X150" s="124">
        <f>CN_Summary_fuelprice!X150*(1-CN_Summary_taxrate!X150)</f>
        <v>0</v>
      </c>
      <c r="Y150" s="124">
        <f>CN_Summary_fuelprice!Y150*(1-CN_Summary_taxrate!Y150)</f>
        <v>0</v>
      </c>
      <c r="Z150" s="124">
        <f>CN_Summary_fuelprice!Z150*(1-CN_Summary_taxrate!Z150)</f>
        <v>0</v>
      </c>
      <c r="AA150" s="124">
        <f>CN_Summary_fuelprice!AA150*(1-CN_Summary_taxrate!AA150)</f>
        <v>0</v>
      </c>
      <c r="AB150" s="124">
        <f>CN_Summary_fuelprice!AB150*(1-CN_Summary_taxrate!AB150)</f>
        <v>0</v>
      </c>
      <c r="AC150" s="124">
        <f>CN_Summary_fuelprice!AC150*(1-CN_Summary_taxrate!AC150)</f>
        <v>0</v>
      </c>
      <c r="AD150" s="124">
        <f>CN_Summary_fuelprice!AD150*(1-CN_Summary_taxrate!AD150)</f>
        <v>0</v>
      </c>
      <c r="AE150" s="124">
        <f>CN_Summary_fuelprice!AE150*(1-CN_Summary_taxrate!AE150)</f>
        <v>0</v>
      </c>
      <c r="AF150" s="124">
        <f>CN_Summary_fuelprice!AF150*(1-CN_Summary_taxrate!AF150)</f>
        <v>0</v>
      </c>
      <c r="AG150" s="124">
        <f>CN_Summary_fuelprice!AG150*(1-CN_Summary_taxrate!AG150)</f>
        <v>0</v>
      </c>
      <c r="AH150" s="124">
        <f>CN_Summary_fuelprice!AH150*(1-CN_Summary_taxrate!AH150)</f>
        <v>0</v>
      </c>
      <c r="AI150" s="124">
        <f>CN_Summary_fuelprice!AI150*(1-CN_Summary_taxrate!AI150)</f>
        <v>0</v>
      </c>
      <c r="AJ150" s="124">
        <f>CN_Summary_fuelprice!AJ150*(1-CN_Summary_taxrate!AJ150)</f>
        <v>0</v>
      </c>
      <c r="AK150" s="124">
        <f>CN_Summary_fuelprice!AK150*(1-CN_Summary_taxrate!AK150)</f>
        <v>0</v>
      </c>
      <c r="AL150" s="124">
        <f>CN_Summary_fuelprice!AL150*(1-CN_Summary_taxrate!AL150)</f>
        <v>0</v>
      </c>
      <c r="AM150" s="124">
        <f>CN_Summary_fuelprice!AM150*(1-CN_Summary_taxrate!AM150)</f>
        <v>0</v>
      </c>
      <c r="AN150" s="124">
        <f>CN_Summary_fuelprice!AN150*(1-CN_Summary_taxrate!AN150)</f>
        <v>0</v>
      </c>
      <c r="AO150" s="124">
        <f>CN_Summary_fuelprice!AO150*(1-CN_Summary_taxrate!AO150)</f>
        <v>0</v>
      </c>
      <c r="AP150" s="124">
        <f>CN_Summary_fuelprice!AP150*(1-CN_Summary_taxrate!AP150)</f>
        <v>0</v>
      </c>
      <c r="AQ150" s="124">
        <f>CN_Summary_fuelprice!AQ150*(1-CN_Summary_taxrate!AQ150)</f>
        <v>0</v>
      </c>
      <c r="AR150" s="124">
        <f>CN_Summary_fuelprice!AR150*(1-CN_Summary_taxrate!AR150)</f>
        <v>0</v>
      </c>
      <c r="AS150" s="124">
        <f>CN_Summary_fuelprice!AS150*(1-CN_Summary_taxrate!AS150)</f>
        <v>0</v>
      </c>
      <c r="AT150" s="124">
        <f>CN_Summary_fuelprice!AT150*(1-CN_Summary_taxrate!AT150)</f>
        <v>0</v>
      </c>
      <c r="AU150" s="124">
        <f>CN_Summary_fuelprice!AU150*(1-CN_Summary_taxrate!AU150)</f>
        <v>0</v>
      </c>
    </row>
    <row r="151" spans="1:47" ht="18.75" customHeight="1">
      <c r="A151" s="101" t="s">
        <v>3675</v>
      </c>
      <c r="B151" s="124">
        <f>CN_Summary_fuelprice!B151*(1-CN_Summary_taxrate!B151)</f>
        <v>0</v>
      </c>
      <c r="C151" s="124">
        <f>CN_Summary_fuelprice!C151*(1-CN_Summary_taxrate!C151)</f>
        <v>0</v>
      </c>
      <c r="D151" s="124">
        <f>CN_Summary_fuelprice!D151*(1-CN_Summary_taxrate!D151)</f>
        <v>0</v>
      </c>
      <c r="E151" s="124">
        <f>CN_Summary_fuelprice!E151*(1-CN_Summary_taxrate!E151)</f>
        <v>0</v>
      </c>
      <c r="F151" s="124">
        <f>CN_Summary_fuelprice!F151*(1-CN_Summary_taxrate!F151)</f>
        <v>0</v>
      </c>
      <c r="G151" s="124">
        <f>CN_Summary_fuelprice!G151*(1-CN_Summary_taxrate!G151)</f>
        <v>0</v>
      </c>
      <c r="H151" s="124">
        <f>CN_Summary_fuelprice!H151*(1-CN_Summary_taxrate!H151)</f>
        <v>0</v>
      </c>
      <c r="I151" s="124">
        <f>CN_Summary_fuelprice!I151*(1-CN_Summary_taxrate!I151)</f>
        <v>0</v>
      </c>
      <c r="J151" s="124">
        <f>CN_Summary_fuelprice!J151*(1-CN_Summary_taxrate!J151)</f>
        <v>0</v>
      </c>
      <c r="K151" s="124">
        <f>CN_Summary_fuelprice!K151*(1-CN_Summary_taxrate!K151)</f>
        <v>0</v>
      </c>
      <c r="L151" s="124">
        <f>CN_Summary_fuelprice!L151*(1-CN_Summary_taxrate!L151)</f>
        <v>0</v>
      </c>
      <c r="M151" s="124">
        <f>CN_Summary_fuelprice!M151*(1-CN_Summary_taxrate!M151)</f>
        <v>0</v>
      </c>
      <c r="N151" s="124">
        <f>CN_Summary_fuelprice!N151*(1-CN_Summary_taxrate!N151)</f>
        <v>0</v>
      </c>
      <c r="O151" s="124">
        <f>CN_Summary_fuelprice!O151*(1-CN_Summary_taxrate!O151)</f>
        <v>0</v>
      </c>
      <c r="P151" s="124">
        <f>CN_Summary_fuelprice!P151*(1-CN_Summary_taxrate!P151)</f>
        <v>0</v>
      </c>
      <c r="Q151" s="124">
        <f>CN_Summary_fuelprice!Q151*(1-CN_Summary_taxrate!Q151)</f>
        <v>0</v>
      </c>
      <c r="R151" s="124">
        <f>CN_Summary_fuelprice!R151*(1-CN_Summary_taxrate!R151)</f>
        <v>0</v>
      </c>
      <c r="S151" s="124">
        <f>CN_Summary_fuelprice!S151*(1-CN_Summary_taxrate!S151)</f>
        <v>0</v>
      </c>
      <c r="T151" s="124">
        <f>CN_Summary_fuelprice!T151*(1-CN_Summary_taxrate!T151)</f>
        <v>0</v>
      </c>
      <c r="U151" s="124">
        <f>CN_Summary_fuelprice!U151*(1-CN_Summary_taxrate!U151)</f>
        <v>0</v>
      </c>
      <c r="V151" s="124">
        <f>CN_Summary_fuelprice!V151*(1-CN_Summary_taxrate!V151)</f>
        <v>0</v>
      </c>
      <c r="W151" s="124">
        <f>CN_Summary_fuelprice!W151*(1-CN_Summary_taxrate!W151)</f>
        <v>0</v>
      </c>
      <c r="X151" s="124">
        <f>CN_Summary_fuelprice!X151*(1-CN_Summary_taxrate!X151)</f>
        <v>0</v>
      </c>
      <c r="Y151" s="124">
        <f>CN_Summary_fuelprice!Y151*(1-CN_Summary_taxrate!Y151)</f>
        <v>0</v>
      </c>
      <c r="Z151" s="124">
        <f>CN_Summary_fuelprice!Z151*(1-CN_Summary_taxrate!Z151)</f>
        <v>0</v>
      </c>
      <c r="AA151" s="124">
        <f>CN_Summary_fuelprice!AA151*(1-CN_Summary_taxrate!AA151)</f>
        <v>0</v>
      </c>
      <c r="AB151" s="124">
        <f>CN_Summary_fuelprice!AB151*(1-CN_Summary_taxrate!AB151)</f>
        <v>0</v>
      </c>
      <c r="AC151" s="124">
        <f>CN_Summary_fuelprice!AC151*(1-CN_Summary_taxrate!AC151)</f>
        <v>0</v>
      </c>
      <c r="AD151" s="124">
        <f>CN_Summary_fuelprice!AD151*(1-CN_Summary_taxrate!AD151)</f>
        <v>0</v>
      </c>
      <c r="AE151" s="124">
        <f>CN_Summary_fuelprice!AE151*(1-CN_Summary_taxrate!AE151)</f>
        <v>0</v>
      </c>
      <c r="AF151" s="124">
        <f>CN_Summary_fuelprice!AF151*(1-CN_Summary_taxrate!AF151)</f>
        <v>0</v>
      </c>
      <c r="AG151" s="124">
        <f>CN_Summary_fuelprice!AG151*(1-CN_Summary_taxrate!AG151)</f>
        <v>0</v>
      </c>
      <c r="AH151" s="124">
        <f>CN_Summary_fuelprice!AH151*(1-CN_Summary_taxrate!AH151)</f>
        <v>0</v>
      </c>
      <c r="AI151" s="124">
        <f>CN_Summary_fuelprice!AI151*(1-CN_Summary_taxrate!AI151)</f>
        <v>0</v>
      </c>
      <c r="AJ151" s="124">
        <f>CN_Summary_fuelprice!AJ151*(1-CN_Summary_taxrate!AJ151)</f>
        <v>0</v>
      </c>
      <c r="AK151" s="124">
        <f>CN_Summary_fuelprice!AK151*(1-CN_Summary_taxrate!AK151)</f>
        <v>0</v>
      </c>
      <c r="AL151" s="124">
        <f>CN_Summary_fuelprice!AL151*(1-CN_Summary_taxrate!AL151)</f>
        <v>0</v>
      </c>
      <c r="AM151" s="124">
        <f>CN_Summary_fuelprice!AM151*(1-CN_Summary_taxrate!AM151)</f>
        <v>0</v>
      </c>
      <c r="AN151" s="124">
        <f>CN_Summary_fuelprice!AN151*(1-CN_Summary_taxrate!AN151)</f>
        <v>0</v>
      </c>
      <c r="AO151" s="124">
        <f>CN_Summary_fuelprice!AO151*(1-CN_Summary_taxrate!AO151)</f>
        <v>0</v>
      </c>
      <c r="AP151" s="124">
        <f>CN_Summary_fuelprice!AP151*(1-CN_Summary_taxrate!AP151)</f>
        <v>0</v>
      </c>
      <c r="AQ151" s="124">
        <f>CN_Summary_fuelprice!AQ151*(1-CN_Summary_taxrate!AQ151)</f>
        <v>0</v>
      </c>
      <c r="AR151" s="124">
        <f>CN_Summary_fuelprice!AR151*(1-CN_Summary_taxrate!AR151)</f>
        <v>0</v>
      </c>
      <c r="AS151" s="124">
        <f>CN_Summary_fuelprice!AS151*(1-CN_Summary_taxrate!AS151)</f>
        <v>0</v>
      </c>
      <c r="AT151" s="124">
        <f>CN_Summary_fuelprice!AT151*(1-CN_Summary_taxrate!AT151)</f>
        <v>0</v>
      </c>
      <c r="AU151" s="124">
        <f>CN_Summary_fuelprice!AU151*(1-CN_Summary_taxrate!AU151)</f>
        <v>0</v>
      </c>
    </row>
    <row r="152" spans="1:47" s="103" customFormat="1" ht="18.75" customHeight="1">
      <c r="A152" s="102" t="s">
        <v>3696</v>
      </c>
      <c r="B152" s="102"/>
      <c r="C152" s="102"/>
      <c r="D152" s="102"/>
      <c r="E152" s="102"/>
      <c r="F152" s="102"/>
      <c r="I152" s="102"/>
      <c r="L152" s="102"/>
      <c r="O152" s="102"/>
      <c r="R152" s="102"/>
      <c r="U152" s="102"/>
      <c r="X152" s="102"/>
      <c r="AA152" s="102"/>
      <c r="AD152" s="102"/>
      <c r="AG152" s="102"/>
      <c r="AJ152" s="102"/>
      <c r="AM152" s="102"/>
      <c r="AP152" s="102"/>
      <c r="AS152" s="102"/>
    </row>
    <row r="153" spans="1:47" ht="18.75" customHeight="1">
      <c r="A153" s="105" t="s">
        <v>3697</v>
      </c>
      <c r="B153" s="101">
        <v>2015</v>
      </c>
      <c r="C153" s="101">
        <v>2016</v>
      </c>
      <c r="D153" s="101">
        <v>2017</v>
      </c>
      <c r="E153" s="101">
        <v>2018</v>
      </c>
      <c r="F153" s="101">
        <v>2019</v>
      </c>
      <c r="G153" s="101">
        <v>2020</v>
      </c>
      <c r="H153" s="101">
        <v>2021</v>
      </c>
      <c r="I153" s="101">
        <v>2022</v>
      </c>
      <c r="J153" s="101">
        <v>2023</v>
      </c>
      <c r="K153" s="101">
        <v>2024</v>
      </c>
      <c r="L153" s="101">
        <v>2025</v>
      </c>
      <c r="M153" s="101">
        <v>2026</v>
      </c>
      <c r="N153" s="101">
        <v>2027</v>
      </c>
      <c r="O153" s="101">
        <v>2028</v>
      </c>
      <c r="P153" s="101">
        <v>2029</v>
      </c>
      <c r="Q153" s="101">
        <v>2030</v>
      </c>
      <c r="R153" s="101">
        <v>2031</v>
      </c>
      <c r="S153" s="101">
        <v>2032</v>
      </c>
      <c r="T153" s="101">
        <v>2033</v>
      </c>
      <c r="U153" s="101">
        <v>2034</v>
      </c>
      <c r="V153" s="101">
        <v>2035</v>
      </c>
      <c r="W153" s="101">
        <v>2036</v>
      </c>
      <c r="X153" s="101">
        <v>2037</v>
      </c>
      <c r="Y153" s="101">
        <v>2038</v>
      </c>
      <c r="Z153" s="101">
        <v>2039</v>
      </c>
      <c r="AA153" s="101">
        <v>2040</v>
      </c>
      <c r="AB153" s="101">
        <v>2041</v>
      </c>
      <c r="AC153" s="101">
        <v>2042</v>
      </c>
      <c r="AD153" s="101">
        <v>2043</v>
      </c>
      <c r="AE153" s="101">
        <v>2044</v>
      </c>
      <c r="AF153" s="101">
        <v>2045</v>
      </c>
      <c r="AG153" s="101">
        <v>2046</v>
      </c>
      <c r="AH153" s="101">
        <v>2047</v>
      </c>
      <c r="AI153" s="101">
        <v>2048</v>
      </c>
      <c r="AJ153" s="101">
        <v>2049</v>
      </c>
      <c r="AK153" s="101">
        <v>2050</v>
      </c>
      <c r="AL153" s="101">
        <v>2051</v>
      </c>
      <c r="AM153" s="101">
        <v>2052</v>
      </c>
      <c r="AN153" s="101">
        <v>2053</v>
      </c>
      <c r="AO153" s="101">
        <v>2054</v>
      </c>
      <c r="AP153" s="101">
        <v>2055</v>
      </c>
      <c r="AQ153" s="101">
        <v>2056</v>
      </c>
      <c r="AR153" s="101">
        <v>2057</v>
      </c>
      <c r="AS153" s="101">
        <v>2058</v>
      </c>
      <c r="AT153" s="101">
        <v>2059</v>
      </c>
      <c r="AU153" s="101">
        <v>2060</v>
      </c>
    </row>
    <row r="154" spans="1:47" ht="18.75" customHeight="1">
      <c r="A154" s="101" t="s">
        <v>3668</v>
      </c>
      <c r="B154" s="124">
        <f>CN_Summary_fuelprice!B154*(1-CN_Summary_taxrate!B154)</f>
        <v>0</v>
      </c>
      <c r="C154" s="124">
        <f>CN_Summary_fuelprice!C154*(1-CN_Summary_taxrate!C154)</f>
        <v>0</v>
      </c>
      <c r="D154" s="124">
        <f>CN_Summary_fuelprice!D154*(1-CN_Summary_taxrate!D154)</f>
        <v>0</v>
      </c>
      <c r="E154" s="124">
        <f>CN_Summary_fuelprice!E154*(1-CN_Summary_taxrate!E154)</f>
        <v>0</v>
      </c>
      <c r="F154" s="124">
        <f>CN_Summary_fuelprice!F154*(1-CN_Summary_taxrate!F154)</f>
        <v>0</v>
      </c>
      <c r="G154" s="124">
        <f>CN_Summary_fuelprice!G154*(1-CN_Summary_taxrate!G154)</f>
        <v>4.1892025573563732E-5</v>
      </c>
      <c r="H154" s="124">
        <f>CN_Summary_fuelprice!H154*(1-CN_Summary_taxrate!H154)</f>
        <v>3.9888796235994573E-5</v>
      </c>
      <c r="I154" s="124">
        <f>CN_Summary_fuelprice!I154*(1-CN_Summary_taxrate!I154)</f>
        <v>3.798135906230278E-5</v>
      </c>
      <c r="J154" s="124">
        <f>CN_Summary_fuelprice!J154*(1-CN_Summary_taxrate!J154)</f>
        <v>3.616513337942801E-5</v>
      </c>
      <c r="K154" s="124">
        <f>CN_Summary_fuelprice!K154*(1-CN_Summary_taxrate!K154)</f>
        <v>3.4435757556920858E-5</v>
      </c>
      <c r="L154" s="124">
        <f>CN_Summary_fuelprice!L154*(1-CN_Summary_taxrate!L154)</f>
        <v>3.2789078532572732E-5</v>
      </c>
      <c r="M154" s="124">
        <f>CN_Summary_fuelprice!M154*(1-CN_Summary_taxrate!M154)</f>
        <v>3.1221141838918104E-5</v>
      </c>
      <c r="N154" s="124">
        <f>CN_Summary_fuelprice!N154*(1-CN_Summary_taxrate!N154)</f>
        <v>2.9728182106658292E-5</v>
      </c>
      <c r="O154" s="124">
        <f>CN_Summary_fuelprice!O154*(1-CN_Summary_taxrate!O154)</f>
        <v>2.830661402220077E-5</v>
      </c>
      <c r="P154" s="124">
        <f>CN_Summary_fuelprice!P154*(1-CN_Summary_taxrate!P154)</f>
        <v>2.695302371759867E-5</v>
      </c>
      <c r="Q154" s="124">
        <f>CN_Summary_fuelprice!Q154*(1-CN_Summary_taxrate!Q154)</f>
        <v>2.5664160572213695E-5</v>
      </c>
      <c r="R154" s="124">
        <f>CN_Summary_fuelprice!R154*(1-CN_Summary_taxrate!R154)</f>
        <v>2.4436929406414257E-5</v>
      </c>
      <c r="S154" s="124">
        <f>CN_Summary_fuelprice!S154*(1-CN_Summary_taxrate!S154)</f>
        <v>2.3268383048562143E-5</v>
      </c>
      <c r="T154" s="124">
        <f>CN_Summary_fuelprice!T154*(1-CN_Summary_taxrate!T154)</f>
        <v>2.2155715257437446E-5</v>
      </c>
      <c r="U154" s="124">
        <f>CN_Summary_fuelprice!U154*(1-CN_Summary_taxrate!U154)</f>
        <v>2.1096253983105187E-5</v>
      </c>
      <c r="V154" s="124">
        <f>CN_Summary_fuelprice!V154*(1-CN_Summary_taxrate!V154)</f>
        <v>2.0087454950039677E-5</v>
      </c>
      <c r="W154" s="124">
        <f>CN_Summary_fuelprice!W154*(1-CN_Summary_taxrate!W154)</f>
        <v>1.9126895547096606E-5</v>
      </c>
      <c r="X154" s="124">
        <f>CN_Summary_fuelprice!X154*(1-CN_Summary_taxrate!X154)</f>
        <v>1.8212269009659747E-5</v>
      </c>
      <c r="Y154" s="124">
        <f>CN_Summary_fuelprice!Y154*(1-CN_Summary_taxrate!Y154)</f>
        <v>1.734137887999089E-5</v>
      </c>
      <c r="Z154" s="124">
        <f>CN_Summary_fuelprice!Z154*(1-CN_Summary_taxrate!Z154)</f>
        <v>1.6512133732479518E-5</v>
      </c>
      <c r="AA154" s="124">
        <f>CN_Summary_fuelprice!AA154*(1-CN_Summary_taxrate!AA154)</f>
        <v>1.5722542151125137E-5</v>
      </c>
      <c r="AB154" s="124">
        <f>CN_Summary_fuelprice!AB154*(1-CN_Summary_taxrate!AB154)</f>
        <v>1.4970707947190695E-5</v>
      </c>
      <c r="AC154" s="124">
        <f>CN_Summary_fuelprice!AC154*(1-CN_Summary_taxrate!AC154)</f>
        <v>1.4254825605542415E-5</v>
      </c>
      <c r="AD154" s="124">
        <f>CN_Summary_fuelprice!AD154*(1-CN_Summary_taxrate!AD154)</f>
        <v>1.3573175948740553E-5</v>
      </c>
      <c r="AE154" s="124">
        <f>CN_Summary_fuelprice!AE154*(1-CN_Summary_taxrate!AE154)</f>
        <v>1.2924122008468353E-5</v>
      </c>
      <c r="AF154" s="124">
        <f>CN_Summary_fuelprice!AF154*(1-CN_Summary_taxrate!AF154)</f>
        <v>1.2306105094384708E-5</v>
      </c>
      <c r="AG154" s="124">
        <f>CN_Summary_fuelprice!AG154*(1-CN_Summary_taxrate!AG154)</f>
        <v>1.1717641050959757E-5</v>
      </c>
      <c r="AH154" s="124">
        <f>CN_Summary_fuelprice!AH154*(1-CN_Summary_taxrate!AH154)</f>
        <v>1.1157316693304441E-5</v>
      </c>
      <c r="AI154" s="124">
        <f>CN_Summary_fuelprice!AI154*(1-CN_Summary_taxrate!AI154)</f>
        <v>1.0623786413434603E-5</v>
      </c>
      <c r="AJ154" s="124">
        <f>CN_Summary_fuelprice!AJ154*(1-CN_Summary_taxrate!AJ154)</f>
        <v>1.0115768948819788E-5</v>
      </c>
      <c r="AK154" s="124">
        <f>CN_Summary_fuelprice!AK154*(1-CN_Summary_taxrate!AK154)</f>
        <v>9.6320443054562835E-6</v>
      </c>
      <c r="AL154" s="124">
        <f>CN_Summary_fuelprice!AL154*(1-CN_Summary_taxrate!AL154)</f>
        <v>9.1714508280754132E-6</v>
      </c>
      <c r="AM154" s="124">
        <f>CN_Summary_fuelprice!AM154*(1-CN_Summary_taxrate!AM154)</f>
        <v>8.7328824104511359E-6</v>
      </c>
      <c r="AN154" s="124">
        <f>CN_Summary_fuelprice!AN154*(1-CN_Summary_taxrate!AN154)</f>
        <v>8.3152858391075671E-6</v>
      </c>
      <c r="AO154" s="124">
        <f>CN_Summary_fuelprice!AO154*(1-CN_Summary_taxrate!AO154)</f>
        <v>7.9176582640474227E-6</v>
      </c>
      <c r="AP154" s="124">
        <f>CN_Summary_fuelprice!AP154*(1-CN_Summary_taxrate!AP154)</f>
        <v>7.5390447904273766E-6</v>
      </c>
      <c r="AQ154" s="124">
        <f>CN_Summary_fuelprice!AQ154*(1-CN_Summary_taxrate!AQ154)</f>
        <v>7.1785361853967674E-6</v>
      </c>
      <c r="AR154" s="124">
        <f>CN_Summary_fuelprice!AR154*(1-CN_Summary_taxrate!AR154)</f>
        <v>6.8352666945926894E-6</v>
      </c>
      <c r="AS154" s="124">
        <f>CN_Summary_fuelprice!AS154*(1-CN_Summary_taxrate!AS154)</f>
        <v>6.5084119630478333E-6</v>
      </c>
      <c r="AT154" s="124">
        <f>CN_Summary_fuelprice!AT154*(1-CN_Summary_taxrate!AT154)</f>
        <v>6.1971870555181486E-6</v>
      </c>
      <c r="AU154" s="124">
        <f>CN_Summary_fuelprice!AU154*(1-CN_Summary_taxrate!AU154)</f>
        <v>5.9008445714762226E-6</v>
      </c>
    </row>
    <row r="155" spans="1:47" ht="18.75" customHeight="1">
      <c r="A155" s="101" t="s">
        <v>3669</v>
      </c>
      <c r="B155" s="124">
        <f>CN_Summary_fuelprice!B155*(1-CN_Summary_taxrate!B155)</f>
        <v>0</v>
      </c>
      <c r="C155" s="124">
        <f>CN_Summary_fuelprice!C155*(1-CN_Summary_taxrate!C155)</f>
        <v>0</v>
      </c>
      <c r="D155" s="124">
        <f>CN_Summary_fuelprice!D155*(1-CN_Summary_taxrate!D155)</f>
        <v>0</v>
      </c>
      <c r="E155" s="124">
        <f>CN_Summary_fuelprice!E155*(1-CN_Summary_taxrate!E155)</f>
        <v>0</v>
      </c>
      <c r="F155" s="124">
        <f>CN_Summary_fuelprice!F155*(1-CN_Summary_taxrate!F155)</f>
        <v>0</v>
      </c>
      <c r="G155" s="124">
        <f>CN_Summary_fuelprice!G155*(1-CN_Summary_taxrate!G155)</f>
        <v>0</v>
      </c>
      <c r="H155" s="124">
        <f>CN_Summary_fuelprice!H155*(1-CN_Summary_taxrate!H155)</f>
        <v>0</v>
      </c>
      <c r="I155" s="124">
        <f>CN_Summary_fuelprice!I155*(1-CN_Summary_taxrate!I155)</f>
        <v>0</v>
      </c>
      <c r="J155" s="124">
        <f>CN_Summary_fuelprice!J155*(1-CN_Summary_taxrate!J155)</f>
        <v>0</v>
      </c>
      <c r="K155" s="124">
        <f>CN_Summary_fuelprice!K155*(1-CN_Summary_taxrate!K155)</f>
        <v>0</v>
      </c>
      <c r="L155" s="124">
        <f>CN_Summary_fuelprice!L155*(1-CN_Summary_taxrate!L155)</f>
        <v>0</v>
      </c>
      <c r="M155" s="124">
        <f>CN_Summary_fuelprice!M155*(1-CN_Summary_taxrate!M155)</f>
        <v>0</v>
      </c>
      <c r="N155" s="124">
        <f>CN_Summary_fuelprice!N155*(1-CN_Summary_taxrate!N155)</f>
        <v>0</v>
      </c>
      <c r="O155" s="124">
        <f>CN_Summary_fuelprice!O155*(1-CN_Summary_taxrate!O155)</f>
        <v>0</v>
      </c>
      <c r="P155" s="124">
        <f>CN_Summary_fuelprice!P155*(1-CN_Summary_taxrate!P155)</f>
        <v>0</v>
      </c>
      <c r="Q155" s="124">
        <f>CN_Summary_fuelprice!Q155*(1-CN_Summary_taxrate!Q155)</f>
        <v>0</v>
      </c>
      <c r="R155" s="124">
        <f>CN_Summary_fuelprice!R155*(1-CN_Summary_taxrate!R155)</f>
        <v>0</v>
      </c>
      <c r="S155" s="124">
        <f>CN_Summary_fuelprice!S155*(1-CN_Summary_taxrate!S155)</f>
        <v>0</v>
      </c>
      <c r="T155" s="124">
        <f>CN_Summary_fuelprice!T155*(1-CN_Summary_taxrate!T155)</f>
        <v>0</v>
      </c>
      <c r="U155" s="124">
        <f>CN_Summary_fuelprice!U155*(1-CN_Summary_taxrate!U155)</f>
        <v>0</v>
      </c>
      <c r="V155" s="124">
        <f>CN_Summary_fuelprice!V155*(1-CN_Summary_taxrate!V155)</f>
        <v>0</v>
      </c>
      <c r="W155" s="124">
        <f>CN_Summary_fuelprice!W155*(1-CN_Summary_taxrate!W155)</f>
        <v>0</v>
      </c>
      <c r="X155" s="124">
        <f>CN_Summary_fuelprice!X155*(1-CN_Summary_taxrate!X155)</f>
        <v>0</v>
      </c>
      <c r="Y155" s="124">
        <f>CN_Summary_fuelprice!Y155*(1-CN_Summary_taxrate!Y155)</f>
        <v>0</v>
      </c>
      <c r="Z155" s="124">
        <f>CN_Summary_fuelprice!Z155*(1-CN_Summary_taxrate!Z155)</f>
        <v>0</v>
      </c>
      <c r="AA155" s="124">
        <f>CN_Summary_fuelprice!AA155*(1-CN_Summary_taxrate!AA155)</f>
        <v>0</v>
      </c>
      <c r="AB155" s="124">
        <f>CN_Summary_fuelprice!AB155*(1-CN_Summary_taxrate!AB155)</f>
        <v>0</v>
      </c>
      <c r="AC155" s="124">
        <f>CN_Summary_fuelprice!AC155*(1-CN_Summary_taxrate!AC155)</f>
        <v>0</v>
      </c>
      <c r="AD155" s="124">
        <f>CN_Summary_fuelprice!AD155*(1-CN_Summary_taxrate!AD155)</f>
        <v>0</v>
      </c>
      <c r="AE155" s="124">
        <f>CN_Summary_fuelprice!AE155*(1-CN_Summary_taxrate!AE155)</f>
        <v>0</v>
      </c>
      <c r="AF155" s="124">
        <f>CN_Summary_fuelprice!AF155*(1-CN_Summary_taxrate!AF155)</f>
        <v>0</v>
      </c>
      <c r="AG155" s="124">
        <f>CN_Summary_fuelprice!AG155*(1-CN_Summary_taxrate!AG155)</f>
        <v>0</v>
      </c>
      <c r="AH155" s="124">
        <f>CN_Summary_fuelprice!AH155*(1-CN_Summary_taxrate!AH155)</f>
        <v>0</v>
      </c>
      <c r="AI155" s="124">
        <f>CN_Summary_fuelprice!AI155*(1-CN_Summary_taxrate!AI155)</f>
        <v>0</v>
      </c>
      <c r="AJ155" s="124">
        <f>CN_Summary_fuelprice!AJ155*(1-CN_Summary_taxrate!AJ155)</f>
        <v>0</v>
      </c>
      <c r="AK155" s="124">
        <f>CN_Summary_fuelprice!AK155*(1-CN_Summary_taxrate!AK155)</f>
        <v>0</v>
      </c>
      <c r="AL155" s="124">
        <f>CN_Summary_fuelprice!AL155*(1-CN_Summary_taxrate!AL155)</f>
        <v>0</v>
      </c>
      <c r="AM155" s="124">
        <f>CN_Summary_fuelprice!AM155*(1-CN_Summary_taxrate!AM155)</f>
        <v>0</v>
      </c>
      <c r="AN155" s="124">
        <f>CN_Summary_fuelprice!AN155*(1-CN_Summary_taxrate!AN155)</f>
        <v>0</v>
      </c>
      <c r="AO155" s="124">
        <f>CN_Summary_fuelprice!AO155*(1-CN_Summary_taxrate!AO155)</f>
        <v>0</v>
      </c>
      <c r="AP155" s="124">
        <f>CN_Summary_fuelprice!AP155*(1-CN_Summary_taxrate!AP155)</f>
        <v>0</v>
      </c>
      <c r="AQ155" s="124">
        <f>CN_Summary_fuelprice!AQ155*(1-CN_Summary_taxrate!AQ155)</f>
        <v>0</v>
      </c>
      <c r="AR155" s="124">
        <f>CN_Summary_fuelprice!AR155*(1-CN_Summary_taxrate!AR155)</f>
        <v>0</v>
      </c>
      <c r="AS155" s="124">
        <f>CN_Summary_fuelprice!AS155*(1-CN_Summary_taxrate!AS155)</f>
        <v>0</v>
      </c>
      <c r="AT155" s="124">
        <f>CN_Summary_fuelprice!AT155*(1-CN_Summary_taxrate!AT155)</f>
        <v>0</v>
      </c>
      <c r="AU155" s="124">
        <f>CN_Summary_fuelprice!AU155*(1-CN_Summary_taxrate!AU155)</f>
        <v>0</v>
      </c>
    </row>
    <row r="156" spans="1:47" ht="18.75" customHeight="1">
      <c r="A156" s="101" t="s">
        <v>3670</v>
      </c>
      <c r="B156" s="124">
        <f>CN_Summary_fuelprice!B156*(1-CN_Summary_taxrate!B156)</f>
        <v>0</v>
      </c>
      <c r="C156" s="124">
        <f>CN_Summary_fuelprice!C156*(1-CN_Summary_taxrate!C156)</f>
        <v>0</v>
      </c>
      <c r="D156" s="124">
        <f>CN_Summary_fuelprice!D156*(1-CN_Summary_taxrate!D156)</f>
        <v>0</v>
      </c>
      <c r="E156" s="124">
        <f>CN_Summary_fuelprice!E156*(1-CN_Summary_taxrate!E156)</f>
        <v>0</v>
      </c>
      <c r="F156" s="124">
        <f>CN_Summary_fuelprice!F156*(1-CN_Summary_taxrate!F156)</f>
        <v>0</v>
      </c>
      <c r="G156" s="124">
        <f>CN_Summary_fuelprice!G156*(1-CN_Summary_taxrate!G156)</f>
        <v>4.1892025573563732E-5</v>
      </c>
      <c r="H156" s="124">
        <f>CN_Summary_fuelprice!H156*(1-CN_Summary_taxrate!H156)</f>
        <v>3.9888796235994573E-5</v>
      </c>
      <c r="I156" s="124">
        <f>CN_Summary_fuelprice!I156*(1-CN_Summary_taxrate!I156)</f>
        <v>3.798135906230278E-5</v>
      </c>
      <c r="J156" s="124">
        <f>CN_Summary_fuelprice!J156*(1-CN_Summary_taxrate!J156)</f>
        <v>3.616513337942801E-5</v>
      </c>
      <c r="K156" s="124">
        <f>CN_Summary_fuelprice!K156*(1-CN_Summary_taxrate!K156)</f>
        <v>3.4435757556920858E-5</v>
      </c>
      <c r="L156" s="124">
        <f>CN_Summary_fuelprice!L156*(1-CN_Summary_taxrate!L156)</f>
        <v>3.2789078532572732E-5</v>
      </c>
      <c r="M156" s="124">
        <f>CN_Summary_fuelprice!M156*(1-CN_Summary_taxrate!M156)</f>
        <v>3.1221141838918104E-5</v>
      </c>
      <c r="N156" s="124">
        <f>CN_Summary_fuelprice!N156*(1-CN_Summary_taxrate!N156)</f>
        <v>2.9728182106658292E-5</v>
      </c>
      <c r="O156" s="124">
        <f>CN_Summary_fuelprice!O156*(1-CN_Summary_taxrate!O156)</f>
        <v>2.830661402220077E-5</v>
      </c>
      <c r="P156" s="124">
        <f>CN_Summary_fuelprice!P156*(1-CN_Summary_taxrate!P156)</f>
        <v>2.695302371759867E-5</v>
      </c>
      <c r="Q156" s="124">
        <f>CN_Summary_fuelprice!Q156*(1-CN_Summary_taxrate!Q156)</f>
        <v>2.5664160572213695E-5</v>
      </c>
      <c r="R156" s="124">
        <f>CN_Summary_fuelprice!R156*(1-CN_Summary_taxrate!R156)</f>
        <v>2.4436929406414257E-5</v>
      </c>
      <c r="S156" s="124">
        <f>CN_Summary_fuelprice!S156*(1-CN_Summary_taxrate!S156)</f>
        <v>2.3268383048562143E-5</v>
      </c>
      <c r="T156" s="124">
        <f>CN_Summary_fuelprice!T156*(1-CN_Summary_taxrate!T156)</f>
        <v>2.2155715257437446E-5</v>
      </c>
      <c r="U156" s="124">
        <f>CN_Summary_fuelprice!U156*(1-CN_Summary_taxrate!U156)</f>
        <v>2.1096253983105187E-5</v>
      </c>
      <c r="V156" s="124">
        <f>CN_Summary_fuelprice!V156*(1-CN_Summary_taxrate!V156)</f>
        <v>2.0087454950039677E-5</v>
      </c>
      <c r="W156" s="124">
        <f>CN_Summary_fuelprice!W156*(1-CN_Summary_taxrate!W156)</f>
        <v>1.9126895547096606E-5</v>
      </c>
      <c r="X156" s="124">
        <f>CN_Summary_fuelprice!X156*(1-CN_Summary_taxrate!X156)</f>
        <v>1.8212269009659747E-5</v>
      </c>
      <c r="Y156" s="124">
        <f>CN_Summary_fuelprice!Y156*(1-CN_Summary_taxrate!Y156)</f>
        <v>1.734137887999089E-5</v>
      </c>
      <c r="Z156" s="124">
        <f>CN_Summary_fuelprice!Z156*(1-CN_Summary_taxrate!Z156)</f>
        <v>1.6512133732479518E-5</v>
      </c>
      <c r="AA156" s="124">
        <f>CN_Summary_fuelprice!AA156*(1-CN_Summary_taxrate!AA156)</f>
        <v>1.5722542151125137E-5</v>
      </c>
      <c r="AB156" s="124">
        <f>CN_Summary_fuelprice!AB156*(1-CN_Summary_taxrate!AB156)</f>
        <v>1.4970707947190695E-5</v>
      </c>
      <c r="AC156" s="124">
        <f>CN_Summary_fuelprice!AC156*(1-CN_Summary_taxrate!AC156)</f>
        <v>1.4254825605542415E-5</v>
      </c>
      <c r="AD156" s="124">
        <f>CN_Summary_fuelprice!AD156*(1-CN_Summary_taxrate!AD156)</f>
        <v>1.3573175948740553E-5</v>
      </c>
      <c r="AE156" s="124">
        <f>CN_Summary_fuelprice!AE156*(1-CN_Summary_taxrate!AE156)</f>
        <v>1.2924122008468353E-5</v>
      </c>
      <c r="AF156" s="124">
        <f>CN_Summary_fuelprice!AF156*(1-CN_Summary_taxrate!AF156)</f>
        <v>1.2306105094384708E-5</v>
      </c>
      <c r="AG156" s="124">
        <f>CN_Summary_fuelprice!AG156*(1-CN_Summary_taxrate!AG156)</f>
        <v>1.1717641050959757E-5</v>
      </c>
      <c r="AH156" s="124">
        <f>CN_Summary_fuelprice!AH156*(1-CN_Summary_taxrate!AH156)</f>
        <v>1.1157316693304441E-5</v>
      </c>
      <c r="AI156" s="124">
        <f>CN_Summary_fuelprice!AI156*(1-CN_Summary_taxrate!AI156)</f>
        <v>1.0623786413434603E-5</v>
      </c>
      <c r="AJ156" s="124">
        <f>CN_Summary_fuelprice!AJ156*(1-CN_Summary_taxrate!AJ156)</f>
        <v>1.0115768948819788E-5</v>
      </c>
      <c r="AK156" s="124">
        <f>CN_Summary_fuelprice!AK156*(1-CN_Summary_taxrate!AK156)</f>
        <v>9.6320443054562835E-6</v>
      </c>
      <c r="AL156" s="124">
        <f>CN_Summary_fuelprice!AL156*(1-CN_Summary_taxrate!AL156)</f>
        <v>9.1714508280754132E-6</v>
      </c>
      <c r="AM156" s="124">
        <f>CN_Summary_fuelprice!AM156*(1-CN_Summary_taxrate!AM156)</f>
        <v>8.7328824104511359E-6</v>
      </c>
      <c r="AN156" s="124">
        <f>CN_Summary_fuelprice!AN156*(1-CN_Summary_taxrate!AN156)</f>
        <v>8.3152858391075671E-6</v>
      </c>
      <c r="AO156" s="124">
        <f>CN_Summary_fuelprice!AO156*(1-CN_Summary_taxrate!AO156)</f>
        <v>7.9176582640474227E-6</v>
      </c>
      <c r="AP156" s="124">
        <f>CN_Summary_fuelprice!AP156*(1-CN_Summary_taxrate!AP156)</f>
        <v>7.5390447904273766E-6</v>
      </c>
      <c r="AQ156" s="124">
        <f>CN_Summary_fuelprice!AQ156*(1-CN_Summary_taxrate!AQ156)</f>
        <v>7.1785361853967674E-6</v>
      </c>
      <c r="AR156" s="124">
        <f>CN_Summary_fuelprice!AR156*(1-CN_Summary_taxrate!AR156)</f>
        <v>6.8352666945926894E-6</v>
      </c>
      <c r="AS156" s="124">
        <f>CN_Summary_fuelprice!AS156*(1-CN_Summary_taxrate!AS156)</f>
        <v>6.5084119630478333E-6</v>
      </c>
      <c r="AT156" s="124">
        <f>CN_Summary_fuelprice!AT156*(1-CN_Summary_taxrate!AT156)</f>
        <v>6.1971870555181486E-6</v>
      </c>
      <c r="AU156" s="124">
        <f>CN_Summary_fuelprice!AU156*(1-CN_Summary_taxrate!AU156)</f>
        <v>5.9008445714762226E-6</v>
      </c>
    </row>
    <row r="157" spans="1:47" ht="18.75" customHeight="1">
      <c r="A157" s="101" t="s">
        <v>3671</v>
      </c>
      <c r="B157" s="124">
        <f>CN_Summary_fuelprice!B157*(1-CN_Summary_taxrate!B157)</f>
        <v>0</v>
      </c>
      <c r="C157" s="124">
        <f>CN_Summary_fuelprice!C157*(1-CN_Summary_taxrate!C157)</f>
        <v>0</v>
      </c>
      <c r="D157" s="124">
        <f>CN_Summary_fuelprice!D157*(1-CN_Summary_taxrate!D157)</f>
        <v>0</v>
      </c>
      <c r="E157" s="124">
        <f>CN_Summary_fuelprice!E157*(1-CN_Summary_taxrate!E157)</f>
        <v>0</v>
      </c>
      <c r="F157" s="124">
        <f>CN_Summary_fuelprice!F157*(1-CN_Summary_taxrate!F157)</f>
        <v>0</v>
      </c>
      <c r="G157" s="124">
        <f>CN_Summary_fuelprice!G157*(1-CN_Summary_taxrate!G157)</f>
        <v>4.1892025573563732E-5</v>
      </c>
      <c r="H157" s="124">
        <f>CN_Summary_fuelprice!H157*(1-CN_Summary_taxrate!H157)</f>
        <v>3.9888796235994573E-5</v>
      </c>
      <c r="I157" s="124">
        <f>CN_Summary_fuelprice!I157*(1-CN_Summary_taxrate!I157)</f>
        <v>3.798135906230278E-5</v>
      </c>
      <c r="J157" s="124">
        <f>CN_Summary_fuelprice!J157*(1-CN_Summary_taxrate!J157)</f>
        <v>3.616513337942801E-5</v>
      </c>
      <c r="K157" s="124">
        <f>CN_Summary_fuelprice!K157*(1-CN_Summary_taxrate!K157)</f>
        <v>3.4435757556920858E-5</v>
      </c>
      <c r="L157" s="124">
        <f>CN_Summary_fuelprice!L157*(1-CN_Summary_taxrate!L157)</f>
        <v>3.2789078532572732E-5</v>
      </c>
      <c r="M157" s="124">
        <f>CN_Summary_fuelprice!M157*(1-CN_Summary_taxrate!M157)</f>
        <v>3.1221141838918104E-5</v>
      </c>
      <c r="N157" s="124">
        <f>CN_Summary_fuelprice!N157*(1-CN_Summary_taxrate!N157)</f>
        <v>2.9728182106658292E-5</v>
      </c>
      <c r="O157" s="124">
        <f>CN_Summary_fuelprice!O157*(1-CN_Summary_taxrate!O157)</f>
        <v>2.830661402220077E-5</v>
      </c>
      <c r="P157" s="124">
        <f>CN_Summary_fuelprice!P157*(1-CN_Summary_taxrate!P157)</f>
        <v>2.695302371759867E-5</v>
      </c>
      <c r="Q157" s="124">
        <f>CN_Summary_fuelprice!Q157*(1-CN_Summary_taxrate!Q157)</f>
        <v>2.5664160572213695E-5</v>
      </c>
      <c r="R157" s="124">
        <f>CN_Summary_fuelprice!R157*(1-CN_Summary_taxrate!R157)</f>
        <v>2.4436929406414257E-5</v>
      </c>
      <c r="S157" s="124">
        <f>CN_Summary_fuelprice!S157*(1-CN_Summary_taxrate!S157)</f>
        <v>2.3268383048562143E-5</v>
      </c>
      <c r="T157" s="124">
        <f>CN_Summary_fuelprice!T157*(1-CN_Summary_taxrate!T157)</f>
        <v>2.2155715257437446E-5</v>
      </c>
      <c r="U157" s="124">
        <f>CN_Summary_fuelprice!U157*(1-CN_Summary_taxrate!U157)</f>
        <v>2.1096253983105187E-5</v>
      </c>
      <c r="V157" s="124">
        <f>CN_Summary_fuelprice!V157*(1-CN_Summary_taxrate!V157)</f>
        <v>2.0087454950039677E-5</v>
      </c>
      <c r="W157" s="124">
        <f>CN_Summary_fuelprice!W157*(1-CN_Summary_taxrate!W157)</f>
        <v>1.9126895547096606E-5</v>
      </c>
      <c r="X157" s="124">
        <f>CN_Summary_fuelprice!X157*(1-CN_Summary_taxrate!X157)</f>
        <v>1.8212269009659747E-5</v>
      </c>
      <c r="Y157" s="124">
        <f>CN_Summary_fuelprice!Y157*(1-CN_Summary_taxrate!Y157)</f>
        <v>1.734137887999089E-5</v>
      </c>
      <c r="Z157" s="124">
        <f>CN_Summary_fuelprice!Z157*(1-CN_Summary_taxrate!Z157)</f>
        <v>1.6512133732479518E-5</v>
      </c>
      <c r="AA157" s="124">
        <f>CN_Summary_fuelprice!AA157*(1-CN_Summary_taxrate!AA157)</f>
        <v>1.5722542151125137E-5</v>
      </c>
      <c r="AB157" s="124">
        <f>CN_Summary_fuelprice!AB157*(1-CN_Summary_taxrate!AB157)</f>
        <v>1.4970707947190695E-5</v>
      </c>
      <c r="AC157" s="124">
        <f>CN_Summary_fuelprice!AC157*(1-CN_Summary_taxrate!AC157)</f>
        <v>1.4254825605542415E-5</v>
      </c>
      <c r="AD157" s="124">
        <f>CN_Summary_fuelprice!AD157*(1-CN_Summary_taxrate!AD157)</f>
        <v>1.3573175948740553E-5</v>
      </c>
      <c r="AE157" s="124">
        <f>CN_Summary_fuelprice!AE157*(1-CN_Summary_taxrate!AE157)</f>
        <v>1.2924122008468353E-5</v>
      </c>
      <c r="AF157" s="124">
        <f>CN_Summary_fuelprice!AF157*(1-CN_Summary_taxrate!AF157)</f>
        <v>1.2306105094384708E-5</v>
      </c>
      <c r="AG157" s="124">
        <f>CN_Summary_fuelprice!AG157*(1-CN_Summary_taxrate!AG157)</f>
        <v>1.1717641050959757E-5</v>
      </c>
      <c r="AH157" s="124">
        <f>CN_Summary_fuelprice!AH157*(1-CN_Summary_taxrate!AH157)</f>
        <v>1.1157316693304441E-5</v>
      </c>
      <c r="AI157" s="124">
        <f>CN_Summary_fuelprice!AI157*(1-CN_Summary_taxrate!AI157)</f>
        <v>1.0623786413434603E-5</v>
      </c>
      <c r="AJ157" s="124">
        <f>CN_Summary_fuelprice!AJ157*(1-CN_Summary_taxrate!AJ157)</f>
        <v>1.0115768948819788E-5</v>
      </c>
      <c r="AK157" s="124">
        <f>CN_Summary_fuelprice!AK157*(1-CN_Summary_taxrate!AK157)</f>
        <v>9.6320443054562835E-6</v>
      </c>
      <c r="AL157" s="124">
        <f>CN_Summary_fuelprice!AL157*(1-CN_Summary_taxrate!AL157)</f>
        <v>9.1714508280754132E-6</v>
      </c>
      <c r="AM157" s="124">
        <f>CN_Summary_fuelprice!AM157*(1-CN_Summary_taxrate!AM157)</f>
        <v>8.7328824104511359E-6</v>
      </c>
      <c r="AN157" s="124">
        <f>CN_Summary_fuelprice!AN157*(1-CN_Summary_taxrate!AN157)</f>
        <v>8.3152858391075671E-6</v>
      </c>
      <c r="AO157" s="124">
        <f>CN_Summary_fuelprice!AO157*(1-CN_Summary_taxrate!AO157)</f>
        <v>7.9176582640474227E-6</v>
      </c>
      <c r="AP157" s="124">
        <f>CN_Summary_fuelprice!AP157*(1-CN_Summary_taxrate!AP157)</f>
        <v>7.5390447904273766E-6</v>
      </c>
      <c r="AQ157" s="124">
        <f>CN_Summary_fuelprice!AQ157*(1-CN_Summary_taxrate!AQ157)</f>
        <v>7.1785361853967674E-6</v>
      </c>
      <c r="AR157" s="124">
        <f>CN_Summary_fuelprice!AR157*(1-CN_Summary_taxrate!AR157)</f>
        <v>6.8352666945926894E-6</v>
      </c>
      <c r="AS157" s="124">
        <f>CN_Summary_fuelprice!AS157*(1-CN_Summary_taxrate!AS157)</f>
        <v>6.5084119630478333E-6</v>
      </c>
      <c r="AT157" s="124">
        <f>CN_Summary_fuelprice!AT157*(1-CN_Summary_taxrate!AT157)</f>
        <v>6.1971870555181486E-6</v>
      </c>
      <c r="AU157" s="124">
        <f>CN_Summary_fuelprice!AU157*(1-CN_Summary_taxrate!AU157)</f>
        <v>5.9008445714762226E-6</v>
      </c>
    </row>
    <row r="158" spans="1:47" ht="18.75" customHeight="1">
      <c r="A158" s="101" t="s">
        <v>3672</v>
      </c>
      <c r="B158" s="124">
        <f>CN_Summary_fuelprice!B158*(1-CN_Summary_taxrate!B158)</f>
        <v>0</v>
      </c>
      <c r="C158" s="124">
        <f>CN_Summary_fuelprice!C158*(1-CN_Summary_taxrate!C158)</f>
        <v>0</v>
      </c>
      <c r="D158" s="124">
        <f>CN_Summary_fuelprice!D158*(1-CN_Summary_taxrate!D158)</f>
        <v>0</v>
      </c>
      <c r="E158" s="124">
        <f>CN_Summary_fuelprice!E158*(1-CN_Summary_taxrate!E158)</f>
        <v>0</v>
      </c>
      <c r="F158" s="124">
        <f>CN_Summary_fuelprice!F158*(1-CN_Summary_taxrate!F158)</f>
        <v>0</v>
      </c>
      <c r="G158" s="124">
        <f>CN_Summary_fuelprice!G158*(1-CN_Summary_taxrate!G158)</f>
        <v>4.1892025573563732E-5</v>
      </c>
      <c r="H158" s="124">
        <f>CN_Summary_fuelprice!H158*(1-CN_Summary_taxrate!H158)</f>
        <v>3.9888796235994573E-5</v>
      </c>
      <c r="I158" s="124">
        <f>CN_Summary_fuelprice!I158*(1-CN_Summary_taxrate!I158)</f>
        <v>3.798135906230278E-5</v>
      </c>
      <c r="J158" s="124">
        <f>CN_Summary_fuelprice!J158*(1-CN_Summary_taxrate!J158)</f>
        <v>3.616513337942801E-5</v>
      </c>
      <c r="K158" s="124">
        <f>CN_Summary_fuelprice!K158*(1-CN_Summary_taxrate!K158)</f>
        <v>3.4435757556920858E-5</v>
      </c>
      <c r="L158" s="124">
        <f>CN_Summary_fuelprice!L158*(1-CN_Summary_taxrate!L158)</f>
        <v>3.2789078532572732E-5</v>
      </c>
      <c r="M158" s="124">
        <f>CN_Summary_fuelprice!M158*(1-CN_Summary_taxrate!M158)</f>
        <v>3.1221141838918104E-5</v>
      </c>
      <c r="N158" s="124">
        <f>CN_Summary_fuelprice!N158*(1-CN_Summary_taxrate!N158)</f>
        <v>2.9728182106658292E-5</v>
      </c>
      <c r="O158" s="124">
        <f>CN_Summary_fuelprice!O158*(1-CN_Summary_taxrate!O158)</f>
        <v>2.830661402220077E-5</v>
      </c>
      <c r="P158" s="124">
        <f>CN_Summary_fuelprice!P158*(1-CN_Summary_taxrate!P158)</f>
        <v>2.695302371759867E-5</v>
      </c>
      <c r="Q158" s="124">
        <f>CN_Summary_fuelprice!Q158*(1-CN_Summary_taxrate!Q158)</f>
        <v>2.5664160572213695E-5</v>
      </c>
      <c r="R158" s="124">
        <f>CN_Summary_fuelprice!R158*(1-CN_Summary_taxrate!R158)</f>
        <v>2.4436929406414257E-5</v>
      </c>
      <c r="S158" s="124">
        <f>CN_Summary_fuelprice!S158*(1-CN_Summary_taxrate!S158)</f>
        <v>2.3268383048562143E-5</v>
      </c>
      <c r="T158" s="124">
        <f>CN_Summary_fuelprice!T158*(1-CN_Summary_taxrate!T158)</f>
        <v>2.2155715257437446E-5</v>
      </c>
      <c r="U158" s="124">
        <f>CN_Summary_fuelprice!U158*(1-CN_Summary_taxrate!U158)</f>
        <v>2.1096253983105187E-5</v>
      </c>
      <c r="V158" s="124">
        <f>CN_Summary_fuelprice!V158*(1-CN_Summary_taxrate!V158)</f>
        <v>2.0087454950039677E-5</v>
      </c>
      <c r="W158" s="124">
        <f>CN_Summary_fuelprice!W158*(1-CN_Summary_taxrate!W158)</f>
        <v>1.9126895547096606E-5</v>
      </c>
      <c r="X158" s="124">
        <f>CN_Summary_fuelprice!X158*(1-CN_Summary_taxrate!X158)</f>
        <v>1.8212269009659747E-5</v>
      </c>
      <c r="Y158" s="124">
        <f>CN_Summary_fuelprice!Y158*(1-CN_Summary_taxrate!Y158)</f>
        <v>1.734137887999089E-5</v>
      </c>
      <c r="Z158" s="124">
        <f>CN_Summary_fuelprice!Z158*(1-CN_Summary_taxrate!Z158)</f>
        <v>1.6512133732479518E-5</v>
      </c>
      <c r="AA158" s="124">
        <f>CN_Summary_fuelprice!AA158*(1-CN_Summary_taxrate!AA158)</f>
        <v>1.5722542151125137E-5</v>
      </c>
      <c r="AB158" s="124">
        <f>CN_Summary_fuelprice!AB158*(1-CN_Summary_taxrate!AB158)</f>
        <v>1.4970707947190695E-5</v>
      </c>
      <c r="AC158" s="124">
        <f>CN_Summary_fuelprice!AC158*(1-CN_Summary_taxrate!AC158)</f>
        <v>1.4254825605542415E-5</v>
      </c>
      <c r="AD158" s="124">
        <f>CN_Summary_fuelprice!AD158*(1-CN_Summary_taxrate!AD158)</f>
        <v>1.3573175948740553E-5</v>
      </c>
      <c r="AE158" s="124">
        <f>CN_Summary_fuelprice!AE158*(1-CN_Summary_taxrate!AE158)</f>
        <v>1.2924122008468353E-5</v>
      </c>
      <c r="AF158" s="124">
        <f>CN_Summary_fuelprice!AF158*(1-CN_Summary_taxrate!AF158)</f>
        <v>1.2306105094384708E-5</v>
      </c>
      <c r="AG158" s="124">
        <f>CN_Summary_fuelprice!AG158*(1-CN_Summary_taxrate!AG158)</f>
        <v>1.1717641050959757E-5</v>
      </c>
      <c r="AH158" s="124">
        <f>CN_Summary_fuelprice!AH158*(1-CN_Summary_taxrate!AH158)</f>
        <v>1.1157316693304441E-5</v>
      </c>
      <c r="AI158" s="124">
        <f>CN_Summary_fuelprice!AI158*(1-CN_Summary_taxrate!AI158)</f>
        <v>1.0623786413434603E-5</v>
      </c>
      <c r="AJ158" s="124">
        <f>CN_Summary_fuelprice!AJ158*(1-CN_Summary_taxrate!AJ158)</f>
        <v>1.0115768948819788E-5</v>
      </c>
      <c r="AK158" s="124">
        <f>CN_Summary_fuelprice!AK158*(1-CN_Summary_taxrate!AK158)</f>
        <v>9.6320443054562835E-6</v>
      </c>
      <c r="AL158" s="124">
        <f>CN_Summary_fuelprice!AL158*(1-CN_Summary_taxrate!AL158)</f>
        <v>9.1714508280754132E-6</v>
      </c>
      <c r="AM158" s="124">
        <f>CN_Summary_fuelprice!AM158*(1-CN_Summary_taxrate!AM158)</f>
        <v>8.7328824104511359E-6</v>
      </c>
      <c r="AN158" s="124">
        <f>CN_Summary_fuelprice!AN158*(1-CN_Summary_taxrate!AN158)</f>
        <v>8.3152858391075671E-6</v>
      </c>
      <c r="AO158" s="124">
        <f>CN_Summary_fuelprice!AO158*(1-CN_Summary_taxrate!AO158)</f>
        <v>7.9176582640474227E-6</v>
      </c>
      <c r="AP158" s="124">
        <f>CN_Summary_fuelprice!AP158*(1-CN_Summary_taxrate!AP158)</f>
        <v>7.5390447904273766E-6</v>
      </c>
      <c r="AQ158" s="124">
        <f>CN_Summary_fuelprice!AQ158*(1-CN_Summary_taxrate!AQ158)</f>
        <v>7.1785361853967674E-6</v>
      </c>
      <c r="AR158" s="124">
        <f>CN_Summary_fuelprice!AR158*(1-CN_Summary_taxrate!AR158)</f>
        <v>6.8352666945926894E-6</v>
      </c>
      <c r="AS158" s="124">
        <f>CN_Summary_fuelprice!AS158*(1-CN_Summary_taxrate!AS158)</f>
        <v>6.5084119630478333E-6</v>
      </c>
      <c r="AT158" s="124">
        <f>CN_Summary_fuelprice!AT158*(1-CN_Summary_taxrate!AT158)</f>
        <v>6.1971870555181486E-6</v>
      </c>
      <c r="AU158" s="124">
        <f>CN_Summary_fuelprice!AU158*(1-CN_Summary_taxrate!AU158)</f>
        <v>5.9008445714762226E-6</v>
      </c>
    </row>
    <row r="159" spans="1:47" ht="18.75" customHeight="1">
      <c r="A159" s="101" t="s">
        <v>3673</v>
      </c>
      <c r="B159" s="124">
        <f>CN_Summary_fuelprice!B159*(1-CN_Summary_taxrate!B159)</f>
        <v>0</v>
      </c>
      <c r="C159" s="124">
        <f>CN_Summary_fuelprice!C159*(1-CN_Summary_taxrate!C159)</f>
        <v>0</v>
      </c>
      <c r="D159" s="124">
        <f>CN_Summary_fuelprice!D159*(1-CN_Summary_taxrate!D159)</f>
        <v>0</v>
      </c>
      <c r="E159" s="124">
        <f>CN_Summary_fuelprice!E159*(1-CN_Summary_taxrate!E159)</f>
        <v>0</v>
      </c>
      <c r="F159" s="124">
        <f>CN_Summary_fuelprice!F159*(1-CN_Summary_taxrate!F159)</f>
        <v>0</v>
      </c>
      <c r="G159" s="124">
        <f>CN_Summary_fuelprice!G159*(1-CN_Summary_taxrate!G159)</f>
        <v>4.1892025573563732E-5</v>
      </c>
      <c r="H159" s="124">
        <f>CN_Summary_fuelprice!H159*(1-CN_Summary_taxrate!H159)</f>
        <v>3.9888796235994573E-5</v>
      </c>
      <c r="I159" s="124">
        <f>CN_Summary_fuelprice!I159*(1-CN_Summary_taxrate!I159)</f>
        <v>3.798135906230278E-5</v>
      </c>
      <c r="J159" s="124">
        <f>CN_Summary_fuelprice!J159*(1-CN_Summary_taxrate!J159)</f>
        <v>3.616513337942801E-5</v>
      </c>
      <c r="K159" s="124">
        <f>CN_Summary_fuelprice!K159*(1-CN_Summary_taxrate!K159)</f>
        <v>3.4435757556920858E-5</v>
      </c>
      <c r="L159" s="124">
        <f>CN_Summary_fuelprice!L159*(1-CN_Summary_taxrate!L159)</f>
        <v>3.2789078532572732E-5</v>
      </c>
      <c r="M159" s="124">
        <f>CN_Summary_fuelprice!M159*(1-CN_Summary_taxrate!M159)</f>
        <v>3.1221141838918104E-5</v>
      </c>
      <c r="N159" s="124">
        <f>CN_Summary_fuelprice!N159*(1-CN_Summary_taxrate!N159)</f>
        <v>2.9728182106658292E-5</v>
      </c>
      <c r="O159" s="124">
        <f>CN_Summary_fuelprice!O159*(1-CN_Summary_taxrate!O159)</f>
        <v>2.830661402220077E-5</v>
      </c>
      <c r="P159" s="124">
        <f>CN_Summary_fuelprice!P159*(1-CN_Summary_taxrate!P159)</f>
        <v>2.695302371759867E-5</v>
      </c>
      <c r="Q159" s="124">
        <f>CN_Summary_fuelprice!Q159*(1-CN_Summary_taxrate!Q159)</f>
        <v>2.5664160572213695E-5</v>
      </c>
      <c r="R159" s="124">
        <f>CN_Summary_fuelprice!R159*(1-CN_Summary_taxrate!R159)</f>
        <v>2.4436929406414257E-5</v>
      </c>
      <c r="S159" s="124">
        <f>CN_Summary_fuelprice!S159*(1-CN_Summary_taxrate!S159)</f>
        <v>2.3268383048562143E-5</v>
      </c>
      <c r="T159" s="124">
        <f>CN_Summary_fuelprice!T159*(1-CN_Summary_taxrate!T159)</f>
        <v>2.2155715257437446E-5</v>
      </c>
      <c r="U159" s="124">
        <f>CN_Summary_fuelprice!U159*(1-CN_Summary_taxrate!U159)</f>
        <v>2.1096253983105187E-5</v>
      </c>
      <c r="V159" s="124">
        <f>CN_Summary_fuelprice!V159*(1-CN_Summary_taxrate!V159)</f>
        <v>2.0087454950039677E-5</v>
      </c>
      <c r="W159" s="124">
        <f>CN_Summary_fuelprice!W159*(1-CN_Summary_taxrate!W159)</f>
        <v>1.9126895547096606E-5</v>
      </c>
      <c r="X159" s="124">
        <f>CN_Summary_fuelprice!X159*(1-CN_Summary_taxrate!X159)</f>
        <v>1.8212269009659747E-5</v>
      </c>
      <c r="Y159" s="124">
        <f>CN_Summary_fuelprice!Y159*(1-CN_Summary_taxrate!Y159)</f>
        <v>1.734137887999089E-5</v>
      </c>
      <c r="Z159" s="124">
        <f>CN_Summary_fuelprice!Z159*(1-CN_Summary_taxrate!Z159)</f>
        <v>1.6512133732479518E-5</v>
      </c>
      <c r="AA159" s="124">
        <f>CN_Summary_fuelprice!AA159*(1-CN_Summary_taxrate!AA159)</f>
        <v>1.5722542151125137E-5</v>
      </c>
      <c r="AB159" s="124">
        <f>CN_Summary_fuelprice!AB159*(1-CN_Summary_taxrate!AB159)</f>
        <v>1.4970707947190695E-5</v>
      </c>
      <c r="AC159" s="124">
        <f>CN_Summary_fuelprice!AC159*(1-CN_Summary_taxrate!AC159)</f>
        <v>1.4254825605542415E-5</v>
      </c>
      <c r="AD159" s="124">
        <f>CN_Summary_fuelprice!AD159*(1-CN_Summary_taxrate!AD159)</f>
        <v>1.3573175948740553E-5</v>
      </c>
      <c r="AE159" s="124">
        <f>CN_Summary_fuelprice!AE159*(1-CN_Summary_taxrate!AE159)</f>
        <v>1.2924122008468353E-5</v>
      </c>
      <c r="AF159" s="124">
        <f>CN_Summary_fuelprice!AF159*(1-CN_Summary_taxrate!AF159)</f>
        <v>1.2306105094384708E-5</v>
      </c>
      <c r="AG159" s="124">
        <f>CN_Summary_fuelprice!AG159*(1-CN_Summary_taxrate!AG159)</f>
        <v>1.1717641050959757E-5</v>
      </c>
      <c r="AH159" s="124">
        <f>CN_Summary_fuelprice!AH159*(1-CN_Summary_taxrate!AH159)</f>
        <v>1.1157316693304441E-5</v>
      </c>
      <c r="AI159" s="124">
        <f>CN_Summary_fuelprice!AI159*(1-CN_Summary_taxrate!AI159)</f>
        <v>1.0623786413434603E-5</v>
      </c>
      <c r="AJ159" s="124">
        <f>CN_Summary_fuelprice!AJ159*(1-CN_Summary_taxrate!AJ159)</f>
        <v>1.0115768948819788E-5</v>
      </c>
      <c r="AK159" s="124">
        <f>CN_Summary_fuelprice!AK159*(1-CN_Summary_taxrate!AK159)</f>
        <v>9.6320443054562835E-6</v>
      </c>
      <c r="AL159" s="124">
        <f>CN_Summary_fuelprice!AL159*(1-CN_Summary_taxrate!AL159)</f>
        <v>9.1714508280754132E-6</v>
      </c>
      <c r="AM159" s="124">
        <f>CN_Summary_fuelprice!AM159*(1-CN_Summary_taxrate!AM159)</f>
        <v>8.7328824104511359E-6</v>
      </c>
      <c r="AN159" s="124">
        <f>CN_Summary_fuelprice!AN159*(1-CN_Summary_taxrate!AN159)</f>
        <v>8.3152858391075671E-6</v>
      </c>
      <c r="AO159" s="124">
        <f>CN_Summary_fuelprice!AO159*(1-CN_Summary_taxrate!AO159)</f>
        <v>7.9176582640474227E-6</v>
      </c>
      <c r="AP159" s="124">
        <f>CN_Summary_fuelprice!AP159*(1-CN_Summary_taxrate!AP159)</f>
        <v>7.5390447904273766E-6</v>
      </c>
      <c r="AQ159" s="124">
        <f>CN_Summary_fuelprice!AQ159*(1-CN_Summary_taxrate!AQ159)</f>
        <v>7.1785361853967674E-6</v>
      </c>
      <c r="AR159" s="124">
        <f>CN_Summary_fuelprice!AR159*(1-CN_Summary_taxrate!AR159)</f>
        <v>6.8352666945926894E-6</v>
      </c>
      <c r="AS159" s="124">
        <f>CN_Summary_fuelprice!AS159*(1-CN_Summary_taxrate!AS159)</f>
        <v>6.5084119630478333E-6</v>
      </c>
      <c r="AT159" s="124">
        <f>CN_Summary_fuelprice!AT159*(1-CN_Summary_taxrate!AT159)</f>
        <v>6.1971870555181486E-6</v>
      </c>
      <c r="AU159" s="124">
        <f>CN_Summary_fuelprice!AU159*(1-CN_Summary_taxrate!AU159)</f>
        <v>5.9008445714762226E-6</v>
      </c>
    </row>
    <row r="160" spans="1:47" ht="18.75" customHeight="1">
      <c r="A160" s="101" t="s">
        <v>3674</v>
      </c>
      <c r="B160" s="124">
        <f>CN_Summary_fuelprice!B160*(1-CN_Summary_taxrate!B160)</f>
        <v>0</v>
      </c>
      <c r="C160" s="124">
        <f>CN_Summary_fuelprice!C160*(1-CN_Summary_taxrate!C160)</f>
        <v>0</v>
      </c>
      <c r="D160" s="124">
        <f>CN_Summary_fuelprice!D160*(1-CN_Summary_taxrate!D160)</f>
        <v>0</v>
      </c>
      <c r="E160" s="124">
        <f>CN_Summary_fuelprice!E160*(1-CN_Summary_taxrate!E160)</f>
        <v>0</v>
      </c>
      <c r="F160" s="124">
        <f>CN_Summary_fuelprice!F160*(1-CN_Summary_taxrate!F160)</f>
        <v>0</v>
      </c>
      <c r="G160" s="124">
        <f>CN_Summary_fuelprice!G160*(1-CN_Summary_taxrate!G160)</f>
        <v>0</v>
      </c>
      <c r="H160" s="124">
        <f>CN_Summary_fuelprice!H160*(1-CN_Summary_taxrate!H160)</f>
        <v>0</v>
      </c>
      <c r="I160" s="124">
        <f>CN_Summary_fuelprice!I160*(1-CN_Summary_taxrate!I160)</f>
        <v>0</v>
      </c>
      <c r="J160" s="124">
        <f>CN_Summary_fuelprice!J160*(1-CN_Summary_taxrate!J160)</f>
        <v>0</v>
      </c>
      <c r="K160" s="124">
        <f>CN_Summary_fuelprice!K160*(1-CN_Summary_taxrate!K160)</f>
        <v>0</v>
      </c>
      <c r="L160" s="124">
        <f>CN_Summary_fuelprice!L160*(1-CN_Summary_taxrate!L160)</f>
        <v>0</v>
      </c>
      <c r="M160" s="124">
        <f>CN_Summary_fuelprice!M160*(1-CN_Summary_taxrate!M160)</f>
        <v>0</v>
      </c>
      <c r="N160" s="124">
        <f>CN_Summary_fuelprice!N160*(1-CN_Summary_taxrate!N160)</f>
        <v>0</v>
      </c>
      <c r="O160" s="124">
        <f>CN_Summary_fuelprice!O160*(1-CN_Summary_taxrate!O160)</f>
        <v>0</v>
      </c>
      <c r="P160" s="124">
        <f>CN_Summary_fuelprice!P160*(1-CN_Summary_taxrate!P160)</f>
        <v>0</v>
      </c>
      <c r="Q160" s="124">
        <f>CN_Summary_fuelprice!Q160*(1-CN_Summary_taxrate!Q160)</f>
        <v>0</v>
      </c>
      <c r="R160" s="124">
        <f>CN_Summary_fuelprice!R160*(1-CN_Summary_taxrate!R160)</f>
        <v>0</v>
      </c>
      <c r="S160" s="124">
        <f>CN_Summary_fuelprice!S160*(1-CN_Summary_taxrate!S160)</f>
        <v>0</v>
      </c>
      <c r="T160" s="124">
        <f>CN_Summary_fuelprice!T160*(1-CN_Summary_taxrate!T160)</f>
        <v>0</v>
      </c>
      <c r="U160" s="124">
        <f>CN_Summary_fuelprice!U160*(1-CN_Summary_taxrate!U160)</f>
        <v>0</v>
      </c>
      <c r="V160" s="124">
        <f>CN_Summary_fuelprice!V160*(1-CN_Summary_taxrate!V160)</f>
        <v>0</v>
      </c>
      <c r="W160" s="124">
        <f>CN_Summary_fuelprice!W160*(1-CN_Summary_taxrate!W160)</f>
        <v>0</v>
      </c>
      <c r="X160" s="124">
        <f>CN_Summary_fuelprice!X160*(1-CN_Summary_taxrate!X160)</f>
        <v>0</v>
      </c>
      <c r="Y160" s="124">
        <f>CN_Summary_fuelprice!Y160*(1-CN_Summary_taxrate!Y160)</f>
        <v>0</v>
      </c>
      <c r="Z160" s="124">
        <f>CN_Summary_fuelprice!Z160*(1-CN_Summary_taxrate!Z160)</f>
        <v>0</v>
      </c>
      <c r="AA160" s="124">
        <f>CN_Summary_fuelprice!AA160*(1-CN_Summary_taxrate!AA160)</f>
        <v>0</v>
      </c>
      <c r="AB160" s="124">
        <f>CN_Summary_fuelprice!AB160*(1-CN_Summary_taxrate!AB160)</f>
        <v>0</v>
      </c>
      <c r="AC160" s="124">
        <f>CN_Summary_fuelprice!AC160*(1-CN_Summary_taxrate!AC160)</f>
        <v>0</v>
      </c>
      <c r="AD160" s="124">
        <f>CN_Summary_fuelprice!AD160*(1-CN_Summary_taxrate!AD160)</f>
        <v>0</v>
      </c>
      <c r="AE160" s="124">
        <f>CN_Summary_fuelprice!AE160*(1-CN_Summary_taxrate!AE160)</f>
        <v>0</v>
      </c>
      <c r="AF160" s="124">
        <f>CN_Summary_fuelprice!AF160*(1-CN_Summary_taxrate!AF160)</f>
        <v>0</v>
      </c>
      <c r="AG160" s="124">
        <f>CN_Summary_fuelprice!AG160*(1-CN_Summary_taxrate!AG160)</f>
        <v>0</v>
      </c>
      <c r="AH160" s="124">
        <f>CN_Summary_fuelprice!AH160*(1-CN_Summary_taxrate!AH160)</f>
        <v>0</v>
      </c>
      <c r="AI160" s="124">
        <f>CN_Summary_fuelprice!AI160*(1-CN_Summary_taxrate!AI160)</f>
        <v>0</v>
      </c>
      <c r="AJ160" s="124">
        <f>CN_Summary_fuelprice!AJ160*(1-CN_Summary_taxrate!AJ160)</f>
        <v>0</v>
      </c>
      <c r="AK160" s="124">
        <f>CN_Summary_fuelprice!AK160*(1-CN_Summary_taxrate!AK160)</f>
        <v>0</v>
      </c>
      <c r="AL160" s="124">
        <f>CN_Summary_fuelprice!AL160*(1-CN_Summary_taxrate!AL160)</f>
        <v>0</v>
      </c>
      <c r="AM160" s="124">
        <f>CN_Summary_fuelprice!AM160*(1-CN_Summary_taxrate!AM160)</f>
        <v>0</v>
      </c>
      <c r="AN160" s="124">
        <f>CN_Summary_fuelprice!AN160*(1-CN_Summary_taxrate!AN160)</f>
        <v>0</v>
      </c>
      <c r="AO160" s="124">
        <f>CN_Summary_fuelprice!AO160*(1-CN_Summary_taxrate!AO160)</f>
        <v>0</v>
      </c>
      <c r="AP160" s="124">
        <f>CN_Summary_fuelprice!AP160*(1-CN_Summary_taxrate!AP160)</f>
        <v>0</v>
      </c>
      <c r="AQ160" s="124">
        <f>CN_Summary_fuelprice!AQ160*(1-CN_Summary_taxrate!AQ160)</f>
        <v>0</v>
      </c>
      <c r="AR160" s="124">
        <f>CN_Summary_fuelprice!AR160*(1-CN_Summary_taxrate!AR160)</f>
        <v>0</v>
      </c>
      <c r="AS160" s="124">
        <f>CN_Summary_fuelprice!AS160*(1-CN_Summary_taxrate!AS160)</f>
        <v>0</v>
      </c>
      <c r="AT160" s="124">
        <f>CN_Summary_fuelprice!AT160*(1-CN_Summary_taxrate!AT160)</f>
        <v>0</v>
      </c>
      <c r="AU160" s="124">
        <f>CN_Summary_fuelprice!AU160*(1-CN_Summary_taxrate!AU160)</f>
        <v>0</v>
      </c>
    </row>
    <row r="161" spans="1:47" ht="18.75" customHeight="1">
      <c r="A161" s="101" t="s">
        <v>3675</v>
      </c>
      <c r="B161" s="124">
        <f>CN_Summary_fuelprice!B161*(1-CN_Summary_taxrate!B161)</f>
        <v>0</v>
      </c>
      <c r="C161" s="124">
        <f>CN_Summary_fuelprice!C161*(1-CN_Summary_taxrate!C161)</f>
        <v>0</v>
      </c>
      <c r="D161" s="124">
        <f>CN_Summary_fuelprice!D161*(1-CN_Summary_taxrate!D161)</f>
        <v>0</v>
      </c>
      <c r="E161" s="124">
        <f>CN_Summary_fuelprice!E161*(1-CN_Summary_taxrate!E161)</f>
        <v>0</v>
      </c>
      <c r="F161" s="124">
        <f>CN_Summary_fuelprice!F161*(1-CN_Summary_taxrate!F161)</f>
        <v>0</v>
      </c>
      <c r="G161" s="124">
        <f>CN_Summary_fuelprice!G161*(1-CN_Summary_taxrate!G161)</f>
        <v>4.1892025573563732E-5</v>
      </c>
      <c r="H161" s="124">
        <f>CN_Summary_fuelprice!H161*(1-CN_Summary_taxrate!H161)</f>
        <v>3.9888796235994573E-5</v>
      </c>
      <c r="I161" s="124">
        <f>CN_Summary_fuelprice!I161*(1-CN_Summary_taxrate!I161)</f>
        <v>3.798135906230278E-5</v>
      </c>
      <c r="J161" s="124">
        <f>CN_Summary_fuelprice!J161*(1-CN_Summary_taxrate!J161)</f>
        <v>3.616513337942801E-5</v>
      </c>
      <c r="K161" s="124">
        <f>CN_Summary_fuelprice!K161*(1-CN_Summary_taxrate!K161)</f>
        <v>3.4435757556920858E-5</v>
      </c>
      <c r="L161" s="124">
        <f>CN_Summary_fuelprice!L161*(1-CN_Summary_taxrate!L161)</f>
        <v>3.2789078532572732E-5</v>
      </c>
      <c r="M161" s="124">
        <f>CN_Summary_fuelprice!M161*(1-CN_Summary_taxrate!M161)</f>
        <v>3.1221141838918104E-5</v>
      </c>
      <c r="N161" s="124">
        <f>CN_Summary_fuelprice!N161*(1-CN_Summary_taxrate!N161)</f>
        <v>2.9728182106658292E-5</v>
      </c>
      <c r="O161" s="124">
        <f>CN_Summary_fuelprice!O161*(1-CN_Summary_taxrate!O161)</f>
        <v>2.830661402220077E-5</v>
      </c>
      <c r="P161" s="124">
        <f>CN_Summary_fuelprice!P161*(1-CN_Summary_taxrate!P161)</f>
        <v>2.695302371759867E-5</v>
      </c>
      <c r="Q161" s="124">
        <f>CN_Summary_fuelprice!Q161*(1-CN_Summary_taxrate!Q161)</f>
        <v>2.5664160572213695E-5</v>
      </c>
      <c r="R161" s="124">
        <f>CN_Summary_fuelprice!R161*(1-CN_Summary_taxrate!R161)</f>
        <v>2.4436929406414257E-5</v>
      </c>
      <c r="S161" s="124">
        <f>CN_Summary_fuelprice!S161*(1-CN_Summary_taxrate!S161)</f>
        <v>2.3268383048562143E-5</v>
      </c>
      <c r="T161" s="124">
        <f>CN_Summary_fuelprice!T161*(1-CN_Summary_taxrate!T161)</f>
        <v>2.2155715257437446E-5</v>
      </c>
      <c r="U161" s="124">
        <f>CN_Summary_fuelprice!U161*(1-CN_Summary_taxrate!U161)</f>
        <v>2.1096253983105187E-5</v>
      </c>
      <c r="V161" s="124">
        <f>CN_Summary_fuelprice!V161*(1-CN_Summary_taxrate!V161)</f>
        <v>2.0087454950039677E-5</v>
      </c>
      <c r="W161" s="124">
        <f>CN_Summary_fuelprice!W161*(1-CN_Summary_taxrate!W161)</f>
        <v>1.9126895547096606E-5</v>
      </c>
      <c r="X161" s="124">
        <f>CN_Summary_fuelprice!X161*(1-CN_Summary_taxrate!X161)</f>
        <v>1.8212269009659747E-5</v>
      </c>
      <c r="Y161" s="124">
        <f>CN_Summary_fuelprice!Y161*(1-CN_Summary_taxrate!Y161)</f>
        <v>1.734137887999089E-5</v>
      </c>
      <c r="Z161" s="124">
        <f>CN_Summary_fuelprice!Z161*(1-CN_Summary_taxrate!Z161)</f>
        <v>1.6512133732479518E-5</v>
      </c>
      <c r="AA161" s="124">
        <f>CN_Summary_fuelprice!AA161*(1-CN_Summary_taxrate!AA161)</f>
        <v>1.5722542151125137E-5</v>
      </c>
      <c r="AB161" s="124">
        <f>CN_Summary_fuelprice!AB161*(1-CN_Summary_taxrate!AB161)</f>
        <v>1.4970707947190695E-5</v>
      </c>
      <c r="AC161" s="124">
        <f>CN_Summary_fuelprice!AC161*(1-CN_Summary_taxrate!AC161)</f>
        <v>1.4254825605542415E-5</v>
      </c>
      <c r="AD161" s="124">
        <f>CN_Summary_fuelprice!AD161*(1-CN_Summary_taxrate!AD161)</f>
        <v>1.3573175948740553E-5</v>
      </c>
      <c r="AE161" s="124">
        <f>CN_Summary_fuelprice!AE161*(1-CN_Summary_taxrate!AE161)</f>
        <v>1.2924122008468353E-5</v>
      </c>
      <c r="AF161" s="124">
        <f>CN_Summary_fuelprice!AF161*(1-CN_Summary_taxrate!AF161)</f>
        <v>1.2306105094384708E-5</v>
      </c>
      <c r="AG161" s="124">
        <f>CN_Summary_fuelprice!AG161*(1-CN_Summary_taxrate!AG161)</f>
        <v>1.1717641050959757E-5</v>
      </c>
      <c r="AH161" s="124">
        <f>CN_Summary_fuelprice!AH161*(1-CN_Summary_taxrate!AH161)</f>
        <v>1.1157316693304441E-5</v>
      </c>
      <c r="AI161" s="124">
        <f>CN_Summary_fuelprice!AI161*(1-CN_Summary_taxrate!AI161)</f>
        <v>1.0623786413434603E-5</v>
      </c>
      <c r="AJ161" s="124">
        <f>CN_Summary_fuelprice!AJ161*(1-CN_Summary_taxrate!AJ161)</f>
        <v>1.0115768948819788E-5</v>
      </c>
      <c r="AK161" s="124">
        <f>CN_Summary_fuelprice!AK161*(1-CN_Summary_taxrate!AK161)</f>
        <v>9.6320443054562835E-6</v>
      </c>
      <c r="AL161" s="124">
        <f>CN_Summary_fuelprice!AL161*(1-CN_Summary_taxrate!AL161)</f>
        <v>9.1714508280754132E-6</v>
      </c>
      <c r="AM161" s="124">
        <f>CN_Summary_fuelprice!AM161*(1-CN_Summary_taxrate!AM161)</f>
        <v>8.7328824104511359E-6</v>
      </c>
      <c r="AN161" s="124">
        <f>CN_Summary_fuelprice!AN161*(1-CN_Summary_taxrate!AN161)</f>
        <v>8.3152858391075671E-6</v>
      </c>
      <c r="AO161" s="124">
        <f>CN_Summary_fuelprice!AO161*(1-CN_Summary_taxrate!AO161)</f>
        <v>7.9176582640474227E-6</v>
      </c>
      <c r="AP161" s="124">
        <f>CN_Summary_fuelprice!AP161*(1-CN_Summary_taxrate!AP161)</f>
        <v>7.5390447904273766E-6</v>
      </c>
      <c r="AQ161" s="124">
        <f>CN_Summary_fuelprice!AQ161*(1-CN_Summary_taxrate!AQ161)</f>
        <v>7.1785361853967674E-6</v>
      </c>
      <c r="AR161" s="124">
        <f>CN_Summary_fuelprice!AR161*(1-CN_Summary_taxrate!AR161)</f>
        <v>6.8352666945926894E-6</v>
      </c>
      <c r="AS161" s="124">
        <f>CN_Summary_fuelprice!AS161*(1-CN_Summary_taxrate!AS161)</f>
        <v>6.5084119630478333E-6</v>
      </c>
      <c r="AT161" s="124">
        <f>CN_Summary_fuelprice!AT161*(1-CN_Summary_taxrate!AT161)</f>
        <v>6.1971870555181486E-6</v>
      </c>
      <c r="AU161" s="124">
        <f>CN_Summary_fuelprice!AU161*(1-CN_Summary_taxrate!AU161)</f>
        <v>5.9008445714762226E-6</v>
      </c>
    </row>
    <row r="162" spans="1:47" s="103" customFormat="1" ht="18.75" customHeight="1">
      <c r="A162" s="102" t="s">
        <v>3767</v>
      </c>
      <c r="B162" s="102"/>
      <c r="C162" s="102"/>
      <c r="D162" s="102"/>
      <c r="E162" s="102"/>
      <c r="F162" s="102"/>
      <c r="I162" s="102"/>
      <c r="L162" s="102"/>
      <c r="O162" s="102"/>
      <c r="R162" s="102"/>
      <c r="U162" s="102"/>
      <c r="X162" s="102"/>
      <c r="AA162" s="102"/>
      <c r="AD162" s="102"/>
      <c r="AG162" s="102"/>
      <c r="AJ162" s="102"/>
      <c r="AM162" s="102"/>
      <c r="AP162" s="102"/>
      <c r="AS162" s="102"/>
    </row>
    <row r="163" spans="1:47" ht="18.75" customHeight="1">
      <c r="A163" s="105" t="s">
        <v>3697</v>
      </c>
      <c r="B163" s="101">
        <v>2015</v>
      </c>
      <c r="C163" s="101">
        <v>2016</v>
      </c>
      <c r="D163" s="101">
        <v>2017</v>
      </c>
      <c r="E163" s="101">
        <v>2018</v>
      </c>
      <c r="F163" s="101">
        <v>2019</v>
      </c>
      <c r="G163" s="101">
        <v>2020</v>
      </c>
      <c r="H163" s="101">
        <v>2021</v>
      </c>
      <c r="I163" s="101">
        <v>2022</v>
      </c>
      <c r="J163" s="101">
        <v>2023</v>
      </c>
      <c r="K163" s="101">
        <v>2024</v>
      </c>
      <c r="L163" s="101">
        <v>2025</v>
      </c>
      <c r="M163" s="101">
        <v>2026</v>
      </c>
      <c r="N163" s="101">
        <v>2027</v>
      </c>
      <c r="O163" s="101">
        <v>2028</v>
      </c>
      <c r="P163" s="101">
        <v>2029</v>
      </c>
      <c r="Q163" s="101">
        <v>2030</v>
      </c>
      <c r="R163" s="101">
        <v>2031</v>
      </c>
      <c r="S163" s="101">
        <v>2032</v>
      </c>
      <c r="T163" s="101">
        <v>2033</v>
      </c>
      <c r="U163" s="101">
        <v>2034</v>
      </c>
      <c r="V163" s="101">
        <v>2035</v>
      </c>
      <c r="W163" s="101">
        <v>2036</v>
      </c>
      <c r="X163" s="101">
        <v>2037</v>
      </c>
      <c r="Y163" s="101">
        <v>2038</v>
      </c>
      <c r="Z163" s="101">
        <v>2039</v>
      </c>
      <c r="AA163" s="101">
        <v>2040</v>
      </c>
      <c r="AB163" s="101">
        <v>2041</v>
      </c>
      <c r="AC163" s="101">
        <v>2042</v>
      </c>
      <c r="AD163" s="101">
        <v>2043</v>
      </c>
      <c r="AE163" s="101">
        <v>2044</v>
      </c>
      <c r="AF163" s="101">
        <v>2045</v>
      </c>
      <c r="AG163" s="101">
        <v>2046</v>
      </c>
      <c r="AH163" s="101">
        <v>2047</v>
      </c>
      <c r="AI163" s="101">
        <v>2048</v>
      </c>
      <c r="AJ163" s="101">
        <v>2049</v>
      </c>
      <c r="AK163" s="101">
        <v>2050</v>
      </c>
      <c r="AL163" s="101">
        <v>2051</v>
      </c>
      <c r="AM163" s="101">
        <v>2052</v>
      </c>
      <c r="AN163" s="101">
        <v>2053</v>
      </c>
      <c r="AO163" s="101">
        <v>2054</v>
      </c>
      <c r="AP163" s="101">
        <v>2055</v>
      </c>
      <c r="AQ163" s="101">
        <v>2056</v>
      </c>
      <c r="AR163" s="101">
        <v>2057</v>
      </c>
      <c r="AS163" s="101">
        <v>2058</v>
      </c>
      <c r="AT163" s="101">
        <v>2059</v>
      </c>
      <c r="AU163" s="101">
        <v>2060</v>
      </c>
    </row>
    <row r="164" spans="1:47" ht="18.75" customHeight="1">
      <c r="A164" s="101" t="s">
        <v>3668</v>
      </c>
      <c r="B164" s="124">
        <f>CN_Summary_fuelprice!B164*(1-CN_Summary_taxrate!B164)</f>
        <v>0</v>
      </c>
      <c r="C164" s="124">
        <f>CN_Summary_fuelprice!C164*(1-CN_Summary_taxrate!C164)</f>
        <v>0</v>
      </c>
      <c r="D164" s="124">
        <f>CN_Summary_fuelprice!D164*(1-CN_Summary_taxrate!D164)</f>
        <v>0</v>
      </c>
      <c r="E164" s="124">
        <f>CN_Summary_fuelprice!E164*(1-CN_Summary_taxrate!E164)</f>
        <v>0</v>
      </c>
      <c r="F164" s="124">
        <f>CN_Summary_fuelprice!F164*(1-CN_Summary_taxrate!F164)</f>
        <v>0</v>
      </c>
      <c r="G164" s="124">
        <f>CN_Summary_fuelprice!G164*(1-CN_Summary_taxrate!G164)</f>
        <v>0</v>
      </c>
      <c r="H164" s="124">
        <f>CN_Summary_fuelprice!H164*(1-CN_Summary_taxrate!H164)</f>
        <v>0</v>
      </c>
      <c r="I164" s="124">
        <f>CN_Summary_fuelprice!I164*(1-CN_Summary_taxrate!I164)</f>
        <v>0</v>
      </c>
      <c r="J164" s="124">
        <f>CN_Summary_fuelprice!J164*(1-CN_Summary_taxrate!J164)</f>
        <v>0</v>
      </c>
      <c r="K164" s="124">
        <f>CN_Summary_fuelprice!K164*(1-CN_Summary_taxrate!K164)</f>
        <v>0</v>
      </c>
      <c r="L164" s="124">
        <f>CN_Summary_fuelprice!L164*(1-CN_Summary_taxrate!L164)</f>
        <v>0</v>
      </c>
      <c r="M164" s="124">
        <f>CN_Summary_fuelprice!M164*(1-CN_Summary_taxrate!M164)</f>
        <v>0</v>
      </c>
      <c r="N164" s="124">
        <f>CN_Summary_fuelprice!N164*(1-CN_Summary_taxrate!N164)</f>
        <v>0</v>
      </c>
      <c r="O164" s="124">
        <f>CN_Summary_fuelprice!O164*(1-CN_Summary_taxrate!O164)</f>
        <v>0</v>
      </c>
      <c r="P164" s="124">
        <f>CN_Summary_fuelprice!P164*(1-CN_Summary_taxrate!P164)</f>
        <v>0</v>
      </c>
      <c r="Q164" s="124">
        <f>CN_Summary_fuelprice!Q164*(1-CN_Summary_taxrate!Q164)</f>
        <v>0</v>
      </c>
      <c r="R164" s="124">
        <f>CN_Summary_fuelprice!R164*(1-CN_Summary_taxrate!R164)</f>
        <v>0</v>
      </c>
      <c r="S164" s="124">
        <f>CN_Summary_fuelprice!S164*(1-CN_Summary_taxrate!S164)</f>
        <v>0</v>
      </c>
      <c r="T164" s="124">
        <f>CN_Summary_fuelprice!T164*(1-CN_Summary_taxrate!T164)</f>
        <v>0</v>
      </c>
      <c r="U164" s="124">
        <f>CN_Summary_fuelprice!U164*(1-CN_Summary_taxrate!U164)</f>
        <v>0</v>
      </c>
      <c r="V164" s="124">
        <f>CN_Summary_fuelprice!V164*(1-CN_Summary_taxrate!V164)</f>
        <v>0</v>
      </c>
      <c r="W164" s="124">
        <f>CN_Summary_fuelprice!W164*(1-CN_Summary_taxrate!W164)</f>
        <v>0</v>
      </c>
      <c r="X164" s="124">
        <f>CN_Summary_fuelprice!X164*(1-CN_Summary_taxrate!X164)</f>
        <v>0</v>
      </c>
      <c r="Y164" s="124">
        <f>CN_Summary_fuelprice!Y164*(1-CN_Summary_taxrate!Y164)</f>
        <v>0</v>
      </c>
      <c r="Z164" s="124">
        <f>CN_Summary_fuelprice!Z164*(1-CN_Summary_taxrate!Z164)</f>
        <v>0</v>
      </c>
      <c r="AA164" s="124">
        <f>CN_Summary_fuelprice!AA164*(1-CN_Summary_taxrate!AA164)</f>
        <v>0</v>
      </c>
      <c r="AB164" s="124">
        <f>CN_Summary_fuelprice!AB164*(1-CN_Summary_taxrate!AB164)</f>
        <v>0</v>
      </c>
      <c r="AC164" s="124">
        <f>CN_Summary_fuelprice!AC164*(1-CN_Summary_taxrate!AC164)</f>
        <v>0</v>
      </c>
      <c r="AD164" s="124">
        <f>CN_Summary_fuelprice!AD164*(1-CN_Summary_taxrate!AD164)</f>
        <v>0</v>
      </c>
      <c r="AE164" s="124">
        <f>CN_Summary_fuelprice!AE164*(1-CN_Summary_taxrate!AE164)</f>
        <v>0</v>
      </c>
      <c r="AF164" s="124">
        <f>CN_Summary_fuelprice!AF164*(1-CN_Summary_taxrate!AF164)</f>
        <v>0</v>
      </c>
      <c r="AG164" s="124">
        <f>CN_Summary_fuelprice!AG164*(1-CN_Summary_taxrate!AG164)</f>
        <v>0</v>
      </c>
      <c r="AH164" s="124">
        <f>CN_Summary_fuelprice!AH164*(1-CN_Summary_taxrate!AH164)</f>
        <v>0</v>
      </c>
      <c r="AI164" s="124">
        <f>CN_Summary_fuelprice!AI164*(1-CN_Summary_taxrate!AI164)</f>
        <v>0</v>
      </c>
      <c r="AJ164" s="124">
        <f>CN_Summary_fuelprice!AJ164*(1-CN_Summary_taxrate!AJ164)</f>
        <v>0</v>
      </c>
      <c r="AK164" s="124">
        <f>CN_Summary_fuelprice!AK164*(1-CN_Summary_taxrate!AK164)</f>
        <v>0</v>
      </c>
      <c r="AL164" s="124">
        <f>CN_Summary_fuelprice!AL164*(1-CN_Summary_taxrate!AL164)</f>
        <v>0</v>
      </c>
      <c r="AM164" s="124">
        <f>CN_Summary_fuelprice!AM164*(1-CN_Summary_taxrate!AM164)</f>
        <v>0</v>
      </c>
      <c r="AN164" s="124">
        <f>CN_Summary_fuelprice!AN164*(1-CN_Summary_taxrate!AN164)</f>
        <v>0</v>
      </c>
      <c r="AO164" s="124">
        <f>CN_Summary_fuelprice!AO164*(1-CN_Summary_taxrate!AO164)</f>
        <v>0</v>
      </c>
      <c r="AP164" s="124">
        <f>CN_Summary_fuelprice!AP164*(1-CN_Summary_taxrate!AP164)</f>
        <v>0</v>
      </c>
      <c r="AQ164" s="124">
        <f>CN_Summary_fuelprice!AQ164*(1-CN_Summary_taxrate!AQ164)</f>
        <v>0</v>
      </c>
      <c r="AR164" s="124">
        <f>CN_Summary_fuelprice!AR164*(1-CN_Summary_taxrate!AR164)</f>
        <v>0</v>
      </c>
      <c r="AS164" s="124">
        <f>CN_Summary_fuelprice!AS164*(1-CN_Summary_taxrate!AS164)</f>
        <v>0</v>
      </c>
      <c r="AT164" s="124">
        <f>CN_Summary_fuelprice!AT164*(1-CN_Summary_taxrate!AT164)</f>
        <v>0</v>
      </c>
      <c r="AU164" s="124">
        <f>CN_Summary_fuelprice!AU164*(1-CN_Summary_taxrate!AU164)</f>
        <v>0</v>
      </c>
    </row>
    <row r="165" spans="1:47" ht="18.75" customHeight="1">
      <c r="A165" s="101" t="s">
        <v>3669</v>
      </c>
      <c r="B165" s="124">
        <f>CN_Summary_fuelprice!B165*(1-CN_Summary_taxrate!B165)</f>
        <v>0</v>
      </c>
      <c r="C165" s="124">
        <f>CN_Summary_fuelprice!C165*(1-CN_Summary_taxrate!C165)</f>
        <v>0</v>
      </c>
      <c r="D165" s="124">
        <f>CN_Summary_fuelprice!D165*(1-CN_Summary_taxrate!D165)</f>
        <v>0</v>
      </c>
      <c r="E165" s="124">
        <f>CN_Summary_fuelprice!E165*(1-CN_Summary_taxrate!E165)</f>
        <v>0</v>
      </c>
      <c r="F165" s="124">
        <f>CN_Summary_fuelprice!F165*(1-CN_Summary_taxrate!F165)</f>
        <v>0</v>
      </c>
      <c r="G165" s="124">
        <f>CN_Summary_fuelprice!G165*(1-CN_Summary_taxrate!G165)</f>
        <v>0</v>
      </c>
      <c r="H165" s="124">
        <f>CN_Summary_fuelprice!H165*(1-CN_Summary_taxrate!H165)</f>
        <v>0</v>
      </c>
      <c r="I165" s="124">
        <f>CN_Summary_fuelprice!I165*(1-CN_Summary_taxrate!I165)</f>
        <v>0</v>
      </c>
      <c r="J165" s="124">
        <f>CN_Summary_fuelprice!J165*(1-CN_Summary_taxrate!J165)</f>
        <v>0</v>
      </c>
      <c r="K165" s="124">
        <f>CN_Summary_fuelprice!K165*(1-CN_Summary_taxrate!K165)</f>
        <v>0</v>
      </c>
      <c r="L165" s="124">
        <f>CN_Summary_fuelprice!L165*(1-CN_Summary_taxrate!L165)</f>
        <v>0</v>
      </c>
      <c r="M165" s="124">
        <f>CN_Summary_fuelprice!M165*(1-CN_Summary_taxrate!M165)</f>
        <v>0</v>
      </c>
      <c r="N165" s="124">
        <f>CN_Summary_fuelprice!N165*(1-CN_Summary_taxrate!N165)</f>
        <v>0</v>
      </c>
      <c r="O165" s="124">
        <f>CN_Summary_fuelprice!O165*(1-CN_Summary_taxrate!O165)</f>
        <v>0</v>
      </c>
      <c r="P165" s="124">
        <f>CN_Summary_fuelprice!P165*(1-CN_Summary_taxrate!P165)</f>
        <v>0</v>
      </c>
      <c r="Q165" s="124">
        <f>CN_Summary_fuelprice!Q165*(1-CN_Summary_taxrate!Q165)</f>
        <v>0</v>
      </c>
      <c r="R165" s="124">
        <f>CN_Summary_fuelprice!R165*(1-CN_Summary_taxrate!R165)</f>
        <v>0</v>
      </c>
      <c r="S165" s="124">
        <f>CN_Summary_fuelprice!S165*(1-CN_Summary_taxrate!S165)</f>
        <v>0</v>
      </c>
      <c r="T165" s="124">
        <f>CN_Summary_fuelprice!T165*(1-CN_Summary_taxrate!T165)</f>
        <v>0</v>
      </c>
      <c r="U165" s="124">
        <f>CN_Summary_fuelprice!U165*(1-CN_Summary_taxrate!U165)</f>
        <v>0</v>
      </c>
      <c r="V165" s="124">
        <f>CN_Summary_fuelprice!V165*(1-CN_Summary_taxrate!V165)</f>
        <v>0</v>
      </c>
      <c r="W165" s="124">
        <f>CN_Summary_fuelprice!W165*(1-CN_Summary_taxrate!W165)</f>
        <v>0</v>
      </c>
      <c r="X165" s="124">
        <f>CN_Summary_fuelprice!X165*(1-CN_Summary_taxrate!X165)</f>
        <v>0</v>
      </c>
      <c r="Y165" s="124">
        <f>CN_Summary_fuelprice!Y165*(1-CN_Summary_taxrate!Y165)</f>
        <v>0</v>
      </c>
      <c r="Z165" s="124">
        <f>CN_Summary_fuelprice!Z165*(1-CN_Summary_taxrate!Z165)</f>
        <v>0</v>
      </c>
      <c r="AA165" s="124">
        <f>CN_Summary_fuelprice!AA165*(1-CN_Summary_taxrate!AA165)</f>
        <v>0</v>
      </c>
      <c r="AB165" s="124">
        <f>CN_Summary_fuelprice!AB165*(1-CN_Summary_taxrate!AB165)</f>
        <v>0</v>
      </c>
      <c r="AC165" s="124">
        <f>CN_Summary_fuelprice!AC165*(1-CN_Summary_taxrate!AC165)</f>
        <v>0</v>
      </c>
      <c r="AD165" s="124">
        <f>CN_Summary_fuelprice!AD165*(1-CN_Summary_taxrate!AD165)</f>
        <v>0</v>
      </c>
      <c r="AE165" s="124">
        <f>CN_Summary_fuelprice!AE165*(1-CN_Summary_taxrate!AE165)</f>
        <v>0</v>
      </c>
      <c r="AF165" s="124">
        <f>CN_Summary_fuelprice!AF165*(1-CN_Summary_taxrate!AF165)</f>
        <v>0</v>
      </c>
      <c r="AG165" s="124">
        <f>CN_Summary_fuelprice!AG165*(1-CN_Summary_taxrate!AG165)</f>
        <v>0</v>
      </c>
      <c r="AH165" s="124">
        <f>CN_Summary_fuelprice!AH165*(1-CN_Summary_taxrate!AH165)</f>
        <v>0</v>
      </c>
      <c r="AI165" s="124">
        <f>CN_Summary_fuelprice!AI165*(1-CN_Summary_taxrate!AI165)</f>
        <v>0</v>
      </c>
      <c r="AJ165" s="124">
        <f>CN_Summary_fuelprice!AJ165*(1-CN_Summary_taxrate!AJ165)</f>
        <v>0</v>
      </c>
      <c r="AK165" s="124">
        <f>CN_Summary_fuelprice!AK165*(1-CN_Summary_taxrate!AK165)</f>
        <v>0</v>
      </c>
      <c r="AL165" s="124">
        <f>CN_Summary_fuelprice!AL165*(1-CN_Summary_taxrate!AL165)</f>
        <v>0</v>
      </c>
      <c r="AM165" s="124">
        <f>CN_Summary_fuelprice!AM165*(1-CN_Summary_taxrate!AM165)</f>
        <v>0</v>
      </c>
      <c r="AN165" s="124">
        <f>CN_Summary_fuelprice!AN165*(1-CN_Summary_taxrate!AN165)</f>
        <v>0</v>
      </c>
      <c r="AO165" s="124">
        <f>CN_Summary_fuelprice!AO165*(1-CN_Summary_taxrate!AO165)</f>
        <v>0</v>
      </c>
      <c r="AP165" s="124">
        <f>CN_Summary_fuelprice!AP165*(1-CN_Summary_taxrate!AP165)</f>
        <v>0</v>
      </c>
      <c r="AQ165" s="124">
        <f>CN_Summary_fuelprice!AQ165*(1-CN_Summary_taxrate!AQ165)</f>
        <v>0</v>
      </c>
      <c r="AR165" s="124">
        <f>CN_Summary_fuelprice!AR165*(1-CN_Summary_taxrate!AR165)</f>
        <v>0</v>
      </c>
      <c r="AS165" s="124">
        <f>CN_Summary_fuelprice!AS165*(1-CN_Summary_taxrate!AS165)</f>
        <v>0</v>
      </c>
      <c r="AT165" s="124">
        <f>CN_Summary_fuelprice!AT165*(1-CN_Summary_taxrate!AT165)</f>
        <v>0</v>
      </c>
      <c r="AU165" s="124">
        <f>CN_Summary_fuelprice!AU165*(1-CN_Summary_taxrate!AU165)</f>
        <v>0</v>
      </c>
    </row>
    <row r="166" spans="1:47" ht="18.75" customHeight="1">
      <c r="A166" s="101" t="s">
        <v>3670</v>
      </c>
      <c r="B166" s="124">
        <f>CN_Summary_fuelprice!B166*(1-CN_Summary_taxrate!B166)</f>
        <v>0</v>
      </c>
      <c r="C166" s="124">
        <f>CN_Summary_fuelprice!C166*(1-CN_Summary_taxrate!C166)</f>
        <v>0</v>
      </c>
      <c r="D166" s="124">
        <f>CN_Summary_fuelprice!D166*(1-CN_Summary_taxrate!D166)</f>
        <v>0</v>
      </c>
      <c r="E166" s="124">
        <f>CN_Summary_fuelprice!E166*(1-CN_Summary_taxrate!E166)</f>
        <v>0</v>
      </c>
      <c r="F166" s="124">
        <f>CN_Summary_fuelprice!F166*(1-CN_Summary_taxrate!F166)</f>
        <v>0</v>
      </c>
      <c r="G166" s="124">
        <f>CN_Summary_fuelprice!G166*(1-CN_Summary_taxrate!G166)</f>
        <v>7.8271847848917674E-6</v>
      </c>
      <c r="H166" s="124">
        <f>CN_Summary_fuelprice!H166*(1-CN_Summary_taxrate!H166)</f>
        <v>7.8271847848917674E-6</v>
      </c>
      <c r="I166" s="124">
        <f>CN_Summary_fuelprice!I166*(1-CN_Summary_taxrate!I166)</f>
        <v>7.8271847848917674E-6</v>
      </c>
      <c r="J166" s="124">
        <f>CN_Summary_fuelprice!J166*(1-CN_Summary_taxrate!J166)</f>
        <v>7.8271847848917674E-6</v>
      </c>
      <c r="K166" s="124">
        <f>CN_Summary_fuelprice!K166*(1-CN_Summary_taxrate!K166)</f>
        <v>7.8271847848917674E-6</v>
      </c>
      <c r="L166" s="124">
        <f>CN_Summary_fuelprice!L166*(1-CN_Summary_taxrate!L166)</f>
        <v>7.8271847848917674E-6</v>
      </c>
      <c r="M166" s="124">
        <f>CN_Summary_fuelprice!M166*(1-CN_Summary_taxrate!M166)</f>
        <v>7.8271847848917674E-6</v>
      </c>
      <c r="N166" s="124">
        <f>CN_Summary_fuelprice!N166*(1-CN_Summary_taxrate!N166)</f>
        <v>7.8271847848917674E-6</v>
      </c>
      <c r="O166" s="124">
        <f>CN_Summary_fuelprice!O166*(1-CN_Summary_taxrate!O166)</f>
        <v>7.8271847848917674E-6</v>
      </c>
      <c r="P166" s="124">
        <f>CN_Summary_fuelprice!P166*(1-CN_Summary_taxrate!P166)</f>
        <v>7.8271847848917674E-6</v>
      </c>
      <c r="Q166" s="124">
        <f>CN_Summary_fuelprice!Q166*(1-CN_Summary_taxrate!Q166)</f>
        <v>7.8271847848917674E-6</v>
      </c>
      <c r="R166" s="124">
        <f>CN_Summary_fuelprice!R166*(1-CN_Summary_taxrate!R166)</f>
        <v>7.8271847848917674E-6</v>
      </c>
      <c r="S166" s="124">
        <f>CN_Summary_fuelprice!S166*(1-CN_Summary_taxrate!S166)</f>
        <v>7.8271847848917674E-6</v>
      </c>
      <c r="T166" s="124">
        <f>CN_Summary_fuelprice!T166*(1-CN_Summary_taxrate!T166)</f>
        <v>7.8271847848917674E-6</v>
      </c>
      <c r="U166" s="124">
        <f>CN_Summary_fuelprice!U166*(1-CN_Summary_taxrate!U166)</f>
        <v>7.8271847848917674E-6</v>
      </c>
      <c r="V166" s="124">
        <f>CN_Summary_fuelprice!V166*(1-CN_Summary_taxrate!V166)</f>
        <v>7.8271847848917674E-6</v>
      </c>
      <c r="W166" s="124">
        <f>CN_Summary_fuelprice!W166*(1-CN_Summary_taxrate!W166)</f>
        <v>7.8271847848917674E-6</v>
      </c>
      <c r="X166" s="124">
        <f>CN_Summary_fuelprice!X166*(1-CN_Summary_taxrate!X166)</f>
        <v>7.8271847848917674E-6</v>
      </c>
      <c r="Y166" s="124">
        <f>CN_Summary_fuelprice!Y166*(1-CN_Summary_taxrate!Y166)</f>
        <v>7.8271847848917674E-6</v>
      </c>
      <c r="Z166" s="124">
        <f>CN_Summary_fuelprice!Z166*(1-CN_Summary_taxrate!Z166)</f>
        <v>7.8271847848917674E-6</v>
      </c>
      <c r="AA166" s="124">
        <f>CN_Summary_fuelprice!AA166*(1-CN_Summary_taxrate!AA166)</f>
        <v>7.8271847848917674E-6</v>
      </c>
      <c r="AB166" s="124">
        <f>CN_Summary_fuelprice!AB166*(1-CN_Summary_taxrate!AB166)</f>
        <v>7.8271847848917674E-6</v>
      </c>
      <c r="AC166" s="124">
        <f>CN_Summary_fuelprice!AC166*(1-CN_Summary_taxrate!AC166)</f>
        <v>7.8271847848917674E-6</v>
      </c>
      <c r="AD166" s="124">
        <f>CN_Summary_fuelprice!AD166*(1-CN_Summary_taxrate!AD166)</f>
        <v>7.8271847848917674E-6</v>
      </c>
      <c r="AE166" s="124">
        <f>CN_Summary_fuelprice!AE166*(1-CN_Summary_taxrate!AE166)</f>
        <v>7.8271847848917674E-6</v>
      </c>
      <c r="AF166" s="124">
        <f>CN_Summary_fuelprice!AF166*(1-CN_Summary_taxrate!AF166)</f>
        <v>7.8271847848917674E-6</v>
      </c>
      <c r="AG166" s="124">
        <f>CN_Summary_fuelprice!AG166*(1-CN_Summary_taxrate!AG166)</f>
        <v>7.8271847848917674E-6</v>
      </c>
      <c r="AH166" s="124">
        <f>CN_Summary_fuelprice!AH166*(1-CN_Summary_taxrate!AH166)</f>
        <v>7.8271847848917674E-6</v>
      </c>
      <c r="AI166" s="124">
        <f>CN_Summary_fuelprice!AI166*(1-CN_Summary_taxrate!AI166)</f>
        <v>7.8271847848917674E-6</v>
      </c>
      <c r="AJ166" s="124">
        <f>CN_Summary_fuelprice!AJ166*(1-CN_Summary_taxrate!AJ166)</f>
        <v>7.8271847848917674E-6</v>
      </c>
      <c r="AK166" s="124">
        <f>CN_Summary_fuelprice!AK166*(1-CN_Summary_taxrate!AK166)</f>
        <v>7.8271847848917674E-6</v>
      </c>
      <c r="AL166" s="124">
        <f>CN_Summary_fuelprice!AL166*(1-CN_Summary_taxrate!AL166)</f>
        <v>7.8271847848917674E-6</v>
      </c>
      <c r="AM166" s="124">
        <f>CN_Summary_fuelprice!AM166*(1-CN_Summary_taxrate!AM166)</f>
        <v>7.8271847848917674E-6</v>
      </c>
      <c r="AN166" s="124">
        <f>CN_Summary_fuelprice!AN166*(1-CN_Summary_taxrate!AN166)</f>
        <v>7.8271847848917674E-6</v>
      </c>
      <c r="AO166" s="124">
        <f>CN_Summary_fuelprice!AO166*(1-CN_Summary_taxrate!AO166)</f>
        <v>7.8271847848917674E-6</v>
      </c>
      <c r="AP166" s="124">
        <f>CN_Summary_fuelprice!AP166*(1-CN_Summary_taxrate!AP166)</f>
        <v>7.8271847848917674E-6</v>
      </c>
      <c r="AQ166" s="124">
        <f>CN_Summary_fuelprice!AQ166*(1-CN_Summary_taxrate!AQ166)</f>
        <v>7.8271847848917674E-6</v>
      </c>
      <c r="AR166" s="124">
        <f>CN_Summary_fuelprice!AR166*(1-CN_Summary_taxrate!AR166)</f>
        <v>7.8271847848917674E-6</v>
      </c>
      <c r="AS166" s="124">
        <f>CN_Summary_fuelprice!AS166*(1-CN_Summary_taxrate!AS166)</f>
        <v>7.8271847848917674E-6</v>
      </c>
      <c r="AT166" s="124">
        <f>CN_Summary_fuelprice!AT166*(1-CN_Summary_taxrate!AT166)</f>
        <v>7.8271847848917674E-6</v>
      </c>
      <c r="AU166" s="124">
        <f>CN_Summary_fuelprice!AU166*(1-CN_Summary_taxrate!AU166)</f>
        <v>7.8271847848917674E-6</v>
      </c>
    </row>
    <row r="167" spans="1:47" ht="18.75" customHeight="1">
      <c r="A167" s="101" t="s">
        <v>3671</v>
      </c>
      <c r="B167" s="124">
        <f>CN_Summary_fuelprice!B167*(1-CN_Summary_taxrate!B167)</f>
        <v>0</v>
      </c>
      <c r="C167" s="124">
        <f>CN_Summary_fuelprice!C167*(1-CN_Summary_taxrate!C167)</f>
        <v>0</v>
      </c>
      <c r="D167" s="124">
        <f>CN_Summary_fuelprice!D167*(1-CN_Summary_taxrate!D167)</f>
        <v>0</v>
      </c>
      <c r="E167" s="124">
        <f>CN_Summary_fuelprice!E167*(1-CN_Summary_taxrate!E167)</f>
        <v>0</v>
      </c>
      <c r="F167" s="124">
        <f>CN_Summary_fuelprice!F167*(1-CN_Summary_taxrate!F167)</f>
        <v>0</v>
      </c>
      <c r="G167" s="124">
        <f>CN_Summary_fuelprice!G167*(1-CN_Summary_taxrate!G167)</f>
        <v>1.115690493128535E-5</v>
      </c>
      <c r="H167" s="124">
        <f>CN_Summary_fuelprice!H167*(1-CN_Summary_taxrate!H167)</f>
        <v>1.115690493128535E-5</v>
      </c>
      <c r="I167" s="124">
        <f>CN_Summary_fuelprice!I167*(1-CN_Summary_taxrate!I167)</f>
        <v>1.115690493128535E-5</v>
      </c>
      <c r="J167" s="124">
        <f>CN_Summary_fuelprice!J167*(1-CN_Summary_taxrate!J167)</f>
        <v>1.115690493128535E-5</v>
      </c>
      <c r="K167" s="124">
        <f>CN_Summary_fuelprice!K167*(1-CN_Summary_taxrate!K167)</f>
        <v>1.115690493128535E-5</v>
      </c>
      <c r="L167" s="124">
        <f>CN_Summary_fuelprice!L167*(1-CN_Summary_taxrate!L167)</f>
        <v>1.115690493128535E-5</v>
      </c>
      <c r="M167" s="124">
        <f>CN_Summary_fuelprice!M167*(1-CN_Summary_taxrate!M167)</f>
        <v>1.115690493128535E-5</v>
      </c>
      <c r="N167" s="124">
        <f>CN_Summary_fuelprice!N167*(1-CN_Summary_taxrate!N167)</f>
        <v>1.115690493128535E-5</v>
      </c>
      <c r="O167" s="124">
        <f>CN_Summary_fuelprice!O167*(1-CN_Summary_taxrate!O167)</f>
        <v>1.115690493128535E-5</v>
      </c>
      <c r="P167" s="124">
        <f>CN_Summary_fuelprice!P167*(1-CN_Summary_taxrate!P167)</f>
        <v>1.115690493128535E-5</v>
      </c>
      <c r="Q167" s="124">
        <f>CN_Summary_fuelprice!Q167*(1-CN_Summary_taxrate!Q167)</f>
        <v>1.115690493128535E-5</v>
      </c>
      <c r="R167" s="124">
        <f>CN_Summary_fuelprice!R167*(1-CN_Summary_taxrate!R167)</f>
        <v>1.115690493128535E-5</v>
      </c>
      <c r="S167" s="124">
        <f>CN_Summary_fuelprice!S167*(1-CN_Summary_taxrate!S167)</f>
        <v>1.115690493128535E-5</v>
      </c>
      <c r="T167" s="124">
        <f>CN_Summary_fuelprice!T167*(1-CN_Summary_taxrate!T167)</f>
        <v>1.115690493128535E-5</v>
      </c>
      <c r="U167" s="124">
        <f>CN_Summary_fuelprice!U167*(1-CN_Summary_taxrate!U167)</f>
        <v>1.115690493128535E-5</v>
      </c>
      <c r="V167" s="124">
        <f>CN_Summary_fuelprice!V167*(1-CN_Summary_taxrate!V167)</f>
        <v>1.115690493128535E-5</v>
      </c>
      <c r="W167" s="124">
        <f>CN_Summary_fuelprice!W167*(1-CN_Summary_taxrate!W167)</f>
        <v>1.115690493128535E-5</v>
      </c>
      <c r="X167" s="124">
        <f>CN_Summary_fuelprice!X167*(1-CN_Summary_taxrate!X167)</f>
        <v>1.115690493128535E-5</v>
      </c>
      <c r="Y167" s="124">
        <f>CN_Summary_fuelprice!Y167*(1-CN_Summary_taxrate!Y167)</f>
        <v>1.115690493128535E-5</v>
      </c>
      <c r="Z167" s="124">
        <f>CN_Summary_fuelprice!Z167*(1-CN_Summary_taxrate!Z167)</f>
        <v>1.115690493128535E-5</v>
      </c>
      <c r="AA167" s="124">
        <f>CN_Summary_fuelprice!AA167*(1-CN_Summary_taxrate!AA167)</f>
        <v>1.115690493128535E-5</v>
      </c>
      <c r="AB167" s="124">
        <f>CN_Summary_fuelprice!AB167*(1-CN_Summary_taxrate!AB167)</f>
        <v>1.115690493128535E-5</v>
      </c>
      <c r="AC167" s="124">
        <f>CN_Summary_fuelprice!AC167*(1-CN_Summary_taxrate!AC167)</f>
        <v>1.115690493128535E-5</v>
      </c>
      <c r="AD167" s="124">
        <f>CN_Summary_fuelprice!AD167*(1-CN_Summary_taxrate!AD167)</f>
        <v>1.115690493128535E-5</v>
      </c>
      <c r="AE167" s="124">
        <f>CN_Summary_fuelprice!AE167*(1-CN_Summary_taxrate!AE167)</f>
        <v>1.115690493128535E-5</v>
      </c>
      <c r="AF167" s="124">
        <f>CN_Summary_fuelprice!AF167*(1-CN_Summary_taxrate!AF167)</f>
        <v>1.115690493128535E-5</v>
      </c>
      <c r="AG167" s="124">
        <f>CN_Summary_fuelprice!AG167*(1-CN_Summary_taxrate!AG167)</f>
        <v>1.115690493128535E-5</v>
      </c>
      <c r="AH167" s="124">
        <f>CN_Summary_fuelprice!AH167*(1-CN_Summary_taxrate!AH167)</f>
        <v>1.115690493128535E-5</v>
      </c>
      <c r="AI167" s="124">
        <f>CN_Summary_fuelprice!AI167*(1-CN_Summary_taxrate!AI167)</f>
        <v>1.115690493128535E-5</v>
      </c>
      <c r="AJ167" s="124">
        <f>CN_Summary_fuelprice!AJ167*(1-CN_Summary_taxrate!AJ167)</f>
        <v>1.115690493128535E-5</v>
      </c>
      <c r="AK167" s="124">
        <f>CN_Summary_fuelprice!AK167*(1-CN_Summary_taxrate!AK167)</f>
        <v>1.115690493128535E-5</v>
      </c>
      <c r="AL167" s="124">
        <f>CN_Summary_fuelprice!AL167*(1-CN_Summary_taxrate!AL167)</f>
        <v>1.115690493128535E-5</v>
      </c>
      <c r="AM167" s="124">
        <f>CN_Summary_fuelprice!AM167*(1-CN_Summary_taxrate!AM167)</f>
        <v>1.115690493128535E-5</v>
      </c>
      <c r="AN167" s="124">
        <f>CN_Summary_fuelprice!AN167*(1-CN_Summary_taxrate!AN167)</f>
        <v>1.115690493128535E-5</v>
      </c>
      <c r="AO167" s="124">
        <f>CN_Summary_fuelprice!AO167*(1-CN_Summary_taxrate!AO167)</f>
        <v>1.115690493128535E-5</v>
      </c>
      <c r="AP167" s="124">
        <f>CN_Summary_fuelprice!AP167*(1-CN_Summary_taxrate!AP167)</f>
        <v>1.115690493128535E-5</v>
      </c>
      <c r="AQ167" s="124">
        <f>CN_Summary_fuelprice!AQ167*(1-CN_Summary_taxrate!AQ167)</f>
        <v>1.115690493128535E-5</v>
      </c>
      <c r="AR167" s="124">
        <f>CN_Summary_fuelprice!AR167*(1-CN_Summary_taxrate!AR167)</f>
        <v>1.115690493128535E-5</v>
      </c>
      <c r="AS167" s="124">
        <f>CN_Summary_fuelprice!AS167*(1-CN_Summary_taxrate!AS167)</f>
        <v>1.115690493128535E-5</v>
      </c>
      <c r="AT167" s="124">
        <f>CN_Summary_fuelprice!AT167*(1-CN_Summary_taxrate!AT167)</f>
        <v>1.115690493128535E-5</v>
      </c>
      <c r="AU167" s="124">
        <f>CN_Summary_fuelprice!AU167*(1-CN_Summary_taxrate!AU167)</f>
        <v>1.115690493128535E-5</v>
      </c>
    </row>
    <row r="168" spans="1:47" ht="18.75" customHeight="1">
      <c r="A168" s="101" t="s">
        <v>3672</v>
      </c>
      <c r="B168" s="124">
        <f>CN_Summary_fuelprice!B168*(1-CN_Summary_taxrate!B168)</f>
        <v>0</v>
      </c>
      <c r="C168" s="124">
        <f>CN_Summary_fuelprice!C168*(1-CN_Summary_taxrate!C168)</f>
        <v>0</v>
      </c>
      <c r="D168" s="124">
        <f>CN_Summary_fuelprice!D168*(1-CN_Summary_taxrate!D168)</f>
        <v>0</v>
      </c>
      <c r="E168" s="124">
        <f>CN_Summary_fuelprice!E168*(1-CN_Summary_taxrate!E168)</f>
        <v>0</v>
      </c>
      <c r="F168" s="124">
        <f>CN_Summary_fuelprice!F168*(1-CN_Summary_taxrate!F168)</f>
        <v>0</v>
      </c>
      <c r="G168" s="124">
        <f>CN_Summary_fuelprice!G168*(1-CN_Summary_taxrate!G168)</f>
        <v>1.115690493128535E-5</v>
      </c>
      <c r="H168" s="124">
        <f>CN_Summary_fuelprice!H168*(1-CN_Summary_taxrate!H168)</f>
        <v>1.115690493128535E-5</v>
      </c>
      <c r="I168" s="124">
        <f>CN_Summary_fuelprice!I168*(1-CN_Summary_taxrate!I168)</f>
        <v>1.115690493128535E-5</v>
      </c>
      <c r="J168" s="124">
        <f>CN_Summary_fuelprice!J168*(1-CN_Summary_taxrate!J168)</f>
        <v>1.115690493128535E-5</v>
      </c>
      <c r="K168" s="124">
        <f>CN_Summary_fuelprice!K168*(1-CN_Summary_taxrate!K168)</f>
        <v>1.115690493128535E-5</v>
      </c>
      <c r="L168" s="124">
        <f>CN_Summary_fuelprice!L168*(1-CN_Summary_taxrate!L168)</f>
        <v>1.115690493128535E-5</v>
      </c>
      <c r="M168" s="124">
        <f>CN_Summary_fuelprice!M168*(1-CN_Summary_taxrate!M168)</f>
        <v>1.115690493128535E-5</v>
      </c>
      <c r="N168" s="124">
        <f>CN_Summary_fuelprice!N168*(1-CN_Summary_taxrate!N168)</f>
        <v>1.115690493128535E-5</v>
      </c>
      <c r="O168" s="124">
        <f>CN_Summary_fuelprice!O168*(1-CN_Summary_taxrate!O168)</f>
        <v>1.115690493128535E-5</v>
      </c>
      <c r="P168" s="124">
        <f>CN_Summary_fuelprice!P168*(1-CN_Summary_taxrate!P168)</f>
        <v>1.115690493128535E-5</v>
      </c>
      <c r="Q168" s="124">
        <f>CN_Summary_fuelprice!Q168*(1-CN_Summary_taxrate!Q168)</f>
        <v>1.115690493128535E-5</v>
      </c>
      <c r="R168" s="124">
        <f>CN_Summary_fuelprice!R168*(1-CN_Summary_taxrate!R168)</f>
        <v>1.115690493128535E-5</v>
      </c>
      <c r="S168" s="124">
        <f>CN_Summary_fuelprice!S168*(1-CN_Summary_taxrate!S168)</f>
        <v>1.115690493128535E-5</v>
      </c>
      <c r="T168" s="124">
        <f>CN_Summary_fuelprice!T168*(1-CN_Summary_taxrate!T168)</f>
        <v>1.115690493128535E-5</v>
      </c>
      <c r="U168" s="124">
        <f>CN_Summary_fuelprice!U168*(1-CN_Summary_taxrate!U168)</f>
        <v>1.115690493128535E-5</v>
      </c>
      <c r="V168" s="124">
        <f>CN_Summary_fuelprice!V168*(1-CN_Summary_taxrate!V168)</f>
        <v>1.115690493128535E-5</v>
      </c>
      <c r="W168" s="124">
        <f>CN_Summary_fuelprice!W168*(1-CN_Summary_taxrate!W168)</f>
        <v>1.115690493128535E-5</v>
      </c>
      <c r="X168" s="124">
        <f>CN_Summary_fuelprice!X168*(1-CN_Summary_taxrate!X168)</f>
        <v>1.115690493128535E-5</v>
      </c>
      <c r="Y168" s="124">
        <f>CN_Summary_fuelprice!Y168*(1-CN_Summary_taxrate!Y168)</f>
        <v>1.115690493128535E-5</v>
      </c>
      <c r="Z168" s="124">
        <f>CN_Summary_fuelprice!Z168*(1-CN_Summary_taxrate!Z168)</f>
        <v>1.115690493128535E-5</v>
      </c>
      <c r="AA168" s="124">
        <f>CN_Summary_fuelprice!AA168*(1-CN_Summary_taxrate!AA168)</f>
        <v>1.115690493128535E-5</v>
      </c>
      <c r="AB168" s="124">
        <f>CN_Summary_fuelprice!AB168*(1-CN_Summary_taxrate!AB168)</f>
        <v>1.115690493128535E-5</v>
      </c>
      <c r="AC168" s="124">
        <f>CN_Summary_fuelprice!AC168*(1-CN_Summary_taxrate!AC168)</f>
        <v>1.115690493128535E-5</v>
      </c>
      <c r="AD168" s="124">
        <f>CN_Summary_fuelprice!AD168*(1-CN_Summary_taxrate!AD168)</f>
        <v>1.115690493128535E-5</v>
      </c>
      <c r="AE168" s="124">
        <f>CN_Summary_fuelprice!AE168*(1-CN_Summary_taxrate!AE168)</f>
        <v>1.115690493128535E-5</v>
      </c>
      <c r="AF168" s="124">
        <f>CN_Summary_fuelprice!AF168*(1-CN_Summary_taxrate!AF168)</f>
        <v>1.115690493128535E-5</v>
      </c>
      <c r="AG168" s="124">
        <f>CN_Summary_fuelprice!AG168*(1-CN_Summary_taxrate!AG168)</f>
        <v>1.115690493128535E-5</v>
      </c>
      <c r="AH168" s="124">
        <f>CN_Summary_fuelprice!AH168*(1-CN_Summary_taxrate!AH168)</f>
        <v>1.115690493128535E-5</v>
      </c>
      <c r="AI168" s="124">
        <f>CN_Summary_fuelprice!AI168*(1-CN_Summary_taxrate!AI168)</f>
        <v>1.115690493128535E-5</v>
      </c>
      <c r="AJ168" s="124">
        <f>CN_Summary_fuelprice!AJ168*(1-CN_Summary_taxrate!AJ168)</f>
        <v>1.115690493128535E-5</v>
      </c>
      <c r="AK168" s="124">
        <f>CN_Summary_fuelprice!AK168*(1-CN_Summary_taxrate!AK168)</f>
        <v>1.115690493128535E-5</v>
      </c>
      <c r="AL168" s="124">
        <f>CN_Summary_fuelprice!AL168*(1-CN_Summary_taxrate!AL168)</f>
        <v>1.115690493128535E-5</v>
      </c>
      <c r="AM168" s="124">
        <f>CN_Summary_fuelprice!AM168*(1-CN_Summary_taxrate!AM168)</f>
        <v>1.115690493128535E-5</v>
      </c>
      <c r="AN168" s="124">
        <f>CN_Summary_fuelprice!AN168*(1-CN_Summary_taxrate!AN168)</f>
        <v>1.115690493128535E-5</v>
      </c>
      <c r="AO168" s="124">
        <f>CN_Summary_fuelprice!AO168*(1-CN_Summary_taxrate!AO168)</f>
        <v>1.115690493128535E-5</v>
      </c>
      <c r="AP168" s="124">
        <f>CN_Summary_fuelprice!AP168*(1-CN_Summary_taxrate!AP168)</f>
        <v>1.115690493128535E-5</v>
      </c>
      <c r="AQ168" s="124">
        <f>CN_Summary_fuelprice!AQ168*(1-CN_Summary_taxrate!AQ168)</f>
        <v>1.115690493128535E-5</v>
      </c>
      <c r="AR168" s="124">
        <f>CN_Summary_fuelprice!AR168*(1-CN_Summary_taxrate!AR168)</f>
        <v>1.115690493128535E-5</v>
      </c>
      <c r="AS168" s="124">
        <f>CN_Summary_fuelprice!AS168*(1-CN_Summary_taxrate!AS168)</f>
        <v>1.115690493128535E-5</v>
      </c>
      <c r="AT168" s="124">
        <f>CN_Summary_fuelprice!AT168*(1-CN_Summary_taxrate!AT168)</f>
        <v>1.115690493128535E-5</v>
      </c>
      <c r="AU168" s="124">
        <f>CN_Summary_fuelprice!AU168*(1-CN_Summary_taxrate!AU168)</f>
        <v>1.115690493128535E-5</v>
      </c>
    </row>
    <row r="169" spans="1:47" ht="18.75" customHeight="1">
      <c r="A169" s="101" t="s">
        <v>3673</v>
      </c>
      <c r="B169" s="124">
        <f>CN_Summary_fuelprice!B169*(1-CN_Summary_taxrate!B169)</f>
        <v>0</v>
      </c>
      <c r="C169" s="124">
        <f>CN_Summary_fuelprice!C169*(1-CN_Summary_taxrate!C169)</f>
        <v>0</v>
      </c>
      <c r="D169" s="124">
        <f>CN_Summary_fuelprice!D169*(1-CN_Summary_taxrate!D169)</f>
        <v>0</v>
      </c>
      <c r="E169" s="124">
        <f>CN_Summary_fuelprice!E169*(1-CN_Summary_taxrate!E169)</f>
        <v>0</v>
      </c>
      <c r="F169" s="124">
        <f>CN_Summary_fuelprice!F169*(1-CN_Summary_taxrate!F169)</f>
        <v>0</v>
      </c>
      <c r="G169" s="124">
        <f>CN_Summary_fuelprice!G169*(1-CN_Summary_taxrate!G169)</f>
        <v>7.8271847848917674E-6</v>
      </c>
      <c r="H169" s="124">
        <f>CN_Summary_fuelprice!H169*(1-CN_Summary_taxrate!H169)</f>
        <v>7.8271847848917674E-6</v>
      </c>
      <c r="I169" s="124">
        <f>CN_Summary_fuelprice!I169*(1-CN_Summary_taxrate!I169)</f>
        <v>7.8271847848917674E-6</v>
      </c>
      <c r="J169" s="124">
        <f>CN_Summary_fuelprice!J169*(1-CN_Summary_taxrate!J169)</f>
        <v>7.8271847848917674E-6</v>
      </c>
      <c r="K169" s="124">
        <f>CN_Summary_fuelprice!K169*(1-CN_Summary_taxrate!K169)</f>
        <v>7.8271847848917674E-6</v>
      </c>
      <c r="L169" s="124">
        <f>CN_Summary_fuelprice!L169*(1-CN_Summary_taxrate!L169)</f>
        <v>7.8271847848917674E-6</v>
      </c>
      <c r="M169" s="124">
        <f>CN_Summary_fuelprice!M169*(1-CN_Summary_taxrate!M169)</f>
        <v>7.8271847848917674E-6</v>
      </c>
      <c r="N169" s="124">
        <f>CN_Summary_fuelprice!N169*(1-CN_Summary_taxrate!N169)</f>
        <v>7.8271847848917674E-6</v>
      </c>
      <c r="O169" s="124">
        <f>CN_Summary_fuelprice!O169*(1-CN_Summary_taxrate!O169)</f>
        <v>7.8271847848917674E-6</v>
      </c>
      <c r="P169" s="124">
        <f>CN_Summary_fuelprice!P169*(1-CN_Summary_taxrate!P169)</f>
        <v>7.8271847848917674E-6</v>
      </c>
      <c r="Q169" s="124">
        <f>CN_Summary_fuelprice!Q169*(1-CN_Summary_taxrate!Q169)</f>
        <v>7.8271847848917674E-6</v>
      </c>
      <c r="R169" s="124">
        <f>CN_Summary_fuelprice!R169*(1-CN_Summary_taxrate!R169)</f>
        <v>7.8271847848917674E-6</v>
      </c>
      <c r="S169" s="124">
        <f>CN_Summary_fuelprice!S169*(1-CN_Summary_taxrate!S169)</f>
        <v>7.8271847848917674E-6</v>
      </c>
      <c r="T169" s="124">
        <f>CN_Summary_fuelprice!T169*(1-CN_Summary_taxrate!T169)</f>
        <v>7.8271847848917674E-6</v>
      </c>
      <c r="U169" s="124">
        <f>CN_Summary_fuelprice!U169*(1-CN_Summary_taxrate!U169)</f>
        <v>7.8271847848917674E-6</v>
      </c>
      <c r="V169" s="124">
        <f>CN_Summary_fuelprice!V169*(1-CN_Summary_taxrate!V169)</f>
        <v>7.8271847848917674E-6</v>
      </c>
      <c r="W169" s="124">
        <f>CN_Summary_fuelprice!W169*(1-CN_Summary_taxrate!W169)</f>
        <v>7.8271847848917674E-6</v>
      </c>
      <c r="X169" s="124">
        <f>CN_Summary_fuelprice!X169*(1-CN_Summary_taxrate!X169)</f>
        <v>7.8271847848917674E-6</v>
      </c>
      <c r="Y169" s="124">
        <f>CN_Summary_fuelprice!Y169*(1-CN_Summary_taxrate!Y169)</f>
        <v>7.8271847848917674E-6</v>
      </c>
      <c r="Z169" s="124">
        <f>CN_Summary_fuelprice!Z169*(1-CN_Summary_taxrate!Z169)</f>
        <v>7.8271847848917674E-6</v>
      </c>
      <c r="AA169" s="124">
        <f>CN_Summary_fuelprice!AA169*(1-CN_Summary_taxrate!AA169)</f>
        <v>7.8271847848917674E-6</v>
      </c>
      <c r="AB169" s="124">
        <f>CN_Summary_fuelprice!AB169*(1-CN_Summary_taxrate!AB169)</f>
        <v>7.8271847848917674E-6</v>
      </c>
      <c r="AC169" s="124">
        <f>CN_Summary_fuelprice!AC169*(1-CN_Summary_taxrate!AC169)</f>
        <v>7.8271847848917674E-6</v>
      </c>
      <c r="AD169" s="124">
        <f>CN_Summary_fuelprice!AD169*(1-CN_Summary_taxrate!AD169)</f>
        <v>7.8271847848917674E-6</v>
      </c>
      <c r="AE169" s="124">
        <f>CN_Summary_fuelprice!AE169*(1-CN_Summary_taxrate!AE169)</f>
        <v>7.8271847848917674E-6</v>
      </c>
      <c r="AF169" s="124">
        <f>CN_Summary_fuelprice!AF169*(1-CN_Summary_taxrate!AF169)</f>
        <v>7.8271847848917674E-6</v>
      </c>
      <c r="AG169" s="124">
        <f>CN_Summary_fuelprice!AG169*(1-CN_Summary_taxrate!AG169)</f>
        <v>7.8271847848917674E-6</v>
      </c>
      <c r="AH169" s="124">
        <f>CN_Summary_fuelprice!AH169*(1-CN_Summary_taxrate!AH169)</f>
        <v>7.8271847848917674E-6</v>
      </c>
      <c r="AI169" s="124">
        <f>CN_Summary_fuelprice!AI169*(1-CN_Summary_taxrate!AI169)</f>
        <v>7.8271847848917674E-6</v>
      </c>
      <c r="AJ169" s="124">
        <f>CN_Summary_fuelprice!AJ169*(1-CN_Summary_taxrate!AJ169)</f>
        <v>7.8271847848917674E-6</v>
      </c>
      <c r="AK169" s="124">
        <f>CN_Summary_fuelprice!AK169*(1-CN_Summary_taxrate!AK169)</f>
        <v>7.8271847848917674E-6</v>
      </c>
      <c r="AL169" s="124">
        <f>CN_Summary_fuelprice!AL169*(1-CN_Summary_taxrate!AL169)</f>
        <v>7.8271847848917674E-6</v>
      </c>
      <c r="AM169" s="124">
        <f>CN_Summary_fuelprice!AM169*(1-CN_Summary_taxrate!AM169)</f>
        <v>7.8271847848917674E-6</v>
      </c>
      <c r="AN169" s="124">
        <f>CN_Summary_fuelprice!AN169*(1-CN_Summary_taxrate!AN169)</f>
        <v>7.8271847848917674E-6</v>
      </c>
      <c r="AO169" s="124">
        <f>CN_Summary_fuelprice!AO169*(1-CN_Summary_taxrate!AO169)</f>
        <v>7.8271847848917674E-6</v>
      </c>
      <c r="AP169" s="124">
        <f>CN_Summary_fuelprice!AP169*(1-CN_Summary_taxrate!AP169)</f>
        <v>7.8271847848917674E-6</v>
      </c>
      <c r="AQ169" s="124">
        <f>CN_Summary_fuelprice!AQ169*(1-CN_Summary_taxrate!AQ169)</f>
        <v>7.8271847848917674E-6</v>
      </c>
      <c r="AR169" s="124">
        <f>CN_Summary_fuelprice!AR169*(1-CN_Summary_taxrate!AR169)</f>
        <v>7.8271847848917674E-6</v>
      </c>
      <c r="AS169" s="124">
        <f>CN_Summary_fuelprice!AS169*(1-CN_Summary_taxrate!AS169)</f>
        <v>7.8271847848917674E-6</v>
      </c>
      <c r="AT169" s="124">
        <f>CN_Summary_fuelprice!AT169*(1-CN_Summary_taxrate!AT169)</f>
        <v>7.8271847848917674E-6</v>
      </c>
      <c r="AU169" s="124">
        <f>CN_Summary_fuelprice!AU169*(1-CN_Summary_taxrate!AU169)</f>
        <v>7.8271847848917674E-6</v>
      </c>
    </row>
    <row r="170" spans="1:47" ht="18.75" customHeight="1">
      <c r="A170" s="101" t="s">
        <v>3674</v>
      </c>
      <c r="B170" s="124">
        <f>CN_Summary_fuelprice!B170*(1-CN_Summary_taxrate!B170)</f>
        <v>0</v>
      </c>
      <c r="C170" s="124">
        <f>CN_Summary_fuelprice!C170*(1-CN_Summary_taxrate!C170)</f>
        <v>0</v>
      </c>
      <c r="D170" s="124">
        <f>CN_Summary_fuelprice!D170*(1-CN_Summary_taxrate!D170)</f>
        <v>0</v>
      </c>
      <c r="E170" s="124">
        <f>CN_Summary_fuelprice!E170*(1-CN_Summary_taxrate!E170)</f>
        <v>0</v>
      </c>
      <c r="F170" s="124">
        <f>CN_Summary_fuelprice!F170*(1-CN_Summary_taxrate!F170)</f>
        <v>0</v>
      </c>
      <c r="G170" s="124">
        <f>CN_Summary_fuelprice!G170*(1-CN_Summary_taxrate!G170)</f>
        <v>0</v>
      </c>
      <c r="H170" s="124">
        <f>CN_Summary_fuelprice!H170*(1-CN_Summary_taxrate!H170)</f>
        <v>0</v>
      </c>
      <c r="I170" s="124">
        <f>CN_Summary_fuelprice!I170*(1-CN_Summary_taxrate!I170)</f>
        <v>0</v>
      </c>
      <c r="J170" s="124">
        <f>CN_Summary_fuelprice!J170*(1-CN_Summary_taxrate!J170)</f>
        <v>0</v>
      </c>
      <c r="K170" s="124">
        <f>CN_Summary_fuelprice!K170*(1-CN_Summary_taxrate!K170)</f>
        <v>0</v>
      </c>
      <c r="L170" s="124">
        <f>CN_Summary_fuelprice!L170*(1-CN_Summary_taxrate!L170)</f>
        <v>0</v>
      </c>
      <c r="M170" s="124">
        <f>CN_Summary_fuelprice!M170*(1-CN_Summary_taxrate!M170)</f>
        <v>0</v>
      </c>
      <c r="N170" s="124">
        <f>CN_Summary_fuelprice!N170*(1-CN_Summary_taxrate!N170)</f>
        <v>0</v>
      </c>
      <c r="O170" s="124">
        <f>CN_Summary_fuelprice!O170*(1-CN_Summary_taxrate!O170)</f>
        <v>0</v>
      </c>
      <c r="P170" s="124">
        <f>CN_Summary_fuelprice!P170*(1-CN_Summary_taxrate!P170)</f>
        <v>0</v>
      </c>
      <c r="Q170" s="124">
        <f>CN_Summary_fuelprice!Q170*(1-CN_Summary_taxrate!Q170)</f>
        <v>0</v>
      </c>
      <c r="R170" s="124">
        <f>CN_Summary_fuelprice!R170*(1-CN_Summary_taxrate!R170)</f>
        <v>0</v>
      </c>
      <c r="S170" s="124">
        <f>CN_Summary_fuelprice!S170*(1-CN_Summary_taxrate!S170)</f>
        <v>0</v>
      </c>
      <c r="T170" s="124">
        <f>CN_Summary_fuelprice!T170*(1-CN_Summary_taxrate!T170)</f>
        <v>0</v>
      </c>
      <c r="U170" s="124">
        <f>CN_Summary_fuelprice!U170*(1-CN_Summary_taxrate!U170)</f>
        <v>0</v>
      </c>
      <c r="V170" s="124">
        <f>CN_Summary_fuelprice!V170*(1-CN_Summary_taxrate!V170)</f>
        <v>0</v>
      </c>
      <c r="W170" s="124">
        <f>CN_Summary_fuelprice!W170*(1-CN_Summary_taxrate!W170)</f>
        <v>0</v>
      </c>
      <c r="X170" s="124">
        <f>CN_Summary_fuelprice!X170*(1-CN_Summary_taxrate!X170)</f>
        <v>0</v>
      </c>
      <c r="Y170" s="124">
        <f>CN_Summary_fuelprice!Y170*(1-CN_Summary_taxrate!Y170)</f>
        <v>0</v>
      </c>
      <c r="Z170" s="124">
        <f>CN_Summary_fuelprice!Z170*(1-CN_Summary_taxrate!Z170)</f>
        <v>0</v>
      </c>
      <c r="AA170" s="124">
        <f>CN_Summary_fuelprice!AA170*(1-CN_Summary_taxrate!AA170)</f>
        <v>0</v>
      </c>
      <c r="AB170" s="124">
        <f>CN_Summary_fuelprice!AB170*(1-CN_Summary_taxrate!AB170)</f>
        <v>0</v>
      </c>
      <c r="AC170" s="124">
        <f>CN_Summary_fuelprice!AC170*(1-CN_Summary_taxrate!AC170)</f>
        <v>0</v>
      </c>
      <c r="AD170" s="124">
        <f>CN_Summary_fuelprice!AD170*(1-CN_Summary_taxrate!AD170)</f>
        <v>0</v>
      </c>
      <c r="AE170" s="124">
        <f>CN_Summary_fuelprice!AE170*(1-CN_Summary_taxrate!AE170)</f>
        <v>0</v>
      </c>
      <c r="AF170" s="124">
        <f>CN_Summary_fuelprice!AF170*(1-CN_Summary_taxrate!AF170)</f>
        <v>0</v>
      </c>
      <c r="AG170" s="124">
        <f>CN_Summary_fuelprice!AG170*(1-CN_Summary_taxrate!AG170)</f>
        <v>0</v>
      </c>
      <c r="AH170" s="124">
        <f>CN_Summary_fuelprice!AH170*(1-CN_Summary_taxrate!AH170)</f>
        <v>0</v>
      </c>
      <c r="AI170" s="124">
        <f>CN_Summary_fuelprice!AI170*(1-CN_Summary_taxrate!AI170)</f>
        <v>0</v>
      </c>
      <c r="AJ170" s="124">
        <f>CN_Summary_fuelprice!AJ170*(1-CN_Summary_taxrate!AJ170)</f>
        <v>0</v>
      </c>
      <c r="AK170" s="124">
        <f>CN_Summary_fuelprice!AK170*(1-CN_Summary_taxrate!AK170)</f>
        <v>0</v>
      </c>
      <c r="AL170" s="124">
        <f>CN_Summary_fuelprice!AL170*(1-CN_Summary_taxrate!AL170)</f>
        <v>0</v>
      </c>
      <c r="AM170" s="124">
        <f>CN_Summary_fuelprice!AM170*(1-CN_Summary_taxrate!AM170)</f>
        <v>0</v>
      </c>
      <c r="AN170" s="124">
        <f>CN_Summary_fuelprice!AN170*(1-CN_Summary_taxrate!AN170)</f>
        <v>0</v>
      </c>
      <c r="AO170" s="124">
        <f>CN_Summary_fuelprice!AO170*(1-CN_Summary_taxrate!AO170)</f>
        <v>0</v>
      </c>
      <c r="AP170" s="124">
        <f>CN_Summary_fuelprice!AP170*(1-CN_Summary_taxrate!AP170)</f>
        <v>0</v>
      </c>
      <c r="AQ170" s="124">
        <f>CN_Summary_fuelprice!AQ170*(1-CN_Summary_taxrate!AQ170)</f>
        <v>0</v>
      </c>
      <c r="AR170" s="124">
        <f>CN_Summary_fuelprice!AR170*(1-CN_Summary_taxrate!AR170)</f>
        <v>0</v>
      </c>
      <c r="AS170" s="124">
        <f>CN_Summary_fuelprice!AS170*(1-CN_Summary_taxrate!AS170)</f>
        <v>0</v>
      </c>
      <c r="AT170" s="124">
        <f>CN_Summary_fuelprice!AT170*(1-CN_Summary_taxrate!AT170)</f>
        <v>0</v>
      </c>
      <c r="AU170" s="124">
        <f>CN_Summary_fuelprice!AU170*(1-CN_Summary_taxrate!AU170)</f>
        <v>0</v>
      </c>
    </row>
    <row r="171" spans="1:47" ht="18.75" customHeight="1">
      <c r="A171" s="101" t="s">
        <v>3675</v>
      </c>
      <c r="B171" s="124">
        <f>CN_Summary_fuelprice!B171*(1-CN_Summary_taxrate!B171)</f>
        <v>0</v>
      </c>
      <c r="C171" s="124">
        <f>CN_Summary_fuelprice!C171*(1-CN_Summary_taxrate!C171)</f>
        <v>0</v>
      </c>
      <c r="D171" s="124">
        <f>CN_Summary_fuelprice!D171*(1-CN_Summary_taxrate!D171)</f>
        <v>0</v>
      </c>
      <c r="E171" s="124">
        <f>CN_Summary_fuelprice!E171*(1-CN_Summary_taxrate!E171)</f>
        <v>0</v>
      </c>
      <c r="F171" s="124">
        <f>CN_Summary_fuelprice!F171*(1-CN_Summary_taxrate!F171)</f>
        <v>0</v>
      </c>
      <c r="G171" s="124">
        <f>CN_Summary_fuelprice!G171*(1-CN_Summary_taxrate!G171)</f>
        <v>1.115690493128535E-5</v>
      </c>
      <c r="H171" s="124">
        <f>CN_Summary_fuelprice!H171*(1-CN_Summary_taxrate!H171)</f>
        <v>1.115690493128535E-5</v>
      </c>
      <c r="I171" s="124">
        <f>CN_Summary_fuelprice!I171*(1-CN_Summary_taxrate!I171)</f>
        <v>1.115690493128535E-5</v>
      </c>
      <c r="J171" s="124">
        <f>CN_Summary_fuelprice!J171*(1-CN_Summary_taxrate!J171)</f>
        <v>1.115690493128535E-5</v>
      </c>
      <c r="K171" s="124">
        <f>CN_Summary_fuelprice!K171*(1-CN_Summary_taxrate!K171)</f>
        <v>1.115690493128535E-5</v>
      </c>
      <c r="L171" s="124">
        <f>CN_Summary_fuelprice!L171*(1-CN_Summary_taxrate!L171)</f>
        <v>1.115690493128535E-5</v>
      </c>
      <c r="M171" s="124">
        <f>CN_Summary_fuelprice!M171*(1-CN_Summary_taxrate!M171)</f>
        <v>1.115690493128535E-5</v>
      </c>
      <c r="N171" s="124">
        <f>CN_Summary_fuelprice!N171*(1-CN_Summary_taxrate!N171)</f>
        <v>1.115690493128535E-5</v>
      </c>
      <c r="O171" s="124">
        <f>CN_Summary_fuelprice!O171*(1-CN_Summary_taxrate!O171)</f>
        <v>1.115690493128535E-5</v>
      </c>
      <c r="P171" s="124">
        <f>CN_Summary_fuelprice!P171*(1-CN_Summary_taxrate!P171)</f>
        <v>1.115690493128535E-5</v>
      </c>
      <c r="Q171" s="124">
        <f>CN_Summary_fuelprice!Q171*(1-CN_Summary_taxrate!Q171)</f>
        <v>1.115690493128535E-5</v>
      </c>
      <c r="R171" s="124">
        <f>CN_Summary_fuelprice!R171*(1-CN_Summary_taxrate!R171)</f>
        <v>1.115690493128535E-5</v>
      </c>
      <c r="S171" s="124">
        <f>CN_Summary_fuelprice!S171*(1-CN_Summary_taxrate!S171)</f>
        <v>1.115690493128535E-5</v>
      </c>
      <c r="T171" s="124">
        <f>CN_Summary_fuelprice!T171*(1-CN_Summary_taxrate!T171)</f>
        <v>1.115690493128535E-5</v>
      </c>
      <c r="U171" s="124">
        <f>CN_Summary_fuelprice!U171*(1-CN_Summary_taxrate!U171)</f>
        <v>1.115690493128535E-5</v>
      </c>
      <c r="V171" s="124">
        <f>CN_Summary_fuelprice!V171*(1-CN_Summary_taxrate!V171)</f>
        <v>1.115690493128535E-5</v>
      </c>
      <c r="W171" s="124">
        <f>CN_Summary_fuelprice!W171*(1-CN_Summary_taxrate!W171)</f>
        <v>1.115690493128535E-5</v>
      </c>
      <c r="X171" s="124">
        <f>CN_Summary_fuelprice!X171*(1-CN_Summary_taxrate!X171)</f>
        <v>1.115690493128535E-5</v>
      </c>
      <c r="Y171" s="124">
        <f>CN_Summary_fuelprice!Y171*(1-CN_Summary_taxrate!Y171)</f>
        <v>1.115690493128535E-5</v>
      </c>
      <c r="Z171" s="124">
        <f>CN_Summary_fuelprice!Z171*(1-CN_Summary_taxrate!Z171)</f>
        <v>1.115690493128535E-5</v>
      </c>
      <c r="AA171" s="124">
        <f>CN_Summary_fuelprice!AA171*(1-CN_Summary_taxrate!AA171)</f>
        <v>1.115690493128535E-5</v>
      </c>
      <c r="AB171" s="124">
        <f>CN_Summary_fuelprice!AB171*(1-CN_Summary_taxrate!AB171)</f>
        <v>1.115690493128535E-5</v>
      </c>
      <c r="AC171" s="124">
        <f>CN_Summary_fuelprice!AC171*(1-CN_Summary_taxrate!AC171)</f>
        <v>1.115690493128535E-5</v>
      </c>
      <c r="AD171" s="124">
        <f>CN_Summary_fuelprice!AD171*(1-CN_Summary_taxrate!AD171)</f>
        <v>1.115690493128535E-5</v>
      </c>
      <c r="AE171" s="124">
        <f>CN_Summary_fuelprice!AE171*(1-CN_Summary_taxrate!AE171)</f>
        <v>1.115690493128535E-5</v>
      </c>
      <c r="AF171" s="124">
        <f>CN_Summary_fuelprice!AF171*(1-CN_Summary_taxrate!AF171)</f>
        <v>1.115690493128535E-5</v>
      </c>
      <c r="AG171" s="124">
        <f>CN_Summary_fuelprice!AG171*(1-CN_Summary_taxrate!AG171)</f>
        <v>1.115690493128535E-5</v>
      </c>
      <c r="AH171" s="124">
        <f>CN_Summary_fuelprice!AH171*(1-CN_Summary_taxrate!AH171)</f>
        <v>1.115690493128535E-5</v>
      </c>
      <c r="AI171" s="124">
        <f>CN_Summary_fuelprice!AI171*(1-CN_Summary_taxrate!AI171)</f>
        <v>1.115690493128535E-5</v>
      </c>
      <c r="AJ171" s="124">
        <f>CN_Summary_fuelprice!AJ171*(1-CN_Summary_taxrate!AJ171)</f>
        <v>1.115690493128535E-5</v>
      </c>
      <c r="AK171" s="124">
        <f>CN_Summary_fuelprice!AK171*(1-CN_Summary_taxrate!AK171)</f>
        <v>1.115690493128535E-5</v>
      </c>
      <c r="AL171" s="124">
        <f>CN_Summary_fuelprice!AL171*(1-CN_Summary_taxrate!AL171)</f>
        <v>1.115690493128535E-5</v>
      </c>
      <c r="AM171" s="124">
        <f>CN_Summary_fuelprice!AM171*(1-CN_Summary_taxrate!AM171)</f>
        <v>1.115690493128535E-5</v>
      </c>
      <c r="AN171" s="124">
        <f>CN_Summary_fuelprice!AN171*(1-CN_Summary_taxrate!AN171)</f>
        <v>1.115690493128535E-5</v>
      </c>
      <c r="AO171" s="124">
        <f>CN_Summary_fuelprice!AO171*(1-CN_Summary_taxrate!AO171)</f>
        <v>1.115690493128535E-5</v>
      </c>
      <c r="AP171" s="124">
        <f>CN_Summary_fuelprice!AP171*(1-CN_Summary_taxrate!AP171)</f>
        <v>1.115690493128535E-5</v>
      </c>
      <c r="AQ171" s="124">
        <f>CN_Summary_fuelprice!AQ171*(1-CN_Summary_taxrate!AQ171)</f>
        <v>1.115690493128535E-5</v>
      </c>
      <c r="AR171" s="124">
        <f>CN_Summary_fuelprice!AR171*(1-CN_Summary_taxrate!AR171)</f>
        <v>1.115690493128535E-5</v>
      </c>
      <c r="AS171" s="124">
        <f>CN_Summary_fuelprice!AS171*(1-CN_Summary_taxrate!AS171)</f>
        <v>1.115690493128535E-5</v>
      </c>
      <c r="AT171" s="124">
        <f>CN_Summary_fuelprice!AT171*(1-CN_Summary_taxrate!AT171)</f>
        <v>1.115690493128535E-5</v>
      </c>
      <c r="AU171" s="124">
        <f>CN_Summary_fuelprice!AU171*(1-CN_Summary_taxrate!AU171)</f>
        <v>1.115690493128535E-5</v>
      </c>
    </row>
    <row r="172" spans="1:47" s="103" customFormat="1" ht="18.75" customHeight="1">
      <c r="A172" s="102" t="s">
        <v>3817</v>
      </c>
      <c r="B172" s="102"/>
      <c r="C172" s="102"/>
      <c r="D172" s="102"/>
      <c r="E172" s="102"/>
      <c r="F172" s="102"/>
      <c r="I172" s="102"/>
      <c r="L172" s="102"/>
      <c r="O172" s="102"/>
      <c r="R172" s="102"/>
      <c r="U172" s="102"/>
      <c r="X172" s="102"/>
      <c r="AA172" s="102"/>
      <c r="AD172" s="102"/>
      <c r="AG172" s="102"/>
      <c r="AJ172" s="102"/>
      <c r="AM172" s="102"/>
      <c r="AP172" s="102"/>
      <c r="AS172" s="102"/>
    </row>
    <row r="173" spans="1:47" ht="18.75" customHeight="1">
      <c r="A173" s="105" t="s">
        <v>3697</v>
      </c>
      <c r="B173" s="101">
        <v>2015</v>
      </c>
      <c r="C173" s="101">
        <v>2016</v>
      </c>
      <c r="D173" s="101">
        <v>2017</v>
      </c>
      <c r="E173" s="101">
        <v>2018</v>
      </c>
      <c r="F173" s="101">
        <v>2019</v>
      </c>
      <c r="G173" s="101">
        <v>2020</v>
      </c>
      <c r="H173" s="101">
        <v>2021</v>
      </c>
      <c r="I173" s="101">
        <v>2022</v>
      </c>
      <c r="J173" s="101">
        <v>2023</v>
      </c>
      <c r="K173" s="101">
        <v>2024</v>
      </c>
      <c r="L173" s="101">
        <v>2025</v>
      </c>
      <c r="M173" s="101">
        <v>2026</v>
      </c>
      <c r="N173" s="101">
        <v>2027</v>
      </c>
      <c r="O173" s="101">
        <v>2028</v>
      </c>
      <c r="P173" s="101">
        <v>2029</v>
      </c>
      <c r="Q173" s="101">
        <v>2030</v>
      </c>
      <c r="R173" s="101">
        <v>2031</v>
      </c>
      <c r="S173" s="101">
        <v>2032</v>
      </c>
      <c r="T173" s="101">
        <v>2033</v>
      </c>
      <c r="U173" s="101">
        <v>2034</v>
      </c>
      <c r="V173" s="101">
        <v>2035</v>
      </c>
      <c r="W173" s="101">
        <v>2036</v>
      </c>
      <c r="X173" s="101">
        <v>2037</v>
      </c>
      <c r="Y173" s="101">
        <v>2038</v>
      </c>
      <c r="Z173" s="101">
        <v>2039</v>
      </c>
      <c r="AA173" s="101">
        <v>2040</v>
      </c>
      <c r="AB173" s="101">
        <v>2041</v>
      </c>
      <c r="AC173" s="101">
        <v>2042</v>
      </c>
      <c r="AD173" s="101">
        <v>2043</v>
      </c>
      <c r="AE173" s="101">
        <v>2044</v>
      </c>
      <c r="AF173" s="101">
        <v>2045</v>
      </c>
      <c r="AG173" s="101">
        <v>2046</v>
      </c>
      <c r="AH173" s="101">
        <v>2047</v>
      </c>
      <c r="AI173" s="101">
        <v>2048</v>
      </c>
      <c r="AJ173" s="101">
        <v>2049</v>
      </c>
      <c r="AK173" s="101">
        <v>2050</v>
      </c>
      <c r="AL173" s="101">
        <v>2051</v>
      </c>
      <c r="AM173" s="101">
        <v>2052</v>
      </c>
      <c r="AN173" s="101">
        <v>2053</v>
      </c>
      <c r="AO173" s="101">
        <v>2054</v>
      </c>
      <c r="AP173" s="101">
        <v>2055</v>
      </c>
      <c r="AQ173" s="101">
        <v>2056</v>
      </c>
      <c r="AR173" s="101">
        <v>2057</v>
      </c>
      <c r="AS173" s="101">
        <v>2058</v>
      </c>
      <c r="AT173" s="101">
        <v>2059</v>
      </c>
      <c r="AU173" s="101">
        <v>2060</v>
      </c>
    </row>
    <row r="174" spans="1:47" ht="18.75" customHeight="1">
      <c r="A174" s="101" t="s">
        <v>3668</v>
      </c>
      <c r="B174" s="124">
        <f>CN_Summary_fuelprice!B174*(1-CN_Summary_taxrate!B174)</f>
        <v>0</v>
      </c>
      <c r="C174" s="124">
        <f>CN_Summary_fuelprice!C174*(1-CN_Summary_taxrate!C174)</f>
        <v>0</v>
      </c>
      <c r="D174" s="124">
        <f>CN_Summary_fuelprice!D174*(1-CN_Summary_taxrate!D174)</f>
        <v>0</v>
      </c>
      <c r="E174" s="124">
        <f>CN_Summary_fuelprice!E174*(1-CN_Summary_taxrate!E174)</f>
        <v>0</v>
      </c>
      <c r="F174" s="124">
        <f>CN_Summary_fuelprice!F174*(1-CN_Summary_taxrate!F174)</f>
        <v>0</v>
      </c>
      <c r="G174" s="124">
        <f>CN_Summary_fuelprice!G174*(1-CN_Summary_taxrate!G174)</f>
        <v>0</v>
      </c>
      <c r="H174" s="124">
        <f>CN_Summary_fuelprice!H174*(1-CN_Summary_taxrate!H174)</f>
        <v>0</v>
      </c>
      <c r="I174" s="124">
        <f>CN_Summary_fuelprice!I174*(1-CN_Summary_taxrate!I174)</f>
        <v>0</v>
      </c>
      <c r="J174" s="124">
        <f>CN_Summary_fuelprice!J174*(1-CN_Summary_taxrate!J174)</f>
        <v>0</v>
      </c>
      <c r="K174" s="124">
        <f>CN_Summary_fuelprice!K174*(1-CN_Summary_taxrate!K174)</f>
        <v>0</v>
      </c>
      <c r="L174" s="124">
        <f>CN_Summary_fuelprice!L174*(1-CN_Summary_taxrate!L174)</f>
        <v>0</v>
      </c>
      <c r="M174" s="124">
        <f>CN_Summary_fuelprice!M174*(1-CN_Summary_taxrate!M174)</f>
        <v>0</v>
      </c>
      <c r="N174" s="124">
        <f>CN_Summary_fuelprice!N174*(1-CN_Summary_taxrate!N174)</f>
        <v>0</v>
      </c>
      <c r="O174" s="124">
        <f>CN_Summary_fuelprice!O174*(1-CN_Summary_taxrate!O174)</f>
        <v>0</v>
      </c>
      <c r="P174" s="124">
        <f>CN_Summary_fuelprice!P174*(1-CN_Summary_taxrate!P174)</f>
        <v>0</v>
      </c>
      <c r="Q174" s="124">
        <f>CN_Summary_fuelprice!Q174*(1-CN_Summary_taxrate!Q174)</f>
        <v>0</v>
      </c>
      <c r="R174" s="124">
        <f>CN_Summary_fuelprice!R174*(1-CN_Summary_taxrate!R174)</f>
        <v>0</v>
      </c>
      <c r="S174" s="124">
        <f>CN_Summary_fuelprice!S174*(1-CN_Summary_taxrate!S174)</f>
        <v>0</v>
      </c>
      <c r="T174" s="124">
        <f>CN_Summary_fuelprice!T174*(1-CN_Summary_taxrate!T174)</f>
        <v>0</v>
      </c>
      <c r="U174" s="124">
        <f>CN_Summary_fuelprice!U174*(1-CN_Summary_taxrate!U174)</f>
        <v>0</v>
      </c>
      <c r="V174" s="124">
        <f>CN_Summary_fuelprice!V174*(1-CN_Summary_taxrate!V174)</f>
        <v>0</v>
      </c>
      <c r="W174" s="124">
        <f>CN_Summary_fuelprice!W174*(1-CN_Summary_taxrate!W174)</f>
        <v>0</v>
      </c>
      <c r="X174" s="124">
        <f>CN_Summary_fuelprice!X174*(1-CN_Summary_taxrate!X174)</f>
        <v>0</v>
      </c>
      <c r="Y174" s="124">
        <f>CN_Summary_fuelprice!Y174*(1-CN_Summary_taxrate!Y174)</f>
        <v>0</v>
      </c>
      <c r="Z174" s="124">
        <f>CN_Summary_fuelprice!Z174*(1-CN_Summary_taxrate!Z174)</f>
        <v>0</v>
      </c>
      <c r="AA174" s="124">
        <f>CN_Summary_fuelprice!AA174*(1-CN_Summary_taxrate!AA174)</f>
        <v>0</v>
      </c>
      <c r="AB174" s="124">
        <f>CN_Summary_fuelprice!AB174*(1-CN_Summary_taxrate!AB174)</f>
        <v>0</v>
      </c>
      <c r="AC174" s="124">
        <f>CN_Summary_fuelprice!AC174*(1-CN_Summary_taxrate!AC174)</f>
        <v>0</v>
      </c>
      <c r="AD174" s="124">
        <f>CN_Summary_fuelprice!AD174*(1-CN_Summary_taxrate!AD174)</f>
        <v>0</v>
      </c>
      <c r="AE174" s="124">
        <f>CN_Summary_fuelprice!AE174*(1-CN_Summary_taxrate!AE174)</f>
        <v>0</v>
      </c>
      <c r="AF174" s="124">
        <f>CN_Summary_fuelprice!AF174*(1-CN_Summary_taxrate!AF174)</f>
        <v>0</v>
      </c>
      <c r="AG174" s="124">
        <f>CN_Summary_fuelprice!AG174*(1-CN_Summary_taxrate!AG174)</f>
        <v>0</v>
      </c>
      <c r="AH174" s="124">
        <f>CN_Summary_fuelprice!AH174*(1-CN_Summary_taxrate!AH174)</f>
        <v>0</v>
      </c>
      <c r="AI174" s="124">
        <f>CN_Summary_fuelprice!AI174*(1-CN_Summary_taxrate!AI174)</f>
        <v>0</v>
      </c>
      <c r="AJ174" s="124">
        <f>CN_Summary_fuelprice!AJ174*(1-CN_Summary_taxrate!AJ174)</f>
        <v>0</v>
      </c>
      <c r="AK174" s="124">
        <f>CN_Summary_fuelprice!AK174*(1-CN_Summary_taxrate!AK174)</f>
        <v>0</v>
      </c>
      <c r="AL174" s="124">
        <f>CN_Summary_fuelprice!AL174*(1-CN_Summary_taxrate!AL174)</f>
        <v>0</v>
      </c>
      <c r="AM174" s="124">
        <f>CN_Summary_fuelprice!AM174*(1-CN_Summary_taxrate!AM174)</f>
        <v>0</v>
      </c>
      <c r="AN174" s="124">
        <f>CN_Summary_fuelprice!AN174*(1-CN_Summary_taxrate!AN174)</f>
        <v>0</v>
      </c>
      <c r="AO174" s="124">
        <f>CN_Summary_fuelprice!AO174*(1-CN_Summary_taxrate!AO174)</f>
        <v>0</v>
      </c>
      <c r="AP174" s="124">
        <f>CN_Summary_fuelprice!AP174*(1-CN_Summary_taxrate!AP174)</f>
        <v>0</v>
      </c>
      <c r="AQ174" s="124">
        <f>CN_Summary_fuelprice!AQ174*(1-CN_Summary_taxrate!AQ174)</f>
        <v>0</v>
      </c>
      <c r="AR174" s="124">
        <f>CN_Summary_fuelprice!AR174*(1-CN_Summary_taxrate!AR174)</f>
        <v>0</v>
      </c>
      <c r="AS174" s="124">
        <f>CN_Summary_fuelprice!AS174*(1-CN_Summary_taxrate!AS174)</f>
        <v>0</v>
      </c>
      <c r="AT174" s="124">
        <f>CN_Summary_fuelprice!AT174*(1-CN_Summary_taxrate!AT174)</f>
        <v>0</v>
      </c>
      <c r="AU174" s="124">
        <f>CN_Summary_fuelprice!AU174*(1-CN_Summary_taxrate!AU174)</f>
        <v>0</v>
      </c>
    </row>
    <row r="175" spans="1:47" ht="18.75" customHeight="1">
      <c r="A175" s="101" t="s">
        <v>3669</v>
      </c>
      <c r="B175" s="124">
        <f>CN_Summary_fuelprice!B175*(1-CN_Summary_taxrate!B175)</f>
        <v>0</v>
      </c>
      <c r="C175" s="124">
        <f>CN_Summary_fuelprice!C175*(1-CN_Summary_taxrate!C175)</f>
        <v>0</v>
      </c>
      <c r="D175" s="124">
        <f>CN_Summary_fuelprice!D175*(1-CN_Summary_taxrate!D175)</f>
        <v>0</v>
      </c>
      <c r="E175" s="124">
        <f>CN_Summary_fuelprice!E175*(1-CN_Summary_taxrate!E175)</f>
        <v>0</v>
      </c>
      <c r="F175" s="124">
        <f>CN_Summary_fuelprice!F175*(1-CN_Summary_taxrate!F175)</f>
        <v>0</v>
      </c>
      <c r="G175" s="124">
        <f>CN_Summary_fuelprice!G175*(1-CN_Summary_taxrate!G175)</f>
        <v>0</v>
      </c>
      <c r="H175" s="124">
        <f>CN_Summary_fuelprice!H175*(1-CN_Summary_taxrate!H175)</f>
        <v>0</v>
      </c>
      <c r="I175" s="124">
        <f>CN_Summary_fuelprice!I175*(1-CN_Summary_taxrate!I175)</f>
        <v>0</v>
      </c>
      <c r="J175" s="124">
        <f>CN_Summary_fuelprice!J175*(1-CN_Summary_taxrate!J175)</f>
        <v>0</v>
      </c>
      <c r="K175" s="124">
        <f>CN_Summary_fuelprice!K175*(1-CN_Summary_taxrate!K175)</f>
        <v>0</v>
      </c>
      <c r="L175" s="124">
        <f>CN_Summary_fuelprice!L175*(1-CN_Summary_taxrate!L175)</f>
        <v>0</v>
      </c>
      <c r="M175" s="124">
        <f>CN_Summary_fuelprice!M175*(1-CN_Summary_taxrate!M175)</f>
        <v>0</v>
      </c>
      <c r="N175" s="124">
        <f>CN_Summary_fuelprice!N175*(1-CN_Summary_taxrate!N175)</f>
        <v>0</v>
      </c>
      <c r="O175" s="124">
        <f>CN_Summary_fuelprice!O175*(1-CN_Summary_taxrate!O175)</f>
        <v>0</v>
      </c>
      <c r="P175" s="124">
        <f>CN_Summary_fuelprice!P175*(1-CN_Summary_taxrate!P175)</f>
        <v>0</v>
      </c>
      <c r="Q175" s="124">
        <f>CN_Summary_fuelprice!Q175*(1-CN_Summary_taxrate!Q175)</f>
        <v>0</v>
      </c>
      <c r="R175" s="124">
        <f>CN_Summary_fuelprice!R175*(1-CN_Summary_taxrate!R175)</f>
        <v>0</v>
      </c>
      <c r="S175" s="124">
        <f>CN_Summary_fuelprice!S175*(1-CN_Summary_taxrate!S175)</f>
        <v>0</v>
      </c>
      <c r="T175" s="124">
        <f>CN_Summary_fuelprice!T175*(1-CN_Summary_taxrate!T175)</f>
        <v>0</v>
      </c>
      <c r="U175" s="124">
        <f>CN_Summary_fuelprice!U175*(1-CN_Summary_taxrate!U175)</f>
        <v>0</v>
      </c>
      <c r="V175" s="124">
        <f>CN_Summary_fuelprice!V175*(1-CN_Summary_taxrate!V175)</f>
        <v>0</v>
      </c>
      <c r="W175" s="124">
        <f>CN_Summary_fuelprice!W175*(1-CN_Summary_taxrate!W175)</f>
        <v>0</v>
      </c>
      <c r="X175" s="124">
        <f>CN_Summary_fuelprice!X175*(1-CN_Summary_taxrate!X175)</f>
        <v>0</v>
      </c>
      <c r="Y175" s="124">
        <f>CN_Summary_fuelprice!Y175*(1-CN_Summary_taxrate!Y175)</f>
        <v>0</v>
      </c>
      <c r="Z175" s="124">
        <f>CN_Summary_fuelprice!Z175*(1-CN_Summary_taxrate!Z175)</f>
        <v>0</v>
      </c>
      <c r="AA175" s="124">
        <f>CN_Summary_fuelprice!AA175*(1-CN_Summary_taxrate!AA175)</f>
        <v>0</v>
      </c>
      <c r="AB175" s="124">
        <f>CN_Summary_fuelprice!AB175*(1-CN_Summary_taxrate!AB175)</f>
        <v>0</v>
      </c>
      <c r="AC175" s="124">
        <f>CN_Summary_fuelprice!AC175*(1-CN_Summary_taxrate!AC175)</f>
        <v>0</v>
      </c>
      <c r="AD175" s="124">
        <f>CN_Summary_fuelprice!AD175*(1-CN_Summary_taxrate!AD175)</f>
        <v>0</v>
      </c>
      <c r="AE175" s="124">
        <f>CN_Summary_fuelprice!AE175*(1-CN_Summary_taxrate!AE175)</f>
        <v>0</v>
      </c>
      <c r="AF175" s="124">
        <f>CN_Summary_fuelprice!AF175*(1-CN_Summary_taxrate!AF175)</f>
        <v>0</v>
      </c>
      <c r="AG175" s="124">
        <f>CN_Summary_fuelprice!AG175*(1-CN_Summary_taxrate!AG175)</f>
        <v>0</v>
      </c>
      <c r="AH175" s="124">
        <f>CN_Summary_fuelprice!AH175*(1-CN_Summary_taxrate!AH175)</f>
        <v>0</v>
      </c>
      <c r="AI175" s="124">
        <f>CN_Summary_fuelprice!AI175*(1-CN_Summary_taxrate!AI175)</f>
        <v>0</v>
      </c>
      <c r="AJ175" s="124">
        <f>CN_Summary_fuelprice!AJ175*(1-CN_Summary_taxrate!AJ175)</f>
        <v>0</v>
      </c>
      <c r="AK175" s="124">
        <f>CN_Summary_fuelprice!AK175*(1-CN_Summary_taxrate!AK175)</f>
        <v>0</v>
      </c>
      <c r="AL175" s="124">
        <f>CN_Summary_fuelprice!AL175*(1-CN_Summary_taxrate!AL175)</f>
        <v>0</v>
      </c>
      <c r="AM175" s="124">
        <f>CN_Summary_fuelprice!AM175*(1-CN_Summary_taxrate!AM175)</f>
        <v>0</v>
      </c>
      <c r="AN175" s="124">
        <f>CN_Summary_fuelprice!AN175*(1-CN_Summary_taxrate!AN175)</f>
        <v>0</v>
      </c>
      <c r="AO175" s="124">
        <f>CN_Summary_fuelprice!AO175*(1-CN_Summary_taxrate!AO175)</f>
        <v>0</v>
      </c>
      <c r="AP175" s="124">
        <f>CN_Summary_fuelprice!AP175*(1-CN_Summary_taxrate!AP175)</f>
        <v>0</v>
      </c>
      <c r="AQ175" s="124">
        <f>CN_Summary_fuelprice!AQ175*(1-CN_Summary_taxrate!AQ175)</f>
        <v>0</v>
      </c>
      <c r="AR175" s="124">
        <f>CN_Summary_fuelprice!AR175*(1-CN_Summary_taxrate!AR175)</f>
        <v>0</v>
      </c>
      <c r="AS175" s="124">
        <f>CN_Summary_fuelprice!AS175*(1-CN_Summary_taxrate!AS175)</f>
        <v>0</v>
      </c>
      <c r="AT175" s="124">
        <f>CN_Summary_fuelprice!AT175*(1-CN_Summary_taxrate!AT175)</f>
        <v>0</v>
      </c>
      <c r="AU175" s="124">
        <f>CN_Summary_fuelprice!AU175*(1-CN_Summary_taxrate!AU175)</f>
        <v>0</v>
      </c>
    </row>
    <row r="176" spans="1:47" ht="18.75" customHeight="1">
      <c r="A176" s="101" t="s">
        <v>3670</v>
      </c>
      <c r="B176" s="124">
        <f>CN_Summary_fuelprice!B176*(1-CN_Summary_taxrate!B176)</f>
        <v>0</v>
      </c>
      <c r="C176" s="124">
        <f>CN_Summary_fuelprice!C176*(1-CN_Summary_taxrate!C176)</f>
        <v>0</v>
      </c>
      <c r="D176" s="124">
        <f>CN_Summary_fuelprice!D176*(1-CN_Summary_taxrate!D176)</f>
        <v>0</v>
      </c>
      <c r="E176" s="124">
        <f>CN_Summary_fuelprice!E176*(1-CN_Summary_taxrate!E176)</f>
        <v>0</v>
      </c>
      <c r="F176" s="124">
        <f>CN_Summary_fuelprice!F176*(1-CN_Summary_taxrate!F176)</f>
        <v>0</v>
      </c>
      <c r="G176" s="124">
        <f>CN_Summary_fuelprice!G176*(1-CN_Summary_taxrate!G176)</f>
        <v>0</v>
      </c>
      <c r="H176" s="124">
        <f>CN_Summary_fuelprice!H176*(1-CN_Summary_taxrate!H176)</f>
        <v>0</v>
      </c>
      <c r="I176" s="124">
        <f>CN_Summary_fuelprice!I176*(1-CN_Summary_taxrate!I176)</f>
        <v>0</v>
      </c>
      <c r="J176" s="124">
        <f>CN_Summary_fuelprice!J176*(1-CN_Summary_taxrate!J176)</f>
        <v>0</v>
      </c>
      <c r="K176" s="124">
        <f>CN_Summary_fuelprice!K176*(1-CN_Summary_taxrate!K176)</f>
        <v>0</v>
      </c>
      <c r="L176" s="124">
        <f>CN_Summary_fuelprice!L176*(1-CN_Summary_taxrate!L176)</f>
        <v>0</v>
      </c>
      <c r="M176" s="124">
        <f>CN_Summary_fuelprice!M176*(1-CN_Summary_taxrate!M176)</f>
        <v>0</v>
      </c>
      <c r="N176" s="124">
        <f>CN_Summary_fuelprice!N176*(1-CN_Summary_taxrate!N176)</f>
        <v>0</v>
      </c>
      <c r="O176" s="124">
        <f>CN_Summary_fuelprice!O176*(1-CN_Summary_taxrate!O176)</f>
        <v>0</v>
      </c>
      <c r="P176" s="124">
        <f>CN_Summary_fuelprice!P176*(1-CN_Summary_taxrate!P176)</f>
        <v>0</v>
      </c>
      <c r="Q176" s="124">
        <f>CN_Summary_fuelprice!Q176*(1-CN_Summary_taxrate!Q176)</f>
        <v>0</v>
      </c>
      <c r="R176" s="124">
        <f>CN_Summary_fuelprice!R176*(1-CN_Summary_taxrate!R176)</f>
        <v>0</v>
      </c>
      <c r="S176" s="124">
        <f>CN_Summary_fuelprice!S176*(1-CN_Summary_taxrate!S176)</f>
        <v>0</v>
      </c>
      <c r="T176" s="124">
        <f>CN_Summary_fuelprice!T176*(1-CN_Summary_taxrate!T176)</f>
        <v>0</v>
      </c>
      <c r="U176" s="124">
        <f>CN_Summary_fuelprice!U176*(1-CN_Summary_taxrate!U176)</f>
        <v>0</v>
      </c>
      <c r="V176" s="124">
        <f>CN_Summary_fuelprice!V176*(1-CN_Summary_taxrate!V176)</f>
        <v>0</v>
      </c>
      <c r="W176" s="124">
        <f>CN_Summary_fuelprice!W176*(1-CN_Summary_taxrate!W176)</f>
        <v>0</v>
      </c>
      <c r="X176" s="124">
        <f>CN_Summary_fuelprice!X176*(1-CN_Summary_taxrate!X176)</f>
        <v>0</v>
      </c>
      <c r="Y176" s="124">
        <f>CN_Summary_fuelprice!Y176*(1-CN_Summary_taxrate!Y176)</f>
        <v>0</v>
      </c>
      <c r="Z176" s="124">
        <f>CN_Summary_fuelprice!Z176*(1-CN_Summary_taxrate!Z176)</f>
        <v>0</v>
      </c>
      <c r="AA176" s="124">
        <f>CN_Summary_fuelprice!AA176*(1-CN_Summary_taxrate!AA176)</f>
        <v>0</v>
      </c>
      <c r="AB176" s="124">
        <f>CN_Summary_fuelprice!AB176*(1-CN_Summary_taxrate!AB176)</f>
        <v>0</v>
      </c>
      <c r="AC176" s="124">
        <f>CN_Summary_fuelprice!AC176*(1-CN_Summary_taxrate!AC176)</f>
        <v>0</v>
      </c>
      <c r="AD176" s="124">
        <f>CN_Summary_fuelprice!AD176*(1-CN_Summary_taxrate!AD176)</f>
        <v>0</v>
      </c>
      <c r="AE176" s="124">
        <f>CN_Summary_fuelprice!AE176*(1-CN_Summary_taxrate!AE176)</f>
        <v>0</v>
      </c>
      <c r="AF176" s="124">
        <f>CN_Summary_fuelprice!AF176*(1-CN_Summary_taxrate!AF176)</f>
        <v>0</v>
      </c>
      <c r="AG176" s="124">
        <f>CN_Summary_fuelprice!AG176*(1-CN_Summary_taxrate!AG176)</f>
        <v>0</v>
      </c>
      <c r="AH176" s="124">
        <f>CN_Summary_fuelprice!AH176*(1-CN_Summary_taxrate!AH176)</f>
        <v>0</v>
      </c>
      <c r="AI176" s="124">
        <f>CN_Summary_fuelprice!AI176*(1-CN_Summary_taxrate!AI176)</f>
        <v>0</v>
      </c>
      <c r="AJ176" s="124">
        <f>CN_Summary_fuelprice!AJ176*(1-CN_Summary_taxrate!AJ176)</f>
        <v>0</v>
      </c>
      <c r="AK176" s="124">
        <f>CN_Summary_fuelprice!AK176*(1-CN_Summary_taxrate!AK176)</f>
        <v>0</v>
      </c>
      <c r="AL176" s="124">
        <f>CN_Summary_fuelprice!AL176*(1-CN_Summary_taxrate!AL176)</f>
        <v>0</v>
      </c>
      <c r="AM176" s="124">
        <f>CN_Summary_fuelprice!AM176*(1-CN_Summary_taxrate!AM176)</f>
        <v>0</v>
      </c>
      <c r="AN176" s="124">
        <f>CN_Summary_fuelprice!AN176*(1-CN_Summary_taxrate!AN176)</f>
        <v>0</v>
      </c>
      <c r="AO176" s="124">
        <f>CN_Summary_fuelprice!AO176*(1-CN_Summary_taxrate!AO176)</f>
        <v>0</v>
      </c>
      <c r="AP176" s="124">
        <f>CN_Summary_fuelprice!AP176*(1-CN_Summary_taxrate!AP176)</f>
        <v>0</v>
      </c>
      <c r="AQ176" s="124">
        <f>CN_Summary_fuelprice!AQ176*(1-CN_Summary_taxrate!AQ176)</f>
        <v>0</v>
      </c>
      <c r="AR176" s="124">
        <f>CN_Summary_fuelprice!AR176*(1-CN_Summary_taxrate!AR176)</f>
        <v>0</v>
      </c>
      <c r="AS176" s="124">
        <f>CN_Summary_fuelprice!AS176*(1-CN_Summary_taxrate!AS176)</f>
        <v>0</v>
      </c>
      <c r="AT176" s="124">
        <f>CN_Summary_fuelprice!AT176*(1-CN_Summary_taxrate!AT176)</f>
        <v>0</v>
      </c>
      <c r="AU176" s="124">
        <f>CN_Summary_fuelprice!AU176*(1-CN_Summary_taxrate!AU176)</f>
        <v>0</v>
      </c>
    </row>
    <row r="177" spans="1:47" ht="18.75" customHeight="1">
      <c r="A177" s="101" t="s">
        <v>3671</v>
      </c>
      <c r="B177" s="124">
        <f>CN_Summary_fuelprice!B177*(1-CN_Summary_taxrate!B177)</f>
        <v>0</v>
      </c>
      <c r="C177" s="124">
        <f>CN_Summary_fuelprice!C177*(1-CN_Summary_taxrate!C177)</f>
        <v>0</v>
      </c>
      <c r="D177" s="124">
        <f>CN_Summary_fuelprice!D177*(1-CN_Summary_taxrate!D177)</f>
        <v>0</v>
      </c>
      <c r="E177" s="124">
        <f>CN_Summary_fuelprice!E177*(1-CN_Summary_taxrate!E177)</f>
        <v>0</v>
      </c>
      <c r="F177" s="124">
        <f>CN_Summary_fuelprice!F177*(1-CN_Summary_taxrate!F177)</f>
        <v>0</v>
      </c>
      <c r="G177" s="124">
        <f>CN_Summary_fuelprice!G177*(1-CN_Summary_taxrate!G177)</f>
        <v>0</v>
      </c>
      <c r="H177" s="124">
        <f>CN_Summary_fuelprice!H177*(1-CN_Summary_taxrate!H177)</f>
        <v>0</v>
      </c>
      <c r="I177" s="124">
        <f>CN_Summary_fuelprice!I177*(1-CN_Summary_taxrate!I177)</f>
        <v>0</v>
      </c>
      <c r="J177" s="124">
        <f>CN_Summary_fuelprice!J177*(1-CN_Summary_taxrate!J177)</f>
        <v>0</v>
      </c>
      <c r="K177" s="124">
        <f>CN_Summary_fuelprice!K177*(1-CN_Summary_taxrate!K177)</f>
        <v>0</v>
      </c>
      <c r="L177" s="124">
        <f>CN_Summary_fuelprice!L177*(1-CN_Summary_taxrate!L177)</f>
        <v>0</v>
      </c>
      <c r="M177" s="124">
        <f>CN_Summary_fuelprice!M177*(1-CN_Summary_taxrate!M177)</f>
        <v>0</v>
      </c>
      <c r="N177" s="124">
        <f>CN_Summary_fuelprice!N177*(1-CN_Summary_taxrate!N177)</f>
        <v>0</v>
      </c>
      <c r="O177" s="124">
        <f>CN_Summary_fuelprice!O177*(1-CN_Summary_taxrate!O177)</f>
        <v>0</v>
      </c>
      <c r="P177" s="124">
        <f>CN_Summary_fuelprice!P177*(1-CN_Summary_taxrate!P177)</f>
        <v>0</v>
      </c>
      <c r="Q177" s="124">
        <f>CN_Summary_fuelprice!Q177*(1-CN_Summary_taxrate!Q177)</f>
        <v>0</v>
      </c>
      <c r="R177" s="124">
        <f>CN_Summary_fuelprice!R177*(1-CN_Summary_taxrate!R177)</f>
        <v>0</v>
      </c>
      <c r="S177" s="124">
        <f>CN_Summary_fuelprice!S177*(1-CN_Summary_taxrate!S177)</f>
        <v>0</v>
      </c>
      <c r="T177" s="124">
        <f>CN_Summary_fuelprice!T177*(1-CN_Summary_taxrate!T177)</f>
        <v>0</v>
      </c>
      <c r="U177" s="124">
        <f>CN_Summary_fuelprice!U177*(1-CN_Summary_taxrate!U177)</f>
        <v>0</v>
      </c>
      <c r="V177" s="124">
        <f>CN_Summary_fuelprice!V177*(1-CN_Summary_taxrate!V177)</f>
        <v>0</v>
      </c>
      <c r="W177" s="124">
        <f>CN_Summary_fuelprice!W177*(1-CN_Summary_taxrate!W177)</f>
        <v>0</v>
      </c>
      <c r="X177" s="124">
        <f>CN_Summary_fuelprice!X177*(1-CN_Summary_taxrate!X177)</f>
        <v>0</v>
      </c>
      <c r="Y177" s="124">
        <f>CN_Summary_fuelprice!Y177*(1-CN_Summary_taxrate!Y177)</f>
        <v>0</v>
      </c>
      <c r="Z177" s="124">
        <f>CN_Summary_fuelprice!Z177*(1-CN_Summary_taxrate!Z177)</f>
        <v>0</v>
      </c>
      <c r="AA177" s="124">
        <f>CN_Summary_fuelprice!AA177*(1-CN_Summary_taxrate!AA177)</f>
        <v>0</v>
      </c>
      <c r="AB177" s="124">
        <f>CN_Summary_fuelprice!AB177*(1-CN_Summary_taxrate!AB177)</f>
        <v>0</v>
      </c>
      <c r="AC177" s="124">
        <f>CN_Summary_fuelprice!AC177*(1-CN_Summary_taxrate!AC177)</f>
        <v>0</v>
      </c>
      <c r="AD177" s="124">
        <f>CN_Summary_fuelprice!AD177*(1-CN_Summary_taxrate!AD177)</f>
        <v>0</v>
      </c>
      <c r="AE177" s="124">
        <f>CN_Summary_fuelprice!AE177*(1-CN_Summary_taxrate!AE177)</f>
        <v>0</v>
      </c>
      <c r="AF177" s="124">
        <f>CN_Summary_fuelprice!AF177*(1-CN_Summary_taxrate!AF177)</f>
        <v>0</v>
      </c>
      <c r="AG177" s="124">
        <f>CN_Summary_fuelprice!AG177*(1-CN_Summary_taxrate!AG177)</f>
        <v>0</v>
      </c>
      <c r="AH177" s="124">
        <f>CN_Summary_fuelprice!AH177*(1-CN_Summary_taxrate!AH177)</f>
        <v>0</v>
      </c>
      <c r="AI177" s="124">
        <f>CN_Summary_fuelprice!AI177*(1-CN_Summary_taxrate!AI177)</f>
        <v>0</v>
      </c>
      <c r="AJ177" s="124">
        <f>CN_Summary_fuelprice!AJ177*(1-CN_Summary_taxrate!AJ177)</f>
        <v>0</v>
      </c>
      <c r="AK177" s="124">
        <f>CN_Summary_fuelprice!AK177*(1-CN_Summary_taxrate!AK177)</f>
        <v>0</v>
      </c>
      <c r="AL177" s="124">
        <f>CN_Summary_fuelprice!AL177*(1-CN_Summary_taxrate!AL177)</f>
        <v>0</v>
      </c>
      <c r="AM177" s="124">
        <f>CN_Summary_fuelprice!AM177*(1-CN_Summary_taxrate!AM177)</f>
        <v>0</v>
      </c>
      <c r="AN177" s="124">
        <f>CN_Summary_fuelprice!AN177*(1-CN_Summary_taxrate!AN177)</f>
        <v>0</v>
      </c>
      <c r="AO177" s="124">
        <f>CN_Summary_fuelprice!AO177*(1-CN_Summary_taxrate!AO177)</f>
        <v>0</v>
      </c>
      <c r="AP177" s="124">
        <f>CN_Summary_fuelprice!AP177*(1-CN_Summary_taxrate!AP177)</f>
        <v>0</v>
      </c>
      <c r="AQ177" s="124">
        <f>CN_Summary_fuelprice!AQ177*(1-CN_Summary_taxrate!AQ177)</f>
        <v>0</v>
      </c>
      <c r="AR177" s="124">
        <f>CN_Summary_fuelprice!AR177*(1-CN_Summary_taxrate!AR177)</f>
        <v>0</v>
      </c>
      <c r="AS177" s="124">
        <f>CN_Summary_fuelprice!AS177*(1-CN_Summary_taxrate!AS177)</f>
        <v>0</v>
      </c>
      <c r="AT177" s="124">
        <f>CN_Summary_fuelprice!AT177*(1-CN_Summary_taxrate!AT177)</f>
        <v>0</v>
      </c>
      <c r="AU177" s="124">
        <f>CN_Summary_fuelprice!AU177*(1-CN_Summary_taxrate!AU177)</f>
        <v>0</v>
      </c>
    </row>
    <row r="178" spans="1:47" ht="18.75" customHeight="1">
      <c r="A178" s="101" t="s">
        <v>3672</v>
      </c>
      <c r="B178" s="124">
        <f>CN_Summary_fuelprice!B178*(1-CN_Summary_taxrate!B178)</f>
        <v>0</v>
      </c>
      <c r="C178" s="124">
        <f>CN_Summary_fuelprice!C178*(1-CN_Summary_taxrate!C178)</f>
        <v>0</v>
      </c>
      <c r="D178" s="124">
        <f>CN_Summary_fuelprice!D178*(1-CN_Summary_taxrate!D178)</f>
        <v>0</v>
      </c>
      <c r="E178" s="124">
        <f>CN_Summary_fuelprice!E178*(1-CN_Summary_taxrate!E178)</f>
        <v>0</v>
      </c>
      <c r="F178" s="124">
        <f>CN_Summary_fuelprice!F178*(1-CN_Summary_taxrate!F178)</f>
        <v>0</v>
      </c>
      <c r="G178" s="124">
        <f>CN_Summary_fuelprice!G178*(1-CN_Summary_taxrate!G178)</f>
        <v>0</v>
      </c>
      <c r="H178" s="124">
        <f>CN_Summary_fuelprice!H178*(1-CN_Summary_taxrate!H178)</f>
        <v>0</v>
      </c>
      <c r="I178" s="124">
        <f>CN_Summary_fuelprice!I178*(1-CN_Summary_taxrate!I178)</f>
        <v>0</v>
      </c>
      <c r="J178" s="124">
        <f>CN_Summary_fuelprice!J178*(1-CN_Summary_taxrate!J178)</f>
        <v>0</v>
      </c>
      <c r="K178" s="124">
        <f>CN_Summary_fuelprice!K178*(1-CN_Summary_taxrate!K178)</f>
        <v>0</v>
      </c>
      <c r="L178" s="124">
        <f>CN_Summary_fuelprice!L178*(1-CN_Summary_taxrate!L178)</f>
        <v>0</v>
      </c>
      <c r="M178" s="124">
        <f>CN_Summary_fuelprice!M178*(1-CN_Summary_taxrate!M178)</f>
        <v>0</v>
      </c>
      <c r="N178" s="124">
        <f>CN_Summary_fuelprice!N178*(1-CN_Summary_taxrate!N178)</f>
        <v>0</v>
      </c>
      <c r="O178" s="124">
        <f>CN_Summary_fuelprice!O178*(1-CN_Summary_taxrate!O178)</f>
        <v>0</v>
      </c>
      <c r="P178" s="124">
        <f>CN_Summary_fuelprice!P178*(1-CN_Summary_taxrate!P178)</f>
        <v>0</v>
      </c>
      <c r="Q178" s="124">
        <f>CN_Summary_fuelprice!Q178*(1-CN_Summary_taxrate!Q178)</f>
        <v>0</v>
      </c>
      <c r="R178" s="124">
        <f>CN_Summary_fuelprice!R178*(1-CN_Summary_taxrate!R178)</f>
        <v>0</v>
      </c>
      <c r="S178" s="124">
        <f>CN_Summary_fuelprice!S178*(1-CN_Summary_taxrate!S178)</f>
        <v>0</v>
      </c>
      <c r="T178" s="124">
        <f>CN_Summary_fuelprice!T178*(1-CN_Summary_taxrate!T178)</f>
        <v>0</v>
      </c>
      <c r="U178" s="124">
        <f>CN_Summary_fuelprice!U178*(1-CN_Summary_taxrate!U178)</f>
        <v>0</v>
      </c>
      <c r="V178" s="124">
        <f>CN_Summary_fuelprice!V178*(1-CN_Summary_taxrate!V178)</f>
        <v>0</v>
      </c>
      <c r="W178" s="124">
        <f>CN_Summary_fuelprice!W178*(1-CN_Summary_taxrate!W178)</f>
        <v>0</v>
      </c>
      <c r="X178" s="124">
        <f>CN_Summary_fuelprice!X178*(1-CN_Summary_taxrate!X178)</f>
        <v>0</v>
      </c>
      <c r="Y178" s="124">
        <f>CN_Summary_fuelprice!Y178*(1-CN_Summary_taxrate!Y178)</f>
        <v>0</v>
      </c>
      <c r="Z178" s="124">
        <f>CN_Summary_fuelprice!Z178*(1-CN_Summary_taxrate!Z178)</f>
        <v>0</v>
      </c>
      <c r="AA178" s="124">
        <f>CN_Summary_fuelprice!AA178*(1-CN_Summary_taxrate!AA178)</f>
        <v>0</v>
      </c>
      <c r="AB178" s="124">
        <f>CN_Summary_fuelprice!AB178*(1-CN_Summary_taxrate!AB178)</f>
        <v>0</v>
      </c>
      <c r="AC178" s="124">
        <f>CN_Summary_fuelprice!AC178*(1-CN_Summary_taxrate!AC178)</f>
        <v>0</v>
      </c>
      <c r="AD178" s="124">
        <f>CN_Summary_fuelprice!AD178*(1-CN_Summary_taxrate!AD178)</f>
        <v>0</v>
      </c>
      <c r="AE178" s="124">
        <f>CN_Summary_fuelprice!AE178*(1-CN_Summary_taxrate!AE178)</f>
        <v>0</v>
      </c>
      <c r="AF178" s="124">
        <f>CN_Summary_fuelprice!AF178*(1-CN_Summary_taxrate!AF178)</f>
        <v>0</v>
      </c>
      <c r="AG178" s="124">
        <f>CN_Summary_fuelprice!AG178*(1-CN_Summary_taxrate!AG178)</f>
        <v>0</v>
      </c>
      <c r="AH178" s="124">
        <f>CN_Summary_fuelprice!AH178*(1-CN_Summary_taxrate!AH178)</f>
        <v>0</v>
      </c>
      <c r="AI178" s="124">
        <f>CN_Summary_fuelprice!AI178*(1-CN_Summary_taxrate!AI178)</f>
        <v>0</v>
      </c>
      <c r="AJ178" s="124">
        <f>CN_Summary_fuelprice!AJ178*(1-CN_Summary_taxrate!AJ178)</f>
        <v>0</v>
      </c>
      <c r="AK178" s="124">
        <f>CN_Summary_fuelprice!AK178*(1-CN_Summary_taxrate!AK178)</f>
        <v>0</v>
      </c>
      <c r="AL178" s="124">
        <f>CN_Summary_fuelprice!AL178*(1-CN_Summary_taxrate!AL178)</f>
        <v>0</v>
      </c>
      <c r="AM178" s="124">
        <f>CN_Summary_fuelprice!AM178*(1-CN_Summary_taxrate!AM178)</f>
        <v>0</v>
      </c>
      <c r="AN178" s="124">
        <f>CN_Summary_fuelprice!AN178*(1-CN_Summary_taxrate!AN178)</f>
        <v>0</v>
      </c>
      <c r="AO178" s="124">
        <f>CN_Summary_fuelprice!AO178*(1-CN_Summary_taxrate!AO178)</f>
        <v>0</v>
      </c>
      <c r="AP178" s="124">
        <f>CN_Summary_fuelprice!AP178*(1-CN_Summary_taxrate!AP178)</f>
        <v>0</v>
      </c>
      <c r="AQ178" s="124">
        <f>CN_Summary_fuelprice!AQ178*(1-CN_Summary_taxrate!AQ178)</f>
        <v>0</v>
      </c>
      <c r="AR178" s="124">
        <f>CN_Summary_fuelprice!AR178*(1-CN_Summary_taxrate!AR178)</f>
        <v>0</v>
      </c>
      <c r="AS178" s="124">
        <f>CN_Summary_fuelprice!AS178*(1-CN_Summary_taxrate!AS178)</f>
        <v>0</v>
      </c>
      <c r="AT178" s="124">
        <f>CN_Summary_fuelprice!AT178*(1-CN_Summary_taxrate!AT178)</f>
        <v>0</v>
      </c>
      <c r="AU178" s="124">
        <f>CN_Summary_fuelprice!AU178*(1-CN_Summary_taxrate!AU178)</f>
        <v>0</v>
      </c>
    </row>
    <row r="179" spans="1:47" ht="18.75" customHeight="1">
      <c r="A179" s="101" t="s">
        <v>3673</v>
      </c>
      <c r="B179" s="124">
        <f>CN_Summary_fuelprice!B179*(1-CN_Summary_taxrate!B179)</f>
        <v>0</v>
      </c>
      <c r="C179" s="124">
        <f>CN_Summary_fuelprice!C179*(1-CN_Summary_taxrate!C179)</f>
        <v>0</v>
      </c>
      <c r="D179" s="124">
        <f>CN_Summary_fuelprice!D179*(1-CN_Summary_taxrate!D179)</f>
        <v>0</v>
      </c>
      <c r="E179" s="124">
        <f>CN_Summary_fuelprice!E179*(1-CN_Summary_taxrate!E179)</f>
        <v>0</v>
      </c>
      <c r="F179" s="124">
        <f>CN_Summary_fuelprice!F179*(1-CN_Summary_taxrate!F179)</f>
        <v>0</v>
      </c>
      <c r="G179" s="124">
        <f>CN_Summary_fuelprice!G179*(1-CN_Summary_taxrate!G179)</f>
        <v>0</v>
      </c>
      <c r="H179" s="124">
        <f>CN_Summary_fuelprice!H179*(1-CN_Summary_taxrate!H179)</f>
        <v>0</v>
      </c>
      <c r="I179" s="124">
        <f>CN_Summary_fuelprice!I179*(1-CN_Summary_taxrate!I179)</f>
        <v>0</v>
      </c>
      <c r="J179" s="124">
        <f>CN_Summary_fuelprice!J179*(1-CN_Summary_taxrate!J179)</f>
        <v>0</v>
      </c>
      <c r="K179" s="124">
        <f>CN_Summary_fuelprice!K179*(1-CN_Summary_taxrate!K179)</f>
        <v>0</v>
      </c>
      <c r="L179" s="124">
        <f>CN_Summary_fuelprice!L179*(1-CN_Summary_taxrate!L179)</f>
        <v>0</v>
      </c>
      <c r="M179" s="124">
        <f>CN_Summary_fuelprice!M179*(1-CN_Summary_taxrate!M179)</f>
        <v>0</v>
      </c>
      <c r="N179" s="124">
        <f>CN_Summary_fuelprice!N179*(1-CN_Summary_taxrate!N179)</f>
        <v>0</v>
      </c>
      <c r="O179" s="124">
        <f>CN_Summary_fuelprice!O179*(1-CN_Summary_taxrate!O179)</f>
        <v>0</v>
      </c>
      <c r="P179" s="124">
        <f>CN_Summary_fuelprice!P179*(1-CN_Summary_taxrate!P179)</f>
        <v>0</v>
      </c>
      <c r="Q179" s="124">
        <f>CN_Summary_fuelprice!Q179*(1-CN_Summary_taxrate!Q179)</f>
        <v>0</v>
      </c>
      <c r="R179" s="124">
        <f>CN_Summary_fuelprice!R179*(1-CN_Summary_taxrate!R179)</f>
        <v>0</v>
      </c>
      <c r="S179" s="124">
        <f>CN_Summary_fuelprice!S179*(1-CN_Summary_taxrate!S179)</f>
        <v>0</v>
      </c>
      <c r="T179" s="124">
        <f>CN_Summary_fuelprice!T179*(1-CN_Summary_taxrate!T179)</f>
        <v>0</v>
      </c>
      <c r="U179" s="124">
        <f>CN_Summary_fuelprice!U179*(1-CN_Summary_taxrate!U179)</f>
        <v>0</v>
      </c>
      <c r="V179" s="124">
        <f>CN_Summary_fuelprice!V179*(1-CN_Summary_taxrate!V179)</f>
        <v>0</v>
      </c>
      <c r="W179" s="124">
        <f>CN_Summary_fuelprice!W179*(1-CN_Summary_taxrate!W179)</f>
        <v>0</v>
      </c>
      <c r="X179" s="124">
        <f>CN_Summary_fuelprice!X179*(1-CN_Summary_taxrate!X179)</f>
        <v>0</v>
      </c>
      <c r="Y179" s="124">
        <f>CN_Summary_fuelprice!Y179*(1-CN_Summary_taxrate!Y179)</f>
        <v>0</v>
      </c>
      <c r="Z179" s="124">
        <f>CN_Summary_fuelprice!Z179*(1-CN_Summary_taxrate!Z179)</f>
        <v>0</v>
      </c>
      <c r="AA179" s="124">
        <f>CN_Summary_fuelprice!AA179*(1-CN_Summary_taxrate!AA179)</f>
        <v>0</v>
      </c>
      <c r="AB179" s="124">
        <f>CN_Summary_fuelprice!AB179*(1-CN_Summary_taxrate!AB179)</f>
        <v>0</v>
      </c>
      <c r="AC179" s="124">
        <f>CN_Summary_fuelprice!AC179*(1-CN_Summary_taxrate!AC179)</f>
        <v>0</v>
      </c>
      <c r="AD179" s="124">
        <f>CN_Summary_fuelprice!AD179*(1-CN_Summary_taxrate!AD179)</f>
        <v>0</v>
      </c>
      <c r="AE179" s="124">
        <f>CN_Summary_fuelprice!AE179*(1-CN_Summary_taxrate!AE179)</f>
        <v>0</v>
      </c>
      <c r="AF179" s="124">
        <f>CN_Summary_fuelprice!AF179*(1-CN_Summary_taxrate!AF179)</f>
        <v>0</v>
      </c>
      <c r="AG179" s="124">
        <f>CN_Summary_fuelprice!AG179*(1-CN_Summary_taxrate!AG179)</f>
        <v>0</v>
      </c>
      <c r="AH179" s="124">
        <f>CN_Summary_fuelprice!AH179*(1-CN_Summary_taxrate!AH179)</f>
        <v>0</v>
      </c>
      <c r="AI179" s="124">
        <f>CN_Summary_fuelprice!AI179*(1-CN_Summary_taxrate!AI179)</f>
        <v>0</v>
      </c>
      <c r="AJ179" s="124">
        <f>CN_Summary_fuelprice!AJ179*(1-CN_Summary_taxrate!AJ179)</f>
        <v>0</v>
      </c>
      <c r="AK179" s="124">
        <f>CN_Summary_fuelprice!AK179*(1-CN_Summary_taxrate!AK179)</f>
        <v>0</v>
      </c>
      <c r="AL179" s="124">
        <f>CN_Summary_fuelprice!AL179*(1-CN_Summary_taxrate!AL179)</f>
        <v>0</v>
      </c>
      <c r="AM179" s="124">
        <f>CN_Summary_fuelprice!AM179*(1-CN_Summary_taxrate!AM179)</f>
        <v>0</v>
      </c>
      <c r="AN179" s="124">
        <f>CN_Summary_fuelprice!AN179*(1-CN_Summary_taxrate!AN179)</f>
        <v>0</v>
      </c>
      <c r="AO179" s="124">
        <f>CN_Summary_fuelprice!AO179*(1-CN_Summary_taxrate!AO179)</f>
        <v>0</v>
      </c>
      <c r="AP179" s="124">
        <f>CN_Summary_fuelprice!AP179*(1-CN_Summary_taxrate!AP179)</f>
        <v>0</v>
      </c>
      <c r="AQ179" s="124">
        <f>CN_Summary_fuelprice!AQ179*(1-CN_Summary_taxrate!AQ179)</f>
        <v>0</v>
      </c>
      <c r="AR179" s="124">
        <f>CN_Summary_fuelprice!AR179*(1-CN_Summary_taxrate!AR179)</f>
        <v>0</v>
      </c>
      <c r="AS179" s="124">
        <f>CN_Summary_fuelprice!AS179*(1-CN_Summary_taxrate!AS179)</f>
        <v>0</v>
      </c>
      <c r="AT179" s="124">
        <f>CN_Summary_fuelprice!AT179*(1-CN_Summary_taxrate!AT179)</f>
        <v>0</v>
      </c>
      <c r="AU179" s="124">
        <f>CN_Summary_fuelprice!AU179*(1-CN_Summary_taxrate!AU179)</f>
        <v>0</v>
      </c>
    </row>
    <row r="180" spans="1:47" ht="18.75" customHeight="1">
      <c r="A180" s="101" t="s">
        <v>3674</v>
      </c>
      <c r="B180" s="124">
        <f>CN_Summary_fuelprice!B180*(1-CN_Summary_taxrate!B180)</f>
        <v>0</v>
      </c>
      <c r="C180" s="124">
        <f>CN_Summary_fuelprice!C180*(1-CN_Summary_taxrate!C180)</f>
        <v>0</v>
      </c>
      <c r="D180" s="124">
        <f>CN_Summary_fuelprice!D180*(1-CN_Summary_taxrate!D180)</f>
        <v>0</v>
      </c>
      <c r="E180" s="124">
        <f>CN_Summary_fuelprice!E180*(1-CN_Summary_taxrate!E180)</f>
        <v>0</v>
      </c>
      <c r="F180" s="124">
        <f>CN_Summary_fuelprice!F180*(1-CN_Summary_taxrate!F180)</f>
        <v>0</v>
      </c>
      <c r="G180" s="124">
        <f>CN_Summary_fuelprice!G180*(1-CN_Summary_taxrate!G180)</f>
        <v>0</v>
      </c>
      <c r="H180" s="124">
        <f>CN_Summary_fuelprice!H180*(1-CN_Summary_taxrate!H180)</f>
        <v>0</v>
      </c>
      <c r="I180" s="124">
        <f>CN_Summary_fuelprice!I180*(1-CN_Summary_taxrate!I180)</f>
        <v>0</v>
      </c>
      <c r="J180" s="124">
        <f>CN_Summary_fuelprice!J180*(1-CN_Summary_taxrate!J180)</f>
        <v>0</v>
      </c>
      <c r="K180" s="124">
        <f>CN_Summary_fuelprice!K180*(1-CN_Summary_taxrate!K180)</f>
        <v>0</v>
      </c>
      <c r="L180" s="124">
        <f>CN_Summary_fuelprice!L180*(1-CN_Summary_taxrate!L180)</f>
        <v>0</v>
      </c>
      <c r="M180" s="124">
        <f>CN_Summary_fuelprice!M180*(1-CN_Summary_taxrate!M180)</f>
        <v>0</v>
      </c>
      <c r="N180" s="124">
        <f>CN_Summary_fuelprice!N180*(1-CN_Summary_taxrate!N180)</f>
        <v>0</v>
      </c>
      <c r="O180" s="124">
        <f>CN_Summary_fuelprice!O180*(1-CN_Summary_taxrate!O180)</f>
        <v>0</v>
      </c>
      <c r="P180" s="124">
        <f>CN_Summary_fuelprice!P180*(1-CN_Summary_taxrate!P180)</f>
        <v>0</v>
      </c>
      <c r="Q180" s="124">
        <f>CN_Summary_fuelprice!Q180*(1-CN_Summary_taxrate!Q180)</f>
        <v>0</v>
      </c>
      <c r="R180" s="124">
        <f>CN_Summary_fuelprice!R180*(1-CN_Summary_taxrate!R180)</f>
        <v>0</v>
      </c>
      <c r="S180" s="124">
        <f>CN_Summary_fuelprice!S180*(1-CN_Summary_taxrate!S180)</f>
        <v>0</v>
      </c>
      <c r="T180" s="124">
        <f>CN_Summary_fuelprice!T180*(1-CN_Summary_taxrate!T180)</f>
        <v>0</v>
      </c>
      <c r="U180" s="124">
        <f>CN_Summary_fuelprice!U180*(1-CN_Summary_taxrate!U180)</f>
        <v>0</v>
      </c>
      <c r="V180" s="124">
        <f>CN_Summary_fuelprice!V180*(1-CN_Summary_taxrate!V180)</f>
        <v>0</v>
      </c>
      <c r="W180" s="124">
        <f>CN_Summary_fuelprice!W180*(1-CN_Summary_taxrate!W180)</f>
        <v>0</v>
      </c>
      <c r="X180" s="124">
        <f>CN_Summary_fuelprice!X180*(1-CN_Summary_taxrate!X180)</f>
        <v>0</v>
      </c>
      <c r="Y180" s="124">
        <f>CN_Summary_fuelprice!Y180*(1-CN_Summary_taxrate!Y180)</f>
        <v>0</v>
      </c>
      <c r="Z180" s="124">
        <f>CN_Summary_fuelprice!Z180*(1-CN_Summary_taxrate!Z180)</f>
        <v>0</v>
      </c>
      <c r="AA180" s="124">
        <f>CN_Summary_fuelprice!AA180*(1-CN_Summary_taxrate!AA180)</f>
        <v>0</v>
      </c>
      <c r="AB180" s="124">
        <f>CN_Summary_fuelprice!AB180*(1-CN_Summary_taxrate!AB180)</f>
        <v>0</v>
      </c>
      <c r="AC180" s="124">
        <f>CN_Summary_fuelprice!AC180*(1-CN_Summary_taxrate!AC180)</f>
        <v>0</v>
      </c>
      <c r="AD180" s="124">
        <f>CN_Summary_fuelprice!AD180*(1-CN_Summary_taxrate!AD180)</f>
        <v>0</v>
      </c>
      <c r="AE180" s="124">
        <f>CN_Summary_fuelprice!AE180*(1-CN_Summary_taxrate!AE180)</f>
        <v>0</v>
      </c>
      <c r="AF180" s="124">
        <f>CN_Summary_fuelprice!AF180*(1-CN_Summary_taxrate!AF180)</f>
        <v>0</v>
      </c>
      <c r="AG180" s="124">
        <f>CN_Summary_fuelprice!AG180*(1-CN_Summary_taxrate!AG180)</f>
        <v>0</v>
      </c>
      <c r="AH180" s="124">
        <f>CN_Summary_fuelprice!AH180*(1-CN_Summary_taxrate!AH180)</f>
        <v>0</v>
      </c>
      <c r="AI180" s="124">
        <f>CN_Summary_fuelprice!AI180*(1-CN_Summary_taxrate!AI180)</f>
        <v>0</v>
      </c>
      <c r="AJ180" s="124">
        <f>CN_Summary_fuelprice!AJ180*(1-CN_Summary_taxrate!AJ180)</f>
        <v>0</v>
      </c>
      <c r="AK180" s="124">
        <f>CN_Summary_fuelprice!AK180*(1-CN_Summary_taxrate!AK180)</f>
        <v>0</v>
      </c>
      <c r="AL180" s="124">
        <f>CN_Summary_fuelprice!AL180*(1-CN_Summary_taxrate!AL180)</f>
        <v>0</v>
      </c>
      <c r="AM180" s="124">
        <f>CN_Summary_fuelprice!AM180*(1-CN_Summary_taxrate!AM180)</f>
        <v>0</v>
      </c>
      <c r="AN180" s="124">
        <f>CN_Summary_fuelprice!AN180*(1-CN_Summary_taxrate!AN180)</f>
        <v>0</v>
      </c>
      <c r="AO180" s="124">
        <f>CN_Summary_fuelprice!AO180*(1-CN_Summary_taxrate!AO180)</f>
        <v>0</v>
      </c>
      <c r="AP180" s="124">
        <f>CN_Summary_fuelprice!AP180*(1-CN_Summary_taxrate!AP180)</f>
        <v>0</v>
      </c>
      <c r="AQ180" s="124">
        <f>CN_Summary_fuelprice!AQ180*(1-CN_Summary_taxrate!AQ180)</f>
        <v>0</v>
      </c>
      <c r="AR180" s="124">
        <f>CN_Summary_fuelprice!AR180*(1-CN_Summary_taxrate!AR180)</f>
        <v>0</v>
      </c>
      <c r="AS180" s="124">
        <f>CN_Summary_fuelprice!AS180*(1-CN_Summary_taxrate!AS180)</f>
        <v>0</v>
      </c>
      <c r="AT180" s="124">
        <f>CN_Summary_fuelprice!AT180*(1-CN_Summary_taxrate!AT180)</f>
        <v>0</v>
      </c>
      <c r="AU180" s="124">
        <f>CN_Summary_fuelprice!AU180*(1-CN_Summary_taxrate!AU180)</f>
        <v>0</v>
      </c>
    </row>
    <row r="181" spans="1:47" ht="18.75" customHeight="1">
      <c r="A181" s="101" t="s">
        <v>3675</v>
      </c>
      <c r="B181" s="124">
        <f>CN_Summary_fuelprice!B181*(1-CN_Summary_taxrate!B181)</f>
        <v>0</v>
      </c>
      <c r="C181" s="124">
        <f>CN_Summary_fuelprice!C181*(1-CN_Summary_taxrate!C181)</f>
        <v>0</v>
      </c>
      <c r="D181" s="124">
        <f>CN_Summary_fuelprice!D181*(1-CN_Summary_taxrate!D181)</f>
        <v>0</v>
      </c>
      <c r="E181" s="124">
        <f>CN_Summary_fuelprice!E181*(1-CN_Summary_taxrate!E181)</f>
        <v>0</v>
      </c>
      <c r="F181" s="124">
        <f>CN_Summary_fuelprice!F181*(1-CN_Summary_taxrate!F181)</f>
        <v>0</v>
      </c>
      <c r="G181" s="124">
        <f>CN_Summary_fuelprice!G181*(1-CN_Summary_taxrate!G181)</f>
        <v>0</v>
      </c>
      <c r="H181" s="124">
        <f>CN_Summary_fuelprice!H181*(1-CN_Summary_taxrate!H181)</f>
        <v>0</v>
      </c>
      <c r="I181" s="124">
        <f>CN_Summary_fuelprice!I181*(1-CN_Summary_taxrate!I181)</f>
        <v>0</v>
      </c>
      <c r="J181" s="124">
        <f>CN_Summary_fuelprice!J181*(1-CN_Summary_taxrate!J181)</f>
        <v>0</v>
      </c>
      <c r="K181" s="124">
        <f>CN_Summary_fuelprice!K181*(1-CN_Summary_taxrate!K181)</f>
        <v>0</v>
      </c>
      <c r="L181" s="124">
        <f>CN_Summary_fuelprice!L181*(1-CN_Summary_taxrate!L181)</f>
        <v>0</v>
      </c>
      <c r="M181" s="124">
        <f>CN_Summary_fuelprice!M181*(1-CN_Summary_taxrate!M181)</f>
        <v>0</v>
      </c>
      <c r="N181" s="124">
        <f>CN_Summary_fuelprice!N181*(1-CN_Summary_taxrate!N181)</f>
        <v>0</v>
      </c>
      <c r="O181" s="124">
        <f>CN_Summary_fuelprice!O181*(1-CN_Summary_taxrate!O181)</f>
        <v>0</v>
      </c>
      <c r="P181" s="124">
        <f>CN_Summary_fuelprice!P181*(1-CN_Summary_taxrate!P181)</f>
        <v>0</v>
      </c>
      <c r="Q181" s="124">
        <f>CN_Summary_fuelprice!Q181*(1-CN_Summary_taxrate!Q181)</f>
        <v>0</v>
      </c>
      <c r="R181" s="124">
        <f>CN_Summary_fuelprice!R181*(1-CN_Summary_taxrate!R181)</f>
        <v>0</v>
      </c>
      <c r="S181" s="124">
        <f>CN_Summary_fuelprice!S181*(1-CN_Summary_taxrate!S181)</f>
        <v>0</v>
      </c>
      <c r="T181" s="124">
        <f>CN_Summary_fuelprice!T181*(1-CN_Summary_taxrate!T181)</f>
        <v>0</v>
      </c>
      <c r="U181" s="124">
        <f>CN_Summary_fuelprice!U181*(1-CN_Summary_taxrate!U181)</f>
        <v>0</v>
      </c>
      <c r="V181" s="124">
        <f>CN_Summary_fuelprice!V181*(1-CN_Summary_taxrate!V181)</f>
        <v>0</v>
      </c>
      <c r="W181" s="124">
        <f>CN_Summary_fuelprice!W181*(1-CN_Summary_taxrate!W181)</f>
        <v>0</v>
      </c>
      <c r="X181" s="124">
        <f>CN_Summary_fuelprice!X181*(1-CN_Summary_taxrate!X181)</f>
        <v>0</v>
      </c>
      <c r="Y181" s="124">
        <f>CN_Summary_fuelprice!Y181*(1-CN_Summary_taxrate!Y181)</f>
        <v>0</v>
      </c>
      <c r="Z181" s="124">
        <f>CN_Summary_fuelprice!Z181*(1-CN_Summary_taxrate!Z181)</f>
        <v>0</v>
      </c>
      <c r="AA181" s="124">
        <f>CN_Summary_fuelprice!AA181*(1-CN_Summary_taxrate!AA181)</f>
        <v>0</v>
      </c>
      <c r="AB181" s="124">
        <f>CN_Summary_fuelprice!AB181*(1-CN_Summary_taxrate!AB181)</f>
        <v>0</v>
      </c>
      <c r="AC181" s="124">
        <f>CN_Summary_fuelprice!AC181*(1-CN_Summary_taxrate!AC181)</f>
        <v>0</v>
      </c>
      <c r="AD181" s="124">
        <f>CN_Summary_fuelprice!AD181*(1-CN_Summary_taxrate!AD181)</f>
        <v>0</v>
      </c>
      <c r="AE181" s="124">
        <f>CN_Summary_fuelprice!AE181*(1-CN_Summary_taxrate!AE181)</f>
        <v>0</v>
      </c>
      <c r="AF181" s="124">
        <f>CN_Summary_fuelprice!AF181*(1-CN_Summary_taxrate!AF181)</f>
        <v>0</v>
      </c>
      <c r="AG181" s="124">
        <f>CN_Summary_fuelprice!AG181*(1-CN_Summary_taxrate!AG181)</f>
        <v>0</v>
      </c>
      <c r="AH181" s="124">
        <f>CN_Summary_fuelprice!AH181*(1-CN_Summary_taxrate!AH181)</f>
        <v>0</v>
      </c>
      <c r="AI181" s="124">
        <f>CN_Summary_fuelprice!AI181*(1-CN_Summary_taxrate!AI181)</f>
        <v>0</v>
      </c>
      <c r="AJ181" s="124">
        <f>CN_Summary_fuelprice!AJ181*(1-CN_Summary_taxrate!AJ181)</f>
        <v>0</v>
      </c>
      <c r="AK181" s="124">
        <f>CN_Summary_fuelprice!AK181*(1-CN_Summary_taxrate!AK181)</f>
        <v>0</v>
      </c>
      <c r="AL181" s="124">
        <f>CN_Summary_fuelprice!AL181*(1-CN_Summary_taxrate!AL181)</f>
        <v>0</v>
      </c>
      <c r="AM181" s="124">
        <f>CN_Summary_fuelprice!AM181*(1-CN_Summary_taxrate!AM181)</f>
        <v>0</v>
      </c>
      <c r="AN181" s="124">
        <f>CN_Summary_fuelprice!AN181*(1-CN_Summary_taxrate!AN181)</f>
        <v>0</v>
      </c>
      <c r="AO181" s="124">
        <f>CN_Summary_fuelprice!AO181*(1-CN_Summary_taxrate!AO181)</f>
        <v>0</v>
      </c>
      <c r="AP181" s="124">
        <f>CN_Summary_fuelprice!AP181*(1-CN_Summary_taxrate!AP181)</f>
        <v>0</v>
      </c>
      <c r="AQ181" s="124">
        <f>CN_Summary_fuelprice!AQ181*(1-CN_Summary_taxrate!AQ181)</f>
        <v>0</v>
      </c>
      <c r="AR181" s="124">
        <f>CN_Summary_fuelprice!AR181*(1-CN_Summary_taxrate!AR181)</f>
        <v>0</v>
      </c>
      <c r="AS181" s="124">
        <f>CN_Summary_fuelprice!AS181*(1-CN_Summary_taxrate!AS181)</f>
        <v>0</v>
      </c>
      <c r="AT181" s="124">
        <f>CN_Summary_fuelprice!AT181*(1-CN_Summary_taxrate!AT181)</f>
        <v>0</v>
      </c>
      <c r="AU181" s="124">
        <f>CN_Summary_fuelprice!AU181*(1-CN_Summary_taxrate!AU181)</f>
        <v>0</v>
      </c>
    </row>
    <row r="182" spans="1:47" s="103" customFormat="1" ht="18.75" customHeight="1">
      <c r="A182" s="102" t="s">
        <v>3818</v>
      </c>
      <c r="B182" s="102"/>
      <c r="C182" s="102"/>
      <c r="D182" s="102"/>
      <c r="E182" s="102"/>
      <c r="F182" s="102"/>
      <c r="I182" s="102"/>
      <c r="L182" s="102"/>
      <c r="O182" s="102"/>
      <c r="R182" s="102"/>
      <c r="U182" s="102"/>
      <c r="X182" s="102"/>
      <c r="AA182" s="102"/>
      <c r="AD182" s="102"/>
      <c r="AG182" s="102"/>
      <c r="AJ182" s="102"/>
      <c r="AM182" s="102"/>
      <c r="AP182" s="102"/>
      <c r="AS182" s="102"/>
    </row>
    <row r="183" spans="1:47" ht="18.75" customHeight="1">
      <c r="A183" s="105" t="s">
        <v>3697</v>
      </c>
      <c r="B183" s="101">
        <v>2015</v>
      </c>
      <c r="C183" s="101">
        <v>2016</v>
      </c>
      <c r="D183" s="101">
        <v>2017</v>
      </c>
      <c r="E183" s="101">
        <v>2018</v>
      </c>
      <c r="F183" s="101">
        <v>2019</v>
      </c>
      <c r="G183" s="101">
        <v>2020</v>
      </c>
      <c r="H183" s="101">
        <v>2021</v>
      </c>
      <c r="I183" s="101">
        <v>2022</v>
      </c>
      <c r="J183" s="101">
        <v>2023</v>
      </c>
      <c r="K183" s="101">
        <v>2024</v>
      </c>
      <c r="L183" s="101">
        <v>2025</v>
      </c>
      <c r="M183" s="101">
        <v>2026</v>
      </c>
      <c r="N183" s="101">
        <v>2027</v>
      </c>
      <c r="O183" s="101">
        <v>2028</v>
      </c>
      <c r="P183" s="101">
        <v>2029</v>
      </c>
      <c r="Q183" s="101">
        <v>2030</v>
      </c>
      <c r="R183" s="101">
        <v>2031</v>
      </c>
      <c r="S183" s="101">
        <v>2032</v>
      </c>
      <c r="T183" s="101">
        <v>2033</v>
      </c>
      <c r="U183" s="101">
        <v>2034</v>
      </c>
      <c r="V183" s="101">
        <v>2035</v>
      </c>
      <c r="W183" s="101">
        <v>2036</v>
      </c>
      <c r="X183" s="101">
        <v>2037</v>
      </c>
      <c r="Y183" s="101">
        <v>2038</v>
      </c>
      <c r="Z183" s="101">
        <v>2039</v>
      </c>
      <c r="AA183" s="101">
        <v>2040</v>
      </c>
      <c r="AB183" s="101">
        <v>2041</v>
      </c>
      <c r="AC183" s="101">
        <v>2042</v>
      </c>
      <c r="AD183" s="101">
        <v>2043</v>
      </c>
      <c r="AE183" s="101">
        <v>2044</v>
      </c>
      <c r="AF183" s="101">
        <v>2045</v>
      </c>
      <c r="AG183" s="101">
        <v>2046</v>
      </c>
      <c r="AH183" s="101">
        <v>2047</v>
      </c>
      <c r="AI183" s="101">
        <v>2048</v>
      </c>
      <c r="AJ183" s="101">
        <v>2049</v>
      </c>
      <c r="AK183" s="101">
        <v>2050</v>
      </c>
      <c r="AL183" s="101">
        <v>2051</v>
      </c>
      <c r="AM183" s="101">
        <v>2052</v>
      </c>
      <c r="AN183" s="101">
        <v>2053</v>
      </c>
      <c r="AO183" s="101">
        <v>2054</v>
      </c>
      <c r="AP183" s="101">
        <v>2055</v>
      </c>
      <c r="AQ183" s="101">
        <v>2056</v>
      </c>
      <c r="AR183" s="101">
        <v>2057</v>
      </c>
      <c r="AS183" s="101">
        <v>2058</v>
      </c>
      <c r="AT183" s="101">
        <v>2059</v>
      </c>
      <c r="AU183" s="101">
        <v>2060</v>
      </c>
    </row>
    <row r="184" spans="1:47" ht="18.75" customHeight="1">
      <c r="A184" s="101" t="s">
        <v>3668</v>
      </c>
      <c r="B184" s="124">
        <f>CN_Summary_fuelprice!B184*(1-CN_Summary_taxrate!B184)</f>
        <v>0</v>
      </c>
      <c r="C184" s="124">
        <f>CN_Summary_fuelprice!C184*(1-CN_Summary_taxrate!C184)</f>
        <v>0</v>
      </c>
      <c r="D184" s="124">
        <f>CN_Summary_fuelprice!D184*(1-CN_Summary_taxrate!D184)</f>
        <v>0</v>
      </c>
      <c r="E184" s="124">
        <f>CN_Summary_fuelprice!E184*(1-CN_Summary_taxrate!E184)</f>
        <v>0</v>
      </c>
      <c r="F184" s="124">
        <f>CN_Summary_fuelprice!F184*(1-CN_Summary_taxrate!F184)</f>
        <v>0</v>
      </c>
      <c r="G184" s="124">
        <f>CN_Summary_fuelprice!G184*(1-CN_Summary_taxrate!G184)</f>
        <v>0</v>
      </c>
      <c r="H184" s="124">
        <f>CN_Summary_fuelprice!H184*(1-CN_Summary_taxrate!H184)</f>
        <v>0</v>
      </c>
      <c r="I184" s="124">
        <f>CN_Summary_fuelprice!I184*(1-CN_Summary_taxrate!I184)</f>
        <v>0</v>
      </c>
      <c r="J184" s="124">
        <f>CN_Summary_fuelprice!J184*(1-CN_Summary_taxrate!J184)</f>
        <v>0</v>
      </c>
      <c r="K184" s="124">
        <f>CN_Summary_fuelprice!K184*(1-CN_Summary_taxrate!K184)</f>
        <v>0</v>
      </c>
      <c r="L184" s="124">
        <f>CN_Summary_fuelprice!L184*(1-CN_Summary_taxrate!L184)</f>
        <v>0</v>
      </c>
      <c r="M184" s="124">
        <f>CN_Summary_fuelprice!M184*(1-CN_Summary_taxrate!M184)</f>
        <v>0</v>
      </c>
      <c r="N184" s="124">
        <f>CN_Summary_fuelprice!N184*(1-CN_Summary_taxrate!N184)</f>
        <v>0</v>
      </c>
      <c r="O184" s="124">
        <f>CN_Summary_fuelprice!O184*(1-CN_Summary_taxrate!O184)</f>
        <v>0</v>
      </c>
      <c r="P184" s="124">
        <f>CN_Summary_fuelprice!P184*(1-CN_Summary_taxrate!P184)</f>
        <v>0</v>
      </c>
      <c r="Q184" s="124">
        <f>CN_Summary_fuelprice!Q184*(1-CN_Summary_taxrate!Q184)</f>
        <v>0</v>
      </c>
      <c r="R184" s="124">
        <f>CN_Summary_fuelprice!R184*(1-CN_Summary_taxrate!R184)</f>
        <v>0</v>
      </c>
      <c r="S184" s="124">
        <f>CN_Summary_fuelprice!S184*(1-CN_Summary_taxrate!S184)</f>
        <v>0</v>
      </c>
      <c r="T184" s="124">
        <f>CN_Summary_fuelprice!T184*(1-CN_Summary_taxrate!T184)</f>
        <v>0</v>
      </c>
      <c r="U184" s="124">
        <f>CN_Summary_fuelprice!U184*(1-CN_Summary_taxrate!U184)</f>
        <v>0</v>
      </c>
      <c r="V184" s="124">
        <f>CN_Summary_fuelprice!V184*(1-CN_Summary_taxrate!V184)</f>
        <v>0</v>
      </c>
      <c r="W184" s="124">
        <f>CN_Summary_fuelprice!W184*(1-CN_Summary_taxrate!W184)</f>
        <v>0</v>
      </c>
      <c r="X184" s="124">
        <f>CN_Summary_fuelprice!X184*(1-CN_Summary_taxrate!X184)</f>
        <v>0</v>
      </c>
      <c r="Y184" s="124">
        <f>CN_Summary_fuelprice!Y184*(1-CN_Summary_taxrate!Y184)</f>
        <v>0</v>
      </c>
      <c r="Z184" s="124">
        <f>CN_Summary_fuelprice!Z184*(1-CN_Summary_taxrate!Z184)</f>
        <v>0</v>
      </c>
      <c r="AA184" s="124">
        <f>CN_Summary_fuelprice!AA184*(1-CN_Summary_taxrate!AA184)</f>
        <v>0</v>
      </c>
      <c r="AB184" s="124">
        <f>CN_Summary_fuelprice!AB184*(1-CN_Summary_taxrate!AB184)</f>
        <v>0</v>
      </c>
      <c r="AC184" s="124">
        <f>CN_Summary_fuelprice!AC184*(1-CN_Summary_taxrate!AC184)</f>
        <v>0</v>
      </c>
      <c r="AD184" s="124">
        <f>CN_Summary_fuelprice!AD184*(1-CN_Summary_taxrate!AD184)</f>
        <v>0</v>
      </c>
      <c r="AE184" s="124">
        <f>CN_Summary_fuelprice!AE184*(1-CN_Summary_taxrate!AE184)</f>
        <v>0</v>
      </c>
      <c r="AF184" s="124">
        <f>CN_Summary_fuelprice!AF184*(1-CN_Summary_taxrate!AF184)</f>
        <v>0</v>
      </c>
      <c r="AG184" s="124">
        <f>CN_Summary_fuelprice!AG184*(1-CN_Summary_taxrate!AG184)</f>
        <v>0</v>
      </c>
      <c r="AH184" s="124">
        <f>CN_Summary_fuelprice!AH184*(1-CN_Summary_taxrate!AH184)</f>
        <v>0</v>
      </c>
      <c r="AI184" s="124">
        <f>CN_Summary_fuelprice!AI184*(1-CN_Summary_taxrate!AI184)</f>
        <v>0</v>
      </c>
      <c r="AJ184" s="124">
        <f>CN_Summary_fuelprice!AJ184*(1-CN_Summary_taxrate!AJ184)</f>
        <v>0</v>
      </c>
      <c r="AK184" s="124">
        <f>CN_Summary_fuelprice!AK184*(1-CN_Summary_taxrate!AK184)</f>
        <v>0</v>
      </c>
      <c r="AL184" s="124">
        <f>CN_Summary_fuelprice!AL184*(1-CN_Summary_taxrate!AL184)</f>
        <v>0</v>
      </c>
      <c r="AM184" s="124">
        <f>CN_Summary_fuelprice!AM184*(1-CN_Summary_taxrate!AM184)</f>
        <v>0</v>
      </c>
      <c r="AN184" s="124">
        <f>CN_Summary_fuelprice!AN184*(1-CN_Summary_taxrate!AN184)</f>
        <v>0</v>
      </c>
      <c r="AO184" s="124">
        <f>CN_Summary_fuelprice!AO184*(1-CN_Summary_taxrate!AO184)</f>
        <v>0</v>
      </c>
      <c r="AP184" s="124">
        <f>CN_Summary_fuelprice!AP184*(1-CN_Summary_taxrate!AP184)</f>
        <v>0</v>
      </c>
      <c r="AQ184" s="124">
        <f>CN_Summary_fuelprice!AQ184*(1-CN_Summary_taxrate!AQ184)</f>
        <v>0</v>
      </c>
      <c r="AR184" s="124">
        <f>CN_Summary_fuelprice!AR184*(1-CN_Summary_taxrate!AR184)</f>
        <v>0</v>
      </c>
      <c r="AS184" s="124">
        <f>CN_Summary_fuelprice!AS184*(1-CN_Summary_taxrate!AS184)</f>
        <v>0</v>
      </c>
      <c r="AT184" s="124">
        <f>CN_Summary_fuelprice!AT184*(1-CN_Summary_taxrate!AT184)</f>
        <v>0</v>
      </c>
      <c r="AU184" s="124">
        <f>CN_Summary_fuelprice!AU184*(1-CN_Summary_taxrate!AU184)</f>
        <v>0</v>
      </c>
    </row>
    <row r="185" spans="1:47" ht="18.75" customHeight="1">
      <c r="A185" s="101" t="s">
        <v>3669</v>
      </c>
      <c r="B185" s="124">
        <f>CN_Summary_fuelprice!B185*(1-CN_Summary_taxrate!B185)</f>
        <v>0</v>
      </c>
      <c r="C185" s="124">
        <f>CN_Summary_fuelprice!C185*(1-CN_Summary_taxrate!C185)</f>
        <v>0</v>
      </c>
      <c r="D185" s="124">
        <f>CN_Summary_fuelprice!D185*(1-CN_Summary_taxrate!D185)</f>
        <v>0</v>
      </c>
      <c r="E185" s="124">
        <f>CN_Summary_fuelprice!E185*(1-CN_Summary_taxrate!E185)</f>
        <v>0</v>
      </c>
      <c r="F185" s="124">
        <f>CN_Summary_fuelprice!F185*(1-CN_Summary_taxrate!F185)</f>
        <v>0</v>
      </c>
      <c r="G185" s="124">
        <f>CN_Summary_fuelprice!G185*(1-CN_Summary_taxrate!G185)</f>
        <v>0</v>
      </c>
      <c r="H185" s="124">
        <f>CN_Summary_fuelprice!H185*(1-CN_Summary_taxrate!H185)</f>
        <v>0</v>
      </c>
      <c r="I185" s="124">
        <f>CN_Summary_fuelprice!I185*(1-CN_Summary_taxrate!I185)</f>
        <v>0</v>
      </c>
      <c r="J185" s="124">
        <f>CN_Summary_fuelprice!J185*(1-CN_Summary_taxrate!J185)</f>
        <v>0</v>
      </c>
      <c r="K185" s="124">
        <f>CN_Summary_fuelprice!K185*(1-CN_Summary_taxrate!K185)</f>
        <v>0</v>
      </c>
      <c r="L185" s="124">
        <f>CN_Summary_fuelprice!L185*(1-CN_Summary_taxrate!L185)</f>
        <v>0</v>
      </c>
      <c r="M185" s="124">
        <f>CN_Summary_fuelprice!M185*(1-CN_Summary_taxrate!M185)</f>
        <v>0</v>
      </c>
      <c r="N185" s="124">
        <f>CN_Summary_fuelprice!N185*(1-CN_Summary_taxrate!N185)</f>
        <v>0</v>
      </c>
      <c r="O185" s="124">
        <f>CN_Summary_fuelprice!O185*(1-CN_Summary_taxrate!O185)</f>
        <v>0</v>
      </c>
      <c r="P185" s="124">
        <f>CN_Summary_fuelprice!P185*(1-CN_Summary_taxrate!P185)</f>
        <v>0</v>
      </c>
      <c r="Q185" s="124">
        <f>CN_Summary_fuelprice!Q185*(1-CN_Summary_taxrate!Q185)</f>
        <v>0</v>
      </c>
      <c r="R185" s="124">
        <f>CN_Summary_fuelprice!R185*(1-CN_Summary_taxrate!R185)</f>
        <v>0</v>
      </c>
      <c r="S185" s="124">
        <f>CN_Summary_fuelprice!S185*(1-CN_Summary_taxrate!S185)</f>
        <v>0</v>
      </c>
      <c r="T185" s="124">
        <f>CN_Summary_fuelprice!T185*(1-CN_Summary_taxrate!T185)</f>
        <v>0</v>
      </c>
      <c r="U185" s="124">
        <f>CN_Summary_fuelprice!U185*(1-CN_Summary_taxrate!U185)</f>
        <v>0</v>
      </c>
      <c r="V185" s="124">
        <f>CN_Summary_fuelprice!V185*(1-CN_Summary_taxrate!V185)</f>
        <v>0</v>
      </c>
      <c r="W185" s="124">
        <f>CN_Summary_fuelprice!W185*(1-CN_Summary_taxrate!W185)</f>
        <v>0</v>
      </c>
      <c r="X185" s="124">
        <f>CN_Summary_fuelprice!X185*(1-CN_Summary_taxrate!X185)</f>
        <v>0</v>
      </c>
      <c r="Y185" s="124">
        <f>CN_Summary_fuelprice!Y185*(1-CN_Summary_taxrate!Y185)</f>
        <v>0</v>
      </c>
      <c r="Z185" s="124">
        <f>CN_Summary_fuelprice!Z185*(1-CN_Summary_taxrate!Z185)</f>
        <v>0</v>
      </c>
      <c r="AA185" s="124">
        <f>CN_Summary_fuelprice!AA185*(1-CN_Summary_taxrate!AA185)</f>
        <v>0</v>
      </c>
      <c r="AB185" s="124">
        <f>CN_Summary_fuelprice!AB185*(1-CN_Summary_taxrate!AB185)</f>
        <v>0</v>
      </c>
      <c r="AC185" s="124">
        <f>CN_Summary_fuelprice!AC185*(1-CN_Summary_taxrate!AC185)</f>
        <v>0</v>
      </c>
      <c r="AD185" s="124">
        <f>CN_Summary_fuelprice!AD185*(1-CN_Summary_taxrate!AD185)</f>
        <v>0</v>
      </c>
      <c r="AE185" s="124">
        <f>CN_Summary_fuelprice!AE185*(1-CN_Summary_taxrate!AE185)</f>
        <v>0</v>
      </c>
      <c r="AF185" s="124">
        <f>CN_Summary_fuelprice!AF185*(1-CN_Summary_taxrate!AF185)</f>
        <v>0</v>
      </c>
      <c r="AG185" s="124">
        <f>CN_Summary_fuelprice!AG185*(1-CN_Summary_taxrate!AG185)</f>
        <v>0</v>
      </c>
      <c r="AH185" s="124">
        <f>CN_Summary_fuelprice!AH185*(1-CN_Summary_taxrate!AH185)</f>
        <v>0</v>
      </c>
      <c r="AI185" s="124">
        <f>CN_Summary_fuelprice!AI185*(1-CN_Summary_taxrate!AI185)</f>
        <v>0</v>
      </c>
      <c r="AJ185" s="124">
        <f>CN_Summary_fuelprice!AJ185*(1-CN_Summary_taxrate!AJ185)</f>
        <v>0</v>
      </c>
      <c r="AK185" s="124">
        <f>CN_Summary_fuelprice!AK185*(1-CN_Summary_taxrate!AK185)</f>
        <v>0</v>
      </c>
      <c r="AL185" s="124">
        <f>CN_Summary_fuelprice!AL185*(1-CN_Summary_taxrate!AL185)</f>
        <v>0</v>
      </c>
      <c r="AM185" s="124">
        <f>CN_Summary_fuelprice!AM185*(1-CN_Summary_taxrate!AM185)</f>
        <v>0</v>
      </c>
      <c r="AN185" s="124">
        <f>CN_Summary_fuelprice!AN185*(1-CN_Summary_taxrate!AN185)</f>
        <v>0</v>
      </c>
      <c r="AO185" s="124">
        <f>CN_Summary_fuelprice!AO185*(1-CN_Summary_taxrate!AO185)</f>
        <v>0</v>
      </c>
      <c r="AP185" s="124">
        <f>CN_Summary_fuelprice!AP185*(1-CN_Summary_taxrate!AP185)</f>
        <v>0</v>
      </c>
      <c r="AQ185" s="124">
        <f>CN_Summary_fuelprice!AQ185*(1-CN_Summary_taxrate!AQ185)</f>
        <v>0</v>
      </c>
      <c r="AR185" s="124">
        <f>CN_Summary_fuelprice!AR185*(1-CN_Summary_taxrate!AR185)</f>
        <v>0</v>
      </c>
      <c r="AS185" s="124">
        <f>CN_Summary_fuelprice!AS185*(1-CN_Summary_taxrate!AS185)</f>
        <v>0</v>
      </c>
      <c r="AT185" s="124">
        <f>CN_Summary_fuelprice!AT185*(1-CN_Summary_taxrate!AT185)</f>
        <v>0</v>
      </c>
      <c r="AU185" s="124">
        <f>CN_Summary_fuelprice!AU185*(1-CN_Summary_taxrate!AU185)</f>
        <v>0</v>
      </c>
    </row>
    <row r="186" spans="1:47" ht="18.75" customHeight="1">
      <c r="A186" s="101" t="s">
        <v>3670</v>
      </c>
      <c r="B186" s="124">
        <f>CN_Summary_fuelprice!B186*(1-CN_Summary_taxrate!B186)</f>
        <v>0</v>
      </c>
      <c r="C186" s="124">
        <f>CN_Summary_fuelprice!C186*(1-CN_Summary_taxrate!C186)</f>
        <v>0</v>
      </c>
      <c r="D186" s="124">
        <f>CN_Summary_fuelprice!D186*(1-CN_Summary_taxrate!D186)</f>
        <v>0</v>
      </c>
      <c r="E186" s="124">
        <f>CN_Summary_fuelprice!E186*(1-CN_Summary_taxrate!E186)</f>
        <v>0</v>
      </c>
      <c r="F186" s="124">
        <f>CN_Summary_fuelprice!F186*(1-CN_Summary_taxrate!F186)</f>
        <v>0</v>
      </c>
      <c r="G186" s="124">
        <f>CN_Summary_fuelprice!G186*(1-CN_Summary_taxrate!G186)</f>
        <v>0</v>
      </c>
      <c r="H186" s="124">
        <f>CN_Summary_fuelprice!H186*(1-CN_Summary_taxrate!H186)</f>
        <v>0</v>
      </c>
      <c r="I186" s="124">
        <f>CN_Summary_fuelprice!I186*(1-CN_Summary_taxrate!I186)</f>
        <v>0</v>
      </c>
      <c r="J186" s="124">
        <f>CN_Summary_fuelprice!J186*(1-CN_Summary_taxrate!J186)</f>
        <v>0</v>
      </c>
      <c r="K186" s="124">
        <f>CN_Summary_fuelprice!K186*(1-CN_Summary_taxrate!K186)</f>
        <v>0</v>
      </c>
      <c r="L186" s="124">
        <f>CN_Summary_fuelprice!L186*(1-CN_Summary_taxrate!L186)</f>
        <v>0</v>
      </c>
      <c r="M186" s="124">
        <f>CN_Summary_fuelprice!M186*(1-CN_Summary_taxrate!M186)</f>
        <v>0</v>
      </c>
      <c r="N186" s="124">
        <f>CN_Summary_fuelprice!N186*(1-CN_Summary_taxrate!N186)</f>
        <v>0</v>
      </c>
      <c r="O186" s="124">
        <f>CN_Summary_fuelprice!O186*(1-CN_Summary_taxrate!O186)</f>
        <v>0</v>
      </c>
      <c r="P186" s="124">
        <f>CN_Summary_fuelprice!P186*(1-CN_Summary_taxrate!P186)</f>
        <v>0</v>
      </c>
      <c r="Q186" s="124">
        <f>CN_Summary_fuelprice!Q186*(1-CN_Summary_taxrate!Q186)</f>
        <v>0</v>
      </c>
      <c r="R186" s="124">
        <f>CN_Summary_fuelprice!R186*(1-CN_Summary_taxrate!R186)</f>
        <v>0</v>
      </c>
      <c r="S186" s="124">
        <f>CN_Summary_fuelprice!S186*(1-CN_Summary_taxrate!S186)</f>
        <v>0</v>
      </c>
      <c r="T186" s="124">
        <f>CN_Summary_fuelprice!T186*(1-CN_Summary_taxrate!T186)</f>
        <v>0</v>
      </c>
      <c r="U186" s="124">
        <f>CN_Summary_fuelprice!U186*(1-CN_Summary_taxrate!U186)</f>
        <v>0</v>
      </c>
      <c r="V186" s="124">
        <f>CN_Summary_fuelprice!V186*(1-CN_Summary_taxrate!V186)</f>
        <v>0</v>
      </c>
      <c r="W186" s="124">
        <f>CN_Summary_fuelprice!W186*(1-CN_Summary_taxrate!W186)</f>
        <v>0</v>
      </c>
      <c r="X186" s="124">
        <f>CN_Summary_fuelprice!X186*(1-CN_Summary_taxrate!X186)</f>
        <v>0</v>
      </c>
      <c r="Y186" s="124">
        <f>CN_Summary_fuelprice!Y186*(1-CN_Summary_taxrate!Y186)</f>
        <v>0</v>
      </c>
      <c r="Z186" s="124">
        <f>CN_Summary_fuelprice!Z186*(1-CN_Summary_taxrate!Z186)</f>
        <v>0</v>
      </c>
      <c r="AA186" s="124">
        <f>CN_Summary_fuelprice!AA186*(1-CN_Summary_taxrate!AA186)</f>
        <v>0</v>
      </c>
      <c r="AB186" s="124">
        <f>CN_Summary_fuelprice!AB186*(1-CN_Summary_taxrate!AB186)</f>
        <v>0</v>
      </c>
      <c r="AC186" s="124">
        <f>CN_Summary_fuelprice!AC186*(1-CN_Summary_taxrate!AC186)</f>
        <v>0</v>
      </c>
      <c r="AD186" s="124">
        <f>CN_Summary_fuelprice!AD186*(1-CN_Summary_taxrate!AD186)</f>
        <v>0</v>
      </c>
      <c r="AE186" s="124">
        <f>CN_Summary_fuelprice!AE186*(1-CN_Summary_taxrate!AE186)</f>
        <v>0</v>
      </c>
      <c r="AF186" s="124">
        <f>CN_Summary_fuelprice!AF186*(1-CN_Summary_taxrate!AF186)</f>
        <v>0</v>
      </c>
      <c r="AG186" s="124">
        <f>CN_Summary_fuelprice!AG186*(1-CN_Summary_taxrate!AG186)</f>
        <v>0</v>
      </c>
      <c r="AH186" s="124">
        <f>CN_Summary_fuelprice!AH186*(1-CN_Summary_taxrate!AH186)</f>
        <v>0</v>
      </c>
      <c r="AI186" s="124">
        <f>CN_Summary_fuelprice!AI186*(1-CN_Summary_taxrate!AI186)</f>
        <v>0</v>
      </c>
      <c r="AJ186" s="124">
        <f>CN_Summary_fuelprice!AJ186*(1-CN_Summary_taxrate!AJ186)</f>
        <v>0</v>
      </c>
      <c r="AK186" s="124">
        <f>CN_Summary_fuelprice!AK186*(1-CN_Summary_taxrate!AK186)</f>
        <v>0</v>
      </c>
      <c r="AL186" s="124">
        <f>CN_Summary_fuelprice!AL186*(1-CN_Summary_taxrate!AL186)</f>
        <v>0</v>
      </c>
      <c r="AM186" s="124">
        <f>CN_Summary_fuelprice!AM186*(1-CN_Summary_taxrate!AM186)</f>
        <v>0</v>
      </c>
      <c r="AN186" s="124">
        <f>CN_Summary_fuelprice!AN186*(1-CN_Summary_taxrate!AN186)</f>
        <v>0</v>
      </c>
      <c r="AO186" s="124">
        <f>CN_Summary_fuelprice!AO186*(1-CN_Summary_taxrate!AO186)</f>
        <v>0</v>
      </c>
      <c r="AP186" s="124">
        <f>CN_Summary_fuelprice!AP186*(1-CN_Summary_taxrate!AP186)</f>
        <v>0</v>
      </c>
      <c r="AQ186" s="124">
        <f>CN_Summary_fuelprice!AQ186*(1-CN_Summary_taxrate!AQ186)</f>
        <v>0</v>
      </c>
      <c r="AR186" s="124">
        <f>CN_Summary_fuelprice!AR186*(1-CN_Summary_taxrate!AR186)</f>
        <v>0</v>
      </c>
      <c r="AS186" s="124">
        <f>CN_Summary_fuelprice!AS186*(1-CN_Summary_taxrate!AS186)</f>
        <v>0</v>
      </c>
      <c r="AT186" s="124">
        <f>CN_Summary_fuelprice!AT186*(1-CN_Summary_taxrate!AT186)</f>
        <v>0</v>
      </c>
      <c r="AU186" s="124">
        <f>CN_Summary_fuelprice!AU186*(1-CN_Summary_taxrate!AU186)</f>
        <v>0</v>
      </c>
    </row>
    <row r="187" spans="1:47" ht="18.75" customHeight="1">
      <c r="A187" s="101" t="s">
        <v>3671</v>
      </c>
      <c r="B187" s="124">
        <f>CN_Summary_fuelprice!B187*(1-CN_Summary_taxrate!B187)</f>
        <v>0</v>
      </c>
      <c r="C187" s="124">
        <f>CN_Summary_fuelprice!C187*(1-CN_Summary_taxrate!C187)</f>
        <v>0</v>
      </c>
      <c r="D187" s="124">
        <f>CN_Summary_fuelprice!D187*(1-CN_Summary_taxrate!D187)</f>
        <v>0</v>
      </c>
      <c r="E187" s="124">
        <f>CN_Summary_fuelprice!E187*(1-CN_Summary_taxrate!E187)</f>
        <v>0</v>
      </c>
      <c r="F187" s="124">
        <f>CN_Summary_fuelprice!F187*(1-CN_Summary_taxrate!F187)</f>
        <v>0</v>
      </c>
      <c r="G187" s="124">
        <f>CN_Summary_fuelprice!G187*(1-CN_Summary_taxrate!G187)</f>
        <v>0</v>
      </c>
      <c r="H187" s="124">
        <f>CN_Summary_fuelprice!H187*(1-CN_Summary_taxrate!H187)</f>
        <v>0</v>
      </c>
      <c r="I187" s="124">
        <f>CN_Summary_fuelprice!I187*(1-CN_Summary_taxrate!I187)</f>
        <v>0</v>
      </c>
      <c r="J187" s="124">
        <f>CN_Summary_fuelprice!J187*(1-CN_Summary_taxrate!J187)</f>
        <v>0</v>
      </c>
      <c r="K187" s="124">
        <f>CN_Summary_fuelprice!K187*(1-CN_Summary_taxrate!K187)</f>
        <v>0</v>
      </c>
      <c r="L187" s="124">
        <f>CN_Summary_fuelprice!L187*(1-CN_Summary_taxrate!L187)</f>
        <v>0</v>
      </c>
      <c r="M187" s="124">
        <f>CN_Summary_fuelprice!M187*(1-CN_Summary_taxrate!M187)</f>
        <v>0</v>
      </c>
      <c r="N187" s="124">
        <f>CN_Summary_fuelprice!N187*(1-CN_Summary_taxrate!N187)</f>
        <v>0</v>
      </c>
      <c r="O187" s="124">
        <f>CN_Summary_fuelprice!O187*(1-CN_Summary_taxrate!O187)</f>
        <v>0</v>
      </c>
      <c r="P187" s="124">
        <f>CN_Summary_fuelprice!P187*(1-CN_Summary_taxrate!P187)</f>
        <v>0</v>
      </c>
      <c r="Q187" s="124">
        <f>CN_Summary_fuelprice!Q187*(1-CN_Summary_taxrate!Q187)</f>
        <v>0</v>
      </c>
      <c r="R187" s="124">
        <f>CN_Summary_fuelprice!R187*(1-CN_Summary_taxrate!R187)</f>
        <v>0</v>
      </c>
      <c r="S187" s="124">
        <f>CN_Summary_fuelprice!S187*(1-CN_Summary_taxrate!S187)</f>
        <v>0</v>
      </c>
      <c r="T187" s="124">
        <f>CN_Summary_fuelprice!T187*(1-CN_Summary_taxrate!T187)</f>
        <v>0</v>
      </c>
      <c r="U187" s="124">
        <f>CN_Summary_fuelprice!U187*(1-CN_Summary_taxrate!U187)</f>
        <v>0</v>
      </c>
      <c r="V187" s="124">
        <f>CN_Summary_fuelprice!V187*(1-CN_Summary_taxrate!V187)</f>
        <v>0</v>
      </c>
      <c r="W187" s="124">
        <f>CN_Summary_fuelprice!W187*(1-CN_Summary_taxrate!W187)</f>
        <v>0</v>
      </c>
      <c r="X187" s="124">
        <f>CN_Summary_fuelprice!X187*(1-CN_Summary_taxrate!X187)</f>
        <v>0</v>
      </c>
      <c r="Y187" s="124">
        <f>CN_Summary_fuelprice!Y187*(1-CN_Summary_taxrate!Y187)</f>
        <v>0</v>
      </c>
      <c r="Z187" s="124">
        <f>CN_Summary_fuelprice!Z187*(1-CN_Summary_taxrate!Z187)</f>
        <v>0</v>
      </c>
      <c r="AA187" s="124">
        <f>CN_Summary_fuelprice!AA187*(1-CN_Summary_taxrate!AA187)</f>
        <v>0</v>
      </c>
      <c r="AB187" s="124">
        <f>CN_Summary_fuelprice!AB187*(1-CN_Summary_taxrate!AB187)</f>
        <v>0</v>
      </c>
      <c r="AC187" s="124">
        <f>CN_Summary_fuelprice!AC187*(1-CN_Summary_taxrate!AC187)</f>
        <v>0</v>
      </c>
      <c r="AD187" s="124">
        <f>CN_Summary_fuelprice!AD187*(1-CN_Summary_taxrate!AD187)</f>
        <v>0</v>
      </c>
      <c r="AE187" s="124">
        <f>CN_Summary_fuelprice!AE187*(1-CN_Summary_taxrate!AE187)</f>
        <v>0</v>
      </c>
      <c r="AF187" s="124">
        <f>CN_Summary_fuelprice!AF187*(1-CN_Summary_taxrate!AF187)</f>
        <v>0</v>
      </c>
      <c r="AG187" s="124">
        <f>CN_Summary_fuelprice!AG187*(1-CN_Summary_taxrate!AG187)</f>
        <v>0</v>
      </c>
      <c r="AH187" s="124">
        <f>CN_Summary_fuelprice!AH187*(1-CN_Summary_taxrate!AH187)</f>
        <v>0</v>
      </c>
      <c r="AI187" s="124">
        <f>CN_Summary_fuelprice!AI187*(1-CN_Summary_taxrate!AI187)</f>
        <v>0</v>
      </c>
      <c r="AJ187" s="124">
        <f>CN_Summary_fuelprice!AJ187*(1-CN_Summary_taxrate!AJ187)</f>
        <v>0</v>
      </c>
      <c r="AK187" s="124">
        <f>CN_Summary_fuelprice!AK187*(1-CN_Summary_taxrate!AK187)</f>
        <v>0</v>
      </c>
      <c r="AL187" s="124">
        <f>CN_Summary_fuelprice!AL187*(1-CN_Summary_taxrate!AL187)</f>
        <v>0</v>
      </c>
      <c r="AM187" s="124">
        <f>CN_Summary_fuelprice!AM187*(1-CN_Summary_taxrate!AM187)</f>
        <v>0</v>
      </c>
      <c r="AN187" s="124">
        <f>CN_Summary_fuelprice!AN187*(1-CN_Summary_taxrate!AN187)</f>
        <v>0</v>
      </c>
      <c r="AO187" s="124">
        <f>CN_Summary_fuelprice!AO187*(1-CN_Summary_taxrate!AO187)</f>
        <v>0</v>
      </c>
      <c r="AP187" s="124">
        <f>CN_Summary_fuelprice!AP187*(1-CN_Summary_taxrate!AP187)</f>
        <v>0</v>
      </c>
      <c r="AQ187" s="124">
        <f>CN_Summary_fuelprice!AQ187*(1-CN_Summary_taxrate!AQ187)</f>
        <v>0</v>
      </c>
      <c r="AR187" s="124">
        <f>CN_Summary_fuelprice!AR187*(1-CN_Summary_taxrate!AR187)</f>
        <v>0</v>
      </c>
      <c r="AS187" s="124">
        <f>CN_Summary_fuelprice!AS187*(1-CN_Summary_taxrate!AS187)</f>
        <v>0</v>
      </c>
      <c r="AT187" s="124">
        <f>CN_Summary_fuelprice!AT187*(1-CN_Summary_taxrate!AT187)</f>
        <v>0</v>
      </c>
      <c r="AU187" s="124">
        <f>CN_Summary_fuelprice!AU187*(1-CN_Summary_taxrate!AU187)</f>
        <v>0</v>
      </c>
    </row>
    <row r="188" spans="1:47" ht="18.75" customHeight="1">
      <c r="A188" s="101" t="s">
        <v>3672</v>
      </c>
      <c r="B188" s="124">
        <f>CN_Summary_fuelprice!B188*(1-CN_Summary_taxrate!B188)</f>
        <v>0</v>
      </c>
      <c r="C188" s="124">
        <f>CN_Summary_fuelprice!C188*(1-CN_Summary_taxrate!C188)</f>
        <v>0</v>
      </c>
      <c r="D188" s="124">
        <f>CN_Summary_fuelprice!D188*(1-CN_Summary_taxrate!D188)</f>
        <v>0</v>
      </c>
      <c r="E188" s="124">
        <f>CN_Summary_fuelprice!E188*(1-CN_Summary_taxrate!E188)</f>
        <v>0</v>
      </c>
      <c r="F188" s="124">
        <f>CN_Summary_fuelprice!F188*(1-CN_Summary_taxrate!F188)</f>
        <v>0</v>
      </c>
      <c r="G188" s="124">
        <f>CN_Summary_fuelprice!G188*(1-CN_Summary_taxrate!G188)</f>
        <v>0</v>
      </c>
      <c r="H188" s="124">
        <f>CN_Summary_fuelprice!H188*(1-CN_Summary_taxrate!H188)</f>
        <v>0</v>
      </c>
      <c r="I188" s="124">
        <f>CN_Summary_fuelprice!I188*(1-CN_Summary_taxrate!I188)</f>
        <v>0</v>
      </c>
      <c r="J188" s="124">
        <f>CN_Summary_fuelprice!J188*(1-CN_Summary_taxrate!J188)</f>
        <v>0</v>
      </c>
      <c r="K188" s="124">
        <f>CN_Summary_fuelprice!K188*(1-CN_Summary_taxrate!K188)</f>
        <v>0</v>
      </c>
      <c r="L188" s="124">
        <f>CN_Summary_fuelprice!L188*(1-CN_Summary_taxrate!L188)</f>
        <v>0</v>
      </c>
      <c r="M188" s="124">
        <f>CN_Summary_fuelprice!M188*(1-CN_Summary_taxrate!M188)</f>
        <v>0</v>
      </c>
      <c r="N188" s="124">
        <f>CN_Summary_fuelprice!N188*(1-CN_Summary_taxrate!N188)</f>
        <v>0</v>
      </c>
      <c r="O188" s="124">
        <f>CN_Summary_fuelprice!O188*(1-CN_Summary_taxrate!O188)</f>
        <v>0</v>
      </c>
      <c r="P188" s="124">
        <f>CN_Summary_fuelprice!P188*(1-CN_Summary_taxrate!P188)</f>
        <v>0</v>
      </c>
      <c r="Q188" s="124">
        <f>CN_Summary_fuelprice!Q188*(1-CN_Summary_taxrate!Q188)</f>
        <v>0</v>
      </c>
      <c r="R188" s="124">
        <f>CN_Summary_fuelprice!R188*(1-CN_Summary_taxrate!R188)</f>
        <v>0</v>
      </c>
      <c r="S188" s="124">
        <f>CN_Summary_fuelprice!S188*(1-CN_Summary_taxrate!S188)</f>
        <v>0</v>
      </c>
      <c r="T188" s="124">
        <f>CN_Summary_fuelprice!T188*(1-CN_Summary_taxrate!T188)</f>
        <v>0</v>
      </c>
      <c r="U188" s="124">
        <f>CN_Summary_fuelprice!U188*(1-CN_Summary_taxrate!U188)</f>
        <v>0</v>
      </c>
      <c r="V188" s="124">
        <f>CN_Summary_fuelprice!V188*(1-CN_Summary_taxrate!V188)</f>
        <v>0</v>
      </c>
      <c r="W188" s="124">
        <f>CN_Summary_fuelprice!W188*(1-CN_Summary_taxrate!W188)</f>
        <v>0</v>
      </c>
      <c r="X188" s="124">
        <f>CN_Summary_fuelprice!X188*(1-CN_Summary_taxrate!X188)</f>
        <v>0</v>
      </c>
      <c r="Y188" s="124">
        <f>CN_Summary_fuelprice!Y188*(1-CN_Summary_taxrate!Y188)</f>
        <v>0</v>
      </c>
      <c r="Z188" s="124">
        <f>CN_Summary_fuelprice!Z188*(1-CN_Summary_taxrate!Z188)</f>
        <v>0</v>
      </c>
      <c r="AA188" s="124">
        <f>CN_Summary_fuelprice!AA188*(1-CN_Summary_taxrate!AA188)</f>
        <v>0</v>
      </c>
      <c r="AB188" s="124">
        <f>CN_Summary_fuelprice!AB188*(1-CN_Summary_taxrate!AB188)</f>
        <v>0</v>
      </c>
      <c r="AC188" s="124">
        <f>CN_Summary_fuelprice!AC188*(1-CN_Summary_taxrate!AC188)</f>
        <v>0</v>
      </c>
      <c r="AD188" s="124">
        <f>CN_Summary_fuelprice!AD188*(1-CN_Summary_taxrate!AD188)</f>
        <v>0</v>
      </c>
      <c r="AE188" s="124">
        <f>CN_Summary_fuelprice!AE188*(1-CN_Summary_taxrate!AE188)</f>
        <v>0</v>
      </c>
      <c r="AF188" s="124">
        <f>CN_Summary_fuelprice!AF188*(1-CN_Summary_taxrate!AF188)</f>
        <v>0</v>
      </c>
      <c r="AG188" s="124">
        <f>CN_Summary_fuelprice!AG188*(1-CN_Summary_taxrate!AG188)</f>
        <v>0</v>
      </c>
      <c r="AH188" s="124">
        <f>CN_Summary_fuelprice!AH188*(1-CN_Summary_taxrate!AH188)</f>
        <v>0</v>
      </c>
      <c r="AI188" s="124">
        <f>CN_Summary_fuelprice!AI188*(1-CN_Summary_taxrate!AI188)</f>
        <v>0</v>
      </c>
      <c r="AJ188" s="124">
        <f>CN_Summary_fuelprice!AJ188*(1-CN_Summary_taxrate!AJ188)</f>
        <v>0</v>
      </c>
      <c r="AK188" s="124">
        <f>CN_Summary_fuelprice!AK188*(1-CN_Summary_taxrate!AK188)</f>
        <v>0</v>
      </c>
      <c r="AL188" s="124">
        <f>CN_Summary_fuelprice!AL188*(1-CN_Summary_taxrate!AL188)</f>
        <v>0</v>
      </c>
      <c r="AM188" s="124">
        <f>CN_Summary_fuelprice!AM188*(1-CN_Summary_taxrate!AM188)</f>
        <v>0</v>
      </c>
      <c r="AN188" s="124">
        <f>CN_Summary_fuelprice!AN188*(1-CN_Summary_taxrate!AN188)</f>
        <v>0</v>
      </c>
      <c r="AO188" s="124">
        <f>CN_Summary_fuelprice!AO188*(1-CN_Summary_taxrate!AO188)</f>
        <v>0</v>
      </c>
      <c r="AP188" s="124">
        <f>CN_Summary_fuelprice!AP188*(1-CN_Summary_taxrate!AP188)</f>
        <v>0</v>
      </c>
      <c r="AQ188" s="124">
        <f>CN_Summary_fuelprice!AQ188*(1-CN_Summary_taxrate!AQ188)</f>
        <v>0</v>
      </c>
      <c r="AR188" s="124">
        <f>CN_Summary_fuelprice!AR188*(1-CN_Summary_taxrate!AR188)</f>
        <v>0</v>
      </c>
      <c r="AS188" s="124">
        <f>CN_Summary_fuelprice!AS188*(1-CN_Summary_taxrate!AS188)</f>
        <v>0</v>
      </c>
      <c r="AT188" s="124">
        <f>CN_Summary_fuelprice!AT188*(1-CN_Summary_taxrate!AT188)</f>
        <v>0</v>
      </c>
      <c r="AU188" s="124">
        <f>CN_Summary_fuelprice!AU188*(1-CN_Summary_taxrate!AU188)</f>
        <v>0</v>
      </c>
    </row>
    <row r="189" spans="1:47" ht="18.75" customHeight="1">
      <c r="A189" s="101" t="s">
        <v>3673</v>
      </c>
      <c r="B189" s="124">
        <f>CN_Summary_fuelprice!B189*(1-CN_Summary_taxrate!B189)</f>
        <v>0</v>
      </c>
      <c r="C189" s="124">
        <f>CN_Summary_fuelprice!C189*(1-CN_Summary_taxrate!C189)</f>
        <v>0</v>
      </c>
      <c r="D189" s="124">
        <f>CN_Summary_fuelprice!D189*(1-CN_Summary_taxrate!D189)</f>
        <v>0</v>
      </c>
      <c r="E189" s="124">
        <f>CN_Summary_fuelprice!E189*(1-CN_Summary_taxrate!E189)</f>
        <v>0</v>
      </c>
      <c r="F189" s="124">
        <f>CN_Summary_fuelprice!F189*(1-CN_Summary_taxrate!F189)</f>
        <v>0</v>
      </c>
      <c r="G189" s="124">
        <f>CN_Summary_fuelprice!G189*(1-CN_Summary_taxrate!G189)</f>
        <v>0</v>
      </c>
      <c r="H189" s="124">
        <f>CN_Summary_fuelprice!H189*(1-CN_Summary_taxrate!H189)</f>
        <v>0</v>
      </c>
      <c r="I189" s="124">
        <f>CN_Summary_fuelprice!I189*(1-CN_Summary_taxrate!I189)</f>
        <v>0</v>
      </c>
      <c r="J189" s="124">
        <f>CN_Summary_fuelprice!J189*(1-CN_Summary_taxrate!J189)</f>
        <v>0</v>
      </c>
      <c r="K189" s="124">
        <f>CN_Summary_fuelprice!K189*(1-CN_Summary_taxrate!K189)</f>
        <v>0</v>
      </c>
      <c r="L189" s="124">
        <f>CN_Summary_fuelprice!L189*(1-CN_Summary_taxrate!L189)</f>
        <v>0</v>
      </c>
      <c r="M189" s="124">
        <f>CN_Summary_fuelprice!M189*(1-CN_Summary_taxrate!M189)</f>
        <v>0</v>
      </c>
      <c r="N189" s="124">
        <f>CN_Summary_fuelprice!N189*(1-CN_Summary_taxrate!N189)</f>
        <v>0</v>
      </c>
      <c r="O189" s="124">
        <f>CN_Summary_fuelprice!O189*(1-CN_Summary_taxrate!O189)</f>
        <v>0</v>
      </c>
      <c r="P189" s="124">
        <f>CN_Summary_fuelprice!P189*(1-CN_Summary_taxrate!P189)</f>
        <v>0</v>
      </c>
      <c r="Q189" s="124">
        <f>CN_Summary_fuelprice!Q189*(1-CN_Summary_taxrate!Q189)</f>
        <v>0</v>
      </c>
      <c r="R189" s="124">
        <f>CN_Summary_fuelprice!R189*(1-CN_Summary_taxrate!R189)</f>
        <v>0</v>
      </c>
      <c r="S189" s="124">
        <f>CN_Summary_fuelprice!S189*(1-CN_Summary_taxrate!S189)</f>
        <v>0</v>
      </c>
      <c r="T189" s="124">
        <f>CN_Summary_fuelprice!T189*(1-CN_Summary_taxrate!T189)</f>
        <v>0</v>
      </c>
      <c r="U189" s="124">
        <f>CN_Summary_fuelprice!U189*(1-CN_Summary_taxrate!U189)</f>
        <v>0</v>
      </c>
      <c r="V189" s="124">
        <f>CN_Summary_fuelprice!V189*(1-CN_Summary_taxrate!V189)</f>
        <v>0</v>
      </c>
      <c r="W189" s="124">
        <f>CN_Summary_fuelprice!W189*(1-CN_Summary_taxrate!W189)</f>
        <v>0</v>
      </c>
      <c r="X189" s="124">
        <f>CN_Summary_fuelprice!X189*(1-CN_Summary_taxrate!X189)</f>
        <v>0</v>
      </c>
      <c r="Y189" s="124">
        <f>CN_Summary_fuelprice!Y189*(1-CN_Summary_taxrate!Y189)</f>
        <v>0</v>
      </c>
      <c r="Z189" s="124">
        <f>CN_Summary_fuelprice!Z189*(1-CN_Summary_taxrate!Z189)</f>
        <v>0</v>
      </c>
      <c r="AA189" s="124">
        <f>CN_Summary_fuelprice!AA189*(1-CN_Summary_taxrate!AA189)</f>
        <v>0</v>
      </c>
      <c r="AB189" s="124">
        <f>CN_Summary_fuelprice!AB189*(1-CN_Summary_taxrate!AB189)</f>
        <v>0</v>
      </c>
      <c r="AC189" s="124">
        <f>CN_Summary_fuelprice!AC189*(1-CN_Summary_taxrate!AC189)</f>
        <v>0</v>
      </c>
      <c r="AD189" s="124">
        <f>CN_Summary_fuelprice!AD189*(1-CN_Summary_taxrate!AD189)</f>
        <v>0</v>
      </c>
      <c r="AE189" s="124">
        <f>CN_Summary_fuelprice!AE189*(1-CN_Summary_taxrate!AE189)</f>
        <v>0</v>
      </c>
      <c r="AF189" s="124">
        <f>CN_Summary_fuelprice!AF189*(1-CN_Summary_taxrate!AF189)</f>
        <v>0</v>
      </c>
      <c r="AG189" s="124">
        <f>CN_Summary_fuelprice!AG189*(1-CN_Summary_taxrate!AG189)</f>
        <v>0</v>
      </c>
      <c r="AH189" s="124">
        <f>CN_Summary_fuelprice!AH189*(1-CN_Summary_taxrate!AH189)</f>
        <v>0</v>
      </c>
      <c r="AI189" s="124">
        <f>CN_Summary_fuelprice!AI189*(1-CN_Summary_taxrate!AI189)</f>
        <v>0</v>
      </c>
      <c r="AJ189" s="124">
        <f>CN_Summary_fuelprice!AJ189*(1-CN_Summary_taxrate!AJ189)</f>
        <v>0</v>
      </c>
      <c r="AK189" s="124">
        <f>CN_Summary_fuelprice!AK189*(1-CN_Summary_taxrate!AK189)</f>
        <v>0</v>
      </c>
      <c r="AL189" s="124">
        <f>CN_Summary_fuelprice!AL189*(1-CN_Summary_taxrate!AL189)</f>
        <v>0</v>
      </c>
      <c r="AM189" s="124">
        <f>CN_Summary_fuelprice!AM189*(1-CN_Summary_taxrate!AM189)</f>
        <v>0</v>
      </c>
      <c r="AN189" s="124">
        <f>CN_Summary_fuelprice!AN189*(1-CN_Summary_taxrate!AN189)</f>
        <v>0</v>
      </c>
      <c r="AO189" s="124">
        <f>CN_Summary_fuelprice!AO189*(1-CN_Summary_taxrate!AO189)</f>
        <v>0</v>
      </c>
      <c r="AP189" s="124">
        <f>CN_Summary_fuelprice!AP189*(1-CN_Summary_taxrate!AP189)</f>
        <v>0</v>
      </c>
      <c r="AQ189" s="124">
        <f>CN_Summary_fuelprice!AQ189*(1-CN_Summary_taxrate!AQ189)</f>
        <v>0</v>
      </c>
      <c r="AR189" s="124">
        <f>CN_Summary_fuelprice!AR189*(1-CN_Summary_taxrate!AR189)</f>
        <v>0</v>
      </c>
      <c r="AS189" s="124">
        <f>CN_Summary_fuelprice!AS189*(1-CN_Summary_taxrate!AS189)</f>
        <v>0</v>
      </c>
      <c r="AT189" s="124">
        <f>CN_Summary_fuelprice!AT189*(1-CN_Summary_taxrate!AT189)</f>
        <v>0</v>
      </c>
      <c r="AU189" s="124">
        <f>CN_Summary_fuelprice!AU189*(1-CN_Summary_taxrate!AU189)</f>
        <v>0</v>
      </c>
    </row>
    <row r="190" spans="1:47" ht="18.75" customHeight="1">
      <c r="A190" s="101" t="s">
        <v>3674</v>
      </c>
      <c r="B190" s="124">
        <f>CN_Summary_fuelprice!B190*(1-CN_Summary_taxrate!B190)</f>
        <v>0</v>
      </c>
      <c r="C190" s="124">
        <f>CN_Summary_fuelprice!C190*(1-CN_Summary_taxrate!C190)</f>
        <v>0</v>
      </c>
      <c r="D190" s="124">
        <f>CN_Summary_fuelprice!D190*(1-CN_Summary_taxrate!D190)</f>
        <v>0</v>
      </c>
      <c r="E190" s="124">
        <f>CN_Summary_fuelprice!E190*(1-CN_Summary_taxrate!E190)</f>
        <v>0</v>
      </c>
      <c r="F190" s="124">
        <f>CN_Summary_fuelprice!F190*(1-CN_Summary_taxrate!F190)</f>
        <v>0</v>
      </c>
      <c r="G190" s="124">
        <f>CN_Summary_fuelprice!G190*(1-CN_Summary_taxrate!G190)</f>
        <v>0</v>
      </c>
      <c r="H190" s="124">
        <f>CN_Summary_fuelprice!H190*(1-CN_Summary_taxrate!H190)</f>
        <v>0</v>
      </c>
      <c r="I190" s="124">
        <f>CN_Summary_fuelprice!I190*(1-CN_Summary_taxrate!I190)</f>
        <v>0</v>
      </c>
      <c r="J190" s="124">
        <f>CN_Summary_fuelprice!J190*(1-CN_Summary_taxrate!J190)</f>
        <v>0</v>
      </c>
      <c r="K190" s="124">
        <f>CN_Summary_fuelprice!K190*(1-CN_Summary_taxrate!K190)</f>
        <v>0</v>
      </c>
      <c r="L190" s="124">
        <f>CN_Summary_fuelprice!L190*(1-CN_Summary_taxrate!L190)</f>
        <v>0</v>
      </c>
      <c r="M190" s="124">
        <f>CN_Summary_fuelprice!M190*(1-CN_Summary_taxrate!M190)</f>
        <v>0</v>
      </c>
      <c r="N190" s="124">
        <f>CN_Summary_fuelprice!N190*(1-CN_Summary_taxrate!N190)</f>
        <v>0</v>
      </c>
      <c r="O190" s="124">
        <f>CN_Summary_fuelprice!O190*(1-CN_Summary_taxrate!O190)</f>
        <v>0</v>
      </c>
      <c r="P190" s="124">
        <f>CN_Summary_fuelprice!P190*(1-CN_Summary_taxrate!P190)</f>
        <v>0</v>
      </c>
      <c r="Q190" s="124">
        <f>CN_Summary_fuelprice!Q190*(1-CN_Summary_taxrate!Q190)</f>
        <v>0</v>
      </c>
      <c r="R190" s="124">
        <f>CN_Summary_fuelprice!R190*(1-CN_Summary_taxrate!R190)</f>
        <v>0</v>
      </c>
      <c r="S190" s="124">
        <f>CN_Summary_fuelprice!S190*(1-CN_Summary_taxrate!S190)</f>
        <v>0</v>
      </c>
      <c r="T190" s="124">
        <f>CN_Summary_fuelprice!T190*(1-CN_Summary_taxrate!T190)</f>
        <v>0</v>
      </c>
      <c r="U190" s="124">
        <f>CN_Summary_fuelprice!U190*(1-CN_Summary_taxrate!U190)</f>
        <v>0</v>
      </c>
      <c r="V190" s="124">
        <f>CN_Summary_fuelprice!V190*(1-CN_Summary_taxrate!V190)</f>
        <v>0</v>
      </c>
      <c r="W190" s="124">
        <f>CN_Summary_fuelprice!W190*(1-CN_Summary_taxrate!W190)</f>
        <v>0</v>
      </c>
      <c r="X190" s="124">
        <f>CN_Summary_fuelprice!X190*(1-CN_Summary_taxrate!X190)</f>
        <v>0</v>
      </c>
      <c r="Y190" s="124">
        <f>CN_Summary_fuelprice!Y190*(1-CN_Summary_taxrate!Y190)</f>
        <v>0</v>
      </c>
      <c r="Z190" s="124">
        <f>CN_Summary_fuelprice!Z190*(1-CN_Summary_taxrate!Z190)</f>
        <v>0</v>
      </c>
      <c r="AA190" s="124">
        <f>CN_Summary_fuelprice!AA190*(1-CN_Summary_taxrate!AA190)</f>
        <v>0</v>
      </c>
      <c r="AB190" s="124">
        <f>CN_Summary_fuelprice!AB190*(1-CN_Summary_taxrate!AB190)</f>
        <v>0</v>
      </c>
      <c r="AC190" s="124">
        <f>CN_Summary_fuelprice!AC190*(1-CN_Summary_taxrate!AC190)</f>
        <v>0</v>
      </c>
      <c r="AD190" s="124">
        <f>CN_Summary_fuelprice!AD190*(1-CN_Summary_taxrate!AD190)</f>
        <v>0</v>
      </c>
      <c r="AE190" s="124">
        <f>CN_Summary_fuelprice!AE190*(1-CN_Summary_taxrate!AE190)</f>
        <v>0</v>
      </c>
      <c r="AF190" s="124">
        <f>CN_Summary_fuelprice!AF190*(1-CN_Summary_taxrate!AF190)</f>
        <v>0</v>
      </c>
      <c r="AG190" s="124">
        <f>CN_Summary_fuelprice!AG190*(1-CN_Summary_taxrate!AG190)</f>
        <v>0</v>
      </c>
      <c r="AH190" s="124">
        <f>CN_Summary_fuelprice!AH190*(1-CN_Summary_taxrate!AH190)</f>
        <v>0</v>
      </c>
      <c r="AI190" s="124">
        <f>CN_Summary_fuelprice!AI190*(1-CN_Summary_taxrate!AI190)</f>
        <v>0</v>
      </c>
      <c r="AJ190" s="124">
        <f>CN_Summary_fuelprice!AJ190*(1-CN_Summary_taxrate!AJ190)</f>
        <v>0</v>
      </c>
      <c r="AK190" s="124">
        <f>CN_Summary_fuelprice!AK190*(1-CN_Summary_taxrate!AK190)</f>
        <v>0</v>
      </c>
      <c r="AL190" s="124">
        <f>CN_Summary_fuelprice!AL190*(1-CN_Summary_taxrate!AL190)</f>
        <v>0</v>
      </c>
      <c r="AM190" s="124">
        <f>CN_Summary_fuelprice!AM190*(1-CN_Summary_taxrate!AM190)</f>
        <v>0</v>
      </c>
      <c r="AN190" s="124">
        <f>CN_Summary_fuelprice!AN190*(1-CN_Summary_taxrate!AN190)</f>
        <v>0</v>
      </c>
      <c r="AO190" s="124">
        <f>CN_Summary_fuelprice!AO190*(1-CN_Summary_taxrate!AO190)</f>
        <v>0</v>
      </c>
      <c r="AP190" s="124">
        <f>CN_Summary_fuelprice!AP190*(1-CN_Summary_taxrate!AP190)</f>
        <v>0</v>
      </c>
      <c r="AQ190" s="124">
        <f>CN_Summary_fuelprice!AQ190*(1-CN_Summary_taxrate!AQ190)</f>
        <v>0</v>
      </c>
      <c r="AR190" s="124">
        <f>CN_Summary_fuelprice!AR190*(1-CN_Summary_taxrate!AR190)</f>
        <v>0</v>
      </c>
      <c r="AS190" s="124">
        <f>CN_Summary_fuelprice!AS190*(1-CN_Summary_taxrate!AS190)</f>
        <v>0</v>
      </c>
      <c r="AT190" s="124">
        <f>CN_Summary_fuelprice!AT190*(1-CN_Summary_taxrate!AT190)</f>
        <v>0</v>
      </c>
      <c r="AU190" s="124">
        <f>CN_Summary_fuelprice!AU190*(1-CN_Summary_taxrate!AU190)</f>
        <v>0</v>
      </c>
    </row>
    <row r="191" spans="1:47" ht="18.75" customHeight="1">
      <c r="A191" s="101" t="s">
        <v>3675</v>
      </c>
      <c r="B191" s="124">
        <f>CN_Summary_fuelprice!B191*(1-CN_Summary_taxrate!B191)</f>
        <v>0</v>
      </c>
      <c r="C191" s="124">
        <f>CN_Summary_fuelprice!C191*(1-CN_Summary_taxrate!C191)</f>
        <v>0</v>
      </c>
      <c r="D191" s="124">
        <f>CN_Summary_fuelprice!D191*(1-CN_Summary_taxrate!D191)</f>
        <v>0</v>
      </c>
      <c r="E191" s="124">
        <f>CN_Summary_fuelprice!E191*(1-CN_Summary_taxrate!E191)</f>
        <v>0</v>
      </c>
      <c r="F191" s="124">
        <f>CN_Summary_fuelprice!F191*(1-CN_Summary_taxrate!F191)</f>
        <v>0</v>
      </c>
      <c r="G191" s="124">
        <f>CN_Summary_fuelprice!G191*(1-CN_Summary_taxrate!G191)</f>
        <v>0</v>
      </c>
      <c r="H191" s="124">
        <f>CN_Summary_fuelprice!H191*(1-CN_Summary_taxrate!H191)</f>
        <v>0</v>
      </c>
      <c r="I191" s="124">
        <f>CN_Summary_fuelprice!I191*(1-CN_Summary_taxrate!I191)</f>
        <v>0</v>
      </c>
      <c r="J191" s="124">
        <f>CN_Summary_fuelprice!J191*(1-CN_Summary_taxrate!J191)</f>
        <v>0</v>
      </c>
      <c r="K191" s="124">
        <f>CN_Summary_fuelprice!K191*(1-CN_Summary_taxrate!K191)</f>
        <v>0</v>
      </c>
      <c r="L191" s="124">
        <f>CN_Summary_fuelprice!L191*(1-CN_Summary_taxrate!L191)</f>
        <v>0</v>
      </c>
      <c r="M191" s="124">
        <f>CN_Summary_fuelprice!M191*(1-CN_Summary_taxrate!M191)</f>
        <v>0</v>
      </c>
      <c r="N191" s="124">
        <f>CN_Summary_fuelprice!N191*(1-CN_Summary_taxrate!N191)</f>
        <v>0</v>
      </c>
      <c r="O191" s="124">
        <f>CN_Summary_fuelprice!O191*(1-CN_Summary_taxrate!O191)</f>
        <v>0</v>
      </c>
      <c r="P191" s="124">
        <f>CN_Summary_fuelprice!P191*(1-CN_Summary_taxrate!P191)</f>
        <v>0</v>
      </c>
      <c r="Q191" s="124">
        <f>CN_Summary_fuelprice!Q191*(1-CN_Summary_taxrate!Q191)</f>
        <v>0</v>
      </c>
      <c r="R191" s="124">
        <f>CN_Summary_fuelprice!R191*(1-CN_Summary_taxrate!R191)</f>
        <v>0</v>
      </c>
      <c r="S191" s="124">
        <f>CN_Summary_fuelprice!S191*(1-CN_Summary_taxrate!S191)</f>
        <v>0</v>
      </c>
      <c r="T191" s="124">
        <f>CN_Summary_fuelprice!T191*(1-CN_Summary_taxrate!T191)</f>
        <v>0</v>
      </c>
      <c r="U191" s="124">
        <f>CN_Summary_fuelprice!U191*(1-CN_Summary_taxrate!U191)</f>
        <v>0</v>
      </c>
      <c r="V191" s="124">
        <f>CN_Summary_fuelprice!V191*(1-CN_Summary_taxrate!V191)</f>
        <v>0</v>
      </c>
      <c r="W191" s="124">
        <f>CN_Summary_fuelprice!W191*(1-CN_Summary_taxrate!W191)</f>
        <v>0</v>
      </c>
      <c r="X191" s="124">
        <f>CN_Summary_fuelprice!X191*(1-CN_Summary_taxrate!X191)</f>
        <v>0</v>
      </c>
      <c r="Y191" s="124">
        <f>CN_Summary_fuelprice!Y191*(1-CN_Summary_taxrate!Y191)</f>
        <v>0</v>
      </c>
      <c r="Z191" s="124">
        <f>CN_Summary_fuelprice!Z191*(1-CN_Summary_taxrate!Z191)</f>
        <v>0</v>
      </c>
      <c r="AA191" s="124">
        <f>CN_Summary_fuelprice!AA191*(1-CN_Summary_taxrate!AA191)</f>
        <v>0</v>
      </c>
      <c r="AB191" s="124">
        <f>CN_Summary_fuelprice!AB191*(1-CN_Summary_taxrate!AB191)</f>
        <v>0</v>
      </c>
      <c r="AC191" s="124">
        <f>CN_Summary_fuelprice!AC191*(1-CN_Summary_taxrate!AC191)</f>
        <v>0</v>
      </c>
      <c r="AD191" s="124">
        <f>CN_Summary_fuelprice!AD191*(1-CN_Summary_taxrate!AD191)</f>
        <v>0</v>
      </c>
      <c r="AE191" s="124">
        <f>CN_Summary_fuelprice!AE191*(1-CN_Summary_taxrate!AE191)</f>
        <v>0</v>
      </c>
      <c r="AF191" s="124">
        <f>CN_Summary_fuelprice!AF191*(1-CN_Summary_taxrate!AF191)</f>
        <v>0</v>
      </c>
      <c r="AG191" s="124">
        <f>CN_Summary_fuelprice!AG191*(1-CN_Summary_taxrate!AG191)</f>
        <v>0</v>
      </c>
      <c r="AH191" s="124">
        <f>CN_Summary_fuelprice!AH191*(1-CN_Summary_taxrate!AH191)</f>
        <v>0</v>
      </c>
      <c r="AI191" s="124">
        <f>CN_Summary_fuelprice!AI191*(1-CN_Summary_taxrate!AI191)</f>
        <v>0</v>
      </c>
      <c r="AJ191" s="124">
        <f>CN_Summary_fuelprice!AJ191*(1-CN_Summary_taxrate!AJ191)</f>
        <v>0</v>
      </c>
      <c r="AK191" s="124">
        <f>CN_Summary_fuelprice!AK191*(1-CN_Summary_taxrate!AK191)</f>
        <v>0</v>
      </c>
      <c r="AL191" s="124">
        <f>CN_Summary_fuelprice!AL191*(1-CN_Summary_taxrate!AL191)</f>
        <v>0</v>
      </c>
      <c r="AM191" s="124">
        <f>CN_Summary_fuelprice!AM191*(1-CN_Summary_taxrate!AM191)</f>
        <v>0</v>
      </c>
      <c r="AN191" s="124">
        <f>CN_Summary_fuelprice!AN191*(1-CN_Summary_taxrate!AN191)</f>
        <v>0</v>
      </c>
      <c r="AO191" s="124">
        <f>CN_Summary_fuelprice!AO191*(1-CN_Summary_taxrate!AO191)</f>
        <v>0</v>
      </c>
      <c r="AP191" s="124">
        <f>CN_Summary_fuelprice!AP191*(1-CN_Summary_taxrate!AP191)</f>
        <v>0</v>
      </c>
      <c r="AQ191" s="124">
        <f>CN_Summary_fuelprice!AQ191*(1-CN_Summary_taxrate!AQ191)</f>
        <v>0</v>
      </c>
      <c r="AR191" s="124">
        <f>CN_Summary_fuelprice!AR191*(1-CN_Summary_taxrate!AR191)</f>
        <v>0</v>
      </c>
      <c r="AS191" s="124">
        <f>CN_Summary_fuelprice!AS191*(1-CN_Summary_taxrate!AS191)</f>
        <v>0</v>
      </c>
      <c r="AT191" s="124">
        <f>CN_Summary_fuelprice!AT191*(1-CN_Summary_taxrate!AT191)</f>
        <v>0</v>
      </c>
      <c r="AU191" s="124">
        <f>CN_Summary_fuelprice!AU191*(1-CN_Summary_taxrate!AU191)</f>
        <v>0</v>
      </c>
    </row>
    <row r="192" spans="1:47" s="103" customFormat="1" ht="18.75" customHeight="1">
      <c r="A192" s="102" t="s">
        <v>3819</v>
      </c>
      <c r="B192" s="102"/>
      <c r="C192" s="102"/>
      <c r="D192" s="102"/>
      <c r="E192" s="102"/>
      <c r="F192" s="102"/>
      <c r="I192" s="102"/>
      <c r="L192" s="102"/>
      <c r="O192" s="102"/>
      <c r="R192" s="102"/>
      <c r="U192" s="102"/>
      <c r="X192" s="102"/>
      <c r="AA192" s="102"/>
      <c r="AD192" s="102"/>
      <c r="AG192" s="102"/>
      <c r="AJ192" s="102"/>
      <c r="AM192" s="102"/>
      <c r="AP192" s="102"/>
      <c r="AS192" s="102"/>
    </row>
    <row r="193" spans="1:47" ht="18.75" customHeight="1">
      <c r="A193" s="105" t="s">
        <v>3697</v>
      </c>
      <c r="B193" s="101">
        <v>2015</v>
      </c>
      <c r="C193" s="101">
        <v>2016</v>
      </c>
      <c r="D193" s="101">
        <v>2017</v>
      </c>
      <c r="E193" s="101">
        <v>2018</v>
      </c>
      <c r="F193" s="101">
        <v>2019</v>
      </c>
      <c r="G193" s="101">
        <v>2020</v>
      </c>
      <c r="H193" s="101">
        <v>2021</v>
      </c>
      <c r="I193" s="101">
        <v>2022</v>
      </c>
      <c r="J193" s="101">
        <v>2023</v>
      </c>
      <c r="K193" s="101">
        <v>2024</v>
      </c>
      <c r="L193" s="101">
        <v>2025</v>
      </c>
      <c r="M193" s="101">
        <v>2026</v>
      </c>
      <c r="N193" s="101">
        <v>2027</v>
      </c>
      <c r="O193" s="101">
        <v>2028</v>
      </c>
      <c r="P193" s="101">
        <v>2029</v>
      </c>
      <c r="Q193" s="101">
        <v>2030</v>
      </c>
      <c r="R193" s="101">
        <v>2031</v>
      </c>
      <c r="S193" s="101">
        <v>2032</v>
      </c>
      <c r="T193" s="101">
        <v>2033</v>
      </c>
      <c r="U193" s="101">
        <v>2034</v>
      </c>
      <c r="V193" s="101">
        <v>2035</v>
      </c>
      <c r="W193" s="101">
        <v>2036</v>
      </c>
      <c r="X193" s="101">
        <v>2037</v>
      </c>
      <c r="Y193" s="101">
        <v>2038</v>
      </c>
      <c r="Z193" s="101">
        <v>2039</v>
      </c>
      <c r="AA193" s="101">
        <v>2040</v>
      </c>
      <c r="AB193" s="101">
        <v>2041</v>
      </c>
      <c r="AC193" s="101">
        <v>2042</v>
      </c>
      <c r="AD193" s="101">
        <v>2043</v>
      </c>
      <c r="AE193" s="101">
        <v>2044</v>
      </c>
      <c r="AF193" s="101">
        <v>2045</v>
      </c>
      <c r="AG193" s="101">
        <v>2046</v>
      </c>
      <c r="AH193" s="101">
        <v>2047</v>
      </c>
      <c r="AI193" s="101">
        <v>2048</v>
      </c>
      <c r="AJ193" s="101">
        <v>2049</v>
      </c>
      <c r="AK193" s="101">
        <v>2050</v>
      </c>
      <c r="AL193" s="101">
        <v>2051</v>
      </c>
      <c r="AM193" s="101">
        <v>2052</v>
      </c>
      <c r="AN193" s="101">
        <v>2053</v>
      </c>
      <c r="AO193" s="101">
        <v>2054</v>
      </c>
      <c r="AP193" s="101">
        <v>2055</v>
      </c>
      <c r="AQ193" s="101">
        <v>2056</v>
      </c>
      <c r="AR193" s="101">
        <v>2057</v>
      </c>
      <c r="AS193" s="101">
        <v>2058</v>
      </c>
      <c r="AT193" s="101">
        <v>2059</v>
      </c>
      <c r="AU193" s="101">
        <v>2060</v>
      </c>
    </row>
    <row r="194" spans="1:47" ht="18.75" customHeight="1">
      <c r="A194" s="101" t="s">
        <v>3668</v>
      </c>
      <c r="B194" s="124">
        <f>CN_Summary_fuelprice!B194*(1-CN_Summary_taxrate!B194)</f>
        <v>0</v>
      </c>
      <c r="C194" s="124">
        <f>CN_Summary_fuelprice!C194*(1-CN_Summary_taxrate!C194)</f>
        <v>0</v>
      </c>
      <c r="D194" s="124">
        <f>CN_Summary_fuelprice!D194*(1-CN_Summary_taxrate!D194)</f>
        <v>0</v>
      </c>
      <c r="E194" s="124">
        <f>CN_Summary_fuelprice!E194*(1-CN_Summary_taxrate!E194)</f>
        <v>0</v>
      </c>
      <c r="F194" s="124">
        <f>CN_Summary_fuelprice!F194*(1-CN_Summary_taxrate!F194)</f>
        <v>0</v>
      </c>
      <c r="G194" s="124">
        <f>CN_Summary_fuelprice!G194*(1-CN_Summary_taxrate!G194)</f>
        <v>0</v>
      </c>
      <c r="H194" s="124">
        <f>CN_Summary_fuelprice!H194*(1-CN_Summary_taxrate!H194)</f>
        <v>0</v>
      </c>
      <c r="I194" s="124">
        <f>CN_Summary_fuelprice!I194*(1-CN_Summary_taxrate!I194)</f>
        <v>0</v>
      </c>
      <c r="J194" s="124">
        <f>CN_Summary_fuelprice!J194*(1-CN_Summary_taxrate!J194)</f>
        <v>0</v>
      </c>
      <c r="K194" s="124">
        <f>CN_Summary_fuelprice!K194*(1-CN_Summary_taxrate!K194)</f>
        <v>0</v>
      </c>
      <c r="L194" s="124">
        <f>CN_Summary_fuelprice!L194*(1-CN_Summary_taxrate!L194)</f>
        <v>0</v>
      </c>
      <c r="M194" s="124">
        <f>CN_Summary_fuelprice!M194*(1-CN_Summary_taxrate!M194)</f>
        <v>0</v>
      </c>
      <c r="N194" s="124">
        <f>CN_Summary_fuelprice!N194*(1-CN_Summary_taxrate!N194)</f>
        <v>0</v>
      </c>
      <c r="O194" s="124">
        <f>CN_Summary_fuelprice!O194*(1-CN_Summary_taxrate!O194)</f>
        <v>0</v>
      </c>
      <c r="P194" s="124">
        <f>CN_Summary_fuelprice!P194*(1-CN_Summary_taxrate!P194)</f>
        <v>0</v>
      </c>
      <c r="Q194" s="124">
        <f>CN_Summary_fuelprice!Q194*(1-CN_Summary_taxrate!Q194)</f>
        <v>0</v>
      </c>
      <c r="R194" s="124">
        <f>CN_Summary_fuelprice!R194*(1-CN_Summary_taxrate!R194)</f>
        <v>0</v>
      </c>
      <c r="S194" s="124">
        <f>CN_Summary_fuelprice!S194*(1-CN_Summary_taxrate!S194)</f>
        <v>0</v>
      </c>
      <c r="T194" s="124">
        <f>CN_Summary_fuelprice!T194*(1-CN_Summary_taxrate!T194)</f>
        <v>0</v>
      </c>
      <c r="U194" s="124">
        <f>CN_Summary_fuelprice!U194*(1-CN_Summary_taxrate!U194)</f>
        <v>0</v>
      </c>
      <c r="V194" s="124">
        <f>CN_Summary_fuelprice!V194*(1-CN_Summary_taxrate!V194)</f>
        <v>0</v>
      </c>
      <c r="W194" s="124">
        <f>CN_Summary_fuelprice!W194*(1-CN_Summary_taxrate!W194)</f>
        <v>0</v>
      </c>
      <c r="X194" s="124">
        <f>CN_Summary_fuelprice!X194*(1-CN_Summary_taxrate!X194)</f>
        <v>0</v>
      </c>
      <c r="Y194" s="124">
        <f>CN_Summary_fuelprice!Y194*(1-CN_Summary_taxrate!Y194)</f>
        <v>0</v>
      </c>
      <c r="Z194" s="124">
        <f>CN_Summary_fuelprice!Z194*(1-CN_Summary_taxrate!Z194)</f>
        <v>0</v>
      </c>
      <c r="AA194" s="124">
        <f>CN_Summary_fuelprice!AA194*(1-CN_Summary_taxrate!AA194)</f>
        <v>0</v>
      </c>
      <c r="AB194" s="124">
        <f>CN_Summary_fuelprice!AB194*(1-CN_Summary_taxrate!AB194)</f>
        <v>0</v>
      </c>
      <c r="AC194" s="124">
        <f>CN_Summary_fuelprice!AC194*(1-CN_Summary_taxrate!AC194)</f>
        <v>0</v>
      </c>
      <c r="AD194" s="124">
        <f>CN_Summary_fuelprice!AD194*(1-CN_Summary_taxrate!AD194)</f>
        <v>0</v>
      </c>
      <c r="AE194" s="124">
        <f>CN_Summary_fuelprice!AE194*(1-CN_Summary_taxrate!AE194)</f>
        <v>0</v>
      </c>
      <c r="AF194" s="124">
        <f>CN_Summary_fuelprice!AF194*(1-CN_Summary_taxrate!AF194)</f>
        <v>0</v>
      </c>
      <c r="AG194" s="124">
        <f>CN_Summary_fuelprice!AG194*(1-CN_Summary_taxrate!AG194)</f>
        <v>0</v>
      </c>
      <c r="AH194" s="124">
        <f>CN_Summary_fuelprice!AH194*(1-CN_Summary_taxrate!AH194)</f>
        <v>0</v>
      </c>
      <c r="AI194" s="124">
        <f>CN_Summary_fuelprice!AI194*(1-CN_Summary_taxrate!AI194)</f>
        <v>0</v>
      </c>
      <c r="AJ194" s="124">
        <f>CN_Summary_fuelprice!AJ194*(1-CN_Summary_taxrate!AJ194)</f>
        <v>0</v>
      </c>
      <c r="AK194" s="124">
        <f>CN_Summary_fuelprice!AK194*(1-CN_Summary_taxrate!AK194)</f>
        <v>0</v>
      </c>
      <c r="AL194" s="124">
        <f>CN_Summary_fuelprice!AL194*(1-CN_Summary_taxrate!AL194)</f>
        <v>0</v>
      </c>
      <c r="AM194" s="124">
        <f>CN_Summary_fuelprice!AM194*(1-CN_Summary_taxrate!AM194)</f>
        <v>0</v>
      </c>
      <c r="AN194" s="124">
        <f>CN_Summary_fuelprice!AN194*(1-CN_Summary_taxrate!AN194)</f>
        <v>0</v>
      </c>
      <c r="AO194" s="124">
        <f>CN_Summary_fuelprice!AO194*(1-CN_Summary_taxrate!AO194)</f>
        <v>0</v>
      </c>
      <c r="AP194" s="124">
        <f>CN_Summary_fuelprice!AP194*(1-CN_Summary_taxrate!AP194)</f>
        <v>0</v>
      </c>
      <c r="AQ194" s="124">
        <f>CN_Summary_fuelprice!AQ194*(1-CN_Summary_taxrate!AQ194)</f>
        <v>0</v>
      </c>
      <c r="AR194" s="124">
        <f>CN_Summary_fuelprice!AR194*(1-CN_Summary_taxrate!AR194)</f>
        <v>0</v>
      </c>
      <c r="AS194" s="124">
        <f>CN_Summary_fuelprice!AS194*(1-CN_Summary_taxrate!AS194)</f>
        <v>0</v>
      </c>
      <c r="AT194" s="124">
        <f>CN_Summary_fuelprice!AT194*(1-CN_Summary_taxrate!AT194)</f>
        <v>0</v>
      </c>
      <c r="AU194" s="124">
        <f>CN_Summary_fuelprice!AU194*(1-CN_Summary_taxrate!AU194)</f>
        <v>0</v>
      </c>
    </row>
    <row r="195" spans="1:47" ht="18.75" customHeight="1">
      <c r="A195" s="101" t="s">
        <v>3669</v>
      </c>
      <c r="B195" s="124">
        <f>CN_Summary_fuelprice!B195*(1-CN_Summary_taxrate!B195)</f>
        <v>0</v>
      </c>
      <c r="C195" s="124">
        <f>CN_Summary_fuelprice!C195*(1-CN_Summary_taxrate!C195)</f>
        <v>0</v>
      </c>
      <c r="D195" s="124">
        <f>CN_Summary_fuelprice!D195*(1-CN_Summary_taxrate!D195)</f>
        <v>0</v>
      </c>
      <c r="E195" s="124">
        <f>CN_Summary_fuelprice!E195*(1-CN_Summary_taxrate!E195)</f>
        <v>0</v>
      </c>
      <c r="F195" s="124">
        <f>CN_Summary_fuelprice!F195*(1-CN_Summary_taxrate!F195)</f>
        <v>0</v>
      </c>
      <c r="G195" s="124">
        <f>CN_Summary_fuelprice!G195*(1-CN_Summary_taxrate!G195)</f>
        <v>0</v>
      </c>
      <c r="H195" s="124">
        <f>CN_Summary_fuelprice!H195*(1-CN_Summary_taxrate!H195)</f>
        <v>0</v>
      </c>
      <c r="I195" s="124">
        <f>CN_Summary_fuelprice!I195*(1-CN_Summary_taxrate!I195)</f>
        <v>0</v>
      </c>
      <c r="J195" s="124">
        <f>CN_Summary_fuelprice!J195*(1-CN_Summary_taxrate!J195)</f>
        <v>0</v>
      </c>
      <c r="K195" s="124">
        <f>CN_Summary_fuelprice!K195*(1-CN_Summary_taxrate!K195)</f>
        <v>0</v>
      </c>
      <c r="L195" s="124">
        <f>CN_Summary_fuelprice!L195*(1-CN_Summary_taxrate!L195)</f>
        <v>0</v>
      </c>
      <c r="M195" s="124">
        <f>CN_Summary_fuelprice!M195*(1-CN_Summary_taxrate!M195)</f>
        <v>0</v>
      </c>
      <c r="N195" s="124">
        <f>CN_Summary_fuelprice!N195*(1-CN_Summary_taxrate!N195)</f>
        <v>0</v>
      </c>
      <c r="O195" s="124">
        <f>CN_Summary_fuelprice!O195*(1-CN_Summary_taxrate!O195)</f>
        <v>0</v>
      </c>
      <c r="P195" s="124">
        <f>CN_Summary_fuelprice!P195*(1-CN_Summary_taxrate!P195)</f>
        <v>0</v>
      </c>
      <c r="Q195" s="124">
        <f>CN_Summary_fuelprice!Q195*(1-CN_Summary_taxrate!Q195)</f>
        <v>0</v>
      </c>
      <c r="R195" s="124">
        <f>CN_Summary_fuelprice!R195*(1-CN_Summary_taxrate!R195)</f>
        <v>0</v>
      </c>
      <c r="S195" s="124">
        <f>CN_Summary_fuelprice!S195*(1-CN_Summary_taxrate!S195)</f>
        <v>0</v>
      </c>
      <c r="T195" s="124">
        <f>CN_Summary_fuelprice!T195*(1-CN_Summary_taxrate!T195)</f>
        <v>0</v>
      </c>
      <c r="U195" s="124">
        <f>CN_Summary_fuelprice!U195*(1-CN_Summary_taxrate!U195)</f>
        <v>0</v>
      </c>
      <c r="V195" s="124">
        <f>CN_Summary_fuelprice!V195*(1-CN_Summary_taxrate!V195)</f>
        <v>0</v>
      </c>
      <c r="W195" s="124">
        <f>CN_Summary_fuelprice!W195*(1-CN_Summary_taxrate!W195)</f>
        <v>0</v>
      </c>
      <c r="X195" s="124">
        <f>CN_Summary_fuelprice!X195*(1-CN_Summary_taxrate!X195)</f>
        <v>0</v>
      </c>
      <c r="Y195" s="124">
        <f>CN_Summary_fuelprice!Y195*(1-CN_Summary_taxrate!Y195)</f>
        <v>0</v>
      </c>
      <c r="Z195" s="124">
        <f>CN_Summary_fuelprice!Z195*(1-CN_Summary_taxrate!Z195)</f>
        <v>0</v>
      </c>
      <c r="AA195" s="124">
        <f>CN_Summary_fuelprice!AA195*(1-CN_Summary_taxrate!AA195)</f>
        <v>0</v>
      </c>
      <c r="AB195" s="124">
        <f>CN_Summary_fuelprice!AB195*(1-CN_Summary_taxrate!AB195)</f>
        <v>0</v>
      </c>
      <c r="AC195" s="124">
        <f>CN_Summary_fuelprice!AC195*(1-CN_Summary_taxrate!AC195)</f>
        <v>0</v>
      </c>
      <c r="AD195" s="124">
        <f>CN_Summary_fuelprice!AD195*(1-CN_Summary_taxrate!AD195)</f>
        <v>0</v>
      </c>
      <c r="AE195" s="124">
        <f>CN_Summary_fuelprice!AE195*(1-CN_Summary_taxrate!AE195)</f>
        <v>0</v>
      </c>
      <c r="AF195" s="124">
        <f>CN_Summary_fuelprice!AF195*(1-CN_Summary_taxrate!AF195)</f>
        <v>0</v>
      </c>
      <c r="AG195" s="124">
        <f>CN_Summary_fuelprice!AG195*(1-CN_Summary_taxrate!AG195)</f>
        <v>0</v>
      </c>
      <c r="AH195" s="124">
        <f>CN_Summary_fuelprice!AH195*(1-CN_Summary_taxrate!AH195)</f>
        <v>0</v>
      </c>
      <c r="AI195" s="124">
        <f>CN_Summary_fuelprice!AI195*(1-CN_Summary_taxrate!AI195)</f>
        <v>0</v>
      </c>
      <c r="AJ195" s="124">
        <f>CN_Summary_fuelprice!AJ195*(1-CN_Summary_taxrate!AJ195)</f>
        <v>0</v>
      </c>
      <c r="AK195" s="124">
        <f>CN_Summary_fuelprice!AK195*(1-CN_Summary_taxrate!AK195)</f>
        <v>0</v>
      </c>
      <c r="AL195" s="124">
        <f>CN_Summary_fuelprice!AL195*(1-CN_Summary_taxrate!AL195)</f>
        <v>0</v>
      </c>
      <c r="AM195" s="124">
        <f>CN_Summary_fuelprice!AM195*(1-CN_Summary_taxrate!AM195)</f>
        <v>0</v>
      </c>
      <c r="AN195" s="124">
        <f>CN_Summary_fuelprice!AN195*(1-CN_Summary_taxrate!AN195)</f>
        <v>0</v>
      </c>
      <c r="AO195" s="124">
        <f>CN_Summary_fuelprice!AO195*(1-CN_Summary_taxrate!AO195)</f>
        <v>0</v>
      </c>
      <c r="AP195" s="124">
        <f>CN_Summary_fuelprice!AP195*(1-CN_Summary_taxrate!AP195)</f>
        <v>0</v>
      </c>
      <c r="AQ195" s="124">
        <f>CN_Summary_fuelprice!AQ195*(1-CN_Summary_taxrate!AQ195)</f>
        <v>0</v>
      </c>
      <c r="AR195" s="124">
        <f>CN_Summary_fuelprice!AR195*(1-CN_Summary_taxrate!AR195)</f>
        <v>0</v>
      </c>
      <c r="AS195" s="124">
        <f>CN_Summary_fuelprice!AS195*(1-CN_Summary_taxrate!AS195)</f>
        <v>0</v>
      </c>
      <c r="AT195" s="124">
        <f>CN_Summary_fuelprice!AT195*(1-CN_Summary_taxrate!AT195)</f>
        <v>0</v>
      </c>
      <c r="AU195" s="124">
        <f>CN_Summary_fuelprice!AU195*(1-CN_Summary_taxrate!AU195)</f>
        <v>0</v>
      </c>
    </row>
    <row r="196" spans="1:47" ht="18.75" customHeight="1">
      <c r="A196" s="101" t="s">
        <v>3670</v>
      </c>
      <c r="B196" s="124">
        <f>CN_Summary_fuelprice!B196*(1-CN_Summary_taxrate!B196)</f>
        <v>0</v>
      </c>
      <c r="C196" s="124">
        <f>CN_Summary_fuelprice!C196*(1-CN_Summary_taxrate!C196)</f>
        <v>0</v>
      </c>
      <c r="D196" s="124">
        <f>CN_Summary_fuelprice!D196*(1-CN_Summary_taxrate!D196)</f>
        <v>0</v>
      </c>
      <c r="E196" s="124">
        <f>CN_Summary_fuelprice!E196*(1-CN_Summary_taxrate!E196)</f>
        <v>0</v>
      </c>
      <c r="F196" s="124">
        <f>CN_Summary_fuelprice!F196*(1-CN_Summary_taxrate!F196)</f>
        <v>0</v>
      </c>
      <c r="G196" s="124">
        <f>CN_Summary_fuelprice!G196*(1-CN_Summary_taxrate!G196)</f>
        <v>0</v>
      </c>
      <c r="H196" s="124">
        <f>CN_Summary_fuelprice!H196*(1-CN_Summary_taxrate!H196)</f>
        <v>0</v>
      </c>
      <c r="I196" s="124">
        <f>CN_Summary_fuelprice!I196*(1-CN_Summary_taxrate!I196)</f>
        <v>0</v>
      </c>
      <c r="J196" s="124">
        <f>CN_Summary_fuelprice!J196*(1-CN_Summary_taxrate!J196)</f>
        <v>0</v>
      </c>
      <c r="K196" s="124">
        <f>CN_Summary_fuelprice!K196*(1-CN_Summary_taxrate!K196)</f>
        <v>0</v>
      </c>
      <c r="L196" s="124">
        <f>CN_Summary_fuelprice!L196*(1-CN_Summary_taxrate!L196)</f>
        <v>0</v>
      </c>
      <c r="M196" s="124">
        <f>CN_Summary_fuelprice!M196*(1-CN_Summary_taxrate!M196)</f>
        <v>0</v>
      </c>
      <c r="N196" s="124">
        <f>CN_Summary_fuelprice!N196*(1-CN_Summary_taxrate!N196)</f>
        <v>0</v>
      </c>
      <c r="O196" s="124">
        <f>CN_Summary_fuelprice!O196*(1-CN_Summary_taxrate!O196)</f>
        <v>0</v>
      </c>
      <c r="P196" s="124">
        <f>CN_Summary_fuelprice!P196*(1-CN_Summary_taxrate!P196)</f>
        <v>0</v>
      </c>
      <c r="Q196" s="124">
        <f>CN_Summary_fuelprice!Q196*(1-CN_Summary_taxrate!Q196)</f>
        <v>0</v>
      </c>
      <c r="R196" s="124">
        <f>CN_Summary_fuelprice!R196*(1-CN_Summary_taxrate!R196)</f>
        <v>0</v>
      </c>
      <c r="S196" s="124">
        <f>CN_Summary_fuelprice!S196*(1-CN_Summary_taxrate!S196)</f>
        <v>0</v>
      </c>
      <c r="T196" s="124">
        <f>CN_Summary_fuelprice!T196*(1-CN_Summary_taxrate!T196)</f>
        <v>0</v>
      </c>
      <c r="U196" s="124">
        <f>CN_Summary_fuelprice!U196*(1-CN_Summary_taxrate!U196)</f>
        <v>0</v>
      </c>
      <c r="V196" s="124">
        <f>CN_Summary_fuelprice!V196*(1-CN_Summary_taxrate!V196)</f>
        <v>0</v>
      </c>
      <c r="W196" s="124">
        <f>CN_Summary_fuelprice!W196*(1-CN_Summary_taxrate!W196)</f>
        <v>0</v>
      </c>
      <c r="X196" s="124">
        <f>CN_Summary_fuelprice!X196*(1-CN_Summary_taxrate!X196)</f>
        <v>0</v>
      </c>
      <c r="Y196" s="124">
        <f>CN_Summary_fuelprice!Y196*(1-CN_Summary_taxrate!Y196)</f>
        <v>0</v>
      </c>
      <c r="Z196" s="124">
        <f>CN_Summary_fuelprice!Z196*(1-CN_Summary_taxrate!Z196)</f>
        <v>0</v>
      </c>
      <c r="AA196" s="124">
        <f>CN_Summary_fuelprice!AA196*(1-CN_Summary_taxrate!AA196)</f>
        <v>0</v>
      </c>
      <c r="AB196" s="124">
        <f>CN_Summary_fuelprice!AB196*(1-CN_Summary_taxrate!AB196)</f>
        <v>0</v>
      </c>
      <c r="AC196" s="124">
        <f>CN_Summary_fuelprice!AC196*(1-CN_Summary_taxrate!AC196)</f>
        <v>0</v>
      </c>
      <c r="AD196" s="124">
        <f>CN_Summary_fuelprice!AD196*(1-CN_Summary_taxrate!AD196)</f>
        <v>0</v>
      </c>
      <c r="AE196" s="124">
        <f>CN_Summary_fuelprice!AE196*(1-CN_Summary_taxrate!AE196)</f>
        <v>0</v>
      </c>
      <c r="AF196" s="124">
        <f>CN_Summary_fuelprice!AF196*(1-CN_Summary_taxrate!AF196)</f>
        <v>0</v>
      </c>
      <c r="AG196" s="124">
        <f>CN_Summary_fuelprice!AG196*(1-CN_Summary_taxrate!AG196)</f>
        <v>0</v>
      </c>
      <c r="AH196" s="124">
        <f>CN_Summary_fuelprice!AH196*(1-CN_Summary_taxrate!AH196)</f>
        <v>0</v>
      </c>
      <c r="AI196" s="124">
        <f>CN_Summary_fuelprice!AI196*(1-CN_Summary_taxrate!AI196)</f>
        <v>0</v>
      </c>
      <c r="AJ196" s="124">
        <f>CN_Summary_fuelprice!AJ196*(1-CN_Summary_taxrate!AJ196)</f>
        <v>0</v>
      </c>
      <c r="AK196" s="124">
        <f>CN_Summary_fuelprice!AK196*(1-CN_Summary_taxrate!AK196)</f>
        <v>0</v>
      </c>
      <c r="AL196" s="124">
        <f>CN_Summary_fuelprice!AL196*(1-CN_Summary_taxrate!AL196)</f>
        <v>0</v>
      </c>
      <c r="AM196" s="124">
        <f>CN_Summary_fuelprice!AM196*(1-CN_Summary_taxrate!AM196)</f>
        <v>0</v>
      </c>
      <c r="AN196" s="124">
        <f>CN_Summary_fuelprice!AN196*(1-CN_Summary_taxrate!AN196)</f>
        <v>0</v>
      </c>
      <c r="AO196" s="124">
        <f>CN_Summary_fuelprice!AO196*(1-CN_Summary_taxrate!AO196)</f>
        <v>0</v>
      </c>
      <c r="AP196" s="124">
        <f>CN_Summary_fuelprice!AP196*(1-CN_Summary_taxrate!AP196)</f>
        <v>0</v>
      </c>
      <c r="AQ196" s="124">
        <f>CN_Summary_fuelprice!AQ196*(1-CN_Summary_taxrate!AQ196)</f>
        <v>0</v>
      </c>
      <c r="AR196" s="124">
        <f>CN_Summary_fuelprice!AR196*(1-CN_Summary_taxrate!AR196)</f>
        <v>0</v>
      </c>
      <c r="AS196" s="124">
        <f>CN_Summary_fuelprice!AS196*(1-CN_Summary_taxrate!AS196)</f>
        <v>0</v>
      </c>
      <c r="AT196" s="124">
        <f>CN_Summary_fuelprice!AT196*(1-CN_Summary_taxrate!AT196)</f>
        <v>0</v>
      </c>
      <c r="AU196" s="124">
        <f>CN_Summary_fuelprice!AU196*(1-CN_Summary_taxrate!AU196)</f>
        <v>0</v>
      </c>
    </row>
    <row r="197" spans="1:47" ht="18.75" customHeight="1">
      <c r="A197" s="101" t="s">
        <v>3671</v>
      </c>
      <c r="B197" s="124">
        <f>CN_Summary_fuelprice!B197*(1-CN_Summary_taxrate!B197)</f>
        <v>0</v>
      </c>
      <c r="C197" s="124">
        <f>CN_Summary_fuelprice!C197*(1-CN_Summary_taxrate!C197)</f>
        <v>0</v>
      </c>
      <c r="D197" s="124">
        <f>CN_Summary_fuelprice!D197*(1-CN_Summary_taxrate!D197)</f>
        <v>0</v>
      </c>
      <c r="E197" s="124">
        <f>CN_Summary_fuelprice!E197*(1-CN_Summary_taxrate!E197)</f>
        <v>0</v>
      </c>
      <c r="F197" s="124">
        <f>CN_Summary_fuelprice!F197*(1-CN_Summary_taxrate!F197)</f>
        <v>0</v>
      </c>
      <c r="G197" s="124">
        <f>CN_Summary_fuelprice!G197*(1-CN_Summary_taxrate!G197)</f>
        <v>0</v>
      </c>
      <c r="H197" s="124">
        <f>CN_Summary_fuelprice!H197*(1-CN_Summary_taxrate!H197)</f>
        <v>0</v>
      </c>
      <c r="I197" s="124">
        <f>CN_Summary_fuelprice!I197*(1-CN_Summary_taxrate!I197)</f>
        <v>0</v>
      </c>
      <c r="J197" s="124">
        <f>CN_Summary_fuelprice!J197*(1-CN_Summary_taxrate!J197)</f>
        <v>0</v>
      </c>
      <c r="K197" s="124">
        <f>CN_Summary_fuelprice!K197*(1-CN_Summary_taxrate!K197)</f>
        <v>0</v>
      </c>
      <c r="L197" s="124">
        <f>CN_Summary_fuelprice!L197*(1-CN_Summary_taxrate!L197)</f>
        <v>0</v>
      </c>
      <c r="M197" s="124">
        <f>CN_Summary_fuelprice!M197*(1-CN_Summary_taxrate!M197)</f>
        <v>0</v>
      </c>
      <c r="N197" s="124">
        <f>CN_Summary_fuelprice!N197*(1-CN_Summary_taxrate!N197)</f>
        <v>0</v>
      </c>
      <c r="O197" s="124">
        <f>CN_Summary_fuelprice!O197*(1-CN_Summary_taxrate!O197)</f>
        <v>0</v>
      </c>
      <c r="P197" s="124">
        <f>CN_Summary_fuelprice!P197*(1-CN_Summary_taxrate!P197)</f>
        <v>0</v>
      </c>
      <c r="Q197" s="124">
        <f>CN_Summary_fuelprice!Q197*(1-CN_Summary_taxrate!Q197)</f>
        <v>0</v>
      </c>
      <c r="R197" s="124">
        <f>CN_Summary_fuelprice!R197*(1-CN_Summary_taxrate!R197)</f>
        <v>0</v>
      </c>
      <c r="S197" s="124">
        <f>CN_Summary_fuelprice!S197*(1-CN_Summary_taxrate!S197)</f>
        <v>0</v>
      </c>
      <c r="T197" s="124">
        <f>CN_Summary_fuelprice!T197*(1-CN_Summary_taxrate!T197)</f>
        <v>0</v>
      </c>
      <c r="U197" s="124">
        <f>CN_Summary_fuelprice!U197*(1-CN_Summary_taxrate!U197)</f>
        <v>0</v>
      </c>
      <c r="V197" s="124">
        <f>CN_Summary_fuelprice!V197*(1-CN_Summary_taxrate!V197)</f>
        <v>0</v>
      </c>
      <c r="W197" s="124">
        <f>CN_Summary_fuelprice!W197*(1-CN_Summary_taxrate!W197)</f>
        <v>0</v>
      </c>
      <c r="X197" s="124">
        <f>CN_Summary_fuelprice!X197*(1-CN_Summary_taxrate!X197)</f>
        <v>0</v>
      </c>
      <c r="Y197" s="124">
        <f>CN_Summary_fuelprice!Y197*(1-CN_Summary_taxrate!Y197)</f>
        <v>0</v>
      </c>
      <c r="Z197" s="124">
        <f>CN_Summary_fuelprice!Z197*(1-CN_Summary_taxrate!Z197)</f>
        <v>0</v>
      </c>
      <c r="AA197" s="124">
        <f>CN_Summary_fuelprice!AA197*(1-CN_Summary_taxrate!AA197)</f>
        <v>0</v>
      </c>
      <c r="AB197" s="124">
        <f>CN_Summary_fuelprice!AB197*(1-CN_Summary_taxrate!AB197)</f>
        <v>0</v>
      </c>
      <c r="AC197" s="124">
        <f>CN_Summary_fuelprice!AC197*(1-CN_Summary_taxrate!AC197)</f>
        <v>0</v>
      </c>
      <c r="AD197" s="124">
        <f>CN_Summary_fuelprice!AD197*(1-CN_Summary_taxrate!AD197)</f>
        <v>0</v>
      </c>
      <c r="AE197" s="124">
        <f>CN_Summary_fuelprice!AE197*(1-CN_Summary_taxrate!AE197)</f>
        <v>0</v>
      </c>
      <c r="AF197" s="124">
        <f>CN_Summary_fuelprice!AF197*(1-CN_Summary_taxrate!AF197)</f>
        <v>0</v>
      </c>
      <c r="AG197" s="124">
        <f>CN_Summary_fuelprice!AG197*(1-CN_Summary_taxrate!AG197)</f>
        <v>0</v>
      </c>
      <c r="AH197" s="124">
        <f>CN_Summary_fuelprice!AH197*(1-CN_Summary_taxrate!AH197)</f>
        <v>0</v>
      </c>
      <c r="AI197" s="124">
        <f>CN_Summary_fuelprice!AI197*(1-CN_Summary_taxrate!AI197)</f>
        <v>0</v>
      </c>
      <c r="AJ197" s="124">
        <f>CN_Summary_fuelprice!AJ197*(1-CN_Summary_taxrate!AJ197)</f>
        <v>0</v>
      </c>
      <c r="AK197" s="124">
        <f>CN_Summary_fuelprice!AK197*(1-CN_Summary_taxrate!AK197)</f>
        <v>0</v>
      </c>
      <c r="AL197" s="124">
        <f>CN_Summary_fuelprice!AL197*(1-CN_Summary_taxrate!AL197)</f>
        <v>0</v>
      </c>
      <c r="AM197" s="124">
        <f>CN_Summary_fuelprice!AM197*(1-CN_Summary_taxrate!AM197)</f>
        <v>0</v>
      </c>
      <c r="AN197" s="124">
        <f>CN_Summary_fuelprice!AN197*(1-CN_Summary_taxrate!AN197)</f>
        <v>0</v>
      </c>
      <c r="AO197" s="124">
        <f>CN_Summary_fuelprice!AO197*(1-CN_Summary_taxrate!AO197)</f>
        <v>0</v>
      </c>
      <c r="AP197" s="124">
        <f>CN_Summary_fuelprice!AP197*(1-CN_Summary_taxrate!AP197)</f>
        <v>0</v>
      </c>
      <c r="AQ197" s="124">
        <f>CN_Summary_fuelprice!AQ197*(1-CN_Summary_taxrate!AQ197)</f>
        <v>0</v>
      </c>
      <c r="AR197" s="124">
        <f>CN_Summary_fuelprice!AR197*(1-CN_Summary_taxrate!AR197)</f>
        <v>0</v>
      </c>
      <c r="AS197" s="124">
        <f>CN_Summary_fuelprice!AS197*(1-CN_Summary_taxrate!AS197)</f>
        <v>0</v>
      </c>
      <c r="AT197" s="124">
        <f>CN_Summary_fuelprice!AT197*(1-CN_Summary_taxrate!AT197)</f>
        <v>0</v>
      </c>
      <c r="AU197" s="124">
        <f>CN_Summary_fuelprice!AU197*(1-CN_Summary_taxrate!AU197)</f>
        <v>0</v>
      </c>
    </row>
    <row r="198" spans="1:47" ht="18.75" customHeight="1">
      <c r="A198" s="101" t="s">
        <v>3672</v>
      </c>
      <c r="B198" s="124">
        <f>CN_Summary_fuelprice!B198*(1-CN_Summary_taxrate!B198)</f>
        <v>0</v>
      </c>
      <c r="C198" s="124">
        <f>CN_Summary_fuelprice!C198*(1-CN_Summary_taxrate!C198)</f>
        <v>0</v>
      </c>
      <c r="D198" s="124">
        <f>CN_Summary_fuelprice!D198*(1-CN_Summary_taxrate!D198)</f>
        <v>0</v>
      </c>
      <c r="E198" s="124">
        <f>CN_Summary_fuelprice!E198*(1-CN_Summary_taxrate!E198)</f>
        <v>0</v>
      </c>
      <c r="F198" s="124">
        <f>CN_Summary_fuelprice!F198*(1-CN_Summary_taxrate!F198)</f>
        <v>0</v>
      </c>
      <c r="G198" s="124">
        <f>CN_Summary_fuelprice!G198*(1-CN_Summary_taxrate!G198)</f>
        <v>0</v>
      </c>
      <c r="H198" s="124">
        <f>CN_Summary_fuelprice!H198*(1-CN_Summary_taxrate!H198)</f>
        <v>0</v>
      </c>
      <c r="I198" s="124">
        <f>CN_Summary_fuelprice!I198*(1-CN_Summary_taxrate!I198)</f>
        <v>0</v>
      </c>
      <c r="J198" s="124">
        <f>CN_Summary_fuelprice!J198*(1-CN_Summary_taxrate!J198)</f>
        <v>0</v>
      </c>
      <c r="K198" s="124">
        <f>CN_Summary_fuelprice!K198*(1-CN_Summary_taxrate!K198)</f>
        <v>0</v>
      </c>
      <c r="L198" s="124">
        <f>CN_Summary_fuelprice!L198*(1-CN_Summary_taxrate!L198)</f>
        <v>0</v>
      </c>
      <c r="M198" s="124">
        <f>CN_Summary_fuelprice!M198*(1-CN_Summary_taxrate!M198)</f>
        <v>0</v>
      </c>
      <c r="N198" s="124">
        <f>CN_Summary_fuelprice!N198*(1-CN_Summary_taxrate!N198)</f>
        <v>0</v>
      </c>
      <c r="O198" s="124">
        <f>CN_Summary_fuelprice!O198*(1-CN_Summary_taxrate!O198)</f>
        <v>0</v>
      </c>
      <c r="P198" s="124">
        <f>CN_Summary_fuelprice!P198*(1-CN_Summary_taxrate!P198)</f>
        <v>0</v>
      </c>
      <c r="Q198" s="124">
        <f>CN_Summary_fuelprice!Q198*(1-CN_Summary_taxrate!Q198)</f>
        <v>0</v>
      </c>
      <c r="R198" s="124">
        <f>CN_Summary_fuelprice!R198*(1-CN_Summary_taxrate!R198)</f>
        <v>0</v>
      </c>
      <c r="S198" s="124">
        <f>CN_Summary_fuelprice!S198*(1-CN_Summary_taxrate!S198)</f>
        <v>0</v>
      </c>
      <c r="T198" s="124">
        <f>CN_Summary_fuelprice!T198*(1-CN_Summary_taxrate!T198)</f>
        <v>0</v>
      </c>
      <c r="U198" s="124">
        <f>CN_Summary_fuelprice!U198*(1-CN_Summary_taxrate!U198)</f>
        <v>0</v>
      </c>
      <c r="V198" s="124">
        <f>CN_Summary_fuelprice!V198*(1-CN_Summary_taxrate!V198)</f>
        <v>0</v>
      </c>
      <c r="W198" s="124">
        <f>CN_Summary_fuelprice!W198*(1-CN_Summary_taxrate!W198)</f>
        <v>0</v>
      </c>
      <c r="X198" s="124">
        <f>CN_Summary_fuelprice!X198*(1-CN_Summary_taxrate!X198)</f>
        <v>0</v>
      </c>
      <c r="Y198" s="124">
        <f>CN_Summary_fuelprice!Y198*(1-CN_Summary_taxrate!Y198)</f>
        <v>0</v>
      </c>
      <c r="Z198" s="124">
        <f>CN_Summary_fuelprice!Z198*(1-CN_Summary_taxrate!Z198)</f>
        <v>0</v>
      </c>
      <c r="AA198" s="124">
        <f>CN_Summary_fuelprice!AA198*(1-CN_Summary_taxrate!AA198)</f>
        <v>0</v>
      </c>
      <c r="AB198" s="124">
        <f>CN_Summary_fuelprice!AB198*(1-CN_Summary_taxrate!AB198)</f>
        <v>0</v>
      </c>
      <c r="AC198" s="124">
        <f>CN_Summary_fuelprice!AC198*(1-CN_Summary_taxrate!AC198)</f>
        <v>0</v>
      </c>
      <c r="AD198" s="124">
        <f>CN_Summary_fuelprice!AD198*(1-CN_Summary_taxrate!AD198)</f>
        <v>0</v>
      </c>
      <c r="AE198" s="124">
        <f>CN_Summary_fuelprice!AE198*(1-CN_Summary_taxrate!AE198)</f>
        <v>0</v>
      </c>
      <c r="AF198" s="124">
        <f>CN_Summary_fuelprice!AF198*(1-CN_Summary_taxrate!AF198)</f>
        <v>0</v>
      </c>
      <c r="AG198" s="124">
        <f>CN_Summary_fuelprice!AG198*(1-CN_Summary_taxrate!AG198)</f>
        <v>0</v>
      </c>
      <c r="AH198" s="124">
        <f>CN_Summary_fuelprice!AH198*(1-CN_Summary_taxrate!AH198)</f>
        <v>0</v>
      </c>
      <c r="AI198" s="124">
        <f>CN_Summary_fuelprice!AI198*(1-CN_Summary_taxrate!AI198)</f>
        <v>0</v>
      </c>
      <c r="AJ198" s="124">
        <f>CN_Summary_fuelprice!AJ198*(1-CN_Summary_taxrate!AJ198)</f>
        <v>0</v>
      </c>
      <c r="AK198" s="124">
        <f>CN_Summary_fuelprice!AK198*(1-CN_Summary_taxrate!AK198)</f>
        <v>0</v>
      </c>
      <c r="AL198" s="124">
        <f>CN_Summary_fuelprice!AL198*(1-CN_Summary_taxrate!AL198)</f>
        <v>0</v>
      </c>
      <c r="AM198" s="124">
        <f>CN_Summary_fuelprice!AM198*(1-CN_Summary_taxrate!AM198)</f>
        <v>0</v>
      </c>
      <c r="AN198" s="124">
        <f>CN_Summary_fuelprice!AN198*(1-CN_Summary_taxrate!AN198)</f>
        <v>0</v>
      </c>
      <c r="AO198" s="124">
        <f>CN_Summary_fuelprice!AO198*(1-CN_Summary_taxrate!AO198)</f>
        <v>0</v>
      </c>
      <c r="AP198" s="124">
        <f>CN_Summary_fuelprice!AP198*(1-CN_Summary_taxrate!AP198)</f>
        <v>0</v>
      </c>
      <c r="AQ198" s="124">
        <f>CN_Summary_fuelprice!AQ198*(1-CN_Summary_taxrate!AQ198)</f>
        <v>0</v>
      </c>
      <c r="AR198" s="124">
        <f>CN_Summary_fuelprice!AR198*(1-CN_Summary_taxrate!AR198)</f>
        <v>0</v>
      </c>
      <c r="AS198" s="124">
        <f>CN_Summary_fuelprice!AS198*(1-CN_Summary_taxrate!AS198)</f>
        <v>0</v>
      </c>
      <c r="AT198" s="124">
        <f>CN_Summary_fuelprice!AT198*(1-CN_Summary_taxrate!AT198)</f>
        <v>0</v>
      </c>
      <c r="AU198" s="124">
        <f>CN_Summary_fuelprice!AU198*(1-CN_Summary_taxrate!AU198)</f>
        <v>0</v>
      </c>
    </row>
    <row r="199" spans="1:47" ht="18.75" customHeight="1">
      <c r="A199" s="101" t="s">
        <v>3673</v>
      </c>
      <c r="B199" s="124">
        <f>CN_Summary_fuelprice!B199*(1-CN_Summary_taxrate!B199)</f>
        <v>0</v>
      </c>
      <c r="C199" s="124">
        <f>CN_Summary_fuelprice!C199*(1-CN_Summary_taxrate!C199)</f>
        <v>0</v>
      </c>
      <c r="D199" s="124">
        <f>CN_Summary_fuelprice!D199*(1-CN_Summary_taxrate!D199)</f>
        <v>0</v>
      </c>
      <c r="E199" s="124">
        <f>CN_Summary_fuelprice!E199*(1-CN_Summary_taxrate!E199)</f>
        <v>0</v>
      </c>
      <c r="F199" s="124">
        <f>CN_Summary_fuelprice!F199*(1-CN_Summary_taxrate!F199)</f>
        <v>0</v>
      </c>
      <c r="G199" s="124">
        <f>CN_Summary_fuelprice!G199*(1-CN_Summary_taxrate!G199)</f>
        <v>0</v>
      </c>
      <c r="H199" s="124">
        <f>CN_Summary_fuelprice!H199*(1-CN_Summary_taxrate!H199)</f>
        <v>0</v>
      </c>
      <c r="I199" s="124">
        <f>CN_Summary_fuelprice!I199*(1-CN_Summary_taxrate!I199)</f>
        <v>0</v>
      </c>
      <c r="J199" s="124">
        <f>CN_Summary_fuelprice!J199*(1-CN_Summary_taxrate!J199)</f>
        <v>0</v>
      </c>
      <c r="K199" s="124">
        <f>CN_Summary_fuelprice!K199*(1-CN_Summary_taxrate!K199)</f>
        <v>0</v>
      </c>
      <c r="L199" s="124">
        <f>CN_Summary_fuelprice!L199*(1-CN_Summary_taxrate!L199)</f>
        <v>0</v>
      </c>
      <c r="M199" s="124">
        <f>CN_Summary_fuelprice!M199*(1-CN_Summary_taxrate!M199)</f>
        <v>0</v>
      </c>
      <c r="N199" s="124">
        <f>CN_Summary_fuelprice!N199*(1-CN_Summary_taxrate!N199)</f>
        <v>0</v>
      </c>
      <c r="O199" s="124">
        <f>CN_Summary_fuelprice!O199*(1-CN_Summary_taxrate!O199)</f>
        <v>0</v>
      </c>
      <c r="P199" s="124">
        <f>CN_Summary_fuelprice!P199*(1-CN_Summary_taxrate!P199)</f>
        <v>0</v>
      </c>
      <c r="Q199" s="124">
        <f>CN_Summary_fuelprice!Q199*(1-CN_Summary_taxrate!Q199)</f>
        <v>0</v>
      </c>
      <c r="R199" s="124">
        <f>CN_Summary_fuelprice!R199*(1-CN_Summary_taxrate!R199)</f>
        <v>0</v>
      </c>
      <c r="S199" s="124">
        <f>CN_Summary_fuelprice!S199*(1-CN_Summary_taxrate!S199)</f>
        <v>0</v>
      </c>
      <c r="T199" s="124">
        <f>CN_Summary_fuelprice!T199*(1-CN_Summary_taxrate!T199)</f>
        <v>0</v>
      </c>
      <c r="U199" s="124">
        <f>CN_Summary_fuelprice!U199*(1-CN_Summary_taxrate!U199)</f>
        <v>0</v>
      </c>
      <c r="V199" s="124">
        <f>CN_Summary_fuelprice!V199*(1-CN_Summary_taxrate!V199)</f>
        <v>0</v>
      </c>
      <c r="W199" s="124">
        <f>CN_Summary_fuelprice!W199*(1-CN_Summary_taxrate!W199)</f>
        <v>0</v>
      </c>
      <c r="X199" s="124">
        <f>CN_Summary_fuelprice!X199*(1-CN_Summary_taxrate!X199)</f>
        <v>0</v>
      </c>
      <c r="Y199" s="124">
        <f>CN_Summary_fuelprice!Y199*(1-CN_Summary_taxrate!Y199)</f>
        <v>0</v>
      </c>
      <c r="Z199" s="124">
        <f>CN_Summary_fuelprice!Z199*(1-CN_Summary_taxrate!Z199)</f>
        <v>0</v>
      </c>
      <c r="AA199" s="124">
        <f>CN_Summary_fuelprice!AA199*(1-CN_Summary_taxrate!AA199)</f>
        <v>0</v>
      </c>
      <c r="AB199" s="124">
        <f>CN_Summary_fuelprice!AB199*(1-CN_Summary_taxrate!AB199)</f>
        <v>0</v>
      </c>
      <c r="AC199" s="124">
        <f>CN_Summary_fuelprice!AC199*(1-CN_Summary_taxrate!AC199)</f>
        <v>0</v>
      </c>
      <c r="AD199" s="124">
        <f>CN_Summary_fuelprice!AD199*(1-CN_Summary_taxrate!AD199)</f>
        <v>0</v>
      </c>
      <c r="AE199" s="124">
        <f>CN_Summary_fuelprice!AE199*(1-CN_Summary_taxrate!AE199)</f>
        <v>0</v>
      </c>
      <c r="AF199" s="124">
        <f>CN_Summary_fuelprice!AF199*(1-CN_Summary_taxrate!AF199)</f>
        <v>0</v>
      </c>
      <c r="AG199" s="124">
        <f>CN_Summary_fuelprice!AG199*(1-CN_Summary_taxrate!AG199)</f>
        <v>0</v>
      </c>
      <c r="AH199" s="124">
        <f>CN_Summary_fuelprice!AH199*(1-CN_Summary_taxrate!AH199)</f>
        <v>0</v>
      </c>
      <c r="AI199" s="124">
        <f>CN_Summary_fuelprice!AI199*(1-CN_Summary_taxrate!AI199)</f>
        <v>0</v>
      </c>
      <c r="AJ199" s="124">
        <f>CN_Summary_fuelprice!AJ199*(1-CN_Summary_taxrate!AJ199)</f>
        <v>0</v>
      </c>
      <c r="AK199" s="124">
        <f>CN_Summary_fuelprice!AK199*(1-CN_Summary_taxrate!AK199)</f>
        <v>0</v>
      </c>
      <c r="AL199" s="124">
        <f>CN_Summary_fuelprice!AL199*(1-CN_Summary_taxrate!AL199)</f>
        <v>0</v>
      </c>
      <c r="AM199" s="124">
        <f>CN_Summary_fuelprice!AM199*(1-CN_Summary_taxrate!AM199)</f>
        <v>0</v>
      </c>
      <c r="AN199" s="124">
        <f>CN_Summary_fuelprice!AN199*(1-CN_Summary_taxrate!AN199)</f>
        <v>0</v>
      </c>
      <c r="AO199" s="124">
        <f>CN_Summary_fuelprice!AO199*(1-CN_Summary_taxrate!AO199)</f>
        <v>0</v>
      </c>
      <c r="AP199" s="124">
        <f>CN_Summary_fuelprice!AP199*(1-CN_Summary_taxrate!AP199)</f>
        <v>0</v>
      </c>
      <c r="AQ199" s="124">
        <f>CN_Summary_fuelprice!AQ199*(1-CN_Summary_taxrate!AQ199)</f>
        <v>0</v>
      </c>
      <c r="AR199" s="124">
        <f>CN_Summary_fuelprice!AR199*(1-CN_Summary_taxrate!AR199)</f>
        <v>0</v>
      </c>
      <c r="AS199" s="124">
        <f>CN_Summary_fuelprice!AS199*(1-CN_Summary_taxrate!AS199)</f>
        <v>0</v>
      </c>
      <c r="AT199" s="124">
        <f>CN_Summary_fuelprice!AT199*(1-CN_Summary_taxrate!AT199)</f>
        <v>0</v>
      </c>
      <c r="AU199" s="124">
        <f>CN_Summary_fuelprice!AU199*(1-CN_Summary_taxrate!AU199)</f>
        <v>0</v>
      </c>
    </row>
    <row r="200" spans="1:47" ht="18.75" customHeight="1">
      <c r="A200" s="101" t="s">
        <v>3674</v>
      </c>
      <c r="B200" s="124">
        <f>CN_Summary_fuelprice!B200*(1-CN_Summary_taxrate!B200)</f>
        <v>0</v>
      </c>
      <c r="C200" s="124">
        <f>CN_Summary_fuelprice!C200*(1-CN_Summary_taxrate!C200)</f>
        <v>0</v>
      </c>
      <c r="D200" s="124">
        <f>CN_Summary_fuelprice!D200*(1-CN_Summary_taxrate!D200)</f>
        <v>0</v>
      </c>
      <c r="E200" s="124">
        <f>CN_Summary_fuelprice!E200*(1-CN_Summary_taxrate!E200)</f>
        <v>0</v>
      </c>
      <c r="F200" s="124">
        <f>CN_Summary_fuelprice!F200*(1-CN_Summary_taxrate!F200)</f>
        <v>0</v>
      </c>
      <c r="G200" s="124">
        <f>CN_Summary_fuelprice!G200*(1-CN_Summary_taxrate!G200)</f>
        <v>0</v>
      </c>
      <c r="H200" s="124">
        <f>CN_Summary_fuelprice!H200*(1-CN_Summary_taxrate!H200)</f>
        <v>0</v>
      </c>
      <c r="I200" s="124">
        <f>CN_Summary_fuelprice!I200*(1-CN_Summary_taxrate!I200)</f>
        <v>0</v>
      </c>
      <c r="J200" s="124">
        <f>CN_Summary_fuelprice!J200*(1-CN_Summary_taxrate!J200)</f>
        <v>0</v>
      </c>
      <c r="K200" s="124">
        <f>CN_Summary_fuelprice!K200*(1-CN_Summary_taxrate!K200)</f>
        <v>0</v>
      </c>
      <c r="L200" s="124">
        <f>CN_Summary_fuelprice!L200*(1-CN_Summary_taxrate!L200)</f>
        <v>0</v>
      </c>
      <c r="M200" s="124">
        <f>CN_Summary_fuelprice!M200*(1-CN_Summary_taxrate!M200)</f>
        <v>0</v>
      </c>
      <c r="N200" s="124">
        <f>CN_Summary_fuelprice!N200*(1-CN_Summary_taxrate!N200)</f>
        <v>0</v>
      </c>
      <c r="O200" s="124">
        <f>CN_Summary_fuelprice!O200*(1-CN_Summary_taxrate!O200)</f>
        <v>0</v>
      </c>
      <c r="P200" s="124">
        <f>CN_Summary_fuelprice!P200*(1-CN_Summary_taxrate!P200)</f>
        <v>0</v>
      </c>
      <c r="Q200" s="124">
        <f>CN_Summary_fuelprice!Q200*(1-CN_Summary_taxrate!Q200)</f>
        <v>0</v>
      </c>
      <c r="R200" s="124">
        <f>CN_Summary_fuelprice!R200*(1-CN_Summary_taxrate!R200)</f>
        <v>0</v>
      </c>
      <c r="S200" s="124">
        <f>CN_Summary_fuelprice!S200*(1-CN_Summary_taxrate!S200)</f>
        <v>0</v>
      </c>
      <c r="T200" s="124">
        <f>CN_Summary_fuelprice!T200*(1-CN_Summary_taxrate!T200)</f>
        <v>0</v>
      </c>
      <c r="U200" s="124">
        <f>CN_Summary_fuelprice!U200*(1-CN_Summary_taxrate!U200)</f>
        <v>0</v>
      </c>
      <c r="V200" s="124">
        <f>CN_Summary_fuelprice!V200*(1-CN_Summary_taxrate!V200)</f>
        <v>0</v>
      </c>
      <c r="W200" s="124">
        <f>CN_Summary_fuelprice!W200*(1-CN_Summary_taxrate!W200)</f>
        <v>0</v>
      </c>
      <c r="X200" s="124">
        <f>CN_Summary_fuelprice!X200*(1-CN_Summary_taxrate!X200)</f>
        <v>0</v>
      </c>
      <c r="Y200" s="124">
        <f>CN_Summary_fuelprice!Y200*(1-CN_Summary_taxrate!Y200)</f>
        <v>0</v>
      </c>
      <c r="Z200" s="124">
        <f>CN_Summary_fuelprice!Z200*(1-CN_Summary_taxrate!Z200)</f>
        <v>0</v>
      </c>
      <c r="AA200" s="124">
        <f>CN_Summary_fuelprice!AA200*(1-CN_Summary_taxrate!AA200)</f>
        <v>0</v>
      </c>
      <c r="AB200" s="124">
        <f>CN_Summary_fuelprice!AB200*(1-CN_Summary_taxrate!AB200)</f>
        <v>0</v>
      </c>
      <c r="AC200" s="124">
        <f>CN_Summary_fuelprice!AC200*(1-CN_Summary_taxrate!AC200)</f>
        <v>0</v>
      </c>
      <c r="AD200" s="124">
        <f>CN_Summary_fuelprice!AD200*(1-CN_Summary_taxrate!AD200)</f>
        <v>0</v>
      </c>
      <c r="AE200" s="124">
        <f>CN_Summary_fuelprice!AE200*(1-CN_Summary_taxrate!AE200)</f>
        <v>0</v>
      </c>
      <c r="AF200" s="124">
        <f>CN_Summary_fuelprice!AF200*(1-CN_Summary_taxrate!AF200)</f>
        <v>0</v>
      </c>
      <c r="AG200" s="124">
        <f>CN_Summary_fuelprice!AG200*(1-CN_Summary_taxrate!AG200)</f>
        <v>0</v>
      </c>
      <c r="AH200" s="124">
        <f>CN_Summary_fuelprice!AH200*(1-CN_Summary_taxrate!AH200)</f>
        <v>0</v>
      </c>
      <c r="AI200" s="124">
        <f>CN_Summary_fuelprice!AI200*(1-CN_Summary_taxrate!AI200)</f>
        <v>0</v>
      </c>
      <c r="AJ200" s="124">
        <f>CN_Summary_fuelprice!AJ200*(1-CN_Summary_taxrate!AJ200)</f>
        <v>0</v>
      </c>
      <c r="AK200" s="124">
        <f>CN_Summary_fuelprice!AK200*(1-CN_Summary_taxrate!AK200)</f>
        <v>0</v>
      </c>
      <c r="AL200" s="124">
        <f>CN_Summary_fuelprice!AL200*(1-CN_Summary_taxrate!AL200)</f>
        <v>0</v>
      </c>
      <c r="AM200" s="124">
        <f>CN_Summary_fuelprice!AM200*(1-CN_Summary_taxrate!AM200)</f>
        <v>0</v>
      </c>
      <c r="AN200" s="124">
        <f>CN_Summary_fuelprice!AN200*(1-CN_Summary_taxrate!AN200)</f>
        <v>0</v>
      </c>
      <c r="AO200" s="124">
        <f>CN_Summary_fuelprice!AO200*(1-CN_Summary_taxrate!AO200)</f>
        <v>0</v>
      </c>
      <c r="AP200" s="124">
        <f>CN_Summary_fuelprice!AP200*(1-CN_Summary_taxrate!AP200)</f>
        <v>0</v>
      </c>
      <c r="AQ200" s="124">
        <f>CN_Summary_fuelprice!AQ200*(1-CN_Summary_taxrate!AQ200)</f>
        <v>0</v>
      </c>
      <c r="AR200" s="124">
        <f>CN_Summary_fuelprice!AR200*(1-CN_Summary_taxrate!AR200)</f>
        <v>0</v>
      </c>
      <c r="AS200" s="124">
        <f>CN_Summary_fuelprice!AS200*(1-CN_Summary_taxrate!AS200)</f>
        <v>0</v>
      </c>
      <c r="AT200" s="124">
        <f>CN_Summary_fuelprice!AT200*(1-CN_Summary_taxrate!AT200)</f>
        <v>0</v>
      </c>
      <c r="AU200" s="124">
        <f>CN_Summary_fuelprice!AU200*(1-CN_Summary_taxrate!AU200)</f>
        <v>0</v>
      </c>
    </row>
    <row r="201" spans="1:47" ht="18.75" customHeight="1">
      <c r="A201" s="101" t="s">
        <v>3675</v>
      </c>
      <c r="B201" s="124">
        <f>CN_Summary_fuelprice!B201*(1-CN_Summary_taxrate!B201)</f>
        <v>0</v>
      </c>
      <c r="C201" s="124">
        <f>CN_Summary_fuelprice!C201*(1-CN_Summary_taxrate!C201)</f>
        <v>0</v>
      </c>
      <c r="D201" s="124">
        <f>CN_Summary_fuelprice!D201*(1-CN_Summary_taxrate!D201)</f>
        <v>0</v>
      </c>
      <c r="E201" s="124">
        <f>CN_Summary_fuelprice!E201*(1-CN_Summary_taxrate!E201)</f>
        <v>0</v>
      </c>
      <c r="F201" s="124">
        <f>CN_Summary_fuelprice!F201*(1-CN_Summary_taxrate!F201)</f>
        <v>0</v>
      </c>
      <c r="G201" s="124">
        <f>CN_Summary_fuelprice!G201*(1-CN_Summary_taxrate!G201)</f>
        <v>0</v>
      </c>
      <c r="H201" s="124">
        <f>CN_Summary_fuelprice!H201*(1-CN_Summary_taxrate!H201)</f>
        <v>0</v>
      </c>
      <c r="I201" s="124">
        <f>CN_Summary_fuelprice!I201*(1-CN_Summary_taxrate!I201)</f>
        <v>0</v>
      </c>
      <c r="J201" s="124">
        <f>CN_Summary_fuelprice!J201*(1-CN_Summary_taxrate!J201)</f>
        <v>0</v>
      </c>
      <c r="K201" s="124">
        <f>CN_Summary_fuelprice!K201*(1-CN_Summary_taxrate!K201)</f>
        <v>0</v>
      </c>
      <c r="L201" s="124">
        <f>CN_Summary_fuelprice!L201*(1-CN_Summary_taxrate!L201)</f>
        <v>0</v>
      </c>
      <c r="M201" s="124">
        <f>CN_Summary_fuelprice!M201*(1-CN_Summary_taxrate!M201)</f>
        <v>0</v>
      </c>
      <c r="N201" s="124">
        <f>CN_Summary_fuelprice!N201*(1-CN_Summary_taxrate!N201)</f>
        <v>0</v>
      </c>
      <c r="O201" s="124">
        <f>CN_Summary_fuelprice!O201*(1-CN_Summary_taxrate!O201)</f>
        <v>0</v>
      </c>
      <c r="P201" s="124">
        <f>CN_Summary_fuelprice!P201*(1-CN_Summary_taxrate!P201)</f>
        <v>0</v>
      </c>
      <c r="Q201" s="124">
        <f>CN_Summary_fuelprice!Q201*(1-CN_Summary_taxrate!Q201)</f>
        <v>0</v>
      </c>
      <c r="R201" s="124">
        <f>CN_Summary_fuelprice!R201*(1-CN_Summary_taxrate!R201)</f>
        <v>0</v>
      </c>
      <c r="S201" s="124">
        <f>CN_Summary_fuelprice!S201*(1-CN_Summary_taxrate!S201)</f>
        <v>0</v>
      </c>
      <c r="T201" s="124">
        <f>CN_Summary_fuelprice!T201*(1-CN_Summary_taxrate!T201)</f>
        <v>0</v>
      </c>
      <c r="U201" s="124">
        <f>CN_Summary_fuelprice!U201*(1-CN_Summary_taxrate!U201)</f>
        <v>0</v>
      </c>
      <c r="V201" s="124">
        <f>CN_Summary_fuelprice!V201*(1-CN_Summary_taxrate!V201)</f>
        <v>0</v>
      </c>
      <c r="W201" s="124">
        <f>CN_Summary_fuelprice!W201*(1-CN_Summary_taxrate!W201)</f>
        <v>0</v>
      </c>
      <c r="X201" s="124">
        <f>CN_Summary_fuelprice!X201*(1-CN_Summary_taxrate!X201)</f>
        <v>0</v>
      </c>
      <c r="Y201" s="124">
        <f>CN_Summary_fuelprice!Y201*(1-CN_Summary_taxrate!Y201)</f>
        <v>0</v>
      </c>
      <c r="Z201" s="124">
        <f>CN_Summary_fuelprice!Z201*(1-CN_Summary_taxrate!Z201)</f>
        <v>0</v>
      </c>
      <c r="AA201" s="124">
        <f>CN_Summary_fuelprice!AA201*(1-CN_Summary_taxrate!AA201)</f>
        <v>0</v>
      </c>
      <c r="AB201" s="124">
        <f>CN_Summary_fuelprice!AB201*(1-CN_Summary_taxrate!AB201)</f>
        <v>0</v>
      </c>
      <c r="AC201" s="124">
        <f>CN_Summary_fuelprice!AC201*(1-CN_Summary_taxrate!AC201)</f>
        <v>0</v>
      </c>
      <c r="AD201" s="124">
        <f>CN_Summary_fuelprice!AD201*(1-CN_Summary_taxrate!AD201)</f>
        <v>0</v>
      </c>
      <c r="AE201" s="124">
        <f>CN_Summary_fuelprice!AE201*(1-CN_Summary_taxrate!AE201)</f>
        <v>0</v>
      </c>
      <c r="AF201" s="124">
        <f>CN_Summary_fuelprice!AF201*(1-CN_Summary_taxrate!AF201)</f>
        <v>0</v>
      </c>
      <c r="AG201" s="124">
        <f>CN_Summary_fuelprice!AG201*(1-CN_Summary_taxrate!AG201)</f>
        <v>0</v>
      </c>
      <c r="AH201" s="124">
        <f>CN_Summary_fuelprice!AH201*(1-CN_Summary_taxrate!AH201)</f>
        <v>0</v>
      </c>
      <c r="AI201" s="124">
        <f>CN_Summary_fuelprice!AI201*(1-CN_Summary_taxrate!AI201)</f>
        <v>0</v>
      </c>
      <c r="AJ201" s="124">
        <f>CN_Summary_fuelprice!AJ201*(1-CN_Summary_taxrate!AJ201)</f>
        <v>0</v>
      </c>
      <c r="AK201" s="124">
        <f>CN_Summary_fuelprice!AK201*(1-CN_Summary_taxrate!AK201)</f>
        <v>0</v>
      </c>
      <c r="AL201" s="124">
        <f>CN_Summary_fuelprice!AL201*(1-CN_Summary_taxrate!AL201)</f>
        <v>0</v>
      </c>
      <c r="AM201" s="124">
        <f>CN_Summary_fuelprice!AM201*(1-CN_Summary_taxrate!AM201)</f>
        <v>0</v>
      </c>
      <c r="AN201" s="124">
        <f>CN_Summary_fuelprice!AN201*(1-CN_Summary_taxrate!AN201)</f>
        <v>0</v>
      </c>
      <c r="AO201" s="124">
        <f>CN_Summary_fuelprice!AO201*(1-CN_Summary_taxrate!AO201)</f>
        <v>0</v>
      </c>
      <c r="AP201" s="124">
        <f>CN_Summary_fuelprice!AP201*(1-CN_Summary_taxrate!AP201)</f>
        <v>0</v>
      </c>
      <c r="AQ201" s="124">
        <f>CN_Summary_fuelprice!AQ201*(1-CN_Summary_taxrate!AQ201)</f>
        <v>0</v>
      </c>
      <c r="AR201" s="124">
        <f>CN_Summary_fuelprice!AR201*(1-CN_Summary_taxrate!AR201)</f>
        <v>0</v>
      </c>
      <c r="AS201" s="124">
        <f>CN_Summary_fuelprice!AS201*(1-CN_Summary_taxrate!AS201)</f>
        <v>0</v>
      </c>
      <c r="AT201" s="124">
        <f>CN_Summary_fuelprice!AT201*(1-CN_Summary_taxrate!AT201)</f>
        <v>0</v>
      </c>
      <c r="AU201" s="124">
        <f>CN_Summary_fuelprice!AU201*(1-CN_Summary_taxrate!AU201)</f>
        <v>0</v>
      </c>
    </row>
    <row r="202" spans="1:47" s="103" customFormat="1" ht="18.75" customHeight="1">
      <c r="A202" s="102" t="s">
        <v>3820</v>
      </c>
      <c r="B202" s="102"/>
      <c r="C202" s="102"/>
      <c r="D202" s="102"/>
      <c r="E202" s="102"/>
      <c r="F202" s="102"/>
      <c r="I202" s="102"/>
      <c r="L202" s="102"/>
      <c r="O202" s="102"/>
      <c r="R202" s="102"/>
      <c r="U202" s="102"/>
      <c r="X202" s="102"/>
      <c r="AA202" s="102"/>
      <c r="AD202" s="102"/>
      <c r="AG202" s="102"/>
      <c r="AJ202" s="102"/>
      <c r="AM202" s="102"/>
      <c r="AP202" s="102"/>
      <c r="AS202" s="102"/>
    </row>
    <row r="203" spans="1:47" ht="18.75" customHeight="1">
      <c r="A203" s="105" t="s">
        <v>3697</v>
      </c>
      <c r="B203" s="101">
        <v>2015</v>
      </c>
      <c r="C203" s="101">
        <v>2016</v>
      </c>
      <c r="D203" s="101">
        <v>2017</v>
      </c>
      <c r="E203" s="101">
        <v>2018</v>
      </c>
      <c r="F203" s="101">
        <v>2019</v>
      </c>
      <c r="G203" s="101">
        <v>2020</v>
      </c>
      <c r="H203" s="101">
        <v>2021</v>
      </c>
      <c r="I203" s="101">
        <v>2022</v>
      </c>
      <c r="J203" s="101">
        <v>2023</v>
      </c>
      <c r="K203" s="101">
        <v>2024</v>
      </c>
      <c r="L203" s="101">
        <v>2025</v>
      </c>
      <c r="M203" s="101">
        <v>2026</v>
      </c>
      <c r="N203" s="101">
        <v>2027</v>
      </c>
      <c r="O203" s="101">
        <v>2028</v>
      </c>
      <c r="P203" s="101">
        <v>2029</v>
      </c>
      <c r="Q203" s="101">
        <v>2030</v>
      </c>
      <c r="R203" s="101">
        <v>2031</v>
      </c>
      <c r="S203" s="101">
        <v>2032</v>
      </c>
      <c r="T203" s="101">
        <v>2033</v>
      </c>
      <c r="U203" s="101">
        <v>2034</v>
      </c>
      <c r="V203" s="101">
        <v>2035</v>
      </c>
      <c r="W203" s="101">
        <v>2036</v>
      </c>
      <c r="X203" s="101">
        <v>2037</v>
      </c>
      <c r="Y203" s="101">
        <v>2038</v>
      </c>
      <c r="Z203" s="101">
        <v>2039</v>
      </c>
      <c r="AA203" s="101">
        <v>2040</v>
      </c>
      <c r="AB203" s="101">
        <v>2041</v>
      </c>
      <c r="AC203" s="101">
        <v>2042</v>
      </c>
      <c r="AD203" s="101">
        <v>2043</v>
      </c>
      <c r="AE203" s="101">
        <v>2044</v>
      </c>
      <c r="AF203" s="101">
        <v>2045</v>
      </c>
      <c r="AG203" s="101">
        <v>2046</v>
      </c>
      <c r="AH203" s="101">
        <v>2047</v>
      </c>
      <c r="AI203" s="101">
        <v>2048</v>
      </c>
      <c r="AJ203" s="101">
        <v>2049</v>
      </c>
      <c r="AK203" s="101">
        <v>2050</v>
      </c>
      <c r="AL203" s="101">
        <v>2051</v>
      </c>
      <c r="AM203" s="101">
        <v>2052</v>
      </c>
      <c r="AN203" s="101">
        <v>2053</v>
      </c>
      <c r="AO203" s="101">
        <v>2054</v>
      </c>
      <c r="AP203" s="101">
        <v>2055</v>
      </c>
      <c r="AQ203" s="101">
        <v>2056</v>
      </c>
      <c r="AR203" s="101">
        <v>2057</v>
      </c>
      <c r="AS203" s="101">
        <v>2058</v>
      </c>
      <c r="AT203" s="101">
        <v>2059</v>
      </c>
      <c r="AU203" s="101">
        <v>2060</v>
      </c>
    </row>
    <row r="204" spans="1:47" ht="18.75" customHeight="1">
      <c r="A204" s="101" t="s">
        <v>3668</v>
      </c>
      <c r="B204" s="124">
        <f>CN_Summary_fuelprice!B204*(1-CN_Summary_taxrate!B204)</f>
        <v>0</v>
      </c>
      <c r="C204" s="124">
        <f>CN_Summary_fuelprice!C204*(1-CN_Summary_taxrate!C204)</f>
        <v>0</v>
      </c>
      <c r="D204" s="124">
        <f>CN_Summary_fuelprice!D204*(1-CN_Summary_taxrate!D204)</f>
        <v>0</v>
      </c>
      <c r="E204" s="124">
        <f>CN_Summary_fuelprice!E204*(1-CN_Summary_taxrate!E204)</f>
        <v>0</v>
      </c>
      <c r="F204" s="124">
        <f>CN_Summary_fuelprice!F204*(1-CN_Summary_taxrate!F204)</f>
        <v>0</v>
      </c>
      <c r="G204" s="124">
        <f>CN_Summary_fuelprice!G204*(1-CN_Summary_taxrate!G204)</f>
        <v>0</v>
      </c>
      <c r="H204" s="124">
        <f>CN_Summary_fuelprice!H204*(1-CN_Summary_taxrate!H204)</f>
        <v>0</v>
      </c>
      <c r="I204" s="124">
        <f>CN_Summary_fuelprice!I204*(1-CN_Summary_taxrate!I204)</f>
        <v>0</v>
      </c>
      <c r="J204" s="124">
        <f>CN_Summary_fuelprice!J204*(1-CN_Summary_taxrate!J204)</f>
        <v>0</v>
      </c>
      <c r="K204" s="124">
        <f>CN_Summary_fuelprice!K204*(1-CN_Summary_taxrate!K204)</f>
        <v>0</v>
      </c>
      <c r="L204" s="124">
        <f>CN_Summary_fuelprice!L204*(1-CN_Summary_taxrate!L204)</f>
        <v>0</v>
      </c>
      <c r="M204" s="124">
        <f>CN_Summary_fuelprice!M204*(1-CN_Summary_taxrate!M204)</f>
        <v>0</v>
      </c>
      <c r="N204" s="124">
        <f>CN_Summary_fuelprice!N204*(1-CN_Summary_taxrate!N204)</f>
        <v>0</v>
      </c>
      <c r="O204" s="124">
        <f>CN_Summary_fuelprice!O204*(1-CN_Summary_taxrate!O204)</f>
        <v>0</v>
      </c>
      <c r="P204" s="124">
        <f>CN_Summary_fuelprice!P204*(1-CN_Summary_taxrate!P204)</f>
        <v>0</v>
      </c>
      <c r="Q204" s="124">
        <f>CN_Summary_fuelprice!Q204*(1-CN_Summary_taxrate!Q204)</f>
        <v>0</v>
      </c>
      <c r="R204" s="124">
        <f>CN_Summary_fuelprice!R204*(1-CN_Summary_taxrate!R204)</f>
        <v>0</v>
      </c>
      <c r="S204" s="124">
        <f>CN_Summary_fuelprice!S204*(1-CN_Summary_taxrate!S204)</f>
        <v>0</v>
      </c>
      <c r="T204" s="124">
        <f>CN_Summary_fuelprice!T204*(1-CN_Summary_taxrate!T204)</f>
        <v>0</v>
      </c>
      <c r="U204" s="124">
        <f>CN_Summary_fuelprice!U204*(1-CN_Summary_taxrate!U204)</f>
        <v>0</v>
      </c>
      <c r="V204" s="124">
        <f>CN_Summary_fuelprice!V204*(1-CN_Summary_taxrate!V204)</f>
        <v>0</v>
      </c>
      <c r="W204" s="124">
        <f>CN_Summary_fuelprice!W204*(1-CN_Summary_taxrate!W204)</f>
        <v>0</v>
      </c>
      <c r="X204" s="124">
        <f>CN_Summary_fuelprice!X204*(1-CN_Summary_taxrate!X204)</f>
        <v>0</v>
      </c>
      <c r="Y204" s="124">
        <f>CN_Summary_fuelprice!Y204*(1-CN_Summary_taxrate!Y204)</f>
        <v>0</v>
      </c>
      <c r="Z204" s="124">
        <f>CN_Summary_fuelprice!Z204*(1-CN_Summary_taxrate!Z204)</f>
        <v>0</v>
      </c>
      <c r="AA204" s="124">
        <f>CN_Summary_fuelprice!AA204*(1-CN_Summary_taxrate!AA204)</f>
        <v>0</v>
      </c>
      <c r="AB204" s="124">
        <f>CN_Summary_fuelprice!AB204*(1-CN_Summary_taxrate!AB204)</f>
        <v>0</v>
      </c>
      <c r="AC204" s="124">
        <f>CN_Summary_fuelprice!AC204*(1-CN_Summary_taxrate!AC204)</f>
        <v>0</v>
      </c>
      <c r="AD204" s="124">
        <f>CN_Summary_fuelprice!AD204*(1-CN_Summary_taxrate!AD204)</f>
        <v>0</v>
      </c>
      <c r="AE204" s="124">
        <f>CN_Summary_fuelprice!AE204*(1-CN_Summary_taxrate!AE204)</f>
        <v>0</v>
      </c>
      <c r="AF204" s="124">
        <f>CN_Summary_fuelprice!AF204*(1-CN_Summary_taxrate!AF204)</f>
        <v>0</v>
      </c>
      <c r="AG204" s="124">
        <f>CN_Summary_fuelprice!AG204*(1-CN_Summary_taxrate!AG204)</f>
        <v>0</v>
      </c>
      <c r="AH204" s="124">
        <f>CN_Summary_fuelprice!AH204*(1-CN_Summary_taxrate!AH204)</f>
        <v>0</v>
      </c>
      <c r="AI204" s="124">
        <f>CN_Summary_fuelprice!AI204*(1-CN_Summary_taxrate!AI204)</f>
        <v>0</v>
      </c>
      <c r="AJ204" s="124">
        <f>CN_Summary_fuelprice!AJ204*(1-CN_Summary_taxrate!AJ204)</f>
        <v>0</v>
      </c>
      <c r="AK204" s="124">
        <f>CN_Summary_fuelprice!AK204*(1-CN_Summary_taxrate!AK204)</f>
        <v>0</v>
      </c>
      <c r="AL204" s="124">
        <f>CN_Summary_fuelprice!AL204*(1-CN_Summary_taxrate!AL204)</f>
        <v>0</v>
      </c>
      <c r="AM204" s="124">
        <f>CN_Summary_fuelprice!AM204*(1-CN_Summary_taxrate!AM204)</f>
        <v>0</v>
      </c>
      <c r="AN204" s="124">
        <f>CN_Summary_fuelprice!AN204*(1-CN_Summary_taxrate!AN204)</f>
        <v>0</v>
      </c>
      <c r="AO204" s="124">
        <f>CN_Summary_fuelprice!AO204*(1-CN_Summary_taxrate!AO204)</f>
        <v>0</v>
      </c>
      <c r="AP204" s="124">
        <f>CN_Summary_fuelprice!AP204*(1-CN_Summary_taxrate!AP204)</f>
        <v>0</v>
      </c>
      <c r="AQ204" s="124">
        <f>CN_Summary_fuelprice!AQ204*(1-CN_Summary_taxrate!AQ204)</f>
        <v>0</v>
      </c>
      <c r="AR204" s="124">
        <f>CN_Summary_fuelprice!AR204*(1-CN_Summary_taxrate!AR204)</f>
        <v>0</v>
      </c>
      <c r="AS204" s="124">
        <f>CN_Summary_fuelprice!AS204*(1-CN_Summary_taxrate!AS204)</f>
        <v>0</v>
      </c>
      <c r="AT204" s="124">
        <f>CN_Summary_fuelprice!AT204*(1-CN_Summary_taxrate!AT204)</f>
        <v>0</v>
      </c>
      <c r="AU204" s="124">
        <f>CN_Summary_fuelprice!AU204*(1-CN_Summary_taxrate!AU204)</f>
        <v>0</v>
      </c>
    </row>
    <row r="205" spans="1:47" ht="18.75" customHeight="1">
      <c r="A205" s="101" t="s">
        <v>3669</v>
      </c>
      <c r="B205" s="124">
        <f>CN_Summary_fuelprice!B205*(1-CN_Summary_taxrate!B205)</f>
        <v>0</v>
      </c>
      <c r="C205" s="124">
        <f>CN_Summary_fuelprice!C205*(1-CN_Summary_taxrate!C205)</f>
        <v>0</v>
      </c>
      <c r="D205" s="124">
        <f>CN_Summary_fuelprice!D205*(1-CN_Summary_taxrate!D205)</f>
        <v>0</v>
      </c>
      <c r="E205" s="124">
        <f>CN_Summary_fuelprice!E205*(1-CN_Summary_taxrate!E205)</f>
        <v>0</v>
      </c>
      <c r="F205" s="124">
        <f>CN_Summary_fuelprice!F205*(1-CN_Summary_taxrate!F205)</f>
        <v>0</v>
      </c>
      <c r="G205" s="124">
        <f>CN_Summary_fuelprice!G205*(1-CN_Summary_taxrate!G205)</f>
        <v>0</v>
      </c>
      <c r="H205" s="124">
        <f>CN_Summary_fuelprice!H205*(1-CN_Summary_taxrate!H205)</f>
        <v>0</v>
      </c>
      <c r="I205" s="124">
        <f>CN_Summary_fuelprice!I205*(1-CN_Summary_taxrate!I205)</f>
        <v>0</v>
      </c>
      <c r="J205" s="124">
        <f>CN_Summary_fuelprice!J205*(1-CN_Summary_taxrate!J205)</f>
        <v>0</v>
      </c>
      <c r="K205" s="124">
        <f>CN_Summary_fuelprice!K205*(1-CN_Summary_taxrate!K205)</f>
        <v>0</v>
      </c>
      <c r="L205" s="124">
        <f>CN_Summary_fuelprice!L205*(1-CN_Summary_taxrate!L205)</f>
        <v>0</v>
      </c>
      <c r="M205" s="124">
        <f>CN_Summary_fuelprice!M205*(1-CN_Summary_taxrate!M205)</f>
        <v>0</v>
      </c>
      <c r="N205" s="124">
        <f>CN_Summary_fuelprice!N205*(1-CN_Summary_taxrate!N205)</f>
        <v>0</v>
      </c>
      <c r="O205" s="124">
        <f>CN_Summary_fuelprice!O205*(1-CN_Summary_taxrate!O205)</f>
        <v>0</v>
      </c>
      <c r="P205" s="124">
        <f>CN_Summary_fuelprice!P205*(1-CN_Summary_taxrate!P205)</f>
        <v>0</v>
      </c>
      <c r="Q205" s="124">
        <f>CN_Summary_fuelprice!Q205*(1-CN_Summary_taxrate!Q205)</f>
        <v>0</v>
      </c>
      <c r="R205" s="124">
        <f>CN_Summary_fuelprice!R205*(1-CN_Summary_taxrate!R205)</f>
        <v>0</v>
      </c>
      <c r="S205" s="124">
        <f>CN_Summary_fuelprice!S205*(1-CN_Summary_taxrate!S205)</f>
        <v>0</v>
      </c>
      <c r="T205" s="124">
        <f>CN_Summary_fuelprice!T205*(1-CN_Summary_taxrate!T205)</f>
        <v>0</v>
      </c>
      <c r="U205" s="124">
        <f>CN_Summary_fuelprice!U205*(1-CN_Summary_taxrate!U205)</f>
        <v>0</v>
      </c>
      <c r="V205" s="124">
        <f>CN_Summary_fuelprice!V205*(1-CN_Summary_taxrate!V205)</f>
        <v>0</v>
      </c>
      <c r="W205" s="124">
        <f>CN_Summary_fuelprice!W205*(1-CN_Summary_taxrate!W205)</f>
        <v>0</v>
      </c>
      <c r="X205" s="124">
        <f>CN_Summary_fuelprice!X205*(1-CN_Summary_taxrate!X205)</f>
        <v>0</v>
      </c>
      <c r="Y205" s="124">
        <f>CN_Summary_fuelprice!Y205*(1-CN_Summary_taxrate!Y205)</f>
        <v>0</v>
      </c>
      <c r="Z205" s="124">
        <f>CN_Summary_fuelprice!Z205*(1-CN_Summary_taxrate!Z205)</f>
        <v>0</v>
      </c>
      <c r="AA205" s="124">
        <f>CN_Summary_fuelprice!AA205*(1-CN_Summary_taxrate!AA205)</f>
        <v>0</v>
      </c>
      <c r="AB205" s="124">
        <f>CN_Summary_fuelprice!AB205*(1-CN_Summary_taxrate!AB205)</f>
        <v>0</v>
      </c>
      <c r="AC205" s="124">
        <f>CN_Summary_fuelprice!AC205*(1-CN_Summary_taxrate!AC205)</f>
        <v>0</v>
      </c>
      <c r="AD205" s="124">
        <f>CN_Summary_fuelprice!AD205*(1-CN_Summary_taxrate!AD205)</f>
        <v>0</v>
      </c>
      <c r="AE205" s="124">
        <f>CN_Summary_fuelprice!AE205*(1-CN_Summary_taxrate!AE205)</f>
        <v>0</v>
      </c>
      <c r="AF205" s="124">
        <f>CN_Summary_fuelprice!AF205*(1-CN_Summary_taxrate!AF205)</f>
        <v>0</v>
      </c>
      <c r="AG205" s="124">
        <f>CN_Summary_fuelprice!AG205*(1-CN_Summary_taxrate!AG205)</f>
        <v>0</v>
      </c>
      <c r="AH205" s="124">
        <f>CN_Summary_fuelprice!AH205*(1-CN_Summary_taxrate!AH205)</f>
        <v>0</v>
      </c>
      <c r="AI205" s="124">
        <f>CN_Summary_fuelprice!AI205*(1-CN_Summary_taxrate!AI205)</f>
        <v>0</v>
      </c>
      <c r="AJ205" s="124">
        <f>CN_Summary_fuelprice!AJ205*(1-CN_Summary_taxrate!AJ205)</f>
        <v>0</v>
      </c>
      <c r="AK205" s="124">
        <f>CN_Summary_fuelprice!AK205*(1-CN_Summary_taxrate!AK205)</f>
        <v>0</v>
      </c>
      <c r="AL205" s="124">
        <f>CN_Summary_fuelprice!AL205*(1-CN_Summary_taxrate!AL205)</f>
        <v>0</v>
      </c>
      <c r="AM205" s="124">
        <f>CN_Summary_fuelprice!AM205*(1-CN_Summary_taxrate!AM205)</f>
        <v>0</v>
      </c>
      <c r="AN205" s="124">
        <f>CN_Summary_fuelprice!AN205*(1-CN_Summary_taxrate!AN205)</f>
        <v>0</v>
      </c>
      <c r="AO205" s="124">
        <f>CN_Summary_fuelprice!AO205*(1-CN_Summary_taxrate!AO205)</f>
        <v>0</v>
      </c>
      <c r="AP205" s="124">
        <f>CN_Summary_fuelprice!AP205*(1-CN_Summary_taxrate!AP205)</f>
        <v>0</v>
      </c>
      <c r="AQ205" s="124">
        <f>CN_Summary_fuelprice!AQ205*(1-CN_Summary_taxrate!AQ205)</f>
        <v>0</v>
      </c>
      <c r="AR205" s="124">
        <f>CN_Summary_fuelprice!AR205*(1-CN_Summary_taxrate!AR205)</f>
        <v>0</v>
      </c>
      <c r="AS205" s="124">
        <f>CN_Summary_fuelprice!AS205*(1-CN_Summary_taxrate!AS205)</f>
        <v>0</v>
      </c>
      <c r="AT205" s="124">
        <f>CN_Summary_fuelprice!AT205*(1-CN_Summary_taxrate!AT205)</f>
        <v>0</v>
      </c>
      <c r="AU205" s="124">
        <f>CN_Summary_fuelprice!AU205*(1-CN_Summary_taxrate!AU205)</f>
        <v>0</v>
      </c>
    </row>
    <row r="206" spans="1:47" ht="18.75" customHeight="1">
      <c r="A206" s="101" t="s">
        <v>3670</v>
      </c>
      <c r="B206" s="124">
        <f>CN_Summary_fuelprice!B206*(1-CN_Summary_taxrate!B206)</f>
        <v>0</v>
      </c>
      <c r="C206" s="124">
        <f>CN_Summary_fuelprice!C206*(1-CN_Summary_taxrate!C206)</f>
        <v>0</v>
      </c>
      <c r="D206" s="124">
        <f>CN_Summary_fuelprice!D206*(1-CN_Summary_taxrate!D206)</f>
        <v>0</v>
      </c>
      <c r="E206" s="124">
        <f>CN_Summary_fuelprice!E206*(1-CN_Summary_taxrate!E206)</f>
        <v>0</v>
      </c>
      <c r="F206" s="124">
        <f>CN_Summary_fuelprice!F206*(1-CN_Summary_taxrate!F206)</f>
        <v>0</v>
      </c>
      <c r="G206" s="124">
        <f>CN_Summary_fuelprice!G206*(1-CN_Summary_taxrate!G206)</f>
        <v>0</v>
      </c>
      <c r="H206" s="124">
        <f>CN_Summary_fuelprice!H206*(1-CN_Summary_taxrate!H206)</f>
        <v>0</v>
      </c>
      <c r="I206" s="124">
        <f>CN_Summary_fuelprice!I206*(1-CN_Summary_taxrate!I206)</f>
        <v>0</v>
      </c>
      <c r="J206" s="124">
        <f>CN_Summary_fuelprice!J206*(1-CN_Summary_taxrate!J206)</f>
        <v>0</v>
      </c>
      <c r="K206" s="124">
        <f>CN_Summary_fuelprice!K206*(1-CN_Summary_taxrate!K206)</f>
        <v>0</v>
      </c>
      <c r="L206" s="124">
        <f>CN_Summary_fuelprice!L206*(1-CN_Summary_taxrate!L206)</f>
        <v>0</v>
      </c>
      <c r="M206" s="124">
        <f>CN_Summary_fuelprice!M206*(1-CN_Summary_taxrate!M206)</f>
        <v>0</v>
      </c>
      <c r="N206" s="124">
        <f>CN_Summary_fuelprice!N206*(1-CN_Summary_taxrate!N206)</f>
        <v>0</v>
      </c>
      <c r="O206" s="124">
        <f>CN_Summary_fuelprice!O206*(1-CN_Summary_taxrate!O206)</f>
        <v>0</v>
      </c>
      <c r="P206" s="124">
        <f>CN_Summary_fuelprice!P206*(1-CN_Summary_taxrate!P206)</f>
        <v>0</v>
      </c>
      <c r="Q206" s="124">
        <f>CN_Summary_fuelprice!Q206*(1-CN_Summary_taxrate!Q206)</f>
        <v>0</v>
      </c>
      <c r="R206" s="124">
        <f>CN_Summary_fuelprice!R206*(1-CN_Summary_taxrate!R206)</f>
        <v>0</v>
      </c>
      <c r="S206" s="124">
        <f>CN_Summary_fuelprice!S206*(1-CN_Summary_taxrate!S206)</f>
        <v>0</v>
      </c>
      <c r="T206" s="124">
        <f>CN_Summary_fuelprice!T206*(1-CN_Summary_taxrate!T206)</f>
        <v>0</v>
      </c>
      <c r="U206" s="124">
        <f>CN_Summary_fuelprice!U206*(1-CN_Summary_taxrate!U206)</f>
        <v>0</v>
      </c>
      <c r="V206" s="124">
        <f>CN_Summary_fuelprice!V206*(1-CN_Summary_taxrate!V206)</f>
        <v>0</v>
      </c>
      <c r="W206" s="124">
        <f>CN_Summary_fuelprice!W206*(1-CN_Summary_taxrate!W206)</f>
        <v>0</v>
      </c>
      <c r="X206" s="124">
        <f>CN_Summary_fuelprice!X206*(1-CN_Summary_taxrate!X206)</f>
        <v>0</v>
      </c>
      <c r="Y206" s="124">
        <f>CN_Summary_fuelprice!Y206*(1-CN_Summary_taxrate!Y206)</f>
        <v>0</v>
      </c>
      <c r="Z206" s="124">
        <f>CN_Summary_fuelprice!Z206*(1-CN_Summary_taxrate!Z206)</f>
        <v>0</v>
      </c>
      <c r="AA206" s="124">
        <f>CN_Summary_fuelprice!AA206*(1-CN_Summary_taxrate!AA206)</f>
        <v>0</v>
      </c>
      <c r="AB206" s="124">
        <f>CN_Summary_fuelprice!AB206*(1-CN_Summary_taxrate!AB206)</f>
        <v>0</v>
      </c>
      <c r="AC206" s="124">
        <f>CN_Summary_fuelprice!AC206*(1-CN_Summary_taxrate!AC206)</f>
        <v>0</v>
      </c>
      <c r="AD206" s="124">
        <f>CN_Summary_fuelprice!AD206*(1-CN_Summary_taxrate!AD206)</f>
        <v>0</v>
      </c>
      <c r="AE206" s="124">
        <f>CN_Summary_fuelprice!AE206*(1-CN_Summary_taxrate!AE206)</f>
        <v>0</v>
      </c>
      <c r="AF206" s="124">
        <f>CN_Summary_fuelprice!AF206*(1-CN_Summary_taxrate!AF206)</f>
        <v>0</v>
      </c>
      <c r="AG206" s="124">
        <f>CN_Summary_fuelprice!AG206*(1-CN_Summary_taxrate!AG206)</f>
        <v>0</v>
      </c>
      <c r="AH206" s="124">
        <f>CN_Summary_fuelprice!AH206*(1-CN_Summary_taxrate!AH206)</f>
        <v>0</v>
      </c>
      <c r="AI206" s="124">
        <f>CN_Summary_fuelprice!AI206*(1-CN_Summary_taxrate!AI206)</f>
        <v>0</v>
      </c>
      <c r="AJ206" s="124">
        <f>CN_Summary_fuelprice!AJ206*(1-CN_Summary_taxrate!AJ206)</f>
        <v>0</v>
      </c>
      <c r="AK206" s="124">
        <f>CN_Summary_fuelprice!AK206*(1-CN_Summary_taxrate!AK206)</f>
        <v>0</v>
      </c>
      <c r="AL206" s="124">
        <f>CN_Summary_fuelprice!AL206*(1-CN_Summary_taxrate!AL206)</f>
        <v>0</v>
      </c>
      <c r="AM206" s="124">
        <f>CN_Summary_fuelprice!AM206*(1-CN_Summary_taxrate!AM206)</f>
        <v>0</v>
      </c>
      <c r="AN206" s="124">
        <f>CN_Summary_fuelprice!AN206*(1-CN_Summary_taxrate!AN206)</f>
        <v>0</v>
      </c>
      <c r="AO206" s="124">
        <f>CN_Summary_fuelprice!AO206*(1-CN_Summary_taxrate!AO206)</f>
        <v>0</v>
      </c>
      <c r="AP206" s="124">
        <f>CN_Summary_fuelprice!AP206*(1-CN_Summary_taxrate!AP206)</f>
        <v>0</v>
      </c>
      <c r="AQ206" s="124">
        <f>CN_Summary_fuelprice!AQ206*(1-CN_Summary_taxrate!AQ206)</f>
        <v>0</v>
      </c>
      <c r="AR206" s="124">
        <f>CN_Summary_fuelprice!AR206*(1-CN_Summary_taxrate!AR206)</f>
        <v>0</v>
      </c>
      <c r="AS206" s="124">
        <f>CN_Summary_fuelprice!AS206*(1-CN_Summary_taxrate!AS206)</f>
        <v>0</v>
      </c>
      <c r="AT206" s="124">
        <f>CN_Summary_fuelprice!AT206*(1-CN_Summary_taxrate!AT206)</f>
        <v>0</v>
      </c>
      <c r="AU206" s="124">
        <f>CN_Summary_fuelprice!AU206*(1-CN_Summary_taxrate!AU206)</f>
        <v>0</v>
      </c>
    </row>
    <row r="207" spans="1:47" ht="18.75" customHeight="1">
      <c r="A207" s="101" t="s">
        <v>3671</v>
      </c>
      <c r="B207" s="124">
        <f>CN_Summary_fuelprice!B207*(1-CN_Summary_taxrate!B207)</f>
        <v>0</v>
      </c>
      <c r="C207" s="124">
        <f>CN_Summary_fuelprice!C207*(1-CN_Summary_taxrate!C207)</f>
        <v>0</v>
      </c>
      <c r="D207" s="124">
        <f>CN_Summary_fuelprice!D207*(1-CN_Summary_taxrate!D207)</f>
        <v>0</v>
      </c>
      <c r="E207" s="124">
        <f>CN_Summary_fuelprice!E207*(1-CN_Summary_taxrate!E207)</f>
        <v>0</v>
      </c>
      <c r="F207" s="124">
        <f>CN_Summary_fuelprice!F207*(1-CN_Summary_taxrate!F207)</f>
        <v>0</v>
      </c>
      <c r="G207" s="124">
        <f>CN_Summary_fuelprice!G207*(1-CN_Summary_taxrate!G207)</f>
        <v>0</v>
      </c>
      <c r="H207" s="124">
        <f>CN_Summary_fuelprice!H207*(1-CN_Summary_taxrate!H207)</f>
        <v>0</v>
      </c>
      <c r="I207" s="124">
        <f>CN_Summary_fuelprice!I207*(1-CN_Summary_taxrate!I207)</f>
        <v>0</v>
      </c>
      <c r="J207" s="124">
        <f>CN_Summary_fuelprice!J207*(1-CN_Summary_taxrate!J207)</f>
        <v>0</v>
      </c>
      <c r="K207" s="124">
        <f>CN_Summary_fuelprice!K207*(1-CN_Summary_taxrate!K207)</f>
        <v>0</v>
      </c>
      <c r="L207" s="124">
        <f>CN_Summary_fuelprice!L207*(1-CN_Summary_taxrate!L207)</f>
        <v>0</v>
      </c>
      <c r="M207" s="124">
        <f>CN_Summary_fuelprice!M207*(1-CN_Summary_taxrate!M207)</f>
        <v>0</v>
      </c>
      <c r="N207" s="124">
        <f>CN_Summary_fuelprice!N207*(1-CN_Summary_taxrate!N207)</f>
        <v>0</v>
      </c>
      <c r="O207" s="124">
        <f>CN_Summary_fuelprice!O207*(1-CN_Summary_taxrate!O207)</f>
        <v>0</v>
      </c>
      <c r="P207" s="124">
        <f>CN_Summary_fuelprice!P207*(1-CN_Summary_taxrate!P207)</f>
        <v>0</v>
      </c>
      <c r="Q207" s="124">
        <f>CN_Summary_fuelprice!Q207*(1-CN_Summary_taxrate!Q207)</f>
        <v>0</v>
      </c>
      <c r="R207" s="124">
        <f>CN_Summary_fuelprice!R207*(1-CN_Summary_taxrate!R207)</f>
        <v>0</v>
      </c>
      <c r="S207" s="124">
        <f>CN_Summary_fuelprice!S207*(1-CN_Summary_taxrate!S207)</f>
        <v>0</v>
      </c>
      <c r="T207" s="124">
        <f>CN_Summary_fuelprice!T207*(1-CN_Summary_taxrate!T207)</f>
        <v>0</v>
      </c>
      <c r="U207" s="124">
        <f>CN_Summary_fuelprice!U207*(1-CN_Summary_taxrate!U207)</f>
        <v>0</v>
      </c>
      <c r="V207" s="124">
        <f>CN_Summary_fuelprice!V207*(1-CN_Summary_taxrate!V207)</f>
        <v>0</v>
      </c>
      <c r="W207" s="124">
        <f>CN_Summary_fuelprice!W207*(1-CN_Summary_taxrate!W207)</f>
        <v>0</v>
      </c>
      <c r="X207" s="124">
        <f>CN_Summary_fuelprice!X207*(1-CN_Summary_taxrate!X207)</f>
        <v>0</v>
      </c>
      <c r="Y207" s="124">
        <f>CN_Summary_fuelprice!Y207*(1-CN_Summary_taxrate!Y207)</f>
        <v>0</v>
      </c>
      <c r="Z207" s="124">
        <f>CN_Summary_fuelprice!Z207*(1-CN_Summary_taxrate!Z207)</f>
        <v>0</v>
      </c>
      <c r="AA207" s="124">
        <f>CN_Summary_fuelprice!AA207*(1-CN_Summary_taxrate!AA207)</f>
        <v>0</v>
      </c>
      <c r="AB207" s="124">
        <f>CN_Summary_fuelprice!AB207*(1-CN_Summary_taxrate!AB207)</f>
        <v>0</v>
      </c>
      <c r="AC207" s="124">
        <f>CN_Summary_fuelprice!AC207*(1-CN_Summary_taxrate!AC207)</f>
        <v>0</v>
      </c>
      <c r="AD207" s="124">
        <f>CN_Summary_fuelprice!AD207*(1-CN_Summary_taxrate!AD207)</f>
        <v>0</v>
      </c>
      <c r="AE207" s="124">
        <f>CN_Summary_fuelprice!AE207*(1-CN_Summary_taxrate!AE207)</f>
        <v>0</v>
      </c>
      <c r="AF207" s="124">
        <f>CN_Summary_fuelprice!AF207*(1-CN_Summary_taxrate!AF207)</f>
        <v>0</v>
      </c>
      <c r="AG207" s="124">
        <f>CN_Summary_fuelprice!AG207*(1-CN_Summary_taxrate!AG207)</f>
        <v>0</v>
      </c>
      <c r="AH207" s="124">
        <f>CN_Summary_fuelprice!AH207*(1-CN_Summary_taxrate!AH207)</f>
        <v>0</v>
      </c>
      <c r="AI207" s="124">
        <f>CN_Summary_fuelprice!AI207*(1-CN_Summary_taxrate!AI207)</f>
        <v>0</v>
      </c>
      <c r="AJ207" s="124">
        <f>CN_Summary_fuelprice!AJ207*(1-CN_Summary_taxrate!AJ207)</f>
        <v>0</v>
      </c>
      <c r="AK207" s="124">
        <f>CN_Summary_fuelprice!AK207*(1-CN_Summary_taxrate!AK207)</f>
        <v>0</v>
      </c>
      <c r="AL207" s="124">
        <f>CN_Summary_fuelprice!AL207*(1-CN_Summary_taxrate!AL207)</f>
        <v>0</v>
      </c>
      <c r="AM207" s="124">
        <f>CN_Summary_fuelprice!AM207*(1-CN_Summary_taxrate!AM207)</f>
        <v>0</v>
      </c>
      <c r="AN207" s="124">
        <f>CN_Summary_fuelprice!AN207*(1-CN_Summary_taxrate!AN207)</f>
        <v>0</v>
      </c>
      <c r="AO207" s="124">
        <f>CN_Summary_fuelprice!AO207*(1-CN_Summary_taxrate!AO207)</f>
        <v>0</v>
      </c>
      <c r="AP207" s="124">
        <f>CN_Summary_fuelprice!AP207*(1-CN_Summary_taxrate!AP207)</f>
        <v>0</v>
      </c>
      <c r="AQ207" s="124">
        <f>CN_Summary_fuelprice!AQ207*(1-CN_Summary_taxrate!AQ207)</f>
        <v>0</v>
      </c>
      <c r="AR207" s="124">
        <f>CN_Summary_fuelprice!AR207*(1-CN_Summary_taxrate!AR207)</f>
        <v>0</v>
      </c>
      <c r="AS207" s="124">
        <f>CN_Summary_fuelprice!AS207*(1-CN_Summary_taxrate!AS207)</f>
        <v>0</v>
      </c>
      <c r="AT207" s="124">
        <f>CN_Summary_fuelprice!AT207*(1-CN_Summary_taxrate!AT207)</f>
        <v>0</v>
      </c>
      <c r="AU207" s="124">
        <f>CN_Summary_fuelprice!AU207*(1-CN_Summary_taxrate!AU207)</f>
        <v>0</v>
      </c>
    </row>
    <row r="208" spans="1:47" ht="18.75" customHeight="1">
      <c r="A208" s="101" t="s">
        <v>3672</v>
      </c>
      <c r="B208" s="124">
        <f>CN_Summary_fuelprice!B208*(1-CN_Summary_taxrate!B208)</f>
        <v>0</v>
      </c>
      <c r="C208" s="124">
        <f>CN_Summary_fuelprice!C208*(1-CN_Summary_taxrate!C208)</f>
        <v>0</v>
      </c>
      <c r="D208" s="124">
        <f>CN_Summary_fuelprice!D208*(1-CN_Summary_taxrate!D208)</f>
        <v>0</v>
      </c>
      <c r="E208" s="124">
        <f>CN_Summary_fuelprice!E208*(1-CN_Summary_taxrate!E208)</f>
        <v>0</v>
      </c>
      <c r="F208" s="124">
        <f>CN_Summary_fuelprice!F208*(1-CN_Summary_taxrate!F208)</f>
        <v>0</v>
      </c>
      <c r="G208" s="124">
        <f>CN_Summary_fuelprice!G208*(1-CN_Summary_taxrate!G208)</f>
        <v>0</v>
      </c>
      <c r="H208" s="124">
        <f>CN_Summary_fuelprice!H208*(1-CN_Summary_taxrate!H208)</f>
        <v>0</v>
      </c>
      <c r="I208" s="124">
        <f>CN_Summary_fuelprice!I208*(1-CN_Summary_taxrate!I208)</f>
        <v>0</v>
      </c>
      <c r="J208" s="124">
        <f>CN_Summary_fuelprice!J208*(1-CN_Summary_taxrate!J208)</f>
        <v>0</v>
      </c>
      <c r="K208" s="124">
        <f>CN_Summary_fuelprice!K208*(1-CN_Summary_taxrate!K208)</f>
        <v>0</v>
      </c>
      <c r="L208" s="124">
        <f>CN_Summary_fuelprice!L208*(1-CN_Summary_taxrate!L208)</f>
        <v>0</v>
      </c>
      <c r="M208" s="124">
        <f>CN_Summary_fuelprice!M208*(1-CN_Summary_taxrate!M208)</f>
        <v>0</v>
      </c>
      <c r="N208" s="124">
        <f>CN_Summary_fuelprice!N208*(1-CN_Summary_taxrate!N208)</f>
        <v>0</v>
      </c>
      <c r="O208" s="124">
        <f>CN_Summary_fuelprice!O208*(1-CN_Summary_taxrate!O208)</f>
        <v>0</v>
      </c>
      <c r="P208" s="124">
        <f>CN_Summary_fuelprice!P208*(1-CN_Summary_taxrate!P208)</f>
        <v>0</v>
      </c>
      <c r="Q208" s="124">
        <f>CN_Summary_fuelprice!Q208*(1-CN_Summary_taxrate!Q208)</f>
        <v>0</v>
      </c>
      <c r="R208" s="124">
        <f>CN_Summary_fuelprice!R208*(1-CN_Summary_taxrate!R208)</f>
        <v>0</v>
      </c>
      <c r="S208" s="124">
        <f>CN_Summary_fuelprice!S208*(1-CN_Summary_taxrate!S208)</f>
        <v>0</v>
      </c>
      <c r="T208" s="124">
        <f>CN_Summary_fuelprice!T208*(1-CN_Summary_taxrate!T208)</f>
        <v>0</v>
      </c>
      <c r="U208" s="124">
        <f>CN_Summary_fuelprice!U208*(1-CN_Summary_taxrate!U208)</f>
        <v>0</v>
      </c>
      <c r="V208" s="124">
        <f>CN_Summary_fuelprice!V208*(1-CN_Summary_taxrate!V208)</f>
        <v>0</v>
      </c>
      <c r="W208" s="124">
        <f>CN_Summary_fuelprice!W208*(1-CN_Summary_taxrate!W208)</f>
        <v>0</v>
      </c>
      <c r="X208" s="124">
        <f>CN_Summary_fuelprice!X208*(1-CN_Summary_taxrate!X208)</f>
        <v>0</v>
      </c>
      <c r="Y208" s="124">
        <f>CN_Summary_fuelprice!Y208*(1-CN_Summary_taxrate!Y208)</f>
        <v>0</v>
      </c>
      <c r="Z208" s="124">
        <f>CN_Summary_fuelprice!Z208*(1-CN_Summary_taxrate!Z208)</f>
        <v>0</v>
      </c>
      <c r="AA208" s="124">
        <f>CN_Summary_fuelprice!AA208*(1-CN_Summary_taxrate!AA208)</f>
        <v>0</v>
      </c>
      <c r="AB208" s="124">
        <f>CN_Summary_fuelprice!AB208*(1-CN_Summary_taxrate!AB208)</f>
        <v>0</v>
      </c>
      <c r="AC208" s="124">
        <f>CN_Summary_fuelprice!AC208*(1-CN_Summary_taxrate!AC208)</f>
        <v>0</v>
      </c>
      <c r="AD208" s="124">
        <f>CN_Summary_fuelprice!AD208*(1-CN_Summary_taxrate!AD208)</f>
        <v>0</v>
      </c>
      <c r="AE208" s="124">
        <f>CN_Summary_fuelprice!AE208*(1-CN_Summary_taxrate!AE208)</f>
        <v>0</v>
      </c>
      <c r="AF208" s="124">
        <f>CN_Summary_fuelprice!AF208*(1-CN_Summary_taxrate!AF208)</f>
        <v>0</v>
      </c>
      <c r="AG208" s="124">
        <f>CN_Summary_fuelprice!AG208*(1-CN_Summary_taxrate!AG208)</f>
        <v>0</v>
      </c>
      <c r="AH208" s="124">
        <f>CN_Summary_fuelprice!AH208*(1-CN_Summary_taxrate!AH208)</f>
        <v>0</v>
      </c>
      <c r="AI208" s="124">
        <f>CN_Summary_fuelprice!AI208*(1-CN_Summary_taxrate!AI208)</f>
        <v>0</v>
      </c>
      <c r="AJ208" s="124">
        <f>CN_Summary_fuelprice!AJ208*(1-CN_Summary_taxrate!AJ208)</f>
        <v>0</v>
      </c>
      <c r="AK208" s="124">
        <f>CN_Summary_fuelprice!AK208*(1-CN_Summary_taxrate!AK208)</f>
        <v>0</v>
      </c>
      <c r="AL208" s="124">
        <f>CN_Summary_fuelprice!AL208*(1-CN_Summary_taxrate!AL208)</f>
        <v>0</v>
      </c>
      <c r="AM208" s="124">
        <f>CN_Summary_fuelprice!AM208*(1-CN_Summary_taxrate!AM208)</f>
        <v>0</v>
      </c>
      <c r="AN208" s="124">
        <f>CN_Summary_fuelprice!AN208*(1-CN_Summary_taxrate!AN208)</f>
        <v>0</v>
      </c>
      <c r="AO208" s="124">
        <f>CN_Summary_fuelprice!AO208*(1-CN_Summary_taxrate!AO208)</f>
        <v>0</v>
      </c>
      <c r="AP208" s="124">
        <f>CN_Summary_fuelprice!AP208*(1-CN_Summary_taxrate!AP208)</f>
        <v>0</v>
      </c>
      <c r="AQ208" s="124">
        <f>CN_Summary_fuelprice!AQ208*(1-CN_Summary_taxrate!AQ208)</f>
        <v>0</v>
      </c>
      <c r="AR208" s="124">
        <f>CN_Summary_fuelprice!AR208*(1-CN_Summary_taxrate!AR208)</f>
        <v>0</v>
      </c>
      <c r="AS208" s="124">
        <f>CN_Summary_fuelprice!AS208*(1-CN_Summary_taxrate!AS208)</f>
        <v>0</v>
      </c>
      <c r="AT208" s="124">
        <f>CN_Summary_fuelprice!AT208*(1-CN_Summary_taxrate!AT208)</f>
        <v>0</v>
      </c>
      <c r="AU208" s="124">
        <f>CN_Summary_fuelprice!AU208*(1-CN_Summary_taxrate!AU208)</f>
        <v>0</v>
      </c>
    </row>
    <row r="209" spans="1:47" ht="18.75" customHeight="1">
      <c r="A209" s="101" t="s">
        <v>3673</v>
      </c>
      <c r="B209" s="124">
        <f>CN_Summary_fuelprice!B209*(1-CN_Summary_taxrate!B209)</f>
        <v>0</v>
      </c>
      <c r="C209" s="124">
        <f>CN_Summary_fuelprice!C209*(1-CN_Summary_taxrate!C209)</f>
        <v>0</v>
      </c>
      <c r="D209" s="124">
        <f>CN_Summary_fuelprice!D209*(1-CN_Summary_taxrate!D209)</f>
        <v>0</v>
      </c>
      <c r="E209" s="124">
        <f>CN_Summary_fuelprice!E209*(1-CN_Summary_taxrate!E209)</f>
        <v>0</v>
      </c>
      <c r="F209" s="124">
        <f>CN_Summary_fuelprice!F209*(1-CN_Summary_taxrate!F209)</f>
        <v>0</v>
      </c>
      <c r="G209" s="124">
        <f>CN_Summary_fuelprice!G209*(1-CN_Summary_taxrate!G209)</f>
        <v>0</v>
      </c>
      <c r="H209" s="124">
        <f>CN_Summary_fuelprice!H209*(1-CN_Summary_taxrate!H209)</f>
        <v>0</v>
      </c>
      <c r="I209" s="124">
        <f>CN_Summary_fuelprice!I209*(1-CN_Summary_taxrate!I209)</f>
        <v>0</v>
      </c>
      <c r="J209" s="124">
        <f>CN_Summary_fuelprice!J209*(1-CN_Summary_taxrate!J209)</f>
        <v>0</v>
      </c>
      <c r="K209" s="124">
        <f>CN_Summary_fuelprice!K209*(1-CN_Summary_taxrate!K209)</f>
        <v>0</v>
      </c>
      <c r="L209" s="124">
        <f>CN_Summary_fuelprice!L209*(1-CN_Summary_taxrate!L209)</f>
        <v>0</v>
      </c>
      <c r="M209" s="124">
        <f>CN_Summary_fuelprice!M209*(1-CN_Summary_taxrate!M209)</f>
        <v>0</v>
      </c>
      <c r="N209" s="124">
        <f>CN_Summary_fuelprice!N209*(1-CN_Summary_taxrate!N209)</f>
        <v>0</v>
      </c>
      <c r="O209" s="124">
        <f>CN_Summary_fuelprice!O209*(1-CN_Summary_taxrate!O209)</f>
        <v>0</v>
      </c>
      <c r="P209" s="124">
        <f>CN_Summary_fuelprice!P209*(1-CN_Summary_taxrate!P209)</f>
        <v>0</v>
      </c>
      <c r="Q209" s="124">
        <f>CN_Summary_fuelprice!Q209*(1-CN_Summary_taxrate!Q209)</f>
        <v>0</v>
      </c>
      <c r="R209" s="124">
        <f>CN_Summary_fuelprice!R209*(1-CN_Summary_taxrate!R209)</f>
        <v>0</v>
      </c>
      <c r="S209" s="124">
        <f>CN_Summary_fuelprice!S209*(1-CN_Summary_taxrate!S209)</f>
        <v>0</v>
      </c>
      <c r="T209" s="124">
        <f>CN_Summary_fuelprice!T209*(1-CN_Summary_taxrate!T209)</f>
        <v>0</v>
      </c>
      <c r="U209" s="124">
        <f>CN_Summary_fuelprice!U209*(1-CN_Summary_taxrate!U209)</f>
        <v>0</v>
      </c>
      <c r="V209" s="124">
        <f>CN_Summary_fuelprice!V209*(1-CN_Summary_taxrate!V209)</f>
        <v>0</v>
      </c>
      <c r="W209" s="124">
        <f>CN_Summary_fuelprice!W209*(1-CN_Summary_taxrate!W209)</f>
        <v>0</v>
      </c>
      <c r="X209" s="124">
        <f>CN_Summary_fuelprice!X209*(1-CN_Summary_taxrate!X209)</f>
        <v>0</v>
      </c>
      <c r="Y209" s="124">
        <f>CN_Summary_fuelprice!Y209*(1-CN_Summary_taxrate!Y209)</f>
        <v>0</v>
      </c>
      <c r="Z209" s="124">
        <f>CN_Summary_fuelprice!Z209*(1-CN_Summary_taxrate!Z209)</f>
        <v>0</v>
      </c>
      <c r="AA209" s="124">
        <f>CN_Summary_fuelprice!AA209*(1-CN_Summary_taxrate!AA209)</f>
        <v>0</v>
      </c>
      <c r="AB209" s="124">
        <f>CN_Summary_fuelprice!AB209*(1-CN_Summary_taxrate!AB209)</f>
        <v>0</v>
      </c>
      <c r="AC209" s="124">
        <f>CN_Summary_fuelprice!AC209*(1-CN_Summary_taxrate!AC209)</f>
        <v>0</v>
      </c>
      <c r="AD209" s="124">
        <f>CN_Summary_fuelprice!AD209*(1-CN_Summary_taxrate!AD209)</f>
        <v>0</v>
      </c>
      <c r="AE209" s="124">
        <f>CN_Summary_fuelprice!AE209*(1-CN_Summary_taxrate!AE209)</f>
        <v>0</v>
      </c>
      <c r="AF209" s="124">
        <f>CN_Summary_fuelprice!AF209*(1-CN_Summary_taxrate!AF209)</f>
        <v>0</v>
      </c>
      <c r="AG209" s="124">
        <f>CN_Summary_fuelprice!AG209*(1-CN_Summary_taxrate!AG209)</f>
        <v>0</v>
      </c>
      <c r="AH209" s="124">
        <f>CN_Summary_fuelprice!AH209*(1-CN_Summary_taxrate!AH209)</f>
        <v>0</v>
      </c>
      <c r="AI209" s="124">
        <f>CN_Summary_fuelprice!AI209*(1-CN_Summary_taxrate!AI209)</f>
        <v>0</v>
      </c>
      <c r="AJ209" s="124">
        <f>CN_Summary_fuelprice!AJ209*(1-CN_Summary_taxrate!AJ209)</f>
        <v>0</v>
      </c>
      <c r="AK209" s="124">
        <f>CN_Summary_fuelprice!AK209*(1-CN_Summary_taxrate!AK209)</f>
        <v>0</v>
      </c>
      <c r="AL209" s="124">
        <f>CN_Summary_fuelprice!AL209*(1-CN_Summary_taxrate!AL209)</f>
        <v>0</v>
      </c>
      <c r="AM209" s="124">
        <f>CN_Summary_fuelprice!AM209*(1-CN_Summary_taxrate!AM209)</f>
        <v>0</v>
      </c>
      <c r="AN209" s="124">
        <f>CN_Summary_fuelprice!AN209*(1-CN_Summary_taxrate!AN209)</f>
        <v>0</v>
      </c>
      <c r="AO209" s="124">
        <f>CN_Summary_fuelprice!AO209*(1-CN_Summary_taxrate!AO209)</f>
        <v>0</v>
      </c>
      <c r="AP209" s="124">
        <f>CN_Summary_fuelprice!AP209*(1-CN_Summary_taxrate!AP209)</f>
        <v>0</v>
      </c>
      <c r="AQ209" s="124">
        <f>CN_Summary_fuelprice!AQ209*(1-CN_Summary_taxrate!AQ209)</f>
        <v>0</v>
      </c>
      <c r="AR209" s="124">
        <f>CN_Summary_fuelprice!AR209*(1-CN_Summary_taxrate!AR209)</f>
        <v>0</v>
      </c>
      <c r="AS209" s="124">
        <f>CN_Summary_fuelprice!AS209*(1-CN_Summary_taxrate!AS209)</f>
        <v>0</v>
      </c>
      <c r="AT209" s="124">
        <f>CN_Summary_fuelprice!AT209*(1-CN_Summary_taxrate!AT209)</f>
        <v>0</v>
      </c>
      <c r="AU209" s="124">
        <f>CN_Summary_fuelprice!AU209*(1-CN_Summary_taxrate!AU209)</f>
        <v>0</v>
      </c>
    </row>
    <row r="210" spans="1:47" ht="18.75" customHeight="1">
      <c r="A210" s="101" t="s">
        <v>3674</v>
      </c>
      <c r="B210" s="124">
        <f>CN_Summary_fuelprice!B210*(1-CN_Summary_taxrate!B210)</f>
        <v>0</v>
      </c>
      <c r="C210" s="124">
        <f>CN_Summary_fuelprice!C210*(1-CN_Summary_taxrate!C210)</f>
        <v>0</v>
      </c>
      <c r="D210" s="124">
        <f>CN_Summary_fuelprice!D210*(1-CN_Summary_taxrate!D210)</f>
        <v>0</v>
      </c>
      <c r="E210" s="124">
        <f>CN_Summary_fuelprice!E210*(1-CN_Summary_taxrate!E210)</f>
        <v>0</v>
      </c>
      <c r="F210" s="124">
        <f>CN_Summary_fuelprice!F210*(1-CN_Summary_taxrate!F210)</f>
        <v>0</v>
      </c>
      <c r="G210" s="124">
        <f>CN_Summary_fuelprice!G210*(1-CN_Summary_taxrate!G210)</f>
        <v>0</v>
      </c>
      <c r="H210" s="124">
        <f>CN_Summary_fuelprice!H210*(1-CN_Summary_taxrate!H210)</f>
        <v>0</v>
      </c>
      <c r="I210" s="124">
        <f>CN_Summary_fuelprice!I210*(1-CN_Summary_taxrate!I210)</f>
        <v>0</v>
      </c>
      <c r="J210" s="124">
        <f>CN_Summary_fuelprice!J210*(1-CN_Summary_taxrate!J210)</f>
        <v>0</v>
      </c>
      <c r="K210" s="124">
        <f>CN_Summary_fuelprice!K210*(1-CN_Summary_taxrate!K210)</f>
        <v>0</v>
      </c>
      <c r="L210" s="124">
        <f>CN_Summary_fuelprice!L210*(1-CN_Summary_taxrate!L210)</f>
        <v>0</v>
      </c>
      <c r="M210" s="124">
        <f>CN_Summary_fuelprice!M210*(1-CN_Summary_taxrate!M210)</f>
        <v>0</v>
      </c>
      <c r="N210" s="124">
        <f>CN_Summary_fuelprice!N210*(1-CN_Summary_taxrate!N210)</f>
        <v>0</v>
      </c>
      <c r="O210" s="124">
        <f>CN_Summary_fuelprice!O210*(1-CN_Summary_taxrate!O210)</f>
        <v>0</v>
      </c>
      <c r="P210" s="124">
        <f>CN_Summary_fuelprice!P210*(1-CN_Summary_taxrate!P210)</f>
        <v>0</v>
      </c>
      <c r="Q210" s="124">
        <f>CN_Summary_fuelprice!Q210*(1-CN_Summary_taxrate!Q210)</f>
        <v>0</v>
      </c>
      <c r="R210" s="124">
        <f>CN_Summary_fuelprice!R210*(1-CN_Summary_taxrate!R210)</f>
        <v>0</v>
      </c>
      <c r="S210" s="124">
        <f>CN_Summary_fuelprice!S210*(1-CN_Summary_taxrate!S210)</f>
        <v>0</v>
      </c>
      <c r="T210" s="124">
        <f>CN_Summary_fuelprice!T210*(1-CN_Summary_taxrate!T210)</f>
        <v>0</v>
      </c>
      <c r="U210" s="124">
        <f>CN_Summary_fuelprice!U210*(1-CN_Summary_taxrate!U210)</f>
        <v>0</v>
      </c>
      <c r="V210" s="124">
        <f>CN_Summary_fuelprice!V210*(1-CN_Summary_taxrate!V210)</f>
        <v>0</v>
      </c>
      <c r="W210" s="124">
        <f>CN_Summary_fuelprice!W210*(1-CN_Summary_taxrate!W210)</f>
        <v>0</v>
      </c>
      <c r="X210" s="124">
        <f>CN_Summary_fuelprice!X210*(1-CN_Summary_taxrate!X210)</f>
        <v>0</v>
      </c>
      <c r="Y210" s="124">
        <f>CN_Summary_fuelprice!Y210*(1-CN_Summary_taxrate!Y210)</f>
        <v>0</v>
      </c>
      <c r="Z210" s="124">
        <f>CN_Summary_fuelprice!Z210*(1-CN_Summary_taxrate!Z210)</f>
        <v>0</v>
      </c>
      <c r="AA210" s="124">
        <f>CN_Summary_fuelprice!AA210*(1-CN_Summary_taxrate!AA210)</f>
        <v>0</v>
      </c>
      <c r="AB210" s="124">
        <f>CN_Summary_fuelprice!AB210*(1-CN_Summary_taxrate!AB210)</f>
        <v>0</v>
      </c>
      <c r="AC210" s="124">
        <f>CN_Summary_fuelprice!AC210*(1-CN_Summary_taxrate!AC210)</f>
        <v>0</v>
      </c>
      <c r="AD210" s="124">
        <f>CN_Summary_fuelprice!AD210*(1-CN_Summary_taxrate!AD210)</f>
        <v>0</v>
      </c>
      <c r="AE210" s="124">
        <f>CN_Summary_fuelprice!AE210*(1-CN_Summary_taxrate!AE210)</f>
        <v>0</v>
      </c>
      <c r="AF210" s="124">
        <f>CN_Summary_fuelprice!AF210*(1-CN_Summary_taxrate!AF210)</f>
        <v>0</v>
      </c>
      <c r="AG210" s="124">
        <f>CN_Summary_fuelprice!AG210*(1-CN_Summary_taxrate!AG210)</f>
        <v>0</v>
      </c>
      <c r="AH210" s="124">
        <f>CN_Summary_fuelprice!AH210*(1-CN_Summary_taxrate!AH210)</f>
        <v>0</v>
      </c>
      <c r="AI210" s="124">
        <f>CN_Summary_fuelprice!AI210*(1-CN_Summary_taxrate!AI210)</f>
        <v>0</v>
      </c>
      <c r="AJ210" s="124">
        <f>CN_Summary_fuelprice!AJ210*(1-CN_Summary_taxrate!AJ210)</f>
        <v>0</v>
      </c>
      <c r="AK210" s="124">
        <f>CN_Summary_fuelprice!AK210*(1-CN_Summary_taxrate!AK210)</f>
        <v>0</v>
      </c>
      <c r="AL210" s="124">
        <f>CN_Summary_fuelprice!AL210*(1-CN_Summary_taxrate!AL210)</f>
        <v>0</v>
      </c>
      <c r="AM210" s="124">
        <f>CN_Summary_fuelprice!AM210*(1-CN_Summary_taxrate!AM210)</f>
        <v>0</v>
      </c>
      <c r="AN210" s="124">
        <f>CN_Summary_fuelprice!AN210*(1-CN_Summary_taxrate!AN210)</f>
        <v>0</v>
      </c>
      <c r="AO210" s="124">
        <f>CN_Summary_fuelprice!AO210*(1-CN_Summary_taxrate!AO210)</f>
        <v>0</v>
      </c>
      <c r="AP210" s="124">
        <f>CN_Summary_fuelprice!AP210*(1-CN_Summary_taxrate!AP210)</f>
        <v>0</v>
      </c>
      <c r="AQ210" s="124">
        <f>CN_Summary_fuelprice!AQ210*(1-CN_Summary_taxrate!AQ210)</f>
        <v>0</v>
      </c>
      <c r="AR210" s="124">
        <f>CN_Summary_fuelprice!AR210*(1-CN_Summary_taxrate!AR210)</f>
        <v>0</v>
      </c>
      <c r="AS210" s="124">
        <f>CN_Summary_fuelprice!AS210*(1-CN_Summary_taxrate!AS210)</f>
        <v>0</v>
      </c>
      <c r="AT210" s="124">
        <f>CN_Summary_fuelprice!AT210*(1-CN_Summary_taxrate!AT210)</f>
        <v>0</v>
      </c>
      <c r="AU210" s="124">
        <f>CN_Summary_fuelprice!AU210*(1-CN_Summary_taxrate!AU210)</f>
        <v>0</v>
      </c>
    </row>
    <row r="211" spans="1:47" ht="18.75" customHeight="1">
      <c r="A211" s="101" t="s">
        <v>3675</v>
      </c>
      <c r="B211" s="124">
        <f>CN_Summary_fuelprice!B211*(1-CN_Summary_taxrate!B211)</f>
        <v>0</v>
      </c>
      <c r="C211" s="124">
        <f>CN_Summary_fuelprice!C211*(1-CN_Summary_taxrate!C211)</f>
        <v>0</v>
      </c>
      <c r="D211" s="124">
        <f>CN_Summary_fuelprice!D211*(1-CN_Summary_taxrate!D211)</f>
        <v>0</v>
      </c>
      <c r="E211" s="124">
        <f>CN_Summary_fuelprice!E211*(1-CN_Summary_taxrate!E211)</f>
        <v>0</v>
      </c>
      <c r="F211" s="124">
        <f>CN_Summary_fuelprice!F211*(1-CN_Summary_taxrate!F211)</f>
        <v>0</v>
      </c>
      <c r="G211" s="124">
        <f>CN_Summary_fuelprice!G211*(1-CN_Summary_taxrate!G211)</f>
        <v>0</v>
      </c>
      <c r="H211" s="124">
        <f>CN_Summary_fuelprice!H211*(1-CN_Summary_taxrate!H211)</f>
        <v>0</v>
      </c>
      <c r="I211" s="124">
        <f>CN_Summary_fuelprice!I211*(1-CN_Summary_taxrate!I211)</f>
        <v>0</v>
      </c>
      <c r="J211" s="124">
        <f>CN_Summary_fuelprice!J211*(1-CN_Summary_taxrate!J211)</f>
        <v>0</v>
      </c>
      <c r="K211" s="124">
        <f>CN_Summary_fuelprice!K211*(1-CN_Summary_taxrate!K211)</f>
        <v>0</v>
      </c>
      <c r="L211" s="124">
        <f>CN_Summary_fuelprice!L211*(1-CN_Summary_taxrate!L211)</f>
        <v>0</v>
      </c>
      <c r="M211" s="124">
        <f>CN_Summary_fuelprice!M211*(1-CN_Summary_taxrate!M211)</f>
        <v>0</v>
      </c>
      <c r="N211" s="124">
        <f>CN_Summary_fuelprice!N211*(1-CN_Summary_taxrate!N211)</f>
        <v>0</v>
      </c>
      <c r="O211" s="124">
        <f>CN_Summary_fuelprice!O211*(1-CN_Summary_taxrate!O211)</f>
        <v>0</v>
      </c>
      <c r="P211" s="124">
        <f>CN_Summary_fuelprice!P211*(1-CN_Summary_taxrate!P211)</f>
        <v>0</v>
      </c>
      <c r="Q211" s="124">
        <f>CN_Summary_fuelprice!Q211*(1-CN_Summary_taxrate!Q211)</f>
        <v>0</v>
      </c>
      <c r="R211" s="124">
        <f>CN_Summary_fuelprice!R211*(1-CN_Summary_taxrate!R211)</f>
        <v>0</v>
      </c>
      <c r="S211" s="124">
        <f>CN_Summary_fuelprice!S211*(1-CN_Summary_taxrate!S211)</f>
        <v>0</v>
      </c>
      <c r="T211" s="124">
        <f>CN_Summary_fuelprice!T211*(1-CN_Summary_taxrate!T211)</f>
        <v>0</v>
      </c>
      <c r="U211" s="124">
        <f>CN_Summary_fuelprice!U211*(1-CN_Summary_taxrate!U211)</f>
        <v>0</v>
      </c>
      <c r="V211" s="124">
        <f>CN_Summary_fuelprice!V211*(1-CN_Summary_taxrate!V211)</f>
        <v>0</v>
      </c>
      <c r="W211" s="124">
        <f>CN_Summary_fuelprice!W211*(1-CN_Summary_taxrate!W211)</f>
        <v>0</v>
      </c>
      <c r="X211" s="124">
        <f>CN_Summary_fuelprice!X211*(1-CN_Summary_taxrate!X211)</f>
        <v>0</v>
      </c>
      <c r="Y211" s="124">
        <f>CN_Summary_fuelprice!Y211*(1-CN_Summary_taxrate!Y211)</f>
        <v>0</v>
      </c>
      <c r="Z211" s="124">
        <f>CN_Summary_fuelprice!Z211*(1-CN_Summary_taxrate!Z211)</f>
        <v>0</v>
      </c>
      <c r="AA211" s="124">
        <f>CN_Summary_fuelprice!AA211*(1-CN_Summary_taxrate!AA211)</f>
        <v>0</v>
      </c>
      <c r="AB211" s="124">
        <f>CN_Summary_fuelprice!AB211*(1-CN_Summary_taxrate!AB211)</f>
        <v>0</v>
      </c>
      <c r="AC211" s="124">
        <f>CN_Summary_fuelprice!AC211*(1-CN_Summary_taxrate!AC211)</f>
        <v>0</v>
      </c>
      <c r="AD211" s="124">
        <f>CN_Summary_fuelprice!AD211*(1-CN_Summary_taxrate!AD211)</f>
        <v>0</v>
      </c>
      <c r="AE211" s="124">
        <f>CN_Summary_fuelprice!AE211*(1-CN_Summary_taxrate!AE211)</f>
        <v>0</v>
      </c>
      <c r="AF211" s="124">
        <f>CN_Summary_fuelprice!AF211*(1-CN_Summary_taxrate!AF211)</f>
        <v>0</v>
      </c>
      <c r="AG211" s="124">
        <f>CN_Summary_fuelprice!AG211*(1-CN_Summary_taxrate!AG211)</f>
        <v>0</v>
      </c>
      <c r="AH211" s="124">
        <f>CN_Summary_fuelprice!AH211*(1-CN_Summary_taxrate!AH211)</f>
        <v>0</v>
      </c>
      <c r="AI211" s="124">
        <f>CN_Summary_fuelprice!AI211*(1-CN_Summary_taxrate!AI211)</f>
        <v>0</v>
      </c>
      <c r="AJ211" s="124">
        <f>CN_Summary_fuelprice!AJ211*(1-CN_Summary_taxrate!AJ211)</f>
        <v>0</v>
      </c>
      <c r="AK211" s="124">
        <f>CN_Summary_fuelprice!AK211*(1-CN_Summary_taxrate!AK211)</f>
        <v>0</v>
      </c>
      <c r="AL211" s="124">
        <f>CN_Summary_fuelprice!AL211*(1-CN_Summary_taxrate!AL211)</f>
        <v>0</v>
      </c>
      <c r="AM211" s="124">
        <f>CN_Summary_fuelprice!AM211*(1-CN_Summary_taxrate!AM211)</f>
        <v>0</v>
      </c>
      <c r="AN211" s="124">
        <f>CN_Summary_fuelprice!AN211*(1-CN_Summary_taxrate!AN211)</f>
        <v>0</v>
      </c>
      <c r="AO211" s="124">
        <f>CN_Summary_fuelprice!AO211*(1-CN_Summary_taxrate!AO211)</f>
        <v>0</v>
      </c>
      <c r="AP211" s="124">
        <f>CN_Summary_fuelprice!AP211*(1-CN_Summary_taxrate!AP211)</f>
        <v>0</v>
      </c>
      <c r="AQ211" s="124">
        <f>CN_Summary_fuelprice!AQ211*(1-CN_Summary_taxrate!AQ211)</f>
        <v>0</v>
      </c>
      <c r="AR211" s="124">
        <f>CN_Summary_fuelprice!AR211*(1-CN_Summary_taxrate!AR211)</f>
        <v>0</v>
      </c>
      <c r="AS211" s="124">
        <f>CN_Summary_fuelprice!AS211*(1-CN_Summary_taxrate!AS211)</f>
        <v>0</v>
      </c>
      <c r="AT211" s="124">
        <f>CN_Summary_fuelprice!AT211*(1-CN_Summary_taxrate!AT211)</f>
        <v>0</v>
      </c>
      <c r="AU211" s="124">
        <f>CN_Summary_fuelprice!AU211*(1-CN_Summary_taxrate!AU211)</f>
        <v>0</v>
      </c>
    </row>
    <row r="213" spans="1:47" s="128" customFormat="1">
      <c r="A213" s="127" t="s">
        <v>3766</v>
      </c>
      <c r="B213" s="127"/>
      <c r="C213" s="127"/>
      <c r="D213" s="127"/>
      <c r="E213" s="127"/>
      <c r="F213" s="127"/>
    </row>
    <row r="214" spans="1:47">
      <c r="A214" s="105" t="s">
        <v>3697</v>
      </c>
      <c r="B214" s="105"/>
      <c r="C214" s="105"/>
      <c r="D214" s="105"/>
      <c r="E214" s="105"/>
      <c r="F214" s="105"/>
      <c r="G214" s="101">
        <f t="shared" ref="G214:AK214" si="0">G$1</f>
        <v>2020</v>
      </c>
      <c r="H214" s="101">
        <f t="shared" si="0"/>
        <v>2021</v>
      </c>
      <c r="I214" s="101">
        <f t="shared" si="0"/>
        <v>2022</v>
      </c>
      <c r="J214" s="101">
        <f t="shared" si="0"/>
        <v>2023</v>
      </c>
      <c r="K214" s="101">
        <f t="shared" si="0"/>
        <v>2024</v>
      </c>
      <c r="L214" s="101">
        <f t="shared" si="0"/>
        <v>2025</v>
      </c>
      <c r="M214" s="101">
        <f t="shared" si="0"/>
        <v>2026</v>
      </c>
      <c r="N214" s="101">
        <f t="shared" si="0"/>
        <v>2027</v>
      </c>
      <c r="O214" s="101">
        <f t="shared" si="0"/>
        <v>2028</v>
      </c>
      <c r="P214" s="101">
        <f t="shared" si="0"/>
        <v>2029</v>
      </c>
      <c r="Q214" s="101">
        <f t="shared" si="0"/>
        <v>2030</v>
      </c>
      <c r="R214" s="101">
        <f t="shared" si="0"/>
        <v>2031</v>
      </c>
      <c r="S214" s="101">
        <f t="shared" si="0"/>
        <v>2032</v>
      </c>
      <c r="T214" s="101">
        <f t="shared" si="0"/>
        <v>2033</v>
      </c>
      <c r="U214" s="101">
        <f t="shared" si="0"/>
        <v>2034</v>
      </c>
      <c r="V214" s="101">
        <f t="shared" si="0"/>
        <v>2035</v>
      </c>
      <c r="W214" s="101">
        <f t="shared" si="0"/>
        <v>2036</v>
      </c>
      <c r="X214" s="101">
        <f t="shared" si="0"/>
        <v>2037</v>
      </c>
      <c r="Y214" s="101">
        <f t="shared" si="0"/>
        <v>2038</v>
      </c>
      <c r="Z214" s="101">
        <f t="shared" si="0"/>
        <v>2039</v>
      </c>
      <c r="AA214" s="101">
        <f t="shared" si="0"/>
        <v>2040</v>
      </c>
      <c r="AB214" s="101">
        <f t="shared" si="0"/>
        <v>2041</v>
      </c>
      <c r="AC214" s="101">
        <f t="shared" si="0"/>
        <v>2042</v>
      </c>
      <c r="AD214" s="101">
        <f t="shared" si="0"/>
        <v>2043</v>
      </c>
      <c r="AE214" s="101">
        <f t="shared" si="0"/>
        <v>2044</v>
      </c>
      <c r="AF214" s="101">
        <f t="shared" si="0"/>
        <v>2045</v>
      </c>
      <c r="AG214" s="101">
        <f t="shared" si="0"/>
        <v>2046</v>
      </c>
      <c r="AH214" s="101">
        <f t="shared" si="0"/>
        <v>2047</v>
      </c>
      <c r="AI214" s="101">
        <f t="shared" si="0"/>
        <v>2048</v>
      </c>
      <c r="AJ214" s="101">
        <f t="shared" si="0"/>
        <v>2049</v>
      </c>
      <c r="AK214" s="101">
        <f t="shared" si="0"/>
        <v>2050</v>
      </c>
    </row>
    <row r="215" spans="1:47">
      <c r="A215" s="101" t="s">
        <v>3668</v>
      </c>
      <c r="G215" s="106"/>
      <c r="H215" s="106">
        <f t="shared" ref="H215:AK215" si="1">IFERROR(H4/G4-1,"")</f>
        <v>-2.162678705766985E-2</v>
      </c>
      <c r="I215" s="106">
        <f t="shared" si="1"/>
        <v>-2.3161925312239151E-2</v>
      </c>
      <c r="J215" s="106">
        <f t="shared" si="1"/>
        <v>2.4206793457943743E-3</v>
      </c>
      <c r="K215" s="106">
        <f t="shared" si="1"/>
        <v>-3.7591613758745646E-2</v>
      </c>
      <c r="L215" s="106">
        <f t="shared" si="1"/>
        <v>-1.7546414724549209E-2</v>
      </c>
      <c r="M215" s="106">
        <f t="shared" si="1"/>
        <v>-4.271917341160425E-2</v>
      </c>
      <c r="N215" s="106">
        <f t="shared" si="1"/>
        <v>-1.0735924032221011E-2</v>
      </c>
      <c r="O215" s="106">
        <f t="shared" si="1"/>
        <v>-9.7337597828170974E-3</v>
      </c>
      <c r="P215" s="106">
        <f t="shared" si="1"/>
        <v>-2.2987480466456489E-2</v>
      </c>
      <c r="Q215" s="106">
        <f t="shared" si="1"/>
        <v>-3.4340810149579015E-3</v>
      </c>
      <c r="R215" s="106">
        <f t="shared" si="1"/>
        <v>-2.5141318446455507E-3</v>
      </c>
      <c r="S215" s="106">
        <f t="shared" si="1"/>
        <v>2.5129118795104155E-3</v>
      </c>
      <c r="T215" s="106">
        <f t="shared" si="1"/>
        <v>-1.40220730379359E-2</v>
      </c>
      <c r="U215" s="106">
        <f t="shared" si="1"/>
        <v>-8.8194042182828669E-3</v>
      </c>
      <c r="V215" s="106">
        <f t="shared" si="1"/>
        <v>-3.0935211675401364E-3</v>
      </c>
      <c r="W215" s="106">
        <f t="shared" si="1"/>
        <v>-8.6546953894792722E-3</v>
      </c>
      <c r="X215" s="106">
        <f t="shared" si="1"/>
        <v>-5.8882080948452487E-3</v>
      </c>
      <c r="Y215" s="106">
        <f t="shared" si="1"/>
        <v>-8.4063351881213944E-4</v>
      </c>
      <c r="Z215" s="106">
        <f t="shared" si="1"/>
        <v>7.9987815064594958E-3</v>
      </c>
      <c r="AA215" s="106">
        <f t="shared" si="1"/>
        <v>-1.7178977967735598E-3</v>
      </c>
      <c r="AB215" s="106">
        <f t="shared" si="1"/>
        <v>-6.2467302271462799E-4</v>
      </c>
      <c r="AC215" s="106">
        <f t="shared" si="1"/>
        <v>-6.6773608617698432E-4</v>
      </c>
      <c r="AD215" s="106">
        <f t="shared" si="1"/>
        <v>-3.0281707082369103E-3</v>
      </c>
      <c r="AE215" s="106">
        <f t="shared" si="1"/>
        <v>-8.9884386961336382E-4</v>
      </c>
      <c r="AF215" s="106">
        <f t="shared" si="1"/>
        <v>-1.4231415986645235E-3</v>
      </c>
      <c r="AG215" s="106">
        <f t="shared" si="1"/>
        <v>-2.8467117093691208E-3</v>
      </c>
      <c r="AH215" s="106">
        <f t="shared" si="1"/>
        <v>-1.2867390684786484E-3</v>
      </c>
      <c r="AI215" s="106">
        <f t="shared" si="1"/>
        <v>-1.384935592298242E-3</v>
      </c>
      <c r="AJ215" s="106">
        <f t="shared" si="1"/>
        <v>-6.3493819947016972E-3</v>
      </c>
      <c r="AK215" s="106">
        <f t="shared" si="1"/>
        <v>-1.4581309001374665E-3</v>
      </c>
    </row>
    <row r="216" spans="1:47">
      <c r="A216" s="101" t="s">
        <v>3669</v>
      </c>
      <c r="G216" s="106"/>
      <c r="H216" s="106" t="str">
        <f t="shared" ref="H216:AK216" si="2">IFERROR(H5/G5-1,"")</f>
        <v/>
      </c>
      <c r="I216" s="106" t="str">
        <f t="shared" si="2"/>
        <v/>
      </c>
      <c r="J216" s="106" t="str">
        <f t="shared" si="2"/>
        <v/>
      </c>
      <c r="K216" s="106" t="str">
        <f t="shared" si="2"/>
        <v/>
      </c>
      <c r="L216" s="106" t="str">
        <f t="shared" si="2"/>
        <v/>
      </c>
      <c r="M216" s="106" t="str">
        <f t="shared" si="2"/>
        <v/>
      </c>
      <c r="N216" s="106" t="str">
        <f t="shared" si="2"/>
        <v/>
      </c>
      <c r="O216" s="106" t="str">
        <f t="shared" si="2"/>
        <v/>
      </c>
      <c r="P216" s="106" t="str">
        <f t="shared" si="2"/>
        <v/>
      </c>
      <c r="Q216" s="106" t="str">
        <f t="shared" si="2"/>
        <v/>
      </c>
      <c r="R216" s="106" t="str">
        <f t="shared" si="2"/>
        <v/>
      </c>
      <c r="S216" s="106" t="str">
        <f t="shared" si="2"/>
        <v/>
      </c>
      <c r="T216" s="106" t="str">
        <f t="shared" si="2"/>
        <v/>
      </c>
      <c r="U216" s="106" t="str">
        <f t="shared" si="2"/>
        <v/>
      </c>
      <c r="V216" s="106" t="str">
        <f t="shared" si="2"/>
        <v/>
      </c>
      <c r="W216" s="106" t="str">
        <f t="shared" si="2"/>
        <v/>
      </c>
      <c r="X216" s="106" t="str">
        <f t="shared" si="2"/>
        <v/>
      </c>
      <c r="Y216" s="106" t="str">
        <f t="shared" si="2"/>
        <v/>
      </c>
      <c r="Z216" s="106" t="str">
        <f t="shared" si="2"/>
        <v/>
      </c>
      <c r="AA216" s="106" t="str">
        <f t="shared" si="2"/>
        <v/>
      </c>
      <c r="AB216" s="106" t="str">
        <f t="shared" si="2"/>
        <v/>
      </c>
      <c r="AC216" s="106" t="str">
        <f t="shared" si="2"/>
        <v/>
      </c>
      <c r="AD216" s="106" t="str">
        <f t="shared" si="2"/>
        <v/>
      </c>
      <c r="AE216" s="106" t="str">
        <f t="shared" si="2"/>
        <v/>
      </c>
      <c r="AF216" s="106" t="str">
        <f t="shared" si="2"/>
        <v/>
      </c>
      <c r="AG216" s="106" t="str">
        <f t="shared" si="2"/>
        <v/>
      </c>
      <c r="AH216" s="106" t="str">
        <f t="shared" si="2"/>
        <v/>
      </c>
      <c r="AI216" s="106" t="str">
        <f t="shared" si="2"/>
        <v/>
      </c>
      <c r="AJ216" s="106" t="str">
        <f t="shared" si="2"/>
        <v/>
      </c>
      <c r="AK216" s="106" t="str">
        <f t="shared" si="2"/>
        <v/>
      </c>
      <c r="AM216" s="101" t="str">
        <f t="shared" ref="AM216:AU216" si="3">IFERROR(AM5/AL5,"")</f>
        <v/>
      </c>
      <c r="AN216" s="101" t="str">
        <f t="shared" si="3"/>
        <v/>
      </c>
      <c r="AO216" s="101" t="str">
        <f t="shared" si="3"/>
        <v/>
      </c>
      <c r="AP216" s="101" t="str">
        <f t="shared" si="3"/>
        <v/>
      </c>
      <c r="AQ216" s="101" t="str">
        <f t="shared" si="3"/>
        <v/>
      </c>
      <c r="AR216" s="101" t="str">
        <f t="shared" si="3"/>
        <v/>
      </c>
      <c r="AS216" s="101" t="str">
        <f t="shared" si="3"/>
        <v/>
      </c>
      <c r="AT216" s="101" t="str">
        <f t="shared" si="3"/>
        <v/>
      </c>
      <c r="AU216" s="101" t="str">
        <f t="shared" si="3"/>
        <v/>
      </c>
    </row>
    <row r="217" spans="1:47">
      <c r="A217" s="101" t="s">
        <v>3670</v>
      </c>
      <c r="G217" s="106"/>
      <c r="H217" s="106">
        <f t="shared" ref="H217:AK217" si="4">IFERROR(H6/G6-1,"")</f>
        <v>-2.162678705766985E-2</v>
      </c>
      <c r="I217" s="106">
        <f t="shared" si="4"/>
        <v>-2.3161925312239151E-2</v>
      </c>
      <c r="J217" s="106">
        <f t="shared" si="4"/>
        <v>2.4206793457943743E-3</v>
      </c>
      <c r="K217" s="106">
        <f t="shared" si="4"/>
        <v>-3.7591613758745646E-2</v>
      </c>
      <c r="L217" s="106">
        <f t="shared" si="4"/>
        <v>-1.7546414724549209E-2</v>
      </c>
      <c r="M217" s="106">
        <f t="shared" si="4"/>
        <v>-4.271917341160425E-2</v>
      </c>
      <c r="N217" s="106">
        <f t="shared" si="4"/>
        <v>-1.0735924032221011E-2</v>
      </c>
      <c r="O217" s="106">
        <f t="shared" si="4"/>
        <v>-9.7337597828170974E-3</v>
      </c>
      <c r="P217" s="106">
        <f t="shared" si="4"/>
        <v>-2.2987480466456489E-2</v>
      </c>
      <c r="Q217" s="106">
        <f t="shared" si="4"/>
        <v>-3.4340810149579015E-3</v>
      </c>
      <c r="R217" s="106">
        <f t="shared" si="4"/>
        <v>-2.5141318446455507E-3</v>
      </c>
      <c r="S217" s="106">
        <f t="shared" si="4"/>
        <v>2.5129118795104155E-3</v>
      </c>
      <c r="T217" s="106">
        <f t="shared" si="4"/>
        <v>-1.40220730379359E-2</v>
      </c>
      <c r="U217" s="106">
        <f t="shared" si="4"/>
        <v>-8.8194042182828669E-3</v>
      </c>
      <c r="V217" s="106">
        <f t="shared" si="4"/>
        <v>-3.0935211675401364E-3</v>
      </c>
      <c r="W217" s="106">
        <f t="shared" si="4"/>
        <v>-8.6546953894792722E-3</v>
      </c>
      <c r="X217" s="106">
        <f t="shared" si="4"/>
        <v>-5.8882080948452487E-3</v>
      </c>
      <c r="Y217" s="106">
        <f t="shared" si="4"/>
        <v>-8.4063351881213944E-4</v>
      </c>
      <c r="Z217" s="106">
        <f t="shared" si="4"/>
        <v>7.9987815064594958E-3</v>
      </c>
      <c r="AA217" s="106">
        <f t="shared" si="4"/>
        <v>-1.7178977967735598E-3</v>
      </c>
      <c r="AB217" s="106">
        <f t="shared" si="4"/>
        <v>-6.2467302271462799E-4</v>
      </c>
      <c r="AC217" s="106">
        <f t="shared" si="4"/>
        <v>-6.6773608617698432E-4</v>
      </c>
      <c r="AD217" s="106">
        <f t="shared" si="4"/>
        <v>-3.0281707082369103E-3</v>
      </c>
      <c r="AE217" s="106">
        <f t="shared" si="4"/>
        <v>-8.9884386961336382E-4</v>
      </c>
      <c r="AF217" s="106">
        <f t="shared" si="4"/>
        <v>-1.4231415986645235E-3</v>
      </c>
      <c r="AG217" s="106">
        <f t="shared" si="4"/>
        <v>-2.8467117093691208E-3</v>
      </c>
      <c r="AH217" s="106">
        <f t="shared" si="4"/>
        <v>-1.2867390684786484E-3</v>
      </c>
      <c r="AI217" s="106">
        <f t="shared" si="4"/>
        <v>-1.384935592298242E-3</v>
      </c>
      <c r="AJ217" s="106">
        <f t="shared" si="4"/>
        <v>-6.3493819947016972E-3</v>
      </c>
      <c r="AK217" s="106">
        <f t="shared" si="4"/>
        <v>-1.4581309001374665E-3</v>
      </c>
      <c r="AM217" s="101">
        <f t="shared" ref="AM217:AU217" si="5">IFERROR(AM6/AL6,"")</f>
        <v>0.997498534725206</v>
      </c>
      <c r="AN217" s="101">
        <f t="shared" si="5"/>
        <v>0.99754646116734835</v>
      </c>
      <c r="AO217" s="101">
        <f t="shared" si="5"/>
        <v>0.99770635966484988</v>
      </c>
      <c r="AP217" s="101">
        <f t="shared" si="5"/>
        <v>0.99745231624764619</v>
      </c>
      <c r="AQ217" s="101">
        <f t="shared" si="5"/>
        <v>0.99758006854844816</v>
      </c>
      <c r="AR217" s="101">
        <f t="shared" si="5"/>
        <v>0.99771980515279013</v>
      </c>
      <c r="AS217" s="101">
        <f t="shared" si="5"/>
        <v>0.99762069789235519</v>
      </c>
      <c r="AT217" s="101">
        <f t="shared" si="5"/>
        <v>0.9978325758674671</v>
      </c>
      <c r="AU217" s="101">
        <f t="shared" si="5"/>
        <v>0.99815976107561755</v>
      </c>
    </row>
    <row r="218" spans="1:47">
      <c r="A218" s="101" t="s">
        <v>3671</v>
      </c>
      <c r="G218" s="106"/>
      <c r="H218" s="106">
        <f t="shared" ref="H218:AK218" si="6">IFERROR(H7/G7-1,"")</f>
        <v>-2.162678705766985E-2</v>
      </c>
      <c r="I218" s="106">
        <f t="shared" si="6"/>
        <v>0.12577176410408497</v>
      </c>
      <c r="J218" s="106">
        <f t="shared" si="6"/>
        <v>2.4206793457943743E-3</v>
      </c>
      <c r="K218" s="106">
        <f t="shared" si="6"/>
        <v>-3.7591613758745646E-2</v>
      </c>
      <c r="L218" s="106">
        <f t="shared" si="6"/>
        <v>-1.7546414724549542E-2</v>
      </c>
      <c r="M218" s="106">
        <f t="shared" si="6"/>
        <v>-4.271917341160425E-2</v>
      </c>
      <c r="N218" s="106">
        <f t="shared" si="6"/>
        <v>-1.0735924032220789E-2</v>
      </c>
      <c r="O218" s="106">
        <f t="shared" si="6"/>
        <v>-9.7337597828173195E-3</v>
      </c>
      <c r="P218" s="106">
        <f t="shared" si="6"/>
        <v>-2.2987480466456378E-2</v>
      </c>
      <c r="Q218" s="106">
        <f t="shared" si="6"/>
        <v>-3.4340810149580125E-3</v>
      </c>
      <c r="R218" s="106">
        <f t="shared" si="6"/>
        <v>-2.5141318446455507E-3</v>
      </c>
      <c r="S218" s="106">
        <f t="shared" si="6"/>
        <v>2.5129118795104155E-3</v>
      </c>
      <c r="T218" s="106">
        <f t="shared" si="6"/>
        <v>-1.4022073037936011E-2</v>
      </c>
      <c r="U218" s="106">
        <f t="shared" si="6"/>
        <v>-8.8194042182827559E-3</v>
      </c>
      <c r="V218" s="106">
        <f t="shared" si="6"/>
        <v>-3.0935211675400254E-3</v>
      </c>
      <c r="W218" s="106">
        <f t="shared" si="6"/>
        <v>-8.6546953894791612E-3</v>
      </c>
      <c r="X218" s="106">
        <f t="shared" si="6"/>
        <v>-5.8882080948452487E-3</v>
      </c>
      <c r="Y218" s="106">
        <f t="shared" si="6"/>
        <v>-8.4063351881213944E-4</v>
      </c>
      <c r="Z218" s="106">
        <f t="shared" si="6"/>
        <v>7.9987815064594958E-3</v>
      </c>
      <c r="AA218" s="106">
        <f t="shared" si="6"/>
        <v>-1.7178977967735598E-3</v>
      </c>
      <c r="AB218" s="106">
        <f t="shared" si="6"/>
        <v>-6.2467302271462799E-4</v>
      </c>
      <c r="AC218" s="106">
        <f t="shared" si="6"/>
        <v>-6.6773608617709534E-4</v>
      </c>
      <c r="AD218" s="106">
        <f t="shared" si="6"/>
        <v>-3.0281707082369103E-3</v>
      </c>
      <c r="AE218" s="106">
        <f t="shared" si="6"/>
        <v>-8.9884386961347484E-4</v>
      </c>
      <c r="AF218" s="106">
        <f t="shared" si="6"/>
        <v>-1.4231415986646345E-3</v>
      </c>
      <c r="AG218" s="106">
        <f t="shared" si="6"/>
        <v>-2.8467117093692318E-3</v>
      </c>
      <c r="AH218" s="106">
        <f t="shared" si="6"/>
        <v>-1.2867390684787594E-3</v>
      </c>
      <c r="AI218" s="106">
        <f t="shared" si="6"/>
        <v>-1.38493559229802E-3</v>
      </c>
      <c r="AJ218" s="106">
        <f t="shared" si="6"/>
        <v>-6.3493819947016972E-3</v>
      </c>
      <c r="AK218" s="106">
        <f t="shared" si="6"/>
        <v>-1.4581309001372444E-3</v>
      </c>
      <c r="AM218" s="101">
        <f t="shared" ref="AM218:AU218" si="7">IFERROR(AM7/AL7,"")</f>
        <v>0.99749853472520544</v>
      </c>
      <c r="AN218" s="101">
        <f t="shared" si="7"/>
        <v>0.9975464611673488</v>
      </c>
      <c r="AO218" s="101">
        <f t="shared" si="7"/>
        <v>0.99770635966484866</v>
      </c>
      <c r="AP218" s="101">
        <f t="shared" si="7"/>
        <v>0.99745231624764585</v>
      </c>
      <c r="AQ218" s="101">
        <f t="shared" si="7"/>
        <v>0.99758006854844883</v>
      </c>
      <c r="AR218" s="101">
        <f t="shared" si="7"/>
        <v>0.99771980515279013</v>
      </c>
      <c r="AS218" s="101">
        <f t="shared" si="7"/>
        <v>0.99762069789235508</v>
      </c>
      <c r="AT218" s="101">
        <f t="shared" si="7"/>
        <v>0.99783257586746665</v>
      </c>
      <c r="AU218" s="101">
        <f t="shared" si="7"/>
        <v>0.99815976107561788</v>
      </c>
    </row>
    <row r="219" spans="1:47">
      <c r="A219" s="101" t="s">
        <v>3672</v>
      </c>
      <c r="G219" s="106"/>
      <c r="H219" s="106">
        <f t="shared" ref="H219:AK219" si="8">IFERROR(H8/G8-1,"")</f>
        <v>-7.1571120400345745E-2</v>
      </c>
      <c r="I219" s="106">
        <f t="shared" si="8"/>
        <v>0.14494213026636493</v>
      </c>
      <c r="J219" s="106">
        <f t="shared" si="8"/>
        <v>2.4206793457943743E-3</v>
      </c>
      <c r="K219" s="106">
        <f t="shared" si="8"/>
        <v>-3.7591613758745646E-2</v>
      </c>
      <c r="L219" s="106">
        <f t="shared" si="8"/>
        <v>-1.7546414724549431E-2</v>
      </c>
      <c r="M219" s="106">
        <f t="shared" si="8"/>
        <v>-4.2719173411604361E-2</v>
      </c>
      <c r="N219" s="106">
        <f t="shared" si="8"/>
        <v>-1.07359240322209E-2</v>
      </c>
      <c r="O219" s="106">
        <f t="shared" si="8"/>
        <v>-9.7337597828173195E-3</v>
      </c>
      <c r="P219" s="106">
        <f t="shared" si="8"/>
        <v>-2.2987480466456378E-2</v>
      </c>
      <c r="Q219" s="106">
        <f t="shared" si="8"/>
        <v>-3.4340810149580125E-3</v>
      </c>
      <c r="R219" s="106">
        <f t="shared" si="8"/>
        <v>-2.5141318446456618E-3</v>
      </c>
      <c r="S219" s="106">
        <f t="shared" si="8"/>
        <v>2.5129118795104155E-3</v>
      </c>
      <c r="T219" s="106">
        <f t="shared" si="8"/>
        <v>-1.4022073037936122E-2</v>
      </c>
      <c r="U219" s="106">
        <f t="shared" si="8"/>
        <v>-8.8194042182827559E-3</v>
      </c>
      <c r="V219" s="106">
        <f t="shared" si="8"/>
        <v>-3.0935211675400254E-3</v>
      </c>
      <c r="W219" s="106">
        <f t="shared" si="8"/>
        <v>-8.6546953894791612E-3</v>
      </c>
      <c r="X219" s="106">
        <f t="shared" si="8"/>
        <v>-5.8882080948454707E-3</v>
      </c>
      <c r="Y219" s="106">
        <f t="shared" si="8"/>
        <v>-8.4063351881213944E-4</v>
      </c>
      <c r="Z219" s="106">
        <f t="shared" si="8"/>
        <v>7.9987815064594958E-3</v>
      </c>
      <c r="AA219" s="106">
        <f t="shared" si="8"/>
        <v>-1.7178977967734488E-3</v>
      </c>
      <c r="AB219" s="106">
        <f t="shared" si="8"/>
        <v>-6.2467302271485003E-4</v>
      </c>
      <c r="AC219" s="106">
        <f t="shared" si="8"/>
        <v>-6.6773608617698432E-4</v>
      </c>
      <c r="AD219" s="106">
        <f t="shared" si="8"/>
        <v>-3.0281707082371323E-3</v>
      </c>
      <c r="AE219" s="106">
        <f t="shared" si="8"/>
        <v>-8.9884386961347484E-4</v>
      </c>
      <c r="AF219" s="106">
        <f t="shared" si="8"/>
        <v>-1.4231415986647455E-3</v>
      </c>
      <c r="AG219" s="106">
        <f t="shared" si="8"/>
        <v>-2.8467117093690097E-3</v>
      </c>
      <c r="AH219" s="106">
        <f t="shared" si="8"/>
        <v>-1.2867390684787594E-3</v>
      </c>
      <c r="AI219" s="106">
        <f t="shared" si="8"/>
        <v>-1.38493559229802E-3</v>
      </c>
      <c r="AJ219" s="106">
        <f t="shared" si="8"/>
        <v>-6.3493819947019192E-3</v>
      </c>
      <c r="AK219" s="106">
        <f t="shared" si="8"/>
        <v>-1.4581309001373555E-3</v>
      </c>
      <c r="AM219" s="101">
        <f t="shared" ref="AM219:AU219" si="9">IFERROR(AM8/AL8,"")</f>
        <v>0.99749853472520622</v>
      </c>
      <c r="AN219" s="101">
        <f t="shared" si="9"/>
        <v>0.99754646116734824</v>
      </c>
      <c r="AO219" s="101">
        <f t="shared" si="9"/>
        <v>0.99770635966485011</v>
      </c>
      <c r="AP219" s="101">
        <f t="shared" si="9"/>
        <v>0.99745231624764674</v>
      </c>
      <c r="AQ219" s="101">
        <f t="shared" si="9"/>
        <v>0.99758006854844783</v>
      </c>
      <c r="AR219" s="101">
        <f t="shared" si="9"/>
        <v>0.99771980515278957</v>
      </c>
      <c r="AS219" s="101">
        <f t="shared" si="9"/>
        <v>0.99762069789235575</v>
      </c>
      <c r="AT219" s="101">
        <f t="shared" si="9"/>
        <v>0.99783257586746632</v>
      </c>
      <c r="AU219" s="101">
        <f t="shared" si="9"/>
        <v>0.99815976107561777</v>
      </c>
    </row>
    <row r="220" spans="1:47">
      <c r="A220" s="101" t="s">
        <v>3673</v>
      </c>
      <c r="G220" s="106"/>
      <c r="H220" s="106">
        <f t="shared" ref="H220:AK220" si="10">IFERROR(H9/G9-1,"")</f>
        <v>-7.1571120400345745E-2</v>
      </c>
      <c r="I220" s="106">
        <f t="shared" si="10"/>
        <v>0.14494213026636493</v>
      </c>
      <c r="J220" s="106">
        <f t="shared" si="10"/>
        <v>2.4206793457943743E-3</v>
      </c>
      <c r="K220" s="106">
        <f t="shared" si="10"/>
        <v>-3.7591613758745646E-2</v>
      </c>
      <c r="L220" s="106">
        <f t="shared" si="10"/>
        <v>-1.7546414724549431E-2</v>
      </c>
      <c r="M220" s="106">
        <f t="shared" si="10"/>
        <v>-4.2719173411604361E-2</v>
      </c>
      <c r="N220" s="106">
        <f t="shared" si="10"/>
        <v>-1.07359240322209E-2</v>
      </c>
      <c r="O220" s="106">
        <f t="shared" si="10"/>
        <v>-9.7337597828173195E-3</v>
      </c>
      <c r="P220" s="106">
        <f t="shared" si="10"/>
        <v>-2.2987480466456378E-2</v>
      </c>
      <c r="Q220" s="106">
        <f t="shared" si="10"/>
        <v>-3.4340810149580125E-3</v>
      </c>
      <c r="R220" s="106">
        <f t="shared" si="10"/>
        <v>-2.5141318446456618E-3</v>
      </c>
      <c r="S220" s="106">
        <f t="shared" si="10"/>
        <v>2.5129118795104155E-3</v>
      </c>
      <c r="T220" s="106">
        <f t="shared" si="10"/>
        <v>-1.4022073037936122E-2</v>
      </c>
      <c r="U220" s="106">
        <f t="shared" si="10"/>
        <v>-8.8194042182827559E-3</v>
      </c>
      <c r="V220" s="106">
        <f t="shared" si="10"/>
        <v>-3.0935211675400254E-3</v>
      </c>
      <c r="W220" s="106">
        <f t="shared" si="10"/>
        <v>-8.6546953894791612E-3</v>
      </c>
      <c r="X220" s="106">
        <f t="shared" si="10"/>
        <v>-5.8882080948454707E-3</v>
      </c>
      <c r="Y220" s="106">
        <f t="shared" si="10"/>
        <v>-8.4063351881213944E-4</v>
      </c>
      <c r="Z220" s="106">
        <f t="shared" si="10"/>
        <v>7.9987815064594958E-3</v>
      </c>
      <c r="AA220" s="106">
        <f t="shared" si="10"/>
        <v>-1.7178977967734488E-3</v>
      </c>
      <c r="AB220" s="106">
        <f t="shared" si="10"/>
        <v>-6.2467302271485003E-4</v>
      </c>
      <c r="AC220" s="106">
        <f t="shared" si="10"/>
        <v>-6.6773608617698432E-4</v>
      </c>
      <c r="AD220" s="106">
        <f t="shared" si="10"/>
        <v>-3.0281707082371323E-3</v>
      </c>
      <c r="AE220" s="106">
        <f t="shared" si="10"/>
        <v>-8.9884386961347484E-4</v>
      </c>
      <c r="AF220" s="106">
        <f t="shared" si="10"/>
        <v>-1.4231415986647455E-3</v>
      </c>
      <c r="AG220" s="106">
        <f t="shared" si="10"/>
        <v>-2.8467117093690097E-3</v>
      </c>
      <c r="AH220" s="106">
        <f t="shared" si="10"/>
        <v>-1.2867390684787594E-3</v>
      </c>
      <c r="AI220" s="106">
        <f t="shared" si="10"/>
        <v>-1.38493559229802E-3</v>
      </c>
      <c r="AJ220" s="106">
        <f t="shared" si="10"/>
        <v>-6.3493819947019192E-3</v>
      </c>
      <c r="AK220" s="106">
        <f t="shared" si="10"/>
        <v>-1.4581309001373555E-3</v>
      </c>
      <c r="AM220" s="101">
        <f t="shared" ref="AM220:AU220" si="11">IFERROR(AM9/AL9,"")</f>
        <v>0.99749853472520622</v>
      </c>
      <c r="AN220" s="101">
        <f t="shared" si="11"/>
        <v>0.99754646116734824</v>
      </c>
      <c r="AO220" s="101">
        <f t="shared" si="11"/>
        <v>0.99770635966485011</v>
      </c>
      <c r="AP220" s="101">
        <f t="shared" si="11"/>
        <v>0.99745231624764674</v>
      </c>
      <c r="AQ220" s="101">
        <f t="shared" si="11"/>
        <v>0.99758006854844783</v>
      </c>
      <c r="AR220" s="101">
        <f t="shared" si="11"/>
        <v>0.99771980515278957</v>
      </c>
      <c r="AS220" s="101">
        <f t="shared" si="11"/>
        <v>0.99762069789235575</v>
      </c>
      <c r="AT220" s="101">
        <f t="shared" si="11"/>
        <v>0.99783257586746632</v>
      </c>
      <c r="AU220" s="101">
        <f t="shared" si="11"/>
        <v>0.99815976107561777</v>
      </c>
    </row>
    <row r="221" spans="1:47">
      <c r="A221" s="101" t="s">
        <v>3674</v>
      </c>
      <c r="G221" s="106"/>
      <c r="H221" s="106" t="str">
        <f t="shared" ref="H221:AK221" si="12">IFERROR(H10/G10-1,"")</f>
        <v/>
      </c>
      <c r="I221" s="106" t="str">
        <f t="shared" si="12"/>
        <v/>
      </c>
      <c r="J221" s="106" t="str">
        <f t="shared" si="12"/>
        <v/>
      </c>
      <c r="K221" s="106" t="str">
        <f t="shared" si="12"/>
        <v/>
      </c>
      <c r="L221" s="106" t="str">
        <f t="shared" si="12"/>
        <v/>
      </c>
      <c r="M221" s="106" t="str">
        <f t="shared" si="12"/>
        <v/>
      </c>
      <c r="N221" s="106" t="str">
        <f t="shared" si="12"/>
        <v/>
      </c>
      <c r="O221" s="106" t="str">
        <f t="shared" si="12"/>
        <v/>
      </c>
      <c r="P221" s="106" t="str">
        <f t="shared" si="12"/>
        <v/>
      </c>
      <c r="Q221" s="106" t="str">
        <f t="shared" si="12"/>
        <v/>
      </c>
      <c r="R221" s="106" t="str">
        <f t="shared" si="12"/>
        <v/>
      </c>
      <c r="S221" s="106" t="str">
        <f t="shared" si="12"/>
        <v/>
      </c>
      <c r="T221" s="106" t="str">
        <f t="shared" si="12"/>
        <v/>
      </c>
      <c r="U221" s="106" t="str">
        <f t="shared" si="12"/>
        <v/>
      </c>
      <c r="V221" s="106" t="str">
        <f t="shared" si="12"/>
        <v/>
      </c>
      <c r="W221" s="106" t="str">
        <f t="shared" si="12"/>
        <v/>
      </c>
      <c r="X221" s="106" t="str">
        <f t="shared" si="12"/>
        <v/>
      </c>
      <c r="Y221" s="106" t="str">
        <f t="shared" si="12"/>
        <v/>
      </c>
      <c r="Z221" s="106" t="str">
        <f t="shared" si="12"/>
        <v/>
      </c>
      <c r="AA221" s="106" t="str">
        <f t="shared" si="12"/>
        <v/>
      </c>
      <c r="AB221" s="106" t="str">
        <f t="shared" si="12"/>
        <v/>
      </c>
      <c r="AC221" s="106" t="str">
        <f t="shared" si="12"/>
        <v/>
      </c>
      <c r="AD221" s="106" t="str">
        <f t="shared" si="12"/>
        <v/>
      </c>
      <c r="AE221" s="106" t="str">
        <f t="shared" si="12"/>
        <v/>
      </c>
      <c r="AF221" s="106" t="str">
        <f t="shared" si="12"/>
        <v/>
      </c>
      <c r="AG221" s="106" t="str">
        <f t="shared" si="12"/>
        <v/>
      </c>
      <c r="AH221" s="106" t="str">
        <f t="shared" si="12"/>
        <v/>
      </c>
      <c r="AI221" s="106" t="str">
        <f t="shared" si="12"/>
        <v/>
      </c>
      <c r="AJ221" s="106" t="str">
        <f t="shared" si="12"/>
        <v/>
      </c>
      <c r="AK221" s="106" t="str">
        <f t="shared" si="12"/>
        <v/>
      </c>
      <c r="AM221" s="101" t="str">
        <f t="shared" ref="AM221:AU221" si="13">IFERROR(AM10/AL10,"")</f>
        <v/>
      </c>
      <c r="AN221" s="101" t="str">
        <f t="shared" si="13"/>
        <v/>
      </c>
      <c r="AO221" s="101" t="str">
        <f t="shared" si="13"/>
        <v/>
      </c>
      <c r="AP221" s="101" t="str">
        <f t="shared" si="13"/>
        <v/>
      </c>
      <c r="AQ221" s="101" t="str">
        <f t="shared" si="13"/>
        <v/>
      </c>
      <c r="AR221" s="101" t="str">
        <f t="shared" si="13"/>
        <v/>
      </c>
      <c r="AS221" s="101" t="str">
        <f t="shared" si="13"/>
        <v/>
      </c>
      <c r="AT221" s="101" t="str">
        <f t="shared" si="13"/>
        <v/>
      </c>
      <c r="AU221" s="101" t="str">
        <f t="shared" si="13"/>
        <v/>
      </c>
    </row>
    <row r="222" spans="1:47">
      <c r="A222" s="101" t="s">
        <v>3675</v>
      </c>
      <c r="G222" s="106"/>
      <c r="H222" s="106">
        <f t="shared" ref="H222:AK222" si="14">IFERROR(H11/G11-1,"")</f>
        <v>-7.1571120400345745E-2</v>
      </c>
      <c r="I222" s="106">
        <f t="shared" si="14"/>
        <v>0.14494213026636493</v>
      </c>
      <c r="J222" s="106">
        <f t="shared" si="14"/>
        <v>2.4206793457943743E-3</v>
      </c>
      <c r="K222" s="106">
        <f t="shared" si="14"/>
        <v>-3.7591613758745646E-2</v>
      </c>
      <c r="L222" s="106">
        <f t="shared" si="14"/>
        <v>-1.7546414724549431E-2</v>
      </c>
      <c r="M222" s="106">
        <f t="shared" si="14"/>
        <v>-4.2719173411604361E-2</v>
      </c>
      <c r="N222" s="106">
        <f t="shared" si="14"/>
        <v>-1.07359240322209E-2</v>
      </c>
      <c r="O222" s="106">
        <f t="shared" si="14"/>
        <v>-9.7337597828173195E-3</v>
      </c>
      <c r="P222" s="106">
        <f t="shared" si="14"/>
        <v>-2.2987480466456378E-2</v>
      </c>
      <c r="Q222" s="106">
        <f t="shared" si="14"/>
        <v>-3.4340810149580125E-3</v>
      </c>
      <c r="R222" s="106">
        <f t="shared" si="14"/>
        <v>-2.5141318446456618E-3</v>
      </c>
      <c r="S222" s="106">
        <f t="shared" si="14"/>
        <v>2.5129118795104155E-3</v>
      </c>
      <c r="T222" s="106">
        <f t="shared" si="14"/>
        <v>-1.4022073037936122E-2</v>
      </c>
      <c r="U222" s="106">
        <f t="shared" si="14"/>
        <v>-8.8194042182827559E-3</v>
      </c>
      <c r="V222" s="106">
        <f t="shared" si="14"/>
        <v>-3.0935211675400254E-3</v>
      </c>
      <c r="W222" s="106">
        <f t="shared" si="14"/>
        <v>-8.6546953894791612E-3</v>
      </c>
      <c r="X222" s="106">
        <f t="shared" si="14"/>
        <v>-5.8882080948454707E-3</v>
      </c>
      <c r="Y222" s="106">
        <f t="shared" si="14"/>
        <v>-8.4063351881213944E-4</v>
      </c>
      <c r="Z222" s="106">
        <f t="shared" si="14"/>
        <v>7.9987815064594958E-3</v>
      </c>
      <c r="AA222" s="106">
        <f t="shared" si="14"/>
        <v>-1.7178977967734488E-3</v>
      </c>
      <c r="AB222" s="106">
        <f t="shared" si="14"/>
        <v>-6.2467302271485003E-4</v>
      </c>
      <c r="AC222" s="106">
        <f t="shared" si="14"/>
        <v>-6.6773608617698432E-4</v>
      </c>
      <c r="AD222" s="106">
        <f t="shared" si="14"/>
        <v>-3.0281707082371323E-3</v>
      </c>
      <c r="AE222" s="106">
        <f t="shared" si="14"/>
        <v>-8.9884386961347484E-4</v>
      </c>
      <c r="AF222" s="106">
        <f t="shared" si="14"/>
        <v>-1.4231415986647455E-3</v>
      </c>
      <c r="AG222" s="106">
        <f t="shared" si="14"/>
        <v>-2.8467117093690097E-3</v>
      </c>
      <c r="AH222" s="106">
        <f t="shared" si="14"/>
        <v>-1.2867390684787594E-3</v>
      </c>
      <c r="AI222" s="106">
        <f t="shared" si="14"/>
        <v>-1.38493559229802E-3</v>
      </c>
      <c r="AJ222" s="106">
        <f t="shared" si="14"/>
        <v>-6.3493819947019192E-3</v>
      </c>
      <c r="AK222" s="106">
        <f t="shared" si="14"/>
        <v>-1.4581309001373555E-3</v>
      </c>
      <c r="AM222" s="101">
        <f t="shared" ref="AM222:AU222" si="15">IFERROR(AM11/AL11,"")</f>
        <v>0.99749853472520622</v>
      </c>
      <c r="AN222" s="101">
        <f t="shared" si="15"/>
        <v>0.99754646116734824</v>
      </c>
      <c r="AO222" s="101">
        <f t="shared" si="15"/>
        <v>0.99770635966485011</v>
      </c>
      <c r="AP222" s="101">
        <f t="shared" si="15"/>
        <v>0.99745231624764674</v>
      </c>
      <c r="AQ222" s="101">
        <f t="shared" si="15"/>
        <v>0.99758006854844783</v>
      </c>
      <c r="AR222" s="101">
        <f t="shared" si="15"/>
        <v>0.99771980515278957</v>
      </c>
      <c r="AS222" s="101">
        <f t="shared" si="15"/>
        <v>0.99762069789235575</v>
      </c>
      <c r="AT222" s="101">
        <f t="shared" si="15"/>
        <v>0.99783257586746632</v>
      </c>
      <c r="AU222" s="101">
        <f t="shared" si="15"/>
        <v>0.99815976107561777</v>
      </c>
    </row>
    <row r="223" spans="1:47" s="128" customFormat="1">
      <c r="A223" s="127" t="s">
        <v>3667</v>
      </c>
      <c r="B223" s="127"/>
      <c r="C223" s="127"/>
      <c r="D223" s="127"/>
      <c r="E223" s="127"/>
      <c r="F223" s="127"/>
    </row>
    <row r="224" spans="1:47">
      <c r="A224" s="105" t="s">
        <v>3697</v>
      </c>
      <c r="B224" s="105"/>
      <c r="C224" s="105"/>
      <c r="D224" s="105"/>
      <c r="E224" s="105"/>
      <c r="F224" s="105"/>
      <c r="G224" s="101">
        <f t="shared" ref="G224:AK224" si="16">G$1</f>
        <v>2020</v>
      </c>
      <c r="H224" s="101">
        <f t="shared" si="16"/>
        <v>2021</v>
      </c>
      <c r="I224" s="101">
        <f t="shared" si="16"/>
        <v>2022</v>
      </c>
      <c r="J224" s="101">
        <f t="shared" si="16"/>
        <v>2023</v>
      </c>
      <c r="K224" s="101">
        <f t="shared" si="16"/>
        <v>2024</v>
      </c>
      <c r="L224" s="101">
        <f t="shared" si="16"/>
        <v>2025</v>
      </c>
      <c r="M224" s="101">
        <f t="shared" si="16"/>
        <v>2026</v>
      </c>
      <c r="N224" s="101">
        <f t="shared" si="16"/>
        <v>2027</v>
      </c>
      <c r="O224" s="101">
        <f t="shared" si="16"/>
        <v>2028</v>
      </c>
      <c r="P224" s="101">
        <f t="shared" si="16"/>
        <v>2029</v>
      </c>
      <c r="Q224" s="101">
        <f t="shared" si="16"/>
        <v>2030</v>
      </c>
      <c r="R224" s="101">
        <f t="shared" si="16"/>
        <v>2031</v>
      </c>
      <c r="S224" s="101">
        <f t="shared" si="16"/>
        <v>2032</v>
      </c>
      <c r="T224" s="101">
        <f t="shared" si="16"/>
        <v>2033</v>
      </c>
      <c r="U224" s="101">
        <f t="shared" si="16"/>
        <v>2034</v>
      </c>
      <c r="V224" s="101">
        <f t="shared" si="16"/>
        <v>2035</v>
      </c>
      <c r="W224" s="101">
        <f t="shared" si="16"/>
        <v>2036</v>
      </c>
      <c r="X224" s="101">
        <f t="shared" si="16"/>
        <v>2037</v>
      </c>
      <c r="Y224" s="101">
        <f t="shared" si="16"/>
        <v>2038</v>
      </c>
      <c r="Z224" s="101">
        <f t="shared" si="16"/>
        <v>2039</v>
      </c>
      <c r="AA224" s="101">
        <f t="shared" si="16"/>
        <v>2040</v>
      </c>
      <c r="AB224" s="101">
        <f t="shared" si="16"/>
        <v>2041</v>
      </c>
      <c r="AC224" s="101">
        <f t="shared" si="16"/>
        <v>2042</v>
      </c>
      <c r="AD224" s="101">
        <f t="shared" si="16"/>
        <v>2043</v>
      </c>
      <c r="AE224" s="101">
        <f t="shared" si="16"/>
        <v>2044</v>
      </c>
      <c r="AF224" s="101">
        <f t="shared" si="16"/>
        <v>2045</v>
      </c>
      <c r="AG224" s="101">
        <f t="shared" si="16"/>
        <v>2046</v>
      </c>
      <c r="AH224" s="101">
        <f t="shared" si="16"/>
        <v>2047</v>
      </c>
      <c r="AI224" s="101">
        <f t="shared" si="16"/>
        <v>2048</v>
      </c>
      <c r="AJ224" s="101">
        <f t="shared" si="16"/>
        <v>2049</v>
      </c>
      <c r="AK224" s="101">
        <f t="shared" si="16"/>
        <v>2050</v>
      </c>
    </row>
    <row r="225" spans="1:47">
      <c r="A225" s="101" t="s">
        <v>3668</v>
      </c>
      <c r="G225" s="106"/>
      <c r="H225" s="106" t="str">
        <f t="shared" ref="H225:AK225" si="17">IFERROR(H14/G14-1,"")</f>
        <v/>
      </c>
      <c r="I225" s="106" t="str">
        <f t="shared" si="17"/>
        <v/>
      </c>
      <c r="J225" s="106" t="str">
        <f t="shared" si="17"/>
        <v/>
      </c>
      <c r="K225" s="106" t="str">
        <f t="shared" si="17"/>
        <v/>
      </c>
      <c r="L225" s="106" t="str">
        <f t="shared" si="17"/>
        <v/>
      </c>
      <c r="M225" s="106" t="str">
        <f t="shared" si="17"/>
        <v/>
      </c>
      <c r="N225" s="106" t="str">
        <f t="shared" si="17"/>
        <v/>
      </c>
      <c r="O225" s="106" t="str">
        <f t="shared" si="17"/>
        <v/>
      </c>
      <c r="P225" s="106" t="str">
        <f t="shared" si="17"/>
        <v/>
      </c>
      <c r="Q225" s="106" t="str">
        <f t="shared" si="17"/>
        <v/>
      </c>
      <c r="R225" s="106" t="str">
        <f t="shared" si="17"/>
        <v/>
      </c>
      <c r="S225" s="106" t="str">
        <f t="shared" si="17"/>
        <v/>
      </c>
      <c r="T225" s="106" t="str">
        <f t="shared" si="17"/>
        <v/>
      </c>
      <c r="U225" s="106" t="str">
        <f t="shared" si="17"/>
        <v/>
      </c>
      <c r="V225" s="106" t="str">
        <f t="shared" si="17"/>
        <v/>
      </c>
      <c r="W225" s="106" t="str">
        <f t="shared" si="17"/>
        <v/>
      </c>
      <c r="X225" s="106" t="str">
        <f t="shared" si="17"/>
        <v/>
      </c>
      <c r="Y225" s="106" t="str">
        <f t="shared" si="17"/>
        <v/>
      </c>
      <c r="Z225" s="106" t="str">
        <f t="shared" si="17"/>
        <v/>
      </c>
      <c r="AA225" s="106" t="str">
        <f t="shared" si="17"/>
        <v/>
      </c>
      <c r="AB225" s="106" t="str">
        <f t="shared" si="17"/>
        <v/>
      </c>
      <c r="AC225" s="106" t="str">
        <f t="shared" si="17"/>
        <v/>
      </c>
      <c r="AD225" s="106" t="str">
        <f t="shared" si="17"/>
        <v/>
      </c>
      <c r="AE225" s="106" t="str">
        <f t="shared" si="17"/>
        <v/>
      </c>
      <c r="AF225" s="106" t="str">
        <f t="shared" si="17"/>
        <v/>
      </c>
      <c r="AG225" s="106" t="str">
        <f t="shared" si="17"/>
        <v/>
      </c>
      <c r="AH225" s="106" t="str">
        <f t="shared" si="17"/>
        <v/>
      </c>
      <c r="AI225" s="106" t="str">
        <f t="shared" si="17"/>
        <v/>
      </c>
      <c r="AJ225" s="106" t="str">
        <f t="shared" si="17"/>
        <v/>
      </c>
      <c r="AK225" s="106" t="str">
        <f t="shared" si="17"/>
        <v/>
      </c>
    </row>
    <row r="226" spans="1:47">
      <c r="A226" s="101" t="s">
        <v>3669</v>
      </c>
      <c r="G226" s="106"/>
      <c r="H226" s="106">
        <f t="shared" ref="H226:AK226" si="18">IFERROR(H15/G15-1,"")</f>
        <v>0</v>
      </c>
      <c r="I226" s="106">
        <f t="shared" si="18"/>
        <v>4.119091531303698E-2</v>
      </c>
      <c r="J226" s="106">
        <f t="shared" si="18"/>
        <v>2.4206793457943743E-3</v>
      </c>
      <c r="K226" s="106">
        <f t="shared" si="18"/>
        <v>-3.7591613758745646E-2</v>
      </c>
      <c r="L226" s="106">
        <f t="shared" si="18"/>
        <v>-1.7546414724549431E-2</v>
      </c>
      <c r="M226" s="106">
        <f t="shared" si="18"/>
        <v>-4.2719173411604361E-2</v>
      </c>
      <c r="N226" s="106">
        <f t="shared" si="18"/>
        <v>-1.07359240322209E-2</v>
      </c>
      <c r="O226" s="106">
        <f t="shared" si="18"/>
        <v>-9.7337597828170974E-3</v>
      </c>
      <c r="P226" s="106">
        <f t="shared" si="18"/>
        <v>-2.2987480466456378E-2</v>
      </c>
      <c r="Q226" s="106">
        <f t="shared" si="18"/>
        <v>-3.4340810149581236E-3</v>
      </c>
      <c r="R226" s="106">
        <f t="shared" si="18"/>
        <v>-2.5141318446456618E-3</v>
      </c>
      <c r="S226" s="106">
        <f t="shared" si="18"/>
        <v>2.5129118795104155E-3</v>
      </c>
      <c r="T226" s="106">
        <f t="shared" si="18"/>
        <v>-1.40220730379359E-2</v>
      </c>
      <c r="U226" s="106">
        <f t="shared" si="18"/>
        <v>-8.8194042182828669E-3</v>
      </c>
      <c r="V226" s="106">
        <f t="shared" si="18"/>
        <v>-3.0935211675401364E-3</v>
      </c>
      <c r="W226" s="106">
        <f t="shared" si="18"/>
        <v>-8.6546953894791612E-3</v>
      </c>
      <c r="X226" s="106">
        <f t="shared" si="18"/>
        <v>-5.8882080948453597E-3</v>
      </c>
      <c r="Y226" s="106">
        <f t="shared" si="18"/>
        <v>-8.4063351881225046E-4</v>
      </c>
      <c r="Z226" s="106">
        <f t="shared" si="18"/>
        <v>7.9987815064594958E-3</v>
      </c>
      <c r="AA226" s="106">
        <f t="shared" si="18"/>
        <v>-1.7178977967735598E-3</v>
      </c>
      <c r="AB226" s="106">
        <f t="shared" si="18"/>
        <v>-6.2467302271473901E-4</v>
      </c>
      <c r="AC226" s="106">
        <f t="shared" si="18"/>
        <v>-6.6773608617709534E-4</v>
      </c>
      <c r="AD226" s="106">
        <f t="shared" si="18"/>
        <v>-3.0281707082369103E-3</v>
      </c>
      <c r="AE226" s="106">
        <f t="shared" si="18"/>
        <v>-8.9884386961336382E-4</v>
      </c>
      <c r="AF226" s="106">
        <f t="shared" si="18"/>
        <v>-1.4231415986646345E-3</v>
      </c>
      <c r="AG226" s="106">
        <f t="shared" si="18"/>
        <v>-2.8467117093691208E-3</v>
      </c>
      <c r="AH226" s="106">
        <f t="shared" si="18"/>
        <v>-1.2867390684786484E-3</v>
      </c>
      <c r="AI226" s="106">
        <f t="shared" si="18"/>
        <v>-1.38493559229802E-3</v>
      </c>
      <c r="AJ226" s="106">
        <f t="shared" si="18"/>
        <v>-6.3493819947015862E-3</v>
      </c>
      <c r="AK226" s="106">
        <f t="shared" si="18"/>
        <v>-1.4581309001374665E-3</v>
      </c>
      <c r="AM226" s="101">
        <f t="shared" ref="AM226:AU226" si="19">IFERROR(AM15/AL15,"")</f>
        <v>0.99749853472520555</v>
      </c>
      <c r="AN226" s="101">
        <f t="shared" si="19"/>
        <v>0.99754646116734935</v>
      </c>
      <c r="AO226" s="101">
        <f t="shared" si="19"/>
        <v>0.99770635966484933</v>
      </c>
      <c r="AP226" s="101">
        <f t="shared" si="19"/>
        <v>0.99745231624764563</v>
      </c>
      <c r="AQ226" s="101">
        <f t="shared" si="19"/>
        <v>0.99758006854844894</v>
      </c>
      <c r="AR226" s="101">
        <f t="shared" si="19"/>
        <v>0.99771980515278957</v>
      </c>
      <c r="AS226" s="101">
        <f t="shared" si="19"/>
        <v>0.9976206978923553</v>
      </c>
      <c r="AT226" s="101">
        <f t="shared" si="19"/>
        <v>0.9978325758674671</v>
      </c>
      <c r="AU226" s="101">
        <f t="shared" si="19"/>
        <v>0.99815976107561777</v>
      </c>
    </row>
    <row r="227" spans="1:47">
      <c r="A227" s="101" t="s">
        <v>3670</v>
      </c>
      <c r="G227" s="106"/>
      <c r="H227" s="106">
        <f t="shared" ref="H227:AK227" si="20">IFERROR(H16/G16-1,"")</f>
        <v>0.49268349378021536</v>
      </c>
      <c r="I227" s="106">
        <f t="shared" si="20"/>
        <v>-6.7324052941551527E-2</v>
      </c>
      <c r="J227" s="106">
        <f t="shared" si="20"/>
        <v>-2.2445713796240829E-2</v>
      </c>
      <c r="K227" s="106">
        <f t="shared" si="20"/>
        <v>-1.8675892044051623E-2</v>
      </c>
      <c r="L227" s="106">
        <f t="shared" si="20"/>
        <v>-1.5815271614149862E-2</v>
      </c>
      <c r="M227" s="106">
        <f t="shared" si="20"/>
        <v>-1.0858921608305816E-2</v>
      </c>
      <c r="N227" s="106">
        <f t="shared" si="20"/>
        <v>-9.4881963161046468E-3</v>
      </c>
      <c r="O227" s="106">
        <f t="shared" si="20"/>
        <v>-5.0098340198437841E-3</v>
      </c>
      <c r="P227" s="106">
        <f t="shared" si="20"/>
        <v>-2.3111365354732127E-3</v>
      </c>
      <c r="Q227" s="106">
        <f t="shared" si="20"/>
        <v>2.196090901596337E-3</v>
      </c>
      <c r="R227" s="106">
        <f t="shared" si="20"/>
        <v>6.6692098669032251E-3</v>
      </c>
      <c r="S227" s="106">
        <f t="shared" si="20"/>
        <v>5.7240571302745735E-3</v>
      </c>
      <c r="T227" s="106">
        <f t="shared" si="20"/>
        <v>3.5461121306517018E-3</v>
      </c>
      <c r="U227" s="106">
        <f t="shared" si="20"/>
        <v>5.1088192739592309E-3</v>
      </c>
      <c r="V227" s="106">
        <f t="shared" si="20"/>
        <v>5.6521003343781295E-3</v>
      </c>
      <c r="W227" s="106">
        <f t="shared" si="20"/>
        <v>6.2997355947875811E-3</v>
      </c>
      <c r="X227" s="106">
        <f t="shared" si="20"/>
        <v>5.4672818351781949E-3</v>
      </c>
      <c r="Y227" s="106">
        <f t="shared" si="20"/>
        <v>6.3115570272160859E-3</v>
      </c>
      <c r="Z227" s="106">
        <f t="shared" si="20"/>
        <v>6.0115071725386215E-3</v>
      </c>
      <c r="AA227" s="106">
        <f t="shared" si="20"/>
        <v>6.280598149903005E-3</v>
      </c>
      <c r="AB227" s="106">
        <f t="shared" si="20"/>
        <v>6.4968470647954746E-3</v>
      </c>
      <c r="AC227" s="106">
        <f t="shared" si="20"/>
        <v>5.7676054053601433E-3</v>
      </c>
      <c r="AD227" s="106">
        <f t="shared" si="20"/>
        <v>6.3160691368520094E-3</v>
      </c>
      <c r="AE227" s="106">
        <f t="shared" si="20"/>
        <v>7.3524738387178434E-3</v>
      </c>
      <c r="AF227" s="106">
        <f t="shared" si="20"/>
        <v>4.2477421726461184E-3</v>
      </c>
      <c r="AG227" s="106">
        <f t="shared" si="20"/>
        <v>8.5965554466669314E-3</v>
      </c>
      <c r="AH227" s="106">
        <f t="shared" si="20"/>
        <v>6.2704059383118516E-3</v>
      </c>
      <c r="AI227" s="106">
        <f t="shared" si="20"/>
        <v>6.6166958522413388E-3</v>
      </c>
      <c r="AJ227" s="106">
        <f t="shared" si="20"/>
        <v>7.5741093055516906E-3</v>
      </c>
      <c r="AK227" s="106">
        <f t="shared" si="20"/>
        <v>7.4794586596449442E-3</v>
      </c>
      <c r="AM227" s="101">
        <f t="shared" ref="AM227:AU227" si="21">IFERROR(AM16/AL16,"")</f>
        <v>1.0066162399051779</v>
      </c>
      <c r="AN227" s="101">
        <f t="shared" si="21"/>
        <v>1.0066578392367751</v>
      </c>
      <c r="AO227" s="101">
        <f t="shared" si="21"/>
        <v>1.0065483273469935</v>
      </c>
      <c r="AP227" s="101">
        <f t="shared" si="21"/>
        <v>1.0064747566864443</v>
      </c>
      <c r="AQ227" s="101">
        <f t="shared" si="21"/>
        <v>1.0065899779517009</v>
      </c>
      <c r="AR227" s="101">
        <f t="shared" si="21"/>
        <v>1.0061119981605549</v>
      </c>
      <c r="AS227" s="101">
        <f t="shared" si="21"/>
        <v>1.0062963291388534</v>
      </c>
      <c r="AT227" s="101">
        <f t="shared" si="21"/>
        <v>1.0061652154943379</v>
      </c>
      <c r="AU227" s="101">
        <f t="shared" si="21"/>
        <v>1.0060627241338116</v>
      </c>
    </row>
    <row r="228" spans="1:47">
      <c r="A228" s="101" t="s">
        <v>3671</v>
      </c>
      <c r="G228" s="106"/>
      <c r="H228" s="106">
        <f t="shared" ref="H228:AK228" si="22">IFERROR(H17/G17-1,"")</f>
        <v>0.49268349378021536</v>
      </c>
      <c r="I228" s="106">
        <f t="shared" si="22"/>
        <v>-6.7324052941551416E-2</v>
      </c>
      <c r="J228" s="106">
        <f t="shared" si="22"/>
        <v>-2.244571379624094E-2</v>
      </c>
      <c r="K228" s="106">
        <f t="shared" si="22"/>
        <v>-1.8675892044051734E-2</v>
      </c>
      <c r="L228" s="106">
        <f t="shared" si="22"/>
        <v>-1.581527161414964E-2</v>
      </c>
      <c r="M228" s="106">
        <f t="shared" si="22"/>
        <v>-1.0858921608305927E-2</v>
      </c>
      <c r="N228" s="106">
        <f t="shared" si="22"/>
        <v>-9.4881963161046468E-3</v>
      </c>
      <c r="O228" s="106">
        <f t="shared" si="22"/>
        <v>-5.0098340198437841E-3</v>
      </c>
      <c r="P228" s="106">
        <f t="shared" si="22"/>
        <v>-2.3111365354731017E-3</v>
      </c>
      <c r="Q228" s="106">
        <f t="shared" si="22"/>
        <v>2.196090901596337E-3</v>
      </c>
      <c r="R228" s="106">
        <f t="shared" si="22"/>
        <v>6.6692098669034472E-3</v>
      </c>
      <c r="S228" s="106">
        <f t="shared" si="22"/>
        <v>5.7240571302743515E-3</v>
      </c>
      <c r="T228" s="106">
        <f t="shared" si="22"/>
        <v>3.5461121306519239E-3</v>
      </c>
      <c r="U228" s="106">
        <f t="shared" si="22"/>
        <v>5.1088192739594529E-3</v>
      </c>
      <c r="V228" s="106">
        <f t="shared" si="22"/>
        <v>5.6521003343779075E-3</v>
      </c>
      <c r="W228" s="106">
        <f t="shared" si="22"/>
        <v>6.2997355947878031E-3</v>
      </c>
      <c r="X228" s="106">
        <f t="shared" si="22"/>
        <v>5.4672818351781949E-3</v>
      </c>
      <c r="Y228" s="106">
        <f t="shared" si="22"/>
        <v>6.3115570272160859E-3</v>
      </c>
      <c r="Z228" s="106">
        <f t="shared" si="22"/>
        <v>6.0115071725386215E-3</v>
      </c>
      <c r="AA228" s="106">
        <f t="shared" si="22"/>
        <v>6.280598149902783E-3</v>
      </c>
      <c r="AB228" s="106">
        <f t="shared" si="22"/>
        <v>6.4968470647954746E-3</v>
      </c>
      <c r="AC228" s="106">
        <f t="shared" si="22"/>
        <v>5.7676054053603654E-3</v>
      </c>
      <c r="AD228" s="106">
        <f t="shared" si="22"/>
        <v>6.3160691368517874E-3</v>
      </c>
      <c r="AE228" s="106">
        <f t="shared" si="22"/>
        <v>7.3524738387178434E-3</v>
      </c>
      <c r="AF228" s="106">
        <f t="shared" si="22"/>
        <v>4.2477421726461184E-3</v>
      </c>
      <c r="AG228" s="106">
        <f t="shared" si="22"/>
        <v>8.5965554466669314E-3</v>
      </c>
      <c r="AH228" s="106">
        <f t="shared" si="22"/>
        <v>6.2704059383118516E-3</v>
      </c>
      <c r="AI228" s="106">
        <f t="shared" si="22"/>
        <v>6.6166958522413388E-3</v>
      </c>
      <c r="AJ228" s="106">
        <f t="shared" si="22"/>
        <v>7.5741093055516906E-3</v>
      </c>
      <c r="AK228" s="106">
        <f t="shared" si="22"/>
        <v>7.4794586596449442E-3</v>
      </c>
      <c r="AM228" s="101">
        <f t="shared" ref="AM228:AU228" si="23">IFERROR(AM17/AL17,"")</f>
        <v>1.0066162399051779</v>
      </c>
      <c r="AN228" s="101">
        <f t="shared" si="23"/>
        <v>1.0066578392367751</v>
      </c>
      <c r="AO228" s="101">
        <f t="shared" si="23"/>
        <v>1.0065483273469935</v>
      </c>
      <c r="AP228" s="101">
        <f t="shared" si="23"/>
        <v>1.0064747566864443</v>
      </c>
      <c r="AQ228" s="101">
        <f t="shared" si="23"/>
        <v>1.0065899779517009</v>
      </c>
      <c r="AR228" s="101">
        <f t="shared" si="23"/>
        <v>1.0061119981605549</v>
      </c>
      <c r="AS228" s="101">
        <f t="shared" si="23"/>
        <v>1.0062963291388536</v>
      </c>
      <c r="AT228" s="101">
        <f t="shared" si="23"/>
        <v>1.0061652154943379</v>
      </c>
      <c r="AU228" s="101">
        <f t="shared" si="23"/>
        <v>1.0060627241338114</v>
      </c>
    </row>
    <row r="229" spans="1:47">
      <c r="A229" s="101" t="s">
        <v>3672</v>
      </c>
      <c r="G229" s="106"/>
      <c r="H229" s="106">
        <f t="shared" ref="H229:AK229" si="24">IFERROR(H18/G18-1,"")</f>
        <v>0.65322610837025086</v>
      </c>
      <c r="I229" s="106">
        <f t="shared" si="24"/>
        <v>-6.7324052941551527E-2</v>
      </c>
      <c r="J229" s="106">
        <f t="shared" si="24"/>
        <v>-2.2445713796240829E-2</v>
      </c>
      <c r="K229" s="106">
        <f t="shared" si="24"/>
        <v>-1.8675892044051623E-2</v>
      </c>
      <c r="L229" s="106">
        <f t="shared" si="24"/>
        <v>-1.5815271614149751E-2</v>
      </c>
      <c r="M229" s="106">
        <f t="shared" si="24"/>
        <v>-1.0858921608305927E-2</v>
      </c>
      <c r="N229" s="106">
        <f t="shared" si="24"/>
        <v>-9.4881963161045357E-3</v>
      </c>
      <c r="O229" s="106">
        <f t="shared" si="24"/>
        <v>-5.0098340198438951E-3</v>
      </c>
      <c r="P229" s="106">
        <f t="shared" si="24"/>
        <v>-2.3111365354732127E-3</v>
      </c>
      <c r="Q229" s="106">
        <f t="shared" si="24"/>
        <v>2.196090901596337E-3</v>
      </c>
      <c r="R229" s="106">
        <f t="shared" si="24"/>
        <v>6.6692098669034472E-3</v>
      </c>
      <c r="S229" s="106">
        <f t="shared" si="24"/>
        <v>5.7240571302743515E-3</v>
      </c>
      <c r="T229" s="106">
        <f t="shared" si="24"/>
        <v>3.5461121306519239E-3</v>
      </c>
      <c r="U229" s="106">
        <f t="shared" si="24"/>
        <v>5.1088192739592309E-3</v>
      </c>
      <c r="V229" s="106">
        <f t="shared" si="24"/>
        <v>5.6521003343781295E-3</v>
      </c>
      <c r="W229" s="106">
        <f t="shared" si="24"/>
        <v>6.2997355947878031E-3</v>
      </c>
      <c r="X229" s="106">
        <f t="shared" si="24"/>
        <v>5.4672818351781949E-3</v>
      </c>
      <c r="Y229" s="106">
        <f t="shared" si="24"/>
        <v>6.3115570272160859E-3</v>
      </c>
      <c r="Z229" s="106">
        <f t="shared" si="24"/>
        <v>6.0115071725386215E-3</v>
      </c>
      <c r="AA229" s="106">
        <f t="shared" si="24"/>
        <v>6.280598149902783E-3</v>
      </c>
      <c r="AB229" s="106">
        <f t="shared" si="24"/>
        <v>6.4968470647954746E-3</v>
      </c>
      <c r="AC229" s="106">
        <f t="shared" si="24"/>
        <v>5.7676054053601433E-3</v>
      </c>
      <c r="AD229" s="106">
        <f t="shared" si="24"/>
        <v>6.3160691368517874E-3</v>
      </c>
      <c r="AE229" s="106">
        <f t="shared" si="24"/>
        <v>7.3524738387180655E-3</v>
      </c>
      <c r="AF229" s="106">
        <f t="shared" si="24"/>
        <v>4.2477421726461184E-3</v>
      </c>
      <c r="AG229" s="106">
        <f t="shared" si="24"/>
        <v>8.5965554466669314E-3</v>
      </c>
      <c r="AH229" s="106">
        <f t="shared" si="24"/>
        <v>6.2704059383120736E-3</v>
      </c>
      <c r="AI229" s="106">
        <f t="shared" si="24"/>
        <v>6.6166958522413388E-3</v>
      </c>
      <c r="AJ229" s="106">
        <f t="shared" si="24"/>
        <v>7.5741093055516906E-3</v>
      </c>
      <c r="AK229" s="106">
        <f t="shared" si="24"/>
        <v>7.4794586596449442E-3</v>
      </c>
      <c r="AM229" s="101">
        <f t="shared" ref="AM229:AU229" si="25">IFERROR(AM18/AL18,"")</f>
        <v>1.0066162399051792</v>
      </c>
      <c r="AN229" s="101">
        <f t="shared" si="25"/>
        <v>1.0066578392367769</v>
      </c>
      <c r="AO229" s="101">
        <f t="shared" si="25"/>
        <v>1.0065483273469926</v>
      </c>
      <c r="AP229" s="101">
        <f t="shared" si="25"/>
        <v>1.0064747566864418</v>
      </c>
      <c r="AQ229" s="101">
        <f t="shared" si="25"/>
        <v>1.0065899779517022</v>
      </c>
      <c r="AR229" s="101">
        <f t="shared" si="25"/>
        <v>1.0061119981605564</v>
      </c>
      <c r="AS229" s="101">
        <f t="shared" si="25"/>
        <v>1.0062963291388538</v>
      </c>
      <c r="AT229" s="101">
        <f t="shared" si="25"/>
        <v>1.0061652154943337</v>
      </c>
      <c r="AU229" s="101">
        <f t="shared" si="25"/>
        <v>1.0060627241338134</v>
      </c>
    </row>
    <row r="230" spans="1:47">
      <c r="A230" s="101" t="s">
        <v>3673</v>
      </c>
      <c r="G230" s="106"/>
      <c r="H230" s="106">
        <f t="shared" ref="H230:AK230" si="26">IFERROR(H19/G19-1,"")</f>
        <v>0</v>
      </c>
      <c r="I230" s="106">
        <f t="shared" si="26"/>
        <v>4.119091531303698E-2</v>
      </c>
      <c r="J230" s="106">
        <f t="shared" si="26"/>
        <v>2.4206793457943743E-3</v>
      </c>
      <c r="K230" s="106">
        <f t="shared" si="26"/>
        <v>-3.7591613758745646E-2</v>
      </c>
      <c r="L230" s="106">
        <f t="shared" si="26"/>
        <v>-1.7546414724549431E-2</v>
      </c>
      <c r="M230" s="106">
        <f t="shared" si="26"/>
        <v>-4.2719173411604361E-2</v>
      </c>
      <c r="N230" s="106">
        <f t="shared" si="26"/>
        <v>-1.07359240322209E-2</v>
      </c>
      <c r="O230" s="106">
        <f t="shared" si="26"/>
        <v>-9.7337597828170974E-3</v>
      </c>
      <c r="P230" s="106">
        <f t="shared" si="26"/>
        <v>-2.2987480466456378E-2</v>
      </c>
      <c r="Q230" s="106">
        <f t="shared" si="26"/>
        <v>-3.4340810149581236E-3</v>
      </c>
      <c r="R230" s="106">
        <f t="shared" si="26"/>
        <v>-2.5141318446456618E-3</v>
      </c>
      <c r="S230" s="106">
        <f t="shared" si="26"/>
        <v>2.5129118795104155E-3</v>
      </c>
      <c r="T230" s="106">
        <f t="shared" si="26"/>
        <v>-1.40220730379359E-2</v>
      </c>
      <c r="U230" s="106">
        <f t="shared" si="26"/>
        <v>-8.8194042182828669E-3</v>
      </c>
      <c r="V230" s="106">
        <f t="shared" si="26"/>
        <v>-3.0935211675401364E-3</v>
      </c>
      <c r="W230" s="106">
        <f t="shared" si="26"/>
        <v>-8.6546953894791612E-3</v>
      </c>
      <c r="X230" s="106">
        <f t="shared" si="26"/>
        <v>-5.8882080948453597E-3</v>
      </c>
      <c r="Y230" s="106">
        <f t="shared" si="26"/>
        <v>-8.4063351881225046E-4</v>
      </c>
      <c r="Z230" s="106">
        <f t="shared" si="26"/>
        <v>7.9987815064594958E-3</v>
      </c>
      <c r="AA230" s="106">
        <f t="shared" si="26"/>
        <v>-1.7178977967735598E-3</v>
      </c>
      <c r="AB230" s="106">
        <f t="shared" si="26"/>
        <v>-6.2467302271473901E-4</v>
      </c>
      <c r="AC230" s="106">
        <f t="shared" si="26"/>
        <v>-6.6773608617709534E-4</v>
      </c>
      <c r="AD230" s="106">
        <f t="shared" si="26"/>
        <v>-3.0281707082369103E-3</v>
      </c>
      <c r="AE230" s="106">
        <f t="shared" si="26"/>
        <v>-8.9884386961336382E-4</v>
      </c>
      <c r="AF230" s="106">
        <f t="shared" si="26"/>
        <v>-1.4231415986646345E-3</v>
      </c>
      <c r="AG230" s="106">
        <f t="shared" si="26"/>
        <v>-2.8467117093691208E-3</v>
      </c>
      <c r="AH230" s="106">
        <f t="shared" si="26"/>
        <v>-1.2867390684786484E-3</v>
      </c>
      <c r="AI230" s="106">
        <f t="shared" si="26"/>
        <v>-1.38493559229802E-3</v>
      </c>
      <c r="AJ230" s="106">
        <f t="shared" si="26"/>
        <v>-6.3493819947015862E-3</v>
      </c>
      <c r="AK230" s="106">
        <f t="shared" si="26"/>
        <v>-1.4581309001374665E-3</v>
      </c>
      <c r="AM230" s="101">
        <f t="shared" ref="AM230:AU230" si="27">IFERROR(AM19/AL19,"")</f>
        <v>0.99749853472520555</v>
      </c>
      <c r="AN230" s="101">
        <f t="shared" si="27"/>
        <v>0.99754646116734935</v>
      </c>
      <c r="AO230" s="101">
        <f t="shared" si="27"/>
        <v>0.99770635966484933</v>
      </c>
      <c r="AP230" s="101">
        <f t="shared" si="27"/>
        <v>0.99745231624764563</v>
      </c>
      <c r="AQ230" s="101">
        <f t="shared" si="27"/>
        <v>0.99758006854844894</v>
      </c>
      <c r="AR230" s="101">
        <f t="shared" si="27"/>
        <v>0.99771980515278957</v>
      </c>
      <c r="AS230" s="101">
        <f t="shared" si="27"/>
        <v>0.9976206978923553</v>
      </c>
      <c r="AT230" s="101">
        <f t="shared" si="27"/>
        <v>0.9978325758674671</v>
      </c>
      <c r="AU230" s="101">
        <f t="shared" si="27"/>
        <v>0.99815976107561777</v>
      </c>
    </row>
    <row r="231" spans="1:47">
      <c r="A231" s="101" t="s">
        <v>3674</v>
      </c>
      <c r="G231" s="106"/>
      <c r="H231" s="106" t="str">
        <f t="shared" ref="H231:AK231" si="28">IFERROR(H20/G20-1,"")</f>
        <v/>
      </c>
      <c r="I231" s="106" t="str">
        <f t="shared" si="28"/>
        <v/>
      </c>
      <c r="J231" s="106" t="str">
        <f t="shared" si="28"/>
        <v/>
      </c>
      <c r="K231" s="106" t="str">
        <f t="shared" si="28"/>
        <v/>
      </c>
      <c r="L231" s="106" t="str">
        <f t="shared" si="28"/>
        <v/>
      </c>
      <c r="M231" s="106" t="str">
        <f t="shared" si="28"/>
        <v/>
      </c>
      <c r="N231" s="106" t="str">
        <f t="shared" si="28"/>
        <v/>
      </c>
      <c r="O231" s="106" t="str">
        <f t="shared" si="28"/>
        <v/>
      </c>
      <c r="P231" s="106" t="str">
        <f t="shared" si="28"/>
        <v/>
      </c>
      <c r="Q231" s="106" t="str">
        <f t="shared" si="28"/>
        <v/>
      </c>
      <c r="R231" s="106" t="str">
        <f t="shared" si="28"/>
        <v/>
      </c>
      <c r="S231" s="106" t="str">
        <f t="shared" si="28"/>
        <v/>
      </c>
      <c r="T231" s="106" t="str">
        <f t="shared" si="28"/>
        <v/>
      </c>
      <c r="U231" s="106" t="str">
        <f t="shared" si="28"/>
        <v/>
      </c>
      <c r="V231" s="106" t="str">
        <f t="shared" si="28"/>
        <v/>
      </c>
      <c r="W231" s="106" t="str">
        <f t="shared" si="28"/>
        <v/>
      </c>
      <c r="X231" s="106" t="str">
        <f t="shared" si="28"/>
        <v/>
      </c>
      <c r="Y231" s="106" t="str">
        <f t="shared" si="28"/>
        <v/>
      </c>
      <c r="Z231" s="106" t="str">
        <f t="shared" si="28"/>
        <v/>
      </c>
      <c r="AA231" s="106" t="str">
        <f t="shared" si="28"/>
        <v/>
      </c>
      <c r="AB231" s="106" t="str">
        <f t="shared" si="28"/>
        <v/>
      </c>
      <c r="AC231" s="106" t="str">
        <f t="shared" si="28"/>
        <v/>
      </c>
      <c r="AD231" s="106" t="str">
        <f t="shared" si="28"/>
        <v/>
      </c>
      <c r="AE231" s="106" t="str">
        <f t="shared" si="28"/>
        <v/>
      </c>
      <c r="AF231" s="106" t="str">
        <f t="shared" si="28"/>
        <v/>
      </c>
      <c r="AG231" s="106" t="str">
        <f t="shared" si="28"/>
        <v/>
      </c>
      <c r="AH231" s="106" t="str">
        <f t="shared" si="28"/>
        <v/>
      </c>
      <c r="AI231" s="106" t="str">
        <f t="shared" si="28"/>
        <v/>
      </c>
      <c r="AJ231" s="106" t="str">
        <f t="shared" si="28"/>
        <v/>
      </c>
      <c r="AK231" s="106" t="str">
        <f t="shared" si="28"/>
        <v/>
      </c>
      <c r="AM231" s="101" t="str">
        <f t="shared" ref="AM231:AU231" si="29">IFERROR(AM20/AL20,"")</f>
        <v/>
      </c>
      <c r="AN231" s="101" t="str">
        <f t="shared" si="29"/>
        <v/>
      </c>
      <c r="AO231" s="101" t="str">
        <f t="shared" si="29"/>
        <v/>
      </c>
      <c r="AP231" s="101" t="str">
        <f t="shared" si="29"/>
        <v/>
      </c>
      <c r="AQ231" s="101" t="str">
        <f t="shared" si="29"/>
        <v/>
      </c>
      <c r="AR231" s="101" t="str">
        <f t="shared" si="29"/>
        <v/>
      </c>
      <c r="AS231" s="101" t="str">
        <f t="shared" si="29"/>
        <v/>
      </c>
      <c r="AT231" s="101" t="str">
        <f t="shared" si="29"/>
        <v/>
      </c>
      <c r="AU231" s="101" t="str">
        <f t="shared" si="29"/>
        <v/>
      </c>
    </row>
    <row r="232" spans="1:47">
      <c r="A232" s="101" t="s">
        <v>3675</v>
      </c>
      <c r="G232" s="106"/>
      <c r="H232" s="106">
        <f t="shared" ref="H232:AK232" si="30">IFERROR(H21/G21-1,"")</f>
        <v>0.65322610837025086</v>
      </c>
      <c r="I232" s="106">
        <f t="shared" si="30"/>
        <v>-6.7324052941551527E-2</v>
      </c>
      <c r="J232" s="106">
        <f t="shared" si="30"/>
        <v>-2.2445713796240829E-2</v>
      </c>
      <c r="K232" s="106">
        <f t="shared" si="30"/>
        <v>-1.8675892044051623E-2</v>
      </c>
      <c r="L232" s="106">
        <f t="shared" si="30"/>
        <v>-1.5815271614149751E-2</v>
      </c>
      <c r="M232" s="106">
        <f t="shared" si="30"/>
        <v>-1.0858921608305927E-2</v>
      </c>
      <c r="N232" s="106">
        <f t="shared" si="30"/>
        <v>-9.4881963161045357E-3</v>
      </c>
      <c r="O232" s="106">
        <f t="shared" si="30"/>
        <v>-5.0098340198438951E-3</v>
      </c>
      <c r="P232" s="106">
        <f t="shared" si="30"/>
        <v>-2.3111365354732127E-3</v>
      </c>
      <c r="Q232" s="106">
        <f t="shared" si="30"/>
        <v>2.196090901596337E-3</v>
      </c>
      <c r="R232" s="106">
        <f t="shared" si="30"/>
        <v>6.6692098669034472E-3</v>
      </c>
      <c r="S232" s="106">
        <f t="shared" si="30"/>
        <v>5.7240571302743515E-3</v>
      </c>
      <c r="T232" s="106">
        <f t="shared" si="30"/>
        <v>3.5461121306519239E-3</v>
      </c>
      <c r="U232" s="106">
        <f t="shared" si="30"/>
        <v>5.1088192739592309E-3</v>
      </c>
      <c r="V232" s="106">
        <f t="shared" si="30"/>
        <v>5.6521003343781295E-3</v>
      </c>
      <c r="W232" s="106">
        <f t="shared" si="30"/>
        <v>6.2997355947878031E-3</v>
      </c>
      <c r="X232" s="106">
        <f t="shared" si="30"/>
        <v>5.4672818351781949E-3</v>
      </c>
      <c r="Y232" s="106">
        <f t="shared" si="30"/>
        <v>6.3115570272160859E-3</v>
      </c>
      <c r="Z232" s="106">
        <f t="shared" si="30"/>
        <v>6.0115071725386215E-3</v>
      </c>
      <c r="AA232" s="106">
        <f t="shared" si="30"/>
        <v>6.280598149902783E-3</v>
      </c>
      <c r="AB232" s="106">
        <f t="shared" si="30"/>
        <v>6.4968470647954746E-3</v>
      </c>
      <c r="AC232" s="106">
        <f t="shared" si="30"/>
        <v>5.7676054053601433E-3</v>
      </c>
      <c r="AD232" s="106">
        <f t="shared" si="30"/>
        <v>6.3160691368517874E-3</v>
      </c>
      <c r="AE232" s="106">
        <f t="shared" si="30"/>
        <v>7.3524738387180655E-3</v>
      </c>
      <c r="AF232" s="106">
        <f t="shared" si="30"/>
        <v>4.2477421726461184E-3</v>
      </c>
      <c r="AG232" s="106">
        <f t="shared" si="30"/>
        <v>8.5965554466669314E-3</v>
      </c>
      <c r="AH232" s="106">
        <f t="shared" si="30"/>
        <v>6.2704059383120736E-3</v>
      </c>
      <c r="AI232" s="106">
        <f t="shared" si="30"/>
        <v>6.6166958522413388E-3</v>
      </c>
      <c r="AJ232" s="106">
        <f t="shared" si="30"/>
        <v>7.5741093055516906E-3</v>
      </c>
      <c r="AK232" s="106">
        <f t="shared" si="30"/>
        <v>7.4794586596449442E-3</v>
      </c>
      <c r="AM232" s="101">
        <f t="shared" ref="AM232:AU232" si="31">IFERROR(AM21/AL21,"")</f>
        <v>1.0066162399051792</v>
      </c>
      <c r="AN232" s="101">
        <f t="shared" si="31"/>
        <v>1.0066578392367769</v>
      </c>
      <c r="AO232" s="101">
        <f t="shared" si="31"/>
        <v>1.0065483273469926</v>
      </c>
      <c r="AP232" s="101">
        <f t="shared" si="31"/>
        <v>1.0064747566864418</v>
      </c>
      <c r="AQ232" s="101">
        <f t="shared" si="31"/>
        <v>1.0065899779517022</v>
      </c>
      <c r="AR232" s="101">
        <f t="shared" si="31"/>
        <v>1.0061119981605564</v>
      </c>
      <c r="AS232" s="101">
        <f t="shared" si="31"/>
        <v>1.0062963291388538</v>
      </c>
      <c r="AT232" s="101">
        <f t="shared" si="31"/>
        <v>1.0061652154943337</v>
      </c>
      <c r="AU232" s="101">
        <f t="shared" si="31"/>
        <v>1.0060627241338134</v>
      </c>
    </row>
    <row r="233" spans="1:47" s="128" customFormat="1">
      <c r="A233" s="127" t="s">
        <v>3676</v>
      </c>
      <c r="B233" s="127"/>
      <c r="C233" s="127"/>
      <c r="D233" s="127"/>
      <c r="E233" s="127"/>
      <c r="F233" s="127"/>
      <c r="G233" s="129"/>
      <c r="H233" s="129" t="str">
        <f t="shared" ref="H233:AK233" si="32">IFERROR(H22/G22-1,"")</f>
        <v/>
      </c>
      <c r="I233" s="129" t="str">
        <f t="shared" si="32"/>
        <v/>
      </c>
      <c r="J233" s="129" t="str">
        <f t="shared" si="32"/>
        <v/>
      </c>
      <c r="K233" s="129" t="str">
        <f t="shared" si="32"/>
        <v/>
      </c>
      <c r="L233" s="129" t="str">
        <f t="shared" si="32"/>
        <v/>
      </c>
      <c r="M233" s="129" t="str">
        <f t="shared" si="32"/>
        <v/>
      </c>
      <c r="N233" s="129" t="str">
        <f t="shared" si="32"/>
        <v/>
      </c>
      <c r="O233" s="129" t="str">
        <f t="shared" si="32"/>
        <v/>
      </c>
      <c r="P233" s="129" t="str">
        <f t="shared" si="32"/>
        <v/>
      </c>
      <c r="Q233" s="129" t="str">
        <f t="shared" si="32"/>
        <v/>
      </c>
      <c r="R233" s="129" t="str">
        <f t="shared" si="32"/>
        <v/>
      </c>
      <c r="S233" s="129" t="str">
        <f t="shared" si="32"/>
        <v/>
      </c>
      <c r="T233" s="129" t="str">
        <f t="shared" si="32"/>
        <v/>
      </c>
      <c r="U233" s="129" t="str">
        <f t="shared" si="32"/>
        <v/>
      </c>
      <c r="V233" s="129" t="str">
        <f t="shared" si="32"/>
        <v/>
      </c>
      <c r="W233" s="129" t="str">
        <f t="shared" si="32"/>
        <v/>
      </c>
      <c r="X233" s="129" t="str">
        <f t="shared" si="32"/>
        <v/>
      </c>
      <c r="Y233" s="129" t="str">
        <f t="shared" si="32"/>
        <v/>
      </c>
      <c r="Z233" s="129" t="str">
        <f t="shared" si="32"/>
        <v/>
      </c>
      <c r="AA233" s="129" t="str">
        <f t="shared" si="32"/>
        <v/>
      </c>
      <c r="AB233" s="129" t="str">
        <f t="shared" si="32"/>
        <v/>
      </c>
      <c r="AC233" s="129" t="str">
        <f t="shared" si="32"/>
        <v/>
      </c>
      <c r="AD233" s="129" t="str">
        <f t="shared" si="32"/>
        <v/>
      </c>
      <c r="AE233" s="129" t="str">
        <f t="shared" si="32"/>
        <v/>
      </c>
      <c r="AF233" s="129" t="str">
        <f t="shared" si="32"/>
        <v/>
      </c>
      <c r="AG233" s="129" t="str">
        <f t="shared" si="32"/>
        <v/>
      </c>
      <c r="AH233" s="129" t="str">
        <f t="shared" si="32"/>
        <v/>
      </c>
      <c r="AI233" s="129" t="str">
        <f t="shared" si="32"/>
        <v/>
      </c>
      <c r="AJ233" s="129" t="str">
        <f t="shared" si="32"/>
        <v/>
      </c>
      <c r="AK233" s="129" t="str">
        <f t="shared" si="32"/>
        <v/>
      </c>
      <c r="AM233" s="128" t="str">
        <f t="shared" ref="AM233:AU233" si="33">IFERROR(AM22/AL22,"")</f>
        <v/>
      </c>
      <c r="AN233" s="128" t="str">
        <f t="shared" si="33"/>
        <v/>
      </c>
      <c r="AO233" s="128" t="str">
        <f t="shared" si="33"/>
        <v/>
      </c>
      <c r="AP233" s="128" t="str">
        <f t="shared" si="33"/>
        <v/>
      </c>
      <c r="AQ233" s="128" t="str">
        <f t="shared" si="33"/>
        <v/>
      </c>
      <c r="AR233" s="128" t="str">
        <f t="shared" si="33"/>
        <v/>
      </c>
      <c r="AS233" s="128" t="str">
        <f t="shared" si="33"/>
        <v/>
      </c>
      <c r="AT233" s="128" t="str">
        <f t="shared" si="33"/>
        <v/>
      </c>
      <c r="AU233" s="128" t="str">
        <f t="shared" si="33"/>
        <v/>
      </c>
    </row>
    <row r="234" spans="1:47">
      <c r="A234" s="105" t="s">
        <v>3697</v>
      </c>
      <c r="B234" s="105"/>
      <c r="C234" s="105"/>
      <c r="D234" s="105"/>
      <c r="E234" s="105"/>
      <c r="F234" s="105"/>
      <c r="G234" s="101">
        <f t="shared" ref="G234:AK234" si="34">G$1</f>
        <v>2020</v>
      </c>
      <c r="H234" s="101">
        <f t="shared" si="34"/>
        <v>2021</v>
      </c>
      <c r="I234" s="101">
        <f t="shared" si="34"/>
        <v>2022</v>
      </c>
      <c r="J234" s="101">
        <f t="shared" si="34"/>
        <v>2023</v>
      </c>
      <c r="K234" s="101">
        <f t="shared" si="34"/>
        <v>2024</v>
      </c>
      <c r="L234" s="101">
        <f t="shared" si="34"/>
        <v>2025</v>
      </c>
      <c r="M234" s="101">
        <f t="shared" si="34"/>
        <v>2026</v>
      </c>
      <c r="N234" s="101">
        <f t="shared" si="34"/>
        <v>2027</v>
      </c>
      <c r="O234" s="101">
        <f t="shared" si="34"/>
        <v>2028</v>
      </c>
      <c r="P234" s="101">
        <f t="shared" si="34"/>
        <v>2029</v>
      </c>
      <c r="Q234" s="101">
        <f t="shared" si="34"/>
        <v>2030</v>
      </c>
      <c r="R234" s="101">
        <f t="shared" si="34"/>
        <v>2031</v>
      </c>
      <c r="S234" s="101">
        <f t="shared" si="34"/>
        <v>2032</v>
      </c>
      <c r="T234" s="101">
        <f t="shared" si="34"/>
        <v>2033</v>
      </c>
      <c r="U234" s="101">
        <f t="shared" si="34"/>
        <v>2034</v>
      </c>
      <c r="V234" s="101">
        <f t="shared" si="34"/>
        <v>2035</v>
      </c>
      <c r="W234" s="101">
        <f t="shared" si="34"/>
        <v>2036</v>
      </c>
      <c r="X234" s="101">
        <f t="shared" si="34"/>
        <v>2037</v>
      </c>
      <c r="Y234" s="101">
        <f t="shared" si="34"/>
        <v>2038</v>
      </c>
      <c r="Z234" s="101">
        <f t="shared" si="34"/>
        <v>2039</v>
      </c>
      <c r="AA234" s="101">
        <f t="shared" si="34"/>
        <v>2040</v>
      </c>
      <c r="AB234" s="101">
        <f t="shared" si="34"/>
        <v>2041</v>
      </c>
      <c r="AC234" s="101">
        <f t="shared" si="34"/>
        <v>2042</v>
      </c>
      <c r="AD234" s="101">
        <f t="shared" si="34"/>
        <v>2043</v>
      </c>
      <c r="AE234" s="101">
        <f t="shared" si="34"/>
        <v>2044</v>
      </c>
      <c r="AF234" s="101">
        <f t="shared" si="34"/>
        <v>2045</v>
      </c>
      <c r="AG234" s="101">
        <f t="shared" si="34"/>
        <v>2046</v>
      </c>
      <c r="AH234" s="101">
        <f t="shared" si="34"/>
        <v>2047</v>
      </c>
      <c r="AI234" s="101">
        <f t="shared" si="34"/>
        <v>2048</v>
      </c>
      <c r="AJ234" s="101">
        <f t="shared" si="34"/>
        <v>2049</v>
      </c>
      <c r="AK234" s="101">
        <f t="shared" si="34"/>
        <v>2050</v>
      </c>
    </row>
    <row r="235" spans="1:47">
      <c r="A235" s="101" t="s">
        <v>3668</v>
      </c>
      <c r="G235" s="106"/>
      <c r="H235" s="106">
        <f t="shared" ref="H235:AK235" si="35">IFERROR(H24/G24-1,"")</f>
        <v>0</v>
      </c>
      <c r="I235" s="106">
        <f t="shared" si="35"/>
        <v>-0.16983055861506346</v>
      </c>
      <c r="J235" s="106">
        <f t="shared" si="35"/>
        <v>-0.1174705863388239</v>
      </c>
      <c r="K235" s="106">
        <f t="shared" si="35"/>
        <v>-2.6801868869016143E-2</v>
      </c>
      <c r="L235" s="106">
        <f t="shared" si="35"/>
        <v>1.0707001368315927E-2</v>
      </c>
      <c r="M235" s="106">
        <f t="shared" si="35"/>
        <v>1.073530712359605E-2</v>
      </c>
      <c r="N235" s="106">
        <f t="shared" si="35"/>
        <v>0.13393239338244611</v>
      </c>
      <c r="O235" s="106">
        <f t="shared" si="35"/>
        <v>0.11811320865694142</v>
      </c>
      <c r="P235" s="106">
        <f t="shared" si="35"/>
        <v>-2.1262090729493921E-2</v>
      </c>
      <c r="Q235" s="106">
        <f t="shared" si="35"/>
        <v>-1.6123025091987708E-2</v>
      </c>
      <c r="R235" s="106">
        <f t="shared" si="35"/>
        <v>4.1184182799058888E-2</v>
      </c>
      <c r="S235" s="106">
        <f t="shared" si="35"/>
        <v>-2.319704288612745E-2</v>
      </c>
      <c r="T235" s="106">
        <f t="shared" si="35"/>
        <v>-1.0117157992623582E-2</v>
      </c>
      <c r="U235" s="106">
        <f t="shared" si="35"/>
        <v>-1.4694129437125225E-2</v>
      </c>
      <c r="V235" s="106">
        <f t="shared" si="35"/>
        <v>-1.4734665956913973E-2</v>
      </c>
      <c r="W235" s="106">
        <f t="shared" si="35"/>
        <v>-1.9412648833508794E-2</v>
      </c>
      <c r="X235" s="106">
        <f t="shared" si="35"/>
        <v>-1.2824160409870666E-2</v>
      </c>
      <c r="Y235" s="106">
        <f t="shared" si="35"/>
        <v>-1.2676305663598231E-2</v>
      </c>
      <c r="Z235" s="106">
        <f t="shared" si="35"/>
        <v>-1.2079836553570145E-2</v>
      </c>
      <c r="AA235" s="106">
        <f t="shared" si="35"/>
        <v>-1.1318987044168116E-2</v>
      </c>
      <c r="AB235" s="106">
        <f t="shared" si="35"/>
        <v>-8.4071563799544835E-3</v>
      </c>
      <c r="AC235" s="106">
        <f t="shared" si="35"/>
        <v>-8.1552402496024579E-3</v>
      </c>
      <c r="AD235" s="106">
        <f t="shared" si="35"/>
        <v>-3.5173815140852049E-3</v>
      </c>
      <c r="AE235" s="106">
        <f t="shared" si="35"/>
        <v>-6.580602243281275E-3</v>
      </c>
      <c r="AF235" s="106">
        <f t="shared" si="35"/>
        <v>-1.5923813448982527E-3</v>
      </c>
      <c r="AG235" s="106">
        <f t="shared" si="35"/>
        <v>-5.2229251150859302E-3</v>
      </c>
      <c r="AH235" s="106">
        <f t="shared" si="35"/>
        <v>-4.1609578312147288E-3</v>
      </c>
      <c r="AI235" s="106">
        <f t="shared" si="35"/>
        <v>-1.7809285562792043E-3</v>
      </c>
      <c r="AJ235" s="106">
        <f t="shared" si="35"/>
        <v>-6.3458222063039749E-3</v>
      </c>
      <c r="AK235" s="106">
        <f t="shared" si="35"/>
        <v>-4.2189828816505681E-3</v>
      </c>
      <c r="AM235" s="101">
        <f t="shared" ref="AM235:AU235" si="36">IFERROR(AM24/AL24,"")</f>
        <v>0.99641229177517832</v>
      </c>
      <c r="AN235" s="101">
        <f t="shared" si="36"/>
        <v>0.99614218793722664</v>
      </c>
      <c r="AO235" s="101">
        <f t="shared" si="36"/>
        <v>0.99556437533014508</v>
      </c>
      <c r="AP235" s="101">
        <f t="shared" si="36"/>
        <v>0.99568441938026897</v>
      </c>
      <c r="AQ235" s="101">
        <f t="shared" si="36"/>
        <v>0.99513864548248909</v>
      </c>
      <c r="AR235" s="101">
        <f t="shared" si="36"/>
        <v>0.99550112797882151</v>
      </c>
      <c r="AS235" s="101">
        <f t="shared" si="36"/>
        <v>0.995281177125657</v>
      </c>
      <c r="AT235" s="101">
        <f t="shared" si="36"/>
        <v>0.99520251584660013</v>
      </c>
      <c r="AU235" s="101">
        <f t="shared" si="36"/>
        <v>0.99571950357094263</v>
      </c>
    </row>
    <row r="236" spans="1:47">
      <c r="A236" s="101" t="s">
        <v>3669</v>
      </c>
      <c r="G236" s="106"/>
      <c r="H236" s="106">
        <f t="shared" ref="H236:AK236" si="37">IFERROR(H25/G25-1,"")</f>
        <v>0.21707632600258742</v>
      </c>
      <c r="I236" s="106">
        <f t="shared" si="37"/>
        <v>0.38653894150496093</v>
      </c>
      <c r="J236" s="106">
        <f t="shared" si="37"/>
        <v>-0.11747058633882368</v>
      </c>
      <c r="K236" s="106">
        <f t="shared" si="37"/>
        <v>-2.6801868869016365E-2</v>
      </c>
      <c r="L236" s="106">
        <f t="shared" si="37"/>
        <v>1.0707001368315927E-2</v>
      </c>
      <c r="M236" s="106">
        <f t="shared" si="37"/>
        <v>1.073530712359605E-2</v>
      </c>
      <c r="N236" s="106">
        <f t="shared" si="37"/>
        <v>-3.8208259103377551E-2</v>
      </c>
      <c r="O236" s="106">
        <f t="shared" si="37"/>
        <v>-3.9726125187723338E-2</v>
      </c>
      <c r="P236" s="106">
        <f t="shared" si="37"/>
        <v>1.9921192326069592E-2</v>
      </c>
      <c r="Q236" s="106">
        <f t="shared" si="37"/>
        <v>3.4551865055554076E-2</v>
      </c>
      <c r="R236" s="106">
        <f t="shared" si="37"/>
        <v>2.0559820710698729E-2</v>
      </c>
      <c r="S236" s="106">
        <f t="shared" si="37"/>
        <v>1.1313133223270544E-2</v>
      </c>
      <c r="T236" s="106">
        <f t="shared" si="37"/>
        <v>6.2540924570568812E-3</v>
      </c>
      <c r="U236" s="106">
        <f t="shared" si="37"/>
        <v>1.0874813219806878E-2</v>
      </c>
      <c r="V236" s="106">
        <f t="shared" si="37"/>
        <v>-2.1599683029573935E-3</v>
      </c>
      <c r="W236" s="106">
        <f t="shared" si="37"/>
        <v>-6.6867099091015847E-3</v>
      </c>
      <c r="X236" s="106">
        <f t="shared" si="37"/>
        <v>-1.4201332368473096E-3</v>
      </c>
      <c r="Y236" s="106">
        <f t="shared" si="37"/>
        <v>-8.1511780354325269E-3</v>
      </c>
      <c r="Z236" s="106">
        <f t="shared" si="37"/>
        <v>-8.3171435545732475E-3</v>
      </c>
      <c r="AA236" s="106">
        <f t="shared" si="37"/>
        <v>-9.4898433656575021E-3</v>
      </c>
      <c r="AB236" s="106">
        <f t="shared" si="37"/>
        <v>-5.4150512348198898E-3</v>
      </c>
      <c r="AC236" s="106">
        <f t="shared" si="37"/>
        <v>2.2316187518933717E-4</v>
      </c>
      <c r="AD236" s="106">
        <f t="shared" si="37"/>
        <v>3.233756447835745E-4</v>
      </c>
      <c r="AE236" s="106">
        <f t="shared" si="37"/>
        <v>-5.2746213708542156E-3</v>
      </c>
      <c r="AF236" s="106">
        <f t="shared" si="37"/>
        <v>6.0904648974626774E-3</v>
      </c>
      <c r="AG236" s="106">
        <f t="shared" si="37"/>
        <v>-8.0484451727446116E-3</v>
      </c>
      <c r="AH236" s="106">
        <f t="shared" si="37"/>
        <v>-5.6027109691698662E-3</v>
      </c>
      <c r="AI236" s="106">
        <f t="shared" si="37"/>
        <v>1.1199942891382264E-3</v>
      </c>
      <c r="AJ236" s="106">
        <f t="shared" si="37"/>
        <v>-1.3902922192442269E-2</v>
      </c>
      <c r="AK236" s="106">
        <f t="shared" si="37"/>
        <v>-1.3720533165590187E-2</v>
      </c>
      <c r="AM236" s="101">
        <f t="shared" ref="AM236:AU236" si="38">IFERROR(AM25/AL25,"")</f>
        <v>0.99556004950781862</v>
      </c>
      <c r="AN236" s="101">
        <f t="shared" si="38"/>
        <v>0.99453031743729337</v>
      </c>
      <c r="AO236" s="101">
        <f t="shared" si="38"/>
        <v>0.99444459363215831</v>
      </c>
      <c r="AP236" s="101">
        <f t="shared" si="38"/>
        <v>0.99467644751018447</v>
      </c>
      <c r="AQ236" s="101">
        <f t="shared" si="38"/>
        <v>0.99394115360296398</v>
      </c>
      <c r="AR236" s="101">
        <f t="shared" si="38"/>
        <v>0.9957591854272082</v>
      </c>
      <c r="AS236" s="101">
        <f t="shared" si="38"/>
        <v>0.99542047084667573</v>
      </c>
      <c r="AT236" s="101">
        <f t="shared" si="38"/>
        <v>0.99535353935053794</v>
      </c>
      <c r="AU236" s="101">
        <f t="shared" si="38"/>
        <v>0.99688652405807643</v>
      </c>
    </row>
    <row r="237" spans="1:47">
      <c r="A237" s="101" t="s">
        <v>3670</v>
      </c>
      <c r="G237" s="106"/>
      <c r="H237" s="106">
        <f t="shared" ref="H237:AK237" si="39">IFERROR(H26/G26-1,"")</f>
        <v>0</v>
      </c>
      <c r="I237" s="106">
        <f t="shared" si="39"/>
        <v>6.4074471515411124E-2</v>
      </c>
      <c r="J237" s="106">
        <f t="shared" si="39"/>
        <v>-0.1174705863388239</v>
      </c>
      <c r="K237" s="106">
        <f t="shared" si="39"/>
        <v>-2.6801868869016143E-2</v>
      </c>
      <c r="L237" s="106">
        <f t="shared" si="39"/>
        <v>1.0707001368315927E-2</v>
      </c>
      <c r="M237" s="106">
        <f t="shared" si="39"/>
        <v>1.073530712359605E-2</v>
      </c>
      <c r="N237" s="106">
        <f t="shared" si="39"/>
        <v>2.0156052553400805E-2</v>
      </c>
      <c r="O237" s="106">
        <f t="shared" si="39"/>
        <v>1.9757813035516492E-2</v>
      </c>
      <c r="P237" s="106">
        <f t="shared" si="39"/>
        <v>7.4334331090508687E-3</v>
      </c>
      <c r="Q237" s="106">
        <f t="shared" si="39"/>
        <v>1.4380077941719582E-2</v>
      </c>
      <c r="R237" s="106">
        <f t="shared" si="39"/>
        <v>3.5388798540831878E-2</v>
      </c>
      <c r="S237" s="106">
        <f t="shared" si="39"/>
        <v>7.2755035052947115E-3</v>
      </c>
      <c r="T237" s="106">
        <f t="shared" si="39"/>
        <v>7.8426863779894607E-3</v>
      </c>
      <c r="U237" s="106">
        <f t="shared" si="39"/>
        <v>7.4032214679338182E-3</v>
      </c>
      <c r="V237" s="106">
        <f t="shared" si="39"/>
        <v>3.2907319197617024E-3</v>
      </c>
      <c r="W237" s="106">
        <f t="shared" si="39"/>
        <v>6.5776443504939053E-4</v>
      </c>
      <c r="X237" s="106">
        <f t="shared" si="39"/>
        <v>1.3419517286130667E-3</v>
      </c>
      <c r="Y237" s="106">
        <f t="shared" si="39"/>
        <v>1.5105655596279188E-3</v>
      </c>
      <c r="Z237" s="106">
        <f t="shared" si="39"/>
        <v>-6.4260153728623592E-4</v>
      </c>
      <c r="AA237" s="106">
        <f t="shared" si="39"/>
        <v>-1.1208932981564557E-3</v>
      </c>
      <c r="AB237" s="106">
        <f t="shared" si="39"/>
        <v>-3.4137813897283653E-4</v>
      </c>
      <c r="AC237" s="106">
        <f t="shared" si="39"/>
        <v>2.1624263549879785E-3</v>
      </c>
      <c r="AD237" s="106">
        <f t="shared" si="39"/>
        <v>2.3758006574938761E-3</v>
      </c>
      <c r="AE237" s="106">
        <f t="shared" si="39"/>
        <v>1.6547589588542522E-3</v>
      </c>
      <c r="AF237" s="106">
        <f t="shared" si="39"/>
        <v>2.526807012249277E-3</v>
      </c>
      <c r="AG237" s="106">
        <f t="shared" si="39"/>
        <v>1.933628981328761E-3</v>
      </c>
      <c r="AH237" s="106">
        <f t="shared" si="39"/>
        <v>8.877083985088241E-4</v>
      </c>
      <c r="AI237" s="106">
        <f t="shared" si="39"/>
        <v>9.7397004813637444E-4</v>
      </c>
      <c r="AJ237" s="106">
        <f t="shared" si="39"/>
        <v>-1.6578545018491875E-3</v>
      </c>
      <c r="AK237" s="106">
        <f t="shared" si="39"/>
        <v>6.2657289842671382E-4</v>
      </c>
      <c r="AM237" s="101">
        <f t="shared" ref="AM237:AU237" si="40">IFERROR(AM26/AL26,"")</f>
        <v>1.0013201603547917</v>
      </c>
      <c r="AN237" s="101">
        <f t="shared" si="40"/>
        <v>1.000912640375401</v>
      </c>
      <c r="AO237" s="101">
        <f t="shared" si="40"/>
        <v>1.0008504073136688</v>
      </c>
      <c r="AP237" s="101">
        <f t="shared" si="40"/>
        <v>1.0008828535988525</v>
      </c>
      <c r="AQ237" s="101">
        <f t="shared" si="40"/>
        <v>1.0008417246301813</v>
      </c>
      <c r="AR237" s="101">
        <f t="shared" si="40"/>
        <v>1.0010307569272134</v>
      </c>
      <c r="AS237" s="101">
        <f t="shared" si="40"/>
        <v>1.001241132457791</v>
      </c>
      <c r="AT237" s="101">
        <f t="shared" si="40"/>
        <v>1.0013320335070048</v>
      </c>
      <c r="AU237" s="101">
        <f t="shared" si="40"/>
        <v>1.0014567454102368</v>
      </c>
    </row>
    <row r="238" spans="1:47">
      <c r="A238" s="101" t="s">
        <v>3671</v>
      </c>
      <c r="G238" s="106"/>
      <c r="H238" s="106">
        <f t="shared" ref="H238:AK238" si="41">IFERROR(H27/G27-1,"")</f>
        <v>0.21707632600258742</v>
      </c>
      <c r="I238" s="106">
        <f t="shared" si="41"/>
        <v>9.7174787260720707E-2</v>
      </c>
      <c r="J238" s="106">
        <f t="shared" si="41"/>
        <v>-0.11747058633882379</v>
      </c>
      <c r="K238" s="106">
        <f t="shared" si="41"/>
        <v>-2.6801868869016254E-2</v>
      </c>
      <c r="L238" s="106">
        <f t="shared" si="41"/>
        <v>1.0707001368315927E-2</v>
      </c>
      <c r="M238" s="106">
        <f t="shared" si="41"/>
        <v>1.073530712359605E-2</v>
      </c>
      <c r="N238" s="106">
        <f t="shared" si="41"/>
        <v>2.1896115129079519E-2</v>
      </c>
      <c r="O238" s="106">
        <f t="shared" si="41"/>
        <v>2.1426948204332552E-2</v>
      </c>
      <c r="P238" s="106">
        <f t="shared" si="41"/>
        <v>5.7136837727882472E-3</v>
      </c>
      <c r="Q238" s="106">
        <f t="shared" si="41"/>
        <v>1.5490211890972105E-2</v>
      </c>
      <c r="R238" s="106">
        <f t="shared" si="41"/>
        <v>3.3915768766908272E-2</v>
      </c>
      <c r="S238" s="106">
        <f t="shared" si="41"/>
        <v>5.3179329750052684E-3</v>
      </c>
      <c r="T238" s="106">
        <f t="shared" si="41"/>
        <v>6.1744625525979036E-3</v>
      </c>
      <c r="U238" s="106">
        <f t="shared" si="41"/>
        <v>7.4311830448046123E-3</v>
      </c>
      <c r="V238" s="106">
        <f t="shared" si="41"/>
        <v>2.182505024368675E-3</v>
      </c>
      <c r="W238" s="106">
        <f t="shared" si="41"/>
        <v>-1.0438653279654098E-3</v>
      </c>
      <c r="X238" s="106">
        <f t="shared" si="41"/>
        <v>4.6911180008102349E-5</v>
      </c>
      <c r="Y238" s="106">
        <f t="shared" si="41"/>
        <v>2.5205587869203683E-4</v>
      </c>
      <c r="Z238" s="106">
        <f t="shared" si="41"/>
        <v>-2.5356412017226715E-3</v>
      </c>
      <c r="AA238" s="106">
        <f t="shared" si="41"/>
        <v>-3.0537584211515201E-3</v>
      </c>
      <c r="AB238" s="106">
        <f t="shared" si="41"/>
        <v>-1.6783702396595546E-3</v>
      </c>
      <c r="AC238" s="106">
        <f t="shared" si="41"/>
        <v>1.8257427409540394E-3</v>
      </c>
      <c r="AD238" s="106">
        <f t="shared" si="41"/>
        <v>2.1064933573189393E-3</v>
      </c>
      <c r="AE238" s="106">
        <f t="shared" si="41"/>
        <v>1.1877727107680869E-3</v>
      </c>
      <c r="AF238" s="106">
        <f t="shared" si="41"/>
        <v>2.503350094048562E-3</v>
      </c>
      <c r="AG238" s="106">
        <f t="shared" si="41"/>
        <v>1.6938578109837454E-3</v>
      </c>
      <c r="AH238" s="106">
        <f t="shared" si="41"/>
        <v>3.5337428445236796E-4</v>
      </c>
      <c r="AI238" s="106">
        <f t="shared" si="41"/>
        <v>2.7969300059993429E-4</v>
      </c>
      <c r="AJ238" s="106">
        <f t="shared" si="41"/>
        <v>-3.4537652349599934E-3</v>
      </c>
      <c r="AK238" s="106">
        <f t="shared" si="41"/>
        <v>-3.9440320873351808E-4</v>
      </c>
      <c r="AM238" s="101">
        <f t="shared" ref="AM238:AU238" si="42">IFERROR(AM27/AL27,"")</f>
        <v>1.0008125855059764</v>
      </c>
      <c r="AN238" s="101">
        <f t="shared" si="42"/>
        <v>1.0002414549164163</v>
      </c>
      <c r="AO238" s="101">
        <f t="shared" si="42"/>
        <v>1.0001482140531013</v>
      </c>
      <c r="AP238" s="101">
        <f t="shared" si="42"/>
        <v>1.0001729095288436</v>
      </c>
      <c r="AQ238" s="101">
        <f t="shared" si="42"/>
        <v>1.0000978422687832</v>
      </c>
      <c r="AR238" s="101">
        <f t="shared" si="42"/>
        <v>1.0003595594160584</v>
      </c>
      <c r="AS238" s="101">
        <f t="shared" si="42"/>
        <v>1.0006574626454112</v>
      </c>
      <c r="AT238" s="101">
        <f t="shared" si="42"/>
        <v>1.0008204493869424</v>
      </c>
      <c r="AU238" s="101">
        <f t="shared" si="42"/>
        <v>1.0010085036561125</v>
      </c>
    </row>
    <row r="239" spans="1:47">
      <c r="A239" s="101" t="s">
        <v>3672</v>
      </c>
      <c r="G239" s="106"/>
      <c r="H239" s="106">
        <f t="shared" ref="H239:AK239" si="43">IFERROR(H28/G28-1,"")</f>
        <v>0.21707632600258742</v>
      </c>
      <c r="I239" s="106">
        <f t="shared" si="43"/>
        <v>0.31796633299763721</v>
      </c>
      <c r="J239" s="106">
        <f t="shared" si="43"/>
        <v>-0.11747058633882379</v>
      </c>
      <c r="K239" s="106">
        <f t="shared" si="43"/>
        <v>-2.6801868869016254E-2</v>
      </c>
      <c r="L239" s="106">
        <f t="shared" si="43"/>
        <v>1.0707001368316149E-2</v>
      </c>
      <c r="M239" s="106">
        <f t="shared" si="43"/>
        <v>1.073530712359605E-2</v>
      </c>
      <c r="N239" s="106">
        <f t="shared" si="43"/>
        <v>-3.4283714844269619E-2</v>
      </c>
      <c r="O239" s="106">
        <f t="shared" si="43"/>
        <v>-3.5500814650486268E-2</v>
      </c>
      <c r="P239" s="106">
        <f t="shared" si="43"/>
        <v>1.9389335501195593E-2</v>
      </c>
      <c r="Q239" s="106">
        <f t="shared" si="43"/>
        <v>3.1222547344384788E-2</v>
      </c>
      <c r="R239" s="106">
        <f t="shared" si="43"/>
        <v>1.537063866394095E-2</v>
      </c>
      <c r="S239" s="106">
        <f t="shared" si="43"/>
        <v>8.1703510224881981E-3</v>
      </c>
      <c r="T239" s="106">
        <f t="shared" si="43"/>
        <v>6.4769908848203439E-3</v>
      </c>
      <c r="U239" s="106">
        <f t="shared" si="43"/>
        <v>1.284875677445263E-2</v>
      </c>
      <c r="V239" s="106">
        <f t="shared" si="43"/>
        <v>1.843007833057797E-4</v>
      </c>
      <c r="W239" s="106">
        <f t="shared" si="43"/>
        <v>-5.5097440074547421E-3</v>
      </c>
      <c r="X239" s="106">
        <f t="shared" si="43"/>
        <v>-1.8203265626347553E-3</v>
      </c>
      <c r="Y239" s="106">
        <f t="shared" si="43"/>
        <v>-3.5784492568984305E-3</v>
      </c>
      <c r="Z239" s="106">
        <f t="shared" si="43"/>
        <v>-4.9801008551538795E-3</v>
      </c>
      <c r="AA239" s="106">
        <f t="shared" si="43"/>
        <v>-7.1274679356713166E-3</v>
      </c>
      <c r="AB239" s="106">
        <f t="shared" si="43"/>
        <v>-5.6983977326460211E-3</v>
      </c>
      <c r="AC239" s="106">
        <f t="shared" si="43"/>
        <v>1.2016821271743083E-4</v>
      </c>
      <c r="AD239" s="106">
        <f t="shared" si="43"/>
        <v>7.9495103591331606E-4</v>
      </c>
      <c r="AE239" s="106">
        <f t="shared" si="43"/>
        <v>-2.9411446737058755E-3</v>
      </c>
      <c r="AF239" s="106">
        <f t="shared" si="43"/>
        <v>3.5749952919290617E-3</v>
      </c>
      <c r="AG239" s="106">
        <f t="shared" si="43"/>
        <v>-5.135409389821044E-3</v>
      </c>
      <c r="AH239" s="106">
        <f t="shared" si="43"/>
        <v>-3.7101106660110128E-3</v>
      </c>
      <c r="AI239" s="106">
        <f t="shared" si="43"/>
        <v>3.8455525579410565E-3</v>
      </c>
      <c r="AJ239" s="106">
        <f t="shared" si="43"/>
        <v>-8.7109313272627498E-3</v>
      </c>
      <c r="AK239" s="106">
        <f t="shared" si="43"/>
        <v>-6.856677679360712E-3</v>
      </c>
      <c r="AM239" s="101">
        <f t="shared" ref="AM239:AU239" si="44">IFERROR(AM28/AL28,"")</f>
        <v>0.99818775333444731</v>
      </c>
      <c r="AN239" s="101">
        <f t="shared" si="44"/>
        <v>0.99727002849859447</v>
      </c>
      <c r="AO239" s="101">
        <f t="shared" si="44"/>
        <v>0.9972026199035684</v>
      </c>
      <c r="AP239" s="101">
        <f t="shared" si="44"/>
        <v>0.99743230814657602</v>
      </c>
      <c r="AQ239" s="101">
        <f t="shared" si="44"/>
        <v>0.99704259865226619</v>
      </c>
      <c r="AR239" s="101">
        <f t="shared" si="44"/>
        <v>0.99806767407819763</v>
      </c>
      <c r="AS239" s="101">
        <f t="shared" si="44"/>
        <v>0.99771848180558231</v>
      </c>
      <c r="AT239" s="101">
        <f t="shared" si="44"/>
        <v>0.99741031430677152</v>
      </c>
      <c r="AU239" s="101">
        <f t="shared" si="44"/>
        <v>0.99874387517517993</v>
      </c>
    </row>
    <row r="240" spans="1:47">
      <c r="A240" s="101" t="s">
        <v>3673</v>
      </c>
      <c r="G240" s="106"/>
      <c r="H240" s="106">
        <f t="shared" ref="H240:AK240" si="45">IFERROR(H29/G29-1,"")</f>
        <v>0</v>
      </c>
      <c r="I240" s="106">
        <f t="shared" si="45"/>
        <v>0.38653894150496071</v>
      </c>
      <c r="J240" s="106">
        <f t="shared" si="45"/>
        <v>-0.11747058633882379</v>
      </c>
      <c r="K240" s="106">
        <f t="shared" si="45"/>
        <v>-2.6801868869016365E-2</v>
      </c>
      <c r="L240" s="106">
        <f t="shared" si="45"/>
        <v>1.0707001368315705E-2</v>
      </c>
      <c r="M240" s="106">
        <f t="shared" si="45"/>
        <v>1.073530712359605E-2</v>
      </c>
      <c r="N240" s="106">
        <f t="shared" si="45"/>
        <v>-3.820825910337744E-2</v>
      </c>
      <c r="O240" s="106">
        <f t="shared" si="45"/>
        <v>-3.9726125187723227E-2</v>
      </c>
      <c r="P240" s="106">
        <f t="shared" si="45"/>
        <v>1.9921192326069814E-2</v>
      </c>
      <c r="Q240" s="106">
        <f t="shared" si="45"/>
        <v>3.4551865055553854E-2</v>
      </c>
      <c r="R240" s="106">
        <f t="shared" si="45"/>
        <v>2.0559820710698729E-2</v>
      </c>
      <c r="S240" s="106">
        <f t="shared" si="45"/>
        <v>1.1313133223270544E-2</v>
      </c>
      <c r="T240" s="106">
        <f t="shared" si="45"/>
        <v>6.2540924570568812E-3</v>
      </c>
      <c r="U240" s="106">
        <f t="shared" si="45"/>
        <v>1.0874813219806878E-2</v>
      </c>
      <c r="V240" s="106">
        <f t="shared" si="45"/>
        <v>-2.1599683029573935E-3</v>
      </c>
      <c r="W240" s="106">
        <f t="shared" si="45"/>
        <v>-6.6867099091014737E-3</v>
      </c>
      <c r="X240" s="106">
        <f t="shared" si="45"/>
        <v>-1.4201332368473096E-3</v>
      </c>
      <c r="Y240" s="106">
        <f t="shared" si="45"/>
        <v>-8.1511780354324159E-3</v>
      </c>
      <c r="Z240" s="106">
        <f t="shared" si="45"/>
        <v>-8.3171435545732475E-3</v>
      </c>
      <c r="AA240" s="106">
        <f t="shared" si="45"/>
        <v>-9.4898433656573911E-3</v>
      </c>
      <c r="AB240" s="106">
        <f t="shared" si="45"/>
        <v>-5.4150512348200008E-3</v>
      </c>
      <c r="AC240" s="106">
        <f t="shared" si="45"/>
        <v>2.2316187518933717E-4</v>
      </c>
      <c r="AD240" s="106">
        <f t="shared" si="45"/>
        <v>3.2337564478379655E-4</v>
      </c>
      <c r="AE240" s="106">
        <f t="shared" si="45"/>
        <v>-5.2746213708541045E-3</v>
      </c>
      <c r="AF240" s="106">
        <f t="shared" si="45"/>
        <v>6.0904648974626774E-3</v>
      </c>
      <c r="AG240" s="106">
        <f t="shared" si="45"/>
        <v>-8.0484451727446116E-3</v>
      </c>
      <c r="AH240" s="106">
        <f t="shared" si="45"/>
        <v>-5.6027109691698662E-3</v>
      </c>
      <c r="AI240" s="106">
        <f t="shared" si="45"/>
        <v>1.1199942891382264E-3</v>
      </c>
      <c r="AJ240" s="106">
        <f t="shared" si="45"/>
        <v>-1.3902922192442269E-2</v>
      </c>
      <c r="AK240" s="106">
        <f t="shared" si="45"/>
        <v>-1.3720533165590076E-2</v>
      </c>
      <c r="AM240" s="101">
        <f t="shared" ref="AM240:AU240" si="46">IFERROR(AM29/AL29,"")</f>
        <v>0.99556004950781984</v>
      </c>
      <c r="AN240" s="101">
        <f t="shared" si="46"/>
        <v>0.99453031743729403</v>
      </c>
      <c r="AO240" s="101">
        <f t="shared" si="46"/>
        <v>0.99444459363215731</v>
      </c>
      <c r="AP240" s="101">
        <f t="shared" si="46"/>
        <v>0.99467644751018514</v>
      </c>
      <c r="AQ240" s="101">
        <f t="shared" si="46"/>
        <v>0.99394115360296309</v>
      </c>
      <c r="AR240" s="101">
        <f t="shared" si="46"/>
        <v>0.99575918542720765</v>
      </c>
      <c r="AS240" s="101">
        <f t="shared" si="46"/>
        <v>0.99542047084667529</v>
      </c>
      <c r="AT240" s="101">
        <f t="shared" si="46"/>
        <v>0.99535353935053872</v>
      </c>
      <c r="AU240" s="101">
        <f t="shared" si="46"/>
        <v>0.99688652405807399</v>
      </c>
    </row>
    <row r="241" spans="1:47">
      <c r="A241" s="101" t="s">
        <v>3674</v>
      </c>
      <c r="G241" s="106"/>
      <c r="H241" s="106" t="str">
        <f t="shared" ref="H241:AK241" si="47">IFERROR(H30/G30-1,"")</f>
        <v/>
      </c>
      <c r="I241" s="106" t="str">
        <f t="shared" si="47"/>
        <v/>
      </c>
      <c r="J241" s="106" t="str">
        <f t="shared" si="47"/>
        <v/>
      </c>
      <c r="K241" s="106" t="str">
        <f t="shared" si="47"/>
        <v/>
      </c>
      <c r="L241" s="106" t="str">
        <f t="shared" si="47"/>
        <v/>
      </c>
      <c r="M241" s="106" t="str">
        <f t="shared" si="47"/>
        <v/>
      </c>
      <c r="N241" s="106" t="str">
        <f t="shared" si="47"/>
        <v/>
      </c>
      <c r="O241" s="106" t="str">
        <f t="shared" si="47"/>
        <v/>
      </c>
      <c r="P241" s="106" t="str">
        <f t="shared" si="47"/>
        <v/>
      </c>
      <c r="Q241" s="106" t="str">
        <f t="shared" si="47"/>
        <v/>
      </c>
      <c r="R241" s="106" t="str">
        <f t="shared" si="47"/>
        <v/>
      </c>
      <c r="S241" s="106" t="str">
        <f t="shared" si="47"/>
        <v/>
      </c>
      <c r="T241" s="106" t="str">
        <f t="shared" si="47"/>
        <v/>
      </c>
      <c r="U241" s="106" t="str">
        <f t="shared" si="47"/>
        <v/>
      </c>
      <c r="V241" s="106" t="str">
        <f t="shared" si="47"/>
        <v/>
      </c>
      <c r="W241" s="106" t="str">
        <f t="shared" si="47"/>
        <v/>
      </c>
      <c r="X241" s="106" t="str">
        <f t="shared" si="47"/>
        <v/>
      </c>
      <c r="Y241" s="106" t="str">
        <f t="shared" si="47"/>
        <v/>
      </c>
      <c r="Z241" s="106" t="str">
        <f t="shared" si="47"/>
        <v/>
      </c>
      <c r="AA241" s="106" t="str">
        <f t="shared" si="47"/>
        <v/>
      </c>
      <c r="AB241" s="106" t="str">
        <f t="shared" si="47"/>
        <v/>
      </c>
      <c r="AC241" s="106" t="str">
        <f t="shared" si="47"/>
        <v/>
      </c>
      <c r="AD241" s="106" t="str">
        <f t="shared" si="47"/>
        <v/>
      </c>
      <c r="AE241" s="106" t="str">
        <f t="shared" si="47"/>
        <v/>
      </c>
      <c r="AF241" s="106" t="str">
        <f t="shared" si="47"/>
        <v/>
      </c>
      <c r="AG241" s="106" t="str">
        <f t="shared" si="47"/>
        <v/>
      </c>
      <c r="AH241" s="106" t="str">
        <f t="shared" si="47"/>
        <v/>
      </c>
      <c r="AI241" s="106" t="str">
        <f t="shared" si="47"/>
        <v/>
      </c>
      <c r="AJ241" s="106" t="str">
        <f t="shared" si="47"/>
        <v/>
      </c>
      <c r="AK241" s="106" t="str">
        <f t="shared" si="47"/>
        <v/>
      </c>
      <c r="AM241" s="101" t="str">
        <f t="shared" ref="AM241:AU241" si="48">IFERROR(AM30/AL30,"")</f>
        <v/>
      </c>
      <c r="AN241" s="101" t="str">
        <f t="shared" si="48"/>
        <v/>
      </c>
      <c r="AO241" s="101" t="str">
        <f t="shared" si="48"/>
        <v/>
      </c>
      <c r="AP241" s="101" t="str">
        <f t="shared" si="48"/>
        <v/>
      </c>
      <c r="AQ241" s="101" t="str">
        <f t="shared" si="48"/>
        <v/>
      </c>
      <c r="AR241" s="101" t="str">
        <f t="shared" si="48"/>
        <v/>
      </c>
      <c r="AS241" s="101" t="str">
        <f t="shared" si="48"/>
        <v/>
      </c>
      <c r="AT241" s="101" t="str">
        <f t="shared" si="48"/>
        <v/>
      </c>
      <c r="AU241" s="101" t="str">
        <f t="shared" si="48"/>
        <v/>
      </c>
    </row>
    <row r="242" spans="1:47">
      <c r="A242" s="101" t="s">
        <v>3675</v>
      </c>
      <c r="G242" s="106"/>
      <c r="H242" s="106">
        <f t="shared" ref="H242:AK242" si="49">IFERROR(H31/G31-1,"")</f>
        <v>0.21707632600258742</v>
      </c>
      <c r="I242" s="106">
        <f t="shared" si="49"/>
        <v>0.31796633299763721</v>
      </c>
      <c r="J242" s="106">
        <f t="shared" si="49"/>
        <v>-0.11747058633882379</v>
      </c>
      <c r="K242" s="106">
        <f t="shared" si="49"/>
        <v>-2.6801868869016254E-2</v>
      </c>
      <c r="L242" s="106">
        <f t="shared" si="49"/>
        <v>1.0707001368316149E-2</v>
      </c>
      <c r="M242" s="106">
        <f t="shared" si="49"/>
        <v>1.073530712359605E-2</v>
      </c>
      <c r="N242" s="106">
        <f t="shared" si="49"/>
        <v>-3.4283714844269619E-2</v>
      </c>
      <c r="O242" s="106">
        <f t="shared" si="49"/>
        <v>-3.5500814650486268E-2</v>
      </c>
      <c r="P242" s="106">
        <f t="shared" si="49"/>
        <v>1.9389335501195593E-2</v>
      </c>
      <c r="Q242" s="106">
        <f t="shared" si="49"/>
        <v>3.1222547344384788E-2</v>
      </c>
      <c r="R242" s="106">
        <f t="shared" si="49"/>
        <v>1.537063866394095E-2</v>
      </c>
      <c r="S242" s="106">
        <f t="shared" si="49"/>
        <v>8.1703510224881981E-3</v>
      </c>
      <c r="T242" s="106">
        <f t="shared" si="49"/>
        <v>6.4769908848203439E-3</v>
      </c>
      <c r="U242" s="106">
        <f t="shared" si="49"/>
        <v>1.284875677445263E-2</v>
      </c>
      <c r="V242" s="106">
        <f t="shared" si="49"/>
        <v>1.843007833057797E-4</v>
      </c>
      <c r="W242" s="106">
        <f t="shared" si="49"/>
        <v>-5.5097440074547421E-3</v>
      </c>
      <c r="X242" s="106">
        <f t="shared" si="49"/>
        <v>-1.8203265626347553E-3</v>
      </c>
      <c r="Y242" s="106">
        <f t="shared" si="49"/>
        <v>-3.5784492568984305E-3</v>
      </c>
      <c r="Z242" s="106">
        <f t="shared" si="49"/>
        <v>-4.9801008551538795E-3</v>
      </c>
      <c r="AA242" s="106">
        <f t="shared" si="49"/>
        <v>-7.1274679356713166E-3</v>
      </c>
      <c r="AB242" s="106">
        <f t="shared" si="49"/>
        <v>-5.6983977326460211E-3</v>
      </c>
      <c r="AC242" s="106">
        <f t="shared" si="49"/>
        <v>1.2016821271743083E-4</v>
      </c>
      <c r="AD242" s="106">
        <f t="shared" si="49"/>
        <v>7.9495103591331606E-4</v>
      </c>
      <c r="AE242" s="106">
        <f t="shared" si="49"/>
        <v>-2.9411446737058755E-3</v>
      </c>
      <c r="AF242" s="106">
        <f t="shared" si="49"/>
        <v>3.5749952919290617E-3</v>
      </c>
      <c r="AG242" s="106">
        <f t="shared" si="49"/>
        <v>-5.135409389821044E-3</v>
      </c>
      <c r="AH242" s="106">
        <f t="shared" si="49"/>
        <v>-3.7101106660110128E-3</v>
      </c>
      <c r="AI242" s="106">
        <f t="shared" si="49"/>
        <v>3.8455525579410565E-3</v>
      </c>
      <c r="AJ242" s="106">
        <f t="shared" si="49"/>
        <v>-8.7109313272627498E-3</v>
      </c>
      <c r="AK242" s="106">
        <f t="shared" si="49"/>
        <v>-6.856677679360712E-3</v>
      </c>
      <c r="AM242" s="101">
        <f t="shared" ref="AM242:AU242" si="50">IFERROR(AM31/AL31,"")</f>
        <v>0.99818775333444731</v>
      </c>
      <c r="AN242" s="101">
        <f t="shared" si="50"/>
        <v>0.99727002849859447</v>
      </c>
      <c r="AO242" s="101">
        <f t="shared" si="50"/>
        <v>0.9972026199035684</v>
      </c>
      <c r="AP242" s="101">
        <f t="shared" si="50"/>
        <v>0.99743230814657602</v>
      </c>
      <c r="AQ242" s="101">
        <f t="shared" si="50"/>
        <v>0.99704259865226619</v>
      </c>
      <c r="AR242" s="101">
        <f t="shared" si="50"/>
        <v>0.99806767407819763</v>
      </c>
      <c r="AS242" s="101">
        <f t="shared" si="50"/>
        <v>0.99771848180558231</v>
      </c>
      <c r="AT242" s="101">
        <f t="shared" si="50"/>
        <v>0.99741031430677152</v>
      </c>
      <c r="AU242" s="101">
        <f t="shared" si="50"/>
        <v>0.99874387517517993</v>
      </c>
    </row>
    <row r="243" spans="1:47" s="128" customFormat="1">
      <c r="A243" s="127" t="s">
        <v>3677</v>
      </c>
      <c r="B243" s="127"/>
      <c r="C243" s="127"/>
      <c r="D243" s="127"/>
      <c r="E243" s="127"/>
      <c r="F243" s="127"/>
      <c r="G243" s="129"/>
      <c r="H243" s="129" t="str">
        <f t="shared" ref="H243:AK243" si="51">IFERROR(H32/G32-1,"")</f>
        <v/>
      </c>
      <c r="I243" s="129" t="str">
        <f t="shared" si="51"/>
        <v/>
      </c>
      <c r="J243" s="129" t="str">
        <f t="shared" si="51"/>
        <v/>
      </c>
      <c r="K243" s="129" t="str">
        <f t="shared" si="51"/>
        <v/>
      </c>
      <c r="L243" s="129" t="str">
        <f t="shared" si="51"/>
        <v/>
      </c>
      <c r="M243" s="129" t="str">
        <f t="shared" si="51"/>
        <v/>
      </c>
      <c r="N243" s="129" t="str">
        <f t="shared" si="51"/>
        <v/>
      </c>
      <c r="O243" s="129" t="str">
        <f t="shared" si="51"/>
        <v/>
      </c>
      <c r="P243" s="129" t="str">
        <f t="shared" si="51"/>
        <v/>
      </c>
      <c r="Q243" s="129" t="str">
        <f t="shared" si="51"/>
        <v/>
      </c>
      <c r="R243" s="129" t="str">
        <f t="shared" si="51"/>
        <v/>
      </c>
      <c r="S243" s="129" t="str">
        <f t="shared" si="51"/>
        <v/>
      </c>
      <c r="T243" s="129" t="str">
        <f t="shared" si="51"/>
        <v/>
      </c>
      <c r="U243" s="129" t="str">
        <f t="shared" si="51"/>
        <v/>
      </c>
      <c r="V243" s="129" t="str">
        <f t="shared" si="51"/>
        <v/>
      </c>
      <c r="W243" s="129" t="str">
        <f t="shared" si="51"/>
        <v/>
      </c>
      <c r="X243" s="129" t="str">
        <f t="shared" si="51"/>
        <v/>
      </c>
      <c r="Y243" s="129" t="str">
        <f t="shared" si="51"/>
        <v/>
      </c>
      <c r="Z243" s="129" t="str">
        <f t="shared" si="51"/>
        <v/>
      </c>
      <c r="AA243" s="129" t="str">
        <f t="shared" si="51"/>
        <v/>
      </c>
      <c r="AB243" s="129" t="str">
        <f t="shared" si="51"/>
        <v/>
      </c>
      <c r="AC243" s="129" t="str">
        <f t="shared" si="51"/>
        <v/>
      </c>
      <c r="AD243" s="129" t="str">
        <f t="shared" si="51"/>
        <v/>
      </c>
      <c r="AE243" s="129" t="str">
        <f t="shared" si="51"/>
        <v/>
      </c>
      <c r="AF243" s="129" t="str">
        <f t="shared" si="51"/>
        <v/>
      </c>
      <c r="AG243" s="129" t="str">
        <f t="shared" si="51"/>
        <v/>
      </c>
      <c r="AH243" s="129" t="str">
        <f t="shared" si="51"/>
        <v/>
      </c>
      <c r="AI243" s="129" t="str">
        <f t="shared" si="51"/>
        <v/>
      </c>
      <c r="AJ243" s="129" t="str">
        <f t="shared" si="51"/>
        <v/>
      </c>
      <c r="AK243" s="129" t="str">
        <f t="shared" si="51"/>
        <v/>
      </c>
      <c r="AM243" s="128" t="str">
        <f t="shared" ref="AM243:AU243" si="52">IFERROR(AM32/AL32,"")</f>
        <v/>
      </c>
      <c r="AN243" s="128" t="str">
        <f t="shared" si="52"/>
        <v/>
      </c>
      <c r="AO243" s="128" t="str">
        <f t="shared" si="52"/>
        <v/>
      </c>
      <c r="AP243" s="128" t="str">
        <f t="shared" si="52"/>
        <v/>
      </c>
      <c r="AQ243" s="128" t="str">
        <f t="shared" si="52"/>
        <v/>
      </c>
      <c r="AR243" s="128" t="str">
        <f t="shared" si="52"/>
        <v/>
      </c>
      <c r="AS243" s="128" t="str">
        <f t="shared" si="52"/>
        <v/>
      </c>
      <c r="AT243" s="128" t="str">
        <f t="shared" si="52"/>
        <v/>
      </c>
      <c r="AU243" s="128" t="str">
        <f t="shared" si="52"/>
        <v/>
      </c>
    </row>
    <row r="244" spans="1:47">
      <c r="A244" s="105" t="s">
        <v>3697</v>
      </c>
      <c r="B244" s="105"/>
      <c r="C244" s="105"/>
      <c r="D244" s="105"/>
      <c r="E244" s="105"/>
      <c r="F244" s="105"/>
      <c r="G244" s="101">
        <f t="shared" ref="G244:AK244" si="53">G$1</f>
        <v>2020</v>
      </c>
      <c r="H244" s="101">
        <f t="shared" si="53"/>
        <v>2021</v>
      </c>
      <c r="I244" s="101">
        <f t="shared" si="53"/>
        <v>2022</v>
      </c>
      <c r="J244" s="101">
        <f t="shared" si="53"/>
        <v>2023</v>
      </c>
      <c r="K244" s="101">
        <f t="shared" si="53"/>
        <v>2024</v>
      </c>
      <c r="L244" s="101">
        <f t="shared" si="53"/>
        <v>2025</v>
      </c>
      <c r="M244" s="101">
        <f t="shared" si="53"/>
        <v>2026</v>
      </c>
      <c r="N244" s="101">
        <f t="shared" si="53"/>
        <v>2027</v>
      </c>
      <c r="O244" s="101">
        <f t="shared" si="53"/>
        <v>2028</v>
      </c>
      <c r="P244" s="101">
        <f t="shared" si="53"/>
        <v>2029</v>
      </c>
      <c r="Q244" s="101">
        <f t="shared" si="53"/>
        <v>2030</v>
      </c>
      <c r="R244" s="101">
        <f t="shared" si="53"/>
        <v>2031</v>
      </c>
      <c r="S244" s="101">
        <f t="shared" si="53"/>
        <v>2032</v>
      </c>
      <c r="T244" s="101">
        <f t="shared" si="53"/>
        <v>2033</v>
      </c>
      <c r="U244" s="101">
        <f t="shared" si="53"/>
        <v>2034</v>
      </c>
      <c r="V244" s="101">
        <f t="shared" si="53"/>
        <v>2035</v>
      </c>
      <c r="W244" s="101">
        <f t="shared" si="53"/>
        <v>2036</v>
      </c>
      <c r="X244" s="101">
        <f t="shared" si="53"/>
        <v>2037</v>
      </c>
      <c r="Y244" s="101">
        <f t="shared" si="53"/>
        <v>2038</v>
      </c>
      <c r="Z244" s="101">
        <f t="shared" si="53"/>
        <v>2039</v>
      </c>
      <c r="AA244" s="101">
        <f t="shared" si="53"/>
        <v>2040</v>
      </c>
      <c r="AB244" s="101">
        <f t="shared" si="53"/>
        <v>2041</v>
      </c>
      <c r="AC244" s="101">
        <f t="shared" si="53"/>
        <v>2042</v>
      </c>
      <c r="AD244" s="101">
        <f t="shared" si="53"/>
        <v>2043</v>
      </c>
      <c r="AE244" s="101">
        <f t="shared" si="53"/>
        <v>2044</v>
      </c>
      <c r="AF244" s="101">
        <f t="shared" si="53"/>
        <v>2045</v>
      </c>
      <c r="AG244" s="101">
        <f t="shared" si="53"/>
        <v>2046</v>
      </c>
      <c r="AH244" s="101">
        <f t="shared" si="53"/>
        <v>2047</v>
      </c>
      <c r="AI244" s="101">
        <f t="shared" si="53"/>
        <v>2048</v>
      </c>
      <c r="AJ244" s="101">
        <f t="shared" si="53"/>
        <v>2049</v>
      </c>
      <c r="AK244" s="101">
        <f t="shared" si="53"/>
        <v>2050</v>
      </c>
    </row>
    <row r="245" spans="1:47">
      <c r="A245" s="101" t="s">
        <v>3668</v>
      </c>
      <c r="G245" s="106"/>
      <c r="H245" s="106" t="str">
        <f t="shared" ref="H245:AK245" si="54">IFERROR(H34/G34-1,"")</f>
        <v/>
      </c>
      <c r="I245" s="106" t="str">
        <f t="shared" si="54"/>
        <v/>
      </c>
      <c r="J245" s="106" t="str">
        <f t="shared" si="54"/>
        <v/>
      </c>
      <c r="K245" s="106" t="str">
        <f t="shared" si="54"/>
        <v/>
      </c>
      <c r="L245" s="106" t="str">
        <f t="shared" si="54"/>
        <v/>
      </c>
      <c r="M245" s="106" t="str">
        <f t="shared" si="54"/>
        <v/>
      </c>
      <c r="N245" s="106" t="str">
        <f t="shared" si="54"/>
        <v/>
      </c>
      <c r="O245" s="106" t="str">
        <f t="shared" si="54"/>
        <v/>
      </c>
      <c r="P245" s="106" t="str">
        <f t="shared" si="54"/>
        <v/>
      </c>
      <c r="Q245" s="106" t="str">
        <f t="shared" si="54"/>
        <v/>
      </c>
      <c r="R245" s="106" t="str">
        <f t="shared" si="54"/>
        <v/>
      </c>
      <c r="S245" s="106" t="str">
        <f t="shared" si="54"/>
        <v/>
      </c>
      <c r="T245" s="106" t="str">
        <f t="shared" si="54"/>
        <v/>
      </c>
      <c r="U245" s="106" t="str">
        <f t="shared" si="54"/>
        <v/>
      </c>
      <c r="V245" s="106" t="str">
        <f t="shared" si="54"/>
        <v/>
      </c>
      <c r="W245" s="106" t="str">
        <f t="shared" si="54"/>
        <v/>
      </c>
      <c r="X245" s="106" t="str">
        <f t="shared" si="54"/>
        <v/>
      </c>
      <c r="Y245" s="106" t="str">
        <f t="shared" si="54"/>
        <v/>
      </c>
      <c r="Z245" s="106" t="str">
        <f t="shared" si="54"/>
        <v/>
      </c>
      <c r="AA245" s="106" t="str">
        <f t="shared" si="54"/>
        <v/>
      </c>
      <c r="AB245" s="106" t="str">
        <f t="shared" si="54"/>
        <v/>
      </c>
      <c r="AC245" s="106" t="str">
        <f t="shared" si="54"/>
        <v/>
      </c>
      <c r="AD245" s="106" t="str">
        <f t="shared" si="54"/>
        <v/>
      </c>
      <c r="AE245" s="106" t="str">
        <f t="shared" si="54"/>
        <v/>
      </c>
      <c r="AF245" s="106" t="str">
        <f t="shared" si="54"/>
        <v/>
      </c>
      <c r="AG245" s="106" t="str">
        <f t="shared" si="54"/>
        <v/>
      </c>
      <c r="AH245" s="106" t="str">
        <f t="shared" si="54"/>
        <v/>
      </c>
      <c r="AI245" s="106" t="str">
        <f t="shared" si="54"/>
        <v/>
      </c>
      <c r="AJ245" s="106" t="str">
        <f t="shared" si="54"/>
        <v/>
      </c>
      <c r="AK245" s="106" t="str">
        <f t="shared" si="54"/>
        <v/>
      </c>
      <c r="AM245" s="101" t="str">
        <f t="shared" ref="AM245:AU245" si="55">IFERROR(AM34/AL34,"")</f>
        <v/>
      </c>
      <c r="AN245" s="101" t="str">
        <f t="shared" si="55"/>
        <v/>
      </c>
      <c r="AO245" s="101" t="str">
        <f t="shared" si="55"/>
        <v/>
      </c>
      <c r="AP245" s="101" t="str">
        <f t="shared" si="55"/>
        <v/>
      </c>
      <c r="AQ245" s="101" t="str">
        <f t="shared" si="55"/>
        <v/>
      </c>
      <c r="AR245" s="101" t="str">
        <f t="shared" si="55"/>
        <v/>
      </c>
      <c r="AS245" s="101" t="str">
        <f t="shared" si="55"/>
        <v/>
      </c>
      <c r="AT245" s="101" t="str">
        <f t="shared" si="55"/>
        <v/>
      </c>
      <c r="AU245" s="101" t="str">
        <f t="shared" si="55"/>
        <v/>
      </c>
    </row>
    <row r="246" spans="1:47">
      <c r="A246" s="101" t="s">
        <v>3669</v>
      </c>
      <c r="G246" s="106"/>
      <c r="H246" s="106">
        <f t="shared" ref="H246:AK246" si="56">IFERROR(H35/G35-1,"")</f>
        <v>1.4662094114321622E-3</v>
      </c>
      <c r="I246" s="106">
        <f t="shared" si="56"/>
        <v>1.4662094114319402E-3</v>
      </c>
      <c r="J246" s="106">
        <f t="shared" si="56"/>
        <v>1.4640627887922975E-3</v>
      </c>
      <c r="K246" s="106">
        <f t="shared" si="56"/>
        <v>2.9238448850879006E-3</v>
      </c>
      <c r="L246" s="106">
        <f t="shared" si="56"/>
        <v>1.4576604694360729E-3</v>
      </c>
      <c r="M246" s="106">
        <f t="shared" si="56"/>
        <v>2.9110775761662655E-3</v>
      </c>
      <c r="N246" s="106">
        <f t="shared" si="56"/>
        <v>1.4513139007306108E-3</v>
      </c>
      <c r="O246" s="106">
        <f t="shared" si="56"/>
        <v>2.898421282364172E-3</v>
      </c>
      <c r="P246" s="106">
        <f t="shared" si="56"/>
        <v>1.4450223576272236E-3</v>
      </c>
      <c r="Q246" s="106">
        <f t="shared" si="56"/>
        <v>2.8858745619910753E-3</v>
      </c>
      <c r="R246" s="106">
        <f t="shared" si="56"/>
        <v>2.8775702551913085E-3</v>
      </c>
      <c r="S246" s="106">
        <f t="shared" si="56"/>
        <v>1.4346568018563932E-3</v>
      </c>
      <c r="T246" s="106">
        <f t="shared" si="56"/>
        <v>2.8652030207101387E-3</v>
      </c>
      <c r="U246" s="106">
        <f t="shared" si="56"/>
        <v>2.8570170867230349E-3</v>
      </c>
      <c r="V246" s="106">
        <f t="shared" si="56"/>
        <v>1.4258548403311977E-3</v>
      </c>
      <c r="W246" s="106">
        <f t="shared" si="56"/>
        <v>2.8448214916927395E-3</v>
      </c>
      <c r="X246" s="106">
        <f t="shared" si="56"/>
        <v>2.8367514402296568E-3</v>
      </c>
      <c r="Y246" s="106">
        <f t="shared" si="56"/>
        <v>1.4143635223555773E-3</v>
      </c>
      <c r="Z246" s="106">
        <f t="shared" si="56"/>
        <v>2.8247318470264737E-3</v>
      </c>
      <c r="AA246" s="106">
        <f t="shared" si="56"/>
        <v>2.8167752123782197E-3</v>
      </c>
      <c r="AB246" s="106">
        <f t="shared" si="56"/>
        <v>2.8088632759273313E-3</v>
      </c>
      <c r="AC246" s="106">
        <f t="shared" si="56"/>
        <v>2.8009956620760335E-3</v>
      </c>
      <c r="AD246" s="106">
        <f t="shared" si="56"/>
        <v>2.79317199942275E-3</v>
      </c>
      <c r="AE246" s="106">
        <f t="shared" si="56"/>
        <v>2.7853919207021516E-3</v>
      </c>
      <c r="AF246" s="106">
        <f t="shared" si="56"/>
        <v>2.7776550627320873E-3</v>
      </c>
      <c r="AG246" s="106">
        <f t="shared" si="56"/>
        <v>2.7699610663523E-3</v>
      </c>
      <c r="AH246" s="106">
        <f t="shared" si="56"/>
        <v>2.7636824936569937E-3</v>
      </c>
      <c r="AI246" s="106">
        <f t="shared" si="56"/>
        <v>2.7546964699631804E-3</v>
      </c>
      <c r="AJ246" s="106">
        <f t="shared" si="56"/>
        <v>2.7471289635050411E-3</v>
      </c>
      <c r="AK246" s="106">
        <f t="shared" si="56"/>
        <v>2.7396029209725281E-3</v>
      </c>
      <c r="AM246" s="101">
        <f t="shared" ref="AM246:AU246" si="57">IFERROR(AM35/AL35,"")</f>
        <v>1.0027249330528234</v>
      </c>
      <c r="AN246" s="101">
        <f t="shared" si="57"/>
        <v>1.0027175390918621</v>
      </c>
      <c r="AO246" s="101">
        <f t="shared" si="57"/>
        <v>1.0027101751255145</v>
      </c>
      <c r="AP246" s="101">
        <f t="shared" si="57"/>
        <v>1.0027028366888415</v>
      </c>
      <c r="AQ246" s="101">
        <f t="shared" si="57"/>
        <v>1.0026955183806114</v>
      </c>
      <c r="AR246" s="101">
        <f t="shared" si="57"/>
        <v>1.0026882137478743</v>
      </c>
      <c r="AS246" s="101">
        <f t="shared" si="57"/>
        <v>1.0026809151793761</v>
      </c>
      <c r="AT246" s="101">
        <f t="shared" si="57"/>
        <v>1.0026739279123225</v>
      </c>
      <c r="AU246" s="101">
        <f t="shared" si="57"/>
        <v>1.0026667981226043</v>
      </c>
    </row>
    <row r="247" spans="1:47">
      <c r="A247" s="101" t="s">
        <v>3670</v>
      </c>
      <c r="G247" s="106"/>
      <c r="H247" s="106" t="str">
        <f t="shared" ref="H247:AK247" si="58">IFERROR(H36/G36-1,"")</f>
        <v/>
      </c>
      <c r="I247" s="106" t="str">
        <f t="shared" si="58"/>
        <v/>
      </c>
      <c r="J247" s="106" t="str">
        <f t="shared" si="58"/>
        <v/>
      </c>
      <c r="K247" s="106" t="str">
        <f t="shared" si="58"/>
        <v/>
      </c>
      <c r="L247" s="106" t="str">
        <f t="shared" si="58"/>
        <v/>
      </c>
      <c r="M247" s="106" t="str">
        <f t="shared" si="58"/>
        <v/>
      </c>
      <c r="N247" s="106" t="str">
        <f t="shared" si="58"/>
        <v/>
      </c>
      <c r="O247" s="106" t="str">
        <f t="shared" si="58"/>
        <v/>
      </c>
      <c r="P247" s="106" t="str">
        <f t="shared" si="58"/>
        <v/>
      </c>
      <c r="Q247" s="106" t="str">
        <f t="shared" si="58"/>
        <v/>
      </c>
      <c r="R247" s="106" t="str">
        <f t="shared" si="58"/>
        <v/>
      </c>
      <c r="S247" s="106" t="str">
        <f t="shared" si="58"/>
        <v/>
      </c>
      <c r="T247" s="106" t="str">
        <f t="shared" si="58"/>
        <v/>
      </c>
      <c r="U247" s="106" t="str">
        <f t="shared" si="58"/>
        <v/>
      </c>
      <c r="V247" s="106" t="str">
        <f t="shared" si="58"/>
        <v/>
      </c>
      <c r="W247" s="106" t="str">
        <f t="shared" si="58"/>
        <v/>
      </c>
      <c r="X247" s="106" t="str">
        <f t="shared" si="58"/>
        <v/>
      </c>
      <c r="Y247" s="106" t="str">
        <f t="shared" si="58"/>
        <v/>
      </c>
      <c r="Z247" s="106" t="str">
        <f t="shared" si="58"/>
        <v/>
      </c>
      <c r="AA247" s="106" t="str">
        <f t="shared" si="58"/>
        <v/>
      </c>
      <c r="AB247" s="106" t="str">
        <f t="shared" si="58"/>
        <v/>
      </c>
      <c r="AC247" s="106" t="str">
        <f t="shared" si="58"/>
        <v/>
      </c>
      <c r="AD247" s="106" t="str">
        <f t="shared" si="58"/>
        <v/>
      </c>
      <c r="AE247" s="106" t="str">
        <f t="shared" si="58"/>
        <v/>
      </c>
      <c r="AF247" s="106" t="str">
        <f t="shared" si="58"/>
        <v/>
      </c>
      <c r="AG247" s="106" t="str">
        <f t="shared" si="58"/>
        <v/>
      </c>
      <c r="AH247" s="106" t="str">
        <f t="shared" si="58"/>
        <v/>
      </c>
      <c r="AI247" s="106" t="str">
        <f t="shared" si="58"/>
        <v/>
      </c>
      <c r="AJ247" s="106" t="str">
        <f t="shared" si="58"/>
        <v/>
      </c>
      <c r="AK247" s="106" t="str">
        <f t="shared" si="58"/>
        <v/>
      </c>
      <c r="AM247" s="101" t="str">
        <f t="shared" ref="AM247:AU247" si="59">IFERROR(AM36/AL36,"")</f>
        <v/>
      </c>
      <c r="AN247" s="101" t="str">
        <f t="shared" si="59"/>
        <v/>
      </c>
      <c r="AO247" s="101" t="str">
        <f t="shared" si="59"/>
        <v/>
      </c>
      <c r="AP247" s="101" t="str">
        <f t="shared" si="59"/>
        <v/>
      </c>
      <c r="AQ247" s="101" t="str">
        <f t="shared" si="59"/>
        <v/>
      </c>
      <c r="AR247" s="101" t="str">
        <f t="shared" si="59"/>
        <v/>
      </c>
      <c r="AS247" s="101" t="str">
        <f t="shared" si="59"/>
        <v/>
      </c>
      <c r="AT247" s="101" t="str">
        <f t="shared" si="59"/>
        <v/>
      </c>
      <c r="AU247" s="101" t="str">
        <f t="shared" si="59"/>
        <v/>
      </c>
    </row>
    <row r="248" spans="1:47">
      <c r="A248" s="101" t="s">
        <v>3671</v>
      </c>
      <c r="G248" s="106"/>
      <c r="H248" s="106" t="str">
        <f t="shared" ref="H248:AK248" si="60">IFERROR(H37/G37-1,"")</f>
        <v/>
      </c>
      <c r="I248" s="106" t="str">
        <f t="shared" si="60"/>
        <v/>
      </c>
      <c r="J248" s="106" t="str">
        <f t="shared" si="60"/>
        <v/>
      </c>
      <c r="K248" s="106" t="str">
        <f t="shared" si="60"/>
        <v/>
      </c>
      <c r="L248" s="106" t="str">
        <f t="shared" si="60"/>
        <v/>
      </c>
      <c r="M248" s="106" t="str">
        <f t="shared" si="60"/>
        <v/>
      </c>
      <c r="N248" s="106" t="str">
        <f t="shared" si="60"/>
        <v/>
      </c>
      <c r="O248" s="106" t="str">
        <f t="shared" si="60"/>
        <v/>
      </c>
      <c r="P248" s="106" t="str">
        <f t="shared" si="60"/>
        <v/>
      </c>
      <c r="Q248" s="106" t="str">
        <f t="shared" si="60"/>
        <v/>
      </c>
      <c r="R248" s="106" t="str">
        <f t="shared" si="60"/>
        <v/>
      </c>
      <c r="S248" s="106" t="str">
        <f t="shared" si="60"/>
        <v/>
      </c>
      <c r="T248" s="106" t="str">
        <f t="shared" si="60"/>
        <v/>
      </c>
      <c r="U248" s="106" t="str">
        <f t="shared" si="60"/>
        <v/>
      </c>
      <c r="V248" s="106" t="str">
        <f t="shared" si="60"/>
        <v/>
      </c>
      <c r="W248" s="106" t="str">
        <f t="shared" si="60"/>
        <v/>
      </c>
      <c r="X248" s="106" t="str">
        <f t="shared" si="60"/>
        <v/>
      </c>
      <c r="Y248" s="106" t="str">
        <f t="shared" si="60"/>
        <v/>
      </c>
      <c r="Z248" s="106" t="str">
        <f t="shared" si="60"/>
        <v/>
      </c>
      <c r="AA248" s="106" t="str">
        <f t="shared" si="60"/>
        <v/>
      </c>
      <c r="AB248" s="106" t="str">
        <f t="shared" si="60"/>
        <v/>
      </c>
      <c r="AC248" s="106" t="str">
        <f t="shared" si="60"/>
        <v/>
      </c>
      <c r="AD248" s="106" t="str">
        <f t="shared" si="60"/>
        <v/>
      </c>
      <c r="AE248" s="106" t="str">
        <f t="shared" si="60"/>
        <v/>
      </c>
      <c r="AF248" s="106" t="str">
        <f t="shared" si="60"/>
        <v/>
      </c>
      <c r="AG248" s="106" t="str">
        <f t="shared" si="60"/>
        <v/>
      </c>
      <c r="AH248" s="106" t="str">
        <f t="shared" si="60"/>
        <v/>
      </c>
      <c r="AI248" s="106" t="str">
        <f t="shared" si="60"/>
        <v/>
      </c>
      <c r="AJ248" s="106" t="str">
        <f t="shared" si="60"/>
        <v/>
      </c>
      <c r="AK248" s="106" t="str">
        <f t="shared" si="60"/>
        <v/>
      </c>
      <c r="AM248" s="101" t="str">
        <f t="shared" ref="AM248:AU248" si="61">IFERROR(AM37/AL37,"")</f>
        <v/>
      </c>
      <c r="AN248" s="101" t="str">
        <f t="shared" si="61"/>
        <v/>
      </c>
      <c r="AO248" s="101" t="str">
        <f t="shared" si="61"/>
        <v/>
      </c>
      <c r="AP248" s="101" t="str">
        <f t="shared" si="61"/>
        <v/>
      </c>
      <c r="AQ248" s="101" t="str">
        <f t="shared" si="61"/>
        <v/>
      </c>
      <c r="AR248" s="101" t="str">
        <f t="shared" si="61"/>
        <v/>
      </c>
      <c r="AS248" s="101" t="str">
        <f t="shared" si="61"/>
        <v/>
      </c>
      <c r="AT248" s="101" t="str">
        <f t="shared" si="61"/>
        <v/>
      </c>
      <c r="AU248" s="101" t="str">
        <f t="shared" si="61"/>
        <v/>
      </c>
    </row>
    <row r="249" spans="1:47">
      <c r="A249" s="101" t="s">
        <v>3672</v>
      </c>
      <c r="G249" s="106"/>
      <c r="H249" s="106" t="str">
        <f t="shared" ref="H249:AK249" si="62">IFERROR(H38/G38-1,"")</f>
        <v/>
      </c>
      <c r="I249" s="106" t="str">
        <f t="shared" si="62"/>
        <v/>
      </c>
      <c r="J249" s="106" t="str">
        <f t="shared" si="62"/>
        <v/>
      </c>
      <c r="K249" s="106" t="str">
        <f t="shared" si="62"/>
        <v/>
      </c>
      <c r="L249" s="106" t="str">
        <f t="shared" si="62"/>
        <v/>
      </c>
      <c r="M249" s="106" t="str">
        <f t="shared" si="62"/>
        <v/>
      </c>
      <c r="N249" s="106" t="str">
        <f t="shared" si="62"/>
        <v/>
      </c>
      <c r="O249" s="106" t="str">
        <f t="shared" si="62"/>
        <v/>
      </c>
      <c r="P249" s="106" t="str">
        <f t="shared" si="62"/>
        <v/>
      </c>
      <c r="Q249" s="106" t="str">
        <f t="shared" si="62"/>
        <v/>
      </c>
      <c r="R249" s="106" t="str">
        <f t="shared" si="62"/>
        <v/>
      </c>
      <c r="S249" s="106" t="str">
        <f t="shared" si="62"/>
        <v/>
      </c>
      <c r="T249" s="106" t="str">
        <f t="shared" si="62"/>
        <v/>
      </c>
      <c r="U249" s="106" t="str">
        <f t="shared" si="62"/>
        <v/>
      </c>
      <c r="V249" s="106" t="str">
        <f t="shared" si="62"/>
        <v/>
      </c>
      <c r="W249" s="106" t="str">
        <f t="shared" si="62"/>
        <v/>
      </c>
      <c r="X249" s="106" t="str">
        <f t="shared" si="62"/>
        <v/>
      </c>
      <c r="Y249" s="106" t="str">
        <f t="shared" si="62"/>
        <v/>
      </c>
      <c r="Z249" s="106" t="str">
        <f t="shared" si="62"/>
        <v/>
      </c>
      <c r="AA249" s="106" t="str">
        <f t="shared" si="62"/>
        <v/>
      </c>
      <c r="AB249" s="106" t="str">
        <f t="shared" si="62"/>
        <v/>
      </c>
      <c r="AC249" s="106" t="str">
        <f t="shared" si="62"/>
        <v/>
      </c>
      <c r="AD249" s="106" t="str">
        <f t="shared" si="62"/>
        <v/>
      </c>
      <c r="AE249" s="106" t="str">
        <f t="shared" si="62"/>
        <v/>
      </c>
      <c r="AF249" s="106" t="str">
        <f t="shared" si="62"/>
        <v/>
      </c>
      <c r="AG249" s="106" t="str">
        <f t="shared" si="62"/>
        <v/>
      </c>
      <c r="AH249" s="106" t="str">
        <f t="shared" si="62"/>
        <v/>
      </c>
      <c r="AI249" s="106" t="str">
        <f t="shared" si="62"/>
        <v/>
      </c>
      <c r="AJ249" s="106" t="str">
        <f t="shared" si="62"/>
        <v/>
      </c>
      <c r="AK249" s="106" t="str">
        <f t="shared" si="62"/>
        <v/>
      </c>
      <c r="AM249" s="101" t="str">
        <f t="shared" ref="AM249:AU249" si="63">IFERROR(AM38/AL38,"")</f>
        <v/>
      </c>
      <c r="AN249" s="101" t="str">
        <f t="shared" si="63"/>
        <v/>
      </c>
      <c r="AO249" s="101" t="str">
        <f t="shared" si="63"/>
        <v/>
      </c>
      <c r="AP249" s="101" t="str">
        <f t="shared" si="63"/>
        <v/>
      </c>
      <c r="AQ249" s="101" t="str">
        <f t="shared" si="63"/>
        <v/>
      </c>
      <c r="AR249" s="101" t="str">
        <f t="shared" si="63"/>
        <v/>
      </c>
      <c r="AS249" s="101" t="str">
        <f t="shared" si="63"/>
        <v/>
      </c>
      <c r="AT249" s="101" t="str">
        <f t="shared" si="63"/>
        <v/>
      </c>
      <c r="AU249" s="101" t="str">
        <f t="shared" si="63"/>
        <v/>
      </c>
    </row>
    <row r="250" spans="1:47">
      <c r="A250" s="101" t="s">
        <v>3673</v>
      </c>
      <c r="G250" s="106"/>
      <c r="H250" s="106" t="str">
        <f t="shared" ref="H250:AK250" si="64">IFERROR(H39/G39-1,"")</f>
        <v/>
      </c>
      <c r="I250" s="106" t="str">
        <f t="shared" si="64"/>
        <v/>
      </c>
      <c r="J250" s="106" t="str">
        <f t="shared" si="64"/>
        <v/>
      </c>
      <c r="K250" s="106" t="str">
        <f t="shared" si="64"/>
        <v/>
      </c>
      <c r="L250" s="106" t="str">
        <f t="shared" si="64"/>
        <v/>
      </c>
      <c r="M250" s="106" t="str">
        <f t="shared" si="64"/>
        <v/>
      </c>
      <c r="N250" s="106" t="str">
        <f t="shared" si="64"/>
        <v/>
      </c>
      <c r="O250" s="106" t="str">
        <f t="shared" si="64"/>
        <v/>
      </c>
      <c r="P250" s="106" t="str">
        <f t="shared" si="64"/>
        <v/>
      </c>
      <c r="Q250" s="106" t="str">
        <f t="shared" si="64"/>
        <v/>
      </c>
      <c r="R250" s="106" t="str">
        <f t="shared" si="64"/>
        <v/>
      </c>
      <c r="S250" s="106" t="str">
        <f t="shared" si="64"/>
        <v/>
      </c>
      <c r="T250" s="106" t="str">
        <f t="shared" si="64"/>
        <v/>
      </c>
      <c r="U250" s="106" t="str">
        <f t="shared" si="64"/>
        <v/>
      </c>
      <c r="V250" s="106" t="str">
        <f t="shared" si="64"/>
        <v/>
      </c>
      <c r="W250" s="106" t="str">
        <f t="shared" si="64"/>
        <v/>
      </c>
      <c r="X250" s="106" t="str">
        <f t="shared" si="64"/>
        <v/>
      </c>
      <c r="Y250" s="106" t="str">
        <f t="shared" si="64"/>
        <v/>
      </c>
      <c r="Z250" s="106" t="str">
        <f t="shared" si="64"/>
        <v/>
      </c>
      <c r="AA250" s="106" t="str">
        <f t="shared" si="64"/>
        <v/>
      </c>
      <c r="AB250" s="106" t="str">
        <f t="shared" si="64"/>
        <v/>
      </c>
      <c r="AC250" s="106" t="str">
        <f t="shared" si="64"/>
        <v/>
      </c>
      <c r="AD250" s="106" t="str">
        <f t="shared" si="64"/>
        <v/>
      </c>
      <c r="AE250" s="106" t="str">
        <f t="shared" si="64"/>
        <v/>
      </c>
      <c r="AF250" s="106" t="str">
        <f t="shared" si="64"/>
        <v/>
      </c>
      <c r="AG250" s="106" t="str">
        <f t="shared" si="64"/>
        <v/>
      </c>
      <c r="AH250" s="106" t="str">
        <f t="shared" si="64"/>
        <v/>
      </c>
      <c r="AI250" s="106" t="str">
        <f t="shared" si="64"/>
        <v/>
      </c>
      <c r="AJ250" s="106" t="str">
        <f t="shared" si="64"/>
        <v/>
      </c>
      <c r="AK250" s="106" t="str">
        <f t="shared" si="64"/>
        <v/>
      </c>
      <c r="AM250" s="101" t="str">
        <f t="shared" ref="AM250:AU250" si="65">IFERROR(AM39/AL39,"")</f>
        <v/>
      </c>
      <c r="AN250" s="101" t="str">
        <f t="shared" si="65"/>
        <v/>
      </c>
      <c r="AO250" s="101" t="str">
        <f t="shared" si="65"/>
        <v/>
      </c>
      <c r="AP250" s="101" t="str">
        <f t="shared" si="65"/>
        <v/>
      </c>
      <c r="AQ250" s="101" t="str">
        <f t="shared" si="65"/>
        <v/>
      </c>
      <c r="AR250" s="101" t="str">
        <f t="shared" si="65"/>
        <v/>
      </c>
      <c r="AS250" s="101" t="str">
        <f t="shared" si="65"/>
        <v/>
      </c>
      <c r="AT250" s="101" t="str">
        <f t="shared" si="65"/>
        <v/>
      </c>
      <c r="AU250" s="101" t="str">
        <f t="shared" si="65"/>
        <v/>
      </c>
    </row>
    <row r="251" spans="1:47">
      <c r="A251" s="101" t="s">
        <v>3674</v>
      </c>
      <c r="G251" s="106"/>
      <c r="H251" s="106" t="str">
        <f t="shared" ref="H251:AK251" si="66">IFERROR(H40/G40-1,"")</f>
        <v/>
      </c>
      <c r="I251" s="106" t="str">
        <f t="shared" si="66"/>
        <v/>
      </c>
      <c r="J251" s="106" t="str">
        <f t="shared" si="66"/>
        <v/>
      </c>
      <c r="K251" s="106" t="str">
        <f t="shared" si="66"/>
        <v/>
      </c>
      <c r="L251" s="106" t="str">
        <f t="shared" si="66"/>
        <v/>
      </c>
      <c r="M251" s="106" t="str">
        <f t="shared" si="66"/>
        <v/>
      </c>
      <c r="N251" s="106" t="str">
        <f t="shared" si="66"/>
        <v/>
      </c>
      <c r="O251" s="106" t="str">
        <f t="shared" si="66"/>
        <v/>
      </c>
      <c r="P251" s="106" t="str">
        <f t="shared" si="66"/>
        <v/>
      </c>
      <c r="Q251" s="106" t="str">
        <f t="shared" si="66"/>
        <v/>
      </c>
      <c r="R251" s="106" t="str">
        <f t="shared" si="66"/>
        <v/>
      </c>
      <c r="S251" s="106" t="str">
        <f t="shared" si="66"/>
        <v/>
      </c>
      <c r="T251" s="106" t="str">
        <f t="shared" si="66"/>
        <v/>
      </c>
      <c r="U251" s="106" t="str">
        <f t="shared" si="66"/>
        <v/>
      </c>
      <c r="V251" s="106" t="str">
        <f t="shared" si="66"/>
        <v/>
      </c>
      <c r="W251" s="106" t="str">
        <f t="shared" si="66"/>
        <v/>
      </c>
      <c r="X251" s="106" t="str">
        <f t="shared" si="66"/>
        <v/>
      </c>
      <c r="Y251" s="106" t="str">
        <f t="shared" si="66"/>
        <v/>
      </c>
      <c r="Z251" s="106" t="str">
        <f t="shared" si="66"/>
        <v/>
      </c>
      <c r="AA251" s="106" t="str">
        <f t="shared" si="66"/>
        <v/>
      </c>
      <c r="AB251" s="106" t="str">
        <f t="shared" si="66"/>
        <v/>
      </c>
      <c r="AC251" s="106" t="str">
        <f t="shared" si="66"/>
        <v/>
      </c>
      <c r="AD251" s="106" t="str">
        <f t="shared" si="66"/>
        <v/>
      </c>
      <c r="AE251" s="106" t="str">
        <f t="shared" si="66"/>
        <v/>
      </c>
      <c r="AF251" s="106" t="str">
        <f t="shared" si="66"/>
        <v/>
      </c>
      <c r="AG251" s="106" t="str">
        <f t="shared" si="66"/>
        <v/>
      </c>
      <c r="AH251" s="106" t="str">
        <f t="shared" si="66"/>
        <v/>
      </c>
      <c r="AI251" s="106" t="str">
        <f t="shared" si="66"/>
        <v/>
      </c>
      <c r="AJ251" s="106" t="str">
        <f t="shared" si="66"/>
        <v/>
      </c>
      <c r="AK251" s="106" t="str">
        <f t="shared" si="66"/>
        <v/>
      </c>
      <c r="AM251" s="101" t="str">
        <f t="shared" ref="AM251:AU251" si="67">IFERROR(AM40/AL40,"")</f>
        <v/>
      </c>
      <c r="AN251" s="101" t="str">
        <f t="shared" si="67"/>
        <v/>
      </c>
      <c r="AO251" s="101" t="str">
        <f t="shared" si="67"/>
        <v/>
      </c>
      <c r="AP251" s="101" t="str">
        <f t="shared" si="67"/>
        <v/>
      </c>
      <c r="AQ251" s="101" t="str">
        <f t="shared" si="67"/>
        <v/>
      </c>
      <c r="AR251" s="101" t="str">
        <f t="shared" si="67"/>
        <v/>
      </c>
      <c r="AS251" s="101" t="str">
        <f t="shared" si="67"/>
        <v/>
      </c>
      <c r="AT251" s="101" t="str">
        <f t="shared" si="67"/>
        <v/>
      </c>
      <c r="AU251" s="101" t="str">
        <f t="shared" si="67"/>
        <v/>
      </c>
    </row>
    <row r="252" spans="1:47">
      <c r="A252" s="101" t="s">
        <v>3675</v>
      </c>
      <c r="G252" s="106"/>
      <c r="H252" s="106" t="str">
        <f t="shared" ref="H252:AK252" si="68">IFERROR(H41/G41-1,"")</f>
        <v/>
      </c>
      <c r="I252" s="106" t="str">
        <f t="shared" si="68"/>
        <v/>
      </c>
      <c r="J252" s="106" t="str">
        <f t="shared" si="68"/>
        <v/>
      </c>
      <c r="K252" s="106" t="str">
        <f t="shared" si="68"/>
        <v/>
      </c>
      <c r="L252" s="106" t="str">
        <f t="shared" si="68"/>
        <v/>
      </c>
      <c r="M252" s="106" t="str">
        <f t="shared" si="68"/>
        <v/>
      </c>
      <c r="N252" s="106" t="str">
        <f t="shared" si="68"/>
        <v/>
      </c>
      <c r="O252" s="106" t="str">
        <f t="shared" si="68"/>
        <v/>
      </c>
      <c r="P252" s="106" t="str">
        <f t="shared" si="68"/>
        <v/>
      </c>
      <c r="Q252" s="106" t="str">
        <f t="shared" si="68"/>
        <v/>
      </c>
      <c r="R252" s="106" t="str">
        <f t="shared" si="68"/>
        <v/>
      </c>
      <c r="S252" s="106" t="str">
        <f t="shared" si="68"/>
        <v/>
      </c>
      <c r="T252" s="106" t="str">
        <f t="shared" si="68"/>
        <v/>
      </c>
      <c r="U252" s="106" t="str">
        <f t="shared" si="68"/>
        <v/>
      </c>
      <c r="V252" s="106" t="str">
        <f t="shared" si="68"/>
        <v/>
      </c>
      <c r="W252" s="106" t="str">
        <f t="shared" si="68"/>
        <v/>
      </c>
      <c r="X252" s="106" t="str">
        <f t="shared" si="68"/>
        <v/>
      </c>
      <c r="Y252" s="106" t="str">
        <f t="shared" si="68"/>
        <v/>
      </c>
      <c r="Z252" s="106" t="str">
        <f t="shared" si="68"/>
        <v/>
      </c>
      <c r="AA252" s="106" t="str">
        <f t="shared" si="68"/>
        <v/>
      </c>
      <c r="AB252" s="106" t="str">
        <f t="shared" si="68"/>
        <v/>
      </c>
      <c r="AC252" s="106" t="str">
        <f t="shared" si="68"/>
        <v/>
      </c>
      <c r="AD252" s="106" t="str">
        <f t="shared" si="68"/>
        <v/>
      </c>
      <c r="AE252" s="106" t="str">
        <f t="shared" si="68"/>
        <v/>
      </c>
      <c r="AF252" s="106" t="str">
        <f t="shared" si="68"/>
        <v/>
      </c>
      <c r="AG252" s="106" t="str">
        <f t="shared" si="68"/>
        <v/>
      </c>
      <c r="AH252" s="106" t="str">
        <f t="shared" si="68"/>
        <v/>
      </c>
      <c r="AI252" s="106" t="str">
        <f t="shared" si="68"/>
        <v/>
      </c>
      <c r="AJ252" s="106" t="str">
        <f t="shared" si="68"/>
        <v/>
      </c>
      <c r="AK252" s="106" t="str">
        <f t="shared" si="68"/>
        <v/>
      </c>
      <c r="AM252" s="101" t="str">
        <f t="shared" ref="AM252:AU252" si="69">IFERROR(AM41/AL41,"")</f>
        <v/>
      </c>
      <c r="AN252" s="101" t="str">
        <f t="shared" si="69"/>
        <v/>
      </c>
      <c r="AO252" s="101" t="str">
        <f t="shared" si="69"/>
        <v/>
      </c>
      <c r="AP252" s="101" t="str">
        <f t="shared" si="69"/>
        <v/>
      </c>
      <c r="AQ252" s="101" t="str">
        <f t="shared" si="69"/>
        <v/>
      </c>
      <c r="AR252" s="101" t="str">
        <f t="shared" si="69"/>
        <v/>
      </c>
      <c r="AS252" s="101" t="str">
        <f t="shared" si="69"/>
        <v/>
      </c>
      <c r="AT252" s="101" t="str">
        <f t="shared" si="69"/>
        <v/>
      </c>
      <c r="AU252" s="101" t="str">
        <f t="shared" si="69"/>
        <v/>
      </c>
    </row>
    <row r="253" spans="1:47" s="128" customFormat="1">
      <c r="A253" s="127" t="s">
        <v>3678</v>
      </c>
      <c r="B253" s="127"/>
      <c r="C253" s="127"/>
      <c r="D253" s="127"/>
      <c r="E253" s="127"/>
      <c r="F253" s="127"/>
      <c r="G253" s="129"/>
      <c r="H253" s="129" t="str">
        <f t="shared" ref="H253:AK253" si="70">IFERROR(H42/G42-1,"")</f>
        <v/>
      </c>
      <c r="I253" s="129" t="str">
        <f t="shared" si="70"/>
        <v/>
      </c>
      <c r="J253" s="129" t="str">
        <f t="shared" si="70"/>
        <v/>
      </c>
      <c r="K253" s="129" t="str">
        <f t="shared" si="70"/>
        <v/>
      </c>
      <c r="L253" s="129" t="str">
        <f t="shared" si="70"/>
        <v/>
      </c>
      <c r="M253" s="129" t="str">
        <f t="shared" si="70"/>
        <v/>
      </c>
      <c r="N253" s="129" t="str">
        <f t="shared" si="70"/>
        <v/>
      </c>
      <c r="O253" s="129" t="str">
        <f t="shared" si="70"/>
        <v/>
      </c>
      <c r="P253" s="129" t="str">
        <f t="shared" si="70"/>
        <v/>
      </c>
      <c r="Q253" s="129" t="str">
        <f t="shared" si="70"/>
        <v/>
      </c>
      <c r="R253" s="129" t="str">
        <f t="shared" si="70"/>
        <v/>
      </c>
      <c r="S253" s="129" t="str">
        <f t="shared" si="70"/>
        <v/>
      </c>
      <c r="T253" s="129" t="str">
        <f t="shared" si="70"/>
        <v/>
      </c>
      <c r="U253" s="129" t="str">
        <f t="shared" si="70"/>
        <v/>
      </c>
      <c r="V253" s="129" t="str">
        <f t="shared" si="70"/>
        <v/>
      </c>
      <c r="W253" s="129" t="str">
        <f t="shared" si="70"/>
        <v/>
      </c>
      <c r="X253" s="129" t="str">
        <f t="shared" si="70"/>
        <v/>
      </c>
      <c r="Y253" s="129" t="str">
        <f t="shared" si="70"/>
        <v/>
      </c>
      <c r="Z253" s="129" t="str">
        <f t="shared" si="70"/>
        <v/>
      </c>
      <c r="AA253" s="129" t="str">
        <f t="shared" si="70"/>
        <v/>
      </c>
      <c r="AB253" s="129" t="str">
        <f t="shared" si="70"/>
        <v/>
      </c>
      <c r="AC253" s="129" t="str">
        <f t="shared" si="70"/>
        <v/>
      </c>
      <c r="AD253" s="129" t="str">
        <f t="shared" si="70"/>
        <v/>
      </c>
      <c r="AE253" s="129" t="str">
        <f t="shared" si="70"/>
        <v/>
      </c>
      <c r="AF253" s="129" t="str">
        <f t="shared" si="70"/>
        <v/>
      </c>
      <c r="AG253" s="129" t="str">
        <f t="shared" si="70"/>
        <v/>
      </c>
      <c r="AH253" s="129" t="str">
        <f t="shared" si="70"/>
        <v/>
      </c>
      <c r="AI253" s="129" t="str">
        <f t="shared" si="70"/>
        <v/>
      </c>
      <c r="AJ253" s="129" t="str">
        <f t="shared" si="70"/>
        <v/>
      </c>
      <c r="AK253" s="129" t="str">
        <f t="shared" si="70"/>
        <v/>
      </c>
      <c r="AM253" s="128" t="str">
        <f t="shared" ref="AM253:AU253" si="71">IFERROR(AM42/AL42,"")</f>
        <v/>
      </c>
      <c r="AN253" s="128" t="str">
        <f t="shared" si="71"/>
        <v/>
      </c>
      <c r="AO253" s="128" t="str">
        <f t="shared" si="71"/>
        <v/>
      </c>
      <c r="AP253" s="128" t="str">
        <f t="shared" si="71"/>
        <v/>
      </c>
      <c r="AQ253" s="128" t="str">
        <f t="shared" si="71"/>
        <v/>
      </c>
      <c r="AR253" s="128" t="str">
        <f t="shared" si="71"/>
        <v/>
      </c>
      <c r="AS253" s="128" t="str">
        <f t="shared" si="71"/>
        <v/>
      </c>
      <c r="AT253" s="128" t="str">
        <f t="shared" si="71"/>
        <v/>
      </c>
      <c r="AU253" s="128" t="str">
        <f t="shared" si="71"/>
        <v/>
      </c>
    </row>
    <row r="254" spans="1:47">
      <c r="A254" s="105" t="s">
        <v>3697</v>
      </c>
      <c r="B254" s="105"/>
      <c r="C254" s="105"/>
      <c r="D254" s="105"/>
      <c r="E254" s="105"/>
      <c r="F254" s="105"/>
      <c r="G254" s="101">
        <f t="shared" ref="G254:AK254" si="72">G$1</f>
        <v>2020</v>
      </c>
      <c r="H254" s="101">
        <f t="shared" si="72"/>
        <v>2021</v>
      </c>
      <c r="I254" s="101">
        <f t="shared" si="72"/>
        <v>2022</v>
      </c>
      <c r="J254" s="101">
        <f t="shared" si="72"/>
        <v>2023</v>
      </c>
      <c r="K254" s="101">
        <f t="shared" si="72"/>
        <v>2024</v>
      </c>
      <c r="L254" s="101">
        <f t="shared" si="72"/>
        <v>2025</v>
      </c>
      <c r="M254" s="101">
        <f t="shared" si="72"/>
        <v>2026</v>
      </c>
      <c r="N254" s="101">
        <f t="shared" si="72"/>
        <v>2027</v>
      </c>
      <c r="O254" s="101">
        <f t="shared" si="72"/>
        <v>2028</v>
      </c>
      <c r="P254" s="101">
        <f t="shared" si="72"/>
        <v>2029</v>
      </c>
      <c r="Q254" s="101">
        <f t="shared" si="72"/>
        <v>2030</v>
      </c>
      <c r="R254" s="101">
        <f t="shared" si="72"/>
        <v>2031</v>
      </c>
      <c r="S254" s="101">
        <f t="shared" si="72"/>
        <v>2032</v>
      </c>
      <c r="T254" s="101">
        <f t="shared" si="72"/>
        <v>2033</v>
      </c>
      <c r="U254" s="101">
        <f t="shared" si="72"/>
        <v>2034</v>
      </c>
      <c r="V254" s="101">
        <f t="shared" si="72"/>
        <v>2035</v>
      </c>
      <c r="W254" s="101">
        <f t="shared" si="72"/>
        <v>2036</v>
      </c>
      <c r="X254" s="101">
        <f t="shared" si="72"/>
        <v>2037</v>
      </c>
      <c r="Y254" s="101">
        <f t="shared" si="72"/>
        <v>2038</v>
      </c>
      <c r="Z254" s="101">
        <f t="shared" si="72"/>
        <v>2039</v>
      </c>
      <c r="AA254" s="101">
        <f t="shared" si="72"/>
        <v>2040</v>
      </c>
      <c r="AB254" s="101">
        <f t="shared" si="72"/>
        <v>2041</v>
      </c>
      <c r="AC254" s="101">
        <f t="shared" si="72"/>
        <v>2042</v>
      </c>
      <c r="AD254" s="101">
        <f t="shared" si="72"/>
        <v>2043</v>
      </c>
      <c r="AE254" s="101">
        <f t="shared" si="72"/>
        <v>2044</v>
      </c>
      <c r="AF254" s="101">
        <f t="shared" si="72"/>
        <v>2045</v>
      </c>
      <c r="AG254" s="101">
        <f t="shared" si="72"/>
        <v>2046</v>
      </c>
      <c r="AH254" s="101">
        <f t="shared" si="72"/>
        <v>2047</v>
      </c>
      <c r="AI254" s="101">
        <f t="shared" si="72"/>
        <v>2048</v>
      </c>
      <c r="AJ254" s="101">
        <f t="shared" si="72"/>
        <v>2049</v>
      </c>
      <c r="AK254" s="101">
        <f t="shared" si="72"/>
        <v>2050</v>
      </c>
    </row>
    <row r="255" spans="1:47">
      <c r="A255" s="101" t="s">
        <v>3668</v>
      </c>
      <c r="G255" s="106"/>
      <c r="H255" s="106" t="str">
        <f t="shared" ref="H255:AK255" si="73">IFERROR(H44/G44-1,"")</f>
        <v/>
      </c>
      <c r="I255" s="106" t="str">
        <f t="shared" si="73"/>
        <v/>
      </c>
      <c r="J255" s="106" t="str">
        <f t="shared" si="73"/>
        <v/>
      </c>
      <c r="K255" s="106" t="str">
        <f t="shared" si="73"/>
        <v/>
      </c>
      <c r="L255" s="106" t="str">
        <f t="shared" si="73"/>
        <v/>
      </c>
      <c r="M255" s="106" t="str">
        <f t="shared" si="73"/>
        <v/>
      </c>
      <c r="N255" s="106" t="str">
        <f t="shared" si="73"/>
        <v/>
      </c>
      <c r="O255" s="106" t="str">
        <f t="shared" si="73"/>
        <v/>
      </c>
      <c r="P255" s="106" t="str">
        <f t="shared" si="73"/>
        <v/>
      </c>
      <c r="Q255" s="106" t="str">
        <f t="shared" si="73"/>
        <v/>
      </c>
      <c r="R255" s="106" t="str">
        <f t="shared" si="73"/>
        <v/>
      </c>
      <c r="S255" s="106" t="str">
        <f t="shared" si="73"/>
        <v/>
      </c>
      <c r="T255" s="106" t="str">
        <f t="shared" si="73"/>
        <v/>
      </c>
      <c r="U255" s="106" t="str">
        <f t="shared" si="73"/>
        <v/>
      </c>
      <c r="V255" s="106" t="str">
        <f t="shared" si="73"/>
        <v/>
      </c>
      <c r="W255" s="106" t="str">
        <f t="shared" si="73"/>
        <v/>
      </c>
      <c r="X255" s="106" t="str">
        <f t="shared" si="73"/>
        <v/>
      </c>
      <c r="Y255" s="106" t="str">
        <f t="shared" si="73"/>
        <v/>
      </c>
      <c r="Z255" s="106" t="str">
        <f t="shared" si="73"/>
        <v/>
      </c>
      <c r="AA255" s="106" t="str">
        <f t="shared" si="73"/>
        <v/>
      </c>
      <c r="AB255" s="106" t="str">
        <f t="shared" si="73"/>
        <v/>
      </c>
      <c r="AC255" s="106" t="str">
        <f t="shared" si="73"/>
        <v/>
      </c>
      <c r="AD255" s="106" t="str">
        <f t="shared" si="73"/>
        <v/>
      </c>
      <c r="AE255" s="106" t="str">
        <f t="shared" si="73"/>
        <v/>
      </c>
      <c r="AF255" s="106" t="str">
        <f t="shared" si="73"/>
        <v/>
      </c>
      <c r="AG255" s="106" t="str">
        <f t="shared" si="73"/>
        <v/>
      </c>
      <c r="AH255" s="106" t="str">
        <f t="shared" si="73"/>
        <v/>
      </c>
      <c r="AI255" s="106" t="str">
        <f t="shared" si="73"/>
        <v/>
      </c>
      <c r="AJ255" s="106" t="str">
        <f t="shared" si="73"/>
        <v/>
      </c>
      <c r="AK255" s="106" t="str">
        <f t="shared" si="73"/>
        <v/>
      </c>
      <c r="AM255" s="101" t="str">
        <f t="shared" ref="AM255:AU255" si="74">IFERROR(AM44/AL44,"")</f>
        <v/>
      </c>
      <c r="AN255" s="101" t="str">
        <f t="shared" si="74"/>
        <v/>
      </c>
      <c r="AO255" s="101" t="str">
        <f t="shared" si="74"/>
        <v/>
      </c>
      <c r="AP255" s="101" t="str">
        <f t="shared" si="74"/>
        <v/>
      </c>
      <c r="AQ255" s="101" t="str">
        <f t="shared" si="74"/>
        <v/>
      </c>
      <c r="AR255" s="101" t="str">
        <f t="shared" si="74"/>
        <v/>
      </c>
      <c r="AS255" s="101" t="str">
        <f t="shared" si="74"/>
        <v/>
      </c>
      <c r="AT255" s="101" t="str">
        <f t="shared" si="74"/>
        <v/>
      </c>
      <c r="AU255" s="101" t="str">
        <f t="shared" si="74"/>
        <v/>
      </c>
    </row>
    <row r="256" spans="1:47">
      <c r="A256" s="101" t="s">
        <v>3669</v>
      </c>
      <c r="G256" s="106"/>
      <c r="H256" s="106">
        <f t="shared" ref="H256:AK256" si="75">IFERROR(H45/G45-1,"")</f>
        <v>7.0010939480151579E-2</v>
      </c>
      <c r="I256" s="106">
        <f t="shared" si="75"/>
        <v>0</v>
      </c>
      <c r="J256" s="106">
        <f t="shared" si="75"/>
        <v>0</v>
      </c>
      <c r="K256" s="106">
        <f t="shared" si="75"/>
        <v>0</v>
      </c>
      <c r="L256" s="106">
        <f t="shared" si="75"/>
        <v>0</v>
      </c>
      <c r="M256" s="106">
        <f t="shared" si="75"/>
        <v>0</v>
      </c>
      <c r="N256" s="106">
        <f t="shared" si="75"/>
        <v>0</v>
      </c>
      <c r="O256" s="106">
        <f t="shared" si="75"/>
        <v>0</v>
      </c>
      <c r="P256" s="106">
        <f t="shared" si="75"/>
        <v>0</v>
      </c>
      <c r="Q256" s="106">
        <f t="shared" si="75"/>
        <v>0</v>
      </c>
      <c r="R256" s="106">
        <f t="shared" si="75"/>
        <v>0</v>
      </c>
      <c r="S256" s="106">
        <f t="shared" si="75"/>
        <v>0</v>
      </c>
      <c r="T256" s="106">
        <f t="shared" si="75"/>
        <v>0</v>
      </c>
      <c r="U256" s="106">
        <f t="shared" si="75"/>
        <v>0</v>
      </c>
      <c r="V256" s="106">
        <f t="shared" si="75"/>
        <v>0</v>
      </c>
      <c r="W256" s="106">
        <f t="shared" si="75"/>
        <v>0</v>
      </c>
      <c r="X256" s="106">
        <f t="shared" si="75"/>
        <v>0</v>
      </c>
      <c r="Y256" s="106">
        <f t="shared" si="75"/>
        <v>0</v>
      </c>
      <c r="Z256" s="106">
        <f t="shared" si="75"/>
        <v>0</v>
      </c>
      <c r="AA256" s="106">
        <f t="shared" si="75"/>
        <v>0</v>
      </c>
      <c r="AB256" s="106">
        <f t="shared" si="75"/>
        <v>0</v>
      </c>
      <c r="AC256" s="106">
        <f t="shared" si="75"/>
        <v>0</v>
      </c>
      <c r="AD256" s="106">
        <f t="shared" si="75"/>
        <v>0</v>
      </c>
      <c r="AE256" s="106">
        <f t="shared" si="75"/>
        <v>0</v>
      </c>
      <c r="AF256" s="106">
        <f t="shared" si="75"/>
        <v>0</v>
      </c>
      <c r="AG256" s="106">
        <f t="shared" si="75"/>
        <v>0</v>
      </c>
      <c r="AH256" s="106">
        <f t="shared" si="75"/>
        <v>0</v>
      </c>
      <c r="AI256" s="106">
        <f t="shared" si="75"/>
        <v>0</v>
      </c>
      <c r="AJ256" s="106">
        <f t="shared" si="75"/>
        <v>0</v>
      </c>
      <c r="AK256" s="106">
        <f t="shared" si="75"/>
        <v>0</v>
      </c>
      <c r="AM256" s="101">
        <f t="shared" ref="AM256:AU256" si="76">IFERROR(AM45/AL45,"")</f>
        <v>1</v>
      </c>
      <c r="AN256" s="101">
        <f t="shared" si="76"/>
        <v>0.99999999999999978</v>
      </c>
      <c r="AO256" s="101">
        <f t="shared" si="76"/>
        <v>1.0000000000000002</v>
      </c>
      <c r="AP256" s="101">
        <f t="shared" si="76"/>
        <v>0.99999999999999978</v>
      </c>
      <c r="AQ256" s="101">
        <f t="shared" si="76"/>
        <v>1</v>
      </c>
      <c r="AR256" s="101">
        <f t="shared" si="76"/>
        <v>1</v>
      </c>
      <c r="AS256" s="101">
        <f t="shared" si="76"/>
        <v>0.99999999999999978</v>
      </c>
      <c r="AT256" s="101">
        <f t="shared" si="76"/>
        <v>1.0000000000000002</v>
      </c>
      <c r="AU256" s="101">
        <f t="shared" si="76"/>
        <v>0.99999999999999956</v>
      </c>
    </row>
    <row r="257" spans="1:47">
      <c r="A257" s="101" t="s">
        <v>3670</v>
      </c>
      <c r="G257" s="106"/>
      <c r="H257" s="106">
        <f t="shared" ref="H257:AK257" si="77">IFERROR(H46/G46-1,"")</f>
        <v>7.0010939480151579E-2</v>
      </c>
      <c r="I257" s="106">
        <f t="shared" si="77"/>
        <v>0</v>
      </c>
      <c r="J257" s="106">
        <f t="shared" si="77"/>
        <v>0</v>
      </c>
      <c r="K257" s="106">
        <f t="shared" si="77"/>
        <v>0</v>
      </c>
      <c r="L257" s="106">
        <f t="shared" si="77"/>
        <v>0</v>
      </c>
      <c r="M257" s="106">
        <f t="shared" si="77"/>
        <v>0</v>
      </c>
      <c r="N257" s="106">
        <f t="shared" si="77"/>
        <v>0</v>
      </c>
      <c r="O257" s="106">
        <f t="shared" si="77"/>
        <v>0</v>
      </c>
      <c r="P257" s="106">
        <f t="shared" si="77"/>
        <v>0</v>
      </c>
      <c r="Q257" s="106">
        <f t="shared" si="77"/>
        <v>0</v>
      </c>
      <c r="R257" s="106">
        <f t="shared" si="77"/>
        <v>0</v>
      </c>
      <c r="S257" s="106">
        <f t="shared" si="77"/>
        <v>0</v>
      </c>
      <c r="T257" s="106">
        <f t="shared" si="77"/>
        <v>0</v>
      </c>
      <c r="U257" s="106">
        <f t="shared" si="77"/>
        <v>0</v>
      </c>
      <c r="V257" s="106">
        <f t="shared" si="77"/>
        <v>0</v>
      </c>
      <c r="W257" s="106">
        <f t="shared" si="77"/>
        <v>0</v>
      </c>
      <c r="X257" s="106">
        <f t="shared" si="77"/>
        <v>0</v>
      </c>
      <c r="Y257" s="106">
        <f t="shared" si="77"/>
        <v>0</v>
      </c>
      <c r="Z257" s="106">
        <f t="shared" si="77"/>
        <v>0</v>
      </c>
      <c r="AA257" s="106">
        <f t="shared" si="77"/>
        <v>0</v>
      </c>
      <c r="AB257" s="106">
        <f t="shared" si="77"/>
        <v>0</v>
      </c>
      <c r="AC257" s="106">
        <f t="shared" si="77"/>
        <v>0</v>
      </c>
      <c r="AD257" s="106">
        <f t="shared" si="77"/>
        <v>0</v>
      </c>
      <c r="AE257" s="106">
        <f t="shared" si="77"/>
        <v>0</v>
      </c>
      <c r="AF257" s="106">
        <f t="shared" si="77"/>
        <v>0</v>
      </c>
      <c r="AG257" s="106">
        <f t="shared" si="77"/>
        <v>0</v>
      </c>
      <c r="AH257" s="106">
        <f t="shared" si="77"/>
        <v>0</v>
      </c>
      <c r="AI257" s="106">
        <f t="shared" si="77"/>
        <v>0</v>
      </c>
      <c r="AJ257" s="106">
        <f t="shared" si="77"/>
        <v>0</v>
      </c>
      <c r="AK257" s="106">
        <f t="shared" si="77"/>
        <v>0</v>
      </c>
      <c r="AM257" s="101">
        <f t="shared" ref="AM257:AU257" si="78">IFERROR(AM46/AL46,"")</f>
        <v>1</v>
      </c>
      <c r="AN257" s="101">
        <f t="shared" si="78"/>
        <v>0.99999999999999978</v>
      </c>
      <c r="AO257" s="101">
        <f t="shared" si="78"/>
        <v>1.0000000000000002</v>
      </c>
      <c r="AP257" s="101">
        <f t="shared" si="78"/>
        <v>0.99999999999999978</v>
      </c>
      <c r="AQ257" s="101">
        <f t="shared" si="78"/>
        <v>1</v>
      </c>
      <c r="AR257" s="101">
        <f t="shared" si="78"/>
        <v>1</v>
      </c>
      <c r="AS257" s="101">
        <f t="shared" si="78"/>
        <v>0.99999999999999978</v>
      </c>
      <c r="AT257" s="101">
        <f t="shared" si="78"/>
        <v>1.0000000000000002</v>
      </c>
      <c r="AU257" s="101">
        <f t="shared" si="78"/>
        <v>0.99999999999999956</v>
      </c>
    </row>
    <row r="258" spans="1:47">
      <c r="A258" s="101" t="s">
        <v>3671</v>
      </c>
      <c r="G258" s="106"/>
      <c r="H258" s="106">
        <f t="shared" ref="H258:AK258" si="79">IFERROR(H47/G47-1,"")</f>
        <v>7.0010939480151579E-2</v>
      </c>
      <c r="I258" s="106">
        <f t="shared" si="79"/>
        <v>0</v>
      </c>
      <c r="J258" s="106">
        <f t="shared" si="79"/>
        <v>0</v>
      </c>
      <c r="K258" s="106">
        <f t="shared" si="79"/>
        <v>0</v>
      </c>
      <c r="L258" s="106">
        <f t="shared" si="79"/>
        <v>0</v>
      </c>
      <c r="M258" s="106">
        <f t="shared" si="79"/>
        <v>0</v>
      </c>
      <c r="N258" s="106">
        <f t="shared" si="79"/>
        <v>0</v>
      </c>
      <c r="O258" s="106">
        <f t="shared" si="79"/>
        <v>0</v>
      </c>
      <c r="P258" s="106">
        <f t="shared" si="79"/>
        <v>0</v>
      </c>
      <c r="Q258" s="106">
        <f t="shared" si="79"/>
        <v>0</v>
      </c>
      <c r="R258" s="106">
        <f t="shared" si="79"/>
        <v>0</v>
      </c>
      <c r="S258" s="106">
        <f t="shared" si="79"/>
        <v>0</v>
      </c>
      <c r="T258" s="106">
        <f t="shared" si="79"/>
        <v>0</v>
      </c>
      <c r="U258" s="106">
        <f t="shared" si="79"/>
        <v>0</v>
      </c>
      <c r="V258" s="106">
        <f t="shared" si="79"/>
        <v>0</v>
      </c>
      <c r="W258" s="106">
        <f t="shared" si="79"/>
        <v>0</v>
      </c>
      <c r="X258" s="106">
        <f t="shared" si="79"/>
        <v>0</v>
      </c>
      <c r="Y258" s="106">
        <f t="shared" si="79"/>
        <v>0</v>
      </c>
      <c r="Z258" s="106">
        <f t="shared" si="79"/>
        <v>0</v>
      </c>
      <c r="AA258" s="106">
        <f t="shared" si="79"/>
        <v>0</v>
      </c>
      <c r="AB258" s="106">
        <f t="shared" si="79"/>
        <v>0</v>
      </c>
      <c r="AC258" s="106">
        <f t="shared" si="79"/>
        <v>0</v>
      </c>
      <c r="AD258" s="106">
        <f t="shared" si="79"/>
        <v>0</v>
      </c>
      <c r="AE258" s="106">
        <f t="shared" si="79"/>
        <v>0</v>
      </c>
      <c r="AF258" s="106">
        <f t="shared" si="79"/>
        <v>0</v>
      </c>
      <c r="AG258" s="106">
        <f t="shared" si="79"/>
        <v>0</v>
      </c>
      <c r="AH258" s="106">
        <f t="shared" si="79"/>
        <v>0</v>
      </c>
      <c r="AI258" s="106">
        <f t="shared" si="79"/>
        <v>0</v>
      </c>
      <c r="AJ258" s="106">
        <f t="shared" si="79"/>
        <v>0</v>
      </c>
      <c r="AK258" s="106">
        <f t="shared" si="79"/>
        <v>0</v>
      </c>
      <c r="AM258" s="101">
        <f t="shared" ref="AM258:AU258" si="80">IFERROR(AM47/AL47,"")</f>
        <v>1</v>
      </c>
      <c r="AN258" s="101">
        <f t="shared" si="80"/>
        <v>0.99999999999999978</v>
      </c>
      <c r="AO258" s="101">
        <f t="shared" si="80"/>
        <v>1.0000000000000002</v>
      </c>
      <c r="AP258" s="101">
        <f t="shared" si="80"/>
        <v>0.99999999999999978</v>
      </c>
      <c r="AQ258" s="101">
        <f t="shared" si="80"/>
        <v>1</v>
      </c>
      <c r="AR258" s="101">
        <f t="shared" si="80"/>
        <v>1</v>
      </c>
      <c r="AS258" s="101">
        <f t="shared" si="80"/>
        <v>0.99999999999999978</v>
      </c>
      <c r="AT258" s="101">
        <f t="shared" si="80"/>
        <v>1.0000000000000002</v>
      </c>
      <c r="AU258" s="101">
        <f t="shared" si="80"/>
        <v>0.99999999999999956</v>
      </c>
    </row>
    <row r="259" spans="1:47">
      <c r="A259" s="101" t="s">
        <v>3672</v>
      </c>
      <c r="G259" s="106"/>
      <c r="H259" s="106">
        <f t="shared" ref="H259:AK259" si="81">IFERROR(H48/G48-1,"")</f>
        <v>7.0010939480151579E-2</v>
      </c>
      <c r="I259" s="106">
        <f t="shared" si="81"/>
        <v>0</v>
      </c>
      <c r="J259" s="106">
        <f t="shared" si="81"/>
        <v>0</v>
      </c>
      <c r="K259" s="106">
        <f t="shared" si="81"/>
        <v>0</v>
      </c>
      <c r="L259" s="106">
        <f t="shared" si="81"/>
        <v>0</v>
      </c>
      <c r="M259" s="106">
        <f t="shared" si="81"/>
        <v>0</v>
      </c>
      <c r="N259" s="106">
        <f t="shared" si="81"/>
        <v>0</v>
      </c>
      <c r="O259" s="106">
        <f t="shared" si="81"/>
        <v>0</v>
      </c>
      <c r="P259" s="106">
        <f t="shared" si="81"/>
        <v>0</v>
      </c>
      <c r="Q259" s="106">
        <f t="shared" si="81"/>
        <v>0</v>
      </c>
      <c r="R259" s="106">
        <f t="shared" si="81"/>
        <v>0</v>
      </c>
      <c r="S259" s="106">
        <f t="shared" si="81"/>
        <v>0</v>
      </c>
      <c r="T259" s="106">
        <f t="shared" si="81"/>
        <v>0</v>
      </c>
      <c r="U259" s="106">
        <f t="shared" si="81"/>
        <v>0</v>
      </c>
      <c r="V259" s="106">
        <f t="shared" si="81"/>
        <v>0</v>
      </c>
      <c r="W259" s="106">
        <f t="shared" si="81"/>
        <v>0</v>
      </c>
      <c r="X259" s="106">
        <f t="shared" si="81"/>
        <v>0</v>
      </c>
      <c r="Y259" s="106">
        <f t="shared" si="81"/>
        <v>0</v>
      </c>
      <c r="Z259" s="106">
        <f t="shared" si="81"/>
        <v>0</v>
      </c>
      <c r="AA259" s="106">
        <f t="shared" si="81"/>
        <v>0</v>
      </c>
      <c r="AB259" s="106">
        <f t="shared" si="81"/>
        <v>0</v>
      </c>
      <c r="AC259" s="106">
        <f t="shared" si="81"/>
        <v>0</v>
      </c>
      <c r="AD259" s="106">
        <f t="shared" si="81"/>
        <v>0</v>
      </c>
      <c r="AE259" s="106">
        <f t="shared" si="81"/>
        <v>0</v>
      </c>
      <c r="AF259" s="106">
        <f t="shared" si="81"/>
        <v>0</v>
      </c>
      <c r="AG259" s="106">
        <f t="shared" si="81"/>
        <v>0</v>
      </c>
      <c r="AH259" s="106">
        <f t="shared" si="81"/>
        <v>0</v>
      </c>
      <c r="AI259" s="106">
        <f t="shared" si="81"/>
        <v>0</v>
      </c>
      <c r="AJ259" s="106">
        <f t="shared" si="81"/>
        <v>0</v>
      </c>
      <c r="AK259" s="106">
        <f t="shared" si="81"/>
        <v>0</v>
      </c>
      <c r="AM259" s="101">
        <f t="shared" ref="AM259:AU259" si="82">IFERROR(AM48/AL48,"")</f>
        <v>1</v>
      </c>
      <c r="AN259" s="101">
        <f t="shared" si="82"/>
        <v>0.99999999999999978</v>
      </c>
      <c r="AO259" s="101">
        <f t="shared" si="82"/>
        <v>1.0000000000000002</v>
      </c>
      <c r="AP259" s="101">
        <f t="shared" si="82"/>
        <v>0.99999999999999978</v>
      </c>
      <c r="AQ259" s="101">
        <f t="shared" si="82"/>
        <v>1</v>
      </c>
      <c r="AR259" s="101">
        <f t="shared" si="82"/>
        <v>1</v>
      </c>
      <c r="AS259" s="101">
        <f t="shared" si="82"/>
        <v>0.99999999999999978</v>
      </c>
      <c r="AT259" s="101">
        <f t="shared" si="82"/>
        <v>1.0000000000000002</v>
      </c>
      <c r="AU259" s="101">
        <f t="shared" si="82"/>
        <v>0.99999999999999956</v>
      </c>
    </row>
    <row r="260" spans="1:47">
      <c r="A260" s="101" t="s">
        <v>3673</v>
      </c>
      <c r="G260" s="106"/>
      <c r="H260" s="106">
        <f t="shared" ref="H260:AK260" si="83">IFERROR(H49/G49-1,"")</f>
        <v>7.0010939480151579E-2</v>
      </c>
      <c r="I260" s="106">
        <f t="shared" si="83"/>
        <v>0</v>
      </c>
      <c r="J260" s="106">
        <f t="shared" si="83"/>
        <v>0</v>
      </c>
      <c r="K260" s="106">
        <f t="shared" si="83"/>
        <v>0</v>
      </c>
      <c r="L260" s="106">
        <f t="shared" si="83"/>
        <v>0</v>
      </c>
      <c r="M260" s="106">
        <f t="shared" si="83"/>
        <v>0</v>
      </c>
      <c r="N260" s="106">
        <f t="shared" si="83"/>
        <v>0</v>
      </c>
      <c r="O260" s="106">
        <f t="shared" si="83"/>
        <v>0</v>
      </c>
      <c r="P260" s="106">
        <f t="shared" si="83"/>
        <v>0</v>
      </c>
      <c r="Q260" s="106">
        <f t="shared" si="83"/>
        <v>0</v>
      </c>
      <c r="R260" s="106">
        <f t="shared" si="83"/>
        <v>0</v>
      </c>
      <c r="S260" s="106">
        <f t="shared" si="83"/>
        <v>0</v>
      </c>
      <c r="T260" s="106">
        <f t="shared" si="83"/>
        <v>0</v>
      </c>
      <c r="U260" s="106">
        <f t="shared" si="83"/>
        <v>0</v>
      </c>
      <c r="V260" s="106">
        <f t="shared" si="83"/>
        <v>0</v>
      </c>
      <c r="W260" s="106">
        <f t="shared" si="83"/>
        <v>0</v>
      </c>
      <c r="X260" s="106">
        <f t="shared" si="83"/>
        <v>0</v>
      </c>
      <c r="Y260" s="106">
        <f t="shared" si="83"/>
        <v>0</v>
      </c>
      <c r="Z260" s="106">
        <f t="shared" si="83"/>
        <v>0</v>
      </c>
      <c r="AA260" s="106">
        <f t="shared" si="83"/>
        <v>0</v>
      </c>
      <c r="AB260" s="106">
        <f t="shared" si="83"/>
        <v>0</v>
      </c>
      <c r="AC260" s="106">
        <f t="shared" si="83"/>
        <v>0</v>
      </c>
      <c r="AD260" s="106">
        <f t="shared" si="83"/>
        <v>0</v>
      </c>
      <c r="AE260" s="106">
        <f t="shared" si="83"/>
        <v>0</v>
      </c>
      <c r="AF260" s="106">
        <f t="shared" si="83"/>
        <v>0</v>
      </c>
      <c r="AG260" s="106">
        <f t="shared" si="83"/>
        <v>0</v>
      </c>
      <c r="AH260" s="106">
        <f t="shared" si="83"/>
        <v>0</v>
      </c>
      <c r="AI260" s="106">
        <f t="shared" si="83"/>
        <v>0</v>
      </c>
      <c r="AJ260" s="106">
        <f t="shared" si="83"/>
        <v>0</v>
      </c>
      <c r="AK260" s="106">
        <f t="shared" si="83"/>
        <v>0</v>
      </c>
      <c r="AM260" s="101">
        <f t="shared" ref="AM260:AU260" si="84">IFERROR(AM49/AL49,"")</f>
        <v>1</v>
      </c>
      <c r="AN260" s="101">
        <f t="shared" si="84"/>
        <v>0.99999999999999978</v>
      </c>
      <c r="AO260" s="101">
        <f t="shared" si="84"/>
        <v>1.0000000000000002</v>
      </c>
      <c r="AP260" s="101">
        <f t="shared" si="84"/>
        <v>0.99999999999999978</v>
      </c>
      <c r="AQ260" s="101">
        <f t="shared" si="84"/>
        <v>1</v>
      </c>
      <c r="AR260" s="101">
        <f t="shared" si="84"/>
        <v>1</v>
      </c>
      <c r="AS260" s="101">
        <f t="shared" si="84"/>
        <v>0.99999999999999978</v>
      </c>
      <c r="AT260" s="101">
        <f t="shared" si="84"/>
        <v>1.0000000000000002</v>
      </c>
      <c r="AU260" s="101">
        <f t="shared" si="84"/>
        <v>0.99999999999999956</v>
      </c>
    </row>
    <row r="261" spans="1:47">
      <c r="A261" s="101" t="s">
        <v>3674</v>
      </c>
      <c r="G261" s="106"/>
      <c r="H261" s="106" t="str">
        <f t="shared" ref="H261:AK261" si="85">IFERROR(H50/G50-1,"")</f>
        <v/>
      </c>
      <c r="I261" s="106" t="str">
        <f t="shared" si="85"/>
        <v/>
      </c>
      <c r="J261" s="106" t="str">
        <f t="shared" si="85"/>
        <v/>
      </c>
      <c r="K261" s="106" t="str">
        <f t="shared" si="85"/>
        <v/>
      </c>
      <c r="L261" s="106" t="str">
        <f t="shared" si="85"/>
        <v/>
      </c>
      <c r="M261" s="106" t="str">
        <f t="shared" si="85"/>
        <v/>
      </c>
      <c r="N261" s="106" t="str">
        <f t="shared" si="85"/>
        <v/>
      </c>
      <c r="O261" s="106" t="str">
        <f t="shared" si="85"/>
        <v/>
      </c>
      <c r="P261" s="106" t="str">
        <f t="shared" si="85"/>
        <v/>
      </c>
      <c r="Q261" s="106" t="str">
        <f t="shared" si="85"/>
        <v/>
      </c>
      <c r="R261" s="106" t="str">
        <f t="shared" si="85"/>
        <v/>
      </c>
      <c r="S261" s="106" t="str">
        <f t="shared" si="85"/>
        <v/>
      </c>
      <c r="T261" s="106" t="str">
        <f t="shared" si="85"/>
        <v/>
      </c>
      <c r="U261" s="106" t="str">
        <f t="shared" si="85"/>
        <v/>
      </c>
      <c r="V261" s="106" t="str">
        <f t="shared" si="85"/>
        <v/>
      </c>
      <c r="W261" s="106" t="str">
        <f t="shared" si="85"/>
        <v/>
      </c>
      <c r="X261" s="106" t="str">
        <f t="shared" si="85"/>
        <v/>
      </c>
      <c r="Y261" s="106" t="str">
        <f t="shared" si="85"/>
        <v/>
      </c>
      <c r="Z261" s="106" t="str">
        <f t="shared" si="85"/>
        <v/>
      </c>
      <c r="AA261" s="106" t="str">
        <f t="shared" si="85"/>
        <v/>
      </c>
      <c r="AB261" s="106" t="str">
        <f t="shared" si="85"/>
        <v/>
      </c>
      <c r="AC261" s="106" t="str">
        <f t="shared" si="85"/>
        <v/>
      </c>
      <c r="AD261" s="106" t="str">
        <f t="shared" si="85"/>
        <v/>
      </c>
      <c r="AE261" s="106" t="str">
        <f t="shared" si="85"/>
        <v/>
      </c>
      <c r="AF261" s="106" t="str">
        <f t="shared" si="85"/>
        <v/>
      </c>
      <c r="AG261" s="106" t="str">
        <f t="shared" si="85"/>
        <v/>
      </c>
      <c r="AH261" s="106" t="str">
        <f t="shared" si="85"/>
        <v/>
      </c>
      <c r="AI261" s="106" t="str">
        <f t="shared" si="85"/>
        <v/>
      </c>
      <c r="AJ261" s="106" t="str">
        <f t="shared" si="85"/>
        <v/>
      </c>
      <c r="AK261" s="106" t="str">
        <f t="shared" si="85"/>
        <v/>
      </c>
      <c r="AM261" s="101" t="str">
        <f t="shared" ref="AM261:AU261" si="86">IFERROR(AM50/AL50,"")</f>
        <v/>
      </c>
      <c r="AN261" s="101" t="str">
        <f t="shared" si="86"/>
        <v/>
      </c>
      <c r="AO261" s="101" t="str">
        <f t="shared" si="86"/>
        <v/>
      </c>
      <c r="AP261" s="101" t="str">
        <f t="shared" si="86"/>
        <v/>
      </c>
      <c r="AQ261" s="101" t="str">
        <f t="shared" si="86"/>
        <v/>
      </c>
      <c r="AR261" s="101" t="str">
        <f t="shared" si="86"/>
        <v/>
      </c>
      <c r="AS261" s="101" t="str">
        <f t="shared" si="86"/>
        <v/>
      </c>
      <c r="AT261" s="101" t="str">
        <f t="shared" si="86"/>
        <v/>
      </c>
      <c r="AU261" s="101" t="str">
        <f t="shared" si="86"/>
        <v/>
      </c>
    </row>
    <row r="262" spans="1:47">
      <c r="A262" s="101" t="s">
        <v>3675</v>
      </c>
      <c r="G262" s="106"/>
      <c r="H262" s="106">
        <f t="shared" ref="H262:AK262" si="87">IFERROR(H51/G51-1,"")</f>
        <v>7.0010939480151579E-2</v>
      </c>
      <c r="I262" s="106">
        <f t="shared" si="87"/>
        <v>0</v>
      </c>
      <c r="J262" s="106">
        <f t="shared" si="87"/>
        <v>0</v>
      </c>
      <c r="K262" s="106">
        <f t="shared" si="87"/>
        <v>0</v>
      </c>
      <c r="L262" s="106">
        <f t="shared" si="87"/>
        <v>0</v>
      </c>
      <c r="M262" s="106">
        <f t="shared" si="87"/>
        <v>0</v>
      </c>
      <c r="N262" s="106">
        <f t="shared" si="87"/>
        <v>0</v>
      </c>
      <c r="O262" s="106">
        <f t="shared" si="87"/>
        <v>0</v>
      </c>
      <c r="P262" s="106">
        <f t="shared" si="87"/>
        <v>0</v>
      </c>
      <c r="Q262" s="106">
        <f t="shared" si="87"/>
        <v>0</v>
      </c>
      <c r="R262" s="106">
        <f t="shared" si="87"/>
        <v>0</v>
      </c>
      <c r="S262" s="106">
        <f t="shared" si="87"/>
        <v>0</v>
      </c>
      <c r="T262" s="106">
        <f t="shared" si="87"/>
        <v>0</v>
      </c>
      <c r="U262" s="106">
        <f t="shared" si="87"/>
        <v>0</v>
      </c>
      <c r="V262" s="106">
        <f t="shared" si="87"/>
        <v>0</v>
      </c>
      <c r="W262" s="106">
        <f t="shared" si="87"/>
        <v>0</v>
      </c>
      <c r="X262" s="106">
        <f t="shared" si="87"/>
        <v>0</v>
      </c>
      <c r="Y262" s="106">
        <f t="shared" si="87"/>
        <v>0</v>
      </c>
      <c r="Z262" s="106">
        <f t="shared" si="87"/>
        <v>0</v>
      </c>
      <c r="AA262" s="106">
        <f t="shared" si="87"/>
        <v>0</v>
      </c>
      <c r="AB262" s="106">
        <f t="shared" si="87"/>
        <v>0</v>
      </c>
      <c r="AC262" s="106">
        <f t="shared" si="87"/>
        <v>0</v>
      </c>
      <c r="AD262" s="106">
        <f t="shared" si="87"/>
        <v>0</v>
      </c>
      <c r="AE262" s="106">
        <f t="shared" si="87"/>
        <v>0</v>
      </c>
      <c r="AF262" s="106">
        <f t="shared" si="87"/>
        <v>0</v>
      </c>
      <c r="AG262" s="106">
        <f t="shared" si="87"/>
        <v>0</v>
      </c>
      <c r="AH262" s="106">
        <f t="shared" si="87"/>
        <v>0</v>
      </c>
      <c r="AI262" s="106">
        <f t="shared" si="87"/>
        <v>0</v>
      </c>
      <c r="AJ262" s="106">
        <f t="shared" si="87"/>
        <v>0</v>
      </c>
      <c r="AK262" s="106">
        <f t="shared" si="87"/>
        <v>0</v>
      </c>
      <c r="AM262" s="101">
        <f t="shared" ref="AM262:AU262" si="88">IFERROR(AM51/AL51,"")</f>
        <v>1</v>
      </c>
      <c r="AN262" s="101">
        <f t="shared" si="88"/>
        <v>0.99999999999999978</v>
      </c>
      <c r="AO262" s="101">
        <f t="shared" si="88"/>
        <v>1.0000000000000002</v>
      </c>
      <c r="AP262" s="101">
        <f t="shared" si="88"/>
        <v>0.99999999999999978</v>
      </c>
      <c r="AQ262" s="101">
        <f t="shared" si="88"/>
        <v>1</v>
      </c>
      <c r="AR262" s="101">
        <f t="shared" si="88"/>
        <v>1</v>
      </c>
      <c r="AS262" s="101">
        <f t="shared" si="88"/>
        <v>0.99999999999999978</v>
      </c>
      <c r="AT262" s="101">
        <f t="shared" si="88"/>
        <v>1.0000000000000002</v>
      </c>
      <c r="AU262" s="101">
        <f t="shared" si="88"/>
        <v>0.99999999999999956</v>
      </c>
    </row>
    <row r="263" spans="1:47" s="128" customFormat="1">
      <c r="A263" s="127" t="s">
        <v>3679</v>
      </c>
      <c r="B263" s="127"/>
      <c r="C263" s="127"/>
      <c r="D263" s="127"/>
      <c r="E263" s="127"/>
      <c r="F263" s="127"/>
      <c r="G263" s="129"/>
      <c r="H263" s="129" t="str">
        <f t="shared" ref="H263:AK263" si="89">IFERROR(H52/G52-1,"")</f>
        <v/>
      </c>
      <c r="I263" s="129" t="str">
        <f t="shared" si="89"/>
        <v/>
      </c>
      <c r="J263" s="129" t="str">
        <f t="shared" si="89"/>
        <v/>
      </c>
      <c r="K263" s="129" t="str">
        <f t="shared" si="89"/>
        <v/>
      </c>
      <c r="L263" s="129" t="str">
        <f t="shared" si="89"/>
        <v/>
      </c>
      <c r="M263" s="129" t="str">
        <f t="shared" si="89"/>
        <v/>
      </c>
      <c r="N263" s="129" t="str">
        <f t="shared" si="89"/>
        <v/>
      </c>
      <c r="O263" s="129" t="str">
        <f t="shared" si="89"/>
        <v/>
      </c>
      <c r="P263" s="129" t="str">
        <f t="shared" si="89"/>
        <v/>
      </c>
      <c r="Q263" s="129" t="str">
        <f t="shared" si="89"/>
        <v/>
      </c>
      <c r="R263" s="129" t="str">
        <f t="shared" si="89"/>
        <v/>
      </c>
      <c r="S263" s="129" t="str">
        <f t="shared" si="89"/>
        <v/>
      </c>
      <c r="T263" s="129" t="str">
        <f t="shared" si="89"/>
        <v/>
      </c>
      <c r="U263" s="129" t="str">
        <f t="shared" si="89"/>
        <v/>
      </c>
      <c r="V263" s="129" t="str">
        <f t="shared" si="89"/>
        <v/>
      </c>
      <c r="W263" s="129" t="str">
        <f t="shared" si="89"/>
        <v/>
      </c>
      <c r="X263" s="129" t="str">
        <f t="shared" si="89"/>
        <v/>
      </c>
      <c r="Y263" s="129" t="str">
        <f t="shared" si="89"/>
        <v/>
      </c>
      <c r="Z263" s="129" t="str">
        <f t="shared" si="89"/>
        <v/>
      </c>
      <c r="AA263" s="129" t="str">
        <f t="shared" si="89"/>
        <v/>
      </c>
      <c r="AB263" s="129" t="str">
        <f t="shared" si="89"/>
        <v/>
      </c>
      <c r="AC263" s="129" t="str">
        <f t="shared" si="89"/>
        <v/>
      </c>
      <c r="AD263" s="129" t="str">
        <f t="shared" si="89"/>
        <v/>
      </c>
      <c r="AE263" s="129" t="str">
        <f t="shared" si="89"/>
        <v/>
      </c>
      <c r="AF263" s="129" t="str">
        <f t="shared" si="89"/>
        <v/>
      </c>
      <c r="AG263" s="129" t="str">
        <f t="shared" si="89"/>
        <v/>
      </c>
      <c r="AH263" s="129" t="str">
        <f t="shared" si="89"/>
        <v/>
      </c>
      <c r="AI263" s="129" t="str">
        <f t="shared" si="89"/>
        <v/>
      </c>
      <c r="AJ263" s="129" t="str">
        <f t="shared" si="89"/>
        <v/>
      </c>
      <c r="AK263" s="129" t="str">
        <f t="shared" si="89"/>
        <v/>
      </c>
      <c r="AM263" s="128" t="str">
        <f t="shared" ref="AM263:AU263" si="90">IFERROR(AM52/AL52,"")</f>
        <v/>
      </c>
      <c r="AN263" s="128" t="str">
        <f t="shared" si="90"/>
        <v/>
      </c>
      <c r="AO263" s="128" t="str">
        <f t="shared" si="90"/>
        <v/>
      </c>
      <c r="AP263" s="128" t="str">
        <f t="shared" si="90"/>
        <v/>
      </c>
      <c r="AQ263" s="128" t="str">
        <f t="shared" si="90"/>
        <v/>
      </c>
      <c r="AR263" s="128" t="str">
        <f t="shared" si="90"/>
        <v/>
      </c>
      <c r="AS263" s="128" t="str">
        <f t="shared" si="90"/>
        <v/>
      </c>
      <c r="AT263" s="128" t="str">
        <f t="shared" si="90"/>
        <v/>
      </c>
      <c r="AU263" s="128" t="str">
        <f t="shared" si="90"/>
        <v/>
      </c>
    </row>
    <row r="264" spans="1:47">
      <c r="A264" s="105" t="s">
        <v>3697</v>
      </c>
      <c r="B264" s="105"/>
      <c r="C264" s="105"/>
      <c r="D264" s="105"/>
      <c r="E264" s="105"/>
      <c r="F264" s="105"/>
      <c r="G264" s="101">
        <f t="shared" ref="G264:AK264" si="91">G$1</f>
        <v>2020</v>
      </c>
      <c r="H264" s="101">
        <f t="shared" si="91"/>
        <v>2021</v>
      </c>
      <c r="I264" s="101">
        <f t="shared" si="91"/>
        <v>2022</v>
      </c>
      <c r="J264" s="101">
        <f t="shared" si="91"/>
        <v>2023</v>
      </c>
      <c r="K264" s="101">
        <f t="shared" si="91"/>
        <v>2024</v>
      </c>
      <c r="L264" s="101">
        <f t="shared" si="91"/>
        <v>2025</v>
      </c>
      <c r="M264" s="101">
        <f t="shared" si="91"/>
        <v>2026</v>
      </c>
      <c r="N264" s="101">
        <f t="shared" si="91"/>
        <v>2027</v>
      </c>
      <c r="O264" s="101">
        <f t="shared" si="91"/>
        <v>2028</v>
      </c>
      <c r="P264" s="101">
        <f t="shared" si="91"/>
        <v>2029</v>
      </c>
      <c r="Q264" s="101">
        <f t="shared" si="91"/>
        <v>2030</v>
      </c>
      <c r="R264" s="101">
        <f t="shared" si="91"/>
        <v>2031</v>
      </c>
      <c r="S264" s="101">
        <f t="shared" si="91"/>
        <v>2032</v>
      </c>
      <c r="T264" s="101">
        <f t="shared" si="91"/>
        <v>2033</v>
      </c>
      <c r="U264" s="101">
        <f t="shared" si="91"/>
        <v>2034</v>
      </c>
      <c r="V264" s="101">
        <f t="shared" si="91"/>
        <v>2035</v>
      </c>
      <c r="W264" s="101">
        <f t="shared" si="91"/>
        <v>2036</v>
      </c>
      <c r="X264" s="101">
        <f t="shared" si="91"/>
        <v>2037</v>
      </c>
      <c r="Y264" s="101">
        <f t="shared" si="91"/>
        <v>2038</v>
      </c>
      <c r="Z264" s="101">
        <f t="shared" si="91"/>
        <v>2039</v>
      </c>
      <c r="AA264" s="101">
        <f t="shared" si="91"/>
        <v>2040</v>
      </c>
      <c r="AB264" s="101">
        <f t="shared" si="91"/>
        <v>2041</v>
      </c>
      <c r="AC264" s="101">
        <f t="shared" si="91"/>
        <v>2042</v>
      </c>
      <c r="AD264" s="101">
        <f t="shared" si="91"/>
        <v>2043</v>
      </c>
      <c r="AE264" s="101">
        <f t="shared" si="91"/>
        <v>2044</v>
      </c>
      <c r="AF264" s="101">
        <f t="shared" si="91"/>
        <v>2045</v>
      </c>
      <c r="AG264" s="101">
        <f t="shared" si="91"/>
        <v>2046</v>
      </c>
      <c r="AH264" s="101">
        <f t="shared" si="91"/>
        <v>2047</v>
      </c>
      <c r="AI264" s="101">
        <f t="shared" si="91"/>
        <v>2048</v>
      </c>
      <c r="AJ264" s="101">
        <f t="shared" si="91"/>
        <v>2049</v>
      </c>
      <c r="AK264" s="101">
        <f t="shared" si="91"/>
        <v>2050</v>
      </c>
    </row>
    <row r="265" spans="1:47">
      <c r="A265" s="101" t="s">
        <v>3668</v>
      </c>
      <c r="G265" s="106"/>
      <c r="H265" s="106">
        <f t="shared" ref="H265:AK265" si="92">IFERROR(H54/G54-1,"")</f>
        <v>0.32571630787608008</v>
      </c>
      <c r="I265" s="106">
        <f t="shared" si="92"/>
        <v>7.0674159316385987E-2</v>
      </c>
      <c r="J265" s="106">
        <f t="shared" si="92"/>
        <v>2.2413002154004769E-2</v>
      </c>
      <c r="K265" s="106">
        <f t="shared" si="92"/>
        <v>-6.5851319368365191E-3</v>
      </c>
      <c r="L265" s="106">
        <f t="shared" si="92"/>
        <v>-1.0904662810998333E-2</v>
      </c>
      <c r="M265" s="106">
        <f t="shared" si="92"/>
        <v>-7.3574158530994582E-3</v>
      </c>
      <c r="N265" s="106">
        <f t="shared" si="92"/>
        <v>1.9930630635909274E-3</v>
      </c>
      <c r="O265" s="106">
        <f t="shared" si="92"/>
        <v>3.9507791013955407E-2</v>
      </c>
      <c r="P265" s="106">
        <f t="shared" si="92"/>
        <v>1.8773366945030512E-2</v>
      </c>
      <c r="Q265" s="106">
        <f t="shared" si="92"/>
        <v>2.5646042010022851E-2</v>
      </c>
      <c r="R265" s="106">
        <f t="shared" si="92"/>
        <v>7.5479724274797988E-2</v>
      </c>
      <c r="S265" s="106">
        <f t="shared" si="92"/>
        <v>-2.4284342172661288E-3</v>
      </c>
      <c r="T265" s="106">
        <f t="shared" si="92"/>
        <v>2.1633727916698486E-2</v>
      </c>
      <c r="U265" s="106">
        <f t="shared" si="92"/>
        <v>1.342203724870461E-2</v>
      </c>
      <c r="V265" s="106">
        <f t="shared" si="92"/>
        <v>3.001282731109467E-2</v>
      </c>
      <c r="W265" s="106">
        <f t="shared" si="92"/>
        <v>-1.4802267140846759E-2</v>
      </c>
      <c r="X265" s="106">
        <f t="shared" si="92"/>
        <v>5.6674496527897578E-3</v>
      </c>
      <c r="Y265" s="106">
        <f t="shared" si="92"/>
        <v>1.6991980454209132E-2</v>
      </c>
      <c r="Z265" s="106">
        <f t="shared" si="92"/>
        <v>1.51945782701286E-2</v>
      </c>
      <c r="AA265" s="106">
        <f t="shared" si="92"/>
        <v>4.0370179271020934E-3</v>
      </c>
      <c r="AB265" s="106">
        <f t="shared" si="92"/>
        <v>1.0944071993554738E-2</v>
      </c>
      <c r="AC265" s="106">
        <f t="shared" si="92"/>
        <v>1.1142311962995644E-2</v>
      </c>
      <c r="AD265" s="106">
        <f t="shared" si="92"/>
        <v>5.2970232231142056E-4</v>
      </c>
      <c r="AE265" s="106">
        <f t="shared" si="92"/>
        <v>7.7879925407102757E-3</v>
      </c>
      <c r="AF265" s="106">
        <f t="shared" si="92"/>
        <v>1.1298645803654805E-2</v>
      </c>
      <c r="AG265" s="106">
        <f t="shared" si="92"/>
        <v>1.4070196246102284E-2</v>
      </c>
      <c r="AH265" s="106">
        <f t="shared" si="92"/>
        <v>6.3833877066514777E-3</v>
      </c>
      <c r="AI265" s="106">
        <f t="shared" si="92"/>
        <v>7.44298992512471E-3</v>
      </c>
      <c r="AJ265" s="106">
        <f t="shared" si="92"/>
        <v>6.7039378263000771E-3</v>
      </c>
      <c r="AK265" s="106">
        <f t="shared" si="92"/>
        <v>1.100164140574611E-2</v>
      </c>
      <c r="AM265" s="101">
        <f t="shared" ref="AM265:AU265" si="93">IFERROR(AM54/AL54,"")</f>
        <v>1.0081319001522551</v>
      </c>
      <c r="AN265" s="101">
        <f t="shared" si="93"/>
        <v>1.0084968283122464</v>
      </c>
      <c r="AO265" s="101">
        <f t="shared" si="93"/>
        <v>1.0091735081326576</v>
      </c>
      <c r="AP265" s="101">
        <f t="shared" si="93"/>
        <v>1.0079418378967651</v>
      </c>
      <c r="AQ265" s="101">
        <f t="shared" si="93"/>
        <v>1.0074048073907957</v>
      </c>
      <c r="AR265" s="101">
        <f t="shared" si="93"/>
        <v>1.0074215829692905</v>
      </c>
      <c r="AS265" s="101">
        <f t="shared" si="93"/>
        <v>1.0082357976428951</v>
      </c>
      <c r="AT265" s="101">
        <f t="shared" si="93"/>
        <v>1.0080229356313186</v>
      </c>
      <c r="AU265" s="101">
        <f t="shared" si="93"/>
        <v>1.0078704088726476</v>
      </c>
    </row>
    <row r="266" spans="1:47">
      <c r="A266" s="101" t="s">
        <v>3669</v>
      </c>
      <c r="G266" s="106"/>
      <c r="H266" s="106">
        <f t="shared" ref="H266:AK266" si="94">IFERROR(H55/G55-1,"")</f>
        <v>0.32571630787608008</v>
      </c>
      <c r="I266" s="106">
        <f t="shared" si="94"/>
        <v>7.0674159316385987E-2</v>
      </c>
      <c r="J266" s="106">
        <f t="shared" si="94"/>
        <v>2.2413002154004769E-2</v>
      </c>
      <c r="K266" s="106">
        <f t="shared" si="94"/>
        <v>-6.5851319368365191E-3</v>
      </c>
      <c r="L266" s="106">
        <f t="shared" si="94"/>
        <v>-1.0904662810998333E-2</v>
      </c>
      <c r="M266" s="106">
        <f t="shared" si="94"/>
        <v>-7.3574158530994582E-3</v>
      </c>
      <c r="N266" s="106">
        <f t="shared" si="94"/>
        <v>1.9930630635909274E-3</v>
      </c>
      <c r="O266" s="106">
        <f t="shared" si="94"/>
        <v>3.9507791013955407E-2</v>
      </c>
      <c r="P266" s="106">
        <f t="shared" si="94"/>
        <v>1.8773366945030512E-2</v>
      </c>
      <c r="Q266" s="106">
        <f t="shared" si="94"/>
        <v>2.5646042010022851E-2</v>
      </c>
      <c r="R266" s="106">
        <f t="shared" si="94"/>
        <v>7.5479724274797988E-2</v>
      </c>
      <c r="S266" s="106">
        <f t="shared" si="94"/>
        <v>-2.4284342172661288E-3</v>
      </c>
      <c r="T266" s="106">
        <f t="shared" si="94"/>
        <v>2.1633727916698486E-2</v>
      </c>
      <c r="U266" s="106">
        <f t="shared" si="94"/>
        <v>1.342203724870461E-2</v>
      </c>
      <c r="V266" s="106">
        <f t="shared" si="94"/>
        <v>3.001282731109467E-2</v>
      </c>
      <c r="W266" s="106">
        <f t="shared" si="94"/>
        <v>-1.4802267140846759E-2</v>
      </c>
      <c r="X266" s="106">
        <f t="shared" si="94"/>
        <v>5.6674496527897578E-3</v>
      </c>
      <c r="Y266" s="106">
        <f t="shared" si="94"/>
        <v>1.6991980454209132E-2</v>
      </c>
      <c r="Z266" s="106">
        <f t="shared" si="94"/>
        <v>1.51945782701286E-2</v>
      </c>
      <c r="AA266" s="106">
        <f t="shared" si="94"/>
        <v>4.0370179271020934E-3</v>
      </c>
      <c r="AB266" s="106">
        <f t="shared" si="94"/>
        <v>1.0944071993554738E-2</v>
      </c>
      <c r="AC266" s="106">
        <f t="shared" si="94"/>
        <v>1.1142311962995644E-2</v>
      </c>
      <c r="AD266" s="106">
        <f t="shared" si="94"/>
        <v>5.2970232231142056E-4</v>
      </c>
      <c r="AE266" s="106">
        <f t="shared" si="94"/>
        <v>7.7879925407102757E-3</v>
      </c>
      <c r="AF266" s="106">
        <f t="shared" si="94"/>
        <v>1.1298645803654805E-2</v>
      </c>
      <c r="AG266" s="106">
        <f t="shared" si="94"/>
        <v>1.4070196246102284E-2</v>
      </c>
      <c r="AH266" s="106">
        <f t="shared" si="94"/>
        <v>6.3833877066514777E-3</v>
      </c>
      <c r="AI266" s="106">
        <f t="shared" si="94"/>
        <v>7.44298992512471E-3</v>
      </c>
      <c r="AJ266" s="106">
        <f t="shared" si="94"/>
        <v>6.7039378263000771E-3</v>
      </c>
      <c r="AK266" s="106">
        <f t="shared" si="94"/>
        <v>1.100164140574611E-2</v>
      </c>
      <c r="AM266" s="101">
        <f t="shared" ref="AM266:AU266" si="95">IFERROR(AM55/AL55,"")</f>
        <v>1.0081319001522551</v>
      </c>
      <c r="AN266" s="101">
        <f t="shared" si="95"/>
        <v>1.0084968283122464</v>
      </c>
      <c r="AO266" s="101">
        <f t="shared" si="95"/>
        <v>1.0091735081326576</v>
      </c>
      <c r="AP266" s="101">
        <f t="shared" si="95"/>
        <v>1.0079418378967651</v>
      </c>
      <c r="AQ266" s="101">
        <f t="shared" si="95"/>
        <v>1.0074048073907957</v>
      </c>
      <c r="AR266" s="101">
        <f t="shared" si="95"/>
        <v>1.0074215829692905</v>
      </c>
      <c r="AS266" s="101">
        <f t="shared" si="95"/>
        <v>1.0082357976428951</v>
      </c>
      <c r="AT266" s="101">
        <f t="shared" si="95"/>
        <v>1.0080229356313186</v>
      </c>
      <c r="AU266" s="101">
        <f t="shared" si="95"/>
        <v>1.0078704088726476</v>
      </c>
    </row>
    <row r="267" spans="1:47">
      <c r="A267" s="101" t="s">
        <v>3670</v>
      </c>
      <c r="G267" s="106"/>
      <c r="H267" s="106">
        <f t="shared" ref="H267:AK267" si="96">IFERROR(H56/G56-1,"")</f>
        <v>0.32571630787608008</v>
      </c>
      <c r="I267" s="106">
        <f t="shared" si="96"/>
        <v>7.0674159316385987E-2</v>
      </c>
      <c r="J267" s="106">
        <f t="shared" si="96"/>
        <v>2.2413002154004769E-2</v>
      </c>
      <c r="K267" s="106">
        <f t="shared" si="96"/>
        <v>-6.5851319368365191E-3</v>
      </c>
      <c r="L267" s="106">
        <f t="shared" si="96"/>
        <v>-1.0904662810998333E-2</v>
      </c>
      <c r="M267" s="106">
        <f t="shared" si="96"/>
        <v>-7.3574158530994582E-3</v>
      </c>
      <c r="N267" s="106">
        <f t="shared" si="96"/>
        <v>1.9930630635909274E-3</v>
      </c>
      <c r="O267" s="106">
        <f t="shared" si="96"/>
        <v>3.9507791013955407E-2</v>
      </c>
      <c r="P267" s="106">
        <f t="shared" si="96"/>
        <v>1.8773366945030512E-2</v>
      </c>
      <c r="Q267" s="106">
        <f t="shared" si="96"/>
        <v>2.5646042010022851E-2</v>
      </c>
      <c r="R267" s="106">
        <f t="shared" si="96"/>
        <v>7.5479724274797988E-2</v>
      </c>
      <c r="S267" s="106">
        <f t="shared" si="96"/>
        <v>-2.4284342172661288E-3</v>
      </c>
      <c r="T267" s="106">
        <f t="shared" si="96"/>
        <v>2.1633727916698486E-2</v>
      </c>
      <c r="U267" s="106">
        <f t="shared" si="96"/>
        <v>1.342203724870461E-2</v>
      </c>
      <c r="V267" s="106">
        <f t="shared" si="96"/>
        <v>3.001282731109467E-2</v>
      </c>
      <c r="W267" s="106">
        <f t="shared" si="96"/>
        <v>-1.4802267140846759E-2</v>
      </c>
      <c r="X267" s="106">
        <f t="shared" si="96"/>
        <v>5.6674496527897578E-3</v>
      </c>
      <c r="Y267" s="106">
        <f t="shared" si="96"/>
        <v>1.6991980454209132E-2</v>
      </c>
      <c r="Z267" s="106">
        <f t="shared" si="96"/>
        <v>1.51945782701286E-2</v>
      </c>
      <c r="AA267" s="106">
        <f t="shared" si="96"/>
        <v>4.0370179271020934E-3</v>
      </c>
      <c r="AB267" s="106">
        <f t="shared" si="96"/>
        <v>1.0944071993554738E-2</v>
      </c>
      <c r="AC267" s="106">
        <f t="shared" si="96"/>
        <v>1.1142311962995644E-2</v>
      </c>
      <c r="AD267" s="106">
        <f t="shared" si="96"/>
        <v>5.2970232231142056E-4</v>
      </c>
      <c r="AE267" s="106">
        <f t="shared" si="96"/>
        <v>7.7879925407102757E-3</v>
      </c>
      <c r="AF267" s="106">
        <f t="shared" si="96"/>
        <v>1.1298645803654805E-2</v>
      </c>
      <c r="AG267" s="106">
        <f t="shared" si="96"/>
        <v>1.4070196246102284E-2</v>
      </c>
      <c r="AH267" s="106">
        <f t="shared" si="96"/>
        <v>6.3833877066514777E-3</v>
      </c>
      <c r="AI267" s="106">
        <f t="shared" si="96"/>
        <v>7.44298992512471E-3</v>
      </c>
      <c r="AJ267" s="106">
        <f t="shared" si="96"/>
        <v>6.7039378263000771E-3</v>
      </c>
      <c r="AK267" s="106">
        <f t="shared" si="96"/>
        <v>1.100164140574611E-2</v>
      </c>
      <c r="AM267" s="101">
        <f t="shared" ref="AM267:AU267" si="97">IFERROR(AM56/AL56,"")</f>
        <v>1.0081319001522551</v>
      </c>
      <c r="AN267" s="101">
        <f t="shared" si="97"/>
        <v>1.0084968283122464</v>
      </c>
      <c r="AO267" s="101">
        <f t="shared" si="97"/>
        <v>1.0091735081326576</v>
      </c>
      <c r="AP267" s="101">
        <f t="shared" si="97"/>
        <v>1.0079418378967651</v>
      </c>
      <c r="AQ267" s="101">
        <f t="shared" si="97"/>
        <v>1.0074048073907957</v>
      </c>
      <c r="AR267" s="101">
        <f t="shared" si="97"/>
        <v>1.0074215829692905</v>
      </c>
      <c r="AS267" s="101">
        <f t="shared" si="97"/>
        <v>1.0082357976428951</v>
      </c>
      <c r="AT267" s="101">
        <f t="shared" si="97"/>
        <v>1.0080229356313186</v>
      </c>
      <c r="AU267" s="101">
        <f t="shared" si="97"/>
        <v>1.0078704088726476</v>
      </c>
    </row>
    <row r="268" spans="1:47">
      <c r="A268" s="101" t="s">
        <v>3671</v>
      </c>
      <c r="G268" s="106"/>
      <c r="H268" s="106">
        <f t="shared" ref="H268:AK268" si="98">IFERROR(H57/G57-1,"")</f>
        <v>0.32571630787608008</v>
      </c>
      <c r="I268" s="106">
        <f t="shared" si="98"/>
        <v>7.0674159316385987E-2</v>
      </c>
      <c r="J268" s="106">
        <f t="shared" si="98"/>
        <v>2.2413002154004769E-2</v>
      </c>
      <c r="K268" s="106">
        <f t="shared" si="98"/>
        <v>-6.5851319368365191E-3</v>
      </c>
      <c r="L268" s="106">
        <f t="shared" si="98"/>
        <v>-1.0904662810998333E-2</v>
      </c>
      <c r="M268" s="106">
        <f t="shared" si="98"/>
        <v>-7.3574158530994582E-3</v>
      </c>
      <c r="N268" s="106">
        <f t="shared" si="98"/>
        <v>1.9930630635909274E-3</v>
      </c>
      <c r="O268" s="106">
        <f t="shared" si="98"/>
        <v>3.9507791013955407E-2</v>
      </c>
      <c r="P268" s="106">
        <f t="shared" si="98"/>
        <v>1.8773366945030512E-2</v>
      </c>
      <c r="Q268" s="106">
        <f t="shared" si="98"/>
        <v>2.5646042010022851E-2</v>
      </c>
      <c r="R268" s="106">
        <f t="shared" si="98"/>
        <v>7.5479724274797988E-2</v>
      </c>
      <c r="S268" s="106">
        <f t="shared" si="98"/>
        <v>-2.4284342172661288E-3</v>
      </c>
      <c r="T268" s="106">
        <f t="shared" si="98"/>
        <v>2.1633727916698486E-2</v>
      </c>
      <c r="U268" s="106">
        <f t="shared" si="98"/>
        <v>1.342203724870461E-2</v>
      </c>
      <c r="V268" s="106">
        <f t="shared" si="98"/>
        <v>3.001282731109467E-2</v>
      </c>
      <c r="W268" s="106">
        <f t="shared" si="98"/>
        <v>-1.4802267140846759E-2</v>
      </c>
      <c r="X268" s="106">
        <f t="shared" si="98"/>
        <v>5.6674496527897578E-3</v>
      </c>
      <c r="Y268" s="106">
        <f t="shared" si="98"/>
        <v>1.6991980454209132E-2</v>
      </c>
      <c r="Z268" s="106">
        <f t="shared" si="98"/>
        <v>1.51945782701286E-2</v>
      </c>
      <c r="AA268" s="106">
        <f t="shared" si="98"/>
        <v>4.0370179271020934E-3</v>
      </c>
      <c r="AB268" s="106">
        <f t="shared" si="98"/>
        <v>1.0944071993554738E-2</v>
      </c>
      <c r="AC268" s="106">
        <f t="shared" si="98"/>
        <v>1.1142311962995644E-2</v>
      </c>
      <c r="AD268" s="106">
        <f t="shared" si="98"/>
        <v>5.2970232231142056E-4</v>
      </c>
      <c r="AE268" s="106">
        <f t="shared" si="98"/>
        <v>7.7879925407102757E-3</v>
      </c>
      <c r="AF268" s="106">
        <f t="shared" si="98"/>
        <v>1.1298645803654805E-2</v>
      </c>
      <c r="AG268" s="106">
        <f t="shared" si="98"/>
        <v>1.4070196246102284E-2</v>
      </c>
      <c r="AH268" s="106">
        <f t="shared" si="98"/>
        <v>6.3833877066514777E-3</v>
      </c>
      <c r="AI268" s="106">
        <f t="shared" si="98"/>
        <v>7.44298992512471E-3</v>
      </c>
      <c r="AJ268" s="106">
        <f t="shared" si="98"/>
        <v>6.7039378263000771E-3</v>
      </c>
      <c r="AK268" s="106">
        <f t="shared" si="98"/>
        <v>1.100164140574611E-2</v>
      </c>
      <c r="AM268" s="101">
        <f t="shared" ref="AM268:AU268" si="99">IFERROR(AM57/AL57,"")</f>
        <v>1.0081319001522551</v>
      </c>
      <c r="AN268" s="101">
        <f t="shared" si="99"/>
        <v>1.0084968283122464</v>
      </c>
      <c r="AO268" s="101">
        <f t="shared" si="99"/>
        <v>1.0091735081326576</v>
      </c>
      <c r="AP268" s="101">
        <f t="shared" si="99"/>
        <v>1.0079418378967651</v>
      </c>
      <c r="AQ268" s="101">
        <f t="shared" si="99"/>
        <v>1.0074048073907957</v>
      </c>
      <c r="AR268" s="101">
        <f t="shared" si="99"/>
        <v>1.0074215829692905</v>
      </c>
      <c r="AS268" s="101">
        <f t="shared" si="99"/>
        <v>1.0082357976428951</v>
      </c>
      <c r="AT268" s="101">
        <f t="shared" si="99"/>
        <v>1.0080229356313186</v>
      </c>
      <c r="AU268" s="101">
        <f t="shared" si="99"/>
        <v>1.0078704088726476</v>
      </c>
    </row>
    <row r="269" spans="1:47">
      <c r="A269" s="101" t="s">
        <v>3672</v>
      </c>
      <c r="G269" s="106"/>
      <c r="H269" s="106">
        <f t="shared" ref="H269:AK269" si="100">IFERROR(H58/G58-1,"")</f>
        <v>0.32571630787608008</v>
      </c>
      <c r="I269" s="106">
        <f t="shared" si="100"/>
        <v>7.0674159316385987E-2</v>
      </c>
      <c r="J269" s="106">
        <f t="shared" si="100"/>
        <v>2.2413002154004769E-2</v>
      </c>
      <c r="K269" s="106">
        <f t="shared" si="100"/>
        <v>-6.5851319368365191E-3</v>
      </c>
      <c r="L269" s="106">
        <f t="shared" si="100"/>
        <v>-1.0904662810998333E-2</v>
      </c>
      <c r="M269" s="106">
        <f t="shared" si="100"/>
        <v>-7.3574158530994582E-3</v>
      </c>
      <c r="N269" s="106">
        <f t="shared" si="100"/>
        <v>1.9930630635909274E-3</v>
      </c>
      <c r="O269" s="106">
        <f t="shared" si="100"/>
        <v>3.9507791013955407E-2</v>
      </c>
      <c r="P269" s="106">
        <f t="shared" si="100"/>
        <v>1.8773366945030512E-2</v>
      </c>
      <c r="Q269" s="106">
        <f t="shared" si="100"/>
        <v>2.5646042010022851E-2</v>
      </c>
      <c r="R269" s="106">
        <f t="shared" si="100"/>
        <v>7.5479724274797988E-2</v>
      </c>
      <c r="S269" s="106">
        <f t="shared" si="100"/>
        <v>-2.4284342172661288E-3</v>
      </c>
      <c r="T269" s="106">
        <f t="shared" si="100"/>
        <v>2.1633727916698486E-2</v>
      </c>
      <c r="U269" s="106">
        <f t="shared" si="100"/>
        <v>1.342203724870461E-2</v>
      </c>
      <c r="V269" s="106">
        <f t="shared" si="100"/>
        <v>3.001282731109467E-2</v>
      </c>
      <c r="W269" s="106">
        <f t="shared" si="100"/>
        <v>-1.4802267140846759E-2</v>
      </c>
      <c r="X269" s="106">
        <f t="shared" si="100"/>
        <v>5.6674496527897578E-3</v>
      </c>
      <c r="Y269" s="106">
        <f t="shared" si="100"/>
        <v>1.6991980454209132E-2</v>
      </c>
      <c r="Z269" s="106">
        <f t="shared" si="100"/>
        <v>1.51945782701286E-2</v>
      </c>
      <c r="AA269" s="106">
        <f t="shared" si="100"/>
        <v>4.0370179271020934E-3</v>
      </c>
      <c r="AB269" s="106">
        <f t="shared" si="100"/>
        <v>1.0944071993554738E-2</v>
      </c>
      <c r="AC269" s="106">
        <f t="shared" si="100"/>
        <v>1.1142311962995644E-2</v>
      </c>
      <c r="AD269" s="106">
        <f t="shared" si="100"/>
        <v>5.2970232231142056E-4</v>
      </c>
      <c r="AE269" s="106">
        <f t="shared" si="100"/>
        <v>7.7879925407102757E-3</v>
      </c>
      <c r="AF269" s="106">
        <f t="shared" si="100"/>
        <v>1.1298645803654805E-2</v>
      </c>
      <c r="AG269" s="106">
        <f t="shared" si="100"/>
        <v>1.4070196246102284E-2</v>
      </c>
      <c r="AH269" s="106">
        <f t="shared" si="100"/>
        <v>6.3833877066514777E-3</v>
      </c>
      <c r="AI269" s="106">
        <f t="shared" si="100"/>
        <v>7.44298992512471E-3</v>
      </c>
      <c r="AJ269" s="106">
        <f t="shared" si="100"/>
        <v>6.7039378263000771E-3</v>
      </c>
      <c r="AK269" s="106">
        <f t="shared" si="100"/>
        <v>1.100164140574611E-2</v>
      </c>
      <c r="AM269" s="101">
        <f t="shared" ref="AM269:AU269" si="101">IFERROR(AM58/AL58,"")</f>
        <v>1.0081319001522551</v>
      </c>
      <c r="AN269" s="101">
        <f t="shared" si="101"/>
        <v>1.0084968283122464</v>
      </c>
      <c r="AO269" s="101">
        <f t="shared" si="101"/>
        <v>1.0091735081326576</v>
      </c>
      <c r="AP269" s="101">
        <f t="shared" si="101"/>
        <v>1.0079418378967651</v>
      </c>
      <c r="AQ269" s="101">
        <f t="shared" si="101"/>
        <v>1.0074048073907957</v>
      </c>
      <c r="AR269" s="101">
        <f t="shared" si="101"/>
        <v>1.0074215829692905</v>
      </c>
      <c r="AS269" s="101">
        <f t="shared" si="101"/>
        <v>1.0082357976428951</v>
      </c>
      <c r="AT269" s="101">
        <f t="shared" si="101"/>
        <v>1.0080229356313186</v>
      </c>
      <c r="AU269" s="101">
        <f t="shared" si="101"/>
        <v>1.0078704088726476</v>
      </c>
    </row>
    <row r="270" spans="1:47">
      <c r="A270" s="101" t="s">
        <v>3673</v>
      </c>
      <c r="G270" s="106"/>
      <c r="H270" s="106">
        <f t="shared" ref="H270:AK270" si="102">IFERROR(H59/G59-1,"")</f>
        <v>0.32571630787608008</v>
      </c>
      <c r="I270" s="106">
        <f t="shared" si="102"/>
        <v>7.0674159316385987E-2</v>
      </c>
      <c r="J270" s="106">
        <f t="shared" si="102"/>
        <v>2.2413002154004769E-2</v>
      </c>
      <c r="K270" s="106">
        <f t="shared" si="102"/>
        <v>-6.5851319368365191E-3</v>
      </c>
      <c r="L270" s="106">
        <f t="shared" si="102"/>
        <v>-1.0904662810998333E-2</v>
      </c>
      <c r="M270" s="106">
        <f t="shared" si="102"/>
        <v>-7.3574158530994582E-3</v>
      </c>
      <c r="N270" s="106">
        <f t="shared" si="102"/>
        <v>1.9930630635909274E-3</v>
      </c>
      <c r="O270" s="106">
        <f t="shared" si="102"/>
        <v>3.9507791013955407E-2</v>
      </c>
      <c r="P270" s="106">
        <f t="shared" si="102"/>
        <v>1.8773366945030512E-2</v>
      </c>
      <c r="Q270" s="106">
        <f t="shared" si="102"/>
        <v>2.5646042010022851E-2</v>
      </c>
      <c r="R270" s="106">
        <f t="shared" si="102"/>
        <v>7.5479724274797988E-2</v>
      </c>
      <c r="S270" s="106">
        <f t="shared" si="102"/>
        <v>-2.4284342172661288E-3</v>
      </c>
      <c r="T270" s="106">
        <f t="shared" si="102"/>
        <v>2.1633727916698486E-2</v>
      </c>
      <c r="U270" s="106">
        <f t="shared" si="102"/>
        <v>1.342203724870461E-2</v>
      </c>
      <c r="V270" s="106">
        <f t="shared" si="102"/>
        <v>3.001282731109467E-2</v>
      </c>
      <c r="W270" s="106">
        <f t="shared" si="102"/>
        <v>-1.4802267140846759E-2</v>
      </c>
      <c r="X270" s="106">
        <f t="shared" si="102"/>
        <v>5.6674496527897578E-3</v>
      </c>
      <c r="Y270" s="106">
        <f t="shared" si="102"/>
        <v>1.6991980454209132E-2</v>
      </c>
      <c r="Z270" s="106">
        <f t="shared" si="102"/>
        <v>1.51945782701286E-2</v>
      </c>
      <c r="AA270" s="106">
        <f t="shared" si="102"/>
        <v>4.0370179271020934E-3</v>
      </c>
      <c r="AB270" s="106">
        <f t="shared" si="102"/>
        <v>1.0944071993554738E-2</v>
      </c>
      <c r="AC270" s="106">
        <f t="shared" si="102"/>
        <v>1.1142311962995644E-2</v>
      </c>
      <c r="AD270" s="106">
        <f t="shared" si="102"/>
        <v>5.2970232231142056E-4</v>
      </c>
      <c r="AE270" s="106">
        <f t="shared" si="102"/>
        <v>7.7879925407102757E-3</v>
      </c>
      <c r="AF270" s="106">
        <f t="shared" si="102"/>
        <v>1.1298645803654805E-2</v>
      </c>
      <c r="AG270" s="106">
        <f t="shared" si="102"/>
        <v>1.4070196246102284E-2</v>
      </c>
      <c r="AH270" s="106">
        <f t="shared" si="102"/>
        <v>6.3833877066514777E-3</v>
      </c>
      <c r="AI270" s="106">
        <f t="shared" si="102"/>
        <v>7.44298992512471E-3</v>
      </c>
      <c r="AJ270" s="106">
        <f t="shared" si="102"/>
        <v>6.7039378263000771E-3</v>
      </c>
      <c r="AK270" s="106">
        <f t="shared" si="102"/>
        <v>1.100164140574611E-2</v>
      </c>
      <c r="AM270" s="101">
        <f t="shared" ref="AM270:AU270" si="103">IFERROR(AM59/AL59,"")</f>
        <v>1.0081319001522551</v>
      </c>
      <c r="AN270" s="101">
        <f t="shared" si="103"/>
        <v>1.0084968283122464</v>
      </c>
      <c r="AO270" s="101">
        <f t="shared" si="103"/>
        <v>1.0091735081326576</v>
      </c>
      <c r="AP270" s="101">
        <f t="shared" si="103"/>
        <v>1.0079418378967651</v>
      </c>
      <c r="AQ270" s="101">
        <f t="shared" si="103"/>
        <v>1.0074048073907957</v>
      </c>
      <c r="AR270" s="101">
        <f t="shared" si="103"/>
        <v>1.0074215829692905</v>
      </c>
      <c r="AS270" s="101">
        <f t="shared" si="103"/>
        <v>1.0082357976428951</v>
      </c>
      <c r="AT270" s="101">
        <f t="shared" si="103"/>
        <v>1.0080229356313186</v>
      </c>
      <c r="AU270" s="101">
        <f t="shared" si="103"/>
        <v>1.0078704088726476</v>
      </c>
    </row>
    <row r="271" spans="1:47">
      <c r="A271" s="101" t="s">
        <v>3674</v>
      </c>
      <c r="G271" s="106"/>
      <c r="H271" s="106">
        <f t="shared" ref="H271:AK271" si="104">IFERROR(H60/G60-1,"")</f>
        <v>0.32571630787608008</v>
      </c>
      <c r="I271" s="106">
        <f t="shared" si="104"/>
        <v>7.0674159316385987E-2</v>
      </c>
      <c r="J271" s="106">
        <f t="shared" si="104"/>
        <v>2.2413002154004769E-2</v>
      </c>
      <c r="K271" s="106">
        <f t="shared" si="104"/>
        <v>-6.5851319368365191E-3</v>
      </c>
      <c r="L271" s="106">
        <f t="shared" si="104"/>
        <v>-1.0904662810998333E-2</v>
      </c>
      <c r="M271" s="106">
        <f t="shared" si="104"/>
        <v>-7.3574158530994582E-3</v>
      </c>
      <c r="N271" s="106">
        <f t="shared" si="104"/>
        <v>1.9930630635909274E-3</v>
      </c>
      <c r="O271" s="106">
        <f t="shared" si="104"/>
        <v>3.9507791013955407E-2</v>
      </c>
      <c r="P271" s="106">
        <f t="shared" si="104"/>
        <v>1.8773366945030512E-2</v>
      </c>
      <c r="Q271" s="106">
        <f t="shared" si="104"/>
        <v>2.5646042010022851E-2</v>
      </c>
      <c r="R271" s="106">
        <f t="shared" si="104"/>
        <v>7.5479724274797988E-2</v>
      </c>
      <c r="S271" s="106">
        <f t="shared" si="104"/>
        <v>-2.4284342172661288E-3</v>
      </c>
      <c r="T271" s="106">
        <f t="shared" si="104"/>
        <v>2.1633727916698486E-2</v>
      </c>
      <c r="U271" s="106">
        <f t="shared" si="104"/>
        <v>1.342203724870461E-2</v>
      </c>
      <c r="V271" s="106">
        <f t="shared" si="104"/>
        <v>3.001282731109467E-2</v>
      </c>
      <c r="W271" s="106">
        <f t="shared" si="104"/>
        <v>-1.4802267140846759E-2</v>
      </c>
      <c r="X271" s="106">
        <f t="shared" si="104"/>
        <v>5.6674496527897578E-3</v>
      </c>
      <c r="Y271" s="106">
        <f t="shared" si="104"/>
        <v>1.6991980454209132E-2</v>
      </c>
      <c r="Z271" s="106">
        <f t="shared" si="104"/>
        <v>1.51945782701286E-2</v>
      </c>
      <c r="AA271" s="106">
        <f t="shared" si="104"/>
        <v>4.0370179271020934E-3</v>
      </c>
      <c r="AB271" s="106">
        <f t="shared" si="104"/>
        <v>1.0944071993554738E-2</v>
      </c>
      <c r="AC271" s="106">
        <f t="shared" si="104"/>
        <v>1.1142311962995644E-2</v>
      </c>
      <c r="AD271" s="106">
        <f t="shared" si="104"/>
        <v>5.2970232231142056E-4</v>
      </c>
      <c r="AE271" s="106">
        <f t="shared" si="104"/>
        <v>7.7879925407102757E-3</v>
      </c>
      <c r="AF271" s="106">
        <f t="shared" si="104"/>
        <v>1.1298645803654805E-2</v>
      </c>
      <c r="AG271" s="106">
        <f t="shared" si="104"/>
        <v>1.4070196246102284E-2</v>
      </c>
      <c r="AH271" s="106">
        <f t="shared" si="104"/>
        <v>6.3833877066514777E-3</v>
      </c>
      <c r="AI271" s="106">
        <f t="shared" si="104"/>
        <v>7.44298992512471E-3</v>
      </c>
      <c r="AJ271" s="106">
        <f t="shared" si="104"/>
        <v>6.7039378263000771E-3</v>
      </c>
      <c r="AK271" s="106">
        <f t="shared" si="104"/>
        <v>1.100164140574611E-2</v>
      </c>
      <c r="AM271" s="101">
        <f t="shared" ref="AM271:AU271" si="105">IFERROR(AM60/AL60,"")</f>
        <v>1.0081319001522551</v>
      </c>
      <c r="AN271" s="101">
        <f t="shared" si="105"/>
        <v>1.0084968283122464</v>
      </c>
      <c r="AO271" s="101">
        <f t="shared" si="105"/>
        <v>1.0091735081326576</v>
      </c>
      <c r="AP271" s="101">
        <f t="shared" si="105"/>
        <v>1.0079418378967651</v>
      </c>
      <c r="AQ271" s="101">
        <f t="shared" si="105"/>
        <v>1.0074048073907957</v>
      </c>
      <c r="AR271" s="101">
        <f t="shared" si="105"/>
        <v>1.0074215829692905</v>
      </c>
      <c r="AS271" s="101">
        <f t="shared" si="105"/>
        <v>1.0082357976428951</v>
      </c>
      <c r="AT271" s="101">
        <f t="shared" si="105"/>
        <v>1.0080229356313186</v>
      </c>
      <c r="AU271" s="101">
        <f t="shared" si="105"/>
        <v>1.0078704088726476</v>
      </c>
    </row>
    <row r="272" spans="1:47">
      <c r="A272" s="101" t="s">
        <v>3675</v>
      </c>
      <c r="G272" s="106"/>
      <c r="H272" s="106">
        <f t="shared" ref="H272:AK272" si="106">IFERROR(H61/G61-1,"")</f>
        <v>0.32571630787608008</v>
      </c>
      <c r="I272" s="106">
        <f t="shared" si="106"/>
        <v>7.0674159316385987E-2</v>
      </c>
      <c r="J272" s="106">
        <f t="shared" si="106"/>
        <v>2.2413002154004769E-2</v>
      </c>
      <c r="K272" s="106">
        <f t="shared" si="106"/>
        <v>-6.5851319368365191E-3</v>
      </c>
      <c r="L272" s="106">
        <f t="shared" si="106"/>
        <v>-1.0904662810998333E-2</v>
      </c>
      <c r="M272" s="106">
        <f t="shared" si="106"/>
        <v>-7.3574158530994582E-3</v>
      </c>
      <c r="N272" s="106">
        <f t="shared" si="106"/>
        <v>1.9930630635909274E-3</v>
      </c>
      <c r="O272" s="106">
        <f t="shared" si="106"/>
        <v>3.9507791013955407E-2</v>
      </c>
      <c r="P272" s="106">
        <f t="shared" si="106"/>
        <v>1.8773366945030512E-2</v>
      </c>
      <c r="Q272" s="106">
        <f t="shared" si="106"/>
        <v>2.5646042010022851E-2</v>
      </c>
      <c r="R272" s="106">
        <f t="shared" si="106"/>
        <v>7.5479724274797988E-2</v>
      </c>
      <c r="S272" s="106">
        <f t="shared" si="106"/>
        <v>-2.4284342172661288E-3</v>
      </c>
      <c r="T272" s="106">
        <f t="shared" si="106"/>
        <v>2.1633727916698486E-2</v>
      </c>
      <c r="U272" s="106">
        <f t="shared" si="106"/>
        <v>1.342203724870461E-2</v>
      </c>
      <c r="V272" s="106">
        <f t="shared" si="106"/>
        <v>3.001282731109467E-2</v>
      </c>
      <c r="W272" s="106">
        <f t="shared" si="106"/>
        <v>-1.4802267140846759E-2</v>
      </c>
      <c r="X272" s="106">
        <f t="shared" si="106"/>
        <v>5.6674496527897578E-3</v>
      </c>
      <c r="Y272" s="106">
        <f t="shared" si="106"/>
        <v>1.6991980454209132E-2</v>
      </c>
      <c r="Z272" s="106">
        <f t="shared" si="106"/>
        <v>1.51945782701286E-2</v>
      </c>
      <c r="AA272" s="106">
        <f t="shared" si="106"/>
        <v>4.0370179271020934E-3</v>
      </c>
      <c r="AB272" s="106">
        <f t="shared" si="106"/>
        <v>1.0944071993554738E-2</v>
      </c>
      <c r="AC272" s="106">
        <f t="shared" si="106"/>
        <v>1.1142311962995644E-2</v>
      </c>
      <c r="AD272" s="106">
        <f t="shared" si="106"/>
        <v>5.2970232231142056E-4</v>
      </c>
      <c r="AE272" s="106">
        <f t="shared" si="106"/>
        <v>7.7879925407102757E-3</v>
      </c>
      <c r="AF272" s="106">
        <f t="shared" si="106"/>
        <v>1.1298645803654805E-2</v>
      </c>
      <c r="AG272" s="106">
        <f t="shared" si="106"/>
        <v>1.4070196246102284E-2</v>
      </c>
      <c r="AH272" s="106">
        <f t="shared" si="106"/>
        <v>6.3833877066514777E-3</v>
      </c>
      <c r="AI272" s="106">
        <f t="shared" si="106"/>
        <v>7.44298992512471E-3</v>
      </c>
      <c r="AJ272" s="106">
        <f t="shared" si="106"/>
        <v>6.7039378263000771E-3</v>
      </c>
      <c r="AK272" s="106">
        <f t="shared" si="106"/>
        <v>1.100164140574611E-2</v>
      </c>
      <c r="AM272" s="101">
        <f t="shared" ref="AM272:AU272" si="107">IFERROR(AM61/AL61,"")</f>
        <v>1.0081319001522551</v>
      </c>
      <c r="AN272" s="101">
        <f t="shared" si="107"/>
        <v>1.0084968283122464</v>
      </c>
      <c r="AO272" s="101">
        <f t="shared" si="107"/>
        <v>1.0091735081326576</v>
      </c>
      <c r="AP272" s="101">
        <f t="shared" si="107"/>
        <v>1.0079418378967651</v>
      </c>
      <c r="AQ272" s="101">
        <f t="shared" si="107"/>
        <v>1.0074048073907957</v>
      </c>
      <c r="AR272" s="101">
        <f t="shared" si="107"/>
        <v>1.0074215829692905</v>
      </c>
      <c r="AS272" s="101">
        <f t="shared" si="107"/>
        <v>1.0082357976428951</v>
      </c>
      <c r="AT272" s="101">
        <f t="shared" si="107"/>
        <v>1.0080229356313186</v>
      </c>
      <c r="AU272" s="101">
        <f t="shared" si="107"/>
        <v>1.0078704088726476</v>
      </c>
    </row>
    <row r="273" spans="1:47" s="128" customFormat="1">
      <c r="A273" s="127" t="s">
        <v>3680</v>
      </c>
      <c r="B273" s="127"/>
      <c r="C273" s="127"/>
      <c r="D273" s="127"/>
      <c r="E273" s="127"/>
      <c r="F273" s="127"/>
      <c r="G273" s="129"/>
      <c r="H273" s="129" t="str">
        <f t="shared" ref="H273:AK273" si="108">IFERROR(H62/G62-1,"")</f>
        <v/>
      </c>
      <c r="I273" s="129" t="str">
        <f t="shared" si="108"/>
        <v/>
      </c>
      <c r="J273" s="129" t="str">
        <f t="shared" si="108"/>
        <v/>
      </c>
      <c r="K273" s="129" t="str">
        <f t="shared" si="108"/>
        <v/>
      </c>
      <c r="L273" s="129" t="str">
        <f t="shared" si="108"/>
        <v/>
      </c>
      <c r="M273" s="129" t="str">
        <f t="shared" si="108"/>
        <v/>
      </c>
      <c r="N273" s="129" t="str">
        <f t="shared" si="108"/>
        <v/>
      </c>
      <c r="O273" s="129" t="str">
        <f t="shared" si="108"/>
        <v/>
      </c>
      <c r="P273" s="129" t="str">
        <f t="shared" si="108"/>
        <v/>
      </c>
      <c r="Q273" s="129" t="str">
        <f t="shared" si="108"/>
        <v/>
      </c>
      <c r="R273" s="129" t="str">
        <f t="shared" si="108"/>
        <v/>
      </c>
      <c r="S273" s="129" t="str">
        <f t="shared" si="108"/>
        <v/>
      </c>
      <c r="T273" s="129" t="str">
        <f t="shared" si="108"/>
        <v/>
      </c>
      <c r="U273" s="129" t="str">
        <f t="shared" si="108"/>
        <v/>
      </c>
      <c r="V273" s="129" t="str">
        <f t="shared" si="108"/>
        <v/>
      </c>
      <c r="W273" s="129" t="str">
        <f t="shared" si="108"/>
        <v/>
      </c>
      <c r="X273" s="129" t="str">
        <f t="shared" si="108"/>
        <v/>
      </c>
      <c r="Y273" s="129" t="str">
        <f t="shared" si="108"/>
        <v/>
      </c>
      <c r="Z273" s="129" t="str">
        <f t="shared" si="108"/>
        <v/>
      </c>
      <c r="AA273" s="129" t="str">
        <f t="shared" si="108"/>
        <v/>
      </c>
      <c r="AB273" s="129" t="str">
        <f t="shared" si="108"/>
        <v/>
      </c>
      <c r="AC273" s="129" t="str">
        <f t="shared" si="108"/>
        <v/>
      </c>
      <c r="AD273" s="129" t="str">
        <f t="shared" si="108"/>
        <v/>
      </c>
      <c r="AE273" s="129" t="str">
        <f t="shared" si="108"/>
        <v/>
      </c>
      <c r="AF273" s="129" t="str">
        <f t="shared" si="108"/>
        <v/>
      </c>
      <c r="AG273" s="129" t="str">
        <f t="shared" si="108"/>
        <v/>
      </c>
      <c r="AH273" s="129" t="str">
        <f t="shared" si="108"/>
        <v/>
      </c>
      <c r="AI273" s="129" t="str">
        <f t="shared" si="108"/>
        <v/>
      </c>
      <c r="AJ273" s="129" t="str">
        <f t="shared" si="108"/>
        <v/>
      </c>
      <c r="AK273" s="129" t="str">
        <f t="shared" si="108"/>
        <v/>
      </c>
      <c r="AM273" s="128" t="str">
        <f t="shared" ref="AM273:AU273" si="109">IFERROR(AM62/AL62,"")</f>
        <v/>
      </c>
      <c r="AN273" s="128" t="str">
        <f t="shared" si="109"/>
        <v/>
      </c>
      <c r="AO273" s="128" t="str">
        <f t="shared" si="109"/>
        <v/>
      </c>
      <c r="AP273" s="128" t="str">
        <f t="shared" si="109"/>
        <v/>
      </c>
      <c r="AQ273" s="128" t="str">
        <f t="shared" si="109"/>
        <v/>
      </c>
      <c r="AR273" s="128" t="str">
        <f t="shared" si="109"/>
        <v/>
      </c>
      <c r="AS273" s="128" t="str">
        <f t="shared" si="109"/>
        <v/>
      </c>
      <c r="AT273" s="128" t="str">
        <f t="shared" si="109"/>
        <v/>
      </c>
      <c r="AU273" s="128" t="str">
        <f t="shared" si="109"/>
        <v/>
      </c>
    </row>
    <row r="274" spans="1:47">
      <c r="A274" s="105" t="s">
        <v>3697</v>
      </c>
      <c r="B274" s="105"/>
      <c r="C274" s="105"/>
      <c r="D274" s="105"/>
      <c r="E274" s="105"/>
      <c r="F274" s="105"/>
      <c r="G274" s="101">
        <f t="shared" ref="G274:AK274" si="110">G$1</f>
        <v>2020</v>
      </c>
      <c r="H274" s="101">
        <f t="shared" si="110"/>
        <v>2021</v>
      </c>
      <c r="I274" s="101">
        <f t="shared" si="110"/>
        <v>2022</v>
      </c>
      <c r="J274" s="101">
        <f t="shared" si="110"/>
        <v>2023</v>
      </c>
      <c r="K274" s="101">
        <f t="shared" si="110"/>
        <v>2024</v>
      </c>
      <c r="L274" s="101">
        <f t="shared" si="110"/>
        <v>2025</v>
      </c>
      <c r="M274" s="101">
        <f t="shared" si="110"/>
        <v>2026</v>
      </c>
      <c r="N274" s="101">
        <f t="shared" si="110"/>
        <v>2027</v>
      </c>
      <c r="O274" s="101">
        <f t="shared" si="110"/>
        <v>2028</v>
      </c>
      <c r="P274" s="101">
        <f t="shared" si="110"/>
        <v>2029</v>
      </c>
      <c r="Q274" s="101">
        <f t="shared" si="110"/>
        <v>2030</v>
      </c>
      <c r="R274" s="101">
        <f t="shared" si="110"/>
        <v>2031</v>
      </c>
      <c r="S274" s="101">
        <f t="shared" si="110"/>
        <v>2032</v>
      </c>
      <c r="T274" s="101">
        <f t="shared" si="110"/>
        <v>2033</v>
      </c>
      <c r="U274" s="101">
        <f t="shared" si="110"/>
        <v>2034</v>
      </c>
      <c r="V274" s="101">
        <f t="shared" si="110"/>
        <v>2035</v>
      </c>
      <c r="W274" s="101">
        <f t="shared" si="110"/>
        <v>2036</v>
      </c>
      <c r="X274" s="101">
        <f t="shared" si="110"/>
        <v>2037</v>
      </c>
      <c r="Y274" s="101">
        <f t="shared" si="110"/>
        <v>2038</v>
      </c>
      <c r="Z274" s="101">
        <f t="shared" si="110"/>
        <v>2039</v>
      </c>
      <c r="AA274" s="101">
        <f t="shared" si="110"/>
        <v>2040</v>
      </c>
      <c r="AB274" s="101">
        <f t="shared" si="110"/>
        <v>2041</v>
      </c>
      <c r="AC274" s="101">
        <f t="shared" si="110"/>
        <v>2042</v>
      </c>
      <c r="AD274" s="101">
        <f t="shared" si="110"/>
        <v>2043</v>
      </c>
      <c r="AE274" s="101">
        <f t="shared" si="110"/>
        <v>2044</v>
      </c>
      <c r="AF274" s="101">
        <f t="shared" si="110"/>
        <v>2045</v>
      </c>
      <c r="AG274" s="101">
        <f t="shared" si="110"/>
        <v>2046</v>
      </c>
      <c r="AH274" s="101">
        <f t="shared" si="110"/>
        <v>2047</v>
      </c>
      <c r="AI274" s="101">
        <f t="shared" si="110"/>
        <v>2048</v>
      </c>
      <c r="AJ274" s="101">
        <f t="shared" si="110"/>
        <v>2049</v>
      </c>
      <c r="AK274" s="101">
        <f t="shared" si="110"/>
        <v>2050</v>
      </c>
    </row>
    <row r="275" spans="1:47">
      <c r="A275" s="101" t="s">
        <v>3668</v>
      </c>
      <c r="G275" s="106"/>
      <c r="H275" s="106">
        <f t="shared" ref="H275:AK275" si="111">IFERROR(H64/G64-1,"")</f>
        <v>0.18037974682564673</v>
      </c>
      <c r="I275" s="106">
        <f t="shared" si="111"/>
        <v>-3.4785543910610395E-3</v>
      </c>
      <c r="J275" s="106">
        <f t="shared" si="111"/>
        <v>6.637825287644894E-2</v>
      </c>
      <c r="K275" s="106">
        <f t="shared" si="111"/>
        <v>9.5944265201731049E-2</v>
      </c>
      <c r="L275" s="106">
        <f t="shared" si="111"/>
        <v>2.2529094763850122E-2</v>
      </c>
      <c r="M275" s="106">
        <f t="shared" si="111"/>
        <v>1.8330863534481434E-2</v>
      </c>
      <c r="N275" s="106">
        <f t="shared" si="111"/>
        <v>1.1588916538033622E-2</v>
      </c>
      <c r="O275" s="106">
        <f t="shared" si="111"/>
        <v>4.0376761659840055E-2</v>
      </c>
      <c r="P275" s="106">
        <f t="shared" si="111"/>
        <v>1.9305128864679499E-2</v>
      </c>
      <c r="Q275" s="106">
        <f t="shared" si="111"/>
        <v>1.7469631538680863E-2</v>
      </c>
      <c r="R275" s="106">
        <f t="shared" si="111"/>
        <v>4.7615326647600265E-2</v>
      </c>
      <c r="S275" s="106">
        <f t="shared" si="111"/>
        <v>1.2304842316728237E-2</v>
      </c>
      <c r="T275" s="106">
        <f t="shared" si="111"/>
        <v>1.9086015770152009E-2</v>
      </c>
      <c r="U275" s="106">
        <f t="shared" si="111"/>
        <v>1.1901275021238611E-2</v>
      </c>
      <c r="V275" s="106">
        <f t="shared" si="111"/>
        <v>8.8258525296693868E-3</v>
      </c>
      <c r="W275" s="106">
        <f t="shared" si="111"/>
        <v>-1.2310665053660741E-2</v>
      </c>
      <c r="X275" s="106">
        <f t="shared" si="111"/>
        <v>-2.3992976686113554E-3</v>
      </c>
      <c r="Y275" s="106">
        <f t="shared" si="111"/>
        <v>1.2877406853164519E-2</v>
      </c>
      <c r="Z275" s="106">
        <f t="shared" si="111"/>
        <v>1.2006571882070771E-2</v>
      </c>
      <c r="AA275" s="106">
        <f t="shared" si="111"/>
        <v>-5.8875219808135482E-3</v>
      </c>
      <c r="AB275" s="106">
        <f t="shared" si="111"/>
        <v>2.0834709573227306E-2</v>
      </c>
      <c r="AC275" s="106">
        <f t="shared" si="111"/>
        <v>8.3649815743278566E-3</v>
      </c>
      <c r="AD275" s="106">
        <f t="shared" si="111"/>
        <v>5.8142761080071104E-3</v>
      </c>
      <c r="AE275" s="106">
        <f t="shared" si="111"/>
        <v>7.8753407436482625E-3</v>
      </c>
      <c r="AF275" s="106">
        <f t="shared" si="111"/>
        <v>1.0492373119439069E-2</v>
      </c>
      <c r="AG275" s="106">
        <f t="shared" si="111"/>
        <v>1.2932695627461577E-2</v>
      </c>
      <c r="AH275" s="106">
        <f t="shared" si="111"/>
        <v>9.1072932235773951E-3</v>
      </c>
      <c r="AI275" s="106">
        <f t="shared" si="111"/>
        <v>7.3628710597788416E-3</v>
      </c>
      <c r="AJ275" s="106">
        <f t="shared" si="111"/>
        <v>5.6116651460753619E-3</v>
      </c>
      <c r="AK275" s="106">
        <f t="shared" si="111"/>
        <v>9.1814003585224402E-3</v>
      </c>
      <c r="AM275" s="101">
        <f t="shared" ref="AM275:AU275" si="112">IFERROR(AM64/AL64,"")</f>
        <v>1.0073447705593597</v>
      </c>
      <c r="AN275" s="101">
        <f t="shared" si="112"/>
        <v>1.008797311086312</v>
      </c>
      <c r="AO275" s="101">
        <f t="shared" si="112"/>
        <v>1.0087986749884157</v>
      </c>
      <c r="AP275" s="101">
        <f t="shared" si="112"/>
        <v>1.0082351547217514</v>
      </c>
      <c r="AQ275" s="101">
        <f t="shared" si="112"/>
        <v>1.0077664967149405</v>
      </c>
      <c r="AR275" s="101">
        <f t="shared" si="112"/>
        <v>1.0076742020194542</v>
      </c>
      <c r="AS275" s="101">
        <f t="shared" si="112"/>
        <v>1.0082089965132006</v>
      </c>
      <c r="AT275" s="101">
        <f t="shared" si="112"/>
        <v>1.0083796000219314</v>
      </c>
      <c r="AU275" s="101">
        <f t="shared" si="112"/>
        <v>1.0082807603865636</v>
      </c>
    </row>
    <row r="276" spans="1:47">
      <c r="A276" s="101" t="s">
        <v>3669</v>
      </c>
      <c r="G276" s="106"/>
      <c r="H276" s="106">
        <f t="shared" ref="H276:AK276" si="113">IFERROR(H65/G65-1,"")</f>
        <v>0.18037974682564673</v>
      </c>
      <c r="I276" s="106">
        <f t="shared" si="113"/>
        <v>1.1068166484087261E-3</v>
      </c>
      <c r="J276" s="106">
        <f t="shared" si="113"/>
        <v>2.6700985118377041E-2</v>
      </c>
      <c r="K276" s="106">
        <f t="shared" si="113"/>
        <v>3.173443967874201E-2</v>
      </c>
      <c r="L276" s="106">
        <f t="shared" si="113"/>
        <v>-9.1316594579388122E-3</v>
      </c>
      <c r="M276" s="106">
        <f t="shared" si="113"/>
        <v>-2.2773462898312835E-2</v>
      </c>
      <c r="N276" s="106">
        <f t="shared" si="113"/>
        <v>-2.8435677552718031E-2</v>
      </c>
      <c r="O276" s="106">
        <f t="shared" si="113"/>
        <v>4.0539737651345886E-2</v>
      </c>
      <c r="P276" s="106">
        <f t="shared" si="113"/>
        <v>1.7154543419997781E-2</v>
      </c>
      <c r="Q276" s="106">
        <f t="shared" si="113"/>
        <v>1.9910457726151742E-2</v>
      </c>
      <c r="R276" s="106">
        <f t="shared" si="113"/>
        <v>3.484491975635895E-2</v>
      </c>
      <c r="S276" s="106">
        <f t="shared" si="113"/>
        <v>3.0320104125280967E-3</v>
      </c>
      <c r="T276" s="106">
        <f t="shared" si="113"/>
        <v>1.9941989935104543E-2</v>
      </c>
      <c r="U276" s="106">
        <f t="shared" si="113"/>
        <v>1.3283857256074727E-2</v>
      </c>
      <c r="V276" s="106">
        <f t="shared" si="113"/>
        <v>1.1278863903073644E-2</v>
      </c>
      <c r="W276" s="106">
        <f t="shared" si="113"/>
        <v>-7.7645071782158626E-3</v>
      </c>
      <c r="X276" s="106">
        <f t="shared" si="113"/>
        <v>-6.9567458857389131E-4</v>
      </c>
      <c r="Y276" s="106">
        <f t="shared" si="113"/>
        <v>1.4304534453789541E-2</v>
      </c>
      <c r="Z276" s="106">
        <f t="shared" si="113"/>
        <v>9.6763123489977954E-3</v>
      </c>
      <c r="AA276" s="106">
        <f t="shared" si="113"/>
        <v>-4.4301359319141032E-3</v>
      </c>
      <c r="AB276" s="106">
        <f t="shared" si="113"/>
        <v>3.0166024947116954E-2</v>
      </c>
      <c r="AC276" s="106">
        <f t="shared" si="113"/>
        <v>1.1408226033645663E-2</v>
      </c>
      <c r="AD276" s="106">
        <f t="shared" si="113"/>
        <v>7.1557832757700446E-3</v>
      </c>
      <c r="AE276" s="106">
        <f t="shared" si="113"/>
        <v>1.0300652150444067E-2</v>
      </c>
      <c r="AF276" s="106">
        <f t="shared" si="113"/>
        <v>1.4454338451166615E-2</v>
      </c>
      <c r="AG276" s="106">
        <f t="shared" si="113"/>
        <v>1.7279211101323799E-2</v>
      </c>
      <c r="AH276" s="106">
        <f t="shared" si="113"/>
        <v>1.2188293252304527E-2</v>
      </c>
      <c r="AI276" s="106">
        <f t="shared" si="113"/>
        <v>8.8460497153015627E-3</v>
      </c>
      <c r="AJ276" s="106">
        <f t="shared" si="113"/>
        <v>7.2997529313669762E-3</v>
      </c>
      <c r="AK276" s="106">
        <f t="shared" si="113"/>
        <v>1.4086928589092773E-2</v>
      </c>
      <c r="AM276" s="101">
        <f t="shared" ref="AM276:AU276" si="114">IFERROR(AM65/AL65,"")</f>
        <v>1.0094376361111654</v>
      </c>
      <c r="AN276" s="101">
        <f t="shared" si="114"/>
        <v>1.0115497725424385</v>
      </c>
      <c r="AO276" s="101">
        <f t="shared" si="114"/>
        <v>1.0115875411032447</v>
      </c>
      <c r="AP276" s="101">
        <f t="shared" si="114"/>
        <v>1.0107542761496393</v>
      </c>
      <c r="AQ276" s="101">
        <f t="shared" si="114"/>
        <v>1.0100699677733673</v>
      </c>
      <c r="AR276" s="101">
        <f t="shared" si="114"/>
        <v>1.0099842447080047</v>
      </c>
      <c r="AS276" s="101">
        <f t="shared" si="114"/>
        <v>1.0106711542133233</v>
      </c>
      <c r="AT276" s="101">
        <f t="shared" si="114"/>
        <v>1.0109026101936827</v>
      </c>
      <c r="AU276" s="101">
        <f t="shared" si="114"/>
        <v>1.0105928509662876</v>
      </c>
    </row>
    <row r="277" spans="1:47">
      <c r="A277" s="101" t="s">
        <v>3670</v>
      </c>
      <c r="G277" s="106"/>
      <c r="H277" s="106">
        <f t="shared" ref="H277:AK277" si="115">IFERROR(H66/G66-1,"")</f>
        <v>0.18037974682564673</v>
      </c>
      <c r="I277" s="106">
        <f t="shared" si="115"/>
        <v>1.2892287085899401E-3</v>
      </c>
      <c r="J277" s="106">
        <f t="shared" si="115"/>
        <v>8.5798024649775151E-2</v>
      </c>
      <c r="K277" s="106">
        <f t="shared" si="115"/>
        <v>0.1068013847075715</v>
      </c>
      <c r="L277" s="106">
        <f t="shared" si="115"/>
        <v>4.4133414078213917E-2</v>
      </c>
      <c r="M277" s="106">
        <f t="shared" si="115"/>
        <v>2.9656627130735691E-2</v>
      </c>
      <c r="N277" s="106">
        <f t="shared" si="115"/>
        <v>3.5232037857192866E-2</v>
      </c>
      <c r="O277" s="106">
        <f t="shared" si="115"/>
        <v>3.3592278896690919E-2</v>
      </c>
      <c r="P277" s="106">
        <f t="shared" si="115"/>
        <v>1.732567186905376E-2</v>
      </c>
      <c r="Q277" s="106">
        <f t="shared" si="115"/>
        <v>1.7955927184852394E-2</v>
      </c>
      <c r="R277" s="106">
        <f t="shared" si="115"/>
        <v>2.9618601120026566E-2</v>
      </c>
      <c r="S277" s="106">
        <f t="shared" si="115"/>
        <v>9.9593669350732661E-3</v>
      </c>
      <c r="T277" s="106">
        <f t="shared" si="115"/>
        <v>1.6641246761294415E-2</v>
      </c>
      <c r="U277" s="106">
        <f t="shared" si="115"/>
        <v>1.0877973614178416E-2</v>
      </c>
      <c r="V277" s="106">
        <f t="shared" si="115"/>
        <v>8.1638969106350157E-3</v>
      </c>
      <c r="W277" s="106">
        <f t="shared" si="115"/>
        <v>-7.74675676377512E-3</v>
      </c>
      <c r="X277" s="106">
        <f t="shared" si="115"/>
        <v>-3.230335735570633E-3</v>
      </c>
      <c r="Y277" s="106">
        <f t="shared" si="115"/>
        <v>1.1566223021971744E-2</v>
      </c>
      <c r="Z277" s="106">
        <f t="shared" si="115"/>
        <v>1.1952012881831786E-2</v>
      </c>
      <c r="AA277" s="106">
        <f t="shared" si="115"/>
        <v>-5.6204177532660493E-3</v>
      </c>
      <c r="AB277" s="106">
        <f t="shared" si="115"/>
        <v>2.1692419663375206E-2</v>
      </c>
      <c r="AC277" s="106">
        <f t="shared" si="115"/>
        <v>8.7225888401580853E-3</v>
      </c>
      <c r="AD277" s="106">
        <f t="shared" si="115"/>
        <v>6.3265932756926269E-3</v>
      </c>
      <c r="AE277" s="106">
        <f t="shared" si="115"/>
        <v>8.1995813795094907E-3</v>
      </c>
      <c r="AF277" s="106">
        <f t="shared" si="115"/>
        <v>1.0571140661445488E-2</v>
      </c>
      <c r="AG277" s="106">
        <f t="shared" si="115"/>
        <v>1.3841793076589948E-2</v>
      </c>
      <c r="AH277" s="106">
        <f t="shared" si="115"/>
        <v>8.2802700664221796E-3</v>
      </c>
      <c r="AI277" s="106">
        <f t="shared" si="115"/>
        <v>6.5890715550458445E-3</v>
      </c>
      <c r="AJ277" s="106">
        <f t="shared" si="115"/>
        <v>4.0874448777461492E-3</v>
      </c>
      <c r="AK277" s="106">
        <f t="shared" si="115"/>
        <v>9.7600060171347813E-3</v>
      </c>
      <c r="AM277" s="101">
        <f t="shared" ref="AM277:AU277" si="116">IFERROR(AM66/AL66,"")</f>
        <v>1.0070657912550589</v>
      </c>
      <c r="AN277" s="101">
        <f t="shared" si="116"/>
        <v>1.0085298353547909</v>
      </c>
      <c r="AO277" s="101">
        <f t="shared" si="116"/>
        <v>1.0085026232331804</v>
      </c>
      <c r="AP277" s="101">
        <f t="shared" si="116"/>
        <v>1.0079649394587653</v>
      </c>
      <c r="AQ277" s="101">
        <f t="shared" si="116"/>
        <v>1.0075313507204615</v>
      </c>
      <c r="AR277" s="101">
        <f t="shared" si="116"/>
        <v>1.0074647802011356</v>
      </c>
      <c r="AS277" s="101">
        <f t="shared" si="116"/>
        <v>1.0082291314665057</v>
      </c>
      <c r="AT277" s="101">
        <f t="shared" si="116"/>
        <v>1.0083923082922179</v>
      </c>
      <c r="AU277" s="101">
        <f t="shared" si="116"/>
        <v>1.0082508833779122</v>
      </c>
    </row>
    <row r="278" spans="1:47">
      <c r="A278" s="101" t="s">
        <v>3671</v>
      </c>
      <c r="G278" s="106"/>
      <c r="H278" s="106">
        <f t="shared" ref="H278:AK278" si="117">IFERROR(H67/G67-1,"")</f>
        <v>0.18037974682564673</v>
      </c>
      <c r="I278" s="106">
        <f t="shared" si="117"/>
        <v>4.0280286012328581E-3</v>
      </c>
      <c r="J278" s="106">
        <f t="shared" si="117"/>
        <v>2.5310816705123251E-2</v>
      </c>
      <c r="K278" s="106">
        <f t="shared" si="117"/>
        <v>5.3132939592932527E-2</v>
      </c>
      <c r="L278" s="106">
        <f t="shared" si="117"/>
        <v>-7.4555482402776097E-3</v>
      </c>
      <c r="M278" s="106">
        <f t="shared" si="117"/>
        <v>-2.3162441875788198E-2</v>
      </c>
      <c r="N278" s="106">
        <f t="shared" si="117"/>
        <v>-1.583780885697561E-2</v>
      </c>
      <c r="O278" s="106">
        <f t="shared" si="117"/>
        <v>3.9231878804437237E-2</v>
      </c>
      <c r="P278" s="106">
        <f t="shared" si="117"/>
        <v>1.9806101106722762E-2</v>
      </c>
      <c r="Q278" s="106">
        <f t="shared" si="117"/>
        <v>2.0879422981702644E-2</v>
      </c>
      <c r="R278" s="106">
        <f t="shared" si="117"/>
        <v>4.8754961934247998E-2</v>
      </c>
      <c r="S278" s="106">
        <f t="shared" si="117"/>
        <v>1.1341701922080949E-2</v>
      </c>
      <c r="T278" s="106">
        <f t="shared" si="117"/>
        <v>2.0977380938478118E-2</v>
      </c>
      <c r="U278" s="106">
        <f t="shared" si="117"/>
        <v>1.2572243422243945E-2</v>
      </c>
      <c r="V278" s="106">
        <f t="shared" si="117"/>
        <v>9.4478409429545884E-3</v>
      </c>
      <c r="W278" s="106">
        <f t="shared" si="117"/>
        <v>-9.4994690242724555E-3</v>
      </c>
      <c r="X278" s="106">
        <f t="shared" si="117"/>
        <v>-4.0598433678252777E-3</v>
      </c>
      <c r="Y278" s="106">
        <f t="shared" si="117"/>
        <v>1.3310527953484863E-2</v>
      </c>
      <c r="Z278" s="106">
        <f t="shared" si="117"/>
        <v>1.4043601850502352E-2</v>
      </c>
      <c r="AA278" s="106">
        <f t="shared" si="117"/>
        <v>-6.8335160910915071E-3</v>
      </c>
      <c r="AB278" s="106">
        <f t="shared" si="117"/>
        <v>2.5700155423501236E-2</v>
      </c>
      <c r="AC278" s="106">
        <f t="shared" si="117"/>
        <v>1.0149137946216413E-2</v>
      </c>
      <c r="AD278" s="106">
        <f t="shared" si="117"/>
        <v>7.2343716036264993E-3</v>
      </c>
      <c r="AE278" s="106">
        <f t="shared" si="117"/>
        <v>9.8844076335571351E-3</v>
      </c>
      <c r="AF278" s="106">
        <f t="shared" si="117"/>
        <v>1.2675092627953743E-2</v>
      </c>
      <c r="AG278" s="106">
        <f t="shared" si="117"/>
        <v>1.6425863813681829E-2</v>
      </c>
      <c r="AH278" s="106">
        <f t="shared" si="117"/>
        <v>9.7722377678071126E-3</v>
      </c>
      <c r="AI278" s="106">
        <f t="shared" si="117"/>
        <v>7.7680815553831106E-3</v>
      </c>
      <c r="AJ278" s="106">
        <f t="shared" si="117"/>
        <v>5.2056652880800858E-3</v>
      </c>
      <c r="AK278" s="106">
        <f t="shared" si="117"/>
        <v>1.1553233401318863E-2</v>
      </c>
      <c r="AM278" s="101">
        <f t="shared" ref="AM278:AU278" si="118">IFERROR(AM67/AL67,"")</f>
        <v>1.0083930847265024</v>
      </c>
      <c r="AN278" s="101">
        <f t="shared" si="118"/>
        <v>1.0100980419140424</v>
      </c>
      <c r="AO278" s="101">
        <f t="shared" si="118"/>
        <v>1.0100346338545771</v>
      </c>
      <c r="AP278" s="101">
        <f t="shared" si="118"/>
        <v>1.0093423413292459</v>
      </c>
      <c r="AQ278" s="101">
        <f t="shared" si="118"/>
        <v>1.0088286116696656</v>
      </c>
      <c r="AR278" s="101">
        <f t="shared" si="118"/>
        <v>1.0087489910435394</v>
      </c>
      <c r="AS278" s="101">
        <f t="shared" si="118"/>
        <v>1.0096230918893669</v>
      </c>
      <c r="AT278" s="101">
        <f t="shared" si="118"/>
        <v>1.0097842225677667</v>
      </c>
      <c r="AU278" s="101">
        <f t="shared" si="118"/>
        <v>1.0095844040617701</v>
      </c>
    </row>
    <row r="279" spans="1:47">
      <c r="A279" s="101" t="s">
        <v>3672</v>
      </c>
      <c r="G279" s="106"/>
      <c r="H279" s="106">
        <f t="shared" ref="H279:AK279" si="119">IFERROR(H68/G68-1,"")</f>
        <v>0.18037974682564673</v>
      </c>
      <c r="I279" s="106">
        <f t="shared" si="119"/>
        <v>1.4511092075155663E-3</v>
      </c>
      <c r="J279" s="106">
        <f t="shared" si="119"/>
        <v>2.736716224096658E-2</v>
      </c>
      <c r="K279" s="106">
        <f t="shared" si="119"/>
        <v>5.7129414630547881E-2</v>
      </c>
      <c r="L279" s="106">
        <f t="shared" si="119"/>
        <v>-7.1732070365544409E-3</v>
      </c>
      <c r="M279" s="106">
        <f t="shared" si="119"/>
        <v>-2.2625697909765208E-2</v>
      </c>
      <c r="N279" s="106">
        <f t="shared" si="119"/>
        <v>-1.5282519221731627E-2</v>
      </c>
      <c r="O279" s="106">
        <f t="shared" si="119"/>
        <v>3.9541896484578176E-2</v>
      </c>
      <c r="P279" s="106">
        <f t="shared" si="119"/>
        <v>1.99814800428324E-2</v>
      </c>
      <c r="Q279" s="106">
        <f t="shared" si="119"/>
        <v>2.1245534397789756E-2</v>
      </c>
      <c r="R279" s="106">
        <f t="shared" si="119"/>
        <v>3.3277837756623185E-2</v>
      </c>
      <c r="S279" s="106">
        <f t="shared" si="119"/>
        <v>1.2111687327053922E-2</v>
      </c>
      <c r="T279" s="106">
        <f t="shared" si="119"/>
        <v>1.8968693673703685E-2</v>
      </c>
      <c r="U279" s="106">
        <f t="shared" si="119"/>
        <v>1.2922020196936002E-2</v>
      </c>
      <c r="V279" s="106">
        <f t="shared" si="119"/>
        <v>1.0009914704285139E-2</v>
      </c>
      <c r="W279" s="106">
        <f t="shared" si="119"/>
        <v>-9.7519774748545673E-3</v>
      </c>
      <c r="X279" s="106">
        <f t="shared" si="119"/>
        <v>-4.1847559313352711E-3</v>
      </c>
      <c r="Y279" s="106">
        <f t="shared" si="119"/>
        <v>1.347306759107747E-2</v>
      </c>
      <c r="Z279" s="106">
        <f t="shared" si="119"/>
        <v>1.4267496501726651E-2</v>
      </c>
      <c r="AA279" s="106">
        <f t="shared" si="119"/>
        <v>-7.0907113528707599E-3</v>
      </c>
      <c r="AB279" s="106">
        <f t="shared" si="119"/>
        <v>2.5920170222234029E-2</v>
      </c>
      <c r="AC279" s="106">
        <f t="shared" si="119"/>
        <v>1.0366944331340333E-2</v>
      </c>
      <c r="AD279" s="106">
        <f t="shared" si="119"/>
        <v>7.3980669861142268E-3</v>
      </c>
      <c r="AE279" s="106">
        <f t="shared" si="119"/>
        <v>1.0241596286560739E-2</v>
      </c>
      <c r="AF279" s="106">
        <f t="shared" si="119"/>
        <v>1.2872557392964223E-2</v>
      </c>
      <c r="AG279" s="106">
        <f t="shared" si="119"/>
        <v>1.6840409169118331E-2</v>
      </c>
      <c r="AH279" s="106">
        <f t="shared" si="119"/>
        <v>9.9855110589814888E-3</v>
      </c>
      <c r="AI279" s="106">
        <f t="shared" si="119"/>
        <v>8.1756771076526569E-3</v>
      </c>
      <c r="AJ279" s="106">
        <f t="shared" si="119"/>
        <v>5.5857518857240773E-3</v>
      </c>
      <c r="AK279" s="106">
        <f t="shared" si="119"/>
        <v>1.1981274823686716E-2</v>
      </c>
      <c r="AM279" s="101">
        <f t="shared" ref="AM279:AU279" si="120">IFERROR(AM68/AL68,"")</f>
        <v>1.0087029592771863</v>
      </c>
      <c r="AN279" s="101">
        <f t="shared" si="120"/>
        <v>1.0104016239982618</v>
      </c>
      <c r="AO279" s="101">
        <f t="shared" si="120"/>
        <v>1.0103319391580481</v>
      </c>
      <c r="AP279" s="101">
        <f t="shared" si="120"/>
        <v>1.0096178286865491</v>
      </c>
      <c r="AQ279" s="101">
        <f t="shared" si="120"/>
        <v>1.0091074153801158</v>
      </c>
      <c r="AR279" s="101">
        <f t="shared" si="120"/>
        <v>1.0090012748529911</v>
      </c>
      <c r="AS279" s="101">
        <f t="shared" si="120"/>
        <v>1.009877763573376</v>
      </c>
      <c r="AT279" s="101">
        <f t="shared" si="120"/>
        <v>1.0100114437923791</v>
      </c>
      <c r="AU279" s="101">
        <f t="shared" si="120"/>
        <v>1.0098150003998023</v>
      </c>
    </row>
    <row r="280" spans="1:47">
      <c r="A280" s="101" t="s">
        <v>3673</v>
      </c>
      <c r="G280" s="106"/>
      <c r="H280" s="106">
        <f t="shared" ref="H280:AK280" si="121">IFERROR(H69/G69-1,"")</f>
        <v>0.18037974682564673</v>
      </c>
      <c r="I280" s="106">
        <f t="shared" si="121"/>
        <v>1.1068166484087261E-3</v>
      </c>
      <c r="J280" s="106">
        <f t="shared" si="121"/>
        <v>2.6700985118377041E-2</v>
      </c>
      <c r="K280" s="106">
        <f t="shared" si="121"/>
        <v>3.173443967874201E-2</v>
      </c>
      <c r="L280" s="106">
        <f t="shared" si="121"/>
        <v>-9.1316594579388122E-3</v>
      </c>
      <c r="M280" s="106">
        <f t="shared" si="121"/>
        <v>-2.2773462898312835E-2</v>
      </c>
      <c r="N280" s="106">
        <f t="shared" si="121"/>
        <v>-2.8435677552718031E-2</v>
      </c>
      <c r="O280" s="106">
        <f t="shared" si="121"/>
        <v>4.0539737651345886E-2</v>
      </c>
      <c r="P280" s="106">
        <f t="shared" si="121"/>
        <v>1.7154543419997781E-2</v>
      </c>
      <c r="Q280" s="106">
        <f t="shared" si="121"/>
        <v>1.9910457726151742E-2</v>
      </c>
      <c r="R280" s="106">
        <f t="shared" si="121"/>
        <v>3.484491975635895E-2</v>
      </c>
      <c r="S280" s="106">
        <f t="shared" si="121"/>
        <v>3.0320104125280967E-3</v>
      </c>
      <c r="T280" s="106">
        <f t="shared" si="121"/>
        <v>1.9941989935104543E-2</v>
      </c>
      <c r="U280" s="106">
        <f t="shared" si="121"/>
        <v>1.3283857256074727E-2</v>
      </c>
      <c r="V280" s="106">
        <f t="shared" si="121"/>
        <v>1.1278863903073644E-2</v>
      </c>
      <c r="W280" s="106">
        <f t="shared" si="121"/>
        <v>-7.7645071782158626E-3</v>
      </c>
      <c r="X280" s="106">
        <f t="shared" si="121"/>
        <v>-6.9567458857389131E-4</v>
      </c>
      <c r="Y280" s="106">
        <f t="shared" si="121"/>
        <v>1.4304534453789541E-2</v>
      </c>
      <c r="Z280" s="106">
        <f t="shared" si="121"/>
        <v>9.6763123489977954E-3</v>
      </c>
      <c r="AA280" s="106">
        <f t="shared" si="121"/>
        <v>-4.4301359319141032E-3</v>
      </c>
      <c r="AB280" s="106">
        <f t="shared" si="121"/>
        <v>3.0166024947116954E-2</v>
      </c>
      <c r="AC280" s="106">
        <f t="shared" si="121"/>
        <v>1.1408226033645663E-2</v>
      </c>
      <c r="AD280" s="106">
        <f t="shared" si="121"/>
        <v>7.1557832757700446E-3</v>
      </c>
      <c r="AE280" s="106">
        <f t="shared" si="121"/>
        <v>1.0300652150444067E-2</v>
      </c>
      <c r="AF280" s="106">
        <f t="shared" si="121"/>
        <v>1.4454338451166615E-2</v>
      </c>
      <c r="AG280" s="106">
        <f t="shared" si="121"/>
        <v>1.7279211101323799E-2</v>
      </c>
      <c r="AH280" s="106">
        <f t="shared" si="121"/>
        <v>1.2188293252304527E-2</v>
      </c>
      <c r="AI280" s="106">
        <f t="shared" si="121"/>
        <v>8.8460497153015627E-3</v>
      </c>
      <c r="AJ280" s="106">
        <f t="shared" si="121"/>
        <v>7.2997529313669762E-3</v>
      </c>
      <c r="AK280" s="106">
        <f t="shared" si="121"/>
        <v>1.4086928589092773E-2</v>
      </c>
      <c r="AM280" s="101">
        <f t="shared" ref="AM280:AU280" si="122">IFERROR(AM69/AL69,"")</f>
        <v>1.0094376361111654</v>
      </c>
      <c r="AN280" s="101">
        <f t="shared" si="122"/>
        <v>1.0115497725424385</v>
      </c>
      <c r="AO280" s="101">
        <f t="shared" si="122"/>
        <v>1.0115875411032447</v>
      </c>
      <c r="AP280" s="101">
        <f t="shared" si="122"/>
        <v>1.0107542761496393</v>
      </c>
      <c r="AQ280" s="101">
        <f t="shared" si="122"/>
        <v>1.0100699677733673</v>
      </c>
      <c r="AR280" s="101">
        <f t="shared" si="122"/>
        <v>1.0099842447080047</v>
      </c>
      <c r="AS280" s="101">
        <f t="shared" si="122"/>
        <v>1.0106711542133233</v>
      </c>
      <c r="AT280" s="101">
        <f t="shared" si="122"/>
        <v>1.0109026101936827</v>
      </c>
      <c r="AU280" s="101">
        <f t="shared" si="122"/>
        <v>1.0105928509662876</v>
      </c>
    </row>
    <row r="281" spans="1:47">
      <c r="A281" s="101" t="s">
        <v>3674</v>
      </c>
      <c r="G281" s="106"/>
      <c r="H281" s="106" t="str">
        <f t="shared" ref="H281:AK281" si="123">IFERROR(H70/G70-1,"")</f>
        <v/>
      </c>
      <c r="I281" s="106" t="str">
        <f t="shared" si="123"/>
        <v/>
      </c>
      <c r="J281" s="106" t="str">
        <f t="shared" si="123"/>
        <v/>
      </c>
      <c r="K281" s="106" t="str">
        <f t="shared" si="123"/>
        <v/>
      </c>
      <c r="L281" s="106" t="str">
        <f t="shared" si="123"/>
        <v/>
      </c>
      <c r="M281" s="106" t="str">
        <f t="shared" si="123"/>
        <v/>
      </c>
      <c r="N281" s="106" t="str">
        <f t="shared" si="123"/>
        <v/>
      </c>
      <c r="O281" s="106" t="str">
        <f t="shared" si="123"/>
        <v/>
      </c>
      <c r="P281" s="106" t="str">
        <f t="shared" si="123"/>
        <v/>
      </c>
      <c r="Q281" s="106" t="str">
        <f t="shared" si="123"/>
        <v/>
      </c>
      <c r="R281" s="106" t="str">
        <f t="shared" si="123"/>
        <v/>
      </c>
      <c r="S281" s="106" t="str">
        <f t="shared" si="123"/>
        <v/>
      </c>
      <c r="T281" s="106" t="str">
        <f t="shared" si="123"/>
        <v/>
      </c>
      <c r="U281" s="106" t="str">
        <f t="shared" si="123"/>
        <v/>
      </c>
      <c r="V281" s="106" t="str">
        <f t="shared" si="123"/>
        <v/>
      </c>
      <c r="W281" s="106" t="str">
        <f t="shared" si="123"/>
        <v/>
      </c>
      <c r="X281" s="106" t="str">
        <f t="shared" si="123"/>
        <v/>
      </c>
      <c r="Y281" s="106" t="str">
        <f t="shared" si="123"/>
        <v/>
      </c>
      <c r="Z281" s="106" t="str">
        <f t="shared" si="123"/>
        <v/>
      </c>
      <c r="AA281" s="106" t="str">
        <f t="shared" si="123"/>
        <v/>
      </c>
      <c r="AB281" s="106" t="str">
        <f t="shared" si="123"/>
        <v/>
      </c>
      <c r="AC281" s="106" t="str">
        <f t="shared" si="123"/>
        <v/>
      </c>
      <c r="AD281" s="106" t="str">
        <f t="shared" si="123"/>
        <v/>
      </c>
      <c r="AE281" s="106" t="str">
        <f t="shared" si="123"/>
        <v/>
      </c>
      <c r="AF281" s="106" t="str">
        <f t="shared" si="123"/>
        <v/>
      </c>
      <c r="AG281" s="106" t="str">
        <f t="shared" si="123"/>
        <v/>
      </c>
      <c r="AH281" s="106" t="str">
        <f t="shared" si="123"/>
        <v/>
      </c>
      <c r="AI281" s="106" t="str">
        <f t="shared" si="123"/>
        <v/>
      </c>
      <c r="AJ281" s="106" t="str">
        <f t="shared" si="123"/>
        <v/>
      </c>
      <c r="AK281" s="106" t="str">
        <f t="shared" si="123"/>
        <v/>
      </c>
      <c r="AM281" s="101" t="str">
        <f t="shared" ref="AM281:AU281" si="124">IFERROR(AM70/AL70,"")</f>
        <v/>
      </c>
      <c r="AN281" s="101" t="str">
        <f t="shared" si="124"/>
        <v/>
      </c>
      <c r="AO281" s="101" t="str">
        <f t="shared" si="124"/>
        <v/>
      </c>
      <c r="AP281" s="101" t="str">
        <f t="shared" si="124"/>
        <v/>
      </c>
      <c r="AQ281" s="101" t="str">
        <f t="shared" si="124"/>
        <v/>
      </c>
      <c r="AR281" s="101" t="str">
        <f t="shared" si="124"/>
        <v/>
      </c>
      <c r="AS281" s="101" t="str">
        <f t="shared" si="124"/>
        <v/>
      </c>
      <c r="AT281" s="101" t="str">
        <f t="shared" si="124"/>
        <v/>
      </c>
      <c r="AU281" s="101" t="str">
        <f t="shared" si="124"/>
        <v/>
      </c>
    </row>
    <row r="282" spans="1:47">
      <c r="A282" s="101" t="s">
        <v>3675</v>
      </c>
      <c r="G282" s="106"/>
      <c r="H282" s="106">
        <f t="shared" ref="H282:AK282" si="125">IFERROR(H71/G71-1,"")</f>
        <v>0.18037974682564673</v>
      </c>
      <c r="I282" s="106">
        <f t="shared" si="125"/>
        <v>1.4511092075155663E-3</v>
      </c>
      <c r="J282" s="106">
        <f t="shared" si="125"/>
        <v>2.736716224096658E-2</v>
      </c>
      <c r="K282" s="106">
        <f t="shared" si="125"/>
        <v>5.7129414630547881E-2</v>
      </c>
      <c r="L282" s="106">
        <f t="shared" si="125"/>
        <v>-7.1732070365544409E-3</v>
      </c>
      <c r="M282" s="106">
        <f t="shared" si="125"/>
        <v>-2.2625697909765208E-2</v>
      </c>
      <c r="N282" s="106">
        <f t="shared" si="125"/>
        <v>-1.5282519221731627E-2</v>
      </c>
      <c r="O282" s="106">
        <f t="shared" si="125"/>
        <v>3.9541896484578176E-2</v>
      </c>
      <c r="P282" s="106">
        <f t="shared" si="125"/>
        <v>1.99814800428324E-2</v>
      </c>
      <c r="Q282" s="106">
        <f t="shared" si="125"/>
        <v>2.1245534397789756E-2</v>
      </c>
      <c r="R282" s="106">
        <f t="shared" si="125"/>
        <v>3.3277837756623185E-2</v>
      </c>
      <c r="S282" s="106">
        <f t="shared" si="125"/>
        <v>1.2111687327053922E-2</v>
      </c>
      <c r="T282" s="106">
        <f t="shared" si="125"/>
        <v>1.8968693673703685E-2</v>
      </c>
      <c r="U282" s="106">
        <f t="shared" si="125"/>
        <v>1.2922020196936002E-2</v>
      </c>
      <c r="V282" s="106">
        <f t="shared" si="125"/>
        <v>1.0009914704285139E-2</v>
      </c>
      <c r="W282" s="106">
        <f t="shared" si="125"/>
        <v>-9.7519774748545673E-3</v>
      </c>
      <c r="X282" s="106">
        <f t="shared" si="125"/>
        <v>-4.1847559313352711E-3</v>
      </c>
      <c r="Y282" s="106">
        <f t="shared" si="125"/>
        <v>1.347306759107747E-2</v>
      </c>
      <c r="Z282" s="106">
        <f t="shared" si="125"/>
        <v>1.4267496501726651E-2</v>
      </c>
      <c r="AA282" s="106">
        <f t="shared" si="125"/>
        <v>-7.0907113528707599E-3</v>
      </c>
      <c r="AB282" s="106">
        <f t="shared" si="125"/>
        <v>2.5920170222234029E-2</v>
      </c>
      <c r="AC282" s="106">
        <f t="shared" si="125"/>
        <v>1.0366944331340333E-2</v>
      </c>
      <c r="AD282" s="106">
        <f t="shared" si="125"/>
        <v>7.3980669861142268E-3</v>
      </c>
      <c r="AE282" s="106">
        <f t="shared" si="125"/>
        <v>1.0241596286560739E-2</v>
      </c>
      <c r="AF282" s="106">
        <f t="shared" si="125"/>
        <v>1.2872557392964223E-2</v>
      </c>
      <c r="AG282" s="106">
        <f t="shared" si="125"/>
        <v>1.6840409169118331E-2</v>
      </c>
      <c r="AH282" s="106">
        <f t="shared" si="125"/>
        <v>9.9855110589814888E-3</v>
      </c>
      <c r="AI282" s="106">
        <f t="shared" si="125"/>
        <v>8.1756771076526569E-3</v>
      </c>
      <c r="AJ282" s="106">
        <f t="shared" si="125"/>
        <v>5.5857518857240773E-3</v>
      </c>
      <c r="AK282" s="106">
        <f t="shared" si="125"/>
        <v>1.1981274823686716E-2</v>
      </c>
      <c r="AM282" s="101">
        <f t="shared" ref="AM282:AU282" si="126">IFERROR(AM71/AL71,"")</f>
        <v>1.0087029592771863</v>
      </c>
      <c r="AN282" s="101">
        <f t="shared" si="126"/>
        <v>1.0104016239982618</v>
      </c>
      <c r="AO282" s="101">
        <f t="shared" si="126"/>
        <v>1.0103319391580481</v>
      </c>
      <c r="AP282" s="101">
        <f t="shared" si="126"/>
        <v>1.0096178286865491</v>
      </c>
      <c r="AQ282" s="101">
        <f t="shared" si="126"/>
        <v>1.0091074153801158</v>
      </c>
      <c r="AR282" s="101">
        <f t="shared" si="126"/>
        <v>1.0090012748529911</v>
      </c>
      <c r="AS282" s="101">
        <f t="shared" si="126"/>
        <v>1.009877763573376</v>
      </c>
      <c r="AT282" s="101">
        <f t="shared" si="126"/>
        <v>1.0100114437923791</v>
      </c>
      <c r="AU282" s="101">
        <f t="shared" si="126"/>
        <v>1.0098150003998023</v>
      </c>
    </row>
    <row r="283" spans="1:47" s="128" customFormat="1">
      <c r="A283" s="127" t="s">
        <v>3681</v>
      </c>
      <c r="B283" s="127"/>
      <c r="C283" s="127"/>
      <c r="D283" s="127"/>
      <c r="E283" s="127"/>
      <c r="F283" s="127"/>
      <c r="G283" s="129"/>
      <c r="H283" s="129" t="str">
        <f t="shared" ref="H283:AK283" si="127">IFERROR(H72/G72-1,"")</f>
        <v/>
      </c>
      <c r="I283" s="129" t="str">
        <f t="shared" si="127"/>
        <v/>
      </c>
      <c r="J283" s="129" t="str">
        <f t="shared" si="127"/>
        <v/>
      </c>
      <c r="K283" s="129" t="str">
        <f t="shared" si="127"/>
        <v/>
      </c>
      <c r="L283" s="129" t="str">
        <f t="shared" si="127"/>
        <v/>
      </c>
      <c r="M283" s="129" t="str">
        <f t="shared" si="127"/>
        <v/>
      </c>
      <c r="N283" s="129" t="str">
        <f t="shared" si="127"/>
        <v/>
      </c>
      <c r="O283" s="129" t="str">
        <f t="shared" si="127"/>
        <v/>
      </c>
      <c r="P283" s="129" t="str">
        <f t="shared" si="127"/>
        <v/>
      </c>
      <c r="Q283" s="129" t="str">
        <f t="shared" si="127"/>
        <v/>
      </c>
      <c r="R283" s="129" t="str">
        <f t="shared" si="127"/>
        <v/>
      </c>
      <c r="S283" s="129" t="str">
        <f t="shared" si="127"/>
        <v/>
      </c>
      <c r="T283" s="129" t="str">
        <f t="shared" si="127"/>
        <v/>
      </c>
      <c r="U283" s="129" t="str">
        <f t="shared" si="127"/>
        <v/>
      </c>
      <c r="V283" s="129" t="str">
        <f t="shared" si="127"/>
        <v/>
      </c>
      <c r="W283" s="129" t="str">
        <f t="shared" si="127"/>
        <v/>
      </c>
      <c r="X283" s="129" t="str">
        <f t="shared" si="127"/>
        <v/>
      </c>
      <c r="Y283" s="129" t="str">
        <f t="shared" si="127"/>
        <v/>
      </c>
      <c r="Z283" s="129" t="str">
        <f t="shared" si="127"/>
        <v/>
      </c>
      <c r="AA283" s="129" t="str">
        <f t="shared" si="127"/>
        <v/>
      </c>
      <c r="AB283" s="129" t="str">
        <f t="shared" si="127"/>
        <v/>
      </c>
      <c r="AC283" s="129" t="str">
        <f t="shared" si="127"/>
        <v/>
      </c>
      <c r="AD283" s="129" t="str">
        <f t="shared" si="127"/>
        <v/>
      </c>
      <c r="AE283" s="129" t="str">
        <f t="shared" si="127"/>
        <v/>
      </c>
      <c r="AF283" s="129" t="str">
        <f t="shared" si="127"/>
        <v/>
      </c>
      <c r="AG283" s="129" t="str">
        <f t="shared" si="127"/>
        <v/>
      </c>
      <c r="AH283" s="129" t="str">
        <f t="shared" si="127"/>
        <v/>
      </c>
      <c r="AI283" s="129" t="str">
        <f t="shared" si="127"/>
        <v/>
      </c>
      <c r="AJ283" s="129" t="str">
        <f t="shared" si="127"/>
        <v/>
      </c>
      <c r="AK283" s="129" t="str">
        <f t="shared" si="127"/>
        <v/>
      </c>
      <c r="AM283" s="128" t="str">
        <f t="shared" ref="AM283:AU283" si="128">IFERROR(AM72/AL72,"")</f>
        <v/>
      </c>
      <c r="AN283" s="128" t="str">
        <f t="shared" si="128"/>
        <v/>
      </c>
      <c r="AO283" s="128" t="str">
        <f t="shared" si="128"/>
        <v/>
      </c>
      <c r="AP283" s="128" t="str">
        <f t="shared" si="128"/>
        <v/>
      </c>
      <c r="AQ283" s="128" t="str">
        <f t="shared" si="128"/>
        <v/>
      </c>
      <c r="AR283" s="128" t="str">
        <f t="shared" si="128"/>
        <v/>
      </c>
      <c r="AS283" s="128" t="str">
        <f t="shared" si="128"/>
        <v/>
      </c>
      <c r="AT283" s="128" t="str">
        <f t="shared" si="128"/>
        <v/>
      </c>
      <c r="AU283" s="128" t="str">
        <f t="shared" si="128"/>
        <v/>
      </c>
    </row>
    <row r="284" spans="1:47">
      <c r="A284" s="105" t="s">
        <v>3697</v>
      </c>
      <c r="B284" s="105"/>
      <c r="C284" s="105"/>
      <c r="D284" s="105"/>
      <c r="E284" s="105"/>
      <c r="F284" s="105"/>
      <c r="G284" s="101">
        <f t="shared" ref="G284:AK284" si="129">G$1</f>
        <v>2020</v>
      </c>
      <c r="H284" s="101">
        <f t="shared" si="129"/>
        <v>2021</v>
      </c>
      <c r="I284" s="101">
        <f t="shared" si="129"/>
        <v>2022</v>
      </c>
      <c r="J284" s="101">
        <f t="shared" si="129"/>
        <v>2023</v>
      </c>
      <c r="K284" s="101">
        <f t="shared" si="129"/>
        <v>2024</v>
      </c>
      <c r="L284" s="101">
        <f t="shared" si="129"/>
        <v>2025</v>
      </c>
      <c r="M284" s="101">
        <f t="shared" si="129"/>
        <v>2026</v>
      </c>
      <c r="N284" s="101">
        <f t="shared" si="129"/>
        <v>2027</v>
      </c>
      <c r="O284" s="101">
        <f t="shared" si="129"/>
        <v>2028</v>
      </c>
      <c r="P284" s="101">
        <f t="shared" si="129"/>
        <v>2029</v>
      </c>
      <c r="Q284" s="101">
        <f t="shared" si="129"/>
        <v>2030</v>
      </c>
      <c r="R284" s="101">
        <f t="shared" si="129"/>
        <v>2031</v>
      </c>
      <c r="S284" s="101">
        <f t="shared" si="129"/>
        <v>2032</v>
      </c>
      <c r="T284" s="101">
        <f t="shared" si="129"/>
        <v>2033</v>
      </c>
      <c r="U284" s="101">
        <f t="shared" si="129"/>
        <v>2034</v>
      </c>
      <c r="V284" s="101">
        <f t="shared" si="129"/>
        <v>2035</v>
      </c>
      <c r="W284" s="101">
        <f t="shared" si="129"/>
        <v>2036</v>
      </c>
      <c r="X284" s="101">
        <f t="shared" si="129"/>
        <v>2037</v>
      </c>
      <c r="Y284" s="101">
        <f t="shared" si="129"/>
        <v>2038</v>
      </c>
      <c r="Z284" s="101">
        <f t="shared" si="129"/>
        <v>2039</v>
      </c>
      <c r="AA284" s="101">
        <f t="shared" si="129"/>
        <v>2040</v>
      </c>
      <c r="AB284" s="101">
        <f t="shared" si="129"/>
        <v>2041</v>
      </c>
      <c r="AC284" s="101">
        <f t="shared" si="129"/>
        <v>2042</v>
      </c>
      <c r="AD284" s="101">
        <f t="shared" si="129"/>
        <v>2043</v>
      </c>
      <c r="AE284" s="101">
        <f t="shared" si="129"/>
        <v>2044</v>
      </c>
      <c r="AF284" s="101">
        <f t="shared" si="129"/>
        <v>2045</v>
      </c>
      <c r="AG284" s="101">
        <f t="shared" si="129"/>
        <v>2046</v>
      </c>
      <c r="AH284" s="101">
        <f t="shared" si="129"/>
        <v>2047</v>
      </c>
      <c r="AI284" s="101">
        <f t="shared" si="129"/>
        <v>2048</v>
      </c>
      <c r="AJ284" s="101">
        <f t="shared" si="129"/>
        <v>2049</v>
      </c>
      <c r="AK284" s="101">
        <f t="shared" si="129"/>
        <v>2050</v>
      </c>
    </row>
    <row r="285" spans="1:47">
      <c r="A285" s="101" t="s">
        <v>3668</v>
      </c>
      <c r="G285" s="106"/>
      <c r="H285" s="106">
        <f t="shared" ref="H285:AK285" si="130">IFERROR(H74/G74-1,"")</f>
        <v>0.32571630787608008</v>
      </c>
      <c r="I285" s="106">
        <f t="shared" si="130"/>
        <v>7.6485317312777079E-2</v>
      </c>
      <c r="J285" s="106">
        <f t="shared" si="130"/>
        <v>6.9917370597054163E-2</v>
      </c>
      <c r="K285" s="106">
        <f t="shared" si="130"/>
        <v>-2.1587953241661184E-2</v>
      </c>
      <c r="L285" s="106">
        <f t="shared" si="130"/>
        <v>-1.3673627792090803E-2</v>
      </c>
      <c r="M285" s="106">
        <f t="shared" si="130"/>
        <v>-9.8217486448468616E-3</v>
      </c>
      <c r="N285" s="106">
        <f t="shared" si="130"/>
        <v>1.5610313479585969E-4</v>
      </c>
      <c r="O285" s="106">
        <f t="shared" si="130"/>
        <v>4.0243852508498268E-2</v>
      </c>
      <c r="P285" s="106">
        <f t="shared" si="130"/>
        <v>1.9786883880863027E-2</v>
      </c>
      <c r="Q285" s="106">
        <f t="shared" si="130"/>
        <v>2.6830505633305801E-2</v>
      </c>
      <c r="R285" s="106">
        <f t="shared" si="130"/>
        <v>6.9201268124941651E-2</v>
      </c>
      <c r="S285" s="106">
        <f t="shared" si="130"/>
        <v>-1.367085345268193E-3</v>
      </c>
      <c r="T285" s="106">
        <f t="shared" si="130"/>
        <v>2.1865022615269458E-2</v>
      </c>
      <c r="U285" s="106">
        <f t="shared" si="130"/>
        <v>1.4700502040706054E-2</v>
      </c>
      <c r="V285" s="106">
        <f t="shared" si="130"/>
        <v>3.1337779956793987E-2</v>
      </c>
      <c r="W285" s="106">
        <f t="shared" si="130"/>
        <v>-1.4176781171577391E-2</v>
      </c>
      <c r="X285" s="106">
        <f t="shared" si="130"/>
        <v>6.4270219696351827E-3</v>
      </c>
      <c r="Y285" s="106">
        <f t="shared" si="130"/>
        <v>1.756602420782416E-2</v>
      </c>
      <c r="Z285" s="106">
        <f t="shared" si="130"/>
        <v>1.5917149264127461E-2</v>
      </c>
      <c r="AA285" s="106">
        <f t="shared" si="130"/>
        <v>4.4772969161395171E-3</v>
      </c>
      <c r="AB285" s="106">
        <f t="shared" si="130"/>
        <v>1.1416447505706362E-2</v>
      </c>
      <c r="AC285" s="106">
        <f t="shared" si="130"/>
        <v>1.1868671792097052E-2</v>
      </c>
      <c r="AD285" s="106">
        <f t="shared" si="130"/>
        <v>1.0792829423813544E-3</v>
      </c>
      <c r="AE285" s="106">
        <f t="shared" si="130"/>
        <v>8.3883987285293671E-3</v>
      </c>
      <c r="AF285" s="106">
        <f t="shared" si="130"/>
        <v>1.1900911880893261E-2</v>
      </c>
      <c r="AG285" s="106">
        <f t="shared" si="130"/>
        <v>1.5200705931010861E-2</v>
      </c>
      <c r="AH285" s="106">
        <f t="shared" si="130"/>
        <v>7.7771206370407242E-3</v>
      </c>
      <c r="AI285" s="106">
        <f t="shared" si="130"/>
        <v>7.7113081365043357E-3</v>
      </c>
      <c r="AJ285" s="106">
        <f t="shared" si="130"/>
        <v>8.0785036552868394E-3</v>
      </c>
      <c r="AK285" s="106">
        <f t="shared" si="130"/>
        <v>1.1013234638252323E-2</v>
      </c>
      <c r="AM285" s="101">
        <f t="shared" ref="AM285:AU285" si="131">IFERROR(AM74/AL74,"")</f>
        <v>1.0089298014776844</v>
      </c>
      <c r="AN285" s="101">
        <f t="shared" si="131"/>
        <v>1.0092635427896106</v>
      </c>
      <c r="AO285" s="101">
        <f t="shared" si="131"/>
        <v>1.0099336067661198</v>
      </c>
      <c r="AP285" s="101">
        <f t="shared" si="131"/>
        <v>1.0086717408940284</v>
      </c>
      <c r="AQ285" s="101">
        <f t="shared" si="131"/>
        <v>1.0080856763730091</v>
      </c>
      <c r="AR285" s="101">
        <f t="shared" si="131"/>
        <v>1.0080244489879173</v>
      </c>
      <c r="AS285" s="101">
        <f t="shared" si="131"/>
        <v>1.0088346932550574</v>
      </c>
      <c r="AT285" s="101">
        <f t="shared" si="131"/>
        <v>1.0087112821188011</v>
      </c>
      <c r="AU285" s="101">
        <f t="shared" si="131"/>
        <v>1.0084782010604882</v>
      </c>
    </row>
    <row r="286" spans="1:47">
      <c r="A286" s="101" t="s">
        <v>3669</v>
      </c>
      <c r="G286" s="106"/>
      <c r="H286" s="106" t="str">
        <f t="shared" ref="H286:AK286" si="132">IFERROR(H75/G75-1,"")</f>
        <v/>
      </c>
      <c r="I286" s="106" t="str">
        <f t="shared" si="132"/>
        <v/>
      </c>
      <c r="J286" s="106" t="str">
        <f t="shared" si="132"/>
        <v/>
      </c>
      <c r="K286" s="106" t="str">
        <f t="shared" si="132"/>
        <v/>
      </c>
      <c r="L286" s="106" t="str">
        <f t="shared" si="132"/>
        <v/>
      </c>
      <c r="M286" s="106" t="str">
        <f t="shared" si="132"/>
        <v/>
      </c>
      <c r="N286" s="106" t="str">
        <f t="shared" si="132"/>
        <v/>
      </c>
      <c r="O286" s="106" t="str">
        <f t="shared" si="132"/>
        <v/>
      </c>
      <c r="P286" s="106" t="str">
        <f t="shared" si="132"/>
        <v/>
      </c>
      <c r="Q286" s="106" t="str">
        <f t="shared" si="132"/>
        <v/>
      </c>
      <c r="R286" s="106" t="str">
        <f t="shared" si="132"/>
        <v/>
      </c>
      <c r="S286" s="106" t="str">
        <f t="shared" si="132"/>
        <v/>
      </c>
      <c r="T286" s="106" t="str">
        <f t="shared" si="132"/>
        <v/>
      </c>
      <c r="U286" s="106" t="str">
        <f t="shared" si="132"/>
        <v/>
      </c>
      <c r="V286" s="106" t="str">
        <f t="shared" si="132"/>
        <v/>
      </c>
      <c r="W286" s="106" t="str">
        <f t="shared" si="132"/>
        <v/>
      </c>
      <c r="X286" s="106" t="str">
        <f t="shared" si="132"/>
        <v/>
      </c>
      <c r="Y286" s="106" t="str">
        <f t="shared" si="132"/>
        <v/>
      </c>
      <c r="Z286" s="106" t="str">
        <f t="shared" si="132"/>
        <v/>
      </c>
      <c r="AA286" s="106" t="str">
        <f t="shared" si="132"/>
        <v/>
      </c>
      <c r="AB286" s="106" t="str">
        <f t="shared" si="132"/>
        <v/>
      </c>
      <c r="AC286" s="106" t="str">
        <f t="shared" si="132"/>
        <v/>
      </c>
      <c r="AD286" s="106" t="str">
        <f t="shared" si="132"/>
        <v/>
      </c>
      <c r="AE286" s="106" t="str">
        <f t="shared" si="132"/>
        <v/>
      </c>
      <c r="AF286" s="106" t="str">
        <f t="shared" si="132"/>
        <v/>
      </c>
      <c r="AG286" s="106" t="str">
        <f t="shared" si="132"/>
        <v/>
      </c>
      <c r="AH286" s="106" t="str">
        <f t="shared" si="132"/>
        <v/>
      </c>
      <c r="AI286" s="106" t="str">
        <f t="shared" si="132"/>
        <v/>
      </c>
      <c r="AJ286" s="106" t="str">
        <f t="shared" si="132"/>
        <v/>
      </c>
      <c r="AK286" s="106" t="str">
        <f t="shared" si="132"/>
        <v/>
      </c>
      <c r="AM286" s="101" t="str">
        <f t="shared" ref="AM286:AU286" si="133">IFERROR(AM75/AL75,"")</f>
        <v/>
      </c>
      <c r="AN286" s="101" t="str">
        <f t="shared" si="133"/>
        <v/>
      </c>
      <c r="AO286" s="101" t="str">
        <f t="shared" si="133"/>
        <v/>
      </c>
      <c r="AP286" s="101" t="str">
        <f t="shared" si="133"/>
        <v/>
      </c>
      <c r="AQ286" s="101" t="str">
        <f t="shared" si="133"/>
        <v/>
      </c>
      <c r="AR286" s="101" t="str">
        <f t="shared" si="133"/>
        <v/>
      </c>
      <c r="AS286" s="101" t="str">
        <f t="shared" si="133"/>
        <v/>
      </c>
      <c r="AT286" s="101" t="str">
        <f t="shared" si="133"/>
        <v/>
      </c>
      <c r="AU286" s="101" t="str">
        <f t="shared" si="133"/>
        <v/>
      </c>
    </row>
    <row r="287" spans="1:47">
      <c r="A287" s="101" t="s">
        <v>3670</v>
      </c>
      <c r="G287" s="106"/>
      <c r="H287" s="106" t="str">
        <f t="shared" ref="H287:AK287" si="134">IFERROR(H76/G76-1,"")</f>
        <v/>
      </c>
      <c r="I287" s="106" t="str">
        <f t="shared" si="134"/>
        <v/>
      </c>
      <c r="J287" s="106" t="str">
        <f t="shared" si="134"/>
        <v/>
      </c>
      <c r="K287" s="106" t="str">
        <f t="shared" si="134"/>
        <v/>
      </c>
      <c r="L287" s="106" t="str">
        <f t="shared" si="134"/>
        <v/>
      </c>
      <c r="M287" s="106" t="str">
        <f t="shared" si="134"/>
        <v/>
      </c>
      <c r="N287" s="106" t="str">
        <f t="shared" si="134"/>
        <v/>
      </c>
      <c r="O287" s="106" t="str">
        <f t="shared" si="134"/>
        <v/>
      </c>
      <c r="P287" s="106" t="str">
        <f t="shared" si="134"/>
        <v/>
      </c>
      <c r="Q287" s="106" t="str">
        <f t="shared" si="134"/>
        <v/>
      </c>
      <c r="R287" s="106" t="str">
        <f t="shared" si="134"/>
        <v/>
      </c>
      <c r="S287" s="106" t="str">
        <f t="shared" si="134"/>
        <v/>
      </c>
      <c r="T287" s="106" t="str">
        <f t="shared" si="134"/>
        <v/>
      </c>
      <c r="U287" s="106" t="str">
        <f t="shared" si="134"/>
        <v/>
      </c>
      <c r="V287" s="106" t="str">
        <f t="shared" si="134"/>
        <v/>
      </c>
      <c r="W287" s="106" t="str">
        <f t="shared" si="134"/>
        <v/>
      </c>
      <c r="X287" s="106" t="str">
        <f t="shared" si="134"/>
        <v/>
      </c>
      <c r="Y287" s="106" t="str">
        <f t="shared" si="134"/>
        <v/>
      </c>
      <c r="Z287" s="106" t="str">
        <f t="shared" si="134"/>
        <v/>
      </c>
      <c r="AA287" s="106" t="str">
        <f t="shared" si="134"/>
        <v/>
      </c>
      <c r="AB287" s="106" t="str">
        <f t="shared" si="134"/>
        <v/>
      </c>
      <c r="AC287" s="106" t="str">
        <f t="shared" si="134"/>
        <v/>
      </c>
      <c r="AD287" s="106" t="str">
        <f t="shared" si="134"/>
        <v/>
      </c>
      <c r="AE287" s="106" t="str">
        <f t="shared" si="134"/>
        <v/>
      </c>
      <c r="AF287" s="106" t="str">
        <f t="shared" si="134"/>
        <v/>
      </c>
      <c r="AG287" s="106" t="str">
        <f t="shared" si="134"/>
        <v/>
      </c>
      <c r="AH287" s="106" t="str">
        <f t="shared" si="134"/>
        <v/>
      </c>
      <c r="AI287" s="106" t="str">
        <f t="shared" si="134"/>
        <v/>
      </c>
      <c r="AJ287" s="106" t="str">
        <f t="shared" si="134"/>
        <v/>
      </c>
      <c r="AK287" s="106" t="str">
        <f t="shared" si="134"/>
        <v/>
      </c>
      <c r="AM287" s="101" t="str">
        <f t="shared" ref="AM287:AU287" si="135">IFERROR(AM76/AL76,"")</f>
        <v/>
      </c>
      <c r="AN287" s="101" t="str">
        <f t="shared" si="135"/>
        <v/>
      </c>
      <c r="AO287" s="101" t="str">
        <f t="shared" si="135"/>
        <v/>
      </c>
      <c r="AP287" s="101" t="str">
        <f t="shared" si="135"/>
        <v/>
      </c>
      <c r="AQ287" s="101" t="str">
        <f t="shared" si="135"/>
        <v/>
      </c>
      <c r="AR287" s="101" t="str">
        <f t="shared" si="135"/>
        <v/>
      </c>
      <c r="AS287" s="101" t="str">
        <f t="shared" si="135"/>
        <v/>
      </c>
      <c r="AT287" s="101" t="str">
        <f t="shared" si="135"/>
        <v/>
      </c>
      <c r="AU287" s="101" t="str">
        <f t="shared" si="135"/>
        <v/>
      </c>
    </row>
    <row r="288" spans="1:47">
      <c r="A288" s="101" t="s">
        <v>3671</v>
      </c>
      <c r="G288" s="106"/>
      <c r="H288" s="106" t="str">
        <f t="shared" ref="H288:AK288" si="136">IFERROR(H77/G77-1,"")</f>
        <v/>
      </c>
      <c r="I288" s="106" t="str">
        <f t="shared" si="136"/>
        <v/>
      </c>
      <c r="J288" s="106" t="str">
        <f t="shared" si="136"/>
        <v/>
      </c>
      <c r="K288" s="106" t="str">
        <f t="shared" si="136"/>
        <v/>
      </c>
      <c r="L288" s="106" t="str">
        <f t="shared" si="136"/>
        <v/>
      </c>
      <c r="M288" s="106" t="str">
        <f t="shared" si="136"/>
        <v/>
      </c>
      <c r="N288" s="106" t="str">
        <f t="shared" si="136"/>
        <v/>
      </c>
      <c r="O288" s="106" t="str">
        <f t="shared" si="136"/>
        <v/>
      </c>
      <c r="P288" s="106" t="str">
        <f t="shared" si="136"/>
        <v/>
      </c>
      <c r="Q288" s="106" t="str">
        <f t="shared" si="136"/>
        <v/>
      </c>
      <c r="R288" s="106" t="str">
        <f t="shared" si="136"/>
        <v/>
      </c>
      <c r="S288" s="106" t="str">
        <f t="shared" si="136"/>
        <v/>
      </c>
      <c r="T288" s="106" t="str">
        <f t="shared" si="136"/>
        <v/>
      </c>
      <c r="U288" s="106" t="str">
        <f t="shared" si="136"/>
        <v/>
      </c>
      <c r="V288" s="106" t="str">
        <f t="shared" si="136"/>
        <v/>
      </c>
      <c r="W288" s="106" t="str">
        <f t="shared" si="136"/>
        <v/>
      </c>
      <c r="X288" s="106" t="str">
        <f t="shared" si="136"/>
        <v/>
      </c>
      <c r="Y288" s="106" t="str">
        <f t="shared" si="136"/>
        <v/>
      </c>
      <c r="Z288" s="106" t="str">
        <f t="shared" si="136"/>
        <v/>
      </c>
      <c r="AA288" s="106" t="str">
        <f t="shared" si="136"/>
        <v/>
      </c>
      <c r="AB288" s="106" t="str">
        <f t="shared" si="136"/>
        <v/>
      </c>
      <c r="AC288" s="106" t="str">
        <f t="shared" si="136"/>
        <v/>
      </c>
      <c r="AD288" s="106" t="str">
        <f t="shared" si="136"/>
        <v/>
      </c>
      <c r="AE288" s="106" t="str">
        <f t="shared" si="136"/>
        <v/>
      </c>
      <c r="AF288" s="106" t="str">
        <f t="shared" si="136"/>
        <v/>
      </c>
      <c r="AG288" s="106" t="str">
        <f t="shared" si="136"/>
        <v/>
      </c>
      <c r="AH288" s="106" t="str">
        <f t="shared" si="136"/>
        <v/>
      </c>
      <c r="AI288" s="106" t="str">
        <f t="shared" si="136"/>
        <v/>
      </c>
      <c r="AJ288" s="106" t="str">
        <f t="shared" si="136"/>
        <v/>
      </c>
      <c r="AK288" s="106" t="str">
        <f t="shared" si="136"/>
        <v/>
      </c>
      <c r="AM288" s="101" t="str">
        <f t="shared" ref="AM288:AU288" si="137">IFERROR(AM77/AL77,"")</f>
        <v/>
      </c>
      <c r="AN288" s="101" t="str">
        <f t="shared" si="137"/>
        <v/>
      </c>
      <c r="AO288" s="101" t="str">
        <f t="shared" si="137"/>
        <v/>
      </c>
      <c r="AP288" s="101" t="str">
        <f t="shared" si="137"/>
        <v/>
      </c>
      <c r="AQ288" s="101" t="str">
        <f t="shared" si="137"/>
        <v/>
      </c>
      <c r="AR288" s="101" t="str">
        <f t="shared" si="137"/>
        <v/>
      </c>
      <c r="AS288" s="101" t="str">
        <f t="shared" si="137"/>
        <v/>
      </c>
      <c r="AT288" s="101" t="str">
        <f t="shared" si="137"/>
        <v/>
      </c>
      <c r="AU288" s="101" t="str">
        <f t="shared" si="137"/>
        <v/>
      </c>
    </row>
    <row r="289" spans="1:47">
      <c r="A289" s="101" t="s">
        <v>3672</v>
      </c>
      <c r="G289" s="106"/>
      <c r="H289" s="106" t="str">
        <f t="shared" ref="H289:AK289" si="138">IFERROR(H78/G78-1,"")</f>
        <v/>
      </c>
      <c r="I289" s="106" t="str">
        <f t="shared" si="138"/>
        <v/>
      </c>
      <c r="J289" s="106" t="str">
        <f t="shared" si="138"/>
        <v/>
      </c>
      <c r="K289" s="106" t="str">
        <f t="shared" si="138"/>
        <v/>
      </c>
      <c r="L289" s="106" t="str">
        <f t="shared" si="138"/>
        <v/>
      </c>
      <c r="M289" s="106" t="str">
        <f t="shared" si="138"/>
        <v/>
      </c>
      <c r="N289" s="106" t="str">
        <f t="shared" si="138"/>
        <v/>
      </c>
      <c r="O289" s="106" t="str">
        <f t="shared" si="138"/>
        <v/>
      </c>
      <c r="P289" s="106" t="str">
        <f t="shared" si="138"/>
        <v/>
      </c>
      <c r="Q289" s="106" t="str">
        <f t="shared" si="138"/>
        <v/>
      </c>
      <c r="R289" s="106" t="str">
        <f t="shared" si="138"/>
        <v/>
      </c>
      <c r="S289" s="106" t="str">
        <f t="shared" si="138"/>
        <v/>
      </c>
      <c r="T289" s="106" t="str">
        <f t="shared" si="138"/>
        <v/>
      </c>
      <c r="U289" s="106" t="str">
        <f t="shared" si="138"/>
        <v/>
      </c>
      <c r="V289" s="106" t="str">
        <f t="shared" si="138"/>
        <v/>
      </c>
      <c r="W289" s="106" t="str">
        <f t="shared" si="138"/>
        <v/>
      </c>
      <c r="X289" s="106" t="str">
        <f t="shared" si="138"/>
        <v/>
      </c>
      <c r="Y289" s="106" t="str">
        <f t="shared" si="138"/>
        <v/>
      </c>
      <c r="Z289" s="106" t="str">
        <f t="shared" si="138"/>
        <v/>
      </c>
      <c r="AA289" s="106" t="str">
        <f t="shared" si="138"/>
        <v/>
      </c>
      <c r="AB289" s="106" t="str">
        <f t="shared" si="138"/>
        <v/>
      </c>
      <c r="AC289" s="106" t="str">
        <f t="shared" si="138"/>
        <v/>
      </c>
      <c r="AD289" s="106" t="str">
        <f t="shared" si="138"/>
        <v/>
      </c>
      <c r="AE289" s="106" t="str">
        <f t="shared" si="138"/>
        <v/>
      </c>
      <c r="AF289" s="106" t="str">
        <f t="shared" si="138"/>
        <v/>
      </c>
      <c r="AG289" s="106" t="str">
        <f t="shared" si="138"/>
        <v/>
      </c>
      <c r="AH289" s="106" t="str">
        <f t="shared" si="138"/>
        <v/>
      </c>
      <c r="AI289" s="106" t="str">
        <f t="shared" si="138"/>
        <v/>
      </c>
      <c r="AJ289" s="106" t="str">
        <f t="shared" si="138"/>
        <v/>
      </c>
      <c r="AK289" s="106" t="str">
        <f t="shared" si="138"/>
        <v/>
      </c>
      <c r="AM289" s="101" t="str">
        <f t="shared" ref="AM289:AU289" si="139">IFERROR(AM78/AL78,"")</f>
        <v/>
      </c>
      <c r="AN289" s="101" t="str">
        <f t="shared" si="139"/>
        <v/>
      </c>
      <c r="AO289" s="101" t="str">
        <f t="shared" si="139"/>
        <v/>
      </c>
      <c r="AP289" s="101" t="str">
        <f t="shared" si="139"/>
        <v/>
      </c>
      <c r="AQ289" s="101" t="str">
        <f t="shared" si="139"/>
        <v/>
      </c>
      <c r="AR289" s="101" t="str">
        <f t="shared" si="139"/>
        <v/>
      </c>
      <c r="AS289" s="101" t="str">
        <f t="shared" si="139"/>
        <v/>
      </c>
      <c r="AT289" s="101" t="str">
        <f t="shared" si="139"/>
        <v/>
      </c>
      <c r="AU289" s="101" t="str">
        <f t="shared" si="139"/>
        <v/>
      </c>
    </row>
    <row r="290" spans="1:47">
      <c r="A290" s="101" t="s">
        <v>3673</v>
      </c>
      <c r="G290" s="106"/>
      <c r="H290" s="106" t="str">
        <f t="shared" ref="H290:AK290" si="140">IFERROR(H79/G79-1,"")</f>
        <v/>
      </c>
      <c r="I290" s="106" t="str">
        <f t="shared" si="140"/>
        <v/>
      </c>
      <c r="J290" s="106" t="str">
        <f t="shared" si="140"/>
        <v/>
      </c>
      <c r="K290" s="106" t="str">
        <f t="shared" si="140"/>
        <v/>
      </c>
      <c r="L290" s="106" t="str">
        <f t="shared" si="140"/>
        <v/>
      </c>
      <c r="M290" s="106" t="str">
        <f t="shared" si="140"/>
        <v/>
      </c>
      <c r="N290" s="106" t="str">
        <f t="shared" si="140"/>
        <v/>
      </c>
      <c r="O290" s="106" t="str">
        <f t="shared" si="140"/>
        <v/>
      </c>
      <c r="P290" s="106" t="str">
        <f t="shared" si="140"/>
        <v/>
      </c>
      <c r="Q290" s="106" t="str">
        <f t="shared" si="140"/>
        <v/>
      </c>
      <c r="R290" s="106" t="str">
        <f t="shared" si="140"/>
        <v/>
      </c>
      <c r="S290" s="106" t="str">
        <f t="shared" si="140"/>
        <v/>
      </c>
      <c r="T290" s="106" t="str">
        <f t="shared" si="140"/>
        <v/>
      </c>
      <c r="U290" s="106" t="str">
        <f t="shared" si="140"/>
        <v/>
      </c>
      <c r="V290" s="106" t="str">
        <f t="shared" si="140"/>
        <v/>
      </c>
      <c r="W290" s="106" t="str">
        <f t="shared" si="140"/>
        <v/>
      </c>
      <c r="X290" s="106" t="str">
        <f t="shared" si="140"/>
        <v/>
      </c>
      <c r="Y290" s="106" t="str">
        <f t="shared" si="140"/>
        <v/>
      </c>
      <c r="Z290" s="106" t="str">
        <f t="shared" si="140"/>
        <v/>
      </c>
      <c r="AA290" s="106" t="str">
        <f t="shared" si="140"/>
        <v/>
      </c>
      <c r="AB290" s="106" t="str">
        <f t="shared" si="140"/>
        <v/>
      </c>
      <c r="AC290" s="106" t="str">
        <f t="shared" si="140"/>
        <v/>
      </c>
      <c r="AD290" s="106" t="str">
        <f t="shared" si="140"/>
        <v/>
      </c>
      <c r="AE290" s="106" t="str">
        <f t="shared" si="140"/>
        <v/>
      </c>
      <c r="AF290" s="106" t="str">
        <f t="shared" si="140"/>
        <v/>
      </c>
      <c r="AG290" s="106" t="str">
        <f t="shared" si="140"/>
        <v/>
      </c>
      <c r="AH290" s="106" t="str">
        <f t="shared" si="140"/>
        <v/>
      </c>
      <c r="AI290" s="106" t="str">
        <f t="shared" si="140"/>
        <v/>
      </c>
      <c r="AJ290" s="106" t="str">
        <f t="shared" si="140"/>
        <v/>
      </c>
      <c r="AK290" s="106" t="str">
        <f t="shared" si="140"/>
        <v/>
      </c>
      <c r="AM290" s="101" t="str">
        <f t="shared" ref="AM290:AU290" si="141">IFERROR(AM79/AL79,"")</f>
        <v/>
      </c>
      <c r="AN290" s="101" t="str">
        <f t="shared" si="141"/>
        <v/>
      </c>
      <c r="AO290" s="101" t="str">
        <f t="shared" si="141"/>
        <v/>
      </c>
      <c r="AP290" s="101" t="str">
        <f t="shared" si="141"/>
        <v/>
      </c>
      <c r="AQ290" s="101" t="str">
        <f t="shared" si="141"/>
        <v/>
      </c>
      <c r="AR290" s="101" t="str">
        <f t="shared" si="141"/>
        <v/>
      </c>
      <c r="AS290" s="101" t="str">
        <f t="shared" si="141"/>
        <v/>
      </c>
      <c r="AT290" s="101" t="str">
        <f t="shared" si="141"/>
        <v/>
      </c>
      <c r="AU290" s="101" t="str">
        <f t="shared" si="141"/>
        <v/>
      </c>
    </row>
    <row r="291" spans="1:47">
      <c r="A291" s="101" t="s">
        <v>3674</v>
      </c>
      <c r="G291" s="106"/>
      <c r="H291" s="106" t="str">
        <f t="shared" ref="H291:AK291" si="142">IFERROR(H80/G80-1,"")</f>
        <v/>
      </c>
      <c r="I291" s="106" t="str">
        <f t="shared" si="142"/>
        <v/>
      </c>
      <c r="J291" s="106" t="str">
        <f t="shared" si="142"/>
        <v/>
      </c>
      <c r="K291" s="106" t="str">
        <f t="shared" si="142"/>
        <v/>
      </c>
      <c r="L291" s="106" t="str">
        <f t="shared" si="142"/>
        <v/>
      </c>
      <c r="M291" s="106" t="str">
        <f t="shared" si="142"/>
        <v/>
      </c>
      <c r="N291" s="106" t="str">
        <f t="shared" si="142"/>
        <v/>
      </c>
      <c r="O291" s="106" t="str">
        <f t="shared" si="142"/>
        <v/>
      </c>
      <c r="P291" s="106" t="str">
        <f t="shared" si="142"/>
        <v/>
      </c>
      <c r="Q291" s="106" t="str">
        <f t="shared" si="142"/>
        <v/>
      </c>
      <c r="R291" s="106" t="str">
        <f t="shared" si="142"/>
        <v/>
      </c>
      <c r="S291" s="106" t="str">
        <f t="shared" si="142"/>
        <v/>
      </c>
      <c r="T291" s="106" t="str">
        <f t="shared" si="142"/>
        <v/>
      </c>
      <c r="U291" s="106" t="str">
        <f t="shared" si="142"/>
        <v/>
      </c>
      <c r="V291" s="106" t="str">
        <f t="shared" si="142"/>
        <v/>
      </c>
      <c r="W291" s="106" t="str">
        <f t="shared" si="142"/>
        <v/>
      </c>
      <c r="X291" s="106" t="str">
        <f t="shared" si="142"/>
        <v/>
      </c>
      <c r="Y291" s="106" t="str">
        <f t="shared" si="142"/>
        <v/>
      </c>
      <c r="Z291" s="106" t="str">
        <f t="shared" si="142"/>
        <v/>
      </c>
      <c r="AA291" s="106" t="str">
        <f t="shared" si="142"/>
        <v/>
      </c>
      <c r="AB291" s="106" t="str">
        <f t="shared" si="142"/>
        <v/>
      </c>
      <c r="AC291" s="106" t="str">
        <f t="shared" si="142"/>
        <v/>
      </c>
      <c r="AD291" s="106" t="str">
        <f t="shared" si="142"/>
        <v/>
      </c>
      <c r="AE291" s="106" t="str">
        <f t="shared" si="142"/>
        <v/>
      </c>
      <c r="AF291" s="106" t="str">
        <f t="shared" si="142"/>
        <v/>
      </c>
      <c r="AG291" s="106" t="str">
        <f t="shared" si="142"/>
        <v/>
      </c>
      <c r="AH291" s="106" t="str">
        <f t="shared" si="142"/>
        <v/>
      </c>
      <c r="AI291" s="106" t="str">
        <f t="shared" si="142"/>
        <v/>
      </c>
      <c r="AJ291" s="106" t="str">
        <f t="shared" si="142"/>
        <v/>
      </c>
      <c r="AK291" s="106" t="str">
        <f t="shared" si="142"/>
        <v/>
      </c>
      <c r="AM291" s="101" t="str">
        <f t="shared" ref="AM291:AU291" si="143">IFERROR(AM80/AL80,"")</f>
        <v/>
      </c>
      <c r="AN291" s="101" t="str">
        <f t="shared" si="143"/>
        <v/>
      </c>
      <c r="AO291" s="101" t="str">
        <f t="shared" si="143"/>
        <v/>
      </c>
      <c r="AP291" s="101" t="str">
        <f t="shared" si="143"/>
        <v/>
      </c>
      <c r="AQ291" s="101" t="str">
        <f t="shared" si="143"/>
        <v/>
      </c>
      <c r="AR291" s="101" t="str">
        <f t="shared" si="143"/>
        <v/>
      </c>
      <c r="AS291" s="101" t="str">
        <f t="shared" si="143"/>
        <v/>
      </c>
      <c r="AT291" s="101" t="str">
        <f t="shared" si="143"/>
        <v/>
      </c>
      <c r="AU291" s="101" t="str">
        <f t="shared" si="143"/>
        <v/>
      </c>
    </row>
    <row r="292" spans="1:47">
      <c r="A292" s="101" t="s">
        <v>3675</v>
      </c>
      <c r="G292" s="106"/>
      <c r="H292" s="106" t="str">
        <f t="shared" ref="H292:AK292" si="144">IFERROR(H81/G81-1,"")</f>
        <v/>
      </c>
      <c r="I292" s="106" t="str">
        <f t="shared" si="144"/>
        <v/>
      </c>
      <c r="J292" s="106" t="str">
        <f t="shared" si="144"/>
        <v/>
      </c>
      <c r="K292" s="106" t="str">
        <f t="shared" si="144"/>
        <v/>
      </c>
      <c r="L292" s="106" t="str">
        <f t="shared" si="144"/>
        <v/>
      </c>
      <c r="M292" s="106" t="str">
        <f t="shared" si="144"/>
        <v/>
      </c>
      <c r="N292" s="106" t="str">
        <f t="shared" si="144"/>
        <v/>
      </c>
      <c r="O292" s="106" t="str">
        <f t="shared" si="144"/>
        <v/>
      </c>
      <c r="P292" s="106" t="str">
        <f t="shared" si="144"/>
        <v/>
      </c>
      <c r="Q292" s="106" t="str">
        <f t="shared" si="144"/>
        <v/>
      </c>
      <c r="R292" s="106" t="str">
        <f t="shared" si="144"/>
        <v/>
      </c>
      <c r="S292" s="106" t="str">
        <f t="shared" si="144"/>
        <v/>
      </c>
      <c r="T292" s="106" t="str">
        <f t="shared" si="144"/>
        <v/>
      </c>
      <c r="U292" s="106" t="str">
        <f t="shared" si="144"/>
        <v/>
      </c>
      <c r="V292" s="106" t="str">
        <f t="shared" si="144"/>
        <v/>
      </c>
      <c r="W292" s="106" t="str">
        <f t="shared" si="144"/>
        <v/>
      </c>
      <c r="X292" s="106" t="str">
        <f t="shared" si="144"/>
        <v/>
      </c>
      <c r="Y292" s="106" t="str">
        <f t="shared" si="144"/>
        <v/>
      </c>
      <c r="Z292" s="106" t="str">
        <f t="shared" si="144"/>
        <v/>
      </c>
      <c r="AA292" s="106" t="str">
        <f t="shared" si="144"/>
        <v/>
      </c>
      <c r="AB292" s="106" t="str">
        <f t="shared" si="144"/>
        <v/>
      </c>
      <c r="AC292" s="106" t="str">
        <f t="shared" si="144"/>
        <v/>
      </c>
      <c r="AD292" s="106" t="str">
        <f t="shared" si="144"/>
        <v/>
      </c>
      <c r="AE292" s="106" t="str">
        <f t="shared" si="144"/>
        <v/>
      </c>
      <c r="AF292" s="106" t="str">
        <f t="shared" si="144"/>
        <v/>
      </c>
      <c r="AG292" s="106" t="str">
        <f t="shared" si="144"/>
        <v/>
      </c>
      <c r="AH292" s="106" t="str">
        <f t="shared" si="144"/>
        <v/>
      </c>
      <c r="AI292" s="106" t="str">
        <f t="shared" si="144"/>
        <v/>
      </c>
      <c r="AJ292" s="106" t="str">
        <f t="shared" si="144"/>
        <v/>
      </c>
      <c r="AK292" s="106" t="str">
        <f t="shared" si="144"/>
        <v/>
      </c>
      <c r="AM292" s="101" t="str">
        <f t="shared" ref="AM292:AU292" si="145">IFERROR(AM81/AL81,"")</f>
        <v/>
      </c>
      <c r="AN292" s="101" t="str">
        <f t="shared" si="145"/>
        <v/>
      </c>
      <c r="AO292" s="101" t="str">
        <f t="shared" si="145"/>
        <v/>
      </c>
      <c r="AP292" s="101" t="str">
        <f t="shared" si="145"/>
        <v/>
      </c>
      <c r="AQ292" s="101" t="str">
        <f t="shared" si="145"/>
        <v/>
      </c>
      <c r="AR292" s="101" t="str">
        <f t="shared" si="145"/>
        <v/>
      </c>
      <c r="AS292" s="101" t="str">
        <f t="shared" si="145"/>
        <v/>
      </c>
      <c r="AT292" s="101" t="str">
        <f t="shared" si="145"/>
        <v/>
      </c>
      <c r="AU292" s="101" t="str">
        <f t="shared" si="145"/>
        <v/>
      </c>
    </row>
    <row r="293" spans="1:47" s="128" customFormat="1">
      <c r="A293" s="127" t="s">
        <v>3682</v>
      </c>
      <c r="B293" s="127"/>
      <c r="C293" s="127"/>
      <c r="D293" s="127"/>
      <c r="E293" s="127"/>
      <c r="F293" s="127"/>
      <c r="G293" s="129"/>
      <c r="H293" s="129" t="str">
        <f t="shared" ref="H293:AK293" si="146">IFERROR(H82/G82-1,"")</f>
        <v/>
      </c>
      <c r="I293" s="129" t="str">
        <f t="shared" si="146"/>
        <v/>
      </c>
      <c r="J293" s="129" t="str">
        <f t="shared" si="146"/>
        <v/>
      </c>
      <c r="K293" s="129" t="str">
        <f t="shared" si="146"/>
        <v/>
      </c>
      <c r="L293" s="129" t="str">
        <f t="shared" si="146"/>
        <v/>
      </c>
      <c r="M293" s="129" t="str">
        <f t="shared" si="146"/>
        <v/>
      </c>
      <c r="N293" s="129" t="str">
        <f t="shared" si="146"/>
        <v/>
      </c>
      <c r="O293" s="129" t="str">
        <f t="shared" si="146"/>
        <v/>
      </c>
      <c r="P293" s="129" t="str">
        <f t="shared" si="146"/>
        <v/>
      </c>
      <c r="Q293" s="129" t="str">
        <f t="shared" si="146"/>
        <v/>
      </c>
      <c r="R293" s="129" t="str">
        <f t="shared" si="146"/>
        <v/>
      </c>
      <c r="S293" s="129" t="str">
        <f t="shared" si="146"/>
        <v/>
      </c>
      <c r="T293" s="129" t="str">
        <f t="shared" si="146"/>
        <v/>
      </c>
      <c r="U293" s="129" t="str">
        <f t="shared" si="146"/>
        <v/>
      </c>
      <c r="V293" s="129" t="str">
        <f t="shared" si="146"/>
        <v/>
      </c>
      <c r="W293" s="129" t="str">
        <f t="shared" si="146"/>
        <v/>
      </c>
      <c r="X293" s="129" t="str">
        <f t="shared" si="146"/>
        <v/>
      </c>
      <c r="Y293" s="129" t="str">
        <f t="shared" si="146"/>
        <v/>
      </c>
      <c r="Z293" s="129" t="str">
        <f t="shared" si="146"/>
        <v/>
      </c>
      <c r="AA293" s="129" t="str">
        <f t="shared" si="146"/>
        <v/>
      </c>
      <c r="AB293" s="129" t="str">
        <f t="shared" si="146"/>
        <v/>
      </c>
      <c r="AC293" s="129" t="str">
        <f t="shared" si="146"/>
        <v/>
      </c>
      <c r="AD293" s="129" t="str">
        <f t="shared" si="146"/>
        <v/>
      </c>
      <c r="AE293" s="129" t="str">
        <f t="shared" si="146"/>
        <v/>
      </c>
      <c r="AF293" s="129" t="str">
        <f t="shared" si="146"/>
        <v/>
      </c>
      <c r="AG293" s="129" t="str">
        <f t="shared" si="146"/>
        <v/>
      </c>
      <c r="AH293" s="129" t="str">
        <f t="shared" si="146"/>
        <v/>
      </c>
      <c r="AI293" s="129" t="str">
        <f t="shared" si="146"/>
        <v/>
      </c>
      <c r="AJ293" s="129" t="str">
        <f t="shared" si="146"/>
        <v/>
      </c>
      <c r="AK293" s="129" t="str">
        <f t="shared" si="146"/>
        <v/>
      </c>
      <c r="AM293" s="128" t="str">
        <f t="shared" ref="AM293:AU293" si="147">IFERROR(AM82/AL82,"")</f>
        <v/>
      </c>
      <c r="AN293" s="128" t="str">
        <f t="shared" si="147"/>
        <v/>
      </c>
      <c r="AO293" s="128" t="str">
        <f t="shared" si="147"/>
        <v/>
      </c>
      <c r="AP293" s="128" t="str">
        <f t="shared" si="147"/>
        <v/>
      </c>
      <c r="AQ293" s="128" t="str">
        <f t="shared" si="147"/>
        <v/>
      </c>
      <c r="AR293" s="128" t="str">
        <f t="shared" si="147"/>
        <v/>
      </c>
      <c r="AS293" s="128" t="str">
        <f t="shared" si="147"/>
        <v/>
      </c>
      <c r="AT293" s="128" t="str">
        <f t="shared" si="147"/>
        <v/>
      </c>
      <c r="AU293" s="128" t="str">
        <f t="shared" si="147"/>
        <v/>
      </c>
    </row>
    <row r="294" spans="1:47">
      <c r="A294" s="105" t="s">
        <v>3697</v>
      </c>
      <c r="B294" s="105"/>
      <c r="C294" s="105"/>
      <c r="D294" s="105"/>
      <c r="E294" s="105"/>
      <c r="F294" s="105"/>
      <c r="G294" s="101">
        <f t="shared" ref="G294:AK294" si="148">G$1</f>
        <v>2020</v>
      </c>
      <c r="H294" s="101">
        <f t="shared" si="148"/>
        <v>2021</v>
      </c>
      <c r="I294" s="101">
        <f t="shared" si="148"/>
        <v>2022</v>
      </c>
      <c r="J294" s="101">
        <f t="shared" si="148"/>
        <v>2023</v>
      </c>
      <c r="K294" s="101">
        <f t="shared" si="148"/>
        <v>2024</v>
      </c>
      <c r="L294" s="101">
        <f t="shared" si="148"/>
        <v>2025</v>
      </c>
      <c r="M294" s="101">
        <f t="shared" si="148"/>
        <v>2026</v>
      </c>
      <c r="N294" s="101">
        <f t="shared" si="148"/>
        <v>2027</v>
      </c>
      <c r="O294" s="101">
        <f t="shared" si="148"/>
        <v>2028</v>
      </c>
      <c r="P294" s="101">
        <f t="shared" si="148"/>
        <v>2029</v>
      </c>
      <c r="Q294" s="101">
        <f t="shared" si="148"/>
        <v>2030</v>
      </c>
      <c r="R294" s="101">
        <f t="shared" si="148"/>
        <v>2031</v>
      </c>
      <c r="S294" s="101">
        <f t="shared" si="148"/>
        <v>2032</v>
      </c>
      <c r="T294" s="101">
        <f t="shared" si="148"/>
        <v>2033</v>
      </c>
      <c r="U294" s="101">
        <f t="shared" si="148"/>
        <v>2034</v>
      </c>
      <c r="V294" s="101">
        <f t="shared" si="148"/>
        <v>2035</v>
      </c>
      <c r="W294" s="101">
        <f t="shared" si="148"/>
        <v>2036</v>
      </c>
      <c r="X294" s="101">
        <f t="shared" si="148"/>
        <v>2037</v>
      </c>
      <c r="Y294" s="101">
        <f t="shared" si="148"/>
        <v>2038</v>
      </c>
      <c r="Z294" s="101">
        <f t="shared" si="148"/>
        <v>2039</v>
      </c>
      <c r="AA294" s="101">
        <f t="shared" si="148"/>
        <v>2040</v>
      </c>
      <c r="AB294" s="101">
        <f t="shared" si="148"/>
        <v>2041</v>
      </c>
      <c r="AC294" s="101">
        <f t="shared" si="148"/>
        <v>2042</v>
      </c>
      <c r="AD294" s="101">
        <f t="shared" si="148"/>
        <v>2043</v>
      </c>
      <c r="AE294" s="101">
        <f t="shared" si="148"/>
        <v>2044</v>
      </c>
      <c r="AF294" s="101">
        <f t="shared" si="148"/>
        <v>2045</v>
      </c>
      <c r="AG294" s="101">
        <f t="shared" si="148"/>
        <v>2046</v>
      </c>
      <c r="AH294" s="101">
        <f t="shared" si="148"/>
        <v>2047</v>
      </c>
      <c r="AI294" s="101">
        <f t="shared" si="148"/>
        <v>2048</v>
      </c>
      <c r="AJ294" s="101">
        <f t="shared" si="148"/>
        <v>2049</v>
      </c>
      <c r="AK294" s="101">
        <f t="shared" si="148"/>
        <v>2050</v>
      </c>
    </row>
    <row r="295" spans="1:47">
      <c r="A295" s="101" t="s">
        <v>3668</v>
      </c>
      <c r="G295" s="106"/>
      <c r="H295" s="106">
        <f t="shared" ref="H295:AK295" si="149">IFERROR(H84/G84-1,"")</f>
        <v>0.27520396270396263</v>
      </c>
      <c r="I295" s="106">
        <f t="shared" si="149"/>
        <v>-3.4785543910613725E-3</v>
      </c>
      <c r="J295" s="106">
        <f t="shared" si="149"/>
        <v>6.6378252876449162E-2</v>
      </c>
      <c r="K295" s="106">
        <f t="shared" si="149"/>
        <v>9.5944265201730827E-2</v>
      </c>
      <c r="L295" s="106">
        <f t="shared" si="149"/>
        <v>2.2529094763850344E-2</v>
      </c>
      <c r="M295" s="106">
        <f t="shared" si="149"/>
        <v>1.8330863534481434E-2</v>
      </c>
      <c r="N295" s="106">
        <f t="shared" si="149"/>
        <v>1.1588916538033178E-2</v>
      </c>
      <c r="O295" s="106">
        <f t="shared" si="149"/>
        <v>4.0376761659840277E-2</v>
      </c>
      <c r="P295" s="106">
        <f t="shared" si="149"/>
        <v>1.9305128864679277E-2</v>
      </c>
      <c r="Q295" s="106">
        <f t="shared" si="149"/>
        <v>1.7469631538680863E-2</v>
      </c>
      <c r="R295" s="106">
        <f t="shared" si="149"/>
        <v>4.761532664759982E-2</v>
      </c>
      <c r="S295" s="106">
        <f t="shared" si="149"/>
        <v>1.2304842316728681E-2</v>
      </c>
      <c r="T295" s="106">
        <f t="shared" si="149"/>
        <v>1.9086015770151565E-2</v>
      </c>
      <c r="U295" s="106">
        <f t="shared" si="149"/>
        <v>1.1901275021238833E-2</v>
      </c>
      <c r="V295" s="106">
        <f t="shared" si="149"/>
        <v>8.8258525296693868E-3</v>
      </c>
      <c r="W295" s="106">
        <f t="shared" si="149"/>
        <v>-1.231066505366063E-2</v>
      </c>
      <c r="X295" s="106">
        <f t="shared" si="149"/>
        <v>-2.3992976686114664E-3</v>
      </c>
      <c r="Y295" s="106">
        <f t="shared" si="149"/>
        <v>1.2877406853164741E-2</v>
      </c>
      <c r="Z295" s="106">
        <f t="shared" si="149"/>
        <v>1.2006571882070771E-2</v>
      </c>
      <c r="AA295" s="106">
        <f t="shared" si="149"/>
        <v>-5.8875219808138812E-3</v>
      </c>
      <c r="AB295" s="106">
        <f t="shared" si="149"/>
        <v>2.0834709573227306E-2</v>
      </c>
      <c r="AC295" s="106">
        <f t="shared" si="149"/>
        <v>8.3649815743278566E-3</v>
      </c>
      <c r="AD295" s="106">
        <f t="shared" si="149"/>
        <v>5.8142761080068883E-3</v>
      </c>
      <c r="AE295" s="106">
        <f t="shared" si="149"/>
        <v>7.8753407436484846E-3</v>
      </c>
      <c r="AF295" s="106">
        <f t="shared" si="149"/>
        <v>1.0492373119438847E-2</v>
      </c>
      <c r="AG295" s="106">
        <f t="shared" si="149"/>
        <v>1.2932695627461799E-2</v>
      </c>
      <c r="AH295" s="106">
        <f t="shared" si="149"/>
        <v>9.1072932235773951E-3</v>
      </c>
      <c r="AI295" s="106">
        <f t="shared" si="149"/>
        <v>7.3628710597790636E-3</v>
      </c>
      <c r="AJ295" s="106">
        <f t="shared" si="149"/>
        <v>5.6116651460749178E-3</v>
      </c>
      <c r="AK295" s="106">
        <f t="shared" si="149"/>
        <v>9.1814003585224402E-3</v>
      </c>
      <c r="AM295" s="101">
        <f t="shared" ref="AM295:AU295" si="150">IFERROR(AM84/AL84,"")</f>
        <v>1.0073447705593574</v>
      </c>
      <c r="AN295" s="101">
        <f t="shared" si="150"/>
        <v>1.008797311086314</v>
      </c>
      <c r="AO295" s="101">
        <f t="shared" si="150"/>
        <v>1.0087986749884152</v>
      </c>
      <c r="AP295" s="101">
        <f t="shared" si="150"/>
        <v>1.008235154721751</v>
      </c>
      <c r="AQ295" s="101">
        <f t="shared" si="150"/>
        <v>1.0077664967149429</v>
      </c>
      <c r="AR295" s="101">
        <f t="shared" si="150"/>
        <v>1.0076742020194513</v>
      </c>
      <c r="AS295" s="101">
        <f t="shared" si="150"/>
        <v>1.0082089965132013</v>
      </c>
      <c r="AT295" s="101">
        <f t="shared" si="150"/>
        <v>1.0083796000219327</v>
      </c>
      <c r="AU295" s="101">
        <f t="shared" si="150"/>
        <v>1.0082807603865627</v>
      </c>
    </row>
    <row r="296" spans="1:47">
      <c r="A296" s="101" t="s">
        <v>3669</v>
      </c>
      <c r="G296" s="106"/>
      <c r="H296" s="106" t="str">
        <f t="shared" ref="H296:AK296" si="151">IFERROR(H85/G85-1,"")</f>
        <v/>
      </c>
      <c r="I296" s="106" t="str">
        <f t="shared" si="151"/>
        <v/>
      </c>
      <c r="J296" s="106" t="str">
        <f t="shared" si="151"/>
        <v/>
      </c>
      <c r="K296" s="106" t="str">
        <f t="shared" si="151"/>
        <v/>
      </c>
      <c r="L296" s="106" t="str">
        <f t="shared" si="151"/>
        <v/>
      </c>
      <c r="M296" s="106" t="str">
        <f t="shared" si="151"/>
        <v/>
      </c>
      <c r="N296" s="106" t="str">
        <f t="shared" si="151"/>
        <v/>
      </c>
      <c r="O296" s="106" t="str">
        <f t="shared" si="151"/>
        <v/>
      </c>
      <c r="P296" s="106" t="str">
        <f t="shared" si="151"/>
        <v/>
      </c>
      <c r="Q296" s="106" t="str">
        <f t="shared" si="151"/>
        <v/>
      </c>
      <c r="R296" s="106" t="str">
        <f t="shared" si="151"/>
        <v/>
      </c>
      <c r="S296" s="106" t="str">
        <f t="shared" si="151"/>
        <v/>
      </c>
      <c r="T296" s="106" t="str">
        <f t="shared" si="151"/>
        <v/>
      </c>
      <c r="U296" s="106" t="str">
        <f t="shared" si="151"/>
        <v/>
      </c>
      <c r="V296" s="106" t="str">
        <f t="shared" si="151"/>
        <v/>
      </c>
      <c r="W296" s="106" t="str">
        <f t="shared" si="151"/>
        <v/>
      </c>
      <c r="X296" s="106" t="str">
        <f t="shared" si="151"/>
        <v/>
      </c>
      <c r="Y296" s="106" t="str">
        <f t="shared" si="151"/>
        <v/>
      </c>
      <c r="Z296" s="106" t="str">
        <f t="shared" si="151"/>
        <v/>
      </c>
      <c r="AA296" s="106" t="str">
        <f t="shared" si="151"/>
        <v/>
      </c>
      <c r="AB296" s="106" t="str">
        <f t="shared" si="151"/>
        <v/>
      </c>
      <c r="AC296" s="106" t="str">
        <f t="shared" si="151"/>
        <v/>
      </c>
      <c r="AD296" s="106" t="str">
        <f t="shared" si="151"/>
        <v/>
      </c>
      <c r="AE296" s="106" t="str">
        <f t="shared" si="151"/>
        <v/>
      </c>
      <c r="AF296" s="106" t="str">
        <f t="shared" si="151"/>
        <v/>
      </c>
      <c r="AG296" s="106" t="str">
        <f t="shared" si="151"/>
        <v/>
      </c>
      <c r="AH296" s="106" t="str">
        <f t="shared" si="151"/>
        <v/>
      </c>
      <c r="AI296" s="106" t="str">
        <f t="shared" si="151"/>
        <v/>
      </c>
      <c r="AJ296" s="106" t="str">
        <f t="shared" si="151"/>
        <v/>
      </c>
      <c r="AK296" s="106" t="str">
        <f t="shared" si="151"/>
        <v/>
      </c>
      <c r="AM296" s="101" t="str">
        <f t="shared" ref="AM296:AU296" si="152">IFERROR(AM85/AL85,"")</f>
        <v/>
      </c>
      <c r="AN296" s="101" t="str">
        <f t="shared" si="152"/>
        <v/>
      </c>
      <c r="AO296" s="101" t="str">
        <f t="shared" si="152"/>
        <v/>
      </c>
      <c r="AP296" s="101" t="str">
        <f t="shared" si="152"/>
        <v/>
      </c>
      <c r="AQ296" s="101" t="str">
        <f t="shared" si="152"/>
        <v/>
      </c>
      <c r="AR296" s="101" t="str">
        <f t="shared" si="152"/>
        <v/>
      </c>
      <c r="AS296" s="101" t="str">
        <f t="shared" si="152"/>
        <v/>
      </c>
      <c r="AT296" s="101" t="str">
        <f t="shared" si="152"/>
        <v/>
      </c>
      <c r="AU296" s="101" t="str">
        <f t="shared" si="152"/>
        <v/>
      </c>
    </row>
    <row r="297" spans="1:47">
      <c r="A297" s="101" t="s">
        <v>3670</v>
      </c>
      <c r="G297" s="106"/>
      <c r="H297" s="106" t="str">
        <f t="shared" ref="H297:AK297" si="153">IFERROR(H86/G86-1,"")</f>
        <v/>
      </c>
      <c r="I297" s="106" t="str">
        <f t="shared" si="153"/>
        <v/>
      </c>
      <c r="J297" s="106" t="str">
        <f t="shared" si="153"/>
        <v/>
      </c>
      <c r="K297" s="106" t="str">
        <f t="shared" si="153"/>
        <v/>
      </c>
      <c r="L297" s="106" t="str">
        <f t="shared" si="153"/>
        <v/>
      </c>
      <c r="M297" s="106" t="str">
        <f t="shared" si="153"/>
        <v/>
      </c>
      <c r="N297" s="106" t="str">
        <f t="shared" si="153"/>
        <v/>
      </c>
      <c r="O297" s="106" t="str">
        <f t="shared" si="153"/>
        <v/>
      </c>
      <c r="P297" s="106" t="str">
        <f t="shared" si="153"/>
        <v/>
      </c>
      <c r="Q297" s="106" t="str">
        <f t="shared" si="153"/>
        <v/>
      </c>
      <c r="R297" s="106" t="str">
        <f t="shared" si="153"/>
        <v/>
      </c>
      <c r="S297" s="106" t="str">
        <f t="shared" si="153"/>
        <v/>
      </c>
      <c r="T297" s="106" t="str">
        <f t="shared" si="153"/>
        <v/>
      </c>
      <c r="U297" s="106" t="str">
        <f t="shared" si="153"/>
        <v/>
      </c>
      <c r="V297" s="106" t="str">
        <f t="shared" si="153"/>
        <v/>
      </c>
      <c r="W297" s="106" t="str">
        <f t="shared" si="153"/>
        <v/>
      </c>
      <c r="X297" s="106" t="str">
        <f t="shared" si="153"/>
        <v/>
      </c>
      <c r="Y297" s="106" t="str">
        <f t="shared" si="153"/>
        <v/>
      </c>
      <c r="Z297" s="106" t="str">
        <f t="shared" si="153"/>
        <v/>
      </c>
      <c r="AA297" s="106" t="str">
        <f t="shared" si="153"/>
        <v/>
      </c>
      <c r="AB297" s="106" t="str">
        <f t="shared" si="153"/>
        <v/>
      </c>
      <c r="AC297" s="106" t="str">
        <f t="shared" si="153"/>
        <v/>
      </c>
      <c r="AD297" s="106" t="str">
        <f t="shared" si="153"/>
        <v/>
      </c>
      <c r="AE297" s="106" t="str">
        <f t="shared" si="153"/>
        <v/>
      </c>
      <c r="AF297" s="106" t="str">
        <f t="shared" si="153"/>
        <v/>
      </c>
      <c r="AG297" s="106" t="str">
        <f t="shared" si="153"/>
        <v/>
      </c>
      <c r="AH297" s="106" t="str">
        <f t="shared" si="153"/>
        <v/>
      </c>
      <c r="AI297" s="106" t="str">
        <f t="shared" si="153"/>
        <v/>
      </c>
      <c r="AJ297" s="106" t="str">
        <f t="shared" si="153"/>
        <v/>
      </c>
      <c r="AK297" s="106" t="str">
        <f t="shared" si="153"/>
        <v/>
      </c>
      <c r="AM297" s="101" t="str">
        <f t="shared" ref="AM297:AU297" si="154">IFERROR(AM86/AL86,"")</f>
        <v/>
      </c>
      <c r="AN297" s="101" t="str">
        <f t="shared" si="154"/>
        <v/>
      </c>
      <c r="AO297" s="101" t="str">
        <f t="shared" si="154"/>
        <v/>
      </c>
      <c r="AP297" s="101" t="str">
        <f t="shared" si="154"/>
        <v/>
      </c>
      <c r="AQ297" s="101" t="str">
        <f t="shared" si="154"/>
        <v/>
      </c>
      <c r="AR297" s="101" t="str">
        <f t="shared" si="154"/>
        <v/>
      </c>
      <c r="AS297" s="101" t="str">
        <f t="shared" si="154"/>
        <v/>
      </c>
      <c r="AT297" s="101" t="str">
        <f t="shared" si="154"/>
        <v/>
      </c>
      <c r="AU297" s="101" t="str">
        <f t="shared" si="154"/>
        <v/>
      </c>
    </row>
    <row r="298" spans="1:47">
      <c r="A298" s="101" t="s">
        <v>3671</v>
      </c>
      <c r="G298" s="106"/>
      <c r="H298" s="106" t="str">
        <f t="shared" ref="H298:AK298" si="155">IFERROR(H87/G87-1,"")</f>
        <v/>
      </c>
      <c r="I298" s="106" t="str">
        <f t="shared" si="155"/>
        <v/>
      </c>
      <c r="J298" s="106" t="str">
        <f t="shared" si="155"/>
        <v/>
      </c>
      <c r="K298" s="106" t="str">
        <f t="shared" si="155"/>
        <v/>
      </c>
      <c r="L298" s="106" t="str">
        <f t="shared" si="155"/>
        <v/>
      </c>
      <c r="M298" s="106" t="str">
        <f t="shared" si="155"/>
        <v/>
      </c>
      <c r="N298" s="106" t="str">
        <f t="shared" si="155"/>
        <v/>
      </c>
      <c r="O298" s="106" t="str">
        <f t="shared" si="155"/>
        <v/>
      </c>
      <c r="P298" s="106" t="str">
        <f t="shared" si="155"/>
        <v/>
      </c>
      <c r="Q298" s="106" t="str">
        <f t="shared" si="155"/>
        <v/>
      </c>
      <c r="R298" s="106" t="str">
        <f t="shared" si="155"/>
        <v/>
      </c>
      <c r="S298" s="106" t="str">
        <f t="shared" si="155"/>
        <v/>
      </c>
      <c r="T298" s="106" t="str">
        <f t="shared" si="155"/>
        <v/>
      </c>
      <c r="U298" s="106" t="str">
        <f t="shared" si="155"/>
        <v/>
      </c>
      <c r="V298" s="106" t="str">
        <f t="shared" si="155"/>
        <v/>
      </c>
      <c r="W298" s="106" t="str">
        <f t="shared" si="155"/>
        <v/>
      </c>
      <c r="X298" s="106" t="str">
        <f t="shared" si="155"/>
        <v/>
      </c>
      <c r="Y298" s="106" t="str">
        <f t="shared" si="155"/>
        <v/>
      </c>
      <c r="Z298" s="106" t="str">
        <f t="shared" si="155"/>
        <v/>
      </c>
      <c r="AA298" s="106" t="str">
        <f t="shared" si="155"/>
        <v/>
      </c>
      <c r="AB298" s="106" t="str">
        <f t="shared" si="155"/>
        <v/>
      </c>
      <c r="AC298" s="106" t="str">
        <f t="shared" si="155"/>
        <v/>
      </c>
      <c r="AD298" s="106" t="str">
        <f t="shared" si="155"/>
        <v/>
      </c>
      <c r="AE298" s="106" t="str">
        <f t="shared" si="155"/>
        <v/>
      </c>
      <c r="AF298" s="106" t="str">
        <f t="shared" si="155"/>
        <v/>
      </c>
      <c r="AG298" s="106" t="str">
        <f t="shared" si="155"/>
        <v/>
      </c>
      <c r="AH298" s="106" t="str">
        <f t="shared" si="155"/>
        <v/>
      </c>
      <c r="AI298" s="106" t="str">
        <f t="shared" si="155"/>
        <v/>
      </c>
      <c r="AJ298" s="106" t="str">
        <f t="shared" si="155"/>
        <v/>
      </c>
      <c r="AK298" s="106" t="str">
        <f t="shared" si="155"/>
        <v/>
      </c>
      <c r="AM298" s="101" t="str">
        <f t="shared" ref="AM298:AU298" si="156">IFERROR(AM87/AL87,"")</f>
        <v/>
      </c>
      <c r="AN298" s="101" t="str">
        <f t="shared" si="156"/>
        <v/>
      </c>
      <c r="AO298" s="101" t="str">
        <f t="shared" si="156"/>
        <v/>
      </c>
      <c r="AP298" s="101" t="str">
        <f t="shared" si="156"/>
        <v/>
      </c>
      <c r="AQ298" s="101" t="str">
        <f t="shared" si="156"/>
        <v/>
      </c>
      <c r="AR298" s="101" t="str">
        <f t="shared" si="156"/>
        <v/>
      </c>
      <c r="AS298" s="101" t="str">
        <f t="shared" si="156"/>
        <v/>
      </c>
      <c r="AT298" s="101" t="str">
        <f t="shared" si="156"/>
        <v/>
      </c>
      <c r="AU298" s="101" t="str">
        <f t="shared" si="156"/>
        <v/>
      </c>
    </row>
    <row r="299" spans="1:47">
      <c r="A299" s="101" t="s">
        <v>3672</v>
      </c>
      <c r="G299" s="106"/>
      <c r="H299" s="106" t="str">
        <f t="shared" ref="H299:AK299" si="157">IFERROR(H88/G88-1,"")</f>
        <v/>
      </c>
      <c r="I299" s="106" t="str">
        <f t="shared" si="157"/>
        <v/>
      </c>
      <c r="J299" s="106" t="str">
        <f t="shared" si="157"/>
        <v/>
      </c>
      <c r="K299" s="106" t="str">
        <f t="shared" si="157"/>
        <v/>
      </c>
      <c r="L299" s="106" t="str">
        <f t="shared" si="157"/>
        <v/>
      </c>
      <c r="M299" s="106" t="str">
        <f t="shared" si="157"/>
        <v/>
      </c>
      <c r="N299" s="106" t="str">
        <f t="shared" si="157"/>
        <v/>
      </c>
      <c r="O299" s="106" t="str">
        <f t="shared" si="157"/>
        <v/>
      </c>
      <c r="P299" s="106" t="str">
        <f t="shared" si="157"/>
        <v/>
      </c>
      <c r="Q299" s="106" t="str">
        <f t="shared" si="157"/>
        <v/>
      </c>
      <c r="R299" s="106" t="str">
        <f t="shared" si="157"/>
        <v/>
      </c>
      <c r="S299" s="106" t="str">
        <f t="shared" si="157"/>
        <v/>
      </c>
      <c r="T299" s="106" t="str">
        <f t="shared" si="157"/>
        <v/>
      </c>
      <c r="U299" s="106" t="str">
        <f t="shared" si="157"/>
        <v/>
      </c>
      <c r="V299" s="106" t="str">
        <f t="shared" si="157"/>
        <v/>
      </c>
      <c r="W299" s="106" t="str">
        <f t="shared" si="157"/>
        <v/>
      </c>
      <c r="X299" s="106" t="str">
        <f t="shared" si="157"/>
        <v/>
      </c>
      <c r="Y299" s="106" t="str">
        <f t="shared" si="157"/>
        <v/>
      </c>
      <c r="Z299" s="106" t="str">
        <f t="shared" si="157"/>
        <v/>
      </c>
      <c r="AA299" s="106" t="str">
        <f t="shared" si="157"/>
        <v/>
      </c>
      <c r="AB299" s="106" t="str">
        <f t="shared" si="157"/>
        <v/>
      </c>
      <c r="AC299" s="106" t="str">
        <f t="shared" si="157"/>
        <v/>
      </c>
      <c r="AD299" s="106" t="str">
        <f t="shared" si="157"/>
        <v/>
      </c>
      <c r="AE299" s="106" t="str">
        <f t="shared" si="157"/>
        <v/>
      </c>
      <c r="AF299" s="106" t="str">
        <f t="shared" si="157"/>
        <v/>
      </c>
      <c r="AG299" s="106" t="str">
        <f t="shared" si="157"/>
        <v/>
      </c>
      <c r="AH299" s="106" t="str">
        <f t="shared" si="157"/>
        <v/>
      </c>
      <c r="AI299" s="106" t="str">
        <f t="shared" si="157"/>
        <v/>
      </c>
      <c r="AJ299" s="106" t="str">
        <f t="shared" si="157"/>
        <v/>
      </c>
      <c r="AK299" s="106" t="str">
        <f t="shared" si="157"/>
        <v/>
      </c>
      <c r="AM299" s="101" t="str">
        <f t="shared" ref="AM299:AU299" si="158">IFERROR(AM88/AL88,"")</f>
        <v/>
      </c>
      <c r="AN299" s="101" t="str">
        <f t="shared" si="158"/>
        <v/>
      </c>
      <c r="AO299" s="101" t="str">
        <f t="shared" si="158"/>
        <v/>
      </c>
      <c r="AP299" s="101" t="str">
        <f t="shared" si="158"/>
        <v/>
      </c>
      <c r="AQ299" s="101" t="str">
        <f t="shared" si="158"/>
        <v/>
      </c>
      <c r="AR299" s="101" t="str">
        <f t="shared" si="158"/>
        <v/>
      </c>
      <c r="AS299" s="101" t="str">
        <f t="shared" si="158"/>
        <v/>
      </c>
      <c r="AT299" s="101" t="str">
        <f t="shared" si="158"/>
        <v/>
      </c>
      <c r="AU299" s="101" t="str">
        <f t="shared" si="158"/>
        <v/>
      </c>
    </row>
    <row r="300" spans="1:47">
      <c r="A300" s="101" t="s">
        <v>3673</v>
      </c>
      <c r="G300" s="106"/>
      <c r="H300" s="106" t="str">
        <f t="shared" ref="H300:AK300" si="159">IFERROR(H89/G89-1,"")</f>
        <v/>
      </c>
      <c r="I300" s="106" t="str">
        <f t="shared" si="159"/>
        <v/>
      </c>
      <c r="J300" s="106" t="str">
        <f t="shared" si="159"/>
        <v/>
      </c>
      <c r="K300" s="106" t="str">
        <f t="shared" si="159"/>
        <v/>
      </c>
      <c r="L300" s="106" t="str">
        <f t="shared" si="159"/>
        <v/>
      </c>
      <c r="M300" s="106" t="str">
        <f t="shared" si="159"/>
        <v/>
      </c>
      <c r="N300" s="106" t="str">
        <f t="shared" si="159"/>
        <v/>
      </c>
      <c r="O300" s="106" t="str">
        <f t="shared" si="159"/>
        <v/>
      </c>
      <c r="P300" s="106" t="str">
        <f t="shared" si="159"/>
        <v/>
      </c>
      <c r="Q300" s="106" t="str">
        <f t="shared" si="159"/>
        <v/>
      </c>
      <c r="R300" s="106" t="str">
        <f t="shared" si="159"/>
        <v/>
      </c>
      <c r="S300" s="106" t="str">
        <f t="shared" si="159"/>
        <v/>
      </c>
      <c r="T300" s="106" t="str">
        <f t="shared" si="159"/>
        <v/>
      </c>
      <c r="U300" s="106" t="str">
        <f t="shared" si="159"/>
        <v/>
      </c>
      <c r="V300" s="106" t="str">
        <f t="shared" si="159"/>
        <v/>
      </c>
      <c r="W300" s="106" t="str">
        <f t="shared" si="159"/>
        <v/>
      </c>
      <c r="X300" s="106" t="str">
        <f t="shared" si="159"/>
        <v/>
      </c>
      <c r="Y300" s="106" t="str">
        <f t="shared" si="159"/>
        <v/>
      </c>
      <c r="Z300" s="106" t="str">
        <f t="shared" si="159"/>
        <v/>
      </c>
      <c r="AA300" s="106" t="str">
        <f t="shared" si="159"/>
        <v/>
      </c>
      <c r="AB300" s="106" t="str">
        <f t="shared" si="159"/>
        <v/>
      </c>
      <c r="AC300" s="106" t="str">
        <f t="shared" si="159"/>
        <v/>
      </c>
      <c r="AD300" s="106" t="str">
        <f t="shared" si="159"/>
        <v/>
      </c>
      <c r="AE300" s="106" t="str">
        <f t="shared" si="159"/>
        <v/>
      </c>
      <c r="AF300" s="106" t="str">
        <f t="shared" si="159"/>
        <v/>
      </c>
      <c r="AG300" s="106" t="str">
        <f t="shared" si="159"/>
        <v/>
      </c>
      <c r="AH300" s="106" t="str">
        <f t="shared" si="159"/>
        <v/>
      </c>
      <c r="AI300" s="106" t="str">
        <f t="shared" si="159"/>
        <v/>
      </c>
      <c r="AJ300" s="106" t="str">
        <f t="shared" si="159"/>
        <v/>
      </c>
      <c r="AK300" s="106" t="str">
        <f t="shared" si="159"/>
        <v/>
      </c>
      <c r="AM300" s="101" t="str">
        <f t="shared" ref="AM300:AU300" si="160">IFERROR(AM89/AL89,"")</f>
        <v/>
      </c>
      <c r="AN300" s="101" t="str">
        <f t="shared" si="160"/>
        <v/>
      </c>
      <c r="AO300" s="101" t="str">
        <f t="shared" si="160"/>
        <v/>
      </c>
      <c r="AP300" s="101" t="str">
        <f t="shared" si="160"/>
        <v/>
      </c>
      <c r="AQ300" s="101" t="str">
        <f t="shared" si="160"/>
        <v/>
      </c>
      <c r="AR300" s="101" t="str">
        <f t="shared" si="160"/>
        <v/>
      </c>
      <c r="AS300" s="101" t="str">
        <f t="shared" si="160"/>
        <v/>
      </c>
      <c r="AT300" s="101" t="str">
        <f t="shared" si="160"/>
        <v/>
      </c>
      <c r="AU300" s="101" t="str">
        <f t="shared" si="160"/>
        <v/>
      </c>
    </row>
    <row r="301" spans="1:47">
      <c r="A301" s="101" t="s">
        <v>3674</v>
      </c>
      <c r="G301" s="106"/>
      <c r="H301" s="106" t="str">
        <f t="shared" ref="H301:AK301" si="161">IFERROR(H90/G90-1,"")</f>
        <v/>
      </c>
      <c r="I301" s="106" t="str">
        <f t="shared" si="161"/>
        <v/>
      </c>
      <c r="J301" s="106" t="str">
        <f t="shared" si="161"/>
        <v/>
      </c>
      <c r="K301" s="106" t="str">
        <f t="shared" si="161"/>
        <v/>
      </c>
      <c r="L301" s="106" t="str">
        <f t="shared" si="161"/>
        <v/>
      </c>
      <c r="M301" s="106" t="str">
        <f t="shared" si="161"/>
        <v/>
      </c>
      <c r="N301" s="106" t="str">
        <f t="shared" si="161"/>
        <v/>
      </c>
      <c r="O301" s="106" t="str">
        <f t="shared" si="161"/>
        <v/>
      </c>
      <c r="P301" s="106" t="str">
        <f t="shared" si="161"/>
        <v/>
      </c>
      <c r="Q301" s="106" t="str">
        <f t="shared" si="161"/>
        <v/>
      </c>
      <c r="R301" s="106" t="str">
        <f t="shared" si="161"/>
        <v/>
      </c>
      <c r="S301" s="106" t="str">
        <f t="shared" si="161"/>
        <v/>
      </c>
      <c r="T301" s="106" t="str">
        <f t="shared" si="161"/>
        <v/>
      </c>
      <c r="U301" s="106" t="str">
        <f t="shared" si="161"/>
        <v/>
      </c>
      <c r="V301" s="106" t="str">
        <f t="shared" si="161"/>
        <v/>
      </c>
      <c r="W301" s="106" t="str">
        <f t="shared" si="161"/>
        <v/>
      </c>
      <c r="X301" s="106" t="str">
        <f t="shared" si="161"/>
        <v/>
      </c>
      <c r="Y301" s="106" t="str">
        <f t="shared" si="161"/>
        <v/>
      </c>
      <c r="Z301" s="106" t="str">
        <f t="shared" si="161"/>
        <v/>
      </c>
      <c r="AA301" s="106" t="str">
        <f t="shared" si="161"/>
        <v/>
      </c>
      <c r="AB301" s="106" t="str">
        <f t="shared" si="161"/>
        <v/>
      </c>
      <c r="AC301" s="106" t="str">
        <f t="shared" si="161"/>
        <v/>
      </c>
      <c r="AD301" s="106" t="str">
        <f t="shared" si="161"/>
        <v/>
      </c>
      <c r="AE301" s="106" t="str">
        <f t="shared" si="161"/>
        <v/>
      </c>
      <c r="AF301" s="106" t="str">
        <f t="shared" si="161"/>
        <v/>
      </c>
      <c r="AG301" s="106" t="str">
        <f t="shared" si="161"/>
        <v/>
      </c>
      <c r="AH301" s="106" t="str">
        <f t="shared" si="161"/>
        <v/>
      </c>
      <c r="AI301" s="106" t="str">
        <f t="shared" si="161"/>
        <v/>
      </c>
      <c r="AJ301" s="106" t="str">
        <f t="shared" si="161"/>
        <v/>
      </c>
      <c r="AK301" s="106" t="str">
        <f t="shared" si="161"/>
        <v/>
      </c>
      <c r="AM301" s="101" t="str">
        <f t="shared" ref="AM301:AU301" si="162">IFERROR(AM90/AL90,"")</f>
        <v/>
      </c>
      <c r="AN301" s="101" t="str">
        <f t="shared" si="162"/>
        <v/>
      </c>
      <c r="AO301" s="101" t="str">
        <f t="shared" si="162"/>
        <v/>
      </c>
      <c r="AP301" s="101" t="str">
        <f t="shared" si="162"/>
        <v/>
      </c>
      <c r="AQ301" s="101" t="str">
        <f t="shared" si="162"/>
        <v/>
      </c>
      <c r="AR301" s="101" t="str">
        <f t="shared" si="162"/>
        <v/>
      </c>
      <c r="AS301" s="101" t="str">
        <f t="shared" si="162"/>
        <v/>
      </c>
      <c r="AT301" s="101" t="str">
        <f t="shared" si="162"/>
        <v/>
      </c>
      <c r="AU301" s="101" t="str">
        <f t="shared" si="162"/>
        <v/>
      </c>
    </row>
    <row r="302" spans="1:47">
      <c r="A302" s="101" t="s">
        <v>3675</v>
      </c>
      <c r="G302" s="106"/>
      <c r="H302" s="106" t="str">
        <f t="shared" ref="H302:AK302" si="163">IFERROR(H91/G91-1,"")</f>
        <v/>
      </c>
      <c r="I302" s="106" t="str">
        <f t="shared" si="163"/>
        <v/>
      </c>
      <c r="J302" s="106" t="str">
        <f t="shared" si="163"/>
        <v/>
      </c>
      <c r="K302" s="106" t="str">
        <f t="shared" si="163"/>
        <v/>
      </c>
      <c r="L302" s="106" t="str">
        <f t="shared" si="163"/>
        <v/>
      </c>
      <c r="M302" s="106" t="str">
        <f t="shared" si="163"/>
        <v/>
      </c>
      <c r="N302" s="106" t="str">
        <f t="shared" si="163"/>
        <v/>
      </c>
      <c r="O302" s="106" t="str">
        <f t="shared" si="163"/>
        <v/>
      </c>
      <c r="P302" s="106" t="str">
        <f t="shared" si="163"/>
        <v/>
      </c>
      <c r="Q302" s="106" t="str">
        <f t="shared" si="163"/>
        <v/>
      </c>
      <c r="R302" s="106" t="str">
        <f t="shared" si="163"/>
        <v/>
      </c>
      <c r="S302" s="106" t="str">
        <f t="shared" si="163"/>
        <v/>
      </c>
      <c r="T302" s="106" t="str">
        <f t="shared" si="163"/>
        <v/>
      </c>
      <c r="U302" s="106" t="str">
        <f t="shared" si="163"/>
        <v/>
      </c>
      <c r="V302" s="106" t="str">
        <f t="shared" si="163"/>
        <v/>
      </c>
      <c r="W302" s="106" t="str">
        <f t="shared" si="163"/>
        <v/>
      </c>
      <c r="X302" s="106" t="str">
        <f t="shared" si="163"/>
        <v/>
      </c>
      <c r="Y302" s="106" t="str">
        <f t="shared" si="163"/>
        <v/>
      </c>
      <c r="Z302" s="106" t="str">
        <f t="shared" si="163"/>
        <v/>
      </c>
      <c r="AA302" s="106" t="str">
        <f t="shared" si="163"/>
        <v/>
      </c>
      <c r="AB302" s="106" t="str">
        <f t="shared" si="163"/>
        <v/>
      </c>
      <c r="AC302" s="106" t="str">
        <f t="shared" si="163"/>
        <v/>
      </c>
      <c r="AD302" s="106" t="str">
        <f t="shared" si="163"/>
        <v/>
      </c>
      <c r="AE302" s="106" t="str">
        <f t="shared" si="163"/>
        <v/>
      </c>
      <c r="AF302" s="106" t="str">
        <f t="shared" si="163"/>
        <v/>
      </c>
      <c r="AG302" s="106" t="str">
        <f t="shared" si="163"/>
        <v/>
      </c>
      <c r="AH302" s="106" t="str">
        <f t="shared" si="163"/>
        <v/>
      </c>
      <c r="AI302" s="106" t="str">
        <f t="shared" si="163"/>
        <v/>
      </c>
      <c r="AJ302" s="106" t="str">
        <f t="shared" si="163"/>
        <v/>
      </c>
      <c r="AK302" s="106" t="str">
        <f t="shared" si="163"/>
        <v/>
      </c>
      <c r="AM302" s="101" t="str">
        <f t="shared" ref="AM302:AU302" si="164">IFERROR(AM91/AL91,"")</f>
        <v/>
      </c>
      <c r="AN302" s="101" t="str">
        <f t="shared" si="164"/>
        <v/>
      </c>
      <c r="AO302" s="101" t="str">
        <f t="shared" si="164"/>
        <v/>
      </c>
      <c r="AP302" s="101" t="str">
        <f t="shared" si="164"/>
        <v/>
      </c>
      <c r="AQ302" s="101" t="str">
        <f t="shared" si="164"/>
        <v/>
      </c>
      <c r="AR302" s="101" t="str">
        <f t="shared" si="164"/>
        <v/>
      </c>
      <c r="AS302" s="101" t="str">
        <f t="shared" si="164"/>
        <v/>
      </c>
      <c r="AT302" s="101" t="str">
        <f t="shared" si="164"/>
        <v/>
      </c>
      <c r="AU302" s="101" t="str">
        <f t="shared" si="164"/>
        <v/>
      </c>
    </row>
    <row r="303" spans="1:47" s="128" customFormat="1">
      <c r="A303" s="127" t="s">
        <v>3683</v>
      </c>
      <c r="B303" s="127"/>
      <c r="C303" s="127"/>
      <c r="D303" s="127"/>
      <c r="E303" s="127"/>
      <c r="F303" s="127"/>
      <c r="G303" s="129"/>
      <c r="H303" s="129" t="str">
        <f t="shared" ref="H303:AK303" si="165">IFERROR(H92/G92-1,"")</f>
        <v/>
      </c>
      <c r="I303" s="129" t="str">
        <f t="shared" si="165"/>
        <v/>
      </c>
      <c r="J303" s="129" t="str">
        <f t="shared" si="165"/>
        <v/>
      </c>
      <c r="K303" s="129" t="str">
        <f t="shared" si="165"/>
        <v/>
      </c>
      <c r="L303" s="129" t="str">
        <f t="shared" si="165"/>
        <v/>
      </c>
      <c r="M303" s="129" t="str">
        <f t="shared" si="165"/>
        <v/>
      </c>
      <c r="N303" s="129" t="str">
        <f t="shared" si="165"/>
        <v/>
      </c>
      <c r="O303" s="129" t="str">
        <f t="shared" si="165"/>
        <v/>
      </c>
      <c r="P303" s="129" t="str">
        <f t="shared" si="165"/>
        <v/>
      </c>
      <c r="Q303" s="129" t="str">
        <f t="shared" si="165"/>
        <v/>
      </c>
      <c r="R303" s="129" t="str">
        <f t="shared" si="165"/>
        <v/>
      </c>
      <c r="S303" s="129" t="str">
        <f t="shared" si="165"/>
        <v/>
      </c>
      <c r="T303" s="129" t="str">
        <f t="shared" si="165"/>
        <v/>
      </c>
      <c r="U303" s="129" t="str">
        <f t="shared" si="165"/>
        <v/>
      </c>
      <c r="V303" s="129" t="str">
        <f t="shared" si="165"/>
        <v/>
      </c>
      <c r="W303" s="129" t="str">
        <f t="shared" si="165"/>
        <v/>
      </c>
      <c r="X303" s="129" t="str">
        <f t="shared" si="165"/>
        <v/>
      </c>
      <c r="Y303" s="129" t="str">
        <f t="shared" si="165"/>
        <v/>
      </c>
      <c r="Z303" s="129" t="str">
        <f t="shared" si="165"/>
        <v/>
      </c>
      <c r="AA303" s="129" t="str">
        <f t="shared" si="165"/>
        <v/>
      </c>
      <c r="AB303" s="129" t="str">
        <f t="shared" si="165"/>
        <v/>
      </c>
      <c r="AC303" s="129" t="str">
        <f t="shared" si="165"/>
        <v/>
      </c>
      <c r="AD303" s="129" t="str">
        <f t="shared" si="165"/>
        <v/>
      </c>
      <c r="AE303" s="129" t="str">
        <f t="shared" si="165"/>
        <v/>
      </c>
      <c r="AF303" s="129" t="str">
        <f t="shared" si="165"/>
        <v/>
      </c>
      <c r="AG303" s="129" t="str">
        <f t="shared" si="165"/>
        <v/>
      </c>
      <c r="AH303" s="129" t="str">
        <f t="shared" si="165"/>
        <v/>
      </c>
      <c r="AI303" s="129" t="str">
        <f t="shared" si="165"/>
        <v/>
      </c>
      <c r="AJ303" s="129" t="str">
        <f t="shared" si="165"/>
        <v/>
      </c>
      <c r="AK303" s="129" t="str">
        <f t="shared" si="165"/>
        <v/>
      </c>
      <c r="AM303" s="128" t="str">
        <f t="shared" ref="AM303:AU303" si="166">IFERROR(AM92/AL92,"")</f>
        <v/>
      </c>
      <c r="AN303" s="128" t="str">
        <f t="shared" si="166"/>
        <v/>
      </c>
      <c r="AO303" s="128" t="str">
        <f t="shared" si="166"/>
        <v/>
      </c>
      <c r="AP303" s="128" t="str">
        <f t="shared" si="166"/>
        <v/>
      </c>
      <c r="AQ303" s="128" t="str">
        <f t="shared" si="166"/>
        <v/>
      </c>
      <c r="AR303" s="128" t="str">
        <f t="shared" si="166"/>
        <v/>
      </c>
      <c r="AS303" s="128" t="str">
        <f t="shared" si="166"/>
        <v/>
      </c>
      <c r="AT303" s="128" t="str">
        <f t="shared" si="166"/>
        <v/>
      </c>
      <c r="AU303" s="128" t="str">
        <f t="shared" si="166"/>
        <v/>
      </c>
    </row>
    <row r="304" spans="1:47">
      <c r="A304" s="105" t="s">
        <v>3697</v>
      </c>
      <c r="B304" s="105"/>
      <c r="C304" s="105"/>
      <c r="D304" s="105"/>
      <c r="E304" s="105"/>
      <c r="F304" s="105"/>
      <c r="G304" s="101">
        <f t="shared" ref="G304:AK304" si="167">G$1</f>
        <v>2020</v>
      </c>
      <c r="H304" s="101">
        <f t="shared" si="167"/>
        <v>2021</v>
      </c>
      <c r="I304" s="101">
        <f t="shared" si="167"/>
        <v>2022</v>
      </c>
      <c r="J304" s="101">
        <f t="shared" si="167"/>
        <v>2023</v>
      </c>
      <c r="K304" s="101">
        <f t="shared" si="167"/>
        <v>2024</v>
      </c>
      <c r="L304" s="101">
        <f t="shared" si="167"/>
        <v>2025</v>
      </c>
      <c r="M304" s="101">
        <f t="shared" si="167"/>
        <v>2026</v>
      </c>
      <c r="N304" s="101">
        <f t="shared" si="167"/>
        <v>2027</v>
      </c>
      <c r="O304" s="101">
        <f t="shared" si="167"/>
        <v>2028</v>
      </c>
      <c r="P304" s="101">
        <f t="shared" si="167"/>
        <v>2029</v>
      </c>
      <c r="Q304" s="101">
        <f t="shared" si="167"/>
        <v>2030</v>
      </c>
      <c r="R304" s="101">
        <f t="shared" si="167"/>
        <v>2031</v>
      </c>
      <c r="S304" s="101">
        <f t="shared" si="167"/>
        <v>2032</v>
      </c>
      <c r="T304" s="101">
        <f t="shared" si="167"/>
        <v>2033</v>
      </c>
      <c r="U304" s="101">
        <f t="shared" si="167"/>
        <v>2034</v>
      </c>
      <c r="V304" s="101">
        <f t="shared" si="167"/>
        <v>2035</v>
      </c>
      <c r="W304" s="101">
        <f t="shared" si="167"/>
        <v>2036</v>
      </c>
      <c r="X304" s="101">
        <f t="shared" si="167"/>
        <v>2037</v>
      </c>
      <c r="Y304" s="101">
        <f t="shared" si="167"/>
        <v>2038</v>
      </c>
      <c r="Z304" s="101">
        <f t="shared" si="167"/>
        <v>2039</v>
      </c>
      <c r="AA304" s="101">
        <f t="shared" si="167"/>
        <v>2040</v>
      </c>
      <c r="AB304" s="101">
        <f t="shared" si="167"/>
        <v>2041</v>
      </c>
      <c r="AC304" s="101">
        <f t="shared" si="167"/>
        <v>2042</v>
      </c>
      <c r="AD304" s="101">
        <f t="shared" si="167"/>
        <v>2043</v>
      </c>
      <c r="AE304" s="101">
        <f t="shared" si="167"/>
        <v>2044</v>
      </c>
      <c r="AF304" s="101">
        <f t="shared" si="167"/>
        <v>2045</v>
      </c>
      <c r="AG304" s="101">
        <f t="shared" si="167"/>
        <v>2046</v>
      </c>
      <c r="AH304" s="101">
        <f t="shared" si="167"/>
        <v>2047</v>
      </c>
      <c r="AI304" s="101">
        <f t="shared" si="167"/>
        <v>2048</v>
      </c>
      <c r="AJ304" s="101">
        <f t="shared" si="167"/>
        <v>2049</v>
      </c>
      <c r="AK304" s="101">
        <f t="shared" si="167"/>
        <v>2050</v>
      </c>
    </row>
    <row r="305" spans="1:47">
      <c r="A305" s="101" t="s">
        <v>3668</v>
      </c>
      <c r="G305" s="106"/>
      <c r="H305" s="106">
        <f t="shared" ref="H305:AK305" si="168">IFERROR(H94/G94-1,"")</f>
        <v>0.36655804798887304</v>
      </c>
      <c r="I305" s="106">
        <f t="shared" si="168"/>
        <v>9.501277137202746E-2</v>
      </c>
      <c r="J305" s="106">
        <f t="shared" si="168"/>
        <v>0.10435436006222121</v>
      </c>
      <c r="K305" s="106">
        <f t="shared" si="168"/>
        <v>8.0202884298822275E-2</v>
      </c>
      <c r="L305" s="106">
        <f t="shared" si="168"/>
        <v>4.5398382075291233E-2</v>
      </c>
      <c r="M305" s="106">
        <f t="shared" si="168"/>
        <v>1.8095000085853519E-2</v>
      </c>
      <c r="N305" s="106">
        <f t="shared" si="168"/>
        <v>3.0495271081651509E-2</v>
      </c>
      <c r="O305" s="106">
        <f t="shared" si="168"/>
        <v>4.1256336400833593E-2</v>
      </c>
      <c r="P305" s="106">
        <f t="shared" si="168"/>
        <v>2.1280763917365553E-2</v>
      </c>
      <c r="Q305" s="106">
        <f t="shared" si="168"/>
        <v>2.292732014819987E-2</v>
      </c>
      <c r="R305" s="106">
        <f t="shared" si="168"/>
        <v>3.0374800613887754E-2</v>
      </c>
      <c r="S305" s="106">
        <f t="shared" si="168"/>
        <v>1.6868096181399395E-2</v>
      </c>
      <c r="T305" s="106">
        <f t="shared" si="168"/>
        <v>2.2744921222393355E-2</v>
      </c>
      <c r="U305" s="106">
        <f t="shared" si="168"/>
        <v>1.4869667371665285E-2</v>
      </c>
      <c r="V305" s="106">
        <f t="shared" si="168"/>
        <v>9.5573613280215408E-3</v>
      </c>
      <c r="W305" s="106">
        <f t="shared" si="168"/>
        <v>-5.509492269827887E-3</v>
      </c>
      <c r="X305" s="106">
        <f t="shared" si="168"/>
        <v>-2.2710563250779581E-3</v>
      </c>
      <c r="Y305" s="106">
        <f t="shared" si="168"/>
        <v>1.5889573792436495E-2</v>
      </c>
      <c r="Z305" s="106">
        <f t="shared" si="168"/>
        <v>1.6375693450882078E-2</v>
      </c>
      <c r="AA305" s="106">
        <f t="shared" si="168"/>
        <v>-4.6473930510205763E-3</v>
      </c>
      <c r="AB305" s="106">
        <f t="shared" si="168"/>
        <v>2.8408888916469976E-2</v>
      </c>
      <c r="AC305" s="106">
        <f t="shared" si="168"/>
        <v>1.1896265946379492E-2</v>
      </c>
      <c r="AD305" s="106">
        <f t="shared" si="168"/>
        <v>9.0863492148625102E-3</v>
      </c>
      <c r="AE305" s="106">
        <f t="shared" si="168"/>
        <v>1.232197738089158E-2</v>
      </c>
      <c r="AF305" s="106">
        <f t="shared" si="168"/>
        <v>1.5994453471953385E-2</v>
      </c>
      <c r="AG305" s="106">
        <f t="shared" si="168"/>
        <v>1.7291432053319511E-2</v>
      </c>
      <c r="AH305" s="106">
        <f t="shared" si="168"/>
        <v>1.0800369266308341E-2</v>
      </c>
      <c r="AI305" s="106">
        <f t="shared" si="168"/>
        <v>8.1984477311030091E-3</v>
      </c>
      <c r="AJ305" s="106">
        <f t="shared" si="168"/>
        <v>4.8780676026665137E-3</v>
      </c>
      <c r="AK305" s="106">
        <f t="shared" si="168"/>
        <v>1.2096379989737338E-2</v>
      </c>
      <c r="AM305" s="101">
        <f t="shared" ref="AM305:AU305" si="169">IFERROR(AM94/AL94,"")</f>
        <v>1.0093876961813293</v>
      </c>
      <c r="AN305" s="101">
        <f t="shared" si="169"/>
        <v>1.0110463572038555</v>
      </c>
      <c r="AO305" s="101">
        <f t="shared" si="169"/>
        <v>1.0108552417644776</v>
      </c>
      <c r="AP305" s="101">
        <f t="shared" si="169"/>
        <v>1.0100629637914411</v>
      </c>
      <c r="AQ305" s="101">
        <f t="shared" si="169"/>
        <v>1.0095802396826032</v>
      </c>
      <c r="AR305" s="101">
        <f t="shared" si="169"/>
        <v>1.0098020506160961</v>
      </c>
      <c r="AS305" s="101">
        <f t="shared" si="169"/>
        <v>1.0106917964471047</v>
      </c>
      <c r="AT305" s="101">
        <f t="shared" si="169"/>
        <v>1.0109085963197426</v>
      </c>
      <c r="AU305" s="101">
        <f t="shared" si="169"/>
        <v>1.0106607711768572</v>
      </c>
    </row>
    <row r="306" spans="1:47">
      <c r="A306" s="101" t="s">
        <v>3669</v>
      </c>
      <c r="G306" s="106"/>
      <c r="H306" s="106" t="str">
        <f t="shared" ref="H306:AK306" si="170">IFERROR(H95/G95-1,"")</f>
        <v/>
      </c>
      <c r="I306" s="106" t="str">
        <f t="shared" si="170"/>
        <v/>
      </c>
      <c r="J306" s="106" t="str">
        <f t="shared" si="170"/>
        <v/>
      </c>
      <c r="K306" s="106" t="str">
        <f t="shared" si="170"/>
        <v/>
      </c>
      <c r="L306" s="106" t="str">
        <f t="shared" si="170"/>
        <v/>
      </c>
      <c r="M306" s="106" t="str">
        <f t="shared" si="170"/>
        <v/>
      </c>
      <c r="N306" s="106" t="str">
        <f t="shared" si="170"/>
        <v/>
      </c>
      <c r="O306" s="106" t="str">
        <f t="shared" si="170"/>
        <v/>
      </c>
      <c r="P306" s="106" t="str">
        <f t="shared" si="170"/>
        <v/>
      </c>
      <c r="Q306" s="106" t="str">
        <f t="shared" si="170"/>
        <v/>
      </c>
      <c r="R306" s="106" t="str">
        <f t="shared" si="170"/>
        <v/>
      </c>
      <c r="S306" s="106" t="str">
        <f t="shared" si="170"/>
        <v/>
      </c>
      <c r="T306" s="106" t="str">
        <f t="shared" si="170"/>
        <v/>
      </c>
      <c r="U306" s="106" t="str">
        <f t="shared" si="170"/>
        <v/>
      </c>
      <c r="V306" s="106" t="str">
        <f t="shared" si="170"/>
        <v/>
      </c>
      <c r="W306" s="106" t="str">
        <f t="shared" si="170"/>
        <v/>
      </c>
      <c r="X306" s="106" t="str">
        <f t="shared" si="170"/>
        <v/>
      </c>
      <c r="Y306" s="106" t="str">
        <f t="shared" si="170"/>
        <v/>
      </c>
      <c r="Z306" s="106" t="str">
        <f t="shared" si="170"/>
        <v/>
      </c>
      <c r="AA306" s="106" t="str">
        <f t="shared" si="170"/>
        <v/>
      </c>
      <c r="AB306" s="106" t="str">
        <f t="shared" si="170"/>
        <v/>
      </c>
      <c r="AC306" s="106" t="str">
        <f t="shared" si="170"/>
        <v/>
      </c>
      <c r="AD306" s="106" t="str">
        <f t="shared" si="170"/>
        <v/>
      </c>
      <c r="AE306" s="106" t="str">
        <f t="shared" si="170"/>
        <v/>
      </c>
      <c r="AF306" s="106" t="str">
        <f t="shared" si="170"/>
        <v/>
      </c>
      <c r="AG306" s="106" t="str">
        <f t="shared" si="170"/>
        <v/>
      </c>
      <c r="AH306" s="106" t="str">
        <f t="shared" si="170"/>
        <v/>
      </c>
      <c r="AI306" s="106" t="str">
        <f t="shared" si="170"/>
        <v/>
      </c>
      <c r="AJ306" s="106" t="str">
        <f t="shared" si="170"/>
        <v/>
      </c>
      <c r="AK306" s="106" t="str">
        <f t="shared" si="170"/>
        <v/>
      </c>
      <c r="AM306" s="101" t="str">
        <f t="shared" ref="AM306:AU306" si="171">IFERROR(AM95/AL95,"")</f>
        <v/>
      </c>
      <c r="AN306" s="101" t="str">
        <f t="shared" si="171"/>
        <v/>
      </c>
      <c r="AO306" s="101" t="str">
        <f t="shared" si="171"/>
        <v/>
      </c>
      <c r="AP306" s="101" t="str">
        <f t="shared" si="171"/>
        <v/>
      </c>
      <c r="AQ306" s="101" t="str">
        <f t="shared" si="171"/>
        <v/>
      </c>
      <c r="AR306" s="101" t="str">
        <f t="shared" si="171"/>
        <v/>
      </c>
      <c r="AS306" s="101" t="str">
        <f t="shared" si="171"/>
        <v/>
      </c>
      <c r="AT306" s="101" t="str">
        <f t="shared" si="171"/>
        <v/>
      </c>
      <c r="AU306" s="101" t="str">
        <f t="shared" si="171"/>
        <v/>
      </c>
    </row>
    <row r="307" spans="1:47">
      <c r="A307" s="101" t="s">
        <v>3670</v>
      </c>
      <c r="G307" s="106"/>
      <c r="H307" s="106">
        <f t="shared" ref="H307:AK307" si="172">IFERROR(H96/G96-1,"")</f>
        <v>0.36655804798887304</v>
      </c>
      <c r="I307" s="106">
        <f t="shared" si="172"/>
        <v>1.0953121412220934E-2</v>
      </c>
      <c r="J307" s="106">
        <f t="shared" si="172"/>
        <v>6.9644736163036125E-2</v>
      </c>
      <c r="K307" s="106">
        <f t="shared" si="172"/>
        <v>7.8869230649207367E-2</v>
      </c>
      <c r="L307" s="106">
        <f t="shared" si="172"/>
        <v>3.8842510007393471E-2</v>
      </c>
      <c r="M307" s="106">
        <f t="shared" si="172"/>
        <v>2.3216903018264956E-2</v>
      </c>
      <c r="N307" s="106">
        <f t="shared" si="172"/>
        <v>3.1441525698354456E-2</v>
      </c>
      <c r="O307" s="106">
        <f t="shared" si="172"/>
        <v>2.2252026453744689E-2</v>
      </c>
      <c r="P307" s="106">
        <f t="shared" si="172"/>
        <v>1.0862198922031663E-2</v>
      </c>
      <c r="Q307" s="106">
        <f t="shared" si="172"/>
        <v>1.2253400638520429E-2</v>
      </c>
      <c r="R307" s="106">
        <f t="shared" si="172"/>
        <v>1.6914448527892922E-2</v>
      </c>
      <c r="S307" s="106">
        <f t="shared" si="172"/>
        <v>5.7667572928805644E-3</v>
      </c>
      <c r="T307" s="106">
        <f t="shared" si="172"/>
        <v>1.1404573092541392E-2</v>
      </c>
      <c r="U307" s="106">
        <f t="shared" si="172"/>
        <v>7.1108303587235078E-3</v>
      </c>
      <c r="V307" s="106">
        <f t="shared" si="172"/>
        <v>5.007894550621339E-3</v>
      </c>
      <c r="W307" s="106">
        <f t="shared" si="172"/>
        <v>-6.7743974931415707E-3</v>
      </c>
      <c r="X307" s="106">
        <f t="shared" si="172"/>
        <v>-4.2259204492273161E-3</v>
      </c>
      <c r="Y307" s="106">
        <f t="shared" si="172"/>
        <v>8.067715224166383E-3</v>
      </c>
      <c r="Z307" s="106">
        <f t="shared" si="172"/>
        <v>8.7545392451122694E-3</v>
      </c>
      <c r="AA307" s="106">
        <f t="shared" si="172"/>
        <v>-5.7632193104772966E-3</v>
      </c>
      <c r="AB307" s="106">
        <f t="shared" si="172"/>
        <v>1.7285208308475797E-2</v>
      </c>
      <c r="AC307" s="106">
        <f t="shared" si="172"/>
        <v>6.2762887975174042E-3</v>
      </c>
      <c r="AD307" s="106">
        <f t="shared" si="172"/>
        <v>4.3641151385958032E-3</v>
      </c>
      <c r="AE307" s="106">
        <f t="shared" si="172"/>
        <v>5.9259159728135558E-3</v>
      </c>
      <c r="AF307" s="106">
        <f t="shared" si="172"/>
        <v>7.9686671181689039E-3</v>
      </c>
      <c r="AG307" s="106">
        <f t="shared" si="172"/>
        <v>1.083225387884923E-2</v>
      </c>
      <c r="AH307" s="106">
        <f t="shared" si="172"/>
        <v>5.792832334829523E-3</v>
      </c>
      <c r="AI307" s="106">
        <f t="shared" si="172"/>
        <v>4.3906828356001792E-3</v>
      </c>
      <c r="AJ307" s="106">
        <f t="shared" si="172"/>
        <v>2.1273583229848292E-3</v>
      </c>
      <c r="AK307" s="106">
        <f t="shared" si="172"/>
        <v>7.4353382932035306E-3</v>
      </c>
      <c r="AM307" s="101">
        <f t="shared" ref="AM307:AU307" si="173">IFERROR(AM96/AL96,"")</f>
        <v>1.004990301023146</v>
      </c>
      <c r="AN307" s="101">
        <f t="shared" si="173"/>
        <v>1.0062807604726163</v>
      </c>
      <c r="AO307" s="101">
        <f t="shared" si="173"/>
        <v>1.0062654807510139</v>
      </c>
      <c r="AP307" s="101">
        <f t="shared" si="173"/>
        <v>1.0058254947096998</v>
      </c>
      <c r="AQ307" s="101">
        <f t="shared" si="173"/>
        <v>1.0054759525980874</v>
      </c>
      <c r="AR307" s="101">
        <f t="shared" si="173"/>
        <v>1.0054562938977176</v>
      </c>
      <c r="AS307" s="101">
        <f t="shared" si="173"/>
        <v>1.0061879730006915</v>
      </c>
      <c r="AT307" s="101">
        <f t="shared" si="173"/>
        <v>1.0063470730039403</v>
      </c>
      <c r="AU307" s="101">
        <f t="shared" si="173"/>
        <v>1.0062321146043915</v>
      </c>
    </row>
    <row r="308" spans="1:47">
      <c r="A308" s="101" t="s">
        <v>3671</v>
      </c>
      <c r="G308" s="106"/>
      <c r="H308" s="106">
        <f t="shared" ref="H308:AK308" si="174">IFERROR(H97/G97-1,"")</f>
        <v>0.36655804798887304</v>
      </c>
      <c r="I308" s="106">
        <f t="shared" si="174"/>
        <v>1.3718354694478352E-2</v>
      </c>
      <c r="J308" s="106">
        <f t="shared" si="174"/>
        <v>1.005738923996069E-2</v>
      </c>
      <c r="K308" s="106">
        <f t="shared" si="174"/>
        <v>2.6555206750269233E-2</v>
      </c>
      <c r="L308" s="106">
        <f t="shared" si="174"/>
        <v>-1.2485037201630078E-2</v>
      </c>
      <c r="M308" s="106">
        <f t="shared" si="174"/>
        <v>-2.9271822625902111E-2</v>
      </c>
      <c r="N308" s="106">
        <f t="shared" si="174"/>
        <v>-1.9441328276175618E-2</v>
      </c>
      <c r="O308" s="106">
        <f t="shared" si="174"/>
        <v>2.7829750428459255E-2</v>
      </c>
      <c r="P308" s="106">
        <f t="shared" si="174"/>
        <v>1.3326869010277687E-2</v>
      </c>
      <c r="Q308" s="106">
        <f t="shared" si="174"/>
        <v>1.5160519191578015E-2</v>
      </c>
      <c r="R308" s="106">
        <f t="shared" si="174"/>
        <v>3.5814691572313206E-2</v>
      </c>
      <c r="S308" s="106">
        <f t="shared" si="174"/>
        <v>7.1433538401204366E-3</v>
      </c>
      <c r="T308" s="106">
        <f t="shared" si="174"/>
        <v>1.5718372036187978E-2</v>
      </c>
      <c r="U308" s="106">
        <f t="shared" si="174"/>
        <v>8.7987862918734727E-3</v>
      </c>
      <c r="V308" s="106">
        <f t="shared" si="174"/>
        <v>6.287819265835326E-3</v>
      </c>
      <c r="W308" s="106">
        <f t="shared" si="174"/>
        <v>-8.5288273252639435E-3</v>
      </c>
      <c r="X308" s="106">
        <f t="shared" si="174"/>
        <v>-5.0545995599607929E-3</v>
      </c>
      <c r="Y308" s="106">
        <f t="shared" si="174"/>
        <v>9.8059874667011382E-3</v>
      </c>
      <c r="Z308" s="106">
        <f t="shared" si="174"/>
        <v>1.0839519401802944E-2</v>
      </c>
      <c r="AA308" s="106">
        <f t="shared" si="174"/>
        <v>-6.9761434368301733E-3</v>
      </c>
      <c r="AB308" s="106">
        <f t="shared" si="174"/>
        <v>2.1275656146905186E-2</v>
      </c>
      <c r="AC308" s="106">
        <f t="shared" si="174"/>
        <v>7.6993783130230309E-3</v>
      </c>
      <c r="AD308" s="106">
        <f t="shared" si="174"/>
        <v>5.2701231713450092E-3</v>
      </c>
      <c r="AE308" s="106">
        <f t="shared" si="174"/>
        <v>7.6069426506260029E-3</v>
      </c>
      <c r="AF308" s="106">
        <f t="shared" si="174"/>
        <v>1.0067200881930916E-2</v>
      </c>
      <c r="AG308" s="106">
        <f t="shared" si="174"/>
        <v>1.3408653929817937E-2</v>
      </c>
      <c r="AH308" s="106">
        <f t="shared" si="174"/>
        <v>7.2811193366464355E-3</v>
      </c>
      <c r="AI308" s="106">
        <f t="shared" si="174"/>
        <v>5.5671178802199073E-3</v>
      </c>
      <c r="AJ308" s="106">
        <f t="shared" si="174"/>
        <v>3.2433958469548774E-3</v>
      </c>
      <c r="AK308" s="106">
        <f t="shared" si="174"/>
        <v>9.2244373124326096E-3</v>
      </c>
      <c r="AM308" s="101">
        <f t="shared" ref="AM308:AU308" si="175">IFERROR(AM97/AL97,"")</f>
        <v>1.0063394581261946</v>
      </c>
      <c r="AN308" s="101">
        <f t="shared" si="175"/>
        <v>1.007887999698734</v>
      </c>
      <c r="AO308" s="101">
        <f t="shared" si="175"/>
        <v>1.00784382088088</v>
      </c>
      <c r="AP308" s="101">
        <f t="shared" si="175"/>
        <v>1.0072523774290227</v>
      </c>
      <c r="AQ308" s="101">
        <f t="shared" si="175"/>
        <v>1.0068277735852511</v>
      </c>
      <c r="AR308" s="101">
        <f t="shared" si="175"/>
        <v>1.006802039401379</v>
      </c>
      <c r="AS308" s="101">
        <f t="shared" si="175"/>
        <v>1.0076538526571024</v>
      </c>
      <c r="AT308" s="101">
        <f t="shared" si="175"/>
        <v>1.0078171442298376</v>
      </c>
      <c r="AU308" s="101">
        <f t="shared" si="175"/>
        <v>1.0076464780823853</v>
      </c>
    </row>
    <row r="309" spans="1:47">
      <c r="A309" s="101" t="s">
        <v>3672</v>
      </c>
      <c r="G309" s="106"/>
      <c r="H309" s="106" t="str">
        <f t="shared" ref="H309:AK309" si="176">IFERROR(H98/G98-1,"")</f>
        <v/>
      </c>
      <c r="I309" s="106" t="str">
        <f t="shared" si="176"/>
        <v/>
      </c>
      <c r="J309" s="106" t="str">
        <f t="shared" si="176"/>
        <v/>
      </c>
      <c r="K309" s="106" t="str">
        <f t="shared" si="176"/>
        <v/>
      </c>
      <c r="L309" s="106" t="str">
        <f t="shared" si="176"/>
        <v/>
      </c>
      <c r="M309" s="106" t="str">
        <f t="shared" si="176"/>
        <v/>
      </c>
      <c r="N309" s="106" t="str">
        <f t="shared" si="176"/>
        <v/>
      </c>
      <c r="O309" s="106" t="str">
        <f t="shared" si="176"/>
        <v/>
      </c>
      <c r="P309" s="106" t="str">
        <f t="shared" si="176"/>
        <v/>
      </c>
      <c r="Q309" s="106" t="str">
        <f t="shared" si="176"/>
        <v/>
      </c>
      <c r="R309" s="106" t="str">
        <f t="shared" si="176"/>
        <v/>
      </c>
      <c r="S309" s="106" t="str">
        <f t="shared" si="176"/>
        <v/>
      </c>
      <c r="T309" s="106" t="str">
        <f t="shared" si="176"/>
        <v/>
      </c>
      <c r="U309" s="106" t="str">
        <f t="shared" si="176"/>
        <v/>
      </c>
      <c r="V309" s="106" t="str">
        <f t="shared" si="176"/>
        <v/>
      </c>
      <c r="W309" s="106" t="str">
        <f t="shared" si="176"/>
        <v/>
      </c>
      <c r="X309" s="106" t="str">
        <f t="shared" si="176"/>
        <v/>
      </c>
      <c r="Y309" s="106" t="str">
        <f t="shared" si="176"/>
        <v/>
      </c>
      <c r="Z309" s="106" t="str">
        <f t="shared" si="176"/>
        <v/>
      </c>
      <c r="AA309" s="106" t="str">
        <f t="shared" si="176"/>
        <v/>
      </c>
      <c r="AB309" s="106" t="str">
        <f t="shared" si="176"/>
        <v/>
      </c>
      <c r="AC309" s="106" t="str">
        <f t="shared" si="176"/>
        <v/>
      </c>
      <c r="AD309" s="106" t="str">
        <f t="shared" si="176"/>
        <v/>
      </c>
      <c r="AE309" s="106" t="str">
        <f t="shared" si="176"/>
        <v/>
      </c>
      <c r="AF309" s="106" t="str">
        <f t="shared" si="176"/>
        <v/>
      </c>
      <c r="AG309" s="106" t="str">
        <f t="shared" si="176"/>
        <v/>
      </c>
      <c r="AH309" s="106" t="str">
        <f t="shared" si="176"/>
        <v/>
      </c>
      <c r="AI309" s="106" t="str">
        <f t="shared" si="176"/>
        <v/>
      </c>
      <c r="AJ309" s="106" t="str">
        <f t="shared" si="176"/>
        <v/>
      </c>
      <c r="AK309" s="106" t="str">
        <f t="shared" si="176"/>
        <v/>
      </c>
      <c r="AM309" s="101" t="str">
        <f t="shared" ref="AM309:AU309" si="177">IFERROR(AM98/AL98,"")</f>
        <v/>
      </c>
      <c r="AN309" s="101" t="str">
        <f t="shared" si="177"/>
        <v/>
      </c>
      <c r="AO309" s="101" t="str">
        <f t="shared" si="177"/>
        <v/>
      </c>
      <c r="AP309" s="101" t="str">
        <f t="shared" si="177"/>
        <v/>
      </c>
      <c r="AQ309" s="101" t="str">
        <f t="shared" si="177"/>
        <v/>
      </c>
      <c r="AR309" s="101" t="str">
        <f t="shared" si="177"/>
        <v/>
      </c>
      <c r="AS309" s="101" t="str">
        <f t="shared" si="177"/>
        <v/>
      </c>
      <c r="AT309" s="101" t="str">
        <f t="shared" si="177"/>
        <v/>
      </c>
      <c r="AU309" s="101" t="str">
        <f t="shared" si="177"/>
        <v/>
      </c>
    </row>
    <row r="310" spans="1:47">
      <c r="A310" s="101" t="s">
        <v>3673</v>
      </c>
      <c r="G310" s="106"/>
      <c r="H310" s="106" t="str">
        <f t="shared" ref="H310:AK310" si="178">IFERROR(H99/G99-1,"")</f>
        <v/>
      </c>
      <c r="I310" s="106" t="str">
        <f t="shared" si="178"/>
        <v/>
      </c>
      <c r="J310" s="106" t="str">
        <f t="shared" si="178"/>
        <v/>
      </c>
      <c r="K310" s="106" t="str">
        <f t="shared" si="178"/>
        <v/>
      </c>
      <c r="L310" s="106" t="str">
        <f t="shared" si="178"/>
        <v/>
      </c>
      <c r="M310" s="106" t="str">
        <f t="shared" si="178"/>
        <v/>
      </c>
      <c r="N310" s="106" t="str">
        <f t="shared" si="178"/>
        <v/>
      </c>
      <c r="O310" s="106" t="str">
        <f t="shared" si="178"/>
        <v/>
      </c>
      <c r="P310" s="106" t="str">
        <f t="shared" si="178"/>
        <v/>
      </c>
      <c r="Q310" s="106" t="str">
        <f t="shared" si="178"/>
        <v/>
      </c>
      <c r="R310" s="106" t="str">
        <f t="shared" si="178"/>
        <v/>
      </c>
      <c r="S310" s="106" t="str">
        <f t="shared" si="178"/>
        <v/>
      </c>
      <c r="T310" s="106" t="str">
        <f t="shared" si="178"/>
        <v/>
      </c>
      <c r="U310" s="106" t="str">
        <f t="shared" si="178"/>
        <v/>
      </c>
      <c r="V310" s="106" t="str">
        <f t="shared" si="178"/>
        <v/>
      </c>
      <c r="W310" s="106" t="str">
        <f t="shared" si="178"/>
        <v/>
      </c>
      <c r="X310" s="106" t="str">
        <f t="shared" si="178"/>
        <v/>
      </c>
      <c r="Y310" s="106" t="str">
        <f t="shared" si="178"/>
        <v/>
      </c>
      <c r="Z310" s="106" t="str">
        <f t="shared" si="178"/>
        <v/>
      </c>
      <c r="AA310" s="106" t="str">
        <f t="shared" si="178"/>
        <v/>
      </c>
      <c r="AB310" s="106" t="str">
        <f t="shared" si="178"/>
        <v/>
      </c>
      <c r="AC310" s="106" t="str">
        <f t="shared" si="178"/>
        <v/>
      </c>
      <c r="AD310" s="106" t="str">
        <f t="shared" si="178"/>
        <v/>
      </c>
      <c r="AE310" s="106" t="str">
        <f t="shared" si="178"/>
        <v/>
      </c>
      <c r="AF310" s="106" t="str">
        <f t="shared" si="178"/>
        <v/>
      </c>
      <c r="AG310" s="106" t="str">
        <f t="shared" si="178"/>
        <v/>
      </c>
      <c r="AH310" s="106" t="str">
        <f t="shared" si="178"/>
        <v/>
      </c>
      <c r="AI310" s="106" t="str">
        <f t="shared" si="178"/>
        <v/>
      </c>
      <c r="AJ310" s="106" t="str">
        <f t="shared" si="178"/>
        <v/>
      </c>
      <c r="AK310" s="106" t="str">
        <f t="shared" si="178"/>
        <v/>
      </c>
      <c r="AM310" s="101" t="str">
        <f t="shared" ref="AM310:AU310" si="179">IFERROR(AM99/AL99,"")</f>
        <v/>
      </c>
      <c r="AN310" s="101" t="str">
        <f t="shared" si="179"/>
        <v/>
      </c>
      <c r="AO310" s="101" t="str">
        <f t="shared" si="179"/>
        <v/>
      </c>
      <c r="AP310" s="101" t="str">
        <f t="shared" si="179"/>
        <v/>
      </c>
      <c r="AQ310" s="101" t="str">
        <f t="shared" si="179"/>
        <v/>
      </c>
      <c r="AR310" s="101" t="str">
        <f t="shared" si="179"/>
        <v/>
      </c>
      <c r="AS310" s="101" t="str">
        <f t="shared" si="179"/>
        <v/>
      </c>
      <c r="AT310" s="101" t="str">
        <f t="shared" si="179"/>
        <v/>
      </c>
      <c r="AU310" s="101" t="str">
        <f t="shared" si="179"/>
        <v/>
      </c>
    </row>
    <row r="311" spans="1:47">
      <c r="A311" s="101" t="s">
        <v>3674</v>
      </c>
      <c r="G311" s="106"/>
      <c r="H311" s="106" t="str">
        <f t="shared" ref="H311:AK311" si="180">IFERROR(H100/G100-1,"")</f>
        <v/>
      </c>
      <c r="I311" s="106" t="str">
        <f t="shared" si="180"/>
        <v/>
      </c>
      <c r="J311" s="106" t="str">
        <f t="shared" si="180"/>
        <v/>
      </c>
      <c r="K311" s="106" t="str">
        <f t="shared" si="180"/>
        <v/>
      </c>
      <c r="L311" s="106" t="str">
        <f t="shared" si="180"/>
        <v/>
      </c>
      <c r="M311" s="106" t="str">
        <f t="shared" si="180"/>
        <v/>
      </c>
      <c r="N311" s="106" t="str">
        <f t="shared" si="180"/>
        <v/>
      </c>
      <c r="O311" s="106" t="str">
        <f t="shared" si="180"/>
        <v/>
      </c>
      <c r="P311" s="106" t="str">
        <f t="shared" si="180"/>
        <v/>
      </c>
      <c r="Q311" s="106" t="str">
        <f t="shared" si="180"/>
        <v/>
      </c>
      <c r="R311" s="106" t="str">
        <f t="shared" si="180"/>
        <v/>
      </c>
      <c r="S311" s="106" t="str">
        <f t="shared" si="180"/>
        <v/>
      </c>
      <c r="T311" s="106" t="str">
        <f t="shared" si="180"/>
        <v/>
      </c>
      <c r="U311" s="106" t="str">
        <f t="shared" si="180"/>
        <v/>
      </c>
      <c r="V311" s="106" t="str">
        <f t="shared" si="180"/>
        <v/>
      </c>
      <c r="W311" s="106" t="str">
        <f t="shared" si="180"/>
        <v/>
      </c>
      <c r="X311" s="106" t="str">
        <f t="shared" si="180"/>
        <v/>
      </c>
      <c r="Y311" s="106" t="str">
        <f t="shared" si="180"/>
        <v/>
      </c>
      <c r="Z311" s="106" t="str">
        <f t="shared" si="180"/>
        <v/>
      </c>
      <c r="AA311" s="106" t="str">
        <f t="shared" si="180"/>
        <v/>
      </c>
      <c r="AB311" s="106" t="str">
        <f t="shared" si="180"/>
        <v/>
      </c>
      <c r="AC311" s="106" t="str">
        <f t="shared" si="180"/>
        <v/>
      </c>
      <c r="AD311" s="106" t="str">
        <f t="shared" si="180"/>
        <v/>
      </c>
      <c r="AE311" s="106" t="str">
        <f t="shared" si="180"/>
        <v/>
      </c>
      <c r="AF311" s="106" t="str">
        <f t="shared" si="180"/>
        <v/>
      </c>
      <c r="AG311" s="106" t="str">
        <f t="shared" si="180"/>
        <v/>
      </c>
      <c r="AH311" s="106" t="str">
        <f t="shared" si="180"/>
        <v/>
      </c>
      <c r="AI311" s="106" t="str">
        <f t="shared" si="180"/>
        <v/>
      </c>
      <c r="AJ311" s="106" t="str">
        <f t="shared" si="180"/>
        <v/>
      </c>
      <c r="AK311" s="106" t="str">
        <f t="shared" si="180"/>
        <v/>
      </c>
      <c r="AM311" s="101" t="str">
        <f t="shared" ref="AM311:AU311" si="181">IFERROR(AM100/AL100,"")</f>
        <v/>
      </c>
      <c r="AN311" s="101" t="str">
        <f t="shared" si="181"/>
        <v/>
      </c>
      <c r="AO311" s="101" t="str">
        <f t="shared" si="181"/>
        <v/>
      </c>
      <c r="AP311" s="101" t="str">
        <f t="shared" si="181"/>
        <v/>
      </c>
      <c r="AQ311" s="101" t="str">
        <f t="shared" si="181"/>
        <v/>
      </c>
      <c r="AR311" s="101" t="str">
        <f t="shared" si="181"/>
        <v/>
      </c>
      <c r="AS311" s="101" t="str">
        <f t="shared" si="181"/>
        <v/>
      </c>
      <c r="AT311" s="101" t="str">
        <f t="shared" si="181"/>
        <v/>
      </c>
      <c r="AU311" s="101" t="str">
        <f t="shared" si="181"/>
        <v/>
      </c>
    </row>
    <row r="312" spans="1:47">
      <c r="A312" s="101" t="s">
        <v>3675</v>
      </c>
      <c r="G312" s="106"/>
      <c r="H312" s="106" t="str">
        <f t="shared" ref="H312:AK312" si="182">IFERROR(H101/G101-1,"")</f>
        <v/>
      </c>
      <c r="I312" s="106" t="str">
        <f t="shared" si="182"/>
        <v/>
      </c>
      <c r="J312" s="106" t="str">
        <f t="shared" si="182"/>
        <v/>
      </c>
      <c r="K312" s="106" t="str">
        <f t="shared" si="182"/>
        <v/>
      </c>
      <c r="L312" s="106" t="str">
        <f t="shared" si="182"/>
        <v/>
      </c>
      <c r="M312" s="106" t="str">
        <f t="shared" si="182"/>
        <v/>
      </c>
      <c r="N312" s="106" t="str">
        <f t="shared" si="182"/>
        <v/>
      </c>
      <c r="O312" s="106" t="str">
        <f t="shared" si="182"/>
        <v/>
      </c>
      <c r="P312" s="106" t="str">
        <f t="shared" si="182"/>
        <v/>
      </c>
      <c r="Q312" s="106" t="str">
        <f t="shared" si="182"/>
        <v/>
      </c>
      <c r="R312" s="106" t="str">
        <f t="shared" si="182"/>
        <v/>
      </c>
      <c r="S312" s="106" t="str">
        <f t="shared" si="182"/>
        <v/>
      </c>
      <c r="T312" s="106" t="str">
        <f t="shared" si="182"/>
        <v/>
      </c>
      <c r="U312" s="106" t="str">
        <f t="shared" si="182"/>
        <v/>
      </c>
      <c r="V312" s="106" t="str">
        <f t="shared" si="182"/>
        <v/>
      </c>
      <c r="W312" s="106" t="str">
        <f t="shared" si="182"/>
        <v/>
      </c>
      <c r="X312" s="106" t="str">
        <f t="shared" si="182"/>
        <v/>
      </c>
      <c r="Y312" s="106" t="str">
        <f t="shared" si="182"/>
        <v/>
      </c>
      <c r="Z312" s="106" t="str">
        <f t="shared" si="182"/>
        <v/>
      </c>
      <c r="AA312" s="106" t="str">
        <f t="shared" si="182"/>
        <v/>
      </c>
      <c r="AB312" s="106" t="str">
        <f t="shared" si="182"/>
        <v/>
      </c>
      <c r="AC312" s="106" t="str">
        <f t="shared" si="182"/>
        <v/>
      </c>
      <c r="AD312" s="106" t="str">
        <f t="shared" si="182"/>
        <v/>
      </c>
      <c r="AE312" s="106" t="str">
        <f t="shared" si="182"/>
        <v/>
      </c>
      <c r="AF312" s="106" t="str">
        <f t="shared" si="182"/>
        <v/>
      </c>
      <c r="AG312" s="106" t="str">
        <f t="shared" si="182"/>
        <v/>
      </c>
      <c r="AH312" s="106" t="str">
        <f t="shared" si="182"/>
        <v/>
      </c>
      <c r="AI312" s="106" t="str">
        <f t="shared" si="182"/>
        <v/>
      </c>
      <c r="AJ312" s="106" t="str">
        <f t="shared" si="182"/>
        <v/>
      </c>
      <c r="AK312" s="106" t="str">
        <f t="shared" si="182"/>
        <v/>
      </c>
      <c r="AM312" s="101" t="str">
        <f t="shared" ref="AM312:AU312" si="183">IFERROR(AM101/AL101,"")</f>
        <v/>
      </c>
      <c r="AN312" s="101" t="str">
        <f t="shared" si="183"/>
        <v/>
      </c>
      <c r="AO312" s="101" t="str">
        <f t="shared" si="183"/>
        <v/>
      </c>
      <c r="AP312" s="101" t="str">
        <f t="shared" si="183"/>
        <v/>
      </c>
      <c r="AQ312" s="101" t="str">
        <f t="shared" si="183"/>
        <v/>
      </c>
      <c r="AR312" s="101" t="str">
        <f t="shared" si="183"/>
        <v/>
      </c>
      <c r="AS312" s="101" t="str">
        <f t="shared" si="183"/>
        <v/>
      </c>
      <c r="AT312" s="101" t="str">
        <f t="shared" si="183"/>
        <v/>
      </c>
      <c r="AU312" s="101" t="str">
        <f t="shared" si="183"/>
        <v/>
      </c>
    </row>
    <row r="313" spans="1:47" s="128" customFormat="1">
      <c r="A313" s="127" t="s">
        <v>3684</v>
      </c>
      <c r="B313" s="127"/>
      <c r="C313" s="127"/>
      <c r="D313" s="127"/>
      <c r="E313" s="127"/>
      <c r="F313" s="127"/>
      <c r="G313" s="129"/>
      <c r="H313" s="129" t="str">
        <f t="shared" ref="H313:AK313" si="184">IFERROR(H102/G102-1,"")</f>
        <v/>
      </c>
      <c r="I313" s="129" t="str">
        <f t="shared" si="184"/>
        <v/>
      </c>
      <c r="J313" s="129" t="str">
        <f t="shared" si="184"/>
        <v/>
      </c>
      <c r="K313" s="129" t="str">
        <f t="shared" si="184"/>
        <v/>
      </c>
      <c r="L313" s="129" t="str">
        <f t="shared" si="184"/>
        <v/>
      </c>
      <c r="M313" s="129" t="str">
        <f t="shared" si="184"/>
        <v/>
      </c>
      <c r="N313" s="129" t="str">
        <f t="shared" si="184"/>
        <v/>
      </c>
      <c r="O313" s="129" t="str">
        <f t="shared" si="184"/>
        <v/>
      </c>
      <c r="P313" s="129" t="str">
        <f t="shared" si="184"/>
        <v/>
      </c>
      <c r="Q313" s="129" t="str">
        <f t="shared" si="184"/>
        <v/>
      </c>
      <c r="R313" s="129" t="str">
        <f t="shared" si="184"/>
        <v/>
      </c>
      <c r="S313" s="129" t="str">
        <f t="shared" si="184"/>
        <v/>
      </c>
      <c r="T313" s="129" t="str">
        <f t="shared" si="184"/>
        <v/>
      </c>
      <c r="U313" s="129" t="str">
        <f t="shared" si="184"/>
        <v/>
      </c>
      <c r="V313" s="129" t="str">
        <f t="shared" si="184"/>
        <v/>
      </c>
      <c r="W313" s="129" t="str">
        <f t="shared" si="184"/>
        <v/>
      </c>
      <c r="X313" s="129" t="str">
        <f t="shared" si="184"/>
        <v/>
      </c>
      <c r="Y313" s="129" t="str">
        <f t="shared" si="184"/>
        <v/>
      </c>
      <c r="Z313" s="129" t="str">
        <f t="shared" si="184"/>
        <v/>
      </c>
      <c r="AA313" s="129" t="str">
        <f t="shared" si="184"/>
        <v/>
      </c>
      <c r="AB313" s="129" t="str">
        <f t="shared" si="184"/>
        <v/>
      </c>
      <c r="AC313" s="129" t="str">
        <f t="shared" si="184"/>
        <v/>
      </c>
      <c r="AD313" s="129" t="str">
        <f t="shared" si="184"/>
        <v/>
      </c>
      <c r="AE313" s="129" t="str">
        <f t="shared" si="184"/>
        <v/>
      </c>
      <c r="AF313" s="129" t="str">
        <f t="shared" si="184"/>
        <v/>
      </c>
      <c r="AG313" s="129" t="str">
        <f t="shared" si="184"/>
        <v/>
      </c>
      <c r="AH313" s="129" t="str">
        <f t="shared" si="184"/>
        <v/>
      </c>
      <c r="AI313" s="129" t="str">
        <f t="shared" si="184"/>
        <v/>
      </c>
      <c r="AJ313" s="129" t="str">
        <f t="shared" si="184"/>
        <v/>
      </c>
      <c r="AK313" s="129" t="str">
        <f t="shared" si="184"/>
        <v/>
      </c>
      <c r="AM313" s="128" t="str">
        <f t="shared" ref="AM313:AU313" si="185">IFERROR(AM102/AL102,"")</f>
        <v/>
      </c>
      <c r="AN313" s="128" t="str">
        <f t="shared" si="185"/>
        <v/>
      </c>
      <c r="AO313" s="128" t="str">
        <f t="shared" si="185"/>
        <v/>
      </c>
      <c r="AP313" s="128" t="str">
        <f t="shared" si="185"/>
        <v/>
      </c>
      <c r="AQ313" s="128" t="str">
        <f t="shared" si="185"/>
        <v/>
      </c>
      <c r="AR313" s="128" t="str">
        <f t="shared" si="185"/>
        <v/>
      </c>
      <c r="AS313" s="128" t="str">
        <f t="shared" si="185"/>
        <v/>
      </c>
      <c r="AT313" s="128" t="str">
        <f t="shared" si="185"/>
        <v/>
      </c>
      <c r="AU313" s="128" t="str">
        <f t="shared" si="185"/>
        <v/>
      </c>
    </row>
    <row r="314" spans="1:47">
      <c r="A314" s="105" t="s">
        <v>3697</v>
      </c>
      <c r="B314" s="105"/>
      <c r="C314" s="105"/>
      <c r="D314" s="105"/>
      <c r="E314" s="105"/>
      <c r="F314" s="105"/>
      <c r="G314" s="101">
        <f t="shared" ref="G314:AK314" si="186">G$1</f>
        <v>2020</v>
      </c>
      <c r="H314" s="101">
        <f t="shared" si="186"/>
        <v>2021</v>
      </c>
      <c r="I314" s="101">
        <f t="shared" si="186"/>
        <v>2022</v>
      </c>
      <c r="J314" s="101">
        <f t="shared" si="186"/>
        <v>2023</v>
      </c>
      <c r="K314" s="101">
        <f t="shared" si="186"/>
        <v>2024</v>
      </c>
      <c r="L314" s="101">
        <f t="shared" si="186"/>
        <v>2025</v>
      </c>
      <c r="M314" s="101">
        <f t="shared" si="186"/>
        <v>2026</v>
      </c>
      <c r="N314" s="101">
        <f t="shared" si="186"/>
        <v>2027</v>
      </c>
      <c r="O314" s="101">
        <f t="shared" si="186"/>
        <v>2028</v>
      </c>
      <c r="P314" s="101">
        <f t="shared" si="186"/>
        <v>2029</v>
      </c>
      <c r="Q314" s="101">
        <f t="shared" si="186"/>
        <v>2030</v>
      </c>
      <c r="R314" s="101">
        <f t="shared" si="186"/>
        <v>2031</v>
      </c>
      <c r="S314" s="101">
        <f t="shared" si="186"/>
        <v>2032</v>
      </c>
      <c r="T314" s="101">
        <f t="shared" si="186"/>
        <v>2033</v>
      </c>
      <c r="U314" s="101">
        <f t="shared" si="186"/>
        <v>2034</v>
      </c>
      <c r="V314" s="101">
        <f t="shared" si="186"/>
        <v>2035</v>
      </c>
      <c r="W314" s="101">
        <f t="shared" si="186"/>
        <v>2036</v>
      </c>
      <c r="X314" s="101">
        <f t="shared" si="186"/>
        <v>2037</v>
      </c>
      <c r="Y314" s="101">
        <f t="shared" si="186"/>
        <v>2038</v>
      </c>
      <c r="Z314" s="101">
        <f t="shared" si="186"/>
        <v>2039</v>
      </c>
      <c r="AA314" s="101">
        <f t="shared" si="186"/>
        <v>2040</v>
      </c>
      <c r="AB314" s="101">
        <f t="shared" si="186"/>
        <v>2041</v>
      </c>
      <c r="AC314" s="101">
        <f t="shared" si="186"/>
        <v>2042</v>
      </c>
      <c r="AD314" s="101">
        <f t="shared" si="186"/>
        <v>2043</v>
      </c>
      <c r="AE314" s="101">
        <f t="shared" si="186"/>
        <v>2044</v>
      </c>
      <c r="AF314" s="101">
        <f t="shared" si="186"/>
        <v>2045</v>
      </c>
      <c r="AG314" s="101">
        <f t="shared" si="186"/>
        <v>2046</v>
      </c>
      <c r="AH314" s="101">
        <f t="shared" si="186"/>
        <v>2047</v>
      </c>
      <c r="AI314" s="101">
        <f t="shared" si="186"/>
        <v>2048</v>
      </c>
      <c r="AJ314" s="101">
        <f t="shared" si="186"/>
        <v>2049</v>
      </c>
      <c r="AK314" s="101">
        <f t="shared" si="186"/>
        <v>2050</v>
      </c>
    </row>
    <row r="315" spans="1:47">
      <c r="A315" s="101" t="s">
        <v>3668</v>
      </c>
      <c r="G315" s="106"/>
      <c r="H315" s="106" t="str">
        <f t="shared" ref="H315:AK315" si="187">IFERROR(H104/G104-1,"")</f>
        <v/>
      </c>
      <c r="I315" s="106" t="str">
        <f t="shared" si="187"/>
        <v/>
      </c>
      <c r="J315" s="106" t="str">
        <f t="shared" si="187"/>
        <v/>
      </c>
      <c r="K315" s="106" t="str">
        <f t="shared" si="187"/>
        <v/>
      </c>
      <c r="L315" s="106" t="str">
        <f t="shared" si="187"/>
        <v/>
      </c>
      <c r="M315" s="106" t="str">
        <f t="shared" si="187"/>
        <v/>
      </c>
      <c r="N315" s="106" t="str">
        <f t="shared" si="187"/>
        <v/>
      </c>
      <c r="O315" s="106" t="str">
        <f t="shared" si="187"/>
        <v/>
      </c>
      <c r="P315" s="106" t="str">
        <f t="shared" si="187"/>
        <v/>
      </c>
      <c r="Q315" s="106" t="str">
        <f t="shared" si="187"/>
        <v/>
      </c>
      <c r="R315" s="106" t="str">
        <f t="shared" si="187"/>
        <v/>
      </c>
      <c r="S315" s="106" t="str">
        <f t="shared" si="187"/>
        <v/>
      </c>
      <c r="T315" s="106" t="str">
        <f t="shared" si="187"/>
        <v/>
      </c>
      <c r="U315" s="106" t="str">
        <f t="shared" si="187"/>
        <v/>
      </c>
      <c r="V315" s="106" t="str">
        <f t="shared" si="187"/>
        <v/>
      </c>
      <c r="W315" s="106" t="str">
        <f t="shared" si="187"/>
        <v/>
      </c>
      <c r="X315" s="106" t="str">
        <f t="shared" si="187"/>
        <v/>
      </c>
      <c r="Y315" s="106" t="str">
        <f t="shared" si="187"/>
        <v/>
      </c>
      <c r="Z315" s="106" t="str">
        <f t="shared" si="187"/>
        <v/>
      </c>
      <c r="AA315" s="106" t="str">
        <f t="shared" si="187"/>
        <v/>
      </c>
      <c r="AB315" s="106" t="str">
        <f t="shared" si="187"/>
        <v/>
      </c>
      <c r="AC315" s="106" t="str">
        <f t="shared" si="187"/>
        <v/>
      </c>
      <c r="AD315" s="106" t="str">
        <f t="shared" si="187"/>
        <v/>
      </c>
      <c r="AE315" s="106" t="str">
        <f t="shared" si="187"/>
        <v/>
      </c>
      <c r="AF315" s="106" t="str">
        <f t="shared" si="187"/>
        <v/>
      </c>
      <c r="AG315" s="106" t="str">
        <f t="shared" si="187"/>
        <v/>
      </c>
      <c r="AH315" s="106" t="str">
        <f t="shared" si="187"/>
        <v/>
      </c>
      <c r="AI315" s="106" t="str">
        <f t="shared" si="187"/>
        <v/>
      </c>
      <c r="AJ315" s="106" t="str">
        <f t="shared" si="187"/>
        <v/>
      </c>
      <c r="AK315" s="106" t="str">
        <f t="shared" si="187"/>
        <v/>
      </c>
      <c r="AM315" s="101" t="str">
        <f t="shared" ref="AM315:AU315" si="188">IFERROR(AM104/AL104,"")</f>
        <v/>
      </c>
      <c r="AN315" s="101" t="str">
        <f t="shared" si="188"/>
        <v/>
      </c>
      <c r="AO315" s="101" t="str">
        <f t="shared" si="188"/>
        <v/>
      </c>
      <c r="AP315" s="101" t="str">
        <f t="shared" si="188"/>
        <v/>
      </c>
      <c r="AQ315" s="101" t="str">
        <f t="shared" si="188"/>
        <v/>
      </c>
      <c r="AR315" s="101" t="str">
        <f t="shared" si="188"/>
        <v/>
      </c>
      <c r="AS315" s="101" t="str">
        <f t="shared" si="188"/>
        <v/>
      </c>
      <c r="AT315" s="101" t="str">
        <f t="shared" si="188"/>
        <v/>
      </c>
      <c r="AU315" s="101" t="str">
        <f t="shared" si="188"/>
        <v/>
      </c>
    </row>
    <row r="316" spans="1:47">
      <c r="A316" s="101" t="s">
        <v>3669</v>
      </c>
      <c r="G316" s="106"/>
      <c r="H316" s="106">
        <f t="shared" ref="H316:AK316" si="189">IFERROR(H105/G105-1,"")</f>
        <v>0.38446450571071389</v>
      </c>
      <c r="I316" s="106">
        <f t="shared" si="189"/>
        <v>4.119091531303698E-2</v>
      </c>
      <c r="J316" s="106">
        <f t="shared" si="189"/>
        <v>2.4206793457941522E-3</v>
      </c>
      <c r="K316" s="106">
        <f t="shared" si="189"/>
        <v>-3.7591613758745646E-2</v>
      </c>
      <c r="L316" s="106">
        <f t="shared" si="189"/>
        <v>-1.7546414724549209E-2</v>
      </c>
      <c r="M316" s="106">
        <f t="shared" si="189"/>
        <v>-4.271917341160425E-2</v>
      </c>
      <c r="N316" s="106">
        <f t="shared" si="189"/>
        <v>-1.0735924032221011E-2</v>
      </c>
      <c r="O316" s="106">
        <f t="shared" si="189"/>
        <v>-9.7337597828174305E-3</v>
      </c>
      <c r="P316" s="106">
        <f t="shared" si="189"/>
        <v>-2.29874804664566E-2</v>
      </c>
      <c r="Q316" s="106">
        <f t="shared" si="189"/>
        <v>-3.4340810149577905E-3</v>
      </c>
      <c r="R316" s="106">
        <f t="shared" si="189"/>
        <v>-2.5141318446454397E-3</v>
      </c>
      <c r="S316" s="106">
        <f t="shared" si="189"/>
        <v>2.5129118795101935E-3</v>
      </c>
      <c r="T316" s="106">
        <f t="shared" si="189"/>
        <v>-1.4022073037935789E-2</v>
      </c>
      <c r="U316" s="106">
        <f t="shared" si="189"/>
        <v>-8.8194042182828669E-3</v>
      </c>
      <c r="V316" s="106">
        <f t="shared" si="189"/>
        <v>-3.0935211675403584E-3</v>
      </c>
      <c r="W316" s="106">
        <f t="shared" si="189"/>
        <v>-8.6546953894788281E-3</v>
      </c>
      <c r="X316" s="106">
        <f t="shared" si="189"/>
        <v>-5.8882080948453597E-3</v>
      </c>
      <c r="Y316" s="106">
        <f t="shared" si="189"/>
        <v>-8.4063351881213944E-4</v>
      </c>
      <c r="Z316" s="106">
        <f t="shared" si="189"/>
        <v>7.9987815064592738E-3</v>
      </c>
      <c r="AA316" s="106">
        <f t="shared" si="189"/>
        <v>-1.7178977967737818E-3</v>
      </c>
      <c r="AB316" s="106">
        <f t="shared" si="189"/>
        <v>-6.2467302271473901E-4</v>
      </c>
      <c r="AC316" s="106">
        <f t="shared" si="189"/>
        <v>-6.6773608617698432E-4</v>
      </c>
      <c r="AD316" s="106">
        <f t="shared" si="189"/>
        <v>-3.0281707082369103E-3</v>
      </c>
      <c r="AE316" s="106">
        <f t="shared" si="189"/>
        <v>-8.9884386961336382E-4</v>
      </c>
      <c r="AF316" s="106">
        <f t="shared" si="189"/>
        <v>-1.4231415986644125E-3</v>
      </c>
      <c r="AG316" s="106">
        <f t="shared" si="189"/>
        <v>-2.8467117093693428E-3</v>
      </c>
      <c r="AH316" s="106">
        <f t="shared" si="189"/>
        <v>-1.2867390684787594E-3</v>
      </c>
      <c r="AI316" s="106">
        <f t="shared" si="189"/>
        <v>-1.3849355922983531E-3</v>
      </c>
      <c r="AJ316" s="106">
        <f t="shared" si="189"/>
        <v>-6.3493819947018082E-3</v>
      </c>
      <c r="AK316" s="106">
        <f t="shared" si="189"/>
        <v>-1.4581309001374665E-3</v>
      </c>
      <c r="AM316" s="101">
        <f t="shared" ref="AM316:AU316" si="190">IFERROR(AM105/AL105,"")</f>
        <v>0.99749853472520567</v>
      </c>
      <c r="AN316" s="101">
        <f t="shared" si="190"/>
        <v>0.99754646116734957</v>
      </c>
      <c r="AO316" s="101">
        <f t="shared" si="190"/>
        <v>0.99770635966484944</v>
      </c>
      <c r="AP316" s="101">
        <f t="shared" si="190"/>
        <v>0.99745231624764585</v>
      </c>
      <c r="AQ316" s="101">
        <f t="shared" si="190"/>
        <v>0.99758006854844805</v>
      </c>
      <c r="AR316" s="101">
        <f t="shared" si="190"/>
        <v>0.99771980515279113</v>
      </c>
      <c r="AS316" s="101">
        <f t="shared" si="190"/>
        <v>0.99762069789235552</v>
      </c>
      <c r="AT316" s="101">
        <f t="shared" si="190"/>
        <v>0.99783257586746699</v>
      </c>
      <c r="AU316" s="101">
        <f t="shared" si="190"/>
        <v>0.99815976107561799</v>
      </c>
    </row>
    <row r="317" spans="1:47">
      <c r="A317" s="101" t="s">
        <v>3670</v>
      </c>
      <c r="G317" s="106"/>
      <c r="H317" s="106" t="str">
        <f t="shared" ref="H317:AK317" si="191">IFERROR(H106/G106-1,"")</f>
        <v/>
      </c>
      <c r="I317" s="106" t="str">
        <f t="shared" si="191"/>
        <v/>
      </c>
      <c r="J317" s="106" t="str">
        <f t="shared" si="191"/>
        <v/>
      </c>
      <c r="K317" s="106" t="str">
        <f t="shared" si="191"/>
        <v/>
      </c>
      <c r="L317" s="106" t="str">
        <f t="shared" si="191"/>
        <v/>
      </c>
      <c r="M317" s="106" t="str">
        <f t="shared" si="191"/>
        <v/>
      </c>
      <c r="N317" s="106" t="str">
        <f t="shared" si="191"/>
        <v/>
      </c>
      <c r="O317" s="106" t="str">
        <f t="shared" si="191"/>
        <v/>
      </c>
      <c r="P317" s="106" t="str">
        <f t="shared" si="191"/>
        <v/>
      </c>
      <c r="Q317" s="106" t="str">
        <f t="shared" si="191"/>
        <v/>
      </c>
      <c r="R317" s="106" t="str">
        <f t="shared" si="191"/>
        <v/>
      </c>
      <c r="S317" s="106" t="str">
        <f t="shared" si="191"/>
        <v/>
      </c>
      <c r="T317" s="106" t="str">
        <f t="shared" si="191"/>
        <v/>
      </c>
      <c r="U317" s="106" t="str">
        <f t="shared" si="191"/>
        <v/>
      </c>
      <c r="V317" s="106" t="str">
        <f t="shared" si="191"/>
        <v/>
      </c>
      <c r="W317" s="106" t="str">
        <f t="shared" si="191"/>
        <v/>
      </c>
      <c r="X317" s="106" t="str">
        <f t="shared" si="191"/>
        <v/>
      </c>
      <c r="Y317" s="106" t="str">
        <f t="shared" si="191"/>
        <v/>
      </c>
      <c r="Z317" s="106" t="str">
        <f t="shared" si="191"/>
        <v/>
      </c>
      <c r="AA317" s="106" t="str">
        <f t="shared" si="191"/>
        <v/>
      </c>
      <c r="AB317" s="106" t="str">
        <f t="shared" si="191"/>
        <v/>
      </c>
      <c r="AC317" s="106" t="str">
        <f t="shared" si="191"/>
        <v/>
      </c>
      <c r="AD317" s="106" t="str">
        <f t="shared" si="191"/>
        <v/>
      </c>
      <c r="AE317" s="106" t="str">
        <f t="shared" si="191"/>
        <v/>
      </c>
      <c r="AF317" s="106" t="str">
        <f t="shared" si="191"/>
        <v/>
      </c>
      <c r="AG317" s="106" t="str">
        <f t="shared" si="191"/>
        <v/>
      </c>
      <c r="AH317" s="106" t="str">
        <f t="shared" si="191"/>
        <v/>
      </c>
      <c r="AI317" s="106" t="str">
        <f t="shared" si="191"/>
        <v/>
      </c>
      <c r="AJ317" s="106" t="str">
        <f t="shared" si="191"/>
        <v/>
      </c>
      <c r="AK317" s="106" t="str">
        <f t="shared" si="191"/>
        <v/>
      </c>
      <c r="AM317" s="101" t="str">
        <f t="shared" ref="AM317:AU317" si="192">IFERROR(AM106/AL106,"")</f>
        <v/>
      </c>
      <c r="AN317" s="101" t="str">
        <f t="shared" si="192"/>
        <v/>
      </c>
      <c r="AO317" s="101" t="str">
        <f t="shared" si="192"/>
        <v/>
      </c>
      <c r="AP317" s="101" t="str">
        <f t="shared" si="192"/>
        <v/>
      </c>
      <c r="AQ317" s="101" t="str">
        <f t="shared" si="192"/>
        <v/>
      </c>
      <c r="AR317" s="101" t="str">
        <f t="shared" si="192"/>
        <v/>
      </c>
      <c r="AS317" s="101" t="str">
        <f t="shared" si="192"/>
        <v/>
      </c>
      <c r="AT317" s="101" t="str">
        <f t="shared" si="192"/>
        <v/>
      </c>
      <c r="AU317" s="101" t="str">
        <f t="shared" si="192"/>
        <v/>
      </c>
    </row>
    <row r="318" spans="1:47">
      <c r="A318" s="101" t="s">
        <v>3671</v>
      </c>
      <c r="G318" s="106"/>
      <c r="H318" s="106" t="str">
        <f t="shared" ref="H318:AK318" si="193">IFERROR(H107/G107-1,"")</f>
        <v/>
      </c>
      <c r="I318" s="106" t="str">
        <f t="shared" si="193"/>
        <v/>
      </c>
      <c r="J318" s="106" t="str">
        <f t="shared" si="193"/>
        <v/>
      </c>
      <c r="K318" s="106" t="str">
        <f t="shared" si="193"/>
        <v/>
      </c>
      <c r="L318" s="106" t="str">
        <f t="shared" si="193"/>
        <v/>
      </c>
      <c r="M318" s="106" t="str">
        <f t="shared" si="193"/>
        <v/>
      </c>
      <c r="N318" s="106" t="str">
        <f t="shared" si="193"/>
        <v/>
      </c>
      <c r="O318" s="106" t="str">
        <f t="shared" si="193"/>
        <v/>
      </c>
      <c r="P318" s="106" t="str">
        <f t="shared" si="193"/>
        <v/>
      </c>
      <c r="Q318" s="106" t="str">
        <f t="shared" si="193"/>
        <v/>
      </c>
      <c r="R318" s="106" t="str">
        <f t="shared" si="193"/>
        <v/>
      </c>
      <c r="S318" s="106" t="str">
        <f t="shared" si="193"/>
        <v/>
      </c>
      <c r="T318" s="106" t="str">
        <f t="shared" si="193"/>
        <v/>
      </c>
      <c r="U318" s="106" t="str">
        <f t="shared" si="193"/>
        <v/>
      </c>
      <c r="V318" s="106" t="str">
        <f t="shared" si="193"/>
        <v/>
      </c>
      <c r="W318" s="106" t="str">
        <f t="shared" si="193"/>
        <v/>
      </c>
      <c r="X318" s="106" t="str">
        <f t="shared" si="193"/>
        <v/>
      </c>
      <c r="Y318" s="106" t="str">
        <f t="shared" si="193"/>
        <v/>
      </c>
      <c r="Z318" s="106" t="str">
        <f t="shared" si="193"/>
        <v/>
      </c>
      <c r="AA318" s="106" t="str">
        <f t="shared" si="193"/>
        <v/>
      </c>
      <c r="AB318" s="106" t="str">
        <f t="shared" si="193"/>
        <v/>
      </c>
      <c r="AC318" s="106" t="str">
        <f t="shared" si="193"/>
        <v/>
      </c>
      <c r="AD318" s="106" t="str">
        <f t="shared" si="193"/>
        <v/>
      </c>
      <c r="AE318" s="106" t="str">
        <f t="shared" si="193"/>
        <v/>
      </c>
      <c r="AF318" s="106" t="str">
        <f t="shared" si="193"/>
        <v/>
      </c>
      <c r="AG318" s="106" t="str">
        <f t="shared" si="193"/>
        <v/>
      </c>
      <c r="AH318" s="106" t="str">
        <f t="shared" si="193"/>
        <v/>
      </c>
      <c r="AI318" s="106" t="str">
        <f t="shared" si="193"/>
        <v/>
      </c>
      <c r="AJ318" s="106" t="str">
        <f t="shared" si="193"/>
        <v/>
      </c>
      <c r="AK318" s="106" t="str">
        <f t="shared" si="193"/>
        <v/>
      </c>
      <c r="AM318" s="101" t="str">
        <f t="shared" ref="AM318:AU318" si="194">IFERROR(AM107/AL107,"")</f>
        <v/>
      </c>
      <c r="AN318" s="101" t="str">
        <f t="shared" si="194"/>
        <v/>
      </c>
      <c r="AO318" s="101" t="str">
        <f t="shared" si="194"/>
        <v/>
      </c>
      <c r="AP318" s="101" t="str">
        <f t="shared" si="194"/>
        <v/>
      </c>
      <c r="AQ318" s="101" t="str">
        <f t="shared" si="194"/>
        <v/>
      </c>
      <c r="AR318" s="101" t="str">
        <f t="shared" si="194"/>
        <v/>
      </c>
      <c r="AS318" s="101" t="str">
        <f t="shared" si="194"/>
        <v/>
      </c>
      <c r="AT318" s="101" t="str">
        <f t="shared" si="194"/>
        <v/>
      </c>
      <c r="AU318" s="101" t="str">
        <f t="shared" si="194"/>
        <v/>
      </c>
    </row>
    <row r="319" spans="1:47">
      <c r="A319" s="101" t="s">
        <v>3672</v>
      </c>
      <c r="G319" s="106"/>
      <c r="H319" s="106">
        <f t="shared" ref="H319:AK319" si="195">IFERROR(H108/G108-1,"")</f>
        <v>0.38446450571071389</v>
      </c>
      <c r="I319" s="106">
        <f t="shared" si="195"/>
        <v>4.119091531303698E-2</v>
      </c>
      <c r="J319" s="106">
        <f t="shared" si="195"/>
        <v>2.4206793457941522E-3</v>
      </c>
      <c r="K319" s="106">
        <f t="shared" si="195"/>
        <v>-3.7591613758745646E-2</v>
      </c>
      <c r="L319" s="106">
        <f t="shared" si="195"/>
        <v>-1.7546414724549209E-2</v>
      </c>
      <c r="M319" s="106">
        <f t="shared" si="195"/>
        <v>-4.271917341160425E-2</v>
      </c>
      <c r="N319" s="106">
        <f t="shared" si="195"/>
        <v>-1.0735924032221011E-2</v>
      </c>
      <c r="O319" s="106">
        <f t="shared" si="195"/>
        <v>-9.7337597828174305E-3</v>
      </c>
      <c r="P319" s="106">
        <f t="shared" si="195"/>
        <v>-2.29874804664566E-2</v>
      </c>
      <c r="Q319" s="106">
        <f t="shared" si="195"/>
        <v>-3.4340810149577905E-3</v>
      </c>
      <c r="R319" s="106">
        <f t="shared" si="195"/>
        <v>-2.5141318446454397E-3</v>
      </c>
      <c r="S319" s="106">
        <f t="shared" si="195"/>
        <v>2.5129118795101935E-3</v>
      </c>
      <c r="T319" s="106">
        <f t="shared" si="195"/>
        <v>-1.4022073037935789E-2</v>
      </c>
      <c r="U319" s="106">
        <f t="shared" si="195"/>
        <v>-8.8194042182828669E-3</v>
      </c>
      <c r="V319" s="106">
        <f t="shared" si="195"/>
        <v>-3.0935211675403584E-3</v>
      </c>
      <c r="W319" s="106">
        <f t="shared" si="195"/>
        <v>-8.6546953894788281E-3</v>
      </c>
      <c r="X319" s="106">
        <f t="shared" si="195"/>
        <v>-5.8882080948453597E-3</v>
      </c>
      <c r="Y319" s="106">
        <f t="shared" si="195"/>
        <v>-8.4063351881213944E-4</v>
      </c>
      <c r="Z319" s="106">
        <f t="shared" si="195"/>
        <v>7.9987815064592738E-3</v>
      </c>
      <c r="AA319" s="106">
        <f t="shared" si="195"/>
        <v>-1.7178977967737818E-3</v>
      </c>
      <c r="AB319" s="106">
        <f t="shared" si="195"/>
        <v>-6.2467302271473901E-4</v>
      </c>
      <c r="AC319" s="106">
        <f t="shared" si="195"/>
        <v>-6.6773608617698432E-4</v>
      </c>
      <c r="AD319" s="106">
        <f t="shared" si="195"/>
        <v>-3.0281707082369103E-3</v>
      </c>
      <c r="AE319" s="106">
        <f t="shared" si="195"/>
        <v>-8.9884386961336382E-4</v>
      </c>
      <c r="AF319" s="106">
        <f t="shared" si="195"/>
        <v>-1.4231415986644125E-3</v>
      </c>
      <c r="AG319" s="106">
        <f t="shared" si="195"/>
        <v>-2.8467117093693428E-3</v>
      </c>
      <c r="AH319" s="106">
        <f t="shared" si="195"/>
        <v>-1.2867390684787594E-3</v>
      </c>
      <c r="AI319" s="106">
        <f t="shared" si="195"/>
        <v>-1.3849355922983531E-3</v>
      </c>
      <c r="AJ319" s="106">
        <f t="shared" si="195"/>
        <v>-6.3493819947018082E-3</v>
      </c>
      <c r="AK319" s="106">
        <f t="shared" si="195"/>
        <v>-1.4581309001374665E-3</v>
      </c>
      <c r="AM319" s="101">
        <f t="shared" ref="AM319:AU319" si="196">IFERROR(AM108/AL108,"")</f>
        <v>0.99749853472520567</v>
      </c>
      <c r="AN319" s="101">
        <f t="shared" si="196"/>
        <v>0.99754646116734957</v>
      </c>
      <c r="AO319" s="101">
        <f t="shared" si="196"/>
        <v>0.99770635966484944</v>
      </c>
      <c r="AP319" s="101">
        <f t="shared" si="196"/>
        <v>0.99745231624764585</v>
      </c>
      <c r="AQ319" s="101">
        <f t="shared" si="196"/>
        <v>0.99758006854844805</v>
      </c>
      <c r="AR319" s="101">
        <f t="shared" si="196"/>
        <v>0.99771980515279113</v>
      </c>
      <c r="AS319" s="101">
        <f t="shared" si="196"/>
        <v>0.99762069789235552</v>
      </c>
      <c r="AT319" s="101">
        <f t="shared" si="196"/>
        <v>0.99783257586746699</v>
      </c>
      <c r="AU319" s="101">
        <f t="shared" si="196"/>
        <v>0.99815976107561799</v>
      </c>
    </row>
    <row r="320" spans="1:47">
      <c r="A320" s="101" t="s">
        <v>3673</v>
      </c>
      <c r="G320" s="106"/>
      <c r="H320" s="106" t="str">
        <f t="shared" ref="H320:AK320" si="197">IFERROR(H109/G109-1,"")</f>
        <v/>
      </c>
      <c r="I320" s="106" t="str">
        <f t="shared" si="197"/>
        <v/>
      </c>
      <c r="J320" s="106" t="str">
        <f t="shared" si="197"/>
        <v/>
      </c>
      <c r="K320" s="106" t="str">
        <f t="shared" si="197"/>
        <v/>
      </c>
      <c r="L320" s="106" t="str">
        <f t="shared" si="197"/>
        <v/>
      </c>
      <c r="M320" s="106" t="str">
        <f t="shared" si="197"/>
        <v/>
      </c>
      <c r="N320" s="106" t="str">
        <f t="shared" si="197"/>
        <v/>
      </c>
      <c r="O320" s="106" t="str">
        <f t="shared" si="197"/>
        <v/>
      </c>
      <c r="P320" s="106" t="str">
        <f t="shared" si="197"/>
        <v/>
      </c>
      <c r="Q320" s="106" t="str">
        <f t="shared" si="197"/>
        <v/>
      </c>
      <c r="R320" s="106" t="str">
        <f t="shared" si="197"/>
        <v/>
      </c>
      <c r="S320" s="106" t="str">
        <f t="shared" si="197"/>
        <v/>
      </c>
      <c r="T320" s="106" t="str">
        <f t="shared" si="197"/>
        <v/>
      </c>
      <c r="U320" s="106" t="str">
        <f t="shared" si="197"/>
        <v/>
      </c>
      <c r="V320" s="106" t="str">
        <f t="shared" si="197"/>
        <v/>
      </c>
      <c r="W320" s="106" t="str">
        <f t="shared" si="197"/>
        <v/>
      </c>
      <c r="X320" s="106" t="str">
        <f t="shared" si="197"/>
        <v/>
      </c>
      <c r="Y320" s="106" t="str">
        <f t="shared" si="197"/>
        <v/>
      </c>
      <c r="Z320" s="106" t="str">
        <f t="shared" si="197"/>
        <v/>
      </c>
      <c r="AA320" s="106" t="str">
        <f t="shared" si="197"/>
        <v/>
      </c>
      <c r="AB320" s="106" t="str">
        <f t="shared" si="197"/>
        <v/>
      </c>
      <c r="AC320" s="106" t="str">
        <f t="shared" si="197"/>
        <v/>
      </c>
      <c r="AD320" s="106" t="str">
        <f t="shared" si="197"/>
        <v/>
      </c>
      <c r="AE320" s="106" t="str">
        <f t="shared" si="197"/>
        <v/>
      </c>
      <c r="AF320" s="106" t="str">
        <f t="shared" si="197"/>
        <v/>
      </c>
      <c r="AG320" s="106" t="str">
        <f t="shared" si="197"/>
        <v/>
      </c>
      <c r="AH320" s="106" t="str">
        <f t="shared" si="197"/>
        <v/>
      </c>
      <c r="AI320" s="106" t="str">
        <f t="shared" si="197"/>
        <v/>
      </c>
      <c r="AJ320" s="106" t="str">
        <f t="shared" si="197"/>
        <v/>
      </c>
      <c r="AK320" s="106" t="str">
        <f t="shared" si="197"/>
        <v/>
      </c>
      <c r="AM320" s="101" t="str">
        <f t="shared" ref="AM320:AU320" si="198">IFERROR(AM109/AL109,"")</f>
        <v/>
      </c>
      <c r="AN320" s="101" t="str">
        <f t="shared" si="198"/>
        <v/>
      </c>
      <c r="AO320" s="101" t="str">
        <f t="shared" si="198"/>
        <v/>
      </c>
      <c r="AP320" s="101" t="str">
        <f t="shared" si="198"/>
        <v/>
      </c>
      <c r="AQ320" s="101" t="str">
        <f t="shared" si="198"/>
        <v/>
      </c>
      <c r="AR320" s="101" t="str">
        <f t="shared" si="198"/>
        <v/>
      </c>
      <c r="AS320" s="101" t="str">
        <f t="shared" si="198"/>
        <v/>
      </c>
      <c r="AT320" s="101" t="str">
        <f t="shared" si="198"/>
        <v/>
      </c>
      <c r="AU320" s="101" t="str">
        <f t="shared" si="198"/>
        <v/>
      </c>
    </row>
    <row r="321" spans="1:47">
      <c r="A321" s="101" t="s">
        <v>3674</v>
      </c>
      <c r="G321" s="106"/>
      <c r="H321" s="106" t="str">
        <f t="shared" ref="H321:AK321" si="199">IFERROR(H110/G110-1,"")</f>
        <v/>
      </c>
      <c r="I321" s="106" t="str">
        <f t="shared" si="199"/>
        <v/>
      </c>
      <c r="J321" s="106" t="str">
        <f t="shared" si="199"/>
        <v/>
      </c>
      <c r="K321" s="106" t="str">
        <f t="shared" si="199"/>
        <v/>
      </c>
      <c r="L321" s="106" t="str">
        <f t="shared" si="199"/>
        <v/>
      </c>
      <c r="M321" s="106" t="str">
        <f t="shared" si="199"/>
        <v/>
      </c>
      <c r="N321" s="106" t="str">
        <f t="shared" si="199"/>
        <v/>
      </c>
      <c r="O321" s="106" t="str">
        <f t="shared" si="199"/>
        <v/>
      </c>
      <c r="P321" s="106" t="str">
        <f t="shared" si="199"/>
        <v/>
      </c>
      <c r="Q321" s="106" t="str">
        <f t="shared" si="199"/>
        <v/>
      </c>
      <c r="R321" s="106" t="str">
        <f t="shared" si="199"/>
        <v/>
      </c>
      <c r="S321" s="106" t="str">
        <f t="shared" si="199"/>
        <v/>
      </c>
      <c r="T321" s="106" t="str">
        <f t="shared" si="199"/>
        <v/>
      </c>
      <c r="U321" s="106" t="str">
        <f t="shared" si="199"/>
        <v/>
      </c>
      <c r="V321" s="106" t="str">
        <f t="shared" si="199"/>
        <v/>
      </c>
      <c r="W321" s="106" t="str">
        <f t="shared" si="199"/>
        <v/>
      </c>
      <c r="X321" s="106" t="str">
        <f t="shared" si="199"/>
        <v/>
      </c>
      <c r="Y321" s="106" t="str">
        <f t="shared" si="199"/>
        <v/>
      </c>
      <c r="Z321" s="106" t="str">
        <f t="shared" si="199"/>
        <v/>
      </c>
      <c r="AA321" s="106" t="str">
        <f t="shared" si="199"/>
        <v/>
      </c>
      <c r="AB321" s="106" t="str">
        <f t="shared" si="199"/>
        <v/>
      </c>
      <c r="AC321" s="106" t="str">
        <f t="shared" si="199"/>
        <v/>
      </c>
      <c r="AD321" s="106" t="str">
        <f t="shared" si="199"/>
        <v/>
      </c>
      <c r="AE321" s="106" t="str">
        <f t="shared" si="199"/>
        <v/>
      </c>
      <c r="AF321" s="106" t="str">
        <f t="shared" si="199"/>
        <v/>
      </c>
      <c r="AG321" s="106" t="str">
        <f t="shared" si="199"/>
        <v/>
      </c>
      <c r="AH321" s="106" t="str">
        <f t="shared" si="199"/>
        <v/>
      </c>
      <c r="AI321" s="106" t="str">
        <f t="shared" si="199"/>
        <v/>
      </c>
      <c r="AJ321" s="106" t="str">
        <f t="shared" si="199"/>
        <v/>
      </c>
      <c r="AK321" s="106" t="str">
        <f t="shared" si="199"/>
        <v/>
      </c>
      <c r="AM321" s="101" t="str">
        <f t="shared" ref="AM321:AU321" si="200">IFERROR(AM110/AL110,"")</f>
        <v/>
      </c>
      <c r="AN321" s="101" t="str">
        <f t="shared" si="200"/>
        <v/>
      </c>
      <c r="AO321" s="101" t="str">
        <f t="shared" si="200"/>
        <v/>
      </c>
      <c r="AP321" s="101" t="str">
        <f t="shared" si="200"/>
        <v/>
      </c>
      <c r="AQ321" s="101" t="str">
        <f t="shared" si="200"/>
        <v/>
      </c>
      <c r="AR321" s="101" t="str">
        <f t="shared" si="200"/>
        <v/>
      </c>
      <c r="AS321" s="101" t="str">
        <f t="shared" si="200"/>
        <v/>
      </c>
      <c r="AT321" s="101" t="str">
        <f t="shared" si="200"/>
        <v/>
      </c>
      <c r="AU321" s="101" t="str">
        <f t="shared" si="200"/>
        <v/>
      </c>
    </row>
    <row r="322" spans="1:47">
      <c r="A322" s="101" t="s">
        <v>3675</v>
      </c>
      <c r="G322" s="106"/>
      <c r="H322" s="106" t="str">
        <f t="shared" ref="H322:AK322" si="201">IFERROR(H111/G111-1,"")</f>
        <v/>
      </c>
      <c r="I322" s="106" t="str">
        <f t="shared" si="201"/>
        <v/>
      </c>
      <c r="J322" s="106" t="str">
        <f t="shared" si="201"/>
        <v/>
      </c>
      <c r="K322" s="106" t="str">
        <f t="shared" si="201"/>
        <v/>
      </c>
      <c r="L322" s="106" t="str">
        <f t="shared" si="201"/>
        <v/>
      </c>
      <c r="M322" s="106" t="str">
        <f t="shared" si="201"/>
        <v/>
      </c>
      <c r="N322" s="106" t="str">
        <f t="shared" si="201"/>
        <v/>
      </c>
      <c r="O322" s="106" t="str">
        <f t="shared" si="201"/>
        <v/>
      </c>
      <c r="P322" s="106" t="str">
        <f t="shared" si="201"/>
        <v/>
      </c>
      <c r="Q322" s="106" t="str">
        <f t="shared" si="201"/>
        <v/>
      </c>
      <c r="R322" s="106" t="str">
        <f t="shared" si="201"/>
        <v/>
      </c>
      <c r="S322" s="106" t="str">
        <f t="shared" si="201"/>
        <v/>
      </c>
      <c r="T322" s="106" t="str">
        <f t="shared" si="201"/>
        <v/>
      </c>
      <c r="U322" s="106" t="str">
        <f t="shared" si="201"/>
        <v/>
      </c>
      <c r="V322" s="106" t="str">
        <f t="shared" si="201"/>
        <v/>
      </c>
      <c r="W322" s="106" t="str">
        <f t="shared" si="201"/>
        <v/>
      </c>
      <c r="X322" s="106" t="str">
        <f t="shared" si="201"/>
        <v/>
      </c>
      <c r="Y322" s="106" t="str">
        <f t="shared" si="201"/>
        <v/>
      </c>
      <c r="Z322" s="106" t="str">
        <f t="shared" si="201"/>
        <v/>
      </c>
      <c r="AA322" s="106" t="str">
        <f t="shared" si="201"/>
        <v/>
      </c>
      <c r="AB322" s="106" t="str">
        <f t="shared" si="201"/>
        <v/>
      </c>
      <c r="AC322" s="106" t="str">
        <f t="shared" si="201"/>
        <v/>
      </c>
      <c r="AD322" s="106" t="str">
        <f t="shared" si="201"/>
        <v/>
      </c>
      <c r="AE322" s="106" t="str">
        <f t="shared" si="201"/>
        <v/>
      </c>
      <c r="AF322" s="106" t="str">
        <f t="shared" si="201"/>
        <v/>
      </c>
      <c r="AG322" s="106" t="str">
        <f t="shared" si="201"/>
        <v/>
      </c>
      <c r="AH322" s="106" t="str">
        <f t="shared" si="201"/>
        <v/>
      </c>
      <c r="AI322" s="106" t="str">
        <f t="shared" si="201"/>
        <v/>
      </c>
      <c r="AJ322" s="106" t="str">
        <f t="shared" si="201"/>
        <v/>
      </c>
      <c r="AK322" s="106" t="str">
        <f t="shared" si="201"/>
        <v/>
      </c>
      <c r="AM322" s="101" t="str">
        <f t="shared" ref="AM322:AU322" si="202">IFERROR(AM111/AL111,"")</f>
        <v/>
      </c>
      <c r="AN322" s="101" t="str">
        <f t="shared" si="202"/>
        <v/>
      </c>
      <c r="AO322" s="101" t="str">
        <f t="shared" si="202"/>
        <v/>
      </c>
      <c r="AP322" s="101" t="str">
        <f t="shared" si="202"/>
        <v/>
      </c>
      <c r="AQ322" s="101" t="str">
        <f t="shared" si="202"/>
        <v/>
      </c>
      <c r="AR322" s="101" t="str">
        <f t="shared" si="202"/>
        <v/>
      </c>
      <c r="AS322" s="101" t="str">
        <f t="shared" si="202"/>
        <v/>
      </c>
      <c r="AT322" s="101" t="str">
        <f t="shared" si="202"/>
        <v/>
      </c>
      <c r="AU322" s="101" t="str">
        <f t="shared" si="202"/>
        <v/>
      </c>
    </row>
    <row r="323" spans="1:47" s="128" customFormat="1">
      <c r="A323" s="127" t="s">
        <v>3685</v>
      </c>
      <c r="B323" s="127"/>
      <c r="C323" s="127"/>
      <c r="D323" s="127"/>
      <c r="E323" s="127"/>
      <c r="F323" s="127"/>
      <c r="G323" s="129"/>
      <c r="H323" s="129" t="str">
        <f t="shared" ref="H323:AK323" si="203">IFERROR(H112/G112-1,"")</f>
        <v/>
      </c>
      <c r="I323" s="129" t="str">
        <f t="shared" si="203"/>
        <v/>
      </c>
      <c r="J323" s="129" t="str">
        <f t="shared" si="203"/>
        <v/>
      </c>
      <c r="K323" s="129" t="str">
        <f t="shared" si="203"/>
        <v/>
      </c>
      <c r="L323" s="129" t="str">
        <f t="shared" si="203"/>
        <v/>
      </c>
      <c r="M323" s="129" t="str">
        <f t="shared" si="203"/>
        <v/>
      </c>
      <c r="N323" s="129" t="str">
        <f t="shared" si="203"/>
        <v/>
      </c>
      <c r="O323" s="129" t="str">
        <f t="shared" si="203"/>
        <v/>
      </c>
      <c r="P323" s="129" t="str">
        <f t="shared" si="203"/>
        <v/>
      </c>
      <c r="Q323" s="129" t="str">
        <f t="shared" si="203"/>
        <v/>
      </c>
      <c r="R323" s="129" t="str">
        <f t="shared" si="203"/>
        <v/>
      </c>
      <c r="S323" s="129" t="str">
        <f t="shared" si="203"/>
        <v/>
      </c>
      <c r="T323" s="129" t="str">
        <f t="shared" si="203"/>
        <v/>
      </c>
      <c r="U323" s="129" t="str">
        <f t="shared" si="203"/>
        <v/>
      </c>
      <c r="V323" s="129" t="str">
        <f t="shared" si="203"/>
        <v/>
      </c>
      <c r="W323" s="129" t="str">
        <f t="shared" si="203"/>
        <v/>
      </c>
      <c r="X323" s="129" t="str">
        <f t="shared" si="203"/>
        <v/>
      </c>
      <c r="Y323" s="129" t="str">
        <f t="shared" si="203"/>
        <v/>
      </c>
      <c r="Z323" s="129" t="str">
        <f t="shared" si="203"/>
        <v/>
      </c>
      <c r="AA323" s="129" t="str">
        <f t="shared" si="203"/>
        <v/>
      </c>
      <c r="AB323" s="129" t="str">
        <f t="shared" si="203"/>
        <v/>
      </c>
      <c r="AC323" s="129" t="str">
        <f t="shared" si="203"/>
        <v/>
      </c>
      <c r="AD323" s="129" t="str">
        <f t="shared" si="203"/>
        <v/>
      </c>
      <c r="AE323" s="129" t="str">
        <f t="shared" si="203"/>
        <v/>
      </c>
      <c r="AF323" s="129" t="str">
        <f t="shared" si="203"/>
        <v/>
      </c>
      <c r="AG323" s="129" t="str">
        <f t="shared" si="203"/>
        <v/>
      </c>
      <c r="AH323" s="129" t="str">
        <f t="shared" si="203"/>
        <v/>
      </c>
      <c r="AI323" s="129" t="str">
        <f t="shared" si="203"/>
        <v/>
      </c>
      <c r="AJ323" s="129" t="str">
        <f t="shared" si="203"/>
        <v/>
      </c>
      <c r="AK323" s="129" t="str">
        <f t="shared" si="203"/>
        <v/>
      </c>
      <c r="AM323" s="128" t="str">
        <f t="shared" ref="AM323:AU323" si="204">IFERROR(AM112/AL112,"")</f>
        <v/>
      </c>
      <c r="AN323" s="128" t="str">
        <f t="shared" si="204"/>
        <v/>
      </c>
      <c r="AO323" s="128" t="str">
        <f t="shared" si="204"/>
        <v/>
      </c>
      <c r="AP323" s="128" t="str">
        <f t="shared" si="204"/>
        <v/>
      </c>
      <c r="AQ323" s="128" t="str">
        <f t="shared" si="204"/>
        <v/>
      </c>
      <c r="AR323" s="128" t="str">
        <f t="shared" si="204"/>
        <v/>
      </c>
      <c r="AS323" s="128" t="str">
        <f t="shared" si="204"/>
        <v/>
      </c>
      <c r="AT323" s="128" t="str">
        <f t="shared" si="204"/>
        <v/>
      </c>
      <c r="AU323" s="128" t="str">
        <f t="shared" si="204"/>
        <v/>
      </c>
    </row>
    <row r="324" spans="1:47">
      <c r="A324" s="105" t="s">
        <v>3697</v>
      </c>
      <c r="B324" s="105"/>
      <c r="C324" s="105"/>
      <c r="D324" s="105"/>
      <c r="E324" s="105"/>
      <c r="F324" s="105"/>
      <c r="G324" s="101">
        <f t="shared" ref="G324:AK324" si="205">G$1</f>
        <v>2020</v>
      </c>
      <c r="H324" s="101">
        <f t="shared" si="205"/>
        <v>2021</v>
      </c>
      <c r="I324" s="101">
        <f t="shared" si="205"/>
        <v>2022</v>
      </c>
      <c r="J324" s="101">
        <f t="shared" si="205"/>
        <v>2023</v>
      </c>
      <c r="K324" s="101">
        <f t="shared" si="205"/>
        <v>2024</v>
      </c>
      <c r="L324" s="101">
        <f t="shared" si="205"/>
        <v>2025</v>
      </c>
      <c r="M324" s="101">
        <f t="shared" si="205"/>
        <v>2026</v>
      </c>
      <c r="N324" s="101">
        <f t="shared" si="205"/>
        <v>2027</v>
      </c>
      <c r="O324" s="101">
        <f t="shared" si="205"/>
        <v>2028</v>
      </c>
      <c r="P324" s="101">
        <f t="shared" si="205"/>
        <v>2029</v>
      </c>
      <c r="Q324" s="101">
        <f t="shared" si="205"/>
        <v>2030</v>
      </c>
      <c r="R324" s="101">
        <f t="shared" si="205"/>
        <v>2031</v>
      </c>
      <c r="S324" s="101">
        <f t="shared" si="205"/>
        <v>2032</v>
      </c>
      <c r="T324" s="101">
        <f t="shared" si="205"/>
        <v>2033</v>
      </c>
      <c r="U324" s="101">
        <f t="shared" si="205"/>
        <v>2034</v>
      </c>
      <c r="V324" s="101">
        <f t="shared" si="205"/>
        <v>2035</v>
      </c>
      <c r="W324" s="101">
        <f t="shared" si="205"/>
        <v>2036</v>
      </c>
      <c r="X324" s="101">
        <f t="shared" si="205"/>
        <v>2037</v>
      </c>
      <c r="Y324" s="101">
        <f t="shared" si="205"/>
        <v>2038</v>
      </c>
      <c r="Z324" s="101">
        <f t="shared" si="205"/>
        <v>2039</v>
      </c>
      <c r="AA324" s="101">
        <f t="shared" si="205"/>
        <v>2040</v>
      </c>
      <c r="AB324" s="101">
        <f t="shared" si="205"/>
        <v>2041</v>
      </c>
      <c r="AC324" s="101">
        <f t="shared" si="205"/>
        <v>2042</v>
      </c>
      <c r="AD324" s="101">
        <f t="shared" si="205"/>
        <v>2043</v>
      </c>
      <c r="AE324" s="101">
        <f t="shared" si="205"/>
        <v>2044</v>
      </c>
      <c r="AF324" s="101">
        <f t="shared" si="205"/>
        <v>2045</v>
      </c>
      <c r="AG324" s="101">
        <f t="shared" si="205"/>
        <v>2046</v>
      </c>
      <c r="AH324" s="101">
        <f t="shared" si="205"/>
        <v>2047</v>
      </c>
      <c r="AI324" s="101">
        <f t="shared" si="205"/>
        <v>2048</v>
      </c>
      <c r="AJ324" s="101">
        <f t="shared" si="205"/>
        <v>2049</v>
      </c>
      <c r="AK324" s="101">
        <f t="shared" si="205"/>
        <v>2050</v>
      </c>
    </row>
    <row r="325" spans="1:47">
      <c r="A325" s="101" t="s">
        <v>3668</v>
      </c>
      <c r="G325" s="106"/>
      <c r="H325" s="106" t="str">
        <f t="shared" ref="H325:AK325" si="206">IFERROR(H114/G114-1,"")</f>
        <v/>
      </c>
      <c r="I325" s="106" t="str">
        <f t="shared" si="206"/>
        <v/>
      </c>
      <c r="J325" s="106" t="str">
        <f t="shared" si="206"/>
        <v/>
      </c>
      <c r="K325" s="106" t="str">
        <f t="shared" si="206"/>
        <v/>
      </c>
      <c r="L325" s="106" t="str">
        <f t="shared" si="206"/>
        <v/>
      </c>
      <c r="M325" s="106" t="str">
        <f t="shared" si="206"/>
        <v/>
      </c>
      <c r="N325" s="106" t="str">
        <f t="shared" si="206"/>
        <v/>
      </c>
      <c r="O325" s="106" t="str">
        <f t="shared" si="206"/>
        <v/>
      </c>
      <c r="P325" s="106" t="str">
        <f t="shared" si="206"/>
        <v/>
      </c>
      <c r="Q325" s="106" t="str">
        <f t="shared" si="206"/>
        <v/>
      </c>
      <c r="R325" s="106" t="str">
        <f t="shared" si="206"/>
        <v/>
      </c>
      <c r="S325" s="106" t="str">
        <f t="shared" si="206"/>
        <v/>
      </c>
      <c r="T325" s="106" t="str">
        <f t="shared" si="206"/>
        <v/>
      </c>
      <c r="U325" s="106" t="str">
        <f t="shared" si="206"/>
        <v/>
      </c>
      <c r="V325" s="106" t="str">
        <f t="shared" si="206"/>
        <v/>
      </c>
      <c r="W325" s="106" t="str">
        <f t="shared" si="206"/>
        <v/>
      </c>
      <c r="X325" s="106" t="str">
        <f t="shared" si="206"/>
        <v/>
      </c>
      <c r="Y325" s="106" t="str">
        <f t="shared" si="206"/>
        <v/>
      </c>
      <c r="Z325" s="106" t="str">
        <f t="shared" si="206"/>
        <v/>
      </c>
      <c r="AA325" s="106" t="str">
        <f t="shared" si="206"/>
        <v/>
      </c>
      <c r="AB325" s="106" t="str">
        <f t="shared" si="206"/>
        <v/>
      </c>
      <c r="AC325" s="106" t="str">
        <f t="shared" si="206"/>
        <v/>
      </c>
      <c r="AD325" s="106" t="str">
        <f t="shared" si="206"/>
        <v/>
      </c>
      <c r="AE325" s="106" t="str">
        <f t="shared" si="206"/>
        <v/>
      </c>
      <c r="AF325" s="106" t="str">
        <f t="shared" si="206"/>
        <v/>
      </c>
      <c r="AG325" s="106" t="str">
        <f t="shared" si="206"/>
        <v/>
      </c>
      <c r="AH325" s="106" t="str">
        <f t="shared" si="206"/>
        <v/>
      </c>
      <c r="AI325" s="106" t="str">
        <f t="shared" si="206"/>
        <v/>
      </c>
      <c r="AJ325" s="106" t="str">
        <f t="shared" si="206"/>
        <v/>
      </c>
      <c r="AK325" s="106" t="str">
        <f t="shared" si="206"/>
        <v/>
      </c>
      <c r="AM325" s="101" t="str">
        <f t="shared" ref="AM325:AU325" si="207">IFERROR(AM114/AL114,"")</f>
        <v/>
      </c>
      <c r="AN325" s="101" t="str">
        <f t="shared" si="207"/>
        <v/>
      </c>
      <c r="AO325" s="101" t="str">
        <f t="shared" si="207"/>
        <v/>
      </c>
      <c r="AP325" s="101" t="str">
        <f t="shared" si="207"/>
        <v/>
      </c>
      <c r="AQ325" s="101" t="str">
        <f t="shared" si="207"/>
        <v/>
      </c>
      <c r="AR325" s="101" t="str">
        <f t="shared" si="207"/>
        <v/>
      </c>
      <c r="AS325" s="101" t="str">
        <f t="shared" si="207"/>
        <v/>
      </c>
      <c r="AT325" s="101" t="str">
        <f t="shared" si="207"/>
        <v/>
      </c>
      <c r="AU325" s="101" t="str">
        <f t="shared" si="207"/>
        <v/>
      </c>
    </row>
    <row r="326" spans="1:47">
      <c r="A326" s="101" t="s">
        <v>3669</v>
      </c>
      <c r="G326" s="106"/>
      <c r="H326" s="106">
        <f t="shared" ref="H326:AK326" si="208">IFERROR(H115/G115-1,"")</f>
        <v>9.601454839794199E-2</v>
      </c>
      <c r="I326" s="106">
        <f t="shared" si="208"/>
        <v>0.14178041028382293</v>
      </c>
      <c r="J326" s="106">
        <f t="shared" si="208"/>
        <v>6.8829603984568166E-2</v>
      </c>
      <c r="K326" s="106">
        <f t="shared" si="208"/>
        <v>6.1113406318169305E-2</v>
      </c>
      <c r="L326" s="106">
        <f t="shared" si="208"/>
        <v>2.1900270085538631E-2</v>
      </c>
      <c r="M326" s="106">
        <f t="shared" si="208"/>
        <v>2.3185773305536062E-2</v>
      </c>
      <c r="N326" s="106">
        <f t="shared" si="208"/>
        <v>-2.2832656729078749E-2</v>
      </c>
      <c r="O326" s="106">
        <f t="shared" si="208"/>
        <v>1.2640713110689594E-2</v>
      </c>
      <c r="P326" s="106">
        <f t="shared" si="208"/>
        <v>2.1337700817019467E-2</v>
      </c>
      <c r="Q326" s="106">
        <f t="shared" si="208"/>
        <v>3.7133519337745113E-2</v>
      </c>
      <c r="R326" s="106">
        <f t="shared" si="208"/>
        <v>1.7861835900134571E-2</v>
      </c>
      <c r="S326" s="106">
        <f t="shared" si="208"/>
        <v>2.9379635932244685E-2</v>
      </c>
      <c r="T326" s="106">
        <f t="shared" si="208"/>
        <v>1.1880328288552677E-2</v>
      </c>
      <c r="U326" s="106">
        <f t="shared" si="208"/>
        <v>2.6879892653893789E-2</v>
      </c>
      <c r="V326" s="106">
        <f t="shared" si="208"/>
        <v>1.9727093722359923E-2</v>
      </c>
      <c r="W326" s="106">
        <f t="shared" si="208"/>
        <v>9.7403058896814443E-3</v>
      </c>
      <c r="X326" s="106">
        <f t="shared" si="208"/>
        <v>1.8209081208290678E-2</v>
      </c>
      <c r="Y326" s="106">
        <f t="shared" si="208"/>
        <v>1.6318536642604409E-2</v>
      </c>
      <c r="Z326" s="106">
        <f t="shared" si="208"/>
        <v>2.6993600628003156E-2</v>
      </c>
      <c r="AA326" s="106">
        <f t="shared" si="208"/>
        <v>-8.9519729653567692E-3</v>
      </c>
      <c r="AB326" s="106">
        <f t="shared" si="208"/>
        <v>3.7297982765164273E-2</v>
      </c>
      <c r="AC326" s="106">
        <f t="shared" si="208"/>
        <v>1.6715500888777601E-2</v>
      </c>
      <c r="AD326" s="106">
        <f t="shared" si="208"/>
        <v>1.1369435251258775E-2</v>
      </c>
      <c r="AE326" s="106">
        <f t="shared" si="208"/>
        <v>1.0934239549422742E-2</v>
      </c>
      <c r="AF326" s="106">
        <f t="shared" si="208"/>
        <v>2.2469104369245096E-2</v>
      </c>
      <c r="AG326" s="106">
        <f t="shared" si="208"/>
        <v>1.7787713322801713E-2</v>
      </c>
      <c r="AH326" s="106">
        <f t="shared" si="208"/>
        <v>2.1097769507113062E-2</v>
      </c>
      <c r="AI326" s="106">
        <f t="shared" si="208"/>
        <v>1.2036138517590222E-2</v>
      </c>
      <c r="AJ326" s="106">
        <f t="shared" si="208"/>
        <v>-2.7538328341978335E-3</v>
      </c>
      <c r="AK326" s="106">
        <f t="shared" si="208"/>
        <v>1.266488446420011E-2</v>
      </c>
      <c r="AM326" s="101">
        <f t="shared" ref="AM326:AU326" si="209">IFERROR(AM115/AL115,"")</f>
        <v>1.0109586148713761</v>
      </c>
      <c r="AN326" s="101">
        <f t="shared" si="209"/>
        <v>1.0130419747456216</v>
      </c>
      <c r="AO326" s="101">
        <f t="shared" si="209"/>
        <v>1.0130720343698987</v>
      </c>
      <c r="AP326" s="101">
        <f t="shared" si="209"/>
        <v>1.0122210090709678</v>
      </c>
      <c r="AQ326" s="101">
        <f t="shared" si="209"/>
        <v>1.0109162454358529</v>
      </c>
      <c r="AR326" s="101">
        <f t="shared" si="209"/>
        <v>1.0114157437962064</v>
      </c>
      <c r="AS326" s="101">
        <f t="shared" si="209"/>
        <v>1.0117155666910937</v>
      </c>
      <c r="AT326" s="101">
        <f t="shared" si="209"/>
        <v>1.0131059754831062</v>
      </c>
      <c r="AU326" s="101">
        <f t="shared" si="209"/>
        <v>1.0135762473225212</v>
      </c>
    </row>
    <row r="327" spans="1:47">
      <c r="A327" s="101" t="s">
        <v>3670</v>
      </c>
      <c r="G327" s="106"/>
      <c r="H327" s="106" t="str">
        <f t="shared" ref="H327:AK327" si="210">IFERROR(H116/G116-1,"")</f>
        <v/>
      </c>
      <c r="I327" s="106" t="str">
        <f t="shared" si="210"/>
        <v/>
      </c>
      <c r="J327" s="106" t="str">
        <f t="shared" si="210"/>
        <v/>
      </c>
      <c r="K327" s="106" t="str">
        <f t="shared" si="210"/>
        <v/>
      </c>
      <c r="L327" s="106" t="str">
        <f t="shared" si="210"/>
        <v/>
      </c>
      <c r="M327" s="106" t="str">
        <f t="shared" si="210"/>
        <v/>
      </c>
      <c r="N327" s="106" t="str">
        <f t="shared" si="210"/>
        <v/>
      </c>
      <c r="O327" s="106" t="str">
        <f t="shared" si="210"/>
        <v/>
      </c>
      <c r="P327" s="106" t="str">
        <f t="shared" si="210"/>
        <v/>
      </c>
      <c r="Q327" s="106" t="str">
        <f t="shared" si="210"/>
        <v/>
      </c>
      <c r="R327" s="106" t="str">
        <f t="shared" si="210"/>
        <v/>
      </c>
      <c r="S327" s="106" t="str">
        <f t="shared" si="210"/>
        <v/>
      </c>
      <c r="T327" s="106" t="str">
        <f t="shared" si="210"/>
        <v/>
      </c>
      <c r="U327" s="106" t="str">
        <f t="shared" si="210"/>
        <v/>
      </c>
      <c r="V327" s="106" t="str">
        <f t="shared" si="210"/>
        <v/>
      </c>
      <c r="W327" s="106" t="str">
        <f t="shared" si="210"/>
        <v/>
      </c>
      <c r="X327" s="106" t="str">
        <f t="shared" si="210"/>
        <v/>
      </c>
      <c r="Y327" s="106" t="str">
        <f t="shared" si="210"/>
        <v/>
      </c>
      <c r="Z327" s="106" t="str">
        <f t="shared" si="210"/>
        <v/>
      </c>
      <c r="AA327" s="106" t="str">
        <f t="shared" si="210"/>
        <v/>
      </c>
      <c r="AB327" s="106" t="str">
        <f t="shared" si="210"/>
        <v/>
      </c>
      <c r="AC327" s="106" t="str">
        <f t="shared" si="210"/>
        <v/>
      </c>
      <c r="AD327" s="106" t="str">
        <f t="shared" si="210"/>
        <v/>
      </c>
      <c r="AE327" s="106" t="str">
        <f t="shared" si="210"/>
        <v/>
      </c>
      <c r="AF327" s="106" t="str">
        <f t="shared" si="210"/>
        <v/>
      </c>
      <c r="AG327" s="106" t="str">
        <f t="shared" si="210"/>
        <v/>
      </c>
      <c r="AH327" s="106" t="str">
        <f t="shared" si="210"/>
        <v/>
      </c>
      <c r="AI327" s="106" t="str">
        <f t="shared" si="210"/>
        <v/>
      </c>
      <c r="AJ327" s="106" t="str">
        <f t="shared" si="210"/>
        <v/>
      </c>
      <c r="AK327" s="106" t="str">
        <f t="shared" si="210"/>
        <v/>
      </c>
      <c r="AM327" s="101" t="str">
        <f t="shared" ref="AM327:AU327" si="211">IFERROR(AM116/AL116,"")</f>
        <v/>
      </c>
      <c r="AN327" s="101" t="str">
        <f t="shared" si="211"/>
        <v/>
      </c>
      <c r="AO327" s="101" t="str">
        <f t="shared" si="211"/>
        <v/>
      </c>
      <c r="AP327" s="101" t="str">
        <f t="shared" si="211"/>
        <v/>
      </c>
      <c r="AQ327" s="101" t="str">
        <f t="shared" si="211"/>
        <v/>
      </c>
      <c r="AR327" s="101" t="str">
        <f t="shared" si="211"/>
        <v/>
      </c>
      <c r="AS327" s="101" t="str">
        <f t="shared" si="211"/>
        <v/>
      </c>
      <c r="AT327" s="101" t="str">
        <f t="shared" si="211"/>
        <v/>
      </c>
      <c r="AU327" s="101" t="str">
        <f t="shared" si="211"/>
        <v/>
      </c>
    </row>
    <row r="328" spans="1:47">
      <c r="A328" s="101" t="s">
        <v>3671</v>
      </c>
      <c r="G328" s="106"/>
      <c r="H328" s="106" t="str">
        <f t="shared" ref="H328:AK328" si="212">IFERROR(H117/G117-1,"")</f>
        <v/>
      </c>
      <c r="I328" s="106" t="str">
        <f t="shared" si="212"/>
        <v/>
      </c>
      <c r="J328" s="106" t="str">
        <f t="shared" si="212"/>
        <v/>
      </c>
      <c r="K328" s="106" t="str">
        <f t="shared" si="212"/>
        <v/>
      </c>
      <c r="L328" s="106" t="str">
        <f t="shared" si="212"/>
        <v/>
      </c>
      <c r="M328" s="106" t="str">
        <f t="shared" si="212"/>
        <v/>
      </c>
      <c r="N328" s="106" t="str">
        <f t="shared" si="212"/>
        <v/>
      </c>
      <c r="O328" s="106" t="str">
        <f t="shared" si="212"/>
        <v/>
      </c>
      <c r="P328" s="106" t="str">
        <f t="shared" si="212"/>
        <v/>
      </c>
      <c r="Q328" s="106" t="str">
        <f t="shared" si="212"/>
        <v/>
      </c>
      <c r="R328" s="106" t="str">
        <f t="shared" si="212"/>
        <v/>
      </c>
      <c r="S328" s="106" t="str">
        <f t="shared" si="212"/>
        <v/>
      </c>
      <c r="T328" s="106" t="str">
        <f t="shared" si="212"/>
        <v/>
      </c>
      <c r="U328" s="106" t="str">
        <f t="shared" si="212"/>
        <v/>
      </c>
      <c r="V328" s="106" t="str">
        <f t="shared" si="212"/>
        <v/>
      </c>
      <c r="W328" s="106" t="str">
        <f t="shared" si="212"/>
        <v/>
      </c>
      <c r="X328" s="106" t="str">
        <f t="shared" si="212"/>
        <v/>
      </c>
      <c r="Y328" s="106" t="str">
        <f t="shared" si="212"/>
        <v/>
      </c>
      <c r="Z328" s="106" t="str">
        <f t="shared" si="212"/>
        <v/>
      </c>
      <c r="AA328" s="106" t="str">
        <f t="shared" si="212"/>
        <v/>
      </c>
      <c r="AB328" s="106" t="str">
        <f t="shared" si="212"/>
        <v/>
      </c>
      <c r="AC328" s="106" t="str">
        <f t="shared" si="212"/>
        <v/>
      </c>
      <c r="AD328" s="106" t="str">
        <f t="shared" si="212"/>
        <v/>
      </c>
      <c r="AE328" s="106" t="str">
        <f t="shared" si="212"/>
        <v/>
      </c>
      <c r="AF328" s="106" t="str">
        <f t="shared" si="212"/>
        <v/>
      </c>
      <c r="AG328" s="106" t="str">
        <f t="shared" si="212"/>
        <v/>
      </c>
      <c r="AH328" s="106" t="str">
        <f t="shared" si="212"/>
        <v/>
      </c>
      <c r="AI328" s="106" t="str">
        <f t="shared" si="212"/>
        <v/>
      </c>
      <c r="AJ328" s="106" t="str">
        <f t="shared" si="212"/>
        <v/>
      </c>
      <c r="AK328" s="106" t="str">
        <f t="shared" si="212"/>
        <v/>
      </c>
      <c r="AM328" s="101" t="str">
        <f t="shared" ref="AM328:AU328" si="213">IFERROR(AM117/AL117,"")</f>
        <v/>
      </c>
      <c r="AN328" s="101" t="str">
        <f t="shared" si="213"/>
        <v/>
      </c>
      <c r="AO328" s="101" t="str">
        <f t="shared" si="213"/>
        <v/>
      </c>
      <c r="AP328" s="101" t="str">
        <f t="shared" si="213"/>
        <v/>
      </c>
      <c r="AQ328" s="101" t="str">
        <f t="shared" si="213"/>
        <v/>
      </c>
      <c r="AR328" s="101" t="str">
        <f t="shared" si="213"/>
        <v/>
      </c>
      <c r="AS328" s="101" t="str">
        <f t="shared" si="213"/>
        <v/>
      </c>
      <c r="AT328" s="101" t="str">
        <f t="shared" si="213"/>
        <v/>
      </c>
      <c r="AU328" s="101" t="str">
        <f t="shared" si="213"/>
        <v/>
      </c>
    </row>
    <row r="329" spans="1:47">
      <c r="A329" s="101" t="s">
        <v>3672</v>
      </c>
      <c r="G329" s="106"/>
      <c r="H329" s="106">
        <f t="shared" ref="H329:AK329" si="214">IFERROR(H118/G118-1,"")</f>
        <v>9.601454839794199E-2</v>
      </c>
      <c r="I329" s="106">
        <f t="shared" si="214"/>
        <v>0.14178041028382293</v>
      </c>
      <c r="J329" s="106">
        <f t="shared" si="214"/>
        <v>6.8829603984568166E-2</v>
      </c>
      <c r="K329" s="106">
        <f t="shared" si="214"/>
        <v>6.1113406318169305E-2</v>
      </c>
      <c r="L329" s="106">
        <f t="shared" si="214"/>
        <v>2.1900270085538631E-2</v>
      </c>
      <c r="M329" s="106">
        <f t="shared" si="214"/>
        <v>2.3185773305536062E-2</v>
      </c>
      <c r="N329" s="106">
        <f t="shared" si="214"/>
        <v>-2.2832656729078749E-2</v>
      </c>
      <c r="O329" s="106">
        <f t="shared" si="214"/>
        <v>1.2640713110689594E-2</v>
      </c>
      <c r="P329" s="106">
        <f t="shared" si="214"/>
        <v>2.1337700817019467E-2</v>
      </c>
      <c r="Q329" s="106">
        <f t="shared" si="214"/>
        <v>3.7133519337745113E-2</v>
      </c>
      <c r="R329" s="106">
        <f t="shared" si="214"/>
        <v>1.7861835900134571E-2</v>
      </c>
      <c r="S329" s="106">
        <f t="shared" si="214"/>
        <v>2.9379635932244685E-2</v>
      </c>
      <c r="T329" s="106">
        <f t="shared" si="214"/>
        <v>1.1880328288552677E-2</v>
      </c>
      <c r="U329" s="106">
        <f t="shared" si="214"/>
        <v>2.6879892653893789E-2</v>
      </c>
      <c r="V329" s="106">
        <f t="shared" si="214"/>
        <v>1.9727093722359923E-2</v>
      </c>
      <c r="W329" s="106">
        <f t="shared" si="214"/>
        <v>9.7403058896814443E-3</v>
      </c>
      <c r="X329" s="106">
        <f t="shared" si="214"/>
        <v>1.8209081208290678E-2</v>
      </c>
      <c r="Y329" s="106">
        <f t="shared" si="214"/>
        <v>1.6318536642604409E-2</v>
      </c>
      <c r="Z329" s="106">
        <f t="shared" si="214"/>
        <v>2.6993600628003156E-2</v>
      </c>
      <c r="AA329" s="106">
        <f t="shared" si="214"/>
        <v>-8.9519729653567692E-3</v>
      </c>
      <c r="AB329" s="106">
        <f t="shared" si="214"/>
        <v>3.7297982765164273E-2</v>
      </c>
      <c r="AC329" s="106">
        <f t="shared" si="214"/>
        <v>1.6715500888777601E-2</v>
      </c>
      <c r="AD329" s="106">
        <f t="shared" si="214"/>
        <v>1.1369435251258775E-2</v>
      </c>
      <c r="AE329" s="106">
        <f t="shared" si="214"/>
        <v>1.0934239549422742E-2</v>
      </c>
      <c r="AF329" s="106">
        <f t="shared" si="214"/>
        <v>2.2469104369245096E-2</v>
      </c>
      <c r="AG329" s="106">
        <f t="shared" si="214"/>
        <v>1.7787713322801713E-2</v>
      </c>
      <c r="AH329" s="106">
        <f t="shared" si="214"/>
        <v>2.1097769507113062E-2</v>
      </c>
      <c r="AI329" s="106">
        <f t="shared" si="214"/>
        <v>1.2036138517590222E-2</v>
      </c>
      <c r="AJ329" s="106">
        <f t="shared" si="214"/>
        <v>-2.7538328341978335E-3</v>
      </c>
      <c r="AK329" s="106">
        <f t="shared" si="214"/>
        <v>1.266488446420011E-2</v>
      </c>
      <c r="AM329" s="101">
        <f t="shared" ref="AM329:AU329" si="215">IFERROR(AM118/AL118,"")</f>
        <v>1.0109586148713761</v>
      </c>
      <c r="AN329" s="101">
        <f t="shared" si="215"/>
        <v>1.0130419747456216</v>
      </c>
      <c r="AO329" s="101">
        <f t="shared" si="215"/>
        <v>1.0130720343698987</v>
      </c>
      <c r="AP329" s="101">
        <f t="shared" si="215"/>
        <v>1.0122210090709678</v>
      </c>
      <c r="AQ329" s="101">
        <f t="shared" si="215"/>
        <v>1.0109162454358529</v>
      </c>
      <c r="AR329" s="101">
        <f t="shared" si="215"/>
        <v>1.0114157437962064</v>
      </c>
      <c r="AS329" s="101">
        <f t="shared" si="215"/>
        <v>1.0117155666910937</v>
      </c>
      <c r="AT329" s="101">
        <f t="shared" si="215"/>
        <v>1.0131059754831062</v>
      </c>
      <c r="AU329" s="101">
        <f t="shared" si="215"/>
        <v>1.0135762473225212</v>
      </c>
    </row>
    <row r="330" spans="1:47">
      <c r="A330" s="101" t="s">
        <v>3673</v>
      </c>
      <c r="G330" s="106"/>
      <c r="H330" s="106" t="str">
        <f t="shared" ref="H330:AK330" si="216">IFERROR(H119/G119-1,"")</f>
        <v/>
      </c>
      <c r="I330" s="106" t="str">
        <f t="shared" si="216"/>
        <v/>
      </c>
      <c r="J330" s="106" t="str">
        <f t="shared" si="216"/>
        <v/>
      </c>
      <c r="K330" s="106" t="str">
        <f t="shared" si="216"/>
        <v/>
      </c>
      <c r="L330" s="106" t="str">
        <f t="shared" si="216"/>
        <v/>
      </c>
      <c r="M330" s="106" t="str">
        <f t="shared" si="216"/>
        <v/>
      </c>
      <c r="N330" s="106" t="str">
        <f t="shared" si="216"/>
        <v/>
      </c>
      <c r="O330" s="106" t="str">
        <f t="shared" si="216"/>
        <v/>
      </c>
      <c r="P330" s="106" t="str">
        <f t="shared" si="216"/>
        <v/>
      </c>
      <c r="Q330" s="106" t="str">
        <f t="shared" si="216"/>
        <v/>
      </c>
      <c r="R330" s="106" t="str">
        <f t="shared" si="216"/>
        <v/>
      </c>
      <c r="S330" s="106" t="str">
        <f t="shared" si="216"/>
        <v/>
      </c>
      <c r="T330" s="106" t="str">
        <f t="shared" si="216"/>
        <v/>
      </c>
      <c r="U330" s="106" t="str">
        <f t="shared" si="216"/>
        <v/>
      </c>
      <c r="V330" s="106" t="str">
        <f t="shared" si="216"/>
        <v/>
      </c>
      <c r="W330" s="106" t="str">
        <f t="shared" si="216"/>
        <v/>
      </c>
      <c r="X330" s="106" t="str">
        <f t="shared" si="216"/>
        <v/>
      </c>
      <c r="Y330" s="106" t="str">
        <f t="shared" si="216"/>
        <v/>
      </c>
      <c r="Z330" s="106" t="str">
        <f t="shared" si="216"/>
        <v/>
      </c>
      <c r="AA330" s="106" t="str">
        <f t="shared" si="216"/>
        <v/>
      </c>
      <c r="AB330" s="106" t="str">
        <f t="shared" si="216"/>
        <v/>
      </c>
      <c r="AC330" s="106" t="str">
        <f t="shared" si="216"/>
        <v/>
      </c>
      <c r="AD330" s="106" t="str">
        <f t="shared" si="216"/>
        <v/>
      </c>
      <c r="AE330" s="106" t="str">
        <f t="shared" si="216"/>
        <v/>
      </c>
      <c r="AF330" s="106" t="str">
        <f t="shared" si="216"/>
        <v/>
      </c>
      <c r="AG330" s="106" t="str">
        <f t="shared" si="216"/>
        <v/>
      </c>
      <c r="AH330" s="106" t="str">
        <f t="shared" si="216"/>
        <v/>
      </c>
      <c r="AI330" s="106" t="str">
        <f t="shared" si="216"/>
        <v/>
      </c>
      <c r="AJ330" s="106" t="str">
        <f t="shared" si="216"/>
        <v/>
      </c>
      <c r="AK330" s="106" t="str">
        <f t="shared" si="216"/>
        <v/>
      </c>
      <c r="AM330" s="101" t="str">
        <f t="shared" ref="AM330:AU330" si="217">IFERROR(AM119/AL119,"")</f>
        <v/>
      </c>
      <c r="AN330" s="101" t="str">
        <f t="shared" si="217"/>
        <v/>
      </c>
      <c r="AO330" s="101" t="str">
        <f t="shared" si="217"/>
        <v/>
      </c>
      <c r="AP330" s="101" t="str">
        <f t="shared" si="217"/>
        <v/>
      </c>
      <c r="AQ330" s="101" t="str">
        <f t="shared" si="217"/>
        <v/>
      </c>
      <c r="AR330" s="101" t="str">
        <f t="shared" si="217"/>
        <v/>
      </c>
      <c r="AS330" s="101" t="str">
        <f t="shared" si="217"/>
        <v/>
      </c>
      <c r="AT330" s="101" t="str">
        <f t="shared" si="217"/>
        <v/>
      </c>
      <c r="AU330" s="101" t="str">
        <f t="shared" si="217"/>
        <v/>
      </c>
    </row>
    <row r="331" spans="1:47">
      <c r="A331" s="101" t="s">
        <v>3674</v>
      </c>
      <c r="G331" s="106"/>
      <c r="H331" s="106" t="str">
        <f t="shared" ref="H331:AK331" si="218">IFERROR(H120/G120-1,"")</f>
        <v/>
      </c>
      <c r="I331" s="106" t="str">
        <f t="shared" si="218"/>
        <v/>
      </c>
      <c r="J331" s="106" t="str">
        <f t="shared" si="218"/>
        <v/>
      </c>
      <c r="K331" s="106" t="str">
        <f t="shared" si="218"/>
        <v/>
      </c>
      <c r="L331" s="106" t="str">
        <f t="shared" si="218"/>
        <v/>
      </c>
      <c r="M331" s="106" t="str">
        <f t="shared" si="218"/>
        <v/>
      </c>
      <c r="N331" s="106" t="str">
        <f t="shared" si="218"/>
        <v/>
      </c>
      <c r="O331" s="106" t="str">
        <f t="shared" si="218"/>
        <v/>
      </c>
      <c r="P331" s="106" t="str">
        <f t="shared" si="218"/>
        <v/>
      </c>
      <c r="Q331" s="106" t="str">
        <f t="shared" si="218"/>
        <v/>
      </c>
      <c r="R331" s="106" t="str">
        <f t="shared" si="218"/>
        <v/>
      </c>
      <c r="S331" s="106" t="str">
        <f t="shared" si="218"/>
        <v/>
      </c>
      <c r="T331" s="106" t="str">
        <f t="shared" si="218"/>
        <v/>
      </c>
      <c r="U331" s="106" t="str">
        <f t="shared" si="218"/>
        <v/>
      </c>
      <c r="V331" s="106" t="str">
        <f t="shared" si="218"/>
        <v/>
      </c>
      <c r="W331" s="106" t="str">
        <f t="shared" si="218"/>
        <v/>
      </c>
      <c r="X331" s="106" t="str">
        <f t="shared" si="218"/>
        <v/>
      </c>
      <c r="Y331" s="106" t="str">
        <f t="shared" si="218"/>
        <v/>
      </c>
      <c r="Z331" s="106" t="str">
        <f t="shared" si="218"/>
        <v/>
      </c>
      <c r="AA331" s="106" t="str">
        <f t="shared" si="218"/>
        <v/>
      </c>
      <c r="AB331" s="106" t="str">
        <f t="shared" si="218"/>
        <v/>
      </c>
      <c r="AC331" s="106" t="str">
        <f t="shared" si="218"/>
        <v/>
      </c>
      <c r="AD331" s="106" t="str">
        <f t="shared" si="218"/>
        <v/>
      </c>
      <c r="AE331" s="106" t="str">
        <f t="shared" si="218"/>
        <v/>
      </c>
      <c r="AF331" s="106" t="str">
        <f t="shared" si="218"/>
        <v/>
      </c>
      <c r="AG331" s="106" t="str">
        <f t="shared" si="218"/>
        <v/>
      </c>
      <c r="AH331" s="106" t="str">
        <f t="shared" si="218"/>
        <v/>
      </c>
      <c r="AI331" s="106" t="str">
        <f t="shared" si="218"/>
        <v/>
      </c>
      <c r="AJ331" s="106" t="str">
        <f t="shared" si="218"/>
        <v/>
      </c>
      <c r="AK331" s="106" t="str">
        <f t="shared" si="218"/>
        <v/>
      </c>
      <c r="AM331" s="101" t="str">
        <f t="shared" ref="AM331:AU331" si="219">IFERROR(AM120/AL120,"")</f>
        <v/>
      </c>
      <c r="AN331" s="101" t="str">
        <f t="shared" si="219"/>
        <v/>
      </c>
      <c r="AO331" s="101" t="str">
        <f t="shared" si="219"/>
        <v/>
      </c>
      <c r="AP331" s="101" t="str">
        <f t="shared" si="219"/>
        <v/>
      </c>
      <c r="AQ331" s="101" t="str">
        <f t="shared" si="219"/>
        <v/>
      </c>
      <c r="AR331" s="101" t="str">
        <f t="shared" si="219"/>
        <v/>
      </c>
      <c r="AS331" s="101" t="str">
        <f t="shared" si="219"/>
        <v/>
      </c>
      <c r="AT331" s="101" t="str">
        <f t="shared" si="219"/>
        <v/>
      </c>
      <c r="AU331" s="101" t="str">
        <f t="shared" si="219"/>
        <v/>
      </c>
    </row>
    <row r="332" spans="1:47">
      <c r="A332" s="101" t="s">
        <v>3675</v>
      </c>
      <c r="G332" s="106"/>
      <c r="H332" s="106">
        <f t="shared" ref="H332:AK332" si="220">IFERROR(H121/G121-1,"")</f>
        <v>9.601454839794199E-2</v>
      </c>
      <c r="I332" s="106">
        <f t="shared" si="220"/>
        <v>0.14178041028382293</v>
      </c>
      <c r="J332" s="106">
        <f t="shared" si="220"/>
        <v>6.8829603984568166E-2</v>
      </c>
      <c r="K332" s="106">
        <f t="shared" si="220"/>
        <v>6.1113406318169305E-2</v>
      </c>
      <c r="L332" s="106">
        <f t="shared" si="220"/>
        <v>2.1900270085538631E-2</v>
      </c>
      <c r="M332" s="106">
        <f t="shared" si="220"/>
        <v>2.3185773305536062E-2</v>
      </c>
      <c r="N332" s="106">
        <f t="shared" si="220"/>
        <v>-2.2832656729078749E-2</v>
      </c>
      <c r="O332" s="106">
        <f t="shared" si="220"/>
        <v>1.2640713110689594E-2</v>
      </c>
      <c r="P332" s="106">
        <f t="shared" si="220"/>
        <v>2.1337700817019467E-2</v>
      </c>
      <c r="Q332" s="106">
        <f t="shared" si="220"/>
        <v>3.7133519337745113E-2</v>
      </c>
      <c r="R332" s="106">
        <f t="shared" si="220"/>
        <v>1.7861835900134571E-2</v>
      </c>
      <c r="S332" s="106">
        <f t="shared" si="220"/>
        <v>2.9379635932244685E-2</v>
      </c>
      <c r="T332" s="106">
        <f t="shared" si="220"/>
        <v>1.1880328288552677E-2</v>
      </c>
      <c r="U332" s="106">
        <f t="shared" si="220"/>
        <v>2.6879892653893789E-2</v>
      </c>
      <c r="V332" s="106">
        <f t="shared" si="220"/>
        <v>1.9727093722359923E-2</v>
      </c>
      <c r="W332" s="106">
        <f t="shared" si="220"/>
        <v>9.7403058896814443E-3</v>
      </c>
      <c r="X332" s="106">
        <f t="shared" si="220"/>
        <v>1.8209081208290678E-2</v>
      </c>
      <c r="Y332" s="106">
        <f t="shared" si="220"/>
        <v>1.6318536642604409E-2</v>
      </c>
      <c r="Z332" s="106">
        <f t="shared" si="220"/>
        <v>2.6993600628003156E-2</v>
      </c>
      <c r="AA332" s="106">
        <f t="shared" si="220"/>
        <v>-8.9519729653567692E-3</v>
      </c>
      <c r="AB332" s="106">
        <f t="shared" si="220"/>
        <v>3.7297982765164273E-2</v>
      </c>
      <c r="AC332" s="106">
        <f t="shared" si="220"/>
        <v>1.6715500888777601E-2</v>
      </c>
      <c r="AD332" s="106">
        <f t="shared" si="220"/>
        <v>1.1369435251258775E-2</v>
      </c>
      <c r="AE332" s="106">
        <f t="shared" si="220"/>
        <v>1.0934239549422742E-2</v>
      </c>
      <c r="AF332" s="106">
        <f t="shared" si="220"/>
        <v>2.2469104369245096E-2</v>
      </c>
      <c r="AG332" s="106">
        <f t="shared" si="220"/>
        <v>1.7787713322801713E-2</v>
      </c>
      <c r="AH332" s="106">
        <f t="shared" si="220"/>
        <v>2.1097769507113062E-2</v>
      </c>
      <c r="AI332" s="106">
        <f t="shared" si="220"/>
        <v>1.2036138517590222E-2</v>
      </c>
      <c r="AJ332" s="106">
        <f t="shared" si="220"/>
        <v>-2.7538328341978335E-3</v>
      </c>
      <c r="AK332" s="106">
        <f t="shared" si="220"/>
        <v>1.266488446420011E-2</v>
      </c>
      <c r="AM332" s="101">
        <f t="shared" ref="AM332:AU332" si="221">IFERROR(AM121/AL121,"")</f>
        <v>1.0109586148713761</v>
      </c>
      <c r="AN332" s="101">
        <f t="shared" si="221"/>
        <v>1.0130419747456216</v>
      </c>
      <c r="AO332" s="101">
        <f t="shared" si="221"/>
        <v>1.0130720343698987</v>
      </c>
      <c r="AP332" s="101">
        <f t="shared" si="221"/>
        <v>1.0122210090709678</v>
      </c>
      <c r="AQ332" s="101">
        <f t="shared" si="221"/>
        <v>1.0109162454358529</v>
      </c>
      <c r="AR332" s="101">
        <f t="shared" si="221"/>
        <v>1.0114157437962064</v>
      </c>
      <c r="AS332" s="101">
        <f t="shared" si="221"/>
        <v>1.0117155666910937</v>
      </c>
      <c r="AT332" s="101">
        <f t="shared" si="221"/>
        <v>1.0131059754831062</v>
      </c>
      <c r="AU332" s="101">
        <f t="shared" si="221"/>
        <v>1.0135762473225212</v>
      </c>
    </row>
    <row r="333" spans="1:47" s="128" customFormat="1">
      <c r="A333" s="127" t="s">
        <v>3686</v>
      </c>
      <c r="B333" s="127"/>
      <c r="C333" s="127"/>
      <c r="D333" s="127"/>
      <c r="E333" s="127"/>
      <c r="F333" s="127"/>
      <c r="G333" s="129"/>
      <c r="H333" s="129" t="str">
        <f t="shared" ref="H333:AK333" si="222">IFERROR(H122/G122-1,"")</f>
        <v/>
      </c>
      <c r="I333" s="129" t="str">
        <f t="shared" si="222"/>
        <v/>
      </c>
      <c r="J333" s="129" t="str">
        <f t="shared" si="222"/>
        <v/>
      </c>
      <c r="K333" s="129" t="str">
        <f t="shared" si="222"/>
        <v/>
      </c>
      <c r="L333" s="129" t="str">
        <f t="shared" si="222"/>
        <v/>
      </c>
      <c r="M333" s="129" t="str">
        <f t="shared" si="222"/>
        <v/>
      </c>
      <c r="N333" s="129" t="str">
        <f t="shared" si="222"/>
        <v/>
      </c>
      <c r="O333" s="129" t="str">
        <f t="shared" si="222"/>
        <v/>
      </c>
      <c r="P333" s="129" t="str">
        <f t="shared" si="222"/>
        <v/>
      </c>
      <c r="Q333" s="129" t="str">
        <f t="shared" si="222"/>
        <v/>
      </c>
      <c r="R333" s="129" t="str">
        <f t="shared" si="222"/>
        <v/>
      </c>
      <c r="S333" s="129" t="str">
        <f t="shared" si="222"/>
        <v/>
      </c>
      <c r="T333" s="129" t="str">
        <f t="shared" si="222"/>
        <v/>
      </c>
      <c r="U333" s="129" t="str">
        <f t="shared" si="222"/>
        <v/>
      </c>
      <c r="V333" s="129" t="str">
        <f t="shared" si="222"/>
        <v/>
      </c>
      <c r="W333" s="129" t="str">
        <f t="shared" si="222"/>
        <v/>
      </c>
      <c r="X333" s="129" t="str">
        <f t="shared" si="222"/>
        <v/>
      </c>
      <c r="Y333" s="129" t="str">
        <f t="shared" si="222"/>
        <v/>
      </c>
      <c r="Z333" s="129" t="str">
        <f t="shared" si="222"/>
        <v/>
      </c>
      <c r="AA333" s="129" t="str">
        <f t="shared" si="222"/>
        <v/>
      </c>
      <c r="AB333" s="129" t="str">
        <f t="shared" si="222"/>
        <v/>
      </c>
      <c r="AC333" s="129" t="str">
        <f t="shared" si="222"/>
        <v/>
      </c>
      <c r="AD333" s="129" t="str">
        <f t="shared" si="222"/>
        <v/>
      </c>
      <c r="AE333" s="129" t="str">
        <f t="shared" si="222"/>
        <v/>
      </c>
      <c r="AF333" s="129" t="str">
        <f t="shared" si="222"/>
        <v/>
      </c>
      <c r="AG333" s="129" t="str">
        <f t="shared" si="222"/>
        <v/>
      </c>
      <c r="AH333" s="129" t="str">
        <f t="shared" si="222"/>
        <v/>
      </c>
      <c r="AI333" s="129" t="str">
        <f t="shared" si="222"/>
        <v/>
      </c>
      <c r="AJ333" s="129" t="str">
        <f t="shared" si="222"/>
        <v/>
      </c>
      <c r="AK333" s="129" t="str">
        <f t="shared" si="222"/>
        <v/>
      </c>
      <c r="AM333" s="128" t="str">
        <f t="shared" ref="AM333:AU333" si="223">IFERROR(AM122/AL122,"")</f>
        <v/>
      </c>
      <c r="AN333" s="128" t="str">
        <f t="shared" si="223"/>
        <v/>
      </c>
      <c r="AO333" s="128" t="str">
        <f t="shared" si="223"/>
        <v/>
      </c>
      <c r="AP333" s="128" t="str">
        <f t="shared" si="223"/>
        <v/>
      </c>
      <c r="AQ333" s="128" t="str">
        <f t="shared" si="223"/>
        <v/>
      </c>
      <c r="AR333" s="128" t="str">
        <f t="shared" si="223"/>
        <v/>
      </c>
      <c r="AS333" s="128" t="str">
        <f t="shared" si="223"/>
        <v/>
      </c>
      <c r="AT333" s="128" t="str">
        <f t="shared" si="223"/>
        <v/>
      </c>
      <c r="AU333" s="128" t="str">
        <f t="shared" si="223"/>
        <v/>
      </c>
    </row>
    <row r="334" spans="1:47">
      <c r="A334" s="105" t="s">
        <v>3697</v>
      </c>
      <c r="B334" s="105"/>
      <c r="C334" s="105"/>
      <c r="D334" s="105"/>
      <c r="E334" s="105"/>
      <c r="F334" s="105"/>
      <c r="G334" s="101">
        <f t="shared" ref="G334:AK334" si="224">G$1</f>
        <v>2020</v>
      </c>
      <c r="H334" s="101">
        <f t="shared" si="224"/>
        <v>2021</v>
      </c>
      <c r="I334" s="101">
        <f t="shared" si="224"/>
        <v>2022</v>
      </c>
      <c r="J334" s="101">
        <f t="shared" si="224"/>
        <v>2023</v>
      </c>
      <c r="K334" s="101">
        <f t="shared" si="224"/>
        <v>2024</v>
      </c>
      <c r="L334" s="101">
        <f t="shared" si="224"/>
        <v>2025</v>
      </c>
      <c r="M334" s="101">
        <f t="shared" si="224"/>
        <v>2026</v>
      </c>
      <c r="N334" s="101">
        <f t="shared" si="224"/>
        <v>2027</v>
      </c>
      <c r="O334" s="101">
        <f t="shared" si="224"/>
        <v>2028</v>
      </c>
      <c r="P334" s="101">
        <f t="shared" si="224"/>
        <v>2029</v>
      </c>
      <c r="Q334" s="101">
        <f t="shared" si="224"/>
        <v>2030</v>
      </c>
      <c r="R334" s="101">
        <f t="shared" si="224"/>
        <v>2031</v>
      </c>
      <c r="S334" s="101">
        <f t="shared" si="224"/>
        <v>2032</v>
      </c>
      <c r="T334" s="101">
        <f t="shared" si="224"/>
        <v>2033</v>
      </c>
      <c r="U334" s="101">
        <f t="shared" si="224"/>
        <v>2034</v>
      </c>
      <c r="V334" s="101">
        <f t="shared" si="224"/>
        <v>2035</v>
      </c>
      <c r="W334" s="101">
        <f t="shared" si="224"/>
        <v>2036</v>
      </c>
      <c r="X334" s="101">
        <f t="shared" si="224"/>
        <v>2037</v>
      </c>
      <c r="Y334" s="101">
        <f t="shared" si="224"/>
        <v>2038</v>
      </c>
      <c r="Z334" s="101">
        <f t="shared" si="224"/>
        <v>2039</v>
      </c>
      <c r="AA334" s="101">
        <f t="shared" si="224"/>
        <v>2040</v>
      </c>
      <c r="AB334" s="101">
        <f t="shared" si="224"/>
        <v>2041</v>
      </c>
      <c r="AC334" s="101">
        <f t="shared" si="224"/>
        <v>2042</v>
      </c>
      <c r="AD334" s="101">
        <f t="shared" si="224"/>
        <v>2043</v>
      </c>
      <c r="AE334" s="101">
        <f t="shared" si="224"/>
        <v>2044</v>
      </c>
      <c r="AF334" s="101">
        <f t="shared" si="224"/>
        <v>2045</v>
      </c>
      <c r="AG334" s="101">
        <f t="shared" si="224"/>
        <v>2046</v>
      </c>
      <c r="AH334" s="101">
        <f t="shared" si="224"/>
        <v>2047</v>
      </c>
      <c r="AI334" s="101">
        <f t="shared" si="224"/>
        <v>2048</v>
      </c>
      <c r="AJ334" s="101">
        <f t="shared" si="224"/>
        <v>2049</v>
      </c>
      <c r="AK334" s="101">
        <f t="shared" si="224"/>
        <v>2050</v>
      </c>
    </row>
    <row r="335" spans="1:47">
      <c r="A335" s="101" t="s">
        <v>3668</v>
      </c>
      <c r="G335" s="106"/>
      <c r="H335" s="106">
        <f t="shared" ref="H335:AK335" si="225">IFERROR(H124/G124-1,"")</f>
        <v>0.34626145946790921</v>
      </c>
      <c r="I335" s="106">
        <f t="shared" si="225"/>
        <v>-0.24092518450671419</v>
      </c>
      <c r="J335" s="106">
        <f t="shared" si="225"/>
        <v>2.2119113638799259E-2</v>
      </c>
      <c r="K335" s="106">
        <f t="shared" si="225"/>
        <v>0.14615993499635715</v>
      </c>
      <c r="L335" s="106">
        <f t="shared" si="225"/>
        <v>0.14185337256437802</v>
      </c>
      <c r="M335" s="106">
        <f t="shared" si="225"/>
        <v>2.7517744180274306E-3</v>
      </c>
      <c r="N335" s="106">
        <f t="shared" si="225"/>
        <v>2.8219131678331122E-2</v>
      </c>
      <c r="O335" s="106">
        <f t="shared" si="225"/>
        <v>5.0425039962573637E-2</v>
      </c>
      <c r="P335" s="106">
        <f t="shared" si="225"/>
        <v>9.8698636758778324E-3</v>
      </c>
      <c r="Q335" s="106">
        <f t="shared" si="225"/>
        <v>7.2592632721406369E-2</v>
      </c>
      <c r="R335" s="106">
        <f t="shared" si="225"/>
        <v>3.2687880577823236E-2</v>
      </c>
      <c r="S335" s="106">
        <f t="shared" si="225"/>
        <v>-2.4390879108441732E-2</v>
      </c>
      <c r="T335" s="106">
        <f t="shared" si="225"/>
        <v>2.5622605125624753E-2</v>
      </c>
      <c r="U335" s="106">
        <f t="shared" si="225"/>
        <v>1.1265650670600591E-2</v>
      </c>
      <c r="V335" s="106">
        <f t="shared" si="225"/>
        <v>3.6551200358408309E-2</v>
      </c>
      <c r="W335" s="106">
        <f t="shared" si="225"/>
        <v>-2.9847500073017508E-2</v>
      </c>
      <c r="X335" s="106">
        <f t="shared" si="225"/>
        <v>1.0016990110373269E-2</v>
      </c>
      <c r="Y335" s="106">
        <f t="shared" si="225"/>
        <v>1.2207541694963187E-2</v>
      </c>
      <c r="Z335" s="106">
        <f t="shared" si="225"/>
        <v>1.6513928702633018E-2</v>
      </c>
      <c r="AA335" s="106">
        <f t="shared" si="225"/>
        <v>1.1741331229080831E-2</v>
      </c>
      <c r="AB335" s="106">
        <f t="shared" si="225"/>
        <v>1.4636694261248362E-2</v>
      </c>
      <c r="AC335" s="106">
        <f t="shared" si="225"/>
        <v>4.5376229251288258E-3</v>
      </c>
      <c r="AD335" s="106">
        <f t="shared" si="225"/>
        <v>1.978456784116589E-2</v>
      </c>
      <c r="AE335" s="106">
        <f t="shared" si="225"/>
        <v>2.6903223701409296E-2</v>
      </c>
      <c r="AF335" s="106">
        <f t="shared" si="225"/>
        <v>2.3414020891093346E-2</v>
      </c>
      <c r="AG335" s="106">
        <f t="shared" si="225"/>
        <v>-2.882256687030571E-3</v>
      </c>
      <c r="AH335" s="106">
        <f t="shared" si="225"/>
        <v>4.5730776520933381E-2</v>
      </c>
      <c r="AI335" s="106">
        <f t="shared" si="225"/>
        <v>5.8182091625655907E-3</v>
      </c>
      <c r="AJ335" s="106">
        <f t="shared" si="225"/>
        <v>3.7366631986570642E-3</v>
      </c>
      <c r="AK335" s="106">
        <f t="shared" si="225"/>
        <v>1.215039547069896E-2</v>
      </c>
      <c r="AM335" s="101">
        <f t="shared" ref="AM335:AU335" si="226">IFERROR(AM124/AL124,"")</f>
        <v>1.0160510471007835</v>
      </c>
      <c r="AN335" s="101">
        <f t="shared" si="226"/>
        <v>1.015805100429138</v>
      </c>
      <c r="AO335" s="101">
        <f t="shared" si="226"/>
        <v>1.0134411407912376</v>
      </c>
      <c r="AP335" s="101">
        <f t="shared" si="226"/>
        <v>1.0127304628933702</v>
      </c>
      <c r="AQ335" s="101">
        <f t="shared" si="226"/>
        <v>1.0134726665861677</v>
      </c>
      <c r="AR335" s="101">
        <f t="shared" si="226"/>
        <v>1.0144746755994793</v>
      </c>
      <c r="AS335" s="101">
        <f t="shared" si="226"/>
        <v>1.011063119348053</v>
      </c>
      <c r="AT335" s="101">
        <f t="shared" si="226"/>
        <v>1.0152659601018634</v>
      </c>
      <c r="AU335" s="101">
        <f t="shared" si="226"/>
        <v>1.0146292575449274</v>
      </c>
    </row>
    <row r="336" spans="1:47">
      <c r="A336" s="101" t="s">
        <v>3669</v>
      </c>
      <c r="G336" s="106"/>
      <c r="H336" s="106">
        <f t="shared" ref="H336:AK336" si="227">IFERROR(H125/G125-1,"")</f>
        <v>0.34626145946790921</v>
      </c>
      <c r="I336" s="106">
        <f t="shared" si="227"/>
        <v>6.789884606060026E-2</v>
      </c>
      <c r="J336" s="106">
        <f t="shared" si="227"/>
        <v>9.7920622892609055E-2</v>
      </c>
      <c r="K336" s="106">
        <f t="shared" si="227"/>
        <v>0.10012255394899294</v>
      </c>
      <c r="L336" s="106">
        <f t="shared" si="227"/>
        <v>6.3478703219694843E-2</v>
      </c>
      <c r="M336" s="106">
        <f t="shared" si="227"/>
        <v>2.8888646788718608E-2</v>
      </c>
      <c r="N336" s="106">
        <f t="shared" si="227"/>
        <v>3.4323356189875698E-2</v>
      </c>
      <c r="O336" s="106">
        <f t="shared" si="227"/>
        <v>3.3647718793333947E-2</v>
      </c>
      <c r="P336" s="106">
        <f t="shared" si="227"/>
        <v>9.2984031708767123E-3</v>
      </c>
      <c r="Q336" s="106">
        <f t="shared" si="227"/>
        <v>1.7037358702131966E-2</v>
      </c>
      <c r="R336" s="106">
        <f t="shared" si="227"/>
        <v>2.4557861005875425E-2</v>
      </c>
      <c r="S336" s="106">
        <f t="shared" si="227"/>
        <v>8.1881681802058459E-3</v>
      </c>
      <c r="T336" s="106">
        <f t="shared" si="227"/>
        <v>1.4854754466799625E-2</v>
      </c>
      <c r="U336" s="106">
        <f t="shared" si="227"/>
        <v>1.4276147451080634E-2</v>
      </c>
      <c r="V336" s="106">
        <f t="shared" si="227"/>
        <v>5.8661773888801783E-3</v>
      </c>
      <c r="W336" s="106">
        <f t="shared" si="227"/>
        <v>-6.1793530519451689E-3</v>
      </c>
      <c r="X336" s="106">
        <f t="shared" si="227"/>
        <v>-4.2366178856546588E-3</v>
      </c>
      <c r="Y336" s="106">
        <f t="shared" si="227"/>
        <v>1.2260518131161913E-2</v>
      </c>
      <c r="Z336" s="106">
        <f t="shared" si="227"/>
        <v>1.2560924065110113E-2</v>
      </c>
      <c r="AA336" s="106">
        <f t="shared" si="227"/>
        <v>3.4314816674547721E-3</v>
      </c>
      <c r="AB336" s="106">
        <f t="shared" si="227"/>
        <v>2.0217734066267257E-2</v>
      </c>
      <c r="AC336" s="106">
        <f t="shared" si="227"/>
        <v>2.7456442103412915E-3</v>
      </c>
      <c r="AD336" s="106">
        <f t="shared" si="227"/>
        <v>-2.3223305261643734E-4</v>
      </c>
      <c r="AE336" s="106">
        <f t="shared" si="227"/>
        <v>-1.3597287648874357E-3</v>
      </c>
      <c r="AF336" s="106">
        <f t="shared" si="227"/>
        <v>3.5967708417892208E-3</v>
      </c>
      <c r="AG336" s="106">
        <f t="shared" si="227"/>
        <v>-6.2191872331700537E-3</v>
      </c>
      <c r="AH336" s="106">
        <f t="shared" si="227"/>
        <v>1.3171633133348903E-2</v>
      </c>
      <c r="AI336" s="106">
        <f t="shared" si="227"/>
        <v>1.0025487046146919E-2</v>
      </c>
      <c r="AJ336" s="106">
        <f t="shared" si="227"/>
        <v>6.1343799088249273E-3</v>
      </c>
      <c r="AK336" s="106">
        <f t="shared" si="227"/>
        <v>1.2751545559211319E-2</v>
      </c>
      <c r="AM336" s="101">
        <f t="shared" ref="AM336:AU336" si="228">IFERROR(AM125/AL125,"")</f>
        <v>1.0029431817807288</v>
      </c>
      <c r="AN336" s="101">
        <f t="shared" si="228"/>
        <v>1.005626063543404</v>
      </c>
      <c r="AO336" s="101">
        <f t="shared" si="228"/>
        <v>1.0062555772226558</v>
      </c>
      <c r="AP336" s="101">
        <f t="shared" si="228"/>
        <v>1.0062815941737617</v>
      </c>
      <c r="AQ336" s="101">
        <f t="shared" si="228"/>
        <v>1.0057286352776134</v>
      </c>
      <c r="AR336" s="101">
        <f t="shared" si="228"/>
        <v>1.0056945068787122</v>
      </c>
      <c r="AS336" s="101">
        <f t="shared" si="228"/>
        <v>1.0033577070739899</v>
      </c>
      <c r="AT336" s="101">
        <f t="shared" si="228"/>
        <v>1.0038630971205655</v>
      </c>
      <c r="AU336" s="101">
        <f t="shared" si="228"/>
        <v>1.0043737693034103</v>
      </c>
    </row>
    <row r="337" spans="1:47">
      <c r="A337" s="101" t="s">
        <v>3670</v>
      </c>
      <c r="G337" s="106"/>
      <c r="H337" s="106">
        <f t="shared" ref="H337:AK337" si="229">IFERROR(H126/G126-1,"")</f>
        <v>0.34626145946790921</v>
      </c>
      <c r="I337" s="106">
        <f t="shared" si="229"/>
        <v>-0.21962310255178685</v>
      </c>
      <c r="J337" s="106">
        <f t="shared" si="229"/>
        <v>0.25920367108805675</v>
      </c>
      <c r="K337" s="106">
        <f t="shared" si="229"/>
        <v>0.23921489062868817</v>
      </c>
      <c r="L337" s="106">
        <f t="shared" si="229"/>
        <v>0.16105235016480468</v>
      </c>
      <c r="M337" s="106">
        <f t="shared" si="229"/>
        <v>8.9850985107947645E-2</v>
      </c>
      <c r="N337" s="106">
        <f t="shared" si="229"/>
        <v>8.8259400678161848E-2</v>
      </c>
      <c r="O337" s="106">
        <f t="shared" si="229"/>
        <v>5.383570794721515E-2</v>
      </c>
      <c r="P337" s="106">
        <f t="shared" si="229"/>
        <v>1.1736165055716841E-2</v>
      </c>
      <c r="Q337" s="106">
        <f t="shared" si="229"/>
        <v>2.6716198202332064E-2</v>
      </c>
      <c r="R337" s="106">
        <f t="shared" si="229"/>
        <v>3.5996454690879087E-2</v>
      </c>
      <c r="S337" s="106">
        <f t="shared" si="229"/>
        <v>7.9247886253637212E-3</v>
      </c>
      <c r="T337" s="106">
        <f t="shared" si="229"/>
        <v>2.6490340174152305E-2</v>
      </c>
      <c r="U337" s="106">
        <f t="shared" si="229"/>
        <v>1.665414434089052E-2</v>
      </c>
      <c r="V337" s="106">
        <f t="shared" si="229"/>
        <v>1.5664592467804273E-2</v>
      </c>
      <c r="W337" s="106">
        <f t="shared" si="229"/>
        <v>-8.8284199620007886E-3</v>
      </c>
      <c r="X337" s="106">
        <f t="shared" si="229"/>
        <v>9.56166278659909E-4</v>
      </c>
      <c r="Y337" s="106">
        <f t="shared" si="229"/>
        <v>1.7279184054028507E-2</v>
      </c>
      <c r="Z337" s="106">
        <f t="shared" si="229"/>
        <v>1.6499067990798366E-2</v>
      </c>
      <c r="AA337" s="106">
        <f t="shared" si="229"/>
        <v>-6.0866337577525353E-4</v>
      </c>
      <c r="AB337" s="106">
        <f t="shared" si="229"/>
        <v>2.9999137140729326E-2</v>
      </c>
      <c r="AC337" s="106">
        <f t="shared" si="229"/>
        <v>1.2564589684217475E-2</v>
      </c>
      <c r="AD337" s="106">
        <f t="shared" si="229"/>
        <v>1.1258484989125517E-2</v>
      </c>
      <c r="AE337" s="106">
        <f t="shared" si="229"/>
        <v>1.0975591240799609E-2</v>
      </c>
      <c r="AF337" s="106">
        <f t="shared" si="229"/>
        <v>2.0856002932831297E-2</v>
      </c>
      <c r="AG337" s="106">
        <f t="shared" si="229"/>
        <v>1.5437371600068195E-2</v>
      </c>
      <c r="AH337" s="106">
        <f t="shared" si="229"/>
        <v>1.6787091669337117E-2</v>
      </c>
      <c r="AI337" s="106">
        <f t="shared" si="229"/>
        <v>9.4202579960203092E-3</v>
      </c>
      <c r="AJ337" s="106">
        <f t="shared" si="229"/>
        <v>2.9006950521222041E-3</v>
      </c>
      <c r="AK337" s="106">
        <f t="shared" si="229"/>
        <v>1.1460326687430022E-2</v>
      </c>
      <c r="AM337" s="101">
        <f t="shared" ref="AM337:AU337" si="230">IFERROR(AM126/AL126,"")</f>
        <v>1.0105459529763532</v>
      </c>
      <c r="AN337" s="101">
        <f t="shared" si="230"/>
        <v>1.0121976580304299</v>
      </c>
      <c r="AO337" s="101">
        <f t="shared" si="230"/>
        <v>1.011867310821313</v>
      </c>
      <c r="AP337" s="101">
        <f t="shared" si="230"/>
        <v>1.0111789564518545</v>
      </c>
      <c r="AQ337" s="101">
        <f t="shared" si="230"/>
        <v>1.0101713353963175</v>
      </c>
      <c r="AR337" s="101">
        <f t="shared" si="230"/>
        <v>1.0108172657480488</v>
      </c>
      <c r="AS337" s="101">
        <f t="shared" si="230"/>
        <v>1.0111107302018869</v>
      </c>
      <c r="AT337" s="101">
        <f t="shared" si="230"/>
        <v>1.0120118606715289</v>
      </c>
      <c r="AU337" s="101">
        <f t="shared" si="230"/>
        <v>1.0119772677429197</v>
      </c>
    </row>
    <row r="338" spans="1:47">
      <c r="A338" s="101" t="s">
        <v>3671</v>
      </c>
      <c r="G338" s="106"/>
      <c r="H338" s="106">
        <f t="shared" ref="H338:AK338" si="231">IFERROR(H127/G127-1,"")</f>
        <v>0.34626145946790921</v>
      </c>
      <c r="I338" s="106">
        <f t="shared" si="231"/>
        <v>-0.21962310255178685</v>
      </c>
      <c r="J338" s="106">
        <f t="shared" si="231"/>
        <v>0.25920367108805675</v>
      </c>
      <c r="K338" s="106">
        <f t="shared" si="231"/>
        <v>0.23921489062868817</v>
      </c>
      <c r="L338" s="106">
        <f t="shared" si="231"/>
        <v>0.16105235016480468</v>
      </c>
      <c r="M338" s="106">
        <f t="shared" si="231"/>
        <v>8.9850985107947645E-2</v>
      </c>
      <c r="N338" s="106">
        <f t="shared" si="231"/>
        <v>8.8259400678161848E-2</v>
      </c>
      <c r="O338" s="106">
        <f t="shared" si="231"/>
        <v>5.383570794721515E-2</v>
      </c>
      <c r="P338" s="106">
        <f t="shared" si="231"/>
        <v>1.1736165055716841E-2</v>
      </c>
      <c r="Q338" s="106">
        <f t="shared" si="231"/>
        <v>2.6716198202332064E-2</v>
      </c>
      <c r="R338" s="106">
        <f t="shared" si="231"/>
        <v>3.5996454690879087E-2</v>
      </c>
      <c r="S338" s="106">
        <f t="shared" si="231"/>
        <v>7.9247886253637212E-3</v>
      </c>
      <c r="T338" s="106">
        <f t="shared" si="231"/>
        <v>2.6490340174152305E-2</v>
      </c>
      <c r="U338" s="106">
        <f t="shared" si="231"/>
        <v>1.665414434089052E-2</v>
      </c>
      <c r="V338" s="106">
        <f t="shared" si="231"/>
        <v>1.5664592467804273E-2</v>
      </c>
      <c r="W338" s="106">
        <f t="shared" si="231"/>
        <v>-8.8284199620007886E-3</v>
      </c>
      <c r="X338" s="106">
        <f t="shared" si="231"/>
        <v>9.56166278659909E-4</v>
      </c>
      <c r="Y338" s="106">
        <f t="shared" si="231"/>
        <v>1.7279184054028507E-2</v>
      </c>
      <c r="Z338" s="106">
        <f t="shared" si="231"/>
        <v>1.6499067990798366E-2</v>
      </c>
      <c r="AA338" s="106">
        <f t="shared" si="231"/>
        <v>-6.0866337577525353E-4</v>
      </c>
      <c r="AB338" s="106">
        <f t="shared" si="231"/>
        <v>2.9999137140729326E-2</v>
      </c>
      <c r="AC338" s="106">
        <f t="shared" si="231"/>
        <v>1.2564589684217475E-2</v>
      </c>
      <c r="AD338" s="106">
        <f t="shared" si="231"/>
        <v>1.1258484989125517E-2</v>
      </c>
      <c r="AE338" s="106">
        <f t="shared" si="231"/>
        <v>1.0975591240799609E-2</v>
      </c>
      <c r="AF338" s="106">
        <f t="shared" si="231"/>
        <v>2.0856002932831297E-2</v>
      </c>
      <c r="AG338" s="106">
        <f t="shared" si="231"/>
        <v>1.5437371600068195E-2</v>
      </c>
      <c r="AH338" s="106">
        <f t="shared" si="231"/>
        <v>1.6787091669337117E-2</v>
      </c>
      <c r="AI338" s="106">
        <f t="shared" si="231"/>
        <v>9.4202579960203092E-3</v>
      </c>
      <c r="AJ338" s="106">
        <f t="shared" si="231"/>
        <v>2.9006950521222041E-3</v>
      </c>
      <c r="AK338" s="106">
        <f t="shared" si="231"/>
        <v>1.1460326687430022E-2</v>
      </c>
      <c r="AM338" s="101">
        <f t="shared" ref="AM338:AU338" si="232">IFERROR(AM127/AL127,"")</f>
        <v>1.0105459529763532</v>
      </c>
      <c r="AN338" s="101">
        <f t="shared" si="232"/>
        <v>1.0121976580304299</v>
      </c>
      <c r="AO338" s="101">
        <f t="shared" si="232"/>
        <v>1.011867310821313</v>
      </c>
      <c r="AP338" s="101">
        <f t="shared" si="232"/>
        <v>1.0111789564518545</v>
      </c>
      <c r="AQ338" s="101">
        <f t="shared" si="232"/>
        <v>1.0101713353963175</v>
      </c>
      <c r="AR338" s="101">
        <f t="shared" si="232"/>
        <v>1.0108172657480488</v>
      </c>
      <c r="AS338" s="101">
        <f t="shared" si="232"/>
        <v>1.0111107302018869</v>
      </c>
      <c r="AT338" s="101">
        <f t="shared" si="232"/>
        <v>1.0120118606715289</v>
      </c>
      <c r="AU338" s="101">
        <f t="shared" si="232"/>
        <v>1.0119772677429197</v>
      </c>
    </row>
    <row r="339" spans="1:47">
      <c r="A339" s="101" t="s">
        <v>3672</v>
      </c>
      <c r="G339" s="106"/>
      <c r="H339" s="106">
        <f t="shared" ref="H339:AK339" si="233">IFERROR(H128/G128-1,"")</f>
        <v>0.34626145946790921</v>
      </c>
      <c r="I339" s="106">
        <f t="shared" si="233"/>
        <v>-0.18282196823008301</v>
      </c>
      <c r="J339" s="106">
        <f t="shared" si="233"/>
        <v>0.31035776053495301</v>
      </c>
      <c r="K339" s="106">
        <f t="shared" si="233"/>
        <v>0.26630175147580881</v>
      </c>
      <c r="L339" s="106">
        <f t="shared" si="233"/>
        <v>0.17016072153740369</v>
      </c>
      <c r="M339" s="106">
        <f t="shared" si="233"/>
        <v>0.11435072276733416</v>
      </c>
      <c r="N339" s="106">
        <f t="shared" si="233"/>
        <v>0.11369191815264079</v>
      </c>
      <c r="O339" s="106">
        <f t="shared" si="233"/>
        <v>4.160636426279285E-2</v>
      </c>
      <c r="P339" s="106">
        <f t="shared" si="233"/>
        <v>1.7685025647333097E-2</v>
      </c>
      <c r="Q339" s="106">
        <f t="shared" si="233"/>
        <v>2.1366267153301255E-2</v>
      </c>
      <c r="R339" s="106">
        <f t="shared" si="233"/>
        <v>2.8161870074529416E-2</v>
      </c>
      <c r="S339" s="106">
        <f t="shared" si="233"/>
        <v>8.5780298016353562E-3</v>
      </c>
      <c r="T339" s="106">
        <f t="shared" si="233"/>
        <v>1.8864674556232863E-2</v>
      </c>
      <c r="U339" s="106">
        <f t="shared" si="233"/>
        <v>1.4851345322924203E-2</v>
      </c>
      <c r="V339" s="106">
        <f t="shared" si="233"/>
        <v>1.1707353670179721E-2</v>
      </c>
      <c r="W339" s="106">
        <f t="shared" si="233"/>
        <v>-7.9569067663489701E-3</v>
      </c>
      <c r="X339" s="106">
        <f t="shared" si="233"/>
        <v>-4.2664039736395321E-4</v>
      </c>
      <c r="Y339" s="106">
        <f t="shared" si="233"/>
        <v>1.4739689337872841E-2</v>
      </c>
      <c r="Z339" s="106">
        <f t="shared" si="233"/>
        <v>1.5701079616625035E-2</v>
      </c>
      <c r="AA339" s="106">
        <f t="shared" si="233"/>
        <v>-1.3967595148050016E-3</v>
      </c>
      <c r="AB339" s="106">
        <f t="shared" si="233"/>
        <v>2.5585443070115677E-2</v>
      </c>
      <c r="AC339" s="106">
        <f t="shared" si="233"/>
        <v>1.1383087787971036E-2</v>
      </c>
      <c r="AD339" s="106">
        <f t="shared" si="233"/>
        <v>8.5283560098106115E-3</v>
      </c>
      <c r="AE339" s="106">
        <f t="shared" si="233"/>
        <v>8.1653442630784667E-3</v>
      </c>
      <c r="AF339" s="106">
        <f t="shared" si="233"/>
        <v>1.7281162318176779E-2</v>
      </c>
      <c r="AG339" s="106">
        <f t="shared" si="233"/>
        <v>1.486021497232981E-2</v>
      </c>
      <c r="AH339" s="106">
        <f t="shared" si="233"/>
        <v>1.089467767875818E-2</v>
      </c>
      <c r="AI339" s="106">
        <f t="shared" si="233"/>
        <v>6.5892400848903687E-3</v>
      </c>
      <c r="AJ339" s="106">
        <f t="shared" si="233"/>
        <v>3.7896913794146503E-3</v>
      </c>
      <c r="AK339" s="106">
        <f t="shared" si="233"/>
        <v>9.4951514747896315E-3</v>
      </c>
      <c r="AM339" s="101">
        <f t="shared" ref="AM339:AU339" si="234">IFERROR(AM128/AL128,"")</f>
        <v>1.008377538913698</v>
      </c>
      <c r="AN339" s="101">
        <f t="shared" si="234"/>
        <v>1.0098725569024929</v>
      </c>
      <c r="AO339" s="101">
        <f t="shared" si="234"/>
        <v>1.0098121094107391</v>
      </c>
      <c r="AP339" s="101">
        <f t="shared" si="234"/>
        <v>1.0092104080987958</v>
      </c>
      <c r="AQ339" s="101">
        <f t="shared" si="234"/>
        <v>1.0082635534802251</v>
      </c>
      <c r="AR339" s="101">
        <f t="shared" si="234"/>
        <v>1.0088413507107621</v>
      </c>
      <c r="AS339" s="101">
        <f t="shared" si="234"/>
        <v>1.0095705461117623</v>
      </c>
      <c r="AT339" s="101">
        <f t="shared" si="234"/>
        <v>1.0100178827130253</v>
      </c>
      <c r="AU339" s="101">
        <f t="shared" si="234"/>
        <v>1.0097728961744337</v>
      </c>
    </row>
    <row r="340" spans="1:47">
      <c r="A340" s="101" t="s">
        <v>3673</v>
      </c>
      <c r="G340" s="106"/>
      <c r="H340" s="106">
        <f t="shared" ref="H340:AK340" si="235">IFERROR(H129/G129-1,"")</f>
        <v>0.34626145946790921</v>
      </c>
      <c r="I340" s="106">
        <f t="shared" si="235"/>
        <v>-0.18282196823008301</v>
      </c>
      <c r="J340" s="106">
        <f t="shared" si="235"/>
        <v>0.31035776053495301</v>
      </c>
      <c r="K340" s="106">
        <f t="shared" si="235"/>
        <v>0.26630175147580881</v>
      </c>
      <c r="L340" s="106">
        <f t="shared" si="235"/>
        <v>0.17016072153740369</v>
      </c>
      <c r="M340" s="106">
        <f t="shared" si="235"/>
        <v>0.11435072276733416</v>
      </c>
      <c r="N340" s="106">
        <f t="shared" si="235"/>
        <v>0.11369191815264079</v>
      </c>
      <c r="O340" s="106">
        <f t="shared" si="235"/>
        <v>4.160636426279285E-2</v>
      </c>
      <c r="P340" s="106">
        <f t="shared" si="235"/>
        <v>1.7685025647333097E-2</v>
      </c>
      <c r="Q340" s="106">
        <f t="shared" si="235"/>
        <v>2.1366267153301255E-2</v>
      </c>
      <c r="R340" s="106">
        <f t="shared" si="235"/>
        <v>2.8161870074529416E-2</v>
      </c>
      <c r="S340" s="106">
        <f t="shared" si="235"/>
        <v>8.5780298016353562E-3</v>
      </c>
      <c r="T340" s="106">
        <f t="shared" si="235"/>
        <v>1.8864674556232863E-2</v>
      </c>
      <c r="U340" s="106">
        <f t="shared" si="235"/>
        <v>1.4851345322924203E-2</v>
      </c>
      <c r="V340" s="106">
        <f t="shared" si="235"/>
        <v>1.1707353670179721E-2</v>
      </c>
      <c r="W340" s="106">
        <f t="shared" si="235"/>
        <v>-7.9569067663489701E-3</v>
      </c>
      <c r="X340" s="106">
        <f t="shared" si="235"/>
        <v>-4.2664039736395321E-4</v>
      </c>
      <c r="Y340" s="106">
        <f t="shared" si="235"/>
        <v>1.4739689337872841E-2</v>
      </c>
      <c r="Z340" s="106">
        <f t="shared" si="235"/>
        <v>1.5701079616625035E-2</v>
      </c>
      <c r="AA340" s="106">
        <f t="shared" si="235"/>
        <v>-1.3967595148050016E-3</v>
      </c>
      <c r="AB340" s="106">
        <f t="shared" si="235"/>
        <v>2.5585443070115677E-2</v>
      </c>
      <c r="AC340" s="106">
        <f t="shared" si="235"/>
        <v>1.1383087787971036E-2</v>
      </c>
      <c r="AD340" s="106">
        <f t="shared" si="235"/>
        <v>8.5283560098106115E-3</v>
      </c>
      <c r="AE340" s="106">
        <f t="shared" si="235"/>
        <v>8.1653442630784667E-3</v>
      </c>
      <c r="AF340" s="106">
        <f t="shared" si="235"/>
        <v>1.7281162318176779E-2</v>
      </c>
      <c r="AG340" s="106">
        <f t="shared" si="235"/>
        <v>1.486021497232981E-2</v>
      </c>
      <c r="AH340" s="106">
        <f t="shared" si="235"/>
        <v>1.089467767875818E-2</v>
      </c>
      <c r="AI340" s="106">
        <f t="shared" si="235"/>
        <v>6.5892400848903687E-3</v>
      </c>
      <c r="AJ340" s="106">
        <f t="shared" si="235"/>
        <v>3.7896913794146503E-3</v>
      </c>
      <c r="AK340" s="106">
        <f t="shared" si="235"/>
        <v>9.4951514747896315E-3</v>
      </c>
      <c r="AM340" s="101">
        <f t="shared" ref="AM340:AU340" si="236">IFERROR(AM129/AL129,"")</f>
        <v>1.008377538913698</v>
      </c>
      <c r="AN340" s="101">
        <f t="shared" si="236"/>
        <v>1.0098725569024929</v>
      </c>
      <c r="AO340" s="101">
        <f t="shared" si="236"/>
        <v>1.0098121094107391</v>
      </c>
      <c r="AP340" s="101">
        <f t="shared" si="236"/>
        <v>1.0092104080987958</v>
      </c>
      <c r="AQ340" s="101">
        <f t="shared" si="236"/>
        <v>1.0082635534802251</v>
      </c>
      <c r="AR340" s="101">
        <f t="shared" si="236"/>
        <v>1.0088413507107621</v>
      </c>
      <c r="AS340" s="101">
        <f t="shared" si="236"/>
        <v>1.0095705461117623</v>
      </c>
      <c r="AT340" s="101">
        <f t="shared" si="236"/>
        <v>1.0100178827130253</v>
      </c>
      <c r="AU340" s="101">
        <f t="shared" si="236"/>
        <v>1.0097728961744337</v>
      </c>
    </row>
    <row r="341" spans="1:47">
      <c r="A341" s="101" t="s">
        <v>3674</v>
      </c>
      <c r="G341" s="106"/>
      <c r="H341" s="106" t="str">
        <f t="shared" ref="H341:AK341" si="237">IFERROR(H130/G130-1,"")</f>
        <v/>
      </c>
      <c r="I341" s="106" t="str">
        <f t="shared" si="237"/>
        <v/>
      </c>
      <c r="J341" s="106" t="str">
        <f t="shared" si="237"/>
        <v/>
      </c>
      <c r="K341" s="106" t="str">
        <f t="shared" si="237"/>
        <v/>
      </c>
      <c r="L341" s="106" t="str">
        <f t="shared" si="237"/>
        <v/>
      </c>
      <c r="M341" s="106" t="str">
        <f t="shared" si="237"/>
        <v/>
      </c>
      <c r="N341" s="106" t="str">
        <f t="shared" si="237"/>
        <v/>
      </c>
      <c r="O341" s="106" t="str">
        <f t="shared" si="237"/>
        <v/>
      </c>
      <c r="P341" s="106" t="str">
        <f t="shared" si="237"/>
        <v/>
      </c>
      <c r="Q341" s="106" t="str">
        <f t="shared" si="237"/>
        <v/>
      </c>
      <c r="R341" s="106" t="str">
        <f t="shared" si="237"/>
        <v/>
      </c>
      <c r="S341" s="106" t="str">
        <f t="shared" si="237"/>
        <v/>
      </c>
      <c r="T341" s="106" t="str">
        <f t="shared" si="237"/>
        <v/>
      </c>
      <c r="U341" s="106" t="str">
        <f t="shared" si="237"/>
        <v/>
      </c>
      <c r="V341" s="106" t="str">
        <f t="shared" si="237"/>
        <v/>
      </c>
      <c r="W341" s="106" t="str">
        <f t="shared" si="237"/>
        <v/>
      </c>
      <c r="X341" s="106" t="str">
        <f t="shared" si="237"/>
        <v/>
      </c>
      <c r="Y341" s="106" t="str">
        <f t="shared" si="237"/>
        <v/>
      </c>
      <c r="Z341" s="106" t="str">
        <f t="shared" si="237"/>
        <v/>
      </c>
      <c r="AA341" s="106" t="str">
        <f t="shared" si="237"/>
        <v/>
      </c>
      <c r="AB341" s="106" t="str">
        <f t="shared" si="237"/>
        <v/>
      </c>
      <c r="AC341" s="106" t="str">
        <f t="shared" si="237"/>
        <v/>
      </c>
      <c r="AD341" s="106" t="str">
        <f t="shared" si="237"/>
        <v/>
      </c>
      <c r="AE341" s="106" t="str">
        <f t="shared" si="237"/>
        <v/>
      </c>
      <c r="AF341" s="106" t="str">
        <f t="shared" si="237"/>
        <v/>
      </c>
      <c r="AG341" s="106" t="str">
        <f t="shared" si="237"/>
        <v/>
      </c>
      <c r="AH341" s="106" t="str">
        <f t="shared" si="237"/>
        <v/>
      </c>
      <c r="AI341" s="106" t="str">
        <f t="shared" si="237"/>
        <v/>
      </c>
      <c r="AJ341" s="106" t="str">
        <f t="shared" si="237"/>
        <v/>
      </c>
      <c r="AK341" s="106" t="str">
        <f t="shared" si="237"/>
        <v/>
      </c>
      <c r="AM341" s="101" t="str">
        <f t="shared" ref="AM341:AU341" si="238">IFERROR(AM130/AL130,"")</f>
        <v/>
      </c>
      <c r="AN341" s="101" t="str">
        <f t="shared" si="238"/>
        <v/>
      </c>
      <c r="AO341" s="101" t="str">
        <f t="shared" si="238"/>
        <v/>
      </c>
      <c r="AP341" s="101" t="str">
        <f t="shared" si="238"/>
        <v/>
      </c>
      <c r="AQ341" s="101" t="str">
        <f t="shared" si="238"/>
        <v/>
      </c>
      <c r="AR341" s="101" t="str">
        <f t="shared" si="238"/>
        <v/>
      </c>
      <c r="AS341" s="101" t="str">
        <f t="shared" si="238"/>
        <v/>
      </c>
      <c r="AT341" s="101" t="str">
        <f t="shared" si="238"/>
        <v/>
      </c>
      <c r="AU341" s="101" t="str">
        <f t="shared" si="238"/>
        <v/>
      </c>
    </row>
    <row r="342" spans="1:47">
      <c r="A342" s="101" t="s">
        <v>3675</v>
      </c>
      <c r="G342" s="106"/>
      <c r="H342" s="106">
        <f t="shared" ref="H342:AK342" si="239">IFERROR(H131/G131-1,"")</f>
        <v>0.34626145946790921</v>
      </c>
      <c r="I342" s="106">
        <f t="shared" si="239"/>
        <v>-0.18282196823008301</v>
      </c>
      <c r="J342" s="106">
        <f t="shared" si="239"/>
        <v>0.31035776053495301</v>
      </c>
      <c r="K342" s="106">
        <f t="shared" si="239"/>
        <v>0.26630175147580881</v>
      </c>
      <c r="L342" s="106">
        <f t="shared" si="239"/>
        <v>0.17016072153740369</v>
      </c>
      <c r="M342" s="106">
        <f t="shared" si="239"/>
        <v>0.11435072276733416</v>
      </c>
      <c r="N342" s="106">
        <f t="shared" si="239"/>
        <v>0.11369191815264079</v>
      </c>
      <c r="O342" s="106">
        <f t="shared" si="239"/>
        <v>4.160636426279285E-2</v>
      </c>
      <c r="P342" s="106">
        <f t="shared" si="239"/>
        <v>1.7685025647333097E-2</v>
      </c>
      <c r="Q342" s="106">
        <f t="shared" si="239"/>
        <v>2.1366267153301255E-2</v>
      </c>
      <c r="R342" s="106">
        <f t="shared" si="239"/>
        <v>2.8161870074529416E-2</v>
      </c>
      <c r="S342" s="106">
        <f t="shared" si="239"/>
        <v>8.5780298016353562E-3</v>
      </c>
      <c r="T342" s="106">
        <f t="shared" si="239"/>
        <v>1.8864674556232863E-2</v>
      </c>
      <c r="U342" s="106">
        <f t="shared" si="239"/>
        <v>1.4851345322924203E-2</v>
      </c>
      <c r="V342" s="106">
        <f t="shared" si="239"/>
        <v>1.1707353670179721E-2</v>
      </c>
      <c r="W342" s="106">
        <f t="shared" si="239"/>
        <v>-7.9569067663489701E-3</v>
      </c>
      <c r="X342" s="106">
        <f t="shared" si="239"/>
        <v>-4.2664039736395321E-4</v>
      </c>
      <c r="Y342" s="106">
        <f t="shared" si="239"/>
        <v>1.4739689337872841E-2</v>
      </c>
      <c r="Z342" s="106">
        <f t="shared" si="239"/>
        <v>1.5701079616625035E-2</v>
      </c>
      <c r="AA342" s="106">
        <f t="shared" si="239"/>
        <v>-1.3967595148050016E-3</v>
      </c>
      <c r="AB342" s="106">
        <f t="shared" si="239"/>
        <v>2.5585443070115677E-2</v>
      </c>
      <c r="AC342" s="106">
        <f t="shared" si="239"/>
        <v>1.1383087787971036E-2</v>
      </c>
      <c r="AD342" s="106">
        <f t="shared" si="239"/>
        <v>8.5283560098106115E-3</v>
      </c>
      <c r="AE342" s="106">
        <f t="shared" si="239"/>
        <v>8.1653442630784667E-3</v>
      </c>
      <c r="AF342" s="106">
        <f t="shared" si="239"/>
        <v>1.7281162318176779E-2</v>
      </c>
      <c r="AG342" s="106">
        <f t="shared" si="239"/>
        <v>1.486021497232981E-2</v>
      </c>
      <c r="AH342" s="106">
        <f t="shared" si="239"/>
        <v>1.089467767875818E-2</v>
      </c>
      <c r="AI342" s="106">
        <f t="shared" si="239"/>
        <v>6.5892400848903687E-3</v>
      </c>
      <c r="AJ342" s="106">
        <f t="shared" si="239"/>
        <v>3.7896913794146503E-3</v>
      </c>
      <c r="AK342" s="106">
        <f t="shared" si="239"/>
        <v>9.4951514747896315E-3</v>
      </c>
      <c r="AM342" s="101">
        <f t="shared" ref="AM342:AU342" si="240">IFERROR(AM131/AL131,"")</f>
        <v>1.008377538913698</v>
      </c>
      <c r="AN342" s="101">
        <f t="shared" si="240"/>
        <v>1.0098725569024929</v>
      </c>
      <c r="AO342" s="101">
        <f t="shared" si="240"/>
        <v>1.0098121094107391</v>
      </c>
      <c r="AP342" s="101">
        <f t="shared" si="240"/>
        <v>1.0092104080987958</v>
      </c>
      <c r="AQ342" s="101">
        <f t="shared" si="240"/>
        <v>1.0082635534802251</v>
      </c>
      <c r="AR342" s="101">
        <f t="shared" si="240"/>
        <v>1.0088413507107621</v>
      </c>
      <c r="AS342" s="101">
        <f t="shared" si="240"/>
        <v>1.0095705461117623</v>
      </c>
      <c r="AT342" s="101">
        <f t="shared" si="240"/>
        <v>1.0100178827130253</v>
      </c>
      <c r="AU342" s="101">
        <f t="shared" si="240"/>
        <v>1.0097728961744337</v>
      </c>
    </row>
    <row r="343" spans="1:47" s="128" customFormat="1">
      <c r="A343" s="127" t="s">
        <v>3687</v>
      </c>
      <c r="B343" s="127"/>
      <c r="C343" s="127"/>
      <c r="D343" s="127"/>
      <c r="E343" s="127"/>
      <c r="F343" s="127"/>
      <c r="G343" s="129"/>
      <c r="H343" s="129" t="str">
        <f t="shared" ref="H343:AK343" si="241">IFERROR(H132/G132-1,"")</f>
        <v/>
      </c>
      <c r="I343" s="129" t="str">
        <f t="shared" si="241"/>
        <v/>
      </c>
      <c r="J343" s="129" t="str">
        <f t="shared" si="241"/>
        <v/>
      </c>
      <c r="K343" s="129" t="str">
        <f t="shared" si="241"/>
        <v/>
      </c>
      <c r="L343" s="129" t="str">
        <f t="shared" si="241"/>
        <v/>
      </c>
      <c r="M343" s="129" t="str">
        <f t="shared" si="241"/>
        <v/>
      </c>
      <c r="N343" s="129" t="str">
        <f t="shared" si="241"/>
        <v/>
      </c>
      <c r="O343" s="129" t="str">
        <f t="shared" si="241"/>
        <v/>
      </c>
      <c r="P343" s="129" t="str">
        <f t="shared" si="241"/>
        <v/>
      </c>
      <c r="Q343" s="129" t="str">
        <f t="shared" si="241"/>
        <v/>
      </c>
      <c r="R343" s="129" t="str">
        <f t="shared" si="241"/>
        <v/>
      </c>
      <c r="S343" s="129" t="str">
        <f t="shared" si="241"/>
        <v/>
      </c>
      <c r="T343" s="129" t="str">
        <f t="shared" si="241"/>
        <v/>
      </c>
      <c r="U343" s="129" t="str">
        <f t="shared" si="241"/>
        <v/>
      </c>
      <c r="V343" s="129" t="str">
        <f t="shared" si="241"/>
        <v/>
      </c>
      <c r="W343" s="129" t="str">
        <f t="shared" si="241"/>
        <v/>
      </c>
      <c r="X343" s="129" t="str">
        <f t="shared" si="241"/>
        <v/>
      </c>
      <c r="Y343" s="129" t="str">
        <f t="shared" si="241"/>
        <v/>
      </c>
      <c r="Z343" s="129" t="str">
        <f t="shared" si="241"/>
        <v/>
      </c>
      <c r="AA343" s="129" t="str">
        <f t="shared" si="241"/>
        <v/>
      </c>
      <c r="AB343" s="129" t="str">
        <f t="shared" si="241"/>
        <v/>
      </c>
      <c r="AC343" s="129" t="str">
        <f t="shared" si="241"/>
        <v/>
      </c>
      <c r="AD343" s="129" t="str">
        <f t="shared" si="241"/>
        <v/>
      </c>
      <c r="AE343" s="129" t="str">
        <f t="shared" si="241"/>
        <v/>
      </c>
      <c r="AF343" s="129" t="str">
        <f t="shared" si="241"/>
        <v/>
      </c>
      <c r="AG343" s="129" t="str">
        <f t="shared" si="241"/>
        <v/>
      </c>
      <c r="AH343" s="129" t="str">
        <f t="shared" si="241"/>
        <v/>
      </c>
      <c r="AI343" s="129" t="str">
        <f t="shared" si="241"/>
        <v/>
      </c>
      <c r="AJ343" s="129" t="str">
        <f t="shared" si="241"/>
        <v/>
      </c>
      <c r="AK343" s="129" t="str">
        <f t="shared" si="241"/>
        <v/>
      </c>
      <c r="AM343" s="128" t="str">
        <f t="shared" ref="AM343:AU343" si="242">IFERROR(AM132/AL132,"")</f>
        <v/>
      </c>
      <c r="AN343" s="128" t="str">
        <f t="shared" si="242"/>
        <v/>
      </c>
      <c r="AO343" s="128" t="str">
        <f t="shared" si="242"/>
        <v/>
      </c>
      <c r="AP343" s="128" t="str">
        <f t="shared" si="242"/>
        <v/>
      </c>
      <c r="AQ343" s="128" t="str">
        <f t="shared" si="242"/>
        <v/>
      </c>
      <c r="AR343" s="128" t="str">
        <f t="shared" si="242"/>
        <v/>
      </c>
      <c r="AS343" s="128" t="str">
        <f t="shared" si="242"/>
        <v/>
      </c>
      <c r="AT343" s="128" t="str">
        <f t="shared" si="242"/>
        <v/>
      </c>
      <c r="AU343" s="128" t="str">
        <f t="shared" si="242"/>
        <v/>
      </c>
    </row>
    <row r="344" spans="1:47">
      <c r="A344" s="105" t="s">
        <v>3697</v>
      </c>
      <c r="B344" s="105"/>
      <c r="C344" s="105"/>
      <c r="D344" s="105"/>
      <c r="E344" s="105"/>
      <c r="F344" s="105"/>
      <c r="G344" s="101">
        <f t="shared" ref="G344:AK344" si="243">G$1</f>
        <v>2020</v>
      </c>
      <c r="H344" s="101">
        <f t="shared" si="243"/>
        <v>2021</v>
      </c>
      <c r="I344" s="101">
        <f t="shared" si="243"/>
        <v>2022</v>
      </c>
      <c r="J344" s="101">
        <f t="shared" si="243"/>
        <v>2023</v>
      </c>
      <c r="K344" s="101">
        <f t="shared" si="243"/>
        <v>2024</v>
      </c>
      <c r="L344" s="101">
        <f t="shared" si="243"/>
        <v>2025</v>
      </c>
      <c r="M344" s="101">
        <f t="shared" si="243"/>
        <v>2026</v>
      </c>
      <c r="N344" s="101">
        <f t="shared" si="243"/>
        <v>2027</v>
      </c>
      <c r="O344" s="101">
        <f t="shared" si="243"/>
        <v>2028</v>
      </c>
      <c r="P344" s="101">
        <f t="shared" si="243"/>
        <v>2029</v>
      </c>
      <c r="Q344" s="101">
        <f t="shared" si="243"/>
        <v>2030</v>
      </c>
      <c r="R344" s="101">
        <f t="shared" si="243"/>
        <v>2031</v>
      </c>
      <c r="S344" s="101">
        <f t="shared" si="243"/>
        <v>2032</v>
      </c>
      <c r="T344" s="101">
        <f t="shared" si="243"/>
        <v>2033</v>
      </c>
      <c r="U344" s="101">
        <f t="shared" si="243"/>
        <v>2034</v>
      </c>
      <c r="V344" s="101">
        <f t="shared" si="243"/>
        <v>2035</v>
      </c>
      <c r="W344" s="101">
        <f t="shared" si="243"/>
        <v>2036</v>
      </c>
      <c r="X344" s="101">
        <f t="shared" si="243"/>
        <v>2037</v>
      </c>
      <c r="Y344" s="101">
        <f t="shared" si="243"/>
        <v>2038</v>
      </c>
      <c r="Z344" s="101">
        <f t="shared" si="243"/>
        <v>2039</v>
      </c>
      <c r="AA344" s="101">
        <f t="shared" si="243"/>
        <v>2040</v>
      </c>
      <c r="AB344" s="101">
        <f t="shared" si="243"/>
        <v>2041</v>
      </c>
      <c r="AC344" s="101">
        <f t="shared" si="243"/>
        <v>2042</v>
      </c>
      <c r="AD344" s="101">
        <f t="shared" si="243"/>
        <v>2043</v>
      </c>
      <c r="AE344" s="101">
        <f t="shared" si="243"/>
        <v>2044</v>
      </c>
      <c r="AF344" s="101">
        <f t="shared" si="243"/>
        <v>2045</v>
      </c>
      <c r="AG344" s="101">
        <f t="shared" si="243"/>
        <v>2046</v>
      </c>
      <c r="AH344" s="101">
        <f t="shared" si="243"/>
        <v>2047</v>
      </c>
      <c r="AI344" s="101">
        <f t="shared" si="243"/>
        <v>2048</v>
      </c>
      <c r="AJ344" s="101">
        <f t="shared" si="243"/>
        <v>2049</v>
      </c>
      <c r="AK344" s="101">
        <f t="shared" si="243"/>
        <v>2050</v>
      </c>
    </row>
    <row r="345" spans="1:47">
      <c r="A345" s="101" t="s">
        <v>3668</v>
      </c>
      <c r="G345" s="106"/>
      <c r="H345" s="106">
        <f t="shared" ref="H345:AK345" si="244">IFERROR(H134/G134-1,"")</f>
        <v>0.38073899090848462</v>
      </c>
      <c r="I345" s="106">
        <f t="shared" si="244"/>
        <v>7.7576380463429961E-2</v>
      </c>
      <c r="J345" s="106">
        <f t="shared" si="244"/>
        <v>3.6246442213638597E-2</v>
      </c>
      <c r="K345" s="106">
        <f t="shared" si="244"/>
        <v>-1.5827481719105307E-2</v>
      </c>
      <c r="L345" s="106">
        <f t="shared" si="244"/>
        <v>3.8733766943461756E-3</v>
      </c>
      <c r="M345" s="106">
        <f t="shared" si="244"/>
        <v>8.1521973341935894E-3</v>
      </c>
      <c r="N345" s="106">
        <f t="shared" si="244"/>
        <v>-1.1171444418679788E-2</v>
      </c>
      <c r="O345" s="106">
        <f t="shared" si="244"/>
        <v>-1.8540850886039628E-3</v>
      </c>
      <c r="P345" s="106">
        <f t="shared" si="244"/>
        <v>1.3671876187216991E-2</v>
      </c>
      <c r="Q345" s="106">
        <f t="shared" si="244"/>
        <v>1.1710844370513396E-2</v>
      </c>
      <c r="R345" s="106">
        <f t="shared" si="244"/>
        <v>6.1857931740223027E-2</v>
      </c>
      <c r="S345" s="106">
        <f t="shared" si="244"/>
        <v>9.2095993395528986E-3</v>
      </c>
      <c r="T345" s="106">
        <f t="shared" si="244"/>
        <v>1.1785659173910723E-2</v>
      </c>
      <c r="U345" s="106">
        <f t="shared" si="244"/>
        <v>7.7865613161383074E-3</v>
      </c>
      <c r="V345" s="106">
        <f t="shared" si="244"/>
        <v>8.3878212643078154E-3</v>
      </c>
      <c r="W345" s="106">
        <f t="shared" si="244"/>
        <v>2.019400716798625E-3</v>
      </c>
      <c r="X345" s="106">
        <f t="shared" si="244"/>
        <v>8.1667440262613855E-3</v>
      </c>
      <c r="Y345" s="106">
        <f t="shared" si="244"/>
        <v>1.7650727470834848E-2</v>
      </c>
      <c r="Z345" s="106">
        <f t="shared" si="244"/>
        <v>1.0067594322092699E-2</v>
      </c>
      <c r="AA345" s="106">
        <f t="shared" si="244"/>
        <v>4.6034213773042953E-3</v>
      </c>
      <c r="AB345" s="106">
        <f t="shared" si="244"/>
        <v>7.8007395819434944E-3</v>
      </c>
      <c r="AC345" s="106">
        <f t="shared" si="244"/>
        <v>8.0410908929038349E-3</v>
      </c>
      <c r="AD345" s="106">
        <f t="shared" si="244"/>
        <v>6.9410940328593629E-3</v>
      </c>
      <c r="AE345" s="106">
        <f t="shared" si="244"/>
        <v>7.3092441650324247E-6</v>
      </c>
      <c r="AF345" s="106">
        <f t="shared" si="244"/>
        <v>8.5471534167631535E-3</v>
      </c>
      <c r="AG345" s="106">
        <f t="shared" si="244"/>
        <v>5.0490822954309955E-3</v>
      </c>
      <c r="AH345" s="106">
        <f t="shared" si="244"/>
        <v>9.0962251069859335E-3</v>
      </c>
      <c r="AI345" s="106">
        <f t="shared" si="244"/>
        <v>8.33389647884486E-3</v>
      </c>
      <c r="AJ345" s="106">
        <f t="shared" si="244"/>
        <v>7.4465548450379782E-3</v>
      </c>
      <c r="AK345" s="106">
        <f t="shared" si="244"/>
        <v>1.0135534630516752E-2</v>
      </c>
      <c r="AM345" s="101">
        <f t="shared" ref="AM345:AU345" si="245">IFERROR(AM134/AL134,"")</f>
        <v>1.0066278972506475</v>
      </c>
      <c r="AN345" s="101">
        <f t="shared" si="245"/>
        <v>1.0068508290130094</v>
      </c>
      <c r="AO345" s="101">
        <f t="shared" si="245"/>
        <v>1.0072643794263927</v>
      </c>
      <c r="AP345" s="101">
        <f t="shared" si="245"/>
        <v>1.007642455566236</v>
      </c>
      <c r="AQ345" s="101">
        <f t="shared" si="245"/>
        <v>1.0066199967118152</v>
      </c>
      <c r="AR345" s="101">
        <f t="shared" si="245"/>
        <v>1.0067124087628398</v>
      </c>
      <c r="AS345" s="101">
        <f t="shared" si="245"/>
        <v>1.006175922263749</v>
      </c>
      <c r="AT345" s="101">
        <f t="shared" si="245"/>
        <v>1.0062462236855294</v>
      </c>
      <c r="AU345" s="101">
        <f t="shared" si="245"/>
        <v>1.0063262142173006</v>
      </c>
    </row>
    <row r="346" spans="1:47">
      <c r="A346" s="101" t="s">
        <v>3669</v>
      </c>
      <c r="G346" s="106"/>
      <c r="H346" s="106" t="str">
        <f t="shared" ref="H346:AK346" si="246">IFERROR(H135/G135-1,"")</f>
        <v/>
      </c>
      <c r="I346" s="106" t="str">
        <f t="shared" si="246"/>
        <v/>
      </c>
      <c r="J346" s="106" t="str">
        <f t="shared" si="246"/>
        <v/>
      </c>
      <c r="K346" s="106" t="str">
        <f t="shared" si="246"/>
        <v/>
      </c>
      <c r="L346" s="106" t="str">
        <f t="shared" si="246"/>
        <v/>
      </c>
      <c r="M346" s="106" t="str">
        <f t="shared" si="246"/>
        <v/>
      </c>
      <c r="N346" s="106" t="str">
        <f t="shared" si="246"/>
        <v/>
      </c>
      <c r="O346" s="106" t="str">
        <f t="shared" si="246"/>
        <v/>
      </c>
      <c r="P346" s="106" t="str">
        <f t="shared" si="246"/>
        <v/>
      </c>
      <c r="Q346" s="106" t="str">
        <f t="shared" si="246"/>
        <v/>
      </c>
      <c r="R346" s="106" t="str">
        <f t="shared" si="246"/>
        <v/>
      </c>
      <c r="S346" s="106" t="str">
        <f t="shared" si="246"/>
        <v/>
      </c>
      <c r="T346" s="106" t="str">
        <f t="shared" si="246"/>
        <v/>
      </c>
      <c r="U346" s="106" t="str">
        <f t="shared" si="246"/>
        <v/>
      </c>
      <c r="V346" s="106" t="str">
        <f t="shared" si="246"/>
        <v/>
      </c>
      <c r="W346" s="106" t="str">
        <f t="shared" si="246"/>
        <v/>
      </c>
      <c r="X346" s="106" t="str">
        <f t="shared" si="246"/>
        <v/>
      </c>
      <c r="Y346" s="106" t="str">
        <f t="shared" si="246"/>
        <v/>
      </c>
      <c r="Z346" s="106" t="str">
        <f t="shared" si="246"/>
        <v/>
      </c>
      <c r="AA346" s="106" t="str">
        <f t="shared" si="246"/>
        <v/>
      </c>
      <c r="AB346" s="106" t="str">
        <f t="shared" si="246"/>
        <v/>
      </c>
      <c r="AC346" s="106" t="str">
        <f t="shared" si="246"/>
        <v/>
      </c>
      <c r="AD346" s="106" t="str">
        <f t="shared" si="246"/>
        <v/>
      </c>
      <c r="AE346" s="106" t="str">
        <f t="shared" si="246"/>
        <v/>
      </c>
      <c r="AF346" s="106" t="str">
        <f t="shared" si="246"/>
        <v/>
      </c>
      <c r="AG346" s="106" t="str">
        <f t="shared" si="246"/>
        <v/>
      </c>
      <c r="AH346" s="106" t="str">
        <f t="shared" si="246"/>
        <v/>
      </c>
      <c r="AI346" s="106" t="str">
        <f t="shared" si="246"/>
        <v/>
      </c>
      <c r="AJ346" s="106" t="str">
        <f t="shared" si="246"/>
        <v/>
      </c>
      <c r="AK346" s="106" t="str">
        <f t="shared" si="246"/>
        <v/>
      </c>
      <c r="AM346" s="101" t="str">
        <f t="shared" ref="AM346:AU346" si="247">IFERROR(AM135/AL135,"")</f>
        <v/>
      </c>
      <c r="AN346" s="101" t="str">
        <f t="shared" si="247"/>
        <v/>
      </c>
      <c r="AO346" s="101" t="str">
        <f t="shared" si="247"/>
        <v/>
      </c>
      <c r="AP346" s="101" t="str">
        <f t="shared" si="247"/>
        <v/>
      </c>
      <c r="AQ346" s="101" t="str">
        <f t="shared" si="247"/>
        <v/>
      </c>
      <c r="AR346" s="101" t="str">
        <f t="shared" si="247"/>
        <v/>
      </c>
      <c r="AS346" s="101" t="str">
        <f t="shared" si="247"/>
        <v/>
      </c>
      <c r="AT346" s="101" t="str">
        <f t="shared" si="247"/>
        <v/>
      </c>
      <c r="AU346" s="101" t="str">
        <f t="shared" si="247"/>
        <v/>
      </c>
    </row>
    <row r="347" spans="1:47">
      <c r="A347" s="101" t="s">
        <v>3670</v>
      </c>
      <c r="G347" s="106"/>
      <c r="H347" s="106">
        <f t="shared" ref="H347:AK347" si="248">IFERROR(H136/G136-1,"")</f>
        <v>0.38073899090848462</v>
      </c>
      <c r="I347" s="106">
        <f t="shared" si="248"/>
        <v>-6.5454407538831916E-3</v>
      </c>
      <c r="J347" s="106">
        <f t="shared" si="248"/>
        <v>1.1846301055667308E-2</v>
      </c>
      <c r="K347" s="106">
        <f t="shared" si="248"/>
        <v>-6.2533603055008324E-3</v>
      </c>
      <c r="L347" s="106">
        <f t="shared" si="248"/>
        <v>2.6316572333318078E-4</v>
      </c>
      <c r="M347" s="106">
        <f t="shared" si="248"/>
        <v>4.8216032823240607E-3</v>
      </c>
      <c r="N347" s="106">
        <f t="shared" si="248"/>
        <v>-4.8510986692764657E-3</v>
      </c>
      <c r="O347" s="106">
        <f t="shared" si="248"/>
        <v>-2.8324728575898073E-3</v>
      </c>
      <c r="P347" s="106">
        <f t="shared" si="248"/>
        <v>6.9581969096201846E-3</v>
      </c>
      <c r="Q347" s="106">
        <f t="shared" si="248"/>
        <v>9.9395609138830388E-3</v>
      </c>
      <c r="R347" s="106">
        <f t="shared" si="248"/>
        <v>3.3111602544365626E-2</v>
      </c>
      <c r="S347" s="106">
        <f t="shared" si="248"/>
        <v>1.6128134292441088E-2</v>
      </c>
      <c r="T347" s="106">
        <f t="shared" si="248"/>
        <v>1.4574194498378379E-2</v>
      </c>
      <c r="U347" s="106">
        <f t="shared" si="248"/>
        <v>1.1855138472279814E-2</v>
      </c>
      <c r="V347" s="106">
        <f t="shared" si="248"/>
        <v>1.1385111130171932E-2</v>
      </c>
      <c r="W347" s="106">
        <f t="shared" si="248"/>
        <v>7.0789333976344349E-3</v>
      </c>
      <c r="X347" s="106">
        <f t="shared" si="248"/>
        <v>9.0476168197819451E-3</v>
      </c>
      <c r="Y347" s="106">
        <f t="shared" si="248"/>
        <v>1.5514425722110703E-2</v>
      </c>
      <c r="Z347" s="106">
        <f t="shared" si="248"/>
        <v>1.3552646003540891E-2</v>
      </c>
      <c r="AA347" s="106">
        <f t="shared" si="248"/>
        <v>9.7044630870282145E-3</v>
      </c>
      <c r="AB347" s="106">
        <f t="shared" si="248"/>
        <v>1.0014892414782706E-2</v>
      </c>
      <c r="AC347" s="106">
        <f t="shared" si="248"/>
        <v>1.0054972687395303E-2</v>
      </c>
      <c r="AD347" s="106">
        <f t="shared" si="248"/>
        <v>9.370287506015762E-3</v>
      </c>
      <c r="AE347" s="106">
        <f t="shared" si="248"/>
        <v>4.7285172733904091E-3</v>
      </c>
      <c r="AF347" s="106">
        <f t="shared" si="248"/>
        <v>8.0602418609179161E-3</v>
      </c>
      <c r="AG347" s="106">
        <f t="shared" si="248"/>
        <v>6.9854591079414607E-3</v>
      </c>
      <c r="AH347" s="106">
        <f t="shared" si="248"/>
        <v>9.216090239965169E-3</v>
      </c>
      <c r="AI347" s="106">
        <f t="shared" si="248"/>
        <v>9.6267431304863926E-3</v>
      </c>
      <c r="AJ347" s="106">
        <f t="shared" si="248"/>
        <v>9.3804659493146314E-3</v>
      </c>
      <c r="AK347" s="106">
        <f t="shared" si="248"/>
        <v>1.0987268593040556E-2</v>
      </c>
      <c r="AM347" s="101">
        <f t="shared" ref="AM347:AU347" si="249">IFERROR(AM136/AL136,"")</f>
        <v>1.00787593494437</v>
      </c>
      <c r="AN347" s="101">
        <f t="shared" si="249"/>
        <v>1.0080002851454162</v>
      </c>
      <c r="AO347" s="101">
        <f t="shared" si="249"/>
        <v>1.0082853090310413</v>
      </c>
      <c r="AP347" s="101">
        <f t="shared" si="249"/>
        <v>1.0086266520544716</v>
      </c>
      <c r="AQ347" s="101">
        <f t="shared" si="249"/>
        <v>1.0081440764717395</v>
      </c>
      <c r="AR347" s="101">
        <f t="shared" si="249"/>
        <v>1.0080126142621821</v>
      </c>
      <c r="AS347" s="101">
        <f t="shared" si="249"/>
        <v>1.0076015887979575</v>
      </c>
      <c r="AT347" s="101">
        <f t="shared" si="249"/>
        <v>1.0074735793864946</v>
      </c>
      <c r="AU347" s="101">
        <f t="shared" si="249"/>
        <v>1.0074714754612557</v>
      </c>
    </row>
    <row r="348" spans="1:47">
      <c r="A348" s="101" t="s">
        <v>3671</v>
      </c>
      <c r="G348" s="106"/>
      <c r="H348" s="106">
        <f t="shared" ref="H348:AK348" si="250">IFERROR(H137/G137-1,"")</f>
        <v>0.38073899090848462</v>
      </c>
      <c r="I348" s="106">
        <f t="shared" si="250"/>
        <v>6.4695245901369658E-2</v>
      </c>
      <c r="J348" s="106">
        <f t="shared" si="250"/>
        <v>3.940880902530397E-2</v>
      </c>
      <c r="K348" s="106">
        <f t="shared" si="250"/>
        <v>-1.3139456956601347E-2</v>
      </c>
      <c r="L348" s="106">
        <f t="shared" si="250"/>
        <v>3.3588408485638599E-3</v>
      </c>
      <c r="M348" s="106">
        <f t="shared" si="250"/>
        <v>8.3223983554443492E-3</v>
      </c>
      <c r="N348" s="106">
        <f t="shared" si="250"/>
        <v>-1.0651122838201577E-2</v>
      </c>
      <c r="O348" s="106">
        <f t="shared" si="250"/>
        <v>-2.439629800361609E-3</v>
      </c>
      <c r="P348" s="106">
        <f t="shared" si="250"/>
        <v>1.3596555196572213E-2</v>
      </c>
      <c r="Q348" s="106">
        <f t="shared" si="250"/>
        <v>1.2756701717639762E-2</v>
      </c>
      <c r="R348" s="106">
        <f t="shared" si="250"/>
        <v>4.6988790007019832E-2</v>
      </c>
      <c r="S348" s="106">
        <f t="shared" si="250"/>
        <v>1.1955408240198695E-2</v>
      </c>
      <c r="T348" s="106">
        <f t="shared" si="250"/>
        <v>1.1294009301663133E-2</v>
      </c>
      <c r="U348" s="106">
        <f t="shared" si="250"/>
        <v>9.0830708497937618E-3</v>
      </c>
      <c r="V348" s="106">
        <f t="shared" si="250"/>
        <v>9.5614305641367192E-3</v>
      </c>
      <c r="W348" s="106">
        <f t="shared" si="250"/>
        <v>3.0477302564853037E-3</v>
      </c>
      <c r="X348" s="106">
        <f t="shared" si="250"/>
        <v>8.8673098216918156E-3</v>
      </c>
      <c r="Y348" s="106">
        <f t="shared" si="250"/>
        <v>1.8895546934492469E-2</v>
      </c>
      <c r="Z348" s="106">
        <f t="shared" si="250"/>
        <v>1.1821402491828392E-2</v>
      </c>
      <c r="AA348" s="106">
        <f t="shared" si="250"/>
        <v>5.8464979003938211E-3</v>
      </c>
      <c r="AB348" s="106">
        <f t="shared" si="250"/>
        <v>8.6217558252645876E-3</v>
      </c>
      <c r="AC348" s="106">
        <f t="shared" si="250"/>
        <v>9.0028048461996413E-3</v>
      </c>
      <c r="AD348" s="106">
        <f t="shared" si="250"/>
        <v>7.9272370211702636E-3</v>
      </c>
      <c r="AE348" s="106">
        <f t="shared" si="250"/>
        <v>7.3186692811111342E-4</v>
      </c>
      <c r="AF348" s="106">
        <f t="shared" si="250"/>
        <v>8.9451290019244567E-3</v>
      </c>
      <c r="AG348" s="106">
        <f t="shared" si="250"/>
        <v>5.8458989546081863E-3</v>
      </c>
      <c r="AH348" s="106">
        <f t="shared" si="250"/>
        <v>9.8324007542396341E-3</v>
      </c>
      <c r="AI348" s="106">
        <f t="shared" si="250"/>
        <v>9.290625368290284E-3</v>
      </c>
      <c r="AJ348" s="106">
        <f t="shared" si="250"/>
        <v>8.3996360063776088E-3</v>
      </c>
      <c r="AK348" s="106">
        <f t="shared" si="250"/>
        <v>1.1072134323377059E-2</v>
      </c>
      <c r="AM348" s="101">
        <f t="shared" ref="AM348:AU348" si="251">IFERROR(AM137/AL137,"")</f>
        <v>1.0073567976999807</v>
      </c>
      <c r="AN348" s="101">
        <f t="shared" si="251"/>
        <v>1.0075611325049052</v>
      </c>
      <c r="AO348" s="101">
        <f t="shared" si="251"/>
        <v>1.0079835748113717</v>
      </c>
      <c r="AP348" s="101">
        <f t="shared" si="251"/>
        <v>1.0083929476212725</v>
      </c>
      <c r="AQ348" s="101">
        <f t="shared" si="251"/>
        <v>1.0073823152234873</v>
      </c>
      <c r="AR348" s="101">
        <f t="shared" si="251"/>
        <v>1.0074070723536079</v>
      </c>
      <c r="AS348" s="101">
        <f t="shared" si="251"/>
        <v>1.0068527614509424</v>
      </c>
      <c r="AT348" s="101">
        <f t="shared" si="251"/>
        <v>1.0068846682080645</v>
      </c>
      <c r="AU348" s="101">
        <f t="shared" si="251"/>
        <v>1.0069639539002608</v>
      </c>
    </row>
    <row r="349" spans="1:47">
      <c r="A349" s="101" t="s">
        <v>3672</v>
      </c>
      <c r="G349" s="106"/>
      <c r="H349" s="106">
        <f t="shared" ref="H349:AK349" si="252">IFERROR(H138/G138-1,"")</f>
        <v>0.38073899090848462</v>
      </c>
      <c r="I349" s="106">
        <f t="shared" si="252"/>
        <v>0.11462123546739145</v>
      </c>
      <c r="J349" s="106">
        <f t="shared" si="252"/>
        <v>5.8737995548320487E-2</v>
      </c>
      <c r="K349" s="106">
        <f t="shared" si="252"/>
        <v>-2.2646502053770279E-2</v>
      </c>
      <c r="L349" s="106">
        <f t="shared" si="252"/>
        <v>5.6980329194658008E-3</v>
      </c>
      <c r="M349" s="106">
        <f t="shared" si="252"/>
        <v>1.2726163707286853E-2</v>
      </c>
      <c r="N349" s="106">
        <f t="shared" si="252"/>
        <v>-1.6733958241103353E-2</v>
      </c>
      <c r="O349" s="106">
        <f t="shared" si="252"/>
        <v>-3.0723864469250906E-3</v>
      </c>
      <c r="P349" s="106">
        <f t="shared" si="252"/>
        <v>2.1095155722549164E-2</v>
      </c>
      <c r="Q349" s="106">
        <f t="shared" si="252"/>
        <v>1.8665890381046824E-2</v>
      </c>
      <c r="R349" s="106">
        <f t="shared" si="252"/>
        <v>4.7377401070164193E-2</v>
      </c>
      <c r="S349" s="106">
        <f t="shared" si="252"/>
        <v>1.6373593218690585E-2</v>
      </c>
      <c r="T349" s="106">
        <f t="shared" si="252"/>
        <v>1.3239587221872018E-2</v>
      </c>
      <c r="U349" s="106">
        <f t="shared" si="252"/>
        <v>1.3389823348366914E-2</v>
      </c>
      <c r="V349" s="106">
        <f t="shared" si="252"/>
        <v>1.4188728842491782E-2</v>
      </c>
      <c r="W349" s="106">
        <f t="shared" si="252"/>
        <v>4.0666536769833339E-3</v>
      </c>
      <c r="X349" s="106">
        <f t="shared" si="252"/>
        <v>1.3521340758373412E-2</v>
      </c>
      <c r="Y349" s="106">
        <f t="shared" si="252"/>
        <v>2.8800958967180268E-2</v>
      </c>
      <c r="Z349" s="106">
        <f t="shared" si="252"/>
        <v>1.7028708913805257E-2</v>
      </c>
      <c r="AA349" s="106">
        <f t="shared" si="252"/>
        <v>8.1083960223018448E-3</v>
      </c>
      <c r="AB349" s="106">
        <f t="shared" si="252"/>
        <v>1.2884366004581871E-2</v>
      </c>
      <c r="AC349" s="106">
        <f t="shared" si="252"/>
        <v>1.3348160887137972E-2</v>
      </c>
      <c r="AD349" s="106">
        <f t="shared" si="252"/>
        <v>1.1630998862046216E-2</v>
      </c>
      <c r="AE349" s="106">
        <f t="shared" si="252"/>
        <v>5.7143297856199204E-4</v>
      </c>
      <c r="AF349" s="106">
        <f t="shared" si="252"/>
        <v>1.377238787159496E-2</v>
      </c>
      <c r="AG349" s="106">
        <f t="shared" si="252"/>
        <v>8.4960147019315091E-3</v>
      </c>
      <c r="AH349" s="106">
        <f t="shared" si="252"/>
        <v>1.4801655528132951E-2</v>
      </c>
      <c r="AI349" s="106">
        <f t="shared" si="252"/>
        <v>1.370559858121756E-2</v>
      </c>
      <c r="AJ349" s="106">
        <f t="shared" si="252"/>
        <v>1.2310184779974476E-2</v>
      </c>
      <c r="AK349" s="106">
        <f t="shared" si="252"/>
        <v>1.6510757760307637E-2</v>
      </c>
      <c r="AM349" s="101">
        <f t="shared" ref="AM349:AU349" si="253">IFERROR(AM138/AL138,"")</f>
        <v>1.0107303237989342</v>
      </c>
      <c r="AN349" s="101">
        <f t="shared" si="253"/>
        <v>1.0110123169029666</v>
      </c>
      <c r="AO349" s="101">
        <f t="shared" si="253"/>
        <v>1.0115934991161719</v>
      </c>
      <c r="AP349" s="101">
        <f t="shared" si="253"/>
        <v>1.0121301358886887</v>
      </c>
      <c r="AQ349" s="101">
        <f t="shared" si="253"/>
        <v>1.0105491838848055</v>
      </c>
      <c r="AR349" s="101">
        <f t="shared" si="253"/>
        <v>1.0105997144354502</v>
      </c>
      <c r="AS349" s="101">
        <f t="shared" si="253"/>
        <v>1.0097383334473988</v>
      </c>
      <c r="AT349" s="101">
        <f t="shared" si="253"/>
        <v>1.0097809548476788</v>
      </c>
      <c r="AU349" s="101">
        <f t="shared" si="253"/>
        <v>1.0098648814589952</v>
      </c>
    </row>
    <row r="350" spans="1:47">
      <c r="A350" s="101" t="s">
        <v>3673</v>
      </c>
      <c r="G350" s="106"/>
      <c r="H350" s="106" t="str">
        <f t="shared" ref="H350:AK350" si="254">IFERROR(H139/G139-1,"")</f>
        <v/>
      </c>
      <c r="I350" s="106" t="str">
        <f t="shared" si="254"/>
        <v/>
      </c>
      <c r="J350" s="106" t="str">
        <f t="shared" si="254"/>
        <v/>
      </c>
      <c r="K350" s="106" t="str">
        <f t="shared" si="254"/>
        <v/>
      </c>
      <c r="L350" s="106" t="str">
        <f t="shared" si="254"/>
        <v/>
      </c>
      <c r="M350" s="106" t="str">
        <f t="shared" si="254"/>
        <v/>
      </c>
      <c r="N350" s="106" t="str">
        <f t="shared" si="254"/>
        <v/>
      </c>
      <c r="O350" s="106" t="str">
        <f t="shared" si="254"/>
        <v/>
      </c>
      <c r="P350" s="106" t="str">
        <f t="shared" si="254"/>
        <v/>
      </c>
      <c r="Q350" s="106" t="str">
        <f t="shared" si="254"/>
        <v/>
      </c>
      <c r="R350" s="106" t="str">
        <f t="shared" si="254"/>
        <v/>
      </c>
      <c r="S350" s="106" t="str">
        <f t="shared" si="254"/>
        <v/>
      </c>
      <c r="T350" s="106" t="str">
        <f t="shared" si="254"/>
        <v/>
      </c>
      <c r="U350" s="106" t="str">
        <f t="shared" si="254"/>
        <v/>
      </c>
      <c r="V350" s="106" t="str">
        <f t="shared" si="254"/>
        <v/>
      </c>
      <c r="W350" s="106" t="str">
        <f t="shared" si="254"/>
        <v/>
      </c>
      <c r="X350" s="106" t="str">
        <f t="shared" si="254"/>
        <v/>
      </c>
      <c r="Y350" s="106" t="str">
        <f t="shared" si="254"/>
        <v/>
      </c>
      <c r="Z350" s="106" t="str">
        <f t="shared" si="254"/>
        <v/>
      </c>
      <c r="AA350" s="106" t="str">
        <f t="shared" si="254"/>
        <v/>
      </c>
      <c r="AB350" s="106" t="str">
        <f t="shared" si="254"/>
        <v/>
      </c>
      <c r="AC350" s="106" t="str">
        <f t="shared" si="254"/>
        <v/>
      </c>
      <c r="AD350" s="106" t="str">
        <f t="shared" si="254"/>
        <v/>
      </c>
      <c r="AE350" s="106" t="str">
        <f t="shared" si="254"/>
        <v/>
      </c>
      <c r="AF350" s="106" t="str">
        <f t="shared" si="254"/>
        <v/>
      </c>
      <c r="AG350" s="106" t="str">
        <f t="shared" si="254"/>
        <v/>
      </c>
      <c r="AH350" s="106" t="str">
        <f t="shared" si="254"/>
        <v/>
      </c>
      <c r="AI350" s="106" t="str">
        <f t="shared" si="254"/>
        <v/>
      </c>
      <c r="AJ350" s="106" t="str">
        <f t="shared" si="254"/>
        <v/>
      </c>
      <c r="AK350" s="106" t="str">
        <f t="shared" si="254"/>
        <v/>
      </c>
      <c r="AM350" s="101" t="str">
        <f t="shared" ref="AM350:AU350" si="255">IFERROR(AM139/AL139,"")</f>
        <v/>
      </c>
      <c r="AN350" s="101" t="str">
        <f t="shared" si="255"/>
        <v/>
      </c>
      <c r="AO350" s="101" t="str">
        <f t="shared" si="255"/>
        <v/>
      </c>
      <c r="AP350" s="101" t="str">
        <f t="shared" si="255"/>
        <v/>
      </c>
      <c r="AQ350" s="101" t="str">
        <f t="shared" si="255"/>
        <v/>
      </c>
      <c r="AR350" s="101" t="str">
        <f t="shared" si="255"/>
        <v/>
      </c>
      <c r="AS350" s="101" t="str">
        <f t="shared" si="255"/>
        <v/>
      </c>
      <c r="AT350" s="101" t="str">
        <f t="shared" si="255"/>
        <v/>
      </c>
      <c r="AU350" s="101" t="str">
        <f t="shared" si="255"/>
        <v/>
      </c>
    </row>
    <row r="351" spans="1:47">
      <c r="A351" s="101" t="s">
        <v>3674</v>
      </c>
      <c r="G351" s="106"/>
      <c r="H351" s="106" t="str">
        <f t="shared" ref="H351:AK351" si="256">IFERROR(H140/G140-1,"")</f>
        <v/>
      </c>
      <c r="I351" s="106" t="str">
        <f t="shared" si="256"/>
        <v/>
      </c>
      <c r="J351" s="106" t="str">
        <f t="shared" si="256"/>
        <v/>
      </c>
      <c r="K351" s="106" t="str">
        <f t="shared" si="256"/>
        <v/>
      </c>
      <c r="L351" s="106" t="str">
        <f t="shared" si="256"/>
        <v/>
      </c>
      <c r="M351" s="106" t="str">
        <f t="shared" si="256"/>
        <v/>
      </c>
      <c r="N351" s="106" t="str">
        <f t="shared" si="256"/>
        <v/>
      </c>
      <c r="O351" s="106" t="str">
        <f t="shared" si="256"/>
        <v/>
      </c>
      <c r="P351" s="106" t="str">
        <f t="shared" si="256"/>
        <v/>
      </c>
      <c r="Q351" s="106" t="str">
        <f t="shared" si="256"/>
        <v/>
      </c>
      <c r="R351" s="106" t="str">
        <f t="shared" si="256"/>
        <v/>
      </c>
      <c r="S351" s="106" t="str">
        <f t="shared" si="256"/>
        <v/>
      </c>
      <c r="T351" s="106" t="str">
        <f t="shared" si="256"/>
        <v/>
      </c>
      <c r="U351" s="106" t="str">
        <f t="shared" si="256"/>
        <v/>
      </c>
      <c r="V351" s="106" t="str">
        <f t="shared" si="256"/>
        <v/>
      </c>
      <c r="W351" s="106" t="str">
        <f t="shared" si="256"/>
        <v/>
      </c>
      <c r="X351" s="106" t="str">
        <f t="shared" si="256"/>
        <v/>
      </c>
      <c r="Y351" s="106" t="str">
        <f t="shared" si="256"/>
        <v/>
      </c>
      <c r="Z351" s="106" t="str">
        <f t="shared" si="256"/>
        <v/>
      </c>
      <c r="AA351" s="106" t="str">
        <f t="shared" si="256"/>
        <v/>
      </c>
      <c r="AB351" s="106" t="str">
        <f t="shared" si="256"/>
        <v/>
      </c>
      <c r="AC351" s="106" t="str">
        <f t="shared" si="256"/>
        <v/>
      </c>
      <c r="AD351" s="106" t="str">
        <f t="shared" si="256"/>
        <v/>
      </c>
      <c r="AE351" s="106" t="str">
        <f t="shared" si="256"/>
        <v/>
      </c>
      <c r="AF351" s="106" t="str">
        <f t="shared" si="256"/>
        <v/>
      </c>
      <c r="AG351" s="106" t="str">
        <f t="shared" si="256"/>
        <v/>
      </c>
      <c r="AH351" s="106" t="str">
        <f t="shared" si="256"/>
        <v/>
      </c>
      <c r="AI351" s="106" t="str">
        <f t="shared" si="256"/>
        <v/>
      </c>
      <c r="AJ351" s="106" t="str">
        <f t="shared" si="256"/>
        <v/>
      </c>
      <c r="AK351" s="106" t="str">
        <f t="shared" si="256"/>
        <v/>
      </c>
      <c r="AM351" s="101" t="str">
        <f t="shared" ref="AM351:AU351" si="257">IFERROR(AM140/AL140,"")</f>
        <v/>
      </c>
      <c r="AN351" s="101" t="str">
        <f t="shared" si="257"/>
        <v/>
      </c>
      <c r="AO351" s="101" t="str">
        <f t="shared" si="257"/>
        <v/>
      </c>
      <c r="AP351" s="101" t="str">
        <f t="shared" si="257"/>
        <v/>
      </c>
      <c r="AQ351" s="101" t="str">
        <f t="shared" si="257"/>
        <v/>
      </c>
      <c r="AR351" s="101" t="str">
        <f t="shared" si="257"/>
        <v/>
      </c>
      <c r="AS351" s="101" t="str">
        <f t="shared" si="257"/>
        <v/>
      </c>
      <c r="AT351" s="101" t="str">
        <f t="shared" si="257"/>
        <v/>
      </c>
      <c r="AU351" s="101" t="str">
        <f t="shared" si="257"/>
        <v/>
      </c>
    </row>
    <row r="352" spans="1:47">
      <c r="A352" s="101" t="s">
        <v>3675</v>
      </c>
      <c r="G352" s="106"/>
      <c r="H352" s="106">
        <f t="shared" ref="H352:AK352" si="258">IFERROR(H141/G141-1,"")</f>
        <v>0.38073899090848462</v>
      </c>
      <c r="I352" s="106">
        <f t="shared" si="258"/>
        <v>0.11462123546739145</v>
      </c>
      <c r="J352" s="106">
        <f t="shared" si="258"/>
        <v>5.8737995548320487E-2</v>
      </c>
      <c r="K352" s="106">
        <f t="shared" si="258"/>
        <v>-2.2646502053770279E-2</v>
      </c>
      <c r="L352" s="106">
        <f t="shared" si="258"/>
        <v>5.6980329194658008E-3</v>
      </c>
      <c r="M352" s="106">
        <f t="shared" si="258"/>
        <v>1.2726163707286853E-2</v>
      </c>
      <c r="N352" s="106">
        <f t="shared" si="258"/>
        <v>-1.6733958241103353E-2</v>
      </c>
      <c r="O352" s="106">
        <f t="shared" si="258"/>
        <v>-3.0723864469250906E-3</v>
      </c>
      <c r="P352" s="106">
        <f t="shared" si="258"/>
        <v>2.1095155722549164E-2</v>
      </c>
      <c r="Q352" s="106">
        <f t="shared" si="258"/>
        <v>1.8665890381046824E-2</v>
      </c>
      <c r="R352" s="106">
        <f t="shared" si="258"/>
        <v>4.7377401070164193E-2</v>
      </c>
      <c r="S352" s="106">
        <f t="shared" si="258"/>
        <v>1.6373593218690585E-2</v>
      </c>
      <c r="T352" s="106">
        <f t="shared" si="258"/>
        <v>1.3239587221872018E-2</v>
      </c>
      <c r="U352" s="106">
        <f t="shared" si="258"/>
        <v>1.3389823348366914E-2</v>
      </c>
      <c r="V352" s="106">
        <f t="shared" si="258"/>
        <v>1.4188728842491782E-2</v>
      </c>
      <c r="W352" s="106">
        <f t="shared" si="258"/>
        <v>4.0666536769833339E-3</v>
      </c>
      <c r="X352" s="106">
        <f t="shared" si="258"/>
        <v>1.3521340758373412E-2</v>
      </c>
      <c r="Y352" s="106">
        <f t="shared" si="258"/>
        <v>2.8800958967180268E-2</v>
      </c>
      <c r="Z352" s="106">
        <f t="shared" si="258"/>
        <v>1.7028708913805257E-2</v>
      </c>
      <c r="AA352" s="106">
        <f t="shared" si="258"/>
        <v>8.1083960223018448E-3</v>
      </c>
      <c r="AB352" s="106">
        <f t="shared" si="258"/>
        <v>1.2884366004581871E-2</v>
      </c>
      <c r="AC352" s="106">
        <f t="shared" si="258"/>
        <v>1.3348160887137972E-2</v>
      </c>
      <c r="AD352" s="106">
        <f t="shared" si="258"/>
        <v>1.1630998862046216E-2</v>
      </c>
      <c r="AE352" s="106">
        <f t="shared" si="258"/>
        <v>5.7143297856199204E-4</v>
      </c>
      <c r="AF352" s="106">
        <f t="shared" si="258"/>
        <v>1.377238787159496E-2</v>
      </c>
      <c r="AG352" s="106">
        <f t="shared" si="258"/>
        <v>8.4960147019315091E-3</v>
      </c>
      <c r="AH352" s="106">
        <f t="shared" si="258"/>
        <v>1.4801655528132951E-2</v>
      </c>
      <c r="AI352" s="106">
        <f t="shared" si="258"/>
        <v>1.370559858121756E-2</v>
      </c>
      <c r="AJ352" s="106">
        <f t="shared" si="258"/>
        <v>1.2310184779974476E-2</v>
      </c>
      <c r="AK352" s="106">
        <f t="shared" si="258"/>
        <v>1.6510757760307637E-2</v>
      </c>
      <c r="AM352" s="101">
        <f t="shared" ref="AM352:AU352" si="259">IFERROR(AM141/AL141,"")</f>
        <v>1.0107303237989342</v>
      </c>
      <c r="AN352" s="101">
        <f t="shared" si="259"/>
        <v>1.0110123169029666</v>
      </c>
      <c r="AO352" s="101">
        <f t="shared" si="259"/>
        <v>1.0115934991161719</v>
      </c>
      <c r="AP352" s="101">
        <f t="shared" si="259"/>
        <v>1.0121301358886887</v>
      </c>
      <c r="AQ352" s="101">
        <f t="shared" si="259"/>
        <v>1.0105491838848055</v>
      </c>
      <c r="AR352" s="101">
        <f t="shared" si="259"/>
        <v>1.0105997144354502</v>
      </c>
      <c r="AS352" s="101">
        <f t="shared" si="259"/>
        <v>1.0097383334473988</v>
      </c>
      <c r="AT352" s="101">
        <f t="shared" si="259"/>
        <v>1.0097809548476788</v>
      </c>
      <c r="AU352" s="101">
        <f t="shared" si="259"/>
        <v>1.0098648814589952</v>
      </c>
    </row>
    <row r="353" spans="1:47" s="128" customFormat="1">
      <c r="A353" s="127" t="s">
        <v>3688</v>
      </c>
      <c r="B353" s="127"/>
      <c r="C353" s="127"/>
      <c r="D353" s="127"/>
      <c r="E353" s="127"/>
      <c r="F353" s="127"/>
      <c r="G353" s="129"/>
      <c r="H353" s="129" t="str">
        <f t="shared" ref="H353:AK353" si="260">IFERROR(H142/G142-1,"")</f>
        <v/>
      </c>
      <c r="I353" s="129" t="str">
        <f t="shared" si="260"/>
        <v/>
      </c>
      <c r="J353" s="129" t="str">
        <f t="shared" si="260"/>
        <v/>
      </c>
      <c r="K353" s="129" t="str">
        <f t="shared" si="260"/>
        <v/>
      </c>
      <c r="L353" s="129" t="str">
        <f t="shared" si="260"/>
        <v/>
      </c>
      <c r="M353" s="129" t="str">
        <f t="shared" si="260"/>
        <v/>
      </c>
      <c r="N353" s="129" t="str">
        <f t="shared" si="260"/>
        <v/>
      </c>
      <c r="O353" s="129" t="str">
        <f t="shared" si="260"/>
        <v/>
      </c>
      <c r="P353" s="129" t="str">
        <f t="shared" si="260"/>
        <v/>
      </c>
      <c r="Q353" s="129" t="str">
        <f t="shared" si="260"/>
        <v/>
      </c>
      <c r="R353" s="129" t="str">
        <f t="shared" si="260"/>
        <v/>
      </c>
      <c r="S353" s="129" t="str">
        <f t="shared" si="260"/>
        <v/>
      </c>
      <c r="T353" s="129" t="str">
        <f t="shared" si="260"/>
        <v/>
      </c>
      <c r="U353" s="129" t="str">
        <f t="shared" si="260"/>
        <v/>
      </c>
      <c r="V353" s="129" t="str">
        <f t="shared" si="260"/>
        <v/>
      </c>
      <c r="W353" s="129" t="str">
        <f t="shared" si="260"/>
        <v/>
      </c>
      <c r="X353" s="129" t="str">
        <f t="shared" si="260"/>
        <v/>
      </c>
      <c r="Y353" s="129" t="str">
        <f t="shared" si="260"/>
        <v/>
      </c>
      <c r="Z353" s="129" t="str">
        <f t="shared" si="260"/>
        <v/>
      </c>
      <c r="AA353" s="129" t="str">
        <f t="shared" si="260"/>
        <v/>
      </c>
      <c r="AB353" s="129" t="str">
        <f t="shared" si="260"/>
        <v/>
      </c>
      <c r="AC353" s="129" t="str">
        <f t="shared" si="260"/>
        <v/>
      </c>
      <c r="AD353" s="129" t="str">
        <f t="shared" si="260"/>
        <v/>
      </c>
      <c r="AE353" s="129" t="str">
        <f t="shared" si="260"/>
        <v/>
      </c>
      <c r="AF353" s="129" t="str">
        <f t="shared" si="260"/>
        <v/>
      </c>
      <c r="AG353" s="129" t="str">
        <f t="shared" si="260"/>
        <v/>
      </c>
      <c r="AH353" s="129" t="str">
        <f t="shared" si="260"/>
        <v/>
      </c>
      <c r="AI353" s="129" t="str">
        <f t="shared" si="260"/>
        <v/>
      </c>
      <c r="AJ353" s="129" t="str">
        <f t="shared" si="260"/>
        <v/>
      </c>
      <c r="AK353" s="129" t="str">
        <f t="shared" si="260"/>
        <v/>
      </c>
      <c r="AM353" s="128" t="str">
        <f t="shared" ref="AM353:AU353" si="261">IFERROR(AM142/AL142,"")</f>
        <v/>
      </c>
      <c r="AN353" s="128" t="str">
        <f t="shared" si="261"/>
        <v/>
      </c>
      <c r="AO353" s="128" t="str">
        <f t="shared" si="261"/>
        <v/>
      </c>
      <c r="AP353" s="128" t="str">
        <f t="shared" si="261"/>
        <v/>
      </c>
      <c r="AQ353" s="128" t="str">
        <f t="shared" si="261"/>
        <v/>
      </c>
      <c r="AR353" s="128" t="str">
        <f t="shared" si="261"/>
        <v/>
      </c>
      <c r="AS353" s="128" t="str">
        <f t="shared" si="261"/>
        <v/>
      </c>
      <c r="AT353" s="128" t="str">
        <f t="shared" si="261"/>
        <v/>
      </c>
      <c r="AU353" s="128" t="str">
        <f t="shared" si="261"/>
        <v/>
      </c>
    </row>
    <row r="354" spans="1:47">
      <c r="A354" s="105" t="s">
        <v>3697</v>
      </c>
      <c r="B354" s="105"/>
      <c r="C354" s="105"/>
      <c r="D354" s="105"/>
      <c r="E354" s="105"/>
      <c r="F354" s="105"/>
      <c r="G354" s="101">
        <f t="shared" ref="G354:AK354" si="262">G$1</f>
        <v>2020</v>
      </c>
      <c r="H354" s="101">
        <f t="shared" si="262"/>
        <v>2021</v>
      </c>
      <c r="I354" s="101">
        <f t="shared" si="262"/>
        <v>2022</v>
      </c>
      <c r="J354" s="101">
        <f t="shared" si="262"/>
        <v>2023</v>
      </c>
      <c r="K354" s="101">
        <f t="shared" si="262"/>
        <v>2024</v>
      </c>
      <c r="L354" s="101">
        <f t="shared" si="262"/>
        <v>2025</v>
      </c>
      <c r="M354" s="101">
        <f t="shared" si="262"/>
        <v>2026</v>
      </c>
      <c r="N354" s="101">
        <f t="shared" si="262"/>
        <v>2027</v>
      </c>
      <c r="O354" s="101">
        <f t="shared" si="262"/>
        <v>2028</v>
      </c>
      <c r="P354" s="101">
        <f t="shared" si="262"/>
        <v>2029</v>
      </c>
      <c r="Q354" s="101">
        <f t="shared" si="262"/>
        <v>2030</v>
      </c>
      <c r="R354" s="101">
        <f t="shared" si="262"/>
        <v>2031</v>
      </c>
      <c r="S354" s="101">
        <f t="shared" si="262"/>
        <v>2032</v>
      </c>
      <c r="T354" s="101">
        <f t="shared" si="262"/>
        <v>2033</v>
      </c>
      <c r="U354" s="101">
        <f t="shared" si="262"/>
        <v>2034</v>
      </c>
      <c r="V354" s="101">
        <f t="shared" si="262"/>
        <v>2035</v>
      </c>
      <c r="W354" s="101">
        <f t="shared" si="262"/>
        <v>2036</v>
      </c>
      <c r="X354" s="101">
        <f t="shared" si="262"/>
        <v>2037</v>
      </c>
      <c r="Y354" s="101">
        <f t="shared" si="262"/>
        <v>2038</v>
      </c>
      <c r="Z354" s="101">
        <f t="shared" si="262"/>
        <v>2039</v>
      </c>
      <c r="AA354" s="101">
        <f t="shared" si="262"/>
        <v>2040</v>
      </c>
      <c r="AB354" s="101">
        <f t="shared" si="262"/>
        <v>2041</v>
      </c>
      <c r="AC354" s="101">
        <f t="shared" si="262"/>
        <v>2042</v>
      </c>
      <c r="AD354" s="101">
        <f t="shared" si="262"/>
        <v>2043</v>
      </c>
      <c r="AE354" s="101">
        <f t="shared" si="262"/>
        <v>2044</v>
      </c>
      <c r="AF354" s="101">
        <f t="shared" si="262"/>
        <v>2045</v>
      </c>
      <c r="AG354" s="101">
        <f t="shared" si="262"/>
        <v>2046</v>
      </c>
      <c r="AH354" s="101">
        <f t="shared" si="262"/>
        <v>2047</v>
      </c>
      <c r="AI354" s="101">
        <f t="shared" si="262"/>
        <v>2048</v>
      </c>
      <c r="AJ354" s="101">
        <f t="shared" si="262"/>
        <v>2049</v>
      </c>
      <c r="AK354" s="101">
        <f t="shared" si="262"/>
        <v>2050</v>
      </c>
    </row>
    <row r="355" spans="1:47">
      <c r="A355" s="101" t="s">
        <v>3689</v>
      </c>
      <c r="G355" s="106"/>
      <c r="H355" s="106" t="str">
        <f t="shared" ref="H355:AK355" si="263">IFERROR(H144/G144-1,"")</f>
        <v/>
      </c>
      <c r="I355" s="106" t="str">
        <f t="shared" si="263"/>
        <v/>
      </c>
      <c r="J355" s="106" t="str">
        <f t="shared" si="263"/>
        <v/>
      </c>
      <c r="K355" s="106" t="str">
        <f t="shared" si="263"/>
        <v/>
      </c>
      <c r="L355" s="106" t="str">
        <f t="shared" si="263"/>
        <v/>
      </c>
      <c r="M355" s="106" t="str">
        <f t="shared" si="263"/>
        <v/>
      </c>
      <c r="N355" s="106" t="str">
        <f t="shared" si="263"/>
        <v/>
      </c>
      <c r="O355" s="106" t="str">
        <f t="shared" si="263"/>
        <v/>
      </c>
      <c r="P355" s="106" t="str">
        <f t="shared" si="263"/>
        <v/>
      </c>
      <c r="Q355" s="106" t="str">
        <f t="shared" si="263"/>
        <v/>
      </c>
      <c r="R355" s="106" t="str">
        <f t="shared" si="263"/>
        <v/>
      </c>
      <c r="S355" s="106" t="str">
        <f t="shared" si="263"/>
        <v/>
      </c>
      <c r="T355" s="106" t="str">
        <f t="shared" si="263"/>
        <v/>
      </c>
      <c r="U355" s="106" t="str">
        <f t="shared" si="263"/>
        <v/>
      </c>
      <c r="V355" s="106" t="str">
        <f t="shared" si="263"/>
        <v/>
      </c>
      <c r="W355" s="106" t="str">
        <f t="shared" si="263"/>
        <v/>
      </c>
      <c r="X355" s="106" t="str">
        <f t="shared" si="263"/>
        <v/>
      </c>
      <c r="Y355" s="106" t="str">
        <f t="shared" si="263"/>
        <v/>
      </c>
      <c r="Z355" s="106" t="str">
        <f t="shared" si="263"/>
        <v/>
      </c>
      <c r="AA355" s="106" t="str">
        <f t="shared" si="263"/>
        <v/>
      </c>
      <c r="AB355" s="106" t="str">
        <f t="shared" si="263"/>
        <v/>
      </c>
      <c r="AC355" s="106" t="str">
        <f t="shared" si="263"/>
        <v/>
      </c>
      <c r="AD355" s="106" t="str">
        <f t="shared" si="263"/>
        <v/>
      </c>
      <c r="AE355" s="106" t="str">
        <f t="shared" si="263"/>
        <v/>
      </c>
      <c r="AF355" s="106" t="str">
        <f t="shared" si="263"/>
        <v/>
      </c>
      <c r="AG355" s="106" t="str">
        <f t="shared" si="263"/>
        <v/>
      </c>
      <c r="AH355" s="106" t="str">
        <f t="shared" si="263"/>
        <v/>
      </c>
      <c r="AI355" s="106" t="str">
        <f t="shared" si="263"/>
        <v/>
      </c>
      <c r="AJ355" s="106" t="str">
        <f t="shared" si="263"/>
        <v/>
      </c>
      <c r="AK355" s="106" t="str">
        <f t="shared" si="263"/>
        <v/>
      </c>
      <c r="AM355" s="101" t="str">
        <f t="shared" ref="AM355:AU355" si="264">IFERROR(AM144/AL144,"")</f>
        <v/>
      </c>
      <c r="AN355" s="101" t="str">
        <f t="shared" si="264"/>
        <v/>
      </c>
      <c r="AO355" s="101" t="str">
        <f t="shared" si="264"/>
        <v/>
      </c>
      <c r="AP355" s="101" t="str">
        <f t="shared" si="264"/>
        <v/>
      </c>
      <c r="AQ355" s="101" t="str">
        <f t="shared" si="264"/>
        <v/>
      </c>
      <c r="AR355" s="101" t="str">
        <f t="shared" si="264"/>
        <v/>
      </c>
      <c r="AS355" s="101" t="str">
        <f t="shared" si="264"/>
        <v/>
      </c>
      <c r="AT355" s="101" t="str">
        <f t="shared" si="264"/>
        <v/>
      </c>
      <c r="AU355" s="101" t="str">
        <f t="shared" si="264"/>
        <v/>
      </c>
    </row>
    <row r="356" spans="1:47">
      <c r="A356" s="101" t="s">
        <v>3690</v>
      </c>
      <c r="G356" s="106"/>
      <c r="H356" s="106" t="str">
        <f t="shared" ref="H356:AK356" si="265">IFERROR(H145/G145-1,"")</f>
        <v/>
      </c>
      <c r="I356" s="106" t="str">
        <f t="shared" si="265"/>
        <v/>
      </c>
      <c r="J356" s="106" t="str">
        <f t="shared" si="265"/>
        <v/>
      </c>
      <c r="K356" s="106" t="str">
        <f t="shared" si="265"/>
        <v/>
      </c>
      <c r="L356" s="106" t="str">
        <f t="shared" si="265"/>
        <v/>
      </c>
      <c r="M356" s="106" t="str">
        <f t="shared" si="265"/>
        <v/>
      </c>
      <c r="N356" s="106" t="str">
        <f t="shared" si="265"/>
        <v/>
      </c>
      <c r="O356" s="106" t="str">
        <f t="shared" si="265"/>
        <v/>
      </c>
      <c r="P356" s="106" t="str">
        <f t="shared" si="265"/>
        <v/>
      </c>
      <c r="Q356" s="106" t="str">
        <f t="shared" si="265"/>
        <v/>
      </c>
      <c r="R356" s="106" t="str">
        <f t="shared" si="265"/>
        <v/>
      </c>
      <c r="S356" s="106" t="str">
        <f t="shared" si="265"/>
        <v/>
      </c>
      <c r="T356" s="106" t="str">
        <f t="shared" si="265"/>
        <v/>
      </c>
      <c r="U356" s="106" t="str">
        <f t="shared" si="265"/>
        <v/>
      </c>
      <c r="V356" s="106" t="str">
        <f t="shared" si="265"/>
        <v/>
      </c>
      <c r="W356" s="106" t="str">
        <f t="shared" si="265"/>
        <v/>
      </c>
      <c r="X356" s="106" t="str">
        <f t="shared" si="265"/>
        <v/>
      </c>
      <c r="Y356" s="106" t="str">
        <f t="shared" si="265"/>
        <v/>
      </c>
      <c r="Z356" s="106" t="str">
        <f t="shared" si="265"/>
        <v/>
      </c>
      <c r="AA356" s="106" t="str">
        <f t="shared" si="265"/>
        <v/>
      </c>
      <c r="AB356" s="106" t="str">
        <f t="shared" si="265"/>
        <v/>
      </c>
      <c r="AC356" s="106" t="str">
        <f t="shared" si="265"/>
        <v/>
      </c>
      <c r="AD356" s="106" t="str">
        <f t="shared" si="265"/>
        <v/>
      </c>
      <c r="AE356" s="106" t="str">
        <f t="shared" si="265"/>
        <v/>
      </c>
      <c r="AF356" s="106" t="str">
        <f t="shared" si="265"/>
        <v/>
      </c>
      <c r="AG356" s="106" t="str">
        <f t="shared" si="265"/>
        <v/>
      </c>
      <c r="AH356" s="106" t="str">
        <f t="shared" si="265"/>
        <v/>
      </c>
      <c r="AI356" s="106" t="str">
        <f t="shared" si="265"/>
        <v/>
      </c>
      <c r="AJ356" s="106" t="str">
        <f t="shared" si="265"/>
        <v/>
      </c>
      <c r="AK356" s="106" t="str">
        <f t="shared" si="265"/>
        <v/>
      </c>
      <c r="AM356" s="101" t="str">
        <f t="shared" ref="AM356:AU356" si="266">IFERROR(AM145/AL145,"")</f>
        <v/>
      </c>
      <c r="AN356" s="101" t="str">
        <f t="shared" si="266"/>
        <v/>
      </c>
      <c r="AO356" s="101" t="str">
        <f t="shared" si="266"/>
        <v/>
      </c>
      <c r="AP356" s="101" t="str">
        <f t="shared" si="266"/>
        <v/>
      </c>
      <c r="AQ356" s="101" t="str">
        <f t="shared" si="266"/>
        <v/>
      </c>
      <c r="AR356" s="101" t="str">
        <f t="shared" si="266"/>
        <v/>
      </c>
      <c r="AS356" s="101" t="str">
        <f t="shared" si="266"/>
        <v/>
      </c>
      <c r="AT356" s="101" t="str">
        <f t="shared" si="266"/>
        <v/>
      </c>
      <c r="AU356" s="101" t="str">
        <f t="shared" si="266"/>
        <v/>
      </c>
    </row>
    <row r="357" spans="1:47">
      <c r="A357" s="101" t="s">
        <v>3691</v>
      </c>
      <c r="G357" s="106"/>
      <c r="H357" s="106" t="str">
        <f t="shared" ref="H357:AK357" si="267">IFERROR(H146/G146-1,"")</f>
        <v/>
      </c>
      <c r="I357" s="106" t="str">
        <f t="shared" si="267"/>
        <v/>
      </c>
      <c r="J357" s="106" t="str">
        <f t="shared" si="267"/>
        <v/>
      </c>
      <c r="K357" s="106" t="str">
        <f t="shared" si="267"/>
        <v/>
      </c>
      <c r="L357" s="106" t="str">
        <f t="shared" si="267"/>
        <v/>
      </c>
      <c r="M357" s="106" t="str">
        <f t="shared" si="267"/>
        <v/>
      </c>
      <c r="N357" s="106" t="str">
        <f t="shared" si="267"/>
        <v/>
      </c>
      <c r="O357" s="106" t="str">
        <f t="shared" si="267"/>
        <v/>
      </c>
      <c r="P357" s="106" t="str">
        <f t="shared" si="267"/>
        <v/>
      </c>
      <c r="Q357" s="106" t="str">
        <f t="shared" si="267"/>
        <v/>
      </c>
      <c r="R357" s="106" t="str">
        <f t="shared" si="267"/>
        <v/>
      </c>
      <c r="S357" s="106" t="str">
        <f t="shared" si="267"/>
        <v/>
      </c>
      <c r="T357" s="106" t="str">
        <f t="shared" si="267"/>
        <v/>
      </c>
      <c r="U357" s="106" t="str">
        <f t="shared" si="267"/>
        <v/>
      </c>
      <c r="V357" s="106" t="str">
        <f t="shared" si="267"/>
        <v/>
      </c>
      <c r="W357" s="106" t="str">
        <f t="shared" si="267"/>
        <v/>
      </c>
      <c r="X357" s="106" t="str">
        <f t="shared" si="267"/>
        <v/>
      </c>
      <c r="Y357" s="106" t="str">
        <f t="shared" si="267"/>
        <v/>
      </c>
      <c r="Z357" s="106" t="str">
        <f t="shared" si="267"/>
        <v/>
      </c>
      <c r="AA357" s="106" t="str">
        <f t="shared" si="267"/>
        <v/>
      </c>
      <c r="AB357" s="106" t="str">
        <f t="shared" si="267"/>
        <v/>
      </c>
      <c r="AC357" s="106" t="str">
        <f t="shared" si="267"/>
        <v/>
      </c>
      <c r="AD357" s="106" t="str">
        <f t="shared" si="267"/>
        <v/>
      </c>
      <c r="AE357" s="106" t="str">
        <f t="shared" si="267"/>
        <v/>
      </c>
      <c r="AF357" s="106" t="str">
        <f t="shared" si="267"/>
        <v/>
      </c>
      <c r="AG357" s="106" t="str">
        <f t="shared" si="267"/>
        <v/>
      </c>
      <c r="AH357" s="106" t="str">
        <f t="shared" si="267"/>
        <v/>
      </c>
      <c r="AI357" s="106" t="str">
        <f t="shared" si="267"/>
        <v/>
      </c>
      <c r="AJ357" s="106" t="str">
        <f t="shared" si="267"/>
        <v/>
      </c>
      <c r="AK357" s="106" t="str">
        <f t="shared" si="267"/>
        <v/>
      </c>
      <c r="AM357" s="101" t="str">
        <f t="shared" ref="AM357:AU357" si="268">IFERROR(AM146/AL146,"")</f>
        <v/>
      </c>
      <c r="AN357" s="101" t="str">
        <f t="shared" si="268"/>
        <v/>
      </c>
      <c r="AO357" s="101" t="str">
        <f t="shared" si="268"/>
        <v/>
      </c>
      <c r="AP357" s="101" t="str">
        <f t="shared" si="268"/>
        <v/>
      </c>
      <c r="AQ357" s="101" t="str">
        <f t="shared" si="268"/>
        <v/>
      </c>
      <c r="AR357" s="101" t="str">
        <f t="shared" si="268"/>
        <v/>
      </c>
      <c r="AS357" s="101" t="str">
        <f t="shared" si="268"/>
        <v/>
      </c>
      <c r="AT357" s="101" t="str">
        <f t="shared" si="268"/>
        <v/>
      </c>
      <c r="AU357" s="101" t="str">
        <f t="shared" si="268"/>
        <v/>
      </c>
    </row>
    <row r="358" spans="1:47">
      <c r="A358" s="101" t="s">
        <v>3692</v>
      </c>
      <c r="G358" s="106"/>
      <c r="H358" s="106" t="str">
        <f t="shared" ref="H358:AK358" si="269">IFERROR(H147/G147-1,"")</f>
        <v/>
      </c>
      <c r="I358" s="106" t="str">
        <f t="shared" si="269"/>
        <v/>
      </c>
      <c r="J358" s="106" t="str">
        <f t="shared" si="269"/>
        <v/>
      </c>
      <c r="K358" s="106" t="str">
        <f t="shared" si="269"/>
        <v/>
      </c>
      <c r="L358" s="106" t="str">
        <f t="shared" si="269"/>
        <v/>
      </c>
      <c r="M358" s="106" t="str">
        <f t="shared" si="269"/>
        <v/>
      </c>
      <c r="N358" s="106" t="str">
        <f t="shared" si="269"/>
        <v/>
      </c>
      <c r="O358" s="106" t="str">
        <f t="shared" si="269"/>
        <v/>
      </c>
      <c r="P358" s="106" t="str">
        <f t="shared" si="269"/>
        <v/>
      </c>
      <c r="Q358" s="106" t="str">
        <f t="shared" si="269"/>
        <v/>
      </c>
      <c r="R358" s="106" t="str">
        <f t="shared" si="269"/>
        <v/>
      </c>
      <c r="S358" s="106" t="str">
        <f t="shared" si="269"/>
        <v/>
      </c>
      <c r="T358" s="106" t="str">
        <f t="shared" si="269"/>
        <v/>
      </c>
      <c r="U358" s="106" t="str">
        <f t="shared" si="269"/>
        <v/>
      </c>
      <c r="V358" s="106" t="str">
        <f t="shared" si="269"/>
        <v/>
      </c>
      <c r="W358" s="106" t="str">
        <f t="shared" si="269"/>
        <v/>
      </c>
      <c r="X358" s="106" t="str">
        <f t="shared" si="269"/>
        <v/>
      </c>
      <c r="Y358" s="106" t="str">
        <f t="shared" si="269"/>
        <v/>
      </c>
      <c r="Z358" s="106" t="str">
        <f t="shared" si="269"/>
        <v/>
      </c>
      <c r="AA358" s="106" t="str">
        <f t="shared" si="269"/>
        <v/>
      </c>
      <c r="AB358" s="106" t="str">
        <f t="shared" si="269"/>
        <v/>
      </c>
      <c r="AC358" s="106" t="str">
        <f t="shared" si="269"/>
        <v/>
      </c>
      <c r="AD358" s="106" t="str">
        <f t="shared" si="269"/>
        <v/>
      </c>
      <c r="AE358" s="106" t="str">
        <f t="shared" si="269"/>
        <v/>
      </c>
      <c r="AF358" s="106" t="str">
        <f t="shared" si="269"/>
        <v/>
      </c>
      <c r="AG358" s="106" t="str">
        <f t="shared" si="269"/>
        <v/>
      </c>
      <c r="AH358" s="106" t="str">
        <f t="shared" si="269"/>
        <v/>
      </c>
      <c r="AI358" s="106" t="str">
        <f t="shared" si="269"/>
        <v/>
      </c>
      <c r="AJ358" s="106" t="str">
        <f t="shared" si="269"/>
        <v/>
      </c>
      <c r="AK358" s="106" t="str">
        <f t="shared" si="269"/>
        <v/>
      </c>
      <c r="AM358" s="101" t="str">
        <f t="shared" ref="AM358:AU358" si="270">IFERROR(AM147/AL147,"")</f>
        <v/>
      </c>
      <c r="AN358" s="101" t="str">
        <f t="shared" si="270"/>
        <v/>
      </c>
      <c r="AO358" s="101" t="str">
        <f t="shared" si="270"/>
        <v/>
      </c>
      <c r="AP358" s="101" t="str">
        <f t="shared" si="270"/>
        <v/>
      </c>
      <c r="AQ358" s="101" t="str">
        <f t="shared" si="270"/>
        <v/>
      </c>
      <c r="AR358" s="101" t="str">
        <f t="shared" si="270"/>
        <v/>
      </c>
      <c r="AS358" s="101" t="str">
        <f t="shared" si="270"/>
        <v/>
      </c>
      <c r="AT358" s="101" t="str">
        <f t="shared" si="270"/>
        <v/>
      </c>
      <c r="AU358" s="101" t="str">
        <f t="shared" si="270"/>
        <v/>
      </c>
    </row>
    <row r="359" spans="1:47">
      <c r="A359" s="101" t="s">
        <v>3693</v>
      </c>
      <c r="G359" s="106"/>
      <c r="H359" s="106" t="str">
        <f t="shared" ref="H359:AK359" si="271">IFERROR(H148/G148-1,"")</f>
        <v/>
      </c>
      <c r="I359" s="106" t="str">
        <f t="shared" si="271"/>
        <v/>
      </c>
      <c r="J359" s="106" t="str">
        <f t="shared" si="271"/>
        <v/>
      </c>
      <c r="K359" s="106" t="str">
        <f t="shared" si="271"/>
        <v/>
      </c>
      <c r="L359" s="106" t="str">
        <f t="shared" si="271"/>
        <v/>
      </c>
      <c r="M359" s="106" t="str">
        <f t="shared" si="271"/>
        <v/>
      </c>
      <c r="N359" s="106" t="str">
        <f t="shared" si="271"/>
        <v/>
      </c>
      <c r="O359" s="106" t="str">
        <f t="shared" si="271"/>
        <v/>
      </c>
      <c r="P359" s="106" t="str">
        <f t="shared" si="271"/>
        <v/>
      </c>
      <c r="Q359" s="106" t="str">
        <f t="shared" si="271"/>
        <v/>
      </c>
      <c r="R359" s="106" t="str">
        <f t="shared" si="271"/>
        <v/>
      </c>
      <c r="S359" s="106" t="str">
        <f t="shared" si="271"/>
        <v/>
      </c>
      <c r="T359" s="106" t="str">
        <f t="shared" si="271"/>
        <v/>
      </c>
      <c r="U359" s="106" t="str">
        <f t="shared" si="271"/>
        <v/>
      </c>
      <c r="V359" s="106" t="str">
        <f t="shared" si="271"/>
        <v/>
      </c>
      <c r="W359" s="106" t="str">
        <f t="shared" si="271"/>
        <v/>
      </c>
      <c r="X359" s="106" t="str">
        <f t="shared" si="271"/>
        <v/>
      </c>
      <c r="Y359" s="106" t="str">
        <f t="shared" si="271"/>
        <v/>
      </c>
      <c r="Z359" s="106" t="str">
        <f t="shared" si="271"/>
        <v/>
      </c>
      <c r="AA359" s="106" t="str">
        <f t="shared" si="271"/>
        <v/>
      </c>
      <c r="AB359" s="106" t="str">
        <f t="shared" si="271"/>
        <v/>
      </c>
      <c r="AC359" s="106" t="str">
        <f t="shared" si="271"/>
        <v/>
      </c>
      <c r="AD359" s="106" t="str">
        <f t="shared" si="271"/>
        <v/>
      </c>
      <c r="AE359" s="106" t="str">
        <f t="shared" si="271"/>
        <v/>
      </c>
      <c r="AF359" s="106" t="str">
        <f t="shared" si="271"/>
        <v/>
      </c>
      <c r="AG359" s="106" t="str">
        <f t="shared" si="271"/>
        <v/>
      </c>
      <c r="AH359" s="106" t="str">
        <f t="shared" si="271"/>
        <v/>
      </c>
      <c r="AI359" s="106" t="str">
        <f t="shared" si="271"/>
        <v/>
      </c>
      <c r="AJ359" s="106" t="str">
        <f t="shared" si="271"/>
        <v/>
      </c>
      <c r="AK359" s="106" t="str">
        <f t="shared" si="271"/>
        <v/>
      </c>
      <c r="AM359" s="101" t="str">
        <f t="shared" ref="AM359:AU359" si="272">IFERROR(AM148/AL148,"")</f>
        <v/>
      </c>
      <c r="AN359" s="101" t="str">
        <f t="shared" si="272"/>
        <v/>
      </c>
      <c r="AO359" s="101" t="str">
        <f t="shared" si="272"/>
        <v/>
      </c>
      <c r="AP359" s="101" t="str">
        <f t="shared" si="272"/>
        <v/>
      </c>
      <c r="AQ359" s="101" t="str">
        <f t="shared" si="272"/>
        <v/>
      </c>
      <c r="AR359" s="101" t="str">
        <f t="shared" si="272"/>
        <v/>
      </c>
      <c r="AS359" s="101" t="str">
        <f t="shared" si="272"/>
        <v/>
      </c>
      <c r="AT359" s="101" t="str">
        <f t="shared" si="272"/>
        <v/>
      </c>
      <c r="AU359" s="101" t="str">
        <f t="shared" si="272"/>
        <v/>
      </c>
    </row>
    <row r="360" spans="1:47">
      <c r="A360" s="101" t="s">
        <v>3694</v>
      </c>
      <c r="G360" s="106"/>
      <c r="H360" s="106" t="str">
        <f t="shared" ref="H360:AK360" si="273">IFERROR(H149/G149-1,"")</f>
        <v/>
      </c>
      <c r="I360" s="106" t="str">
        <f t="shared" si="273"/>
        <v/>
      </c>
      <c r="J360" s="106" t="str">
        <f t="shared" si="273"/>
        <v/>
      </c>
      <c r="K360" s="106" t="str">
        <f t="shared" si="273"/>
        <v/>
      </c>
      <c r="L360" s="106" t="str">
        <f t="shared" si="273"/>
        <v/>
      </c>
      <c r="M360" s="106" t="str">
        <f t="shared" si="273"/>
        <v/>
      </c>
      <c r="N360" s="106" t="str">
        <f t="shared" si="273"/>
        <v/>
      </c>
      <c r="O360" s="106" t="str">
        <f t="shared" si="273"/>
        <v/>
      </c>
      <c r="P360" s="106" t="str">
        <f t="shared" si="273"/>
        <v/>
      </c>
      <c r="Q360" s="106" t="str">
        <f t="shared" si="273"/>
        <v/>
      </c>
      <c r="R360" s="106" t="str">
        <f t="shared" si="273"/>
        <v/>
      </c>
      <c r="S360" s="106" t="str">
        <f t="shared" si="273"/>
        <v/>
      </c>
      <c r="T360" s="106" t="str">
        <f t="shared" si="273"/>
        <v/>
      </c>
      <c r="U360" s="106" t="str">
        <f t="shared" si="273"/>
        <v/>
      </c>
      <c r="V360" s="106" t="str">
        <f t="shared" si="273"/>
        <v/>
      </c>
      <c r="W360" s="106" t="str">
        <f t="shared" si="273"/>
        <v/>
      </c>
      <c r="X360" s="106" t="str">
        <f t="shared" si="273"/>
        <v/>
      </c>
      <c r="Y360" s="106" t="str">
        <f t="shared" si="273"/>
        <v/>
      </c>
      <c r="Z360" s="106" t="str">
        <f t="shared" si="273"/>
        <v/>
      </c>
      <c r="AA360" s="106" t="str">
        <f t="shared" si="273"/>
        <v/>
      </c>
      <c r="AB360" s="106" t="str">
        <f t="shared" si="273"/>
        <v/>
      </c>
      <c r="AC360" s="106" t="str">
        <f t="shared" si="273"/>
        <v/>
      </c>
      <c r="AD360" s="106" t="str">
        <f t="shared" si="273"/>
        <v/>
      </c>
      <c r="AE360" s="106" t="str">
        <f t="shared" si="273"/>
        <v/>
      </c>
      <c r="AF360" s="106" t="str">
        <f t="shared" si="273"/>
        <v/>
      </c>
      <c r="AG360" s="106" t="str">
        <f t="shared" si="273"/>
        <v/>
      </c>
      <c r="AH360" s="106" t="str">
        <f t="shared" si="273"/>
        <v/>
      </c>
      <c r="AI360" s="106" t="str">
        <f t="shared" si="273"/>
        <v/>
      </c>
      <c r="AJ360" s="106" t="str">
        <f t="shared" si="273"/>
        <v/>
      </c>
      <c r="AK360" s="106" t="str">
        <f t="shared" si="273"/>
        <v/>
      </c>
      <c r="AM360" s="101" t="str">
        <f t="shared" ref="AM360:AU360" si="274">IFERROR(AM149/AL149,"")</f>
        <v/>
      </c>
      <c r="AN360" s="101" t="str">
        <f t="shared" si="274"/>
        <v/>
      </c>
      <c r="AO360" s="101" t="str">
        <f t="shared" si="274"/>
        <v/>
      </c>
      <c r="AP360" s="101" t="str">
        <f t="shared" si="274"/>
        <v/>
      </c>
      <c r="AQ360" s="101" t="str">
        <f t="shared" si="274"/>
        <v/>
      </c>
      <c r="AR360" s="101" t="str">
        <f t="shared" si="274"/>
        <v/>
      </c>
      <c r="AS360" s="101" t="str">
        <f t="shared" si="274"/>
        <v/>
      </c>
      <c r="AT360" s="101" t="str">
        <f t="shared" si="274"/>
        <v/>
      </c>
      <c r="AU360" s="101" t="str">
        <f t="shared" si="274"/>
        <v/>
      </c>
    </row>
    <row r="361" spans="1:47">
      <c r="A361" s="101" t="s">
        <v>3695</v>
      </c>
      <c r="G361" s="106"/>
      <c r="H361" s="106" t="str">
        <f t="shared" ref="H361:AK361" si="275">IFERROR(H150/G150-1,"")</f>
        <v/>
      </c>
      <c r="I361" s="106" t="str">
        <f t="shared" si="275"/>
        <v/>
      </c>
      <c r="J361" s="106" t="str">
        <f t="shared" si="275"/>
        <v/>
      </c>
      <c r="K361" s="106" t="str">
        <f t="shared" si="275"/>
        <v/>
      </c>
      <c r="L361" s="106" t="str">
        <f t="shared" si="275"/>
        <v/>
      </c>
      <c r="M361" s="106" t="str">
        <f t="shared" si="275"/>
        <v/>
      </c>
      <c r="N361" s="106" t="str">
        <f t="shared" si="275"/>
        <v/>
      </c>
      <c r="O361" s="106" t="str">
        <f t="shared" si="275"/>
        <v/>
      </c>
      <c r="P361" s="106" t="str">
        <f t="shared" si="275"/>
        <v/>
      </c>
      <c r="Q361" s="106" t="str">
        <f t="shared" si="275"/>
        <v/>
      </c>
      <c r="R361" s="106" t="str">
        <f t="shared" si="275"/>
        <v/>
      </c>
      <c r="S361" s="106" t="str">
        <f t="shared" si="275"/>
        <v/>
      </c>
      <c r="T361" s="106" t="str">
        <f t="shared" si="275"/>
        <v/>
      </c>
      <c r="U361" s="106" t="str">
        <f t="shared" si="275"/>
        <v/>
      </c>
      <c r="V361" s="106" t="str">
        <f t="shared" si="275"/>
        <v/>
      </c>
      <c r="W361" s="106" t="str">
        <f t="shared" si="275"/>
        <v/>
      </c>
      <c r="X361" s="106" t="str">
        <f t="shared" si="275"/>
        <v/>
      </c>
      <c r="Y361" s="106" t="str">
        <f t="shared" si="275"/>
        <v/>
      </c>
      <c r="Z361" s="106" t="str">
        <f t="shared" si="275"/>
        <v/>
      </c>
      <c r="AA361" s="106" t="str">
        <f t="shared" si="275"/>
        <v/>
      </c>
      <c r="AB361" s="106" t="str">
        <f t="shared" si="275"/>
        <v/>
      </c>
      <c r="AC361" s="106" t="str">
        <f t="shared" si="275"/>
        <v/>
      </c>
      <c r="AD361" s="106" t="str">
        <f t="shared" si="275"/>
        <v/>
      </c>
      <c r="AE361" s="106" t="str">
        <f t="shared" si="275"/>
        <v/>
      </c>
      <c r="AF361" s="106" t="str">
        <f t="shared" si="275"/>
        <v/>
      </c>
      <c r="AG361" s="106" t="str">
        <f t="shared" si="275"/>
        <v/>
      </c>
      <c r="AH361" s="106" t="str">
        <f t="shared" si="275"/>
        <v/>
      </c>
      <c r="AI361" s="106" t="str">
        <f t="shared" si="275"/>
        <v/>
      </c>
      <c r="AJ361" s="106" t="str">
        <f t="shared" si="275"/>
        <v/>
      </c>
      <c r="AK361" s="106" t="str">
        <f t="shared" si="275"/>
        <v/>
      </c>
      <c r="AM361" s="101" t="str">
        <f t="shared" ref="AM361:AU361" si="276">IFERROR(AM150/AL150,"")</f>
        <v/>
      </c>
      <c r="AN361" s="101" t="str">
        <f t="shared" si="276"/>
        <v/>
      </c>
      <c r="AO361" s="101" t="str">
        <f t="shared" si="276"/>
        <v/>
      </c>
      <c r="AP361" s="101" t="str">
        <f t="shared" si="276"/>
        <v/>
      </c>
      <c r="AQ361" s="101" t="str">
        <f t="shared" si="276"/>
        <v/>
      </c>
      <c r="AR361" s="101" t="str">
        <f t="shared" si="276"/>
        <v/>
      </c>
      <c r="AS361" s="101" t="str">
        <f t="shared" si="276"/>
        <v/>
      </c>
      <c r="AT361" s="101" t="str">
        <f t="shared" si="276"/>
        <v/>
      </c>
      <c r="AU361" s="101" t="str">
        <f t="shared" si="276"/>
        <v/>
      </c>
    </row>
    <row r="362" spans="1:47">
      <c r="A362" s="101" t="s">
        <v>3675</v>
      </c>
      <c r="G362" s="106"/>
      <c r="H362" s="106" t="str">
        <f t="shared" ref="H362:AK362" si="277">IFERROR(H151/G151-1,"")</f>
        <v/>
      </c>
      <c r="I362" s="106" t="str">
        <f t="shared" si="277"/>
        <v/>
      </c>
      <c r="J362" s="106" t="str">
        <f t="shared" si="277"/>
        <v/>
      </c>
      <c r="K362" s="106" t="str">
        <f t="shared" si="277"/>
        <v/>
      </c>
      <c r="L362" s="106" t="str">
        <f t="shared" si="277"/>
        <v/>
      </c>
      <c r="M362" s="106" t="str">
        <f t="shared" si="277"/>
        <v/>
      </c>
      <c r="N362" s="106" t="str">
        <f t="shared" si="277"/>
        <v/>
      </c>
      <c r="O362" s="106" t="str">
        <f t="shared" si="277"/>
        <v/>
      </c>
      <c r="P362" s="106" t="str">
        <f t="shared" si="277"/>
        <v/>
      </c>
      <c r="Q362" s="106" t="str">
        <f t="shared" si="277"/>
        <v/>
      </c>
      <c r="R362" s="106" t="str">
        <f t="shared" si="277"/>
        <v/>
      </c>
      <c r="S362" s="106" t="str">
        <f t="shared" si="277"/>
        <v/>
      </c>
      <c r="T362" s="106" t="str">
        <f t="shared" si="277"/>
        <v/>
      </c>
      <c r="U362" s="106" t="str">
        <f t="shared" si="277"/>
        <v/>
      </c>
      <c r="V362" s="106" t="str">
        <f t="shared" si="277"/>
        <v/>
      </c>
      <c r="W362" s="106" t="str">
        <f t="shared" si="277"/>
        <v/>
      </c>
      <c r="X362" s="106" t="str">
        <f t="shared" si="277"/>
        <v/>
      </c>
      <c r="Y362" s="106" t="str">
        <f t="shared" si="277"/>
        <v/>
      </c>
      <c r="Z362" s="106" t="str">
        <f t="shared" si="277"/>
        <v/>
      </c>
      <c r="AA362" s="106" t="str">
        <f t="shared" si="277"/>
        <v/>
      </c>
      <c r="AB362" s="106" t="str">
        <f t="shared" si="277"/>
        <v/>
      </c>
      <c r="AC362" s="106" t="str">
        <f t="shared" si="277"/>
        <v/>
      </c>
      <c r="AD362" s="106" t="str">
        <f t="shared" si="277"/>
        <v/>
      </c>
      <c r="AE362" s="106" t="str">
        <f t="shared" si="277"/>
        <v/>
      </c>
      <c r="AF362" s="106" t="str">
        <f t="shared" si="277"/>
        <v/>
      </c>
      <c r="AG362" s="106" t="str">
        <f t="shared" si="277"/>
        <v/>
      </c>
      <c r="AH362" s="106" t="str">
        <f t="shared" si="277"/>
        <v/>
      </c>
      <c r="AI362" s="106" t="str">
        <f t="shared" si="277"/>
        <v/>
      </c>
      <c r="AJ362" s="106" t="str">
        <f t="shared" si="277"/>
        <v/>
      </c>
      <c r="AK362" s="106" t="str">
        <f t="shared" si="277"/>
        <v/>
      </c>
      <c r="AM362" s="101" t="str">
        <f t="shared" ref="AM362:AU362" si="278">IFERROR(AM151/AL151,"")</f>
        <v/>
      </c>
      <c r="AN362" s="101" t="str">
        <f t="shared" si="278"/>
        <v/>
      </c>
      <c r="AO362" s="101" t="str">
        <f t="shared" si="278"/>
        <v/>
      </c>
      <c r="AP362" s="101" t="str">
        <f t="shared" si="278"/>
        <v/>
      </c>
      <c r="AQ362" s="101" t="str">
        <f t="shared" si="278"/>
        <v/>
      </c>
      <c r="AR362" s="101" t="str">
        <f t="shared" si="278"/>
        <v/>
      </c>
      <c r="AS362" s="101" t="str">
        <f t="shared" si="278"/>
        <v/>
      </c>
      <c r="AT362" s="101" t="str">
        <f t="shared" si="278"/>
        <v/>
      </c>
      <c r="AU362" s="101" t="str">
        <f t="shared" si="278"/>
        <v/>
      </c>
    </row>
    <row r="363" spans="1:47" s="128" customFormat="1">
      <c r="A363" s="127" t="s">
        <v>3696</v>
      </c>
      <c r="B363" s="127"/>
      <c r="C363" s="127"/>
      <c r="D363" s="127"/>
      <c r="E363" s="127"/>
      <c r="F363" s="127"/>
      <c r="G363" s="129"/>
      <c r="H363" s="129" t="str">
        <f t="shared" ref="H363:AK363" si="279">IFERROR(H152/G152-1,"")</f>
        <v/>
      </c>
      <c r="I363" s="129" t="str">
        <f t="shared" si="279"/>
        <v/>
      </c>
      <c r="J363" s="129" t="str">
        <f t="shared" si="279"/>
        <v/>
      </c>
      <c r="K363" s="129" t="str">
        <f t="shared" si="279"/>
        <v/>
      </c>
      <c r="L363" s="129" t="str">
        <f t="shared" si="279"/>
        <v/>
      </c>
      <c r="M363" s="129" t="str">
        <f t="shared" si="279"/>
        <v/>
      </c>
      <c r="N363" s="129" t="str">
        <f t="shared" si="279"/>
        <v/>
      </c>
      <c r="O363" s="129" t="str">
        <f t="shared" si="279"/>
        <v/>
      </c>
      <c r="P363" s="129" t="str">
        <f t="shared" si="279"/>
        <v/>
      </c>
      <c r="Q363" s="129" t="str">
        <f t="shared" si="279"/>
        <v/>
      </c>
      <c r="R363" s="129" t="str">
        <f t="shared" si="279"/>
        <v/>
      </c>
      <c r="S363" s="129" t="str">
        <f t="shared" si="279"/>
        <v/>
      </c>
      <c r="T363" s="129" t="str">
        <f t="shared" si="279"/>
        <v/>
      </c>
      <c r="U363" s="129" t="str">
        <f t="shared" si="279"/>
        <v/>
      </c>
      <c r="V363" s="129" t="str">
        <f t="shared" si="279"/>
        <v/>
      </c>
      <c r="W363" s="129" t="str">
        <f t="shared" si="279"/>
        <v/>
      </c>
      <c r="X363" s="129" t="str">
        <f t="shared" si="279"/>
        <v/>
      </c>
      <c r="Y363" s="129" t="str">
        <f t="shared" si="279"/>
        <v/>
      </c>
      <c r="Z363" s="129" t="str">
        <f t="shared" si="279"/>
        <v/>
      </c>
      <c r="AA363" s="129" t="str">
        <f t="shared" si="279"/>
        <v/>
      </c>
      <c r="AB363" s="129" t="str">
        <f t="shared" si="279"/>
        <v/>
      </c>
      <c r="AC363" s="129" t="str">
        <f t="shared" si="279"/>
        <v/>
      </c>
      <c r="AD363" s="129" t="str">
        <f t="shared" si="279"/>
        <v/>
      </c>
      <c r="AE363" s="129" t="str">
        <f t="shared" si="279"/>
        <v/>
      </c>
      <c r="AF363" s="129" t="str">
        <f t="shared" si="279"/>
        <v/>
      </c>
      <c r="AG363" s="129" t="str">
        <f t="shared" si="279"/>
        <v/>
      </c>
      <c r="AH363" s="129" t="str">
        <f t="shared" si="279"/>
        <v/>
      </c>
      <c r="AI363" s="129" t="str">
        <f t="shared" si="279"/>
        <v/>
      </c>
      <c r="AJ363" s="129" t="str">
        <f t="shared" si="279"/>
        <v/>
      </c>
      <c r="AK363" s="129" t="str">
        <f t="shared" si="279"/>
        <v/>
      </c>
      <c r="AM363" s="128" t="str">
        <f t="shared" ref="AM363:AU363" si="280">IFERROR(AM152/AL152,"")</f>
        <v/>
      </c>
      <c r="AN363" s="128" t="str">
        <f t="shared" si="280"/>
        <v/>
      </c>
      <c r="AO363" s="128" t="str">
        <f t="shared" si="280"/>
        <v/>
      </c>
      <c r="AP363" s="128" t="str">
        <f t="shared" si="280"/>
        <v/>
      </c>
      <c r="AQ363" s="128" t="str">
        <f t="shared" si="280"/>
        <v/>
      </c>
      <c r="AR363" s="128" t="str">
        <f t="shared" si="280"/>
        <v/>
      </c>
      <c r="AS363" s="128" t="str">
        <f t="shared" si="280"/>
        <v/>
      </c>
      <c r="AT363" s="128" t="str">
        <f t="shared" si="280"/>
        <v/>
      </c>
      <c r="AU363" s="128" t="str">
        <f t="shared" si="280"/>
        <v/>
      </c>
    </row>
    <row r="364" spans="1:47">
      <c r="A364" s="105" t="s">
        <v>3697</v>
      </c>
      <c r="B364" s="105"/>
      <c r="C364" s="105"/>
      <c r="D364" s="105"/>
      <c r="E364" s="105"/>
      <c r="F364" s="105"/>
      <c r="G364" s="101">
        <f t="shared" ref="G364:AK364" si="281">G$1</f>
        <v>2020</v>
      </c>
      <c r="H364" s="101">
        <f t="shared" si="281"/>
        <v>2021</v>
      </c>
      <c r="I364" s="101">
        <f t="shared" si="281"/>
        <v>2022</v>
      </c>
      <c r="J364" s="101">
        <f t="shared" si="281"/>
        <v>2023</v>
      </c>
      <c r="K364" s="101">
        <f t="shared" si="281"/>
        <v>2024</v>
      </c>
      <c r="L364" s="101">
        <f t="shared" si="281"/>
        <v>2025</v>
      </c>
      <c r="M364" s="101">
        <f t="shared" si="281"/>
        <v>2026</v>
      </c>
      <c r="N364" s="101">
        <f t="shared" si="281"/>
        <v>2027</v>
      </c>
      <c r="O364" s="101">
        <f t="shared" si="281"/>
        <v>2028</v>
      </c>
      <c r="P364" s="101">
        <f t="shared" si="281"/>
        <v>2029</v>
      </c>
      <c r="Q364" s="101">
        <f t="shared" si="281"/>
        <v>2030</v>
      </c>
      <c r="R364" s="101">
        <f t="shared" si="281"/>
        <v>2031</v>
      </c>
      <c r="S364" s="101">
        <f t="shared" si="281"/>
        <v>2032</v>
      </c>
      <c r="T364" s="101">
        <f t="shared" si="281"/>
        <v>2033</v>
      </c>
      <c r="U364" s="101">
        <f t="shared" si="281"/>
        <v>2034</v>
      </c>
      <c r="V364" s="101">
        <f t="shared" si="281"/>
        <v>2035</v>
      </c>
      <c r="W364" s="101">
        <f t="shared" si="281"/>
        <v>2036</v>
      </c>
      <c r="X364" s="101">
        <f t="shared" si="281"/>
        <v>2037</v>
      </c>
      <c r="Y364" s="101">
        <f t="shared" si="281"/>
        <v>2038</v>
      </c>
      <c r="Z364" s="101">
        <f t="shared" si="281"/>
        <v>2039</v>
      </c>
      <c r="AA364" s="101">
        <f t="shared" si="281"/>
        <v>2040</v>
      </c>
      <c r="AB364" s="101">
        <f t="shared" si="281"/>
        <v>2041</v>
      </c>
      <c r="AC364" s="101">
        <f t="shared" si="281"/>
        <v>2042</v>
      </c>
      <c r="AD364" s="101">
        <f t="shared" si="281"/>
        <v>2043</v>
      </c>
      <c r="AE364" s="101">
        <f t="shared" si="281"/>
        <v>2044</v>
      </c>
      <c r="AF364" s="101">
        <f t="shared" si="281"/>
        <v>2045</v>
      </c>
      <c r="AG364" s="101">
        <f t="shared" si="281"/>
        <v>2046</v>
      </c>
      <c r="AH364" s="101">
        <f t="shared" si="281"/>
        <v>2047</v>
      </c>
      <c r="AI364" s="101">
        <f t="shared" si="281"/>
        <v>2048</v>
      </c>
      <c r="AJ364" s="101">
        <f t="shared" si="281"/>
        <v>2049</v>
      </c>
      <c r="AK364" s="101">
        <f t="shared" si="281"/>
        <v>2050</v>
      </c>
    </row>
    <row r="365" spans="1:47">
      <c r="A365" s="101" t="s">
        <v>3668</v>
      </c>
      <c r="G365" s="106"/>
      <c r="H365" s="106">
        <f t="shared" ref="H365:AK365" si="282">IFERROR(H154/G154-1,"")</f>
        <v>-4.781887030149512E-2</v>
      </c>
      <c r="I365" s="106">
        <f t="shared" si="282"/>
        <v>-4.781887030149512E-2</v>
      </c>
      <c r="J365" s="106">
        <f t="shared" si="282"/>
        <v>-4.7818870301495009E-2</v>
      </c>
      <c r="K365" s="106">
        <f t="shared" si="282"/>
        <v>-4.7818870301495453E-2</v>
      </c>
      <c r="L365" s="106">
        <f t="shared" si="282"/>
        <v>-4.7818870301495009E-2</v>
      </c>
      <c r="M365" s="106">
        <f t="shared" si="282"/>
        <v>-4.7818870301494898E-2</v>
      </c>
      <c r="N365" s="106">
        <f t="shared" si="282"/>
        <v>-4.7818870301495231E-2</v>
      </c>
      <c r="O365" s="106">
        <f t="shared" si="282"/>
        <v>-4.781887030149512E-2</v>
      </c>
      <c r="P365" s="106">
        <f t="shared" si="282"/>
        <v>-4.781887030149512E-2</v>
      </c>
      <c r="Q365" s="106">
        <f t="shared" si="282"/>
        <v>-4.7818870301495231E-2</v>
      </c>
      <c r="R365" s="106">
        <f t="shared" si="282"/>
        <v>-4.7818870301495342E-2</v>
      </c>
      <c r="S365" s="106">
        <f t="shared" si="282"/>
        <v>-4.781887030149512E-2</v>
      </c>
      <c r="T365" s="106">
        <f t="shared" si="282"/>
        <v>-4.7818870301495009E-2</v>
      </c>
      <c r="U365" s="106">
        <f t="shared" si="282"/>
        <v>-4.7818870301495231E-2</v>
      </c>
      <c r="V365" s="106">
        <f t="shared" si="282"/>
        <v>-4.7818870301495231E-2</v>
      </c>
      <c r="W365" s="106">
        <f t="shared" si="282"/>
        <v>-4.7818870301494898E-2</v>
      </c>
      <c r="X365" s="106">
        <f t="shared" si="282"/>
        <v>-4.7818870301495231E-2</v>
      </c>
      <c r="Y365" s="106">
        <f t="shared" si="282"/>
        <v>-4.7818870301495009E-2</v>
      </c>
      <c r="Z365" s="106">
        <f t="shared" si="282"/>
        <v>-4.7818870301495231E-2</v>
      </c>
      <c r="AA365" s="106">
        <f t="shared" si="282"/>
        <v>-4.781887030149512E-2</v>
      </c>
      <c r="AB365" s="106">
        <f t="shared" si="282"/>
        <v>-4.781887030149512E-2</v>
      </c>
      <c r="AC365" s="106">
        <f t="shared" si="282"/>
        <v>-4.7818870301495453E-2</v>
      </c>
      <c r="AD365" s="106">
        <f t="shared" si="282"/>
        <v>-4.7818870301495009E-2</v>
      </c>
      <c r="AE365" s="106">
        <f t="shared" si="282"/>
        <v>-4.7818870301495231E-2</v>
      </c>
      <c r="AF365" s="106">
        <f t="shared" si="282"/>
        <v>-4.7818870301495009E-2</v>
      </c>
      <c r="AG365" s="106">
        <f t="shared" si="282"/>
        <v>-4.781887030149512E-2</v>
      </c>
      <c r="AH365" s="106">
        <f t="shared" si="282"/>
        <v>-4.7818870301494787E-2</v>
      </c>
      <c r="AI365" s="106">
        <f t="shared" si="282"/>
        <v>-4.7818870301495675E-2</v>
      </c>
      <c r="AJ365" s="106">
        <f t="shared" si="282"/>
        <v>-4.7818870301495009E-2</v>
      </c>
      <c r="AK365" s="106">
        <f t="shared" si="282"/>
        <v>-4.781887030149512E-2</v>
      </c>
      <c r="AM365" s="101">
        <f t="shared" ref="AM365:AU365" si="283">IFERROR(AM154/AL154,"")</f>
        <v>0.95218112969850499</v>
      </c>
      <c r="AN365" s="101">
        <f t="shared" si="283"/>
        <v>0.9521811296985051</v>
      </c>
      <c r="AO365" s="101">
        <f t="shared" si="283"/>
        <v>0.95218112969850477</v>
      </c>
      <c r="AP365" s="101">
        <f t="shared" si="283"/>
        <v>0.95218112969850466</v>
      </c>
      <c r="AQ365" s="101">
        <f t="shared" si="283"/>
        <v>0.95218112969850488</v>
      </c>
      <c r="AR365" s="101">
        <f t="shared" si="283"/>
        <v>0.95218112969850477</v>
      </c>
      <c r="AS365" s="101">
        <f t="shared" si="283"/>
        <v>0.95218112969850499</v>
      </c>
      <c r="AT365" s="101">
        <f t="shared" si="283"/>
        <v>0.95218112969850466</v>
      </c>
      <c r="AU365" s="101">
        <f t="shared" si="283"/>
        <v>0.95218112969850499</v>
      </c>
    </row>
    <row r="366" spans="1:47">
      <c r="A366" s="101" t="s">
        <v>3669</v>
      </c>
      <c r="G366" s="106"/>
      <c r="H366" s="106" t="str">
        <f t="shared" ref="H366:AK366" si="284">IFERROR(H155/G155-1,"")</f>
        <v/>
      </c>
      <c r="I366" s="106" t="str">
        <f t="shared" si="284"/>
        <v/>
      </c>
      <c r="J366" s="106" t="str">
        <f t="shared" si="284"/>
        <v/>
      </c>
      <c r="K366" s="106" t="str">
        <f t="shared" si="284"/>
        <v/>
      </c>
      <c r="L366" s="106" t="str">
        <f t="shared" si="284"/>
        <v/>
      </c>
      <c r="M366" s="106" t="str">
        <f t="shared" si="284"/>
        <v/>
      </c>
      <c r="N366" s="106" t="str">
        <f t="shared" si="284"/>
        <v/>
      </c>
      <c r="O366" s="106" t="str">
        <f t="shared" si="284"/>
        <v/>
      </c>
      <c r="P366" s="106" t="str">
        <f t="shared" si="284"/>
        <v/>
      </c>
      <c r="Q366" s="106" t="str">
        <f t="shared" si="284"/>
        <v/>
      </c>
      <c r="R366" s="106" t="str">
        <f t="shared" si="284"/>
        <v/>
      </c>
      <c r="S366" s="106" t="str">
        <f t="shared" si="284"/>
        <v/>
      </c>
      <c r="T366" s="106" t="str">
        <f t="shared" si="284"/>
        <v/>
      </c>
      <c r="U366" s="106" t="str">
        <f t="shared" si="284"/>
        <v/>
      </c>
      <c r="V366" s="106" t="str">
        <f t="shared" si="284"/>
        <v/>
      </c>
      <c r="W366" s="106" t="str">
        <f t="shared" si="284"/>
        <v/>
      </c>
      <c r="X366" s="106" t="str">
        <f t="shared" si="284"/>
        <v/>
      </c>
      <c r="Y366" s="106" t="str">
        <f t="shared" si="284"/>
        <v/>
      </c>
      <c r="Z366" s="106" t="str">
        <f t="shared" si="284"/>
        <v/>
      </c>
      <c r="AA366" s="106" t="str">
        <f t="shared" si="284"/>
        <v/>
      </c>
      <c r="AB366" s="106" t="str">
        <f t="shared" si="284"/>
        <v/>
      </c>
      <c r="AC366" s="106" t="str">
        <f t="shared" si="284"/>
        <v/>
      </c>
      <c r="AD366" s="106" t="str">
        <f t="shared" si="284"/>
        <v/>
      </c>
      <c r="AE366" s="106" t="str">
        <f t="shared" si="284"/>
        <v/>
      </c>
      <c r="AF366" s="106" t="str">
        <f t="shared" si="284"/>
        <v/>
      </c>
      <c r="AG366" s="106" t="str">
        <f t="shared" si="284"/>
        <v/>
      </c>
      <c r="AH366" s="106" t="str">
        <f t="shared" si="284"/>
        <v/>
      </c>
      <c r="AI366" s="106" t="str">
        <f t="shared" si="284"/>
        <v/>
      </c>
      <c r="AJ366" s="106" t="str">
        <f t="shared" si="284"/>
        <v/>
      </c>
      <c r="AK366" s="106" t="str">
        <f t="shared" si="284"/>
        <v/>
      </c>
      <c r="AM366" s="101" t="str">
        <f t="shared" ref="AM366:AU366" si="285">IFERROR(AM155/AL155,"")</f>
        <v/>
      </c>
      <c r="AN366" s="101" t="str">
        <f t="shared" si="285"/>
        <v/>
      </c>
      <c r="AO366" s="101" t="str">
        <f t="shared" si="285"/>
        <v/>
      </c>
      <c r="AP366" s="101" t="str">
        <f t="shared" si="285"/>
        <v/>
      </c>
      <c r="AQ366" s="101" t="str">
        <f t="shared" si="285"/>
        <v/>
      </c>
      <c r="AR366" s="101" t="str">
        <f t="shared" si="285"/>
        <v/>
      </c>
      <c r="AS366" s="101" t="str">
        <f t="shared" si="285"/>
        <v/>
      </c>
      <c r="AT366" s="101" t="str">
        <f t="shared" si="285"/>
        <v/>
      </c>
      <c r="AU366" s="101" t="str">
        <f t="shared" si="285"/>
        <v/>
      </c>
    </row>
    <row r="367" spans="1:47">
      <c r="A367" s="101" t="s">
        <v>3670</v>
      </c>
      <c r="G367" s="106"/>
      <c r="H367" s="106">
        <f t="shared" ref="H367:AK367" si="286">IFERROR(H156/G156-1,"")</f>
        <v>-4.781887030149512E-2</v>
      </c>
      <c r="I367" s="106">
        <f t="shared" si="286"/>
        <v>-4.781887030149512E-2</v>
      </c>
      <c r="J367" s="106">
        <f t="shared" si="286"/>
        <v>-4.7818870301495009E-2</v>
      </c>
      <c r="K367" s="106">
        <f t="shared" si="286"/>
        <v>-4.7818870301495453E-2</v>
      </c>
      <c r="L367" s="106">
        <f t="shared" si="286"/>
        <v>-4.7818870301495009E-2</v>
      </c>
      <c r="M367" s="106">
        <f t="shared" si="286"/>
        <v>-4.7818870301494898E-2</v>
      </c>
      <c r="N367" s="106">
        <f t="shared" si="286"/>
        <v>-4.7818870301495231E-2</v>
      </c>
      <c r="O367" s="106">
        <f t="shared" si="286"/>
        <v>-4.781887030149512E-2</v>
      </c>
      <c r="P367" s="106">
        <f t="shared" si="286"/>
        <v>-4.781887030149512E-2</v>
      </c>
      <c r="Q367" s="106">
        <f t="shared" si="286"/>
        <v>-4.7818870301495231E-2</v>
      </c>
      <c r="R367" s="106">
        <f t="shared" si="286"/>
        <v>-4.7818870301495342E-2</v>
      </c>
      <c r="S367" s="106">
        <f t="shared" si="286"/>
        <v>-4.781887030149512E-2</v>
      </c>
      <c r="T367" s="106">
        <f t="shared" si="286"/>
        <v>-4.7818870301495009E-2</v>
      </c>
      <c r="U367" s="106">
        <f t="shared" si="286"/>
        <v>-4.7818870301495231E-2</v>
      </c>
      <c r="V367" s="106">
        <f t="shared" si="286"/>
        <v>-4.7818870301495231E-2</v>
      </c>
      <c r="W367" s="106">
        <f t="shared" si="286"/>
        <v>-4.7818870301494898E-2</v>
      </c>
      <c r="X367" s="106">
        <f t="shared" si="286"/>
        <v>-4.7818870301495231E-2</v>
      </c>
      <c r="Y367" s="106">
        <f t="shared" si="286"/>
        <v>-4.7818870301495009E-2</v>
      </c>
      <c r="Z367" s="106">
        <f t="shared" si="286"/>
        <v>-4.7818870301495231E-2</v>
      </c>
      <c r="AA367" s="106">
        <f t="shared" si="286"/>
        <v>-4.781887030149512E-2</v>
      </c>
      <c r="AB367" s="106">
        <f t="shared" si="286"/>
        <v>-4.781887030149512E-2</v>
      </c>
      <c r="AC367" s="106">
        <f t="shared" si="286"/>
        <v>-4.7818870301495453E-2</v>
      </c>
      <c r="AD367" s="106">
        <f t="shared" si="286"/>
        <v>-4.7818870301495009E-2</v>
      </c>
      <c r="AE367" s="106">
        <f t="shared" si="286"/>
        <v>-4.7818870301495231E-2</v>
      </c>
      <c r="AF367" s="106">
        <f t="shared" si="286"/>
        <v>-4.7818870301495009E-2</v>
      </c>
      <c r="AG367" s="106">
        <f t="shared" si="286"/>
        <v>-4.781887030149512E-2</v>
      </c>
      <c r="AH367" s="106">
        <f t="shared" si="286"/>
        <v>-4.7818870301494787E-2</v>
      </c>
      <c r="AI367" s="106">
        <f t="shared" si="286"/>
        <v>-4.7818870301495675E-2</v>
      </c>
      <c r="AJ367" s="106">
        <f t="shared" si="286"/>
        <v>-4.7818870301495009E-2</v>
      </c>
      <c r="AK367" s="106">
        <f t="shared" si="286"/>
        <v>-4.781887030149512E-2</v>
      </c>
      <c r="AM367" s="101">
        <f t="shared" ref="AM367:AU367" si="287">IFERROR(AM156/AL156,"")</f>
        <v>0.95218112969850499</v>
      </c>
      <c r="AN367" s="101">
        <f t="shared" si="287"/>
        <v>0.9521811296985051</v>
      </c>
      <c r="AO367" s="101">
        <f t="shared" si="287"/>
        <v>0.95218112969850477</v>
      </c>
      <c r="AP367" s="101">
        <f t="shared" si="287"/>
        <v>0.95218112969850466</v>
      </c>
      <c r="AQ367" s="101">
        <f t="shared" si="287"/>
        <v>0.95218112969850488</v>
      </c>
      <c r="AR367" s="101">
        <f t="shared" si="287"/>
        <v>0.95218112969850477</v>
      </c>
      <c r="AS367" s="101">
        <f t="shared" si="287"/>
        <v>0.95218112969850499</v>
      </c>
      <c r="AT367" s="101">
        <f t="shared" si="287"/>
        <v>0.95218112969850466</v>
      </c>
      <c r="AU367" s="101">
        <f t="shared" si="287"/>
        <v>0.95218112969850499</v>
      </c>
    </row>
    <row r="368" spans="1:47">
      <c r="A368" s="101" t="s">
        <v>3671</v>
      </c>
      <c r="G368" s="106"/>
      <c r="H368" s="106">
        <f t="shared" ref="H368:AK368" si="288">IFERROR(H157/G157-1,"")</f>
        <v>-4.781887030149512E-2</v>
      </c>
      <c r="I368" s="106">
        <f t="shared" si="288"/>
        <v>-4.781887030149512E-2</v>
      </c>
      <c r="J368" s="106">
        <f t="shared" si="288"/>
        <v>-4.7818870301495009E-2</v>
      </c>
      <c r="K368" s="106">
        <f t="shared" si="288"/>
        <v>-4.7818870301495453E-2</v>
      </c>
      <c r="L368" s="106">
        <f t="shared" si="288"/>
        <v>-4.7818870301495009E-2</v>
      </c>
      <c r="M368" s="106">
        <f t="shared" si="288"/>
        <v>-4.7818870301494898E-2</v>
      </c>
      <c r="N368" s="106">
        <f t="shared" si="288"/>
        <v>-4.7818870301495231E-2</v>
      </c>
      <c r="O368" s="106">
        <f t="shared" si="288"/>
        <v>-4.781887030149512E-2</v>
      </c>
      <c r="P368" s="106">
        <f t="shared" si="288"/>
        <v>-4.781887030149512E-2</v>
      </c>
      <c r="Q368" s="106">
        <f t="shared" si="288"/>
        <v>-4.7818870301495231E-2</v>
      </c>
      <c r="R368" s="106">
        <f t="shared" si="288"/>
        <v>-4.7818870301495342E-2</v>
      </c>
      <c r="S368" s="106">
        <f t="shared" si="288"/>
        <v>-4.781887030149512E-2</v>
      </c>
      <c r="T368" s="106">
        <f t="shared" si="288"/>
        <v>-4.7818870301495009E-2</v>
      </c>
      <c r="U368" s="106">
        <f t="shared" si="288"/>
        <v>-4.7818870301495231E-2</v>
      </c>
      <c r="V368" s="106">
        <f t="shared" si="288"/>
        <v>-4.7818870301495231E-2</v>
      </c>
      <c r="W368" s="106">
        <f t="shared" si="288"/>
        <v>-4.7818870301494898E-2</v>
      </c>
      <c r="X368" s="106">
        <f t="shared" si="288"/>
        <v>-4.7818870301495231E-2</v>
      </c>
      <c r="Y368" s="106">
        <f t="shared" si="288"/>
        <v>-4.7818870301495009E-2</v>
      </c>
      <c r="Z368" s="106">
        <f t="shared" si="288"/>
        <v>-4.7818870301495231E-2</v>
      </c>
      <c r="AA368" s="106">
        <f t="shared" si="288"/>
        <v>-4.781887030149512E-2</v>
      </c>
      <c r="AB368" s="106">
        <f t="shared" si="288"/>
        <v>-4.781887030149512E-2</v>
      </c>
      <c r="AC368" s="106">
        <f t="shared" si="288"/>
        <v>-4.7818870301495453E-2</v>
      </c>
      <c r="AD368" s="106">
        <f t="shared" si="288"/>
        <v>-4.7818870301495009E-2</v>
      </c>
      <c r="AE368" s="106">
        <f t="shared" si="288"/>
        <v>-4.7818870301495231E-2</v>
      </c>
      <c r="AF368" s="106">
        <f t="shared" si="288"/>
        <v>-4.7818870301495009E-2</v>
      </c>
      <c r="AG368" s="106">
        <f t="shared" si="288"/>
        <v>-4.781887030149512E-2</v>
      </c>
      <c r="AH368" s="106">
        <f t="shared" si="288"/>
        <v>-4.7818870301494787E-2</v>
      </c>
      <c r="AI368" s="106">
        <f t="shared" si="288"/>
        <v>-4.7818870301495675E-2</v>
      </c>
      <c r="AJ368" s="106">
        <f t="shared" si="288"/>
        <v>-4.7818870301495009E-2</v>
      </c>
      <c r="AK368" s="106">
        <f t="shared" si="288"/>
        <v>-4.781887030149512E-2</v>
      </c>
      <c r="AM368" s="101">
        <f t="shared" ref="AM368:AU368" si="289">IFERROR(AM157/AL157,"")</f>
        <v>0.95218112969850499</v>
      </c>
      <c r="AN368" s="101">
        <f t="shared" si="289"/>
        <v>0.9521811296985051</v>
      </c>
      <c r="AO368" s="101">
        <f t="shared" si="289"/>
        <v>0.95218112969850477</v>
      </c>
      <c r="AP368" s="101">
        <f t="shared" si="289"/>
        <v>0.95218112969850466</v>
      </c>
      <c r="AQ368" s="101">
        <f t="shared" si="289"/>
        <v>0.95218112969850488</v>
      </c>
      <c r="AR368" s="101">
        <f t="shared" si="289"/>
        <v>0.95218112969850477</v>
      </c>
      <c r="AS368" s="101">
        <f t="shared" si="289"/>
        <v>0.95218112969850499</v>
      </c>
      <c r="AT368" s="101">
        <f t="shared" si="289"/>
        <v>0.95218112969850466</v>
      </c>
      <c r="AU368" s="101">
        <f t="shared" si="289"/>
        <v>0.95218112969850499</v>
      </c>
    </row>
    <row r="369" spans="1:47">
      <c r="A369" s="101" t="s">
        <v>3672</v>
      </c>
      <c r="G369" s="106"/>
      <c r="H369" s="106">
        <f t="shared" ref="H369:AK369" si="290">IFERROR(H158/G158-1,"")</f>
        <v>-4.781887030149512E-2</v>
      </c>
      <c r="I369" s="106">
        <f t="shared" si="290"/>
        <v>-4.781887030149512E-2</v>
      </c>
      <c r="J369" s="106">
        <f t="shared" si="290"/>
        <v>-4.7818870301495009E-2</v>
      </c>
      <c r="K369" s="106">
        <f t="shared" si="290"/>
        <v>-4.7818870301495453E-2</v>
      </c>
      <c r="L369" s="106">
        <f t="shared" si="290"/>
        <v>-4.7818870301495009E-2</v>
      </c>
      <c r="M369" s="106">
        <f t="shared" si="290"/>
        <v>-4.7818870301494898E-2</v>
      </c>
      <c r="N369" s="106">
        <f t="shared" si="290"/>
        <v>-4.7818870301495231E-2</v>
      </c>
      <c r="O369" s="106">
        <f t="shared" si="290"/>
        <v>-4.781887030149512E-2</v>
      </c>
      <c r="P369" s="106">
        <f t="shared" si="290"/>
        <v>-4.781887030149512E-2</v>
      </c>
      <c r="Q369" s="106">
        <f t="shared" si="290"/>
        <v>-4.7818870301495231E-2</v>
      </c>
      <c r="R369" s="106">
        <f t="shared" si="290"/>
        <v>-4.7818870301495342E-2</v>
      </c>
      <c r="S369" s="106">
        <f t="shared" si="290"/>
        <v>-4.781887030149512E-2</v>
      </c>
      <c r="T369" s="106">
        <f t="shared" si="290"/>
        <v>-4.7818870301495009E-2</v>
      </c>
      <c r="U369" s="106">
        <f t="shared" si="290"/>
        <v>-4.7818870301495231E-2</v>
      </c>
      <c r="V369" s="106">
        <f t="shared" si="290"/>
        <v>-4.7818870301495231E-2</v>
      </c>
      <c r="W369" s="106">
        <f t="shared" si="290"/>
        <v>-4.7818870301494898E-2</v>
      </c>
      <c r="X369" s="106">
        <f t="shared" si="290"/>
        <v>-4.7818870301495231E-2</v>
      </c>
      <c r="Y369" s="106">
        <f t="shared" si="290"/>
        <v>-4.7818870301495009E-2</v>
      </c>
      <c r="Z369" s="106">
        <f t="shared" si="290"/>
        <v>-4.7818870301495231E-2</v>
      </c>
      <c r="AA369" s="106">
        <f t="shared" si="290"/>
        <v>-4.781887030149512E-2</v>
      </c>
      <c r="AB369" s="106">
        <f t="shared" si="290"/>
        <v>-4.781887030149512E-2</v>
      </c>
      <c r="AC369" s="106">
        <f t="shared" si="290"/>
        <v>-4.7818870301495453E-2</v>
      </c>
      <c r="AD369" s="106">
        <f t="shared" si="290"/>
        <v>-4.7818870301495009E-2</v>
      </c>
      <c r="AE369" s="106">
        <f t="shared" si="290"/>
        <v>-4.7818870301495231E-2</v>
      </c>
      <c r="AF369" s="106">
        <f t="shared" si="290"/>
        <v>-4.7818870301495009E-2</v>
      </c>
      <c r="AG369" s="106">
        <f t="shared" si="290"/>
        <v>-4.781887030149512E-2</v>
      </c>
      <c r="AH369" s="106">
        <f t="shared" si="290"/>
        <v>-4.7818870301494787E-2</v>
      </c>
      <c r="AI369" s="106">
        <f t="shared" si="290"/>
        <v>-4.7818870301495675E-2</v>
      </c>
      <c r="AJ369" s="106">
        <f t="shared" si="290"/>
        <v>-4.7818870301495009E-2</v>
      </c>
      <c r="AK369" s="106">
        <f t="shared" si="290"/>
        <v>-4.781887030149512E-2</v>
      </c>
      <c r="AM369" s="101">
        <f t="shared" ref="AM369:AU369" si="291">IFERROR(AM158/AL158,"")</f>
        <v>0.95218112969850499</v>
      </c>
      <c r="AN369" s="101">
        <f t="shared" si="291"/>
        <v>0.9521811296985051</v>
      </c>
      <c r="AO369" s="101">
        <f t="shared" si="291"/>
        <v>0.95218112969850477</v>
      </c>
      <c r="AP369" s="101">
        <f t="shared" si="291"/>
        <v>0.95218112969850466</v>
      </c>
      <c r="AQ369" s="101">
        <f t="shared" si="291"/>
        <v>0.95218112969850488</v>
      </c>
      <c r="AR369" s="101">
        <f t="shared" si="291"/>
        <v>0.95218112969850477</v>
      </c>
      <c r="AS369" s="101">
        <f t="shared" si="291"/>
        <v>0.95218112969850499</v>
      </c>
      <c r="AT369" s="101">
        <f t="shared" si="291"/>
        <v>0.95218112969850466</v>
      </c>
      <c r="AU369" s="101">
        <f t="shared" si="291"/>
        <v>0.95218112969850499</v>
      </c>
    </row>
    <row r="370" spans="1:47">
      <c r="A370" s="101" t="s">
        <v>3673</v>
      </c>
      <c r="G370" s="106"/>
      <c r="H370" s="106">
        <f t="shared" ref="H370:AK370" si="292">IFERROR(H159/G159-1,"")</f>
        <v>-4.781887030149512E-2</v>
      </c>
      <c r="I370" s="106">
        <f t="shared" si="292"/>
        <v>-4.781887030149512E-2</v>
      </c>
      <c r="J370" s="106">
        <f t="shared" si="292"/>
        <v>-4.7818870301495009E-2</v>
      </c>
      <c r="K370" s="106">
        <f t="shared" si="292"/>
        <v>-4.7818870301495453E-2</v>
      </c>
      <c r="L370" s="106">
        <f t="shared" si="292"/>
        <v>-4.7818870301495009E-2</v>
      </c>
      <c r="M370" s="106">
        <f t="shared" si="292"/>
        <v>-4.7818870301494898E-2</v>
      </c>
      <c r="N370" s="106">
        <f t="shared" si="292"/>
        <v>-4.7818870301495231E-2</v>
      </c>
      <c r="O370" s="106">
        <f t="shared" si="292"/>
        <v>-4.781887030149512E-2</v>
      </c>
      <c r="P370" s="106">
        <f t="shared" si="292"/>
        <v>-4.781887030149512E-2</v>
      </c>
      <c r="Q370" s="106">
        <f t="shared" si="292"/>
        <v>-4.7818870301495231E-2</v>
      </c>
      <c r="R370" s="106">
        <f t="shared" si="292"/>
        <v>-4.7818870301495342E-2</v>
      </c>
      <c r="S370" s="106">
        <f t="shared" si="292"/>
        <v>-4.781887030149512E-2</v>
      </c>
      <c r="T370" s="106">
        <f t="shared" si="292"/>
        <v>-4.7818870301495009E-2</v>
      </c>
      <c r="U370" s="106">
        <f t="shared" si="292"/>
        <v>-4.7818870301495231E-2</v>
      </c>
      <c r="V370" s="106">
        <f t="shared" si="292"/>
        <v>-4.7818870301495231E-2</v>
      </c>
      <c r="W370" s="106">
        <f t="shared" si="292"/>
        <v>-4.7818870301494898E-2</v>
      </c>
      <c r="X370" s="106">
        <f t="shared" si="292"/>
        <v>-4.7818870301495231E-2</v>
      </c>
      <c r="Y370" s="106">
        <f t="shared" si="292"/>
        <v>-4.7818870301495009E-2</v>
      </c>
      <c r="Z370" s="106">
        <f t="shared" si="292"/>
        <v>-4.7818870301495231E-2</v>
      </c>
      <c r="AA370" s="106">
        <f t="shared" si="292"/>
        <v>-4.781887030149512E-2</v>
      </c>
      <c r="AB370" s="106">
        <f t="shared" si="292"/>
        <v>-4.781887030149512E-2</v>
      </c>
      <c r="AC370" s="106">
        <f t="shared" si="292"/>
        <v>-4.7818870301495453E-2</v>
      </c>
      <c r="AD370" s="106">
        <f t="shared" si="292"/>
        <v>-4.7818870301495009E-2</v>
      </c>
      <c r="AE370" s="106">
        <f t="shared" si="292"/>
        <v>-4.7818870301495231E-2</v>
      </c>
      <c r="AF370" s="106">
        <f t="shared" si="292"/>
        <v>-4.7818870301495009E-2</v>
      </c>
      <c r="AG370" s="106">
        <f t="shared" si="292"/>
        <v>-4.781887030149512E-2</v>
      </c>
      <c r="AH370" s="106">
        <f t="shared" si="292"/>
        <v>-4.7818870301494787E-2</v>
      </c>
      <c r="AI370" s="106">
        <f t="shared" si="292"/>
        <v>-4.7818870301495675E-2</v>
      </c>
      <c r="AJ370" s="106">
        <f t="shared" si="292"/>
        <v>-4.7818870301495009E-2</v>
      </c>
      <c r="AK370" s="106">
        <f t="shared" si="292"/>
        <v>-4.781887030149512E-2</v>
      </c>
      <c r="AM370" s="101">
        <f t="shared" ref="AM370:AU370" si="293">IFERROR(AM159/AL159,"")</f>
        <v>0.95218112969850499</v>
      </c>
      <c r="AN370" s="101">
        <f t="shared" si="293"/>
        <v>0.9521811296985051</v>
      </c>
      <c r="AO370" s="101">
        <f t="shared" si="293"/>
        <v>0.95218112969850477</v>
      </c>
      <c r="AP370" s="101">
        <f t="shared" si="293"/>
        <v>0.95218112969850466</v>
      </c>
      <c r="AQ370" s="101">
        <f t="shared" si="293"/>
        <v>0.95218112969850488</v>
      </c>
      <c r="AR370" s="101">
        <f t="shared" si="293"/>
        <v>0.95218112969850477</v>
      </c>
      <c r="AS370" s="101">
        <f t="shared" si="293"/>
        <v>0.95218112969850499</v>
      </c>
      <c r="AT370" s="101">
        <f t="shared" si="293"/>
        <v>0.95218112969850466</v>
      </c>
      <c r="AU370" s="101">
        <f t="shared" si="293"/>
        <v>0.95218112969850499</v>
      </c>
    </row>
    <row r="371" spans="1:47">
      <c r="A371" s="101" t="s">
        <v>3674</v>
      </c>
      <c r="G371" s="106"/>
      <c r="H371" s="106" t="str">
        <f t="shared" ref="H371:AK371" si="294">IFERROR(H160/G160-1,"")</f>
        <v/>
      </c>
      <c r="I371" s="106" t="str">
        <f t="shared" si="294"/>
        <v/>
      </c>
      <c r="J371" s="106" t="str">
        <f t="shared" si="294"/>
        <v/>
      </c>
      <c r="K371" s="106" t="str">
        <f t="shared" si="294"/>
        <v/>
      </c>
      <c r="L371" s="106" t="str">
        <f t="shared" si="294"/>
        <v/>
      </c>
      <c r="M371" s="106" t="str">
        <f t="shared" si="294"/>
        <v/>
      </c>
      <c r="N371" s="106" t="str">
        <f t="shared" si="294"/>
        <v/>
      </c>
      <c r="O371" s="106" t="str">
        <f t="shared" si="294"/>
        <v/>
      </c>
      <c r="P371" s="106" t="str">
        <f t="shared" si="294"/>
        <v/>
      </c>
      <c r="Q371" s="106" t="str">
        <f t="shared" si="294"/>
        <v/>
      </c>
      <c r="R371" s="106" t="str">
        <f t="shared" si="294"/>
        <v/>
      </c>
      <c r="S371" s="106" t="str">
        <f t="shared" si="294"/>
        <v/>
      </c>
      <c r="T371" s="106" t="str">
        <f t="shared" si="294"/>
        <v/>
      </c>
      <c r="U371" s="106" t="str">
        <f t="shared" si="294"/>
        <v/>
      </c>
      <c r="V371" s="106" t="str">
        <f t="shared" si="294"/>
        <v/>
      </c>
      <c r="W371" s="106" t="str">
        <f t="shared" si="294"/>
        <v/>
      </c>
      <c r="X371" s="106" t="str">
        <f t="shared" si="294"/>
        <v/>
      </c>
      <c r="Y371" s="106" t="str">
        <f t="shared" si="294"/>
        <v/>
      </c>
      <c r="Z371" s="106" t="str">
        <f t="shared" si="294"/>
        <v/>
      </c>
      <c r="AA371" s="106" t="str">
        <f t="shared" si="294"/>
        <v/>
      </c>
      <c r="AB371" s="106" t="str">
        <f t="shared" si="294"/>
        <v/>
      </c>
      <c r="AC371" s="106" t="str">
        <f t="shared" si="294"/>
        <v/>
      </c>
      <c r="AD371" s="106" t="str">
        <f t="shared" si="294"/>
        <v/>
      </c>
      <c r="AE371" s="106" t="str">
        <f t="shared" si="294"/>
        <v/>
      </c>
      <c r="AF371" s="106" t="str">
        <f t="shared" si="294"/>
        <v/>
      </c>
      <c r="AG371" s="106" t="str">
        <f t="shared" si="294"/>
        <v/>
      </c>
      <c r="AH371" s="106" t="str">
        <f t="shared" si="294"/>
        <v/>
      </c>
      <c r="AI371" s="106" t="str">
        <f t="shared" si="294"/>
        <v/>
      </c>
      <c r="AJ371" s="106" t="str">
        <f t="shared" si="294"/>
        <v/>
      </c>
      <c r="AK371" s="106" t="str">
        <f t="shared" si="294"/>
        <v/>
      </c>
      <c r="AM371" s="101" t="str">
        <f t="shared" ref="AM371:AU371" si="295">IFERROR(AM160/AL160,"")</f>
        <v/>
      </c>
      <c r="AN371" s="101" t="str">
        <f t="shared" si="295"/>
        <v/>
      </c>
      <c r="AO371" s="101" t="str">
        <f t="shared" si="295"/>
        <v/>
      </c>
      <c r="AP371" s="101" t="str">
        <f t="shared" si="295"/>
        <v/>
      </c>
      <c r="AQ371" s="101" t="str">
        <f t="shared" si="295"/>
        <v/>
      </c>
      <c r="AR371" s="101" t="str">
        <f t="shared" si="295"/>
        <v/>
      </c>
      <c r="AS371" s="101" t="str">
        <f t="shared" si="295"/>
        <v/>
      </c>
      <c r="AT371" s="101" t="str">
        <f t="shared" si="295"/>
        <v/>
      </c>
      <c r="AU371" s="101" t="str">
        <f t="shared" si="295"/>
        <v/>
      </c>
    </row>
    <row r="372" spans="1:47">
      <c r="A372" s="101" t="s">
        <v>3675</v>
      </c>
      <c r="G372" s="106"/>
      <c r="H372" s="106">
        <f t="shared" ref="H372:AK372" si="296">IFERROR(H161/G161-1,"")</f>
        <v>-4.781887030149512E-2</v>
      </c>
      <c r="I372" s="106">
        <f t="shared" si="296"/>
        <v>-4.781887030149512E-2</v>
      </c>
      <c r="J372" s="106">
        <f t="shared" si="296"/>
        <v>-4.7818870301495009E-2</v>
      </c>
      <c r="K372" s="106">
        <f t="shared" si="296"/>
        <v>-4.7818870301495453E-2</v>
      </c>
      <c r="L372" s="106">
        <f t="shared" si="296"/>
        <v>-4.7818870301495009E-2</v>
      </c>
      <c r="M372" s="106">
        <f t="shared" si="296"/>
        <v>-4.7818870301494898E-2</v>
      </c>
      <c r="N372" s="106">
        <f t="shared" si="296"/>
        <v>-4.7818870301495231E-2</v>
      </c>
      <c r="O372" s="106">
        <f t="shared" si="296"/>
        <v>-4.781887030149512E-2</v>
      </c>
      <c r="P372" s="106">
        <f t="shared" si="296"/>
        <v>-4.781887030149512E-2</v>
      </c>
      <c r="Q372" s="106">
        <f t="shared" si="296"/>
        <v>-4.7818870301495231E-2</v>
      </c>
      <c r="R372" s="106">
        <f t="shared" si="296"/>
        <v>-4.7818870301495342E-2</v>
      </c>
      <c r="S372" s="106">
        <f t="shared" si="296"/>
        <v>-4.781887030149512E-2</v>
      </c>
      <c r="T372" s="106">
        <f t="shared" si="296"/>
        <v>-4.7818870301495009E-2</v>
      </c>
      <c r="U372" s="106">
        <f t="shared" si="296"/>
        <v>-4.7818870301495231E-2</v>
      </c>
      <c r="V372" s="106">
        <f t="shared" si="296"/>
        <v>-4.7818870301495231E-2</v>
      </c>
      <c r="W372" s="106">
        <f t="shared" si="296"/>
        <v>-4.7818870301494898E-2</v>
      </c>
      <c r="X372" s="106">
        <f t="shared" si="296"/>
        <v>-4.7818870301495231E-2</v>
      </c>
      <c r="Y372" s="106">
        <f t="shared" si="296"/>
        <v>-4.7818870301495009E-2</v>
      </c>
      <c r="Z372" s="106">
        <f t="shared" si="296"/>
        <v>-4.7818870301495231E-2</v>
      </c>
      <c r="AA372" s="106">
        <f t="shared" si="296"/>
        <v>-4.781887030149512E-2</v>
      </c>
      <c r="AB372" s="106">
        <f t="shared" si="296"/>
        <v>-4.781887030149512E-2</v>
      </c>
      <c r="AC372" s="106">
        <f t="shared" si="296"/>
        <v>-4.7818870301495453E-2</v>
      </c>
      <c r="AD372" s="106">
        <f t="shared" si="296"/>
        <v>-4.7818870301495009E-2</v>
      </c>
      <c r="AE372" s="106">
        <f t="shared" si="296"/>
        <v>-4.7818870301495231E-2</v>
      </c>
      <c r="AF372" s="106">
        <f t="shared" si="296"/>
        <v>-4.7818870301495009E-2</v>
      </c>
      <c r="AG372" s="106">
        <f t="shared" si="296"/>
        <v>-4.781887030149512E-2</v>
      </c>
      <c r="AH372" s="106">
        <f t="shared" si="296"/>
        <v>-4.7818870301494787E-2</v>
      </c>
      <c r="AI372" s="106">
        <f t="shared" si="296"/>
        <v>-4.7818870301495675E-2</v>
      </c>
      <c r="AJ372" s="106">
        <f t="shared" si="296"/>
        <v>-4.7818870301495009E-2</v>
      </c>
      <c r="AK372" s="106">
        <f t="shared" si="296"/>
        <v>-4.781887030149512E-2</v>
      </c>
      <c r="AM372" s="101">
        <f t="shared" ref="AM372:AU372" si="297">IFERROR(AM161/AL161,"")</f>
        <v>0.95218112969850499</v>
      </c>
      <c r="AN372" s="101">
        <f t="shared" si="297"/>
        <v>0.9521811296985051</v>
      </c>
      <c r="AO372" s="101">
        <f t="shared" si="297"/>
        <v>0.95218112969850477</v>
      </c>
      <c r="AP372" s="101">
        <f t="shared" si="297"/>
        <v>0.95218112969850466</v>
      </c>
      <c r="AQ372" s="101">
        <f t="shared" si="297"/>
        <v>0.95218112969850488</v>
      </c>
      <c r="AR372" s="101">
        <f t="shared" si="297"/>
        <v>0.95218112969850477</v>
      </c>
      <c r="AS372" s="101">
        <f t="shared" si="297"/>
        <v>0.95218112969850499</v>
      </c>
      <c r="AT372" s="101">
        <f t="shared" si="297"/>
        <v>0.95218112969850466</v>
      </c>
      <c r="AU372" s="101">
        <f t="shared" si="297"/>
        <v>0.95218112969850499</v>
      </c>
    </row>
    <row r="373" spans="1:47">
      <c r="G373" s="106"/>
      <c r="H373" s="106" t="str">
        <f t="shared" ref="H373:V373" si="298">IFERROR(H212/G212-1,"")</f>
        <v/>
      </c>
      <c r="I373" s="106" t="str">
        <f t="shared" si="298"/>
        <v/>
      </c>
      <c r="J373" s="106" t="str">
        <f t="shared" si="298"/>
        <v/>
      </c>
      <c r="K373" s="106" t="str">
        <f t="shared" si="298"/>
        <v/>
      </c>
      <c r="L373" s="106" t="str">
        <f t="shared" si="298"/>
        <v/>
      </c>
      <c r="M373" s="106" t="str">
        <f t="shared" si="298"/>
        <v/>
      </c>
      <c r="N373" s="106" t="str">
        <f t="shared" si="298"/>
        <v/>
      </c>
      <c r="O373" s="106" t="str">
        <f t="shared" si="298"/>
        <v/>
      </c>
      <c r="P373" s="106" t="str">
        <f t="shared" si="298"/>
        <v/>
      </c>
      <c r="Q373" s="106" t="str">
        <f t="shared" si="298"/>
        <v/>
      </c>
      <c r="R373" s="106" t="str">
        <f t="shared" si="298"/>
        <v/>
      </c>
      <c r="S373" s="106" t="str">
        <f t="shared" si="298"/>
        <v/>
      </c>
      <c r="T373" s="106" t="str">
        <f t="shared" si="298"/>
        <v/>
      </c>
      <c r="U373" s="106" t="str">
        <f t="shared" si="298"/>
        <v/>
      </c>
      <c r="V373" s="106" t="str">
        <f t="shared" si="298"/>
        <v/>
      </c>
      <c r="W373" s="106" t="str">
        <f t="shared" ref="W373:AK373" si="299">IFERROR(W212/V212-1,"")</f>
        <v/>
      </c>
      <c r="X373" s="106" t="str">
        <f t="shared" si="299"/>
        <v/>
      </c>
      <c r="Y373" s="106" t="str">
        <f t="shared" si="299"/>
        <v/>
      </c>
      <c r="Z373" s="106" t="str">
        <f t="shared" si="299"/>
        <v/>
      </c>
      <c r="AA373" s="106" t="str">
        <f t="shared" si="299"/>
        <v/>
      </c>
      <c r="AB373" s="106" t="str">
        <f t="shared" si="299"/>
        <v/>
      </c>
      <c r="AC373" s="106" t="str">
        <f t="shared" si="299"/>
        <v/>
      </c>
      <c r="AD373" s="106" t="str">
        <f t="shared" si="299"/>
        <v/>
      </c>
      <c r="AE373" s="106" t="str">
        <f t="shared" si="299"/>
        <v/>
      </c>
      <c r="AF373" s="106" t="str">
        <f t="shared" si="299"/>
        <v/>
      </c>
      <c r="AG373" s="106" t="str">
        <f t="shared" si="299"/>
        <v/>
      </c>
      <c r="AH373" s="106" t="str">
        <f t="shared" si="299"/>
        <v/>
      </c>
      <c r="AI373" s="106" t="str">
        <f t="shared" si="299"/>
        <v/>
      </c>
      <c r="AJ373" s="106" t="str">
        <f t="shared" si="299"/>
        <v/>
      </c>
      <c r="AK373" s="106" t="str">
        <f t="shared" si="299"/>
        <v/>
      </c>
      <c r="AM373" s="101" t="str">
        <f t="shared" ref="AM373:AU373" si="300">IFERROR(AM212/AL212,"")</f>
        <v/>
      </c>
      <c r="AN373" s="101" t="str">
        <f t="shared" si="300"/>
        <v/>
      </c>
      <c r="AO373" s="101" t="str">
        <f t="shared" si="300"/>
        <v/>
      </c>
      <c r="AP373" s="101" t="str">
        <f t="shared" si="300"/>
        <v/>
      </c>
      <c r="AQ373" s="101" t="str">
        <f t="shared" si="300"/>
        <v/>
      </c>
      <c r="AR373" s="101" t="str">
        <f t="shared" si="300"/>
        <v/>
      </c>
      <c r="AS373" s="101" t="str">
        <f t="shared" si="300"/>
        <v/>
      </c>
      <c r="AT373" s="101" t="str">
        <f t="shared" si="300"/>
        <v/>
      </c>
      <c r="AU373" s="101" t="str">
        <f t="shared" si="300"/>
        <v/>
      </c>
    </row>
  </sheetData>
  <phoneticPr fontId="4" type="noConversion"/>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conditionalFormatting sqref="G215:AK22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DD3DA-D342-46EE-A59C-C3601C42FB28}">
  <sheetPr>
    <tabColor rgb="FF002060"/>
  </sheetPr>
  <dimension ref="A1:AP9"/>
  <sheetViews>
    <sheetView workbookViewId="0">
      <selection activeCell="F13" sqref="F13"/>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CN_Summary_fueltax!G4</f>
        <v>2.2714356494405474E-6</v>
      </c>
      <c r="C2" s="22">
        <f>CN_Summary_fueltax!H4</f>
        <v>2.2223117943348966E-6</v>
      </c>
      <c r="D2" s="22">
        <f>CN_Summary_fueltax!I4</f>
        <v>2.1708387745340037E-6</v>
      </c>
      <c r="E2" s="22">
        <f>CN_Summary_fueltax!J4</f>
        <v>2.1760936791185679E-6</v>
      </c>
      <c r="F2" s="22">
        <f>CN_Summary_fueltax!K4</f>
        <v>2.0942908060302949E-6</v>
      </c>
      <c r="G2" s="22">
        <f>CN_Summary_fueltax!L4</f>
        <v>2.0575435109938766E-6</v>
      </c>
      <c r="H2" s="22">
        <f>CN_Summary_fueltax!M4</f>
        <v>1.9696469529458082E-6</v>
      </c>
      <c r="I2" s="22">
        <f>CN_Summary_fueltax!N4</f>
        <v>1.9485009728886864E-6</v>
      </c>
      <c r="J2" s="22">
        <f>CN_Summary_fueltax!O4</f>
        <v>1.9295347324820025E-6</v>
      </c>
      <c r="K2" s="22">
        <f>CN_Summary_fueltax!P4</f>
        <v>1.8851795905097231E-6</v>
      </c>
      <c r="L2" s="22">
        <f>CN_Summary_fueltax!Q4</f>
        <v>1.8787057310681676E-6</v>
      </c>
      <c r="M2" s="22">
        <f>CN_Summary_fueltax!R4</f>
        <v>1.8739824171629709E-6</v>
      </c>
      <c r="N2" s="22">
        <f>CN_Summary_fueltax!S4</f>
        <v>1.8786915698410534E-6</v>
      </c>
      <c r="O2" s="22">
        <f>CN_Summary_fueltax!T4</f>
        <v>1.8523484194329876E-6</v>
      </c>
      <c r="P2" s="22">
        <f>CN_Summary_fueltax!U4</f>
        <v>1.8360118099689109E-6</v>
      </c>
      <c r="Q2" s="22">
        <f>CN_Summary_fueltax!V4</f>
        <v>1.8303320685709184E-6</v>
      </c>
      <c r="R2" s="22">
        <f>CN_Summary_fueltax!W4</f>
        <v>1.8144911020558416E-6</v>
      </c>
      <c r="S2" s="22">
        <f>CN_Summary_fueltax!X4</f>
        <v>1.8038070008606915E-6</v>
      </c>
      <c r="T2" s="22">
        <f>CN_Summary_fueltax!Y4</f>
        <v>1.8022906602343002E-6</v>
      </c>
      <c r="U2" s="22">
        <f>CN_Summary_fueltax!Z4</f>
        <v>1.816706789436647E-6</v>
      </c>
      <c r="V2" s="22">
        <f>CN_Summary_fueltax!AA4</f>
        <v>1.8135858728456901E-6</v>
      </c>
      <c r="W2" s="22">
        <f>CN_Summary_fueltax!AB4</f>
        <v>1.8124529746765471E-6</v>
      </c>
      <c r="X2" s="22">
        <f>CN_Summary_fueltax!AC4</f>
        <v>1.8112427344208567E-6</v>
      </c>
      <c r="Y2" s="22">
        <f>CN_Summary_fueltax!AD4</f>
        <v>1.8057579822269764E-6</v>
      </c>
      <c r="Z2" s="22">
        <f>CN_Summary_fueltax!AE4</f>
        <v>1.8041348877346465E-6</v>
      </c>
      <c r="AA2" s="22">
        <f>CN_Summary_fueltax!AF4</f>
        <v>1.8015673483263092E-6</v>
      </c>
      <c r="AB2" s="22">
        <f>CN_Summary_fueltax!AG4</f>
        <v>1.7964388054606118E-6</v>
      </c>
      <c r="AC2" s="22">
        <f>CN_Summary_fueltax!AH4</f>
        <v>1.7941272574654946E-6</v>
      </c>
      <c r="AD2" s="22">
        <f>CN_Summary_fueltax!AI4</f>
        <v>1.7916425067695182E-6</v>
      </c>
      <c r="AE2" s="22">
        <f>CN_Summary_fueltax!AJ4</f>
        <v>1.7802666840960935E-6</v>
      </c>
      <c r="AF2" s="22">
        <f>CN_Summary_fueltax!AK4</f>
        <v>1.7776708222335278E-6</v>
      </c>
      <c r="AG2" s="22">
        <f>CN_Summary_fueltax!AL4</f>
        <v>1.777276427106917E-6</v>
      </c>
      <c r="AH2" s="22">
        <f>CN_Summary_fueltax!AM4</f>
        <v>1.772830631840799E-6</v>
      </c>
      <c r="AI2" s="22">
        <f>CN_Summary_fueltax!AN4</f>
        <v>1.7684809230418632E-6</v>
      </c>
      <c r="AJ2" s="22">
        <f>CN_Summary_fueltax!AO4</f>
        <v>1.7644246638648308E-6</v>
      </c>
      <c r="AK2" s="22">
        <f>CN_Summary_fueltax!AP4</f>
        <v>1.7599294678164499E-6</v>
      </c>
      <c r="AL2" s="22">
        <f>CN_Summary_fueltax!AQ4</f>
        <v>1.7556705591447681E-6</v>
      </c>
      <c r="AM2" s="22">
        <f>CN_Summary_fueltax!AR4</f>
        <v>1.7516672881824081E-6</v>
      </c>
      <c r="AN2" s="22">
        <f>CN_Summary_fueltax!AS4</f>
        <v>1.7474995425117432E-6</v>
      </c>
      <c r="AO2" s="22">
        <f>CN_Summary_fueltax!AT4</f>
        <v>1.7437119698317131E-6</v>
      </c>
      <c r="AP2" s="22">
        <f>CN_Summary_fueltax!AU4</f>
        <v>1.7405031231919172E-6</v>
      </c>
    </row>
    <row r="3" spans="1:42">
      <c r="A3" s="115" t="s">
        <v>3669</v>
      </c>
      <c r="B3" s="22">
        <f>CN_Summary_fueltax!G5</f>
        <v>0</v>
      </c>
      <c r="C3" s="22">
        <f>CN_Summary_fueltax!H5</f>
        <v>0</v>
      </c>
      <c r="D3" s="22">
        <f>CN_Summary_fueltax!I5</f>
        <v>0</v>
      </c>
      <c r="E3" s="22">
        <f>CN_Summary_fueltax!J5</f>
        <v>0</v>
      </c>
      <c r="F3" s="22">
        <f>CN_Summary_fueltax!K5</f>
        <v>0</v>
      </c>
      <c r="G3" s="22">
        <f>CN_Summary_fueltax!L5</f>
        <v>0</v>
      </c>
      <c r="H3" s="22">
        <f>CN_Summary_fueltax!M5</f>
        <v>0</v>
      </c>
      <c r="I3" s="22">
        <f>CN_Summary_fueltax!N5</f>
        <v>0</v>
      </c>
      <c r="J3" s="22">
        <f>CN_Summary_fueltax!O5</f>
        <v>0</v>
      </c>
      <c r="K3" s="22">
        <f>CN_Summary_fueltax!P5</f>
        <v>0</v>
      </c>
      <c r="L3" s="22">
        <f>CN_Summary_fueltax!Q5</f>
        <v>0</v>
      </c>
      <c r="M3" s="22">
        <f>CN_Summary_fueltax!R5</f>
        <v>0</v>
      </c>
      <c r="N3" s="22">
        <f>CN_Summary_fueltax!S5</f>
        <v>0</v>
      </c>
      <c r="O3" s="22">
        <f>CN_Summary_fueltax!T5</f>
        <v>0</v>
      </c>
      <c r="P3" s="22">
        <f>CN_Summary_fueltax!U5</f>
        <v>0</v>
      </c>
      <c r="Q3" s="22">
        <f>CN_Summary_fueltax!V5</f>
        <v>0</v>
      </c>
      <c r="R3" s="22">
        <f>CN_Summary_fueltax!W5</f>
        <v>0</v>
      </c>
      <c r="S3" s="22">
        <f>CN_Summary_fueltax!X5</f>
        <v>0</v>
      </c>
      <c r="T3" s="22">
        <f>CN_Summary_fueltax!Y5</f>
        <v>0</v>
      </c>
      <c r="U3" s="22">
        <f>CN_Summary_fueltax!Z5</f>
        <v>0</v>
      </c>
      <c r="V3" s="22">
        <f>CN_Summary_fueltax!AA5</f>
        <v>0</v>
      </c>
      <c r="W3" s="22">
        <f>CN_Summary_fueltax!AB5</f>
        <v>0</v>
      </c>
      <c r="X3" s="22">
        <f>CN_Summary_fueltax!AC5</f>
        <v>0</v>
      </c>
      <c r="Y3" s="22">
        <f>CN_Summary_fueltax!AD5</f>
        <v>0</v>
      </c>
      <c r="Z3" s="22">
        <f>CN_Summary_fueltax!AE5</f>
        <v>0</v>
      </c>
      <c r="AA3" s="22">
        <f>CN_Summary_fueltax!AF5</f>
        <v>0</v>
      </c>
      <c r="AB3" s="22">
        <f>CN_Summary_fueltax!AG5</f>
        <v>0</v>
      </c>
      <c r="AC3" s="22">
        <f>CN_Summary_fueltax!AH5</f>
        <v>0</v>
      </c>
      <c r="AD3" s="22">
        <f>CN_Summary_fueltax!AI5</f>
        <v>0</v>
      </c>
      <c r="AE3" s="22">
        <f>CN_Summary_fueltax!AJ5</f>
        <v>0</v>
      </c>
      <c r="AF3" s="22">
        <f>CN_Summary_fueltax!AK5</f>
        <v>0</v>
      </c>
      <c r="AG3" s="22">
        <f>CN_Summary_fueltax!AL5</f>
        <v>0</v>
      </c>
      <c r="AH3" s="22">
        <f>CN_Summary_fueltax!AM5</f>
        <v>0</v>
      </c>
      <c r="AI3" s="22">
        <f>CN_Summary_fueltax!AN5</f>
        <v>0</v>
      </c>
      <c r="AJ3" s="22">
        <f>CN_Summary_fueltax!AO5</f>
        <v>0</v>
      </c>
      <c r="AK3" s="22">
        <f>CN_Summary_fueltax!AP5</f>
        <v>0</v>
      </c>
      <c r="AL3" s="22">
        <f>CN_Summary_fueltax!AQ5</f>
        <v>0</v>
      </c>
      <c r="AM3" s="22">
        <f>CN_Summary_fueltax!AR5</f>
        <v>0</v>
      </c>
      <c r="AN3" s="22">
        <f>CN_Summary_fueltax!AS5</f>
        <v>0</v>
      </c>
      <c r="AO3" s="22">
        <f>CN_Summary_fueltax!AT5</f>
        <v>0</v>
      </c>
      <c r="AP3" s="22">
        <f>CN_Summary_fueltax!AU5</f>
        <v>0</v>
      </c>
    </row>
    <row r="4" spans="1:42">
      <c r="A4" s="115" t="s">
        <v>3670</v>
      </c>
      <c r="B4" s="22">
        <f>CN_Summary_fueltax!G6</f>
        <v>2.2714356494405474E-6</v>
      </c>
      <c r="C4" s="22">
        <f>CN_Summary_fueltax!H6</f>
        <v>2.2223117943348966E-6</v>
      </c>
      <c r="D4" s="22">
        <f>CN_Summary_fueltax!I6</f>
        <v>2.1708387745340037E-6</v>
      </c>
      <c r="E4" s="22">
        <f>CN_Summary_fueltax!J6</f>
        <v>2.1760936791185679E-6</v>
      </c>
      <c r="F4" s="22">
        <f>CN_Summary_fueltax!K6</f>
        <v>2.0942908060302949E-6</v>
      </c>
      <c r="G4" s="22">
        <f>CN_Summary_fueltax!L6</f>
        <v>2.0575435109938766E-6</v>
      </c>
      <c r="H4" s="22">
        <f>CN_Summary_fueltax!M6</f>
        <v>1.9696469529458082E-6</v>
      </c>
      <c r="I4" s="22">
        <f>CN_Summary_fueltax!N6</f>
        <v>1.9485009728886864E-6</v>
      </c>
      <c r="J4" s="22">
        <f>CN_Summary_fueltax!O6</f>
        <v>1.9295347324820025E-6</v>
      </c>
      <c r="K4" s="22">
        <f>CN_Summary_fueltax!P6</f>
        <v>1.8851795905097231E-6</v>
      </c>
      <c r="L4" s="22">
        <f>CN_Summary_fueltax!Q6</f>
        <v>1.8787057310681676E-6</v>
      </c>
      <c r="M4" s="22">
        <f>CN_Summary_fueltax!R6</f>
        <v>1.8739824171629709E-6</v>
      </c>
      <c r="N4" s="22">
        <f>CN_Summary_fueltax!S6</f>
        <v>1.8786915698410534E-6</v>
      </c>
      <c r="O4" s="22">
        <f>CN_Summary_fueltax!T6</f>
        <v>1.8523484194329876E-6</v>
      </c>
      <c r="P4" s="22">
        <f>CN_Summary_fueltax!U6</f>
        <v>1.8360118099689109E-6</v>
      </c>
      <c r="Q4" s="22">
        <f>CN_Summary_fueltax!V6</f>
        <v>1.8303320685709184E-6</v>
      </c>
      <c r="R4" s="22">
        <f>CN_Summary_fueltax!W6</f>
        <v>1.8144911020558416E-6</v>
      </c>
      <c r="S4" s="22">
        <f>CN_Summary_fueltax!X6</f>
        <v>1.8038070008606915E-6</v>
      </c>
      <c r="T4" s="22">
        <f>CN_Summary_fueltax!Y6</f>
        <v>1.8022906602343002E-6</v>
      </c>
      <c r="U4" s="22">
        <f>CN_Summary_fueltax!Z6</f>
        <v>1.816706789436647E-6</v>
      </c>
      <c r="V4" s="22">
        <f>CN_Summary_fueltax!AA6</f>
        <v>1.8135858728456901E-6</v>
      </c>
      <c r="W4" s="22">
        <f>CN_Summary_fueltax!AB6</f>
        <v>1.8124529746765471E-6</v>
      </c>
      <c r="X4" s="22">
        <f>CN_Summary_fueltax!AC6</f>
        <v>1.8112427344208567E-6</v>
      </c>
      <c r="Y4" s="22">
        <f>CN_Summary_fueltax!AD6</f>
        <v>1.8057579822269764E-6</v>
      </c>
      <c r="Z4" s="22">
        <f>CN_Summary_fueltax!AE6</f>
        <v>1.8041348877346465E-6</v>
      </c>
      <c r="AA4" s="22">
        <f>CN_Summary_fueltax!AF6</f>
        <v>1.8015673483263092E-6</v>
      </c>
      <c r="AB4" s="22">
        <f>CN_Summary_fueltax!AG6</f>
        <v>1.7964388054606118E-6</v>
      </c>
      <c r="AC4" s="22">
        <f>CN_Summary_fueltax!AH6</f>
        <v>1.7941272574654946E-6</v>
      </c>
      <c r="AD4" s="22">
        <f>CN_Summary_fueltax!AI6</f>
        <v>1.7916425067695182E-6</v>
      </c>
      <c r="AE4" s="22">
        <f>CN_Summary_fueltax!AJ6</f>
        <v>1.7802666840960935E-6</v>
      </c>
      <c r="AF4" s="22">
        <f>CN_Summary_fueltax!AK6</f>
        <v>1.7776708222335278E-6</v>
      </c>
      <c r="AG4" s="22">
        <f>CN_Summary_fueltax!AL6</f>
        <v>1.777276427106917E-6</v>
      </c>
      <c r="AH4" s="22">
        <f>CN_Summary_fueltax!AM6</f>
        <v>1.772830631840799E-6</v>
      </c>
      <c r="AI4" s="22">
        <f>CN_Summary_fueltax!AN6</f>
        <v>1.7684809230418632E-6</v>
      </c>
      <c r="AJ4" s="22">
        <f>CN_Summary_fueltax!AO6</f>
        <v>1.7644246638648308E-6</v>
      </c>
      <c r="AK4" s="22">
        <f>CN_Summary_fueltax!AP6</f>
        <v>1.7599294678164499E-6</v>
      </c>
      <c r="AL4" s="22">
        <f>CN_Summary_fueltax!AQ6</f>
        <v>1.7556705591447681E-6</v>
      </c>
      <c r="AM4" s="22">
        <f>CN_Summary_fueltax!AR6</f>
        <v>1.7516672881824081E-6</v>
      </c>
      <c r="AN4" s="22">
        <f>CN_Summary_fueltax!AS6</f>
        <v>1.7474995425117432E-6</v>
      </c>
      <c r="AO4" s="22">
        <f>CN_Summary_fueltax!AT6</f>
        <v>1.7437119698317131E-6</v>
      </c>
      <c r="AP4" s="22">
        <f>CN_Summary_fueltax!AU6</f>
        <v>1.7405031231919172E-6</v>
      </c>
    </row>
    <row r="5" spans="1:42">
      <c r="A5" s="115" t="s">
        <v>3671</v>
      </c>
      <c r="B5" s="22">
        <f>CN_Summary_fueltax!G7</f>
        <v>2.9067435824439943E-6</v>
      </c>
      <c r="C5" s="22">
        <f>CN_Summary_fueltax!H7</f>
        <v>2.8438800579552299E-6</v>
      </c>
      <c r="D5" s="22">
        <f>CN_Summary_fueltax!I7</f>
        <v>3.2015598697446859E-6</v>
      </c>
      <c r="E5" s="22">
        <f>CN_Summary_fueltax!J7</f>
        <v>3.2093098195957014E-6</v>
      </c>
      <c r="F5" s="22">
        <f>CN_Summary_fueltax!K7</f>
        <v>3.0886666844253101E-6</v>
      </c>
      <c r="G5" s="22">
        <f>CN_Summary_fueltax!L7</f>
        <v>3.0344716578344845E-6</v>
      </c>
      <c r="H5" s="22">
        <f>CN_Summary_fueltax!M7</f>
        <v>2.9048415368708549E-6</v>
      </c>
      <c r="I5" s="22">
        <f>CN_Summary_fueltax!N7</f>
        <v>2.8736553788053693E-6</v>
      </c>
      <c r="J5" s="22">
        <f>CN_Summary_fueltax!O7</f>
        <v>2.8456839076494772E-6</v>
      </c>
      <c r="K5" s="22">
        <f>CN_Summary_fueltax!P7</f>
        <v>2.7802688044086754E-6</v>
      </c>
      <c r="L5" s="22">
        <f>CN_Summary_fueltax!Q7</f>
        <v>2.7707211360909756E-6</v>
      </c>
      <c r="M5" s="22">
        <f>CN_Summary_fueltax!R7</f>
        <v>2.7637551778500971E-6</v>
      </c>
      <c r="N5" s="22">
        <f>CN_Summary_fueltax!S7</f>
        <v>2.7707002510685751E-6</v>
      </c>
      <c r="O5" s="22">
        <f>CN_Summary_fueltax!T7</f>
        <v>2.7318492897818637E-6</v>
      </c>
      <c r="P5" s="22">
        <f>CN_Summary_fueltax!U7</f>
        <v>2.7077560066318489E-6</v>
      </c>
      <c r="Q5" s="22">
        <f>CN_Summary_fueltax!V7</f>
        <v>2.6993795061087996E-6</v>
      </c>
      <c r="R5" s="22">
        <f>CN_Summary_fueltax!W7</f>
        <v>2.6760171987428252E-6</v>
      </c>
      <c r="S5" s="22">
        <f>CN_Summary_fueltax!X7</f>
        <v>2.6602602526112423E-6</v>
      </c>
      <c r="T5" s="22">
        <f>CN_Summary_fueltax!Y7</f>
        <v>2.6580239486741335E-6</v>
      </c>
      <c r="U5" s="22">
        <f>CN_Summary_fueltax!Z7</f>
        <v>2.6792849014785148E-6</v>
      </c>
      <c r="V5" s="22">
        <f>CN_Summary_fueltax!AA7</f>
        <v>2.6746821638493362E-6</v>
      </c>
      <c r="W5" s="22">
        <f>CN_Summary_fueltax!AB7</f>
        <v>2.6730113620572433E-6</v>
      </c>
      <c r="X5" s="22">
        <f>CN_Summary_fueltax!AC7</f>
        <v>2.6712264959120364E-6</v>
      </c>
      <c r="Y5" s="22">
        <f>CN_Summary_fueltax!AD7</f>
        <v>2.6631375660820492E-6</v>
      </c>
      <c r="Z5" s="22">
        <f>CN_Summary_fueltax!AE7</f>
        <v>2.6607438212068389E-6</v>
      </c>
      <c r="AA5" s="22">
        <f>CN_Summary_fueltax!AF7</f>
        <v>2.6569572059914896E-6</v>
      </c>
      <c r="AB5" s="22">
        <f>CN_Summary_fueltax!AG7</f>
        <v>2.6493936148019008E-6</v>
      </c>
      <c r="AC5" s="22">
        <f>CN_Summary_fueltax!AH7</f>
        <v>2.6459845365299571E-6</v>
      </c>
      <c r="AD5" s="22">
        <f>CN_Summary_fueltax!AI7</f>
        <v>2.6423200183686466E-6</v>
      </c>
      <c r="AE5" s="22">
        <f>CN_Summary_fueltax!AJ7</f>
        <v>2.6255429192197767E-6</v>
      </c>
      <c r="AF5" s="22">
        <f>CN_Summary_fueltax!AK7</f>
        <v>2.621714533959626E-6</v>
      </c>
      <c r="AG5" s="22">
        <f>CN_Summary_fueltax!AL7</f>
        <v>2.6211328787832973E-6</v>
      </c>
      <c r="AH5" s="22">
        <f>CN_Summary_fueltax!AM7</f>
        <v>2.6145762059063984E-6</v>
      </c>
      <c r="AI5" s="22">
        <f>CN_Summary_fueltax!AN7</f>
        <v>2.6081612416542815E-6</v>
      </c>
      <c r="AJ5" s="22">
        <f>CN_Summary_fueltax!AO7</f>
        <v>2.6021790578298449E-6</v>
      </c>
      <c r="AK5" s="22">
        <f>CN_Summary_fueltax!AP7</f>
        <v>2.5955495285234952E-6</v>
      </c>
      <c r="AL5" s="22">
        <f>CN_Summary_fueltax!AQ7</f>
        <v>2.5892684765853624E-6</v>
      </c>
      <c r="AM5" s="22">
        <f>CN_Summary_fueltax!AR7</f>
        <v>2.5833644399470095E-6</v>
      </c>
      <c r="AN5" s="22">
        <f>CN_Summary_fueltax!AS7</f>
        <v>2.5772178354902284E-6</v>
      </c>
      <c r="AO5" s="22">
        <f>CN_Summary_fueltax!AT7</f>
        <v>2.5716319113587916E-6</v>
      </c>
      <c r="AP5" s="22">
        <f>CN_Summary_fueltax!AU7</f>
        <v>2.5668994942163259E-6</v>
      </c>
    </row>
    <row r="6" spans="1:42">
      <c r="A6" s="115" t="s">
        <v>3672</v>
      </c>
      <c r="B6" s="22">
        <f>CN_Summary_fueltax!G8</f>
        <v>2.667565553290722E-6</v>
      </c>
      <c r="C6" s="22">
        <f>CN_Summary_fueltax!H8</f>
        <v>2.4766448979003366E-6</v>
      </c>
      <c r="D6" s="22">
        <f>CN_Summary_fueltax!I8</f>
        <v>2.8356150853153351E-6</v>
      </c>
      <c r="E6" s="22">
        <f>CN_Summary_fueltax!J8</f>
        <v>2.8424792001849808E-6</v>
      </c>
      <c r="F6" s="22">
        <f>CN_Summary_fueltax!K8</f>
        <v>2.7356258199743588E-6</v>
      </c>
      <c r="G6" s="22">
        <f>CN_Summary_fueltax!L8</f>
        <v>2.687625394805903E-6</v>
      </c>
      <c r="H6" s="22">
        <f>CN_Summary_fueltax!M8</f>
        <v>2.5728122594997582E-6</v>
      </c>
      <c r="I6" s="22">
        <f>CN_Summary_fueltax!N8</f>
        <v>2.5451907425326023E-6</v>
      </c>
      <c r="J6" s="22">
        <f>CN_Summary_fueltax!O8</f>
        <v>2.52041646724334E-6</v>
      </c>
      <c r="K6" s="22">
        <f>CN_Summary_fueltax!P8</f>
        <v>2.4624784429352485E-6</v>
      </c>
      <c r="L6" s="22">
        <f>CN_Summary_fueltax!Q8</f>
        <v>2.4540220924646215E-6</v>
      </c>
      <c r="M6" s="22">
        <f>CN_Summary_fueltax!R8</f>
        <v>2.4478523573744921E-6</v>
      </c>
      <c r="N6" s="22">
        <f>CN_Summary_fueltax!S8</f>
        <v>2.4540035946426264E-6</v>
      </c>
      <c r="O6" s="22">
        <f>CN_Summary_fueltax!T8</f>
        <v>2.4195933770031896E-6</v>
      </c>
      <c r="P6" s="22">
        <f>CN_Summary_fueltax!U8</f>
        <v>2.3982540049675183E-6</v>
      </c>
      <c r="Q6" s="22">
        <f>CN_Summary_fueltax!V8</f>
        <v>2.3908349554380138E-6</v>
      </c>
      <c r="R6" s="22">
        <f>CN_Summary_fueltax!W8</f>
        <v>2.3701430071721783E-6</v>
      </c>
      <c r="S6" s="22">
        <f>CN_Summary_fueltax!X8</f>
        <v>2.3561871119314062E-6</v>
      </c>
      <c r="T6" s="22">
        <f>CN_Summary_fueltax!Y8</f>
        <v>2.3542064220685233E-6</v>
      </c>
      <c r="U6" s="22">
        <f>CN_Summary_fueltax!Z8</f>
        <v>2.3730372048597531E-6</v>
      </c>
      <c r="V6" s="22">
        <f>CN_Summary_fueltax!AA8</f>
        <v>2.368960569473863E-6</v>
      </c>
      <c r="W6" s="22">
        <f>CN_Summary_fueltax!AB8</f>
        <v>2.367480743714238E-6</v>
      </c>
      <c r="X6" s="22">
        <f>CN_Summary_fueltax!AC8</f>
        <v>2.3658998913883305E-6</v>
      </c>
      <c r="Y6" s="22">
        <f>CN_Summary_fueltax!AD8</f>
        <v>2.3587355426386073E-6</v>
      </c>
      <c r="Z6" s="22">
        <f>CN_Summary_fueltax!AE8</f>
        <v>2.3566154076560674E-6</v>
      </c>
      <c r="AA6" s="22">
        <f>CN_Summary_fueltax!AF8</f>
        <v>2.3532616102373779E-6</v>
      </c>
      <c r="AB6" s="22">
        <f>CN_Summary_fueltax!AG8</f>
        <v>2.3465625528563061E-6</v>
      </c>
      <c r="AC6" s="22">
        <f>CN_Summary_fueltax!AH8</f>
        <v>2.3435431391429173E-6</v>
      </c>
      <c r="AD6" s="22">
        <f>CN_Summary_fueltax!AI8</f>
        <v>2.3402974828374321E-6</v>
      </c>
      <c r="AE6" s="22">
        <f>CN_Summary_fueltax!AJ8</f>
        <v>2.3254380401376582E-6</v>
      </c>
      <c r="AF6" s="22">
        <f>CN_Summary_fueltax!AK8</f>
        <v>2.3220472470749784E-6</v>
      </c>
      <c r="AG6" s="22">
        <f>CN_Summary_fueltax!AL8</f>
        <v>2.3215320762646368E-6</v>
      </c>
      <c r="AH6" s="22">
        <f>CN_Summary_fueltax!AM8</f>
        <v>2.3157248443915406E-6</v>
      </c>
      <c r="AI6" s="22">
        <f>CN_Summary_fueltax!AN8</f>
        <v>2.3100431235600897E-6</v>
      </c>
      <c r="AJ6" s="22">
        <f>CN_Summary_fueltax!AO8</f>
        <v>2.3047447154759565E-6</v>
      </c>
      <c r="AK6" s="22">
        <f>CN_Summary_fueltax!AP8</f>
        <v>2.2988729548110163E-6</v>
      </c>
      <c r="AL6" s="22">
        <f>CN_Summary_fueltax!AQ8</f>
        <v>2.2933098398445464E-6</v>
      </c>
      <c r="AM6" s="22">
        <f>CN_Summary_fueltax!AR8</f>
        <v>2.2880806465646758E-6</v>
      </c>
      <c r="AN6" s="22">
        <f>CN_Summary_fueltax!AS8</f>
        <v>2.2826366114598448E-6</v>
      </c>
      <c r="AO6" s="22">
        <f>CN_Summary_fueltax!AT8</f>
        <v>2.2776891697823618E-6</v>
      </c>
      <c r="AP6" s="22">
        <f>CN_Summary_fueltax!AU8</f>
        <v>2.2734976775144847E-6</v>
      </c>
    </row>
    <row r="7" spans="1:42">
      <c r="A7" s="115" t="s">
        <v>3673</v>
      </c>
      <c r="B7" s="22">
        <f>CN_Summary_fueltax!G9</f>
        <v>2.667565553290722E-6</v>
      </c>
      <c r="C7" s="22">
        <f>CN_Summary_fueltax!H9</f>
        <v>2.4766448979003366E-6</v>
      </c>
      <c r="D7" s="22">
        <f>CN_Summary_fueltax!I9</f>
        <v>2.8356150853153351E-6</v>
      </c>
      <c r="E7" s="22">
        <f>CN_Summary_fueltax!J9</f>
        <v>2.8424792001849808E-6</v>
      </c>
      <c r="F7" s="22">
        <f>CN_Summary_fueltax!K9</f>
        <v>2.7356258199743588E-6</v>
      </c>
      <c r="G7" s="22">
        <f>CN_Summary_fueltax!L9</f>
        <v>2.687625394805903E-6</v>
      </c>
      <c r="H7" s="22">
        <f>CN_Summary_fueltax!M9</f>
        <v>2.5728122594997582E-6</v>
      </c>
      <c r="I7" s="22">
        <f>CN_Summary_fueltax!N9</f>
        <v>2.5451907425326023E-6</v>
      </c>
      <c r="J7" s="22">
        <f>CN_Summary_fueltax!O9</f>
        <v>2.52041646724334E-6</v>
      </c>
      <c r="K7" s="22">
        <f>CN_Summary_fueltax!P9</f>
        <v>2.4624784429352485E-6</v>
      </c>
      <c r="L7" s="22">
        <f>CN_Summary_fueltax!Q9</f>
        <v>2.4540220924646215E-6</v>
      </c>
      <c r="M7" s="22">
        <f>CN_Summary_fueltax!R9</f>
        <v>2.4478523573744921E-6</v>
      </c>
      <c r="N7" s="22">
        <f>CN_Summary_fueltax!S9</f>
        <v>2.4540035946426264E-6</v>
      </c>
      <c r="O7" s="22">
        <f>CN_Summary_fueltax!T9</f>
        <v>2.4195933770031896E-6</v>
      </c>
      <c r="P7" s="22">
        <f>CN_Summary_fueltax!U9</f>
        <v>2.3982540049675183E-6</v>
      </c>
      <c r="Q7" s="22">
        <f>CN_Summary_fueltax!V9</f>
        <v>2.3908349554380138E-6</v>
      </c>
      <c r="R7" s="22">
        <f>CN_Summary_fueltax!W9</f>
        <v>2.3701430071721783E-6</v>
      </c>
      <c r="S7" s="22">
        <f>CN_Summary_fueltax!X9</f>
        <v>2.3561871119314062E-6</v>
      </c>
      <c r="T7" s="22">
        <f>CN_Summary_fueltax!Y9</f>
        <v>2.3542064220685233E-6</v>
      </c>
      <c r="U7" s="22">
        <f>CN_Summary_fueltax!Z9</f>
        <v>2.3730372048597531E-6</v>
      </c>
      <c r="V7" s="22">
        <f>CN_Summary_fueltax!AA9</f>
        <v>2.368960569473863E-6</v>
      </c>
      <c r="W7" s="22">
        <f>CN_Summary_fueltax!AB9</f>
        <v>2.367480743714238E-6</v>
      </c>
      <c r="X7" s="22">
        <f>CN_Summary_fueltax!AC9</f>
        <v>2.3658998913883305E-6</v>
      </c>
      <c r="Y7" s="22">
        <f>CN_Summary_fueltax!AD9</f>
        <v>2.3587355426386073E-6</v>
      </c>
      <c r="Z7" s="22">
        <f>CN_Summary_fueltax!AE9</f>
        <v>2.3566154076560674E-6</v>
      </c>
      <c r="AA7" s="22">
        <f>CN_Summary_fueltax!AF9</f>
        <v>2.3532616102373779E-6</v>
      </c>
      <c r="AB7" s="22">
        <f>CN_Summary_fueltax!AG9</f>
        <v>2.3465625528563061E-6</v>
      </c>
      <c r="AC7" s="22">
        <f>CN_Summary_fueltax!AH9</f>
        <v>2.3435431391429173E-6</v>
      </c>
      <c r="AD7" s="22">
        <f>CN_Summary_fueltax!AI9</f>
        <v>2.3402974828374321E-6</v>
      </c>
      <c r="AE7" s="22">
        <f>CN_Summary_fueltax!AJ9</f>
        <v>2.3254380401376582E-6</v>
      </c>
      <c r="AF7" s="22">
        <f>CN_Summary_fueltax!AK9</f>
        <v>2.3220472470749784E-6</v>
      </c>
      <c r="AG7" s="22">
        <f>CN_Summary_fueltax!AL9</f>
        <v>2.3215320762646368E-6</v>
      </c>
      <c r="AH7" s="22">
        <f>CN_Summary_fueltax!AM9</f>
        <v>2.3157248443915406E-6</v>
      </c>
      <c r="AI7" s="22">
        <f>CN_Summary_fueltax!AN9</f>
        <v>2.3100431235600897E-6</v>
      </c>
      <c r="AJ7" s="22">
        <f>CN_Summary_fueltax!AO9</f>
        <v>2.3047447154759565E-6</v>
      </c>
      <c r="AK7" s="22">
        <f>CN_Summary_fueltax!AP9</f>
        <v>2.2988729548110163E-6</v>
      </c>
      <c r="AL7" s="22">
        <f>CN_Summary_fueltax!AQ9</f>
        <v>2.2933098398445464E-6</v>
      </c>
      <c r="AM7" s="22">
        <f>CN_Summary_fueltax!AR9</f>
        <v>2.2880806465646758E-6</v>
      </c>
      <c r="AN7" s="22">
        <f>CN_Summary_fueltax!AS9</f>
        <v>2.2826366114598448E-6</v>
      </c>
      <c r="AO7" s="22">
        <f>CN_Summary_fueltax!AT9</f>
        <v>2.2776891697823618E-6</v>
      </c>
      <c r="AP7" s="22">
        <f>CN_Summary_fueltax!AU9</f>
        <v>2.2734976775144847E-6</v>
      </c>
    </row>
    <row r="8" spans="1:42">
      <c r="A8" s="115" t="s">
        <v>3674</v>
      </c>
      <c r="B8" s="22">
        <f>CN_Summary_fueltax!G10</f>
        <v>0</v>
      </c>
      <c r="C8" s="22">
        <f>CN_Summary_fueltax!H10</f>
        <v>0</v>
      </c>
      <c r="D8" s="22">
        <f>CN_Summary_fueltax!I10</f>
        <v>0</v>
      </c>
      <c r="E8" s="22">
        <f>CN_Summary_fueltax!J10</f>
        <v>0</v>
      </c>
      <c r="F8" s="22">
        <f>CN_Summary_fueltax!K10</f>
        <v>0</v>
      </c>
      <c r="G8" s="22">
        <f>CN_Summary_fueltax!L10</f>
        <v>0</v>
      </c>
      <c r="H8" s="22">
        <f>CN_Summary_fueltax!M10</f>
        <v>0</v>
      </c>
      <c r="I8" s="22">
        <f>CN_Summary_fueltax!N10</f>
        <v>0</v>
      </c>
      <c r="J8" s="22">
        <f>CN_Summary_fueltax!O10</f>
        <v>0</v>
      </c>
      <c r="K8" s="22">
        <f>CN_Summary_fueltax!P10</f>
        <v>0</v>
      </c>
      <c r="L8" s="22">
        <f>CN_Summary_fueltax!Q10</f>
        <v>0</v>
      </c>
      <c r="M8" s="22">
        <f>CN_Summary_fueltax!R10</f>
        <v>0</v>
      </c>
      <c r="N8" s="22">
        <f>CN_Summary_fueltax!S10</f>
        <v>0</v>
      </c>
      <c r="O8" s="22">
        <f>CN_Summary_fueltax!T10</f>
        <v>0</v>
      </c>
      <c r="P8" s="22">
        <f>CN_Summary_fueltax!U10</f>
        <v>0</v>
      </c>
      <c r="Q8" s="22">
        <f>CN_Summary_fueltax!V10</f>
        <v>0</v>
      </c>
      <c r="R8" s="22">
        <f>CN_Summary_fueltax!W10</f>
        <v>0</v>
      </c>
      <c r="S8" s="22">
        <f>CN_Summary_fueltax!X10</f>
        <v>0</v>
      </c>
      <c r="T8" s="22">
        <f>CN_Summary_fueltax!Y10</f>
        <v>0</v>
      </c>
      <c r="U8" s="22">
        <f>CN_Summary_fueltax!Z10</f>
        <v>0</v>
      </c>
      <c r="V8" s="22">
        <f>CN_Summary_fueltax!AA10</f>
        <v>0</v>
      </c>
      <c r="W8" s="22">
        <f>CN_Summary_fueltax!AB10</f>
        <v>0</v>
      </c>
      <c r="X8" s="22">
        <f>CN_Summary_fueltax!AC10</f>
        <v>0</v>
      </c>
      <c r="Y8" s="22">
        <f>CN_Summary_fueltax!AD10</f>
        <v>0</v>
      </c>
      <c r="Z8" s="22">
        <f>CN_Summary_fueltax!AE10</f>
        <v>0</v>
      </c>
      <c r="AA8" s="22">
        <f>CN_Summary_fueltax!AF10</f>
        <v>0</v>
      </c>
      <c r="AB8" s="22">
        <f>CN_Summary_fueltax!AG10</f>
        <v>0</v>
      </c>
      <c r="AC8" s="22">
        <f>CN_Summary_fueltax!AH10</f>
        <v>0</v>
      </c>
      <c r="AD8" s="22">
        <f>CN_Summary_fueltax!AI10</f>
        <v>0</v>
      </c>
      <c r="AE8" s="22">
        <f>CN_Summary_fueltax!AJ10</f>
        <v>0</v>
      </c>
      <c r="AF8" s="22">
        <f>CN_Summary_fueltax!AK10</f>
        <v>0</v>
      </c>
      <c r="AG8" s="22">
        <f>CN_Summary_fueltax!AL10</f>
        <v>0</v>
      </c>
      <c r="AH8" s="22">
        <f>CN_Summary_fueltax!AM10</f>
        <v>0</v>
      </c>
      <c r="AI8" s="22">
        <f>CN_Summary_fueltax!AN10</f>
        <v>0</v>
      </c>
      <c r="AJ8" s="22">
        <f>CN_Summary_fueltax!AO10</f>
        <v>0</v>
      </c>
      <c r="AK8" s="22">
        <f>CN_Summary_fueltax!AP10</f>
        <v>0</v>
      </c>
      <c r="AL8" s="22">
        <f>CN_Summary_fueltax!AQ10</f>
        <v>0</v>
      </c>
      <c r="AM8" s="22">
        <f>CN_Summary_fueltax!AR10</f>
        <v>0</v>
      </c>
      <c r="AN8" s="22">
        <f>CN_Summary_fueltax!AS10</f>
        <v>0</v>
      </c>
      <c r="AO8" s="22">
        <f>CN_Summary_fueltax!AT10</f>
        <v>0</v>
      </c>
      <c r="AP8" s="22">
        <f>CN_Summary_fueltax!AU10</f>
        <v>0</v>
      </c>
    </row>
    <row r="9" spans="1:42">
      <c r="A9" s="115" t="s">
        <v>3675</v>
      </c>
      <c r="B9" s="22">
        <f>CN_Summary_fueltax!G11</f>
        <v>2.667565553290722E-6</v>
      </c>
      <c r="C9" s="22">
        <f>CN_Summary_fueltax!H11</f>
        <v>2.4766448979003366E-6</v>
      </c>
      <c r="D9" s="22">
        <f>CN_Summary_fueltax!I11</f>
        <v>2.8356150853153351E-6</v>
      </c>
      <c r="E9" s="22">
        <f>CN_Summary_fueltax!J11</f>
        <v>2.8424792001849808E-6</v>
      </c>
      <c r="F9" s="22">
        <f>CN_Summary_fueltax!K11</f>
        <v>2.7356258199743588E-6</v>
      </c>
      <c r="G9" s="22">
        <f>CN_Summary_fueltax!L11</f>
        <v>2.687625394805903E-6</v>
      </c>
      <c r="H9" s="22">
        <f>CN_Summary_fueltax!M11</f>
        <v>2.5728122594997582E-6</v>
      </c>
      <c r="I9" s="22">
        <f>CN_Summary_fueltax!N11</f>
        <v>2.5451907425326023E-6</v>
      </c>
      <c r="J9" s="22">
        <f>CN_Summary_fueltax!O11</f>
        <v>2.52041646724334E-6</v>
      </c>
      <c r="K9" s="22">
        <f>CN_Summary_fueltax!P11</f>
        <v>2.4624784429352485E-6</v>
      </c>
      <c r="L9" s="22">
        <f>CN_Summary_fueltax!Q11</f>
        <v>2.4540220924646215E-6</v>
      </c>
      <c r="M9" s="22">
        <f>CN_Summary_fueltax!R11</f>
        <v>2.4478523573744921E-6</v>
      </c>
      <c r="N9" s="22">
        <f>CN_Summary_fueltax!S11</f>
        <v>2.4540035946426264E-6</v>
      </c>
      <c r="O9" s="22">
        <f>CN_Summary_fueltax!T11</f>
        <v>2.4195933770031896E-6</v>
      </c>
      <c r="P9" s="22">
        <f>CN_Summary_fueltax!U11</f>
        <v>2.3982540049675183E-6</v>
      </c>
      <c r="Q9" s="22">
        <f>CN_Summary_fueltax!V11</f>
        <v>2.3908349554380138E-6</v>
      </c>
      <c r="R9" s="22">
        <f>CN_Summary_fueltax!W11</f>
        <v>2.3701430071721783E-6</v>
      </c>
      <c r="S9" s="22">
        <f>CN_Summary_fueltax!X11</f>
        <v>2.3561871119314062E-6</v>
      </c>
      <c r="T9" s="22">
        <f>CN_Summary_fueltax!Y11</f>
        <v>2.3542064220685233E-6</v>
      </c>
      <c r="U9" s="22">
        <f>CN_Summary_fueltax!Z11</f>
        <v>2.3730372048597531E-6</v>
      </c>
      <c r="V9" s="22">
        <f>CN_Summary_fueltax!AA11</f>
        <v>2.368960569473863E-6</v>
      </c>
      <c r="W9" s="22">
        <f>CN_Summary_fueltax!AB11</f>
        <v>2.367480743714238E-6</v>
      </c>
      <c r="X9" s="22">
        <f>CN_Summary_fueltax!AC11</f>
        <v>2.3658998913883305E-6</v>
      </c>
      <c r="Y9" s="22">
        <f>CN_Summary_fueltax!AD11</f>
        <v>2.3587355426386073E-6</v>
      </c>
      <c r="Z9" s="22">
        <f>CN_Summary_fueltax!AE11</f>
        <v>2.3566154076560674E-6</v>
      </c>
      <c r="AA9" s="22">
        <f>CN_Summary_fueltax!AF11</f>
        <v>2.3532616102373779E-6</v>
      </c>
      <c r="AB9" s="22">
        <f>CN_Summary_fueltax!AG11</f>
        <v>2.3465625528563061E-6</v>
      </c>
      <c r="AC9" s="22">
        <f>CN_Summary_fueltax!AH11</f>
        <v>2.3435431391429173E-6</v>
      </c>
      <c r="AD9" s="22">
        <f>CN_Summary_fueltax!AI11</f>
        <v>2.3402974828374321E-6</v>
      </c>
      <c r="AE9" s="22">
        <f>CN_Summary_fueltax!AJ11</f>
        <v>2.3254380401376582E-6</v>
      </c>
      <c r="AF9" s="22">
        <f>CN_Summary_fueltax!AK11</f>
        <v>2.3220472470749784E-6</v>
      </c>
      <c r="AG9" s="22">
        <f>CN_Summary_fueltax!AL11</f>
        <v>2.3215320762646368E-6</v>
      </c>
      <c r="AH9" s="22">
        <f>CN_Summary_fueltax!AM11</f>
        <v>2.3157248443915406E-6</v>
      </c>
      <c r="AI9" s="22">
        <f>CN_Summary_fueltax!AN11</f>
        <v>2.3100431235600897E-6</v>
      </c>
      <c r="AJ9" s="22">
        <f>CN_Summary_fueltax!AO11</f>
        <v>2.3047447154759565E-6</v>
      </c>
      <c r="AK9" s="22">
        <f>CN_Summary_fueltax!AP11</f>
        <v>2.2988729548110163E-6</v>
      </c>
      <c r="AL9" s="22">
        <f>CN_Summary_fueltax!AQ11</f>
        <v>2.2933098398445464E-6</v>
      </c>
      <c r="AM9" s="22">
        <f>CN_Summary_fueltax!AR11</f>
        <v>2.2880806465646758E-6</v>
      </c>
      <c r="AN9" s="22">
        <f>CN_Summary_fueltax!AS11</f>
        <v>2.2826366114598448E-6</v>
      </c>
      <c r="AO9" s="22">
        <f>CN_Summary_fueltax!AT11</f>
        <v>2.2776891697823618E-6</v>
      </c>
      <c r="AP9" s="22">
        <f>CN_Summary_fueltax!AU11</f>
        <v>2.2734976775144847E-6</v>
      </c>
    </row>
  </sheetData>
  <phoneticPr fontId="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C9AC9-B803-4CFA-9C97-F32A8964AAD5}">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CN_Summary_fueltax!G14</f>
        <v>0</v>
      </c>
      <c r="C2" s="22">
        <f>CN_Summary_fueltax!H14</f>
        <v>0</v>
      </c>
      <c r="D2" s="22">
        <f>CN_Summary_fueltax!I14</f>
        <v>0</v>
      </c>
      <c r="E2" s="22">
        <f>CN_Summary_fueltax!J14</f>
        <v>0</v>
      </c>
      <c r="F2" s="22">
        <f>CN_Summary_fueltax!K14</f>
        <v>0</v>
      </c>
      <c r="G2" s="22">
        <f>CN_Summary_fueltax!L14</f>
        <v>0</v>
      </c>
      <c r="H2" s="22">
        <f>CN_Summary_fueltax!M14</f>
        <v>0</v>
      </c>
      <c r="I2" s="22">
        <f>CN_Summary_fueltax!N14</f>
        <v>0</v>
      </c>
      <c r="J2" s="22">
        <f>CN_Summary_fueltax!O14</f>
        <v>0</v>
      </c>
      <c r="K2" s="22">
        <f>CN_Summary_fueltax!P14</f>
        <v>0</v>
      </c>
      <c r="L2" s="22">
        <f>CN_Summary_fueltax!Q14</f>
        <v>0</v>
      </c>
      <c r="M2" s="22">
        <f>CN_Summary_fueltax!R14</f>
        <v>0</v>
      </c>
      <c r="N2" s="22">
        <f>CN_Summary_fueltax!S14</f>
        <v>0</v>
      </c>
      <c r="O2" s="22">
        <f>CN_Summary_fueltax!T14</f>
        <v>0</v>
      </c>
      <c r="P2" s="22">
        <f>CN_Summary_fueltax!U14</f>
        <v>0</v>
      </c>
      <c r="Q2" s="22">
        <f>CN_Summary_fueltax!V14</f>
        <v>0</v>
      </c>
      <c r="R2" s="22">
        <f>CN_Summary_fueltax!W14</f>
        <v>0</v>
      </c>
      <c r="S2" s="22">
        <f>CN_Summary_fueltax!X14</f>
        <v>0</v>
      </c>
      <c r="T2" s="22">
        <f>CN_Summary_fueltax!Y14</f>
        <v>0</v>
      </c>
      <c r="U2" s="22">
        <f>CN_Summary_fueltax!Z14</f>
        <v>0</v>
      </c>
      <c r="V2" s="22">
        <f>CN_Summary_fueltax!AA14</f>
        <v>0</v>
      </c>
      <c r="W2" s="22">
        <f>CN_Summary_fueltax!AB14</f>
        <v>0</v>
      </c>
      <c r="X2" s="22">
        <f>CN_Summary_fueltax!AC14</f>
        <v>0</v>
      </c>
      <c r="Y2" s="22">
        <f>CN_Summary_fueltax!AD14</f>
        <v>0</v>
      </c>
      <c r="Z2" s="22">
        <f>CN_Summary_fueltax!AE14</f>
        <v>0</v>
      </c>
      <c r="AA2" s="22">
        <f>CN_Summary_fueltax!AF14</f>
        <v>0</v>
      </c>
      <c r="AB2" s="22">
        <f>CN_Summary_fueltax!AG14</f>
        <v>0</v>
      </c>
      <c r="AC2" s="22">
        <f>CN_Summary_fueltax!AH14</f>
        <v>0</v>
      </c>
      <c r="AD2" s="22">
        <f>CN_Summary_fueltax!AI14</f>
        <v>0</v>
      </c>
      <c r="AE2" s="22">
        <f>CN_Summary_fueltax!AJ14</f>
        <v>0</v>
      </c>
      <c r="AF2" s="22">
        <f>CN_Summary_fueltax!AK14</f>
        <v>0</v>
      </c>
      <c r="AG2" s="22">
        <f>CN_Summary_fueltax!AL14</f>
        <v>0</v>
      </c>
      <c r="AH2" s="22">
        <f>CN_Summary_fueltax!AM14</f>
        <v>0</v>
      </c>
      <c r="AI2" s="22">
        <f>CN_Summary_fueltax!AN14</f>
        <v>0</v>
      </c>
      <c r="AJ2" s="22">
        <f>CN_Summary_fueltax!AO14</f>
        <v>0</v>
      </c>
      <c r="AK2" s="22">
        <f>CN_Summary_fueltax!AP14</f>
        <v>0</v>
      </c>
      <c r="AL2" s="22">
        <f>CN_Summary_fueltax!AQ14</f>
        <v>0</v>
      </c>
      <c r="AM2" s="22">
        <f>CN_Summary_fueltax!AR14</f>
        <v>0</v>
      </c>
      <c r="AN2" s="22">
        <f>CN_Summary_fueltax!AS14</f>
        <v>0</v>
      </c>
      <c r="AO2" s="22">
        <f>CN_Summary_fueltax!AT14</f>
        <v>0</v>
      </c>
      <c r="AP2" s="22">
        <f>CN_Summary_fueltax!AU14</f>
        <v>0</v>
      </c>
    </row>
    <row r="3" spans="1:42">
      <c r="A3" s="115" t="s">
        <v>3669</v>
      </c>
      <c r="B3" s="22">
        <f>CN_Summary_fueltax!G15</f>
        <v>5.1263544486769315E-7</v>
      </c>
      <c r="C3" s="22">
        <f>CN_Summary_fueltax!H15</f>
        <v>5.1263544486769315E-7</v>
      </c>
      <c r="D3" s="22">
        <f>CN_Summary_fueltax!I15</f>
        <v>5.3375136806369927E-7</v>
      </c>
      <c r="E3" s="22">
        <f>CN_Summary_fueltax!J15</f>
        <v>5.3504340897616056E-7</v>
      </c>
      <c r="F3" s="22">
        <f>CN_Summary_fueltax!K15</f>
        <v>5.1493026380176615E-7</v>
      </c>
      <c r="G3" s="22">
        <f>CN_Summary_fueltax!L15</f>
        <v>5.0589508383887872E-7</v>
      </c>
      <c r="H3" s="22">
        <f>CN_Summary_fueltax!M15</f>
        <v>4.8428366402428761E-7</v>
      </c>
      <c r="I3" s="22">
        <f>CN_Summary_fueltax!N15</f>
        <v>4.7908443139727725E-7</v>
      </c>
      <c r="J3" s="22">
        <f>CN_Summary_fueltax!O15</f>
        <v>4.7442113862636856E-7</v>
      </c>
      <c r="K3" s="22">
        <f>CN_Summary_fueltax!P15</f>
        <v>4.6351539196932091E-7</v>
      </c>
      <c r="L3" s="22">
        <f>CN_Summary_fueltax!Q15</f>
        <v>4.6192364256161823E-7</v>
      </c>
      <c r="M3" s="22">
        <f>CN_Summary_fueltax!R15</f>
        <v>4.6076230562205941E-7</v>
      </c>
      <c r="N3" s="22">
        <f>CN_Summary_fueltax!S15</f>
        <v>4.6192016069348763E-7</v>
      </c>
      <c r="O3" s="22">
        <f>CN_Summary_fueltax!T15</f>
        <v>4.5544308246254846E-7</v>
      </c>
      <c r="P3" s="22">
        <f>CN_Summary_fueltax!U15</f>
        <v>4.5142634581989051E-7</v>
      </c>
      <c r="Q3" s="22">
        <f>CN_Summary_fueltax!V15</f>
        <v>4.5002984886351144E-7</v>
      </c>
      <c r="R3" s="22">
        <f>CN_Summary_fueltax!W15</f>
        <v>4.4613497760542441E-7</v>
      </c>
      <c r="S3" s="22">
        <f>CN_Summary_fueltax!X15</f>
        <v>4.4350804201889452E-7</v>
      </c>
      <c r="T3" s="22">
        <f>CN_Summary_fueltax!Y15</f>
        <v>4.4313521429291065E-7</v>
      </c>
      <c r="U3" s="22">
        <f>CN_Summary_fueltax!Z15</f>
        <v>4.4667975604985772E-7</v>
      </c>
      <c r="V3" s="22">
        <f>CN_Summary_fueltax!AA15</f>
        <v>4.459124058810763E-7</v>
      </c>
      <c r="W3" s="22">
        <f>CN_Summary_fueltax!AB15</f>
        <v>4.456338564306286E-7</v>
      </c>
      <c r="X3" s="22">
        <f>CN_Summary_fueltax!AC15</f>
        <v>4.4533629062346763E-7</v>
      </c>
      <c r="Y3" s="22">
        <f>CN_Summary_fueltax!AD15</f>
        <v>4.439877363128867E-7</v>
      </c>
      <c r="Z3" s="22">
        <f>CN_Summary_fueltax!AE15</f>
        <v>4.4358866065791836E-7</v>
      </c>
      <c r="AA3" s="22">
        <f>CN_Summary_fueltax!AF15</f>
        <v>4.4295737118224018E-7</v>
      </c>
      <c r="AB3" s="22">
        <f>CN_Summary_fueltax!AG15</f>
        <v>4.4169639924694431E-7</v>
      </c>
      <c r="AC3" s="22">
        <f>CN_Summary_fueltax!AH15</f>
        <v>4.4112805123362694E-7</v>
      </c>
      <c r="AD3" s="22">
        <f>CN_Summary_fueltax!AI15</f>
        <v>4.4051711729471241E-7</v>
      </c>
      <c r="AE3" s="22">
        <f>CN_Summary_fueltax!AJ15</f>
        <v>4.3772010584180346E-7</v>
      </c>
      <c r="AF3" s="22">
        <f>CN_Summary_fueltax!AK15</f>
        <v>4.3708185262986412E-7</v>
      </c>
      <c r="AG3" s="22">
        <f>CN_Summary_fueltax!AL15</f>
        <v>4.3698488138499057E-7</v>
      </c>
      <c r="AH3" s="22">
        <f>CN_Summary_fueltax!AM15</f>
        <v>4.3589177887859589E-7</v>
      </c>
      <c r="AI3" s="22">
        <f>CN_Summary_fueltax!AN15</f>
        <v>4.3482230147228403E-7</v>
      </c>
      <c r="AJ3" s="22">
        <f>CN_Summary_fueltax!AO15</f>
        <v>4.3382497550300416E-7</v>
      </c>
      <c r="AK3" s="22">
        <f>CN_Summary_fueltax!AP15</f>
        <v>4.327197266615496E-7</v>
      </c>
      <c r="AL3" s="22">
        <f>CN_Summary_fueltax!AQ15</f>
        <v>4.3167257458529476E-7</v>
      </c>
      <c r="AM3" s="22">
        <f>CN_Summary_fueltax!AR15</f>
        <v>4.3068827700504334E-7</v>
      </c>
      <c r="AN3" s="22">
        <f>CN_Summary_fueltax!AS15</f>
        <v>4.2966353947982741E-7</v>
      </c>
      <c r="AO3" s="22">
        <f>CN_Summary_fueltax!AT15</f>
        <v>4.287322763554893E-7</v>
      </c>
      <c r="AP3" s="22">
        <f>CN_Summary_fueltax!AU15</f>
        <v>4.279433065324009E-7</v>
      </c>
    </row>
    <row r="4" spans="1:42">
      <c r="A4" s="115" t="s">
        <v>3670</v>
      </c>
      <c r="B4" s="22">
        <f>CN_Summary_fueltax!G16</f>
        <v>4.5356218056716814E-7</v>
      </c>
      <c r="C4" s="22">
        <f>CN_Summary_fueltax!H16</f>
        <v>6.7702478033557353E-7</v>
      </c>
      <c r="D4" s="22">
        <f>CN_Summary_fueltax!I16</f>
        <v>6.314447281815191E-7</v>
      </c>
      <c r="E4" s="22">
        <f>CN_Summary_fueltax!J16</f>
        <v>6.1727150053461147E-7</v>
      </c>
      <c r="F4" s="22">
        <f>CN_Summary_fueltax!K16</f>
        <v>6.0574340462875741E-7</v>
      </c>
      <c r="G4" s="22">
        <f>CN_Summary_fueltax!L16</f>
        <v>5.961634081560738E-7</v>
      </c>
      <c r="H4" s="22">
        <f>CN_Summary_fueltax!M16</f>
        <v>5.8968971644116643E-7</v>
      </c>
      <c r="I4" s="22">
        <f>CN_Summary_fueltax!N16</f>
        <v>5.8409462464598462E-7</v>
      </c>
      <c r="J4" s="22">
        <f>CN_Summary_fueltax!O16</f>
        <v>5.8116840752462531E-7</v>
      </c>
      <c r="K4" s="22">
        <f>CN_Summary_fueltax!P16</f>
        <v>5.7982524798473238E-7</v>
      </c>
      <c r="L4" s="22">
        <f>CN_Summary_fueltax!Q16</f>
        <v>5.8109859693634751E-7</v>
      </c>
      <c r="M4" s="22">
        <f>CN_Summary_fueltax!R16</f>
        <v>5.849740654326791E-7</v>
      </c>
      <c r="N4" s="22">
        <f>CN_Summary_fueltax!S16</f>
        <v>5.8832249040294469E-7</v>
      </c>
      <c r="O4" s="22">
        <f>CN_Summary_fueltax!T16</f>
        <v>5.9040874792289784E-7</v>
      </c>
      <c r="P4" s="22">
        <f>CN_Summary_fueltax!U16</f>
        <v>5.9342503951380054E-7</v>
      </c>
      <c r="Q4" s="22">
        <f>CN_Summary_fueltax!V16</f>
        <v>5.9677913737806486E-7</v>
      </c>
      <c r="R4" s="22">
        <f>CN_Summary_fueltax!W16</f>
        <v>6.005386881520322E-7</v>
      </c>
      <c r="S4" s="22">
        <f>CN_Summary_fueltax!X16</f>
        <v>6.0382200241308751E-7</v>
      </c>
      <c r="T4" s="22">
        <f>CN_Summary_fueltax!Y16</f>
        <v>6.0763305941560548E-7</v>
      </c>
      <c r="U4" s="22">
        <f>CN_Summary_fueltax!Z16</f>
        <v>6.1128584991055395E-7</v>
      </c>
      <c r="V4" s="22">
        <f>CN_Summary_fueltax!AA16</f>
        <v>6.1512509068856399E-7</v>
      </c>
      <c r="W4" s="22">
        <f>CN_Summary_fueltax!AB16</f>
        <v>6.1912146432848601E-7</v>
      </c>
      <c r="X4" s="22">
        <f>CN_Summary_fueltax!AC16</f>
        <v>6.2269231263272148E-7</v>
      </c>
      <c r="Y4" s="22">
        <f>CN_Summary_fueltax!AD16</f>
        <v>6.2662528033029592E-7</v>
      </c>
      <c r="Z4" s="22">
        <f>CN_Summary_fueltax!AE16</f>
        <v>6.3123252631060373E-7</v>
      </c>
      <c r="AA4" s="22">
        <f>CN_Summary_fueltax!AF16</f>
        <v>6.3391383933335923E-7</v>
      </c>
      <c r="AB4" s="22">
        <f>CN_Summary_fueltax!AG16</f>
        <v>6.3936331480159797E-7</v>
      </c>
      <c r="AC4" s="22">
        <f>CN_Summary_fueltax!AH16</f>
        <v>6.4337238232746869E-7</v>
      </c>
      <c r="AD4" s="22">
        <f>CN_Summary_fueltax!AI16</f>
        <v>6.4762938170106144E-7</v>
      </c>
      <c r="AE4" s="22">
        <f>CN_Summary_fueltax!AJ16</f>
        <v>6.525345974275522E-7</v>
      </c>
      <c r="AF4" s="22">
        <f>CN_Summary_fueltax!AK16</f>
        <v>6.5741520297299959E-7</v>
      </c>
      <c r="AG4" s="22">
        <f>CN_Summary_fueltax!AL16</f>
        <v>6.6054081536000023E-7</v>
      </c>
      <c r="AH4" s="22">
        <f>CN_Summary_fueltax!AM16</f>
        <v>6.6491111186158375E-7</v>
      </c>
      <c r="AI4" s="22">
        <f>CN_Summary_fueltax!AN16</f>
        <v>6.6933798315110361E-7</v>
      </c>
      <c r="AJ4" s="22">
        <f>CN_Summary_fueltax!AO16</f>
        <v>6.7372102737055335E-7</v>
      </c>
      <c r="AK4" s="22">
        <f>CN_Summary_fueltax!AP16</f>
        <v>6.7808320709731888E-7</v>
      </c>
      <c r="AL4" s="22">
        <f>CN_Summary_fueltax!AQ16</f>
        <v>6.8255176048150886E-7</v>
      </c>
      <c r="AM4" s="22">
        <f>CN_Summary_fueltax!AR16</f>
        <v>6.8672351558605531E-7</v>
      </c>
      <c r="AN4" s="22">
        <f>CN_Summary_fueltax!AS16</f>
        <v>6.9104735286757568E-7</v>
      </c>
      <c r="AO4" s="22">
        <f>CN_Summary_fueltax!AT16</f>
        <v>6.9530780871479606E-7</v>
      </c>
      <c r="AP4" s="22">
        <f>CN_Summary_fueltax!AU16</f>
        <v>6.9952326814711888E-7</v>
      </c>
    </row>
    <row r="5" spans="1:42">
      <c r="A5" s="115" t="s">
        <v>3671</v>
      </c>
      <c r="B5" s="22">
        <f>CN_Summary_fueltax!G17</f>
        <v>5.7284217545662661E-7</v>
      </c>
      <c r="C5" s="22">
        <f>CN_Summary_fueltax!H17</f>
        <v>8.5507205984525656E-7</v>
      </c>
      <c r="D5" s="22">
        <f>CN_Summary_fueltax!I17</f>
        <v>7.9750514321939308E-7</v>
      </c>
      <c r="E5" s="22">
        <f>CN_Summary_fueltax!J17</f>
        <v>7.7960457102366036E-7</v>
      </c>
      <c r="F5" s="22">
        <f>CN_Summary_fueltax!K17</f>
        <v>7.6504476021817338E-7</v>
      </c>
      <c r="G5" s="22">
        <f>CN_Summary_fueltax!L17</f>
        <v>7.5294536953834096E-7</v>
      </c>
      <c r="H5" s="22">
        <f>CN_Summary_fueltax!M17</f>
        <v>7.4476919479518713E-7</v>
      </c>
      <c r="I5" s="22">
        <f>CN_Summary_fueltax!N17</f>
        <v>7.377026784647833E-7</v>
      </c>
      <c r="J5" s="22">
        <f>CN_Summary_fueltax!O17</f>
        <v>7.340069104896805E-7</v>
      </c>
      <c r="K5" s="22">
        <f>CN_Summary_fueltax!P17</f>
        <v>7.3231052030155803E-7</v>
      </c>
      <c r="L5" s="22">
        <f>CN_Summary_fueltax!Q17</f>
        <v>7.3391874077233553E-7</v>
      </c>
      <c r="M5" s="22">
        <f>CN_Summary_fueltax!R17</f>
        <v>7.388133988797997E-7</v>
      </c>
      <c r="N5" s="22">
        <f>CN_Summary_fueltax!S17</f>
        <v>7.4304240898359987E-7</v>
      </c>
      <c r="O5" s="22">
        <f>CN_Summary_fueltax!T17</f>
        <v>7.4567732068368541E-7</v>
      </c>
      <c r="P5" s="22">
        <f>CN_Summary_fueltax!U17</f>
        <v>7.4948685135174857E-7</v>
      </c>
      <c r="Q5" s="22">
        <f>CN_Summary_fueltax!V17</f>
        <v>7.537230262348858E-7</v>
      </c>
      <c r="R5" s="22">
        <f>CN_Summary_fueltax!W17</f>
        <v>7.5847128201186887E-7</v>
      </c>
      <c r="S5" s="22">
        <f>CN_Summary_fueltax!X17</f>
        <v>7.6261805827451658E-7</v>
      </c>
      <c r="T5" s="22">
        <f>CN_Summary_fueltax!Y17</f>
        <v>7.6743136563930099E-7</v>
      </c>
      <c r="U5" s="22">
        <f>CN_Summary_fueltax!Z17</f>
        <v>7.7204478479827277E-7</v>
      </c>
      <c r="V5" s="22">
        <f>CN_Summary_fueltax!AA17</f>
        <v>7.7689368784531897E-7</v>
      </c>
      <c r="W5" s="22">
        <f>CN_Summary_fueltax!AB17</f>
        <v>7.8194104732085482E-7</v>
      </c>
      <c r="X5" s="22">
        <f>CN_Summary_fueltax!AC17</f>
        <v>7.8645097473205568E-7</v>
      </c>
      <c r="Y5" s="22">
        <f>CN_Summary_fueltax!AD17</f>
        <v>7.9141825346120784E-7</v>
      </c>
      <c r="Z5" s="22">
        <f>CN_Summary_fueltax!AE17</f>
        <v>7.9723713546526524E-7</v>
      </c>
      <c r="AA5" s="22">
        <f>CN_Summary_fueltax!AF17</f>
        <v>8.006235932671807E-7</v>
      </c>
      <c r="AB5" s="22">
        <f>CN_Summary_fueltax!AG17</f>
        <v>8.0750619837861169E-7</v>
      </c>
      <c r="AC5" s="22">
        <f>CN_Summary_fueltax!AH17</f>
        <v>8.1256959004014859E-7</v>
      </c>
      <c r="AD5" s="22">
        <f>CN_Summary_fueltax!AI17</f>
        <v>8.179461158762247E-7</v>
      </c>
      <c r="AE5" s="22">
        <f>CN_Summary_fueltax!AJ17</f>
        <v>8.2414132916392266E-7</v>
      </c>
      <c r="AF5" s="22">
        <f>CN_Summary_fueltax!AK17</f>
        <v>8.3030546016510909E-7</v>
      </c>
      <c r="AG5" s="22">
        <f>CN_Summary_fueltax!AL17</f>
        <v>8.3425306134553521E-7</v>
      </c>
      <c r="AH5" s="22">
        <f>CN_Summary_fueltax!AM17</f>
        <v>8.3977267974102634E-7</v>
      </c>
      <c r="AI5" s="22">
        <f>CN_Summary_fueltax!AN17</f>
        <v>8.4536375123817793E-7</v>
      </c>
      <c r="AJ5" s="22">
        <f>CN_Summary_fueltax!AO17</f>
        <v>8.5089946980856776E-7</v>
      </c>
      <c r="AK5" s="22">
        <f>CN_Summary_fueltax!AP17</f>
        <v>8.5640883684020262E-7</v>
      </c>
      <c r="AL5" s="22">
        <f>CN_Summary_fueltax!AQ17</f>
        <v>8.6205255219262134E-7</v>
      </c>
      <c r="AM5" s="22">
        <f>CN_Summary_fueltax!AR17</f>
        <v>8.6732141580592423E-7</v>
      </c>
      <c r="AN5" s="22">
        <f>CN_Summary_fueltax!AS17</f>
        <v>8.7278235690901478E-7</v>
      </c>
      <c r="AO5" s="22">
        <f>CN_Summary_fueltax!AT17</f>
        <v>8.7816324821901498E-7</v>
      </c>
      <c r="AP5" s="22">
        <f>CN_Summary_fueltax!AU17</f>
        <v>8.8348730973741864E-7</v>
      </c>
    </row>
    <row r="6" spans="1:42">
      <c r="A6" s="115" t="s">
        <v>3672</v>
      </c>
      <c r="B6" s="22">
        <f>CN_Summary_fueltax!G18</f>
        <v>8.293366825955618E-7</v>
      </c>
      <c r="C6" s="22">
        <f>CN_Summary_fueltax!H18</f>
        <v>1.3710810562961545E-6</v>
      </c>
      <c r="D6" s="22">
        <f>CN_Summary_fueltax!I18</f>
        <v>1.2787743226749137E-6</v>
      </c>
      <c r="E6" s="22">
        <f>CN_Summary_fueltax!J18</f>
        <v>1.250071320218171E-6</v>
      </c>
      <c r="F6" s="22">
        <f>CN_Summary_fueltax!K18</f>
        <v>1.2267251231944112E-6</v>
      </c>
      <c r="G6" s="22">
        <f>CN_Summary_fueltax!L18</f>
        <v>1.2073241321751903E-6</v>
      </c>
      <c r="H6" s="22">
        <f>CN_Summary_fueltax!M18</f>
        <v>1.194213894068084E-6</v>
      </c>
      <c r="I6" s="22">
        <f>CN_Summary_fueltax!N18</f>
        <v>1.1828829581977464E-6</v>
      </c>
      <c r="J6" s="22">
        <f>CN_Summary_fueltax!O18</f>
        <v>1.1769569109122736E-6</v>
      </c>
      <c r="K6" s="22">
        <f>CN_Summary_fueltax!P18</f>
        <v>1.1742368027947867E-6</v>
      </c>
      <c r="L6" s="22">
        <f>CN_Summary_fueltax!Q18</f>
        <v>1.1768155335537239E-6</v>
      </c>
      <c r="M6" s="22">
        <f>CN_Summary_fueltax!R18</f>
        <v>1.1846639633216257E-6</v>
      </c>
      <c r="N6" s="22">
        <f>CN_Summary_fueltax!S18</f>
        <v>1.1914450475278559E-6</v>
      </c>
      <c r="O6" s="22">
        <f>CN_Summary_fueltax!T18</f>
        <v>1.1956700452638996E-6</v>
      </c>
      <c r="P6" s="22">
        <f>CN_Summary_fueltax!U18</f>
        <v>1.2017785074364396E-6</v>
      </c>
      <c r="Q6" s="22">
        <f>CN_Summary_fueltax!V18</f>
        <v>1.2085710801401694E-6</v>
      </c>
      <c r="R6" s="22">
        <f>CN_Summary_fueltax!W18</f>
        <v>1.2161847583925596E-6</v>
      </c>
      <c r="S6" s="22">
        <f>CN_Summary_fueltax!X18</f>
        <v>1.2228339832303399E-6</v>
      </c>
      <c r="T6" s="22">
        <f>CN_Summary_fueltax!Y18</f>
        <v>1.230551969650316E-6</v>
      </c>
      <c r="U6" s="22">
        <f>CN_Summary_fueltax!Z18</f>
        <v>1.2379494416420505E-6</v>
      </c>
      <c r="V6" s="22">
        <f>CN_Summary_fueltax!AA18</f>
        <v>1.2457245046149008E-6</v>
      </c>
      <c r="W6" s="22">
        <f>CN_Summary_fueltax!AB18</f>
        <v>1.253817786206252E-6</v>
      </c>
      <c r="X6" s="22">
        <f>CN_Summary_fueltax!AC18</f>
        <v>1.2610493124473118E-6</v>
      </c>
      <c r="Y6" s="22">
        <f>CN_Summary_fueltax!AD18</f>
        <v>1.2690141870897084E-6</v>
      </c>
      <c r="Z6" s="22">
        <f>CN_Summary_fueltax!AE18</f>
        <v>1.2783445807012476E-6</v>
      </c>
      <c r="AA6" s="22">
        <f>CN_Summary_fueltax!AF18</f>
        <v>1.2837746588878659E-6</v>
      </c>
      <c r="AB6" s="22">
        <f>CN_Summary_fueltax!AG18</f>
        <v>1.2948106989240214E-6</v>
      </c>
      <c r="AC6" s="22">
        <f>CN_Summary_fueltax!AH18</f>
        <v>1.3029296876195443E-6</v>
      </c>
      <c r="AD6" s="22">
        <f>CN_Summary_fueltax!AI18</f>
        <v>1.3115507770793788E-6</v>
      </c>
      <c r="AE6" s="22">
        <f>CN_Summary_fueltax!AJ18</f>
        <v>1.3214846060247592E-6</v>
      </c>
      <c r="AF6" s="22">
        <f>CN_Summary_fueltax!AK18</f>
        <v>1.3313685955048784E-6</v>
      </c>
      <c r="AG6" s="22">
        <f>CN_Summary_fueltax!AL18</f>
        <v>1.3376984493855818E-6</v>
      </c>
      <c r="AH6" s="22">
        <f>CN_Summary_fueltax!AM18</f>
        <v>1.3465489832475031E-6</v>
      </c>
      <c r="AI6" s="22">
        <f>CN_Summary_fueltax!AN18</f>
        <v>1.3555140899024102E-6</v>
      </c>
      <c r="AJ6" s="22">
        <f>CN_Summary_fueltax!AO18</f>
        <v>1.3643904398865519E-6</v>
      </c>
      <c r="AK6" s="22">
        <f>CN_Summary_fueltax!AP18</f>
        <v>1.3732245360101247E-6</v>
      </c>
      <c r="AL6" s="22">
        <f>CN_Summary_fueltax!AQ18</f>
        <v>1.3822740554251679E-6</v>
      </c>
      <c r="AM6" s="22">
        <f>CN_Summary_fueltax!AR18</f>
        <v>1.3907225119093116E-6</v>
      </c>
      <c r="AN6" s="22">
        <f>CN_Summary_fueltax!AS18</f>
        <v>1.3994789585851058E-6</v>
      </c>
      <c r="AO6" s="22">
        <f>CN_Summary_fueltax!AT18</f>
        <v>1.4081070479445687E-6</v>
      </c>
      <c r="AP6" s="22">
        <f>CN_Summary_fueltax!AU18</f>
        <v>1.4166440125271352E-6</v>
      </c>
    </row>
    <row r="7" spans="1:42">
      <c r="A7" s="115" t="s">
        <v>3673</v>
      </c>
      <c r="B7" s="22">
        <f>CN_Summary_fueltax!G19</f>
        <v>5.1263544486769315E-7</v>
      </c>
      <c r="C7" s="22">
        <f>CN_Summary_fueltax!H19</f>
        <v>5.1263544486769315E-7</v>
      </c>
      <c r="D7" s="22">
        <f>CN_Summary_fueltax!I19</f>
        <v>5.3375136806369927E-7</v>
      </c>
      <c r="E7" s="22">
        <f>CN_Summary_fueltax!J19</f>
        <v>5.3504340897616056E-7</v>
      </c>
      <c r="F7" s="22">
        <f>CN_Summary_fueltax!K19</f>
        <v>5.1493026380176615E-7</v>
      </c>
      <c r="G7" s="22">
        <f>CN_Summary_fueltax!L19</f>
        <v>5.0589508383887872E-7</v>
      </c>
      <c r="H7" s="22">
        <f>CN_Summary_fueltax!M19</f>
        <v>4.8428366402428761E-7</v>
      </c>
      <c r="I7" s="22">
        <f>CN_Summary_fueltax!N19</f>
        <v>4.7908443139727725E-7</v>
      </c>
      <c r="J7" s="22">
        <f>CN_Summary_fueltax!O19</f>
        <v>4.7442113862636856E-7</v>
      </c>
      <c r="K7" s="22">
        <f>CN_Summary_fueltax!P19</f>
        <v>4.6351539196932091E-7</v>
      </c>
      <c r="L7" s="22">
        <f>CN_Summary_fueltax!Q19</f>
        <v>4.6192364256161823E-7</v>
      </c>
      <c r="M7" s="22">
        <f>CN_Summary_fueltax!R19</f>
        <v>4.6076230562205941E-7</v>
      </c>
      <c r="N7" s="22">
        <f>CN_Summary_fueltax!S19</f>
        <v>4.6192016069348763E-7</v>
      </c>
      <c r="O7" s="22">
        <f>CN_Summary_fueltax!T19</f>
        <v>4.5544308246254846E-7</v>
      </c>
      <c r="P7" s="22">
        <f>CN_Summary_fueltax!U19</f>
        <v>4.5142634581989051E-7</v>
      </c>
      <c r="Q7" s="22">
        <f>CN_Summary_fueltax!V19</f>
        <v>4.5002984886351144E-7</v>
      </c>
      <c r="R7" s="22">
        <f>CN_Summary_fueltax!W19</f>
        <v>4.4613497760542441E-7</v>
      </c>
      <c r="S7" s="22">
        <f>CN_Summary_fueltax!X19</f>
        <v>4.4350804201889452E-7</v>
      </c>
      <c r="T7" s="22">
        <f>CN_Summary_fueltax!Y19</f>
        <v>4.4313521429291065E-7</v>
      </c>
      <c r="U7" s="22">
        <f>CN_Summary_fueltax!Z19</f>
        <v>4.4667975604985772E-7</v>
      </c>
      <c r="V7" s="22">
        <f>CN_Summary_fueltax!AA19</f>
        <v>4.459124058810763E-7</v>
      </c>
      <c r="W7" s="22">
        <f>CN_Summary_fueltax!AB19</f>
        <v>4.456338564306286E-7</v>
      </c>
      <c r="X7" s="22">
        <f>CN_Summary_fueltax!AC19</f>
        <v>4.4533629062346763E-7</v>
      </c>
      <c r="Y7" s="22">
        <f>CN_Summary_fueltax!AD19</f>
        <v>4.439877363128867E-7</v>
      </c>
      <c r="Z7" s="22">
        <f>CN_Summary_fueltax!AE19</f>
        <v>4.4358866065791836E-7</v>
      </c>
      <c r="AA7" s="22">
        <f>CN_Summary_fueltax!AF19</f>
        <v>4.4295737118224018E-7</v>
      </c>
      <c r="AB7" s="22">
        <f>CN_Summary_fueltax!AG19</f>
        <v>4.4169639924694431E-7</v>
      </c>
      <c r="AC7" s="22">
        <f>CN_Summary_fueltax!AH19</f>
        <v>4.4112805123362694E-7</v>
      </c>
      <c r="AD7" s="22">
        <f>CN_Summary_fueltax!AI19</f>
        <v>4.4051711729471241E-7</v>
      </c>
      <c r="AE7" s="22">
        <f>CN_Summary_fueltax!AJ19</f>
        <v>4.3772010584180346E-7</v>
      </c>
      <c r="AF7" s="22">
        <f>CN_Summary_fueltax!AK19</f>
        <v>4.3708185262986412E-7</v>
      </c>
      <c r="AG7" s="22">
        <f>CN_Summary_fueltax!AL19</f>
        <v>4.3698488138499057E-7</v>
      </c>
      <c r="AH7" s="22">
        <f>CN_Summary_fueltax!AM19</f>
        <v>4.3589177887859589E-7</v>
      </c>
      <c r="AI7" s="22">
        <f>CN_Summary_fueltax!AN19</f>
        <v>4.3482230147228403E-7</v>
      </c>
      <c r="AJ7" s="22">
        <f>CN_Summary_fueltax!AO19</f>
        <v>4.3382497550300416E-7</v>
      </c>
      <c r="AK7" s="22">
        <f>CN_Summary_fueltax!AP19</f>
        <v>4.327197266615496E-7</v>
      </c>
      <c r="AL7" s="22">
        <f>CN_Summary_fueltax!AQ19</f>
        <v>4.3167257458529476E-7</v>
      </c>
      <c r="AM7" s="22">
        <f>CN_Summary_fueltax!AR19</f>
        <v>4.3068827700504334E-7</v>
      </c>
      <c r="AN7" s="22">
        <f>CN_Summary_fueltax!AS19</f>
        <v>4.2966353947982741E-7</v>
      </c>
      <c r="AO7" s="22">
        <f>CN_Summary_fueltax!AT19</f>
        <v>4.287322763554893E-7</v>
      </c>
      <c r="AP7" s="22">
        <f>CN_Summary_fueltax!AU19</f>
        <v>4.279433065324009E-7</v>
      </c>
    </row>
    <row r="8" spans="1:42">
      <c r="A8" s="115" t="s">
        <v>3674</v>
      </c>
      <c r="B8" s="22">
        <f>CN_Summary_fueltax!G20</f>
        <v>0</v>
      </c>
      <c r="C8" s="22">
        <f>CN_Summary_fueltax!H20</f>
        <v>0</v>
      </c>
      <c r="D8" s="22">
        <f>CN_Summary_fueltax!I20</f>
        <v>0</v>
      </c>
      <c r="E8" s="22">
        <f>CN_Summary_fueltax!J20</f>
        <v>0</v>
      </c>
      <c r="F8" s="22">
        <f>CN_Summary_fueltax!K20</f>
        <v>0</v>
      </c>
      <c r="G8" s="22">
        <f>CN_Summary_fueltax!L20</f>
        <v>0</v>
      </c>
      <c r="H8" s="22">
        <f>CN_Summary_fueltax!M20</f>
        <v>0</v>
      </c>
      <c r="I8" s="22">
        <f>CN_Summary_fueltax!N20</f>
        <v>0</v>
      </c>
      <c r="J8" s="22">
        <f>CN_Summary_fueltax!O20</f>
        <v>0</v>
      </c>
      <c r="K8" s="22">
        <f>CN_Summary_fueltax!P20</f>
        <v>0</v>
      </c>
      <c r="L8" s="22">
        <f>CN_Summary_fueltax!Q20</f>
        <v>0</v>
      </c>
      <c r="M8" s="22">
        <f>CN_Summary_fueltax!R20</f>
        <v>0</v>
      </c>
      <c r="N8" s="22">
        <f>CN_Summary_fueltax!S20</f>
        <v>0</v>
      </c>
      <c r="O8" s="22">
        <f>CN_Summary_fueltax!T20</f>
        <v>0</v>
      </c>
      <c r="P8" s="22">
        <f>CN_Summary_fueltax!U20</f>
        <v>0</v>
      </c>
      <c r="Q8" s="22">
        <f>CN_Summary_fueltax!V20</f>
        <v>0</v>
      </c>
      <c r="R8" s="22">
        <f>CN_Summary_fueltax!W20</f>
        <v>0</v>
      </c>
      <c r="S8" s="22">
        <f>CN_Summary_fueltax!X20</f>
        <v>0</v>
      </c>
      <c r="T8" s="22">
        <f>CN_Summary_fueltax!Y20</f>
        <v>0</v>
      </c>
      <c r="U8" s="22">
        <f>CN_Summary_fueltax!Z20</f>
        <v>0</v>
      </c>
      <c r="V8" s="22">
        <f>CN_Summary_fueltax!AA20</f>
        <v>0</v>
      </c>
      <c r="W8" s="22">
        <f>CN_Summary_fueltax!AB20</f>
        <v>0</v>
      </c>
      <c r="X8" s="22">
        <f>CN_Summary_fueltax!AC20</f>
        <v>0</v>
      </c>
      <c r="Y8" s="22">
        <f>CN_Summary_fueltax!AD20</f>
        <v>0</v>
      </c>
      <c r="Z8" s="22">
        <f>CN_Summary_fueltax!AE20</f>
        <v>0</v>
      </c>
      <c r="AA8" s="22">
        <f>CN_Summary_fueltax!AF20</f>
        <v>0</v>
      </c>
      <c r="AB8" s="22">
        <f>CN_Summary_fueltax!AG20</f>
        <v>0</v>
      </c>
      <c r="AC8" s="22">
        <f>CN_Summary_fueltax!AH20</f>
        <v>0</v>
      </c>
      <c r="AD8" s="22">
        <f>CN_Summary_fueltax!AI20</f>
        <v>0</v>
      </c>
      <c r="AE8" s="22">
        <f>CN_Summary_fueltax!AJ20</f>
        <v>0</v>
      </c>
      <c r="AF8" s="22">
        <f>CN_Summary_fueltax!AK20</f>
        <v>0</v>
      </c>
      <c r="AG8" s="22">
        <f>CN_Summary_fueltax!AL20</f>
        <v>0</v>
      </c>
      <c r="AH8" s="22">
        <f>CN_Summary_fueltax!AM20</f>
        <v>0</v>
      </c>
      <c r="AI8" s="22">
        <f>CN_Summary_fueltax!AN20</f>
        <v>0</v>
      </c>
      <c r="AJ8" s="22">
        <f>CN_Summary_fueltax!AO20</f>
        <v>0</v>
      </c>
      <c r="AK8" s="22">
        <f>CN_Summary_fueltax!AP20</f>
        <v>0</v>
      </c>
      <c r="AL8" s="22">
        <f>CN_Summary_fueltax!AQ20</f>
        <v>0</v>
      </c>
      <c r="AM8" s="22">
        <f>CN_Summary_fueltax!AR20</f>
        <v>0</v>
      </c>
      <c r="AN8" s="22">
        <f>CN_Summary_fueltax!AS20</f>
        <v>0</v>
      </c>
      <c r="AO8" s="22">
        <f>CN_Summary_fueltax!AT20</f>
        <v>0</v>
      </c>
      <c r="AP8" s="22">
        <f>CN_Summary_fueltax!AU20</f>
        <v>0</v>
      </c>
    </row>
    <row r="9" spans="1:42">
      <c r="A9" s="115" t="s">
        <v>3675</v>
      </c>
      <c r="B9" s="22">
        <f>CN_Summary_fueltax!G21</f>
        <v>8.293366825955618E-7</v>
      </c>
      <c r="C9" s="22">
        <f>CN_Summary_fueltax!H21</f>
        <v>1.3710810562961545E-6</v>
      </c>
      <c r="D9" s="22">
        <f>CN_Summary_fueltax!I21</f>
        <v>1.2787743226749137E-6</v>
      </c>
      <c r="E9" s="22">
        <f>CN_Summary_fueltax!J21</f>
        <v>1.250071320218171E-6</v>
      </c>
      <c r="F9" s="22">
        <f>CN_Summary_fueltax!K21</f>
        <v>1.2267251231944112E-6</v>
      </c>
      <c r="G9" s="22">
        <f>CN_Summary_fueltax!L21</f>
        <v>1.2073241321751903E-6</v>
      </c>
      <c r="H9" s="22">
        <f>CN_Summary_fueltax!M21</f>
        <v>1.194213894068084E-6</v>
      </c>
      <c r="I9" s="22">
        <f>CN_Summary_fueltax!N21</f>
        <v>1.1828829581977464E-6</v>
      </c>
      <c r="J9" s="22">
        <f>CN_Summary_fueltax!O21</f>
        <v>1.1769569109122736E-6</v>
      </c>
      <c r="K9" s="22">
        <f>CN_Summary_fueltax!P21</f>
        <v>1.1742368027947867E-6</v>
      </c>
      <c r="L9" s="22">
        <f>CN_Summary_fueltax!Q21</f>
        <v>1.1768155335537239E-6</v>
      </c>
      <c r="M9" s="22">
        <f>CN_Summary_fueltax!R21</f>
        <v>1.1846639633216257E-6</v>
      </c>
      <c r="N9" s="22">
        <f>CN_Summary_fueltax!S21</f>
        <v>1.1914450475278559E-6</v>
      </c>
      <c r="O9" s="22">
        <f>CN_Summary_fueltax!T21</f>
        <v>1.1956700452638996E-6</v>
      </c>
      <c r="P9" s="22">
        <f>CN_Summary_fueltax!U21</f>
        <v>1.2017785074364396E-6</v>
      </c>
      <c r="Q9" s="22">
        <f>CN_Summary_fueltax!V21</f>
        <v>1.2085710801401694E-6</v>
      </c>
      <c r="R9" s="22">
        <f>CN_Summary_fueltax!W21</f>
        <v>1.2161847583925596E-6</v>
      </c>
      <c r="S9" s="22">
        <f>CN_Summary_fueltax!X21</f>
        <v>1.2228339832303399E-6</v>
      </c>
      <c r="T9" s="22">
        <f>CN_Summary_fueltax!Y21</f>
        <v>1.230551969650316E-6</v>
      </c>
      <c r="U9" s="22">
        <f>CN_Summary_fueltax!Z21</f>
        <v>1.2379494416420505E-6</v>
      </c>
      <c r="V9" s="22">
        <f>CN_Summary_fueltax!AA21</f>
        <v>1.2457245046149008E-6</v>
      </c>
      <c r="W9" s="22">
        <f>CN_Summary_fueltax!AB21</f>
        <v>1.253817786206252E-6</v>
      </c>
      <c r="X9" s="22">
        <f>CN_Summary_fueltax!AC21</f>
        <v>1.2610493124473118E-6</v>
      </c>
      <c r="Y9" s="22">
        <f>CN_Summary_fueltax!AD21</f>
        <v>1.2690141870897084E-6</v>
      </c>
      <c r="Z9" s="22">
        <f>CN_Summary_fueltax!AE21</f>
        <v>1.2783445807012476E-6</v>
      </c>
      <c r="AA9" s="22">
        <f>CN_Summary_fueltax!AF21</f>
        <v>1.2837746588878659E-6</v>
      </c>
      <c r="AB9" s="22">
        <f>CN_Summary_fueltax!AG21</f>
        <v>1.2948106989240214E-6</v>
      </c>
      <c r="AC9" s="22">
        <f>CN_Summary_fueltax!AH21</f>
        <v>1.3029296876195443E-6</v>
      </c>
      <c r="AD9" s="22">
        <f>CN_Summary_fueltax!AI21</f>
        <v>1.3115507770793788E-6</v>
      </c>
      <c r="AE9" s="22">
        <f>CN_Summary_fueltax!AJ21</f>
        <v>1.3214846060247592E-6</v>
      </c>
      <c r="AF9" s="22">
        <f>CN_Summary_fueltax!AK21</f>
        <v>1.3313685955048784E-6</v>
      </c>
      <c r="AG9" s="22">
        <f>CN_Summary_fueltax!AL21</f>
        <v>1.3376984493855818E-6</v>
      </c>
      <c r="AH9" s="22">
        <f>CN_Summary_fueltax!AM21</f>
        <v>1.3465489832475031E-6</v>
      </c>
      <c r="AI9" s="22">
        <f>CN_Summary_fueltax!AN21</f>
        <v>1.3555140899024102E-6</v>
      </c>
      <c r="AJ9" s="22">
        <f>CN_Summary_fueltax!AO21</f>
        <v>1.3643904398865519E-6</v>
      </c>
      <c r="AK9" s="22">
        <f>CN_Summary_fueltax!AP21</f>
        <v>1.3732245360101247E-6</v>
      </c>
      <c r="AL9" s="22">
        <f>CN_Summary_fueltax!AQ21</f>
        <v>1.3822740554251679E-6</v>
      </c>
      <c r="AM9" s="22">
        <f>CN_Summary_fueltax!AR21</f>
        <v>1.3907225119093116E-6</v>
      </c>
      <c r="AN9" s="22">
        <f>CN_Summary_fueltax!AS21</f>
        <v>1.3994789585851058E-6</v>
      </c>
      <c r="AO9" s="22">
        <f>CN_Summary_fueltax!AT21</f>
        <v>1.4081070479445687E-6</v>
      </c>
      <c r="AP9" s="22">
        <f>CN_Summary_fueltax!AU21</f>
        <v>1.4166440125271352E-6</v>
      </c>
    </row>
  </sheetData>
  <phoneticPr fontId="4"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1E54E-3FA0-4EEA-A824-85D26BAF0062}">
  <sheetPr>
    <tabColor rgb="FF002060"/>
  </sheetPr>
  <dimension ref="A1:AP9"/>
  <sheetViews>
    <sheetView topLeftCell="T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CN_Summary_fueltax!G24</f>
        <v>2.2498216897358644E-6</v>
      </c>
      <c r="C2" s="22">
        <f>CN_Summary_fueltax!H24</f>
        <v>2.2498216897358644E-6</v>
      </c>
      <c r="D2" s="22">
        <f>CN_Summary_fueltax!I24</f>
        <v>1.8677332153837364E-6</v>
      </c>
      <c r="E2" s="22">
        <f>CN_Summary_fueltax!J24</f>
        <v>1.6483294994481121E-6</v>
      </c>
      <c r="F2" s="22">
        <f>CN_Summary_fueltax!K24</f>
        <v>1.6041511883509728E-6</v>
      </c>
      <c r="G2" s="22">
        <f>CN_Summary_fueltax!L24</f>
        <v>1.6213268373196322E-6</v>
      </c>
      <c r="H2" s="22">
        <f>CN_Summary_fueltax!M24</f>
        <v>1.6387322788659871E-6</v>
      </c>
      <c r="I2" s="22">
        <f>CN_Summary_fueltax!N24</f>
        <v>1.8582116150875787E-6</v>
      </c>
      <c r="J2" s="22">
        <f>CN_Summary_fueltax!O24</f>
        <v>2.0776909513091703E-6</v>
      </c>
      <c r="K2" s="22">
        <f>CN_Summary_fueltax!P24</f>
        <v>2.0335148977945862E-6</v>
      </c>
      <c r="L2" s="22">
        <f>CN_Summary_fueltax!Q24</f>
        <v>2.0007284860725132E-6</v>
      </c>
      <c r="M2" s="22">
        <f>CN_Summary_fueltax!R24</f>
        <v>2.0831268537742079E-6</v>
      </c>
      <c r="N2" s="22">
        <f>CN_Summary_fueltax!S24</f>
        <v>2.0348044708099641E-6</v>
      </c>
      <c r="O2" s="22">
        <f>CN_Summary_fueltax!T24</f>
        <v>2.0142180324946828E-6</v>
      </c>
      <c r="P2" s="22">
        <f>CN_Summary_fueltax!U24</f>
        <v>1.9846208520106144E-6</v>
      </c>
      <c r="Q2" s="22">
        <f>CN_Summary_fueltax!V24</f>
        <v>1.9553781267051122E-6</v>
      </c>
      <c r="R2" s="22">
        <f>CN_Summary_fueltax!W24</f>
        <v>1.9174190577946618E-6</v>
      </c>
      <c r="S2" s="22">
        <f>CN_Summary_fueltax!X24</f>
        <v>1.89282976822456E-6</v>
      </c>
      <c r="T2" s="22">
        <f>CN_Summary_fueltax!Y24</f>
        <v>1.8688356795133875E-6</v>
      </c>
      <c r="U2" s="22">
        <f>CN_Summary_fueltax!Z24</f>
        <v>1.8462604499593855E-6</v>
      </c>
      <c r="V2" s="22">
        <f>CN_Summary_fueltax!AA24</f>
        <v>1.8253626518461352E-6</v>
      </c>
      <c r="W2" s="22">
        <f>CN_Summary_fueltax!AB24</f>
        <v>1.8100165425819365E-6</v>
      </c>
      <c r="X2" s="22">
        <f>CN_Summary_fueltax!AC24</f>
        <v>1.7952554228214259E-6</v>
      </c>
      <c r="Y2" s="22">
        <f>CN_Summary_fueltax!AD24</f>
        <v>1.7889408245841328E-6</v>
      </c>
      <c r="Z2" s="22">
        <f>CN_Summary_fueltax!AE24</f>
        <v>1.7771685165807771E-6</v>
      </c>
      <c r="AA2" s="22">
        <f>CN_Summary_fueltax!AF24</f>
        <v>1.7743385865882329E-6</v>
      </c>
      <c r="AB2" s="22">
        <f>CN_Summary_fueltax!AG24</f>
        <v>1.7650713490216756E-6</v>
      </c>
      <c r="AC2" s="22">
        <f>CN_Summary_fueltax!AH24</f>
        <v>1.757726961569311E-6</v>
      </c>
      <c r="AD2" s="22">
        <f>CN_Summary_fueltax!AI24</f>
        <v>1.7545965754293103E-6</v>
      </c>
      <c r="AE2" s="22">
        <f>CN_Summary_fueltax!AJ24</f>
        <v>1.7434622175178461E-6</v>
      </c>
      <c r="AF2" s="22">
        <f>CN_Summary_fueltax!AK24</f>
        <v>1.7361065802673337E-6</v>
      </c>
      <c r="AG2" s="22">
        <f>CN_Summary_fueltax!AL24</f>
        <v>1.725695161132621E-6</v>
      </c>
      <c r="AH2" s="22">
        <f>CN_Summary_fueltax!AM24</f>
        <v>1.7195038704094903E-6</v>
      </c>
      <c r="AI2" s="22">
        <f>CN_Summary_fueltax!AN24</f>
        <v>1.7128703476362389E-6</v>
      </c>
      <c r="AJ2" s="22">
        <f>CN_Summary_fueltax!AO24</f>
        <v>1.7052726976660008E-6</v>
      </c>
      <c r="AK2" s="22">
        <f>CN_Summary_fueltax!AP24</f>
        <v>1.697913455860597E-6</v>
      </c>
      <c r="AL2" s="22">
        <f>CN_Summary_fueltax!AQ24</f>
        <v>1.6896592966116065E-6</v>
      </c>
      <c r="AM2" s="22">
        <f>CN_Summary_fueltax!AR24</f>
        <v>1.6820577356767563E-6</v>
      </c>
      <c r="AN2" s="22">
        <f>CN_Summary_fueltax!AS24</f>
        <v>1.6741204031576792E-6</v>
      </c>
      <c r="AO2" s="22">
        <f>CN_Summary_fueltax!AT24</f>
        <v>1.666088837052647E-6</v>
      </c>
      <c r="AP2" s="22">
        <f>CN_Summary_fueltax!AU24</f>
        <v>1.6589571497351505E-6</v>
      </c>
    </row>
    <row r="3" spans="1:42">
      <c r="A3" s="115" t="s">
        <v>3669</v>
      </c>
      <c r="B3" s="22">
        <f>CN_Summary_fueltax!G25</f>
        <v>1.4704691692044007E-6</v>
      </c>
      <c r="C3" s="22">
        <f>CN_Summary_fueltax!H25</f>
        <v>1.7896732139553692E-6</v>
      </c>
      <c r="D3" s="22">
        <f>CN_Summary_fueltax!I25</f>
        <v>2.4814516037174587E-6</v>
      </c>
      <c r="E3" s="22">
        <f>CN_Summary_fueltax!J25</f>
        <v>2.1899540288573548E-6</v>
      </c>
      <c r="F3" s="22">
        <f>CN_Summary_fueltax!K25</f>
        <v>2.1312591681467459E-6</v>
      </c>
      <c r="G3" s="22">
        <f>CN_Summary_fueltax!L25</f>
        <v>2.1540785629763289E-6</v>
      </c>
      <c r="H3" s="22">
        <f>CN_Summary_fueltax!M25</f>
        <v>2.1772032579182341E-6</v>
      </c>
      <c r="I3" s="22">
        <f>CN_Summary_fueltax!N25</f>
        <v>2.0940161117189763E-6</v>
      </c>
      <c r="J3" s="22">
        <f>CN_Summary_fueltax!O25</f>
        <v>2.0108289655197189E-6</v>
      </c>
      <c r="K3" s="22">
        <f>CN_Summary_fueltax!P25</f>
        <v>2.050887076076669E-6</v>
      </c>
      <c r="L3" s="22">
        <f>CN_Summary_fueltax!Q25</f>
        <v>2.1217490495734497E-6</v>
      </c>
      <c r="M3" s="22">
        <f>CN_Summary_fueltax!R25</f>
        <v>2.1653718296257751E-6</v>
      </c>
      <c r="N3" s="22">
        <f>CN_Summary_fueltax!S25</f>
        <v>2.1898689696122485E-6</v>
      </c>
      <c r="O3" s="22">
        <f>CN_Summary_fueltax!T25</f>
        <v>2.2035646126170435E-6</v>
      </c>
      <c r="P3" s="22">
        <f>CN_Summary_fueltax!U25</f>
        <v>2.2275279661970299E-6</v>
      </c>
      <c r="Q3" s="22">
        <f>CN_Summary_fueltax!V25</f>
        <v>2.2227165763960933E-6</v>
      </c>
      <c r="R3" s="22">
        <f>CN_Summary_fueltax!W25</f>
        <v>2.2078539154395812E-6</v>
      </c>
      <c r="S3" s="22">
        <f>CN_Summary_fueltax!X25</f>
        <v>2.2047184687121619E-6</v>
      </c>
      <c r="T3" s="22">
        <f>CN_Summary_fueltax!Y25</f>
        <v>2.186747415955683E-6</v>
      </c>
      <c r="U3" s="22">
        <f>CN_Summary_fueltax!Z25</f>
        <v>2.1685599237795878E-6</v>
      </c>
      <c r="V3" s="22">
        <f>CN_Summary_fueltax!AA25</f>
        <v>2.1479806297738772E-6</v>
      </c>
      <c r="W3" s="22">
        <f>CN_Summary_fueltax!AB25</f>
        <v>2.1363492046122506E-6</v>
      </c>
      <c r="X3" s="22">
        <f>CN_Summary_fueltax!AC25</f>
        <v>2.1368259563068116E-6</v>
      </c>
      <c r="Y3" s="22">
        <f>CN_Summary_fueltax!AD25</f>
        <v>2.1375169537782228E-6</v>
      </c>
      <c r="Z3" s="22">
        <f>CN_Summary_fueltax!AE25</f>
        <v>2.1262423611732609E-6</v>
      </c>
      <c r="AA3" s="22">
        <f>CN_Summary_fueltax!AF25</f>
        <v>2.1391921656374847E-6</v>
      </c>
      <c r="AB3" s="22">
        <f>CN_Summary_fueltax!AG25</f>
        <v>2.1219749947783867E-6</v>
      </c>
      <c r="AC3" s="22">
        <f>CN_Summary_fueltax!AH25</f>
        <v>2.1100861821988376E-6</v>
      </c>
      <c r="AD3" s="22">
        <f>CN_Summary_fueltax!AI25</f>
        <v>2.1124494666724895E-6</v>
      </c>
      <c r="AE3" s="22">
        <f>CN_Summary_fueltax!AJ25</f>
        <v>2.0830802461018758E-6</v>
      </c>
      <c r="AF3" s="22">
        <f>CN_Summary_fueltax!AK25</f>
        <v>2.0544992744986492E-6</v>
      </c>
      <c r="AG3" s="22">
        <f>CN_Summary_fueltax!AL25</f>
        <v>2.0744138947461448E-6</v>
      </c>
      <c r="AH3" s="22">
        <f>CN_Summary_fueltax!AM25</f>
        <v>2.0652035997531789E-6</v>
      </c>
      <c r="AI3" s="22">
        <f>CN_Summary_fueltax!AN25</f>
        <v>2.0539075916351697E-6</v>
      </c>
      <c r="AJ3" s="22">
        <f>CN_Summary_fueltax!AO25</f>
        <v>2.0424973003216412E-6</v>
      </c>
      <c r="AK3" s="22">
        <f>CN_Summary_fueltax!AP25</f>
        <v>2.0316239587330728E-6</v>
      </c>
      <c r="AL3" s="22">
        <f>CN_Summary_fueltax!AQ25</f>
        <v>2.0193146612305709E-6</v>
      </c>
      <c r="AM3" s="22">
        <f>CN_Summary_fueltax!AR25</f>
        <v>2.010751122188172E-6</v>
      </c>
      <c r="AN3" s="22">
        <f>CN_Summary_fueltax!AS25</f>
        <v>2.0015428288040318E-6</v>
      </c>
      <c r="AO3" s="22">
        <f>CN_Summary_fueltax!AT25</f>
        <v>1.9922427388117807E-6</v>
      </c>
      <c r="AP3" s="22">
        <f>CN_Summary_fueltax!AU25</f>
        <v>1.9860399389740184E-6</v>
      </c>
    </row>
    <row r="4" spans="1:42">
      <c r="A4" s="115" t="s">
        <v>3670</v>
      </c>
      <c r="B4" s="22">
        <f>CN_Summary_fueltax!G26</f>
        <v>1.894930967414517E-6</v>
      </c>
      <c r="C4" s="22">
        <f>CN_Summary_fueltax!H26</f>
        <v>1.894930967414517E-6</v>
      </c>
      <c r="D4" s="22">
        <f>CN_Summary_fueltax!I26</f>
        <v>2.0163476677097889E-6</v>
      </c>
      <c r="E4" s="22">
        <f>CN_Summary_fueltax!J26</f>
        <v>1.779486124921E-6</v>
      </c>
      <c r="F4" s="22">
        <f>CN_Summary_fueltax!K26</f>
        <v>1.7317925711466336E-6</v>
      </c>
      <c r="G4" s="22">
        <f>CN_Summary_fueltax!L26</f>
        <v>1.7503348765755399E-6</v>
      </c>
      <c r="H4" s="22">
        <f>CN_Summary_fueltax!M26</f>
        <v>1.7691252590447199E-6</v>
      </c>
      <c r="I4" s="22">
        <f>CN_Summary_fueltax!N26</f>
        <v>1.8047838407395742E-6</v>
      </c>
      <c r="J4" s="22">
        <f>CN_Summary_fueltax!O26</f>
        <v>1.8404424224344281E-6</v>
      </c>
      <c r="K4" s="22">
        <f>CN_Summary_fueltax!P26</f>
        <v>1.854123228072654E-6</v>
      </c>
      <c r="L4" s="22">
        <f>CN_Summary_fueltax!Q26</f>
        <v>1.8807856646058913E-6</v>
      </c>
      <c r="M4" s="22">
        <f>CN_Summary_fueltax!R26</f>
        <v>1.9473444095891136E-6</v>
      </c>
      <c r="N4" s="22">
        <f>CN_Summary_fueltax!S26</f>
        <v>1.9615123206670952E-6</v>
      </c>
      <c r="O4" s="22">
        <f>CN_Summary_fueltax!T26</f>
        <v>1.9768958466246496E-6</v>
      </c>
      <c r="P4" s="22">
        <f>CN_Summary_fueltax!U26</f>
        <v>1.9915312443962506E-6</v>
      </c>
      <c r="Q4" s="22">
        <f>CN_Summary_fueltax!V26</f>
        <v>1.9980848398313884E-6</v>
      </c>
      <c r="R4" s="22">
        <f>CN_Summary_fueltax!W26</f>
        <v>1.9993991089772406E-6</v>
      </c>
      <c r="S4" s="22">
        <f>CN_Summary_fueltax!X26</f>
        <v>2.0020822060677202E-6</v>
      </c>
      <c r="T4" s="22">
        <f>CN_Summary_fueltax!Y26</f>
        <v>2.0051064824957503E-6</v>
      </c>
      <c r="U4" s="22">
        <f>CN_Summary_fueltax!Z26</f>
        <v>2.0038179979876757E-6</v>
      </c>
      <c r="V4" s="22">
        <f>CN_Summary_fueltax!AA26</f>
        <v>2.001571931823006E-6</v>
      </c>
      <c r="W4" s="22">
        <f>CN_Summary_fueltax!AB26</f>
        <v>2.0008886389218999E-6</v>
      </c>
      <c r="X4" s="22">
        <f>CN_Summary_fueltax!AC26</f>
        <v>2.0052154132481008E-6</v>
      </c>
      <c r="Y4" s="22">
        <f>CN_Summary_fueltax!AD26</f>
        <v>2.0099794053453124E-6</v>
      </c>
      <c r="Z4" s="22">
        <f>CN_Summary_fueltax!AE26</f>
        <v>2.0133054367734204E-6</v>
      </c>
      <c r="AA4" s="22">
        <f>CN_Summary_fueltax!AF26</f>
        <v>2.0183926710688593E-6</v>
      </c>
      <c r="AB4" s="22">
        <f>CN_Summary_fueltax!AG26</f>
        <v>2.0222954936333394E-6</v>
      </c>
      <c r="AC4" s="22">
        <f>CN_Summary_fueltax!AH26</f>
        <v>2.0240907023273039E-6</v>
      </c>
      <c r="AD4" s="22">
        <f>CN_Summary_fueltax!AI26</f>
        <v>2.0260621060460819E-6</v>
      </c>
      <c r="AE4" s="22">
        <f>CN_Summary_fueltax!AJ26</f>
        <v>2.0227031898625474E-6</v>
      </c>
      <c r="AF4" s="22">
        <f>CN_Summary_fueltax!AK26</f>
        <v>2.0239705608628766E-6</v>
      </c>
      <c r="AG4" s="22">
        <f>CN_Summary_fueltax!AL26</f>
        <v>2.0316252724382378E-6</v>
      </c>
      <c r="AH4" s="22">
        <f>CN_Summary_fueltax!AM26</f>
        <v>2.0343073435787037E-6</v>
      </c>
      <c r="AI4" s="22">
        <f>CN_Summary_fueltax!AN26</f>
        <v>2.036163934596428E-6</v>
      </c>
      <c r="AJ4" s="22">
        <f>CN_Summary_fueltax!AO26</f>
        <v>2.0378955032982372E-6</v>
      </c>
      <c r="AK4" s="22">
        <f>CN_Summary_fueltax!AP26</f>
        <v>2.0396946666774096E-6</v>
      </c>
      <c r="AL4" s="22">
        <f>CN_Summary_fueltax!AQ26</f>
        <v>2.0414115279164012E-6</v>
      </c>
      <c r="AM4" s="22">
        <f>CN_Summary_fueltax!AR26</f>
        <v>2.0435157269900944E-6</v>
      </c>
      <c r="AN4" s="22">
        <f>CN_Summary_fueltax!AS26</f>
        <v>2.0460520006868681E-6</v>
      </c>
      <c r="AO4" s="22">
        <f>CN_Summary_fueltax!AT26</f>
        <v>2.0487774105088574E-6</v>
      </c>
      <c r="AP4" s="22">
        <f>CN_Summary_fueltax!AU26</f>
        <v>2.0517619575982127E-6</v>
      </c>
    </row>
    <row r="5" spans="1:42">
      <c r="A5" s="115" t="s">
        <v>3671</v>
      </c>
      <c r="B5" s="22">
        <f>CN_Summary_fueltax!G27</f>
        <v>1.4704691692044007E-6</v>
      </c>
      <c r="C5" s="22">
        <f>CN_Summary_fueltax!H27</f>
        <v>1.7896732139553692E-6</v>
      </c>
      <c r="D5" s="22">
        <f>CN_Summary_fueltax!I27</f>
        <v>1.9635843277876925E-6</v>
      </c>
      <c r="E5" s="22">
        <f>CN_Summary_fueltax!J27</f>
        <v>1.7329209254767471E-6</v>
      </c>
      <c r="F5" s="22">
        <f>CN_Summary_fueltax!K27</f>
        <v>1.686475406071745E-6</v>
      </c>
      <c r="G5" s="22">
        <f>CN_Summary_fueltax!L27</f>
        <v>1.7045325005521864E-6</v>
      </c>
      <c r="H5" s="22">
        <f>CN_Summary_fueltax!M27</f>
        <v>1.7228311804477652E-6</v>
      </c>
      <c r="I5" s="22">
        <f>CN_Summary_fueltax!N27</f>
        <v>1.7605544903228174E-6</v>
      </c>
      <c r="J5" s="22">
        <f>CN_Summary_fueltax!O27</f>
        <v>1.7982778001978696E-6</v>
      </c>
      <c r="K5" s="22">
        <f>CN_Summary_fueltax!P27</f>
        <v>1.8085525908838254E-6</v>
      </c>
      <c r="L5" s="22">
        <f>CN_Summary_fueltax!Q27</f>
        <v>1.8365674537325824E-6</v>
      </c>
      <c r="M5" s="22">
        <f>CN_Summary_fueltax!R27</f>
        <v>1.8988560508182063E-6</v>
      </c>
      <c r="N5" s="22">
        <f>CN_Summary_fueltax!S27</f>
        <v>1.9089540400256405E-6</v>
      </c>
      <c r="O5" s="22">
        <f>CN_Summary_fueltax!T27</f>
        <v>1.9207408052604095E-6</v>
      </c>
      <c r="P5" s="22">
        <f>CN_Summary_fueltax!U27</f>
        <v>1.9350141817659255E-6</v>
      </c>
      <c r="Q5" s="22">
        <f>CN_Summary_fueltax!V27</f>
        <v>1.9392373599398543E-6</v>
      </c>
      <c r="R5" s="22">
        <f>CN_Summary_fueltax!W27</f>
        <v>1.9372130572971177E-6</v>
      </c>
      <c r="S5" s="22">
        <f>CN_Summary_fueltax!X27</f>
        <v>1.9373039342475625E-6</v>
      </c>
      <c r="T5" s="22">
        <f>CN_Summary_fueltax!Y27</f>
        <v>1.9377922430930028E-6</v>
      </c>
      <c r="U5" s="22">
        <f>CN_Summary_fueltax!Z27</f>
        <v>1.9328786972410375E-6</v>
      </c>
      <c r="V5" s="22">
        <f>CN_Summary_fueltax!AA27</f>
        <v>1.9269761526422731E-6</v>
      </c>
      <c r="W5" s="22">
        <f>CN_Summary_fueltax!AB27</f>
        <v>1.9237419732151447E-6</v>
      </c>
      <c r="X5" s="22">
        <f>CN_Summary_fueltax!AC27</f>
        <v>1.9272542311582108E-6</v>
      </c>
      <c r="Y5" s="22">
        <f>CN_Summary_fueltax!AD27</f>
        <v>1.9313139793940105E-6</v>
      </c>
      <c r="Z5" s="22">
        <f>CN_Summary_fueltax!AE27</f>
        <v>1.9336079414346595E-6</v>
      </c>
      <c r="AA5" s="22">
        <f>CN_Summary_fueltax!AF27</f>
        <v>1.9384484390567029E-6</v>
      </c>
      <c r="AB5" s="22">
        <f>CN_Summary_fueltax!AG27</f>
        <v>1.9417318950863886E-6</v>
      </c>
      <c r="AC5" s="22">
        <f>CN_Summary_fueltax!AH27</f>
        <v>1.9424180532054127E-6</v>
      </c>
      <c r="AD5" s="22">
        <f>CN_Summary_fueltax!AI27</f>
        <v>1.9429613339391331E-6</v>
      </c>
      <c r="AE5" s="22">
        <f>CN_Summary_fueltax!AJ27</f>
        <v>1.9362508016311028E-6</v>
      </c>
      <c r="AF5" s="22">
        <f>CN_Summary_fueltax!AK27</f>
        <v>1.9354871381020265E-6</v>
      </c>
      <c r="AG5" s="22">
        <f>CN_Summary_fueltax!AL27</f>
        <v>1.9438380117466365E-6</v>
      </c>
      <c r="AH5" s="22">
        <f>CN_Summary_fueltax!AM27</f>
        <v>1.9454175463409477E-6</v>
      </c>
      <c r="AI5" s="22">
        <f>CN_Summary_fueltax!AN27</f>
        <v>1.9458872769719939E-6</v>
      </c>
      <c r="AJ5" s="22">
        <f>CN_Summary_fueltax!AO27</f>
        <v>1.9461756848121924E-6</v>
      </c>
      <c r="AK5" s="22">
        <f>CN_Summary_fueltax!AP27</f>
        <v>1.9465121971328999E-6</v>
      </c>
      <c r="AL5" s="22">
        <f>CN_Summary_fueltax!AQ27</f>
        <v>1.9467026483024816E-6</v>
      </c>
      <c r="AM5" s="22">
        <f>CN_Summary_fueltax!AR27</f>
        <v>1.9474026035699448E-6</v>
      </c>
      <c r="AN5" s="22">
        <f>CN_Summary_fueltax!AS27</f>
        <v>1.9486829480373686E-6</v>
      </c>
      <c r="AO5" s="22">
        <f>CN_Summary_fueltax!AT27</f>
        <v>1.9502817437674306E-6</v>
      </c>
      <c r="AP5" s="22">
        <f>CN_Summary_fueltax!AU27</f>
        <v>1.9522486100364695E-6</v>
      </c>
    </row>
    <row r="6" spans="1:42">
      <c r="A6" s="115" t="s">
        <v>3672</v>
      </c>
      <c r="B6" s="22">
        <f>CN_Summary_fueltax!G28</f>
        <v>1.4704691692044007E-6</v>
      </c>
      <c r="C6" s="22">
        <f>CN_Summary_fueltax!H28</f>
        <v>1.7896732139553692E-6</v>
      </c>
      <c r="D6" s="22">
        <f>CN_Summary_fueltax!I28</f>
        <v>2.3587290430608542E-6</v>
      </c>
      <c r="E6" s="22">
        <f>CN_Summary_fueltax!J28</f>
        <v>2.0816477593580826E-6</v>
      </c>
      <c r="F6" s="22">
        <f>CN_Summary_fueltax!K28</f>
        <v>2.0258557090802857E-6</v>
      </c>
      <c r="G6" s="22">
        <f>CN_Summary_fueltax!L28</f>
        <v>2.0475465489294194E-6</v>
      </c>
      <c r="H6" s="22">
        <f>CN_Summary_fueltax!M28</f>
        <v>2.0695275899820355E-6</v>
      </c>
      <c r="I6" s="22">
        <f>CN_Summary_fueltax!N28</f>
        <v>1.9985764962247429E-6</v>
      </c>
      <c r="J6" s="22">
        <f>CN_Summary_fueltax!O28</f>
        <v>1.92762540246745E-6</v>
      </c>
      <c r="K6" s="22">
        <f>CN_Summary_fueltax!P28</f>
        <v>1.9650007781165186E-6</v>
      </c>
      <c r="L6" s="22">
        <f>CN_Summary_fueltax!Q28</f>
        <v>2.0263531079430145E-6</v>
      </c>
      <c r="M6" s="22">
        <f>CN_Summary_fueltax!R28</f>
        <v>2.0574994493707601E-6</v>
      </c>
      <c r="N6" s="22">
        <f>CN_Summary_fueltax!S28</f>
        <v>2.0743099421006958E-6</v>
      </c>
      <c r="O6" s="22">
        <f>CN_Summary_fueltax!T28</f>
        <v>2.0877452286879742E-6</v>
      </c>
      <c r="P6" s="22">
        <f>CN_Summary_fueltax!U28</f>
        <v>2.1145701593384099E-6</v>
      </c>
      <c r="Q6" s="22">
        <f>CN_Summary_fueltax!V28</f>
        <v>2.1149598762751309E-6</v>
      </c>
      <c r="R6" s="22">
        <f>CN_Summary_fueltax!W28</f>
        <v>2.1033069887708167E-6</v>
      </c>
      <c r="S6" s="22">
        <f>CN_Summary_fueltax!X28</f>
        <v>2.099478283189782E-6</v>
      </c>
      <c r="T6" s="22">
        <f>CN_Summary_fueltax!Y28</f>
        <v>2.0919654066874271E-6</v>
      </c>
      <c r="U6" s="22">
        <f>CN_Summary_fueltax!Z28</f>
        <v>2.0815472079766308E-6</v>
      </c>
      <c r="V6" s="22">
        <f>CN_Summary_fueltax!AA28</f>
        <v>2.066711046995191E-6</v>
      </c>
      <c r="W6" s="22">
        <f>CN_Summary_fueltax!AB28</f>
        <v>2.0549341054509594E-6</v>
      </c>
      <c r="X6" s="22">
        <f>CN_Summary_fueltax!AC28</f>
        <v>2.0551810432096633E-6</v>
      </c>
      <c r="Y6" s="22">
        <f>CN_Summary_fueltax!AD28</f>
        <v>2.056814811508952E-6</v>
      </c>
      <c r="Z6" s="22">
        <f>CN_Summary_fueltax!AE28</f>
        <v>2.0507654215812833E-6</v>
      </c>
      <c r="AA6" s="22">
        <f>CN_Summary_fueltax!AF28</f>
        <v>2.0580968983082872E-6</v>
      </c>
      <c r="AB6" s="22">
        <f>CN_Summary_fueltax!AG28</f>
        <v>2.0475277281715531E-6</v>
      </c>
      <c r="AC6" s="22">
        <f>CN_Summary_fueltax!AH28</f>
        <v>2.0399311737083106E-6</v>
      </c>
      <c r="AD6" s="22">
        <f>CN_Summary_fueltax!AI28</f>
        <v>2.0477758362513881E-6</v>
      </c>
      <c r="AE6" s="22">
        <f>CN_Summary_fueltax!AJ28</f>
        <v>2.0299378015681741E-6</v>
      </c>
      <c r="AF6" s="22">
        <f>CN_Summary_fueltax!AK28</f>
        <v>2.0160191723536709E-6</v>
      </c>
      <c r="AG6" s="22">
        <f>CN_Summary_fueltax!AL28</f>
        <v>2.0250996301756997E-6</v>
      </c>
      <c r="AH6" s="22">
        <f>CN_Summary_fueltax!AM28</f>
        <v>2.0214296501235017E-6</v>
      </c>
      <c r="AI6" s="22">
        <f>CN_Summary_fueltax!AN28</f>
        <v>2.0159112047865684E-6</v>
      </c>
      <c r="AJ6" s="22">
        <f>CN_Summary_fueltax!AO28</f>
        <v>2.0102719349061246E-6</v>
      </c>
      <c r="AK6" s="22">
        <f>CN_Summary_fueltax!AP28</f>
        <v>2.0051101760356996E-6</v>
      </c>
      <c r="AL6" s="22">
        <f>CN_Summary_fueltax!AQ28</f>
        <v>1.9991802604987366E-6</v>
      </c>
      <c r="AM6" s="22">
        <f>CN_Summary_fueltax!AR28</f>
        <v>1.9953171926590195E-6</v>
      </c>
      <c r="AN6" s="22">
        <f>CN_Summary_fueltax!AS28</f>
        <v>1.9907648401803333E-6</v>
      </c>
      <c r="AO6" s="22">
        <f>CN_Summary_fueltax!AT28</f>
        <v>1.9856093849551362E-6</v>
      </c>
      <c r="AP6" s="22">
        <f>CN_Summary_fueltax!AU28</f>
        <v>1.9831152117142982E-6</v>
      </c>
    </row>
    <row r="7" spans="1:42">
      <c r="A7" s="115" t="s">
        <v>3673</v>
      </c>
      <c r="B7" s="22">
        <f>CN_Summary_fueltax!G29</f>
        <v>1.894930967414517E-6</v>
      </c>
      <c r="C7" s="22">
        <f>CN_Summary_fueltax!H29</f>
        <v>1.894930967414517E-6</v>
      </c>
      <c r="D7" s="22">
        <f>CN_Summary_fueltax!I29</f>
        <v>2.6273955777838955E-6</v>
      </c>
      <c r="E7" s="22">
        <f>CN_Summary_fueltax!J29</f>
        <v>2.3187538787175889E-6</v>
      </c>
      <c r="F7" s="22">
        <f>CN_Summary_fueltax!K29</f>
        <v>2.2566069413206767E-6</v>
      </c>
      <c r="G7" s="22">
        <f>CN_Summary_fueltax!L29</f>
        <v>2.2807684349291484E-6</v>
      </c>
      <c r="H7" s="22">
        <f>CN_Summary_fueltax!M29</f>
        <v>2.3052531845559164E-6</v>
      </c>
      <c r="I7" s="22">
        <f>CN_Summary_fueltax!N29</f>
        <v>2.2171734735815177E-6</v>
      </c>
      <c r="J7" s="22">
        <f>CN_Summary_fueltax!O29</f>
        <v>2.129093762607119E-6</v>
      </c>
      <c r="K7" s="22">
        <f>CN_Summary_fueltax!P29</f>
        <v>2.1715078489322512E-6</v>
      </c>
      <c r="L7" s="22">
        <f>CN_Summary_fueltax!Q29</f>
        <v>2.2465374950956344E-6</v>
      </c>
      <c r="M7" s="22">
        <f>CN_Summary_fueltax!R29</f>
        <v>2.2927259032146628E-6</v>
      </c>
      <c r="N7" s="22">
        <f>CN_Summary_fueltax!S29</f>
        <v>2.3186638168021736E-6</v>
      </c>
      <c r="O7" s="22">
        <f>CN_Summary_fueltax!T29</f>
        <v>2.3331649546892871E-6</v>
      </c>
      <c r="P7" s="22">
        <f>CN_Summary_fueltax!U29</f>
        <v>2.3585376877825322E-6</v>
      </c>
      <c r="Q7" s="22">
        <f>CN_Summary_fueltax!V29</f>
        <v>2.3534433211355915E-6</v>
      </c>
      <c r="R7" s="22">
        <f>CN_Summary_fueltax!W29</f>
        <v>2.3377065283596456E-6</v>
      </c>
      <c r="S7" s="22">
        <f>CN_Summary_fueltax!X29</f>
        <v>2.3343866736207268E-6</v>
      </c>
      <c r="T7" s="22">
        <f>CN_Summary_fueltax!Y29</f>
        <v>2.3153586722405035E-6</v>
      </c>
      <c r="U7" s="22">
        <f>CN_Summary_fueltax!Z29</f>
        <v>2.2961015017831533E-6</v>
      </c>
      <c r="V7" s="22">
        <f>CN_Summary_fueltax!AA29</f>
        <v>2.2743118581795803E-6</v>
      </c>
      <c r="W7" s="22">
        <f>CN_Summary_fueltax!AB29</f>
        <v>2.2619963429435792E-6</v>
      </c>
      <c r="X7" s="22">
        <f>CN_Summary_fueltax!AC29</f>
        <v>2.2625011342891419E-6</v>
      </c>
      <c r="Y7" s="22">
        <f>CN_Summary_fueltax!AD29</f>
        <v>2.2632327720522667E-6</v>
      </c>
      <c r="Z7" s="22">
        <f>CN_Summary_fueltax!AE29</f>
        <v>2.2512950761055825E-6</v>
      </c>
      <c r="AA7" s="22">
        <f>CN_Summary_fueltax!AF29</f>
        <v>2.265006509740434E-6</v>
      </c>
      <c r="AB7" s="22">
        <f>CN_Summary_fueltax!AG29</f>
        <v>2.2467767290308786E-6</v>
      </c>
      <c r="AC7" s="22">
        <f>CN_Summary_fueltax!AH29</f>
        <v>2.2341886884058615E-6</v>
      </c>
      <c r="AD7" s="22">
        <f>CN_Summary_fueltax!AI29</f>
        <v>2.2366909669777337E-6</v>
      </c>
      <c r="AE7" s="22">
        <f>CN_Summary_fueltax!AJ29</f>
        <v>2.2055944264953038E-6</v>
      </c>
      <c r="AF7" s="22">
        <f>CN_Summary_fueltax!AK29</f>
        <v>2.175332495016734E-6</v>
      </c>
      <c r="AG7" s="22">
        <f>CN_Summary_fueltax!AL29</f>
        <v>2.1964183727719651E-6</v>
      </c>
      <c r="AH7" s="22">
        <f>CN_Summary_fueltax!AM29</f>
        <v>2.1866663839367425E-6</v>
      </c>
      <c r="AI7" s="22">
        <f>CN_Summary_fueltax!AN29</f>
        <v>2.1747060129460684E-6</v>
      </c>
      <c r="AJ7" s="22">
        <f>CN_Summary_fueltax!AO29</f>
        <v>2.162624637313562E-6</v>
      </c>
      <c r="AK7" s="22">
        <f>CN_Summary_fueltax!AP29</f>
        <v>2.1511117915410564E-6</v>
      </c>
      <c r="AL7" s="22">
        <f>CN_Summary_fueltax!AQ29</f>
        <v>2.138078535613254E-6</v>
      </c>
      <c r="AM7" s="22">
        <f>CN_Summary_fueltax!AR29</f>
        <v>2.1290113410016507E-6</v>
      </c>
      <c r="AN7" s="22">
        <f>CN_Summary_fueltax!AS29</f>
        <v>2.1192614714977749E-6</v>
      </c>
      <c r="AO7" s="22">
        <f>CN_Summary_fueltax!AT29</f>
        <v>2.1094144064645409E-6</v>
      </c>
      <c r="AP7" s="22">
        <f>CN_Summary_fueltax!AU29</f>
        <v>2.1028467954584617E-6</v>
      </c>
    </row>
    <row r="8" spans="1:42">
      <c r="A8" s="115" t="s">
        <v>3674</v>
      </c>
      <c r="B8" s="22">
        <f>CN_Summary_fueltax!G30</f>
        <v>0</v>
      </c>
      <c r="C8" s="22">
        <f>CN_Summary_fueltax!H30</f>
        <v>0</v>
      </c>
      <c r="D8" s="22">
        <f>CN_Summary_fueltax!I30</f>
        <v>0</v>
      </c>
      <c r="E8" s="22">
        <f>CN_Summary_fueltax!J30</f>
        <v>0</v>
      </c>
      <c r="F8" s="22">
        <f>CN_Summary_fueltax!K30</f>
        <v>0</v>
      </c>
      <c r="G8" s="22">
        <f>CN_Summary_fueltax!L30</f>
        <v>0</v>
      </c>
      <c r="H8" s="22">
        <f>CN_Summary_fueltax!M30</f>
        <v>0</v>
      </c>
      <c r="I8" s="22">
        <f>CN_Summary_fueltax!N30</f>
        <v>0</v>
      </c>
      <c r="J8" s="22">
        <f>CN_Summary_fueltax!O30</f>
        <v>0</v>
      </c>
      <c r="K8" s="22">
        <f>CN_Summary_fueltax!P30</f>
        <v>0</v>
      </c>
      <c r="L8" s="22">
        <f>CN_Summary_fueltax!Q30</f>
        <v>0</v>
      </c>
      <c r="M8" s="22">
        <f>CN_Summary_fueltax!R30</f>
        <v>0</v>
      </c>
      <c r="N8" s="22">
        <f>CN_Summary_fueltax!S30</f>
        <v>0</v>
      </c>
      <c r="O8" s="22">
        <f>CN_Summary_fueltax!T30</f>
        <v>0</v>
      </c>
      <c r="P8" s="22">
        <f>CN_Summary_fueltax!U30</f>
        <v>0</v>
      </c>
      <c r="Q8" s="22">
        <f>CN_Summary_fueltax!V30</f>
        <v>0</v>
      </c>
      <c r="R8" s="22">
        <f>CN_Summary_fueltax!W30</f>
        <v>0</v>
      </c>
      <c r="S8" s="22">
        <f>CN_Summary_fueltax!X30</f>
        <v>0</v>
      </c>
      <c r="T8" s="22">
        <f>CN_Summary_fueltax!Y30</f>
        <v>0</v>
      </c>
      <c r="U8" s="22">
        <f>CN_Summary_fueltax!Z30</f>
        <v>0</v>
      </c>
      <c r="V8" s="22">
        <f>CN_Summary_fueltax!AA30</f>
        <v>0</v>
      </c>
      <c r="W8" s="22">
        <f>CN_Summary_fueltax!AB30</f>
        <v>0</v>
      </c>
      <c r="X8" s="22">
        <f>CN_Summary_fueltax!AC30</f>
        <v>0</v>
      </c>
      <c r="Y8" s="22">
        <f>CN_Summary_fueltax!AD30</f>
        <v>0</v>
      </c>
      <c r="Z8" s="22">
        <f>CN_Summary_fueltax!AE30</f>
        <v>0</v>
      </c>
      <c r="AA8" s="22">
        <f>CN_Summary_fueltax!AF30</f>
        <v>0</v>
      </c>
      <c r="AB8" s="22">
        <f>CN_Summary_fueltax!AG30</f>
        <v>0</v>
      </c>
      <c r="AC8" s="22">
        <f>CN_Summary_fueltax!AH30</f>
        <v>0</v>
      </c>
      <c r="AD8" s="22">
        <f>CN_Summary_fueltax!AI30</f>
        <v>0</v>
      </c>
      <c r="AE8" s="22">
        <f>CN_Summary_fueltax!AJ30</f>
        <v>0</v>
      </c>
      <c r="AF8" s="22">
        <f>CN_Summary_fueltax!AK30</f>
        <v>0</v>
      </c>
      <c r="AG8" s="22">
        <f>CN_Summary_fueltax!AL30</f>
        <v>0</v>
      </c>
      <c r="AH8" s="22">
        <f>CN_Summary_fueltax!AM30</f>
        <v>0</v>
      </c>
      <c r="AI8" s="22">
        <f>CN_Summary_fueltax!AN30</f>
        <v>0</v>
      </c>
      <c r="AJ8" s="22">
        <f>CN_Summary_fueltax!AO30</f>
        <v>0</v>
      </c>
      <c r="AK8" s="22">
        <f>CN_Summary_fueltax!AP30</f>
        <v>0</v>
      </c>
      <c r="AL8" s="22">
        <f>CN_Summary_fueltax!AQ30</f>
        <v>0</v>
      </c>
      <c r="AM8" s="22">
        <f>CN_Summary_fueltax!AR30</f>
        <v>0</v>
      </c>
      <c r="AN8" s="22">
        <f>CN_Summary_fueltax!AS30</f>
        <v>0</v>
      </c>
      <c r="AO8" s="22">
        <f>CN_Summary_fueltax!AT30</f>
        <v>0</v>
      </c>
      <c r="AP8" s="22">
        <f>CN_Summary_fueltax!AU30</f>
        <v>0</v>
      </c>
    </row>
    <row r="9" spans="1:42">
      <c r="A9" s="115" t="s">
        <v>3675</v>
      </c>
      <c r="B9" s="22">
        <f>CN_Summary_fueltax!G31</f>
        <v>1.4704691692044007E-6</v>
      </c>
      <c r="C9" s="22">
        <f>CN_Summary_fueltax!H31</f>
        <v>1.7896732139553692E-6</v>
      </c>
      <c r="D9" s="22">
        <f>CN_Summary_fueltax!I31</f>
        <v>2.3587290430608542E-6</v>
      </c>
      <c r="E9" s="22">
        <f>CN_Summary_fueltax!J31</f>
        <v>2.0816477593580826E-6</v>
      </c>
      <c r="F9" s="22">
        <f>CN_Summary_fueltax!K31</f>
        <v>2.0258557090802857E-6</v>
      </c>
      <c r="G9" s="22">
        <f>CN_Summary_fueltax!L31</f>
        <v>2.0475465489294194E-6</v>
      </c>
      <c r="H9" s="22">
        <f>CN_Summary_fueltax!M31</f>
        <v>2.0695275899820355E-6</v>
      </c>
      <c r="I9" s="22">
        <f>CN_Summary_fueltax!N31</f>
        <v>1.9985764962247429E-6</v>
      </c>
      <c r="J9" s="22">
        <f>CN_Summary_fueltax!O31</f>
        <v>1.92762540246745E-6</v>
      </c>
      <c r="K9" s="22">
        <f>CN_Summary_fueltax!P31</f>
        <v>1.9650007781165186E-6</v>
      </c>
      <c r="L9" s="22">
        <f>CN_Summary_fueltax!Q31</f>
        <v>2.0263531079430145E-6</v>
      </c>
      <c r="M9" s="22">
        <f>CN_Summary_fueltax!R31</f>
        <v>2.0574994493707601E-6</v>
      </c>
      <c r="N9" s="22">
        <f>CN_Summary_fueltax!S31</f>
        <v>2.0743099421006958E-6</v>
      </c>
      <c r="O9" s="22">
        <f>CN_Summary_fueltax!T31</f>
        <v>2.0877452286879742E-6</v>
      </c>
      <c r="P9" s="22">
        <f>CN_Summary_fueltax!U31</f>
        <v>2.1145701593384099E-6</v>
      </c>
      <c r="Q9" s="22">
        <f>CN_Summary_fueltax!V31</f>
        <v>2.1149598762751309E-6</v>
      </c>
      <c r="R9" s="22">
        <f>CN_Summary_fueltax!W31</f>
        <v>2.1033069887708167E-6</v>
      </c>
      <c r="S9" s="22">
        <f>CN_Summary_fueltax!X31</f>
        <v>2.099478283189782E-6</v>
      </c>
      <c r="T9" s="22">
        <f>CN_Summary_fueltax!Y31</f>
        <v>2.0919654066874271E-6</v>
      </c>
      <c r="U9" s="22">
        <f>CN_Summary_fueltax!Z31</f>
        <v>2.0815472079766308E-6</v>
      </c>
      <c r="V9" s="22">
        <f>CN_Summary_fueltax!AA31</f>
        <v>2.066711046995191E-6</v>
      </c>
      <c r="W9" s="22">
        <f>CN_Summary_fueltax!AB31</f>
        <v>2.0549341054509594E-6</v>
      </c>
      <c r="X9" s="22">
        <f>CN_Summary_fueltax!AC31</f>
        <v>2.0551810432096633E-6</v>
      </c>
      <c r="Y9" s="22">
        <f>CN_Summary_fueltax!AD31</f>
        <v>2.056814811508952E-6</v>
      </c>
      <c r="Z9" s="22">
        <f>CN_Summary_fueltax!AE31</f>
        <v>2.0507654215812833E-6</v>
      </c>
      <c r="AA9" s="22">
        <f>CN_Summary_fueltax!AF31</f>
        <v>2.0580968983082872E-6</v>
      </c>
      <c r="AB9" s="22">
        <f>CN_Summary_fueltax!AG31</f>
        <v>2.0475277281715531E-6</v>
      </c>
      <c r="AC9" s="22">
        <f>CN_Summary_fueltax!AH31</f>
        <v>2.0399311737083106E-6</v>
      </c>
      <c r="AD9" s="22">
        <f>CN_Summary_fueltax!AI31</f>
        <v>2.0477758362513881E-6</v>
      </c>
      <c r="AE9" s="22">
        <f>CN_Summary_fueltax!AJ31</f>
        <v>2.0299378015681741E-6</v>
      </c>
      <c r="AF9" s="22">
        <f>CN_Summary_fueltax!AK31</f>
        <v>2.0160191723536709E-6</v>
      </c>
      <c r="AG9" s="22">
        <f>CN_Summary_fueltax!AL31</f>
        <v>2.0250996301756997E-6</v>
      </c>
      <c r="AH9" s="22">
        <f>CN_Summary_fueltax!AM31</f>
        <v>2.0214296501235017E-6</v>
      </c>
      <c r="AI9" s="22">
        <f>CN_Summary_fueltax!AN31</f>
        <v>2.0159112047865684E-6</v>
      </c>
      <c r="AJ9" s="22">
        <f>CN_Summary_fueltax!AO31</f>
        <v>2.0102719349061246E-6</v>
      </c>
      <c r="AK9" s="22">
        <f>CN_Summary_fueltax!AP31</f>
        <v>2.0051101760356996E-6</v>
      </c>
      <c r="AL9" s="22">
        <f>CN_Summary_fueltax!AQ31</f>
        <v>1.9991802604987366E-6</v>
      </c>
      <c r="AM9" s="22">
        <f>CN_Summary_fueltax!AR31</f>
        <v>1.9953171926590195E-6</v>
      </c>
      <c r="AN9" s="22">
        <f>CN_Summary_fueltax!AS31</f>
        <v>1.9907648401803333E-6</v>
      </c>
      <c r="AO9" s="22">
        <f>CN_Summary_fueltax!AT31</f>
        <v>1.9856093849551362E-6</v>
      </c>
      <c r="AP9" s="22">
        <f>CN_Summary_fueltax!AU31</f>
        <v>1.9831152117142982E-6</v>
      </c>
    </row>
  </sheetData>
  <phoneticPr fontId="4"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4006F-9708-46E0-8AC7-2823AADB48BC}">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CN_Summary_fueltax!G34</f>
        <v>0</v>
      </c>
      <c r="C2" s="22">
        <f>CN_Summary_fueltax!H34</f>
        <v>0</v>
      </c>
      <c r="D2" s="22">
        <f>CN_Summary_fueltax!I34</f>
        <v>0</v>
      </c>
      <c r="E2" s="22">
        <f>CN_Summary_fueltax!J34</f>
        <v>0</v>
      </c>
      <c r="F2" s="22">
        <f>CN_Summary_fueltax!K34</f>
        <v>0</v>
      </c>
      <c r="G2" s="22">
        <f>CN_Summary_fueltax!L34</f>
        <v>0</v>
      </c>
      <c r="H2" s="22">
        <f>CN_Summary_fueltax!M34</f>
        <v>0</v>
      </c>
      <c r="I2" s="22">
        <f>CN_Summary_fueltax!N34</f>
        <v>0</v>
      </c>
      <c r="J2" s="22">
        <f>CN_Summary_fueltax!O34</f>
        <v>0</v>
      </c>
      <c r="K2" s="22">
        <f>CN_Summary_fueltax!P34</f>
        <v>0</v>
      </c>
      <c r="L2" s="22">
        <f>CN_Summary_fueltax!Q34</f>
        <v>0</v>
      </c>
      <c r="M2" s="22">
        <f>CN_Summary_fueltax!R34</f>
        <v>0</v>
      </c>
      <c r="N2" s="22">
        <f>CN_Summary_fueltax!S34</f>
        <v>0</v>
      </c>
      <c r="O2" s="22">
        <f>CN_Summary_fueltax!T34</f>
        <v>0</v>
      </c>
      <c r="P2" s="22">
        <f>CN_Summary_fueltax!U34</f>
        <v>0</v>
      </c>
      <c r="Q2" s="22">
        <f>CN_Summary_fueltax!V34</f>
        <v>0</v>
      </c>
      <c r="R2" s="22">
        <f>CN_Summary_fueltax!W34</f>
        <v>0</v>
      </c>
      <c r="S2" s="22">
        <f>CN_Summary_fueltax!X34</f>
        <v>0</v>
      </c>
      <c r="T2" s="22">
        <f>CN_Summary_fueltax!Y34</f>
        <v>0</v>
      </c>
      <c r="U2" s="22">
        <f>CN_Summary_fueltax!Z34</f>
        <v>0</v>
      </c>
      <c r="V2" s="22">
        <f>CN_Summary_fueltax!AA34</f>
        <v>0</v>
      </c>
      <c r="W2" s="22">
        <f>CN_Summary_fueltax!AB34</f>
        <v>0</v>
      </c>
      <c r="X2" s="22">
        <f>CN_Summary_fueltax!AC34</f>
        <v>0</v>
      </c>
      <c r="Y2" s="22">
        <f>CN_Summary_fueltax!AD34</f>
        <v>0</v>
      </c>
      <c r="Z2" s="22">
        <f>CN_Summary_fueltax!AE34</f>
        <v>0</v>
      </c>
      <c r="AA2" s="22">
        <f>CN_Summary_fueltax!AF34</f>
        <v>0</v>
      </c>
      <c r="AB2" s="22">
        <f>CN_Summary_fueltax!AG34</f>
        <v>0</v>
      </c>
      <c r="AC2" s="22">
        <f>CN_Summary_fueltax!AH34</f>
        <v>0</v>
      </c>
      <c r="AD2" s="22">
        <f>CN_Summary_fueltax!AI34</f>
        <v>0</v>
      </c>
      <c r="AE2" s="22">
        <f>CN_Summary_fueltax!AJ34</f>
        <v>0</v>
      </c>
      <c r="AF2" s="22">
        <f>CN_Summary_fueltax!AK34</f>
        <v>0</v>
      </c>
      <c r="AG2" s="22">
        <f>CN_Summary_fueltax!AL34</f>
        <v>0</v>
      </c>
      <c r="AH2" s="22">
        <f>CN_Summary_fueltax!AM34</f>
        <v>0</v>
      </c>
      <c r="AI2" s="22">
        <f>CN_Summary_fueltax!AN34</f>
        <v>0</v>
      </c>
      <c r="AJ2" s="22">
        <f>CN_Summary_fueltax!AO34</f>
        <v>0</v>
      </c>
      <c r="AK2" s="22">
        <f>CN_Summary_fueltax!AP34</f>
        <v>0</v>
      </c>
      <c r="AL2" s="22">
        <f>CN_Summary_fueltax!AQ34</f>
        <v>0</v>
      </c>
      <c r="AM2" s="22">
        <f>CN_Summary_fueltax!AR34</f>
        <v>0</v>
      </c>
      <c r="AN2" s="22">
        <f>CN_Summary_fueltax!AS34</f>
        <v>0</v>
      </c>
      <c r="AO2" s="22">
        <f>CN_Summary_fueltax!AT34</f>
        <v>0</v>
      </c>
      <c r="AP2" s="22">
        <f>CN_Summary_fueltax!AU34</f>
        <v>0</v>
      </c>
    </row>
    <row r="3" spans="1:42">
      <c r="A3" s="115" t="s">
        <v>3669</v>
      </c>
      <c r="B3" s="22">
        <f>CN_Summary_fueltax!G35</f>
        <v>8.2424961595026156E-8</v>
      </c>
      <c r="C3" s="22">
        <f>CN_Summary_fueltax!H35</f>
        <v>8.2545813849453715E-8</v>
      </c>
      <c r="D3" s="22">
        <f>CN_Summary_fueltax!I35</f>
        <v>8.2666843298594104E-8</v>
      </c>
      <c r="E3" s="22">
        <f>CN_Summary_fueltax!J35</f>
        <v>8.2787872747734493E-8</v>
      </c>
      <c r="F3" s="22">
        <f>CN_Summary_fueltax!K35</f>
        <v>8.3029931646015258E-8</v>
      </c>
      <c r="G3" s="22">
        <f>CN_Summary_fueltax!L35</f>
        <v>8.315096109515566E-8</v>
      </c>
      <c r="H3" s="22">
        <f>CN_Summary_fueltax!M35</f>
        <v>8.3393019993436438E-8</v>
      </c>
      <c r="I3" s="22">
        <f>CN_Summary_fueltax!N35</f>
        <v>8.3514049442576814E-8</v>
      </c>
      <c r="J3" s="22">
        <f>CN_Summary_fueltax!O35</f>
        <v>8.3756108340857593E-8</v>
      </c>
      <c r="K3" s="22">
        <f>CN_Summary_fueltax!P35</f>
        <v>8.3877137789997982E-8</v>
      </c>
      <c r="L3" s="22">
        <f>CN_Summary_fueltax!Q35</f>
        <v>8.4119196688278773E-8</v>
      </c>
      <c r="M3" s="22">
        <f>CN_Summary_fueltax!R35</f>
        <v>8.4361255586559551E-8</v>
      </c>
      <c r="N3" s="22">
        <f>CN_Summary_fueltax!S35</f>
        <v>8.4482285035699954E-8</v>
      </c>
      <c r="O3" s="22">
        <f>CN_Summary_fueltax!T35</f>
        <v>8.4724343933980745E-8</v>
      </c>
      <c r="P3" s="22">
        <f>CN_Summary_fueltax!U35</f>
        <v>8.4966402832261524E-8</v>
      </c>
      <c r="Q3" s="22">
        <f>CN_Summary_fueltax!V35</f>
        <v>8.5087552589005433E-8</v>
      </c>
      <c r="R3" s="22">
        <f>CN_Summary_fueltax!W35</f>
        <v>8.5329611487286185E-8</v>
      </c>
      <c r="S3" s="22">
        <f>CN_Summary_fueltax!X35</f>
        <v>8.5571670385566977E-8</v>
      </c>
      <c r="T3" s="22">
        <f>CN_Summary_fueltax!Y35</f>
        <v>8.5692699834707352E-8</v>
      </c>
      <c r="U3" s="22">
        <f>CN_Summary_fueltax!Z35</f>
        <v>8.5934758732988157E-8</v>
      </c>
      <c r="V3" s="22">
        <f>CN_Summary_fueltax!AA35</f>
        <v>8.6176817631268935E-8</v>
      </c>
      <c r="W3" s="22">
        <f>CN_Summary_fueltax!AB35</f>
        <v>8.6418876529549687E-8</v>
      </c>
      <c r="X3" s="22">
        <f>CN_Summary_fueltax!AC35</f>
        <v>8.6660935427830439E-8</v>
      </c>
      <c r="Y3" s="22">
        <f>CN_Summary_fueltax!AD35</f>
        <v>8.6902994326111244E-8</v>
      </c>
      <c r="Z3" s="22">
        <f>CN_Summary_fueltax!AE35</f>
        <v>8.7145053224392022E-8</v>
      </c>
      <c r="AA3" s="22">
        <f>CN_Summary_fueltax!AF35</f>
        <v>8.73871121226728E-8</v>
      </c>
      <c r="AB3" s="22">
        <f>CN_Summary_fueltax!AG35</f>
        <v>8.7629171020953578E-8</v>
      </c>
      <c r="AC3" s="22">
        <f>CN_Summary_fueltax!AH35</f>
        <v>8.7871350226837851E-8</v>
      </c>
      <c r="AD3" s="22">
        <f>CN_Summary_fueltax!AI35</f>
        <v>8.8113409125118629E-8</v>
      </c>
      <c r="AE3" s="22">
        <f>CN_Summary_fueltax!AJ35</f>
        <v>8.8355468023399407E-8</v>
      </c>
      <c r="AF3" s="22">
        <f>CN_Summary_fueltax!AK35</f>
        <v>8.8597526921680199E-8</v>
      </c>
      <c r="AG3" s="22">
        <f>CN_Summary_fueltax!AL35</f>
        <v>8.8839601131837769E-8</v>
      </c>
      <c r="AH3" s="22">
        <f>CN_Summary_fueltax!AM35</f>
        <v>8.9081683097361558E-8</v>
      </c>
      <c r="AI3" s="22">
        <f>CN_Summary_fueltax!AN35</f>
        <v>8.9323766053547515E-8</v>
      </c>
      <c r="AJ3" s="22">
        <f>CN_Summary_fueltax!AO35</f>
        <v>8.9565849102423122E-8</v>
      </c>
      <c r="AK3" s="22">
        <f>CN_Summary_fueltax!AP35</f>
        <v>8.9807930965444385E-8</v>
      </c>
      <c r="AL3" s="22">
        <f>CN_Summary_fueltax!AQ35</f>
        <v>9.0050009894086417E-8</v>
      </c>
      <c r="AM3" s="22">
        <f>CN_Summary_fueltax!AR35</f>
        <v>9.0292083568679917E-8</v>
      </c>
      <c r="AN3" s="22">
        <f>CN_Summary_fueltax!AS35</f>
        <v>9.0534148986096688E-8</v>
      </c>
      <c r="AO3" s="22">
        <f>CN_Summary_fueltax!AT35</f>
        <v>9.0776230774088977E-8</v>
      </c>
      <c r="AP3" s="22">
        <f>CN_Summary_fueltax!AU35</f>
        <v>9.1018312655894399E-8</v>
      </c>
    </row>
    <row r="4" spans="1:42">
      <c r="A4" s="115" t="s">
        <v>3670</v>
      </c>
      <c r="B4" s="22">
        <f>CN_Summary_fueltax!G36</f>
        <v>0</v>
      </c>
      <c r="C4" s="22">
        <f>CN_Summary_fueltax!H36</f>
        <v>0</v>
      </c>
      <c r="D4" s="22">
        <f>CN_Summary_fueltax!I36</f>
        <v>0</v>
      </c>
      <c r="E4" s="22">
        <f>CN_Summary_fueltax!J36</f>
        <v>0</v>
      </c>
      <c r="F4" s="22">
        <f>CN_Summary_fueltax!K36</f>
        <v>0</v>
      </c>
      <c r="G4" s="22">
        <f>CN_Summary_fueltax!L36</f>
        <v>0</v>
      </c>
      <c r="H4" s="22">
        <f>CN_Summary_fueltax!M36</f>
        <v>0</v>
      </c>
      <c r="I4" s="22">
        <f>CN_Summary_fueltax!N36</f>
        <v>0</v>
      </c>
      <c r="J4" s="22">
        <f>CN_Summary_fueltax!O36</f>
        <v>0</v>
      </c>
      <c r="K4" s="22">
        <f>CN_Summary_fueltax!P36</f>
        <v>0</v>
      </c>
      <c r="L4" s="22">
        <f>CN_Summary_fueltax!Q36</f>
        <v>0</v>
      </c>
      <c r="M4" s="22">
        <f>CN_Summary_fueltax!R36</f>
        <v>0</v>
      </c>
      <c r="N4" s="22">
        <f>CN_Summary_fueltax!S36</f>
        <v>0</v>
      </c>
      <c r="O4" s="22">
        <f>CN_Summary_fueltax!T36</f>
        <v>0</v>
      </c>
      <c r="P4" s="22">
        <f>CN_Summary_fueltax!U36</f>
        <v>0</v>
      </c>
      <c r="Q4" s="22">
        <f>CN_Summary_fueltax!V36</f>
        <v>0</v>
      </c>
      <c r="R4" s="22">
        <f>CN_Summary_fueltax!W36</f>
        <v>0</v>
      </c>
      <c r="S4" s="22">
        <f>CN_Summary_fueltax!X36</f>
        <v>0</v>
      </c>
      <c r="T4" s="22">
        <f>CN_Summary_fueltax!Y36</f>
        <v>0</v>
      </c>
      <c r="U4" s="22">
        <f>CN_Summary_fueltax!Z36</f>
        <v>0</v>
      </c>
      <c r="V4" s="22">
        <f>CN_Summary_fueltax!AA36</f>
        <v>0</v>
      </c>
      <c r="W4" s="22">
        <f>CN_Summary_fueltax!AB36</f>
        <v>0</v>
      </c>
      <c r="X4" s="22">
        <f>CN_Summary_fueltax!AC36</f>
        <v>0</v>
      </c>
      <c r="Y4" s="22">
        <f>CN_Summary_fueltax!AD36</f>
        <v>0</v>
      </c>
      <c r="Z4" s="22">
        <f>CN_Summary_fueltax!AE36</f>
        <v>0</v>
      </c>
      <c r="AA4" s="22">
        <f>CN_Summary_fueltax!AF36</f>
        <v>0</v>
      </c>
      <c r="AB4" s="22">
        <f>CN_Summary_fueltax!AG36</f>
        <v>0</v>
      </c>
      <c r="AC4" s="22">
        <f>CN_Summary_fueltax!AH36</f>
        <v>0</v>
      </c>
      <c r="AD4" s="22">
        <f>CN_Summary_fueltax!AI36</f>
        <v>0</v>
      </c>
      <c r="AE4" s="22">
        <f>CN_Summary_fueltax!AJ36</f>
        <v>0</v>
      </c>
      <c r="AF4" s="22">
        <f>CN_Summary_fueltax!AK36</f>
        <v>0</v>
      </c>
      <c r="AG4" s="22">
        <f>CN_Summary_fueltax!AL36</f>
        <v>0</v>
      </c>
      <c r="AH4" s="22">
        <f>CN_Summary_fueltax!AM36</f>
        <v>0</v>
      </c>
      <c r="AI4" s="22">
        <f>CN_Summary_fueltax!AN36</f>
        <v>0</v>
      </c>
      <c r="AJ4" s="22">
        <f>CN_Summary_fueltax!AO36</f>
        <v>0</v>
      </c>
      <c r="AK4" s="22">
        <f>CN_Summary_fueltax!AP36</f>
        <v>0</v>
      </c>
      <c r="AL4" s="22">
        <f>CN_Summary_fueltax!AQ36</f>
        <v>0</v>
      </c>
      <c r="AM4" s="22">
        <f>CN_Summary_fueltax!AR36</f>
        <v>0</v>
      </c>
      <c r="AN4" s="22">
        <f>CN_Summary_fueltax!AS36</f>
        <v>0</v>
      </c>
      <c r="AO4" s="22">
        <f>CN_Summary_fueltax!AT36</f>
        <v>0</v>
      </c>
      <c r="AP4" s="22">
        <f>CN_Summary_fueltax!AU36</f>
        <v>0</v>
      </c>
    </row>
    <row r="5" spans="1:42">
      <c r="A5" s="115" t="s">
        <v>3671</v>
      </c>
      <c r="B5" s="22">
        <f>CN_Summary_fueltax!G37</f>
        <v>0</v>
      </c>
      <c r="C5" s="22">
        <f>CN_Summary_fueltax!H37</f>
        <v>0</v>
      </c>
      <c r="D5" s="22">
        <f>CN_Summary_fueltax!I37</f>
        <v>0</v>
      </c>
      <c r="E5" s="22">
        <f>CN_Summary_fueltax!J37</f>
        <v>0</v>
      </c>
      <c r="F5" s="22">
        <f>CN_Summary_fueltax!K37</f>
        <v>0</v>
      </c>
      <c r="G5" s="22">
        <f>CN_Summary_fueltax!L37</f>
        <v>0</v>
      </c>
      <c r="H5" s="22">
        <f>CN_Summary_fueltax!M37</f>
        <v>0</v>
      </c>
      <c r="I5" s="22">
        <f>CN_Summary_fueltax!N37</f>
        <v>0</v>
      </c>
      <c r="J5" s="22">
        <f>CN_Summary_fueltax!O37</f>
        <v>0</v>
      </c>
      <c r="K5" s="22">
        <f>CN_Summary_fueltax!P37</f>
        <v>0</v>
      </c>
      <c r="L5" s="22">
        <f>CN_Summary_fueltax!Q37</f>
        <v>0</v>
      </c>
      <c r="M5" s="22">
        <f>CN_Summary_fueltax!R37</f>
        <v>0</v>
      </c>
      <c r="N5" s="22">
        <f>CN_Summary_fueltax!S37</f>
        <v>0</v>
      </c>
      <c r="O5" s="22">
        <f>CN_Summary_fueltax!T37</f>
        <v>0</v>
      </c>
      <c r="P5" s="22">
        <f>CN_Summary_fueltax!U37</f>
        <v>0</v>
      </c>
      <c r="Q5" s="22">
        <f>CN_Summary_fueltax!V37</f>
        <v>0</v>
      </c>
      <c r="R5" s="22">
        <f>CN_Summary_fueltax!W37</f>
        <v>0</v>
      </c>
      <c r="S5" s="22">
        <f>CN_Summary_fueltax!X37</f>
        <v>0</v>
      </c>
      <c r="T5" s="22">
        <f>CN_Summary_fueltax!Y37</f>
        <v>0</v>
      </c>
      <c r="U5" s="22">
        <f>CN_Summary_fueltax!Z37</f>
        <v>0</v>
      </c>
      <c r="V5" s="22">
        <f>CN_Summary_fueltax!AA37</f>
        <v>0</v>
      </c>
      <c r="W5" s="22">
        <f>CN_Summary_fueltax!AB37</f>
        <v>0</v>
      </c>
      <c r="X5" s="22">
        <f>CN_Summary_fueltax!AC37</f>
        <v>0</v>
      </c>
      <c r="Y5" s="22">
        <f>CN_Summary_fueltax!AD37</f>
        <v>0</v>
      </c>
      <c r="Z5" s="22">
        <f>CN_Summary_fueltax!AE37</f>
        <v>0</v>
      </c>
      <c r="AA5" s="22">
        <f>CN_Summary_fueltax!AF37</f>
        <v>0</v>
      </c>
      <c r="AB5" s="22">
        <f>CN_Summary_fueltax!AG37</f>
        <v>0</v>
      </c>
      <c r="AC5" s="22">
        <f>CN_Summary_fueltax!AH37</f>
        <v>0</v>
      </c>
      <c r="AD5" s="22">
        <f>CN_Summary_fueltax!AI37</f>
        <v>0</v>
      </c>
      <c r="AE5" s="22">
        <f>CN_Summary_fueltax!AJ37</f>
        <v>0</v>
      </c>
      <c r="AF5" s="22">
        <f>CN_Summary_fueltax!AK37</f>
        <v>0</v>
      </c>
      <c r="AG5" s="22">
        <f>CN_Summary_fueltax!AL37</f>
        <v>0</v>
      </c>
      <c r="AH5" s="22">
        <f>CN_Summary_fueltax!AM37</f>
        <v>0</v>
      </c>
      <c r="AI5" s="22">
        <f>CN_Summary_fueltax!AN37</f>
        <v>0</v>
      </c>
      <c r="AJ5" s="22">
        <f>CN_Summary_fueltax!AO37</f>
        <v>0</v>
      </c>
      <c r="AK5" s="22">
        <f>CN_Summary_fueltax!AP37</f>
        <v>0</v>
      </c>
      <c r="AL5" s="22">
        <f>CN_Summary_fueltax!AQ37</f>
        <v>0</v>
      </c>
      <c r="AM5" s="22">
        <f>CN_Summary_fueltax!AR37</f>
        <v>0</v>
      </c>
      <c r="AN5" s="22">
        <f>CN_Summary_fueltax!AS37</f>
        <v>0</v>
      </c>
      <c r="AO5" s="22">
        <f>CN_Summary_fueltax!AT37</f>
        <v>0</v>
      </c>
      <c r="AP5" s="22">
        <f>CN_Summary_fueltax!AU37</f>
        <v>0</v>
      </c>
    </row>
    <row r="6" spans="1:42">
      <c r="A6" s="115" t="s">
        <v>3672</v>
      </c>
      <c r="B6" s="22">
        <f>CN_Summary_fueltax!G38</f>
        <v>0</v>
      </c>
      <c r="C6" s="22">
        <f>CN_Summary_fueltax!H38</f>
        <v>0</v>
      </c>
      <c r="D6" s="22">
        <f>CN_Summary_fueltax!I38</f>
        <v>0</v>
      </c>
      <c r="E6" s="22">
        <f>CN_Summary_fueltax!J38</f>
        <v>0</v>
      </c>
      <c r="F6" s="22">
        <f>CN_Summary_fueltax!K38</f>
        <v>0</v>
      </c>
      <c r="G6" s="22">
        <f>CN_Summary_fueltax!L38</f>
        <v>0</v>
      </c>
      <c r="H6" s="22">
        <f>CN_Summary_fueltax!M38</f>
        <v>0</v>
      </c>
      <c r="I6" s="22">
        <f>CN_Summary_fueltax!N38</f>
        <v>0</v>
      </c>
      <c r="J6" s="22">
        <f>CN_Summary_fueltax!O38</f>
        <v>0</v>
      </c>
      <c r="K6" s="22">
        <f>CN_Summary_fueltax!P38</f>
        <v>0</v>
      </c>
      <c r="L6" s="22">
        <f>CN_Summary_fueltax!Q38</f>
        <v>0</v>
      </c>
      <c r="M6" s="22">
        <f>CN_Summary_fueltax!R38</f>
        <v>0</v>
      </c>
      <c r="N6" s="22">
        <f>CN_Summary_fueltax!S38</f>
        <v>0</v>
      </c>
      <c r="O6" s="22">
        <f>CN_Summary_fueltax!T38</f>
        <v>0</v>
      </c>
      <c r="P6" s="22">
        <f>CN_Summary_fueltax!U38</f>
        <v>0</v>
      </c>
      <c r="Q6" s="22">
        <f>CN_Summary_fueltax!V38</f>
        <v>0</v>
      </c>
      <c r="R6" s="22">
        <f>CN_Summary_fueltax!W38</f>
        <v>0</v>
      </c>
      <c r="S6" s="22">
        <f>CN_Summary_fueltax!X38</f>
        <v>0</v>
      </c>
      <c r="T6" s="22">
        <f>CN_Summary_fueltax!Y38</f>
        <v>0</v>
      </c>
      <c r="U6" s="22">
        <f>CN_Summary_fueltax!Z38</f>
        <v>0</v>
      </c>
      <c r="V6" s="22">
        <f>CN_Summary_fueltax!AA38</f>
        <v>0</v>
      </c>
      <c r="W6" s="22">
        <f>CN_Summary_fueltax!AB38</f>
        <v>0</v>
      </c>
      <c r="X6" s="22">
        <f>CN_Summary_fueltax!AC38</f>
        <v>0</v>
      </c>
      <c r="Y6" s="22">
        <f>CN_Summary_fueltax!AD38</f>
        <v>0</v>
      </c>
      <c r="Z6" s="22">
        <f>CN_Summary_fueltax!AE38</f>
        <v>0</v>
      </c>
      <c r="AA6" s="22">
        <f>CN_Summary_fueltax!AF38</f>
        <v>0</v>
      </c>
      <c r="AB6" s="22">
        <f>CN_Summary_fueltax!AG38</f>
        <v>0</v>
      </c>
      <c r="AC6" s="22">
        <f>CN_Summary_fueltax!AH38</f>
        <v>0</v>
      </c>
      <c r="AD6" s="22">
        <f>CN_Summary_fueltax!AI38</f>
        <v>0</v>
      </c>
      <c r="AE6" s="22">
        <f>CN_Summary_fueltax!AJ38</f>
        <v>0</v>
      </c>
      <c r="AF6" s="22">
        <f>CN_Summary_fueltax!AK38</f>
        <v>0</v>
      </c>
      <c r="AG6" s="22">
        <f>CN_Summary_fueltax!AL38</f>
        <v>0</v>
      </c>
      <c r="AH6" s="22">
        <f>CN_Summary_fueltax!AM38</f>
        <v>0</v>
      </c>
      <c r="AI6" s="22">
        <f>CN_Summary_fueltax!AN38</f>
        <v>0</v>
      </c>
      <c r="AJ6" s="22">
        <f>CN_Summary_fueltax!AO38</f>
        <v>0</v>
      </c>
      <c r="AK6" s="22">
        <f>CN_Summary_fueltax!AP38</f>
        <v>0</v>
      </c>
      <c r="AL6" s="22">
        <f>CN_Summary_fueltax!AQ38</f>
        <v>0</v>
      </c>
      <c r="AM6" s="22">
        <f>CN_Summary_fueltax!AR38</f>
        <v>0</v>
      </c>
      <c r="AN6" s="22">
        <f>CN_Summary_fueltax!AS38</f>
        <v>0</v>
      </c>
      <c r="AO6" s="22">
        <f>CN_Summary_fueltax!AT38</f>
        <v>0</v>
      </c>
      <c r="AP6" s="22">
        <f>CN_Summary_fueltax!AU38</f>
        <v>0</v>
      </c>
    </row>
    <row r="7" spans="1:42">
      <c r="A7" s="115" t="s">
        <v>3673</v>
      </c>
      <c r="B7" s="22">
        <f>CN_Summary_fueltax!G39</f>
        <v>0</v>
      </c>
      <c r="C7" s="22">
        <f>CN_Summary_fueltax!H39</f>
        <v>0</v>
      </c>
      <c r="D7" s="22">
        <f>CN_Summary_fueltax!I39</f>
        <v>0</v>
      </c>
      <c r="E7" s="22">
        <f>CN_Summary_fueltax!J39</f>
        <v>0</v>
      </c>
      <c r="F7" s="22">
        <f>CN_Summary_fueltax!K39</f>
        <v>0</v>
      </c>
      <c r="G7" s="22">
        <f>CN_Summary_fueltax!L39</f>
        <v>0</v>
      </c>
      <c r="H7" s="22">
        <f>CN_Summary_fueltax!M39</f>
        <v>0</v>
      </c>
      <c r="I7" s="22">
        <f>CN_Summary_fueltax!N39</f>
        <v>0</v>
      </c>
      <c r="J7" s="22">
        <f>CN_Summary_fueltax!O39</f>
        <v>0</v>
      </c>
      <c r="K7" s="22">
        <f>CN_Summary_fueltax!P39</f>
        <v>0</v>
      </c>
      <c r="L7" s="22">
        <f>CN_Summary_fueltax!Q39</f>
        <v>0</v>
      </c>
      <c r="M7" s="22">
        <f>CN_Summary_fueltax!R39</f>
        <v>0</v>
      </c>
      <c r="N7" s="22">
        <f>CN_Summary_fueltax!S39</f>
        <v>0</v>
      </c>
      <c r="O7" s="22">
        <f>CN_Summary_fueltax!T39</f>
        <v>0</v>
      </c>
      <c r="P7" s="22">
        <f>CN_Summary_fueltax!U39</f>
        <v>0</v>
      </c>
      <c r="Q7" s="22">
        <f>CN_Summary_fueltax!V39</f>
        <v>0</v>
      </c>
      <c r="R7" s="22">
        <f>CN_Summary_fueltax!W39</f>
        <v>0</v>
      </c>
      <c r="S7" s="22">
        <f>CN_Summary_fueltax!X39</f>
        <v>0</v>
      </c>
      <c r="T7" s="22">
        <f>CN_Summary_fueltax!Y39</f>
        <v>0</v>
      </c>
      <c r="U7" s="22">
        <f>CN_Summary_fueltax!Z39</f>
        <v>0</v>
      </c>
      <c r="V7" s="22">
        <f>CN_Summary_fueltax!AA39</f>
        <v>0</v>
      </c>
      <c r="W7" s="22">
        <f>CN_Summary_fueltax!AB39</f>
        <v>0</v>
      </c>
      <c r="X7" s="22">
        <f>CN_Summary_fueltax!AC39</f>
        <v>0</v>
      </c>
      <c r="Y7" s="22">
        <f>CN_Summary_fueltax!AD39</f>
        <v>0</v>
      </c>
      <c r="Z7" s="22">
        <f>CN_Summary_fueltax!AE39</f>
        <v>0</v>
      </c>
      <c r="AA7" s="22">
        <f>CN_Summary_fueltax!AF39</f>
        <v>0</v>
      </c>
      <c r="AB7" s="22">
        <f>CN_Summary_fueltax!AG39</f>
        <v>0</v>
      </c>
      <c r="AC7" s="22">
        <f>CN_Summary_fueltax!AH39</f>
        <v>0</v>
      </c>
      <c r="AD7" s="22">
        <f>CN_Summary_fueltax!AI39</f>
        <v>0</v>
      </c>
      <c r="AE7" s="22">
        <f>CN_Summary_fueltax!AJ39</f>
        <v>0</v>
      </c>
      <c r="AF7" s="22">
        <f>CN_Summary_fueltax!AK39</f>
        <v>0</v>
      </c>
      <c r="AG7" s="22">
        <f>CN_Summary_fueltax!AL39</f>
        <v>0</v>
      </c>
      <c r="AH7" s="22">
        <f>CN_Summary_fueltax!AM39</f>
        <v>0</v>
      </c>
      <c r="AI7" s="22">
        <f>CN_Summary_fueltax!AN39</f>
        <v>0</v>
      </c>
      <c r="AJ7" s="22">
        <f>CN_Summary_fueltax!AO39</f>
        <v>0</v>
      </c>
      <c r="AK7" s="22">
        <f>CN_Summary_fueltax!AP39</f>
        <v>0</v>
      </c>
      <c r="AL7" s="22">
        <f>CN_Summary_fueltax!AQ39</f>
        <v>0</v>
      </c>
      <c r="AM7" s="22">
        <f>CN_Summary_fueltax!AR39</f>
        <v>0</v>
      </c>
      <c r="AN7" s="22">
        <f>CN_Summary_fueltax!AS39</f>
        <v>0</v>
      </c>
      <c r="AO7" s="22">
        <f>CN_Summary_fueltax!AT39</f>
        <v>0</v>
      </c>
      <c r="AP7" s="22">
        <f>CN_Summary_fueltax!AU39</f>
        <v>0</v>
      </c>
    </row>
    <row r="8" spans="1:42">
      <c r="A8" s="115" t="s">
        <v>3674</v>
      </c>
      <c r="B8" s="22">
        <f>CN_Summary_fueltax!G40</f>
        <v>0</v>
      </c>
      <c r="C8" s="22">
        <f>CN_Summary_fueltax!H40</f>
        <v>0</v>
      </c>
      <c r="D8" s="22">
        <f>CN_Summary_fueltax!I40</f>
        <v>0</v>
      </c>
      <c r="E8" s="22">
        <f>CN_Summary_fueltax!J40</f>
        <v>0</v>
      </c>
      <c r="F8" s="22">
        <f>CN_Summary_fueltax!K40</f>
        <v>0</v>
      </c>
      <c r="G8" s="22">
        <f>CN_Summary_fueltax!L40</f>
        <v>0</v>
      </c>
      <c r="H8" s="22">
        <f>CN_Summary_fueltax!M40</f>
        <v>0</v>
      </c>
      <c r="I8" s="22">
        <f>CN_Summary_fueltax!N40</f>
        <v>0</v>
      </c>
      <c r="J8" s="22">
        <f>CN_Summary_fueltax!O40</f>
        <v>0</v>
      </c>
      <c r="K8" s="22">
        <f>CN_Summary_fueltax!P40</f>
        <v>0</v>
      </c>
      <c r="L8" s="22">
        <f>CN_Summary_fueltax!Q40</f>
        <v>0</v>
      </c>
      <c r="M8" s="22">
        <f>CN_Summary_fueltax!R40</f>
        <v>0</v>
      </c>
      <c r="N8" s="22">
        <f>CN_Summary_fueltax!S40</f>
        <v>0</v>
      </c>
      <c r="O8" s="22">
        <f>CN_Summary_fueltax!T40</f>
        <v>0</v>
      </c>
      <c r="P8" s="22">
        <f>CN_Summary_fueltax!U40</f>
        <v>0</v>
      </c>
      <c r="Q8" s="22">
        <f>CN_Summary_fueltax!V40</f>
        <v>0</v>
      </c>
      <c r="R8" s="22">
        <f>CN_Summary_fueltax!W40</f>
        <v>0</v>
      </c>
      <c r="S8" s="22">
        <f>CN_Summary_fueltax!X40</f>
        <v>0</v>
      </c>
      <c r="T8" s="22">
        <f>CN_Summary_fueltax!Y40</f>
        <v>0</v>
      </c>
      <c r="U8" s="22">
        <f>CN_Summary_fueltax!Z40</f>
        <v>0</v>
      </c>
      <c r="V8" s="22">
        <f>CN_Summary_fueltax!AA40</f>
        <v>0</v>
      </c>
      <c r="W8" s="22">
        <f>CN_Summary_fueltax!AB40</f>
        <v>0</v>
      </c>
      <c r="X8" s="22">
        <f>CN_Summary_fueltax!AC40</f>
        <v>0</v>
      </c>
      <c r="Y8" s="22">
        <f>CN_Summary_fueltax!AD40</f>
        <v>0</v>
      </c>
      <c r="Z8" s="22">
        <f>CN_Summary_fueltax!AE40</f>
        <v>0</v>
      </c>
      <c r="AA8" s="22">
        <f>CN_Summary_fueltax!AF40</f>
        <v>0</v>
      </c>
      <c r="AB8" s="22">
        <f>CN_Summary_fueltax!AG40</f>
        <v>0</v>
      </c>
      <c r="AC8" s="22">
        <f>CN_Summary_fueltax!AH40</f>
        <v>0</v>
      </c>
      <c r="AD8" s="22">
        <f>CN_Summary_fueltax!AI40</f>
        <v>0</v>
      </c>
      <c r="AE8" s="22">
        <f>CN_Summary_fueltax!AJ40</f>
        <v>0</v>
      </c>
      <c r="AF8" s="22">
        <f>CN_Summary_fueltax!AK40</f>
        <v>0</v>
      </c>
      <c r="AG8" s="22">
        <f>CN_Summary_fueltax!AL40</f>
        <v>0</v>
      </c>
      <c r="AH8" s="22">
        <f>CN_Summary_fueltax!AM40</f>
        <v>0</v>
      </c>
      <c r="AI8" s="22">
        <f>CN_Summary_fueltax!AN40</f>
        <v>0</v>
      </c>
      <c r="AJ8" s="22">
        <f>CN_Summary_fueltax!AO40</f>
        <v>0</v>
      </c>
      <c r="AK8" s="22">
        <f>CN_Summary_fueltax!AP40</f>
        <v>0</v>
      </c>
      <c r="AL8" s="22">
        <f>CN_Summary_fueltax!AQ40</f>
        <v>0</v>
      </c>
      <c r="AM8" s="22">
        <f>CN_Summary_fueltax!AR40</f>
        <v>0</v>
      </c>
      <c r="AN8" s="22">
        <f>CN_Summary_fueltax!AS40</f>
        <v>0</v>
      </c>
      <c r="AO8" s="22">
        <f>CN_Summary_fueltax!AT40</f>
        <v>0</v>
      </c>
      <c r="AP8" s="22">
        <f>CN_Summary_fueltax!AU40</f>
        <v>0</v>
      </c>
    </row>
    <row r="9" spans="1:42">
      <c r="A9" s="115" t="s">
        <v>3675</v>
      </c>
      <c r="B9" s="22">
        <f>CN_Summary_fueltax!G41</f>
        <v>0</v>
      </c>
      <c r="C9" s="22">
        <f>CN_Summary_fueltax!H41</f>
        <v>0</v>
      </c>
      <c r="D9" s="22">
        <f>CN_Summary_fueltax!I41</f>
        <v>0</v>
      </c>
      <c r="E9" s="22">
        <f>CN_Summary_fueltax!J41</f>
        <v>0</v>
      </c>
      <c r="F9" s="22">
        <f>CN_Summary_fueltax!K41</f>
        <v>0</v>
      </c>
      <c r="G9" s="22">
        <f>CN_Summary_fueltax!L41</f>
        <v>0</v>
      </c>
      <c r="H9" s="22">
        <f>CN_Summary_fueltax!M41</f>
        <v>0</v>
      </c>
      <c r="I9" s="22">
        <f>CN_Summary_fueltax!N41</f>
        <v>0</v>
      </c>
      <c r="J9" s="22">
        <f>CN_Summary_fueltax!O41</f>
        <v>0</v>
      </c>
      <c r="K9" s="22">
        <f>CN_Summary_fueltax!P41</f>
        <v>0</v>
      </c>
      <c r="L9" s="22">
        <f>CN_Summary_fueltax!Q41</f>
        <v>0</v>
      </c>
      <c r="M9" s="22">
        <f>CN_Summary_fueltax!R41</f>
        <v>0</v>
      </c>
      <c r="N9" s="22">
        <f>CN_Summary_fueltax!S41</f>
        <v>0</v>
      </c>
      <c r="O9" s="22">
        <f>CN_Summary_fueltax!T41</f>
        <v>0</v>
      </c>
      <c r="P9" s="22">
        <f>CN_Summary_fueltax!U41</f>
        <v>0</v>
      </c>
      <c r="Q9" s="22">
        <f>CN_Summary_fueltax!V41</f>
        <v>0</v>
      </c>
      <c r="R9" s="22">
        <f>CN_Summary_fueltax!W41</f>
        <v>0</v>
      </c>
      <c r="S9" s="22">
        <f>CN_Summary_fueltax!X41</f>
        <v>0</v>
      </c>
      <c r="T9" s="22">
        <f>CN_Summary_fueltax!Y41</f>
        <v>0</v>
      </c>
      <c r="U9" s="22">
        <f>CN_Summary_fueltax!Z41</f>
        <v>0</v>
      </c>
      <c r="V9" s="22">
        <f>CN_Summary_fueltax!AA41</f>
        <v>0</v>
      </c>
      <c r="W9" s="22">
        <f>CN_Summary_fueltax!AB41</f>
        <v>0</v>
      </c>
      <c r="X9" s="22">
        <f>CN_Summary_fueltax!AC41</f>
        <v>0</v>
      </c>
      <c r="Y9" s="22">
        <f>CN_Summary_fueltax!AD41</f>
        <v>0</v>
      </c>
      <c r="Z9" s="22">
        <f>CN_Summary_fueltax!AE41</f>
        <v>0</v>
      </c>
      <c r="AA9" s="22">
        <f>CN_Summary_fueltax!AF41</f>
        <v>0</v>
      </c>
      <c r="AB9" s="22">
        <f>CN_Summary_fueltax!AG41</f>
        <v>0</v>
      </c>
      <c r="AC9" s="22">
        <f>CN_Summary_fueltax!AH41</f>
        <v>0</v>
      </c>
      <c r="AD9" s="22">
        <f>CN_Summary_fueltax!AI41</f>
        <v>0</v>
      </c>
      <c r="AE9" s="22">
        <f>CN_Summary_fueltax!AJ41</f>
        <v>0</v>
      </c>
      <c r="AF9" s="22">
        <f>CN_Summary_fueltax!AK41</f>
        <v>0</v>
      </c>
      <c r="AG9" s="22">
        <f>CN_Summary_fueltax!AL41</f>
        <v>0</v>
      </c>
      <c r="AH9" s="22">
        <f>CN_Summary_fueltax!AM41</f>
        <v>0</v>
      </c>
      <c r="AI9" s="22">
        <f>CN_Summary_fueltax!AN41</f>
        <v>0</v>
      </c>
      <c r="AJ9" s="22">
        <f>CN_Summary_fueltax!AO41</f>
        <v>0</v>
      </c>
      <c r="AK9" s="22">
        <f>CN_Summary_fueltax!AP41</f>
        <v>0</v>
      </c>
      <c r="AL9" s="22">
        <f>CN_Summary_fueltax!AQ41</f>
        <v>0</v>
      </c>
      <c r="AM9" s="22">
        <f>CN_Summary_fueltax!AR41</f>
        <v>0</v>
      </c>
      <c r="AN9" s="22">
        <f>CN_Summary_fueltax!AS41</f>
        <v>0</v>
      </c>
      <c r="AO9" s="22">
        <f>CN_Summary_fueltax!AT41</f>
        <v>0</v>
      </c>
      <c r="AP9" s="22">
        <f>CN_Summary_fueltax!AU41</f>
        <v>0</v>
      </c>
    </row>
  </sheetData>
  <phoneticPr fontId="4"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F45EF-8CE5-4FA4-AA4C-46B3E69B0861}">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CN_Summary_fueltax!G44</f>
        <v>0</v>
      </c>
      <c r="C2" s="22">
        <f>CN_Summary_fueltax!H44</f>
        <v>0</v>
      </c>
      <c r="D2" s="22">
        <f>CN_Summary_fueltax!I44</f>
        <v>0</v>
      </c>
      <c r="E2" s="22">
        <f>CN_Summary_fueltax!J44</f>
        <v>0</v>
      </c>
      <c r="F2" s="22">
        <f>CN_Summary_fueltax!K44</f>
        <v>0</v>
      </c>
      <c r="G2" s="22">
        <f>CN_Summary_fueltax!L44</f>
        <v>0</v>
      </c>
      <c r="H2" s="22">
        <f>CN_Summary_fueltax!M44</f>
        <v>0</v>
      </c>
      <c r="I2" s="22">
        <f>CN_Summary_fueltax!N44</f>
        <v>0</v>
      </c>
      <c r="J2" s="22">
        <f>CN_Summary_fueltax!O44</f>
        <v>0</v>
      </c>
      <c r="K2" s="22">
        <f>CN_Summary_fueltax!P44</f>
        <v>0</v>
      </c>
      <c r="L2" s="22">
        <f>CN_Summary_fueltax!Q44</f>
        <v>0</v>
      </c>
      <c r="M2" s="22">
        <f>CN_Summary_fueltax!R44</f>
        <v>0</v>
      </c>
      <c r="N2" s="22">
        <f>CN_Summary_fueltax!S44</f>
        <v>0</v>
      </c>
      <c r="O2" s="22">
        <f>CN_Summary_fueltax!T44</f>
        <v>0</v>
      </c>
      <c r="P2" s="22">
        <f>CN_Summary_fueltax!U44</f>
        <v>0</v>
      </c>
      <c r="Q2" s="22">
        <f>CN_Summary_fueltax!V44</f>
        <v>0</v>
      </c>
      <c r="R2" s="22">
        <f>CN_Summary_fueltax!W44</f>
        <v>0</v>
      </c>
      <c r="S2" s="22">
        <f>CN_Summary_fueltax!X44</f>
        <v>0</v>
      </c>
      <c r="T2" s="22">
        <f>CN_Summary_fueltax!Y44</f>
        <v>0</v>
      </c>
      <c r="U2" s="22">
        <f>CN_Summary_fueltax!Z44</f>
        <v>0</v>
      </c>
      <c r="V2" s="22">
        <f>CN_Summary_fueltax!AA44</f>
        <v>0</v>
      </c>
      <c r="W2" s="22">
        <f>CN_Summary_fueltax!AB44</f>
        <v>0</v>
      </c>
      <c r="X2" s="22">
        <f>CN_Summary_fueltax!AC44</f>
        <v>0</v>
      </c>
      <c r="Y2" s="22">
        <f>CN_Summary_fueltax!AD44</f>
        <v>0</v>
      </c>
      <c r="Z2" s="22">
        <f>CN_Summary_fueltax!AE44</f>
        <v>0</v>
      </c>
      <c r="AA2" s="22">
        <f>CN_Summary_fueltax!AF44</f>
        <v>0</v>
      </c>
      <c r="AB2" s="22">
        <f>CN_Summary_fueltax!AG44</f>
        <v>0</v>
      </c>
      <c r="AC2" s="22">
        <f>CN_Summary_fueltax!AH44</f>
        <v>0</v>
      </c>
      <c r="AD2" s="22">
        <f>CN_Summary_fueltax!AI44</f>
        <v>0</v>
      </c>
      <c r="AE2" s="22">
        <f>CN_Summary_fueltax!AJ44</f>
        <v>0</v>
      </c>
      <c r="AF2" s="22">
        <f>CN_Summary_fueltax!AK44</f>
        <v>0</v>
      </c>
      <c r="AG2" s="22">
        <f>CN_Summary_fueltax!AL44</f>
        <v>0</v>
      </c>
      <c r="AH2" s="22">
        <f>CN_Summary_fueltax!AM44</f>
        <v>0</v>
      </c>
      <c r="AI2" s="22">
        <f>CN_Summary_fueltax!AN44</f>
        <v>0</v>
      </c>
      <c r="AJ2" s="22">
        <f>CN_Summary_fueltax!AO44</f>
        <v>0</v>
      </c>
      <c r="AK2" s="22">
        <f>CN_Summary_fueltax!AP44</f>
        <v>0</v>
      </c>
      <c r="AL2" s="22">
        <f>CN_Summary_fueltax!AQ44</f>
        <v>0</v>
      </c>
      <c r="AM2" s="22">
        <f>CN_Summary_fueltax!AR44</f>
        <v>0</v>
      </c>
      <c r="AN2" s="22">
        <f>CN_Summary_fueltax!AS44</f>
        <v>0</v>
      </c>
      <c r="AO2" s="22">
        <f>CN_Summary_fueltax!AT44</f>
        <v>0</v>
      </c>
      <c r="AP2" s="22">
        <f>CN_Summary_fueltax!AU44</f>
        <v>0</v>
      </c>
    </row>
    <row r="3" spans="1:42">
      <c r="A3" s="115" t="s">
        <v>3669</v>
      </c>
      <c r="B3" s="22">
        <f>CN_Summary_fueltax!G45</f>
        <v>0</v>
      </c>
      <c r="C3" s="22">
        <f>CN_Summary_fueltax!H45</f>
        <v>0</v>
      </c>
      <c r="D3" s="22">
        <f>CN_Summary_fueltax!I45</f>
        <v>0</v>
      </c>
      <c r="E3" s="22">
        <f>CN_Summary_fueltax!J45</f>
        <v>0</v>
      </c>
      <c r="F3" s="22">
        <f>CN_Summary_fueltax!K45</f>
        <v>0</v>
      </c>
      <c r="G3" s="22">
        <f>CN_Summary_fueltax!L45</f>
        <v>0</v>
      </c>
      <c r="H3" s="22">
        <f>CN_Summary_fueltax!M45</f>
        <v>0</v>
      </c>
      <c r="I3" s="22">
        <f>CN_Summary_fueltax!N45</f>
        <v>0</v>
      </c>
      <c r="J3" s="22">
        <f>CN_Summary_fueltax!O45</f>
        <v>0</v>
      </c>
      <c r="K3" s="22">
        <f>CN_Summary_fueltax!P45</f>
        <v>0</v>
      </c>
      <c r="L3" s="22">
        <f>CN_Summary_fueltax!Q45</f>
        <v>0</v>
      </c>
      <c r="M3" s="22">
        <f>CN_Summary_fueltax!R45</f>
        <v>0</v>
      </c>
      <c r="N3" s="22">
        <f>CN_Summary_fueltax!S45</f>
        <v>0</v>
      </c>
      <c r="O3" s="22">
        <f>CN_Summary_fueltax!T45</f>
        <v>0</v>
      </c>
      <c r="P3" s="22">
        <f>CN_Summary_fueltax!U45</f>
        <v>0</v>
      </c>
      <c r="Q3" s="22">
        <f>CN_Summary_fueltax!V45</f>
        <v>0</v>
      </c>
      <c r="R3" s="22">
        <f>CN_Summary_fueltax!W45</f>
        <v>0</v>
      </c>
      <c r="S3" s="22">
        <f>CN_Summary_fueltax!X45</f>
        <v>0</v>
      </c>
      <c r="T3" s="22">
        <f>CN_Summary_fueltax!Y45</f>
        <v>0</v>
      </c>
      <c r="U3" s="22">
        <f>CN_Summary_fueltax!Z45</f>
        <v>0</v>
      </c>
      <c r="V3" s="22">
        <f>CN_Summary_fueltax!AA45</f>
        <v>0</v>
      </c>
      <c r="W3" s="22">
        <f>CN_Summary_fueltax!AB45</f>
        <v>0</v>
      </c>
      <c r="X3" s="22">
        <f>CN_Summary_fueltax!AC45</f>
        <v>0</v>
      </c>
      <c r="Y3" s="22">
        <f>CN_Summary_fueltax!AD45</f>
        <v>0</v>
      </c>
      <c r="Z3" s="22">
        <f>CN_Summary_fueltax!AE45</f>
        <v>0</v>
      </c>
      <c r="AA3" s="22">
        <f>CN_Summary_fueltax!AF45</f>
        <v>0</v>
      </c>
      <c r="AB3" s="22">
        <f>CN_Summary_fueltax!AG45</f>
        <v>0</v>
      </c>
      <c r="AC3" s="22">
        <f>CN_Summary_fueltax!AH45</f>
        <v>0</v>
      </c>
      <c r="AD3" s="22">
        <f>CN_Summary_fueltax!AI45</f>
        <v>0</v>
      </c>
      <c r="AE3" s="22">
        <f>CN_Summary_fueltax!AJ45</f>
        <v>0</v>
      </c>
      <c r="AF3" s="22">
        <f>CN_Summary_fueltax!AK45</f>
        <v>0</v>
      </c>
      <c r="AG3" s="22">
        <f>CN_Summary_fueltax!AL45</f>
        <v>0</v>
      </c>
      <c r="AH3" s="22">
        <f>CN_Summary_fueltax!AM45</f>
        <v>0</v>
      </c>
      <c r="AI3" s="22">
        <f>CN_Summary_fueltax!AN45</f>
        <v>0</v>
      </c>
      <c r="AJ3" s="22">
        <f>CN_Summary_fueltax!AO45</f>
        <v>0</v>
      </c>
      <c r="AK3" s="22">
        <f>CN_Summary_fueltax!AP45</f>
        <v>0</v>
      </c>
      <c r="AL3" s="22">
        <f>CN_Summary_fueltax!AQ45</f>
        <v>0</v>
      </c>
      <c r="AM3" s="22">
        <f>CN_Summary_fueltax!AR45</f>
        <v>0</v>
      </c>
      <c r="AN3" s="22">
        <f>CN_Summary_fueltax!AS45</f>
        <v>0</v>
      </c>
      <c r="AO3" s="22">
        <f>CN_Summary_fueltax!AT45</f>
        <v>0</v>
      </c>
      <c r="AP3" s="22">
        <f>CN_Summary_fueltax!AU45</f>
        <v>0</v>
      </c>
    </row>
    <row r="4" spans="1:42">
      <c r="A4" s="115" t="s">
        <v>3670</v>
      </c>
      <c r="B4" s="22">
        <f>CN_Summary_fueltax!G46</f>
        <v>0</v>
      </c>
      <c r="C4" s="22">
        <f>CN_Summary_fueltax!H46</f>
        <v>0</v>
      </c>
      <c r="D4" s="22">
        <f>CN_Summary_fueltax!I46</f>
        <v>0</v>
      </c>
      <c r="E4" s="22">
        <f>CN_Summary_fueltax!J46</f>
        <v>0</v>
      </c>
      <c r="F4" s="22">
        <f>CN_Summary_fueltax!K46</f>
        <v>0</v>
      </c>
      <c r="G4" s="22">
        <f>CN_Summary_fueltax!L46</f>
        <v>0</v>
      </c>
      <c r="H4" s="22">
        <f>CN_Summary_fueltax!M46</f>
        <v>0</v>
      </c>
      <c r="I4" s="22">
        <f>CN_Summary_fueltax!N46</f>
        <v>0</v>
      </c>
      <c r="J4" s="22">
        <f>CN_Summary_fueltax!O46</f>
        <v>0</v>
      </c>
      <c r="K4" s="22">
        <f>CN_Summary_fueltax!P46</f>
        <v>0</v>
      </c>
      <c r="L4" s="22">
        <f>CN_Summary_fueltax!Q46</f>
        <v>0</v>
      </c>
      <c r="M4" s="22">
        <f>CN_Summary_fueltax!R46</f>
        <v>0</v>
      </c>
      <c r="N4" s="22">
        <f>CN_Summary_fueltax!S46</f>
        <v>0</v>
      </c>
      <c r="O4" s="22">
        <f>CN_Summary_fueltax!T46</f>
        <v>0</v>
      </c>
      <c r="P4" s="22">
        <f>CN_Summary_fueltax!U46</f>
        <v>0</v>
      </c>
      <c r="Q4" s="22">
        <f>CN_Summary_fueltax!V46</f>
        <v>0</v>
      </c>
      <c r="R4" s="22">
        <f>CN_Summary_fueltax!W46</f>
        <v>0</v>
      </c>
      <c r="S4" s="22">
        <f>CN_Summary_fueltax!X46</f>
        <v>0</v>
      </c>
      <c r="T4" s="22">
        <f>CN_Summary_fueltax!Y46</f>
        <v>0</v>
      </c>
      <c r="U4" s="22">
        <f>CN_Summary_fueltax!Z46</f>
        <v>0</v>
      </c>
      <c r="V4" s="22">
        <f>CN_Summary_fueltax!AA46</f>
        <v>0</v>
      </c>
      <c r="W4" s="22">
        <f>CN_Summary_fueltax!AB46</f>
        <v>0</v>
      </c>
      <c r="X4" s="22">
        <f>CN_Summary_fueltax!AC46</f>
        <v>0</v>
      </c>
      <c r="Y4" s="22">
        <f>CN_Summary_fueltax!AD46</f>
        <v>0</v>
      </c>
      <c r="Z4" s="22">
        <f>CN_Summary_fueltax!AE46</f>
        <v>0</v>
      </c>
      <c r="AA4" s="22">
        <f>CN_Summary_fueltax!AF46</f>
        <v>0</v>
      </c>
      <c r="AB4" s="22">
        <f>CN_Summary_fueltax!AG46</f>
        <v>0</v>
      </c>
      <c r="AC4" s="22">
        <f>CN_Summary_fueltax!AH46</f>
        <v>0</v>
      </c>
      <c r="AD4" s="22">
        <f>CN_Summary_fueltax!AI46</f>
        <v>0</v>
      </c>
      <c r="AE4" s="22">
        <f>CN_Summary_fueltax!AJ46</f>
        <v>0</v>
      </c>
      <c r="AF4" s="22">
        <f>CN_Summary_fueltax!AK46</f>
        <v>0</v>
      </c>
      <c r="AG4" s="22">
        <f>CN_Summary_fueltax!AL46</f>
        <v>0</v>
      </c>
      <c r="AH4" s="22">
        <f>CN_Summary_fueltax!AM46</f>
        <v>0</v>
      </c>
      <c r="AI4" s="22">
        <f>CN_Summary_fueltax!AN46</f>
        <v>0</v>
      </c>
      <c r="AJ4" s="22">
        <f>CN_Summary_fueltax!AO46</f>
        <v>0</v>
      </c>
      <c r="AK4" s="22">
        <f>CN_Summary_fueltax!AP46</f>
        <v>0</v>
      </c>
      <c r="AL4" s="22">
        <f>CN_Summary_fueltax!AQ46</f>
        <v>0</v>
      </c>
      <c r="AM4" s="22">
        <f>CN_Summary_fueltax!AR46</f>
        <v>0</v>
      </c>
      <c r="AN4" s="22">
        <f>CN_Summary_fueltax!AS46</f>
        <v>0</v>
      </c>
      <c r="AO4" s="22">
        <f>CN_Summary_fueltax!AT46</f>
        <v>0</v>
      </c>
      <c r="AP4" s="22">
        <f>CN_Summary_fueltax!AU46</f>
        <v>0</v>
      </c>
    </row>
    <row r="5" spans="1:42">
      <c r="A5" s="115" t="s">
        <v>3671</v>
      </c>
      <c r="B5" s="22">
        <f>CN_Summary_fueltax!G47</f>
        <v>0</v>
      </c>
      <c r="C5" s="22">
        <f>CN_Summary_fueltax!H47</f>
        <v>0</v>
      </c>
      <c r="D5" s="22">
        <f>CN_Summary_fueltax!I47</f>
        <v>0</v>
      </c>
      <c r="E5" s="22">
        <f>CN_Summary_fueltax!J47</f>
        <v>0</v>
      </c>
      <c r="F5" s="22">
        <f>CN_Summary_fueltax!K47</f>
        <v>0</v>
      </c>
      <c r="G5" s="22">
        <f>CN_Summary_fueltax!L47</f>
        <v>0</v>
      </c>
      <c r="H5" s="22">
        <f>CN_Summary_fueltax!M47</f>
        <v>0</v>
      </c>
      <c r="I5" s="22">
        <f>CN_Summary_fueltax!N47</f>
        <v>0</v>
      </c>
      <c r="J5" s="22">
        <f>CN_Summary_fueltax!O47</f>
        <v>0</v>
      </c>
      <c r="K5" s="22">
        <f>CN_Summary_fueltax!P47</f>
        <v>0</v>
      </c>
      <c r="L5" s="22">
        <f>CN_Summary_fueltax!Q47</f>
        <v>0</v>
      </c>
      <c r="M5" s="22">
        <f>CN_Summary_fueltax!R47</f>
        <v>0</v>
      </c>
      <c r="N5" s="22">
        <f>CN_Summary_fueltax!S47</f>
        <v>0</v>
      </c>
      <c r="O5" s="22">
        <f>CN_Summary_fueltax!T47</f>
        <v>0</v>
      </c>
      <c r="P5" s="22">
        <f>CN_Summary_fueltax!U47</f>
        <v>0</v>
      </c>
      <c r="Q5" s="22">
        <f>CN_Summary_fueltax!V47</f>
        <v>0</v>
      </c>
      <c r="R5" s="22">
        <f>CN_Summary_fueltax!W47</f>
        <v>0</v>
      </c>
      <c r="S5" s="22">
        <f>CN_Summary_fueltax!X47</f>
        <v>0</v>
      </c>
      <c r="T5" s="22">
        <f>CN_Summary_fueltax!Y47</f>
        <v>0</v>
      </c>
      <c r="U5" s="22">
        <f>CN_Summary_fueltax!Z47</f>
        <v>0</v>
      </c>
      <c r="V5" s="22">
        <f>CN_Summary_fueltax!AA47</f>
        <v>0</v>
      </c>
      <c r="W5" s="22">
        <f>CN_Summary_fueltax!AB47</f>
        <v>0</v>
      </c>
      <c r="X5" s="22">
        <f>CN_Summary_fueltax!AC47</f>
        <v>0</v>
      </c>
      <c r="Y5" s="22">
        <f>CN_Summary_fueltax!AD47</f>
        <v>0</v>
      </c>
      <c r="Z5" s="22">
        <f>CN_Summary_fueltax!AE47</f>
        <v>0</v>
      </c>
      <c r="AA5" s="22">
        <f>CN_Summary_fueltax!AF47</f>
        <v>0</v>
      </c>
      <c r="AB5" s="22">
        <f>CN_Summary_fueltax!AG47</f>
        <v>0</v>
      </c>
      <c r="AC5" s="22">
        <f>CN_Summary_fueltax!AH47</f>
        <v>0</v>
      </c>
      <c r="AD5" s="22">
        <f>CN_Summary_fueltax!AI47</f>
        <v>0</v>
      </c>
      <c r="AE5" s="22">
        <f>CN_Summary_fueltax!AJ47</f>
        <v>0</v>
      </c>
      <c r="AF5" s="22">
        <f>CN_Summary_fueltax!AK47</f>
        <v>0</v>
      </c>
      <c r="AG5" s="22">
        <f>CN_Summary_fueltax!AL47</f>
        <v>0</v>
      </c>
      <c r="AH5" s="22">
        <f>CN_Summary_fueltax!AM47</f>
        <v>0</v>
      </c>
      <c r="AI5" s="22">
        <f>CN_Summary_fueltax!AN47</f>
        <v>0</v>
      </c>
      <c r="AJ5" s="22">
        <f>CN_Summary_fueltax!AO47</f>
        <v>0</v>
      </c>
      <c r="AK5" s="22">
        <f>CN_Summary_fueltax!AP47</f>
        <v>0</v>
      </c>
      <c r="AL5" s="22">
        <f>CN_Summary_fueltax!AQ47</f>
        <v>0</v>
      </c>
      <c r="AM5" s="22">
        <f>CN_Summary_fueltax!AR47</f>
        <v>0</v>
      </c>
      <c r="AN5" s="22">
        <f>CN_Summary_fueltax!AS47</f>
        <v>0</v>
      </c>
      <c r="AO5" s="22">
        <f>CN_Summary_fueltax!AT47</f>
        <v>0</v>
      </c>
      <c r="AP5" s="22">
        <f>CN_Summary_fueltax!AU47</f>
        <v>0</v>
      </c>
    </row>
    <row r="6" spans="1:42">
      <c r="A6" s="115" t="s">
        <v>3672</v>
      </c>
      <c r="B6" s="22">
        <f>CN_Summary_fueltax!G48</f>
        <v>0</v>
      </c>
      <c r="C6" s="22">
        <f>CN_Summary_fueltax!H48</f>
        <v>0</v>
      </c>
      <c r="D6" s="22">
        <f>CN_Summary_fueltax!I48</f>
        <v>0</v>
      </c>
      <c r="E6" s="22">
        <f>CN_Summary_fueltax!J48</f>
        <v>0</v>
      </c>
      <c r="F6" s="22">
        <f>CN_Summary_fueltax!K48</f>
        <v>0</v>
      </c>
      <c r="G6" s="22">
        <f>CN_Summary_fueltax!L48</f>
        <v>0</v>
      </c>
      <c r="H6" s="22">
        <f>CN_Summary_fueltax!M48</f>
        <v>0</v>
      </c>
      <c r="I6" s="22">
        <f>CN_Summary_fueltax!N48</f>
        <v>0</v>
      </c>
      <c r="J6" s="22">
        <f>CN_Summary_fueltax!O48</f>
        <v>0</v>
      </c>
      <c r="K6" s="22">
        <f>CN_Summary_fueltax!P48</f>
        <v>0</v>
      </c>
      <c r="L6" s="22">
        <f>CN_Summary_fueltax!Q48</f>
        <v>0</v>
      </c>
      <c r="M6" s="22">
        <f>CN_Summary_fueltax!R48</f>
        <v>0</v>
      </c>
      <c r="N6" s="22">
        <f>CN_Summary_fueltax!S48</f>
        <v>0</v>
      </c>
      <c r="O6" s="22">
        <f>CN_Summary_fueltax!T48</f>
        <v>0</v>
      </c>
      <c r="P6" s="22">
        <f>CN_Summary_fueltax!U48</f>
        <v>0</v>
      </c>
      <c r="Q6" s="22">
        <f>CN_Summary_fueltax!V48</f>
        <v>0</v>
      </c>
      <c r="R6" s="22">
        <f>CN_Summary_fueltax!W48</f>
        <v>0</v>
      </c>
      <c r="S6" s="22">
        <f>CN_Summary_fueltax!X48</f>
        <v>0</v>
      </c>
      <c r="T6" s="22">
        <f>CN_Summary_fueltax!Y48</f>
        <v>0</v>
      </c>
      <c r="U6" s="22">
        <f>CN_Summary_fueltax!Z48</f>
        <v>0</v>
      </c>
      <c r="V6" s="22">
        <f>CN_Summary_fueltax!AA48</f>
        <v>0</v>
      </c>
      <c r="W6" s="22">
        <f>CN_Summary_fueltax!AB48</f>
        <v>0</v>
      </c>
      <c r="X6" s="22">
        <f>CN_Summary_fueltax!AC48</f>
        <v>0</v>
      </c>
      <c r="Y6" s="22">
        <f>CN_Summary_fueltax!AD48</f>
        <v>0</v>
      </c>
      <c r="Z6" s="22">
        <f>CN_Summary_fueltax!AE48</f>
        <v>0</v>
      </c>
      <c r="AA6" s="22">
        <f>CN_Summary_fueltax!AF48</f>
        <v>0</v>
      </c>
      <c r="AB6" s="22">
        <f>CN_Summary_fueltax!AG48</f>
        <v>0</v>
      </c>
      <c r="AC6" s="22">
        <f>CN_Summary_fueltax!AH48</f>
        <v>0</v>
      </c>
      <c r="AD6" s="22">
        <f>CN_Summary_fueltax!AI48</f>
        <v>0</v>
      </c>
      <c r="AE6" s="22">
        <f>CN_Summary_fueltax!AJ48</f>
        <v>0</v>
      </c>
      <c r="AF6" s="22">
        <f>CN_Summary_fueltax!AK48</f>
        <v>0</v>
      </c>
      <c r="AG6" s="22">
        <f>CN_Summary_fueltax!AL48</f>
        <v>0</v>
      </c>
      <c r="AH6" s="22">
        <f>CN_Summary_fueltax!AM48</f>
        <v>0</v>
      </c>
      <c r="AI6" s="22">
        <f>CN_Summary_fueltax!AN48</f>
        <v>0</v>
      </c>
      <c r="AJ6" s="22">
        <f>CN_Summary_fueltax!AO48</f>
        <v>0</v>
      </c>
      <c r="AK6" s="22">
        <f>CN_Summary_fueltax!AP48</f>
        <v>0</v>
      </c>
      <c r="AL6" s="22">
        <f>CN_Summary_fueltax!AQ48</f>
        <v>0</v>
      </c>
      <c r="AM6" s="22">
        <f>CN_Summary_fueltax!AR48</f>
        <v>0</v>
      </c>
      <c r="AN6" s="22">
        <f>CN_Summary_fueltax!AS48</f>
        <v>0</v>
      </c>
      <c r="AO6" s="22">
        <f>CN_Summary_fueltax!AT48</f>
        <v>0</v>
      </c>
      <c r="AP6" s="22">
        <f>CN_Summary_fueltax!AU48</f>
        <v>0</v>
      </c>
    </row>
    <row r="7" spans="1:42">
      <c r="A7" s="115" t="s">
        <v>3673</v>
      </c>
      <c r="B7" s="22">
        <f>CN_Summary_fueltax!G49</f>
        <v>0</v>
      </c>
      <c r="C7" s="22">
        <f>CN_Summary_fueltax!H49</f>
        <v>0</v>
      </c>
      <c r="D7" s="22">
        <f>CN_Summary_fueltax!I49</f>
        <v>0</v>
      </c>
      <c r="E7" s="22">
        <f>CN_Summary_fueltax!J49</f>
        <v>0</v>
      </c>
      <c r="F7" s="22">
        <f>CN_Summary_fueltax!K49</f>
        <v>0</v>
      </c>
      <c r="G7" s="22">
        <f>CN_Summary_fueltax!L49</f>
        <v>0</v>
      </c>
      <c r="H7" s="22">
        <f>CN_Summary_fueltax!M49</f>
        <v>0</v>
      </c>
      <c r="I7" s="22">
        <f>CN_Summary_fueltax!N49</f>
        <v>0</v>
      </c>
      <c r="J7" s="22">
        <f>CN_Summary_fueltax!O49</f>
        <v>0</v>
      </c>
      <c r="K7" s="22">
        <f>CN_Summary_fueltax!P49</f>
        <v>0</v>
      </c>
      <c r="L7" s="22">
        <f>CN_Summary_fueltax!Q49</f>
        <v>0</v>
      </c>
      <c r="M7" s="22">
        <f>CN_Summary_fueltax!R49</f>
        <v>0</v>
      </c>
      <c r="N7" s="22">
        <f>CN_Summary_fueltax!S49</f>
        <v>0</v>
      </c>
      <c r="O7" s="22">
        <f>CN_Summary_fueltax!T49</f>
        <v>0</v>
      </c>
      <c r="P7" s="22">
        <f>CN_Summary_fueltax!U49</f>
        <v>0</v>
      </c>
      <c r="Q7" s="22">
        <f>CN_Summary_fueltax!V49</f>
        <v>0</v>
      </c>
      <c r="R7" s="22">
        <f>CN_Summary_fueltax!W49</f>
        <v>0</v>
      </c>
      <c r="S7" s="22">
        <f>CN_Summary_fueltax!X49</f>
        <v>0</v>
      </c>
      <c r="T7" s="22">
        <f>CN_Summary_fueltax!Y49</f>
        <v>0</v>
      </c>
      <c r="U7" s="22">
        <f>CN_Summary_fueltax!Z49</f>
        <v>0</v>
      </c>
      <c r="V7" s="22">
        <f>CN_Summary_fueltax!AA49</f>
        <v>0</v>
      </c>
      <c r="W7" s="22">
        <f>CN_Summary_fueltax!AB49</f>
        <v>0</v>
      </c>
      <c r="X7" s="22">
        <f>CN_Summary_fueltax!AC49</f>
        <v>0</v>
      </c>
      <c r="Y7" s="22">
        <f>CN_Summary_fueltax!AD49</f>
        <v>0</v>
      </c>
      <c r="Z7" s="22">
        <f>CN_Summary_fueltax!AE49</f>
        <v>0</v>
      </c>
      <c r="AA7" s="22">
        <f>CN_Summary_fueltax!AF49</f>
        <v>0</v>
      </c>
      <c r="AB7" s="22">
        <f>CN_Summary_fueltax!AG49</f>
        <v>0</v>
      </c>
      <c r="AC7" s="22">
        <f>CN_Summary_fueltax!AH49</f>
        <v>0</v>
      </c>
      <c r="AD7" s="22">
        <f>CN_Summary_fueltax!AI49</f>
        <v>0</v>
      </c>
      <c r="AE7" s="22">
        <f>CN_Summary_fueltax!AJ49</f>
        <v>0</v>
      </c>
      <c r="AF7" s="22">
        <f>CN_Summary_fueltax!AK49</f>
        <v>0</v>
      </c>
      <c r="AG7" s="22">
        <f>CN_Summary_fueltax!AL49</f>
        <v>0</v>
      </c>
      <c r="AH7" s="22">
        <f>CN_Summary_fueltax!AM49</f>
        <v>0</v>
      </c>
      <c r="AI7" s="22">
        <f>CN_Summary_fueltax!AN49</f>
        <v>0</v>
      </c>
      <c r="AJ7" s="22">
        <f>CN_Summary_fueltax!AO49</f>
        <v>0</v>
      </c>
      <c r="AK7" s="22">
        <f>CN_Summary_fueltax!AP49</f>
        <v>0</v>
      </c>
      <c r="AL7" s="22">
        <f>CN_Summary_fueltax!AQ49</f>
        <v>0</v>
      </c>
      <c r="AM7" s="22">
        <f>CN_Summary_fueltax!AR49</f>
        <v>0</v>
      </c>
      <c r="AN7" s="22">
        <f>CN_Summary_fueltax!AS49</f>
        <v>0</v>
      </c>
      <c r="AO7" s="22">
        <f>CN_Summary_fueltax!AT49</f>
        <v>0</v>
      </c>
      <c r="AP7" s="22">
        <f>CN_Summary_fueltax!AU49</f>
        <v>0</v>
      </c>
    </row>
    <row r="8" spans="1:42">
      <c r="A8" s="115" t="s">
        <v>3674</v>
      </c>
      <c r="B8" s="22">
        <f>CN_Summary_fueltax!G50</f>
        <v>0</v>
      </c>
      <c r="C8" s="22">
        <f>CN_Summary_fueltax!H50</f>
        <v>0</v>
      </c>
      <c r="D8" s="22">
        <f>CN_Summary_fueltax!I50</f>
        <v>0</v>
      </c>
      <c r="E8" s="22">
        <f>CN_Summary_fueltax!J50</f>
        <v>0</v>
      </c>
      <c r="F8" s="22">
        <f>CN_Summary_fueltax!K50</f>
        <v>0</v>
      </c>
      <c r="G8" s="22">
        <f>CN_Summary_fueltax!L50</f>
        <v>0</v>
      </c>
      <c r="H8" s="22">
        <f>CN_Summary_fueltax!M50</f>
        <v>0</v>
      </c>
      <c r="I8" s="22">
        <f>CN_Summary_fueltax!N50</f>
        <v>0</v>
      </c>
      <c r="J8" s="22">
        <f>CN_Summary_fueltax!O50</f>
        <v>0</v>
      </c>
      <c r="K8" s="22">
        <f>CN_Summary_fueltax!P50</f>
        <v>0</v>
      </c>
      <c r="L8" s="22">
        <f>CN_Summary_fueltax!Q50</f>
        <v>0</v>
      </c>
      <c r="M8" s="22">
        <f>CN_Summary_fueltax!R50</f>
        <v>0</v>
      </c>
      <c r="N8" s="22">
        <f>CN_Summary_fueltax!S50</f>
        <v>0</v>
      </c>
      <c r="O8" s="22">
        <f>CN_Summary_fueltax!T50</f>
        <v>0</v>
      </c>
      <c r="P8" s="22">
        <f>CN_Summary_fueltax!U50</f>
        <v>0</v>
      </c>
      <c r="Q8" s="22">
        <f>CN_Summary_fueltax!V50</f>
        <v>0</v>
      </c>
      <c r="R8" s="22">
        <f>CN_Summary_fueltax!W50</f>
        <v>0</v>
      </c>
      <c r="S8" s="22">
        <f>CN_Summary_fueltax!X50</f>
        <v>0</v>
      </c>
      <c r="T8" s="22">
        <f>CN_Summary_fueltax!Y50</f>
        <v>0</v>
      </c>
      <c r="U8" s="22">
        <f>CN_Summary_fueltax!Z50</f>
        <v>0</v>
      </c>
      <c r="V8" s="22">
        <f>CN_Summary_fueltax!AA50</f>
        <v>0</v>
      </c>
      <c r="W8" s="22">
        <f>CN_Summary_fueltax!AB50</f>
        <v>0</v>
      </c>
      <c r="X8" s="22">
        <f>CN_Summary_fueltax!AC50</f>
        <v>0</v>
      </c>
      <c r="Y8" s="22">
        <f>CN_Summary_fueltax!AD50</f>
        <v>0</v>
      </c>
      <c r="Z8" s="22">
        <f>CN_Summary_fueltax!AE50</f>
        <v>0</v>
      </c>
      <c r="AA8" s="22">
        <f>CN_Summary_fueltax!AF50</f>
        <v>0</v>
      </c>
      <c r="AB8" s="22">
        <f>CN_Summary_fueltax!AG50</f>
        <v>0</v>
      </c>
      <c r="AC8" s="22">
        <f>CN_Summary_fueltax!AH50</f>
        <v>0</v>
      </c>
      <c r="AD8" s="22">
        <f>CN_Summary_fueltax!AI50</f>
        <v>0</v>
      </c>
      <c r="AE8" s="22">
        <f>CN_Summary_fueltax!AJ50</f>
        <v>0</v>
      </c>
      <c r="AF8" s="22">
        <f>CN_Summary_fueltax!AK50</f>
        <v>0</v>
      </c>
      <c r="AG8" s="22">
        <f>CN_Summary_fueltax!AL50</f>
        <v>0</v>
      </c>
      <c r="AH8" s="22">
        <f>CN_Summary_fueltax!AM50</f>
        <v>0</v>
      </c>
      <c r="AI8" s="22">
        <f>CN_Summary_fueltax!AN50</f>
        <v>0</v>
      </c>
      <c r="AJ8" s="22">
        <f>CN_Summary_fueltax!AO50</f>
        <v>0</v>
      </c>
      <c r="AK8" s="22">
        <f>CN_Summary_fueltax!AP50</f>
        <v>0</v>
      </c>
      <c r="AL8" s="22">
        <f>CN_Summary_fueltax!AQ50</f>
        <v>0</v>
      </c>
      <c r="AM8" s="22">
        <f>CN_Summary_fueltax!AR50</f>
        <v>0</v>
      </c>
      <c r="AN8" s="22">
        <f>CN_Summary_fueltax!AS50</f>
        <v>0</v>
      </c>
      <c r="AO8" s="22">
        <f>CN_Summary_fueltax!AT50</f>
        <v>0</v>
      </c>
      <c r="AP8" s="22">
        <f>CN_Summary_fueltax!AU50</f>
        <v>0</v>
      </c>
    </row>
    <row r="9" spans="1:42">
      <c r="A9" s="115" t="s">
        <v>3675</v>
      </c>
      <c r="B9" s="22">
        <f>CN_Summary_fueltax!G51</f>
        <v>0</v>
      </c>
      <c r="C9" s="22">
        <f>CN_Summary_fueltax!H51</f>
        <v>0</v>
      </c>
      <c r="D9" s="22">
        <f>CN_Summary_fueltax!I51</f>
        <v>0</v>
      </c>
      <c r="E9" s="22">
        <f>CN_Summary_fueltax!J51</f>
        <v>0</v>
      </c>
      <c r="F9" s="22">
        <f>CN_Summary_fueltax!K51</f>
        <v>0</v>
      </c>
      <c r="G9" s="22">
        <f>CN_Summary_fueltax!L51</f>
        <v>0</v>
      </c>
      <c r="H9" s="22">
        <f>CN_Summary_fueltax!M51</f>
        <v>0</v>
      </c>
      <c r="I9" s="22">
        <f>CN_Summary_fueltax!N51</f>
        <v>0</v>
      </c>
      <c r="J9" s="22">
        <f>CN_Summary_fueltax!O51</f>
        <v>0</v>
      </c>
      <c r="K9" s="22">
        <f>CN_Summary_fueltax!P51</f>
        <v>0</v>
      </c>
      <c r="L9" s="22">
        <f>CN_Summary_fueltax!Q51</f>
        <v>0</v>
      </c>
      <c r="M9" s="22">
        <f>CN_Summary_fueltax!R51</f>
        <v>0</v>
      </c>
      <c r="N9" s="22">
        <f>CN_Summary_fueltax!S51</f>
        <v>0</v>
      </c>
      <c r="O9" s="22">
        <f>CN_Summary_fueltax!T51</f>
        <v>0</v>
      </c>
      <c r="P9" s="22">
        <f>CN_Summary_fueltax!U51</f>
        <v>0</v>
      </c>
      <c r="Q9" s="22">
        <f>CN_Summary_fueltax!V51</f>
        <v>0</v>
      </c>
      <c r="R9" s="22">
        <f>CN_Summary_fueltax!W51</f>
        <v>0</v>
      </c>
      <c r="S9" s="22">
        <f>CN_Summary_fueltax!X51</f>
        <v>0</v>
      </c>
      <c r="T9" s="22">
        <f>CN_Summary_fueltax!Y51</f>
        <v>0</v>
      </c>
      <c r="U9" s="22">
        <f>CN_Summary_fueltax!Z51</f>
        <v>0</v>
      </c>
      <c r="V9" s="22">
        <f>CN_Summary_fueltax!AA51</f>
        <v>0</v>
      </c>
      <c r="W9" s="22">
        <f>CN_Summary_fueltax!AB51</f>
        <v>0</v>
      </c>
      <c r="X9" s="22">
        <f>CN_Summary_fueltax!AC51</f>
        <v>0</v>
      </c>
      <c r="Y9" s="22">
        <f>CN_Summary_fueltax!AD51</f>
        <v>0</v>
      </c>
      <c r="Z9" s="22">
        <f>CN_Summary_fueltax!AE51</f>
        <v>0</v>
      </c>
      <c r="AA9" s="22">
        <f>CN_Summary_fueltax!AF51</f>
        <v>0</v>
      </c>
      <c r="AB9" s="22">
        <f>CN_Summary_fueltax!AG51</f>
        <v>0</v>
      </c>
      <c r="AC9" s="22">
        <f>CN_Summary_fueltax!AH51</f>
        <v>0</v>
      </c>
      <c r="AD9" s="22">
        <f>CN_Summary_fueltax!AI51</f>
        <v>0</v>
      </c>
      <c r="AE9" s="22">
        <f>CN_Summary_fueltax!AJ51</f>
        <v>0</v>
      </c>
      <c r="AF9" s="22">
        <f>CN_Summary_fueltax!AK51</f>
        <v>0</v>
      </c>
      <c r="AG9" s="22">
        <f>CN_Summary_fueltax!AL51</f>
        <v>0</v>
      </c>
      <c r="AH9" s="22">
        <f>CN_Summary_fueltax!AM51</f>
        <v>0</v>
      </c>
      <c r="AI9" s="22">
        <f>CN_Summary_fueltax!AN51</f>
        <v>0</v>
      </c>
      <c r="AJ9" s="22">
        <f>CN_Summary_fueltax!AO51</f>
        <v>0</v>
      </c>
      <c r="AK9" s="22">
        <f>CN_Summary_fueltax!AP51</f>
        <v>0</v>
      </c>
      <c r="AL9" s="22">
        <f>CN_Summary_fueltax!AQ51</f>
        <v>0</v>
      </c>
      <c r="AM9" s="22">
        <f>CN_Summary_fueltax!AR51</f>
        <v>0</v>
      </c>
      <c r="AN9" s="22">
        <f>CN_Summary_fueltax!AS51</f>
        <v>0</v>
      </c>
      <c r="AO9" s="22">
        <f>CN_Summary_fueltax!AT51</f>
        <v>0</v>
      </c>
      <c r="AP9" s="22">
        <f>CN_Summary_fueltax!AU51</f>
        <v>0</v>
      </c>
    </row>
  </sheetData>
  <phoneticPr fontId="4"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AF0BC-7C9D-4423-A29F-2C1A2BD59E30}">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CN_Summary_fueltax!G54</f>
        <v>8.4949476410415318E-6</v>
      </c>
      <c r="C2" s="22">
        <f>CN_Summary_fueltax!H54</f>
        <v>1.1261890622282196E-5</v>
      </c>
      <c r="D2" s="22">
        <f>CN_Summary_fueltax!I54</f>
        <v>1.205781527432508E-5</v>
      </c>
      <c r="E2" s="22">
        <f>CN_Summary_fueltax!J54</f>
        <v>1.2328067114041121E-5</v>
      </c>
      <c r="F2" s="22">
        <f>CN_Summary_fueltax!K54</f>
        <v>1.2246885165568987E-5</v>
      </c>
      <c r="G2" s="22">
        <f>CN_Summary_fueltax!L54</f>
        <v>1.2113337012353439E-5</v>
      </c>
      <c r="H2" s="22">
        <f>CN_Summary_fueltax!M54</f>
        <v>1.2024214154584815E-5</v>
      </c>
      <c r="I2" s="22">
        <f>CN_Summary_fueltax!N54</f>
        <v>1.2048179171685024E-5</v>
      </c>
      <c r="J2" s="22">
        <f>CN_Summary_fueltax!O54</f>
        <v>1.2524176116498649E-5</v>
      </c>
      <c r="K2" s="22">
        <f>CN_Summary_fueltax!P54</f>
        <v>1.2759297070417866E-5</v>
      </c>
      <c r="L2" s="22">
        <f>CN_Summary_fueltax!Q54</f>
        <v>1.3086522539104164E-5</v>
      </c>
      <c r="M2" s="22">
        <f>CN_Summary_fueltax!R54</f>
        <v>1.4074289652071674E-5</v>
      </c>
      <c r="N2" s="22">
        <f>CN_Summary_fueltax!S54</f>
        <v>1.4040111165496868E-5</v>
      </c>
      <c r="O2" s="22">
        <f>CN_Summary_fueltax!T54</f>
        <v>1.434385111037143E-5</v>
      </c>
      <c r="P2" s="22">
        <f>CN_Summary_fueltax!U54</f>
        <v>1.4536374814264709E-5</v>
      </c>
      <c r="Q2" s="22">
        <f>CN_Summary_fueltax!V54</f>
        <v>1.4972652521294581E-5</v>
      </c>
      <c r="R2" s="22">
        <f>CN_Summary_fueltax!W54</f>
        <v>1.4751023318867308E-5</v>
      </c>
      <c r="S2" s="22">
        <f>CN_Summary_fueltax!X54</f>
        <v>1.4834624000854113E-5</v>
      </c>
      <c r="T2" s="22">
        <f>CN_Summary_fueltax!Y54</f>
        <v>1.5086693641922171E-5</v>
      </c>
      <c r="U2" s="22">
        <f>CN_Summary_fueltax!Z54</f>
        <v>1.5315929589301807E-5</v>
      </c>
      <c r="V2" s="22">
        <f>CN_Summary_fueltax!AA54</f>
        <v>1.5377760271624057E-5</v>
      </c>
      <c r="W2" s="22">
        <f>CN_Summary_fueltax!AB54</f>
        <v>1.5546055587136338E-5</v>
      </c>
      <c r="X2" s="22">
        <f>CN_Summary_fueltax!AC54</f>
        <v>1.5719274588282277E-5</v>
      </c>
      <c r="Y2" s="22">
        <f>CN_Summary_fueltax!AD54</f>
        <v>1.5727601124536745E-5</v>
      </c>
      <c r="Z2" s="22">
        <f>CN_Summary_fueltax!AE54</f>
        <v>1.5850087564777903E-5</v>
      </c>
      <c r="AA2" s="22">
        <f>CN_Summary_fueltax!AF54</f>
        <v>1.6029172090129241E-5</v>
      </c>
      <c r="AB2" s="22">
        <f>CN_Summary_fueltax!AG54</f>
        <v>1.6254705687099905E-5</v>
      </c>
      <c r="AC2" s="22">
        <f>CN_Summary_fueltax!AH54</f>
        <v>1.6358465775558176E-5</v>
      </c>
      <c r="AD2" s="22">
        <f>CN_Summary_fueltax!AI54</f>
        <v>1.6480221671516156E-5</v>
      </c>
      <c r="AE2" s="22">
        <f>CN_Summary_fueltax!AJ54</f>
        <v>1.6590704052965639E-5</v>
      </c>
      <c r="AF2" s="22">
        <f>CN_Summary_fueltax!AK54</f>
        <v>1.6773229029625225E-5</v>
      </c>
      <c r="AG2" s="22">
        <f>CN_Summary_fueltax!AL54</f>
        <v>1.6888213930880428E-5</v>
      </c>
      <c r="AH2" s="22">
        <f>CN_Summary_fueltax!AM54</f>
        <v>1.7025547200316272E-5</v>
      </c>
      <c r="AI2" s="22">
        <f>CN_Summary_fueltax!AN54</f>
        <v>1.7170210351799408E-5</v>
      </c>
      <c r="AJ2" s="22">
        <f>CN_Summary_fueltax!AO54</f>
        <v>1.7327721416101081E-5</v>
      </c>
      <c r="AK2" s="22">
        <f>CN_Summary_fueltax!AP54</f>
        <v>1.7465335370708058E-5</v>
      </c>
      <c r="AL2" s="22">
        <f>CN_Summary_fueltax!AQ54</f>
        <v>1.7594662815143799E-5</v>
      </c>
      <c r="AM2" s="22">
        <f>CN_Summary_fueltax!AR54</f>
        <v>1.7725243065043079E-5</v>
      </c>
      <c r="AN2" s="22">
        <f>CN_Summary_fueltax!AS54</f>
        <v>1.7871224580097905E-5</v>
      </c>
      <c r="AO2" s="22">
        <f>CN_Summary_fueltax!AT54</f>
        <v>1.8014604264556873E-5</v>
      </c>
      <c r="AP2" s="22">
        <f>CN_Summary_fueltax!AU54</f>
        <v>1.8156386565797876E-5</v>
      </c>
    </row>
    <row r="3" spans="1:42">
      <c r="A3" s="115" t="s">
        <v>3669</v>
      </c>
      <c r="B3" s="22">
        <f>CN_Summary_fueltax!G55</f>
        <v>8.4949476410415318E-6</v>
      </c>
      <c r="C3" s="22">
        <f>CN_Summary_fueltax!H55</f>
        <v>1.1261890622282196E-5</v>
      </c>
      <c r="D3" s="22">
        <f>CN_Summary_fueltax!I55</f>
        <v>1.205781527432508E-5</v>
      </c>
      <c r="E3" s="22">
        <f>CN_Summary_fueltax!J55</f>
        <v>1.2328067114041121E-5</v>
      </c>
      <c r="F3" s="22">
        <f>CN_Summary_fueltax!K55</f>
        <v>1.2246885165568987E-5</v>
      </c>
      <c r="G3" s="22">
        <f>CN_Summary_fueltax!L55</f>
        <v>1.2113337012353439E-5</v>
      </c>
      <c r="H3" s="22">
        <f>CN_Summary_fueltax!M55</f>
        <v>1.2024214154584815E-5</v>
      </c>
      <c r="I3" s="22">
        <f>CN_Summary_fueltax!N55</f>
        <v>1.2048179171685024E-5</v>
      </c>
      <c r="J3" s="22">
        <f>CN_Summary_fueltax!O55</f>
        <v>1.2524176116498649E-5</v>
      </c>
      <c r="K3" s="22">
        <f>CN_Summary_fueltax!P55</f>
        <v>1.2759297070417866E-5</v>
      </c>
      <c r="L3" s="22">
        <f>CN_Summary_fueltax!Q55</f>
        <v>1.3086522539104164E-5</v>
      </c>
      <c r="M3" s="22">
        <f>CN_Summary_fueltax!R55</f>
        <v>1.4074289652071674E-5</v>
      </c>
      <c r="N3" s="22">
        <f>CN_Summary_fueltax!S55</f>
        <v>1.4040111165496868E-5</v>
      </c>
      <c r="O3" s="22">
        <f>CN_Summary_fueltax!T55</f>
        <v>1.434385111037143E-5</v>
      </c>
      <c r="P3" s="22">
        <f>CN_Summary_fueltax!U55</f>
        <v>1.4536374814264709E-5</v>
      </c>
      <c r="Q3" s="22">
        <f>CN_Summary_fueltax!V55</f>
        <v>1.4972652521294581E-5</v>
      </c>
      <c r="R3" s="22">
        <f>CN_Summary_fueltax!W55</f>
        <v>1.4751023318867308E-5</v>
      </c>
      <c r="S3" s="22">
        <f>CN_Summary_fueltax!X55</f>
        <v>1.4834624000854113E-5</v>
      </c>
      <c r="T3" s="22">
        <f>CN_Summary_fueltax!Y55</f>
        <v>1.5086693641922171E-5</v>
      </c>
      <c r="U3" s="22">
        <f>CN_Summary_fueltax!Z55</f>
        <v>1.5315929589301807E-5</v>
      </c>
      <c r="V3" s="22">
        <f>CN_Summary_fueltax!AA55</f>
        <v>1.5377760271624057E-5</v>
      </c>
      <c r="W3" s="22">
        <f>CN_Summary_fueltax!AB55</f>
        <v>1.5546055587136338E-5</v>
      </c>
      <c r="X3" s="22">
        <f>CN_Summary_fueltax!AC55</f>
        <v>1.5719274588282277E-5</v>
      </c>
      <c r="Y3" s="22">
        <f>CN_Summary_fueltax!AD55</f>
        <v>1.5727601124536745E-5</v>
      </c>
      <c r="Z3" s="22">
        <f>CN_Summary_fueltax!AE55</f>
        <v>1.5850087564777903E-5</v>
      </c>
      <c r="AA3" s="22">
        <f>CN_Summary_fueltax!AF55</f>
        <v>1.6029172090129241E-5</v>
      </c>
      <c r="AB3" s="22">
        <f>CN_Summary_fueltax!AG55</f>
        <v>1.6254705687099905E-5</v>
      </c>
      <c r="AC3" s="22">
        <f>CN_Summary_fueltax!AH55</f>
        <v>1.6358465775558176E-5</v>
      </c>
      <c r="AD3" s="22">
        <f>CN_Summary_fueltax!AI55</f>
        <v>1.6480221671516156E-5</v>
      </c>
      <c r="AE3" s="22">
        <f>CN_Summary_fueltax!AJ55</f>
        <v>1.6590704052965639E-5</v>
      </c>
      <c r="AF3" s="22">
        <f>CN_Summary_fueltax!AK55</f>
        <v>1.6773229029625225E-5</v>
      </c>
      <c r="AG3" s="22">
        <f>CN_Summary_fueltax!AL55</f>
        <v>1.6888213930880428E-5</v>
      </c>
      <c r="AH3" s="22">
        <f>CN_Summary_fueltax!AM55</f>
        <v>1.7025547200316272E-5</v>
      </c>
      <c r="AI3" s="22">
        <f>CN_Summary_fueltax!AN55</f>
        <v>1.7170210351799408E-5</v>
      </c>
      <c r="AJ3" s="22">
        <f>CN_Summary_fueltax!AO55</f>
        <v>1.7327721416101081E-5</v>
      </c>
      <c r="AK3" s="22">
        <f>CN_Summary_fueltax!AP55</f>
        <v>1.7465335370708058E-5</v>
      </c>
      <c r="AL3" s="22">
        <f>CN_Summary_fueltax!AQ55</f>
        <v>1.7594662815143799E-5</v>
      </c>
      <c r="AM3" s="22">
        <f>CN_Summary_fueltax!AR55</f>
        <v>1.7725243065043079E-5</v>
      </c>
      <c r="AN3" s="22">
        <f>CN_Summary_fueltax!AS55</f>
        <v>1.7871224580097905E-5</v>
      </c>
      <c r="AO3" s="22">
        <f>CN_Summary_fueltax!AT55</f>
        <v>1.8014604264556873E-5</v>
      </c>
      <c r="AP3" s="22">
        <f>CN_Summary_fueltax!AU55</f>
        <v>1.8156386565797876E-5</v>
      </c>
    </row>
    <row r="4" spans="1:42">
      <c r="A4" s="115" t="s">
        <v>3670</v>
      </c>
      <c r="B4" s="22">
        <f>CN_Summary_fueltax!G56</f>
        <v>8.4949476410415318E-6</v>
      </c>
      <c r="C4" s="22">
        <f>CN_Summary_fueltax!H56</f>
        <v>1.1261890622282196E-5</v>
      </c>
      <c r="D4" s="22">
        <f>CN_Summary_fueltax!I56</f>
        <v>1.205781527432508E-5</v>
      </c>
      <c r="E4" s="22">
        <f>CN_Summary_fueltax!J56</f>
        <v>1.2328067114041121E-5</v>
      </c>
      <c r="F4" s="22">
        <f>CN_Summary_fueltax!K56</f>
        <v>1.2246885165568987E-5</v>
      </c>
      <c r="G4" s="22">
        <f>CN_Summary_fueltax!L56</f>
        <v>1.2113337012353439E-5</v>
      </c>
      <c r="H4" s="22">
        <f>CN_Summary_fueltax!M56</f>
        <v>1.2024214154584815E-5</v>
      </c>
      <c r="I4" s="22">
        <f>CN_Summary_fueltax!N56</f>
        <v>1.2048179171685024E-5</v>
      </c>
      <c r="J4" s="22">
        <f>CN_Summary_fueltax!O56</f>
        <v>1.2524176116498649E-5</v>
      </c>
      <c r="K4" s="22">
        <f>CN_Summary_fueltax!P56</f>
        <v>1.2759297070417866E-5</v>
      </c>
      <c r="L4" s="22">
        <f>CN_Summary_fueltax!Q56</f>
        <v>1.3086522539104164E-5</v>
      </c>
      <c r="M4" s="22">
        <f>CN_Summary_fueltax!R56</f>
        <v>1.4074289652071674E-5</v>
      </c>
      <c r="N4" s="22">
        <f>CN_Summary_fueltax!S56</f>
        <v>1.4040111165496868E-5</v>
      </c>
      <c r="O4" s="22">
        <f>CN_Summary_fueltax!T56</f>
        <v>1.434385111037143E-5</v>
      </c>
      <c r="P4" s="22">
        <f>CN_Summary_fueltax!U56</f>
        <v>1.4536374814264709E-5</v>
      </c>
      <c r="Q4" s="22">
        <f>CN_Summary_fueltax!V56</f>
        <v>1.4972652521294581E-5</v>
      </c>
      <c r="R4" s="22">
        <f>CN_Summary_fueltax!W56</f>
        <v>1.4751023318867308E-5</v>
      </c>
      <c r="S4" s="22">
        <f>CN_Summary_fueltax!X56</f>
        <v>1.4834624000854113E-5</v>
      </c>
      <c r="T4" s="22">
        <f>CN_Summary_fueltax!Y56</f>
        <v>1.5086693641922171E-5</v>
      </c>
      <c r="U4" s="22">
        <f>CN_Summary_fueltax!Z56</f>
        <v>1.5315929589301807E-5</v>
      </c>
      <c r="V4" s="22">
        <f>CN_Summary_fueltax!AA56</f>
        <v>1.5377760271624057E-5</v>
      </c>
      <c r="W4" s="22">
        <f>CN_Summary_fueltax!AB56</f>
        <v>1.5546055587136338E-5</v>
      </c>
      <c r="X4" s="22">
        <f>CN_Summary_fueltax!AC56</f>
        <v>1.5719274588282277E-5</v>
      </c>
      <c r="Y4" s="22">
        <f>CN_Summary_fueltax!AD56</f>
        <v>1.5727601124536745E-5</v>
      </c>
      <c r="Z4" s="22">
        <f>CN_Summary_fueltax!AE56</f>
        <v>1.5850087564777903E-5</v>
      </c>
      <c r="AA4" s="22">
        <f>CN_Summary_fueltax!AF56</f>
        <v>1.6029172090129241E-5</v>
      </c>
      <c r="AB4" s="22">
        <f>CN_Summary_fueltax!AG56</f>
        <v>1.6254705687099905E-5</v>
      </c>
      <c r="AC4" s="22">
        <f>CN_Summary_fueltax!AH56</f>
        <v>1.6358465775558176E-5</v>
      </c>
      <c r="AD4" s="22">
        <f>CN_Summary_fueltax!AI56</f>
        <v>1.6480221671516156E-5</v>
      </c>
      <c r="AE4" s="22">
        <f>CN_Summary_fueltax!AJ56</f>
        <v>1.6590704052965639E-5</v>
      </c>
      <c r="AF4" s="22">
        <f>CN_Summary_fueltax!AK56</f>
        <v>1.6773229029625225E-5</v>
      </c>
      <c r="AG4" s="22">
        <f>CN_Summary_fueltax!AL56</f>
        <v>1.6888213930880428E-5</v>
      </c>
      <c r="AH4" s="22">
        <f>CN_Summary_fueltax!AM56</f>
        <v>1.7025547200316272E-5</v>
      </c>
      <c r="AI4" s="22">
        <f>CN_Summary_fueltax!AN56</f>
        <v>1.7170210351799408E-5</v>
      </c>
      <c r="AJ4" s="22">
        <f>CN_Summary_fueltax!AO56</f>
        <v>1.7327721416101081E-5</v>
      </c>
      <c r="AK4" s="22">
        <f>CN_Summary_fueltax!AP56</f>
        <v>1.7465335370708058E-5</v>
      </c>
      <c r="AL4" s="22">
        <f>CN_Summary_fueltax!AQ56</f>
        <v>1.7594662815143799E-5</v>
      </c>
      <c r="AM4" s="22">
        <f>CN_Summary_fueltax!AR56</f>
        <v>1.7725243065043079E-5</v>
      </c>
      <c r="AN4" s="22">
        <f>CN_Summary_fueltax!AS56</f>
        <v>1.7871224580097905E-5</v>
      </c>
      <c r="AO4" s="22">
        <f>CN_Summary_fueltax!AT56</f>
        <v>1.8014604264556873E-5</v>
      </c>
      <c r="AP4" s="22">
        <f>CN_Summary_fueltax!AU56</f>
        <v>1.8156386565797876E-5</v>
      </c>
    </row>
    <row r="5" spans="1:42">
      <c r="A5" s="115" t="s">
        <v>3671</v>
      </c>
      <c r="B5" s="22">
        <f>CN_Summary_fueltax!G57</f>
        <v>8.4949476410415318E-6</v>
      </c>
      <c r="C5" s="22">
        <f>CN_Summary_fueltax!H57</f>
        <v>1.1261890622282196E-5</v>
      </c>
      <c r="D5" s="22">
        <f>CN_Summary_fueltax!I57</f>
        <v>1.205781527432508E-5</v>
      </c>
      <c r="E5" s="22">
        <f>CN_Summary_fueltax!J57</f>
        <v>1.2328067114041121E-5</v>
      </c>
      <c r="F5" s="22">
        <f>CN_Summary_fueltax!K57</f>
        <v>1.2246885165568987E-5</v>
      </c>
      <c r="G5" s="22">
        <f>CN_Summary_fueltax!L57</f>
        <v>1.2113337012353439E-5</v>
      </c>
      <c r="H5" s="22">
        <f>CN_Summary_fueltax!M57</f>
        <v>1.2024214154584815E-5</v>
      </c>
      <c r="I5" s="22">
        <f>CN_Summary_fueltax!N57</f>
        <v>1.2048179171685024E-5</v>
      </c>
      <c r="J5" s="22">
        <f>CN_Summary_fueltax!O57</f>
        <v>1.2524176116498649E-5</v>
      </c>
      <c r="K5" s="22">
        <f>CN_Summary_fueltax!P57</f>
        <v>1.2759297070417866E-5</v>
      </c>
      <c r="L5" s="22">
        <f>CN_Summary_fueltax!Q57</f>
        <v>1.3086522539104164E-5</v>
      </c>
      <c r="M5" s="22">
        <f>CN_Summary_fueltax!R57</f>
        <v>1.4074289652071674E-5</v>
      </c>
      <c r="N5" s="22">
        <f>CN_Summary_fueltax!S57</f>
        <v>1.4040111165496868E-5</v>
      </c>
      <c r="O5" s="22">
        <f>CN_Summary_fueltax!T57</f>
        <v>1.434385111037143E-5</v>
      </c>
      <c r="P5" s="22">
        <f>CN_Summary_fueltax!U57</f>
        <v>1.4536374814264709E-5</v>
      </c>
      <c r="Q5" s="22">
        <f>CN_Summary_fueltax!V57</f>
        <v>1.4972652521294581E-5</v>
      </c>
      <c r="R5" s="22">
        <f>CN_Summary_fueltax!W57</f>
        <v>1.4751023318867308E-5</v>
      </c>
      <c r="S5" s="22">
        <f>CN_Summary_fueltax!X57</f>
        <v>1.4834624000854113E-5</v>
      </c>
      <c r="T5" s="22">
        <f>CN_Summary_fueltax!Y57</f>
        <v>1.5086693641922171E-5</v>
      </c>
      <c r="U5" s="22">
        <f>CN_Summary_fueltax!Z57</f>
        <v>1.5315929589301807E-5</v>
      </c>
      <c r="V5" s="22">
        <f>CN_Summary_fueltax!AA57</f>
        <v>1.5377760271624057E-5</v>
      </c>
      <c r="W5" s="22">
        <f>CN_Summary_fueltax!AB57</f>
        <v>1.5546055587136338E-5</v>
      </c>
      <c r="X5" s="22">
        <f>CN_Summary_fueltax!AC57</f>
        <v>1.5719274588282277E-5</v>
      </c>
      <c r="Y5" s="22">
        <f>CN_Summary_fueltax!AD57</f>
        <v>1.5727601124536745E-5</v>
      </c>
      <c r="Z5" s="22">
        <f>CN_Summary_fueltax!AE57</f>
        <v>1.5850087564777903E-5</v>
      </c>
      <c r="AA5" s="22">
        <f>CN_Summary_fueltax!AF57</f>
        <v>1.6029172090129241E-5</v>
      </c>
      <c r="AB5" s="22">
        <f>CN_Summary_fueltax!AG57</f>
        <v>1.6254705687099905E-5</v>
      </c>
      <c r="AC5" s="22">
        <f>CN_Summary_fueltax!AH57</f>
        <v>1.6358465775558176E-5</v>
      </c>
      <c r="AD5" s="22">
        <f>CN_Summary_fueltax!AI57</f>
        <v>1.6480221671516156E-5</v>
      </c>
      <c r="AE5" s="22">
        <f>CN_Summary_fueltax!AJ57</f>
        <v>1.6590704052965639E-5</v>
      </c>
      <c r="AF5" s="22">
        <f>CN_Summary_fueltax!AK57</f>
        <v>1.6773229029625225E-5</v>
      </c>
      <c r="AG5" s="22">
        <f>CN_Summary_fueltax!AL57</f>
        <v>1.6888213930880428E-5</v>
      </c>
      <c r="AH5" s="22">
        <f>CN_Summary_fueltax!AM57</f>
        <v>1.7025547200316272E-5</v>
      </c>
      <c r="AI5" s="22">
        <f>CN_Summary_fueltax!AN57</f>
        <v>1.7170210351799408E-5</v>
      </c>
      <c r="AJ5" s="22">
        <f>CN_Summary_fueltax!AO57</f>
        <v>1.7327721416101081E-5</v>
      </c>
      <c r="AK5" s="22">
        <f>CN_Summary_fueltax!AP57</f>
        <v>1.7465335370708058E-5</v>
      </c>
      <c r="AL5" s="22">
        <f>CN_Summary_fueltax!AQ57</f>
        <v>1.7594662815143799E-5</v>
      </c>
      <c r="AM5" s="22">
        <f>CN_Summary_fueltax!AR57</f>
        <v>1.7725243065043079E-5</v>
      </c>
      <c r="AN5" s="22">
        <f>CN_Summary_fueltax!AS57</f>
        <v>1.7871224580097905E-5</v>
      </c>
      <c r="AO5" s="22">
        <f>CN_Summary_fueltax!AT57</f>
        <v>1.8014604264556873E-5</v>
      </c>
      <c r="AP5" s="22">
        <f>CN_Summary_fueltax!AU57</f>
        <v>1.8156386565797876E-5</v>
      </c>
    </row>
    <row r="6" spans="1:42">
      <c r="A6" s="115" t="s">
        <v>3672</v>
      </c>
      <c r="B6" s="22">
        <f>CN_Summary_fueltax!G58</f>
        <v>8.4949476410415318E-6</v>
      </c>
      <c r="C6" s="22">
        <f>CN_Summary_fueltax!H58</f>
        <v>1.1261890622282196E-5</v>
      </c>
      <c r="D6" s="22">
        <f>CN_Summary_fueltax!I58</f>
        <v>1.205781527432508E-5</v>
      </c>
      <c r="E6" s="22">
        <f>CN_Summary_fueltax!J58</f>
        <v>1.2328067114041121E-5</v>
      </c>
      <c r="F6" s="22">
        <f>CN_Summary_fueltax!K58</f>
        <v>1.2246885165568987E-5</v>
      </c>
      <c r="G6" s="22">
        <f>CN_Summary_fueltax!L58</f>
        <v>1.2113337012353439E-5</v>
      </c>
      <c r="H6" s="22">
        <f>CN_Summary_fueltax!M58</f>
        <v>1.2024214154584815E-5</v>
      </c>
      <c r="I6" s="22">
        <f>CN_Summary_fueltax!N58</f>
        <v>1.2048179171685024E-5</v>
      </c>
      <c r="J6" s="22">
        <f>CN_Summary_fueltax!O58</f>
        <v>1.2524176116498649E-5</v>
      </c>
      <c r="K6" s="22">
        <f>CN_Summary_fueltax!P58</f>
        <v>1.2759297070417866E-5</v>
      </c>
      <c r="L6" s="22">
        <f>CN_Summary_fueltax!Q58</f>
        <v>1.3086522539104164E-5</v>
      </c>
      <c r="M6" s="22">
        <f>CN_Summary_fueltax!R58</f>
        <v>1.4074289652071674E-5</v>
      </c>
      <c r="N6" s="22">
        <f>CN_Summary_fueltax!S58</f>
        <v>1.4040111165496868E-5</v>
      </c>
      <c r="O6" s="22">
        <f>CN_Summary_fueltax!T58</f>
        <v>1.434385111037143E-5</v>
      </c>
      <c r="P6" s="22">
        <f>CN_Summary_fueltax!U58</f>
        <v>1.4536374814264709E-5</v>
      </c>
      <c r="Q6" s="22">
        <f>CN_Summary_fueltax!V58</f>
        <v>1.4972652521294581E-5</v>
      </c>
      <c r="R6" s="22">
        <f>CN_Summary_fueltax!W58</f>
        <v>1.4751023318867308E-5</v>
      </c>
      <c r="S6" s="22">
        <f>CN_Summary_fueltax!X58</f>
        <v>1.4834624000854113E-5</v>
      </c>
      <c r="T6" s="22">
        <f>CN_Summary_fueltax!Y58</f>
        <v>1.5086693641922171E-5</v>
      </c>
      <c r="U6" s="22">
        <f>CN_Summary_fueltax!Z58</f>
        <v>1.5315929589301807E-5</v>
      </c>
      <c r="V6" s="22">
        <f>CN_Summary_fueltax!AA58</f>
        <v>1.5377760271624057E-5</v>
      </c>
      <c r="W6" s="22">
        <f>CN_Summary_fueltax!AB58</f>
        <v>1.5546055587136338E-5</v>
      </c>
      <c r="X6" s="22">
        <f>CN_Summary_fueltax!AC58</f>
        <v>1.5719274588282277E-5</v>
      </c>
      <c r="Y6" s="22">
        <f>CN_Summary_fueltax!AD58</f>
        <v>1.5727601124536745E-5</v>
      </c>
      <c r="Z6" s="22">
        <f>CN_Summary_fueltax!AE58</f>
        <v>1.5850087564777903E-5</v>
      </c>
      <c r="AA6" s="22">
        <f>CN_Summary_fueltax!AF58</f>
        <v>1.6029172090129241E-5</v>
      </c>
      <c r="AB6" s="22">
        <f>CN_Summary_fueltax!AG58</f>
        <v>1.6254705687099905E-5</v>
      </c>
      <c r="AC6" s="22">
        <f>CN_Summary_fueltax!AH58</f>
        <v>1.6358465775558176E-5</v>
      </c>
      <c r="AD6" s="22">
        <f>CN_Summary_fueltax!AI58</f>
        <v>1.6480221671516156E-5</v>
      </c>
      <c r="AE6" s="22">
        <f>CN_Summary_fueltax!AJ58</f>
        <v>1.6590704052965639E-5</v>
      </c>
      <c r="AF6" s="22">
        <f>CN_Summary_fueltax!AK58</f>
        <v>1.6773229029625225E-5</v>
      </c>
      <c r="AG6" s="22">
        <f>CN_Summary_fueltax!AL58</f>
        <v>1.6888213930880428E-5</v>
      </c>
      <c r="AH6" s="22">
        <f>CN_Summary_fueltax!AM58</f>
        <v>1.7025547200316272E-5</v>
      </c>
      <c r="AI6" s="22">
        <f>CN_Summary_fueltax!AN58</f>
        <v>1.7170210351799408E-5</v>
      </c>
      <c r="AJ6" s="22">
        <f>CN_Summary_fueltax!AO58</f>
        <v>1.7327721416101081E-5</v>
      </c>
      <c r="AK6" s="22">
        <f>CN_Summary_fueltax!AP58</f>
        <v>1.7465335370708058E-5</v>
      </c>
      <c r="AL6" s="22">
        <f>CN_Summary_fueltax!AQ58</f>
        <v>1.7594662815143799E-5</v>
      </c>
      <c r="AM6" s="22">
        <f>CN_Summary_fueltax!AR58</f>
        <v>1.7725243065043079E-5</v>
      </c>
      <c r="AN6" s="22">
        <f>CN_Summary_fueltax!AS58</f>
        <v>1.7871224580097905E-5</v>
      </c>
      <c r="AO6" s="22">
        <f>CN_Summary_fueltax!AT58</f>
        <v>1.8014604264556873E-5</v>
      </c>
      <c r="AP6" s="22">
        <f>CN_Summary_fueltax!AU58</f>
        <v>1.8156386565797876E-5</v>
      </c>
    </row>
    <row r="7" spans="1:42">
      <c r="A7" s="115" t="s">
        <v>3673</v>
      </c>
      <c r="B7" s="22">
        <f>CN_Summary_fueltax!G59</f>
        <v>8.4949476410415318E-6</v>
      </c>
      <c r="C7" s="22">
        <f>CN_Summary_fueltax!H59</f>
        <v>1.1261890622282196E-5</v>
      </c>
      <c r="D7" s="22">
        <f>CN_Summary_fueltax!I59</f>
        <v>1.205781527432508E-5</v>
      </c>
      <c r="E7" s="22">
        <f>CN_Summary_fueltax!J59</f>
        <v>1.2328067114041121E-5</v>
      </c>
      <c r="F7" s="22">
        <f>CN_Summary_fueltax!K59</f>
        <v>1.2246885165568987E-5</v>
      </c>
      <c r="G7" s="22">
        <f>CN_Summary_fueltax!L59</f>
        <v>1.2113337012353439E-5</v>
      </c>
      <c r="H7" s="22">
        <f>CN_Summary_fueltax!M59</f>
        <v>1.2024214154584815E-5</v>
      </c>
      <c r="I7" s="22">
        <f>CN_Summary_fueltax!N59</f>
        <v>1.2048179171685024E-5</v>
      </c>
      <c r="J7" s="22">
        <f>CN_Summary_fueltax!O59</f>
        <v>1.2524176116498649E-5</v>
      </c>
      <c r="K7" s="22">
        <f>CN_Summary_fueltax!P59</f>
        <v>1.2759297070417866E-5</v>
      </c>
      <c r="L7" s="22">
        <f>CN_Summary_fueltax!Q59</f>
        <v>1.3086522539104164E-5</v>
      </c>
      <c r="M7" s="22">
        <f>CN_Summary_fueltax!R59</f>
        <v>1.4074289652071674E-5</v>
      </c>
      <c r="N7" s="22">
        <f>CN_Summary_fueltax!S59</f>
        <v>1.4040111165496868E-5</v>
      </c>
      <c r="O7" s="22">
        <f>CN_Summary_fueltax!T59</f>
        <v>1.434385111037143E-5</v>
      </c>
      <c r="P7" s="22">
        <f>CN_Summary_fueltax!U59</f>
        <v>1.4536374814264709E-5</v>
      </c>
      <c r="Q7" s="22">
        <f>CN_Summary_fueltax!V59</f>
        <v>1.4972652521294581E-5</v>
      </c>
      <c r="R7" s="22">
        <f>CN_Summary_fueltax!W59</f>
        <v>1.4751023318867308E-5</v>
      </c>
      <c r="S7" s="22">
        <f>CN_Summary_fueltax!X59</f>
        <v>1.4834624000854113E-5</v>
      </c>
      <c r="T7" s="22">
        <f>CN_Summary_fueltax!Y59</f>
        <v>1.5086693641922171E-5</v>
      </c>
      <c r="U7" s="22">
        <f>CN_Summary_fueltax!Z59</f>
        <v>1.5315929589301807E-5</v>
      </c>
      <c r="V7" s="22">
        <f>CN_Summary_fueltax!AA59</f>
        <v>1.5377760271624057E-5</v>
      </c>
      <c r="W7" s="22">
        <f>CN_Summary_fueltax!AB59</f>
        <v>1.5546055587136338E-5</v>
      </c>
      <c r="X7" s="22">
        <f>CN_Summary_fueltax!AC59</f>
        <v>1.5719274588282277E-5</v>
      </c>
      <c r="Y7" s="22">
        <f>CN_Summary_fueltax!AD59</f>
        <v>1.5727601124536745E-5</v>
      </c>
      <c r="Z7" s="22">
        <f>CN_Summary_fueltax!AE59</f>
        <v>1.5850087564777903E-5</v>
      </c>
      <c r="AA7" s="22">
        <f>CN_Summary_fueltax!AF59</f>
        <v>1.6029172090129241E-5</v>
      </c>
      <c r="AB7" s="22">
        <f>CN_Summary_fueltax!AG59</f>
        <v>1.6254705687099905E-5</v>
      </c>
      <c r="AC7" s="22">
        <f>CN_Summary_fueltax!AH59</f>
        <v>1.6358465775558176E-5</v>
      </c>
      <c r="AD7" s="22">
        <f>CN_Summary_fueltax!AI59</f>
        <v>1.6480221671516156E-5</v>
      </c>
      <c r="AE7" s="22">
        <f>CN_Summary_fueltax!AJ59</f>
        <v>1.6590704052965639E-5</v>
      </c>
      <c r="AF7" s="22">
        <f>CN_Summary_fueltax!AK59</f>
        <v>1.6773229029625225E-5</v>
      </c>
      <c r="AG7" s="22">
        <f>CN_Summary_fueltax!AL59</f>
        <v>1.6888213930880428E-5</v>
      </c>
      <c r="AH7" s="22">
        <f>CN_Summary_fueltax!AM59</f>
        <v>1.7025547200316272E-5</v>
      </c>
      <c r="AI7" s="22">
        <f>CN_Summary_fueltax!AN59</f>
        <v>1.7170210351799408E-5</v>
      </c>
      <c r="AJ7" s="22">
        <f>CN_Summary_fueltax!AO59</f>
        <v>1.7327721416101081E-5</v>
      </c>
      <c r="AK7" s="22">
        <f>CN_Summary_fueltax!AP59</f>
        <v>1.7465335370708058E-5</v>
      </c>
      <c r="AL7" s="22">
        <f>CN_Summary_fueltax!AQ59</f>
        <v>1.7594662815143799E-5</v>
      </c>
      <c r="AM7" s="22">
        <f>CN_Summary_fueltax!AR59</f>
        <v>1.7725243065043079E-5</v>
      </c>
      <c r="AN7" s="22">
        <f>CN_Summary_fueltax!AS59</f>
        <v>1.7871224580097905E-5</v>
      </c>
      <c r="AO7" s="22">
        <f>CN_Summary_fueltax!AT59</f>
        <v>1.8014604264556873E-5</v>
      </c>
      <c r="AP7" s="22">
        <f>CN_Summary_fueltax!AU59</f>
        <v>1.8156386565797876E-5</v>
      </c>
    </row>
    <row r="8" spans="1:42">
      <c r="A8" s="115" t="s">
        <v>3674</v>
      </c>
      <c r="B8" s="22">
        <f>CN_Summary_fueltax!G60</f>
        <v>8.4949476410415318E-6</v>
      </c>
      <c r="C8" s="22">
        <f>CN_Summary_fueltax!H60</f>
        <v>1.1261890622282196E-5</v>
      </c>
      <c r="D8" s="22">
        <f>CN_Summary_fueltax!I60</f>
        <v>1.205781527432508E-5</v>
      </c>
      <c r="E8" s="22">
        <f>CN_Summary_fueltax!J60</f>
        <v>1.2328067114041121E-5</v>
      </c>
      <c r="F8" s="22">
        <f>CN_Summary_fueltax!K60</f>
        <v>1.2246885165568987E-5</v>
      </c>
      <c r="G8" s="22">
        <f>CN_Summary_fueltax!L60</f>
        <v>1.2113337012353439E-5</v>
      </c>
      <c r="H8" s="22">
        <f>CN_Summary_fueltax!M60</f>
        <v>1.2024214154584815E-5</v>
      </c>
      <c r="I8" s="22">
        <f>CN_Summary_fueltax!N60</f>
        <v>1.2048179171685024E-5</v>
      </c>
      <c r="J8" s="22">
        <f>CN_Summary_fueltax!O60</f>
        <v>1.2524176116498649E-5</v>
      </c>
      <c r="K8" s="22">
        <f>CN_Summary_fueltax!P60</f>
        <v>1.2759297070417866E-5</v>
      </c>
      <c r="L8" s="22">
        <f>CN_Summary_fueltax!Q60</f>
        <v>1.3086522539104164E-5</v>
      </c>
      <c r="M8" s="22">
        <f>CN_Summary_fueltax!R60</f>
        <v>1.4074289652071674E-5</v>
      </c>
      <c r="N8" s="22">
        <f>CN_Summary_fueltax!S60</f>
        <v>1.4040111165496868E-5</v>
      </c>
      <c r="O8" s="22">
        <f>CN_Summary_fueltax!T60</f>
        <v>1.434385111037143E-5</v>
      </c>
      <c r="P8" s="22">
        <f>CN_Summary_fueltax!U60</f>
        <v>1.4536374814264709E-5</v>
      </c>
      <c r="Q8" s="22">
        <f>CN_Summary_fueltax!V60</f>
        <v>1.4972652521294581E-5</v>
      </c>
      <c r="R8" s="22">
        <f>CN_Summary_fueltax!W60</f>
        <v>1.4751023318867308E-5</v>
      </c>
      <c r="S8" s="22">
        <f>CN_Summary_fueltax!X60</f>
        <v>1.4834624000854113E-5</v>
      </c>
      <c r="T8" s="22">
        <f>CN_Summary_fueltax!Y60</f>
        <v>1.5086693641922171E-5</v>
      </c>
      <c r="U8" s="22">
        <f>CN_Summary_fueltax!Z60</f>
        <v>1.5315929589301807E-5</v>
      </c>
      <c r="V8" s="22">
        <f>CN_Summary_fueltax!AA60</f>
        <v>1.5377760271624057E-5</v>
      </c>
      <c r="W8" s="22">
        <f>CN_Summary_fueltax!AB60</f>
        <v>1.5546055587136338E-5</v>
      </c>
      <c r="X8" s="22">
        <f>CN_Summary_fueltax!AC60</f>
        <v>1.5719274588282277E-5</v>
      </c>
      <c r="Y8" s="22">
        <f>CN_Summary_fueltax!AD60</f>
        <v>1.5727601124536745E-5</v>
      </c>
      <c r="Z8" s="22">
        <f>CN_Summary_fueltax!AE60</f>
        <v>1.5850087564777903E-5</v>
      </c>
      <c r="AA8" s="22">
        <f>CN_Summary_fueltax!AF60</f>
        <v>1.6029172090129241E-5</v>
      </c>
      <c r="AB8" s="22">
        <f>CN_Summary_fueltax!AG60</f>
        <v>1.6254705687099905E-5</v>
      </c>
      <c r="AC8" s="22">
        <f>CN_Summary_fueltax!AH60</f>
        <v>1.6358465775558176E-5</v>
      </c>
      <c r="AD8" s="22">
        <f>CN_Summary_fueltax!AI60</f>
        <v>1.6480221671516156E-5</v>
      </c>
      <c r="AE8" s="22">
        <f>CN_Summary_fueltax!AJ60</f>
        <v>1.6590704052965639E-5</v>
      </c>
      <c r="AF8" s="22">
        <f>CN_Summary_fueltax!AK60</f>
        <v>1.6773229029625225E-5</v>
      </c>
      <c r="AG8" s="22">
        <f>CN_Summary_fueltax!AL60</f>
        <v>1.6888213930880428E-5</v>
      </c>
      <c r="AH8" s="22">
        <f>CN_Summary_fueltax!AM60</f>
        <v>1.7025547200316272E-5</v>
      </c>
      <c r="AI8" s="22">
        <f>CN_Summary_fueltax!AN60</f>
        <v>1.7170210351799408E-5</v>
      </c>
      <c r="AJ8" s="22">
        <f>CN_Summary_fueltax!AO60</f>
        <v>1.7327721416101081E-5</v>
      </c>
      <c r="AK8" s="22">
        <f>CN_Summary_fueltax!AP60</f>
        <v>1.7465335370708058E-5</v>
      </c>
      <c r="AL8" s="22">
        <f>CN_Summary_fueltax!AQ60</f>
        <v>1.7594662815143799E-5</v>
      </c>
      <c r="AM8" s="22">
        <f>CN_Summary_fueltax!AR60</f>
        <v>1.7725243065043079E-5</v>
      </c>
      <c r="AN8" s="22">
        <f>CN_Summary_fueltax!AS60</f>
        <v>1.7871224580097905E-5</v>
      </c>
      <c r="AO8" s="22">
        <f>CN_Summary_fueltax!AT60</f>
        <v>1.8014604264556873E-5</v>
      </c>
      <c r="AP8" s="22">
        <f>CN_Summary_fueltax!AU60</f>
        <v>1.8156386565797876E-5</v>
      </c>
    </row>
    <row r="9" spans="1:42">
      <c r="A9" s="115" t="s">
        <v>3675</v>
      </c>
      <c r="B9" s="22">
        <f>CN_Summary_fueltax!G61</f>
        <v>8.4949476410415318E-6</v>
      </c>
      <c r="C9" s="22">
        <f>CN_Summary_fueltax!H61</f>
        <v>1.1261890622282196E-5</v>
      </c>
      <c r="D9" s="22">
        <f>CN_Summary_fueltax!I61</f>
        <v>1.205781527432508E-5</v>
      </c>
      <c r="E9" s="22">
        <f>CN_Summary_fueltax!J61</f>
        <v>1.2328067114041121E-5</v>
      </c>
      <c r="F9" s="22">
        <f>CN_Summary_fueltax!K61</f>
        <v>1.2246885165568987E-5</v>
      </c>
      <c r="G9" s="22">
        <f>CN_Summary_fueltax!L61</f>
        <v>1.2113337012353439E-5</v>
      </c>
      <c r="H9" s="22">
        <f>CN_Summary_fueltax!M61</f>
        <v>1.2024214154584815E-5</v>
      </c>
      <c r="I9" s="22">
        <f>CN_Summary_fueltax!N61</f>
        <v>1.2048179171685024E-5</v>
      </c>
      <c r="J9" s="22">
        <f>CN_Summary_fueltax!O61</f>
        <v>1.2524176116498649E-5</v>
      </c>
      <c r="K9" s="22">
        <f>CN_Summary_fueltax!P61</f>
        <v>1.2759297070417866E-5</v>
      </c>
      <c r="L9" s="22">
        <f>CN_Summary_fueltax!Q61</f>
        <v>1.3086522539104164E-5</v>
      </c>
      <c r="M9" s="22">
        <f>CN_Summary_fueltax!R61</f>
        <v>1.4074289652071674E-5</v>
      </c>
      <c r="N9" s="22">
        <f>CN_Summary_fueltax!S61</f>
        <v>1.4040111165496868E-5</v>
      </c>
      <c r="O9" s="22">
        <f>CN_Summary_fueltax!T61</f>
        <v>1.434385111037143E-5</v>
      </c>
      <c r="P9" s="22">
        <f>CN_Summary_fueltax!U61</f>
        <v>1.4536374814264709E-5</v>
      </c>
      <c r="Q9" s="22">
        <f>CN_Summary_fueltax!V61</f>
        <v>1.4972652521294581E-5</v>
      </c>
      <c r="R9" s="22">
        <f>CN_Summary_fueltax!W61</f>
        <v>1.4751023318867308E-5</v>
      </c>
      <c r="S9" s="22">
        <f>CN_Summary_fueltax!X61</f>
        <v>1.4834624000854113E-5</v>
      </c>
      <c r="T9" s="22">
        <f>CN_Summary_fueltax!Y61</f>
        <v>1.5086693641922171E-5</v>
      </c>
      <c r="U9" s="22">
        <f>CN_Summary_fueltax!Z61</f>
        <v>1.5315929589301807E-5</v>
      </c>
      <c r="V9" s="22">
        <f>CN_Summary_fueltax!AA61</f>
        <v>1.5377760271624057E-5</v>
      </c>
      <c r="W9" s="22">
        <f>CN_Summary_fueltax!AB61</f>
        <v>1.5546055587136338E-5</v>
      </c>
      <c r="X9" s="22">
        <f>CN_Summary_fueltax!AC61</f>
        <v>1.5719274588282277E-5</v>
      </c>
      <c r="Y9" s="22">
        <f>CN_Summary_fueltax!AD61</f>
        <v>1.5727601124536745E-5</v>
      </c>
      <c r="Z9" s="22">
        <f>CN_Summary_fueltax!AE61</f>
        <v>1.5850087564777903E-5</v>
      </c>
      <c r="AA9" s="22">
        <f>CN_Summary_fueltax!AF61</f>
        <v>1.6029172090129241E-5</v>
      </c>
      <c r="AB9" s="22">
        <f>CN_Summary_fueltax!AG61</f>
        <v>1.6254705687099905E-5</v>
      </c>
      <c r="AC9" s="22">
        <f>CN_Summary_fueltax!AH61</f>
        <v>1.6358465775558176E-5</v>
      </c>
      <c r="AD9" s="22">
        <f>CN_Summary_fueltax!AI61</f>
        <v>1.6480221671516156E-5</v>
      </c>
      <c r="AE9" s="22">
        <f>CN_Summary_fueltax!AJ61</f>
        <v>1.6590704052965639E-5</v>
      </c>
      <c r="AF9" s="22">
        <f>CN_Summary_fueltax!AK61</f>
        <v>1.6773229029625225E-5</v>
      </c>
      <c r="AG9" s="22">
        <f>CN_Summary_fueltax!AL61</f>
        <v>1.6888213930880428E-5</v>
      </c>
      <c r="AH9" s="22">
        <f>CN_Summary_fueltax!AM61</f>
        <v>1.7025547200316272E-5</v>
      </c>
      <c r="AI9" s="22">
        <f>CN_Summary_fueltax!AN61</f>
        <v>1.7170210351799408E-5</v>
      </c>
      <c r="AJ9" s="22">
        <f>CN_Summary_fueltax!AO61</f>
        <v>1.7327721416101081E-5</v>
      </c>
      <c r="AK9" s="22">
        <f>CN_Summary_fueltax!AP61</f>
        <v>1.7465335370708058E-5</v>
      </c>
      <c r="AL9" s="22">
        <f>CN_Summary_fueltax!AQ61</f>
        <v>1.7594662815143799E-5</v>
      </c>
      <c r="AM9" s="22">
        <f>CN_Summary_fueltax!AR61</f>
        <v>1.7725243065043079E-5</v>
      </c>
      <c r="AN9" s="22">
        <f>CN_Summary_fueltax!AS61</f>
        <v>1.7871224580097905E-5</v>
      </c>
      <c r="AO9" s="22">
        <f>CN_Summary_fueltax!AT61</f>
        <v>1.8014604264556873E-5</v>
      </c>
      <c r="AP9" s="22">
        <f>CN_Summary_fueltax!AU61</f>
        <v>1.8156386565797876E-5</v>
      </c>
    </row>
  </sheetData>
  <phoneticPr fontId="4"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1AA90-9379-464F-B272-9CC9DF67449D}">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CN_Summary_fueltax!G64</f>
        <v>6.3680000374231614E-6</v>
      </c>
      <c r="C2" s="22">
        <f>CN_Summary_fueltax!H64</f>
        <v>7.5166582719592609E-6</v>
      </c>
      <c r="D2" s="22">
        <f>CN_Summary_fueltax!I64</f>
        <v>7.4905111673212314E-6</v>
      </c>
      <c r="E2" s="22">
        <f>CN_Summary_fueltax!J64</f>
        <v>7.987718211759547E-6</v>
      </c>
      <c r="F2" s="22">
        <f>CN_Summary_fueltax!K64</f>
        <v>8.7540939662252999E-6</v>
      </c>
      <c r="G2" s="22">
        <f>CN_Summary_fueltax!L64</f>
        <v>8.9513157787620404E-6</v>
      </c>
      <c r="H2" s="22">
        <f>CN_Summary_fueltax!M64</f>
        <v>9.1154011267565767E-6</v>
      </c>
      <c r="I2" s="22">
        <f>CN_Summary_fueltax!N64</f>
        <v>9.2210387496252553E-6</v>
      </c>
      <c r="J2" s="22">
        <f>CN_Summary_fueltax!O64</f>
        <v>9.5933544334750242E-6</v>
      </c>
      <c r="K2" s="22">
        <f>CN_Summary_fueltax!P64</f>
        <v>9.7785553770578042E-6</v>
      </c>
      <c r="L2" s="22">
        <f>CN_Summary_fueltax!Q64</f>
        <v>9.9493831364755902E-6</v>
      </c>
      <c r="M2" s="22">
        <f>CN_Summary_fueltax!R64</f>
        <v>1.0423126264460999E-5</v>
      </c>
      <c r="N2" s="22">
        <f>CN_Summary_fueltax!S64</f>
        <v>1.0551381189592542E-5</v>
      </c>
      <c r="O2" s="22">
        <f>CN_Summary_fueltax!T64</f>
        <v>1.0752765017373988E-5</v>
      </c>
      <c r="P2" s="22">
        <f>CN_Summary_fueltax!U64</f>
        <v>1.088073663108451E-5</v>
      </c>
      <c r="Q2" s="22">
        <f>CN_Summary_fueltax!V64</f>
        <v>1.0976768408004634E-5</v>
      </c>
      <c r="R2" s="22">
        <f>CN_Summary_fueltax!W64</f>
        <v>1.0841637088762084E-5</v>
      </c>
      <c r="S2" s="22">
        <f>CN_Summary_fueltax!X64</f>
        <v>1.0815624774171088E-5</v>
      </c>
      <c r="T2" s="22">
        <f>CN_Summary_fueltax!Y64</f>
        <v>1.0954901974759255E-5</v>
      </c>
      <c r="U2" s="22">
        <f>CN_Summary_fueltax!Z64</f>
        <v>1.1086432792780242E-5</v>
      </c>
      <c r="V2" s="22">
        <f>CN_Summary_fueltax!AA64</f>
        <v>1.1021161176023935E-5</v>
      </c>
      <c r="W2" s="22">
        <f>CN_Summary_fueltax!AB64</f>
        <v>1.1250783868286121E-5</v>
      </c>
      <c r="X2" s="22">
        <f>CN_Summary_fueltax!AC64</f>
        <v>1.134489646804108E-5</v>
      </c>
      <c r="Y2" s="22">
        <f>CN_Summary_fueltax!AD64</f>
        <v>1.1410858828523024E-5</v>
      </c>
      <c r="Z2" s="22">
        <f>CN_Summary_fueltax!AE64</f>
        <v>1.1500723229975311E-5</v>
      </c>
      <c r="AA2" s="22">
        <f>CN_Summary_fueltax!AF64</f>
        <v>1.1621393109247612E-5</v>
      </c>
      <c r="AB2" s="22">
        <f>CN_Summary_fueltax!AG64</f>
        <v>1.177168904909659E-5</v>
      </c>
      <c r="AC2" s="22">
        <f>CN_Summary_fueltax!AH64</f>
        <v>1.187889727300349E-5</v>
      </c>
      <c r="AD2" s="22">
        <f>CN_Summary_fueltax!AI64</f>
        <v>1.1966360061956972E-5</v>
      </c>
      <c r="AE2" s="22">
        <f>CN_Summary_fueltax!AJ64</f>
        <v>1.2033511267642043E-5</v>
      </c>
      <c r="AF2" s="22">
        <f>CN_Summary_fueltax!AK64</f>
        <v>1.2143995752309055E-5</v>
      </c>
      <c r="AG2" s="22">
        <f>CN_Summary_fueltax!AL64</f>
        <v>1.2275834515028407E-5</v>
      </c>
      <c r="AH2" s="22">
        <f>CN_Summary_fueltax!AM64</f>
        <v>1.2365997702965958E-5</v>
      </c>
      <c r="AI2" s="22">
        <f>CN_Summary_fueltax!AN64</f>
        <v>1.247478523165157E-5</v>
      </c>
      <c r="AJ2" s="22">
        <f>CN_Summary_fueltax!AO64</f>
        <v>1.2584546812455159E-5</v>
      </c>
      <c r="AK2" s="22">
        <f>CN_Summary_fueltax!AP64</f>
        <v>1.268818250255885E-5</v>
      </c>
      <c r="AL2" s="22">
        <f>CN_Summary_fueltax!AQ64</f>
        <v>1.2786725230283539E-5</v>
      </c>
      <c r="AM2" s="22">
        <f>CN_Summary_fueltax!AR64</f>
        <v>1.2884853142867989E-5</v>
      </c>
      <c r="AN2" s="22">
        <f>CN_Summary_fueltax!AS64</f>
        <v>1.2990624857390896E-5</v>
      </c>
      <c r="AO2" s="22">
        <f>CN_Summary_fueltax!AT64</f>
        <v>1.309948109773079E-5</v>
      </c>
      <c r="AP2" s="22">
        <f>CN_Summary_fueltax!AU64</f>
        <v>1.3207954761889416E-5</v>
      </c>
    </row>
    <row r="3" spans="1:42">
      <c r="A3" s="115" t="s">
        <v>3669</v>
      </c>
      <c r="B3" s="22">
        <f>CN_Summary_fueltax!G65</f>
        <v>6.3680000374231614E-6</v>
      </c>
      <c r="C3" s="22">
        <f>CN_Summary_fueltax!H65</f>
        <v>7.5166582719592609E-6</v>
      </c>
      <c r="D3" s="22">
        <f>CN_Summary_fueltax!I65</f>
        <v>7.524977834475065E-6</v>
      </c>
      <c r="E3" s="22">
        <f>CN_Summary_fueltax!J65</f>
        <v>7.7259021556495009E-6</v>
      </c>
      <c r="F3" s="22">
        <f>CN_Summary_fueltax!K65</f>
        <v>7.9710793315718229E-6</v>
      </c>
      <c r="G3" s="22">
        <f>CN_Summary_fueltax!L65</f>
        <v>7.8982901496036956E-6</v>
      </c>
      <c r="H3" s="22">
        <f>CN_Summary_fueltax!M65</f>
        <v>7.7184187319215845E-6</v>
      </c>
      <c r="I3" s="22">
        <f>CN_Summary_fueltax!N65</f>
        <v>7.4989402656438036E-6</v>
      </c>
      <c r="J3" s="22">
        <f>CN_Summary_fueltax!O65</f>
        <v>7.8029453366761174E-6</v>
      </c>
      <c r="K3" s="22">
        <f>CN_Summary_fueltax!P65</f>
        <v>7.9368013012579973E-6</v>
      </c>
      <c r="L3" s="22">
        <f>CN_Summary_fueltax!Q65</f>
        <v>8.094826648047561E-6</v>
      </c>
      <c r="M3" s="22">
        <f>CN_Summary_fueltax!R65</f>
        <v>8.3768902330404143E-6</v>
      </c>
      <c r="N3" s="22">
        <f>CN_Summary_fueltax!S65</f>
        <v>8.4022890514515975E-6</v>
      </c>
      <c r="O3" s="22">
        <f>CN_Summary_fueltax!T65</f>
        <v>8.5698474151474856E-6</v>
      </c>
      <c r="P3" s="22">
        <f>CN_Summary_fueltax!U65</f>
        <v>8.6836880449166461E-6</v>
      </c>
      <c r="Q3" s="22">
        <f>CN_Summary_fueltax!V65</f>
        <v>8.7816301805520094E-6</v>
      </c>
      <c r="R3" s="22">
        <f>CN_Summary_fueltax!W65</f>
        <v>8.7134451499786759E-6</v>
      </c>
      <c r="S3" s="22">
        <f>CN_Summary_fueltax!X65</f>
        <v>8.707383427608904E-6</v>
      </c>
      <c r="T3" s="22">
        <f>CN_Summary_fueltax!Y65</f>
        <v>8.8319384938514907E-6</v>
      </c>
      <c r="U3" s="22">
        <f>CN_Summary_fueltax!Z65</f>
        <v>8.9173990893651364E-6</v>
      </c>
      <c r="V3" s="22">
        <f>CN_Summary_fueltax!AA65</f>
        <v>8.8778937992401222E-6</v>
      </c>
      <c r="W3" s="22">
        <f>CN_Summary_fueltax!AB65</f>
        <v>9.1457045650658542E-6</v>
      </c>
      <c r="X3" s="22">
        <f>CN_Summary_fueltax!AC65</f>
        <v>9.2500408299810701E-6</v>
      </c>
      <c r="Y3" s="22">
        <f>CN_Summary_fueltax!AD65</f>
        <v>9.3162321174524395E-6</v>
      </c>
      <c r="Z3" s="22">
        <f>CN_Summary_fueltax!AE65</f>
        <v>9.412195383847111E-6</v>
      </c>
      <c r="AA3" s="22">
        <f>CN_Summary_fueltax!AF65</f>
        <v>9.5482424414937461E-6</v>
      </c>
      <c r="AB3" s="22">
        <f>CN_Summary_fueltax!AG65</f>
        <v>9.7132285382869362E-6</v>
      </c>
      <c r="AC3" s="22">
        <f>CN_Summary_fueltax!AH65</f>
        <v>9.8316162161382303E-6</v>
      </c>
      <c r="AD3" s="22">
        <f>CN_Summary_fueltax!AI65</f>
        <v>9.9185871819679539E-6</v>
      </c>
      <c r="AE3" s="22">
        <f>CN_Summary_fueltax!AJ65</f>
        <v>9.9909904178245434E-6</v>
      </c>
      <c r="AF3" s="22">
        <f>CN_Summary_fueltax!AK65</f>
        <v>1.0131732786374747E-5</v>
      </c>
      <c r="AG3" s="22">
        <f>CN_Summary_fueltax!AL65</f>
        <v>1.0266284684578282E-5</v>
      </c>
      <c r="AH3" s="22">
        <f>CN_Summary_fueltax!AM65</f>
        <v>1.0363174143644963E-5</v>
      </c>
      <c r="AI3" s="22">
        <f>CN_Summary_fueltax!AN65</f>
        <v>1.048286644782174E-5</v>
      </c>
      <c r="AJ3" s="22">
        <f>CN_Summary_fueltax!AO65</f>
        <v>1.06043370936657E-5</v>
      </c>
      <c r="AK3" s="22">
        <f>CN_Summary_fueltax!AP65</f>
        <v>1.0718379063154842E-5</v>
      </c>
      <c r="AL3" s="22">
        <f>CN_Summary_fueltax!AQ65</f>
        <v>1.0826312794903549E-5</v>
      </c>
      <c r="AM3" s="22">
        <f>CN_Summary_fueltax!AR65</f>
        <v>1.0934405351133268E-5</v>
      </c>
      <c r="AN3" s="22">
        <f>CN_Summary_fueltax!AS65</f>
        <v>1.1051088076866199E-5</v>
      </c>
      <c r="AO3" s="22">
        <f>CN_Summary_fueltax!AT65</f>
        <v>1.1171573782384324E-5</v>
      </c>
      <c r="AP3" s="22">
        <f>CN_Summary_fueltax!AU65</f>
        <v>1.1289912598520007E-5</v>
      </c>
    </row>
    <row r="4" spans="1:42">
      <c r="A4" s="115" t="s">
        <v>3670</v>
      </c>
      <c r="B4" s="22">
        <f>CN_Summary_fueltax!G66</f>
        <v>6.3680000374231614E-6</v>
      </c>
      <c r="C4" s="22">
        <f>CN_Summary_fueltax!H66</f>
        <v>7.5166582719592609E-6</v>
      </c>
      <c r="D4" s="22">
        <f>CN_Summary_fueltax!I66</f>
        <v>7.5263489635961317E-6</v>
      </c>
      <c r="E4" s="22">
        <f>CN_Summary_fueltax!J66</f>
        <v>8.1720948374975614E-6</v>
      </c>
      <c r="F4" s="22">
        <f>CN_Summary_fueltax!K66</f>
        <v>9.0448858821038969E-6</v>
      </c>
      <c r="G4" s="22">
        <f>CN_Summary_fueltax!L66</f>
        <v>9.4440675760289804E-6</v>
      </c>
      <c r="H4" s="22">
        <f>CN_Summary_fueltax!M66</f>
        <v>9.7241467667287416E-6</v>
      </c>
      <c r="I4" s="22">
        <f>CN_Summary_fueltax!N66</f>
        <v>1.006674827374303E-5</v>
      </c>
      <c r="J4" s="22">
        <f>CN_Summary_fueltax!O66</f>
        <v>1.0404913289337388E-5</v>
      </c>
      <c r="K4" s="22">
        <f>CN_Summary_fueltax!P66</f>
        <v>1.0585185402814404E-5</v>
      </c>
      <c r="L4" s="22">
        <f>CN_Summary_fueltax!Q66</f>
        <v>1.0775252221145504E-5</v>
      </c>
      <c r="M4" s="22">
        <f>CN_Summary_fueltax!R66</f>
        <v>1.1094400118651293E-5</v>
      </c>
      <c r="N4" s="22">
        <f>CN_Summary_fueltax!S66</f>
        <v>1.1204893320357462E-5</v>
      </c>
      <c r="O4" s="22">
        <f>CN_Summary_fueltax!T66</f>
        <v>1.1391356715035509E-5</v>
      </c>
      <c r="P4" s="22">
        <f>CN_Summary_fueltax!U66</f>
        <v>1.151527159281136E-5</v>
      </c>
      <c r="Q4" s="22">
        <f>CN_Summary_fueltax!V66</f>
        <v>1.1609281082993036E-5</v>
      </c>
      <c r="R4" s="22">
        <f>CN_Summary_fueltax!W66</f>
        <v>1.1519346806240793E-5</v>
      </c>
      <c r="S4" s="22">
        <f>CN_Summary_fueltax!X66</f>
        <v>1.1482135448602163E-5</v>
      </c>
      <c r="T4" s="22">
        <f>CN_Summary_fueltax!Y66</f>
        <v>1.1614940387969183E-5</v>
      </c>
      <c r="U4" s="22">
        <f>CN_Summary_fueltax!Z66</f>
        <v>1.1753762305107898E-5</v>
      </c>
      <c r="V4" s="22">
        <f>CN_Summary_fueltax!AA66</f>
        <v>1.16877012507806E-5</v>
      </c>
      <c r="W4" s="22">
        <f>CN_Summary_fueltax!AB66</f>
        <v>1.194123577121269E-5</v>
      </c>
      <c r="X4" s="22">
        <f>CN_Summary_fueltax!AC66</f>
        <v>1.2045394261088365E-5</v>
      </c>
      <c r="Y4" s="22">
        <f>CN_Summary_fueltax!AD66</f>
        <v>1.2121600571423633E-5</v>
      </c>
      <c r="Z4" s="22">
        <f>CN_Summary_fueltax!AE66</f>
        <v>1.2220992621758928E-5</v>
      </c>
      <c r="AA4" s="22">
        <f>CN_Summary_fueltax!AF66</f>
        <v>1.2350182453786028E-5</v>
      </c>
      <c r="AB4" s="22">
        <f>CN_Summary_fueltax!AG66</f>
        <v>1.2521131123769467E-5</v>
      </c>
      <c r="AC4" s="22">
        <f>CN_Summary_fueltax!AH66</f>
        <v>1.2624809471011362E-5</v>
      </c>
      <c r="AD4" s="22">
        <f>CN_Summary_fueltax!AI66</f>
        <v>1.2707995243984675E-5</v>
      </c>
      <c r="AE4" s="22">
        <f>CN_Summary_fueltax!AJ66</f>
        <v>1.2759938474051124E-5</v>
      </c>
      <c r="AF4" s="22">
        <f>CN_Summary_fueltax!AK66</f>
        <v>1.2884475550336132E-5</v>
      </c>
      <c r="AG4" s="22">
        <f>CN_Summary_fueltax!AL66</f>
        <v>1.3036116520782474E-5</v>
      </c>
      <c r="AH4" s="22">
        <f>CN_Summary_fueltax!AM66</f>
        <v>1.3128226998894947E-5</v>
      </c>
      <c r="AI4" s="22">
        <f>CN_Summary_fueltax!AN66</f>
        <v>1.3240208613695841E-5</v>
      </c>
      <c r="AJ4" s="22">
        <f>CN_Summary_fueltax!AO66</f>
        <v>1.3352785119066807E-5</v>
      </c>
      <c r="AK4" s="22">
        <f>CN_Summary_fueltax!AP66</f>
        <v>1.3459139244146076E-5</v>
      </c>
      <c r="AL4" s="22">
        <f>CN_Summary_fueltax!AQ66</f>
        <v>1.3560504742189267E-5</v>
      </c>
      <c r="AM4" s="22">
        <f>CN_Summary_fueltax!AR66</f>
        <v>1.3661730929506167E-5</v>
      </c>
      <c r="AN4" s="22">
        <f>CN_Summary_fueltax!AS66</f>
        <v>1.3774155109385101E-5</v>
      </c>
      <c r="AO4" s="22">
        <f>CN_Summary_fueltax!AT66</f>
        <v>1.3889752065527888E-5</v>
      </c>
      <c r="AP4" s="22">
        <f>CN_Summary_fueltax!AU66</f>
        <v>1.4004354789968673E-5</v>
      </c>
    </row>
    <row r="5" spans="1:42">
      <c r="A5" s="115" t="s">
        <v>3671</v>
      </c>
      <c r="B5" s="22">
        <f>CN_Summary_fueltax!G67</f>
        <v>6.3680000374231614E-6</v>
      </c>
      <c r="C5" s="22">
        <f>CN_Summary_fueltax!H67</f>
        <v>7.5166582719592609E-6</v>
      </c>
      <c r="D5" s="22">
        <f>CN_Summary_fueltax!I67</f>
        <v>7.5469355864644068E-6</v>
      </c>
      <c r="E5" s="22">
        <f>CN_Summary_fueltax!J67</f>
        <v>7.7379546897787787E-6</v>
      </c>
      <c r="F5" s="22">
        <f>CN_Summary_fueltax!K67</f>
        <v>8.1490949688836426E-6</v>
      </c>
      <c r="G5" s="22">
        <f>CN_Summary_fueltax!L67</f>
        <v>8.0883389982285273E-6</v>
      </c>
      <c r="H5" s="22">
        <f>CN_Summary_fueltax!M67</f>
        <v>7.9009933163103886E-6</v>
      </c>
      <c r="I5" s="22">
        <f>CN_Summary_fueltax!N67</f>
        <v>7.7758588943864238E-6</v>
      </c>
      <c r="J5" s="22">
        <f>CN_Summary_fueltax!O67</f>
        <v>8.0809204481313973E-6</v>
      </c>
      <c r="K5" s="22">
        <f>CN_Summary_fueltax!P67</f>
        <v>8.2409719755624706E-6</v>
      </c>
      <c r="L5" s="22">
        <f>CN_Summary_fueltax!Q67</f>
        <v>8.4130387152205967E-6</v>
      </c>
      <c r="M5" s="22">
        <f>CN_Summary_fueltax!R67</f>
        <v>8.8232160975325312E-6</v>
      </c>
      <c r="N5" s="22">
        <f>CN_Summary_fueltax!S67</f>
        <v>8.9232863845048515E-6</v>
      </c>
      <c r="O5" s="22">
        <f>CN_Summary_fueltax!T67</f>
        <v>9.1104735622157451E-6</v>
      </c>
      <c r="P5" s="22">
        <f>CN_Summary_fueltax!U67</f>
        <v>9.2250126535318383E-6</v>
      </c>
      <c r="Q5" s="22">
        <f>CN_Summary_fueltax!V67</f>
        <v>9.3121691057791505E-6</v>
      </c>
      <c r="R5" s="22">
        <f>CN_Summary_fueltax!W67</f>
        <v>9.2237084438100139E-6</v>
      </c>
      <c r="S5" s="22">
        <f>CN_Summary_fueltax!X67</f>
        <v>9.1862616322576591E-6</v>
      </c>
      <c r="T5" s="22">
        <f>CN_Summary_fueltax!Y67</f>
        <v>9.3085356245018505E-6</v>
      </c>
      <c r="U5" s="22">
        <f>CN_Summary_fueltax!Z67</f>
        <v>9.4392609926235708E-6</v>
      </c>
      <c r="V5" s="22">
        <f>CN_Summary_fueltax!AA67</f>
        <v>9.3747576507424633E-6</v>
      </c>
      <c r="W5" s="22">
        <f>CN_Summary_fueltax!AB67</f>
        <v>9.6156903794242035E-6</v>
      </c>
      <c r="X5" s="22">
        <f>CN_Summary_fueltax!AC67</f>
        <v>9.7132813475330853E-6</v>
      </c>
      <c r="Y5" s="22">
        <f>CN_Summary_fueltax!AD67</f>
        <v>9.7835508342917122E-6</v>
      </c>
      <c r="Z5" s="22">
        <f>CN_Summary_fueltax!AE67</f>
        <v>9.8802554388414794E-6</v>
      </c>
      <c r="AA5" s="22">
        <f>CN_Summary_fueltax!AF67</f>
        <v>1.0005488591716637E-5</v>
      </c>
      <c r="AB5" s="22">
        <f>CN_Summary_fueltax!AG67</f>
        <v>1.0169837384713522E-5</v>
      </c>
      <c r="AC5" s="22">
        <f>CN_Summary_fueltax!AH67</f>
        <v>1.0269219453696876E-5</v>
      </c>
      <c r="AD5" s="22">
        <f>CN_Summary_fueltax!AI67</f>
        <v>1.0348991587923318E-5</v>
      </c>
      <c r="AE5" s="22">
        <f>CN_Summary_fueltax!AJ67</f>
        <v>1.0402864974199206E-5</v>
      </c>
      <c r="AF5" s="22">
        <f>CN_Summary_fueltax!AK67</f>
        <v>1.0523051701288533E-5</v>
      </c>
      <c r="AG5" s="22">
        <f>CN_Summary_fueltax!AL67</f>
        <v>1.0665629133361947E-5</v>
      </c>
      <c r="AH5" s="22">
        <f>CN_Summary_fueltax!AM67</f>
        <v>1.0755146662339704E-5</v>
      </c>
      <c r="AI5" s="22">
        <f>CN_Summary_fueltax!AN67</f>
        <v>1.0863752584127684E-5</v>
      </c>
      <c r="AJ5" s="22">
        <f>CN_Summary_fueltax!AO67</f>
        <v>1.0972766363596121E-5</v>
      </c>
      <c r="AK5" s="22">
        <f>CN_Summary_fueltax!AP67</f>
        <v>1.1075277692290905E-5</v>
      </c>
      <c r="AL5" s="22">
        <f>CN_Summary_fueltax!AQ67</f>
        <v>1.1173057018169852E-5</v>
      </c>
      <c r="AM5" s="22">
        <f>CN_Summary_fueltax!AR67</f>
        <v>1.1270809993950777E-5</v>
      </c>
      <c r="AN5" s="22">
        <f>CN_Summary_fueltax!AS67</f>
        <v>1.1379270034190159E-5</v>
      </c>
      <c r="AO5" s="22">
        <f>CN_Summary_fueltax!AT67</f>
        <v>1.1490607344863392E-5</v>
      </c>
      <c r="AP5" s="22">
        <f>CN_Summary_fueltax!AU67</f>
        <v>1.1600737968571706E-5</v>
      </c>
    </row>
    <row r="6" spans="1:42">
      <c r="A6" s="115" t="s">
        <v>3672</v>
      </c>
      <c r="B6" s="22">
        <f>CN_Summary_fueltax!G68</f>
        <v>6.3680000374231614E-6</v>
      </c>
      <c r="C6" s="22">
        <f>CN_Summary_fueltax!H68</f>
        <v>7.5166582719592609E-6</v>
      </c>
      <c r="D6" s="22">
        <f>CN_Summary_fueltax!I68</f>
        <v>7.5275657639874483E-6</v>
      </c>
      <c r="E6" s="22">
        <f>CN_Summary_fueltax!J68</f>
        <v>7.7335738775300393E-6</v>
      </c>
      <c r="F6" s="22">
        <f>CN_Summary_fueltax!K68</f>
        <v>8.175388426155427E-6</v>
      </c>
      <c r="G6" s="22">
        <f>CN_Summary_fueltax!L68</f>
        <v>8.1167446723703626E-6</v>
      </c>
      <c r="H6" s="22">
        <f>CN_Summary_fueltax!M68</f>
        <v>7.9330976594026155E-6</v>
      </c>
      <c r="I6" s="22">
        <f>CN_Summary_fueltax!N68</f>
        <v>7.8118599419349202E-6</v>
      </c>
      <c r="J6" s="22">
        <f>CN_Summary_fueltax!O68</f>
        <v>8.1207556991109339E-6</v>
      </c>
      <c r="K6" s="22">
        <f>CN_Summary_fueltax!P68</f>
        <v>8.2830204170454348E-6</v>
      </c>
      <c r="L6" s="22">
        <f>CN_Summary_fueltax!Q68</f>
        <v>8.4589976122333695E-6</v>
      </c>
      <c r="M6" s="22">
        <f>CN_Summary_fueltax!R68</f>
        <v>8.7404947623569328E-6</v>
      </c>
      <c r="N6" s="22">
        <f>CN_Summary_fueltax!S68</f>
        <v>8.8463569020023533E-6</v>
      </c>
      <c r="O6" s="22">
        <f>CN_Summary_fueltax!T68</f>
        <v>9.0141607362046896E-6</v>
      </c>
      <c r="P6" s="22">
        <f>CN_Summary_fueltax!U68</f>
        <v>9.1306419032963543E-6</v>
      </c>
      <c r="Q6" s="22">
        <f>CN_Summary_fueltax!V68</f>
        <v>9.2220388499437232E-6</v>
      </c>
      <c r="R6" s="22">
        <f>CN_Summary_fueltax!W68</f>
        <v>9.132105734806837E-6</v>
      </c>
      <c r="S6" s="22">
        <f>CN_Summary_fueltax!X68</f>
        <v>9.0938901011675235E-6</v>
      </c>
      <c r="T6" s="22">
        <f>CN_Summary_fueltax!Y68</f>
        <v>9.2164126971663846E-6</v>
      </c>
      <c r="U6" s="22">
        <f>CN_Summary_fueltax!Z68</f>
        <v>9.3479078330816758E-6</v>
      </c>
      <c r="V6" s="22">
        <f>CN_Summary_fueltax!AA68</f>
        <v>9.2816245168840531E-6</v>
      </c>
      <c r="W6" s="22">
        <f>CN_Summary_fueltax!AB68</f>
        <v>9.5222058043005488E-6</v>
      </c>
      <c r="X6" s="22">
        <f>CN_Summary_fueltax!AC68</f>
        <v>9.6209219817852983E-6</v>
      </c>
      <c r="Y6" s="22">
        <f>CN_Summary_fueltax!AD68</f>
        <v>9.6920982070747251E-6</v>
      </c>
      <c r="Z6" s="22">
        <f>CN_Summary_fueltax!AE68</f>
        <v>9.7913607640812842E-6</v>
      </c>
      <c r="AA6" s="22">
        <f>CN_Summary_fueltax!AF68</f>
        <v>9.9174006174721388E-6</v>
      </c>
      <c r="AB6" s="22">
        <f>CN_Summary_fueltax!AG68</f>
        <v>1.0084413701764437E-5</v>
      </c>
      <c r="AC6" s="22">
        <f>CN_Summary_fueltax!AH68</f>
        <v>1.0185111726306751E-5</v>
      </c>
      <c r="AD6" s="22">
        <f>CN_Summary_fueltax!AI68</f>
        <v>1.0268381911086402E-5</v>
      </c>
      <c r="AE6" s="22">
        <f>CN_Summary_fueltax!AJ68</f>
        <v>1.0325738544709586E-5</v>
      </c>
      <c r="AF6" s="22">
        <f>CN_Summary_fueltax!AK68</f>
        <v>1.0449454055971286E-5</v>
      </c>
      <c r="AG6" s="22">
        <f>CN_Summary_fueltax!AL68</f>
        <v>1.0591232262191838E-5</v>
      </c>
      <c r="AH6" s="22">
        <f>CN_Summary_fueltax!AM68</f>
        <v>1.0683407325264915E-5</v>
      </c>
      <c r="AI6" s="22">
        <f>CN_Summary_fueltax!AN68</f>
        <v>1.0794532111282596E-5</v>
      </c>
      <c r="AJ6" s="22">
        <f>CN_Summary_fueltax!AO68</f>
        <v>1.0906060560295965E-5</v>
      </c>
      <c r="AK6" s="22">
        <f>CN_Summary_fueltax!AP68</f>
        <v>1.1010953182410022E-5</v>
      </c>
      <c r="AL6" s="22">
        <f>CN_Summary_fueltax!AQ68</f>
        <v>1.1111234506773239E-5</v>
      </c>
      <c r="AM6" s="22">
        <f>CN_Summary_fueltax!AR68</f>
        <v>1.1211249782524742E-5</v>
      </c>
      <c r="AN6" s="22">
        <f>CN_Summary_fueltax!AS68</f>
        <v>1.1321991857238584E-5</v>
      </c>
      <c r="AO6" s="22">
        <f>CN_Summary_fueltax!AT68</f>
        <v>1.1435341342335102E-5</v>
      </c>
      <c r="AP6" s="22">
        <f>CN_Summary_fueltax!AU68</f>
        <v>1.1547579222181996E-5</v>
      </c>
    </row>
    <row r="7" spans="1:42">
      <c r="A7" s="115" t="s">
        <v>3673</v>
      </c>
      <c r="B7" s="22">
        <f>CN_Summary_fueltax!G69</f>
        <v>6.3680000374231614E-6</v>
      </c>
      <c r="C7" s="22">
        <f>CN_Summary_fueltax!H69</f>
        <v>7.5166582719592609E-6</v>
      </c>
      <c r="D7" s="22">
        <f>CN_Summary_fueltax!I69</f>
        <v>7.524977834475065E-6</v>
      </c>
      <c r="E7" s="22">
        <f>CN_Summary_fueltax!J69</f>
        <v>7.7259021556495009E-6</v>
      </c>
      <c r="F7" s="22">
        <f>CN_Summary_fueltax!K69</f>
        <v>7.9710793315718229E-6</v>
      </c>
      <c r="G7" s="22">
        <f>CN_Summary_fueltax!L69</f>
        <v>7.8982901496036956E-6</v>
      </c>
      <c r="H7" s="22">
        <f>CN_Summary_fueltax!M69</f>
        <v>7.7184187319215845E-6</v>
      </c>
      <c r="I7" s="22">
        <f>CN_Summary_fueltax!N69</f>
        <v>7.4989402656438036E-6</v>
      </c>
      <c r="J7" s="22">
        <f>CN_Summary_fueltax!O69</f>
        <v>7.8029453366761174E-6</v>
      </c>
      <c r="K7" s="22">
        <f>CN_Summary_fueltax!P69</f>
        <v>7.9368013012579973E-6</v>
      </c>
      <c r="L7" s="22">
        <f>CN_Summary_fueltax!Q69</f>
        <v>8.094826648047561E-6</v>
      </c>
      <c r="M7" s="22">
        <f>CN_Summary_fueltax!R69</f>
        <v>8.3768902330404143E-6</v>
      </c>
      <c r="N7" s="22">
        <f>CN_Summary_fueltax!S69</f>
        <v>8.4022890514515975E-6</v>
      </c>
      <c r="O7" s="22">
        <f>CN_Summary_fueltax!T69</f>
        <v>8.5698474151474856E-6</v>
      </c>
      <c r="P7" s="22">
        <f>CN_Summary_fueltax!U69</f>
        <v>8.6836880449166461E-6</v>
      </c>
      <c r="Q7" s="22">
        <f>CN_Summary_fueltax!V69</f>
        <v>8.7816301805520094E-6</v>
      </c>
      <c r="R7" s="22">
        <f>CN_Summary_fueltax!W69</f>
        <v>8.7134451499786759E-6</v>
      </c>
      <c r="S7" s="22">
        <f>CN_Summary_fueltax!X69</f>
        <v>8.707383427608904E-6</v>
      </c>
      <c r="T7" s="22">
        <f>CN_Summary_fueltax!Y69</f>
        <v>8.8319384938514907E-6</v>
      </c>
      <c r="U7" s="22">
        <f>CN_Summary_fueltax!Z69</f>
        <v>8.9173990893651364E-6</v>
      </c>
      <c r="V7" s="22">
        <f>CN_Summary_fueltax!AA69</f>
        <v>8.8778937992401222E-6</v>
      </c>
      <c r="W7" s="22">
        <f>CN_Summary_fueltax!AB69</f>
        <v>9.1457045650658542E-6</v>
      </c>
      <c r="X7" s="22">
        <f>CN_Summary_fueltax!AC69</f>
        <v>9.2500408299810701E-6</v>
      </c>
      <c r="Y7" s="22">
        <f>CN_Summary_fueltax!AD69</f>
        <v>9.3162321174524395E-6</v>
      </c>
      <c r="Z7" s="22">
        <f>CN_Summary_fueltax!AE69</f>
        <v>9.412195383847111E-6</v>
      </c>
      <c r="AA7" s="22">
        <f>CN_Summary_fueltax!AF69</f>
        <v>9.5482424414937461E-6</v>
      </c>
      <c r="AB7" s="22">
        <f>CN_Summary_fueltax!AG69</f>
        <v>9.7132285382869362E-6</v>
      </c>
      <c r="AC7" s="22">
        <f>CN_Summary_fueltax!AH69</f>
        <v>9.8316162161382303E-6</v>
      </c>
      <c r="AD7" s="22">
        <f>CN_Summary_fueltax!AI69</f>
        <v>9.9185871819679539E-6</v>
      </c>
      <c r="AE7" s="22">
        <f>CN_Summary_fueltax!AJ69</f>
        <v>9.9909904178245434E-6</v>
      </c>
      <c r="AF7" s="22">
        <f>CN_Summary_fueltax!AK69</f>
        <v>1.0131732786374747E-5</v>
      </c>
      <c r="AG7" s="22">
        <f>CN_Summary_fueltax!AL69</f>
        <v>1.0266284684578282E-5</v>
      </c>
      <c r="AH7" s="22">
        <f>CN_Summary_fueltax!AM69</f>
        <v>1.0363174143644963E-5</v>
      </c>
      <c r="AI7" s="22">
        <f>CN_Summary_fueltax!AN69</f>
        <v>1.048286644782174E-5</v>
      </c>
      <c r="AJ7" s="22">
        <f>CN_Summary_fueltax!AO69</f>
        <v>1.06043370936657E-5</v>
      </c>
      <c r="AK7" s="22">
        <f>CN_Summary_fueltax!AP69</f>
        <v>1.0718379063154842E-5</v>
      </c>
      <c r="AL7" s="22">
        <f>CN_Summary_fueltax!AQ69</f>
        <v>1.0826312794903549E-5</v>
      </c>
      <c r="AM7" s="22">
        <f>CN_Summary_fueltax!AR69</f>
        <v>1.0934405351133268E-5</v>
      </c>
      <c r="AN7" s="22">
        <f>CN_Summary_fueltax!AS69</f>
        <v>1.1051088076866199E-5</v>
      </c>
      <c r="AO7" s="22">
        <f>CN_Summary_fueltax!AT69</f>
        <v>1.1171573782384324E-5</v>
      </c>
      <c r="AP7" s="22">
        <f>CN_Summary_fueltax!AU69</f>
        <v>1.1289912598520007E-5</v>
      </c>
    </row>
    <row r="8" spans="1:42">
      <c r="A8" s="115" t="s">
        <v>3674</v>
      </c>
      <c r="B8" s="22">
        <f>CN_Summary_fueltax!G70</f>
        <v>0</v>
      </c>
      <c r="C8" s="22">
        <f>CN_Summary_fueltax!H70</f>
        <v>0</v>
      </c>
      <c r="D8" s="22">
        <f>CN_Summary_fueltax!I70</f>
        <v>0</v>
      </c>
      <c r="E8" s="22">
        <f>CN_Summary_fueltax!J70</f>
        <v>0</v>
      </c>
      <c r="F8" s="22">
        <f>CN_Summary_fueltax!K70</f>
        <v>0</v>
      </c>
      <c r="G8" s="22">
        <f>CN_Summary_fueltax!L70</f>
        <v>0</v>
      </c>
      <c r="H8" s="22">
        <f>CN_Summary_fueltax!M70</f>
        <v>0</v>
      </c>
      <c r="I8" s="22">
        <f>CN_Summary_fueltax!N70</f>
        <v>0</v>
      </c>
      <c r="J8" s="22">
        <f>CN_Summary_fueltax!O70</f>
        <v>0</v>
      </c>
      <c r="K8" s="22">
        <f>CN_Summary_fueltax!P70</f>
        <v>0</v>
      </c>
      <c r="L8" s="22">
        <f>CN_Summary_fueltax!Q70</f>
        <v>0</v>
      </c>
      <c r="M8" s="22">
        <f>CN_Summary_fueltax!R70</f>
        <v>0</v>
      </c>
      <c r="N8" s="22">
        <f>CN_Summary_fueltax!S70</f>
        <v>0</v>
      </c>
      <c r="O8" s="22">
        <f>CN_Summary_fueltax!T70</f>
        <v>0</v>
      </c>
      <c r="P8" s="22">
        <f>CN_Summary_fueltax!U70</f>
        <v>0</v>
      </c>
      <c r="Q8" s="22">
        <f>CN_Summary_fueltax!V70</f>
        <v>0</v>
      </c>
      <c r="R8" s="22">
        <f>CN_Summary_fueltax!W70</f>
        <v>0</v>
      </c>
      <c r="S8" s="22">
        <f>CN_Summary_fueltax!X70</f>
        <v>0</v>
      </c>
      <c r="T8" s="22">
        <f>CN_Summary_fueltax!Y70</f>
        <v>0</v>
      </c>
      <c r="U8" s="22">
        <f>CN_Summary_fueltax!Z70</f>
        <v>0</v>
      </c>
      <c r="V8" s="22">
        <f>CN_Summary_fueltax!AA70</f>
        <v>0</v>
      </c>
      <c r="W8" s="22">
        <f>CN_Summary_fueltax!AB70</f>
        <v>0</v>
      </c>
      <c r="X8" s="22">
        <f>CN_Summary_fueltax!AC70</f>
        <v>0</v>
      </c>
      <c r="Y8" s="22">
        <f>CN_Summary_fueltax!AD70</f>
        <v>0</v>
      </c>
      <c r="Z8" s="22">
        <f>CN_Summary_fueltax!AE70</f>
        <v>0</v>
      </c>
      <c r="AA8" s="22">
        <f>CN_Summary_fueltax!AF70</f>
        <v>0</v>
      </c>
      <c r="AB8" s="22">
        <f>CN_Summary_fueltax!AG70</f>
        <v>0</v>
      </c>
      <c r="AC8" s="22">
        <f>CN_Summary_fueltax!AH70</f>
        <v>0</v>
      </c>
      <c r="AD8" s="22">
        <f>CN_Summary_fueltax!AI70</f>
        <v>0</v>
      </c>
      <c r="AE8" s="22">
        <f>CN_Summary_fueltax!AJ70</f>
        <v>0</v>
      </c>
      <c r="AF8" s="22">
        <f>CN_Summary_fueltax!AK70</f>
        <v>0</v>
      </c>
      <c r="AG8" s="22">
        <f>CN_Summary_fueltax!AL70</f>
        <v>0</v>
      </c>
      <c r="AH8" s="22">
        <f>CN_Summary_fueltax!AM70</f>
        <v>0</v>
      </c>
      <c r="AI8" s="22">
        <f>CN_Summary_fueltax!AN70</f>
        <v>0</v>
      </c>
      <c r="AJ8" s="22">
        <f>CN_Summary_fueltax!AO70</f>
        <v>0</v>
      </c>
      <c r="AK8" s="22">
        <f>CN_Summary_fueltax!AP70</f>
        <v>0</v>
      </c>
      <c r="AL8" s="22">
        <f>CN_Summary_fueltax!AQ70</f>
        <v>0</v>
      </c>
      <c r="AM8" s="22">
        <f>CN_Summary_fueltax!AR70</f>
        <v>0</v>
      </c>
      <c r="AN8" s="22">
        <f>CN_Summary_fueltax!AS70</f>
        <v>0</v>
      </c>
      <c r="AO8" s="22">
        <f>CN_Summary_fueltax!AT70</f>
        <v>0</v>
      </c>
      <c r="AP8" s="22">
        <f>CN_Summary_fueltax!AU70</f>
        <v>0</v>
      </c>
    </row>
    <row r="9" spans="1:42">
      <c r="A9" s="115" t="s">
        <v>3675</v>
      </c>
      <c r="B9" s="22">
        <f>CN_Summary_fueltax!G71</f>
        <v>6.3680000374231614E-6</v>
      </c>
      <c r="C9" s="22">
        <f>CN_Summary_fueltax!H71</f>
        <v>7.5166582719592609E-6</v>
      </c>
      <c r="D9" s="22">
        <f>CN_Summary_fueltax!I71</f>
        <v>7.5275657639874483E-6</v>
      </c>
      <c r="E9" s="22">
        <f>CN_Summary_fueltax!J71</f>
        <v>7.7335738775300393E-6</v>
      </c>
      <c r="F9" s="22">
        <f>CN_Summary_fueltax!K71</f>
        <v>8.175388426155427E-6</v>
      </c>
      <c r="G9" s="22">
        <f>CN_Summary_fueltax!L71</f>
        <v>8.1167446723703626E-6</v>
      </c>
      <c r="H9" s="22">
        <f>CN_Summary_fueltax!M71</f>
        <v>7.9330976594026155E-6</v>
      </c>
      <c r="I9" s="22">
        <f>CN_Summary_fueltax!N71</f>
        <v>7.8118599419349202E-6</v>
      </c>
      <c r="J9" s="22">
        <f>CN_Summary_fueltax!O71</f>
        <v>8.1207556991109339E-6</v>
      </c>
      <c r="K9" s="22">
        <f>CN_Summary_fueltax!P71</f>
        <v>8.2830204170454348E-6</v>
      </c>
      <c r="L9" s="22">
        <f>CN_Summary_fueltax!Q71</f>
        <v>8.4589976122333695E-6</v>
      </c>
      <c r="M9" s="22">
        <f>CN_Summary_fueltax!R71</f>
        <v>8.7404947623569328E-6</v>
      </c>
      <c r="N9" s="22">
        <f>CN_Summary_fueltax!S71</f>
        <v>8.8463569020023533E-6</v>
      </c>
      <c r="O9" s="22">
        <f>CN_Summary_fueltax!T71</f>
        <v>9.0141607362046896E-6</v>
      </c>
      <c r="P9" s="22">
        <f>CN_Summary_fueltax!U71</f>
        <v>9.1306419032963543E-6</v>
      </c>
      <c r="Q9" s="22">
        <f>CN_Summary_fueltax!V71</f>
        <v>9.2220388499437232E-6</v>
      </c>
      <c r="R9" s="22">
        <f>CN_Summary_fueltax!W71</f>
        <v>9.132105734806837E-6</v>
      </c>
      <c r="S9" s="22">
        <f>CN_Summary_fueltax!X71</f>
        <v>9.0938901011675235E-6</v>
      </c>
      <c r="T9" s="22">
        <f>CN_Summary_fueltax!Y71</f>
        <v>9.2164126971663846E-6</v>
      </c>
      <c r="U9" s="22">
        <f>CN_Summary_fueltax!Z71</f>
        <v>9.3479078330816758E-6</v>
      </c>
      <c r="V9" s="22">
        <f>CN_Summary_fueltax!AA71</f>
        <v>9.2816245168840531E-6</v>
      </c>
      <c r="W9" s="22">
        <f>CN_Summary_fueltax!AB71</f>
        <v>9.5222058043005488E-6</v>
      </c>
      <c r="X9" s="22">
        <f>CN_Summary_fueltax!AC71</f>
        <v>9.6209219817852983E-6</v>
      </c>
      <c r="Y9" s="22">
        <f>CN_Summary_fueltax!AD71</f>
        <v>9.6920982070747251E-6</v>
      </c>
      <c r="Z9" s="22">
        <f>CN_Summary_fueltax!AE71</f>
        <v>9.7913607640812842E-6</v>
      </c>
      <c r="AA9" s="22">
        <f>CN_Summary_fueltax!AF71</f>
        <v>9.9174006174721388E-6</v>
      </c>
      <c r="AB9" s="22">
        <f>CN_Summary_fueltax!AG71</f>
        <v>1.0084413701764437E-5</v>
      </c>
      <c r="AC9" s="22">
        <f>CN_Summary_fueltax!AH71</f>
        <v>1.0185111726306751E-5</v>
      </c>
      <c r="AD9" s="22">
        <f>CN_Summary_fueltax!AI71</f>
        <v>1.0268381911086402E-5</v>
      </c>
      <c r="AE9" s="22">
        <f>CN_Summary_fueltax!AJ71</f>
        <v>1.0325738544709586E-5</v>
      </c>
      <c r="AF9" s="22">
        <f>CN_Summary_fueltax!AK71</f>
        <v>1.0449454055971286E-5</v>
      </c>
      <c r="AG9" s="22">
        <f>CN_Summary_fueltax!AL71</f>
        <v>1.0591232262191838E-5</v>
      </c>
      <c r="AH9" s="22">
        <f>CN_Summary_fueltax!AM71</f>
        <v>1.0683407325264915E-5</v>
      </c>
      <c r="AI9" s="22">
        <f>CN_Summary_fueltax!AN71</f>
        <v>1.0794532111282596E-5</v>
      </c>
      <c r="AJ9" s="22">
        <f>CN_Summary_fueltax!AO71</f>
        <v>1.0906060560295965E-5</v>
      </c>
      <c r="AK9" s="22">
        <f>CN_Summary_fueltax!AP71</f>
        <v>1.1010953182410022E-5</v>
      </c>
      <c r="AL9" s="22">
        <f>CN_Summary_fueltax!AQ71</f>
        <v>1.1111234506773239E-5</v>
      </c>
      <c r="AM9" s="22">
        <f>CN_Summary_fueltax!AR71</f>
        <v>1.1211249782524742E-5</v>
      </c>
      <c r="AN9" s="22">
        <f>CN_Summary_fueltax!AS71</f>
        <v>1.1321991857238584E-5</v>
      </c>
      <c r="AO9" s="22">
        <f>CN_Summary_fueltax!AT71</f>
        <v>1.1435341342335102E-5</v>
      </c>
      <c r="AP9" s="22">
        <f>CN_Summary_fueltax!AU71</f>
        <v>1.1547579222181996E-5</v>
      </c>
    </row>
  </sheetData>
  <phoneticPr fontId="4"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98541-8CF7-4102-B2AE-2492144C2402}">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CN_Summary_fueltax!G74</f>
        <v>0</v>
      </c>
      <c r="C2" s="22">
        <f>CN_Summary_fueltax!H74</f>
        <v>0</v>
      </c>
      <c r="D2" s="22">
        <f>CN_Summary_fueltax!I74</f>
        <v>0</v>
      </c>
      <c r="E2" s="22">
        <f>CN_Summary_fueltax!J74</f>
        <v>0</v>
      </c>
      <c r="F2" s="22">
        <f>CN_Summary_fueltax!K74</f>
        <v>0</v>
      </c>
      <c r="G2" s="22">
        <f>CN_Summary_fueltax!L74</f>
        <v>0</v>
      </c>
      <c r="H2" s="22">
        <f>CN_Summary_fueltax!M74</f>
        <v>0</v>
      </c>
      <c r="I2" s="22">
        <f>CN_Summary_fueltax!N74</f>
        <v>0</v>
      </c>
      <c r="J2" s="22">
        <f>CN_Summary_fueltax!O74</f>
        <v>0</v>
      </c>
      <c r="K2" s="22">
        <f>CN_Summary_fueltax!P74</f>
        <v>0</v>
      </c>
      <c r="L2" s="22">
        <f>CN_Summary_fueltax!Q74</f>
        <v>0</v>
      </c>
      <c r="M2" s="22">
        <f>CN_Summary_fueltax!R74</f>
        <v>0</v>
      </c>
      <c r="N2" s="22">
        <f>CN_Summary_fueltax!S74</f>
        <v>0</v>
      </c>
      <c r="O2" s="22">
        <f>CN_Summary_fueltax!T74</f>
        <v>0</v>
      </c>
      <c r="P2" s="22">
        <f>CN_Summary_fueltax!U74</f>
        <v>0</v>
      </c>
      <c r="Q2" s="22">
        <f>CN_Summary_fueltax!V74</f>
        <v>0</v>
      </c>
      <c r="R2" s="22">
        <f>CN_Summary_fueltax!W74</f>
        <v>0</v>
      </c>
      <c r="S2" s="22">
        <f>CN_Summary_fueltax!X74</f>
        <v>0</v>
      </c>
      <c r="T2" s="22">
        <f>CN_Summary_fueltax!Y74</f>
        <v>0</v>
      </c>
      <c r="U2" s="22">
        <f>CN_Summary_fueltax!Z74</f>
        <v>0</v>
      </c>
      <c r="V2" s="22">
        <f>CN_Summary_fueltax!AA74</f>
        <v>0</v>
      </c>
      <c r="W2" s="22">
        <f>CN_Summary_fueltax!AB74</f>
        <v>0</v>
      </c>
      <c r="X2" s="22">
        <f>CN_Summary_fueltax!AC74</f>
        <v>0</v>
      </c>
      <c r="Y2" s="22">
        <f>CN_Summary_fueltax!AD74</f>
        <v>0</v>
      </c>
      <c r="Z2" s="22">
        <f>CN_Summary_fueltax!AE74</f>
        <v>0</v>
      </c>
      <c r="AA2" s="22">
        <f>CN_Summary_fueltax!AF74</f>
        <v>0</v>
      </c>
      <c r="AB2" s="22">
        <f>CN_Summary_fueltax!AG74</f>
        <v>0</v>
      </c>
      <c r="AC2" s="22">
        <f>CN_Summary_fueltax!AH74</f>
        <v>0</v>
      </c>
      <c r="AD2" s="22">
        <f>CN_Summary_fueltax!AI74</f>
        <v>0</v>
      </c>
      <c r="AE2" s="22">
        <f>CN_Summary_fueltax!AJ74</f>
        <v>0</v>
      </c>
      <c r="AF2" s="22">
        <f>CN_Summary_fueltax!AK74</f>
        <v>0</v>
      </c>
      <c r="AG2" s="22">
        <f>CN_Summary_fueltax!AL74</f>
        <v>0</v>
      </c>
      <c r="AH2" s="22">
        <f>CN_Summary_fueltax!AM74</f>
        <v>0</v>
      </c>
      <c r="AI2" s="22">
        <f>CN_Summary_fueltax!AN74</f>
        <v>0</v>
      </c>
      <c r="AJ2" s="22">
        <f>CN_Summary_fueltax!AO74</f>
        <v>0</v>
      </c>
      <c r="AK2" s="22">
        <f>CN_Summary_fueltax!AP74</f>
        <v>0</v>
      </c>
      <c r="AL2" s="22">
        <f>CN_Summary_fueltax!AQ74</f>
        <v>0</v>
      </c>
      <c r="AM2" s="22">
        <f>CN_Summary_fueltax!AR74</f>
        <v>0</v>
      </c>
      <c r="AN2" s="22">
        <f>CN_Summary_fueltax!AS74</f>
        <v>0</v>
      </c>
      <c r="AO2" s="22">
        <f>CN_Summary_fueltax!AT74</f>
        <v>0</v>
      </c>
      <c r="AP2" s="22">
        <f>CN_Summary_fueltax!AU74</f>
        <v>0</v>
      </c>
    </row>
    <row r="3" spans="1:42">
      <c r="A3" s="115" t="s">
        <v>3669</v>
      </c>
      <c r="B3" s="22">
        <f>CN_Summary_fueltax!G75</f>
        <v>0</v>
      </c>
      <c r="C3" s="22">
        <f>CN_Summary_fueltax!H75</f>
        <v>0</v>
      </c>
      <c r="D3" s="22">
        <f>CN_Summary_fueltax!I75</f>
        <v>0</v>
      </c>
      <c r="E3" s="22">
        <f>CN_Summary_fueltax!J75</f>
        <v>0</v>
      </c>
      <c r="F3" s="22">
        <f>CN_Summary_fueltax!K75</f>
        <v>0</v>
      </c>
      <c r="G3" s="22">
        <f>CN_Summary_fueltax!L75</f>
        <v>0</v>
      </c>
      <c r="H3" s="22">
        <f>CN_Summary_fueltax!M75</f>
        <v>0</v>
      </c>
      <c r="I3" s="22">
        <f>CN_Summary_fueltax!N75</f>
        <v>0</v>
      </c>
      <c r="J3" s="22">
        <f>CN_Summary_fueltax!O75</f>
        <v>0</v>
      </c>
      <c r="K3" s="22">
        <f>CN_Summary_fueltax!P75</f>
        <v>0</v>
      </c>
      <c r="L3" s="22">
        <f>CN_Summary_fueltax!Q75</f>
        <v>0</v>
      </c>
      <c r="M3" s="22">
        <f>CN_Summary_fueltax!R75</f>
        <v>0</v>
      </c>
      <c r="N3" s="22">
        <f>CN_Summary_fueltax!S75</f>
        <v>0</v>
      </c>
      <c r="O3" s="22">
        <f>CN_Summary_fueltax!T75</f>
        <v>0</v>
      </c>
      <c r="P3" s="22">
        <f>CN_Summary_fueltax!U75</f>
        <v>0</v>
      </c>
      <c r="Q3" s="22">
        <f>CN_Summary_fueltax!V75</f>
        <v>0</v>
      </c>
      <c r="R3" s="22">
        <f>CN_Summary_fueltax!W75</f>
        <v>0</v>
      </c>
      <c r="S3" s="22">
        <f>CN_Summary_fueltax!X75</f>
        <v>0</v>
      </c>
      <c r="T3" s="22">
        <f>CN_Summary_fueltax!Y75</f>
        <v>0</v>
      </c>
      <c r="U3" s="22">
        <f>CN_Summary_fueltax!Z75</f>
        <v>0</v>
      </c>
      <c r="V3" s="22">
        <f>CN_Summary_fueltax!AA75</f>
        <v>0</v>
      </c>
      <c r="W3" s="22">
        <f>CN_Summary_fueltax!AB75</f>
        <v>0</v>
      </c>
      <c r="X3" s="22">
        <f>CN_Summary_fueltax!AC75</f>
        <v>0</v>
      </c>
      <c r="Y3" s="22">
        <f>CN_Summary_fueltax!AD75</f>
        <v>0</v>
      </c>
      <c r="Z3" s="22">
        <f>CN_Summary_fueltax!AE75</f>
        <v>0</v>
      </c>
      <c r="AA3" s="22">
        <f>CN_Summary_fueltax!AF75</f>
        <v>0</v>
      </c>
      <c r="AB3" s="22">
        <f>CN_Summary_fueltax!AG75</f>
        <v>0</v>
      </c>
      <c r="AC3" s="22">
        <f>CN_Summary_fueltax!AH75</f>
        <v>0</v>
      </c>
      <c r="AD3" s="22">
        <f>CN_Summary_fueltax!AI75</f>
        <v>0</v>
      </c>
      <c r="AE3" s="22">
        <f>CN_Summary_fueltax!AJ75</f>
        <v>0</v>
      </c>
      <c r="AF3" s="22">
        <f>CN_Summary_fueltax!AK75</f>
        <v>0</v>
      </c>
      <c r="AG3" s="22">
        <f>CN_Summary_fueltax!AL75</f>
        <v>0</v>
      </c>
      <c r="AH3" s="22">
        <f>CN_Summary_fueltax!AM75</f>
        <v>0</v>
      </c>
      <c r="AI3" s="22">
        <f>CN_Summary_fueltax!AN75</f>
        <v>0</v>
      </c>
      <c r="AJ3" s="22">
        <f>CN_Summary_fueltax!AO75</f>
        <v>0</v>
      </c>
      <c r="AK3" s="22">
        <f>CN_Summary_fueltax!AP75</f>
        <v>0</v>
      </c>
      <c r="AL3" s="22">
        <f>CN_Summary_fueltax!AQ75</f>
        <v>0</v>
      </c>
      <c r="AM3" s="22">
        <f>CN_Summary_fueltax!AR75</f>
        <v>0</v>
      </c>
      <c r="AN3" s="22">
        <f>CN_Summary_fueltax!AS75</f>
        <v>0</v>
      </c>
      <c r="AO3" s="22">
        <f>CN_Summary_fueltax!AT75</f>
        <v>0</v>
      </c>
      <c r="AP3" s="22">
        <f>CN_Summary_fueltax!AU75</f>
        <v>0</v>
      </c>
    </row>
    <row r="4" spans="1:42">
      <c r="A4" s="115" t="s">
        <v>3670</v>
      </c>
      <c r="B4" s="22">
        <f>CN_Summary_fueltax!G76</f>
        <v>0</v>
      </c>
      <c r="C4" s="22">
        <f>CN_Summary_fueltax!H76</f>
        <v>0</v>
      </c>
      <c r="D4" s="22">
        <f>CN_Summary_fueltax!I76</f>
        <v>0</v>
      </c>
      <c r="E4" s="22">
        <f>CN_Summary_fueltax!J76</f>
        <v>0</v>
      </c>
      <c r="F4" s="22">
        <f>CN_Summary_fueltax!K76</f>
        <v>0</v>
      </c>
      <c r="G4" s="22">
        <f>CN_Summary_fueltax!L76</f>
        <v>0</v>
      </c>
      <c r="H4" s="22">
        <f>CN_Summary_fueltax!M76</f>
        <v>0</v>
      </c>
      <c r="I4" s="22">
        <f>CN_Summary_fueltax!N76</f>
        <v>0</v>
      </c>
      <c r="J4" s="22">
        <f>CN_Summary_fueltax!O76</f>
        <v>0</v>
      </c>
      <c r="K4" s="22">
        <f>CN_Summary_fueltax!P76</f>
        <v>0</v>
      </c>
      <c r="L4" s="22">
        <f>CN_Summary_fueltax!Q76</f>
        <v>0</v>
      </c>
      <c r="M4" s="22">
        <f>CN_Summary_fueltax!R76</f>
        <v>0</v>
      </c>
      <c r="N4" s="22">
        <f>CN_Summary_fueltax!S76</f>
        <v>0</v>
      </c>
      <c r="O4" s="22">
        <f>CN_Summary_fueltax!T76</f>
        <v>0</v>
      </c>
      <c r="P4" s="22">
        <f>CN_Summary_fueltax!U76</f>
        <v>0</v>
      </c>
      <c r="Q4" s="22">
        <f>CN_Summary_fueltax!V76</f>
        <v>0</v>
      </c>
      <c r="R4" s="22">
        <f>CN_Summary_fueltax!W76</f>
        <v>0</v>
      </c>
      <c r="S4" s="22">
        <f>CN_Summary_fueltax!X76</f>
        <v>0</v>
      </c>
      <c r="T4" s="22">
        <f>CN_Summary_fueltax!Y76</f>
        <v>0</v>
      </c>
      <c r="U4" s="22">
        <f>CN_Summary_fueltax!Z76</f>
        <v>0</v>
      </c>
      <c r="V4" s="22">
        <f>CN_Summary_fueltax!AA76</f>
        <v>0</v>
      </c>
      <c r="W4" s="22">
        <f>CN_Summary_fueltax!AB76</f>
        <v>0</v>
      </c>
      <c r="X4" s="22">
        <f>CN_Summary_fueltax!AC76</f>
        <v>0</v>
      </c>
      <c r="Y4" s="22">
        <f>CN_Summary_fueltax!AD76</f>
        <v>0</v>
      </c>
      <c r="Z4" s="22">
        <f>CN_Summary_fueltax!AE76</f>
        <v>0</v>
      </c>
      <c r="AA4" s="22">
        <f>CN_Summary_fueltax!AF76</f>
        <v>0</v>
      </c>
      <c r="AB4" s="22">
        <f>CN_Summary_fueltax!AG76</f>
        <v>0</v>
      </c>
      <c r="AC4" s="22">
        <f>CN_Summary_fueltax!AH76</f>
        <v>0</v>
      </c>
      <c r="AD4" s="22">
        <f>CN_Summary_fueltax!AI76</f>
        <v>0</v>
      </c>
      <c r="AE4" s="22">
        <f>CN_Summary_fueltax!AJ76</f>
        <v>0</v>
      </c>
      <c r="AF4" s="22">
        <f>CN_Summary_fueltax!AK76</f>
        <v>0</v>
      </c>
      <c r="AG4" s="22">
        <f>CN_Summary_fueltax!AL76</f>
        <v>0</v>
      </c>
      <c r="AH4" s="22">
        <f>CN_Summary_fueltax!AM76</f>
        <v>0</v>
      </c>
      <c r="AI4" s="22">
        <f>CN_Summary_fueltax!AN76</f>
        <v>0</v>
      </c>
      <c r="AJ4" s="22">
        <f>CN_Summary_fueltax!AO76</f>
        <v>0</v>
      </c>
      <c r="AK4" s="22">
        <f>CN_Summary_fueltax!AP76</f>
        <v>0</v>
      </c>
      <c r="AL4" s="22">
        <f>CN_Summary_fueltax!AQ76</f>
        <v>0</v>
      </c>
      <c r="AM4" s="22">
        <f>CN_Summary_fueltax!AR76</f>
        <v>0</v>
      </c>
      <c r="AN4" s="22">
        <f>CN_Summary_fueltax!AS76</f>
        <v>0</v>
      </c>
      <c r="AO4" s="22">
        <f>CN_Summary_fueltax!AT76</f>
        <v>0</v>
      </c>
      <c r="AP4" s="22">
        <f>CN_Summary_fueltax!AU76</f>
        <v>0</v>
      </c>
    </row>
    <row r="5" spans="1:42">
      <c r="A5" s="115" t="s">
        <v>3671</v>
      </c>
      <c r="B5" s="22">
        <f>CN_Summary_fueltax!G77</f>
        <v>0</v>
      </c>
      <c r="C5" s="22">
        <f>CN_Summary_fueltax!H77</f>
        <v>0</v>
      </c>
      <c r="D5" s="22">
        <f>CN_Summary_fueltax!I77</f>
        <v>0</v>
      </c>
      <c r="E5" s="22">
        <f>CN_Summary_fueltax!J77</f>
        <v>0</v>
      </c>
      <c r="F5" s="22">
        <f>CN_Summary_fueltax!K77</f>
        <v>0</v>
      </c>
      <c r="G5" s="22">
        <f>CN_Summary_fueltax!L77</f>
        <v>0</v>
      </c>
      <c r="H5" s="22">
        <f>CN_Summary_fueltax!M77</f>
        <v>0</v>
      </c>
      <c r="I5" s="22">
        <f>CN_Summary_fueltax!N77</f>
        <v>0</v>
      </c>
      <c r="J5" s="22">
        <f>CN_Summary_fueltax!O77</f>
        <v>0</v>
      </c>
      <c r="K5" s="22">
        <f>CN_Summary_fueltax!P77</f>
        <v>0</v>
      </c>
      <c r="L5" s="22">
        <f>CN_Summary_fueltax!Q77</f>
        <v>0</v>
      </c>
      <c r="M5" s="22">
        <f>CN_Summary_fueltax!R77</f>
        <v>0</v>
      </c>
      <c r="N5" s="22">
        <f>CN_Summary_fueltax!S77</f>
        <v>0</v>
      </c>
      <c r="O5" s="22">
        <f>CN_Summary_fueltax!T77</f>
        <v>0</v>
      </c>
      <c r="P5" s="22">
        <f>CN_Summary_fueltax!U77</f>
        <v>0</v>
      </c>
      <c r="Q5" s="22">
        <f>CN_Summary_fueltax!V77</f>
        <v>0</v>
      </c>
      <c r="R5" s="22">
        <f>CN_Summary_fueltax!W77</f>
        <v>0</v>
      </c>
      <c r="S5" s="22">
        <f>CN_Summary_fueltax!X77</f>
        <v>0</v>
      </c>
      <c r="T5" s="22">
        <f>CN_Summary_fueltax!Y77</f>
        <v>0</v>
      </c>
      <c r="U5" s="22">
        <f>CN_Summary_fueltax!Z77</f>
        <v>0</v>
      </c>
      <c r="V5" s="22">
        <f>CN_Summary_fueltax!AA77</f>
        <v>0</v>
      </c>
      <c r="W5" s="22">
        <f>CN_Summary_fueltax!AB77</f>
        <v>0</v>
      </c>
      <c r="X5" s="22">
        <f>CN_Summary_fueltax!AC77</f>
        <v>0</v>
      </c>
      <c r="Y5" s="22">
        <f>CN_Summary_fueltax!AD77</f>
        <v>0</v>
      </c>
      <c r="Z5" s="22">
        <f>CN_Summary_fueltax!AE77</f>
        <v>0</v>
      </c>
      <c r="AA5" s="22">
        <f>CN_Summary_fueltax!AF77</f>
        <v>0</v>
      </c>
      <c r="AB5" s="22">
        <f>CN_Summary_fueltax!AG77</f>
        <v>0</v>
      </c>
      <c r="AC5" s="22">
        <f>CN_Summary_fueltax!AH77</f>
        <v>0</v>
      </c>
      <c r="AD5" s="22">
        <f>CN_Summary_fueltax!AI77</f>
        <v>0</v>
      </c>
      <c r="AE5" s="22">
        <f>CN_Summary_fueltax!AJ77</f>
        <v>0</v>
      </c>
      <c r="AF5" s="22">
        <f>CN_Summary_fueltax!AK77</f>
        <v>0</v>
      </c>
      <c r="AG5" s="22">
        <f>CN_Summary_fueltax!AL77</f>
        <v>0</v>
      </c>
      <c r="AH5" s="22">
        <f>CN_Summary_fueltax!AM77</f>
        <v>0</v>
      </c>
      <c r="AI5" s="22">
        <f>CN_Summary_fueltax!AN77</f>
        <v>0</v>
      </c>
      <c r="AJ5" s="22">
        <f>CN_Summary_fueltax!AO77</f>
        <v>0</v>
      </c>
      <c r="AK5" s="22">
        <f>CN_Summary_fueltax!AP77</f>
        <v>0</v>
      </c>
      <c r="AL5" s="22">
        <f>CN_Summary_fueltax!AQ77</f>
        <v>0</v>
      </c>
      <c r="AM5" s="22">
        <f>CN_Summary_fueltax!AR77</f>
        <v>0</v>
      </c>
      <c r="AN5" s="22">
        <f>CN_Summary_fueltax!AS77</f>
        <v>0</v>
      </c>
      <c r="AO5" s="22">
        <f>CN_Summary_fueltax!AT77</f>
        <v>0</v>
      </c>
      <c r="AP5" s="22">
        <f>CN_Summary_fueltax!AU77</f>
        <v>0</v>
      </c>
    </row>
    <row r="6" spans="1:42">
      <c r="A6" s="115" t="s">
        <v>3672</v>
      </c>
      <c r="B6" s="22">
        <f>CN_Summary_fueltax!G78</f>
        <v>0</v>
      </c>
      <c r="C6" s="22">
        <f>CN_Summary_fueltax!H78</f>
        <v>0</v>
      </c>
      <c r="D6" s="22">
        <f>CN_Summary_fueltax!I78</f>
        <v>0</v>
      </c>
      <c r="E6" s="22">
        <f>CN_Summary_fueltax!J78</f>
        <v>0</v>
      </c>
      <c r="F6" s="22">
        <f>CN_Summary_fueltax!K78</f>
        <v>0</v>
      </c>
      <c r="G6" s="22">
        <f>CN_Summary_fueltax!L78</f>
        <v>0</v>
      </c>
      <c r="H6" s="22">
        <f>CN_Summary_fueltax!M78</f>
        <v>0</v>
      </c>
      <c r="I6" s="22">
        <f>CN_Summary_fueltax!N78</f>
        <v>0</v>
      </c>
      <c r="J6" s="22">
        <f>CN_Summary_fueltax!O78</f>
        <v>0</v>
      </c>
      <c r="K6" s="22">
        <f>CN_Summary_fueltax!P78</f>
        <v>0</v>
      </c>
      <c r="L6" s="22">
        <f>CN_Summary_fueltax!Q78</f>
        <v>0</v>
      </c>
      <c r="M6" s="22">
        <f>CN_Summary_fueltax!R78</f>
        <v>0</v>
      </c>
      <c r="N6" s="22">
        <f>CN_Summary_fueltax!S78</f>
        <v>0</v>
      </c>
      <c r="O6" s="22">
        <f>CN_Summary_fueltax!T78</f>
        <v>0</v>
      </c>
      <c r="P6" s="22">
        <f>CN_Summary_fueltax!U78</f>
        <v>0</v>
      </c>
      <c r="Q6" s="22">
        <f>CN_Summary_fueltax!V78</f>
        <v>0</v>
      </c>
      <c r="R6" s="22">
        <f>CN_Summary_fueltax!W78</f>
        <v>0</v>
      </c>
      <c r="S6" s="22">
        <f>CN_Summary_fueltax!X78</f>
        <v>0</v>
      </c>
      <c r="T6" s="22">
        <f>CN_Summary_fueltax!Y78</f>
        <v>0</v>
      </c>
      <c r="U6" s="22">
        <f>CN_Summary_fueltax!Z78</f>
        <v>0</v>
      </c>
      <c r="V6" s="22">
        <f>CN_Summary_fueltax!AA78</f>
        <v>0</v>
      </c>
      <c r="W6" s="22">
        <f>CN_Summary_fueltax!AB78</f>
        <v>0</v>
      </c>
      <c r="X6" s="22">
        <f>CN_Summary_fueltax!AC78</f>
        <v>0</v>
      </c>
      <c r="Y6" s="22">
        <f>CN_Summary_fueltax!AD78</f>
        <v>0</v>
      </c>
      <c r="Z6" s="22">
        <f>CN_Summary_fueltax!AE78</f>
        <v>0</v>
      </c>
      <c r="AA6" s="22">
        <f>CN_Summary_fueltax!AF78</f>
        <v>0</v>
      </c>
      <c r="AB6" s="22">
        <f>CN_Summary_fueltax!AG78</f>
        <v>0</v>
      </c>
      <c r="AC6" s="22">
        <f>CN_Summary_fueltax!AH78</f>
        <v>0</v>
      </c>
      <c r="AD6" s="22">
        <f>CN_Summary_fueltax!AI78</f>
        <v>0</v>
      </c>
      <c r="AE6" s="22">
        <f>CN_Summary_fueltax!AJ78</f>
        <v>0</v>
      </c>
      <c r="AF6" s="22">
        <f>CN_Summary_fueltax!AK78</f>
        <v>0</v>
      </c>
      <c r="AG6" s="22">
        <f>CN_Summary_fueltax!AL78</f>
        <v>0</v>
      </c>
      <c r="AH6" s="22">
        <f>CN_Summary_fueltax!AM78</f>
        <v>0</v>
      </c>
      <c r="AI6" s="22">
        <f>CN_Summary_fueltax!AN78</f>
        <v>0</v>
      </c>
      <c r="AJ6" s="22">
        <f>CN_Summary_fueltax!AO78</f>
        <v>0</v>
      </c>
      <c r="AK6" s="22">
        <f>CN_Summary_fueltax!AP78</f>
        <v>0</v>
      </c>
      <c r="AL6" s="22">
        <f>CN_Summary_fueltax!AQ78</f>
        <v>0</v>
      </c>
      <c r="AM6" s="22">
        <f>CN_Summary_fueltax!AR78</f>
        <v>0</v>
      </c>
      <c r="AN6" s="22">
        <f>CN_Summary_fueltax!AS78</f>
        <v>0</v>
      </c>
      <c r="AO6" s="22">
        <f>CN_Summary_fueltax!AT78</f>
        <v>0</v>
      </c>
      <c r="AP6" s="22">
        <f>CN_Summary_fueltax!AU78</f>
        <v>0</v>
      </c>
    </row>
    <row r="7" spans="1:42">
      <c r="A7" s="115" t="s">
        <v>3673</v>
      </c>
      <c r="B7" s="22">
        <f>CN_Summary_fueltax!G79</f>
        <v>0</v>
      </c>
      <c r="C7" s="22">
        <f>CN_Summary_fueltax!H79</f>
        <v>0</v>
      </c>
      <c r="D7" s="22">
        <f>CN_Summary_fueltax!I79</f>
        <v>0</v>
      </c>
      <c r="E7" s="22">
        <f>CN_Summary_fueltax!J79</f>
        <v>0</v>
      </c>
      <c r="F7" s="22">
        <f>CN_Summary_fueltax!K79</f>
        <v>0</v>
      </c>
      <c r="G7" s="22">
        <f>CN_Summary_fueltax!L79</f>
        <v>0</v>
      </c>
      <c r="H7" s="22">
        <f>CN_Summary_fueltax!M79</f>
        <v>0</v>
      </c>
      <c r="I7" s="22">
        <f>CN_Summary_fueltax!N79</f>
        <v>0</v>
      </c>
      <c r="J7" s="22">
        <f>CN_Summary_fueltax!O79</f>
        <v>0</v>
      </c>
      <c r="K7" s="22">
        <f>CN_Summary_fueltax!P79</f>
        <v>0</v>
      </c>
      <c r="L7" s="22">
        <f>CN_Summary_fueltax!Q79</f>
        <v>0</v>
      </c>
      <c r="M7" s="22">
        <f>CN_Summary_fueltax!R79</f>
        <v>0</v>
      </c>
      <c r="N7" s="22">
        <f>CN_Summary_fueltax!S79</f>
        <v>0</v>
      </c>
      <c r="O7" s="22">
        <f>CN_Summary_fueltax!T79</f>
        <v>0</v>
      </c>
      <c r="P7" s="22">
        <f>CN_Summary_fueltax!U79</f>
        <v>0</v>
      </c>
      <c r="Q7" s="22">
        <f>CN_Summary_fueltax!V79</f>
        <v>0</v>
      </c>
      <c r="R7" s="22">
        <f>CN_Summary_fueltax!W79</f>
        <v>0</v>
      </c>
      <c r="S7" s="22">
        <f>CN_Summary_fueltax!X79</f>
        <v>0</v>
      </c>
      <c r="T7" s="22">
        <f>CN_Summary_fueltax!Y79</f>
        <v>0</v>
      </c>
      <c r="U7" s="22">
        <f>CN_Summary_fueltax!Z79</f>
        <v>0</v>
      </c>
      <c r="V7" s="22">
        <f>CN_Summary_fueltax!AA79</f>
        <v>0</v>
      </c>
      <c r="W7" s="22">
        <f>CN_Summary_fueltax!AB79</f>
        <v>0</v>
      </c>
      <c r="X7" s="22">
        <f>CN_Summary_fueltax!AC79</f>
        <v>0</v>
      </c>
      <c r="Y7" s="22">
        <f>CN_Summary_fueltax!AD79</f>
        <v>0</v>
      </c>
      <c r="Z7" s="22">
        <f>CN_Summary_fueltax!AE79</f>
        <v>0</v>
      </c>
      <c r="AA7" s="22">
        <f>CN_Summary_fueltax!AF79</f>
        <v>0</v>
      </c>
      <c r="AB7" s="22">
        <f>CN_Summary_fueltax!AG79</f>
        <v>0</v>
      </c>
      <c r="AC7" s="22">
        <f>CN_Summary_fueltax!AH79</f>
        <v>0</v>
      </c>
      <c r="AD7" s="22">
        <f>CN_Summary_fueltax!AI79</f>
        <v>0</v>
      </c>
      <c r="AE7" s="22">
        <f>CN_Summary_fueltax!AJ79</f>
        <v>0</v>
      </c>
      <c r="AF7" s="22">
        <f>CN_Summary_fueltax!AK79</f>
        <v>0</v>
      </c>
      <c r="AG7" s="22">
        <f>CN_Summary_fueltax!AL79</f>
        <v>0</v>
      </c>
      <c r="AH7" s="22">
        <f>CN_Summary_fueltax!AM79</f>
        <v>0</v>
      </c>
      <c r="AI7" s="22">
        <f>CN_Summary_fueltax!AN79</f>
        <v>0</v>
      </c>
      <c r="AJ7" s="22">
        <f>CN_Summary_fueltax!AO79</f>
        <v>0</v>
      </c>
      <c r="AK7" s="22">
        <f>CN_Summary_fueltax!AP79</f>
        <v>0</v>
      </c>
      <c r="AL7" s="22">
        <f>CN_Summary_fueltax!AQ79</f>
        <v>0</v>
      </c>
      <c r="AM7" s="22">
        <f>CN_Summary_fueltax!AR79</f>
        <v>0</v>
      </c>
      <c r="AN7" s="22">
        <f>CN_Summary_fueltax!AS79</f>
        <v>0</v>
      </c>
      <c r="AO7" s="22">
        <f>CN_Summary_fueltax!AT79</f>
        <v>0</v>
      </c>
      <c r="AP7" s="22">
        <f>CN_Summary_fueltax!AU79</f>
        <v>0</v>
      </c>
    </row>
    <row r="8" spans="1:42">
      <c r="A8" s="115" t="s">
        <v>3674</v>
      </c>
      <c r="B8" s="22">
        <f>CN_Summary_fueltax!G80</f>
        <v>0</v>
      </c>
      <c r="C8" s="22">
        <f>CN_Summary_fueltax!H80</f>
        <v>0</v>
      </c>
      <c r="D8" s="22">
        <f>CN_Summary_fueltax!I80</f>
        <v>0</v>
      </c>
      <c r="E8" s="22">
        <f>CN_Summary_fueltax!J80</f>
        <v>0</v>
      </c>
      <c r="F8" s="22">
        <f>CN_Summary_fueltax!K80</f>
        <v>0</v>
      </c>
      <c r="G8" s="22">
        <f>CN_Summary_fueltax!L80</f>
        <v>0</v>
      </c>
      <c r="H8" s="22">
        <f>CN_Summary_fueltax!M80</f>
        <v>0</v>
      </c>
      <c r="I8" s="22">
        <f>CN_Summary_fueltax!N80</f>
        <v>0</v>
      </c>
      <c r="J8" s="22">
        <f>CN_Summary_fueltax!O80</f>
        <v>0</v>
      </c>
      <c r="K8" s="22">
        <f>CN_Summary_fueltax!P80</f>
        <v>0</v>
      </c>
      <c r="L8" s="22">
        <f>CN_Summary_fueltax!Q80</f>
        <v>0</v>
      </c>
      <c r="M8" s="22">
        <f>CN_Summary_fueltax!R80</f>
        <v>0</v>
      </c>
      <c r="N8" s="22">
        <f>CN_Summary_fueltax!S80</f>
        <v>0</v>
      </c>
      <c r="O8" s="22">
        <f>CN_Summary_fueltax!T80</f>
        <v>0</v>
      </c>
      <c r="P8" s="22">
        <f>CN_Summary_fueltax!U80</f>
        <v>0</v>
      </c>
      <c r="Q8" s="22">
        <f>CN_Summary_fueltax!V80</f>
        <v>0</v>
      </c>
      <c r="R8" s="22">
        <f>CN_Summary_fueltax!W80</f>
        <v>0</v>
      </c>
      <c r="S8" s="22">
        <f>CN_Summary_fueltax!X80</f>
        <v>0</v>
      </c>
      <c r="T8" s="22">
        <f>CN_Summary_fueltax!Y80</f>
        <v>0</v>
      </c>
      <c r="U8" s="22">
        <f>CN_Summary_fueltax!Z80</f>
        <v>0</v>
      </c>
      <c r="V8" s="22">
        <f>CN_Summary_fueltax!AA80</f>
        <v>0</v>
      </c>
      <c r="W8" s="22">
        <f>CN_Summary_fueltax!AB80</f>
        <v>0</v>
      </c>
      <c r="X8" s="22">
        <f>CN_Summary_fueltax!AC80</f>
        <v>0</v>
      </c>
      <c r="Y8" s="22">
        <f>CN_Summary_fueltax!AD80</f>
        <v>0</v>
      </c>
      <c r="Z8" s="22">
        <f>CN_Summary_fueltax!AE80</f>
        <v>0</v>
      </c>
      <c r="AA8" s="22">
        <f>CN_Summary_fueltax!AF80</f>
        <v>0</v>
      </c>
      <c r="AB8" s="22">
        <f>CN_Summary_fueltax!AG80</f>
        <v>0</v>
      </c>
      <c r="AC8" s="22">
        <f>CN_Summary_fueltax!AH80</f>
        <v>0</v>
      </c>
      <c r="AD8" s="22">
        <f>CN_Summary_fueltax!AI80</f>
        <v>0</v>
      </c>
      <c r="AE8" s="22">
        <f>CN_Summary_fueltax!AJ80</f>
        <v>0</v>
      </c>
      <c r="AF8" s="22">
        <f>CN_Summary_fueltax!AK80</f>
        <v>0</v>
      </c>
      <c r="AG8" s="22">
        <f>CN_Summary_fueltax!AL80</f>
        <v>0</v>
      </c>
      <c r="AH8" s="22">
        <f>CN_Summary_fueltax!AM80</f>
        <v>0</v>
      </c>
      <c r="AI8" s="22">
        <f>CN_Summary_fueltax!AN80</f>
        <v>0</v>
      </c>
      <c r="AJ8" s="22">
        <f>CN_Summary_fueltax!AO80</f>
        <v>0</v>
      </c>
      <c r="AK8" s="22">
        <f>CN_Summary_fueltax!AP80</f>
        <v>0</v>
      </c>
      <c r="AL8" s="22">
        <f>CN_Summary_fueltax!AQ80</f>
        <v>0</v>
      </c>
      <c r="AM8" s="22">
        <f>CN_Summary_fueltax!AR80</f>
        <v>0</v>
      </c>
      <c r="AN8" s="22">
        <f>CN_Summary_fueltax!AS80</f>
        <v>0</v>
      </c>
      <c r="AO8" s="22">
        <f>CN_Summary_fueltax!AT80</f>
        <v>0</v>
      </c>
      <c r="AP8" s="22">
        <f>CN_Summary_fueltax!AU80</f>
        <v>0</v>
      </c>
    </row>
    <row r="9" spans="1:42">
      <c r="A9" s="115" t="s">
        <v>3675</v>
      </c>
      <c r="B9" s="22">
        <f>CN_Summary_fueltax!G81</f>
        <v>0</v>
      </c>
      <c r="C9" s="22">
        <f>CN_Summary_fueltax!H81</f>
        <v>0</v>
      </c>
      <c r="D9" s="22">
        <f>CN_Summary_fueltax!I81</f>
        <v>0</v>
      </c>
      <c r="E9" s="22">
        <f>CN_Summary_fueltax!J81</f>
        <v>0</v>
      </c>
      <c r="F9" s="22">
        <f>CN_Summary_fueltax!K81</f>
        <v>0</v>
      </c>
      <c r="G9" s="22">
        <f>CN_Summary_fueltax!L81</f>
        <v>0</v>
      </c>
      <c r="H9" s="22">
        <f>CN_Summary_fueltax!M81</f>
        <v>0</v>
      </c>
      <c r="I9" s="22">
        <f>CN_Summary_fueltax!N81</f>
        <v>0</v>
      </c>
      <c r="J9" s="22">
        <f>CN_Summary_fueltax!O81</f>
        <v>0</v>
      </c>
      <c r="K9" s="22">
        <f>CN_Summary_fueltax!P81</f>
        <v>0</v>
      </c>
      <c r="L9" s="22">
        <f>CN_Summary_fueltax!Q81</f>
        <v>0</v>
      </c>
      <c r="M9" s="22">
        <f>CN_Summary_fueltax!R81</f>
        <v>0</v>
      </c>
      <c r="N9" s="22">
        <f>CN_Summary_fueltax!S81</f>
        <v>0</v>
      </c>
      <c r="O9" s="22">
        <f>CN_Summary_fueltax!T81</f>
        <v>0</v>
      </c>
      <c r="P9" s="22">
        <f>CN_Summary_fueltax!U81</f>
        <v>0</v>
      </c>
      <c r="Q9" s="22">
        <f>CN_Summary_fueltax!V81</f>
        <v>0</v>
      </c>
      <c r="R9" s="22">
        <f>CN_Summary_fueltax!W81</f>
        <v>0</v>
      </c>
      <c r="S9" s="22">
        <f>CN_Summary_fueltax!X81</f>
        <v>0</v>
      </c>
      <c r="T9" s="22">
        <f>CN_Summary_fueltax!Y81</f>
        <v>0</v>
      </c>
      <c r="U9" s="22">
        <f>CN_Summary_fueltax!Z81</f>
        <v>0</v>
      </c>
      <c r="V9" s="22">
        <f>CN_Summary_fueltax!AA81</f>
        <v>0</v>
      </c>
      <c r="W9" s="22">
        <f>CN_Summary_fueltax!AB81</f>
        <v>0</v>
      </c>
      <c r="X9" s="22">
        <f>CN_Summary_fueltax!AC81</f>
        <v>0</v>
      </c>
      <c r="Y9" s="22">
        <f>CN_Summary_fueltax!AD81</f>
        <v>0</v>
      </c>
      <c r="Z9" s="22">
        <f>CN_Summary_fueltax!AE81</f>
        <v>0</v>
      </c>
      <c r="AA9" s="22">
        <f>CN_Summary_fueltax!AF81</f>
        <v>0</v>
      </c>
      <c r="AB9" s="22">
        <f>CN_Summary_fueltax!AG81</f>
        <v>0</v>
      </c>
      <c r="AC9" s="22">
        <f>CN_Summary_fueltax!AH81</f>
        <v>0</v>
      </c>
      <c r="AD9" s="22">
        <f>CN_Summary_fueltax!AI81</f>
        <v>0</v>
      </c>
      <c r="AE9" s="22">
        <f>CN_Summary_fueltax!AJ81</f>
        <v>0</v>
      </c>
      <c r="AF9" s="22">
        <f>CN_Summary_fueltax!AK81</f>
        <v>0</v>
      </c>
      <c r="AG9" s="22">
        <f>CN_Summary_fueltax!AL81</f>
        <v>0</v>
      </c>
      <c r="AH9" s="22">
        <f>CN_Summary_fueltax!AM81</f>
        <v>0</v>
      </c>
      <c r="AI9" s="22">
        <f>CN_Summary_fueltax!AN81</f>
        <v>0</v>
      </c>
      <c r="AJ9" s="22">
        <f>CN_Summary_fueltax!AO81</f>
        <v>0</v>
      </c>
      <c r="AK9" s="22">
        <f>CN_Summary_fueltax!AP81</f>
        <v>0</v>
      </c>
      <c r="AL9" s="22">
        <f>CN_Summary_fueltax!AQ81</f>
        <v>0</v>
      </c>
      <c r="AM9" s="22">
        <f>CN_Summary_fueltax!AR81</f>
        <v>0</v>
      </c>
      <c r="AN9" s="22">
        <f>CN_Summary_fueltax!AS81</f>
        <v>0</v>
      </c>
      <c r="AO9" s="22">
        <f>CN_Summary_fueltax!AT81</f>
        <v>0</v>
      </c>
      <c r="AP9" s="22">
        <f>CN_Summary_fueltax!AU81</f>
        <v>0</v>
      </c>
    </row>
  </sheetData>
  <phoneticPr fontId="4"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5A19E-78CF-454E-9C25-CA8697B786C8}">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CN_Summary_fueltax!G84</f>
        <v>0</v>
      </c>
      <c r="C2" s="22">
        <f>CN_Summary_fueltax!H84</f>
        <v>0</v>
      </c>
      <c r="D2" s="22">
        <f>CN_Summary_fueltax!I84</f>
        <v>0</v>
      </c>
      <c r="E2" s="22">
        <f>CN_Summary_fueltax!J84</f>
        <v>0</v>
      </c>
      <c r="F2" s="22">
        <f>CN_Summary_fueltax!K84</f>
        <v>0</v>
      </c>
      <c r="G2" s="22">
        <f>CN_Summary_fueltax!L84</f>
        <v>0</v>
      </c>
      <c r="H2" s="22">
        <f>CN_Summary_fueltax!M84</f>
        <v>0</v>
      </c>
      <c r="I2" s="22">
        <f>CN_Summary_fueltax!N84</f>
        <v>0</v>
      </c>
      <c r="J2" s="22">
        <f>CN_Summary_fueltax!O84</f>
        <v>0</v>
      </c>
      <c r="K2" s="22">
        <f>CN_Summary_fueltax!P84</f>
        <v>0</v>
      </c>
      <c r="L2" s="22">
        <f>CN_Summary_fueltax!Q84</f>
        <v>0</v>
      </c>
      <c r="M2" s="22">
        <f>CN_Summary_fueltax!R84</f>
        <v>0</v>
      </c>
      <c r="N2" s="22">
        <f>CN_Summary_fueltax!S84</f>
        <v>0</v>
      </c>
      <c r="O2" s="22">
        <f>CN_Summary_fueltax!T84</f>
        <v>0</v>
      </c>
      <c r="P2" s="22">
        <f>CN_Summary_fueltax!U84</f>
        <v>0</v>
      </c>
      <c r="Q2" s="22">
        <f>CN_Summary_fueltax!V84</f>
        <v>0</v>
      </c>
      <c r="R2" s="22">
        <f>CN_Summary_fueltax!W84</f>
        <v>0</v>
      </c>
      <c r="S2" s="22">
        <f>CN_Summary_fueltax!X84</f>
        <v>0</v>
      </c>
      <c r="T2" s="22">
        <f>CN_Summary_fueltax!Y84</f>
        <v>0</v>
      </c>
      <c r="U2" s="22">
        <f>CN_Summary_fueltax!Z84</f>
        <v>0</v>
      </c>
      <c r="V2" s="22">
        <f>CN_Summary_fueltax!AA84</f>
        <v>0</v>
      </c>
      <c r="W2" s="22">
        <f>CN_Summary_fueltax!AB84</f>
        <v>0</v>
      </c>
      <c r="X2" s="22">
        <f>CN_Summary_fueltax!AC84</f>
        <v>0</v>
      </c>
      <c r="Y2" s="22">
        <f>CN_Summary_fueltax!AD84</f>
        <v>0</v>
      </c>
      <c r="Z2" s="22">
        <f>CN_Summary_fueltax!AE84</f>
        <v>0</v>
      </c>
      <c r="AA2" s="22">
        <f>CN_Summary_fueltax!AF84</f>
        <v>0</v>
      </c>
      <c r="AB2" s="22">
        <f>CN_Summary_fueltax!AG84</f>
        <v>0</v>
      </c>
      <c r="AC2" s="22">
        <f>CN_Summary_fueltax!AH84</f>
        <v>0</v>
      </c>
      <c r="AD2" s="22">
        <f>CN_Summary_fueltax!AI84</f>
        <v>0</v>
      </c>
      <c r="AE2" s="22">
        <f>CN_Summary_fueltax!AJ84</f>
        <v>0</v>
      </c>
      <c r="AF2" s="22">
        <f>CN_Summary_fueltax!AK84</f>
        <v>0</v>
      </c>
      <c r="AG2" s="22">
        <f>CN_Summary_fueltax!AL84</f>
        <v>0</v>
      </c>
      <c r="AH2" s="22">
        <f>CN_Summary_fueltax!AM84</f>
        <v>0</v>
      </c>
      <c r="AI2" s="22">
        <f>CN_Summary_fueltax!AN84</f>
        <v>0</v>
      </c>
      <c r="AJ2" s="22">
        <f>CN_Summary_fueltax!AO84</f>
        <v>0</v>
      </c>
      <c r="AK2" s="22">
        <f>CN_Summary_fueltax!AP84</f>
        <v>0</v>
      </c>
      <c r="AL2" s="22">
        <f>CN_Summary_fueltax!AQ84</f>
        <v>0</v>
      </c>
      <c r="AM2" s="22">
        <f>CN_Summary_fueltax!AR84</f>
        <v>0</v>
      </c>
      <c r="AN2" s="22">
        <f>CN_Summary_fueltax!AS84</f>
        <v>0</v>
      </c>
      <c r="AO2" s="22">
        <f>CN_Summary_fueltax!AT84</f>
        <v>0</v>
      </c>
      <c r="AP2" s="22">
        <f>CN_Summary_fueltax!AU84</f>
        <v>0</v>
      </c>
    </row>
    <row r="3" spans="1:42">
      <c r="A3" s="115" t="s">
        <v>3669</v>
      </c>
      <c r="B3" s="22">
        <f>CN_Summary_fueltax!G85</f>
        <v>0</v>
      </c>
      <c r="C3" s="22">
        <f>CN_Summary_fueltax!H85</f>
        <v>0</v>
      </c>
      <c r="D3" s="22">
        <f>CN_Summary_fueltax!I85</f>
        <v>0</v>
      </c>
      <c r="E3" s="22">
        <f>CN_Summary_fueltax!J85</f>
        <v>0</v>
      </c>
      <c r="F3" s="22">
        <f>CN_Summary_fueltax!K85</f>
        <v>0</v>
      </c>
      <c r="G3" s="22">
        <f>CN_Summary_fueltax!L85</f>
        <v>0</v>
      </c>
      <c r="H3" s="22">
        <f>CN_Summary_fueltax!M85</f>
        <v>0</v>
      </c>
      <c r="I3" s="22">
        <f>CN_Summary_fueltax!N85</f>
        <v>0</v>
      </c>
      <c r="J3" s="22">
        <f>CN_Summary_fueltax!O85</f>
        <v>0</v>
      </c>
      <c r="K3" s="22">
        <f>CN_Summary_fueltax!P85</f>
        <v>0</v>
      </c>
      <c r="L3" s="22">
        <f>CN_Summary_fueltax!Q85</f>
        <v>0</v>
      </c>
      <c r="M3" s="22">
        <f>CN_Summary_fueltax!R85</f>
        <v>0</v>
      </c>
      <c r="N3" s="22">
        <f>CN_Summary_fueltax!S85</f>
        <v>0</v>
      </c>
      <c r="O3" s="22">
        <f>CN_Summary_fueltax!T85</f>
        <v>0</v>
      </c>
      <c r="P3" s="22">
        <f>CN_Summary_fueltax!U85</f>
        <v>0</v>
      </c>
      <c r="Q3" s="22">
        <f>CN_Summary_fueltax!V85</f>
        <v>0</v>
      </c>
      <c r="R3" s="22">
        <f>CN_Summary_fueltax!W85</f>
        <v>0</v>
      </c>
      <c r="S3" s="22">
        <f>CN_Summary_fueltax!X85</f>
        <v>0</v>
      </c>
      <c r="T3" s="22">
        <f>CN_Summary_fueltax!Y85</f>
        <v>0</v>
      </c>
      <c r="U3" s="22">
        <f>CN_Summary_fueltax!Z85</f>
        <v>0</v>
      </c>
      <c r="V3" s="22">
        <f>CN_Summary_fueltax!AA85</f>
        <v>0</v>
      </c>
      <c r="W3" s="22">
        <f>CN_Summary_fueltax!AB85</f>
        <v>0</v>
      </c>
      <c r="X3" s="22">
        <f>CN_Summary_fueltax!AC85</f>
        <v>0</v>
      </c>
      <c r="Y3" s="22">
        <f>CN_Summary_fueltax!AD85</f>
        <v>0</v>
      </c>
      <c r="Z3" s="22">
        <f>CN_Summary_fueltax!AE85</f>
        <v>0</v>
      </c>
      <c r="AA3" s="22">
        <f>CN_Summary_fueltax!AF85</f>
        <v>0</v>
      </c>
      <c r="AB3" s="22">
        <f>CN_Summary_fueltax!AG85</f>
        <v>0</v>
      </c>
      <c r="AC3" s="22">
        <f>CN_Summary_fueltax!AH85</f>
        <v>0</v>
      </c>
      <c r="AD3" s="22">
        <f>CN_Summary_fueltax!AI85</f>
        <v>0</v>
      </c>
      <c r="AE3" s="22">
        <f>CN_Summary_fueltax!AJ85</f>
        <v>0</v>
      </c>
      <c r="AF3" s="22">
        <f>CN_Summary_fueltax!AK85</f>
        <v>0</v>
      </c>
      <c r="AG3" s="22">
        <f>CN_Summary_fueltax!AL85</f>
        <v>0</v>
      </c>
      <c r="AH3" s="22">
        <f>CN_Summary_fueltax!AM85</f>
        <v>0</v>
      </c>
      <c r="AI3" s="22">
        <f>CN_Summary_fueltax!AN85</f>
        <v>0</v>
      </c>
      <c r="AJ3" s="22">
        <f>CN_Summary_fueltax!AO85</f>
        <v>0</v>
      </c>
      <c r="AK3" s="22">
        <f>CN_Summary_fueltax!AP85</f>
        <v>0</v>
      </c>
      <c r="AL3" s="22">
        <f>CN_Summary_fueltax!AQ85</f>
        <v>0</v>
      </c>
      <c r="AM3" s="22">
        <f>CN_Summary_fueltax!AR85</f>
        <v>0</v>
      </c>
      <c r="AN3" s="22">
        <f>CN_Summary_fueltax!AS85</f>
        <v>0</v>
      </c>
      <c r="AO3" s="22">
        <f>CN_Summary_fueltax!AT85</f>
        <v>0</v>
      </c>
      <c r="AP3" s="22">
        <f>CN_Summary_fueltax!AU85</f>
        <v>0</v>
      </c>
    </row>
    <row r="4" spans="1:42">
      <c r="A4" s="115" t="s">
        <v>3670</v>
      </c>
      <c r="B4" s="22">
        <f>CN_Summary_fueltax!G86</f>
        <v>0</v>
      </c>
      <c r="C4" s="22">
        <f>CN_Summary_fueltax!H86</f>
        <v>0</v>
      </c>
      <c r="D4" s="22">
        <f>CN_Summary_fueltax!I86</f>
        <v>0</v>
      </c>
      <c r="E4" s="22">
        <f>CN_Summary_fueltax!J86</f>
        <v>0</v>
      </c>
      <c r="F4" s="22">
        <f>CN_Summary_fueltax!K86</f>
        <v>0</v>
      </c>
      <c r="G4" s="22">
        <f>CN_Summary_fueltax!L86</f>
        <v>0</v>
      </c>
      <c r="H4" s="22">
        <f>CN_Summary_fueltax!M86</f>
        <v>0</v>
      </c>
      <c r="I4" s="22">
        <f>CN_Summary_fueltax!N86</f>
        <v>0</v>
      </c>
      <c r="J4" s="22">
        <f>CN_Summary_fueltax!O86</f>
        <v>0</v>
      </c>
      <c r="K4" s="22">
        <f>CN_Summary_fueltax!P86</f>
        <v>0</v>
      </c>
      <c r="L4" s="22">
        <f>CN_Summary_fueltax!Q86</f>
        <v>0</v>
      </c>
      <c r="M4" s="22">
        <f>CN_Summary_fueltax!R86</f>
        <v>0</v>
      </c>
      <c r="N4" s="22">
        <f>CN_Summary_fueltax!S86</f>
        <v>0</v>
      </c>
      <c r="O4" s="22">
        <f>CN_Summary_fueltax!T86</f>
        <v>0</v>
      </c>
      <c r="P4" s="22">
        <f>CN_Summary_fueltax!U86</f>
        <v>0</v>
      </c>
      <c r="Q4" s="22">
        <f>CN_Summary_fueltax!V86</f>
        <v>0</v>
      </c>
      <c r="R4" s="22">
        <f>CN_Summary_fueltax!W86</f>
        <v>0</v>
      </c>
      <c r="S4" s="22">
        <f>CN_Summary_fueltax!X86</f>
        <v>0</v>
      </c>
      <c r="T4" s="22">
        <f>CN_Summary_fueltax!Y86</f>
        <v>0</v>
      </c>
      <c r="U4" s="22">
        <f>CN_Summary_fueltax!Z86</f>
        <v>0</v>
      </c>
      <c r="V4" s="22">
        <f>CN_Summary_fueltax!AA86</f>
        <v>0</v>
      </c>
      <c r="W4" s="22">
        <f>CN_Summary_fueltax!AB86</f>
        <v>0</v>
      </c>
      <c r="X4" s="22">
        <f>CN_Summary_fueltax!AC86</f>
        <v>0</v>
      </c>
      <c r="Y4" s="22">
        <f>CN_Summary_fueltax!AD86</f>
        <v>0</v>
      </c>
      <c r="Z4" s="22">
        <f>CN_Summary_fueltax!AE86</f>
        <v>0</v>
      </c>
      <c r="AA4" s="22">
        <f>CN_Summary_fueltax!AF86</f>
        <v>0</v>
      </c>
      <c r="AB4" s="22">
        <f>CN_Summary_fueltax!AG86</f>
        <v>0</v>
      </c>
      <c r="AC4" s="22">
        <f>CN_Summary_fueltax!AH86</f>
        <v>0</v>
      </c>
      <c r="AD4" s="22">
        <f>CN_Summary_fueltax!AI86</f>
        <v>0</v>
      </c>
      <c r="AE4" s="22">
        <f>CN_Summary_fueltax!AJ86</f>
        <v>0</v>
      </c>
      <c r="AF4" s="22">
        <f>CN_Summary_fueltax!AK86</f>
        <v>0</v>
      </c>
      <c r="AG4" s="22">
        <f>CN_Summary_fueltax!AL86</f>
        <v>0</v>
      </c>
      <c r="AH4" s="22">
        <f>CN_Summary_fueltax!AM86</f>
        <v>0</v>
      </c>
      <c r="AI4" s="22">
        <f>CN_Summary_fueltax!AN86</f>
        <v>0</v>
      </c>
      <c r="AJ4" s="22">
        <f>CN_Summary_fueltax!AO86</f>
        <v>0</v>
      </c>
      <c r="AK4" s="22">
        <f>CN_Summary_fueltax!AP86</f>
        <v>0</v>
      </c>
      <c r="AL4" s="22">
        <f>CN_Summary_fueltax!AQ86</f>
        <v>0</v>
      </c>
      <c r="AM4" s="22">
        <f>CN_Summary_fueltax!AR86</f>
        <v>0</v>
      </c>
      <c r="AN4" s="22">
        <f>CN_Summary_fueltax!AS86</f>
        <v>0</v>
      </c>
      <c r="AO4" s="22">
        <f>CN_Summary_fueltax!AT86</f>
        <v>0</v>
      </c>
      <c r="AP4" s="22">
        <f>CN_Summary_fueltax!AU86</f>
        <v>0</v>
      </c>
    </row>
    <row r="5" spans="1:42">
      <c r="A5" s="115" t="s">
        <v>3671</v>
      </c>
      <c r="B5" s="22">
        <f>CN_Summary_fueltax!G87</f>
        <v>0</v>
      </c>
      <c r="C5" s="22">
        <f>CN_Summary_fueltax!H87</f>
        <v>0</v>
      </c>
      <c r="D5" s="22">
        <f>CN_Summary_fueltax!I87</f>
        <v>0</v>
      </c>
      <c r="E5" s="22">
        <f>CN_Summary_fueltax!J87</f>
        <v>0</v>
      </c>
      <c r="F5" s="22">
        <f>CN_Summary_fueltax!K87</f>
        <v>0</v>
      </c>
      <c r="G5" s="22">
        <f>CN_Summary_fueltax!L87</f>
        <v>0</v>
      </c>
      <c r="H5" s="22">
        <f>CN_Summary_fueltax!M87</f>
        <v>0</v>
      </c>
      <c r="I5" s="22">
        <f>CN_Summary_fueltax!N87</f>
        <v>0</v>
      </c>
      <c r="J5" s="22">
        <f>CN_Summary_fueltax!O87</f>
        <v>0</v>
      </c>
      <c r="K5" s="22">
        <f>CN_Summary_fueltax!P87</f>
        <v>0</v>
      </c>
      <c r="L5" s="22">
        <f>CN_Summary_fueltax!Q87</f>
        <v>0</v>
      </c>
      <c r="M5" s="22">
        <f>CN_Summary_fueltax!R87</f>
        <v>0</v>
      </c>
      <c r="N5" s="22">
        <f>CN_Summary_fueltax!S87</f>
        <v>0</v>
      </c>
      <c r="O5" s="22">
        <f>CN_Summary_fueltax!T87</f>
        <v>0</v>
      </c>
      <c r="P5" s="22">
        <f>CN_Summary_fueltax!U87</f>
        <v>0</v>
      </c>
      <c r="Q5" s="22">
        <f>CN_Summary_fueltax!V87</f>
        <v>0</v>
      </c>
      <c r="R5" s="22">
        <f>CN_Summary_fueltax!W87</f>
        <v>0</v>
      </c>
      <c r="S5" s="22">
        <f>CN_Summary_fueltax!X87</f>
        <v>0</v>
      </c>
      <c r="T5" s="22">
        <f>CN_Summary_fueltax!Y87</f>
        <v>0</v>
      </c>
      <c r="U5" s="22">
        <f>CN_Summary_fueltax!Z87</f>
        <v>0</v>
      </c>
      <c r="V5" s="22">
        <f>CN_Summary_fueltax!AA87</f>
        <v>0</v>
      </c>
      <c r="W5" s="22">
        <f>CN_Summary_fueltax!AB87</f>
        <v>0</v>
      </c>
      <c r="X5" s="22">
        <f>CN_Summary_fueltax!AC87</f>
        <v>0</v>
      </c>
      <c r="Y5" s="22">
        <f>CN_Summary_fueltax!AD87</f>
        <v>0</v>
      </c>
      <c r="Z5" s="22">
        <f>CN_Summary_fueltax!AE87</f>
        <v>0</v>
      </c>
      <c r="AA5" s="22">
        <f>CN_Summary_fueltax!AF87</f>
        <v>0</v>
      </c>
      <c r="AB5" s="22">
        <f>CN_Summary_fueltax!AG87</f>
        <v>0</v>
      </c>
      <c r="AC5" s="22">
        <f>CN_Summary_fueltax!AH87</f>
        <v>0</v>
      </c>
      <c r="AD5" s="22">
        <f>CN_Summary_fueltax!AI87</f>
        <v>0</v>
      </c>
      <c r="AE5" s="22">
        <f>CN_Summary_fueltax!AJ87</f>
        <v>0</v>
      </c>
      <c r="AF5" s="22">
        <f>CN_Summary_fueltax!AK87</f>
        <v>0</v>
      </c>
      <c r="AG5" s="22">
        <f>CN_Summary_fueltax!AL87</f>
        <v>0</v>
      </c>
      <c r="AH5" s="22">
        <f>CN_Summary_fueltax!AM87</f>
        <v>0</v>
      </c>
      <c r="AI5" s="22">
        <f>CN_Summary_fueltax!AN87</f>
        <v>0</v>
      </c>
      <c r="AJ5" s="22">
        <f>CN_Summary_fueltax!AO87</f>
        <v>0</v>
      </c>
      <c r="AK5" s="22">
        <f>CN_Summary_fueltax!AP87</f>
        <v>0</v>
      </c>
      <c r="AL5" s="22">
        <f>CN_Summary_fueltax!AQ87</f>
        <v>0</v>
      </c>
      <c r="AM5" s="22">
        <f>CN_Summary_fueltax!AR87</f>
        <v>0</v>
      </c>
      <c r="AN5" s="22">
        <f>CN_Summary_fueltax!AS87</f>
        <v>0</v>
      </c>
      <c r="AO5" s="22">
        <f>CN_Summary_fueltax!AT87</f>
        <v>0</v>
      </c>
      <c r="AP5" s="22">
        <f>CN_Summary_fueltax!AU87</f>
        <v>0</v>
      </c>
    </row>
    <row r="6" spans="1:42">
      <c r="A6" s="115" t="s">
        <v>3672</v>
      </c>
      <c r="B6" s="22">
        <f>CN_Summary_fueltax!G88</f>
        <v>0</v>
      </c>
      <c r="C6" s="22">
        <f>CN_Summary_fueltax!H88</f>
        <v>0</v>
      </c>
      <c r="D6" s="22">
        <f>CN_Summary_fueltax!I88</f>
        <v>0</v>
      </c>
      <c r="E6" s="22">
        <f>CN_Summary_fueltax!J88</f>
        <v>0</v>
      </c>
      <c r="F6" s="22">
        <f>CN_Summary_fueltax!K88</f>
        <v>0</v>
      </c>
      <c r="G6" s="22">
        <f>CN_Summary_fueltax!L88</f>
        <v>0</v>
      </c>
      <c r="H6" s="22">
        <f>CN_Summary_fueltax!M88</f>
        <v>0</v>
      </c>
      <c r="I6" s="22">
        <f>CN_Summary_fueltax!N88</f>
        <v>0</v>
      </c>
      <c r="J6" s="22">
        <f>CN_Summary_fueltax!O88</f>
        <v>0</v>
      </c>
      <c r="K6" s="22">
        <f>CN_Summary_fueltax!P88</f>
        <v>0</v>
      </c>
      <c r="L6" s="22">
        <f>CN_Summary_fueltax!Q88</f>
        <v>0</v>
      </c>
      <c r="M6" s="22">
        <f>CN_Summary_fueltax!R88</f>
        <v>0</v>
      </c>
      <c r="N6" s="22">
        <f>CN_Summary_fueltax!S88</f>
        <v>0</v>
      </c>
      <c r="O6" s="22">
        <f>CN_Summary_fueltax!T88</f>
        <v>0</v>
      </c>
      <c r="P6" s="22">
        <f>CN_Summary_fueltax!U88</f>
        <v>0</v>
      </c>
      <c r="Q6" s="22">
        <f>CN_Summary_fueltax!V88</f>
        <v>0</v>
      </c>
      <c r="R6" s="22">
        <f>CN_Summary_fueltax!W88</f>
        <v>0</v>
      </c>
      <c r="S6" s="22">
        <f>CN_Summary_fueltax!X88</f>
        <v>0</v>
      </c>
      <c r="T6" s="22">
        <f>CN_Summary_fueltax!Y88</f>
        <v>0</v>
      </c>
      <c r="U6" s="22">
        <f>CN_Summary_fueltax!Z88</f>
        <v>0</v>
      </c>
      <c r="V6" s="22">
        <f>CN_Summary_fueltax!AA88</f>
        <v>0</v>
      </c>
      <c r="W6" s="22">
        <f>CN_Summary_fueltax!AB88</f>
        <v>0</v>
      </c>
      <c r="X6" s="22">
        <f>CN_Summary_fueltax!AC88</f>
        <v>0</v>
      </c>
      <c r="Y6" s="22">
        <f>CN_Summary_fueltax!AD88</f>
        <v>0</v>
      </c>
      <c r="Z6" s="22">
        <f>CN_Summary_fueltax!AE88</f>
        <v>0</v>
      </c>
      <c r="AA6" s="22">
        <f>CN_Summary_fueltax!AF88</f>
        <v>0</v>
      </c>
      <c r="AB6" s="22">
        <f>CN_Summary_fueltax!AG88</f>
        <v>0</v>
      </c>
      <c r="AC6" s="22">
        <f>CN_Summary_fueltax!AH88</f>
        <v>0</v>
      </c>
      <c r="AD6" s="22">
        <f>CN_Summary_fueltax!AI88</f>
        <v>0</v>
      </c>
      <c r="AE6" s="22">
        <f>CN_Summary_fueltax!AJ88</f>
        <v>0</v>
      </c>
      <c r="AF6" s="22">
        <f>CN_Summary_fueltax!AK88</f>
        <v>0</v>
      </c>
      <c r="AG6" s="22">
        <f>CN_Summary_fueltax!AL88</f>
        <v>0</v>
      </c>
      <c r="AH6" s="22">
        <f>CN_Summary_fueltax!AM88</f>
        <v>0</v>
      </c>
      <c r="AI6" s="22">
        <f>CN_Summary_fueltax!AN88</f>
        <v>0</v>
      </c>
      <c r="AJ6" s="22">
        <f>CN_Summary_fueltax!AO88</f>
        <v>0</v>
      </c>
      <c r="AK6" s="22">
        <f>CN_Summary_fueltax!AP88</f>
        <v>0</v>
      </c>
      <c r="AL6" s="22">
        <f>CN_Summary_fueltax!AQ88</f>
        <v>0</v>
      </c>
      <c r="AM6" s="22">
        <f>CN_Summary_fueltax!AR88</f>
        <v>0</v>
      </c>
      <c r="AN6" s="22">
        <f>CN_Summary_fueltax!AS88</f>
        <v>0</v>
      </c>
      <c r="AO6" s="22">
        <f>CN_Summary_fueltax!AT88</f>
        <v>0</v>
      </c>
      <c r="AP6" s="22">
        <f>CN_Summary_fueltax!AU88</f>
        <v>0</v>
      </c>
    </row>
    <row r="7" spans="1:42">
      <c r="A7" s="115" t="s">
        <v>3673</v>
      </c>
      <c r="B7" s="22">
        <f>CN_Summary_fueltax!G89</f>
        <v>0</v>
      </c>
      <c r="C7" s="22">
        <f>CN_Summary_fueltax!H89</f>
        <v>0</v>
      </c>
      <c r="D7" s="22">
        <f>CN_Summary_fueltax!I89</f>
        <v>0</v>
      </c>
      <c r="E7" s="22">
        <f>CN_Summary_fueltax!J89</f>
        <v>0</v>
      </c>
      <c r="F7" s="22">
        <f>CN_Summary_fueltax!K89</f>
        <v>0</v>
      </c>
      <c r="G7" s="22">
        <f>CN_Summary_fueltax!L89</f>
        <v>0</v>
      </c>
      <c r="H7" s="22">
        <f>CN_Summary_fueltax!M89</f>
        <v>0</v>
      </c>
      <c r="I7" s="22">
        <f>CN_Summary_fueltax!N89</f>
        <v>0</v>
      </c>
      <c r="J7" s="22">
        <f>CN_Summary_fueltax!O89</f>
        <v>0</v>
      </c>
      <c r="K7" s="22">
        <f>CN_Summary_fueltax!P89</f>
        <v>0</v>
      </c>
      <c r="L7" s="22">
        <f>CN_Summary_fueltax!Q89</f>
        <v>0</v>
      </c>
      <c r="M7" s="22">
        <f>CN_Summary_fueltax!R89</f>
        <v>0</v>
      </c>
      <c r="N7" s="22">
        <f>CN_Summary_fueltax!S89</f>
        <v>0</v>
      </c>
      <c r="O7" s="22">
        <f>CN_Summary_fueltax!T89</f>
        <v>0</v>
      </c>
      <c r="P7" s="22">
        <f>CN_Summary_fueltax!U89</f>
        <v>0</v>
      </c>
      <c r="Q7" s="22">
        <f>CN_Summary_fueltax!V89</f>
        <v>0</v>
      </c>
      <c r="R7" s="22">
        <f>CN_Summary_fueltax!W89</f>
        <v>0</v>
      </c>
      <c r="S7" s="22">
        <f>CN_Summary_fueltax!X89</f>
        <v>0</v>
      </c>
      <c r="T7" s="22">
        <f>CN_Summary_fueltax!Y89</f>
        <v>0</v>
      </c>
      <c r="U7" s="22">
        <f>CN_Summary_fueltax!Z89</f>
        <v>0</v>
      </c>
      <c r="V7" s="22">
        <f>CN_Summary_fueltax!AA89</f>
        <v>0</v>
      </c>
      <c r="W7" s="22">
        <f>CN_Summary_fueltax!AB89</f>
        <v>0</v>
      </c>
      <c r="X7" s="22">
        <f>CN_Summary_fueltax!AC89</f>
        <v>0</v>
      </c>
      <c r="Y7" s="22">
        <f>CN_Summary_fueltax!AD89</f>
        <v>0</v>
      </c>
      <c r="Z7" s="22">
        <f>CN_Summary_fueltax!AE89</f>
        <v>0</v>
      </c>
      <c r="AA7" s="22">
        <f>CN_Summary_fueltax!AF89</f>
        <v>0</v>
      </c>
      <c r="AB7" s="22">
        <f>CN_Summary_fueltax!AG89</f>
        <v>0</v>
      </c>
      <c r="AC7" s="22">
        <f>CN_Summary_fueltax!AH89</f>
        <v>0</v>
      </c>
      <c r="AD7" s="22">
        <f>CN_Summary_fueltax!AI89</f>
        <v>0</v>
      </c>
      <c r="AE7" s="22">
        <f>CN_Summary_fueltax!AJ89</f>
        <v>0</v>
      </c>
      <c r="AF7" s="22">
        <f>CN_Summary_fueltax!AK89</f>
        <v>0</v>
      </c>
      <c r="AG7" s="22">
        <f>CN_Summary_fueltax!AL89</f>
        <v>0</v>
      </c>
      <c r="AH7" s="22">
        <f>CN_Summary_fueltax!AM89</f>
        <v>0</v>
      </c>
      <c r="AI7" s="22">
        <f>CN_Summary_fueltax!AN89</f>
        <v>0</v>
      </c>
      <c r="AJ7" s="22">
        <f>CN_Summary_fueltax!AO89</f>
        <v>0</v>
      </c>
      <c r="AK7" s="22">
        <f>CN_Summary_fueltax!AP89</f>
        <v>0</v>
      </c>
      <c r="AL7" s="22">
        <f>CN_Summary_fueltax!AQ89</f>
        <v>0</v>
      </c>
      <c r="AM7" s="22">
        <f>CN_Summary_fueltax!AR89</f>
        <v>0</v>
      </c>
      <c r="AN7" s="22">
        <f>CN_Summary_fueltax!AS89</f>
        <v>0</v>
      </c>
      <c r="AO7" s="22">
        <f>CN_Summary_fueltax!AT89</f>
        <v>0</v>
      </c>
      <c r="AP7" s="22">
        <f>CN_Summary_fueltax!AU89</f>
        <v>0</v>
      </c>
    </row>
    <row r="8" spans="1:42">
      <c r="A8" s="115" t="s">
        <v>3674</v>
      </c>
      <c r="B8" s="22">
        <f>CN_Summary_fueltax!G90</f>
        <v>0</v>
      </c>
      <c r="C8" s="22">
        <f>CN_Summary_fueltax!H90</f>
        <v>0</v>
      </c>
      <c r="D8" s="22">
        <f>CN_Summary_fueltax!I90</f>
        <v>0</v>
      </c>
      <c r="E8" s="22">
        <f>CN_Summary_fueltax!J90</f>
        <v>0</v>
      </c>
      <c r="F8" s="22">
        <f>CN_Summary_fueltax!K90</f>
        <v>0</v>
      </c>
      <c r="G8" s="22">
        <f>CN_Summary_fueltax!L90</f>
        <v>0</v>
      </c>
      <c r="H8" s="22">
        <f>CN_Summary_fueltax!M90</f>
        <v>0</v>
      </c>
      <c r="I8" s="22">
        <f>CN_Summary_fueltax!N90</f>
        <v>0</v>
      </c>
      <c r="J8" s="22">
        <f>CN_Summary_fueltax!O90</f>
        <v>0</v>
      </c>
      <c r="K8" s="22">
        <f>CN_Summary_fueltax!P90</f>
        <v>0</v>
      </c>
      <c r="L8" s="22">
        <f>CN_Summary_fueltax!Q90</f>
        <v>0</v>
      </c>
      <c r="M8" s="22">
        <f>CN_Summary_fueltax!R90</f>
        <v>0</v>
      </c>
      <c r="N8" s="22">
        <f>CN_Summary_fueltax!S90</f>
        <v>0</v>
      </c>
      <c r="O8" s="22">
        <f>CN_Summary_fueltax!T90</f>
        <v>0</v>
      </c>
      <c r="P8" s="22">
        <f>CN_Summary_fueltax!U90</f>
        <v>0</v>
      </c>
      <c r="Q8" s="22">
        <f>CN_Summary_fueltax!V90</f>
        <v>0</v>
      </c>
      <c r="R8" s="22">
        <f>CN_Summary_fueltax!W90</f>
        <v>0</v>
      </c>
      <c r="S8" s="22">
        <f>CN_Summary_fueltax!X90</f>
        <v>0</v>
      </c>
      <c r="T8" s="22">
        <f>CN_Summary_fueltax!Y90</f>
        <v>0</v>
      </c>
      <c r="U8" s="22">
        <f>CN_Summary_fueltax!Z90</f>
        <v>0</v>
      </c>
      <c r="V8" s="22">
        <f>CN_Summary_fueltax!AA90</f>
        <v>0</v>
      </c>
      <c r="W8" s="22">
        <f>CN_Summary_fueltax!AB90</f>
        <v>0</v>
      </c>
      <c r="X8" s="22">
        <f>CN_Summary_fueltax!AC90</f>
        <v>0</v>
      </c>
      <c r="Y8" s="22">
        <f>CN_Summary_fueltax!AD90</f>
        <v>0</v>
      </c>
      <c r="Z8" s="22">
        <f>CN_Summary_fueltax!AE90</f>
        <v>0</v>
      </c>
      <c r="AA8" s="22">
        <f>CN_Summary_fueltax!AF90</f>
        <v>0</v>
      </c>
      <c r="AB8" s="22">
        <f>CN_Summary_fueltax!AG90</f>
        <v>0</v>
      </c>
      <c r="AC8" s="22">
        <f>CN_Summary_fueltax!AH90</f>
        <v>0</v>
      </c>
      <c r="AD8" s="22">
        <f>CN_Summary_fueltax!AI90</f>
        <v>0</v>
      </c>
      <c r="AE8" s="22">
        <f>CN_Summary_fueltax!AJ90</f>
        <v>0</v>
      </c>
      <c r="AF8" s="22">
        <f>CN_Summary_fueltax!AK90</f>
        <v>0</v>
      </c>
      <c r="AG8" s="22">
        <f>CN_Summary_fueltax!AL90</f>
        <v>0</v>
      </c>
      <c r="AH8" s="22">
        <f>CN_Summary_fueltax!AM90</f>
        <v>0</v>
      </c>
      <c r="AI8" s="22">
        <f>CN_Summary_fueltax!AN90</f>
        <v>0</v>
      </c>
      <c r="AJ8" s="22">
        <f>CN_Summary_fueltax!AO90</f>
        <v>0</v>
      </c>
      <c r="AK8" s="22">
        <f>CN_Summary_fueltax!AP90</f>
        <v>0</v>
      </c>
      <c r="AL8" s="22">
        <f>CN_Summary_fueltax!AQ90</f>
        <v>0</v>
      </c>
      <c r="AM8" s="22">
        <f>CN_Summary_fueltax!AR90</f>
        <v>0</v>
      </c>
      <c r="AN8" s="22">
        <f>CN_Summary_fueltax!AS90</f>
        <v>0</v>
      </c>
      <c r="AO8" s="22">
        <f>CN_Summary_fueltax!AT90</f>
        <v>0</v>
      </c>
      <c r="AP8" s="22">
        <f>CN_Summary_fueltax!AU90</f>
        <v>0</v>
      </c>
    </row>
    <row r="9" spans="1:42">
      <c r="A9" s="115" t="s">
        <v>3675</v>
      </c>
      <c r="B9" s="22">
        <f>CN_Summary_fueltax!G91</f>
        <v>0</v>
      </c>
      <c r="C9" s="22">
        <f>CN_Summary_fueltax!H91</f>
        <v>0</v>
      </c>
      <c r="D9" s="22">
        <f>CN_Summary_fueltax!I91</f>
        <v>0</v>
      </c>
      <c r="E9" s="22">
        <f>CN_Summary_fueltax!J91</f>
        <v>0</v>
      </c>
      <c r="F9" s="22">
        <f>CN_Summary_fueltax!K91</f>
        <v>0</v>
      </c>
      <c r="G9" s="22">
        <f>CN_Summary_fueltax!L91</f>
        <v>0</v>
      </c>
      <c r="H9" s="22">
        <f>CN_Summary_fueltax!M91</f>
        <v>0</v>
      </c>
      <c r="I9" s="22">
        <f>CN_Summary_fueltax!N91</f>
        <v>0</v>
      </c>
      <c r="J9" s="22">
        <f>CN_Summary_fueltax!O91</f>
        <v>0</v>
      </c>
      <c r="K9" s="22">
        <f>CN_Summary_fueltax!P91</f>
        <v>0</v>
      </c>
      <c r="L9" s="22">
        <f>CN_Summary_fueltax!Q91</f>
        <v>0</v>
      </c>
      <c r="M9" s="22">
        <f>CN_Summary_fueltax!R91</f>
        <v>0</v>
      </c>
      <c r="N9" s="22">
        <f>CN_Summary_fueltax!S91</f>
        <v>0</v>
      </c>
      <c r="O9" s="22">
        <f>CN_Summary_fueltax!T91</f>
        <v>0</v>
      </c>
      <c r="P9" s="22">
        <f>CN_Summary_fueltax!U91</f>
        <v>0</v>
      </c>
      <c r="Q9" s="22">
        <f>CN_Summary_fueltax!V91</f>
        <v>0</v>
      </c>
      <c r="R9" s="22">
        <f>CN_Summary_fueltax!W91</f>
        <v>0</v>
      </c>
      <c r="S9" s="22">
        <f>CN_Summary_fueltax!X91</f>
        <v>0</v>
      </c>
      <c r="T9" s="22">
        <f>CN_Summary_fueltax!Y91</f>
        <v>0</v>
      </c>
      <c r="U9" s="22">
        <f>CN_Summary_fueltax!Z91</f>
        <v>0</v>
      </c>
      <c r="V9" s="22">
        <f>CN_Summary_fueltax!AA91</f>
        <v>0</v>
      </c>
      <c r="W9" s="22">
        <f>CN_Summary_fueltax!AB91</f>
        <v>0</v>
      </c>
      <c r="X9" s="22">
        <f>CN_Summary_fueltax!AC91</f>
        <v>0</v>
      </c>
      <c r="Y9" s="22">
        <f>CN_Summary_fueltax!AD91</f>
        <v>0</v>
      </c>
      <c r="Z9" s="22">
        <f>CN_Summary_fueltax!AE91</f>
        <v>0</v>
      </c>
      <c r="AA9" s="22">
        <f>CN_Summary_fueltax!AF91</f>
        <v>0</v>
      </c>
      <c r="AB9" s="22">
        <f>CN_Summary_fueltax!AG91</f>
        <v>0</v>
      </c>
      <c r="AC9" s="22">
        <f>CN_Summary_fueltax!AH91</f>
        <v>0</v>
      </c>
      <c r="AD9" s="22">
        <f>CN_Summary_fueltax!AI91</f>
        <v>0</v>
      </c>
      <c r="AE9" s="22">
        <f>CN_Summary_fueltax!AJ91</f>
        <v>0</v>
      </c>
      <c r="AF9" s="22">
        <f>CN_Summary_fueltax!AK91</f>
        <v>0</v>
      </c>
      <c r="AG9" s="22">
        <f>CN_Summary_fueltax!AL91</f>
        <v>0</v>
      </c>
      <c r="AH9" s="22">
        <f>CN_Summary_fueltax!AM91</f>
        <v>0</v>
      </c>
      <c r="AI9" s="22">
        <f>CN_Summary_fueltax!AN91</f>
        <v>0</v>
      </c>
      <c r="AJ9" s="22">
        <f>CN_Summary_fueltax!AO91</f>
        <v>0</v>
      </c>
      <c r="AK9" s="22">
        <f>CN_Summary_fueltax!AP91</f>
        <v>0</v>
      </c>
      <c r="AL9" s="22">
        <f>CN_Summary_fueltax!AQ91</f>
        <v>0</v>
      </c>
      <c r="AM9" s="22">
        <f>CN_Summary_fueltax!AR91</f>
        <v>0</v>
      </c>
      <c r="AN9" s="22">
        <f>CN_Summary_fueltax!AS91</f>
        <v>0</v>
      </c>
      <c r="AO9" s="22">
        <f>CN_Summary_fueltax!AT91</f>
        <v>0</v>
      </c>
      <c r="AP9" s="22">
        <f>CN_Summary_fueltax!AU91</f>
        <v>0</v>
      </c>
    </row>
  </sheetData>
  <phoneticPr fontId="4"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B08B5-30B3-4123-8042-331521CC9AFE}">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CN_Summary_fueltax!G94</f>
        <v>5.6630545120517522E-6</v>
      </c>
      <c r="C2" s="22">
        <f>CN_Summary_fueltax!H94</f>
        <v>7.7388927196440213E-6</v>
      </c>
      <c r="D2" s="22">
        <f>CN_Summary_fueltax!I94</f>
        <v>8.4741863642882074E-6</v>
      </c>
      <c r="E2" s="22">
        <f>CN_Summary_fueltax!J94</f>
        <v>9.3585046593815048E-6</v>
      </c>
      <c r="F2" s="22">
        <f>CN_Summary_fueltax!K94</f>
        <v>1.010908372578787E-5</v>
      </c>
      <c r="G2" s="22">
        <f>CN_Summary_fueltax!L94</f>
        <v>1.0568019771202297E-5</v>
      </c>
      <c r="H2" s="22">
        <f>CN_Summary_fueltax!M94</f>
        <v>1.0759248089869504E-5</v>
      </c>
      <c r="I2" s="22">
        <f>CN_Summary_fueltax!N94</f>
        <v>1.1087354277004813E-5</v>
      </c>
      <c r="J2" s="22">
        <f>CN_Summary_fueltax!O94</f>
        <v>1.1544777894852147E-5</v>
      </c>
      <c r="K2" s="22">
        <f>CN_Summary_fueltax!P94</f>
        <v>1.1790459587710917E-5</v>
      </c>
      <c r="L2" s="22">
        <f>CN_Summary_fueltax!Q94</f>
        <v>1.2060783229372778E-5</v>
      </c>
      <c r="M2" s="22">
        <f>CN_Summary_fueltax!R94</f>
        <v>1.2427127115212297E-5</v>
      </c>
      <c r="N2" s="22">
        <f>CN_Summary_fueltax!S94</f>
        <v>1.2636749090650174E-5</v>
      </c>
      <c r="O2" s="22">
        <f>CN_Summary_fueltax!T94</f>
        <v>1.2924170953224164E-5</v>
      </c>
      <c r="P2" s="22">
        <f>CN_Summary_fueltax!U94</f>
        <v>1.3116349076353145E-5</v>
      </c>
      <c r="Q2" s="22">
        <f>CN_Summary_fueltax!V94</f>
        <v>1.3241706763780314E-5</v>
      </c>
      <c r="R2" s="22">
        <f>CN_Summary_fueltax!W94</f>
        <v>1.3168751682725938E-5</v>
      </c>
      <c r="S2" s="22">
        <f>CN_Summary_fueltax!X94</f>
        <v>1.3138844705923502E-5</v>
      </c>
      <c r="T2" s="22">
        <f>CN_Summary_fueltax!Y94</f>
        <v>1.3347615348425636E-5</v>
      </c>
      <c r="U2" s="22">
        <f>CN_Summary_fueltax!Z94</f>
        <v>1.3566191805671743E-5</v>
      </c>
      <c r="V2" s="22">
        <f>CN_Summary_fueltax!AA94</f>
        <v>1.3503144380145254E-5</v>
      </c>
      <c r="W2" s="22">
        <f>CN_Summary_fueltax!AB94</f>
        <v>1.3886753708863852E-5</v>
      </c>
      <c r="X2" s="22">
        <f>CN_Summary_fueltax!AC94</f>
        <v>1.4051954224116369E-5</v>
      </c>
      <c r="Y2" s="22">
        <f>CN_Summary_fueltax!AD94</f>
        <v>1.4179635187347951E-5</v>
      </c>
      <c r="Z2" s="22">
        <f>CN_Summary_fueltax!AE94</f>
        <v>1.4354356331395748E-5</v>
      </c>
      <c r="AA2" s="22">
        <f>CN_Summary_fueltax!AF94</f>
        <v>1.4583946415858097E-5</v>
      </c>
      <c r="AB2" s="22">
        <f>CN_Summary_fueltax!AG94</f>
        <v>1.4836123734377158E-5</v>
      </c>
      <c r="AC2" s="22">
        <f>CN_Summary_fueltax!AH94</f>
        <v>1.4996359349189077E-5</v>
      </c>
      <c r="AD2" s="22">
        <f>CN_Summary_fueltax!AI94</f>
        <v>1.5119306217470238E-5</v>
      </c>
      <c r="AE2" s="22">
        <f>CN_Summary_fueltax!AJ94</f>
        <v>1.5193059215304476E-5</v>
      </c>
      <c r="AF2" s="22">
        <f>CN_Summary_fueltax!AK94</f>
        <v>1.537684023277938E-5</v>
      </c>
      <c r="AG2" s="22">
        <f>CN_Summary_fueltax!AL94</f>
        <v>1.5638914799476667E-5</v>
      </c>
      <c r="AH2" s="22">
        <f>CN_Summary_fueltax!AM94</f>
        <v>1.578572818021985E-5</v>
      </c>
      <c r="AI2" s="22">
        <f>CN_Summary_fueltax!AN94</f>
        <v>1.5960102972421527E-5</v>
      </c>
      <c r="AJ2" s="22">
        <f>CN_Summary_fueltax!AO94</f>
        <v>1.6133353748773119E-5</v>
      </c>
      <c r="AK2" s="22">
        <f>CN_Summary_fueltax!AP94</f>
        <v>1.6295703103381535E-5</v>
      </c>
      <c r="AL2" s="22">
        <f>CN_Summary_fueltax!AQ94</f>
        <v>1.6451819844908469E-5</v>
      </c>
      <c r="AM2" s="22">
        <f>CN_Summary_fueltax!AR94</f>
        <v>1.6613081415755158E-5</v>
      </c>
      <c r="AN2" s="22">
        <f>CN_Summary_fueltax!AS94</f>
        <v>1.6790705100611589E-5</v>
      </c>
      <c r="AO2" s="22">
        <f>CN_Summary_fueltax!AT94</f>
        <v>1.6973868124478006E-5</v>
      </c>
      <c r="AP2" s="22">
        <f>CN_Summary_fueltax!AU94</f>
        <v>1.7154822648539213E-5</v>
      </c>
    </row>
    <row r="3" spans="1:42">
      <c r="A3" s="115" t="s">
        <v>3669</v>
      </c>
      <c r="B3" s="22">
        <f>CN_Summary_fueltax!G95</f>
        <v>0</v>
      </c>
      <c r="C3" s="22">
        <f>CN_Summary_fueltax!H95</f>
        <v>0</v>
      </c>
      <c r="D3" s="22">
        <f>CN_Summary_fueltax!I95</f>
        <v>0</v>
      </c>
      <c r="E3" s="22">
        <f>CN_Summary_fueltax!J95</f>
        <v>0</v>
      </c>
      <c r="F3" s="22">
        <f>CN_Summary_fueltax!K95</f>
        <v>0</v>
      </c>
      <c r="G3" s="22">
        <f>CN_Summary_fueltax!L95</f>
        <v>0</v>
      </c>
      <c r="H3" s="22">
        <f>CN_Summary_fueltax!M95</f>
        <v>0</v>
      </c>
      <c r="I3" s="22">
        <f>CN_Summary_fueltax!N95</f>
        <v>0</v>
      </c>
      <c r="J3" s="22">
        <f>CN_Summary_fueltax!O95</f>
        <v>0</v>
      </c>
      <c r="K3" s="22">
        <f>CN_Summary_fueltax!P95</f>
        <v>0</v>
      </c>
      <c r="L3" s="22">
        <f>CN_Summary_fueltax!Q95</f>
        <v>0</v>
      </c>
      <c r="M3" s="22">
        <f>CN_Summary_fueltax!R95</f>
        <v>0</v>
      </c>
      <c r="N3" s="22">
        <f>CN_Summary_fueltax!S95</f>
        <v>0</v>
      </c>
      <c r="O3" s="22">
        <f>CN_Summary_fueltax!T95</f>
        <v>0</v>
      </c>
      <c r="P3" s="22">
        <f>CN_Summary_fueltax!U95</f>
        <v>0</v>
      </c>
      <c r="Q3" s="22">
        <f>CN_Summary_fueltax!V95</f>
        <v>0</v>
      </c>
      <c r="R3" s="22">
        <f>CN_Summary_fueltax!W95</f>
        <v>0</v>
      </c>
      <c r="S3" s="22">
        <f>CN_Summary_fueltax!X95</f>
        <v>0</v>
      </c>
      <c r="T3" s="22">
        <f>CN_Summary_fueltax!Y95</f>
        <v>0</v>
      </c>
      <c r="U3" s="22">
        <f>CN_Summary_fueltax!Z95</f>
        <v>0</v>
      </c>
      <c r="V3" s="22">
        <f>CN_Summary_fueltax!AA95</f>
        <v>0</v>
      </c>
      <c r="W3" s="22">
        <f>CN_Summary_fueltax!AB95</f>
        <v>0</v>
      </c>
      <c r="X3" s="22">
        <f>CN_Summary_fueltax!AC95</f>
        <v>0</v>
      </c>
      <c r="Y3" s="22">
        <f>CN_Summary_fueltax!AD95</f>
        <v>0</v>
      </c>
      <c r="Z3" s="22">
        <f>CN_Summary_fueltax!AE95</f>
        <v>0</v>
      </c>
      <c r="AA3" s="22">
        <f>CN_Summary_fueltax!AF95</f>
        <v>0</v>
      </c>
      <c r="AB3" s="22">
        <f>CN_Summary_fueltax!AG95</f>
        <v>0</v>
      </c>
      <c r="AC3" s="22">
        <f>CN_Summary_fueltax!AH95</f>
        <v>0</v>
      </c>
      <c r="AD3" s="22">
        <f>CN_Summary_fueltax!AI95</f>
        <v>0</v>
      </c>
      <c r="AE3" s="22">
        <f>CN_Summary_fueltax!AJ95</f>
        <v>0</v>
      </c>
      <c r="AF3" s="22">
        <f>CN_Summary_fueltax!AK95</f>
        <v>0</v>
      </c>
      <c r="AG3" s="22">
        <f>CN_Summary_fueltax!AL95</f>
        <v>0</v>
      </c>
      <c r="AH3" s="22">
        <f>CN_Summary_fueltax!AM95</f>
        <v>0</v>
      </c>
      <c r="AI3" s="22">
        <f>CN_Summary_fueltax!AN95</f>
        <v>0</v>
      </c>
      <c r="AJ3" s="22">
        <f>CN_Summary_fueltax!AO95</f>
        <v>0</v>
      </c>
      <c r="AK3" s="22">
        <f>CN_Summary_fueltax!AP95</f>
        <v>0</v>
      </c>
      <c r="AL3" s="22">
        <f>CN_Summary_fueltax!AQ95</f>
        <v>0</v>
      </c>
      <c r="AM3" s="22">
        <f>CN_Summary_fueltax!AR95</f>
        <v>0</v>
      </c>
      <c r="AN3" s="22">
        <f>CN_Summary_fueltax!AS95</f>
        <v>0</v>
      </c>
      <c r="AO3" s="22">
        <f>CN_Summary_fueltax!AT95</f>
        <v>0</v>
      </c>
      <c r="AP3" s="22">
        <f>CN_Summary_fueltax!AU95</f>
        <v>0</v>
      </c>
    </row>
    <row r="4" spans="1:42">
      <c r="A4" s="115" t="s">
        <v>3670</v>
      </c>
      <c r="B4" s="22">
        <f>CN_Summary_fueltax!G96</f>
        <v>5.6630545120517522E-6</v>
      </c>
      <c r="C4" s="22">
        <f>CN_Summary_fueltax!H96</f>
        <v>7.7388927196440213E-6</v>
      </c>
      <c r="D4" s="22">
        <f>CN_Summary_fueltax!I96</f>
        <v>7.8236577511984351E-6</v>
      </c>
      <c r="E4" s="22">
        <f>CN_Summary_fueltax!J96</f>
        <v>8.3685343311105417E-6</v>
      </c>
      <c r="F4" s="22">
        <f>CN_Summary_fueltax!K96</f>
        <v>9.0285541954667095E-6</v>
      </c>
      <c r="G4" s="22">
        <f>CN_Summary_fueltax!L96</f>
        <v>9.3792459021564213E-6</v>
      </c>
      <c r="H4" s="22">
        <f>CN_Summary_fueltax!M96</f>
        <v>9.5970029446512449E-6</v>
      </c>
      <c r="I4" s="22">
        <f>CN_Summary_fueltax!N96</f>
        <v>9.8987473593626785E-6</v>
      </c>
      <c r="J4" s="22">
        <f>CN_Summary_fueltax!O96</f>
        <v>1.0119014547462155E-5</v>
      </c>
      <c r="K4" s="22">
        <f>CN_Summary_fueltax!P96</f>
        <v>1.0228929296371621E-5</v>
      </c>
      <c r="L4" s="22">
        <f>CN_Summary_fueltax!Q96</f>
        <v>1.035426846514316E-5</v>
      </c>
      <c r="M4" s="22">
        <f>CN_Summary_fueltax!R96</f>
        <v>1.0529405206140809E-5</v>
      </c>
      <c r="N4" s="22">
        <f>CN_Summary_fueltax!S96</f>
        <v>1.0590125730403016E-5</v>
      </c>
      <c r="O4" s="22">
        <f>CN_Summary_fueltax!T96</f>
        <v>1.0710901593354601E-5</v>
      </c>
      <c r="P4" s="22">
        <f>CN_Summary_fueltax!U96</f>
        <v>1.0787064997573928E-5</v>
      </c>
      <c r="Q4" s="22">
        <f>CN_Summary_fueltax!V96</f>
        <v>1.0841085481592477E-5</v>
      </c>
      <c r="R4" s="22">
        <f>CN_Summary_fueltax!W96</f>
        <v>1.0767643659283042E-5</v>
      </c>
      <c r="S4" s="22">
        <f>CN_Summary_fueltax!X96</f>
        <v>1.0722140453753286E-5</v>
      </c>
      <c r="T4" s="22">
        <f>CN_Summary_fueltax!Y96</f>
        <v>1.0808643629527681E-5</v>
      </c>
      <c r="U4" s="22">
        <f>CN_Summary_fueltax!Z96</f>
        <v>1.0903268324368816E-5</v>
      </c>
      <c r="V4" s="22">
        <f>CN_Summary_fueltax!AA96</f>
        <v>1.0840430397814495E-5</v>
      </c>
      <c r="W4" s="22">
        <f>CN_Summary_fueltax!AB96</f>
        <v>1.1027809495394254E-5</v>
      </c>
      <c r="X4" s="22">
        <f>CN_Summary_fueltax!AC96</f>
        <v>1.1097023212591353E-5</v>
      </c>
      <c r="Y4" s="22">
        <f>CN_Summary_fueltax!AD96</f>
        <v>1.1145451899586772E-5</v>
      </c>
      <c r="Z4" s="22">
        <f>CN_Summary_fueltax!AE96</f>
        <v>1.1211498911022758E-5</v>
      </c>
      <c r="AA4" s="22">
        <f>CN_Summary_fueltax!AF96</f>
        <v>1.1300839613740413E-5</v>
      </c>
      <c r="AB4" s="22">
        <f>CN_Summary_fueltax!AG96</f>
        <v>1.1423253177480602E-5</v>
      </c>
      <c r="AC4" s="22">
        <f>CN_Summary_fueltax!AH96</f>
        <v>1.1489426167856058E-5</v>
      </c>
      <c r="AD4" s="22">
        <f>CN_Summary_fueltax!AI96</f>
        <v>1.1539872594122158E-5</v>
      </c>
      <c r="AE4" s="22">
        <f>CN_Summary_fueltax!AJ96</f>
        <v>1.1564422038131449E-5</v>
      </c>
      <c r="AF4" s="22">
        <f>CN_Summary_fueltax!AK96</f>
        <v>1.1650407428150334E-5</v>
      </c>
      <c r="AG4" s="22">
        <f>CN_Summary_fueltax!AL96</f>
        <v>1.1758653336183714E-5</v>
      </c>
      <c r="AH4" s="22">
        <f>CN_Summary_fueltax!AM96</f>
        <v>1.1817332555958092E-5</v>
      </c>
      <c r="AI4" s="22">
        <f>CN_Summary_fueltax!AN96</f>
        <v>1.1891554391167314E-5</v>
      </c>
      <c r="AJ4" s="22">
        <f>CN_Summary_fueltax!AO96</f>
        <v>1.1966060696304809E-5</v>
      </c>
      <c r="AK4" s="22">
        <f>CN_Summary_fueltax!AP96</f>
        <v>1.2035768919587076E-5</v>
      </c>
      <c r="AL4" s="22">
        <f>CN_Summary_fueltax!AQ96</f>
        <v>1.210167621967227E-5</v>
      </c>
      <c r="AM4" s="22">
        <f>CN_Summary_fueltax!AR96</f>
        <v>1.2167706521781823E-5</v>
      </c>
      <c r="AN4" s="22">
        <f>CN_Summary_fueltax!AS96</f>
        <v>1.2242999961218947E-5</v>
      </c>
      <c r="AO4" s="22">
        <f>CN_Summary_fueltax!AT96</f>
        <v>1.2320707175760043E-5</v>
      </c>
      <c r="AP4" s="22">
        <f>CN_Summary_fueltax!AU96</f>
        <v>1.2397491234886525E-5</v>
      </c>
    </row>
    <row r="5" spans="1:42">
      <c r="A5" s="115" t="s">
        <v>3671</v>
      </c>
      <c r="B5" s="22">
        <f>CN_Summary_fueltax!G97</f>
        <v>5.6630545120517522E-6</v>
      </c>
      <c r="C5" s="22">
        <f>CN_Summary_fueltax!H97</f>
        <v>7.7388927196440213E-6</v>
      </c>
      <c r="D5" s="22">
        <f>CN_Summary_fueltax!I97</f>
        <v>7.8450575949146149E-6</v>
      </c>
      <c r="E5" s="22">
        <f>CN_Summary_fueltax!J97</f>
        <v>7.9239583927565797E-6</v>
      </c>
      <c r="F5" s="22">
        <f>CN_Summary_fueltax!K97</f>
        <v>8.1343807461567627E-6</v>
      </c>
      <c r="G5" s="22">
        <f>CN_Summary_fueltax!L97</f>
        <v>8.0328226999287715E-6</v>
      </c>
      <c r="H5" s="22">
        <f>CN_Summary_fueltax!M97</f>
        <v>7.7976873386711359E-6</v>
      </c>
      <c r="I5" s="22">
        <f>CN_Summary_fueltax!N97</f>
        <v>7.6460899393250518E-6</v>
      </c>
      <c r="J5" s="22">
        <f>CN_Summary_fueltax!O97</f>
        <v>7.8588787140900217E-6</v>
      </c>
      <c r="K5" s="22">
        <f>CN_Summary_fueltax!P97</f>
        <v>7.9636129612803571E-6</v>
      </c>
      <c r="L5" s="22">
        <f>CN_Summary_fueltax!Q97</f>
        <v>8.0843454684141492E-6</v>
      </c>
      <c r="M5" s="22">
        <f>CN_Summary_fueltax!R97</f>
        <v>8.3738838079294304E-6</v>
      </c>
      <c r="N5" s="22">
        <f>CN_Summary_fueltax!S97</f>
        <v>8.4337014229855242E-6</v>
      </c>
      <c r="O5" s="22">
        <f>CN_Summary_fueltax!T97</f>
        <v>8.5662654795941397E-6</v>
      </c>
      <c r="P5" s="22">
        <f>CN_Summary_fueltax!U97</f>
        <v>8.6416382188685407E-6</v>
      </c>
      <c r="Q5" s="22">
        <f>CN_Summary_fueltax!V97</f>
        <v>8.6959752781495222E-6</v>
      </c>
      <c r="R5" s="22">
        <f>CN_Summary_fueltax!W97</f>
        <v>8.62180880657742E-6</v>
      </c>
      <c r="S5" s="22">
        <f>CN_Summary_fueltax!X97</f>
        <v>8.5782290155776284E-6</v>
      </c>
      <c r="T5" s="22">
        <f>CN_Summary_fueltax!Y97</f>
        <v>8.6623470217908749E-6</v>
      </c>
      <c r="U5" s="22">
        <f>CN_Summary_fueltax!Z97</f>
        <v>8.7562427003987259E-6</v>
      </c>
      <c r="V5" s="22">
        <f>CN_Summary_fueltax!AA97</f>
        <v>8.695157895353048E-6</v>
      </c>
      <c r="W5" s="22">
        <f>CN_Summary_fueltax!AB97</f>
        <v>8.8801530848776275E-6</v>
      </c>
      <c r="X5" s="22">
        <f>CN_Summary_fueltax!AC97</f>
        <v>8.9485247429556591E-6</v>
      </c>
      <c r="Y5" s="22">
        <f>CN_Summary_fueltax!AD97</f>
        <v>8.9956845705528642E-6</v>
      </c>
      <c r="Z5" s="22">
        <f>CN_Summary_fueltax!AE97</f>
        <v>9.0641142271841791E-6</v>
      </c>
      <c r="AA5" s="22">
        <f>CN_Summary_fueltax!AF97</f>
        <v>9.1553644859260123E-6</v>
      </c>
      <c r="AB5" s="22">
        <f>CN_Summary_fueltax!AG97</f>
        <v>9.2781255999191387E-6</v>
      </c>
      <c r="AC5" s="22">
        <f>CN_Summary_fueltax!AH97</f>
        <v>9.3456807396325454E-6</v>
      </c>
      <c r="AD5" s="22">
        <f>CN_Summary_fueltax!AI97</f>
        <v>9.3977092459809796E-6</v>
      </c>
      <c r="AE5" s="22">
        <f>CN_Summary_fueltax!AJ97</f>
        <v>9.4281897371202839E-6</v>
      </c>
      <c r="AF5" s="22">
        <f>CN_Summary_fueltax!AK97</f>
        <v>9.5151594823200736E-6</v>
      </c>
      <c r="AG5" s="22">
        <f>CN_Summary_fueltax!AL97</f>
        <v>9.6214628063716663E-6</v>
      </c>
      <c r="AH5" s="22">
        <f>CN_Summary_fueltax!AM97</f>
        <v>9.6824576669453993E-6</v>
      </c>
      <c r="AI5" s="22">
        <f>CN_Summary_fueltax!AN97</f>
        <v>9.7588328901052686E-6</v>
      </c>
      <c r="AJ5" s="22">
        <f>CN_Summary_fueltax!AO97</f>
        <v>9.8353794273016927E-6</v>
      </c>
      <c r="AK5" s="22">
        <f>CN_Summary_fueltax!AP97</f>
        <v>9.906709311066132E-6</v>
      </c>
      <c r="AL5" s="22">
        <f>CN_Summary_fueltax!AQ97</f>
        <v>9.9743500792169917E-6</v>
      </c>
      <c r="AM5" s="22">
        <f>CN_Summary_fueltax!AR97</f>
        <v>1.0042196001458973E-5</v>
      </c>
      <c r="AN5" s="22">
        <f>CN_Summary_fueltax!AS97</f>
        <v>1.0119057490007881E-5</v>
      </c>
      <c r="AO5" s="22">
        <f>CN_Summary_fueltax!AT97</f>
        <v>1.0198159621877291E-5</v>
      </c>
      <c r="AP5" s="22">
        <f>CN_Summary_fueltax!AU97</f>
        <v>1.0276139625906644E-5</v>
      </c>
    </row>
    <row r="6" spans="1:42">
      <c r="A6" s="115" t="s">
        <v>3672</v>
      </c>
      <c r="B6" s="22">
        <f>CN_Summary_fueltax!G98</f>
        <v>0</v>
      </c>
      <c r="C6" s="22">
        <f>CN_Summary_fueltax!H98</f>
        <v>0</v>
      </c>
      <c r="D6" s="22">
        <f>CN_Summary_fueltax!I98</f>
        <v>0</v>
      </c>
      <c r="E6" s="22">
        <f>CN_Summary_fueltax!J98</f>
        <v>0</v>
      </c>
      <c r="F6" s="22">
        <f>CN_Summary_fueltax!K98</f>
        <v>0</v>
      </c>
      <c r="G6" s="22">
        <f>CN_Summary_fueltax!L98</f>
        <v>0</v>
      </c>
      <c r="H6" s="22">
        <f>CN_Summary_fueltax!M98</f>
        <v>0</v>
      </c>
      <c r="I6" s="22">
        <f>CN_Summary_fueltax!N98</f>
        <v>0</v>
      </c>
      <c r="J6" s="22">
        <f>CN_Summary_fueltax!O98</f>
        <v>0</v>
      </c>
      <c r="K6" s="22">
        <f>CN_Summary_fueltax!P98</f>
        <v>0</v>
      </c>
      <c r="L6" s="22">
        <f>CN_Summary_fueltax!Q98</f>
        <v>0</v>
      </c>
      <c r="M6" s="22">
        <f>CN_Summary_fueltax!R98</f>
        <v>0</v>
      </c>
      <c r="N6" s="22">
        <f>CN_Summary_fueltax!S98</f>
        <v>0</v>
      </c>
      <c r="O6" s="22">
        <f>CN_Summary_fueltax!T98</f>
        <v>0</v>
      </c>
      <c r="P6" s="22">
        <f>CN_Summary_fueltax!U98</f>
        <v>0</v>
      </c>
      <c r="Q6" s="22">
        <f>CN_Summary_fueltax!V98</f>
        <v>0</v>
      </c>
      <c r="R6" s="22">
        <f>CN_Summary_fueltax!W98</f>
        <v>0</v>
      </c>
      <c r="S6" s="22">
        <f>CN_Summary_fueltax!X98</f>
        <v>0</v>
      </c>
      <c r="T6" s="22">
        <f>CN_Summary_fueltax!Y98</f>
        <v>0</v>
      </c>
      <c r="U6" s="22">
        <f>CN_Summary_fueltax!Z98</f>
        <v>0</v>
      </c>
      <c r="V6" s="22">
        <f>CN_Summary_fueltax!AA98</f>
        <v>0</v>
      </c>
      <c r="W6" s="22">
        <f>CN_Summary_fueltax!AB98</f>
        <v>0</v>
      </c>
      <c r="X6" s="22">
        <f>CN_Summary_fueltax!AC98</f>
        <v>0</v>
      </c>
      <c r="Y6" s="22">
        <f>CN_Summary_fueltax!AD98</f>
        <v>0</v>
      </c>
      <c r="Z6" s="22">
        <f>CN_Summary_fueltax!AE98</f>
        <v>0</v>
      </c>
      <c r="AA6" s="22">
        <f>CN_Summary_fueltax!AF98</f>
        <v>0</v>
      </c>
      <c r="AB6" s="22">
        <f>CN_Summary_fueltax!AG98</f>
        <v>0</v>
      </c>
      <c r="AC6" s="22">
        <f>CN_Summary_fueltax!AH98</f>
        <v>0</v>
      </c>
      <c r="AD6" s="22">
        <f>CN_Summary_fueltax!AI98</f>
        <v>0</v>
      </c>
      <c r="AE6" s="22">
        <f>CN_Summary_fueltax!AJ98</f>
        <v>0</v>
      </c>
      <c r="AF6" s="22">
        <f>CN_Summary_fueltax!AK98</f>
        <v>0</v>
      </c>
      <c r="AG6" s="22">
        <f>CN_Summary_fueltax!AL98</f>
        <v>0</v>
      </c>
      <c r="AH6" s="22">
        <f>CN_Summary_fueltax!AM98</f>
        <v>0</v>
      </c>
      <c r="AI6" s="22">
        <f>CN_Summary_fueltax!AN98</f>
        <v>0</v>
      </c>
      <c r="AJ6" s="22">
        <f>CN_Summary_fueltax!AO98</f>
        <v>0</v>
      </c>
      <c r="AK6" s="22">
        <f>CN_Summary_fueltax!AP98</f>
        <v>0</v>
      </c>
      <c r="AL6" s="22">
        <f>CN_Summary_fueltax!AQ98</f>
        <v>0</v>
      </c>
      <c r="AM6" s="22">
        <f>CN_Summary_fueltax!AR98</f>
        <v>0</v>
      </c>
      <c r="AN6" s="22">
        <f>CN_Summary_fueltax!AS98</f>
        <v>0</v>
      </c>
      <c r="AO6" s="22">
        <f>CN_Summary_fueltax!AT98</f>
        <v>0</v>
      </c>
      <c r="AP6" s="22">
        <f>CN_Summary_fueltax!AU98</f>
        <v>0</v>
      </c>
    </row>
    <row r="7" spans="1:42">
      <c r="A7" s="115" t="s">
        <v>3673</v>
      </c>
      <c r="B7" s="22">
        <f>CN_Summary_fueltax!G99</f>
        <v>0</v>
      </c>
      <c r="C7" s="22">
        <f>CN_Summary_fueltax!H99</f>
        <v>0</v>
      </c>
      <c r="D7" s="22">
        <f>CN_Summary_fueltax!I99</f>
        <v>0</v>
      </c>
      <c r="E7" s="22">
        <f>CN_Summary_fueltax!J99</f>
        <v>0</v>
      </c>
      <c r="F7" s="22">
        <f>CN_Summary_fueltax!K99</f>
        <v>0</v>
      </c>
      <c r="G7" s="22">
        <f>CN_Summary_fueltax!L99</f>
        <v>0</v>
      </c>
      <c r="H7" s="22">
        <f>CN_Summary_fueltax!M99</f>
        <v>0</v>
      </c>
      <c r="I7" s="22">
        <f>CN_Summary_fueltax!N99</f>
        <v>0</v>
      </c>
      <c r="J7" s="22">
        <f>CN_Summary_fueltax!O99</f>
        <v>0</v>
      </c>
      <c r="K7" s="22">
        <f>CN_Summary_fueltax!P99</f>
        <v>0</v>
      </c>
      <c r="L7" s="22">
        <f>CN_Summary_fueltax!Q99</f>
        <v>0</v>
      </c>
      <c r="M7" s="22">
        <f>CN_Summary_fueltax!R99</f>
        <v>0</v>
      </c>
      <c r="N7" s="22">
        <f>CN_Summary_fueltax!S99</f>
        <v>0</v>
      </c>
      <c r="O7" s="22">
        <f>CN_Summary_fueltax!T99</f>
        <v>0</v>
      </c>
      <c r="P7" s="22">
        <f>CN_Summary_fueltax!U99</f>
        <v>0</v>
      </c>
      <c r="Q7" s="22">
        <f>CN_Summary_fueltax!V99</f>
        <v>0</v>
      </c>
      <c r="R7" s="22">
        <f>CN_Summary_fueltax!W99</f>
        <v>0</v>
      </c>
      <c r="S7" s="22">
        <f>CN_Summary_fueltax!X99</f>
        <v>0</v>
      </c>
      <c r="T7" s="22">
        <f>CN_Summary_fueltax!Y99</f>
        <v>0</v>
      </c>
      <c r="U7" s="22">
        <f>CN_Summary_fueltax!Z99</f>
        <v>0</v>
      </c>
      <c r="V7" s="22">
        <f>CN_Summary_fueltax!AA99</f>
        <v>0</v>
      </c>
      <c r="W7" s="22">
        <f>CN_Summary_fueltax!AB99</f>
        <v>0</v>
      </c>
      <c r="X7" s="22">
        <f>CN_Summary_fueltax!AC99</f>
        <v>0</v>
      </c>
      <c r="Y7" s="22">
        <f>CN_Summary_fueltax!AD99</f>
        <v>0</v>
      </c>
      <c r="Z7" s="22">
        <f>CN_Summary_fueltax!AE99</f>
        <v>0</v>
      </c>
      <c r="AA7" s="22">
        <f>CN_Summary_fueltax!AF99</f>
        <v>0</v>
      </c>
      <c r="AB7" s="22">
        <f>CN_Summary_fueltax!AG99</f>
        <v>0</v>
      </c>
      <c r="AC7" s="22">
        <f>CN_Summary_fueltax!AH99</f>
        <v>0</v>
      </c>
      <c r="AD7" s="22">
        <f>CN_Summary_fueltax!AI99</f>
        <v>0</v>
      </c>
      <c r="AE7" s="22">
        <f>CN_Summary_fueltax!AJ99</f>
        <v>0</v>
      </c>
      <c r="AF7" s="22">
        <f>CN_Summary_fueltax!AK99</f>
        <v>0</v>
      </c>
      <c r="AG7" s="22">
        <f>CN_Summary_fueltax!AL99</f>
        <v>0</v>
      </c>
      <c r="AH7" s="22">
        <f>CN_Summary_fueltax!AM99</f>
        <v>0</v>
      </c>
      <c r="AI7" s="22">
        <f>CN_Summary_fueltax!AN99</f>
        <v>0</v>
      </c>
      <c r="AJ7" s="22">
        <f>CN_Summary_fueltax!AO99</f>
        <v>0</v>
      </c>
      <c r="AK7" s="22">
        <f>CN_Summary_fueltax!AP99</f>
        <v>0</v>
      </c>
      <c r="AL7" s="22">
        <f>CN_Summary_fueltax!AQ99</f>
        <v>0</v>
      </c>
      <c r="AM7" s="22">
        <f>CN_Summary_fueltax!AR99</f>
        <v>0</v>
      </c>
      <c r="AN7" s="22">
        <f>CN_Summary_fueltax!AS99</f>
        <v>0</v>
      </c>
      <c r="AO7" s="22">
        <f>CN_Summary_fueltax!AT99</f>
        <v>0</v>
      </c>
      <c r="AP7" s="22">
        <f>CN_Summary_fueltax!AU99</f>
        <v>0</v>
      </c>
    </row>
    <row r="8" spans="1:42">
      <c r="A8" s="115" t="s">
        <v>3674</v>
      </c>
      <c r="B8" s="22">
        <f>CN_Summary_fueltax!G100</f>
        <v>0</v>
      </c>
      <c r="C8" s="22">
        <f>CN_Summary_fueltax!H100</f>
        <v>0</v>
      </c>
      <c r="D8" s="22">
        <f>CN_Summary_fueltax!I100</f>
        <v>0</v>
      </c>
      <c r="E8" s="22">
        <f>CN_Summary_fueltax!J100</f>
        <v>0</v>
      </c>
      <c r="F8" s="22">
        <f>CN_Summary_fueltax!K100</f>
        <v>0</v>
      </c>
      <c r="G8" s="22">
        <f>CN_Summary_fueltax!L100</f>
        <v>0</v>
      </c>
      <c r="H8" s="22">
        <f>CN_Summary_fueltax!M100</f>
        <v>0</v>
      </c>
      <c r="I8" s="22">
        <f>CN_Summary_fueltax!N100</f>
        <v>0</v>
      </c>
      <c r="J8" s="22">
        <f>CN_Summary_fueltax!O100</f>
        <v>0</v>
      </c>
      <c r="K8" s="22">
        <f>CN_Summary_fueltax!P100</f>
        <v>0</v>
      </c>
      <c r="L8" s="22">
        <f>CN_Summary_fueltax!Q100</f>
        <v>0</v>
      </c>
      <c r="M8" s="22">
        <f>CN_Summary_fueltax!R100</f>
        <v>0</v>
      </c>
      <c r="N8" s="22">
        <f>CN_Summary_fueltax!S100</f>
        <v>0</v>
      </c>
      <c r="O8" s="22">
        <f>CN_Summary_fueltax!T100</f>
        <v>0</v>
      </c>
      <c r="P8" s="22">
        <f>CN_Summary_fueltax!U100</f>
        <v>0</v>
      </c>
      <c r="Q8" s="22">
        <f>CN_Summary_fueltax!V100</f>
        <v>0</v>
      </c>
      <c r="R8" s="22">
        <f>CN_Summary_fueltax!W100</f>
        <v>0</v>
      </c>
      <c r="S8" s="22">
        <f>CN_Summary_fueltax!X100</f>
        <v>0</v>
      </c>
      <c r="T8" s="22">
        <f>CN_Summary_fueltax!Y100</f>
        <v>0</v>
      </c>
      <c r="U8" s="22">
        <f>CN_Summary_fueltax!Z100</f>
        <v>0</v>
      </c>
      <c r="V8" s="22">
        <f>CN_Summary_fueltax!AA100</f>
        <v>0</v>
      </c>
      <c r="W8" s="22">
        <f>CN_Summary_fueltax!AB100</f>
        <v>0</v>
      </c>
      <c r="X8" s="22">
        <f>CN_Summary_fueltax!AC100</f>
        <v>0</v>
      </c>
      <c r="Y8" s="22">
        <f>CN_Summary_fueltax!AD100</f>
        <v>0</v>
      </c>
      <c r="Z8" s="22">
        <f>CN_Summary_fueltax!AE100</f>
        <v>0</v>
      </c>
      <c r="AA8" s="22">
        <f>CN_Summary_fueltax!AF100</f>
        <v>0</v>
      </c>
      <c r="AB8" s="22">
        <f>CN_Summary_fueltax!AG100</f>
        <v>0</v>
      </c>
      <c r="AC8" s="22">
        <f>CN_Summary_fueltax!AH100</f>
        <v>0</v>
      </c>
      <c r="AD8" s="22">
        <f>CN_Summary_fueltax!AI100</f>
        <v>0</v>
      </c>
      <c r="AE8" s="22">
        <f>CN_Summary_fueltax!AJ100</f>
        <v>0</v>
      </c>
      <c r="AF8" s="22">
        <f>CN_Summary_fueltax!AK100</f>
        <v>0</v>
      </c>
      <c r="AG8" s="22">
        <f>CN_Summary_fueltax!AL100</f>
        <v>0</v>
      </c>
      <c r="AH8" s="22">
        <f>CN_Summary_fueltax!AM100</f>
        <v>0</v>
      </c>
      <c r="AI8" s="22">
        <f>CN_Summary_fueltax!AN100</f>
        <v>0</v>
      </c>
      <c r="AJ8" s="22">
        <f>CN_Summary_fueltax!AO100</f>
        <v>0</v>
      </c>
      <c r="AK8" s="22">
        <f>CN_Summary_fueltax!AP100</f>
        <v>0</v>
      </c>
      <c r="AL8" s="22">
        <f>CN_Summary_fueltax!AQ100</f>
        <v>0</v>
      </c>
      <c r="AM8" s="22">
        <f>CN_Summary_fueltax!AR100</f>
        <v>0</v>
      </c>
      <c r="AN8" s="22">
        <f>CN_Summary_fueltax!AS100</f>
        <v>0</v>
      </c>
      <c r="AO8" s="22">
        <f>CN_Summary_fueltax!AT100</f>
        <v>0</v>
      </c>
      <c r="AP8" s="22">
        <f>CN_Summary_fueltax!AU100</f>
        <v>0</v>
      </c>
    </row>
    <row r="9" spans="1:42">
      <c r="A9" s="115" t="s">
        <v>3675</v>
      </c>
      <c r="B9" s="22">
        <f>CN_Summary_fueltax!G101</f>
        <v>0</v>
      </c>
      <c r="C9" s="22">
        <f>CN_Summary_fueltax!H101</f>
        <v>0</v>
      </c>
      <c r="D9" s="22">
        <f>CN_Summary_fueltax!I101</f>
        <v>0</v>
      </c>
      <c r="E9" s="22">
        <f>CN_Summary_fueltax!J101</f>
        <v>0</v>
      </c>
      <c r="F9" s="22">
        <f>CN_Summary_fueltax!K101</f>
        <v>0</v>
      </c>
      <c r="G9" s="22">
        <f>CN_Summary_fueltax!L101</f>
        <v>0</v>
      </c>
      <c r="H9" s="22">
        <f>CN_Summary_fueltax!M101</f>
        <v>0</v>
      </c>
      <c r="I9" s="22">
        <f>CN_Summary_fueltax!N101</f>
        <v>0</v>
      </c>
      <c r="J9" s="22">
        <f>CN_Summary_fueltax!O101</f>
        <v>0</v>
      </c>
      <c r="K9" s="22">
        <f>CN_Summary_fueltax!P101</f>
        <v>0</v>
      </c>
      <c r="L9" s="22">
        <f>CN_Summary_fueltax!Q101</f>
        <v>0</v>
      </c>
      <c r="M9" s="22">
        <f>CN_Summary_fueltax!R101</f>
        <v>0</v>
      </c>
      <c r="N9" s="22">
        <f>CN_Summary_fueltax!S101</f>
        <v>0</v>
      </c>
      <c r="O9" s="22">
        <f>CN_Summary_fueltax!T101</f>
        <v>0</v>
      </c>
      <c r="P9" s="22">
        <f>CN_Summary_fueltax!U101</f>
        <v>0</v>
      </c>
      <c r="Q9" s="22">
        <f>CN_Summary_fueltax!V101</f>
        <v>0</v>
      </c>
      <c r="R9" s="22">
        <f>CN_Summary_fueltax!W101</f>
        <v>0</v>
      </c>
      <c r="S9" s="22">
        <f>CN_Summary_fueltax!X101</f>
        <v>0</v>
      </c>
      <c r="T9" s="22">
        <f>CN_Summary_fueltax!Y101</f>
        <v>0</v>
      </c>
      <c r="U9" s="22">
        <f>CN_Summary_fueltax!Z101</f>
        <v>0</v>
      </c>
      <c r="V9" s="22">
        <f>CN_Summary_fueltax!AA101</f>
        <v>0</v>
      </c>
      <c r="W9" s="22">
        <f>CN_Summary_fueltax!AB101</f>
        <v>0</v>
      </c>
      <c r="X9" s="22">
        <f>CN_Summary_fueltax!AC101</f>
        <v>0</v>
      </c>
      <c r="Y9" s="22">
        <f>CN_Summary_fueltax!AD101</f>
        <v>0</v>
      </c>
      <c r="Z9" s="22">
        <f>CN_Summary_fueltax!AE101</f>
        <v>0</v>
      </c>
      <c r="AA9" s="22">
        <f>CN_Summary_fueltax!AF101</f>
        <v>0</v>
      </c>
      <c r="AB9" s="22">
        <f>CN_Summary_fueltax!AG101</f>
        <v>0</v>
      </c>
      <c r="AC9" s="22">
        <f>CN_Summary_fueltax!AH101</f>
        <v>0</v>
      </c>
      <c r="AD9" s="22">
        <f>CN_Summary_fueltax!AI101</f>
        <v>0</v>
      </c>
      <c r="AE9" s="22">
        <f>CN_Summary_fueltax!AJ101</f>
        <v>0</v>
      </c>
      <c r="AF9" s="22">
        <f>CN_Summary_fueltax!AK101</f>
        <v>0</v>
      </c>
      <c r="AG9" s="22">
        <f>CN_Summary_fueltax!AL101</f>
        <v>0</v>
      </c>
      <c r="AH9" s="22">
        <f>CN_Summary_fueltax!AM101</f>
        <v>0</v>
      </c>
      <c r="AI9" s="22">
        <f>CN_Summary_fueltax!AN101</f>
        <v>0</v>
      </c>
      <c r="AJ9" s="22">
        <f>CN_Summary_fueltax!AO101</f>
        <v>0</v>
      </c>
      <c r="AK9" s="22">
        <f>CN_Summary_fueltax!AP101</f>
        <v>0</v>
      </c>
      <c r="AL9" s="22">
        <f>CN_Summary_fueltax!AQ101</f>
        <v>0</v>
      </c>
      <c r="AM9" s="22">
        <f>CN_Summary_fueltax!AR101</f>
        <v>0</v>
      </c>
      <c r="AN9" s="22">
        <f>CN_Summary_fueltax!AS101</f>
        <v>0</v>
      </c>
      <c r="AO9" s="22">
        <f>CN_Summary_fueltax!AT101</f>
        <v>0</v>
      </c>
      <c r="AP9" s="22">
        <f>CN_Summary_fueltax!AU101</f>
        <v>0</v>
      </c>
    </row>
  </sheetData>
  <phoneticPr fontId="4"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85865-4878-48DE-949E-29B4D129936B}">
  <sheetPr>
    <tabColor rgb="FF002060"/>
  </sheetPr>
  <dimension ref="A1:AQ9"/>
  <sheetViews>
    <sheetView workbookViewId="0">
      <selection activeCell="B2" sqref="B2:AP9"/>
    </sheetView>
  </sheetViews>
  <sheetFormatPr defaultRowHeight="14.4"/>
  <cols>
    <col min="1" max="1" width="36.21875" style="70" customWidth="1"/>
  </cols>
  <sheetData>
    <row r="1" spans="1:43"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3">
      <c r="A2" s="115" t="s">
        <v>3668</v>
      </c>
      <c r="B2" s="22">
        <f>CN_Summary_fueltax!G104</f>
        <v>0</v>
      </c>
      <c r="C2" s="22">
        <f>CN_Summary_fueltax!H104</f>
        <v>0</v>
      </c>
      <c r="D2" s="22">
        <f>CN_Summary_fueltax!I104</f>
        <v>0</v>
      </c>
      <c r="E2" s="22">
        <f>CN_Summary_fueltax!J104</f>
        <v>0</v>
      </c>
      <c r="F2" s="22">
        <f>CN_Summary_fueltax!K104</f>
        <v>0</v>
      </c>
      <c r="G2" s="22">
        <f>CN_Summary_fueltax!L104</f>
        <v>0</v>
      </c>
      <c r="H2" s="22">
        <f>CN_Summary_fueltax!M104</f>
        <v>0</v>
      </c>
      <c r="I2" s="22">
        <f>CN_Summary_fueltax!N104</f>
        <v>0</v>
      </c>
      <c r="J2" s="22">
        <f>CN_Summary_fueltax!O104</f>
        <v>0</v>
      </c>
      <c r="K2" s="22">
        <f>CN_Summary_fueltax!P104</f>
        <v>0</v>
      </c>
      <c r="L2" s="22">
        <f>CN_Summary_fueltax!Q104</f>
        <v>0</v>
      </c>
      <c r="M2" s="22">
        <f>CN_Summary_fueltax!R104</f>
        <v>0</v>
      </c>
      <c r="N2" s="22">
        <f>CN_Summary_fueltax!S104</f>
        <v>0</v>
      </c>
      <c r="O2" s="22">
        <f>CN_Summary_fueltax!T104</f>
        <v>0</v>
      </c>
      <c r="P2" s="22">
        <f>CN_Summary_fueltax!U104</f>
        <v>0</v>
      </c>
      <c r="Q2" s="22">
        <f>CN_Summary_fueltax!V104</f>
        <v>0</v>
      </c>
      <c r="R2" s="22">
        <f>CN_Summary_fueltax!W104</f>
        <v>0</v>
      </c>
      <c r="S2" s="22">
        <f>CN_Summary_fueltax!X104</f>
        <v>0</v>
      </c>
      <c r="T2" s="22">
        <f>CN_Summary_fueltax!Y104</f>
        <v>0</v>
      </c>
      <c r="U2" s="22">
        <f>CN_Summary_fueltax!Z104</f>
        <v>0</v>
      </c>
      <c r="V2" s="22">
        <f>CN_Summary_fueltax!AA104</f>
        <v>0</v>
      </c>
      <c r="W2" s="22">
        <f>CN_Summary_fueltax!AB104</f>
        <v>0</v>
      </c>
      <c r="X2" s="22">
        <f>CN_Summary_fueltax!AC104</f>
        <v>0</v>
      </c>
      <c r="Y2" s="22">
        <f>CN_Summary_fueltax!AD104</f>
        <v>0</v>
      </c>
      <c r="Z2" s="22">
        <f>CN_Summary_fueltax!AE104</f>
        <v>0</v>
      </c>
      <c r="AA2" s="22">
        <f>CN_Summary_fueltax!AF104</f>
        <v>0</v>
      </c>
      <c r="AB2" s="22">
        <f>CN_Summary_fueltax!AG104</f>
        <v>0</v>
      </c>
      <c r="AC2" s="22">
        <f>CN_Summary_fueltax!AH104</f>
        <v>0</v>
      </c>
      <c r="AD2" s="22">
        <f>CN_Summary_fueltax!AI104</f>
        <v>0</v>
      </c>
      <c r="AE2" s="22">
        <f>CN_Summary_fueltax!AJ104</f>
        <v>0</v>
      </c>
      <c r="AF2" s="22">
        <f>CN_Summary_fueltax!AK104</f>
        <v>0</v>
      </c>
      <c r="AG2" s="22">
        <f>CN_Summary_fueltax!AL104</f>
        <v>0</v>
      </c>
      <c r="AH2" s="22">
        <f>CN_Summary_fueltax!AM104</f>
        <v>0</v>
      </c>
      <c r="AI2" s="22">
        <f>CN_Summary_fueltax!AN104</f>
        <v>0</v>
      </c>
      <c r="AJ2" s="22">
        <f>CN_Summary_fueltax!AO104</f>
        <v>0</v>
      </c>
      <c r="AK2" s="22">
        <f>CN_Summary_fueltax!AP104</f>
        <v>0</v>
      </c>
      <c r="AL2" s="22">
        <f>CN_Summary_fueltax!AQ104</f>
        <v>0</v>
      </c>
      <c r="AM2" s="22">
        <f>CN_Summary_fueltax!AR104</f>
        <v>0</v>
      </c>
      <c r="AN2" s="22">
        <f>CN_Summary_fueltax!AS104</f>
        <v>0</v>
      </c>
      <c r="AO2" s="22">
        <f>CN_Summary_fueltax!AT104</f>
        <v>0</v>
      </c>
      <c r="AP2" s="22">
        <f>CN_Summary_fueltax!AU104</f>
        <v>0</v>
      </c>
      <c r="AQ2" s="22"/>
    </row>
    <row r="3" spans="1:43">
      <c r="A3" s="115" t="s">
        <v>3669</v>
      </c>
      <c r="B3" s="22">
        <f>CN_Summary_fueltax!G105</f>
        <v>3.2120363853937926E-7</v>
      </c>
      <c r="C3" s="22">
        <f>CN_Summary_fueltax!H105</f>
        <v>4.446950366629045E-7</v>
      </c>
      <c r="D3" s="22">
        <f>CN_Summary_fueltax!I105</f>
        <v>4.6301243225821407E-7</v>
      </c>
      <c r="E3" s="22">
        <f>CN_Summary_fueltax!J105</f>
        <v>4.6413323688982749E-7</v>
      </c>
      <c r="F3" s="22">
        <f>CN_Summary_fueltax!K105</f>
        <v>4.4668571951606871E-7</v>
      </c>
      <c r="G3" s="22">
        <f>CN_Summary_fueltax!L105</f>
        <v>4.3884798662990605E-7</v>
      </c>
      <c r="H3" s="22">
        <f>CN_Summary_fueltax!M105</f>
        <v>4.2010076338772973E-7</v>
      </c>
      <c r="I3" s="22">
        <f>CN_Summary_fueltax!N105</f>
        <v>4.1559059350612099E-7</v>
      </c>
      <c r="J3" s="22">
        <f>CN_Summary_fueltax!O105</f>
        <v>4.1154533450093398E-7</v>
      </c>
      <c r="K3" s="22">
        <f>CN_Summary_fueltax!P105</f>
        <v>4.020849441630324E-7</v>
      </c>
      <c r="L3" s="22">
        <f>CN_Summary_fueltax!Q105</f>
        <v>4.007041518898817E-7</v>
      </c>
      <c r="M3" s="22">
        <f>CN_Summary_fueltax!R105</f>
        <v>3.9969672882133376E-7</v>
      </c>
      <c r="N3" s="22">
        <f>CN_Summary_fueltax!S105</f>
        <v>4.0070113147939027E-7</v>
      </c>
      <c r="O3" s="22">
        <f>CN_Summary_fueltax!T105</f>
        <v>3.9508247094740273E-7</v>
      </c>
      <c r="P3" s="22">
        <f>CN_Summary_fueltax!U105</f>
        <v>3.9159807893655957E-7</v>
      </c>
      <c r="Q3" s="22">
        <f>CN_Summary_fueltax!V105</f>
        <v>3.9038666199020121E-7</v>
      </c>
      <c r="R3" s="22">
        <f>CN_Summary_fueltax!W105</f>
        <v>3.8700798434656058E-7</v>
      </c>
      <c r="S3" s="22">
        <f>CN_Summary_fueltax!X105</f>
        <v>3.8472920080036137E-7</v>
      </c>
      <c r="T3" s="22">
        <f>CN_Summary_fueltax!Y105</f>
        <v>3.8440578453850278E-7</v>
      </c>
      <c r="U3" s="22">
        <f>CN_Summary_fueltax!Z105</f>
        <v>3.8748056241884535E-7</v>
      </c>
      <c r="V3" s="22">
        <f>CN_Summary_fueltax!AA105</f>
        <v>3.8681491041437342E-7</v>
      </c>
      <c r="W3" s="22">
        <f>CN_Summary_fueltax!AB105</f>
        <v>3.8657327757505377E-7</v>
      </c>
      <c r="X3" s="22">
        <f>CN_Summary_fueltax!AC105</f>
        <v>3.8631514864766512E-7</v>
      </c>
      <c r="Y3" s="22">
        <f>CN_Summary_fueltax!AD105</f>
        <v>3.8514532043038209E-7</v>
      </c>
      <c r="Z3" s="22">
        <f>CN_Summary_fueltax!AE105</f>
        <v>3.8479913492020298E-7</v>
      </c>
      <c r="AA3" s="22">
        <f>CN_Summary_fueltax!AF105</f>
        <v>3.8425151126416797E-7</v>
      </c>
      <c r="AB3" s="22">
        <f>CN_Summary_fueltax!AG105</f>
        <v>3.8315765798770942E-7</v>
      </c>
      <c r="AC3" s="22">
        <f>CN_Summary_fueltax!AH105</f>
        <v>3.8266463405978982E-7</v>
      </c>
      <c r="AD3" s="22">
        <f>CN_Summary_fueltax!AI105</f>
        <v>3.8213466818816661E-7</v>
      </c>
      <c r="AE3" s="22">
        <f>CN_Summary_fueltax!AJ105</f>
        <v>3.7970834920642134E-7</v>
      </c>
      <c r="AF3" s="22">
        <f>CN_Summary_fueltax!AK105</f>
        <v>3.7915468472940326E-7</v>
      </c>
      <c r="AG3" s="22">
        <f>CN_Summary_fueltax!AL105</f>
        <v>3.7907056524112757E-7</v>
      </c>
      <c r="AH3" s="22">
        <f>CN_Summary_fueltax!AM105</f>
        <v>3.7812233338548024E-7</v>
      </c>
      <c r="AI3" s="22">
        <f>CN_Summary_fueltax!AN105</f>
        <v>3.7719459555702654E-7</v>
      </c>
      <c r="AJ3" s="22">
        <f>CN_Summary_fueltax!AO105</f>
        <v>3.7632944681845616E-7</v>
      </c>
      <c r="AK3" s="22">
        <f>CN_Summary_fueltax!AP105</f>
        <v>3.7537067840126437E-7</v>
      </c>
      <c r="AL3" s="22">
        <f>CN_Summary_fueltax!AQ105</f>
        <v>3.744623070906107E-7</v>
      </c>
      <c r="AM3" s="22">
        <f>CN_Summary_fueltax!AR105</f>
        <v>3.7360846006750878E-7</v>
      </c>
      <c r="AN3" s="22">
        <f>CN_Summary_fueltax!AS105</f>
        <v>3.7271953267103635E-7</v>
      </c>
      <c r="AO3" s="22">
        <f>CN_Summary_fueltax!AT105</f>
        <v>3.719116913612587E-7</v>
      </c>
      <c r="AP3" s="22">
        <f>CN_Summary_fueltax!AU105</f>
        <v>3.7122728499038297E-7</v>
      </c>
      <c r="AQ3" s="22"/>
    </row>
    <row r="4" spans="1:43">
      <c r="A4" s="115" t="s">
        <v>3670</v>
      </c>
      <c r="B4" s="22">
        <f>CN_Summary_fueltax!G106</f>
        <v>0</v>
      </c>
      <c r="C4" s="22">
        <f>CN_Summary_fueltax!H106</f>
        <v>0</v>
      </c>
      <c r="D4" s="22">
        <f>CN_Summary_fueltax!I106</f>
        <v>0</v>
      </c>
      <c r="E4" s="22">
        <f>CN_Summary_fueltax!J106</f>
        <v>0</v>
      </c>
      <c r="F4" s="22">
        <f>CN_Summary_fueltax!K106</f>
        <v>0</v>
      </c>
      <c r="G4" s="22">
        <f>CN_Summary_fueltax!L106</f>
        <v>0</v>
      </c>
      <c r="H4" s="22">
        <f>CN_Summary_fueltax!M106</f>
        <v>0</v>
      </c>
      <c r="I4" s="22">
        <f>CN_Summary_fueltax!N106</f>
        <v>0</v>
      </c>
      <c r="J4" s="22">
        <f>CN_Summary_fueltax!O106</f>
        <v>0</v>
      </c>
      <c r="K4" s="22">
        <f>CN_Summary_fueltax!P106</f>
        <v>0</v>
      </c>
      <c r="L4" s="22">
        <f>CN_Summary_fueltax!Q106</f>
        <v>0</v>
      </c>
      <c r="M4" s="22">
        <f>CN_Summary_fueltax!R106</f>
        <v>0</v>
      </c>
      <c r="N4" s="22">
        <f>CN_Summary_fueltax!S106</f>
        <v>0</v>
      </c>
      <c r="O4" s="22">
        <f>CN_Summary_fueltax!T106</f>
        <v>0</v>
      </c>
      <c r="P4" s="22">
        <f>CN_Summary_fueltax!U106</f>
        <v>0</v>
      </c>
      <c r="Q4" s="22">
        <f>CN_Summary_fueltax!V106</f>
        <v>0</v>
      </c>
      <c r="R4" s="22">
        <f>CN_Summary_fueltax!W106</f>
        <v>0</v>
      </c>
      <c r="S4" s="22">
        <f>CN_Summary_fueltax!X106</f>
        <v>0</v>
      </c>
      <c r="T4" s="22">
        <f>CN_Summary_fueltax!Y106</f>
        <v>0</v>
      </c>
      <c r="U4" s="22">
        <f>CN_Summary_fueltax!Z106</f>
        <v>0</v>
      </c>
      <c r="V4" s="22">
        <f>CN_Summary_fueltax!AA106</f>
        <v>0</v>
      </c>
      <c r="W4" s="22">
        <f>CN_Summary_fueltax!AB106</f>
        <v>0</v>
      </c>
      <c r="X4" s="22">
        <f>CN_Summary_fueltax!AC106</f>
        <v>0</v>
      </c>
      <c r="Y4" s="22">
        <f>CN_Summary_fueltax!AD106</f>
        <v>0</v>
      </c>
      <c r="Z4" s="22">
        <f>CN_Summary_fueltax!AE106</f>
        <v>0</v>
      </c>
      <c r="AA4" s="22">
        <f>CN_Summary_fueltax!AF106</f>
        <v>0</v>
      </c>
      <c r="AB4" s="22">
        <f>CN_Summary_fueltax!AG106</f>
        <v>0</v>
      </c>
      <c r="AC4" s="22">
        <f>CN_Summary_fueltax!AH106</f>
        <v>0</v>
      </c>
      <c r="AD4" s="22">
        <f>CN_Summary_fueltax!AI106</f>
        <v>0</v>
      </c>
      <c r="AE4" s="22">
        <f>CN_Summary_fueltax!AJ106</f>
        <v>0</v>
      </c>
      <c r="AF4" s="22">
        <f>CN_Summary_fueltax!AK106</f>
        <v>0</v>
      </c>
      <c r="AG4" s="22">
        <f>CN_Summary_fueltax!AL106</f>
        <v>0</v>
      </c>
      <c r="AH4" s="22">
        <f>CN_Summary_fueltax!AM106</f>
        <v>0</v>
      </c>
      <c r="AI4" s="22">
        <f>CN_Summary_fueltax!AN106</f>
        <v>0</v>
      </c>
      <c r="AJ4" s="22">
        <f>CN_Summary_fueltax!AO106</f>
        <v>0</v>
      </c>
      <c r="AK4" s="22">
        <f>CN_Summary_fueltax!AP106</f>
        <v>0</v>
      </c>
      <c r="AL4" s="22">
        <f>CN_Summary_fueltax!AQ106</f>
        <v>0</v>
      </c>
      <c r="AM4" s="22">
        <f>CN_Summary_fueltax!AR106</f>
        <v>0</v>
      </c>
      <c r="AN4" s="22">
        <f>CN_Summary_fueltax!AS106</f>
        <v>0</v>
      </c>
      <c r="AO4" s="22">
        <f>CN_Summary_fueltax!AT106</f>
        <v>0</v>
      </c>
      <c r="AP4" s="22">
        <f>CN_Summary_fueltax!AU106</f>
        <v>0</v>
      </c>
      <c r="AQ4" s="22"/>
    </row>
    <row r="5" spans="1:43">
      <c r="A5" s="115" t="s">
        <v>3671</v>
      </c>
      <c r="B5" s="22">
        <f>CN_Summary_fueltax!G107</f>
        <v>0</v>
      </c>
      <c r="C5" s="22">
        <f>CN_Summary_fueltax!H107</f>
        <v>0</v>
      </c>
      <c r="D5" s="22">
        <f>CN_Summary_fueltax!I107</f>
        <v>0</v>
      </c>
      <c r="E5" s="22">
        <f>CN_Summary_fueltax!J107</f>
        <v>0</v>
      </c>
      <c r="F5" s="22">
        <f>CN_Summary_fueltax!K107</f>
        <v>0</v>
      </c>
      <c r="G5" s="22">
        <f>CN_Summary_fueltax!L107</f>
        <v>0</v>
      </c>
      <c r="H5" s="22">
        <f>CN_Summary_fueltax!M107</f>
        <v>0</v>
      </c>
      <c r="I5" s="22">
        <f>CN_Summary_fueltax!N107</f>
        <v>0</v>
      </c>
      <c r="J5" s="22">
        <f>CN_Summary_fueltax!O107</f>
        <v>0</v>
      </c>
      <c r="K5" s="22">
        <f>CN_Summary_fueltax!P107</f>
        <v>0</v>
      </c>
      <c r="L5" s="22">
        <f>CN_Summary_fueltax!Q107</f>
        <v>0</v>
      </c>
      <c r="M5" s="22">
        <f>CN_Summary_fueltax!R107</f>
        <v>0</v>
      </c>
      <c r="N5" s="22">
        <f>CN_Summary_fueltax!S107</f>
        <v>0</v>
      </c>
      <c r="O5" s="22">
        <f>CN_Summary_fueltax!T107</f>
        <v>0</v>
      </c>
      <c r="P5" s="22">
        <f>CN_Summary_fueltax!U107</f>
        <v>0</v>
      </c>
      <c r="Q5" s="22">
        <f>CN_Summary_fueltax!V107</f>
        <v>0</v>
      </c>
      <c r="R5" s="22">
        <f>CN_Summary_fueltax!W107</f>
        <v>0</v>
      </c>
      <c r="S5" s="22">
        <f>CN_Summary_fueltax!X107</f>
        <v>0</v>
      </c>
      <c r="T5" s="22">
        <f>CN_Summary_fueltax!Y107</f>
        <v>0</v>
      </c>
      <c r="U5" s="22">
        <f>CN_Summary_fueltax!Z107</f>
        <v>0</v>
      </c>
      <c r="V5" s="22">
        <f>CN_Summary_fueltax!AA107</f>
        <v>0</v>
      </c>
      <c r="W5" s="22">
        <f>CN_Summary_fueltax!AB107</f>
        <v>0</v>
      </c>
      <c r="X5" s="22">
        <f>CN_Summary_fueltax!AC107</f>
        <v>0</v>
      </c>
      <c r="Y5" s="22">
        <f>CN_Summary_fueltax!AD107</f>
        <v>0</v>
      </c>
      <c r="Z5" s="22">
        <f>CN_Summary_fueltax!AE107</f>
        <v>0</v>
      </c>
      <c r="AA5" s="22">
        <f>CN_Summary_fueltax!AF107</f>
        <v>0</v>
      </c>
      <c r="AB5" s="22">
        <f>CN_Summary_fueltax!AG107</f>
        <v>0</v>
      </c>
      <c r="AC5" s="22">
        <f>CN_Summary_fueltax!AH107</f>
        <v>0</v>
      </c>
      <c r="AD5" s="22">
        <f>CN_Summary_fueltax!AI107</f>
        <v>0</v>
      </c>
      <c r="AE5" s="22">
        <f>CN_Summary_fueltax!AJ107</f>
        <v>0</v>
      </c>
      <c r="AF5" s="22">
        <f>CN_Summary_fueltax!AK107</f>
        <v>0</v>
      </c>
      <c r="AG5" s="22">
        <f>CN_Summary_fueltax!AL107</f>
        <v>0</v>
      </c>
      <c r="AH5" s="22">
        <f>CN_Summary_fueltax!AM107</f>
        <v>0</v>
      </c>
      <c r="AI5" s="22">
        <f>CN_Summary_fueltax!AN107</f>
        <v>0</v>
      </c>
      <c r="AJ5" s="22">
        <f>CN_Summary_fueltax!AO107</f>
        <v>0</v>
      </c>
      <c r="AK5" s="22">
        <f>CN_Summary_fueltax!AP107</f>
        <v>0</v>
      </c>
      <c r="AL5" s="22">
        <f>CN_Summary_fueltax!AQ107</f>
        <v>0</v>
      </c>
      <c r="AM5" s="22">
        <f>CN_Summary_fueltax!AR107</f>
        <v>0</v>
      </c>
      <c r="AN5" s="22">
        <f>CN_Summary_fueltax!AS107</f>
        <v>0</v>
      </c>
      <c r="AO5" s="22">
        <f>CN_Summary_fueltax!AT107</f>
        <v>0</v>
      </c>
      <c r="AP5" s="22">
        <f>CN_Summary_fueltax!AU107</f>
        <v>0</v>
      </c>
      <c r="AQ5" s="22"/>
    </row>
    <row r="6" spans="1:43">
      <c r="A6" s="115" t="s">
        <v>3672</v>
      </c>
      <c r="B6" s="22">
        <f>CN_Summary_fueltax!G108</f>
        <v>3.2120363853937926E-7</v>
      </c>
      <c r="C6" s="22">
        <f>CN_Summary_fueltax!H108</f>
        <v>4.446950366629045E-7</v>
      </c>
      <c r="D6" s="22">
        <f>CN_Summary_fueltax!I108</f>
        <v>4.6301243225821407E-7</v>
      </c>
      <c r="E6" s="22">
        <f>CN_Summary_fueltax!J108</f>
        <v>4.6413323688982749E-7</v>
      </c>
      <c r="F6" s="22">
        <f>CN_Summary_fueltax!K108</f>
        <v>4.4668571951606871E-7</v>
      </c>
      <c r="G6" s="22">
        <f>CN_Summary_fueltax!L108</f>
        <v>4.3884798662990605E-7</v>
      </c>
      <c r="H6" s="22">
        <f>CN_Summary_fueltax!M108</f>
        <v>4.2010076338772973E-7</v>
      </c>
      <c r="I6" s="22">
        <f>CN_Summary_fueltax!N108</f>
        <v>4.1559059350612099E-7</v>
      </c>
      <c r="J6" s="22">
        <f>CN_Summary_fueltax!O108</f>
        <v>4.1154533450093398E-7</v>
      </c>
      <c r="K6" s="22">
        <f>CN_Summary_fueltax!P108</f>
        <v>4.020849441630324E-7</v>
      </c>
      <c r="L6" s="22">
        <f>CN_Summary_fueltax!Q108</f>
        <v>4.007041518898817E-7</v>
      </c>
      <c r="M6" s="22">
        <f>CN_Summary_fueltax!R108</f>
        <v>3.9969672882133376E-7</v>
      </c>
      <c r="N6" s="22">
        <f>CN_Summary_fueltax!S108</f>
        <v>4.0070113147939027E-7</v>
      </c>
      <c r="O6" s="22">
        <f>CN_Summary_fueltax!T108</f>
        <v>3.9508247094740273E-7</v>
      </c>
      <c r="P6" s="22">
        <f>CN_Summary_fueltax!U108</f>
        <v>3.9159807893655957E-7</v>
      </c>
      <c r="Q6" s="22">
        <f>CN_Summary_fueltax!V108</f>
        <v>3.9038666199020121E-7</v>
      </c>
      <c r="R6" s="22">
        <f>CN_Summary_fueltax!W108</f>
        <v>3.8700798434656058E-7</v>
      </c>
      <c r="S6" s="22">
        <f>CN_Summary_fueltax!X108</f>
        <v>3.8472920080036137E-7</v>
      </c>
      <c r="T6" s="22">
        <f>CN_Summary_fueltax!Y108</f>
        <v>3.8440578453850278E-7</v>
      </c>
      <c r="U6" s="22">
        <f>CN_Summary_fueltax!Z108</f>
        <v>3.8748056241884535E-7</v>
      </c>
      <c r="V6" s="22">
        <f>CN_Summary_fueltax!AA108</f>
        <v>3.8681491041437342E-7</v>
      </c>
      <c r="W6" s="22">
        <f>CN_Summary_fueltax!AB108</f>
        <v>3.8657327757505377E-7</v>
      </c>
      <c r="X6" s="22">
        <f>CN_Summary_fueltax!AC108</f>
        <v>3.8631514864766512E-7</v>
      </c>
      <c r="Y6" s="22">
        <f>CN_Summary_fueltax!AD108</f>
        <v>3.8514532043038209E-7</v>
      </c>
      <c r="Z6" s="22">
        <f>CN_Summary_fueltax!AE108</f>
        <v>3.8479913492020298E-7</v>
      </c>
      <c r="AA6" s="22">
        <f>CN_Summary_fueltax!AF108</f>
        <v>3.8425151126416797E-7</v>
      </c>
      <c r="AB6" s="22">
        <f>CN_Summary_fueltax!AG108</f>
        <v>3.8315765798770942E-7</v>
      </c>
      <c r="AC6" s="22">
        <f>CN_Summary_fueltax!AH108</f>
        <v>3.8266463405978982E-7</v>
      </c>
      <c r="AD6" s="22">
        <f>CN_Summary_fueltax!AI108</f>
        <v>3.8213466818816661E-7</v>
      </c>
      <c r="AE6" s="22">
        <f>CN_Summary_fueltax!AJ108</f>
        <v>3.7970834920642134E-7</v>
      </c>
      <c r="AF6" s="22">
        <f>CN_Summary_fueltax!AK108</f>
        <v>3.7915468472940326E-7</v>
      </c>
      <c r="AG6" s="22">
        <f>CN_Summary_fueltax!AL108</f>
        <v>3.7907056524112757E-7</v>
      </c>
      <c r="AH6" s="22">
        <f>CN_Summary_fueltax!AM108</f>
        <v>3.7812233338548024E-7</v>
      </c>
      <c r="AI6" s="22">
        <f>CN_Summary_fueltax!AN108</f>
        <v>3.7719459555702654E-7</v>
      </c>
      <c r="AJ6" s="22">
        <f>CN_Summary_fueltax!AO108</f>
        <v>3.7632944681845616E-7</v>
      </c>
      <c r="AK6" s="22">
        <f>CN_Summary_fueltax!AP108</f>
        <v>3.7537067840126437E-7</v>
      </c>
      <c r="AL6" s="22">
        <f>CN_Summary_fueltax!AQ108</f>
        <v>3.744623070906107E-7</v>
      </c>
      <c r="AM6" s="22">
        <f>CN_Summary_fueltax!AR108</f>
        <v>3.7360846006750878E-7</v>
      </c>
      <c r="AN6" s="22">
        <f>CN_Summary_fueltax!AS108</f>
        <v>3.7271953267103635E-7</v>
      </c>
      <c r="AO6" s="22">
        <f>CN_Summary_fueltax!AT108</f>
        <v>3.719116913612587E-7</v>
      </c>
      <c r="AP6" s="22">
        <f>CN_Summary_fueltax!AU108</f>
        <v>3.7122728499038297E-7</v>
      </c>
      <c r="AQ6" s="22"/>
    </row>
    <row r="7" spans="1:43">
      <c r="A7" s="115" t="s">
        <v>3673</v>
      </c>
      <c r="B7" s="22">
        <f>CN_Summary_fueltax!G109</f>
        <v>0</v>
      </c>
      <c r="C7" s="22">
        <f>CN_Summary_fueltax!H109</f>
        <v>0</v>
      </c>
      <c r="D7" s="22">
        <f>CN_Summary_fueltax!I109</f>
        <v>0</v>
      </c>
      <c r="E7" s="22">
        <f>CN_Summary_fueltax!J109</f>
        <v>0</v>
      </c>
      <c r="F7" s="22">
        <f>CN_Summary_fueltax!K109</f>
        <v>0</v>
      </c>
      <c r="G7" s="22">
        <f>CN_Summary_fueltax!L109</f>
        <v>0</v>
      </c>
      <c r="H7" s="22">
        <f>CN_Summary_fueltax!M109</f>
        <v>0</v>
      </c>
      <c r="I7" s="22">
        <f>CN_Summary_fueltax!N109</f>
        <v>0</v>
      </c>
      <c r="J7" s="22">
        <f>CN_Summary_fueltax!O109</f>
        <v>0</v>
      </c>
      <c r="K7" s="22">
        <f>CN_Summary_fueltax!P109</f>
        <v>0</v>
      </c>
      <c r="L7" s="22">
        <f>CN_Summary_fueltax!Q109</f>
        <v>0</v>
      </c>
      <c r="M7" s="22">
        <f>CN_Summary_fueltax!R109</f>
        <v>0</v>
      </c>
      <c r="N7" s="22">
        <f>CN_Summary_fueltax!S109</f>
        <v>0</v>
      </c>
      <c r="O7" s="22">
        <f>CN_Summary_fueltax!T109</f>
        <v>0</v>
      </c>
      <c r="P7" s="22">
        <f>CN_Summary_fueltax!U109</f>
        <v>0</v>
      </c>
      <c r="Q7" s="22">
        <f>CN_Summary_fueltax!V109</f>
        <v>0</v>
      </c>
      <c r="R7" s="22">
        <f>CN_Summary_fueltax!W109</f>
        <v>0</v>
      </c>
      <c r="S7" s="22">
        <f>CN_Summary_fueltax!X109</f>
        <v>0</v>
      </c>
      <c r="T7" s="22">
        <f>CN_Summary_fueltax!Y109</f>
        <v>0</v>
      </c>
      <c r="U7" s="22">
        <f>CN_Summary_fueltax!Z109</f>
        <v>0</v>
      </c>
      <c r="V7" s="22">
        <f>CN_Summary_fueltax!AA109</f>
        <v>0</v>
      </c>
      <c r="W7" s="22">
        <f>CN_Summary_fueltax!AB109</f>
        <v>0</v>
      </c>
      <c r="X7" s="22">
        <f>CN_Summary_fueltax!AC109</f>
        <v>0</v>
      </c>
      <c r="Y7" s="22">
        <f>CN_Summary_fueltax!AD109</f>
        <v>0</v>
      </c>
      <c r="Z7" s="22">
        <f>CN_Summary_fueltax!AE109</f>
        <v>0</v>
      </c>
      <c r="AA7" s="22">
        <f>CN_Summary_fueltax!AF109</f>
        <v>0</v>
      </c>
      <c r="AB7" s="22">
        <f>CN_Summary_fueltax!AG109</f>
        <v>0</v>
      </c>
      <c r="AC7" s="22">
        <f>CN_Summary_fueltax!AH109</f>
        <v>0</v>
      </c>
      <c r="AD7" s="22">
        <f>CN_Summary_fueltax!AI109</f>
        <v>0</v>
      </c>
      <c r="AE7" s="22">
        <f>CN_Summary_fueltax!AJ109</f>
        <v>0</v>
      </c>
      <c r="AF7" s="22">
        <f>CN_Summary_fueltax!AK109</f>
        <v>0</v>
      </c>
      <c r="AG7" s="22">
        <f>CN_Summary_fueltax!AL109</f>
        <v>0</v>
      </c>
      <c r="AH7" s="22">
        <f>CN_Summary_fueltax!AM109</f>
        <v>0</v>
      </c>
      <c r="AI7" s="22">
        <f>CN_Summary_fueltax!AN109</f>
        <v>0</v>
      </c>
      <c r="AJ7" s="22">
        <f>CN_Summary_fueltax!AO109</f>
        <v>0</v>
      </c>
      <c r="AK7" s="22">
        <f>CN_Summary_fueltax!AP109</f>
        <v>0</v>
      </c>
      <c r="AL7" s="22">
        <f>CN_Summary_fueltax!AQ109</f>
        <v>0</v>
      </c>
      <c r="AM7" s="22">
        <f>CN_Summary_fueltax!AR109</f>
        <v>0</v>
      </c>
      <c r="AN7" s="22">
        <f>CN_Summary_fueltax!AS109</f>
        <v>0</v>
      </c>
      <c r="AO7" s="22">
        <f>CN_Summary_fueltax!AT109</f>
        <v>0</v>
      </c>
      <c r="AP7" s="22">
        <f>CN_Summary_fueltax!AU109</f>
        <v>0</v>
      </c>
      <c r="AQ7" s="22"/>
    </row>
    <row r="8" spans="1:43">
      <c r="A8" s="115" t="s">
        <v>3674</v>
      </c>
      <c r="B8" s="22">
        <f>CN_Summary_fueltax!G110</f>
        <v>0</v>
      </c>
      <c r="C8" s="22">
        <f>CN_Summary_fueltax!H110</f>
        <v>0</v>
      </c>
      <c r="D8" s="22">
        <f>CN_Summary_fueltax!I110</f>
        <v>0</v>
      </c>
      <c r="E8" s="22">
        <f>CN_Summary_fueltax!J110</f>
        <v>0</v>
      </c>
      <c r="F8" s="22">
        <f>CN_Summary_fueltax!K110</f>
        <v>0</v>
      </c>
      <c r="G8" s="22">
        <f>CN_Summary_fueltax!L110</f>
        <v>0</v>
      </c>
      <c r="H8" s="22">
        <f>CN_Summary_fueltax!M110</f>
        <v>0</v>
      </c>
      <c r="I8" s="22">
        <f>CN_Summary_fueltax!N110</f>
        <v>0</v>
      </c>
      <c r="J8" s="22">
        <f>CN_Summary_fueltax!O110</f>
        <v>0</v>
      </c>
      <c r="K8" s="22">
        <f>CN_Summary_fueltax!P110</f>
        <v>0</v>
      </c>
      <c r="L8" s="22">
        <f>CN_Summary_fueltax!Q110</f>
        <v>0</v>
      </c>
      <c r="M8" s="22">
        <f>CN_Summary_fueltax!R110</f>
        <v>0</v>
      </c>
      <c r="N8" s="22">
        <f>CN_Summary_fueltax!S110</f>
        <v>0</v>
      </c>
      <c r="O8" s="22">
        <f>CN_Summary_fueltax!T110</f>
        <v>0</v>
      </c>
      <c r="P8" s="22">
        <f>CN_Summary_fueltax!U110</f>
        <v>0</v>
      </c>
      <c r="Q8" s="22">
        <f>CN_Summary_fueltax!V110</f>
        <v>0</v>
      </c>
      <c r="R8" s="22">
        <f>CN_Summary_fueltax!W110</f>
        <v>0</v>
      </c>
      <c r="S8" s="22">
        <f>CN_Summary_fueltax!X110</f>
        <v>0</v>
      </c>
      <c r="T8" s="22">
        <f>CN_Summary_fueltax!Y110</f>
        <v>0</v>
      </c>
      <c r="U8" s="22">
        <f>CN_Summary_fueltax!Z110</f>
        <v>0</v>
      </c>
      <c r="V8" s="22">
        <f>CN_Summary_fueltax!AA110</f>
        <v>0</v>
      </c>
      <c r="W8" s="22">
        <f>CN_Summary_fueltax!AB110</f>
        <v>0</v>
      </c>
      <c r="X8" s="22">
        <f>CN_Summary_fueltax!AC110</f>
        <v>0</v>
      </c>
      <c r="Y8" s="22">
        <f>CN_Summary_fueltax!AD110</f>
        <v>0</v>
      </c>
      <c r="Z8" s="22">
        <f>CN_Summary_fueltax!AE110</f>
        <v>0</v>
      </c>
      <c r="AA8" s="22">
        <f>CN_Summary_fueltax!AF110</f>
        <v>0</v>
      </c>
      <c r="AB8" s="22">
        <f>CN_Summary_fueltax!AG110</f>
        <v>0</v>
      </c>
      <c r="AC8" s="22">
        <f>CN_Summary_fueltax!AH110</f>
        <v>0</v>
      </c>
      <c r="AD8" s="22">
        <f>CN_Summary_fueltax!AI110</f>
        <v>0</v>
      </c>
      <c r="AE8" s="22">
        <f>CN_Summary_fueltax!AJ110</f>
        <v>0</v>
      </c>
      <c r="AF8" s="22">
        <f>CN_Summary_fueltax!AK110</f>
        <v>0</v>
      </c>
      <c r="AG8" s="22">
        <f>CN_Summary_fueltax!AL110</f>
        <v>0</v>
      </c>
      <c r="AH8" s="22">
        <f>CN_Summary_fueltax!AM110</f>
        <v>0</v>
      </c>
      <c r="AI8" s="22">
        <f>CN_Summary_fueltax!AN110</f>
        <v>0</v>
      </c>
      <c r="AJ8" s="22">
        <f>CN_Summary_fueltax!AO110</f>
        <v>0</v>
      </c>
      <c r="AK8" s="22">
        <f>CN_Summary_fueltax!AP110</f>
        <v>0</v>
      </c>
      <c r="AL8" s="22">
        <f>CN_Summary_fueltax!AQ110</f>
        <v>0</v>
      </c>
      <c r="AM8" s="22">
        <f>CN_Summary_fueltax!AR110</f>
        <v>0</v>
      </c>
      <c r="AN8" s="22">
        <f>CN_Summary_fueltax!AS110</f>
        <v>0</v>
      </c>
      <c r="AO8" s="22">
        <f>CN_Summary_fueltax!AT110</f>
        <v>0</v>
      </c>
      <c r="AP8" s="22">
        <f>CN_Summary_fueltax!AU110</f>
        <v>0</v>
      </c>
      <c r="AQ8" s="22"/>
    </row>
    <row r="9" spans="1:43">
      <c r="A9" s="115" t="s">
        <v>3675</v>
      </c>
      <c r="B9" s="22">
        <f>CN_Summary_fueltax!G111</f>
        <v>0</v>
      </c>
      <c r="C9" s="22">
        <f>CN_Summary_fueltax!H111</f>
        <v>0</v>
      </c>
      <c r="D9" s="22">
        <f>CN_Summary_fueltax!I111</f>
        <v>0</v>
      </c>
      <c r="E9" s="22">
        <f>CN_Summary_fueltax!J111</f>
        <v>0</v>
      </c>
      <c r="F9" s="22">
        <f>CN_Summary_fueltax!K111</f>
        <v>0</v>
      </c>
      <c r="G9" s="22">
        <f>CN_Summary_fueltax!L111</f>
        <v>0</v>
      </c>
      <c r="H9" s="22">
        <f>CN_Summary_fueltax!M111</f>
        <v>0</v>
      </c>
      <c r="I9" s="22">
        <f>CN_Summary_fueltax!N111</f>
        <v>0</v>
      </c>
      <c r="J9" s="22">
        <f>CN_Summary_fueltax!O111</f>
        <v>0</v>
      </c>
      <c r="K9" s="22">
        <f>CN_Summary_fueltax!P111</f>
        <v>0</v>
      </c>
      <c r="L9" s="22">
        <f>CN_Summary_fueltax!Q111</f>
        <v>0</v>
      </c>
      <c r="M9" s="22">
        <f>CN_Summary_fueltax!R111</f>
        <v>0</v>
      </c>
      <c r="N9" s="22">
        <f>CN_Summary_fueltax!S111</f>
        <v>0</v>
      </c>
      <c r="O9" s="22">
        <f>CN_Summary_fueltax!T111</f>
        <v>0</v>
      </c>
      <c r="P9" s="22">
        <f>CN_Summary_fueltax!U111</f>
        <v>0</v>
      </c>
      <c r="Q9" s="22">
        <f>CN_Summary_fueltax!V111</f>
        <v>0</v>
      </c>
      <c r="R9" s="22">
        <f>CN_Summary_fueltax!W111</f>
        <v>0</v>
      </c>
      <c r="S9" s="22">
        <f>CN_Summary_fueltax!X111</f>
        <v>0</v>
      </c>
      <c r="T9" s="22">
        <f>CN_Summary_fueltax!Y111</f>
        <v>0</v>
      </c>
      <c r="U9" s="22">
        <f>CN_Summary_fueltax!Z111</f>
        <v>0</v>
      </c>
      <c r="V9" s="22">
        <f>CN_Summary_fueltax!AA111</f>
        <v>0</v>
      </c>
      <c r="W9" s="22">
        <f>CN_Summary_fueltax!AB111</f>
        <v>0</v>
      </c>
      <c r="X9" s="22">
        <f>CN_Summary_fueltax!AC111</f>
        <v>0</v>
      </c>
      <c r="Y9" s="22">
        <f>CN_Summary_fueltax!AD111</f>
        <v>0</v>
      </c>
      <c r="Z9" s="22">
        <f>CN_Summary_fueltax!AE111</f>
        <v>0</v>
      </c>
      <c r="AA9" s="22">
        <f>CN_Summary_fueltax!AF111</f>
        <v>0</v>
      </c>
      <c r="AB9" s="22">
        <f>CN_Summary_fueltax!AG111</f>
        <v>0</v>
      </c>
      <c r="AC9" s="22">
        <f>CN_Summary_fueltax!AH111</f>
        <v>0</v>
      </c>
      <c r="AD9" s="22">
        <f>CN_Summary_fueltax!AI111</f>
        <v>0</v>
      </c>
      <c r="AE9" s="22">
        <f>CN_Summary_fueltax!AJ111</f>
        <v>0</v>
      </c>
      <c r="AF9" s="22">
        <f>CN_Summary_fueltax!AK111</f>
        <v>0</v>
      </c>
      <c r="AG9" s="22">
        <f>CN_Summary_fueltax!AL111</f>
        <v>0</v>
      </c>
      <c r="AH9" s="22">
        <f>CN_Summary_fueltax!AM111</f>
        <v>0</v>
      </c>
      <c r="AI9" s="22">
        <f>CN_Summary_fueltax!AN111</f>
        <v>0</v>
      </c>
      <c r="AJ9" s="22">
        <f>CN_Summary_fueltax!AO111</f>
        <v>0</v>
      </c>
      <c r="AK9" s="22">
        <f>CN_Summary_fueltax!AP111</f>
        <v>0</v>
      </c>
      <c r="AL9" s="22">
        <f>CN_Summary_fueltax!AQ111</f>
        <v>0</v>
      </c>
      <c r="AM9" s="22">
        <f>CN_Summary_fueltax!AR111</f>
        <v>0</v>
      </c>
      <c r="AN9" s="22">
        <f>CN_Summary_fueltax!AS111</f>
        <v>0</v>
      </c>
      <c r="AO9" s="22">
        <f>CN_Summary_fueltax!AT111</f>
        <v>0</v>
      </c>
      <c r="AP9" s="22">
        <f>CN_Summary_fueltax!AU111</f>
        <v>0</v>
      </c>
      <c r="AQ9" s="22"/>
    </row>
  </sheetData>
  <phoneticPr fontId="4"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DD3B9-9236-45B5-9BDA-745285377E0E}">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CN_Summary_fueltax!G114</f>
        <v>0</v>
      </c>
      <c r="C2" s="22">
        <f>CN_Summary_fueltax!H114</f>
        <v>0</v>
      </c>
      <c r="D2" s="22">
        <f>CN_Summary_fueltax!I114</f>
        <v>0</v>
      </c>
      <c r="E2" s="22">
        <f>CN_Summary_fueltax!J114</f>
        <v>0</v>
      </c>
      <c r="F2" s="22">
        <f>CN_Summary_fueltax!K114</f>
        <v>0</v>
      </c>
      <c r="G2" s="22">
        <f>CN_Summary_fueltax!L114</f>
        <v>0</v>
      </c>
      <c r="H2" s="22">
        <f>CN_Summary_fueltax!M114</f>
        <v>0</v>
      </c>
      <c r="I2" s="22">
        <f>CN_Summary_fueltax!N114</f>
        <v>0</v>
      </c>
      <c r="J2" s="22">
        <f>CN_Summary_fueltax!O114</f>
        <v>0</v>
      </c>
      <c r="K2" s="22">
        <f>CN_Summary_fueltax!P114</f>
        <v>0</v>
      </c>
      <c r="L2" s="22">
        <f>CN_Summary_fueltax!Q114</f>
        <v>0</v>
      </c>
      <c r="M2" s="22">
        <f>CN_Summary_fueltax!R114</f>
        <v>0</v>
      </c>
      <c r="N2" s="22">
        <f>CN_Summary_fueltax!S114</f>
        <v>0</v>
      </c>
      <c r="O2" s="22">
        <f>CN_Summary_fueltax!T114</f>
        <v>0</v>
      </c>
      <c r="P2" s="22">
        <f>CN_Summary_fueltax!U114</f>
        <v>0</v>
      </c>
      <c r="Q2" s="22">
        <f>CN_Summary_fueltax!V114</f>
        <v>0</v>
      </c>
      <c r="R2" s="22">
        <f>CN_Summary_fueltax!W114</f>
        <v>0</v>
      </c>
      <c r="S2" s="22">
        <f>CN_Summary_fueltax!X114</f>
        <v>0</v>
      </c>
      <c r="T2" s="22">
        <f>CN_Summary_fueltax!Y114</f>
        <v>0</v>
      </c>
      <c r="U2" s="22">
        <f>CN_Summary_fueltax!Z114</f>
        <v>0</v>
      </c>
      <c r="V2" s="22">
        <f>CN_Summary_fueltax!AA114</f>
        <v>0</v>
      </c>
      <c r="W2" s="22">
        <f>CN_Summary_fueltax!AB114</f>
        <v>0</v>
      </c>
      <c r="X2" s="22">
        <f>CN_Summary_fueltax!AC114</f>
        <v>0</v>
      </c>
      <c r="Y2" s="22">
        <f>CN_Summary_fueltax!AD114</f>
        <v>0</v>
      </c>
      <c r="Z2" s="22">
        <f>CN_Summary_fueltax!AE114</f>
        <v>0</v>
      </c>
      <c r="AA2" s="22">
        <f>CN_Summary_fueltax!AF114</f>
        <v>0</v>
      </c>
      <c r="AB2" s="22">
        <f>CN_Summary_fueltax!AG114</f>
        <v>0</v>
      </c>
      <c r="AC2" s="22">
        <f>CN_Summary_fueltax!AH114</f>
        <v>0</v>
      </c>
      <c r="AD2" s="22">
        <f>CN_Summary_fueltax!AI114</f>
        <v>0</v>
      </c>
      <c r="AE2" s="22">
        <f>CN_Summary_fueltax!AJ114</f>
        <v>0</v>
      </c>
      <c r="AF2" s="22">
        <f>CN_Summary_fueltax!AK114</f>
        <v>0</v>
      </c>
      <c r="AG2" s="22">
        <f>CN_Summary_fueltax!AL114</f>
        <v>0</v>
      </c>
      <c r="AH2" s="22">
        <f>CN_Summary_fueltax!AM114</f>
        <v>0</v>
      </c>
      <c r="AI2" s="22">
        <f>CN_Summary_fueltax!AN114</f>
        <v>0</v>
      </c>
      <c r="AJ2" s="22">
        <f>CN_Summary_fueltax!AO114</f>
        <v>0</v>
      </c>
      <c r="AK2" s="22">
        <f>CN_Summary_fueltax!AP114</f>
        <v>0</v>
      </c>
      <c r="AL2" s="22">
        <f>CN_Summary_fueltax!AQ114</f>
        <v>0</v>
      </c>
      <c r="AM2" s="22">
        <f>CN_Summary_fueltax!AR114</f>
        <v>0</v>
      </c>
      <c r="AN2" s="22">
        <f>CN_Summary_fueltax!AS114</f>
        <v>0</v>
      </c>
      <c r="AO2" s="22">
        <f>CN_Summary_fueltax!AT114</f>
        <v>0</v>
      </c>
      <c r="AP2" s="22">
        <f>CN_Summary_fueltax!AU114</f>
        <v>0</v>
      </c>
    </row>
    <row r="3" spans="1:42">
      <c r="A3" s="115" t="s">
        <v>3669</v>
      </c>
      <c r="B3" s="22">
        <f>CN_Summary_fueltax!G115</f>
        <v>1.0294082532953617E-6</v>
      </c>
      <c r="C3" s="22">
        <f>CN_Summary_fueltax!H115</f>
        <v>1.1282464218526301E-6</v>
      </c>
      <c r="D3" s="22">
        <f>CN_Summary_fueltax!I115</f>
        <v>1.2882096624441512E-6</v>
      </c>
      <c r="E3" s="22">
        <f>CN_Summary_fueltax!J115</f>
        <v>1.3768766233592761E-6</v>
      </c>
      <c r="F3" s="22">
        <f>CN_Summary_fueltax!K115</f>
        <v>1.4610222438926207E-6</v>
      </c>
      <c r="G3" s="22">
        <f>CN_Summary_fueltax!L115</f>
        <v>1.4930190256348487E-6</v>
      </c>
      <c r="H3" s="22">
        <f>CN_Summary_fueltax!M115</f>
        <v>1.5276358263040706E-6</v>
      </c>
      <c r="I3" s="22">
        <f>CN_Summary_fueltax!N115</f>
        <v>1.4927558418750273E-6</v>
      </c>
      <c r="J3" s="22">
        <f>CN_Summary_fueltax!O115</f>
        <v>1.5116253402164754E-6</v>
      </c>
      <c r="K3" s="22">
        <f>CN_Summary_fueltax!P115</f>
        <v>1.5438799494734401E-6</v>
      </c>
      <c r="L3" s="22">
        <f>CN_Summary_fueltax!Q115</f>
        <v>1.601209645432369E-6</v>
      </c>
      <c r="M3" s="22">
        <f>CN_Summary_fueltax!R115</f>
        <v>1.6298101893607948E-6</v>
      </c>
      <c r="N3" s="22">
        <f>CN_Summary_fueltax!S115</f>
        <v>1.6776934193628778E-6</v>
      </c>
      <c r="O3" s="22">
        <f>CN_Summary_fueltax!T115</f>
        <v>1.6976249679524531E-6</v>
      </c>
      <c r="P3" s="22">
        <f>CN_Summary_fueltax!U115</f>
        <v>1.7432569448575846E-6</v>
      </c>
      <c r="Q3" s="22">
        <f>CN_Summary_fueltax!V115</f>
        <v>1.7776463379909455E-6</v>
      </c>
      <c r="R3" s="22">
        <f>CN_Summary_fueltax!W115</f>
        <v>1.7949611570866493E-6</v>
      </c>
      <c r="S3" s="22">
        <f>CN_Summary_fueltax!X115</f>
        <v>1.8276457505617671E-6</v>
      </c>
      <c r="T3" s="22">
        <f>CN_Summary_fueltax!Y115</f>
        <v>1.8574702547120096E-6</v>
      </c>
      <c r="U3" s="22">
        <f>CN_Summary_fueltax!Z115</f>
        <v>1.9076100649461009E-6</v>
      </c>
      <c r="V3" s="22">
        <f>CN_Summary_fueltax!AA115</f>
        <v>1.8905331912162608E-6</v>
      </c>
      <c r="W3" s="22">
        <f>CN_Summary_fueltax!AB115</f>
        <v>1.961046265599216E-6</v>
      </c>
      <c r="X3" s="22">
        <f>CN_Summary_fueltax!AC115</f>
        <v>1.9938261361947738E-6</v>
      </c>
      <c r="Y3" s="22">
        <f>CN_Summary_fueltax!AD115</f>
        <v>2.0164948133525078E-6</v>
      </c>
      <c r="Z3" s="22">
        <f>CN_Summary_fueltax!AE115</f>
        <v>2.0385436506918728E-6</v>
      </c>
      <c r="AA3" s="22">
        <f>CN_Summary_fueltax!AF115</f>
        <v>2.0843479007405302E-6</v>
      </c>
      <c r="AB3" s="22">
        <f>CN_Summary_fueltax!AG115</f>
        <v>2.1214236836638868E-6</v>
      </c>
      <c r="AC3" s="22">
        <f>CN_Summary_fueltax!AH115</f>
        <v>2.1661809915687584E-6</v>
      </c>
      <c r="AD3" s="22">
        <f>CN_Summary_fueltax!AI115</f>
        <v>2.1922534460374508E-6</v>
      </c>
      <c r="AE3" s="22">
        <f>CN_Summary_fueltax!AJ115</f>
        <v>2.1862163465168694E-6</v>
      </c>
      <c r="AF3" s="22">
        <f>CN_Summary_fueltax!AK115</f>
        <v>2.2139045239592514E-6</v>
      </c>
      <c r="AG3" s="22">
        <f>CN_Summary_fueltax!AL115</f>
        <v>2.2692557939392893E-6</v>
      </c>
      <c r="AH3" s="22">
        <f>CN_Summary_fueltax!AM115</f>
        <v>2.2941236942297094E-6</v>
      </c>
      <c r="AI3" s="22">
        <f>CN_Summary_fueltax!AN115</f>
        <v>2.3240435975131848E-6</v>
      </c>
      <c r="AJ3" s="22">
        <f>CN_Summary_fueltax!AO115</f>
        <v>2.3544235752970201E-6</v>
      </c>
      <c r="AK3" s="22">
        <f>CN_Summary_fueltax!AP115</f>
        <v>2.3831970071676254E-6</v>
      </c>
      <c r="AL3" s="22">
        <f>CN_Summary_fueltax!AQ115</f>
        <v>2.4092125706198572E-6</v>
      </c>
      <c r="AM3" s="22">
        <f>CN_Summary_fueltax!AR115</f>
        <v>2.4367155240766534E-6</v>
      </c>
      <c r="AN3" s="22">
        <f>CN_Summary_fueltax!AS115</f>
        <v>2.4652630273061971E-6</v>
      </c>
      <c r="AO3" s="22">
        <f>CN_Summary_fueltax!AT115</f>
        <v>2.4975727041014802E-6</v>
      </c>
      <c r="AP3" s="22">
        <f>CN_Summary_fueltax!AU115</f>
        <v>2.53148036883834E-6</v>
      </c>
    </row>
    <row r="4" spans="1:42">
      <c r="A4" s="115" t="s">
        <v>3670</v>
      </c>
      <c r="B4" s="22">
        <f>CN_Summary_fueltax!G116</f>
        <v>0</v>
      </c>
      <c r="C4" s="22">
        <f>CN_Summary_fueltax!H116</f>
        <v>0</v>
      </c>
      <c r="D4" s="22">
        <f>CN_Summary_fueltax!I116</f>
        <v>0</v>
      </c>
      <c r="E4" s="22">
        <f>CN_Summary_fueltax!J116</f>
        <v>0</v>
      </c>
      <c r="F4" s="22">
        <f>CN_Summary_fueltax!K116</f>
        <v>0</v>
      </c>
      <c r="G4" s="22">
        <f>CN_Summary_fueltax!L116</f>
        <v>0</v>
      </c>
      <c r="H4" s="22">
        <f>CN_Summary_fueltax!M116</f>
        <v>0</v>
      </c>
      <c r="I4" s="22">
        <f>CN_Summary_fueltax!N116</f>
        <v>0</v>
      </c>
      <c r="J4" s="22">
        <f>CN_Summary_fueltax!O116</f>
        <v>0</v>
      </c>
      <c r="K4" s="22">
        <f>CN_Summary_fueltax!P116</f>
        <v>0</v>
      </c>
      <c r="L4" s="22">
        <f>CN_Summary_fueltax!Q116</f>
        <v>0</v>
      </c>
      <c r="M4" s="22">
        <f>CN_Summary_fueltax!R116</f>
        <v>0</v>
      </c>
      <c r="N4" s="22">
        <f>CN_Summary_fueltax!S116</f>
        <v>0</v>
      </c>
      <c r="O4" s="22">
        <f>CN_Summary_fueltax!T116</f>
        <v>0</v>
      </c>
      <c r="P4" s="22">
        <f>CN_Summary_fueltax!U116</f>
        <v>0</v>
      </c>
      <c r="Q4" s="22">
        <f>CN_Summary_fueltax!V116</f>
        <v>0</v>
      </c>
      <c r="R4" s="22">
        <f>CN_Summary_fueltax!W116</f>
        <v>0</v>
      </c>
      <c r="S4" s="22">
        <f>CN_Summary_fueltax!X116</f>
        <v>0</v>
      </c>
      <c r="T4" s="22">
        <f>CN_Summary_fueltax!Y116</f>
        <v>0</v>
      </c>
      <c r="U4" s="22">
        <f>CN_Summary_fueltax!Z116</f>
        <v>0</v>
      </c>
      <c r="V4" s="22">
        <f>CN_Summary_fueltax!AA116</f>
        <v>0</v>
      </c>
      <c r="W4" s="22">
        <f>CN_Summary_fueltax!AB116</f>
        <v>0</v>
      </c>
      <c r="X4" s="22">
        <f>CN_Summary_fueltax!AC116</f>
        <v>0</v>
      </c>
      <c r="Y4" s="22">
        <f>CN_Summary_fueltax!AD116</f>
        <v>0</v>
      </c>
      <c r="Z4" s="22">
        <f>CN_Summary_fueltax!AE116</f>
        <v>0</v>
      </c>
      <c r="AA4" s="22">
        <f>CN_Summary_fueltax!AF116</f>
        <v>0</v>
      </c>
      <c r="AB4" s="22">
        <f>CN_Summary_fueltax!AG116</f>
        <v>0</v>
      </c>
      <c r="AC4" s="22">
        <f>CN_Summary_fueltax!AH116</f>
        <v>0</v>
      </c>
      <c r="AD4" s="22">
        <f>CN_Summary_fueltax!AI116</f>
        <v>0</v>
      </c>
      <c r="AE4" s="22">
        <f>CN_Summary_fueltax!AJ116</f>
        <v>0</v>
      </c>
      <c r="AF4" s="22">
        <f>CN_Summary_fueltax!AK116</f>
        <v>0</v>
      </c>
      <c r="AG4" s="22">
        <f>CN_Summary_fueltax!AL116</f>
        <v>0</v>
      </c>
      <c r="AH4" s="22">
        <f>CN_Summary_fueltax!AM116</f>
        <v>0</v>
      </c>
      <c r="AI4" s="22">
        <f>CN_Summary_fueltax!AN116</f>
        <v>0</v>
      </c>
      <c r="AJ4" s="22">
        <f>CN_Summary_fueltax!AO116</f>
        <v>0</v>
      </c>
      <c r="AK4" s="22">
        <f>CN_Summary_fueltax!AP116</f>
        <v>0</v>
      </c>
      <c r="AL4" s="22">
        <f>CN_Summary_fueltax!AQ116</f>
        <v>0</v>
      </c>
      <c r="AM4" s="22">
        <f>CN_Summary_fueltax!AR116</f>
        <v>0</v>
      </c>
      <c r="AN4" s="22">
        <f>CN_Summary_fueltax!AS116</f>
        <v>0</v>
      </c>
      <c r="AO4" s="22">
        <f>CN_Summary_fueltax!AT116</f>
        <v>0</v>
      </c>
      <c r="AP4" s="22">
        <f>CN_Summary_fueltax!AU116</f>
        <v>0</v>
      </c>
    </row>
    <row r="5" spans="1:42">
      <c r="A5" s="115" t="s">
        <v>3671</v>
      </c>
      <c r="B5" s="22">
        <f>CN_Summary_fueltax!G117</f>
        <v>0</v>
      </c>
      <c r="C5" s="22">
        <f>CN_Summary_fueltax!H117</f>
        <v>0</v>
      </c>
      <c r="D5" s="22">
        <f>CN_Summary_fueltax!I117</f>
        <v>0</v>
      </c>
      <c r="E5" s="22">
        <f>CN_Summary_fueltax!J117</f>
        <v>0</v>
      </c>
      <c r="F5" s="22">
        <f>CN_Summary_fueltax!K117</f>
        <v>0</v>
      </c>
      <c r="G5" s="22">
        <f>CN_Summary_fueltax!L117</f>
        <v>0</v>
      </c>
      <c r="H5" s="22">
        <f>CN_Summary_fueltax!M117</f>
        <v>0</v>
      </c>
      <c r="I5" s="22">
        <f>CN_Summary_fueltax!N117</f>
        <v>0</v>
      </c>
      <c r="J5" s="22">
        <f>CN_Summary_fueltax!O117</f>
        <v>0</v>
      </c>
      <c r="K5" s="22">
        <f>CN_Summary_fueltax!P117</f>
        <v>0</v>
      </c>
      <c r="L5" s="22">
        <f>CN_Summary_fueltax!Q117</f>
        <v>0</v>
      </c>
      <c r="M5" s="22">
        <f>CN_Summary_fueltax!R117</f>
        <v>0</v>
      </c>
      <c r="N5" s="22">
        <f>CN_Summary_fueltax!S117</f>
        <v>0</v>
      </c>
      <c r="O5" s="22">
        <f>CN_Summary_fueltax!T117</f>
        <v>0</v>
      </c>
      <c r="P5" s="22">
        <f>CN_Summary_fueltax!U117</f>
        <v>0</v>
      </c>
      <c r="Q5" s="22">
        <f>CN_Summary_fueltax!V117</f>
        <v>0</v>
      </c>
      <c r="R5" s="22">
        <f>CN_Summary_fueltax!W117</f>
        <v>0</v>
      </c>
      <c r="S5" s="22">
        <f>CN_Summary_fueltax!X117</f>
        <v>0</v>
      </c>
      <c r="T5" s="22">
        <f>CN_Summary_fueltax!Y117</f>
        <v>0</v>
      </c>
      <c r="U5" s="22">
        <f>CN_Summary_fueltax!Z117</f>
        <v>0</v>
      </c>
      <c r="V5" s="22">
        <f>CN_Summary_fueltax!AA117</f>
        <v>0</v>
      </c>
      <c r="W5" s="22">
        <f>CN_Summary_fueltax!AB117</f>
        <v>0</v>
      </c>
      <c r="X5" s="22">
        <f>CN_Summary_fueltax!AC117</f>
        <v>0</v>
      </c>
      <c r="Y5" s="22">
        <f>CN_Summary_fueltax!AD117</f>
        <v>0</v>
      </c>
      <c r="Z5" s="22">
        <f>CN_Summary_fueltax!AE117</f>
        <v>0</v>
      </c>
      <c r="AA5" s="22">
        <f>CN_Summary_fueltax!AF117</f>
        <v>0</v>
      </c>
      <c r="AB5" s="22">
        <f>CN_Summary_fueltax!AG117</f>
        <v>0</v>
      </c>
      <c r="AC5" s="22">
        <f>CN_Summary_fueltax!AH117</f>
        <v>0</v>
      </c>
      <c r="AD5" s="22">
        <f>CN_Summary_fueltax!AI117</f>
        <v>0</v>
      </c>
      <c r="AE5" s="22">
        <f>CN_Summary_fueltax!AJ117</f>
        <v>0</v>
      </c>
      <c r="AF5" s="22">
        <f>CN_Summary_fueltax!AK117</f>
        <v>0</v>
      </c>
      <c r="AG5" s="22">
        <f>CN_Summary_fueltax!AL117</f>
        <v>0</v>
      </c>
      <c r="AH5" s="22">
        <f>CN_Summary_fueltax!AM117</f>
        <v>0</v>
      </c>
      <c r="AI5" s="22">
        <f>CN_Summary_fueltax!AN117</f>
        <v>0</v>
      </c>
      <c r="AJ5" s="22">
        <f>CN_Summary_fueltax!AO117</f>
        <v>0</v>
      </c>
      <c r="AK5" s="22">
        <f>CN_Summary_fueltax!AP117</f>
        <v>0</v>
      </c>
      <c r="AL5" s="22">
        <f>CN_Summary_fueltax!AQ117</f>
        <v>0</v>
      </c>
      <c r="AM5" s="22">
        <f>CN_Summary_fueltax!AR117</f>
        <v>0</v>
      </c>
      <c r="AN5" s="22">
        <f>CN_Summary_fueltax!AS117</f>
        <v>0</v>
      </c>
      <c r="AO5" s="22">
        <f>CN_Summary_fueltax!AT117</f>
        <v>0</v>
      </c>
      <c r="AP5" s="22">
        <f>CN_Summary_fueltax!AU117</f>
        <v>0</v>
      </c>
    </row>
    <row r="6" spans="1:42">
      <c r="A6" s="115" t="s">
        <v>3672</v>
      </c>
      <c r="B6" s="22">
        <f>CN_Summary_fueltax!G118</f>
        <v>1.0294082532953617E-6</v>
      </c>
      <c r="C6" s="22">
        <f>CN_Summary_fueltax!H118</f>
        <v>1.1282464218526301E-6</v>
      </c>
      <c r="D6" s="22">
        <f>CN_Summary_fueltax!I118</f>
        <v>1.2882096624441512E-6</v>
      </c>
      <c r="E6" s="22">
        <f>CN_Summary_fueltax!J118</f>
        <v>1.3768766233592761E-6</v>
      </c>
      <c r="F6" s="22">
        <f>CN_Summary_fueltax!K118</f>
        <v>1.4610222438926207E-6</v>
      </c>
      <c r="G6" s="22">
        <f>CN_Summary_fueltax!L118</f>
        <v>1.4930190256348487E-6</v>
      </c>
      <c r="H6" s="22">
        <f>CN_Summary_fueltax!M118</f>
        <v>1.5276358263040706E-6</v>
      </c>
      <c r="I6" s="22">
        <f>CN_Summary_fueltax!N118</f>
        <v>1.4927558418750273E-6</v>
      </c>
      <c r="J6" s="22">
        <f>CN_Summary_fueltax!O118</f>
        <v>1.5116253402164754E-6</v>
      </c>
      <c r="K6" s="22">
        <f>CN_Summary_fueltax!P118</f>
        <v>1.5438799494734401E-6</v>
      </c>
      <c r="L6" s="22">
        <f>CN_Summary_fueltax!Q118</f>
        <v>1.601209645432369E-6</v>
      </c>
      <c r="M6" s="22">
        <f>CN_Summary_fueltax!R118</f>
        <v>1.6298101893607948E-6</v>
      </c>
      <c r="N6" s="22">
        <f>CN_Summary_fueltax!S118</f>
        <v>1.6776934193628778E-6</v>
      </c>
      <c r="O6" s="22">
        <f>CN_Summary_fueltax!T118</f>
        <v>1.6976249679524531E-6</v>
      </c>
      <c r="P6" s="22">
        <f>CN_Summary_fueltax!U118</f>
        <v>1.7432569448575846E-6</v>
      </c>
      <c r="Q6" s="22">
        <f>CN_Summary_fueltax!V118</f>
        <v>1.7776463379909455E-6</v>
      </c>
      <c r="R6" s="22">
        <f>CN_Summary_fueltax!W118</f>
        <v>1.7949611570866493E-6</v>
      </c>
      <c r="S6" s="22">
        <f>CN_Summary_fueltax!X118</f>
        <v>1.8276457505617671E-6</v>
      </c>
      <c r="T6" s="22">
        <f>CN_Summary_fueltax!Y118</f>
        <v>1.8574702547120096E-6</v>
      </c>
      <c r="U6" s="22">
        <f>CN_Summary_fueltax!Z118</f>
        <v>1.9076100649461009E-6</v>
      </c>
      <c r="V6" s="22">
        <f>CN_Summary_fueltax!AA118</f>
        <v>1.8905331912162608E-6</v>
      </c>
      <c r="W6" s="22">
        <f>CN_Summary_fueltax!AB118</f>
        <v>1.961046265599216E-6</v>
      </c>
      <c r="X6" s="22">
        <f>CN_Summary_fueltax!AC118</f>
        <v>1.9938261361947738E-6</v>
      </c>
      <c r="Y6" s="22">
        <f>CN_Summary_fueltax!AD118</f>
        <v>2.0164948133525078E-6</v>
      </c>
      <c r="Z6" s="22">
        <f>CN_Summary_fueltax!AE118</f>
        <v>2.0385436506918728E-6</v>
      </c>
      <c r="AA6" s="22">
        <f>CN_Summary_fueltax!AF118</f>
        <v>2.0843479007405302E-6</v>
      </c>
      <c r="AB6" s="22">
        <f>CN_Summary_fueltax!AG118</f>
        <v>2.1214236836638868E-6</v>
      </c>
      <c r="AC6" s="22">
        <f>CN_Summary_fueltax!AH118</f>
        <v>2.1661809915687584E-6</v>
      </c>
      <c r="AD6" s="22">
        <f>CN_Summary_fueltax!AI118</f>
        <v>2.1922534460374508E-6</v>
      </c>
      <c r="AE6" s="22">
        <f>CN_Summary_fueltax!AJ118</f>
        <v>2.1862163465168694E-6</v>
      </c>
      <c r="AF6" s="22">
        <f>CN_Summary_fueltax!AK118</f>
        <v>2.2139045239592514E-6</v>
      </c>
      <c r="AG6" s="22">
        <f>CN_Summary_fueltax!AL118</f>
        <v>2.2692557939392893E-6</v>
      </c>
      <c r="AH6" s="22">
        <f>CN_Summary_fueltax!AM118</f>
        <v>2.2941236942297094E-6</v>
      </c>
      <c r="AI6" s="22">
        <f>CN_Summary_fueltax!AN118</f>
        <v>2.3240435975131848E-6</v>
      </c>
      <c r="AJ6" s="22">
        <f>CN_Summary_fueltax!AO118</f>
        <v>2.3544235752970201E-6</v>
      </c>
      <c r="AK6" s="22">
        <f>CN_Summary_fueltax!AP118</f>
        <v>2.3831970071676254E-6</v>
      </c>
      <c r="AL6" s="22">
        <f>CN_Summary_fueltax!AQ118</f>
        <v>2.4092125706198572E-6</v>
      </c>
      <c r="AM6" s="22">
        <f>CN_Summary_fueltax!AR118</f>
        <v>2.4367155240766534E-6</v>
      </c>
      <c r="AN6" s="22">
        <f>CN_Summary_fueltax!AS118</f>
        <v>2.4652630273061971E-6</v>
      </c>
      <c r="AO6" s="22">
        <f>CN_Summary_fueltax!AT118</f>
        <v>2.4975727041014802E-6</v>
      </c>
      <c r="AP6" s="22">
        <f>CN_Summary_fueltax!AU118</f>
        <v>2.53148036883834E-6</v>
      </c>
    </row>
    <row r="7" spans="1:42">
      <c r="A7" s="115" t="s">
        <v>3673</v>
      </c>
      <c r="B7" s="22">
        <f>CN_Summary_fueltax!G119</f>
        <v>0</v>
      </c>
      <c r="C7" s="22">
        <f>CN_Summary_fueltax!H119</f>
        <v>0</v>
      </c>
      <c r="D7" s="22">
        <f>CN_Summary_fueltax!I119</f>
        <v>0</v>
      </c>
      <c r="E7" s="22">
        <f>CN_Summary_fueltax!J119</f>
        <v>0</v>
      </c>
      <c r="F7" s="22">
        <f>CN_Summary_fueltax!K119</f>
        <v>0</v>
      </c>
      <c r="G7" s="22">
        <f>CN_Summary_fueltax!L119</f>
        <v>0</v>
      </c>
      <c r="H7" s="22">
        <f>CN_Summary_fueltax!M119</f>
        <v>0</v>
      </c>
      <c r="I7" s="22">
        <f>CN_Summary_fueltax!N119</f>
        <v>0</v>
      </c>
      <c r="J7" s="22">
        <f>CN_Summary_fueltax!O119</f>
        <v>0</v>
      </c>
      <c r="K7" s="22">
        <f>CN_Summary_fueltax!P119</f>
        <v>0</v>
      </c>
      <c r="L7" s="22">
        <f>CN_Summary_fueltax!Q119</f>
        <v>0</v>
      </c>
      <c r="M7" s="22">
        <f>CN_Summary_fueltax!R119</f>
        <v>0</v>
      </c>
      <c r="N7" s="22">
        <f>CN_Summary_fueltax!S119</f>
        <v>0</v>
      </c>
      <c r="O7" s="22">
        <f>CN_Summary_fueltax!T119</f>
        <v>0</v>
      </c>
      <c r="P7" s="22">
        <f>CN_Summary_fueltax!U119</f>
        <v>0</v>
      </c>
      <c r="Q7" s="22">
        <f>CN_Summary_fueltax!V119</f>
        <v>0</v>
      </c>
      <c r="R7" s="22">
        <f>CN_Summary_fueltax!W119</f>
        <v>0</v>
      </c>
      <c r="S7" s="22">
        <f>CN_Summary_fueltax!X119</f>
        <v>0</v>
      </c>
      <c r="T7" s="22">
        <f>CN_Summary_fueltax!Y119</f>
        <v>0</v>
      </c>
      <c r="U7" s="22">
        <f>CN_Summary_fueltax!Z119</f>
        <v>0</v>
      </c>
      <c r="V7" s="22">
        <f>CN_Summary_fueltax!AA119</f>
        <v>0</v>
      </c>
      <c r="W7" s="22">
        <f>CN_Summary_fueltax!AB119</f>
        <v>0</v>
      </c>
      <c r="X7" s="22">
        <f>CN_Summary_fueltax!AC119</f>
        <v>0</v>
      </c>
      <c r="Y7" s="22">
        <f>CN_Summary_fueltax!AD119</f>
        <v>0</v>
      </c>
      <c r="Z7" s="22">
        <f>CN_Summary_fueltax!AE119</f>
        <v>0</v>
      </c>
      <c r="AA7" s="22">
        <f>CN_Summary_fueltax!AF119</f>
        <v>0</v>
      </c>
      <c r="AB7" s="22">
        <f>CN_Summary_fueltax!AG119</f>
        <v>0</v>
      </c>
      <c r="AC7" s="22">
        <f>CN_Summary_fueltax!AH119</f>
        <v>0</v>
      </c>
      <c r="AD7" s="22">
        <f>CN_Summary_fueltax!AI119</f>
        <v>0</v>
      </c>
      <c r="AE7" s="22">
        <f>CN_Summary_fueltax!AJ119</f>
        <v>0</v>
      </c>
      <c r="AF7" s="22">
        <f>CN_Summary_fueltax!AK119</f>
        <v>0</v>
      </c>
      <c r="AG7" s="22">
        <f>CN_Summary_fueltax!AL119</f>
        <v>0</v>
      </c>
      <c r="AH7" s="22">
        <f>CN_Summary_fueltax!AM119</f>
        <v>0</v>
      </c>
      <c r="AI7" s="22">
        <f>CN_Summary_fueltax!AN119</f>
        <v>0</v>
      </c>
      <c r="AJ7" s="22">
        <f>CN_Summary_fueltax!AO119</f>
        <v>0</v>
      </c>
      <c r="AK7" s="22">
        <f>CN_Summary_fueltax!AP119</f>
        <v>0</v>
      </c>
      <c r="AL7" s="22">
        <f>CN_Summary_fueltax!AQ119</f>
        <v>0</v>
      </c>
      <c r="AM7" s="22">
        <f>CN_Summary_fueltax!AR119</f>
        <v>0</v>
      </c>
      <c r="AN7" s="22">
        <f>CN_Summary_fueltax!AS119</f>
        <v>0</v>
      </c>
      <c r="AO7" s="22">
        <f>CN_Summary_fueltax!AT119</f>
        <v>0</v>
      </c>
      <c r="AP7" s="22">
        <f>CN_Summary_fueltax!AU119</f>
        <v>0</v>
      </c>
    </row>
    <row r="8" spans="1:42">
      <c r="A8" s="115" t="s">
        <v>3674</v>
      </c>
      <c r="B8" s="22">
        <f>CN_Summary_fueltax!G120</f>
        <v>0</v>
      </c>
      <c r="C8" s="22">
        <f>CN_Summary_fueltax!H120</f>
        <v>0</v>
      </c>
      <c r="D8" s="22">
        <f>CN_Summary_fueltax!I120</f>
        <v>0</v>
      </c>
      <c r="E8" s="22">
        <f>CN_Summary_fueltax!J120</f>
        <v>0</v>
      </c>
      <c r="F8" s="22">
        <f>CN_Summary_fueltax!K120</f>
        <v>0</v>
      </c>
      <c r="G8" s="22">
        <f>CN_Summary_fueltax!L120</f>
        <v>0</v>
      </c>
      <c r="H8" s="22">
        <f>CN_Summary_fueltax!M120</f>
        <v>0</v>
      </c>
      <c r="I8" s="22">
        <f>CN_Summary_fueltax!N120</f>
        <v>0</v>
      </c>
      <c r="J8" s="22">
        <f>CN_Summary_fueltax!O120</f>
        <v>0</v>
      </c>
      <c r="K8" s="22">
        <f>CN_Summary_fueltax!P120</f>
        <v>0</v>
      </c>
      <c r="L8" s="22">
        <f>CN_Summary_fueltax!Q120</f>
        <v>0</v>
      </c>
      <c r="M8" s="22">
        <f>CN_Summary_fueltax!R120</f>
        <v>0</v>
      </c>
      <c r="N8" s="22">
        <f>CN_Summary_fueltax!S120</f>
        <v>0</v>
      </c>
      <c r="O8" s="22">
        <f>CN_Summary_fueltax!T120</f>
        <v>0</v>
      </c>
      <c r="P8" s="22">
        <f>CN_Summary_fueltax!U120</f>
        <v>0</v>
      </c>
      <c r="Q8" s="22">
        <f>CN_Summary_fueltax!V120</f>
        <v>0</v>
      </c>
      <c r="R8" s="22">
        <f>CN_Summary_fueltax!W120</f>
        <v>0</v>
      </c>
      <c r="S8" s="22">
        <f>CN_Summary_fueltax!X120</f>
        <v>0</v>
      </c>
      <c r="T8" s="22">
        <f>CN_Summary_fueltax!Y120</f>
        <v>0</v>
      </c>
      <c r="U8" s="22">
        <f>CN_Summary_fueltax!Z120</f>
        <v>0</v>
      </c>
      <c r="V8" s="22">
        <f>CN_Summary_fueltax!AA120</f>
        <v>0</v>
      </c>
      <c r="W8" s="22">
        <f>CN_Summary_fueltax!AB120</f>
        <v>0</v>
      </c>
      <c r="X8" s="22">
        <f>CN_Summary_fueltax!AC120</f>
        <v>0</v>
      </c>
      <c r="Y8" s="22">
        <f>CN_Summary_fueltax!AD120</f>
        <v>0</v>
      </c>
      <c r="Z8" s="22">
        <f>CN_Summary_fueltax!AE120</f>
        <v>0</v>
      </c>
      <c r="AA8" s="22">
        <f>CN_Summary_fueltax!AF120</f>
        <v>0</v>
      </c>
      <c r="AB8" s="22">
        <f>CN_Summary_fueltax!AG120</f>
        <v>0</v>
      </c>
      <c r="AC8" s="22">
        <f>CN_Summary_fueltax!AH120</f>
        <v>0</v>
      </c>
      <c r="AD8" s="22">
        <f>CN_Summary_fueltax!AI120</f>
        <v>0</v>
      </c>
      <c r="AE8" s="22">
        <f>CN_Summary_fueltax!AJ120</f>
        <v>0</v>
      </c>
      <c r="AF8" s="22">
        <f>CN_Summary_fueltax!AK120</f>
        <v>0</v>
      </c>
      <c r="AG8" s="22">
        <f>CN_Summary_fueltax!AL120</f>
        <v>0</v>
      </c>
      <c r="AH8" s="22">
        <f>CN_Summary_fueltax!AM120</f>
        <v>0</v>
      </c>
      <c r="AI8" s="22">
        <f>CN_Summary_fueltax!AN120</f>
        <v>0</v>
      </c>
      <c r="AJ8" s="22">
        <f>CN_Summary_fueltax!AO120</f>
        <v>0</v>
      </c>
      <c r="AK8" s="22">
        <f>CN_Summary_fueltax!AP120</f>
        <v>0</v>
      </c>
      <c r="AL8" s="22">
        <f>CN_Summary_fueltax!AQ120</f>
        <v>0</v>
      </c>
      <c r="AM8" s="22">
        <f>CN_Summary_fueltax!AR120</f>
        <v>0</v>
      </c>
      <c r="AN8" s="22">
        <f>CN_Summary_fueltax!AS120</f>
        <v>0</v>
      </c>
      <c r="AO8" s="22">
        <f>CN_Summary_fueltax!AT120</f>
        <v>0</v>
      </c>
      <c r="AP8" s="22">
        <f>CN_Summary_fueltax!AU120</f>
        <v>0</v>
      </c>
    </row>
    <row r="9" spans="1:42">
      <c r="A9" s="115" t="s">
        <v>3675</v>
      </c>
      <c r="B9" s="22">
        <f>CN_Summary_fueltax!G121</f>
        <v>1.0294082532953617E-6</v>
      </c>
      <c r="C9" s="22">
        <f>CN_Summary_fueltax!H121</f>
        <v>1.1282464218526301E-6</v>
      </c>
      <c r="D9" s="22">
        <f>CN_Summary_fueltax!I121</f>
        <v>1.2882096624441512E-6</v>
      </c>
      <c r="E9" s="22">
        <f>CN_Summary_fueltax!J121</f>
        <v>1.3768766233592761E-6</v>
      </c>
      <c r="F9" s="22">
        <f>CN_Summary_fueltax!K121</f>
        <v>1.4610222438926207E-6</v>
      </c>
      <c r="G9" s="22">
        <f>CN_Summary_fueltax!L121</f>
        <v>1.4930190256348487E-6</v>
      </c>
      <c r="H9" s="22">
        <f>CN_Summary_fueltax!M121</f>
        <v>1.5276358263040706E-6</v>
      </c>
      <c r="I9" s="22">
        <f>CN_Summary_fueltax!N121</f>
        <v>1.4927558418750273E-6</v>
      </c>
      <c r="J9" s="22">
        <f>CN_Summary_fueltax!O121</f>
        <v>1.5116253402164754E-6</v>
      </c>
      <c r="K9" s="22">
        <f>CN_Summary_fueltax!P121</f>
        <v>1.5438799494734401E-6</v>
      </c>
      <c r="L9" s="22">
        <f>CN_Summary_fueltax!Q121</f>
        <v>1.601209645432369E-6</v>
      </c>
      <c r="M9" s="22">
        <f>CN_Summary_fueltax!R121</f>
        <v>1.6298101893607948E-6</v>
      </c>
      <c r="N9" s="22">
        <f>CN_Summary_fueltax!S121</f>
        <v>1.6776934193628778E-6</v>
      </c>
      <c r="O9" s="22">
        <f>CN_Summary_fueltax!T121</f>
        <v>1.6976249679524531E-6</v>
      </c>
      <c r="P9" s="22">
        <f>CN_Summary_fueltax!U121</f>
        <v>1.7432569448575846E-6</v>
      </c>
      <c r="Q9" s="22">
        <f>CN_Summary_fueltax!V121</f>
        <v>1.7776463379909455E-6</v>
      </c>
      <c r="R9" s="22">
        <f>CN_Summary_fueltax!W121</f>
        <v>1.7949611570866493E-6</v>
      </c>
      <c r="S9" s="22">
        <f>CN_Summary_fueltax!X121</f>
        <v>1.8276457505617671E-6</v>
      </c>
      <c r="T9" s="22">
        <f>CN_Summary_fueltax!Y121</f>
        <v>1.8574702547120096E-6</v>
      </c>
      <c r="U9" s="22">
        <f>CN_Summary_fueltax!Z121</f>
        <v>1.9076100649461009E-6</v>
      </c>
      <c r="V9" s="22">
        <f>CN_Summary_fueltax!AA121</f>
        <v>1.8905331912162608E-6</v>
      </c>
      <c r="W9" s="22">
        <f>CN_Summary_fueltax!AB121</f>
        <v>1.961046265599216E-6</v>
      </c>
      <c r="X9" s="22">
        <f>CN_Summary_fueltax!AC121</f>
        <v>1.9938261361947738E-6</v>
      </c>
      <c r="Y9" s="22">
        <f>CN_Summary_fueltax!AD121</f>
        <v>2.0164948133525078E-6</v>
      </c>
      <c r="Z9" s="22">
        <f>CN_Summary_fueltax!AE121</f>
        <v>2.0385436506918728E-6</v>
      </c>
      <c r="AA9" s="22">
        <f>CN_Summary_fueltax!AF121</f>
        <v>2.0843479007405302E-6</v>
      </c>
      <c r="AB9" s="22">
        <f>CN_Summary_fueltax!AG121</f>
        <v>2.1214236836638868E-6</v>
      </c>
      <c r="AC9" s="22">
        <f>CN_Summary_fueltax!AH121</f>
        <v>2.1661809915687584E-6</v>
      </c>
      <c r="AD9" s="22">
        <f>CN_Summary_fueltax!AI121</f>
        <v>2.1922534460374508E-6</v>
      </c>
      <c r="AE9" s="22">
        <f>CN_Summary_fueltax!AJ121</f>
        <v>2.1862163465168694E-6</v>
      </c>
      <c r="AF9" s="22">
        <f>CN_Summary_fueltax!AK121</f>
        <v>2.2139045239592514E-6</v>
      </c>
      <c r="AG9" s="22">
        <f>CN_Summary_fueltax!AL121</f>
        <v>2.2692557939392893E-6</v>
      </c>
      <c r="AH9" s="22">
        <f>CN_Summary_fueltax!AM121</f>
        <v>2.2941236942297094E-6</v>
      </c>
      <c r="AI9" s="22">
        <f>CN_Summary_fueltax!AN121</f>
        <v>2.3240435975131848E-6</v>
      </c>
      <c r="AJ9" s="22">
        <f>CN_Summary_fueltax!AO121</f>
        <v>2.3544235752970201E-6</v>
      </c>
      <c r="AK9" s="22">
        <f>CN_Summary_fueltax!AP121</f>
        <v>2.3831970071676254E-6</v>
      </c>
      <c r="AL9" s="22">
        <f>CN_Summary_fueltax!AQ121</f>
        <v>2.4092125706198572E-6</v>
      </c>
      <c r="AM9" s="22">
        <f>CN_Summary_fueltax!AR121</f>
        <v>2.4367155240766534E-6</v>
      </c>
      <c r="AN9" s="22">
        <f>CN_Summary_fueltax!AS121</f>
        <v>2.4652630273061971E-6</v>
      </c>
      <c r="AO9" s="22">
        <f>CN_Summary_fueltax!AT121</f>
        <v>2.4975727041014802E-6</v>
      </c>
      <c r="AP9" s="22">
        <f>CN_Summary_fueltax!AU121</f>
        <v>2.53148036883834E-6</v>
      </c>
    </row>
  </sheetData>
  <phoneticPr fontId="4"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C48B0-024A-4082-A573-0E8FB0FEBDAA}">
  <sheetPr>
    <tabColor rgb="FF002060"/>
  </sheetPr>
  <dimension ref="A1:AP9"/>
  <sheetViews>
    <sheetView workbookViewId="0">
      <selection activeCell="B9" sqref="B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CN_Summary_fueltax!G124</f>
        <v>5.2993142562114544E-6</v>
      </c>
      <c r="C2" s="22">
        <f>CN_Summary_fueltax!H124</f>
        <v>7.134262544746331E-6</v>
      </c>
      <c r="D2" s="22">
        <f>CN_Summary_fueltax!I124</f>
        <v>5.415439024833981E-6</v>
      </c>
      <c r="E2" s="22">
        <f>CN_Summary_fueltax!J124</f>
        <v>5.5352237360282719E-6</v>
      </c>
      <c r="F2" s="22">
        <f>CN_Summary_fueltax!K124</f>
        <v>6.3442516774764572E-6</v>
      </c>
      <c r="G2" s="22">
        <f>CN_Summary_fueltax!L124</f>
        <v>7.2442051743237067E-6</v>
      </c>
      <c r="H2" s="22">
        <f>CN_Summary_fueltax!M124</f>
        <v>7.2641395928013526E-6</v>
      </c>
      <c r="I2" s="22">
        <f>CN_Summary_fueltax!N124</f>
        <v>7.4691273045003916E-6</v>
      </c>
      <c r="J2" s="22">
        <f>CN_Summary_fueltax!O124</f>
        <v>7.8457583473153725E-6</v>
      </c>
      <c r="K2" s="22">
        <f>CN_Summary_fueltax!P124</f>
        <v>7.9231949126372576E-6</v>
      </c>
      <c r="L2" s="22">
        <f>CN_Summary_fueltax!Q124</f>
        <v>8.4983604909104489E-6</v>
      </c>
      <c r="M2" s="22">
        <f>CN_Summary_fueltax!R124</f>
        <v>8.7761538837446212E-6</v>
      </c>
      <c r="N2" s="22">
        <f>CN_Summary_fueltax!S124</f>
        <v>8.562095775329125E-6</v>
      </c>
      <c r="O2" s="22">
        <f>CN_Summary_fueltax!T124</f>
        <v>8.7814789744281632E-6</v>
      </c>
      <c r="P2" s="22">
        <f>CN_Summary_fueltax!U124</f>
        <v>8.8804080489252947E-6</v>
      </c>
      <c r="Q2" s="22">
        <f>CN_Summary_fueltax!V124</f>
        <v>9.2049976227859865E-6</v>
      </c>
      <c r="R2" s="22">
        <f>CN_Summary_fueltax!W124</f>
        <v>8.9302514555677557E-6</v>
      </c>
      <c r="S2" s="22">
        <f>CN_Summary_fueltax!X124</f>
        <v>9.0197056960813217E-6</v>
      </c>
      <c r="T2" s="22">
        <f>CN_Summary_fueltax!Y124</f>
        <v>9.1298141294425317E-6</v>
      </c>
      <c r="U2" s="22">
        <f>CN_Summary_fueltax!Z124</f>
        <v>9.2805832290444368E-6</v>
      </c>
      <c r="V2" s="22">
        <f>CN_Summary_fueltax!AA124</f>
        <v>9.3895496307357009E-6</v>
      </c>
      <c r="W2" s="22">
        <f>CN_Summary_fueltax!AB124</f>
        <v>9.5269815979315978E-6</v>
      </c>
      <c r="X2" s="22">
        <f>CN_Summary_fueltax!AC124</f>
        <v>9.5702114480376526E-6</v>
      </c>
      <c r="Y2" s="22">
        <f>CN_Summary_fueltax!AD124</f>
        <v>9.7595539456856552E-6</v>
      </c>
      <c r="Z2" s="22">
        <f>CN_Summary_fueltax!AE124</f>
        <v>1.0022117408712408E-5</v>
      </c>
      <c r="AA2" s="22">
        <f>CN_Summary_fueltax!AF124</f>
        <v>1.0256775475092991E-5</v>
      </c>
      <c r="AB2" s="22">
        <f>CN_Summary_fueltax!AG124</f>
        <v>1.0227212815392532E-5</v>
      </c>
      <c r="AC2" s="22">
        <f>CN_Summary_fueltax!AH124</f>
        <v>1.0694911199085275E-5</v>
      </c>
      <c r="AD2" s="22">
        <f>CN_Summary_fueltax!AI124</f>
        <v>1.0757136429416618E-5</v>
      </c>
      <c r="AE2" s="22">
        <f>CN_Summary_fueltax!AJ124</f>
        <v>1.0797332225235353E-5</v>
      </c>
      <c r="AF2" s="22">
        <f>CN_Summary_fueltax!AK124</f>
        <v>1.0928524081800483E-5</v>
      </c>
      <c r="AG2" s="22">
        <f>CN_Summary_fueltax!AL124</f>
        <v>1.1179820184583582E-5</v>
      </c>
      <c r="AH2" s="22">
        <f>CN_Summary_fueltax!AM124</f>
        <v>1.1359268004944627E-5</v>
      </c>
      <c r="AI2" s="22">
        <f>CN_Summary_fueltax!AN124</f>
        <v>1.1538802376564271E-5</v>
      </c>
      <c r="AJ2" s="22">
        <f>CN_Summary_fueltax!AO124</f>
        <v>1.1693897043869935E-5</v>
      </c>
      <c r="AK2" s="22">
        <f>CN_Summary_fueltax!AP124</f>
        <v>1.1842765766265813E-5</v>
      </c>
      <c r="AL2" s="22">
        <f>CN_Summary_fueltax!AQ124</f>
        <v>1.2002319400892797E-5</v>
      </c>
      <c r="AM2" s="22">
        <f>CN_Summary_fueltax!AR124</f>
        <v>1.2176049080662055E-5</v>
      </c>
      <c r="AN2" s="22">
        <f>CN_Summary_fueltax!AS124</f>
        <v>1.2310754164829173E-5</v>
      </c>
      <c r="AO2" s="22">
        <f>CN_Summary_fueltax!AT124</f>
        <v>1.2498689646733302E-5</v>
      </c>
      <c r="AP2" s="22">
        <f>CN_Summary_fueltax!AU124</f>
        <v>1.2681536196549483E-5</v>
      </c>
    </row>
    <row r="3" spans="1:42">
      <c r="A3" s="115" t="s">
        <v>3669</v>
      </c>
      <c r="B3" s="22">
        <f>CN_Summary_fueltax!G125</f>
        <v>5.2993142562114544E-6</v>
      </c>
      <c r="C3" s="22">
        <f>CN_Summary_fueltax!H125</f>
        <v>7.134262544746331E-6</v>
      </c>
      <c r="D3" s="22">
        <f>CN_Summary_fueltax!I125</f>
        <v>7.6186707390279693E-6</v>
      </c>
      <c r="E3" s="22">
        <f>CN_Summary_fueltax!J125</f>
        <v>8.3646957234072818E-6</v>
      </c>
      <c r="F3" s="22">
        <f>CN_Summary_fueltax!K125</f>
        <v>9.2021904222410376E-6</v>
      </c>
      <c r="G3" s="22">
        <f>CN_Summary_fueltax!L125</f>
        <v>9.7863335370255954E-6</v>
      </c>
      <c r="H3" s="22">
        <f>CN_Summary_fueltax!M125</f>
        <v>1.006904746993332E-5</v>
      </c>
      <c r="I3" s="22">
        <f>CN_Summary_fueltax!N125</f>
        <v>1.0414650972736606E-5</v>
      </c>
      <c r="J3" s="22">
        <f>CN_Summary_fueltax!O125</f>
        <v>1.076508021999797E-5</v>
      </c>
      <c r="K3" s="22">
        <f>CN_Summary_fueltax!P125</f>
        <v>1.0865178276050342E-5</v>
      </c>
      <c r="L3" s="22">
        <f>CN_Summary_fueltax!Q125</f>
        <v>1.1050292215702024E-5</v>
      </c>
      <c r="M3" s="22">
        <f>CN_Summary_fueltax!R125</f>
        <v>1.1321663756009541E-5</v>
      </c>
      <c r="N3" s="22">
        <f>CN_Summary_fueltax!S125</f>
        <v>1.1414367442923488E-5</v>
      </c>
      <c r="O3" s="22">
        <f>CN_Summary_fueltax!T125</f>
        <v>1.1583925068681947E-5</v>
      </c>
      <c r="P3" s="22">
        <f>CN_Summary_fueltax!U125</f>
        <v>1.174929889102472E-5</v>
      </c>
      <c r="Q3" s="22">
        <f>CN_Summary_fueltax!V125</f>
        <v>1.1818222362514445E-5</v>
      </c>
      <c r="R3" s="22">
        <f>CN_Summary_fueltax!W125</f>
        <v>1.1745193394090073E-5</v>
      </c>
      <c r="S3" s="22">
        <f>CN_Summary_fueltax!X125</f>
        <v>1.1695433497686199E-5</v>
      </c>
      <c r="T3" s="22">
        <f>CN_Summary_fueltax!Y125</f>
        <v>1.1838825572136379E-5</v>
      </c>
      <c r="U3" s="22">
        <f>CN_Summary_fueltax!Z125</f>
        <v>1.1987532161168068E-5</v>
      </c>
      <c r="V3" s="22">
        <f>CN_Summary_fueltax!AA125</f>
        <v>1.2028667158017141E-5</v>
      </c>
      <c r="W3" s="22">
        <f>CN_Summary_fueltax!AB125</f>
        <v>1.2271859551789574E-5</v>
      </c>
      <c r="X3" s="22">
        <f>CN_Summary_fueltax!AC125</f>
        <v>1.2305553711918064E-5</v>
      </c>
      <c r="Y3" s="22">
        <f>CN_Summary_fueltax!AD125</f>
        <v>1.2302695955615412E-5</v>
      </c>
      <c r="Z3" s="22">
        <f>CN_Summary_fueltax!AE125</f>
        <v>1.2285967626038897E-5</v>
      </c>
      <c r="AA3" s="22">
        <f>CN_Summary_fueltax!AF125</f>
        <v>1.2330157436159399E-5</v>
      </c>
      <c r="AB3" s="22">
        <f>CN_Summary_fueltax!AG125</f>
        <v>1.225347387844946E-5</v>
      </c>
      <c r="AC3" s="22">
        <f>CN_Summary_fueltax!AH125</f>
        <v>1.241487214098547E-5</v>
      </c>
      <c r="AD3" s="22">
        <f>CN_Summary_fueltax!AI125</f>
        <v>1.253933728081449E-5</v>
      </c>
      <c r="AE3" s="22">
        <f>CN_Summary_fueltax!AJ125</f>
        <v>1.2616258339499899E-5</v>
      </c>
      <c r="AF3" s="22">
        <f>CN_Summary_fueltax!AK125</f>
        <v>1.2777135132502811E-5</v>
      </c>
      <c r="AG3" s="22">
        <f>CN_Summary_fueltax!AL125</f>
        <v>1.2703078620332406E-5</v>
      </c>
      <c r="AH3" s="22">
        <f>CN_Summary_fueltax!AM125</f>
        <v>1.2740466089886933E-5</v>
      </c>
      <c r="AI3" s="22">
        <f>CN_Summary_fueltax!AN125</f>
        <v>1.2812144761681219E-5</v>
      </c>
      <c r="AJ3" s="22">
        <f>CN_Summary_fueltax!AO125</f>
        <v>1.2892292122625763E-5</v>
      </c>
      <c r="AK3" s="22">
        <f>CN_Summary_fueltax!AP125</f>
        <v>1.2973276269709681E-5</v>
      </c>
      <c r="AL3" s="22">
        <f>CN_Summary_fueltax!AQ125</f>
        <v>1.3047595437814566E-5</v>
      </c>
      <c r="AM3" s="22">
        <f>CN_Summary_fueltax!AR125</f>
        <v>1.3121895059785856E-5</v>
      </c>
      <c r="AN3" s="22">
        <f>CN_Summary_fueltax!AS125</f>
        <v>1.3165954539652251E-5</v>
      </c>
      <c r="AO3" s="22">
        <f>CN_Summary_fueltax!AT125</f>
        <v>1.3216815900723877E-5</v>
      </c>
      <c r="AP3" s="22">
        <f>CN_Summary_fueltax!AU125</f>
        <v>1.3274623204399289E-5</v>
      </c>
    </row>
    <row r="4" spans="1:42">
      <c r="A4" s="115" t="s">
        <v>3670</v>
      </c>
      <c r="B4" s="22">
        <f>CN_Summary_fueltax!G126</f>
        <v>5.2993142562114544E-6</v>
      </c>
      <c r="C4" s="22">
        <f>CN_Summary_fueltax!H126</f>
        <v>7.134262544746331E-6</v>
      </c>
      <c r="D4" s="22">
        <f>CN_Summary_fueltax!I126</f>
        <v>5.5674136702501357E-6</v>
      </c>
      <c r="E4" s="22">
        <f>CN_Summary_fueltax!J126</f>
        <v>7.0105077320448027E-6</v>
      </c>
      <c r="F4" s="22">
        <f>CN_Summary_fueltax!K126</f>
        <v>8.687525572417474E-6</v>
      </c>
      <c r="G4" s="22">
        <f>CN_Summary_fueltax!L126</f>
        <v>1.0086671982972147E-5</v>
      </c>
      <c r="H4" s="22">
        <f>CN_Summary_fueltax!M126</f>
        <v>1.099296939710293E-5</v>
      </c>
      <c r="I4" s="22">
        <f>CN_Summary_fueltax!N126</f>
        <v>1.1963202287764607E-5</v>
      </c>
      <c r="J4" s="22">
        <f>CN_Summary_fueltax!O126</f>
        <v>1.260724975224216E-5</v>
      </c>
      <c r="K4" s="22">
        <f>CN_Summary_fueltax!P126</f>
        <v>1.2755210516233119E-5</v>
      </c>
      <c r="L4" s="22">
        <f>CN_Summary_fueltax!Q126</f>
        <v>1.3095981248497272E-5</v>
      </c>
      <c r="M4" s="22">
        <f>CN_Summary_fueltax!R126</f>
        <v>1.3567390144141407E-5</v>
      </c>
      <c r="N4" s="22">
        <f>CN_Summary_fueltax!S126</f>
        <v>1.367490884323157E-5</v>
      </c>
      <c r="O4" s="22">
        <f>CN_Summary_fueltax!T126</f>
        <v>1.4037161830339298E-5</v>
      </c>
      <c r="P4" s="22">
        <f>CN_Summary_fueltax!U126</f>
        <v>1.4270938749598207E-5</v>
      </c>
      <c r="Q4" s="22">
        <f>CN_Summary_fueltax!V126</f>
        <v>1.4494487189243658E-5</v>
      </c>
      <c r="R4" s="22">
        <f>CN_Summary_fueltax!W126</f>
        <v>1.4366523769203174E-5</v>
      </c>
      <c r="S4" s="22">
        <f>CN_Summary_fueltax!X126</f>
        <v>1.4380260554772852E-5</v>
      </c>
      <c r="T4" s="22">
        <f>CN_Summary_fueltax!Y126</f>
        <v>1.4628739723643658E-5</v>
      </c>
      <c r="U4" s="22">
        <f>CN_Summary_fueltax!Z126</f>
        <v>1.4870100294963745E-5</v>
      </c>
      <c r="V4" s="22">
        <f>CN_Summary_fueltax!AA126</f>
        <v>1.4861049409520096E-5</v>
      </c>
      <c r="W4" s="22">
        <f>CN_Summary_fueltax!AB126</f>
        <v>1.5306868068811445E-5</v>
      </c>
      <c r="X4" s="22">
        <f>CN_Summary_fueltax!AC126</f>
        <v>1.549919258544651E-5</v>
      </c>
      <c r="Y4" s="22">
        <f>CN_Summary_fueltax!AD126</f>
        <v>1.5673690012513324E-5</v>
      </c>
      <c r="Z4" s="22">
        <f>CN_Summary_fueltax!AE126</f>
        <v>1.5845718027325675E-5</v>
      </c>
      <c r="AA4" s="22">
        <f>CN_Summary_fueltax!AF126</f>
        <v>1.6176196368976397E-5</v>
      </c>
      <c r="AB4" s="22">
        <f>CN_Summary_fueltax!AG126</f>
        <v>1.6425914323399957E-5</v>
      </c>
      <c r="AC4" s="22">
        <f>CN_Summary_fueltax!AH126</f>
        <v>1.670165765289955E-5</v>
      </c>
      <c r="AD4" s="22">
        <f>CN_Summary_fueltax!AI126</f>
        <v>1.6858991576951069E-5</v>
      </c>
      <c r="AE4" s="22">
        <f>CN_Summary_fueltax!AJ126</f>
        <v>1.6907894370402102E-5</v>
      </c>
      <c r="AF4" s="22">
        <f>CN_Summary_fueltax!AK126</f>
        <v>1.7101664363483468E-5</v>
      </c>
      <c r="AG4" s="22">
        <f>CN_Summary_fueltax!AL126</f>
        <v>1.7450223806932233E-5</v>
      </c>
      <c r="AH4" s="22">
        <f>CN_Summary_fueltax!AM126</f>
        <v>1.7634253046626985E-5</v>
      </c>
      <c r="AI4" s="22">
        <f>CN_Summary_fueltax!AN126</f>
        <v>1.7849349634911807E-5</v>
      </c>
      <c r="AJ4" s="22">
        <f>CN_Summary_fueltax!AO126</f>
        <v>1.8061173414987592E-5</v>
      </c>
      <c r="AK4" s="22">
        <f>CN_Summary_fueltax!AP126</f>
        <v>1.8263078486063133E-5</v>
      </c>
      <c r="AL4" s="22">
        <f>CN_Summary_fueltax!AQ126</f>
        <v>1.844883838271415E-5</v>
      </c>
      <c r="AM4" s="22">
        <f>CN_Summary_fueltax!AR126</f>
        <v>1.864840437024277E-5</v>
      </c>
      <c r="AN4" s="22">
        <f>CN_Summary_fueltax!AS126</f>
        <v>1.8855601759896227E-5</v>
      </c>
      <c r="AO4" s="22">
        <f>CN_Summary_fueltax!AT126</f>
        <v>1.9082092621113935E-5</v>
      </c>
      <c r="AP4" s="22">
        <f>CN_Summary_fueltax!AU126</f>
        <v>1.9310643953532214E-5</v>
      </c>
    </row>
    <row r="5" spans="1:42">
      <c r="A5" s="115" t="s">
        <v>3671</v>
      </c>
      <c r="B5" s="22">
        <f>CN_Summary_fueltax!G127</f>
        <v>5.2993142562114544E-6</v>
      </c>
      <c r="C5" s="22">
        <f>CN_Summary_fueltax!H127</f>
        <v>7.134262544746331E-6</v>
      </c>
      <c r="D5" s="22">
        <f>CN_Summary_fueltax!I127</f>
        <v>5.5674136702501357E-6</v>
      </c>
      <c r="E5" s="22">
        <f>CN_Summary_fueltax!J127</f>
        <v>7.0105077320448027E-6</v>
      </c>
      <c r="F5" s="22">
        <f>CN_Summary_fueltax!K127</f>
        <v>8.687525572417474E-6</v>
      </c>
      <c r="G5" s="22">
        <f>CN_Summary_fueltax!L127</f>
        <v>1.0086671982972147E-5</v>
      </c>
      <c r="H5" s="22">
        <f>CN_Summary_fueltax!M127</f>
        <v>1.099296939710293E-5</v>
      </c>
      <c r="I5" s="22">
        <f>CN_Summary_fueltax!N127</f>
        <v>1.1963202287764607E-5</v>
      </c>
      <c r="J5" s="22">
        <f>CN_Summary_fueltax!O127</f>
        <v>1.260724975224216E-5</v>
      </c>
      <c r="K5" s="22">
        <f>CN_Summary_fueltax!P127</f>
        <v>1.2755210516233119E-5</v>
      </c>
      <c r="L5" s="22">
        <f>CN_Summary_fueltax!Q127</f>
        <v>1.3095981248497272E-5</v>
      </c>
      <c r="M5" s="22">
        <f>CN_Summary_fueltax!R127</f>
        <v>1.3567390144141407E-5</v>
      </c>
      <c r="N5" s="22">
        <f>CN_Summary_fueltax!S127</f>
        <v>1.367490884323157E-5</v>
      </c>
      <c r="O5" s="22">
        <f>CN_Summary_fueltax!T127</f>
        <v>1.4037161830339298E-5</v>
      </c>
      <c r="P5" s="22">
        <f>CN_Summary_fueltax!U127</f>
        <v>1.4270938749598207E-5</v>
      </c>
      <c r="Q5" s="22">
        <f>CN_Summary_fueltax!V127</f>
        <v>1.4494487189243658E-5</v>
      </c>
      <c r="R5" s="22">
        <f>CN_Summary_fueltax!W127</f>
        <v>1.4366523769203174E-5</v>
      </c>
      <c r="S5" s="22">
        <f>CN_Summary_fueltax!X127</f>
        <v>1.4380260554772852E-5</v>
      </c>
      <c r="T5" s="22">
        <f>CN_Summary_fueltax!Y127</f>
        <v>1.4628739723643658E-5</v>
      </c>
      <c r="U5" s="22">
        <f>CN_Summary_fueltax!Z127</f>
        <v>1.4870100294963745E-5</v>
      </c>
      <c r="V5" s="22">
        <f>CN_Summary_fueltax!AA127</f>
        <v>1.4861049409520096E-5</v>
      </c>
      <c r="W5" s="22">
        <f>CN_Summary_fueltax!AB127</f>
        <v>1.5306868068811445E-5</v>
      </c>
      <c r="X5" s="22">
        <f>CN_Summary_fueltax!AC127</f>
        <v>1.549919258544651E-5</v>
      </c>
      <c r="Y5" s="22">
        <f>CN_Summary_fueltax!AD127</f>
        <v>1.5673690012513324E-5</v>
      </c>
      <c r="Z5" s="22">
        <f>CN_Summary_fueltax!AE127</f>
        <v>1.5845718027325675E-5</v>
      </c>
      <c r="AA5" s="22">
        <f>CN_Summary_fueltax!AF127</f>
        <v>1.6176196368976397E-5</v>
      </c>
      <c r="AB5" s="22">
        <f>CN_Summary_fueltax!AG127</f>
        <v>1.6425914323399957E-5</v>
      </c>
      <c r="AC5" s="22">
        <f>CN_Summary_fueltax!AH127</f>
        <v>1.670165765289955E-5</v>
      </c>
      <c r="AD5" s="22">
        <f>CN_Summary_fueltax!AI127</f>
        <v>1.6858991576951069E-5</v>
      </c>
      <c r="AE5" s="22">
        <f>CN_Summary_fueltax!AJ127</f>
        <v>1.6907894370402102E-5</v>
      </c>
      <c r="AF5" s="22">
        <f>CN_Summary_fueltax!AK127</f>
        <v>1.7101664363483468E-5</v>
      </c>
      <c r="AG5" s="22">
        <f>CN_Summary_fueltax!AL127</f>
        <v>1.7450223806932233E-5</v>
      </c>
      <c r="AH5" s="22">
        <f>CN_Summary_fueltax!AM127</f>
        <v>1.7634253046626985E-5</v>
      </c>
      <c r="AI5" s="22">
        <f>CN_Summary_fueltax!AN127</f>
        <v>1.7849349634911807E-5</v>
      </c>
      <c r="AJ5" s="22">
        <f>CN_Summary_fueltax!AO127</f>
        <v>1.8061173414987592E-5</v>
      </c>
      <c r="AK5" s="22">
        <f>CN_Summary_fueltax!AP127</f>
        <v>1.8263078486063133E-5</v>
      </c>
      <c r="AL5" s="22">
        <f>CN_Summary_fueltax!AQ127</f>
        <v>1.844883838271415E-5</v>
      </c>
      <c r="AM5" s="22">
        <f>CN_Summary_fueltax!AR127</f>
        <v>1.864840437024277E-5</v>
      </c>
      <c r="AN5" s="22">
        <f>CN_Summary_fueltax!AS127</f>
        <v>1.8855601759896227E-5</v>
      </c>
      <c r="AO5" s="22">
        <f>CN_Summary_fueltax!AT127</f>
        <v>1.9082092621113935E-5</v>
      </c>
      <c r="AP5" s="22">
        <f>CN_Summary_fueltax!AU127</f>
        <v>1.9310643953532214E-5</v>
      </c>
    </row>
    <row r="6" spans="1:42">
      <c r="A6" s="115" t="s">
        <v>3672</v>
      </c>
      <c r="B6" s="22">
        <f>CN_Summary_fueltax!G128</f>
        <v>5.2993142562114544E-6</v>
      </c>
      <c r="C6" s="22">
        <f>CN_Summary_fueltax!H128</f>
        <v>7.134262544746331E-6</v>
      </c>
      <c r="D6" s="22">
        <f>CN_Summary_fueltax!I128</f>
        <v>5.8299626244456461E-6</v>
      </c>
      <c r="E6" s="22">
        <f>CN_Summary_fueltax!J128</f>
        <v>7.6393367685710741E-6</v>
      </c>
      <c r="F6" s="22">
        <f>CN_Summary_fueltax!K128</f>
        <v>9.6737055301550983E-6</v>
      </c>
      <c r="G6" s="22">
        <f>CN_Summary_fueltax!L128</f>
        <v>1.1319790243106661E-5</v>
      </c>
      <c r="H6" s="22">
        <f>CN_Summary_fueltax!M128</f>
        <v>1.2614216438980526E-5</v>
      </c>
      <c r="I6" s="22">
        <f>CN_Summary_fueltax!N128</f>
        <v>1.4048350901920797E-5</v>
      </c>
      <c r="J6" s="22">
        <f>CN_Summary_fueltax!O128</f>
        <v>1.4632851706837647E-5</v>
      </c>
      <c r="K6" s="22">
        <f>CN_Summary_fueltax!P128</f>
        <v>1.4891634064566694E-5</v>
      </c>
      <c r="L6" s="22">
        <f>CN_Summary_fueltax!Q128</f>
        <v>1.5209812696339424E-5</v>
      </c>
      <c r="M6" s="22">
        <f>CN_Summary_fueltax!R128</f>
        <v>1.5638149465351664E-5</v>
      </c>
      <c r="N6" s="22">
        <f>CN_Summary_fueltax!S128</f>
        <v>1.5772293977507875E-5</v>
      </c>
      <c r="O6" s="22">
        <f>CN_Summary_fueltax!T128</f>
        <v>1.6069833170398794E-5</v>
      </c>
      <c r="P6" s="22">
        <f>CN_Summary_fueltax!U128</f>
        <v>1.630849181209417E-5</v>
      </c>
      <c r="Q6" s="22">
        <f>CN_Summary_fueltax!V128</f>
        <v>1.6499421093565588E-5</v>
      </c>
      <c r="R6" s="22">
        <f>CN_Summary_fueltax!W128</f>
        <v>1.6368136738225353E-5</v>
      </c>
      <c r="S6" s="22">
        <f>CN_Summary_fueltax!X128</f>
        <v>1.6361153429863251E-5</v>
      </c>
      <c r="T6" s="22">
        <f>CN_Summary_fueltax!Y128</f>
        <v>1.6602311748628704E-5</v>
      </c>
      <c r="U6" s="22">
        <f>CN_Summary_fueltax!Z128</f>
        <v>1.6862985967213953E-5</v>
      </c>
      <c r="V6" s="22">
        <f>CN_Summary_fueltax!AA128</f>
        <v>1.6839432431116224E-5</v>
      </c>
      <c r="W6" s="22">
        <f>CN_Summary_fueltax!AB128</f>
        <v>1.7270276770915609E-5</v>
      </c>
      <c r="X6" s="22">
        <f>CN_Summary_fueltax!AC128</f>
        <v>1.74668658475215E-5</v>
      </c>
      <c r="Y6" s="22">
        <f>CN_Summary_fueltax!AD128</f>
        <v>1.7615829497844768E-5</v>
      </c>
      <c r="Z6" s="22">
        <f>CN_Summary_fueltax!AE128</f>
        <v>1.7759668810174361E-5</v>
      </c>
      <c r="AA6" s="22">
        <f>CN_Summary_fueltax!AF128</f>
        <v>1.8066576529600047E-5</v>
      </c>
      <c r="AB6" s="22">
        <f>CN_Summary_fueltax!AG128</f>
        <v>1.8335049740643953E-5</v>
      </c>
      <c r="AC6" s="22">
        <f>CN_Summary_fueltax!AH128</f>
        <v>1.8534804197792268E-5</v>
      </c>
      <c r="AD6" s="22">
        <f>CN_Summary_fueltax!AI128</f>
        <v>1.8656934472577954E-5</v>
      </c>
      <c r="AE6" s="22">
        <f>CN_Summary_fueltax!AJ128</f>
        <v>1.8727638496314985E-5</v>
      </c>
      <c r="AF6" s="22">
        <f>CN_Summary_fueltax!AK128</f>
        <v>1.8905460260602596E-5</v>
      </c>
      <c r="AG6" s="22">
        <f>CN_Summary_fueltax!AL128</f>
        <v>1.9224037309803926E-5</v>
      </c>
      <c r="AH6" s="22">
        <f>CN_Summary_fueltax!AM128</f>
        <v>1.9385087430445189E-5</v>
      </c>
      <c r="AI6" s="22">
        <f>CN_Summary_fueltax!AN128</f>
        <v>1.9576467809162058E-5</v>
      </c>
      <c r="AJ6" s="22">
        <f>CN_Summary_fueltax!AO128</f>
        <v>1.976855425318137E-5</v>
      </c>
      <c r="AK6" s="22">
        <f>CN_Summary_fueltax!AP128</f>
        <v>1.9950630705376357E-5</v>
      </c>
      <c r="AL6" s="22">
        <f>CN_Summary_fueltax!AQ128</f>
        <v>2.0115493809174452E-5</v>
      </c>
      <c r="AM6" s="22">
        <f>CN_Summary_fueltax!AR128</f>
        <v>2.0293341944661528E-5</v>
      </c>
      <c r="AN6" s="22">
        <f>CN_Summary_fueltax!AS128</f>
        <v>2.0487560309504671E-5</v>
      </c>
      <c r="AO6" s="22">
        <f>CN_Summary_fueltax!AT128</f>
        <v>2.0692802285761322E-5</v>
      </c>
      <c r="AP6" s="22">
        <f>CN_Summary_fueltax!AU128</f>
        <v>2.0895030894058151E-5</v>
      </c>
    </row>
    <row r="7" spans="1:42">
      <c r="A7" s="115" t="s">
        <v>3673</v>
      </c>
      <c r="B7" s="22">
        <f>CN_Summary_fueltax!G129</f>
        <v>5.2993142562114544E-6</v>
      </c>
      <c r="C7" s="22">
        <f>CN_Summary_fueltax!H129</f>
        <v>7.134262544746331E-6</v>
      </c>
      <c r="D7" s="22">
        <f>CN_Summary_fueltax!I129</f>
        <v>5.8299626244456461E-6</v>
      </c>
      <c r="E7" s="22">
        <f>CN_Summary_fueltax!J129</f>
        <v>7.6393367685710741E-6</v>
      </c>
      <c r="F7" s="22">
        <f>CN_Summary_fueltax!K129</f>
        <v>9.6737055301550983E-6</v>
      </c>
      <c r="G7" s="22">
        <f>CN_Summary_fueltax!L129</f>
        <v>1.1319790243106661E-5</v>
      </c>
      <c r="H7" s="22">
        <f>CN_Summary_fueltax!M129</f>
        <v>1.2614216438980526E-5</v>
      </c>
      <c r="I7" s="22">
        <f>CN_Summary_fueltax!N129</f>
        <v>1.4048350901920797E-5</v>
      </c>
      <c r="J7" s="22">
        <f>CN_Summary_fueltax!O129</f>
        <v>1.4632851706837647E-5</v>
      </c>
      <c r="K7" s="22">
        <f>CN_Summary_fueltax!P129</f>
        <v>1.4891634064566694E-5</v>
      </c>
      <c r="L7" s="22">
        <f>CN_Summary_fueltax!Q129</f>
        <v>1.5209812696339424E-5</v>
      </c>
      <c r="M7" s="22">
        <f>CN_Summary_fueltax!R129</f>
        <v>1.5638149465351664E-5</v>
      </c>
      <c r="N7" s="22">
        <f>CN_Summary_fueltax!S129</f>
        <v>1.5772293977507875E-5</v>
      </c>
      <c r="O7" s="22">
        <f>CN_Summary_fueltax!T129</f>
        <v>1.6069833170398794E-5</v>
      </c>
      <c r="P7" s="22">
        <f>CN_Summary_fueltax!U129</f>
        <v>1.630849181209417E-5</v>
      </c>
      <c r="Q7" s="22">
        <f>CN_Summary_fueltax!V129</f>
        <v>1.6499421093565588E-5</v>
      </c>
      <c r="R7" s="22">
        <f>CN_Summary_fueltax!W129</f>
        <v>1.6368136738225353E-5</v>
      </c>
      <c r="S7" s="22">
        <f>CN_Summary_fueltax!X129</f>
        <v>1.6361153429863251E-5</v>
      </c>
      <c r="T7" s="22">
        <f>CN_Summary_fueltax!Y129</f>
        <v>1.6602311748628704E-5</v>
      </c>
      <c r="U7" s="22">
        <f>CN_Summary_fueltax!Z129</f>
        <v>1.6862985967213953E-5</v>
      </c>
      <c r="V7" s="22">
        <f>CN_Summary_fueltax!AA129</f>
        <v>1.6839432431116224E-5</v>
      </c>
      <c r="W7" s="22">
        <f>CN_Summary_fueltax!AB129</f>
        <v>1.7270276770915609E-5</v>
      </c>
      <c r="X7" s="22">
        <f>CN_Summary_fueltax!AC129</f>
        <v>1.74668658475215E-5</v>
      </c>
      <c r="Y7" s="22">
        <f>CN_Summary_fueltax!AD129</f>
        <v>1.7615829497844768E-5</v>
      </c>
      <c r="Z7" s="22">
        <f>CN_Summary_fueltax!AE129</f>
        <v>1.7759668810174361E-5</v>
      </c>
      <c r="AA7" s="22">
        <f>CN_Summary_fueltax!AF129</f>
        <v>1.8066576529600047E-5</v>
      </c>
      <c r="AB7" s="22">
        <f>CN_Summary_fueltax!AG129</f>
        <v>1.8335049740643953E-5</v>
      </c>
      <c r="AC7" s="22">
        <f>CN_Summary_fueltax!AH129</f>
        <v>1.8534804197792268E-5</v>
      </c>
      <c r="AD7" s="22">
        <f>CN_Summary_fueltax!AI129</f>
        <v>1.8656934472577954E-5</v>
      </c>
      <c r="AE7" s="22">
        <f>CN_Summary_fueltax!AJ129</f>
        <v>1.8727638496314985E-5</v>
      </c>
      <c r="AF7" s="22">
        <f>CN_Summary_fueltax!AK129</f>
        <v>1.8905460260602596E-5</v>
      </c>
      <c r="AG7" s="22">
        <f>CN_Summary_fueltax!AL129</f>
        <v>1.9224037309803926E-5</v>
      </c>
      <c r="AH7" s="22">
        <f>CN_Summary_fueltax!AM129</f>
        <v>1.9385087430445189E-5</v>
      </c>
      <c r="AI7" s="22">
        <f>CN_Summary_fueltax!AN129</f>
        <v>1.9576467809162058E-5</v>
      </c>
      <c r="AJ7" s="22">
        <f>CN_Summary_fueltax!AO129</f>
        <v>1.976855425318137E-5</v>
      </c>
      <c r="AK7" s="22">
        <f>CN_Summary_fueltax!AP129</f>
        <v>1.9950630705376357E-5</v>
      </c>
      <c r="AL7" s="22">
        <f>CN_Summary_fueltax!AQ129</f>
        <v>2.0115493809174452E-5</v>
      </c>
      <c r="AM7" s="22">
        <f>CN_Summary_fueltax!AR129</f>
        <v>2.0293341944661528E-5</v>
      </c>
      <c r="AN7" s="22">
        <f>CN_Summary_fueltax!AS129</f>
        <v>2.0487560309504671E-5</v>
      </c>
      <c r="AO7" s="22">
        <f>CN_Summary_fueltax!AT129</f>
        <v>2.0692802285761322E-5</v>
      </c>
      <c r="AP7" s="22">
        <f>CN_Summary_fueltax!AU129</f>
        <v>2.0895030894058151E-5</v>
      </c>
    </row>
    <row r="8" spans="1:42">
      <c r="A8" s="115" t="s">
        <v>3674</v>
      </c>
      <c r="B8" s="22">
        <f>CN_Summary_fueltax!G130</f>
        <v>0</v>
      </c>
      <c r="C8" s="22">
        <f>CN_Summary_fueltax!H130</f>
        <v>0</v>
      </c>
      <c r="D8" s="22">
        <f>CN_Summary_fueltax!I130</f>
        <v>0</v>
      </c>
      <c r="E8" s="22">
        <f>CN_Summary_fueltax!J130</f>
        <v>0</v>
      </c>
      <c r="F8" s="22">
        <f>CN_Summary_fueltax!K130</f>
        <v>0</v>
      </c>
      <c r="G8" s="22">
        <f>CN_Summary_fueltax!L130</f>
        <v>0</v>
      </c>
      <c r="H8" s="22">
        <f>CN_Summary_fueltax!M130</f>
        <v>0</v>
      </c>
      <c r="I8" s="22">
        <f>CN_Summary_fueltax!N130</f>
        <v>0</v>
      </c>
      <c r="J8" s="22">
        <f>CN_Summary_fueltax!O130</f>
        <v>0</v>
      </c>
      <c r="K8" s="22">
        <f>CN_Summary_fueltax!P130</f>
        <v>0</v>
      </c>
      <c r="L8" s="22">
        <f>CN_Summary_fueltax!Q130</f>
        <v>0</v>
      </c>
      <c r="M8" s="22">
        <f>CN_Summary_fueltax!R130</f>
        <v>0</v>
      </c>
      <c r="N8" s="22">
        <f>CN_Summary_fueltax!S130</f>
        <v>0</v>
      </c>
      <c r="O8" s="22">
        <f>CN_Summary_fueltax!T130</f>
        <v>0</v>
      </c>
      <c r="P8" s="22">
        <f>CN_Summary_fueltax!U130</f>
        <v>0</v>
      </c>
      <c r="Q8" s="22">
        <f>CN_Summary_fueltax!V130</f>
        <v>0</v>
      </c>
      <c r="R8" s="22">
        <f>CN_Summary_fueltax!W130</f>
        <v>0</v>
      </c>
      <c r="S8" s="22">
        <f>CN_Summary_fueltax!X130</f>
        <v>0</v>
      </c>
      <c r="T8" s="22">
        <f>CN_Summary_fueltax!Y130</f>
        <v>0</v>
      </c>
      <c r="U8" s="22">
        <f>CN_Summary_fueltax!Z130</f>
        <v>0</v>
      </c>
      <c r="V8" s="22">
        <f>CN_Summary_fueltax!AA130</f>
        <v>0</v>
      </c>
      <c r="W8" s="22">
        <f>CN_Summary_fueltax!AB130</f>
        <v>0</v>
      </c>
      <c r="X8" s="22">
        <f>CN_Summary_fueltax!AC130</f>
        <v>0</v>
      </c>
      <c r="Y8" s="22">
        <f>CN_Summary_fueltax!AD130</f>
        <v>0</v>
      </c>
      <c r="Z8" s="22">
        <f>CN_Summary_fueltax!AE130</f>
        <v>0</v>
      </c>
      <c r="AA8" s="22">
        <f>CN_Summary_fueltax!AF130</f>
        <v>0</v>
      </c>
      <c r="AB8" s="22">
        <f>CN_Summary_fueltax!AG130</f>
        <v>0</v>
      </c>
      <c r="AC8" s="22">
        <f>CN_Summary_fueltax!AH130</f>
        <v>0</v>
      </c>
      <c r="AD8" s="22">
        <f>CN_Summary_fueltax!AI130</f>
        <v>0</v>
      </c>
      <c r="AE8" s="22">
        <f>CN_Summary_fueltax!AJ130</f>
        <v>0</v>
      </c>
      <c r="AF8" s="22">
        <f>CN_Summary_fueltax!AK130</f>
        <v>0</v>
      </c>
      <c r="AG8" s="22">
        <f>CN_Summary_fueltax!AL130</f>
        <v>0</v>
      </c>
      <c r="AH8" s="22">
        <f>CN_Summary_fueltax!AM130</f>
        <v>0</v>
      </c>
      <c r="AI8" s="22">
        <f>CN_Summary_fueltax!AN130</f>
        <v>0</v>
      </c>
      <c r="AJ8" s="22">
        <f>CN_Summary_fueltax!AO130</f>
        <v>0</v>
      </c>
      <c r="AK8" s="22">
        <f>CN_Summary_fueltax!AP130</f>
        <v>0</v>
      </c>
      <c r="AL8" s="22">
        <f>CN_Summary_fueltax!AQ130</f>
        <v>0</v>
      </c>
      <c r="AM8" s="22">
        <f>CN_Summary_fueltax!AR130</f>
        <v>0</v>
      </c>
      <c r="AN8" s="22">
        <f>CN_Summary_fueltax!AS130</f>
        <v>0</v>
      </c>
      <c r="AO8" s="22">
        <f>CN_Summary_fueltax!AT130</f>
        <v>0</v>
      </c>
      <c r="AP8" s="22">
        <f>CN_Summary_fueltax!AU130</f>
        <v>0</v>
      </c>
    </row>
    <row r="9" spans="1:42">
      <c r="A9" s="115" t="s">
        <v>3675</v>
      </c>
      <c r="B9" s="22">
        <f>CN_Summary_fueltax!G131</f>
        <v>5.2993142562114544E-6</v>
      </c>
      <c r="C9" s="22">
        <f>CN_Summary_fueltax!H131</f>
        <v>7.134262544746331E-6</v>
      </c>
      <c r="D9" s="22">
        <f>CN_Summary_fueltax!I131</f>
        <v>5.8299626244456461E-6</v>
      </c>
      <c r="E9" s="22">
        <f>CN_Summary_fueltax!J131</f>
        <v>7.6393367685710741E-6</v>
      </c>
      <c r="F9" s="22">
        <f>CN_Summary_fueltax!K131</f>
        <v>9.6737055301550983E-6</v>
      </c>
      <c r="G9" s="22">
        <f>CN_Summary_fueltax!L131</f>
        <v>1.1319790243106661E-5</v>
      </c>
      <c r="H9" s="22">
        <f>CN_Summary_fueltax!M131</f>
        <v>1.2614216438980526E-5</v>
      </c>
      <c r="I9" s="22">
        <f>CN_Summary_fueltax!N131</f>
        <v>1.4048350901920797E-5</v>
      </c>
      <c r="J9" s="22">
        <f>CN_Summary_fueltax!O131</f>
        <v>1.4632851706837647E-5</v>
      </c>
      <c r="K9" s="22">
        <f>CN_Summary_fueltax!P131</f>
        <v>1.4891634064566694E-5</v>
      </c>
      <c r="L9" s="22">
        <f>CN_Summary_fueltax!Q131</f>
        <v>1.5209812696339424E-5</v>
      </c>
      <c r="M9" s="22">
        <f>CN_Summary_fueltax!R131</f>
        <v>1.5638149465351664E-5</v>
      </c>
      <c r="N9" s="22">
        <f>CN_Summary_fueltax!S131</f>
        <v>1.5772293977507875E-5</v>
      </c>
      <c r="O9" s="22">
        <f>CN_Summary_fueltax!T131</f>
        <v>1.6069833170398794E-5</v>
      </c>
      <c r="P9" s="22">
        <f>CN_Summary_fueltax!U131</f>
        <v>1.630849181209417E-5</v>
      </c>
      <c r="Q9" s="22">
        <f>CN_Summary_fueltax!V131</f>
        <v>1.6499421093565588E-5</v>
      </c>
      <c r="R9" s="22">
        <f>CN_Summary_fueltax!W131</f>
        <v>1.6368136738225353E-5</v>
      </c>
      <c r="S9" s="22">
        <f>CN_Summary_fueltax!X131</f>
        <v>1.6361153429863251E-5</v>
      </c>
      <c r="T9" s="22">
        <f>CN_Summary_fueltax!Y131</f>
        <v>1.6602311748628704E-5</v>
      </c>
      <c r="U9" s="22">
        <f>CN_Summary_fueltax!Z131</f>
        <v>1.6862985967213953E-5</v>
      </c>
      <c r="V9" s="22">
        <f>CN_Summary_fueltax!AA131</f>
        <v>1.6839432431116224E-5</v>
      </c>
      <c r="W9" s="22">
        <f>CN_Summary_fueltax!AB131</f>
        <v>1.7270276770915609E-5</v>
      </c>
      <c r="X9" s="22">
        <f>CN_Summary_fueltax!AC131</f>
        <v>1.74668658475215E-5</v>
      </c>
      <c r="Y9" s="22">
        <f>CN_Summary_fueltax!AD131</f>
        <v>1.7615829497844768E-5</v>
      </c>
      <c r="Z9" s="22">
        <f>CN_Summary_fueltax!AE131</f>
        <v>1.7759668810174361E-5</v>
      </c>
      <c r="AA9" s="22">
        <f>CN_Summary_fueltax!AF131</f>
        <v>1.8066576529600047E-5</v>
      </c>
      <c r="AB9" s="22">
        <f>CN_Summary_fueltax!AG131</f>
        <v>1.8335049740643953E-5</v>
      </c>
      <c r="AC9" s="22">
        <f>CN_Summary_fueltax!AH131</f>
        <v>1.8534804197792268E-5</v>
      </c>
      <c r="AD9" s="22">
        <f>CN_Summary_fueltax!AI131</f>
        <v>1.8656934472577954E-5</v>
      </c>
      <c r="AE9" s="22">
        <f>CN_Summary_fueltax!AJ131</f>
        <v>1.8727638496314985E-5</v>
      </c>
      <c r="AF9" s="22">
        <f>CN_Summary_fueltax!AK131</f>
        <v>1.8905460260602596E-5</v>
      </c>
      <c r="AG9" s="22">
        <f>CN_Summary_fueltax!AL131</f>
        <v>1.9224037309803926E-5</v>
      </c>
      <c r="AH9" s="22">
        <f>CN_Summary_fueltax!AM131</f>
        <v>1.9385087430445189E-5</v>
      </c>
      <c r="AI9" s="22">
        <f>CN_Summary_fueltax!AN131</f>
        <v>1.9576467809162058E-5</v>
      </c>
      <c r="AJ9" s="22">
        <f>CN_Summary_fueltax!AO131</f>
        <v>1.976855425318137E-5</v>
      </c>
      <c r="AK9" s="22">
        <f>CN_Summary_fueltax!AP131</f>
        <v>1.9950630705376357E-5</v>
      </c>
      <c r="AL9" s="22">
        <f>CN_Summary_fueltax!AQ131</f>
        <v>2.0115493809174452E-5</v>
      </c>
      <c r="AM9" s="22">
        <f>CN_Summary_fueltax!AR131</f>
        <v>2.0293341944661528E-5</v>
      </c>
      <c r="AN9" s="22">
        <f>CN_Summary_fueltax!AS131</f>
        <v>2.0487560309504671E-5</v>
      </c>
      <c r="AO9" s="22">
        <f>CN_Summary_fueltax!AT131</f>
        <v>2.0692802285761322E-5</v>
      </c>
      <c r="AP9" s="22">
        <f>CN_Summary_fueltax!AU131</f>
        <v>2.0895030894058151E-5</v>
      </c>
    </row>
  </sheetData>
  <phoneticPr fontId="4"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7365-78F8-4FDE-B856-5ED6BF8EC2A2}">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CN_Summary_fueltax!G134</f>
        <v>7.7848723652669664E-7</v>
      </c>
      <c r="C2" s="22">
        <f>CN_Summary_fueltax!H134</f>
        <v>1.0748876813970058E-6</v>
      </c>
      <c r="D2" s="22">
        <f>CN_Summary_fueltax!I134</f>
        <v>1.158273577124514E-6</v>
      </c>
      <c r="E2" s="22">
        <f>CN_Summary_fueltax!J134</f>
        <v>1.2002568734053422E-6</v>
      </c>
      <c r="F2" s="22">
        <f>CN_Summary_fueltax!K134</f>
        <v>1.1812598296832889E-6</v>
      </c>
      <c r="G2" s="22">
        <f>CN_Summary_fueltax!L134</f>
        <v>1.1858352939775514E-6</v>
      </c>
      <c r="H2" s="22">
        <f>CN_Summary_fueltax!M134</f>
        <v>1.1955024572999078E-6</v>
      </c>
      <c r="I2" s="22">
        <f>CN_Summary_fueltax!N134</f>
        <v>1.182146968045787E-6</v>
      </c>
      <c r="J2" s="22">
        <f>CN_Summary_fueltax!O134</f>
        <v>1.1799551669797949E-6</v>
      </c>
      <c r="K2" s="22">
        <f>CN_Summary_fueltax!P134</f>
        <v>1.1960873679292094E-6</v>
      </c>
      <c r="L2" s="22">
        <f>CN_Summary_fueltax!Q134</f>
        <v>1.2100945609485655E-6</v>
      </c>
      <c r="M2" s="22">
        <f>CN_Summary_fueltax!R134</f>
        <v>1.2849485076989369E-6</v>
      </c>
      <c r="N2" s="22">
        <f>CN_Summary_fueltax!S134</f>
        <v>1.2967823686268006E-6</v>
      </c>
      <c r="O2" s="22">
        <f>CN_Summary_fueltax!T134</f>
        <v>1.3120658036461729E-6</v>
      </c>
      <c r="P2" s="22">
        <f>CN_Summary_fueltax!U134</f>
        <v>1.3222822844770722E-6</v>
      </c>
      <c r="Q2" s="22">
        <f>CN_Summary_fueltax!V134</f>
        <v>1.3333733519402267E-6</v>
      </c>
      <c r="R2" s="22">
        <f>CN_Summary_fueltax!W134</f>
        <v>1.3360659670428947E-6</v>
      </c>
      <c r="S2" s="22">
        <f>CN_Summary_fueltax!X134</f>
        <v>1.3469772757979334E-6</v>
      </c>
      <c r="T2" s="22">
        <f>CN_Summary_fueltax!Y134</f>
        <v>1.3707524046024505E-6</v>
      </c>
      <c r="U2" s="22">
        <f>CN_Summary_fueltax!Z134</f>
        <v>1.3845525837280211E-6</v>
      </c>
      <c r="V2" s="22">
        <f>CN_Summary_fueltax!AA134</f>
        <v>1.3909262626899567E-6</v>
      </c>
      <c r="W2" s="22">
        <f>CN_Summary_fueltax!AB134</f>
        <v>1.4017765162428867E-6</v>
      </c>
      <c r="X2" s="22">
        <f>CN_Summary_fueltax!AC134</f>
        <v>1.4130483286215338E-6</v>
      </c>
      <c r="Y2" s="22">
        <f>CN_Summary_fueltax!AD134</f>
        <v>1.4228564299434708E-6</v>
      </c>
      <c r="Z2" s="22">
        <f>CN_Summary_fueltax!AE134</f>
        <v>1.4228668299485291E-6</v>
      </c>
      <c r="AA2" s="22">
        <f>CN_Summary_fueltax!AF134</f>
        <v>1.4350282910357226E-6</v>
      </c>
      <c r="AB2" s="22">
        <f>CN_Summary_fueltax!AG134</f>
        <v>1.4422738669734333E-6</v>
      </c>
      <c r="AC2" s="22">
        <f>CN_Summary_fueltax!AH134</f>
        <v>1.4553931147333468E-6</v>
      </c>
      <c r="AD2" s="22">
        <f>CN_Summary_fueltax!AI134</f>
        <v>1.467522210287558E-6</v>
      </c>
      <c r="AE2" s="22">
        <f>CN_Summary_fueltax!AJ134</f>
        <v>1.4784501949127759E-6</v>
      </c>
      <c r="AF2" s="22">
        <f>CN_Summary_fueltax!AK134</f>
        <v>1.4934350780628085E-6</v>
      </c>
      <c r="AG2" s="22">
        <f>CN_Summary_fueltax!AL134</f>
        <v>1.4967146935763568E-6</v>
      </c>
      <c r="AH2" s="22">
        <f>CN_Summary_fueltax!AM134</f>
        <v>1.506634764778915E-6</v>
      </c>
      <c r="AI2" s="22">
        <f>CN_Summary_fueltax!AN134</f>
        <v>1.5169564619374711E-6</v>
      </c>
      <c r="AJ2" s="22">
        <f>CN_Summary_fueltax!AO134</f>
        <v>1.5279762092503031E-6</v>
      </c>
      <c r="AK2" s="22">
        <f>CN_Summary_fueltax!AP134</f>
        <v>1.5396536995357646E-6</v>
      </c>
      <c r="AL2" s="22">
        <f>CN_Summary_fueltax!AQ134</f>
        <v>1.5498462019640253E-6</v>
      </c>
      <c r="AM2" s="22">
        <f>CN_Summary_fueltax!AR134</f>
        <v>1.5602494031911426E-6</v>
      </c>
      <c r="AN2" s="22">
        <f>CN_Summary_fueltax!AS134</f>
        <v>1.5698853822173119E-6</v>
      </c>
      <c r="AO2" s="22">
        <f>CN_Summary_fueltax!AT134</f>
        <v>1.5796912374752843E-6</v>
      </c>
      <c r="AP2" s="22">
        <f>CN_Summary_fueltax!AU134</f>
        <v>1.5896847026407457E-6</v>
      </c>
    </row>
    <row r="3" spans="1:42">
      <c r="A3" s="115" t="s">
        <v>3669</v>
      </c>
      <c r="B3" s="22">
        <f>CN_Summary_fueltax!G135</f>
        <v>0</v>
      </c>
      <c r="C3" s="22">
        <f>CN_Summary_fueltax!H135</f>
        <v>0</v>
      </c>
      <c r="D3" s="22">
        <f>CN_Summary_fueltax!I135</f>
        <v>0</v>
      </c>
      <c r="E3" s="22">
        <f>CN_Summary_fueltax!J135</f>
        <v>0</v>
      </c>
      <c r="F3" s="22">
        <f>CN_Summary_fueltax!K135</f>
        <v>0</v>
      </c>
      <c r="G3" s="22">
        <f>CN_Summary_fueltax!L135</f>
        <v>0</v>
      </c>
      <c r="H3" s="22">
        <f>CN_Summary_fueltax!M135</f>
        <v>0</v>
      </c>
      <c r="I3" s="22">
        <f>CN_Summary_fueltax!N135</f>
        <v>0</v>
      </c>
      <c r="J3" s="22">
        <f>CN_Summary_fueltax!O135</f>
        <v>0</v>
      </c>
      <c r="K3" s="22">
        <f>CN_Summary_fueltax!P135</f>
        <v>0</v>
      </c>
      <c r="L3" s="22">
        <f>CN_Summary_fueltax!Q135</f>
        <v>0</v>
      </c>
      <c r="M3" s="22">
        <f>CN_Summary_fueltax!R135</f>
        <v>0</v>
      </c>
      <c r="N3" s="22">
        <f>CN_Summary_fueltax!S135</f>
        <v>0</v>
      </c>
      <c r="O3" s="22">
        <f>CN_Summary_fueltax!T135</f>
        <v>0</v>
      </c>
      <c r="P3" s="22">
        <f>CN_Summary_fueltax!U135</f>
        <v>0</v>
      </c>
      <c r="Q3" s="22">
        <f>CN_Summary_fueltax!V135</f>
        <v>0</v>
      </c>
      <c r="R3" s="22">
        <f>CN_Summary_fueltax!W135</f>
        <v>0</v>
      </c>
      <c r="S3" s="22">
        <f>CN_Summary_fueltax!X135</f>
        <v>0</v>
      </c>
      <c r="T3" s="22">
        <f>CN_Summary_fueltax!Y135</f>
        <v>0</v>
      </c>
      <c r="U3" s="22">
        <f>CN_Summary_fueltax!Z135</f>
        <v>0</v>
      </c>
      <c r="V3" s="22">
        <f>CN_Summary_fueltax!AA135</f>
        <v>0</v>
      </c>
      <c r="W3" s="22">
        <f>CN_Summary_fueltax!AB135</f>
        <v>0</v>
      </c>
      <c r="X3" s="22">
        <f>CN_Summary_fueltax!AC135</f>
        <v>0</v>
      </c>
      <c r="Y3" s="22">
        <f>CN_Summary_fueltax!AD135</f>
        <v>0</v>
      </c>
      <c r="Z3" s="22">
        <f>CN_Summary_fueltax!AE135</f>
        <v>0</v>
      </c>
      <c r="AA3" s="22">
        <f>CN_Summary_fueltax!AF135</f>
        <v>0</v>
      </c>
      <c r="AB3" s="22">
        <f>CN_Summary_fueltax!AG135</f>
        <v>0</v>
      </c>
      <c r="AC3" s="22">
        <f>CN_Summary_fueltax!AH135</f>
        <v>0</v>
      </c>
      <c r="AD3" s="22">
        <f>CN_Summary_fueltax!AI135</f>
        <v>0</v>
      </c>
      <c r="AE3" s="22">
        <f>CN_Summary_fueltax!AJ135</f>
        <v>0</v>
      </c>
      <c r="AF3" s="22">
        <f>CN_Summary_fueltax!AK135</f>
        <v>0</v>
      </c>
      <c r="AG3" s="22">
        <f>CN_Summary_fueltax!AL135</f>
        <v>0</v>
      </c>
      <c r="AH3" s="22">
        <f>CN_Summary_fueltax!AM135</f>
        <v>0</v>
      </c>
      <c r="AI3" s="22">
        <f>CN_Summary_fueltax!AN135</f>
        <v>0</v>
      </c>
      <c r="AJ3" s="22">
        <f>CN_Summary_fueltax!AO135</f>
        <v>0</v>
      </c>
      <c r="AK3" s="22">
        <f>CN_Summary_fueltax!AP135</f>
        <v>0</v>
      </c>
      <c r="AL3" s="22">
        <f>CN_Summary_fueltax!AQ135</f>
        <v>0</v>
      </c>
      <c r="AM3" s="22">
        <f>CN_Summary_fueltax!AR135</f>
        <v>0</v>
      </c>
      <c r="AN3" s="22">
        <f>CN_Summary_fueltax!AS135</f>
        <v>0</v>
      </c>
      <c r="AO3" s="22">
        <f>CN_Summary_fueltax!AT135</f>
        <v>0</v>
      </c>
      <c r="AP3" s="22">
        <f>CN_Summary_fueltax!AU135</f>
        <v>0</v>
      </c>
    </row>
    <row r="4" spans="1:42">
      <c r="A4" s="115" t="s">
        <v>3670</v>
      </c>
      <c r="B4" s="22">
        <f>CN_Summary_fueltax!G136</f>
        <v>7.7848723652669664E-7</v>
      </c>
      <c r="C4" s="22">
        <f>CN_Summary_fueltax!H136</f>
        <v>1.0748876813970058E-6</v>
      </c>
      <c r="D4" s="22">
        <f>CN_Summary_fueltax!I136</f>
        <v>1.0678520677613427E-6</v>
      </c>
      <c r="E4" s="22">
        <f>CN_Summary_fueltax!J136</f>
        <v>1.0805021648389604E-6</v>
      </c>
      <c r="F4" s="22">
        <f>CN_Summary_fueltax!K136</f>
        <v>1.0737453954913488E-6</v>
      </c>
      <c r="G4" s="22">
        <f>CN_Summary_fueltax!L136</f>
        <v>1.074027968475029E-6</v>
      </c>
      <c r="H4" s="22">
        <f>CN_Summary_fueltax!M136</f>
        <v>1.0792065052531362E-6</v>
      </c>
      <c r="I4" s="22">
        <f>CN_Summary_fueltax!N136</f>
        <v>1.0739711680116281E-6</v>
      </c>
      <c r="J4" s="22">
        <f>CN_Summary_fueltax!O136</f>
        <v>1.0709291738284012E-6</v>
      </c>
      <c r="K4" s="22">
        <f>CN_Summary_fueltax!P136</f>
        <v>1.078380909896156E-6</v>
      </c>
      <c r="L4" s="22">
        <f>CN_Summary_fueltax!Q136</f>
        <v>1.0890995426384374E-6</v>
      </c>
      <c r="M4" s="22">
        <f>CN_Summary_fueltax!R136</f>
        <v>1.1251613738255319E-6</v>
      </c>
      <c r="N4" s="22">
        <f>CN_Summary_fueltax!S136</f>
        <v>1.1433081275632575E-6</v>
      </c>
      <c r="O4" s="22">
        <f>CN_Summary_fueltax!T136</f>
        <v>1.1599709225859413E-6</v>
      </c>
      <c r="P4" s="22">
        <f>CN_Summary_fueltax!U136</f>
        <v>1.1737225384970157E-6</v>
      </c>
      <c r="Q4" s="22">
        <f>CN_Summary_fueltax!V136</f>
        <v>1.1870855000337919E-6</v>
      </c>
      <c r="R4" s="22">
        <f>CN_Summary_fueltax!W136</f>
        <v>1.1954887992258287E-6</v>
      </c>
      <c r="S4" s="22">
        <f>CN_Summary_fueltax!X136</f>
        <v>1.2063051237935651E-6</v>
      </c>
      <c r="T4" s="22">
        <f>CN_Summary_fueltax!Y136</f>
        <v>1.225020255034862E-6</v>
      </c>
      <c r="U4" s="22">
        <f>CN_Summary_fueltax!Z136</f>
        <v>1.2416225208985167E-6</v>
      </c>
      <c r="V4" s="22">
        <f>CN_Summary_fueltax!AA136</f>
        <v>1.2536718008205993E-6</v>
      </c>
      <c r="W4" s="22">
        <f>CN_Summary_fueltax!AB136</f>
        <v>1.2662271890292645E-6</v>
      </c>
      <c r="X4" s="22">
        <f>CN_Summary_fueltax!AC136</f>
        <v>1.2789590688309911E-6</v>
      </c>
      <c r="Y4" s="22">
        <f>CN_Summary_fueltax!AD136</f>
        <v>1.2909432830143638E-6</v>
      </c>
      <c r="Z4" s="22">
        <f>CN_Summary_fueltax!AE136</f>
        <v>1.2970475306270645E-6</v>
      </c>
      <c r="AA4" s="22">
        <f>CN_Summary_fueltax!AF136</f>
        <v>1.3075020474290248E-6</v>
      </c>
      <c r="AB4" s="22">
        <f>CN_Summary_fueltax!AG136</f>
        <v>1.3166355495148899E-6</v>
      </c>
      <c r="AC4" s="22">
        <f>CN_Summary_fueltax!AH136</f>
        <v>1.3287697815523655E-6</v>
      </c>
      <c r="AD4" s="22">
        <f>CN_Summary_fueltax!AI136</f>
        <v>1.3415615069189227E-6</v>
      </c>
      <c r="AE4" s="22">
        <f>CN_Summary_fueltax!AJ136</f>
        <v>1.3541459789534866E-6</v>
      </c>
      <c r="AF4" s="22">
        <f>CN_Summary_fueltax!AK136</f>
        <v>1.3690243445384342E-6</v>
      </c>
      <c r="AG4" s="22">
        <f>CN_Summary_fueltax!AL136</f>
        <v>1.3755799823943252E-6</v>
      </c>
      <c r="AH4" s="22">
        <f>CN_Summary_fueltax!AM136</f>
        <v>1.3864139608464407E-6</v>
      </c>
      <c r="AI4" s="22">
        <f>CN_Summary_fueltax!AN136</f>
        <v>1.397505667862798E-6</v>
      </c>
      <c r="AJ4" s="22">
        <f>CN_Summary_fueltax!AO136</f>
        <v>1.4090844341936731E-6</v>
      </c>
      <c r="AK4" s="22">
        <f>CN_Summary_fueltax!AP136</f>
        <v>1.4212401153228337E-6</v>
      </c>
      <c r="AL4" s="22">
        <f>CN_Summary_fueltax!AQ136</f>
        <v>1.4328148035067267E-6</v>
      </c>
      <c r="AM4" s="22">
        <f>CN_Summary_fueltax!AR136</f>
        <v>1.4442953958363707E-6</v>
      </c>
      <c r="AN4" s="22">
        <f>CN_Summary_fueltax!AS136</f>
        <v>1.4552743355383018E-6</v>
      </c>
      <c r="AO4" s="22">
        <f>CN_Summary_fueltax!AT136</f>
        <v>1.4661504438140757E-6</v>
      </c>
      <c r="AP4" s="22">
        <f>CN_Summary_fueltax!AU136</f>
        <v>1.4771047508775417E-6</v>
      </c>
    </row>
    <row r="5" spans="1:42">
      <c r="A5" s="115" t="s">
        <v>3671</v>
      </c>
      <c r="B5" s="22">
        <f>CN_Summary_fueltax!G137</f>
        <v>7.7848723652669664E-7</v>
      </c>
      <c r="C5" s="22">
        <f>CN_Summary_fueltax!H137</f>
        <v>1.0748876813970058E-6</v>
      </c>
      <c r="D5" s="22">
        <f>CN_Summary_fueltax!I137</f>
        <v>1.1444278042613383E-6</v>
      </c>
      <c r="E5" s="22">
        <f>CN_Summary_fueltax!J137</f>
        <v>1.1895283410427214E-6</v>
      </c>
      <c r="F5" s="22">
        <f>CN_Summary_fueltax!K137</f>
        <v>1.1738985846069332E-6</v>
      </c>
      <c r="G5" s="22">
        <f>CN_Summary_fueltax!L137</f>
        <v>1.1778415231249822E-6</v>
      </c>
      <c r="H5" s="22">
        <f>CN_Summary_fueltax!M137</f>
        <v>1.1876439894800115E-6</v>
      </c>
      <c r="I5" s="22">
        <f>CN_Summary_fueltax!N137</f>
        <v>1.1749942474600081E-6</v>
      </c>
      <c r="J5" s="22">
        <f>CN_Summary_fueltax!O137</f>
        <v>1.1721276964786512E-6</v>
      </c>
      <c r="K5" s="22">
        <f>CN_Summary_fueltax!P137</f>
        <v>1.188064595401254E-6</v>
      </c>
      <c r="L5" s="22">
        <f>CN_Summary_fueltax!Q137</f>
        <v>1.2032203810660763E-6</v>
      </c>
      <c r="M5" s="22">
        <f>CN_Summary_fueltax!R137</f>
        <v>1.2597582508841564E-6</v>
      </c>
      <c r="N5" s="22">
        <f>CN_Summary_fueltax!S137</f>
        <v>1.274819175057435E-6</v>
      </c>
      <c r="O5" s="22">
        <f>CN_Summary_fueltax!T137</f>
        <v>1.2892169946784724E-6</v>
      </c>
      <c r="P5" s="22">
        <f>CN_Summary_fueltax!U137</f>
        <v>1.3009270439818953E-6</v>
      </c>
      <c r="Q5" s="22">
        <f>CN_Summary_fueltax!V137</f>
        <v>1.3133657675819358E-6</v>
      </c>
      <c r="R5" s="22">
        <f>CN_Summary_fueltax!W137</f>
        <v>1.3173685521696274E-6</v>
      </c>
      <c r="S5" s="22">
        <f>CN_Summary_fueltax!X137</f>
        <v>1.3290500672710691E-6</v>
      </c>
      <c r="T5" s="22">
        <f>CN_Summary_fueltax!Y137</f>
        <v>1.3541631951954798E-6</v>
      </c>
      <c r="U5" s="22">
        <f>CN_Summary_fueltax!Z137</f>
        <v>1.3701713033655059E-6</v>
      </c>
      <c r="V5" s="22">
        <f>CN_Summary_fueltax!AA137</f>
        <v>1.3781820070138124E-6</v>
      </c>
      <c r="W5" s="22">
        <f>CN_Summary_fueltax!AB137</f>
        <v>1.3900643557610585E-6</v>
      </c>
      <c r="X5" s="22">
        <f>CN_Summary_fueltax!AC137</f>
        <v>1.4025788338796335E-6</v>
      </c>
      <c r="Y5" s="22">
        <f>CN_Summary_fueltax!AD137</f>
        <v>1.4136974087366739E-6</v>
      </c>
      <c r="Z5" s="22">
        <f>CN_Summary_fueltax!AE137</f>
        <v>1.4147320471164847E-6</v>
      </c>
      <c r="AA5" s="22">
        <f>CN_Summary_fueltax!AF137</f>
        <v>1.4273870077810983E-6</v>
      </c>
      <c r="AB5" s="22">
        <f>CN_Summary_fueltax!AG137</f>
        <v>1.4357313679977072E-6</v>
      </c>
      <c r="AC5" s="22">
        <f>CN_Summary_fueltax!AH137</f>
        <v>1.4498480541832934E-6</v>
      </c>
      <c r="AD5" s="22">
        <f>CN_Summary_fueltax!AI137</f>
        <v>1.4633180492956547E-6</v>
      </c>
      <c r="AE5" s="22">
        <f>CN_Summary_fueltax!AJ137</f>
        <v>1.4756093882713009E-6</v>
      </c>
      <c r="AF5" s="22">
        <f>CN_Summary_fueltax!AK137</f>
        <v>1.4919475336270771E-6</v>
      </c>
      <c r="AG5" s="22">
        <f>CN_Summary_fueltax!AL137</f>
        <v>1.4959101514856104E-6</v>
      </c>
      <c r="AH5" s="22">
        <f>CN_Summary_fueltax!AM137</f>
        <v>1.5069152598474373E-6</v>
      </c>
      <c r="AI5" s="22">
        <f>CN_Summary_fueltax!AN137</f>
        <v>1.5183092458008077E-6</v>
      </c>
      <c r="AJ5" s="22">
        <f>CN_Summary_fueltax!AO137</f>
        <v>1.5304307812514561E-6</v>
      </c>
      <c r="AK5" s="22">
        <f>CN_Summary_fueltax!AP137</f>
        <v>1.5432756066364825E-6</v>
      </c>
      <c r="AL5" s="22">
        <f>CN_Summary_fueltax!AQ137</f>
        <v>1.5546685536413914E-6</v>
      </c>
      <c r="AM5" s="22">
        <f>CN_Summary_fueltax!AR137</f>
        <v>1.5661840961040924E-6</v>
      </c>
      <c r="AN5" s="22">
        <f>CN_Summary_fueltax!AS137</f>
        <v>1.5769167821029535E-6</v>
      </c>
      <c r="AO5" s="22">
        <f>CN_Summary_fueltax!AT137</f>
        <v>1.5877733309394606E-6</v>
      </c>
      <c r="AP5" s="22">
        <f>CN_Summary_fueltax!AU137</f>
        <v>1.5988305112201867E-6</v>
      </c>
    </row>
    <row r="6" spans="1:42">
      <c r="A6" s="115" t="s">
        <v>3672</v>
      </c>
      <c r="B6" s="22">
        <f>CN_Summary_fueltax!G138</f>
        <v>7.7848723652669664E-7</v>
      </c>
      <c r="C6" s="22">
        <f>CN_Summary_fueltax!H138</f>
        <v>1.0748876813970058E-6</v>
      </c>
      <c r="D6" s="22">
        <f>CN_Summary_fueltax!I138</f>
        <v>1.1980926354274104E-6</v>
      </c>
      <c r="E6" s="22">
        <f>CN_Summary_fueltax!J138</f>
        <v>1.268466195313621E-6</v>
      </c>
      <c r="F6" s="22">
        <f>CN_Summary_fueltax!K138</f>
        <v>1.2397398730163129E-6</v>
      </c>
      <c r="G6" s="22">
        <f>CN_Summary_fueltax!L138</f>
        <v>1.2468039516243343E-6</v>
      </c>
      <c r="H6" s="22">
        <f>CN_Summary_fueltax!M138</f>
        <v>1.2626709828235976E-6</v>
      </c>
      <c r="I6" s="22">
        <f>CN_Summary_fueltax!N138</f>
        <v>1.2415414993247746E-6</v>
      </c>
      <c r="J6" s="22">
        <f>CN_Summary_fueltax!O138</f>
        <v>1.2377270040489542E-6</v>
      </c>
      <c r="K6" s="22">
        <f>CN_Summary_fueltax!P138</f>
        <v>1.2638370479413711E-6</v>
      </c>
      <c r="L6" s="22">
        <f>CN_Summary_fueltax!Q138</f>
        <v>1.2874276917377506E-6</v>
      </c>
      <c r="M6" s="22">
        <f>CN_Summary_fueltax!R138</f>
        <v>1.348422669838046E-6</v>
      </c>
      <c r="N6" s="22">
        <f>CN_Summary_fueltax!S138</f>
        <v>1.3705011941208349E-6</v>
      </c>
      <c r="O6" s="22">
        <f>CN_Summary_fueltax!T138</f>
        <v>1.3886460642180775E-6</v>
      </c>
      <c r="P6" s="22">
        <f>CN_Summary_fueltax!U138</f>
        <v>1.4072397897113625E-6</v>
      </c>
      <c r="Q6" s="22">
        <f>CN_Summary_fueltax!V138</f>
        <v>1.4272067335039419E-6</v>
      </c>
      <c r="R6" s="22">
        <f>CN_Summary_fueltax!W138</f>
        <v>1.4330106890145611E-6</v>
      </c>
      <c r="S6" s="22">
        <f>CN_Summary_fueltax!X138</f>
        <v>1.4523869148511186E-6</v>
      </c>
      <c r="T6" s="22">
        <f>CN_Summary_fueltax!Y138</f>
        <v>1.4942170507902153E-6</v>
      </c>
      <c r="U6" s="22">
        <f>CN_Summary_fueltax!Z138</f>
        <v>1.5196616380021663E-6</v>
      </c>
      <c r="V6" s="22">
        <f>CN_Summary_fueltax!AA138</f>
        <v>1.5319836563829878E-6</v>
      </c>
      <c r="W6" s="22">
        <f>CN_Summary_fueltax!AB138</f>
        <v>1.5517222945248636E-6</v>
      </c>
      <c r="X6" s="22">
        <f>CN_Summary_fueltax!AC138</f>
        <v>1.5724349333643406E-6</v>
      </c>
      <c r="Y6" s="22">
        <f>CN_Summary_fueltax!AD138</f>
        <v>1.5907239222849432E-6</v>
      </c>
      <c r="Z6" s="22">
        <f>CN_Summary_fueltax!AE138</f>
        <v>1.5916329143939242E-6</v>
      </c>
      <c r="AA6" s="22">
        <f>CN_Summary_fueltax!AF138</f>
        <v>1.6135535002401546E-6</v>
      </c>
      <c r="AB6" s="22">
        <f>CN_Summary_fueltax!AG138</f>
        <v>1.6272622745005478E-6</v>
      </c>
      <c r="AC6" s="22">
        <f>CN_Summary_fueltax!AH138</f>
        <v>1.6513484501416309E-6</v>
      </c>
      <c r="AD6" s="22">
        <f>CN_Summary_fueltax!AI138</f>
        <v>1.6739811691169879E-6</v>
      </c>
      <c r="AE6" s="22">
        <f>CN_Summary_fueltax!AJ138</f>
        <v>1.6945881866270159E-6</v>
      </c>
      <c r="AF6" s="22">
        <f>CN_Summary_fueltax!AK138</f>
        <v>1.7225671216798937E-6</v>
      </c>
      <c r="AG6" s="22">
        <f>CN_Summary_fueltax!AL138</f>
        <v>1.7284852030945387E-6</v>
      </c>
      <c r="AH6" s="22">
        <f>CN_Summary_fueltax!AM138</f>
        <v>1.7470324090054095E-6</v>
      </c>
      <c r="AI6" s="22">
        <f>CN_Summary_fueltax!AN138</f>
        <v>1.7662712835331302E-6</v>
      </c>
      <c r="AJ6" s="22">
        <f>CN_Summary_fueltax!AO138</f>
        <v>1.7867485480976914E-6</v>
      </c>
      <c r="AK6" s="22">
        <f>CN_Summary_fueltax!AP138</f>
        <v>1.8084220507850336E-6</v>
      </c>
      <c r="AL6" s="22">
        <f>CN_Summary_fueltax!AQ138</f>
        <v>1.8274994275401023E-6</v>
      </c>
      <c r="AM6" s="22">
        <f>CN_Summary_fueltax!AR138</f>
        <v>1.8468703996029758E-6</v>
      </c>
      <c r="AN6" s="22">
        <f>CN_Summary_fueltax!AS138</f>
        <v>1.8648558393884403E-6</v>
      </c>
      <c r="AO6" s="22">
        <f>CN_Summary_fueltax!AT138</f>
        <v>1.8830959101509292E-6</v>
      </c>
      <c r="AP6" s="22">
        <f>CN_Summary_fueltax!AU138</f>
        <v>1.9016724280804864E-6</v>
      </c>
    </row>
    <row r="7" spans="1:42">
      <c r="A7" s="115" t="s">
        <v>3673</v>
      </c>
      <c r="B7" s="22">
        <f>CN_Summary_fueltax!G139</f>
        <v>0</v>
      </c>
      <c r="C7" s="22">
        <f>CN_Summary_fueltax!H139</f>
        <v>0</v>
      </c>
      <c r="D7" s="22">
        <f>CN_Summary_fueltax!I139</f>
        <v>0</v>
      </c>
      <c r="E7" s="22">
        <f>CN_Summary_fueltax!J139</f>
        <v>0</v>
      </c>
      <c r="F7" s="22">
        <f>CN_Summary_fueltax!K139</f>
        <v>0</v>
      </c>
      <c r="G7" s="22">
        <f>CN_Summary_fueltax!L139</f>
        <v>0</v>
      </c>
      <c r="H7" s="22">
        <f>CN_Summary_fueltax!M139</f>
        <v>0</v>
      </c>
      <c r="I7" s="22">
        <f>CN_Summary_fueltax!N139</f>
        <v>0</v>
      </c>
      <c r="J7" s="22">
        <f>CN_Summary_fueltax!O139</f>
        <v>0</v>
      </c>
      <c r="K7" s="22">
        <f>CN_Summary_fueltax!P139</f>
        <v>0</v>
      </c>
      <c r="L7" s="22">
        <f>CN_Summary_fueltax!Q139</f>
        <v>0</v>
      </c>
      <c r="M7" s="22">
        <f>CN_Summary_fueltax!R139</f>
        <v>0</v>
      </c>
      <c r="N7" s="22">
        <f>CN_Summary_fueltax!S139</f>
        <v>0</v>
      </c>
      <c r="O7" s="22">
        <f>CN_Summary_fueltax!T139</f>
        <v>0</v>
      </c>
      <c r="P7" s="22">
        <f>CN_Summary_fueltax!U139</f>
        <v>0</v>
      </c>
      <c r="Q7" s="22">
        <f>CN_Summary_fueltax!V139</f>
        <v>0</v>
      </c>
      <c r="R7" s="22">
        <f>CN_Summary_fueltax!W139</f>
        <v>0</v>
      </c>
      <c r="S7" s="22">
        <f>CN_Summary_fueltax!X139</f>
        <v>0</v>
      </c>
      <c r="T7" s="22">
        <f>CN_Summary_fueltax!Y139</f>
        <v>0</v>
      </c>
      <c r="U7" s="22">
        <f>CN_Summary_fueltax!Z139</f>
        <v>0</v>
      </c>
      <c r="V7" s="22">
        <f>CN_Summary_fueltax!AA139</f>
        <v>0</v>
      </c>
      <c r="W7" s="22">
        <f>CN_Summary_fueltax!AB139</f>
        <v>0</v>
      </c>
      <c r="X7" s="22">
        <f>CN_Summary_fueltax!AC139</f>
        <v>0</v>
      </c>
      <c r="Y7" s="22">
        <f>CN_Summary_fueltax!AD139</f>
        <v>0</v>
      </c>
      <c r="Z7" s="22">
        <f>CN_Summary_fueltax!AE139</f>
        <v>0</v>
      </c>
      <c r="AA7" s="22">
        <f>CN_Summary_fueltax!AF139</f>
        <v>0</v>
      </c>
      <c r="AB7" s="22">
        <f>CN_Summary_fueltax!AG139</f>
        <v>0</v>
      </c>
      <c r="AC7" s="22">
        <f>CN_Summary_fueltax!AH139</f>
        <v>0</v>
      </c>
      <c r="AD7" s="22">
        <f>CN_Summary_fueltax!AI139</f>
        <v>0</v>
      </c>
      <c r="AE7" s="22">
        <f>CN_Summary_fueltax!AJ139</f>
        <v>0</v>
      </c>
      <c r="AF7" s="22">
        <f>CN_Summary_fueltax!AK139</f>
        <v>0</v>
      </c>
      <c r="AG7" s="22">
        <f>CN_Summary_fueltax!AL139</f>
        <v>0</v>
      </c>
      <c r="AH7" s="22">
        <f>CN_Summary_fueltax!AM139</f>
        <v>0</v>
      </c>
      <c r="AI7" s="22">
        <f>CN_Summary_fueltax!AN139</f>
        <v>0</v>
      </c>
      <c r="AJ7" s="22">
        <f>CN_Summary_fueltax!AO139</f>
        <v>0</v>
      </c>
      <c r="AK7" s="22">
        <f>CN_Summary_fueltax!AP139</f>
        <v>0</v>
      </c>
      <c r="AL7" s="22">
        <f>CN_Summary_fueltax!AQ139</f>
        <v>0</v>
      </c>
      <c r="AM7" s="22">
        <f>CN_Summary_fueltax!AR139</f>
        <v>0</v>
      </c>
      <c r="AN7" s="22">
        <f>CN_Summary_fueltax!AS139</f>
        <v>0</v>
      </c>
      <c r="AO7" s="22">
        <f>CN_Summary_fueltax!AT139</f>
        <v>0</v>
      </c>
      <c r="AP7" s="22">
        <f>CN_Summary_fueltax!AU139</f>
        <v>0</v>
      </c>
    </row>
    <row r="8" spans="1:42">
      <c r="A8" s="115" t="s">
        <v>3674</v>
      </c>
      <c r="B8" s="22">
        <f>CN_Summary_fueltax!G140</f>
        <v>0</v>
      </c>
      <c r="C8" s="22">
        <f>CN_Summary_fueltax!H140</f>
        <v>0</v>
      </c>
      <c r="D8" s="22">
        <f>CN_Summary_fueltax!I140</f>
        <v>0</v>
      </c>
      <c r="E8" s="22">
        <f>CN_Summary_fueltax!J140</f>
        <v>0</v>
      </c>
      <c r="F8" s="22">
        <f>CN_Summary_fueltax!K140</f>
        <v>0</v>
      </c>
      <c r="G8" s="22">
        <f>CN_Summary_fueltax!L140</f>
        <v>0</v>
      </c>
      <c r="H8" s="22">
        <f>CN_Summary_fueltax!M140</f>
        <v>0</v>
      </c>
      <c r="I8" s="22">
        <f>CN_Summary_fueltax!N140</f>
        <v>0</v>
      </c>
      <c r="J8" s="22">
        <f>CN_Summary_fueltax!O140</f>
        <v>0</v>
      </c>
      <c r="K8" s="22">
        <f>CN_Summary_fueltax!P140</f>
        <v>0</v>
      </c>
      <c r="L8" s="22">
        <f>CN_Summary_fueltax!Q140</f>
        <v>0</v>
      </c>
      <c r="M8" s="22">
        <f>CN_Summary_fueltax!R140</f>
        <v>0</v>
      </c>
      <c r="N8" s="22">
        <f>CN_Summary_fueltax!S140</f>
        <v>0</v>
      </c>
      <c r="O8" s="22">
        <f>CN_Summary_fueltax!T140</f>
        <v>0</v>
      </c>
      <c r="P8" s="22">
        <f>CN_Summary_fueltax!U140</f>
        <v>0</v>
      </c>
      <c r="Q8" s="22">
        <f>CN_Summary_fueltax!V140</f>
        <v>0</v>
      </c>
      <c r="R8" s="22">
        <f>CN_Summary_fueltax!W140</f>
        <v>0</v>
      </c>
      <c r="S8" s="22">
        <f>CN_Summary_fueltax!X140</f>
        <v>0</v>
      </c>
      <c r="T8" s="22">
        <f>CN_Summary_fueltax!Y140</f>
        <v>0</v>
      </c>
      <c r="U8" s="22">
        <f>CN_Summary_fueltax!Z140</f>
        <v>0</v>
      </c>
      <c r="V8" s="22">
        <f>CN_Summary_fueltax!AA140</f>
        <v>0</v>
      </c>
      <c r="W8" s="22">
        <f>CN_Summary_fueltax!AB140</f>
        <v>0</v>
      </c>
      <c r="X8" s="22">
        <f>CN_Summary_fueltax!AC140</f>
        <v>0</v>
      </c>
      <c r="Y8" s="22">
        <f>CN_Summary_fueltax!AD140</f>
        <v>0</v>
      </c>
      <c r="Z8" s="22">
        <f>CN_Summary_fueltax!AE140</f>
        <v>0</v>
      </c>
      <c r="AA8" s="22">
        <f>CN_Summary_fueltax!AF140</f>
        <v>0</v>
      </c>
      <c r="AB8" s="22">
        <f>CN_Summary_fueltax!AG140</f>
        <v>0</v>
      </c>
      <c r="AC8" s="22">
        <f>CN_Summary_fueltax!AH140</f>
        <v>0</v>
      </c>
      <c r="AD8" s="22">
        <f>CN_Summary_fueltax!AI140</f>
        <v>0</v>
      </c>
      <c r="AE8" s="22">
        <f>CN_Summary_fueltax!AJ140</f>
        <v>0</v>
      </c>
      <c r="AF8" s="22">
        <f>CN_Summary_fueltax!AK140</f>
        <v>0</v>
      </c>
      <c r="AG8" s="22">
        <f>CN_Summary_fueltax!AL140</f>
        <v>0</v>
      </c>
      <c r="AH8" s="22">
        <f>CN_Summary_fueltax!AM140</f>
        <v>0</v>
      </c>
      <c r="AI8" s="22">
        <f>CN_Summary_fueltax!AN140</f>
        <v>0</v>
      </c>
      <c r="AJ8" s="22">
        <f>CN_Summary_fueltax!AO140</f>
        <v>0</v>
      </c>
      <c r="AK8" s="22">
        <f>CN_Summary_fueltax!AP140</f>
        <v>0</v>
      </c>
      <c r="AL8" s="22">
        <f>CN_Summary_fueltax!AQ140</f>
        <v>0</v>
      </c>
      <c r="AM8" s="22">
        <f>CN_Summary_fueltax!AR140</f>
        <v>0</v>
      </c>
      <c r="AN8" s="22">
        <f>CN_Summary_fueltax!AS140</f>
        <v>0</v>
      </c>
      <c r="AO8" s="22">
        <f>CN_Summary_fueltax!AT140</f>
        <v>0</v>
      </c>
      <c r="AP8" s="22">
        <f>CN_Summary_fueltax!AU140</f>
        <v>0</v>
      </c>
    </row>
    <row r="9" spans="1:42">
      <c r="A9" s="115" t="s">
        <v>3675</v>
      </c>
      <c r="B9" s="22">
        <f>CN_Summary_fueltax!G141</f>
        <v>7.7848723652669664E-7</v>
      </c>
      <c r="C9" s="22">
        <f>CN_Summary_fueltax!H141</f>
        <v>1.0748876813970058E-6</v>
      </c>
      <c r="D9" s="22">
        <f>CN_Summary_fueltax!I141</f>
        <v>1.1980926354274104E-6</v>
      </c>
      <c r="E9" s="22">
        <f>CN_Summary_fueltax!J141</f>
        <v>1.268466195313621E-6</v>
      </c>
      <c r="F9" s="22">
        <f>CN_Summary_fueltax!K141</f>
        <v>1.2397398730163129E-6</v>
      </c>
      <c r="G9" s="22">
        <f>CN_Summary_fueltax!L141</f>
        <v>1.2468039516243343E-6</v>
      </c>
      <c r="H9" s="22">
        <f>CN_Summary_fueltax!M141</f>
        <v>1.2626709828235976E-6</v>
      </c>
      <c r="I9" s="22">
        <f>CN_Summary_fueltax!N141</f>
        <v>1.2415414993247746E-6</v>
      </c>
      <c r="J9" s="22">
        <f>CN_Summary_fueltax!O141</f>
        <v>1.2377270040489542E-6</v>
      </c>
      <c r="K9" s="22">
        <f>CN_Summary_fueltax!P141</f>
        <v>1.2638370479413711E-6</v>
      </c>
      <c r="L9" s="22">
        <f>CN_Summary_fueltax!Q141</f>
        <v>1.2874276917377506E-6</v>
      </c>
      <c r="M9" s="22">
        <f>CN_Summary_fueltax!R141</f>
        <v>1.348422669838046E-6</v>
      </c>
      <c r="N9" s="22">
        <f>CN_Summary_fueltax!S141</f>
        <v>1.3705011941208349E-6</v>
      </c>
      <c r="O9" s="22">
        <f>CN_Summary_fueltax!T141</f>
        <v>1.3886460642180775E-6</v>
      </c>
      <c r="P9" s="22">
        <f>CN_Summary_fueltax!U141</f>
        <v>1.4072397897113625E-6</v>
      </c>
      <c r="Q9" s="22">
        <f>CN_Summary_fueltax!V141</f>
        <v>1.4272067335039419E-6</v>
      </c>
      <c r="R9" s="22">
        <f>CN_Summary_fueltax!W141</f>
        <v>1.4330106890145611E-6</v>
      </c>
      <c r="S9" s="22">
        <f>CN_Summary_fueltax!X141</f>
        <v>1.4523869148511186E-6</v>
      </c>
      <c r="T9" s="22">
        <f>CN_Summary_fueltax!Y141</f>
        <v>1.4942170507902153E-6</v>
      </c>
      <c r="U9" s="22">
        <f>CN_Summary_fueltax!Z141</f>
        <v>1.5196616380021663E-6</v>
      </c>
      <c r="V9" s="22">
        <f>CN_Summary_fueltax!AA141</f>
        <v>1.5319836563829878E-6</v>
      </c>
      <c r="W9" s="22">
        <f>CN_Summary_fueltax!AB141</f>
        <v>1.5517222945248636E-6</v>
      </c>
      <c r="X9" s="22">
        <f>CN_Summary_fueltax!AC141</f>
        <v>1.5724349333643406E-6</v>
      </c>
      <c r="Y9" s="22">
        <f>CN_Summary_fueltax!AD141</f>
        <v>1.5907239222849432E-6</v>
      </c>
      <c r="Z9" s="22">
        <f>CN_Summary_fueltax!AE141</f>
        <v>1.5916329143939242E-6</v>
      </c>
      <c r="AA9" s="22">
        <f>CN_Summary_fueltax!AF141</f>
        <v>1.6135535002401546E-6</v>
      </c>
      <c r="AB9" s="22">
        <f>CN_Summary_fueltax!AG141</f>
        <v>1.6272622745005478E-6</v>
      </c>
      <c r="AC9" s="22">
        <f>CN_Summary_fueltax!AH141</f>
        <v>1.6513484501416309E-6</v>
      </c>
      <c r="AD9" s="22">
        <f>CN_Summary_fueltax!AI141</f>
        <v>1.6739811691169879E-6</v>
      </c>
      <c r="AE9" s="22">
        <f>CN_Summary_fueltax!AJ141</f>
        <v>1.6945881866270159E-6</v>
      </c>
      <c r="AF9" s="22">
        <f>CN_Summary_fueltax!AK141</f>
        <v>1.7225671216798937E-6</v>
      </c>
      <c r="AG9" s="22">
        <f>CN_Summary_fueltax!AL141</f>
        <v>1.7284852030945387E-6</v>
      </c>
      <c r="AH9" s="22">
        <f>CN_Summary_fueltax!AM141</f>
        <v>1.7470324090054095E-6</v>
      </c>
      <c r="AI9" s="22">
        <f>CN_Summary_fueltax!AN141</f>
        <v>1.7662712835331302E-6</v>
      </c>
      <c r="AJ9" s="22">
        <f>CN_Summary_fueltax!AO141</f>
        <v>1.7867485480976914E-6</v>
      </c>
      <c r="AK9" s="22">
        <f>CN_Summary_fueltax!AP141</f>
        <v>1.8084220507850336E-6</v>
      </c>
      <c r="AL9" s="22">
        <f>CN_Summary_fueltax!AQ141</f>
        <v>1.8274994275401023E-6</v>
      </c>
      <c r="AM9" s="22">
        <f>CN_Summary_fueltax!AR141</f>
        <v>1.8468703996029758E-6</v>
      </c>
      <c r="AN9" s="22">
        <f>CN_Summary_fueltax!AS141</f>
        <v>1.8648558393884403E-6</v>
      </c>
      <c r="AO9" s="22">
        <f>CN_Summary_fueltax!AT141</f>
        <v>1.8830959101509292E-6</v>
      </c>
      <c r="AP9" s="22">
        <f>CN_Summary_fueltax!AU141</f>
        <v>1.9016724280804864E-6</v>
      </c>
    </row>
  </sheetData>
  <phoneticPr fontId="4"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99519-9A38-4C9F-849C-95870ABED1E6}">
  <sheetPr>
    <tabColor rgb="FF002060"/>
  </sheetPr>
  <dimension ref="A1:AP9"/>
  <sheetViews>
    <sheetView topLeftCell="U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CN_Summary_fueltax!G144</f>
        <v>0</v>
      </c>
      <c r="C2" s="22">
        <f>CN_Summary_fueltax!H144</f>
        <v>0</v>
      </c>
      <c r="D2" s="22">
        <f>CN_Summary_fueltax!I144</f>
        <v>0</v>
      </c>
      <c r="E2" s="22">
        <f>CN_Summary_fueltax!J144</f>
        <v>0</v>
      </c>
      <c r="F2" s="22">
        <f>CN_Summary_fueltax!K144</f>
        <v>0</v>
      </c>
      <c r="G2" s="22">
        <f>CN_Summary_fueltax!L144</f>
        <v>0</v>
      </c>
      <c r="H2" s="22">
        <f>CN_Summary_fueltax!M144</f>
        <v>0</v>
      </c>
      <c r="I2" s="22">
        <f>CN_Summary_fueltax!N144</f>
        <v>0</v>
      </c>
      <c r="J2" s="22">
        <f>CN_Summary_fueltax!O144</f>
        <v>0</v>
      </c>
      <c r="K2" s="22">
        <f>CN_Summary_fueltax!P144</f>
        <v>0</v>
      </c>
      <c r="L2" s="22">
        <f>CN_Summary_fueltax!Q144</f>
        <v>0</v>
      </c>
      <c r="M2" s="22">
        <f>CN_Summary_fueltax!R144</f>
        <v>0</v>
      </c>
      <c r="N2" s="22">
        <f>CN_Summary_fueltax!S144</f>
        <v>0</v>
      </c>
      <c r="O2" s="22">
        <f>CN_Summary_fueltax!T144</f>
        <v>0</v>
      </c>
      <c r="P2" s="22">
        <f>CN_Summary_fueltax!U144</f>
        <v>0</v>
      </c>
      <c r="Q2" s="22">
        <f>CN_Summary_fueltax!V144</f>
        <v>0</v>
      </c>
      <c r="R2" s="22">
        <f>CN_Summary_fueltax!W144</f>
        <v>0</v>
      </c>
      <c r="S2" s="22">
        <f>CN_Summary_fueltax!X144</f>
        <v>0</v>
      </c>
      <c r="T2" s="22">
        <f>CN_Summary_fueltax!Y144</f>
        <v>0</v>
      </c>
      <c r="U2" s="22">
        <f>CN_Summary_fueltax!Z144</f>
        <v>0</v>
      </c>
      <c r="V2" s="22">
        <f>CN_Summary_fueltax!AA144</f>
        <v>0</v>
      </c>
      <c r="W2" s="22">
        <f>CN_Summary_fueltax!AB144</f>
        <v>0</v>
      </c>
      <c r="X2" s="22">
        <f>CN_Summary_fueltax!AC144</f>
        <v>0</v>
      </c>
      <c r="Y2" s="22">
        <f>CN_Summary_fueltax!AD144</f>
        <v>0</v>
      </c>
      <c r="Z2" s="22">
        <f>CN_Summary_fueltax!AE144</f>
        <v>0</v>
      </c>
      <c r="AA2" s="22">
        <f>CN_Summary_fueltax!AF144</f>
        <v>0</v>
      </c>
      <c r="AB2" s="22">
        <f>CN_Summary_fueltax!AG144</f>
        <v>0</v>
      </c>
      <c r="AC2" s="22">
        <f>CN_Summary_fueltax!AH144</f>
        <v>0</v>
      </c>
      <c r="AD2" s="22">
        <f>CN_Summary_fueltax!AI144</f>
        <v>0</v>
      </c>
      <c r="AE2" s="22">
        <f>CN_Summary_fueltax!AJ144</f>
        <v>0</v>
      </c>
      <c r="AF2" s="22">
        <f>CN_Summary_fueltax!AK144</f>
        <v>0</v>
      </c>
      <c r="AG2" s="22">
        <f>CN_Summary_fueltax!AL144</f>
        <v>0</v>
      </c>
      <c r="AH2" s="22">
        <f>CN_Summary_fueltax!AM144</f>
        <v>0</v>
      </c>
      <c r="AI2" s="22">
        <f>CN_Summary_fueltax!AN144</f>
        <v>0</v>
      </c>
      <c r="AJ2" s="22">
        <f>CN_Summary_fueltax!AO144</f>
        <v>0</v>
      </c>
      <c r="AK2" s="22">
        <f>CN_Summary_fueltax!AP144</f>
        <v>0</v>
      </c>
      <c r="AL2" s="22">
        <f>CN_Summary_fueltax!AQ144</f>
        <v>0</v>
      </c>
      <c r="AM2" s="22">
        <f>CN_Summary_fueltax!AR144</f>
        <v>0</v>
      </c>
      <c r="AN2" s="22">
        <f>CN_Summary_fueltax!AS144</f>
        <v>0</v>
      </c>
      <c r="AO2" s="22">
        <f>CN_Summary_fueltax!AT144</f>
        <v>0</v>
      </c>
      <c r="AP2" s="22">
        <f>CN_Summary_fueltax!AU144</f>
        <v>0</v>
      </c>
    </row>
    <row r="3" spans="1:42">
      <c r="A3" s="115" t="s">
        <v>3669</v>
      </c>
      <c r="B3" s="22">
        <f>CN_Summary_fueltax!G145</f>
        <v>0</v>
      </c>
      <c r="C3" s="22">
        <f>CN_Summary_fueltax!H145</f>
        <v>0</v>
      </c>
      <c r="D3" s="22">
        <f>CN_Summary_fueltax!I145</f>
        <v>0</v>
      </c>
      <c r="E3" s="22">
        <f>CN_Summary_fueltax!J145</f>
        <v>0</v>
      </c>
      <c r="F3" s="22">
        <f>CN_Summary_fueltax!K145</f>
        <v>0</v>
      </c>
      <c r="G3" s="22">
        <f>CN_Summary_fueltax!L145</f>
        <v>0</v>
      </c>
      <c r="H3" s="22">
        <f>CN_Summary_fueltax!M145</f>
        <v>0</v>
      </c>
      <c r="I3" s="22">
        <f>CN_Summary_fueltax!N145</f>
        <v>0</v>
      </c>
      <c r="J3" s="22">
        <f>CN_Summary_fueltax!O145</f>
        <v>0</v>
      </c>
      <c r="K3" s="22">
        <f>CN_Summary_fueltax!P145</f>
        <v>0</v>
      </c>
      <c r="L3" s="22">
        <f>CN_Summary_fueltax!Q145</f>
        <v>0</v>
      </c>
      <c r="M3" s="22">
        <f>CN_Summary_fueltax!R145</f>
        <v>0</v>
      </c>
      <c r="N3" s="22">
        <f>CN_Summary_fueltax!S145</f>
        <v>0</v>
      </c>
      <c r="O3" s="22">
        <f>CN_Summary_fueltax!T145</f>
        <v>0</v>
      </c>
      <c r="P3" s="22">
        <f>CN_Summary_fueltax!U145</f>
        <v>0</v>
      </c>
      <c r="Q3" s="22">
        <f>CN_Summary_fueltax!V145</f>
        <v>0</v>
      </c>
      <c r="R3" s="22">
        <f>CN_Summary_fueltax!W145</f>
        <v>0</v>
      </c>
      <c r="S3" s="22">
        <f>CN_Summary_fueltax!X145</f>
        <v>0</v>
      </c>
      <c r="T3" s="22">
        <f>CN_Summary_fueltax!Y145</f>
        <v>0</v>
      </c>
      <c r="U3" s="22">
        <f>CN_Summary_fueltax!Z145</f>
        <v>0</v>
      </c>
      <c r="V3" s="22">
        <f>CN_Summary_fueltax!AA145</f>
        <v>0</v>
      </c>
      <c r="W3" s="22">
        <f>CN_Summary_fueltax!AB145</f>
        <v>0</v>
      </c>
      <c r="X3" s="22">
        <f>CN_Summary_fueltax!AC145</f>
        <v>0</v>
      </c>
      <c r="Y3" s="22">
        <f>CN_Summary_fueltax!AD145</f>
        <v>0</v>
      </c>
      <c r="Z3" s="22">
        <f>CN_Summary_fueltax!AE145</f>
        <v>0</v>
      </c>
      <c r="AA3" s="22">
        <f>CN_Summary_fueltax!AF145</f>
        <v>0</v>
      </c>
      <c r="AB3" s="22">
        <f>CN_Summary_fueltax!AG145</f>
        <v>0</v>
      </c>
      <c r="AC3" s="22">
        <f>CN_Summary_fueltax!AH145</f>
        <v>0</v>
      </c>
      <c r="AD3" s="22">
        <f>CN_Summary_fueltax!AI145</f>
        <v>0</v>
      </c>
      <c r="AE3" s="22">
        <f>CN_Summary_fueltax!AJ145</f>
        <v>0</v>
      </c>
      <c r="AF3" s="22">
        <f>CN_Summary_fueltax!AK145</f>
        <v>0</v>
      </c>
      <c r="AG3" s="22">
        <f>CN_Summary_fueltax!AL145</f>
        <v>0</v>
      </c>
      <c r="AH3" s="22">
        <f>CN_Summary_fueltax!AM145</f>
        <v>0</v>
      </c>
      <c r="AI3" s="22">
        <f>CN_Summary_fueltax!AN145</f>
        <v>0</v>
      </c>
      <c r="AJ3" s="22">
        <f>CN_Summary_fueltax!AO145</f>
        <v>0</v>
      </c>
      <c r="AK3" s="22">
        <f>CN_Summary_fueltax!AP145</f>
        <v>0</v>
      </c>
      <c r="AL3" s="22">
        <f>CN_Summary_fueltax!AQ145</f>
        <v>0</v>
      </c>
      <c r="AM3" s="22">
        <f>CN_Summary_fueltax!AR145</f>
        <v>0</v>
      </c>
      <c r="AN3" s="22">
        <f>CN_Summary_fueltax!AS145</f>
        <v>0</v>
      </c>
      <c r="AO3" s="22">
        <f>CN_Summary_fueltax!AT145</f>
        <v>0</v>
      </c>
      <c r="AP3" s="22">
        <f>CN_Summary_fueltax!AU145</f>
        <v>0</v>
      </c>
    </row>
    <row r="4" spans="1:42">
      <c r="A4" s="115" t="s">
        <v>3670</v>
      </c>
      <c r="B4" s="22">
        <f>CN_Summary_fueltax!G146</f>
        <v>0</v>
      </c>
      <c r="C4" s="22">
        <f>CN_Summary_fueltax!H146</f>
        <v>0</v>
      </c>
      <c r="D4" s="22">
        <f>CN_Summary_fueltax!I146</f>
        <v>0</v>
      </c>
      <c r="E4" s="22">
        <f>CN_Summary_fueltax!J146</f>
        <v>0</v>
      </c>
      <c r="F4" s="22">
        <f>CN_Summary_fueltax!K146</f>
        <v>0</v>
      </c>
      <c r="G4" s="22">
        <f>CN_Summary_fueltax!L146</f>
        <v>0</v>
      </c>
      <c r="H4" s="22">
        <f>CN_Summary_fueltax!M146</f>
        <v>0</v>
      </c>
      <c r="I4" s="22">
        <f>CN_Summary_fueltax!N146</f>
        <v>0</v>
      </c>
      <c r="J4" s="22">
        <f>CN_Summary_fueltax!O146</f>
        <v>0</v>
      </c>
      <c r="K4" s="22">
        <f>CN_Summary_fueltax!P146</f>
        <v>0</v>
      </c>
      <c r="L4" s="22">
        <f>CN_Summary_fueltax!Q146</f>
        <v>0</v>
      </c>
      <c r="M4" s="22">
        <f>CN_Summary_fueltax!R146</f>
        <v>0</v>
      </c>
      <c r="N4" s="22">
        <f>CN_Summary_fueltax!S146</f>
        <v>0</v>
      </c>
      <c r="O4" s="22">
        <f>CN_Summary_fueltax!T146</f>
        <v>0</v>
      </c>
      <c r="P4" s="22">
        <f>CN_Summary_fueltax!U146</f>
        <v>0</v>
      </c>
      <c r="Q4" s="22">
        <f>CN_Summary_fueltax!V146</f>
        <v>0</v>
      </c>
      <c r="R4" s="22">
        <f>CN_Summary_fueltax!W146</f>
        <v>0</v>
      </c>
      <c r="S4" s="22">
        <f>CN_Summary_fueltax!X146</f>
        <v>0</v>
      </c>
      <c r="T4" s="22">
        <f>CN_Summary_fueltax!Y146</f>
        <v>0</v>
      </c>
      <c r="U4" s="22">
        <f>CN_Summary_fueltax!Z146</f>
        <v>0</v>
      </c>
      <c r="V4" s="22">
        <f>CN_Summary_fueltax!AA146</f>
        <v>0</v>
      </c>
      <c r="W4" s="22">
        <f>CN_Summary_fueltax!AB146</f>
        <v>0</v>
      </c>
      <c r="X4" s="22">
        <f>CN_Summary_fueltax!AC146</f>
        <v>0</v>
      </c>
      <c r="Y4" s="22">
        <f>CN_Summary_fueltax!AD146</f>
        <v>0</v>
      </c>
      <c r="Z4" s="22">
        <f>CN_Summary_fueltax!AE146</f>
        <v>0</v>
      </c>
      <c r="AA4" s="22">
        <f>CN_Summary_fueltax!AF146</f>
        <v>0</v>
      </c>
      <c r="AB4" s="22">
        <f>CN_Summary_fueltax!AG146</f>
        <v>0</v>
      </c>
      <c r="AC4" s="22">
        <f>CN_Summary_fueltax!AH146</f>
        <v>0</v>
      </c>
      <c r="AD4" s="22">
        <f>CN_Summary_fueltax!AI146</f>
        <v>0</v>
      </c>
      <c r="AE4" s="22">
        <f>CN_Summary_fueltax!AJ146</f>
        <v>0</v>
      </c>
      <c r="AF4" s="22">
        <f>CN_Summary_fueltax!AK146</f>
        <v>0</v>
      </c>
      <c r="AG4" s="22">
        <f>CN_Summary_fueltax!AL146</f>
        <v>0</v>
      </c>
      <c r="AH4" s="22">
        <f>CN_Summary_fueltax!AM146</f>
        <v>0</v>
      </c>
      <c r="AI4" s="22">
        <f>CN_Summary_fueltax!AN146</f>
        <v>0</v>
      </c>
      <c r="AJ4" s="22">
        <f>CN_Summary_fueltax!AO146</f>
        <v>0</v>
      </c>
      <c r="AK4" s="22">
        <f>CN_Summary_fueltax!AP146</f>
        <v>0</v>
      </c>
      <c r="AL4" s="22">
        <f>CN_Summary_fueltax!AQ146</f>
        <v>0</v>
      </c>
      <c r="AM4" s="22">
        <f>CN_Summary_fueltax!AR146</f>
        <v>0</v>
      </c>
      <c r="AN4" s="22">
        <f>CN_Summary_fueltax!AS146</f>
        <v>0</v>
      </c>
      <c r="AO4" s="22">
        <f>CN_Summary_fueltax!AT146</f>
        <v>0</v>
      </c>
      <c r="AP4" s="22">
        <f>CN_Summary_fueltax!AU146</f>
        <v>0</v>
      </c>
    </row>
    <row r="5" spans="1:42">
      <c r="A5" s="115" t="s">
        <v>3671</v>
      </c>
      <c r="B5" s="22">
        <f>CN_Summary_fueltax!G147</f>
        <v>0</v>
      </c>
      <c r="C5" s="22">
        <f>CN_Summary_fueltax!H147</f>
        <v>0</v>
      </c>
      <c r="D5" s="22">
        <f>CN_Summary_fueltax!I147</f>
        <v>0</v>
      </c>
      <c r="E5" s="22">
        <f>CN_Summary_fueltax!J147</f>
        <v>0</v>
      </c>
      <c r="F5" s="22">
        <f>CN_Summary_fueltax!K147</f>
        <v>0</v>
      </c>
      <c r="G5" s="22">
        <f>CN_Summary_fueltax!L147</f>
        <v>0</v>
      </c>
      <c r="H5" s="22">
        <f>CN_Summary_fueltax!M147</f>
        <v>0</v>
      </c>
      <c r="I5" s="22">
        <f>CN_Summary_fueltax!N147</f>
        <v>0</v>
      </c>
      <c r="J5" s="22">
        <f>CN_Summary_fueltax!O147</f>
        <v>0</v>
      </c>
      <c r="K5" s="22">
        <f>CN_Summary_fueltax!P147</f>
        <v>0</v>
      </c>
      <c r="L5" s="22">
        <f>CN_Summary_fueltax!Q147</f>
        <v>0</v>
      </c>
      <c r="M5" s="22">
        <f>CN_Summary_fueltax!R147</f>
        <v>0</v>
      </c>
      <c r="N5" s="22">
        <f>CN_Summary_fueltax!S147</f>
        <v>0</v>
      </c>
      <c r="O5" s="22">
        <f>CN_Summary_fueltax!T147</f>
        <v>0</v>
      </c>
      <c r="P5" s="22">
        <f>CN_Summary_fueltax!U147</f>
        <v>0</v>
      </c>
      <c r="Q5" s="22">
        <f>CN_Summary_fueltax!V147</f>
        <v>0</v>
      </c>
      <c r="R5" s="22">
        <f>CN_Summary_fueltax!W147</f>
        <v>0</v>
      </c>
      <c r="S5" s="22">
        <f>CN_Summary_fueltax!X147</f>
        <v>0</v>
      </c>
      <c r="T5" s="22">
        <f>CN_Summary_fueltax!Y147</f>
        <v>0</v>
      </c>
      <c r="U5" s="22">
        <f>CN_Summary_fueltax!Z147</f>
        <v>0</v>
      </c>
      <c r="V5" s="22">
        <f>CN_Summary_fueltax!AA147</f>
        <v>0</v>
      </c>
      <c r="W5" s="22">
        <f>CN_Summary_fueltax!AB147</f>
        <v>0</v>
      </c>
      <c r="X5" s="22">
        <f>CN_Summary_fueltax!AC147</f>
        <v>0</v>
      </c>
      <c r="Y5" s="22">
        <f>CN_Summary_fueltax!AD147</f>
        <v>0</v>
      </c>
      <c r="Z5" s="22">
        <f>CN_Summary_fueltax!AE147</f>
        <v>0</v>
      </c>
      <c r="AA5" s="22">
        <f>CN_Summary_fueltax!AF147</f>
        <v>0</v>
      </c>
      <c r="AB5" s="22">
        <f>CN_Summary_fueltax!AG147</f>
        <v>0</v>
      </c>
      <c r="AC5" s="22">
        <f>CN_Summary_fueltax!AH147</f>
        <v>0</v>
      </c>
      <c r="AD5" s="22">
        <f>CN_Summary_fueltax!AI147</f>
        <v>0</v>
      </c>
      <c r="AE5" s="22">
        <f>CN_Summary_fueltax!AJ147</f>
        <v>0</v>
      </c>
      <c r="AF5" s="22">
        <f>CN_Summary_fueltax!AK147</f>
        <v>0</v>
      </c>
      <c r="AG5" s="22">
        <f>CN_Summary_fueltax!AL147</f>
        <v>0</v>
      </c>
      <c r="AH5" s="22">
        <f>CN_Summary_fueltax!AM147</f>
        <v>0</v>
      </c>
      <c r="AI5" s="22">
        <f>CN_Summary_fueltax!AN147</f>
        <v>0</v>
      </c>
      <c r="AJ5" s="22">
        <f>CN_Summary_fueltax!AO147</f>
        <v>0</v>
      </c>
      <c r="AK5" s="22">
        <f>CN_Summary_fueltax!AP147</f>
        <v>0</v>
      </c>
      <c r="AL5" s="22">
        <f>CN_Summary_fueltax!AQ147</f>
        <v>0</v>
      </c>
      <c r="AM5" s="22">
        <f>CN_Summary_fueltax!AR147</f>
        <v>0</v>
      </c>
      <c r="AN5" s="22">
        <f>CN_Summary_fueltax!AS147</f>
        <v>0</v>
      </c>
      <c r="AO5" s="22">
        <f>CN_Summary_fueltax!AT147</f>
        <v>0</v>
      </c>
      <c r="AP5" s="22">
        <f>CN_Summary_fueltax!AU147</f>
        <v>0</v>
      </c>
    </row>
    <row r="6" spans="1:42">
      <c r="A6" s="115" t="s">
        <v>3672</v>
      </c>
      <c r="B6" s="22">
        <f>CN_Summary_fueltax!G148</f>
        <v>0</v>
      </c>
      <c r="C6" s="22">
        <f>CN_Summary_fueltax!H148</f>
        <v>0</v>
      </c>
      <c r="D6" s="22">
        <f>CN_Summary_fueltax!I148</f>
        <v>0</v>
      </c>
      <c r="E6" s="22">
        <f>CN_Summary_fueltax!J148</f>
        <v>0</v>
      </c>
      <c r="F6" s="22">
        <f>CN_Summary_fueltax!K148</f>
        <v>0</v>
      </c>
      <c r="G6" s="22">
        <f>CN_Summary_fueltax!L148</f>
        <v>0</v>
      </c>
      <c r="H6" s="22">
        <f>CN_Summary_fueltax!M148</f>
        <v>0</v>
      </c>
      <c r="I6" s="22">
        <f>CN_Summary_fueltax!N148</f>
        <v>0</v>
      </c>
      <c r="J6" s="22">
        <f>CN_Summary_fueltax!O148</f>
        <v>0</v>
      </c>
      <c r="K6" s="22">
        <f>CN_Summary_fueltax!P148</f>
        <v>0</v>
      </c>
      <c r="L6" s="22">
        <f>CN_Summary_fueltax!Q148</f>
        <v>0</v>
      </c>
      <c r="M6" s="22">
        <f>CN_Summary_fueltax!R148</f>
        <v>0</v>
      </c>
      <c r="N6" s="22">
        <f>CN_Summary_fueltax!S148</f>
        <v>0</v>
      </c>
      <c r="O6" s="22">
        <f>CN_Summary_fueltax!T148</f>
        <v>0</v>
      </c>
      <c r="P6" s="22">
        <f>CN_Summary_fueltax!U148</f>
        <v>0</v>
      </c>
      <c r="Q6" s="22">
        <f>CN_Summary_fueltax!V148</f>
        <v>0</v>
      </c>
      <c r="R6" s="22">
        <f>CN_Summary_fueltax!W148</f>
        <v>0</v>
      </c>
      <c r="S6" s="22">
        <f>CN_Summary_fueltax!X148</f>
        <v>0</v>
      </c>
      <c r="T6" s="22">
        <f>CN_Summary_fueltax!Y148</f>
        <v>0</v>
      </c>
      <c r="U6" s="22">
        <f>CN_Summary_fueltax!Z148</f>
        <v>0</v>
      </c>
      <c r="V6" s="22">
        <f>CN_Summary_fueltax!AA148</f>
        <v>0</v>
      </c>
      <c r="W6" s="22">
        <f>CN_Summary_fueltax!AB148</f>
        <v>0</v>
      </c>
      <c r="X6" s="22">
        <f>CN_Summary_fueltax!AC148</f>
        <v>0</v>
      </c>
      <c r="Y6" s="22">
        <f>CN_Summary_fueltax!AD148</f>
        <v>0</v>
      </c>
      <c r="Z6" s="22">
        <f>CN_Summary_fueltax!AE148</f>
        <v>0</v>
      </c>
      <c r="AA6" s="22">
        <f>CN_Summary_fueltax!AF148</f>
        <v>0</v>
      </c>
      <c r="AB6" s="22">
        <f>CN_Summary_fueltax!AG148</f>
        <v>0</v>
      </c>
      <c r="AC6" s="22">
        <f>CN_Summary_fueltax!AH148</f>
        <v>0</v>
      </c>
      <c r="AD6" s="22">
        <f>CN_Summary_fueltax!AI148</f>
        <v>0</v>
      </c>
      <c r="AE6" s="22">
        <f>CN_Summary_fueltax!AJ148</f>
        <v>0</v>
      </c>
      <c r="AF6" s="22">
        <f>CN_Summary_fueltax!AK148</f>
        <v>0</v>
      </c>
      <c r="AG6" s="22">
        <f>CN_Summary_fueltax!AL148</f>
        <v>0</v>
      </c>
      <c r="AH6" s="22">
        <f>CN_Summary_fueltax!AM148</f>
        <v>0</v>
      </c>
      <c r="AI6" s="22">
        <f>CN_Summary_fueltax!AN148</f>
        <v>0</v>
      </c>
      <c r="AJ6" s="22">
        <f>CN_Summary_fueltax!AO148</f>
        <v>0</v>
      </c>
      <c r="AK6" s="22">
        <f>CN_Summary_fueltax!AP148</f>
        <v>0</v>
      </c>
      <c r="AL6" s="22">
        <f>CN_Summary_fueltax!AQ148</f>
        <v>0</v>
      </c>
      <c r="AM6" s="22">
        <f>CN_Summary_fueltax!AR148</f>
        <v>0</v>
      </c>
      <c r="AN6" s="22">
        <f>CN_Summary_fueltax!AS148</f>
        <v>0</v>
      </c>
      <c r="AO6" s="22">
        <f>CN_Summary_fueltax!AT148</f>
        <v>0</v>
      </c>
      <c r="AP6" s="22">
        <f>CN_Summary_fueltax!AU148</f>
        <v>0</v>
      </c>
    </row>
    <row r="7" spans="1:42">
      <c r="A7" s="115" t="s">
        <v>3673</v>
      </c>
      <c r="B7" s="22">
        <f>CN_Summary_fueltax!G149</f>
        <v>0</v>
      </c>
      <c r="C7" s="22">
        <f>CN_Summary_fueltax!H149</f>
        <v>0</v>
      </c>
      <c r="D7" s="22">
        <f>CN_Summary_fueltax!I149</f>
        <v>0</v>
      </c>
      <c r="E7" s="22">
        <f>CN_Summary_fueltax!J149</f>
        <v>0</v>
      </c>
      <c r="F7" s="22">
        <f>CN_Summary_fueltax!K149</f>
        <v>0</v>
      </c>
      <c r="G7" s="22">
        <f>CN_Summary_fueltax!L149</f>
        <v>0</v>
      </c>
      <c r="H7" s="22">
        <f>CN_Summary_fueltax!M149</f>
        <v>0</v>
      </c>
      <c r="I7" s="22">
        <f>CN_Summary_fueltax!N149</f>
        <v>0</v>
      </c>
      <c r="J7" s="22">
        <f>CN_Summary_fueltax!O149</f>
        <v>0</v>
      </c>
      <c r="K7" s="22">
        <f>CN_Summary_fueltax!P149</f>
        <v>0</v>
      </c>
      <c r="L7" s="22">
        <f>CN_Summary_fueltax!Q149</f>
        <v>0</v>
      </c>
      <c r="M7" s="22">
        <f>CN_Summary_fueltax!R149</f>
        <v>0</v>
      </c>
      <c r="N7" s="22">
        <f>CN_Summary_fueltax!S149</f>
        <v>0</v>
      </c>
      <c r="O7" s="22">
        <f>CN_Summary_fueltax!T149</f>
        <v>0</v>
      </c>
      <c r="P7" s="22">
        <f>CN_Summary_fueltax!U149</f>
        <v>0</v>
      </c>
      <c r="Q7" s="22">
        <f>CN_Summary_fueltax!V149</f>
        <v>0</v>
      </c>
      <c r="R7" s="22">
        <f>CN_Summary_fueltax!W149</f>
        <v>0</v>
      </c>
      <c r="S7" s="22">
        <f>CN_Summary_fueltax!X149</f>
        <v>0</v>
      </c>
      <c r="T7" s="22">
        <f>CN_Summary_fueltax!Y149</f>
        <v>0</v>
      </c>
      <c r="U7" s="22">
        <f>CN_Summary_fueltax!Z149</f>
        <v>0</v>
      </c>
      <c r="V7" s="22">
        <f>CN_Summary_fueltax!AA149</f>
        <v>0</v>
      </c>
      <c r="W7" s="22">
        <f>CN_Summary_fueltax!AB149</f>
        <v>0</v>
      </c>
      <c r="X7" s="22">
        <f>CN_Summary_fueltax!AC149</f>
        <v>0</v>
      </c>
      <c r="Y7" s="22">
        <f>CN_Summary_fueltax!AD149</f>
        <v>0</v>
      </c>
      <c r="Z7" s="22">
        <f>CN_Summary_fueltax!AE149</f>
        <v>0</v>
      </c>
      <c r="AA7" s="22">
        <f>CN_Summary_fueltax!AF149</f>
        <v>0</v>
      </c>
      <c r="AB7" s="22">
        <f>CN_Summary_fueltax!AG149</f>
        <v>0</v>
      </c>
      <c r="AC7" s="22">
        <f>CN_Summary_fueltax!AH149</f>
        <v>0</v>
      </c>
      <c r="AD7" s="22">
        <f>CN_Summary_fueltax!AI149</f>
        <v>0</v>
      </c>
      <c r="AE7" s="22">
        <f>CN_Summary_fueltax!AJ149</f>
        <v>0</v>
      </c>
      <c r="AF7" s="22">
        <f>CN_Summary_fueltax!AK149</f>
        <v>0</v>
      </c>
      <c r="AG7" s="22">
        <f>CN_Summary_fueltax!AL149</f>
        <v>0</v>
      </c>
      <c r="AH7" s="22">
        <f>CN_Summary_fueltax!AM149</f>
        <v>0</v>
      </c>
      <c r="AI7" s="22">
        <f>CN_Summary_fueltax!AN149</f>
        <v>0</v>
      </c>
      <c r="AJ7" s="22">
        <f>CN_Summary_fueltax!AO149</f>
        <v>0</v>
      </c>
      <c r="AK7" s="22">
        <f>CN_Summary_fueltax!AP149</f>
        <v>0</v>
      </c>
      <c r="AL7" s="22">
        <f>CN_Summary_fueltax!AQ149</f>
        <v>0</v>
      </c>
      <c r="AM7" s="22">
        <f>CN_Summary_fueltax!AR149</f>
        <v>0</v>
      </c>
      <c r="AN7" s="22">
        <f>CN_Summary_fueltax!AS149</f>
        <v>0</v>
      </c>
      <c r="AO7" s="22">
        <f>CN_Summary_fueltax!AT149</f>
        <v>0</v>
      </c>
      <c r="AP7" s="22">
        <f>CN_Summary_fueltax!AU149</f>
        <v>0</v>
      </c>
    </row>
    <row r="8" spans="1:42">
      <c r="A8" s="115" t="s">
        <v>3674</v>
      </c>
      <c r="B8" s="22">
        <f>CN_Summary_fueltax!G150</f>
        <v>0</v>
      </c>
      <c r="C8" s="22">
        <f>CN_Summary_fueltax!H150</f>
        <v>0</v>
      </c>
      <c r="D8" s="22">
        <f>CN_Summary_fueltax!I150</f>
        <v>0</v>
      </c>
      <c r="E8" s="22">
        <f>CN_Summary_fueltax!J150</f>
        <v>0</v>
      </c>
      <c r="F8" s="22">
        <f>CN_Summary_fueltax!K150</f>
        <v>0</v>
      </c>
      <c r="G8" s="22">
        <f>CN_Summary_fueltax!L150</f>
        <v>0</v>
      </c>
      <c r="H8" s="22">
        <f>CN_Summary_fueltax!M150</f>
        <v>0</v>
      </c>
      <c r="I8" s="22">
        <f>CN_Summary_fueltax!N150</f>
        <v>0</v>
      </c>
      <c r="J8" s="22">
        <f>CN_Summary_fueltax!O150</f>
        <v>0</v>
      </c>
      <c r="K8" s="22">
        <f>CN_Summary_fueltax!P150</f>
        <v>0</v>
      </c>
      <c r="L8" s="22">
        <f>CN_Summary_fueltax!Q150</f>
        <v>0</v>
      </c>
      <c r="M8" s="22">
        <f>CN_Summary_fueltax!R150</f>
        <v>0</v>
      </c>
      <c r="N8" s="22">
        <f>CN_Summary_fueltax!S150</f>
        <v>0</v>
      </c>
      <c r="O8" s="22">
        <f>CN_Summary_fueltax!T150</f>
        <v>0</v>
      </c>
      <c r="P8" s="22">
        <f>CN_Summary_fueltax!U150</f>
        <v>0</v>
      </c>
      <c r="Q8" s="22">
        <f>CN_Summary_fueltax!V150</f>
        <v>0</v>
      </c>
      <c r="R8" s="22">
        <f>CN_Summary_fueltax!W150</f>
        <v>0</v>
      </c>
      <c r="S8" s="22">
        <f>CN_Summary_fueltax!X150</f>
        <v>0</v>
      </c>
      <c r="T8" s="22">
        <f>CN_Summary_fueltax!Y150</f>
        <v>0</v>
      </c>
      <c r="U8" s="22">
        <f>CN_Summary_fueltax!Z150</f>
        <v>0</v>
      </c>
      <c r="V8" s="22">
        <f>CN_Summary_fueltax!AA150</f>
        <v>0</v>
      </c>
      <c r="W8" s="22">
        <f>CN_Summary_fueltax!AB150</f>
        <v>0</v>
      </c>
      <c r="X8" s="22">
        <f>CN_Summary_fueltax!AC150</f>
        <v>0</v>
      </c>
      <c r="Y8" s="22">
        <f>CN_Summary_fueltax!AD150</f>
        <v>0</v>
      </c>
      <c r="Z8" s="22">
        <f>CN_Summary_fueltax!AE150</f>
        <v>0</v>
      </c>
      <c r="AA8" s="22">
        <f>CN_Summary_fueltax!AF150</f>
        <v>0</v>
      </c>
      <c r="AB8" s="22">
        <f>CN_Summary_fueltax!AG150</f>
        <v>0</v>
      </c>
      <c r="AC8" s="22">
        <f>CN_Summary_fueltax!AH150</f>
        <v>0</v>
      </c>
      <c r="AD8" s="22">
        <f>CN_Summary_fueltax!AI150</f>
        <v>0</v>
      </c>
      <c r="AE8" s="22">
        <f>CN_Summary_fueltax!AJ150</f>
        <v>0</v>
      </c>
      <c r="AF8" s="22">
        <f>CN_Summary_fueltax!AK150</f>
        <v>0</v>
      </c>
      <c r="AG8" s="22">
        <f>CN_Summary_fueltax!AL150</f>
        <v>0</v>
      </c>
      <c r="AH8" s="22">
        <f>CN_Summary_fueltax!AM150</f>
        <v>0</v>
      </c>
      <c r="AI8" s="22">
        <f>CN_Summary_fueltax!AN150</f>
        <v>0</v>
      </c>
      <c r="AJ8" s="22">
        <f>CN_Summary_fueltax!AO150</f>
        <v>0</v>
      </c>
      <c r="AK8" s="22">
        <f>CN_Summary_fueltax!AP150</f>
        <v>0</v>
      </c>
      <c r="AL8" s="22">
        <f>CN_Summary_fueltax!AQ150</f>
        <v>0</v>
      </c>
      <c r="AM8" s="22">
        <f>CN_Summary_fueltax!AR150</f>
        <v>0</v>
      </c>
      <c r="AN8" s="22">
        <f>CN_Summary_fueltax!AS150</f>
        <v>0</v>
      </c>
      <c r="AO8" s="22">
        <f>CN_Summary_fueltax!AT150</f>
        <v>0</v>
      </c>
      <c r="AP8" s="22">
        <f>CN_Summary_fueltax!AU150</f>
        <v>0</v>
      </c>
    </row>
    <row r="9" spans="1:42">
      <c r="A9" s="115" t="s">
        <v>3675</v>
      </c>
      <c r="B9" s="22">
        <f>CN_Summary_fueltax!G151</f>
        <v>0</v>
      </c>
      <c r="C9" s="22">
        <f>CN_Summary_fueltax!H151</f>
        <v>0</v>
      </c>
      <c r="D9" s="22">
        <f>CN_Summary_fueltax!I151</f>
        <v>0</v>
      </c>
      <c r="E9" s="22">
        <f>CN_Summary_fueltax!J151</f>
        <v>0</v>
      </c>
      <c r="F9" s="22">
        <f>CN_Summary_fueltax!K151</f>
        <v>0</v>
      </c>
      <c r="G9" s="22">
        <f>CN_Summary_fueltax!L151</f>
        <v>0</v>
      </c>
      <c r="H9" s="22">
        <f>CN_Summary_fueltax!M151</f>
        <v>0</v>
      </c>
      <c r="I9" s="22">
        <f>CN_Summary_fueltax!N151</f>
        <v>0</v>
      </c>
      <c r="J9" s="22">
        <f>CN_Summary_fueltax!O151</f>
        <v>0</v>
      </c>
      <c r="K9" s="22">
        <f>CN_Summary_fueltax!P151</f>
        <v>0</v>
      </c>
      <c r="L9" s="22">
        <f>CN_Summary_fueltax!Q151</f>
        <v>0</v>
      </c>
      <c r="M9" s="22">
        <f>CN_Summary_fueltax!R151</f>
        <v>0</v>
      </c>
      <c r="N9" s="22">
        <f>CN_Summary_fueltax!S151</f>
        <v>0</v>
      </c>
      <c r="O9" s="22">
        <f>CN_Summary_fueltax!T151</f>
        <v>0</v>
      </c>
      <c r="P9" s="22">
        <f>CN_Summary_fueltax!U151</f>
        <v>0</v>
      </c>
      <c r="Q9" s="22">
        <f>CN_Summary_fueltax!V151</f>
        <v>0</v>
      </c>
      <c r="R9" s="22">
        <f>CN_Summary_fueltax!W151</f>
        <v>0</v>
      </c>
      <c r="S9" s="22">
        <f>CN_Summary_fueltax!X151</f>
        <v>0</v>
      </c>
      <c r="T9" s="22">
        <f>CN_Summary_fueltax!Y151</f>
        <v>0</v>
      </c>
      <c r="U9" s="22">
        <f>CN_Summary_fueltax!Z151</f>
        <v>0</v>
      </c>
      <c r="V9" s="22">
        <f>CN_Summary_fueltax!AA151</f>
        <v>0</v>
      </c>
      <c r="W9" s="22">
        <f>CN_Summary_fueltax!AB151</f>
        <v>0</v>
      </c>
      <c r="X9" s="22">
        <f>CN_Summary_fueltax!AC151</f>
        <v>0</v>
      </c>
      <c r="Y9" s="22">
        <f>CN_Summary_fueltax!AD151</f>
        <v>0</v>
      </c>
      <c r="Z9" s="22">
        <f>CN_Summary_fueltax!AE151</f>
        <v>0</v>
      </c>
      <c r="AA9" s="22">
        <f>CN_Summary_fueltax!AF151</f>
        <v>0</v>
      </c>
      <c r="AB9" s="22">
        <f>CN_Summary_fueltax!AG151</f>
        <v>0</v>
      </c>
      <c r="AC9" s="22">
        <f>CN_Summary_fueltax!AH151</f>
        <v>0</v>
      </c>
      <c r="AD9" s="22">
        <f>CN_Summary_fueltax!AI151</f>
        <v>0</v>
      </c>
      <c r="AE9" s="22">
        <f>CN_Summary_fueltax!AJ151</f>
        <v>0</v>
      </c>
      <c r="AF9" s="22">
        <f>CN_Summary_fueltax!AK151</f>
        <v>0</v>
      </c>
      <c r="AG9" s="22">
        <f>CN_Summary_fueltax!AL151</f>
        <v>0</v>
      </c>
      <c r="AH9" s="22">
        <f>CN_Summary_fueltax!AM151</f>
        <v>0</v>
      </c>
      <c r="AI9" s="22">
        <f>CN_Summary_fueltax!AN151</f>
        <v>0</v>
      </c>
      <c r="AJ9" s="22">
        <f>CN_Summary_fueltax!AO151</f>
        <v>0</v>
      </c>
      <c r="AK9" s="22">
        <f>CN_Summary_fueltax!AP151</f>
        <v>0</v>
      </c>
      <c r="AL9" s="22">
        <f>CN_Summary_fueltax!AQ151</f>
        <v>0</v>
      </c>
      <c r="AM9" s="22">
        <f>CN_Summary_fueltax!AR151</f>
        <v>0</v>
      </c>
      <c r="AN9" s="22">
        <f>CN_Summary_fueltax!AS151</f>
        <v>0</v>
      </c>
      <c r="AO9" s="22">
        <f>CN_Summary_fueltax!AT151</f>
        <v>0</v>
      </c>
      <c r="AP9" s="22">
        <f>CN_Summary_fueltax!AU151</f>
        <v>0</v>
      </c>
    </row>
  </sheetData>
  <phoneticPr fontId="4"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DA2C1-1C28-449F-B522-53CF1D45FF72}">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CN_Summary_fueltax!G154</f>
        <v>5.4459633245632832E-6</v>
      </c>
      <c r="C2" s="22">
        <f>CN_Summary_fueltax!H154</f>
        <v>5.1855435106792919E-6</v>
      </c>
      <c r="D2" s="22">
        <f>CN_Summary_fueltax!I154</f>
        <v>4.9375766780993598E-6</v>
      </c>
      <c r="E2" s="22">
        <f>CN_Summary_fueltax!J154</f>
        <v>4.7014673393256393E-6</v>
      </c>
      <c r="F2" s="22">
        <f>CN_Summary_fueltax!K154</f>
        <v>4.4766484823997097E-6</v>
      </c>
      <c r="G2" s="22">
        <f>CN_Summary_fueltax!L154</f>
        <v>4.262580209234453E-6</v>
      </c>
      <c r="H2" s="22">
        <f>CN_Summary_fueltax!M154</f>
        <v>4.0587484390593523E-6</v>
      </c>
      <c r="I2" s="22">
        <f>CN_Summary_fueltax!N154</f>
        <v>3.8646636738655765E-6</v>
      </c>
      <c r="J2" s="22">
        <f>CN_Summary_fueltax!O154</f>
        <v>3.6798598228860984E-6</v>
      </c>
      <c r="K2" s="22">
        <f>CN_Summary_fueltax!P154</f>
        <v>3.5038930832878256E-6</v>
      </c>
      <c r="L2" s="22">
        <f>CN_Summary_fueltax!Q154</f>
        <v>3.3363408743877789E-6</v>
      </c>
      <c r="M2" s="22">
        <f>CN_Summary_fueltax!R154</f>
        <v>3.1768008228338523E-6</v>
      </c>
      <c r="N2" s="22">
        <f>CN_Summary_fueltax!S154</f>
        <v>3.0248897963130772E-6</v>
      </c>
      <c r="O2" s="22">
        <f>CN_Summary_fueltax!T154</f>
        <v>2.8802429834668669E-6</v>
      </c>
      <c r="P2" s="22">
        <f>CN_Summary_fueltax!U154</f>
        <v>2.742513017803673E-6</v>
      </c>
      <c r="Q2" s="22">
        <f>CN_Summary_fueltax!V154</f>
        <v>2.611369143505157E-6</v>
      </c>
      <c r="R2" s="22">
        <f>CN_Summary_fueltax!W154</f>
        <v>2.4864964211225579E-6</v>
      </c>
      <c r="S2" s="22">
        <f>CN_Summary_fueltax!X154</f>
        <v>2.3675949712557659E-6</v>
      </c>
      <c r="T2" s="22">
        <f>CN_Summary_fueltax!Y154</f>
        <v>2.2543792543988148E-6</v>
      </c>
      <c r="U2" s="22">
        <f>CN_Summary_fueltax!Z154</f>
        <v>2.1465773852223363E-6</v>
      </c>
      <c r="V2" s="22">
        <f>CN_Summary_fueltax!AA154</f>
        <v>2.0439304796462672E-6</v>
      </c>
      <c r="W2" s="22">
        <f>CN_Summary_fueltax!AB154</f>
        <v>1.9461920331347895E-6</v>
      </c>
      <c r="X2" s="22">
        <f>CN_Summary_fueltax!AC154</f>
        <v>1.8531273287205132E-6</v>
      </c>
      <c r="Y2" s="22">
        <f>CN_Summary_fueltax!AD154</f>
        <v>1.764512873336271E-6</v>
      </c>
      <c r="Z2" s="22">
        <f>CN_Summary_fueltax!AE154</f>
        <v>1.6801358611008852E-6</v>
      </c>
      <c r="AA2" s="22">
        <f>CN_Summary_fueltax!AF154</f>
        <v>1.5997936622700114E-6</v>
      </c>
      <c r="AB2" s="22">
        <f>CN_Summary_fueltax!AG154</f>
        <v>1.5232933366247678E-6</v>
      </c>
      <c r="AC2" s="22">
        <f>CN_Summary_fueltax!AH154</f>
        <v>1.4504511701295766E-6</v>
      </c>
      <c r="AD2" s="22">
        <f>CN_Summary_fueltax!AI154</f>
        <v>1.3810922337464979E-6</v>
      </c>
      <c r="AE2" s="22">
        <f>CN_Summary_fueltax!AJ154</f>
        <v>1.315049963346572E-6</v>
      </c>
      <c r="AF2" s="22">
        <f>CN_Summary_fueltax!AK154</f>
        <v>1.2521657597093162E-6</v>
      </c>
      <c r="AG2" s="22">
        <f>CN_Summary_fueltax!AL154</f>
        <v>1.1922886076498033E-6</v>
      </c>
      <c r="AH2" s="22">
        <f>CN_Summary_fueltax!AM154</f>
        <v>1.1352747133586471E-6</v>
      </c>
      <c r="AI2" s="22">
        <f>CN_Summary_fueltax!AN154</f>
        <v>1.0809871590839833E-6</v>
      </c>
      <c r="AJ2" s="22">
        <f>CN_Summary_fueltax!AO154</f>
        <v>1.0292955743261645E-6</v>
      </c>
      <c r="AK2" s="22">
        <f>CN_Summary_fueltax!AP154</f>
        <v>9.8007582275555859E-7</v>
      </c>
      <c r="AL2" s="22">
        <f>CN_Summary_fueltax!AQ154</f>
        <v>9.3320970410157933E-7</v>
      </c>
      <c r="AM2" s="22">
        <f>CN_Summary_fueltax!AR154</f>
        <v>8.885846702970493E-7</v>
      </c>
      <c r="AN2" s="22">
        <f>CN_Summary_fueltax!AS154</f>
        <v>8.4609355519621789E-7</v>
      </c>
      <c r="AO2" s="22">
        <f>CN_Summary_fueltax!AT154</f>
        <v>8.0563431721735896E-7</v>
      </c>
      <c r="AP2" s="22">
        <f>CN_Summary_fueltax!AU154</f>
        <v>7.6710979429190861E-7</v>
      </c>
    </row>
    <row r="3" spans="1:42">
      <c r="A3" s="115" t="s">
        <v>3669</v>
      </c>
      <c r="B3" s="22">
        <f>CN_Summary_fueltax!G155</f>
        <v>0</v>
      </c>
      <c r="C3" s="22">
        <f>CN_Summary_fueltax!H155</f>
        <v>0</v>
      </c>
      <c r="D3" s="22">
        <f>CN_Summary_fueltax!I155</f>
        <v>0</v>
      </c>
      <c r="E3" s="22">
        <f>CN_Summary_fueltax!J155</f>
        <v>0</v>
      </c>
      <c r="F3" s="22">
        <f>CN_Summary_fueltax!K155</f>
        <v>0</v>
      </c>
      <c r="G3" s="22">
        <f>CN_Summary_fueltax!L155</f>
        <v>0</v>
      </c>
      <c r="H3" s="22">
        <f>CN_Summary_fueltax!M155</f>
        <v>0</v>
      </c>
      <c r="I3" s="22">
        <f>CN_Summary_fueltax!N155</f>
        <v>0</v>
      </c>
      <c r="J3" s="22">
        <f>CN_Summary_fueltax!O155</f>
        <v>0</v>
      </c>
      <c r="K3" s="22">
        <f>CN_Summary_fueltax!P155</f>
        <v>0</v>
      </c>
      <c r="L3" s="22">
        <f>CN_Summary_fueltax!Q155</f>
        <v>0</v>
      </c>
      <c r="M3" s="22">
        <f>CN_Summary_fueltax!R155</f>
        <v>0</v>
      </c>
      <c r="N3" s="22">
        <f>CN_Summary_fueltax!S155</f>
        <v>0</v>
      </c>
      <c r="O3" s="22">
        <f>CN_Summary_fueltax!T155</f>
        <v>0</v>
      </c>
      <c r="P3" s="22">
        <f>CN_Summary_fueltax!U155</f>
        <v>0</v>
      </c>
      <c r="Q3" s="22">
        <f>CN_Summary_fueltax!V155</f>
        <v>0</v>
      </c>
      <c r="R3" s="22">
        <f>CN_Summary_fueltax!W155</f>
        <v>0</v>
      </c>
      <c r="S3" s="22">
        <f>CN_Summary_fueltax!X155</f>
        <v>0</v>
      </c>
      <c r="T3" s="22">
        <f>CN_Summary_fueltax!Y155</f>
        <v>0</v>
      </c>
      <c r="U3" s="22">
        <f>CN_Summary_fueltax!Z155</f>
        <v>0</v>
      </c>
      <c r="V3" s="22">
        <f>CN_Summary_fueltax!AA155</f>
        <v>0</v>
      </c>
      <c r="W3" s="22">
        <f>CN_Summary_fueltax!AB155</f>
        <v>0</v>
      </c>
      <c r="X3" s="22">
        <f>CN_Summary_fueltax!AC155</f>
        <v>0</v>
      </c>
      <c r="Y3" s="22">
        <f>CN_Summary_fueltax!AD155</f>
        <v>0</v>
      </c>
      <c r="Z3" s="22">
        <f>CN_Summary_fueltax!AE155</f>
        <v>0</v>
      </c>
      <c r="AA3" s="22">
        <f>CN_Summary_fueltax!AF155</f>
        <v>0</v>
      </c>
      <c r="AB3" s="22">
        <f>CN_Summary_fueltax!AG155</f>
        <v>0</v>
      </c>
      <c r="AC3" s="22">
        <f>CN_Summary_fueltax!AH155</f>
        <v>0</v>
      </c>
      <c r="AD3" s="22">
        <f>CN_Summary_fueltax!AI155</f>
        <v>0</v>
      </c>
      <c r="AE3" s="22">
        <f>CN_Summary_fueltax!AJ155</f>
        <v>0</v>
      </c>
      <c r="AF3" s="22">
        <f>CN_Summary_fueltax!AK155</f>
        <v>0</v>
      </c>
      <c r="AG3" s="22">
        <f>CN_Summary_fueltax!AL155</f>
        <v>0</v>
      </c>
      <c r="AH3" s="22">
        <f>CN_Summary_fueltax!AM155</f>
        <v>0</v>
      </c>
      <c r="AI3" s="22">
        <f>CN_Summary_fueltax!AN155</f>
        <v>0</v>
      </c>
      <c r="AJ3" s="22">
        <f>CN_Summary_fueltax!AO155</f>
        <v>0</v>
      </c>
      <c r="AK3" s="22">
        <f>CN_Summary_fueltax!AP155</f>
        <v>0</v>
      </c>
      <c r="AL3" s="22">
        <f>CN_Summary_fueltax!AQ155</f>
        <v>0</v>
      </c>
      <c r="AM3" s="22">
        <f>CN_Summary_fueltax!AR155</f>
        <v>0</v>
      </c>
      <c r="AN3" s="22">
        <f>CN_Summary_fueltax!AS155</f>
        <v>0</v>
      </c>
      <c r="AO3" s="22">
        <f>CN_Summary_fueltax!AT155</f>
        <v>0</v>
      </c>
      <c r="AP3" s="22">
        <f>CN_Summary_fueltax!AU155</f>
        <v>0</v>
      </c>
    </row>
    <row r="4" spans="1:42">
      <c r="A4" s="115" t="s">
        <v>3670</v>
      </c>
      <c r="B4" s="22">
        <f>CN_Summary_fueltax!G156</f>
        <v>5.4459633245632832E-6</v>
      </c>
      <c r="C4" s="22">
        <f>CN_Summary_fueltax!H156</f>
        <v>5.1855435106792919E-6</v>
      </c>
      <c r="D4" s="22">
        <f>CN_Summary_fueltax!I156</f>
        <v>4.9375766780993598E-6</v>
      </c>
      <c r="E4" s="22">
        <f>CN_Summary_fueltax!J156</f>
        <v>4.7014673393256393E-6</v>
      </c>
      <c r="F4" s="22">
        <f>CN_Summary_fueltax!K156</f>
        <v>4.4766484823997097E-6</v>
      </c>
      <c r="G4" s="22">
        <f>CN_Summary_fueltax!L156</f>
        <v>4.262580209234453E-6</v>
      </c>
      <c r="H4" s="22">
        <f>CN_Summary_fueltax!M156</f>
        <v>4.0587484390593523E-6</v>
      </c>
      <c r="I4" s="22">
        <f>CN_Summary_fueltax!N156</f>
        <v>3.8646636738655765E-6</v>
      </c>
      <c r="J4" s="22">
        <f>CN_Summary_fueltax!O156</f>
        <v>3.6798598228860984E-6</v>
      </c>
      <c r="K4" s="22">
        <f>CN_Summary_fueltax!P156</f>
        <v>3.5038930832878256E-6</v>
      </c>
      <c r="L4" s="22">
        <f>CN_Summary_fueltax!Q156</f>
        <v>3.3363408743877789E-6</v>
      </c>
      <c r="M4" s="22">
        <f>CN_Summary_fueltax!R156</f>
        <v>3.1768008228338523E-6</v>
      </c>
      <c r="N4" s="22">
        <f>CN_Summary_fueltax!S156</f>
        <v>3.0248897963130772E-6</v>
      </c>
      <c r="O4" s="22">
        <f>CN_Summary_fueltax!T156</f>
        <v>2.8802429834668669E-6</v>
      </c>
      <c r="P4" s="22">
        <f>CN_Summary_fueltax!U156</f>
        <v>2.742513017803673E-6</v>
      </c>
      <c r="Q4" s="22">
        <f>CN_Summary_fueltax!V156</f>
        <v>2.611369143505157E-6</v>
      </c>
      <c r="R4" s="22">
        <f>CN_Summary_fueltax!W156</f>
        <v>2.4864964211225579E-6</v>
      </c>
      <c r="S4" s="22">
        <f>CN_Summary_fueltax!X156</f>
        <v>2.3675949712557659E-6</v>
      </c>
      <c r="T4" s="22">
        <f>CN_Summary_fueltax!Y156</f>
        <v>2.2543792543988148E-6</v>
      </c>
      <c r="U4" s="22">
        <f>CN_Summary_fueltax!Z156</f>
        <v>2.1465773852223363E-6</v>
      </c>
      <c r="V4" s="22">
        <f>CN_Summary_fueltax!AA156</f>
        <v>2.0439304796462672E-6</v>
      </c>
      <c r="W4" s="22">
        <f>CN_Summary_fueltax!AB156</f>
        <v>1.9461920331347895E-6</v>
      </c>
      <c r="X4" s="22">
        <f>CN_Summary_fueltax!AC156</f>
        <v>1.8531273287205132E-6</v>
      </c>
      <c r="Y4" s="22">
        <f>CN_Summary_fueltax!AD156</f>
        <v>1.764512873336271E-6</v>
      </c>
      <c r="Z4" s="22">
        <f>CN_Summary_fueltax!AE156</f>
        <v>1.6801358611008852E-6</v>
      </c>
      <c r="AA4" s="22">
        <f>CN_Summary_fueltax!AF156</f>
        <v>1.5997936622700114E-6</v>
      </c>
      <c r="AB4" s="22">
        <f>CN_Summary_fueltax!AG156</f>
        <v>1.5232933366247678E-6</v>
      </c>
      <c r="AC4" s="22">
        <f>CN_Summary_fueltax!AH156</f>
        <v>1.4504511701295766E-6</v>
      </c>
      <c r="AD4" s="22">
        <f>CN_Summary_fueltax!AI156</f>
        <v>1.3810922337464979E-6</v>
      </c>
      <c r="AE4" s="22">
        <f>CN_Summary_fueltax!AJ156</f>
        <v>1.315049963346572E-6</v>
      </c>
      <c r="AF4" s="22">
        <f>CN_Summary_fueltax!AK156</f>
        <v>1.2521657597093162E-6</v>
      </c>
      <c r="AG4" s="22">
        <f>CN_Summary_fueltax!AL156</f>
        <v>1.1922886076498033E-6</v>
      </c>
      <c r="AH4" s="22">
        <f>CN_Summary_fueltax!AM156</f>
        <v>1.1352747133586471E-6</v>
      </c>
      <c r="AI4" s="22">
        <f>CN_Summary_fueltax!AN156</f>
        <v>1.0809871590839833E-6</v>
      </c>
      <c r="AJ4" s="22">
        <f>CN_Summary_fueltax!AO156</f>
        <v>1.0292955743261645E-6</v>
      </c>
      <c r="AK4" s="22">
        <f>CN_Summary_fueltax!AP156</f>
        <v>9.8007582275555859E-7</v>
      </c>
      <c r="AL4" s="22">
        <f>CN_Summary_fueltax!AQ156</f>
        <v>9.3320970410157933E-7</v>
      </c>
      <c r="AM4" s="22">
        <f>CN_Summary_fueltax!AR156</f>
        <v>8.885846702970493E-7</v>
      </c>
      <c r="AN4" s="22">
        <f>CN_Summary_fueltax!AS156</f>
        <v>8.4609355519621789E-7</v>
      </c>
      <c r="AO4" s="22">
        <f>CN_Summary_fueltax!AT156</f>
        <v>8.0563431721735896E-7</v>
      </c>
      <c r="AP4" s="22">
        <f>CN_Summary_fueltax!AU156</f>
        <v>7.6710979429190861E-7</v>
      </c>
    </row>
    <row r="5" spans="1:42">
      <c r="A5" s="115" t="s">
        <v>3671</v>
      </c>
      <c r="B5" s="22">
        <f>CN_Summary_fueltax!G157</f>
        <v>5.4459633245632832E-6</v>
      </c>
      <c r="C5" s="22">
        <f>CN_Summary_fueltax!H157</f>
        <v>5.1855435106792919E-6</v>
      </c>
      <c r="D5" s="22">
        <f>CN_Summary_fueltax!I157</f>
        <v>4.9375766780993598E-6</v>
      </c>
      <c r="E5" s="22">
        <f>CN_Summary_fueltax!J157</f>
        <v>4.7014673393256393E-6</v>
      </c>
      <c r="F5" s="22">
        <f>CN_Summary_fueltax!K157</f>
        <v>4.4766484823997097E-6</v>
      </c>
      <c r="G5" s="22">
        <f>CN_Summary_fueltax!L157</f>
        <v>4.262580209234453E-6</v>
      </c>
      <c r="H5" s="22">
        <f>CN_Summary_fueltax!M157</f>
        <v>4.0587484390593523E-6</v>
      </c>
      <c r="I5" s="22">
        <f>CN_Summary_fueltax!N157</f>
        <v>3.8646636738655765E-6</v>
      </c>
      <c r="J5" s="22">
        <f>CN_Summary_fueltax!O157</f>
        <v>3.6798598228860984E-6</v>
      </c>
      <c r="K5" s="22">
        <f>CN_Summary_fueltax!P157</f>
        <v>3.5038930832878256E-6</v>
      </c>
      <c r="L5" s="22">
        <f>CN_Summary_fueltax!Q157</f>
        <v>3.3363408743877789E-6</v>
      </c>
      <c r="M5" s="22">
        <f>CN_Summary_fueltax!R157</f>
        <v>3.1768008228338523E-6</v>
      </c>
      <c r="N5" s="22">
        <f>CN_Summary_fueltax!S157</f>
        <v>3.0248897963130772E-6</v>
      </c>
      <c r="O5" s="22">
        <f>CN_Summary_fueltax!T157</f>
        <v>2.8802429834668669E-6</v>
      </c>
      <c r="P5" s="22">
        <f>CN_Summary_fueltax!U157</f>
        <v>2.742513017803673E-6</v>
      </c>
      <c r="Q5" s="22">
        <f>CN_Summary_fueltax!V157</f>
        <v>2.611369143505157E-6</v>
      </c>
      <c r="R5" s="22">
        <f>CN_Summary_fueltax!W157</f>
        <v>2.4864964211225579E-6</v>
      </c>
      <c r="S5" s="22">
        <f>CN_Summary_fueltax!X157</f>
        <v>2.3675949712557659E-6</v>
      </c>
      <c r="T5" s="22">
        <f>CN_Summary_fueltax!Y157</f>
        <v>2.2543792543988148E-6</v>
      </c>
      <c r="U5" s="22">
        <f>CN_Summary_fueltax!Z157</f>
        <v>2.1465773852223363E-6</v>
      </c>
      <c r="V5" s="22">
        <f>CN_Summary_fueltax!AA157</f>
        <v>2.0439304796462672E-6</v>
      </c>
      <c r="W5" s="22">
        <f>CN_Summary_fueltax!AB157</f>
        <v>1.9461920331347895E-6</v>
      </c>
      <c r="X5" s="22">
        <f>CN_Summary_fueltax!AC157</f>
        <v>1.8531273287205132E-6</v>
      </c>
      <c r="Y5" s="22">
        <f>CN_Summary_fueltax!AD157</f>
        <v>1.764512873336271E-6</v>
      </c>
      <c r="Z5" s="22">
        <f>CN_Summary_fueltax!AE157</f>
        <v>1.6801358611008852E-6</v>
      </c>
      <c r="AA5" s="22">
        <f>CN_Summary_fueltax!AF157</f>
        <v>1.5997936622700114E-6</v>
      </c>
      <c r="AB5" s="22">
        <f>CN_Summary_fueltax!AG157</f>
        <v>1.5232933366247678E-6</v>
      </c>
      <c r="AC5" s="22">
        <f>CN_Summary_fueltax!AH157</f>
        <v>1.4504511701295766E-6</v>
      </c>
      <c r="AD5" s="22">
        <f>CN_Summary_fueltax!AI157</f>
        <v>1.3810922337464979E-6</v>
      </c>
      <c r="AE5" s="22">
        <f>CN_Summary_fueltax!AJ157</f>
        <v>1.315049963346572E-6</v>
      </c>
      <c r="AF5" s="22">
        <f>CN_Summary_fueltax!AK157</f>
        <v>1.2521657597093162E-6</v>
      </c>
      <c r="AG5" s="22">
        <f>CN_Summary_fueltax!AL157</f>
        <v>1.1922886076498033E-6</v>
      </c>
      <c r="AH5" s="22">
        <f>CN_Summary_fueltax!AM157</f>
        <v>1.1352747133586471E-6</v>
      </c>
      <c r="AI5" s="22">
        <f>CN_Summary_fueltax!AN157</f>
        <v>1.0809871590839833E-6</v>
      </c>
      <c r="AJ5" s="22">
        <f>CN_Summary_fueltax!AO157</f>
        <v>1.0292955743261645E-6</v>
      </c>
      <c r="AK5" s="22">
        <f>CN_Summary_fueltax!AP157</f>
        <v>9.8007582275555859E-7</v>
      </c>
      <c r="AL5" s="22">
        <f>CN_Summary_fueltax!AQ157</f>
        <v>9.3320970410157933E-7</v>
      </c>
      <c r="AM5" s="22">
        <f>CN_Summary_fueltax!AR157</f>
        <v>8.885846702970493E-7</v>
      </c>
      <c r="AN5" s="22">
        <f>CN_Summary_fueltax!AS157</f>
        <v>8.4609355519621789E-7</v>
      </c>
      <c r="AO5" s="22">
        <f>CN_Summary_fueltax!AT157</f>
        <v>8.0563431721735896E-7</v>
      </c>
      <c r="AP5" s="22">
        <f>CN_Summary_fueltax!AU157</f>
        <v>7.6710979429190861E-7</v>
      </c>
    </row>
    <row r="6" spans="1:42">
      <c r="A6" s="115" t="s">
        <v>3672</v>
      </c>
      <c r="B6" s="22">
        <f>CN_Summary_fueltax!G158</f>
        <v>5.4459633245632832E-6</v>
      </c>
      <c r="C6" s="22">
        <f>CN_Summary_fueltax!H158</f>
        <v>5.1855435106792919E-6</v>
      </c>
      <c r="D6" s="22">
        <f>CN_Summary_fueltax!I158</f>
        <v>4.9375766780993598E-6</v>
      </c>
      <c r="E6" s="22">
        <f>CN_Summary_fueltax!J158</f>
        <v>4.7014673393256393E-6</v>
      </c>
      <c r="F6" s="22">
        <f>CN_Summary_fueltax!K158</f>
        <v>4.4766484823997097E-6</v>
      </c>
      <c r="G6" s="22">
        <f>CN_Summary_fueltax!L158</f>
        <v>4.262580209234453E-6</v>
      </c>
      <c r="H6" s="22">
        <f>CN_Summary_fueltax!M158</f>
        <v>4.0587484390593523E-6</v>
      </c>
      <c r="I6" s="22">
        <f>CN_Summary_fueltax!N158</f>
        <v>3.8646636738655765E-6</v>
      </c>
      <c r="J6" s="22">
        <f>CN_Summary_fueltax!O158</f>
        <v>3.6798598228860984E-6</v>
      </c>
      <c r="K6" s="22">
        <f>CN_Summary_fueltax!P158</f>
        <v>3.5038930832878256E-6</v>
      </c>
      <c r="L6" s="22">
        <f>CN_Summary_fueltax!Q158</f>
        <v>3.3363408743877789E-6</v>
      </c>
      <c r="M6" s="22">
        <f>CN_Summary_fueltax!R158</f>
        <v>3.1768008228338523E-6</v>
      </c>
      <c r="N6" s="22">
        <f>CN_Summary_fueltax!S158</f>
        <v>3.0248897963130772E-6</v>
      </c>
      <c r="O6" s="22">
        <f>CN_Summary_fueltax!T158</f>
        <v>2.8802429834668669E-6</v>
      </c>
      <c r="P6" s="22">
        <f>CN_Summary_fueltax!U158</f>
        <v>2.742513017803673E-6</v>
      </c>
      <c r="Q6" s="22">
        <f>CN_Summary_fueltax!V158</f>
        <v>2.611369143505157E-6</v>
      </c>
      <c r="R6" s="22">
        <f>CN_Summary_fueltax!W158</f>
        <v>2.4864964211225579E-6</v>
      </c>
      <c r="S6" s="22">
        <f>CN_Summary_fueltax!X158</f>
        <v>2.3675949712557659E-6</v>
      </c>
      <c r="T6" s="22">
        <f>CN_Summary_fueltax!Y158</f>
        <v>2.2543792543988148E-6</v>
      </c>
      <c r="U6" s="22">
        <f>CN_Summary_fueltax!Z158</f>
        <v>2.1465773852223363E-6</v>
      </c>
      <c r="V6" s="22">
        <f>CN_Summary_fueltax!AA158</f>
        <v>2.0439304796462672E-6</v>
      </c>
      <c r="W6" s="22">
        <f>CN_Summary_fueltax!AB158</f>
        <v>1.9461920331347895E-6</v>
      </c>
      <c r="X6" s="22">
        <f>CN_Summary_fueltax!AC158</f>
        <v>1.8531273287205132E-6</v>
      </c>
      <c r="Y6" s="22">
        <f>CN_Summary_fueltax!AD158</f>
        <v>1.764512873336271E-6</v>
      </c>
      <c r="Z6" s="22">
        <f>CN_Summary_fueltax!AE158</f>
        <v>1.6801358611008852E-6</v>
      </c>
      <c r="AA6" s="22">
        <f>CN_Summary_fueltax!AF158</f>
        <v>1.5997936622700114E-6</v>
      </c>
      <c r="AB6" s="22">
        <f>CN_Summary_fueltax!AG158</f>
        <v>1.5232933366247678E-6</v>
      </c>
      <c r="AC6" s="22">
        <f>CN_Summary_fueltax!AH158</f>
        <v>1.4504511701295766E-6</v>
      </c>
      <c r="AD6" s="22">
        <f>CN_Summary_fueltax!AI158</f>
        <v>1.3810922337464979E-6</v>
      </c>
      <c r="AE6" s="22">
        <f>CN_Summary_fueltax!AJ158</f>
        <v>1.315049963346572E-6</v>
      </c>
      <c r="AF6" s="22">
        <f>CN_Summary_fueltax!AK158</f>
        <v>1.2521657597093162E-6</v>
      </c>
      <c r="AG6" s="22">
        <f>CN_Summary_fueltax!AL158</f>
        <v>1.1922886076498033E-6</v>
      </c>
      <c r="AH6" s="22">
        <f>CN_Summary_fueltax!AM158</f>
        <v>1.1352747133586471E-6</v>
      </c>
      <c r="AI6" s="22">
        <f>CN_Summary_fueltax!AN158</f>
        <v>1.0809871590839833E-6</v>
      </c>
      <c r="AJ6" s="22">
        <f>CN_Summary_fueltax!AO158</f>
        <v>1.0292955743261645E-6</v>
      </c>
      <c r="AK6" s="22">
        <f>CN_Summary_fueltax!AP158</f>
        <v>9.8007582275555859E-7</v>
      </c>
      <c r="AL6" s="22">
        <f>CN_Summary_fueltax!AQ158</f>
        <v>9.3320970410157933E-7</v>
      </c>
      <c r="AM6" s="22">
        <f>CN_Summary_fueltax!AR158</f>
        <v>8.885846702970493E-7</v>
      </c>
      <c r="AN6" s="22">
        <f>CN_Summary_fueltax!AS158</f>
        <v>8.4609355519621789E-7</v>
      </c>
      <c r="AO6" s="22">
        <f>CN_Summary_fueltax!AT158</f>
        <v>8.0563431721735896E-7</v>
      </c>
      <c r="AP6" s="22">
        <f>CN_Summary_fueltax!AU158</f>
        <v>7.6710979429190861E-7</v>
      </c>
    </row>
    <row r="7" spans="1:42">
      <c r="A7" s="115" t="s">
        <v>3673</v>
      </c>
      <c r="B7" s="22">
        <f>CN_Summary_fueltax!G159</f>
        <v>5.4459633245632832E-6</v>
      </c>
      <c r="C7" s="22">
        <f>CN_Summary_fueltax!H159</f>
        <v>5.1855435106792919E-6</v>
      </c>
      <c r="D7" s="22">
        <f>CN_Summary_fueltax!I159</f>
        <v>4.9375766780993598E-6</v>
      </c>
      <c r="E7" s="22">
        <f>CN_Summary_fueltax!J159</f>
        <v>4.7014673393256393E-6</v>
      </c>
      <c r="F7" s="22">
        <f>CN_Summary_fueltax!K159</f>
        <v>4.4766484823997097E-6</v>
      </c>
      <c r="G7" s="22">
        <f>CN_Summary_fueltax!L159</f>
        <v>4.262580209234453E-6</v>
      </c>
      <c r="H7" s="22">
        <f>CN_Summary_fueltax!M159</f>
        <v>4.0587484390593523E-6</v>
      </c>
      <c r="I7" s="22">
        <f>CN_Summary_fueltax!N159</f>
        <v>3.8646636738655765E-6</v>
      </c>
      <c r="J7" s="22">
        <f>CN_Summary_fueltax!O159</f>
        <v>3.6798598228860984E-6</v>
      </c>
      <c r="K7" s="22">
        <f>CN_Summary_fueltax!P159</f>
        <v>3.5038930832878256E-6</v>
      </c>
      <c r="L7" s="22">
        <f>CN_Summary_fueltax!Q159</f>
        <v>3.3363408743877789E-6</v>
      </c>
      <c r="M7" s="22">
        <f>CN_Summary_fueltax!R159</f>
        <v>3.1768008228338523E-6</v>
      </c>
      <c r="N7" s="22">
        <f>CN_Summary_fueltax!S159</f>
        <v>3.0248897963130772E-6</v>
      </c>
      <c r="O7" s="22">
        <f>CN_Summary_fueltax!T159</f>
        <v>2.8802429834668669E-6</v>
      </c>
      <c r="P7" s="22">
        <f>CN_Summary_fueltax!U159</f>
        <v>2.742513017803673E-6</v>
      </c>
      <c r="Q7" s="22">
        <f>CN_Summary_fueltax!V159</f>
        <v>2.611369143505157E-6</v>
      </c>
      <c r="R7" s="22">
        <f>CN_Summary_fueltax!W159</f>
        <v>2.4864964211225579E-6</v>
      </c>
      <c r="S7" s="22">
        <f>CN_Summary_fueltax!X159</f>
        <v>2.3675949712557659E-6</v>
      </c>
      <c r="T7" s="22">
        <f>CN_Summary_fueltax!Y159</f>
        <v>2.2543792543988148E-6</v>
      </c>
      <c r="U7" s="22">
        <f>CN_Summary_fueltax!Z159</f>
        <v>2.1465773852223363E-6</v>
      </c>
      <c r="V7" s="22">
        <f>CN_Summary_fueltax!AA159</f>
        <v>2.0439304796462672E-6</v>
      </c>
      <c r="W7" s="22">
        <f>CN_Summary_fueltax!AB159</f>
        <v>1.9461920331347895E-6</v>
      </c>
      <c r="X7" s="22">
        <f>CN_Summary_fueltax!AC159</f>
        <v>1.8531273287205132E-6</v>
      </c>
      <c r="Y7" s="22">
        <f>CN_Summary_fueltax!AD159</f>
        <v>1.764512873336271E-6</v>
      </c>
      <c r="Z7" s="22">
        <f>CN_Summary_fueltax!AE159</f>
        <v>1.6801358611008852E-6</v>
      </c>
      <c r="AA7" s="22">
        <f>CN_Summary_fueltax!AF159</f>
        <v>1.5997936622700114E-6</v>
      </c>
      <c r="AB7" s="22">
        <f>CN_Summary_fueltax!AG159</f>
        <v>1.5232933366247678E-6</v>
      </c>
      <c r="AC7" s="22">
        <f>CN_Summary_fueltax!AH159</f>
        <v>1.4504511701295766E-6</v>
      </c>
      <c r="AD7" s="22">
        <f>CN_Summary_fueltax!AI159</f>
        <v>1.3810922337464979E-6</v>
      </c>
      <c r="AE7" s="22">
        <f>CN_Summary_fueltax!AJ159</f>
        <v>1.315049963346572E-6</v>
      </c>
      <c r="AF7" s="22">
        <f>CN_Summary_fueltax!AK159</f>
        <v>1.2521657597093162E-6</v>
      </c>
      <c r="AG7" s="22">
        <f>CN_Summary_fueltax!AL159</f>
        <v>1.1922886076498033E-6</v>
      </c>
      <c r="AH7" s="22">
        <f>CN_Summary_fueltax!AM159</f>
        <v>1.1352747133586471E-6</v>
      </c>
      <c r="AI7" s="22">
        <f>CN_Summary_fueltax!AN159</f>
        <v>1.0809871590839833E-6</v>
      </c>
      <c r="AJ7" s="22">
        <f>CN_Summary_fueltax!AO159</f>
        <v>1.0292955743261645E-6</v>
      </c>
      <c r="AK7" s="22">
        <f>CN_Summary_fueltax!AP159</f>
        <v>9.8007582275555859E-7</v>
      </c>
      <c r="AL7" s="22">
        <f>CN_Summary_fueltax!AQ159</f>
        <v>9.3320970410157933E-7</v>
      </c>
      <c r="AM7" s="22">
        <f>CN_Summary_fueltax!AR159</f>
        <v>8.885846702970493E-7</v>
      </c>
      <c r="AN7" s="22">
        <f>CN_Summary_fueltax!AS159</f>
        <v>8.4609355519621789E-7</v>
      </c>
      <c r="AO7" s="22">
        <f>CN_Summary_fueltax!AT159</f>
        <v>8.0563431721735896E-7</v>
      </c>
      <c r="AP7" s="22">
        <f>CN_Summary_fueltax!AU159</f>
        <v>7.6710979429190861E-7</v>
      </c>
    </row>
    <row r="8" spans="1:42">
      <c r="A8" s="115" t="s">
        <v>3674</v>
      </c>
      <c r="B8" s="22">
        <f>CN_Summary_fueltax!G160</f>
        <v>0</v>
      </c>
      <c r="C8" s="22">
        <f>CN_Summary_fueltax!H160</f>
        <v>0</v>
      </c>
      <c r="D8" s="22">
        <f>CN_Summary_fueltax!I160</f>
        <v>0</v>
      </c>
      <c r="E8" s="22">
        <f>CN_Summary_fueltax!J160</f>
        <v>0</v>
      </c>
      <c r="F8" s="22">
        <f>CN_Summary_fueltax!K160</f>
        <v>0</v>
      </c>
      <c r="G8" s="22">
        <f>CN_Summary_fueltax!L160</f>
        <v>0</v>
      </c>
      <c r="H8" s="22">
        <f>CN_Summary_fueltax!M160</f>
        <v>0</v>
      </c>
      <c r="I8" s="22">
        <f>CN_Summary_fueltax!N160</f>
        <v>0</v>
      </c>
      <c r="J8" s="22">
        <f>CN_Summary_fueltax!O160</f>
        <v>0</v>
      </c>
      <c r="K8" s="22">
        <f>CN_Summary_fueltax!P160</f>
        <v>0</v>
      </c>
      <c r="L8" s="22">
        <f>CN_Summary_fueltax!Q160</f>
        <v>0</v>
      </c>
      <c r="M8" s="22">
        <f>CN_Summary_fueltax!R160</f>
        <v>0</v>
      </c>
      <c r="N8" s="22">
        <f>CN_Summary_fueltax!S160</f>
        <v>0</v>
      </c>
      <c r="O8" s="22">
        <f>CN_Summary_fueltax!T160</f>
        <v>0</v>
      </c>
      <c r="P8" s="22">
        <f>CN_Summary_fueltax!U160</f>
        <v>0</v>
      </c>
      <c r="Q8" s="22">
        <f>CN_Summary_fueltax!V160</f>
        <v>0</v>
      </c>
      <c r="R8" s="22">
        <f>CN_Summary_fueltax!W160</f>
        <v>0</v>
      </c>
      <c r="S8" s="22">
        <f>CN_Summary_fueltax!X160</f>
        <v>0</v>
      </c>
      <c r="T8" s="22">
        <f>CN_Summary_fueltax!Y160</f>
        <v>0</v>
      </c>
      <c r="U8" s="22">
        <f>CN_Summary_fueltax!Z160</f>
        <v>0</v>
      </c>
      <c r="V8" s="22">
        <f>CN_Summary_fueltax!AA160</f>
        <v>0</v>
      </c>
      <c r="W8" s="22">
        <f>CN_Summary_fueltax!AB160</f>
        <v>0</v>
      </c>
      <c r="X8" s="22">
        <f>CN_Summary_fueltax!AC160</f>
        <v>0</v>
      </c>
      <c r="Y8" s="22">
        <f>CN_Summary_fueltax!AD160</f>
        <v>0</v>
      </c>
      <c r="Z8" s="22">
        <f>CN_Summary_fueltax!AE160</f>
        <v>0</v>
      </c>
      <c r="AA8" s="22">
        <f>CN_Summary_fueltax!AF160</f>
        <v>0</v>
      </c>
      <c r="AB8" s="22">
        <f>CN_Summary_fueltax!AG160</f>
        <v>0</v>
      </c>
      <c r="AC8" s="22">
        <f>CN_Summary_fueltax!AH160</f>
        <v>0</v>
      </c>
      <c r="AD8" s="22">
        <f>CN_Summary_fueltax!AI160</f>
        <v>0</v>
      </c>
      <c r="AE8" s="22">
        <f>CN_Summary_fueltax!AJ160</f>
        <v>0</v>
      </c>
      <c r="AF8" s="22">
        <f>CN_Summary_fueltax!AK160</f>
        <v>0</v>
      </c>
      <c r="AG8" s="22">
        <f>CN_Summary_fueltax!AL160</f>
        <v>0</v>
      </c>
      <c r="AH8" s="22">
        <f>CN_Summary_fueltax!AM160</f>
        <v>0</v>
      </c>
      <c r="AI8" s="22">
        <f>CN_Summary_fueltax!AN160</f>
        <v>0</v>
      </c>
      <c r="AJ8" s="22">
        <f>CN_Summary_fueltax!AO160</f>
        <v>0</v>
      </c>
      <c r="AK8" s="22">
        <f>CN_Summary_fueltax!AP160</f>
        <v>0</v>
      </c>
      <c r="AL8" s="22">
        <f>CN_Summary_fueltax!AQ160</f>
        <v>0</v>
      </c>
      <c r="AM8" s="22">
        <f>CN_Summary_fueltax!AR160</f>
        <v>0</v>
      </c>
      <c r="AN8" s="22">
        <f>CN_Summary_fueltax!AS160</f>
        <v>0</v>
      </c>
      <c r="AO8" s="22">
        <f>CN_Summary_fueltax!AT160</f>
        <v>0</v>
      </c>
      <c r="AP8" s="22">
        <f>CN_Summary_fueltax!AU160</f>
        <v>0</v>
      </c>
    </row>
    <row r="9" spans="1:42">
      <c r="A9" s="115" t="s">
        <v>3675</v>
      </c>
      <c r="B9" s="22">
        <f>CN_Summary_fueltax!G161</f>
        <v>5.4459633245632832E-6</v>
      </c>
      <c r="C9" s="22">
        <f>CN_Summary_fueltax!H161</f>
        <v>5.1855435106792919E-6</v>
      </c>
      <c r="D9" s="22">
        <f>CN_Summary_fueltax!I161</f>
        <v>4.9375766780993598E-6</v>
      </c>
      <c r="E9" s="22">
        <f>CN_Summary_fueltax!J161</f>
        <v>4.7014673393256393E-6</v>
      </c>
      <c r="F9" s="22">
        <f>CN_Summary_fueltax!K161</f>
        <v>4.4766484823997097E-6</v>
      </c>
      <c r="G9" s="22">
        <f>CN_Summary_fueltax!L161</f>
        <v>4.262580209234453E-6</v>
      </c>
      <c r="H9" s="22">
        <f>CN_Summary_fueltax!M161</f>
        <v>4.0587484390593523E-6</v>
      </c>
      <c r="I9" s="22">
        <f>CN_Summary_fueltax!N161</f>
        <v>3.8646636738655765E-6</v>
      </c>
      <c r="J9" s="22">
        <f>CN_Summary_fueltax!O161</f>
        <v>3.6798598228860984E-6</v>
      </c>
      <c r="K9" s="22">
        <f>CN_Summary_fueltax!P161</f>
        <v>3.5038930832878256E-6</v>
      </c>
      <c r="L9" s="22">
        <f>CN_Summary_fueltax!Q161</f>
        <v>3.3363408743877789E-6</v>
      </c>
      <c r="M9" s="22">
        <f>CN_Summary_fueltax!R161</f>
        <v>3.1768008228338523E-6</v>
      </c>
      <c r="N9" s="22">
        <f>CN_Summary_fueltax!S161</f>
        <v>3.0248897963130772E-6</v>
      </c>
      <c r="O9" s="22">
        <f>CN_Summary_fueltax!T161</f>
        <v>2.8802429834668669E-6</v>
      </c>
      <c r="P9" s="22">
        <f>CN_Summary_fueltax!U161</f>
        <v>2.742513017803673E-6</v>
      </c>
      <c r="Q9" s="22">
        <f>CN_Summary_fueltax!V161</f>
        <v>2.611369143505157E-6</v>
      </c>
      <c r="R9" s="22">
        <f>CN_Summary_fueltax!W161</f>
        <v>2.4864964211225579E-6</v>
      </c>
      <c r="S9" s="22">
        <f>CN_Summary_fueltax!X161</f>
        <v>2.3675949712557659E-6</v>
      </c>
      <c r="T9" s="22">
        <f>CN_Summary_fueltax!Y161</f>
        <v>2.2543792543988148E-6</v>
      </c>
      <c r="U9" s="22">
        <f>CN_Summary_fueltax!Z161</f>
        <v>2.1465773852223363E-6</v>
      </c>
      <c r="V9" s="22">
        <f>CN_Summary_fueltax!AA161</f>
        <v>2.0439304796462672E-6</v>
      </c>
      <c r="W9" s="22">
        <f>CN_Summary_fueltax!AB161</f>
        <v>1.9461920331347895E-6</v>
      </c>
      <c r="X9" s="22">
        <f>CN_Summary_fueltax!AC161</f>
        <v>1.8531273287205132E-6</v>
      </c>
      <c r="Y9" s="22">
        <f>CN_Summary_fueltax!AD161</f>
        <v>1.764512873336271E-6</v>
      </c>
      <c r="Z9" s="22">
        <f>CN_Summary_fueltax!AE161</f>
        <v>1.6801358611008852E-6</v>
      </c>
      <c r="AA9" s="22">
        <f>CN_Summary_fueltax!AF161</f>
        <v>1.5997936622700114E-6</v>
      </c>
      <c r="AB9" s="22">
        <f>CN_Summary_fueltax!AG161</f>
        <v>1.5232933366247678E-6</v>
      </c>
      <c r="AC9" s="22">
        <f>CN_Summary_fueltax!AH161</f>
        <v>1.4504511701295766E-6</v>
      </c>
      <c r="AD9" s="22">
        <f>CN_Summary_fueltax!AI161</f>
        <v>1.3810922337464979E-6</v>
      </c>
      <c r="AE9" s="22">
        <f>CN_Summary_fueltax!AJ161</f>
        <v>1.315049963346572E-6</v>
      </c>
      <c r="AF9" s="22">
        <f>CN_Summary_fueltax!AK161</f>
        <v>1.2521657597093162E-6</v>
      </c>
      <c r="AG9" s="22">
        <f>CN_Summary_fueltax!AL161</f>
        <v>1.1922886076498033E-6</v>
      </c>
      <c r="AH9" s="22">
        <f>CN_Summary_fueltax!AM161</f>
        <v>1.1352747133586471E-6</v>
      </c>
      <c r="AI9" s="22">
        <f>CN_Summary_fueltax!AN161</f>
        <v>1.0809871590839833E-6</v>
      </c>
      <c r="AJ9" s="22">
        <f>CN_Summary_fueltax!AO161</f>
        <v>1.0292955743261645E-6</v>
      </c>
      <c r="AK9" s="22">
        <f>CN_Summary_fueltax!AP161</f>
        <v>9.8007582275555859E-7</v>
      </c>
      <c r="AL9" s="22">
        <f>CN_Summary_fueltax!AQ161</f>
        <v>9.3320970410157933E-7</v>
      </c>
      <c r="AM9" s="22">
        <f>CN_Summary_fueltax!AR161</f>
        <v>8.885846702970493E-7</v>
      </c>
      <c r="AN9" s="22">
        <f>CN_Summary_fueltax!AS161</f>
        <v>8.4609355519621789E-7</v>
      </c>
      <c r="AO9" s="22">
        <f>CN_Summary_fueltax!AT161</f>
        <v>8.0563431721735896E-7</v>
      </c>
      <c r="AP9" s="22">
        <f>CN_Summary_fueltax!AU161</f>
        <v>7.6710979429190861E-7</v>
      </c>
    </row>
  </sheetData>
  <phoneticPr fontId="4"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8A4F3-9D54-49C5-AA8A-29F24DF3E402}">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CN_Summary_fueltax!G164</f>
        <v>0</v>
      </c>
      <c r="C2" s="22">
        <f>CN_Summary_fueltax!H164</f>
        <v>0</v>
      </c>
      <c r="D2" s="22">
        <f>CN_Summary_fueltax!I164</f>
        <v>0</v>
      </c>
      <c r="E2" s="22">
        <f>CN_Summary_fueltax!J164</f>
        <v>0</v>
      </c>
      <c r="F2" s="22">
        <f>CN_Summary_fueltax!K164</f>
        <v>0</v>
      </c>
      <c r="G2" s="22">
        <f>CN_Summary_fueltax!L164</f>
        <v>0</v>
      </c>
      <c r="H2" s="22">
        <f>CN_Summary_fueltax!M164</f>
        <v>0</v>
      </c>
      <c r="I2" s="22">
        <f>CN_Summary_fueltax!N164</f>
        <v>0</v>
      </c>
      <c r="J2" s="22">
        <f>CN_Summary_fueltax!O164</f>
        <v>0</v>
      </c>
      <c r="K2" s="22">
        <f>CN_Summary_fueltax!P164</f>
        <v>0</v>
      </c>
      <c r="L2" s="22">
        <f>CN_Summary_fueltax!Q164</f>
        <v>0</v>
      </c>
      <c r="M2" s="22">
        <f>CN_Summary_fueltax!R164</f>
        <v>0</v>
      </c>
      <c r="N2" s="22">
        <f>CN_Summary_fueltax!S164</f>
        <v>0</v>
      </c>
      <c r="O2" s="22">
        <f>CN_Summary_fueltax!T164</f>
        <v>0</v>
      </c>
      <c r="P2" s="22">
        <f>CN_Summary_fueltax!U164</f>
        <v>0</v>
      </c>
      <c r="Q2" s="22">
        <f>CN_Summary_fueltax!V164</f>
        <v>0</v>
      </c>
      <c r="R2" s="22">
        <f>CN_Summary_fueltax!W164</f>
        <v>0</v>
      </c>
      <c r="S2" s="22">
        <f>CN_Summary_fueltax!X164</f>
        <v>0</v>
      </c>
      <c r="T2" s="22">
        <f>CN_Summary_fueltax!Y164</f>
        <v>0</v>
      </c>
      <c r="U2" s="22">
        <f>CN_Summary_fueltax!Z164</f>
        <v>0</v>
      </c>
      <c r="V2" s="22">
        <f>CN_Summary_fueltax!AA164</f>
        <v>0</v>
      </c>
      <c r="W2" s="22">
        <f>CN_Summary_fueltax!AB164</f>
        <v>0</v>
      </c>
      <c r="X2" s="22">
        <f>CN_Summary_fueltax!AC164</f>
        <v>0</v>
      </c>
      <c r="Y2" s="22">
        <f>CN_Summary_fueltax!AD164</f>
        <v>0</v>
      </c>
      <c r="Z2" s="22">
        <f>CN_Summary_fueltax!AE164</f>
        <v>0</v>
      </c>
      <c r="AA2" s="22">
        <f>CN_Summary_fueltax!AF164</f>
        <v>0</v>
      </c>
      <c r="AB2" s="22">
        <f>CN_Summary_fueltax!AG164</f>
        <v>0</v>
      </c>
      <c r="AC2" s="22">
        <f>CN_Summary_fueltax!AH164</f>
        <v>0</v>
      </c>
      <c r="AD2" s="22">
        <f>CN_Summary_fueltax!AI164</f>
        <v>0</v>
      </c>
      <c r="AE2" s="22">
        <f>CN_Summary_fueltax!AJ164</f>
        <v>0</v>
      </c>
      <c r="AF2" s="22">
        <f>CN_Summary_fueltax!AK164</f>
        <v>0</v>
      </c>
      <c r="AG2" s="22">
        <f>CN_Summary_fueltax!AL164</f>
        <v>0</v>
      </c>
      <c r="AH2" s="22">
        <f>CN_Summary_fueltax!AM164</f>
        <v>0</v>
      </c>
      <c r="AI2" s="22">
        <f>CN_Summary_fueltax!AN164</f>
        <v>0</v>
      </c>
      <c r="AJ2" s="22">
        <f>CN_Summary_fueltax!AO164</f>
        <v>0</v>
      </c>
      <c r="AK2" s="22">
        <f>CN_Summary_fueltax!AP164</f>
        <v>0</v>
      </c>
      <c r="AL2" s="22">
        <f>CN_Summary_fueltax!AQ164</f>
        <v>0</v>
      </c>
      <c r="AM2" s="22">
        <f>CN_Summary_fueltax!AR164</f>
        <v>0</v>
      </c>
      <c r="AN2" s="22">
        <f>CN_Summary_fueltax!AS164</f>
        <v>0</v>
      </c>
      <c r="AO2" s="22">
        <f>CN_Summary_fueltax!AT164</f>
        <v>0</v>
      </c>
      <c r="AP2" s="22">
        <f>CN_Summary_fueltax!AU164</f>
        <v>0</v>
      </c>
    </row>
    <row r="3" spans="1:42">
      <c r="A3" s="115" t="s">
        <v>3669</v>
      </c>
      <c r="B3" s="22">
        <f>CN_Summary_fueltax!G165</f>
        <v>0</v>
      </c>
      <c r="C3" s="22">
        <f>CN_Summary_fueltax!H165</f>
        <v>0</v>
      </c>
      <c r="D3" s="22">
        <f>CN_Summary_fueltax!I165</f>
        <v>0</v>
      </c>
      <c r="E3" s="22">
        <f>CN_Summary_fueltax!J165</f>
        <v>0</v>
      </c>
      <c r="F3" s="22">
        <f>CN_Summary_fueltax!K165</f>
        <v>0</v>
      </c>
      <c r="G3" s="22">
        <f>CN_Summary_fueltax!L165</f>
        <v>0</v>
      </c>
      <c r="H3" s="22">
        <f>CN_Summary_fueltax!M165</f>
        <v>0</v>
      </c>
      <c r="I3" s="22">
        <f>CN_Summary_fueltax!N165</f>
        <v>0</v>
      </c>
      <c r="J3" s="22">
        <f>CN_Summary_fueltax!O165</f>
        <v>0</v>
      </c>
      <c r="K3" s="22">
        <f>CN_Summary_fueltax!P165</f>
        <v>0</v>
      </c>
      <c r="L3" s="22">
        <f>CN_Summary_fueltax!Q165</f>
        <v>0</v>
      </c>
      <c r="M3" s="22">
        <f>CN_Summary_fueltax!R165</f>
        <v>0</v>
      </c>
      <c r="N3" s="22">
        <f>CN_Summary_fueltax!S165</f>
        <v>0</v>
      </c>
      <c r="O3" s="22">
        <f>CN_Summary_fueltax!T165</f>
        <v>0</v>
      </c>
      <c r="P3" s="22">
        <f>CN_Summary_fueltax!U165</f>
        <v>0</v>
      </c>
      <c r="Q3" s="22">
        <f>CN_Summary_fueltax!V165</f>
        <v>0</v>
      </c>
      <c r="R3" s="22">
        <f>CN_Summary_fueltax!W165</f>
        <v>0</v>
      </c>
      <c r="S3" s="22">
        <f>CN_Summary_fueltax!X165</f>
        <v>0</v>
      </c>
      <c r="T3" s="22">
        <f>CN_Summary_fueltax!Y165</f>
        <v>0</v>
      </c>
      <c r="U3" s="22">
        <f>CN_Summary_fueltax!Z165</f>
        <v>0</v>
      </c>
      <c r="V3" s="22">
        <f>CN_Summary_fueltax!AA165</f>
        <v>0</v>
      </c>
      <c r="W3" s="22">
        <f>CN_Summary_fueltax!AB165</f>
        <v>0</v>
      </c>
      <c r="X3" s="22">
        <f>CN_Summary_fueltax!AC165</f>
        <v>0</v>
      </c>
      <c r="Y3" s="22">
        <f>CN_Summary_fueltax!AD165</f>
        <v>0</v>
      </c>
      <c r="Z3" s="22">
        <f>CN_Summary_fueltax!AE165</f>
        <v>0</v>
      </c>
      <c r="AA3" s="22">
        <f>CN_Summary_fueltax!AF165</f>
        <v>0</v>
      </c>
      <c r="AB3" s="22">
        <f>CN_Summary_fueltax!AG165</f>
        <v>0</v>
      </c>
      <c r="AC3" s="22">
        <f>CN_Summary_fueltax!AH165</f>
        <v>0</v>
      </c>
      <c r="AD3" s="22">
        <f>CN_Summary_fueltax!AI165</f>
        <v>0</v>
      </c>
      <c r="AE3" s="22">
        <f>CN_Summary_fueltax!AJ165</f>
        <v>0</v>
      </c>
      <c r="AF3" s="22">
        <f>CN_Summary_fueltax!AK165</f>
        <v>0</v>
      </c>
      <c r="AG3" s="22">
        <f>CN_Summary_fueltax!AL165</f>
        <v>0</v>
      </c>
      <c r="AH3" s="22">
        <f>CN_Summary_fueltax!AM165</f>
        <v>0</v>
      </c>
      <c r="AI3" s="22">
        <f>CN_Summary_fueltax!AN165</f>
        <v>0</v>
      </c>
      <c r="AJ3" s="22">
        <f>CN_Summary_fueltax!AO165</f>
        <v>0</v>
      </c>
      <c r="AK3" s="22">
        <f>CN_Summary_fueltax!AP165</f>
        <v>0</v>
      </c>
      <c r="AL3" s="22">
        <f>CN_Summary_fueltax!AQ165</f>
        <v>0</v>
      </c>
      <c r="AM3" s="22">
        <f>CN_Summary_fueltax!AR165</f>
        <v>0</v>
      </c>
      <c r="AN3" s="22">
        <f>CN_Summary_fueltax!AS165</f>
        <v>0</v>
      </c>
      <c r="AO3" s="22">
        <f>CN_Summary_fueltax!AT165</f>
        <v>0</v>
      </c>
      <c r="AP3" s="22">
        <f>CN_Summary_fueltax!AU165</f>
        <v>0</v>
      </c>
    </row>
    <row r="4" spans="1:42">
      <c r="A4" s="115" t="s">
        <v>3670</v>
      </c>
      <c r="B4" s="22">
        <f>CN_Summary_fueltax!G166</f>
        <v>0</v>
      </c>
      <c r="C4" s="22">
        <f>CN_Summary_fueltax!H166</f>
        <v>0</v>
      </c>
      <c r="D4" s="22">
        <f>CN_Summary_fueltax!I166</f>
        <v>0</v>
      </c>
      <c r="E4" s="22">
        <f>CN_Summary_fueltax!J166</f>
        <v>0</v>
      </c>
      <c r="F4" s="22">
        <f>CN_Summary_fueltax!K166</f>
        <v>0</v>
      </c>
      <c r="G4" s="22">
        <f>CN_Summary_fueltax!L166</f>
        <v>0</v>
      </c>
      <c r="H4" s="22">
        <f>CN_Summary_fueltax!M166</f>
        <v>0</v>
      </c>
      <c r="I4" s="22">
        <f>CN_Summary_fueltax!N166</f>
        <v>0</v>
      </c>
      <c r="J4" s="22">
        <f>CN_Summary_fueltax!O166</f>
        <v>0</v>
      </c>
      <c r="K4" s="22">
        <f>CN_Summary_fueltax!P166</f>
        <v>0</v>
      </c>
      <c r="L4" s="22">
        <f>CN_Summary_fueltax!Q166</f>
        <v>0</v>
      </c>
      <c r="M4" s="22">
        <f>CN_Summary_fueltax!R166</f>
        <v>0</v>
      </c>
      <c r="N4" s="22">
        <f>CN_Summary_fueltax!S166</f>
        <v>0</v>
      </c>
      <c r="O4" s="22">
        <f>CN_Summary_fueltax!T166</f>
        <v>0</v>
      </c>
      <c r="P4" s="22">
        <f>CN_Summary_fueltax!U166</f>
        <v>0</v>
      </c>
      <c r="Q4" s="22">
        <f>CN_Summary_fueltax!V166</f>
        <v>0</v>
      </c>
      <c r="R4" s="22">
        <f>CN_Summary_fueltax!W166</f>
        <v>0</v>
      </c>
      <c r="S4" s="22">
        <f>CN_Summary_fueltax!X166</f>
        <v>0</v>
      </c>
      <c r="T4" s="22">
        <f>CN_Summary_fueltax!Y166</f>
        <v>0</v>
      </c>
      <c r="U4" s="22">
        <f>CN_Summary_fueltax!Z166</f>
        <v>0</v>
      </c>
      <c r="V4" s="22">
        <f>CN_Summary_fueltax!AA166</f>
        <v>0</v>
      </c>
      <c r="W4" s="22">
        <f>CN_Summary_fueltax!AB166</f>
        <v>0</v>
      </c>
      <c r="X4" s="22">
        <f>CN_Summary_fueltax!AC166</f>
        <v>0</v>
      </c>
      <c r="Y4" s="22">
        <f>CN_Summary_fueltax!AD166</f>
        <v>0</v>
      </c>
      <c r="Z4" s="22">
        <f>CN_Summary_fueltax!AE166</f>
        <v>0</v>
      </c>
      <c r="AA4" s="22">
        <f>CN_Summary_fueltax!AF166</f>
        <v>0</v>
      </c>
      <c r="AB4" s="22">
        <f>CN_Summary_fueltax!AG166</f>
        <v>0</v>
      </c>
      <c r="AC4" s="22">
        <f>CN_Summary_fueltax!AH166</f>
        <v>0</v>
      </c>
      <c r="AD4" s="22">
        <f>CN_Summary_fueltax!AI166</f>
        <v>0</v>
      </c>
      <c r="AE4" s="22">
        <f>CN_Summary_fueltax!AJ166</f>
        <v>0</v>
      </c>
      <c r="AF4" s="22">
        <f>CN_Summary_fueltax!AK166</f>
        <v>0</v>
      </c>
      <c r="AG4" s="22">
        <f>CN_Summary_fueltax!AL166</f>
        <v>0</v>
      </c>
      <c r="AH4" s="22">
        <f>CN_Summary_fueltax!AM166</f>
        <v>0</v>
      </c>
      <c r="AI4" s="22">
        <f>CN_Summary_fueltax!AN166</f>
        <v>0</v>
      </c>
      <c r="AJ4" s="22">
        <f>CN_Summary_fueltax!AO166</f>
        <v>0</v>
      </c>
      <c r="AK4" s="22">
        <f>CN_Summary_fueltax!AP166</f>
        <v>0</v>
      </c>
      <c r="AL4" s="22">
        <f>CN_Summary_fueltax!AQ166</f>
        <v>0</v>
      </c>
      <c r="AM4" s="22">
        <f>CN_Summary_fueltax!AR166</f>
        <v>0</v>
      </c>
      <c r="AN4" s="22">
        <f>CN_Summary_fueltax!AS166</f>
        <v>0</v>
      </c>
      <c r="AO4" s="22">
        <f>CN_Summary_fueltax!AT166</f>
        <v>0</v>
      </c>
      <c r="AP4" s="22">
        <f>CN_Summary_fueltax!AU166</f>
        <v>0</v>
      </c>
    </row>
    <row r="5" spans="1:42">
      <c r="A5" s="115" t="s">
        <v>3671</v>
      </c>
      <c r="B5" s="22">
        <f>CN_Summary_fueltax!G167</f>
        <v>0</v>
      </c>
      <c r="C5" s="22">
        <f>CN_Summary_fueltax!H167</f>
        <v>0</v>
      </c>
      <c r="D5" s="22">
        <f>CN_Summary_fueltax!I167</f>
        <v>0</v>
      </c>
      <c r="E5" s="22">
        <f>CN_Summary_fueltax!J167</f>
        <v>0</v>
      </c>
      <c r="F5" s="22">
        <f>CN_Summary_fueltax!K167</f>
        <v>0</v>
      </c>
      <c r="G5" s="22">
        <f>CN_Summary_fueltax!L167</f>
        <v>0</v>
      </c>
      <c r="H5" s="22">
        <f>CN_Summary_fueltax!M167</f>
        <v>0</v>
      </c>
      <c r="I5" s="22">
        <f>CN_Summary_fueltax!N167</f>
        <v>0</v>
      </c>
      <c r="J5" s="22">
        <f>CN_Summary_fueltax!O167</f>
        <v>0</v>
      </c>
      <c r="K5" s="22">
        <f>CN_Summary_fueltax!P167</f>
        <v>0</v>
      </c>
      <c r="L5" s="22">
        <f>CN_Summary_fueltax!Q167</f>
        <v>0</v>
      </c>
      <c r="M5" s="22">
        <f>CN_Summary_fueltax!R167</f>
        <v>0</v>
      </c>
      <c r="N5" s="22">
        <f>CN_Summary_fueltax!S167</f>
        <v>0</v>
      </c>
      <c r="O5" s="22">
        <f>CN_Summary_fueltax!T167</f>
        <v>0</v>
      </c>
      <c r="P5" s="22">
        <f>CN_Summary_fueltax!U167</f>
        <v>0</v>
      </c>
      <c r="Q5" s="22">
        <f>CN_Summary_fueltax!V167</f>
        <v>0</v>
      </c>
      <c r="R5" s="22">
        <f>CN_Summary_fueltax!W167</f>
        <v>0</v>
      </c>
      <c r="S5" s="22">
        <f>CN_Summary_fueltax!X167</f>
        <v>0</v>
      </c>
      <c r="T5" s="22">
        <f>CN_Summary_fueltax!Y167</f>
        <v>0</v>
      </c>
      <c r="U5" s="22">
        <f>CN_Summary_fueltax!Z167</f>
        <v>0</v>
      </c>
      <c r="V5" s="22">
        <f>CN_Summary_fueltax!AA167</f>
        <v>0</v>
      </c>
      <c r="W5" s="22">
        <f>CN_Summary_fueltax!AB167</f>
        <v>0</v>
      </c>
      <c r="X5" s="22">
        <f>CN_Summary_fueltax!AC167</f>
        <v>0</v>
      </c>
      <c r="Y5" s="22">
        <f>CN_Summary_fueltax!AD167</f>
        <v>0</v>
      </c>
      <c r="Z5" s="22">
        <f>CN_Summary_fueltax!AE167</f>
        <v>0</v>
      </c>
      <c r="AA5" s="22">
        <f>CN_Summary_fueltax!AF167</f>
        <v>0</v>
      </c>
      <c r="AB5" s="22">
        <f>CN_Summary_fueltax!AG167</f>
        <v>0</v>
      </c>
      <c r="AC5" s="22">
        <f>CN_Summary_fueltax!AH167</f>
        <v>0</v>
      </c>
      <c r="AD5" s="22">
        <f>CN_Summary_fueltax!AI167</f>
        <v>0</v>
      </c>
      <c r="AE5" s="22">
        <f>CN_Summary_fueltax!AJ167</f>
        <v>0</v>
      </c>
      <c r="AF5" s="22">
        <f>CN_Summary_fueltax!AK167</f>
        <v>0</v>
      </c>
      <c r="AG5" s="22">
        <f>CN_Summary_fueltax!AL167</f>
        <v>0</v>
      </c>
      <c r="AH5" s="22">
        <f>CN_Summary_fueltax!AM167</f>
        <v>0</v>
      </c>
      <c r="AI5" s="22">
        <f>CN_Summary_fueltax!AN167</f>
        <v>0</v>
      </c>
      <c r="AJ5" s="22">
        <f>CN_Summary_fueltax!AO167</f>
        <v>0</v>
      </c>
      <c r="AK5" s="22">
        <f>CN_Summary_fueltax!AP167</f>
        <v>0</v>
      </c>
      <c r="AL5" s="22">
        <f>CN_Summary_fueltax!AQ167</f>
        <v>0</v>
      </c>
      <c r="AM5" s="22">
        <f>CN_Summary_fueltax!AR167</f>
        <v>0</v>
      </c>
      <c r="AN5" s="22">
        <f>CN_Summary_fueltax!AS167</f>
        <v>0</v>
      </c>
      <c r="AO5" s="22">
        <f>CN_Summary_fueltax!AT167</f>
        <v>0</v>
      </c>
      <c r="AP5" s="22">
        <f>CN_Summary_fueltax!AU167</f>
        <v>0</v>
      </c>
    </row>
    <row r="6" spans="1:42">
      <c r="A6" s="115" t="s">
        <v>3672</v>
      </c>
      <c r="B6" s="22">
        <f>CN_Summary_fueltax!G168</f>
        <v>0</v>
      </c>
      <c r="C6" s="22">
        <f>CN_Summary_fueltax!H168</f>
        <v>0</v>
      </c>
      <c r="D6" s="22">
        <f>CN_Summary_fueltax!I168</f>
        <v>0</v>
      </c>
      <c r="E6" s="22">
        <f>CN_Summary_fueltax!J168</f>
        <v>0</v>
      </c>
      <c r="F6" s="22">
        <f>CN_Summary_fueltax!K168</f>
        <v>0</v>
      </c>
      <c r="G6" s="22">
        <f>CN_Summary_fueltax!L168</f>
        <v>0</v>
      </c>
      <c r="H6" s="22">
        <f>CN_Summary_fueltax!M168</f>
        <v>0</v>
      </c>
      <c r="I6" s="22">
        <f>CN_Summary_fueltax!N168</f>
        <v>0</v>
      </c>
      <c r="J6" s="22">
        <f>CN_Summary_fueltax!O168</f>
        <v>0</v>
      </c>
      <c r="K6" s="22">
        <f>CN_Summary_fueltax!P168</f>
        <v>0</v>
      </c>
      <c r="L6" s="22">
        <f>CN_Summary_fueltax!Q168</f>
        <v>0</v>
      </c>
      <c r="M6" s="22">
        <f>CN_Summary_fueltax!R168</f>
        <v>0</v>
      </c>
      <c r="N6" s="22">
        <f>CN_Summary_fueltax!S168</f>
        <v>0</v>
      </c>
      <c r="O6" s="22">
        <f>CN_Summary_fueltax!T168</f>
        <v>0</v>
      </c>
      <c r="P6" s="22">
        <f>CN_Summary_fueltax!U168</f>
        <v>0</v>
      </c>
      <c r="Q6" s="22">
        <f>CN_Summary_fueltax!V168</f>
        <v>0</v>
      </c>
      <c r="R6" s="22">
        <f>CN_Summary_fueltax!W168</f>
        <v>0</v>
      </c>
      <c r="S6" s="22">
        <f>CN_Summary_fueltax!X168</f>
        <v>0</v>
      </c>
      <c r="T6" s="22">
        <f>CN_Summary_fueltax!Y168</f>
        <v>0</v>
      </c>
      <c r="U6" s="22">
        <f>CN_Summary_fueltax!Z168</f>
        <v>0</v>
      </c>
      <c r="V6" s="22">
        <f>CN_Summary_fueltax!AA168</f>
        <v>0</v>
      </c>
      <c r="W6" s="22">
        <f>CN_Summary_fueltax!AB168</f>
        <v>0</v>
      </c>
      <c r="X6" s="22">
        <f>CN_Summary_fueltax!AC168</f>
        <v>0</v>
      </c>
      <c r="Y6" s="22">
        <f>CN_Summary_fueltax!AD168</f>
        <v>0</v>
      </c>
      <c r="Z6" s="22">
        <f>CN_Summary_fueltax!AE168</f>
        <v>0</v>
      </c>
      <c r="AA6" s="22">
        <f>CN_Summary_fueltax!AF168</f>
        <v>0</v>
      </c>
      <c r="AB6" s="22">
        <f>CN_Summary_fueltax!AG168</f>
        <v>0</v>
      </c>
      <c r="AC6" s="22">
        <f>CN_Summary_fueltax!AH168</f>
        <v>0</v>
      </c>
      <c r="AD6" s="22">
        <f>CN_Summary_fueltax!AI168</f>
        <v>0</v>
      </c>
      <c r="AE6" s="22">
        <f>CN_Summary_fueltax!AJ168</f>
        <v>0</v>
      </c>
      <c r="AF6" s="22">
        <f>CN_Summary_fueltax!AK168</f>
        <v>0</v>
      </c>
      <c r="AG6" s="22">
        <f>CN_Summary_fueltax!AL168</f>
        <v>0</v>
      </c>
      <c r="AH6" s="22">
        <f>CN_Summary_fueltax!AM168</f>
        <v>0</v>
      </c>
      <c r="AI6" s="22">
        <f>CN_Summary_fueltax!AN168</f>
        <v>0</v>
      </c>
      <c r="AJ6" s="22">
        <f>CN_Summary_fueltax!AO168</f>
        <v>0</v>
      </c>
      <c r="AK6" s="22">
        <f>CN_Summary_fueltax!AP168</f>
        <v>0</v>
      </c>
      <c r="AL6" s="22">
        <f>CN_Summary_fueltax!AQ168</f>
        <v>0</v>
      </c>
      <c r="AM6" s="22">
        <f>CN_Summary_fueltax!AR168</f>
        <v>0</v>
      </c>
      <c r="AN6" s="22">
        <f>CN_Summary_fueltax!AS168</f>
        <v>0</v>
      </c>
      <c r="AO6" s="22">
        <f>CN_Summary_fueltax!AT168</f>
        <v>0</v>
      </c>
      <c r="AP6" s="22">
        <f>CN_Summary_fueltax!AU168</f>
        <v>0</v>
      </c>
    </row>
    <row r="7" spans="1:42">
      <c r="A7" s="115" t="s">
        <v>3673</v>
      </c>
      <c r="B7" s="22">
        <f>CN_Summary_fueltax!G169</f>
        <v>0</v>
      </c>
      <c r="C7" s="22">
        <f>CN_Summary_fueltax!H169</f>
        <v>0</v>
      </c>
      <c r="D7" s="22">
        <f>CN_Summary_fueltax!I169</f>
        <v>0</v>
      </c>
      <c r="E7" s="22">
        <f>CN_Summary_fueltax!J169</f>
        <v>0</v>
      </c>
      <c r="F7" s="22">
        <f>CN_Summary_fueltax!K169</f>
        <v>0</v>
      </c>
      <c r="G7" s="22">
        <f>CN_Summary_fueltax!L169</f>
        <v>0</v>
      </c>
      <c r="H7" s="22">
        <f>CN_Summary_fueltax!M169</f>
        <v>0</v>
      </c>
      <c r="I7" s="22">
        <f>CN_Summary_fueltax!N169</f>
        <v>0</v>
      </c>
      <c r="J7" s="22">
        <f>CN_Summary_fueltax!O169</f>
        <v>0</v>
      </c>
      <c r="K7" s="22">
        <f>CN_Summary_fueltax!P169</f>
        <v>0</v>
      </c>
      <c r="L7" s="22">
        <f>CN_Summary_fueltax!Q169</f>
        <v>0</v>
      </c>
      <c r="M7" s="22">
        <f>CN_Summary_fueltax!R169</f>
        <v>0</v>
      </c>
      <c r="N7" s="22">
        <f>CN_Summary_fueltax!S169</f>
        <v>0</v>
      </c>
      <c r="O7" s="22">
        <f>CN_Summary_fueltax!T169</f>
        <v>0</v>
      </c>
      <c r="P7" s="22">
        <f>CN_Summary_fueltax!U169</f>
        <v>0</v>
      </c>
      <c r="Q7" s="22">
        <f>CN_Summary_fueltax!V169</f>
        <v>0</v>
      </c>
      <c r="R7" s="22">
        <f>CN_Summary_fueltax!W169</f>
        <v>0</v>
      </c>
      <c r="S7" s="22">
        <f>CN_Summary_fueltax!X169</f>
        <v>0</v>
      </c>
      <c r="T7" s="22">
        <f>CN_Summary_fueltax!Y169</f>
        <v>0</v>
      </c>
      <c r="U7" s="22">
        <f>CN_Summary_fueltax!Z169</f>
        <v>0</v>
      </c>
      <c r="V7" s="22">
        <f>CN_Summary_fueltax!AA169</f>
        <v>0</v>
      </c>
      <c r="W7" s="22">
        <f>CN_Summary_fueltax!AB169</f>
        <v>0</v>
      </c>
      <c r="X7" s="22">
        <f>CN_Summary_fueltax!AC169</f>
        <v>0</v>
      </c>
      <c r="Y7" s="22">
        <f>CN_Summary_fueltax!AD169</f>
        <v>0</v>
      </c>
      <c r="Z7" s="22">
        <f>CN_Summary_fueltax!AE169</f>
        <v>0</v>
      </c>
      <c r="AA7" s="22">
        <f>CN_Summary_fueltax!AF169</f>
        <v>0</v>
      </c>
      <c r="AB7" s="22">
        <f>CN_Summary_fueltax!AG169</f>
        <v>0</v>
      </c>
      <c r="AC7" s="22">
        <f>CN_Summary_fueltax!AH169</f>
        <v>0</v>
      </c>
      <c r="AD7" s="22">
        <f>CN_Summary_fueltax!AI169</f>
        <v>0</v>
      </c>
      <c r="AE7" s="22">
        <f>CN_Summary_fueltax!AJ169</f>
        <v>0</v>
      </c>
      <c r="AF7" s="22">
        <f>CN_Summary_fueltax!AK169</f>
        <v>0</v>
      </c>
      <c r="AG7" s="22">
        <f>CN_Summary_fueltax!AL169</f>
        <v>0</v>
      </c>
      <c r="AH7" s="22">
        <f>CN_Summary_fueltax!AM169</f>
        <v>0</v>
      </c>
      <c r="AI7" s="22">
        <f>CN_Summary_fueltax!AN169</f>
        <v>0</v>
      </c>
      <c r="AJ7" s="22">
        <f>CN_Summary_fueltax!AO169</f>
        <v>0</v>
      </c>
      <c r="AK7" s="22">
        <f>CN_Summary_fueltax!AP169</f>
        <v>0</v>
      </c>
      <c r="AL7" s="22">
        <f>CN_Summary_fueltax!AQ169</f>
        <v>0</v>
      </c>
      <c r="AM7" s="22">
        <f>CN_Summary_fueltax!AR169</f>
        <v>0</v>
      </c>
      <c r="AN7" s="22">
        <f>CN_Summary_fueltax!AS169</f>
        <v>0</v>
      </c>
      <c r="AO7" s="22">
        <f>CN_Summary_fueltax!AT169</f>
        <v>0</v>
      </c>
      <c r="AP7" s="22">
        <f>CN_Summary_fueltax!AU169</f>
        <v>0</v>
      </c>
    </row>
    <row r="8" spans="1:42">
      <c r="A8" s="115" t="s">
        <v>3674</v>
      </c>
      <c r="B8" s="22">
        <f>CN_Summary_fueltax!G170</f>
        <v>0</v>
      </c>
      <c r="C8" s="22">
        <f>CN_Summary_fueltax!H170</f>
        <v>0</v>
      </c>
      <c r="D8" s="22">
        <f>CN_Summary_fueltax!I170</f>
        <v>0</v>
      </c>
      <c r="E8" s="22">
        <f>CN_Summary_fueltax!J170</f>
        <v>0</v>
      </c>
      <c r="F8" s="22">
        <f>CN_Summary_fueltax!K170</f>
        <v>0</v>
      </c>
      <c r="G8" s="22">
        <f>CN_Summary_fueltax!L170</f>
        <v>0</v>
      </c>
      <c r="H8" s="22">
        <f>CN_Summary_fueltax!M170</f>
        <v>0</v>
      </c>
      <c r="I8" s="22">
        <f>CN_Summary_fueltax!N170</f>
        <v>0</v>
      </c>
      <c r="J8" s="22">
        <f>CN_Summary_fueltax!O170</f>
        <v>0</v>
      </c>
      <c r="K8" s="22">
        <f>CN_Summary_fueltax!P170</f>
        <v>0</v>
      </c>
      <c r="L8" s="22">
        <f>CN_Summary_fueltax!Q170</f>
        <v>0</v>
      </c>
      <c r="M8" s="22">
        <f>CN_Summary_fueltax!R170</f>
        <v>0</v>
      </c>
      <c r="N8" s="22">
        <f>CN_Summary_fueltax!S170</f>
        <v>0</v>
      </c>
      <c r="O8" s="22">
        <f>CN_Summary_fueltax!T170</f>
        <v>0</v>
      </c>
      <c r="P8" s="22">
        <f>CN_Summary_fueltax!U170</f>
        <v>0</v>
      </c>
      <c r="Q8" s="22">
        <f>CN_Summary_fueltax!V170</f>
        <v>0</v>
      </c>
      <c r="R8" s="22">
        <f>CN_Summary_fueltax!W170</f>
        <v>0</v>
      </c>
      <c r="S8" s="22">
        <f>CN_Summary_fueltax!X170</f>
        <v>0</v>
      </c>
      <c r="T8" s="22">
        <f>CN_Summary_fueltax!Y170</f>
        <v>0</v>
      </c>
      <c r="U8" s="22">
        <f>CN_Summary_fueltax!Z170</f>
        <v>0</v>
      </c>
      <c r="V8" s="22">
        <f>CN_Summary_fueltax!AA170</f>
        <v>0</v>
      </c>
      <c r="W8" s="22">
        <f>CN_Summary_fueltax!AB170</f>
        <v>0</v>
      </c>
      <c r="X8" s="22">
        <f>CN_Summary_fueltax!AC170</f>
        <v>0</v>
      </c>
      <c r="Y8" s="22">
        <f>CN_Summary_fueltax!AD170</f>
        <v>0</v>
      </c>
      <c r="Z8" s="22">
        <f>CN_Summary_fueltax!AE170</f>
        <v>0</v>
      </c>
      <c r="AA8" s="22">
        <f>CN_Summary_fueltax!AF170</f>
        <v>0</v>
      </c>
      <c r="AB8" s="22">
        <f>CN_Summary_fueltax!AG170</f>
        <v>0</v>
      </c>
      <c r="AC8" s="22">
        <f>CN_Summary_fueltax!AH170</f>
        <v>0</v>
      </c>
      <c r="AD8" s="22">
        <f>CN_Summary_fueltax!AI170</f>
        <v>0</v>
      </c>
      <c r="AE8" s="22">
        <f>CN_Summary_fueltax!AJ170</f>
        <v>0</v>
      </c>
      <c r="AF8" s="22">
        <f>CN_Summary_fueltax!AK170</f>
        <v>0</v>
      </c>
      <c r="AG8" s="22">
        <f>CN_Summary_fueltax!AL170</f>
        <v>0</v>
      </c>
      <c r="AH8" s="22">
        <f>CN_Summary_fueltax!AM170</f>
        <v>0</v>
      </c>
      <c r="AI8" s="22">
        <f>CN_Summary_fueltax!AN170</f>
        <v>0</v>
      </c>
      <c r="AJ8" s="22">
        <f>CN_Summary_fueltax!AO170</f>
        <v>0</v>
      </c>
      <c r="AK8" s="22">
        <f>CN_Summary_fueltax!AP170</f>
        <v>0</v>
      </c>
      <c r="AL8" s="22">
        <f>CN_Summary_fueltax!AQ170</f>
        <v>0</v>
      </c>
      <c r="AM8" s="22">
        <f>CN_Summary_fueltax!AR170</f>
        <v>0</v>
      </c>
      <c r="AN8" s="22">
        <f>CN_Summary_fueltax!AS170</f>
        <v>0</v>
      </c>
      <c r="AO8" s="22">
        <f>CN_Summary_fueltax!AT170</f>
        <v>0</v>
      </c>
      <c r="AP8" s="22">
        <f>CN_Summary_fueltax!AU170</f>
        <v>0</v>
      </c>
    </row>
    <row r="9" spans="1:42">
      <c r="A9" s="115" t="s">
        <v>3675</v>
      </c>
      <c r="B9" s="22">
        <f>CN_Summary_fueltax!G171</f>
        <v>0</v>
      </c>
      <c r="C9" s="22">
        <f>CN_Summary_fueltax!H171</f>
        <v>0</v>
      </c>
      <c r="D9" s="22">
        <f>CN_Summary_fueltax!I171</f>
        <v>0</v>
      </c>
      <c r="E9" s="22">
        <f>CN_Summary_fueltax!J171</f>
        <v>0</v>
      </c>
      <c r="F9" s="22">
        <f>CN_Summary_fueltax!K171</f>
        <v>0</v>
      </c>
      <c r="G9" s="22">
        <f>CN_Summary_fueltax!L171</f>
        <v>0</v>
      </c>
      <c r="H9" s="22">
        <f>CN_Summary_fueltax!M171</f>
        <v>0</v>
      </c>
      <c r="I9" s="22">
        <f>CN_Summary_fueltax!N171</f>
        <v>0</v>
      </c>
      <c r="J9" s="22">
        <f>CN_Summary_fueltax!O171</f>
        <v>0</v>
      </c>
      <c r="K9" s="22">
        <f>CN_Summary_fueltax!P171</f>
        <v>0</v>
      </c>
      <c r="L9" s="22">
        <f>CN_Summary_fueltax!Q171</f>
        <v>0</v>
      </c>
      <c r="M9" s="22">
        <f>CN_Summary_fueltax!R171</f>
        <v>0</v>
      </c>
      <c r="N9" s="22">
        <f>CN_Summary_fueltax!S171</f>
        <v>0</v>
      </c>
      <c r="O9" s="22">
        <f>CN_Summary_fueltax!T171</f>
        <v>0</v>
      </c>
      <c r="P9" s="22">
        <f>CN_Summary_fueltax!U171</f>
        <v>0</v>
      </c>
      <c r="Q9" s="22">
        <f>CN_Summary_fueltax!V171</f>
        <v>0</v>
      </c>
      <c r="R9" s="22">
        <f>CN_Summary_fueltax!W171</f>
        <v>0</v>
      </c>
      <c r="S9" s="22">
        <f>CN_Summary_fueltax!X171</f>
        <v>0</v>
      </c>
      <c r="T9" s="22">
        <f>CN_Summary_fueltax!Y171</f>
        <v>0</v>
      </c>
      <c r="U9" s="22">
        <f>CN_Summary_fueltax!Z171</f>
        <v>0</v>
      </c>
      <c r="V9" s="22">
        <f>CN_Summary_fueltax!AA171</f>
        <v>0</v>
      </c>
      <c r="W9" s="22">
        <f>CN_Summary_fueltax!AB171</f>
        <v>0</v>
      </c>
      <c r="X9" s="22">
        <f>CN_Summary_fueltax!AC171</f>
        <v>0</v>
      </c>
      <c r="Y9" s="22">
        <f>CN_Summary_fueltax!AD171</f>
        <v>0</v>
      </c>
      <c r="Z9" s="22">
        <f>CN_Summary_fueltax!AE171</f>
        <v>0</v>
      </c>
      <c r="AA9" s="22">
        <f>CN_Summary_fueltax!AF171</f>
        <v>0</v>
      </c>
      <c r="AB9" s="22">
        <f>CN_Summary_fueltax!AG171</f>
        <v>0</v>
      </c>
      <c r="AC9" s="22">
        <f>CN_Summary_fueltax!AH171</f>
        <v>0</v>
      </c>
      <c r="AD9" s="22">
        <f>CN_Summary_fueltax!AI171</f>
        <v>0</v>
      </c>
      <c r="AE9" s="22">
        <f>CN_Summary_fueltax!AJ171</f>
        <v>0</v>
      </c>
      <c r="AF9" s="22">
        <f>CN_Summary_fueltax!AK171</f>
        <v>0</v>
      </c>
      <c r="AG9" s="22">
        <f>CN_Summary_fueltax!AL171</f>
        <v>0</v>
      </c>
      <c r="AH9" s="22">
        <f>CN_Summary_fueltax!AM171</f>
        <v>0</v>
      </c>
      <c r="AI9" s="22">
        <f>CN_Summary_fueltax!AN171</f>
        <v>0</v>
      </c>
      <c r="AJ9" s="22">
        <f>CN_Summary_fueltax!AO171</f>
        <v>0</v>
      </c>
      <c r="AK9" s="22">
        <f>CN_Summary_fueltax!AP171</f>
        <v>0</v>
      </c>
      <c r="AL9" s="22">
        <f>CN_Summary_fueltax!AQ171</f>
        <v>0</v>
      </c>
      <c r="AM9" s="22">
        <f>CN_Summary_fueltax!AR171</f>
        <v>0</v>
      </c>
      <c r="AN9" s="22">
        <f>CN_Summary_fueltax!AS171</f>
        <v>0</v>
      </c>
      <c r="AO9" s="22">
        <f>CN_Summary_fueltax!AT171</f>
        <v>0</v>
      </c>
      <c r="AP9" s="22">
        <f>CN_Summary_fueltax!AU171</f>
        <v>0</v>
      </c>
    </row>
  </sheetData>
  <phoneticPr fontId="4"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9E070-7BB0-4A1A-B5EE-C3D514FC7229}">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CN_Summary_fueltax!G174</f>
        <v>0</v>
      </c>
      <c r="C2" s="22">
        <f>CN_Summary_fueltax!H174</f>
        <v>0</v>
      </c>
      <c r="D2" s="22">
        <f>CN_Summary_fueltax!I174</f>
        <v>0</v>
      </c>
      <c r="E2" s="22">
        <f>CN_Summary_fueltax!J174</f>
        <v>0</v>
      </c>
      <c r="F2" s="22">
        <f>CN_Summary_fueltax!K174</f>
        <v>0</v>
      </c>
      <c r="G2" s="22">
        <f>CN_Summary_fueltax!L174</f>
        <v>0</v>
      </c>
      <c r="H2" s="22">
        <f>CN_Summary_fueltax!M174</f>
        <v>0</v>
      </c>
      <c r="I2" s="22">
        <f>CN_Summary_fueltax!N174</f>
        <v>0</v>
      </c>
      <c r="J2" s="22">
        <f>CN_Summary_fueltax!O174</f>
        <v>0</v>
      </c>
      <c r="K2" s="22">
        <f>CN_Summary_fueltax!P174</f>
        <v>0</v>
      </c>
      <c r="L2" s="22">
        <f>CN_Summary_fueltax!Q174</f>
        <v>0</v>
      </c>
      <c r="M2" s="22">
        <f>CN_Summary_fueltax!R174</f>
        <v>0</v>
      </c>
      <c r="N2" s="22">
        <f>CN_Summary_fueltax!S174</f>
        <v>0</v>
      </c>
      <c r="O2" s="22">
        <f>CN_Summary_fueltax!T174</f>
        <v>0</v>
      </c>
      <c r="P2" s="22">
        <f>CN_Summary_fueltax!U174</f>
        <v>0</v>
      </c>
      <c r="Q2" s="22">
        <f>CN_Summary_fueltax!V174</f>
        <v>0</v>
      </c>
      <c r="R2" s="22">
        <f>CN_Summary_fueltax!W174</f>
        <v>0</v>
      </c>
      <c r="S2" s="22">
        <f>CN_Summary_fueltax!X174</f>
        <v>0</v>
      </c>
      <c r="T2" s="22">
        <f>CN_Summary_fueltax!Y174</f>
        <v>0</v>
      </c>
      <c r="U2" s="22">
        <f>CN_Summary_fueltax!Z174</f>
        <v>0</v>
      </c>
      <c r="V2" s="22">
        <f>CN_Summary_fueltax!AA174</f>
        <v>0</v>
      </c>
      <c r="W2" s="22">
        <f>CN_Summary_fueltax!AB174</f>
        <v>0</v>
      </c>
      <c r="X2" s="22">
        <f>CN_Summary_fueltax!AC174</f>
        <v>0</v>
      </c>
      <c r="Y2" s="22">
        <f>CN_Summary_fueltax!AD174</f>
        <v>0</v>
      </c>
      <c r="Z2" s="22">
        <f>CN_Summary_fueltax!AE174</f>
        <v>0</v>
      </c>
      <c r="AA2" s="22">
        <f>CN_Summary_fueltax!AF174</f>
        <v>0</v>
      </c>
      <c r="AB2" s="22">
        <f>CN_Summary_fueltax!AG174</f>
        <v>0</v>
      </c>
      <c r="AC2" s="22">
        <f>CN_Summary_fueltax!AH174</f>
        <v>0</v>
      </c>
      <c r="AD2" s="22">
        <f>CN_Summary_fueltax!AI174</f>
        <v>0</v>
      </c>
      <c r="AE2" s="22">
        <f>CN_Summary_fueltax!AJ174</f>
        <v>0</v>
      </c>
      <c r="AF2" s="22">
        <f>CN_Summary_fueltax!AK174</f>
        <v>0</v>
      </c>
      <c r="AG2" s="22">
        <f>CN_Summary_fueltax!AL174</f>
        <v>0</v>
      </c>
      <c r="AH2" s="22">
        <f>CN_Summary_fueltax!AM174</f>
        <v>0</v>
      </c>
      <c r="AI2" s="22">
        <f>CN_Summary_fueltax!AN174</f>
        <v>0</v>
      </c>
      <c r="AJ2" s="22">
        <f>CN_Summary_fueltax!AO174</f>
        <v>0</v>
      </c>
      <c r="AK2" s="22">
        <f>CN_Summary_fueltax!AP174</f>
        <v>0</v>
      </c>
      <c r="AL2" s="22">
        <f>CN_Summary_fueltax!AQ174</f>
        <v>0</v>
      </c>
      <c r="AM2" s="22">
        <f>CN_Summary_fueltax!AR174</f>
        <v>0</v>
      </c>
      <c r="AN2" s="22">
        <f>CN_Summary_fueltax!AS174</f>
        <v>0</v>
      </c>
      <c r="AO2" s="22">
        <f>CN_Summary_fueltax!AT174</f>
        <v>0</v>
      </c>
      <c r="AP2" s="22">
        <f>CN_Summary_fueltax!AU174</f>
        <v>0</v>
      </c>
    </row>
    <row r="3" spans="1:42">
      <c r="A3" s="115" t="s">
        <v>3669</v>
      </c>
      <c r="B3" s="22">
        <f>CN_Summary_fueltax!G175</f>
        <v>0</v>
      </c>
      <c r="C3" s="22">
        <f>CN_Summary_fueltax!H175</f>
        <v>0</v>
      </c>
      <c r="D3" s="22">
        <f>CN_Summary_fueltax!I175</f>
        <v>0</v>
      </c>
      <c r="E3" s="22">
        <f>CN_Summary_fueltax!J175</f>
        <v>0</v>
      </c>
      <c r="F3" s="22">
        <f>CN_Summary_fueltax!K175</f>
        <v>0</v>
      </c>
      <c r="G3" s="22">
        <f>CN_Summary_fueltax!L175</f>
        <v>0</v>
      </c>
      <c r="H3" s="22">
        <f>CN_Summary_fueltax!M175</f>
        <v>0</v>
      </c>
      <c r="I3" s="22">
        <f>CN_Summary_fueltax!N175</f>
        <v>0</v>
      </c>
      <c r="J3" s="22">
        <f>CN_Summary_fueltax!O175</f>
        <v>0</v>
      </c>
      <c r="K3" s="22">
        <f>CN_Summary_fueltax!P175</f>
        <v>0</v>
      </c>
      <c r="L3" s="22">
        <f>CN_Summary_fueltax!Q175</f>
        <v>0</v>
      </c>
      <c r="M3" s="22">
        <f>CN_Summary_fueltax!R175</f>
        <v>0</v>
      </c>
      <c r="N3" s="22">
        <f>CN_Summary_fueltax!S175</f>
        <v>0</v>
      </c>
      <c r="O3" s="22">
        <f>CN_Summary_fueltax!T175</f>
        <v>0</v>
      </c>
      <c r="P3" s="22">
        <f>CN_Summary_fueltax!U175</f>
        <v>0</v>
      </c>
      <c r="Q3" s="22">
        <f>CN_Summary_fueltax!V175</f>
        <v>0</v>
      </c>
      <c r="R3" s="22">
        <f>CN_Summary_fueltax!W175</f>
        <v>0</v>
      </c>
      <c r="S3" s="22">
        <f>CN_Summary_fueltax!X175</f>
        <v>0</v>
      </c>
      <c r="T3" s="22">
        <f>CN_Summary_fueltax!Y175</f>
        <v>0</v>
      </c>
      <c r="U3" s="22">
        <f>CN_Summary_fueltax!Z175</f>
        <v>0</v>
      </c>
      <c r="V3" s="22">
        <f>CN_Summary_fueltax!AA175</f>
        <v>0</v>
      </c>
      <c r="W3" s="22">
        <f>CN_Summary_fueltax!AB175</f>
        <v>0</v>
      </c>
      <c r="X3" s="22">
        <f>CN_Summary_fueltax!AC175</f>
        <v>0</v>
      </c>
      <c r="Y3" s="22">
        <f>CN_Summary_fueltax!AD175</f>
        <v>0</v>
      </c>
      <c r="Z3" s="22">
        <f>CN_Summary_fueltax!AE175</f>
        <v>0</v>
      </c>
      <c r="AA3" s="22">
        <f>CN_Summary_fueltax!AF175</f>
        <v>0</v>
      </c>
      <c r="AB3" s="22">
        <f>CN_Summary_fueltax!AG175</f>
        <v>0</v>
      </c>
      <c r="AC3" s="22">
        <f>CN_Summary_fueltax!AH175</f>
        <v>0</v>
      </c>
      <c r="AD3" s="22">
        <f>CN_Summary_fueltax!AI175</f>
        <v>0</v>
      </c>
      <c r="AE3" s="22">
        <f>CN_Summary_fueltax!AJ175</f>
        <v>0</v>
      </c>
      <c r="AF3" s="22">
        <f>CN_Summary_fueltax!AK175</f>
        <v>0</v>
      </c>
      <c r="AG3" s="22">
        <f>CN_Summary_fueltax!AL175</f>
        <v>0</v>
      </c>
      <c r="AH3" s="22">
        <f>CN_Summary_fueltax!AM175</f>
        <v>0</v>
      </c>
      <c r="AI3" s="22">
        <f>CN_Summary_fueltax!AN175</f>
        <v>0</v>
      </c>
      <c r="AJ3" s="22">
        <f>CN_Summary_fueltax!AO175</f>
        <v>0</v>
      </c>
      <c r="AK3" s="22">
        <f>CN_Summary_fueltax!AP175</f>
        <v>0</v>
      </c>
      <c r="AL3" s="22">
        <f>CN_Summary_fueltax!AQ175</f>
        <v>0</v>
      </c>
      <c r="AM3" s="22">
        <f>CN_Summary_fueltax!AR175</f>
        <v>0</v>
      </c>
      <c r="AN3" s="22">
        <f>CN_Summary_fueltax!AS175</f>
        <v>0</v>
      </c>
      <c r="AO3" s="22">
        <f>CN_Summary_fueltax!AT175</f>
        <v>0</v>
      </c>
      <c r="AP3" s="22">
        <f>CN_Summary_fueltax!AU175</f>
        <v>0</v>
      </c>
    </row>
    <row r="4" spans="1:42">
      <c r="A4" s="115" t="s">
        <v>3670</v>
      </c>
      <c r="B4" s="22">
        <f>CN_Summary_fueltax!G176</f>
        <v>0</v>
      </c>
      <c r="C4" s="22">
        <f>CN_Summary_fueltax!H176</f>
        <v>0</v>
      </c>
      <c r="D4" s="22">
        <f>CN_Summary_fueltax!I176</f>
        <v>0</v>
      </c>
      <c r="E4" s="22">
        <f>CN_Summary_fueltax!J176</f>
        <v>0</v>
      </c>
      <c r="F4" s="22">
        <f>CN_Summary_fueltax!K176</f>
        <v>0</v>
      </c>
      <c r="G4" s="22">
        <f>CN_Summary_fueltax!L176</f>
        <v>0</v>
      </c>
      <c r="H4" s="22">
        <f>CN_Summary_fueltax!M176</f>
        <v>0</v>
      </c>
      <c r="I4" s="22">
        <f>CN_Summary_fueltax!N176</f>
        <v>0</v>
      </c>
      <c r="J4" s="22">
        <f>CN_Summary_fueltax!O176</f>
        <v>0</v>
      </c>
      <c r="K4" s="22">
        <f>CN_Summary_fueltax!P176</f>
        <v>0</v>
      </c>
      <c r="L4" s="22">
        <f>CN_Summary_fueltax!Q176</f>
        <v>0</v>
      </c>
      <c r="M4" s="22">
        <f>CN_Summary_fueltax!R176</f>
        <v>0</v>
      </c>
      <c r="N4" s="22">
        <f>CN_Summary_fueltax!S176</f>
        <v>0</v>
      </c>
      <c r="O4" s="22">
        <f>CN_Summary_fueltax!T176</f>
        <v>0</v>
      </c>
      <c r="P4" s="22">
        <f>CN_Summary_fueltax!U176</f>
        <v>0</v>
      </c>
      <c r="Q4" s="22">
        <f>CN_Summary_fueltax!V176</f>
        <v>0</v>
      </c>
      <c r="R4" s="22">
        <f>CN_Summary_fueltax!W176</f>
        <v>0</v>
      </c>
      <c r="S4" s="22">
        <f>CN_Summary_fueltax!X176</f>
        <v>0</v>
      </c>
      <c r="T4" s="22">
        <f>CN_Summary_fueltax!Y176</f>
        <v>0</v>
      </c>
      <c r="U4" s="22">
        <f>CN_Summary_fueltax!Z176</f>
        <v>0</v>
      </c>
      <c r="V4" s="22">
        <f>CN_Summary_fueltax!AA176</f>
        <v>0</v>
      </c>
      <c r="W4" s="22">
        <f>CN_Summary_fueltax!AB176</f>
        <v>0</v>
      </c>
      <c r="X4" s="22">
        <f>CN_Summary_fueltax!AC176</f>
        <v>0</v>
      </c>
      <c r="Y4" s="22">
        <f>CN_Summary_fueltax!AD176</f>
        <v>0</v>
      </c>
      <c r="Z4" s="22">
        <f>CN_Summary_fueltax!AE176</f>
        <v>0</v>
      </c>
      <c r="AA4" s="22">
        <f>CN_Summary_fueltax!AF176</f>
        <v>0</v>
      </c>
      <c r="AB4" s="22">
        <f>CN_Summary_fueltax!AG176</f>
        <v>0</v>
      </c>
      <c r="AC4" s="22">
        <f>CN_Summary_fueltax!AH176</f>
        <v>0</v>
      </c>
      <c r="AD4" s="22">
        <f>CN_Summary_fueltax!AI176</f>
        <v>0</v>
      </c>
      <c r="AE4" s="22">
        <f>CN_Summary_fueltax!AJ176</f>
        <v>0</v>
      </c>
      <c r="AF4" s="22">
        <f>CN_Summary_fueltax!AK176</f>
        <v>0</v>
      </c>
      <c r="AG4" s="22">
        <f>CN_Summary_fueltax!AL176</f>
        <v>0</v>
      </c>
      <c r="AH4" s="22">
        <f>CN_Summary_fueltax!AM176</f>
        <v>0</v>
      </c>
      <c r="AI4" s="22">
        <f>CN_Summary_fueltax!AN176</f>
        <v>0</v>
      </c>
      <c r="AJ4" s="22">
        <f>CN_Summary_fueltax!AO176</f>
        <v>0</v>
      </c>
      <c r="AK4" s="22">
        <f>CN_Summary_fueltax!AP176</f>
        <v>0</v>
      </c>
      <c r="AL4" s="22">
        <f>CN_Summary_fueltax!AQ176</f>
        <v>0</v>
      </c>
      <c r="AM4" s="22">
        <f>CN_Summary_fueltax!AR176</f>
        <v>0</v>
      </c>
      <c r="AN4" s="22">
        <f>CN_Summary_fueltax!AS176</f>
        <v>0</v>
      </c>
      <c r="AO4" s="22">
        <f>CN_Summary_fueltax!AT176</f>
        <v>0</v>
      </c>
      <c r="AP4" s="22">
        <f>CN_Summary_fueltax!AU176</f>
        <v>0</v>
      </c>
    </row>
    <row r="5" spans="1:42">
      <c r="A5" s="115" t="s">
        <v>3671</v>
      </c>
      <c r="B5" s="22">
        <f>CN_Summary_fueltax!G177</f>
        <v>0</v>
      </c>
      <c r="C5" s="22">
        <f>CN_Summary_fueltax!H177</f>
        <v>0</v>
      </c>
      <c r="D5" s="22">
        <f>CN_Summary_fueltax!I177</f>
        <v>0</v>
      </c>
      <c r="E5" s="22">
        <f>CN_Summary_fueltax!J177</f>
        <v>0</v>
      </c>
      <c r="F5" s="22">
        <f>CN_Summary_fueltax!K177</f>
        <v>0</v>
      </c>
      <c r="G5" s="22">
        <f>CN_Summary_fueltax!L177</f>
        <v>0</v>
      </c>
      <c r="H5" s="22">
        <f>CN_Summary_fueltax!M177</f>
        <v>0</v>
      </c>
      <c r="I5" s="22">
        <f>CN_Summary_fueltax!N177</f>
        <v>0</v>
      </c>
      <c r="J5" s="22">
        <f>CN_Summary_fueltax!O177</f>
        <v>0</v>
      </c>
      <c r="K5" s="22">
        <f>CN_Summary_fueltax!P177</f>
        <v>0</v>
      </c>
      <c r="L5" s="22">
        <f>CN_Summary_fueltax!Q177</f>
        <v>0</v>
      </c>
      <c r="M5" s="22">
        <f>CN_Summary_fueltax!R177</f>
        <v>0</v>
      </c>
      <c r="N5" s="22">
        <f>CN_Summary_fueltax!S177</f>
        <v>0</v>
      </c>
      <c r="O5" s="22">
        <f>CN_Summary_fueltax!T177</f>
        <v>0</v>
      </c>
      <c r="P5" s="22">
        <f>CN_Summary_fueltax!U177</f>
        <v>0</v>
      </c>
      <c r="Q5" s="22">
        <f>CN_Summary_fueltax!V177</f>
        <v>0</v>
      </c>
      <c r="R5" s="22">
        <f>CN_Summary_fueltax!W177</f>
        <v>0</v>
      </c>
      <c r="S5" s="22">
        <f>CN_Summary_fueltax!X177</f>
        <v>0</v>
      </c>
      <c r="T5" s="22">
        <f>CN_Summary_fueltax!Y177</f>
        <v>0</v>
      </c>
      <c r="U5" s="22">
        <f>CN_Summary_fueltax!Z177</f>
        <v>0</v>
      </c>
      <c r="V5" s="22">
        <f>CN_Summary_fueltax!AA177</f>
        <v>0</v>
      </c>
      <c r="W5" s="22">
        <f>CN_Summary_fueltax!AB177</f>
        <v>0</v>
      </c>
      <c r="X5" s="22">
        <f>CN_Summary_fueltax!AC177</f>
        <v>0</v>
      </c>
      <c r="Y5" s="22">
        <f>CN_Summary_fueltax!AD177</f>
        <v>0</v>
      </c>
      <c r="Z5" s="22">
        <f>CN_Summary_fueltax!AE177</f>
        <v>0</v>
      </c>
      <c r="AA5" s="22">
        <f>CN_Summary_fueltax!AF177</f>
        <v>0</v>
      </c>
      <c r="AB5" s="22">
        <f>CN_Summary_fueltax!AG177</f>
        <v>0</v>
      </c>
      <c r="AC5" s="22">
        <f>CN_Summary_fueltax!AH177</f>
        <v>0</v>
      </c>
      <c r="AD5" s="22">
        <f>CN_Summary_fueltax!AI177</f>
        <v>0</v>
      </c>
      <c r="AE5" s="22">
        <f>CN_Summary_fueltax!AJ177</f>
        <v>0</v>
      </c>
      <c r="AF5" s="22">
        <f>CN_Summary_fueltax!AK177</f>
        <v>0</v>
      </c>
      <c r="AG5" s="22">
        <f>CN_Summary_fueltax!AL177</f>
        <v>0</v>
      </c>
      <c r="AH5" s="22">
        <f>CN_Summary_fueltax!AM177</f>
        <v>0</v>
      </c>
      <c r="AI5" s="22">
        <f>CN_Summary_fueltax!AN177</f>
        <v>0</v>
      </c>
      <c r="AJ5" s="22">
        <f>CN_Summary_fueltax!AO177</f>
        <v>0</v>
      </c>
      <c r="AK5" s="22">
        <f>CN_Summary_fueltax!AP177</f>
        <v>0</v>
      </c>
      <c r="AL5" s="22">
        <f>CN_Summary_fueltax!AQ177</f>
        <v>0</v>
      </c>
      <c r="AM5" s="22">
        <f>CN_Summary_fueltax!AR177</f>
        <v>0</v>
      </c>
      <c r="AN5" s="22">
        <f>CN_Summary_fueltax!AS177</f>
        <v>0</v>
      </c>
      <c r="AO5" s="22">
        <f>CN_Summary_fueltax!AT177</f>
        <v>0</v>
      </c>
      <c r="AP5" s="22">
        <f>CN_Summary_fueltax!AU177</f>
        <v>0</v>
      </c>
    </row>
    <row r="6" spans="1:42">
      <c r="A6" s="115" t="s">
        <v>3672</v>
      </c>
      <c r="B6" s="22">
        <f>CN_Summary_fueltax!G178</f>
        <v>0</v>
      </c>
      <c r="C6" s="22">
        <f>CN_Summary_fueltax!H178</f>
        <v>0</v>
      </c>
      <c r="D6" s="22">
        <f>CN_Summary_fueltax!I178</f>
        <v>0</v>
      </c>
      <c r="E6" s="22">
        <f>CN_Summary_fueltax!J178</f>
        <v>0</v>
      </c>
      <c r="F6" s="22">
        <f>CN_Summary_fueltax!K178</f>
        <v>0</v>
      </c>
      <c r="G6" s="22">
        <f>CN_Summary_fueltax!L178</f>
        <v>0</v>
      </c>
      <c r="H6" s="22">
        <f>CN_Summary_fueltax!M178</f>
        <v>0</v>
      </c>
      <c r="I6" s="22">
        <f>CN_Summary_fueltax!N178</f>
        <v>0</v>
      </c>
      <c r="J6" s="22">
        <f>CN_Summary_fueltax!O178</f>
        <v>0</v>
      </c>
      <c r="K6" s="22">
        <f>CN_Summary_fueltax!P178</f>
        <v>0</v>
      </c>
      <c r="L6" s="22">
        <f>CN_Summary_fueltax!Q178</f>
        <v>0</v>
      </c>
      <c r="M6" s="22">
        <f>CN_Summary_fueltax!R178</f>
        <v>0</v>
      </c>
      <c r="N6" s="22">
        <f>CN_Summary_fueltax!S178</f>
        <v>0</v>
      </c>
      <c r="O6" s="22">
        <f>CN_Summary_fueltax!T178</f>
        <v>0</v>
      </c>
      <c r="P6" s="22">
        <f>CN_Summary_fueltax!U178</f>
        <v>0</v>
      </c>
      <c r="Q6" s="22">
        <f>CN_Summary_fueltax!V178</f>
        <v>0</v>
      </c>
      <c r="R6" s="22">
        <f>CN_Summary_fueltax!W178</f>
        <v>0</v>
      </c>
      <c r="S6" s="22">
        <f>CN_Summary_fueltax!X178</f>
        <v>0</v>
      </c>
      <c r="T6" s="22">
        <f>CN_Summary_fueltax!Y178</f>
        <v>0</v>
      </c>
      <c r="U6" s="22">
        <f>CN_Summary_fueltax!Z178</f>
        <v>0</v>
      </c>
      <c r="V6" s="22">
        <f>CN_Summary_fueltax!AA178</f>
        <v>0</v>
      </c>
      <c r="W6" s="22">
        <f>CN_Summary_fueltax!AB178</f>
        <v>0</v>
      </c>
      <c r="X6" s="22">
        <f>CN_Summary_fueltax!AC178</f>
        <v>0</v>
      </c>
      <c r="Y6" s="22">
        <f>CN_Summary_fueltax!AD178</f>
        <v>0</v>
      </c>
      <c r="Z6" s="22">
        <f>CN_Summary_fueltax!AE178</f>
        <v>0</v>
      </c>
      <c r="AA6" s="22">
        <f>CN_Summary_fueltax!AF178</f>
        <v>0</v>
      </c>
      <c r="AB6" s="22">
        <f>CN_Summary_fueltax!AG178</f>
        <v>0</v>
      </c>
      <c r="AC6" s="22">
        <f>CN_Summary_fueltax!AH178</f>
        <v>0</v>
      </c>
      <c r="AD6" s="22">
        <f>CN_Summary_fueltax!AI178</f>
        <v>0</v>
      </c>
      <c r="AE6" s="22">
        <f>CN_Summary_fueltax!AJ178</f>
        <v>0</v>
      </c>
      <c r="AF6" s="22">
        <f>CN_Summary_fueltax!AK178</f>
        <v>0</v>
      </c>
      <c r="AG6" s="22">
        <f>CN_Summary_fueltax!AL178</f>
        <v>0</v>
      </c>
      <c r="AH6" s="22">
        <f>CN_Summary_fueltax!AM178</f>
        <v>0</v>
      </c>
      <c r="AI6" s="22">
        <f>CN_Summary_fueltax!AN178</f>
        <v>0</v>
      </c>
      <c r="AJ6" s="22">
        <f>CN_Summary_fueltax!AO178</f>
        <v>0</v>
      </c>
      <c r="AK6" s="22">
        <f>CN_Summary_fueltax!AP178</f>
        <v>0</v>
      </c>
      <c r="AL6" s="22">
        <f>CN_Summary_fueltax!AQ178</f>
        <v>0</v>
      </c>
      <c r="AM6" s="22">
        <f>CN_Summary_fueltax!AR178</f>
        <v>0</v>
      </c>
      <c r="AN6" s="22">
        <f>CN_Summary_fueltax!AS178</f>
        <v>0</v>
      </c>
      <c r="AO6" s="22">
        <f>CN_Summary_fueltax!AT178</f>
        <v>0</v>
      </c>
      <c r="AP6" s="22">
        <f>CN_Summary_fueltax!AU178</f>
        <v>0</v>
      </c>
    </row>
    <row r="7" spans="1:42">
      <c r="A7" s="115" t="s">
        <v>3673</v>
      </c>
      <c r="B7" s="22">
        <f>CN_Summary_fueltax!G179</f>
        <v>0</v>
      </c>
      <c r="C7" s="22">
        <f>CN_Summary_fueltax!H179</f>
        <v>0</v>
      </c>
      <c r="D7" s="22">
        <f>CN_Summary_fueltax!I179</f>
        <v>0</v>
      </c>
      <c r="E7" s="22">
        <f>CN_Summary_fueltax!J179</f>
        <v>0</v>
      </c>
      <c r="F7" s="22">
        <f>CN_Summary_fueltax!K179</f>
        <v>0</v>
      </c>
      <c r="G7" s="22">
        <f>CN_Summary_fueltax!L179</f>
        <v>0</v>
      </c>
      <c r="H7" s="22">
        <f>CN_Summary_fueltax!M179</f>
        <v>0</v>
      </c>
      <c r="I7" s="22">
        <f>CN_Summary_fueltax!N179</f>
        <v>0</v>
      </c>
      <c r="J7" s="22">
        <f>CN_Summary_fueltax!O179</f>
        <v>0</v>
      </c>
      <c r="K7" s="22">
        <f>CN_Summary_fueltax!P179</f>
        <v>0</v>
      </c>
      <c r="L7" s="22">
        <f>CN_Summary_fueltax!Q179</f>
        <v>0</v>
      </c>
      <c r="M7" s="22">
        <f>CN_Summary_fueltax!R179</f>
        <v>0</v>
      </c>
      <c r="N7" s="22">
        <f>CN_Summary_fueltax!S179</f>
        <v>0</v>
      </c>
      <c r="O7" s="22">
        <f>CN_Summary_fueltax!T179</f>
        <v>0</v>
      </c>
      <c r="P7" s="22">
        <f>CN_Summary_fueltax!U179</f>
        <v>0</v>
      </c>
      <c r="Q7" s="22">
        <f>CN_Summary_fueltax!V179</f>
        <v>0</v>
      </c>
      <c r="R7" s="22">
        <f>CN_Summary_fueltax!W179</f>
        <v>0</v>
      </c>
      <c r="S7" s="22">
        <f>CN_Summary_fueltax!X179</f>
        <v>0</v>
      </c>
      <c r="T7" s="22">
        <f>CN_Summary_fueltax!Y179</f>
        <v>0</v>
      </c>
      <c r="U7" s="22">
        <f>CN_Summary_fueltax!Z179</f>
        <v>0</v>
      </c>
      <c r="V7" s="22">
        <f>CN_Summary_fueltax!AA179</f>
        <v>0</v>
      </c>
      <c r="W7" s="22">
        <f>CN_Summary_fueltax!AB179</f>
        <v>0</v>
      </c>
      <c r="X7" s="22">
        <f>CN_Summary_fueltax!AC179</f>
        <v>0</v>
      </c>
      <c r="Y7" s="22">
        <f>CN_Summary_fueltax!AD179</f>
        <v>0</v>
      </c>
      <c r="Z7" s="22">
        <f>CN_Summary_fueltax!AE179</f>
        <v>0</v>
      </c>
      <c r="AA7" s="22">
        <f>CN_Summary_fueltax!AF179</f>
        <v>0</v>
      </c>
      <c r="AB7" s="22">
        <f>CN_Summary_fueltax!AG179</f>
        <v>0</v>
      </c>
      <c r="AC7" s="22">
        <f>CN_Summary_fueltax!AH179</f>
        <v>0</v>
      </c>
      <c r="AD7" s="22">
        <f>CN_Summary_fueltax!AI179</f>
        <v>0</v>
      </c>
      <c r="AE7" s="22">
        <f>CN_Summary_fueltax!AJ179</f>
        <v>0</v>
      </c>
      <c r="AF7" s="22">
        <f>CN_Summary_fueltax!AK179</f>
        <v>0</v>
      </c>
      <c r="AG7" s="22">
        <f>CN_Summary_fueltax!AL179</f>
        <v>0</v>
      </c>
      <c r="AH7" s="22">
        <f>CN_Summary_fueltax!AM179</f>
        <v>0</v>
      </c>
      <c r="AI7" s="22">
        <f>CN_Summary_fueltax!AN179</f>
        <v>0</v>
      </c>
      <c r="AJ7" s="22">
        <f>CN_Summary_fueltax!AO179</f>
        <v>0</v>
      </c>
      <c r="AK7" s="22">
        <f>CN_Summary_fueltax!AP179</f>
        <v>0</v>
      </c>
      <c r="AL7" s="22">
        <f>CN_Summary_fueltax!AQ179</f>
        <v>0</v>
      </c>
      <c r="AM7" s="22">
        <f>CN_Summary_fueltax!AR179</f>
        <v>0</v>
      </c>
      <c r="AN7" s="22">
        <f>CN_Summary_fueltax!AS179</f>
        <v>0</v>
      </c>
      <c r="AO7" s="22">
        <f>CN_Summary_fueltax!AT179</f>
        <v>0</v>
      </c>
      <c r="AP7" s="22">
        <f>CN_Summary_fueltax!AU179</f>
        <v>0</v>
      </c>
    </row>
    <row r="8" spans="1:42">
      <c r="A8" s="115" t="s">
        <v>3674</v>
      </c>
      <c r="B8" s="22">
        <f>CN_Summary_fueltax!G180</f>
        <v>0</v>
      </c>
      <c r="C8" s="22">
        <f>CN_Summary_fueltax!H180</f>
        <v>0</v>
      </c>
      <c r="D8" s="22">
        <f>CN_Summary_fueltax!I180</f>
        <v>0</v>
      </c>
      <c r="E8" s="22">
        <f>CN_Summary_fueltax!J180</f>
        <v>0</v>
      </c>
      <c r="F8" s="22">
        <f>CN_Summary_fueltax!K180</f>
        <v>0</v>
      </c>
      <c r="G8" s="22">
        <f>CN_Summary_fueltax!L180</f>
        <v>0</v>
      </c>
      <c r="H8" s="22">
        <f>CN_Summary_fueltax!M180</f>
        <v>0</v>
      </c>
      <c r="I8" s="22">
        <f>CN_Summary_fueltax!N180</f>
        <v>0</v>
      </c>
      <c r="J8" s="22">
        <f>CN_Summary_fueltax!O180</f>
        <v>0</v>
      </c>
      <c r="K8" s="22">
        <f>CN_Summary_fueltax!P180</f>
        <v>0</v>
      </c>
      <c r="L8" s="22">
        <f>CN_Summary_fueltax!Q180</f>
        <v>0</v>
      </c>
      <c r="M8" s="22">
        <f>CN_Summary_fueltax!R180</f>
        <v>0</v>
      </c>
      <c r="N8" s="22">
        <f>CN_Summary_fueltax!S180</f>
        <v>0</v>
      </c>
      <c r="O8" s="22">
        <f>CN_Summary_fueltax!T180</f>
        <v>0</v>
      </c>
      <c r="P8" s="22">
        <f>CN_Summary_fueltax!U180</f>
        <v>0</v>
      </c>
      <c r="Q8" s="22">
        <f>CN_Summary_fueltax!V180</f>
        <v>0</v>
      </c>
      <c r="R8" s="22">
        <f>CN_Summary_fueltax!W180</f>
        <v>0</v>
      </c>
      <c r="S8" s="22">
        <f>CN_Summary_fueltax!X180</f>
        <v>0</v>
      </c>
      <c r="T8" s="22">
        <f>CN_Summary_fueltax!Y180</f>
        <v>0</v>
      </c>
      <c r="U8" s="22">
        <f>CN_Summary_fueltax!Z180</f>
        <v>0</v>
      </c>
      <c r="V8" s="22">
        <f>CN_Summary_fueltax!AA180</f>
        <v>0</v>
      </c>
      <c r="W8" s="22">
        <f>CN_Summary_fueltax!AB180</f>
        <v>0</v>
      </c>
      <c r="X8" s="22">
        <f>CN_Summary_fueltax!AC180</f>
        <v>0</v>
      </c>
      <c r="Y8" s="22">
        <f>CN_Summary_fueltax!AD180</f>
        <v>0</v>
      </c>
      <c r="Z8" s="22">
        <f>CN_Summary_fueltax!AE180</f>
        <v>0</v>
      </c>
      <c r="AA8" s="22">
        <f>CN_Summary_fueltax!AF180</f>
        <v>0</v>
      </c>
      <c r="AB8" s="22">
        <f>CN_Summary_fueltax!AG180</f>
        <v>0</v>
      </c>
      <c r="AC8" s="22">
        <f>CN_Summary_fueltax!AH180</f>
        <v>0</v>
      </c>
      <c r="AD8" s="22">
        <f>CN_Summary_fueltax!AI180</f>
        <v>0</v>
      </c>
      <c r="AE8" s="22">
        <f>CN_Summary_fueltax!AJ180</f>
        <v>0</v>
      </c>
      <c r="AF8" s="22">
        <f>CN_Summary_fueltax!AK180</f>
        <v>0</v>
      </c>
      <c r="AG8" s="22">
        <f>CN_Summary_fueltax!AL180</f>
        <v>0</v>
      </c>
      <c r="AH8" s="22">
        <f>CN_Summary_fueltax!AM180</f>
        <v>0</v>
      </c>
      <c r="AI8" s="22">
        <f>CN_Summary_fueltax!AN180</f>
        <v>0</v>
      </c>
      <c r="AJ8" s="22">
        <f>CN_Summary_fueltax!AO180</f>
        <v>0</v>
      </c>
      <c r="AK8" s="22">
        <f>CN_Summary_fueltax!AP180</f>
        <v>0</v>
      </c>
      <c r="AL8" s="22">
        <f>CN_Summary_fueltax!AQ180</f>
        <v>0</v>
      </c>
      <c r="AM8" s="22">
        <f>CN_Summary_fueltax!AR180</f>
        <v>0</v>
      </c>
      <c r="AN8" s="22">
        <f>CN_Summary_fueltax!AS180</f>
        <v>0</v>
      </c>
      <c r="AO8" s="22">
        <f>CN_Summary_fueltax!AT180</f>
        <v>0</v>
      </c>
      <c r="AP8" s="22">
        <f>CN_Summary_fueltax!AU180</f>
        <v>0</v>
      </c>
    </row>
    <row r="9" spans="1:42">
      <c r="A9" s="115" t="s">
        <v>3675</v>
      </c>
      <c r="B9" s="22">
        <f>CN_Summary_fueltax!G181</f>
        <v>0</v>
      </c>
      <c r="C9" s="22">
        <f>CN_Summary_fueltax!H181</f>
        <v>0</v>
      </c>
      <c r="D9" s="22">
        <f>CN_Summary_fueltax!I181</f>
        <v>0</v>
      </c>
      <c r="E9" s="22">
        <f>CN_Summary_fueltax!J181</f>
        <v>0</v>
      </c>
      <c r="F9" s="22">
        <f>CN_Summary_fueltax!K181</f>
        <v>0</v>
      </c>
      <c r="G9" s="22">
        <f>CN_Summary_fueltax!L181</f>
        <v>0</v>
      </c>
      <c r="H9" s="22">
        <f>CN_Summary_fueltax!M181</f>
        <v>0</v>
      </c>
      <c r="I9" s="22">
        <f>CN_Summary_fueltax!N181</f>
        <v>0</v>
      </c>
      <c r="J9" s="22">
        <f>CN_Summary_fueltax!O181</f>
        <v>0</v>
      </c>
      <c r="K9" s="22">
        <f>CN_Summary_fueltax!P181</f>
        <v>0</v>
      </c>
      <c r="L9" s="22">
        <f>CN_Summary_fueltax!Q181</f>
        <v>0</v>
      </c>
      <c r="M9" s="22">
        <f>CN_Summary_fueltax!R181</f>
        <v>0</v>
      </c>
      <c r="N9" s="22">
        <f>CN_Summary_fueltax!S181</f>
        <v>0</v>
      </c>
      <c r="O9" s="22">
        <f>CN_Summary_fueltax!T181</f>
        <v>0</v>
      </c>
      <c r="P9" s="22">
        <f>CN_Summary_fueltax!U181</f>
        <v>0</v>
      </c>
      <c r="Q9" s="22">
        <f>CN_Summary_fueltax!V181</f>
        <v>0</v>
      </c>
      <c r="R9" s="22">
        <f>CN_Summary_fueltax!W181</f>
        <v>0</v>
      </c>
      <c r="S9" s="22">
        <f>CN_Summary_fueltax!X181</f>
        <v>0</v>
      </c>
      <c r="T9" s="22">
        <f>CN_Summary_fueltax!Y181</f>
        <v>0</v>
      </c>
      <c r="U9" s="22">
        <f>CN_Summary_fueltax!Z181</f>
        <v>0</v>
      </c>
      <c r="V9" s="22">
        <f>CN_Summary_fueltax!AA181</f>
        <v>0</v>
      </c>
      <c r="W9" s="22">
        <f>CN_Summary_fueltax!AB181</f>
        <v>0</v>
      </c>
      <c r="X9" s="22">
        <f>CN_Summary_fueltax!AC181</f>
        <v>0</v>
      </c>
      <c r="Y9" s="22">
        <f>CN_Summary_fueltax!AD181</f>
        <v>0</v>
      </c>
      <c r="Z9" s="22">
        <f>CN_Summary_fueltax!AE181</f>
        <v>0</v>
      </c>
      <c r="AA9" s="22">
        <f>CN_Summary_fueltax!AF181</f>
        <v>0</v>
      </c>
      <c r="AB9" s="22">
        <f>CN_Summary_fueltax!AG181</f>
        <v>0</v>
      </c>
      <c r="AC9" s="22">
        <f>CN_Summary_fueltax!AH181</f>
        <v>0</v>
      </c>
      <c r="AD9" s="22">
        <f>CN_Summary_fueltax!AI181</f>
        <v>0</v>
      </c>
      <c r="AE9" s="22">
        <f>CN_Summary_fueltax!AJ181</f>
        <v>0</v>
      </c>
      <c r="AF9" s="22">
        <f>CN_Summary_fueltax!AK181</f>
        <v>0</v>
      </c>
      <c r="AG9" s="22">
        <f>CN_Summary_fueltax!AL181</f>
        <v>0</v>
      </c>
      <c r="AH9" s="22">
        <f>CN_Summary_fueltax!AM181</f>
        <v>0</v>
      </c>
      <c r="AI9" s="22">
        <f>CN_Summary_fueltax!AN181</f>
        <v>0</v>
      </c>
      <c r="AJ9" s="22">
        <f>CN_Summary_fueltax!AO181</f>
        <v>0</v>
      </c>
      <c r="AK9" s="22">
        <f>CN_Summary_fueltax!AP181</f>
        <v>0</v>
      </c>
      <c r="AL9" s="22">
        <f>CN_Summary_fueltax!AQ181</f>
        <v>0</v>
      </c>
      <c r="AM9" s="22">
        <f>CN_Summary_fueltax!AR181</f>
        <v>0</v>
      </c>
      <c r="AN9" s="22">
        <f>CN_Summary_fueltax!AS181</f>
        <v>0</v>
      </c>
      <c r="AO9" s="22">
        <f>CN_Summary_fueltax!AT181</f>
        <v>0</v>
      </c>
      <c r="AP9" s="22">
        <f>CN_Summary_fueltax!AU181</f>
        <v>0</v>
      </c>
    </row>
  </sheetData>
  <phoneticPr fontId="4"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1042E-763E-4932-9B01-9832CBEC2514}">
  <sheetPr>
    <tabColor rgb="FF002060"/>
  </sheetPr>
  <dimension ref="A1:AP9"/>
  <sheetViews>
    <sheetView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CN_Summary_fueltax!G184</f>
        <v>0</v>
      </c>
      <c r="C2" s="22">
        <f>CN_Summary_fueltax!H184</f>
        <v>0</v>
      </c>
      <c r="D2" s="22">
        <f>CN_Summary_fueltax!I184</f>
        <v>0</v>
      </c>
      <c r="E2" s="22">
        <f>CN_Summary_fueltax!J184</f>
        <v>0</v>
      </c>
      <c r="F2" s="22">
        <f>CN_Summary_fueltax!K184</f>
        <v>0</v>
      </c>
      <c r="G2" s="22">
        <f>CN_Summary_fueltax!L184</f>
        <v>0</v>
      </c>
      <c r="H2" s="22">
        <f>CN_Summary_fueltax!M184</f>
        <v>0</v>
      </c>
      <c r="I2" s="22">
        <f>CN_Summary_fueltax!N184</f>
        <v>0</v>
      </c>
      <c r="J2" s="22">
        <f>CN_Summary_fueltax!O184</f>
        <v>0</v>
      </c>
      <c r="K2" s="22">
        <f>CN_Summary_fueltax!P184</f>
        <v>0</v>
      </c>
      <c r="L2" s="22">
        <f>CN_Summary_fueltax!Q184</f>
        <v>0</v>
      </c>
      <c r="M2" s="22">
        <f>CN_Summary_fueltax!R184</f>
        <v>0</v>
      </c>
      <c r="N2" s="22">
        <f>CN_Summary_fueltax!S184</f>
        <v>0</v>
      </c>
      <c r="O2" s="22">
        <f>CN_Summary_fueltax!T184</f>
        <v>0</v>
      </c>
      <c r="P2" s="22">
        <f>CN_Summary_fueltax!U184</f>
        <v>0</v>
      </c>
      <c r="Q2" s="22">
        <f>CN_Summary_fueltax!V184</f>
        <v>0</v>
      </c>
      <c r="R2" s="22">
        <f>CN_Summary_fueltax!W184</f>
        <v>0</v>
      </c>
      <c r="S2" s="22">
        <f>CN_Summary_fueltax!X184</f>
        <v>0</v>
      </c>
      <c r="T2" s="22">
        <f>CN_Summary_fueltax!Y184</f>
        <v>0</v>
      </c>
      <c r="U2" s="22">
        <f>CN_Summary_fueltax!Z184</f>
        <v>0</v>
      </c>
      <c r="V2" s="22">
        <f>CN_Summary_fueltax!AA184</f>
        <v>0</v>
      </c>
      <c r="W2" s="22">
        <f>CN_Summary_fueltax!AB184</f>
        <v>0</v>
      </c>
      <c r="X2" s="22">
        <f>CN_Summary_fueltax!AC184</f>
        <v>0</v>
      </c>
      <c r="Y2" s="22">
        <f>CN_Summary_fueltax!AD184</f>
        <v>0</v>
      </c>
      <c r="Z2" s="22">
        <f>CN_Summary_fueltax!AE184</f>
        <v>0</v>
      </c>
      <c r="AA2" s="22">
        <f>CN_Summary_fueltax!AF184</f>
        <v>0</v>
      </c>
      <c r="AB2" s="22">
        <f>CN_Summary_fueltax!AG184</f>
        <v>0</v>
      </c>
      <c r="AC2" s="22">
        <f>CN_Summary_fueltax!AH184</f>
        <v>0</v>
      </c>
      <c r="AD2" s="22">
        <f>CN_Summary_fueltax!AI184</f>
        <v>0</v>
      </c>
      <c r="AE2" s="22">
        <f>CN_Summary_fueltax!AJ184</f>
        <v>0</v>
      </c>
      <c r="AF2" s="22">
        <f>CN_Summary_fueltax!AK184</f>
        <v>0</v>
      </c>
      <c r="AG2" s="22">
        <f>CN_Summary_fueltax!AL184</f>
        <v>0</v>
      </c>
      <c r="AH2" s="22">
        <f>CN_Summary_fueltax!AM184</f>
        <v>0</v>
      </c>
      <c r="AI2" s="22">
        <f>CN_Summary_fueltax!AN184</f>
        <v>0</v>
      </c>
      <c r="AJ2" s="22">
        <f>CN_Summary_fueltax!AO184</f>
        <v>0</v>
      </c>
      <c r="AK2" s="22">
        <f>CN_Summary_fueltax!AP184</f>
        <v>0</v>
      </c>
      <c r="AL2" s="22">
        <f>CN_Summary_fueltax!AQ184</f>
        <v>0</v>
      </c>
      <c r="AM2" s="22">
        <f>CN_Summary_fueltax!AR184</f>
        <v>0</v>
      </c>
      <c r="AN2" s="22">
        <f>CN_Summary_fueltax!AS184</f>
        <v>0</v>
      </c>
      <c r="AO2" s="22">
        <f>CN_Summary_fueltax!AT184</f>
        <v>0</v>
      </c>
      <c r="AP2" s="22">
        <f>CN_Summary_fueltax!AU184</f>
        <v>0</v>
      </c>
    </row>
    <row r="3" spans="1:42">
      <c r="A3" s="115" t="s">
        <v>3669</v>
      </c>
      <c r="B3" s="22">
        <f>CN_Summary_fueltax!G185</f>
        <v>0</v>
      </c>
      <c r="C3" s="22">
        <f>CN_Summary_fueltax!H185</f>
        <v>0</v>
      </c>
      <c r="D3" s="22">
        <f>CN_Summary_fueltax!I185</f>
        <v>0</v>
      </c>
      <c r="E3" s="22">
        <f>CN_Summary_fueltax!J185</f>
        <v>0</v>
      </c>
      <c r="F3" s="22">
        <f>CN_Summary_fueltax!K185</f>
        <v>0</v>
      </c>
      <c r="G3" s="22">
        <f>CN_Summary_fueltax!L185</f>
        <v>0</v>
      </c>
      <c r="H3" s="22">
        <f>CN_Summary_fueltax!M185</f>
        <v>0</v>
      </c>
      <c r="I3" s="22">
        <f>CN_Summary_fueltax!N185</f>
        <v>0</v>
      </c>
      <c r="J3" s="22">
        <f>CN_Summary_fueltax!O185</f>
        <v>0</v>
      </c>
      <c r="K3" s="22">
        <f>CN_Summary_fueltax!P185</f>
        <v>0</v>
      </c>
      <c r="L3" s="22">
        <f>CN_Summary_fueltax!Q185</f>
        <v>0</v>
      </c>
      <c r="M3" s="22">
        <f>CN_Summary_fueltax!R185</f>
        <v>0</v>
      </c>
      <c r="N3" s="22">
        <f>CN_Summary_fueltax!S185</f>
        <v>0</v>
      </c>
      <c r="O3" s="22">
        <f>CN_Summary_fueltax!T185</f>
        <v>0</v>
      </c>
      <c r="P3" s="22">
        <f>CN_Summary_fueltax!U185</f>
        <v>0</v>
      </c>
      <c r="Q3" s="22">
        <f>CN_Summary_fueltax!V185</f>
        <v>0</v>
      </c>
      <c r="R3" s="22">
        <f>CN_Summary_fueltax!W185</f>
        <v>0</v>
      </c>
      <c r="S3" s="22">
        <f>CN_Summary_fueltax!X185</f>
        <v>0</v>
      </c>
      <c r="T3" s="22">
        <f>CN_Summary_fueltax!Y185</f>
        <v>0</v>
      </c>
      <c r="U3" s="22">
        <f>CN_Summary_fueltax!Z185</f>
        <v>0</v>
      </c>
      <c r="V3" s="22">
        <f>CN_Summary_fueltax!AA185</f>
        <v>0</v>
      </c>
      <c r="W3" s="22">
        <f>CN_Summary_fueltax!AB185</f>
        <v>0</v>
      </c>
      <c r="X3" s="22">
        <f>CN_Summary_fueltax!AC185</f>
        <v>0</v>
      </c>
      <c r="Y3" s="22">
        <f>CN_Summary_fueltax!AD185</f>
        <v>0</v>
      </c>
      <c r="Z3" s="22">
        <f>CN_Summary_fueltax!AE185</f>
        <v>0</v>
      </c>
      <c r="AA3" s="22">
        <f>CN_Summary_fueltax!AF185</f>
        <v>0</v>
      </c>
      <c r="AB3" s="22">
        <f>CN_Summary_fueltax!AG185</f>
        <v>0</v>
      </c>
      <c r="AC3" s="22">
        <f>CN_Summary_fueltax!AH185</f>
        <v>0</v>
      </c>
      <c r="AD3" s="22">
        <f>CN_Summary_fueltax!AI185</f>
        <v>0</v>
      </c>
      <c r="AE3" s="22">
        <f>CN_Summary_fueltax!AJ185</f>
        <v>0</v>
      </c>
      <c r="AF3" s="22">
        <f>CN_Summary_fueltax!AK185</f>
        <v>0</v>
      </c>
      <c r="AG3" s="22">
        <f>CN_Summary_fueltax!AL185</f>
        <v>0</v>
      </c>
      <c r="AH3" s="22">
        <f>CN_Summary_fueltax!AM185</f>
        <v>0</v>
      </c>
      <c r="AI3" s="22">
        <f>CN_Summary_fueltax!AN185</f>
        <v>0</v>
      </c>
      <c r="AJ3" s="22">
        <f>CN_Summary_fueltax!AO185</f>
        <v>0</v>
      </c>
      <c r="AK3" s="22">
        <f>CN_Summary_fueltax!AP185</f>
        <v>0</v>
      </c>
      <c r="AL3" s="22">
        <f>CN_Summary_fueltax!AQ185</f>
        <v>0</v>
      </c>
      <c r="AM3" s="22">
        <f>CN_Summary_fueltax!AR185</f>
        <v>0</v>
      </c>
      <c r="AN3" s="22">
        <f>CN_Summary_fueltax!AS185</f>
        <v>0</v>
      </c>
      <c r="AO3" s="22">
        <f>CN_Summary_fueltax!AT185</f>
        <v>0</v>
      </c>
      <c r="AP3" s="22">
        <f>CN_Summary_fueltax!AU185</f>
        <v>0</v>
      </c>
    </row>
    <row r="4" spans="1:42">
      <c r="A4" s="115" t="s">
        <v>3670</v>
      </c>
      <c r="B4" s="22">
        <f>CN_Summary_fueltax!G186</f>
        <v>0</v>
      </c>
      <c r="C4" s="22">
        <f>CN_Summary_fueltax!H186</f>
        <v>0</v>
      </c>
      <c r="D4" s="22">
        <f>CN_Summary_fueltax!I186</f>
        <v>0</v>
      </c>
      <c r="E4" s="22">
        <f>CN_Summary_fueltax!J186</f>
        <v>0</v>
      </c>
      <c r="F4" s="22">
        <f>CN_Summary_fueltax!K186</f>
        <v>0</v>
      </c>
      <c r="G4" s="22">
        <f>CN_Summary_fueltax!L186</f>
        <v>0</v>
      </c>
      <c r="H4" s="22">
        <f>CN_Summary_fueltax!M186</f>
        <v>0</v>
      </c>
      <c r="I4" s="22">
        <f>CN_Summary_fueltax!N186</f>
        <v>0</v>
      </c>
      <c r="J4" s="22">
        <f>CN_Summary_fueltax!O186</f>
        <v>0</v>
      </c>
      <c r="K4" s="22">
        <f>CN_Summary_fueltax!P186</f>
        <v>0</v>
      </c>
      <c r="L4" s="22">
        <f>CN_Summary_fueltax!Q186</f>
        <v>0</v>
      </c>
      <c r="M4" s="22">
        <f>CN_Summary_fueltax!R186</f>
        <v>0</v>
      </c>
      <c r="N4" s="22">
        <f>CN_Summary_fueltax!S186</f>
        <v>0</v>
      </c>
      <c r="O4" s="22">
        <f>CN_Summary_fueltax!T186</f>
        <v>0</v>
      </c>
      <c r="P4" s="22">
        <f>CN_Summary_fueltax!U186</f>
        <v>0</v>
      </c>
      <c r="Q4" s="22">
        <f>CN_Summary_fueltax!V186</f>
        <v>0</v>
      </c>
      <c r="R4" s="22">
        <f>CN_Summary_fueltax!W186</f>
        <v>0</v>
      </c>
      <c r="S4" s="22">
        <f>CN_Summary_fueltax!X186</f>
        <v>0</v>
      </c>
      <c r="T4" s="22">
        <f>CN_Summary_fueltax!Y186</f>
        <v>0</v>
      </c>
      <c r="U4" s="22">
        <f>CN_Summary_fueltax!Z186</f>
        <v>0</v>
      </c>
      <c r="V4" s="22">
        <f>CN_Summary_fueltax!AA186</f>
        <v>0</v>
      </c>
      <c r="W4" s="22">
        <f>CN_Summary_fueltax!AB186</f>
        <v>0</v>
      </c>
      <c r="X4" s="22">
        <f>CN_Summary_fueltax!AC186</f>
        <v>0</v>
      </c>
      <c r="Y4" s="22">
        <f>CN_Summary_fueltax!AD186</f>
        <v>0</v>
      </c>
      <c r="Z4" s="22">
        <f>CN_Summary_fueltax!AE186</f>
        <v>0</v>
      </c>
      <c r="AA4" s="22">
        <f>CN_Summary_fueltax!AF186</f>
        <v>0</v>
      </c>
      <c r="AB4" s="22">
        <f>CN_Summary_fueltax!AG186</f>
        <v>0</v>
      </c>
      <c r="AC4" s="22">
        <f>CN_Summary_fueltax!AH186</f>
        <v>0</v>
      </c>
      <c r="AD4" s="22">
        <f>CN_Summary_fueltax!AI186</f>
        <v>0</v>
      </c>
      <c r="AE4" s="22">
        <f>CN_Summary_fueltax!AJ186</f>
        <v>0</v>
      </c>
      <c r="AF4" s="22">
        <f>CN_Summary_fueltax!AK186</f>
        <v>0</v>
      </c>
      <c r="AG4" s="22">
        <f>CN_Summary_fueltax!AL186</f>
        <v>0</v>
      </c>
      <c r="AH4" s="22">
        <f>CN_Summary_fueltax!AM186</f>
        <v>0</v>
      </c>
      <c r="AI4" s="22">
        <f>CN_Summary_fueltax!AN186</f>
        <v>0</v>
      </c>
      <c r="AJ4" s="22">
        <f>CN_Summary_fueltax!AO186</f>
        <v>0</v>
      </c>
      <c r="AK4" s="22">
        <f>CN_Summary_fueltax!AP186</f>
        <v>0</v>
      </c>
      <c r="AL4" s="22">
        <f>CN_Summary_fueltax!AQ186</f>
        <v>0</v>
      </c>
      <c r="AM4" s="22">
        <f>CN_Summary_fueltax!AR186</f>
        <v>0</v>
      </c>
      <c r="AN4" s="22">
        <f>CN_Summary_fueltax!AS186</f>
        <v>0</v>
      </c>
      <c r="AO4" s="22">
        <f>CN_Summary_fueltax!AT186</f>
        <v>0</v>
      </c>
      <c r="AP4" s="22">
        <f>CN_Summary_fueltax!AU186</f>
        <v>0</v>
      </c>
    </row>
    <row r="5" spans="1:42">
      <c r="A5" s="115" t="s">
        <v>3671</v>
      </c>
      <c r="B5" s="22">
        <f>CN_Summary_fueltax!G187</f>
        <v>0</v>
      </c>
      <c r="C5" s="22">
        <f>CN_Summary_fueltax!H187</f>
        <v>0</v>
      </c>
      <c r="D5" s="22">
        <f>CN_Summary_fueltax!I187</f>
        <v>0</v>
      </c>
      <c r="E5" s="22">
        <f>CN_Summary_fueltax!J187</f>
        <v>0</v>
      </c>
      <c r="F5" s="22">
        <f>CN_Summary_fueltax!K187</f>
        <v>0</v>
      </c>
      <c r="G5" s="22">
        <f>CN_Summary_fueltax!L187</f>
        <v>0</v>
      </c>
      <c r="H5" s="22">
        <f>CN_Summary_fueltax!M187</f>
        <v>0</v>
      </c>
      <c r="I5" s="22">
        <f>CN_Summary_fueltax!N187</f>
        <v>0</v>
      </c>
      <c r="J5" s="22">
        <f>CN_Summary_fueltax!O187</f>
        <v>0</v>
      </c>
      <c r="K5" s="22">
        <f>CN_Summary_fueltax!P187</f>
        <v>0</v>
      </c>
      <c r="L5" s="22">
        <f>CN_Summary_fueltax!Q187</f>
        <v>0</v>
      </c>
      <c r="M5" s="22">
        <f>CN_Summary_fueltax!R187</f>
        <v>0</v>
      </c>
      <c r="N5" s="22">
        <f>CN_Summary_fueltax!S187</f>
        <v>0</v>
      </c>
      <c r="O5" s="22">
        <f>CN_Summary_fueltax!T187</f>
        <v>0</v>
      </c>
      <c r="P5" s="22">
        <f>CN_Summary_fueltax!U187</f>
        <v>0</v>
      </c>
      <c r="Q5" s="22">
        <f>CN_Summary_fueltax!V187</f>
        <v>0</v>
      </c>
      <c r="R5" s="22">
        <f>CN_Summary_fueltax!W187</f>
        <v>0</v>
      </c>
      <c r="S5" s="22">
        <f>CN_Summary_fueltax!X187</f>
        <v>0</v>
      </c>
      <c r="T5" s="22">
        <f>CN_Summary_fueltax!Y187</f>
        <v>0</v>
      </c>
      <c r="U5" s="22">
        <f>CN_Summary_fueltax!Z187</f>
        <v>0</v>
      </c>
      <c r="V5" s="22">
        <f>CN_Summary_fueltax!AA187</f>
        <v>0</v>
      </c>
      <c r="W5" s="22">
        <f>CN_Summary_fueltax!AB187</f>
        <v>0</v>
      </c>
      <c r="X5" s="22">
        <f>CN_Summary_fueltax!AC187</f>
        <v>0</v>
      </c>
      <c r="Y5" s="22">
        <f>CN_Summary_fueltax!AD187</f>
        <v>0</v>
      </c>
      <c r="Z5" s="22">
        <f>CN_Summary_fueltax!AE187</f>
        <v>0</v>
      </c>
      <c r="AA5" s="22">
        <f>CN_Summary_fueltax!AF187</f>
        <v>0</v>
      </c>
      <c r="AB5" s="22">
        <f>CN_Summary_fueltax!AG187</f>
        <v>0</v>
      </c>
      <c r="AC5" s="22">
        <f>CN_Summary_fueltax!AH187</f>
        <v>0</v>
      </c>
      <c r="AD5" s="22">
        <f>CN_Summary_fueltax!AI187</f>
        <v>0</v>
      </c>
      <c r="AE5" s="22">
        <f>CN_Summary_fueltax!AJ187</f>
        <v>0</v>
      </c>
      <c r="AF5" s="22">
        <f>CN_Summary_fueltax!AK187</f>
        <v>0</v>
      </c>
      <c r="AG5" s="22">
        <f>CN_Summary_fueltax!AL187</f>
        <v>0</v>
      </c>
      <c r="AH5" s="22">
        <f>CN_Summary_fueltax!AM187</f>
        <v>0</v>
      </c>
      <c r="AI5" s="22">
        <f>CN_Summary_fueltax!AN187</f>
        <v>0</v>
      </c>
      <c r="AJ5" s="22">
        <f>CN_Summary_fueltax!AO187</f>
        <v>0</v>
      </c>
      <c r="AK5" s="22">
        <f>CN_Summary_fueltax!AP187</f>
        <v>0</v>
      </c>
      <c r="AL5" s="22">
        <f>CN_Summary_fueltax!AQ187</f>
        <v>0</v>
      </c>
      <c r="AM5" s="22">
        <f>CN_Summary_fueltax!AR187</f>
        <v>0</v>
      </c>
      <c r="AN5" s="22">
        <f>CN_Summary_fueltax!AS187</f>
        <v>0</v>
      </c>
      <c r="AO5" s="22">
        <f>CN_Summary_fueltax!AT187</f>
        <v>0</v>
      </c>
      <c r="AP5" s="22">
        <f>CN_Summary_fueltax!AU187</f>
        <v>0</v>
      </c>
    </row>
    <row r="6" spans="1:42">
      <c r="A6" s="115" t="s">
        <v>3672</v>
      </c>
      <c r="B6" s="22">
        <f>CN_Summary_fueltax!G188</f>
        <v>0</v>
      </c>
      <c r="C6" s="22">
        <f>CN_Summary_fueltax!H188</f>
        <v>0</v>
      </c>
      <c r="D6" s="22">
        <f>CN_Summary_fueltax!I188</f>
        <v>0</v>
      </c>
      <c r="E6" s="22">
        <f>CN_Summary_fueltax!J188</f>
        <v>0</v>
      </c>
      <c r="F6" s="22">
        <f>CN_Summary_fueltax!K188</f>
        <v>0</v>
      </c>
      <c r="G6" s="22">
        <f>CN_Summary_fueltax!L188</f>
        <v>0</v>
      </c>
      <c r="H6" s="22">
        <f>CN_Summary_fueltax!M188</f>
        <v>0</v>
      </c>
      <c r="I6" s="22">
        <f>CN_Summary_fueltax!N188</f>
        <v>0</v>
      </c>
      <c r="J6" s="22">
        <f>CN_Summary_fueltax!O188</f>
        <v>0</v>
      </c>
      <c r="K6" s="22">
        <f>CN_Summary_fueltax!P188</f>
        <v>0</v>
      </c>
      <c r="L6" s="22">
        <f>CN_Summary_fueltax!Q188</f>
        <v>0</v>
      </c>
      <c r="M6" s="22">
        <f>CN_Summary_fueltax!R188</f>
        <v>0</v>
      </c>
      <c r="N6" s="22">
        <f>CN_Summary_fueltax!S188</f>
        <v>0</v>
      </c>
      <c r="O6" s="22">
        <f>CN_Summary_fueltax!T188</f>
        <v>0</v>
      </c>
      <c r="P6" s="22">
        <f>CN_Summary_fueltax!U188</f>
        <v>0</v>
      </c>
      <c r="Q6" s="22">
        <f>CN_Summary_fueltax!V188</f>
        <v>0</v>
      </c>
      <c r="R6" s="22">
        <f>CN_Summary_fueltax!W188</f>
        <v>0</v>
      </c>
      <c r="S6" s="22">
        <f>CN_Summary_fueltax!X188</f>
        <v>0</v>
      </c>
      <c r="T6" s="22">
        <f>CN_Summary_fueltax!Y188</f>
        <v>0</v>
      </c>
      <c r="U6" s="22">
        <f>CN_Summary_fueltax!Z188</f>
        <v>0</v>
      </c>
      <c r="V6" s="22">
        <f>CN_Summary_fueltax!AA188</f>
        <v>0</v>
      </c>
      <c r="W6" s="22">
        <f>CN_Summary_fueltax!AB188</f>
        <v>0</v>
      </c>
      <c r="X6" s="22">
        <f>CN_Summary_fueltax!AC188</f>
        <v>0</v>
      </c>
      <c r="Y6" s="22">
        <f>CN_Summary_fueltax!AD188</f>
        <v>0</v>
      </c>
      <c r="Z6" s="22">
        <f>CN_Summary_fueltax!AE188</f>
        <v>0</v>
      </c>
      <c r="AA6" s="22">
        <f>CN_Summary_fueltax!AF188</f>
        <v>0</v>
      </c>
      <c r="AB6" s="22">
        <f>CN_Summary_fueltax!AG188</f>
        <v>0</v>
      </c>
      <c r="AC6" s="22">
        <f>CN_Summary_fueltax!AH188</f>
        <v>0</v>
      </c>
      <c r="AD6" s="22">
        <f>CN_Summary_fueltax!AI188</f>
        <v>0</v>
      </c>
      <c r="AE6" s="22">
        <f>CN_Summary_fueltax!AJ188</f>
        <v>0</v>
      </c>
      <c r="AF6" s="22">
        <f>CN_Summary_fueltax!AK188</f>
        <v>0</v>
      </c>
      <c r="AG6" s="22">
        <f>CN_Summary_fueltax!AL188</f>
        <v>0</v>
      </c>
      <c r="AH6" s="22">
        <f>CN_Summary_fueltax!AM188</f>
        <v>0</v>
      </c>
      <c r="AI6" s="22">
        <f>CN_Summary_fueltax!AN188</f>
        <v>0</v>
      </c>
      <c r="AJ6" s="22">
        <f>CN_Summary_fueltax!AO188</f>
        <v>0</v>
      </c>
      <c r="AK6" s="22">
        <f>CN_Summary_fueltax!AP188</f>
        <v>0</v>
      </c>
      <c r="AL6" s="22">
        <f>CN_Summary_fueltax!AQ188</f>
        <v>0</v>
      </c>
      <c r="AM6" s="22">
        <f>CN_Summary_fueltax!AR188</f>
        <v>0</v>
      </c>
      <c r="AN6" s="22">
        <f>CN_Summary_fueltax!AS188</f>
        <v>0</v>
      </c>
      <c r="AO6" s="22">
        <f>CN_Summary_fueltax!AT188</f>
        <v>0</v>
      </c>
      <c r="AP6" s="22">
        <f>CN_Summary_fueltax!AU188</f>
        <v>0</v>
      </c>
    </row>
    <row r="7" spans="1:42">
      <c r="A7" s="115" t="s">
        <v>3673</v>
      </c>
      <c r="B7" s="22">
        <f>CN_Summary_fueltax!G189</f>
        <v>0</v>
      </c>
      <c r="C7" s="22">
        <f>CN_Summary_fueltax!H189</f>
        <v>0</v>
      </c>
      <c r="D7" s="22">
        <f>CN_Summary_fueltax!I189</f>
        <v>0</v>
      </c>
      <c r="E7" s="22">
        <f>CN_Summary_fueltax!J189</f>
        <v>0</v>
      </c>
      <c r="F7" s="22">
        <f>CN_Summary_fueltax!K189</f>
        <v>0</v>
      </c>
      <c r="G7" s="22">
        <f>CN_Summary_fueltax!L189</f>
        <v>0</v>
      </c>
      <c r="H7" s="22">
        <f>CN_Summary_fueltax!M189</f>
        <v>0</v>
      </c>
      <c r="I7" s="22">
        <f>CN_Summary_fueltax!N189</f>
        <v>0</v>
      </c>
      <c r="J7" s="22">
        <f>CN_Summary_fueltax!O189</f>
        <v>0</v>
      </c>
      <c r="K7" s="22">
        <f>CN_Summary_fueltax!P189</f>
        <v>0</v>
      </c>
      <c r="L7" s="22">
        <f>CN_Summary_fueltax!Q189</f>
        <v>0</v>
      </c>
      <c r="M7" s="22">
        <f>CN_Summary_fueltax!R189</f>
        <v>0</v>
      </c>
      <c r="N7" s="22">
        <f>CN_Summary_fueltax!S189</f>
        <v>0</v>
      </c>
      <c r="O7" s="22">
        <f>CN_Summary_fueltax!T189</f>
        <v>0</v>
      </c>
      <c r="P7" s="22">
        <f>CN_Summary_fueltax!U189</f>
        <v>0</v>
      </c>
      <c r="Q7" s="22">
        <f>CN_Summary_fueltax!V189</f>
        <v>0</v>
      </c>
      <c r="R7" s="22">
        <f>CN_Summary_fueltax!W189</f>
        <v>0</v>
      </c>
      <c r="S7" s="22">
        <f>CN_Summary_fueltax!X189</f>
        <v>0</v>
      </c>
      <c r="T7" s="22">
        <f>CN_Summary_fueltax!Y189</f>
        <v>0</v>
      </c>
      <c r="U7" s="22">
        <f>CN_Summary_fueltax!Z189</f>
        <v>0</v>
      </c>
      <c r="V7" s="22">
        <f>CN_Summary_fueltax!AA189</f>
        <v>0</v>
      </c>
      <c r="W7" s="22">
        <f>CN_Summary_fueltax!AB189</f>
        <v>0</v>
      </c>
      <c r="X7" s="22">
        <f>CN_Summary_fueltax!AC189</f>
        <v>0</v>
      </c>
      <c r="Y7" s="22">
        <f>CN_Summary_fueltax!AD189</f>
        <v>0</v>
      </c>
      <c r="Z7" s="22">
        <f>CN_Summary_fueltax!AE189</f>
        <v>0</v>
      </c>
      <c r="AA7" s="22">
        <f>CN_Summary_fueltax!AF189</f>
        <v>0</v>
      </c>
      <c r="AB7" s="22">
        <f>CN_Summary_fueltax!AG189</f>
        <v>0</v>
      </c>
      <c r="AC7" s="22">
        <f>CN_Summary_fueltax!AH189</f>
        <v>0</v>
      </c>
      <c r="AD7" s="22">
        <f>CN_Summary_fueltax!AI189</f>
        <v>0</v>
      </c>
      <c r="AE7" s="22">
        <f>CN_Summary_fueltax!AJ189</f>
        <v>0</v>
      </c>
      <c r="AF7" s="22">
        <f>CN_Summary_fueltax!AK189</f>
        <v>0</v>
      </c>
      <c r="AG7" s="22">
        <f>CN_Summary_fueltax!AL189</f>
        <v>0</v>
      </c>
      <c r="AH7" s="22">
        <f>CN_Summary_fueltax!AM189</f>
        <v>0</v>
      </c>
      <c r="AI7" s="22">
        <f>CN_Summary_fueltax!AN189</f>
        <v>0</v>
      </c>
      <c r="AJ7" s="22">
        <f>CN_Summary_fueltax!AO189</f>
        <v>0</v>
      </c>
      <c r="AK7" s="22">
        <f>CN_Summary_fueltax!AP189</f>
        <v>0</v>
      </c>
      <c r="AL7" s="22">
        <f>CN_Summary_fueltax!AQ189</f>
        <v>0</v>
      </c>
      <c r="AM7" s="22">
        <f>CN_Summary_fueltax!AR189</f>
        <v>0</v>
      </c>
      <c r="AN7" s="22">
        <f>CN_Summary_fueltax!AS189</f>
        <v>0</v>
      </c>
      <c r="AO7" s="22">
        <f>CN_Summary_fueltax!AT189</f>
        <v>0</v>
      </c>
      <c r="AP7" s="22">
        <f>CN_Summary_fueltax!AU189</f>
        <v>0</v>
      </c>
    </row>
    <row r="8" spans="1:42">
      <c r="A8" s="115" t="s">
        <v>3674</v>
      </c>
      <c r="B8" s="22">
        <f>CN_Summary_fueltax!G190</f>
        <v>0</v>
      </c>
      <c r="C8" s="22">
        <f>CN_Summary_fueltax!H190</f>
        <v>0</v>
      </c>
      <c r="D8" s="22">
        <f>CN_Summary_fueltax!I190</f>
        <v>0</v>
      </c>
      <c r="E8" s="22">
        <f>CN_Summary_fueltax!J190</f>
        <v>0</v>
      </c>
      <c r="F8" s="22">
        <f>CN_Summary_fueltax!K190</f>
        <v>0</v>
      </c>
      <c r="G8" s="22">
        <f>CN_Summary_fueltax!L190</f>
        <v>0</v>
      </c>
      <c r="H8" s="22">
        <f>CN_Summary_fueltax!M190</f>
        <v>0</v>
      </c>
      <c r="I8" s="22">
        <f>CN_Summary_fueltax!N190</f>
        <v>0</v>
      </c>
      <c r="J8" s="22">
        <f>CN_Summary_fueltax!O190</f>
        <v>0</v>
      </c>
      <c r="K8" s="22">
        <f>CN_Summary_fueltax!P190</f>
        <v>0</v>
      </c>
      <c r="L8" s="22">
        <f>CN_Summary_fueltax!Q190</f>
        <v>0</v>
      </c>
      <c r="M8" s="22">
        <f>CN_Summary_fueltax!R190</f>
        <v>0</v>
      </c>
      <c r="N8" s="22">
        <f>CN_Summary_fueltax!S190</f>
        <v>0</v>
      </c>
      <c r="O8" s="22">
        <f>CN_Summary_fueltax!T190</f>
        <v>0</v>
      </c>
      <c r="P8" s="22">
        <f>CN_Summary_fueltax!U190</f>
        <v>0</v>
      </c>
      <c r="Q8" s="22">
        <f>CN_Summary_fueltax!V190</f>
        <v>0</v>
      </c>
      <c r="R8" s="22">
        <f>CN_Summary_fueltax!W190</f>
        <v>0</v>
      </c>
      <c r="S8" s="22">
        <f>CN_Summary_fueltax!X190</f>
        <v>0</v>
      </c>
      <c r="T8" s="22">
        <f>CN_Summary_fueltax!Y190</f>
        <v>0</v>
      </c>
      <c r="U8" s="22">
        <f>CN_Summary_fueltax!Z190</f>
        <v>0</v>
      </c>
      <c r="V8" s="22">
        <f>CN_Summary_fueltax!AA190</f>
        <v>0</v>
      </c>
      <c r="W8" s="22">
        <f>CN_Summary_fueltax!AB190</f>
        <v>0</v>
      </c>
      <c r="X8" s="22">
        <f>CN_Summary_fueltax!AC190</f>
        <v>0</v>
      </c>
      <c r="Y8" s="22">
        <f>CN_Summary_fueltax!AD190</f>
        <v>0</v>
      </c>
      <c r="Z8" s="22">
        <f>CN_Summary_fueltax!AE190</f>
        <v>0</v>
      </c>
      <c r="AA8" s="22">
        <f>CN_Summary_fueltax!AF190</f>
        <v>0</v>
      </c>
      <c r="AB8" s="22">
        <f>CN_Summary_fueltax!AG190</f>
        <v>0</v>
      </c>
      <c r="AC8" s="22">
        <f>CN_Summary_fueltax!AH190</f>
        <v>0</v>
      </c>
      <c r="AD8" s="22">
        <f>CN_Summary_fueltax!AI190</f>
        <v>0</v>
      </c>
      <c r="AE8" s="22">
        <f>CN_Summary_fueltax!AJ190</f>
        <v>0</v>
      </c>
      <c r="AF8" s="22">
        <f>CN_Summary_fueltax!AK190</f>
        <v>0</v>
      </c>
      <c r="AG8" s="22">
        <f>CN_Summary_fueltax!AL190</f>
        <v>0</v>
      </c>
      <c r="AH8" s="22">
        <f>CN_Summary_fueltax!AM190</f>
        <v>0</v>
      </c>
      <c r="AI8" s="22">
        <f>CN_Summary_fueltax!AN190</f>
        <v>0</v>
      </c>
      <c r="AJ8" s="22">
        <f>CN_Summary_fueltax!AO190</f>
        <v>0</v>
      </c>
      <c r="AK8" s="22">
        <f>CN_Summary_fueltax!AP190</f>
        <v>0</v>
      </c>
      <c r="AL8" s="22">
        <f>CN_Summary_fueltax!AQ190</f>
        <v>0</v>
      </c>
      <c r="AM8" s="22">
        <f>CN_Summary_fueltax!AR190</f>
        <v>0</v>
      </c>
      <c r="AN8" s="22">
        <f>CN_Summary_fueltax!AS190</f>
        <v>0</v>
      </c>
      <c r="AO8" s="22">
        <f>CN_Summary_fueltax!AT190</f>
        <v>0</v>
      </c>
      <c r="AP8" s="22">
        <f>CN_Summary_fueltax!AU190</f>
        <v>0</v>
      </c>
    </row>
    <row r="9" spans="1:42">
      <c r="A9" s="115" t="s">
        <v>3675</v>
      </c>
      <c r="B9" s="22">
        <f>CN_Summary_fueltax!G191</f>
        <v>0</v>
      </c>
      <c r="C9" s="22">
        <f>CN_Summary_fueltax!H191</f>
        <v>0</v>
      </c>
      <c r="D9" s="22">
        <f>CN_Summary_fueltax!I191</f>
        <v>0</v>
      </c>
      <c r="E9" s="22">
        <f>CN_Summary_fueltax!J191</f>
        <v>0</v>
      </c>
      <c r="F9" s="22">
        <f>CN_Summary_fueltax!K191</f>
        <v>0</v>
      </c>
      <c r="G9" s="22">
        <f>CN_Summary_fueltax!L191</f>
        <v>0</v>
      </c>
      <c r="H9" s="22">
        <f>CN_Summary_fueltax!M191</f>
        <v>0</v>
      </c>
      <c r="I9" s="22">
        <f>CN_Summary_fueltax!N191</f>
        <v>0</v>
      </c>
      <c r="J9" s="22">
        <f>CN_Summary_fueltax!O191</f>
        <v>0</v>
      </c>
      <c r="K9" s="22">
        <f>CN_Summary_fueltax!P191</f>
        <v>0</v>
      </c>
      <c r="L9" s="22">
        <f>CN_Summary_fueltax!Q191</f>
        <v>0</v>
      </c>
      <c r="M9" s="22">
        <f>CN_Summary_fueltax!R191</f>
        <v>0</v>
      </c>
      <c r="N9" s="22">
        <f>CN_Summary_fueltax!S191</f>
        <v>0</v>
      </c>
      <c r="O9" s="22">
        <f>CN_Summary_fueltax!T191</f>
        <v>0</v>
      </c>
      <c r="P9" s="22">
        <f>CN_Summary_fueltax!U191</f>
        <v>0</v>
      </c>
      <c r="Q9" s="22">
        <f>CN_Summary_fueltax!V191</f>
        <v>0</v>
      </c>
      <c r="R9" s="22">
        <f>CN_Summary_fueltax!W191</f>
        <v>0</v>
      </c>
      <c r="S9" s="22">
        <f>CN_Summary_fueltax!X191</f>
        <v>0</v>
      </c>
      <c r="T9" s="22">
        <f>CN_Summary_fueltax!Y191</f>
        <v>0</v>
      </c>
      <c r="U9" s="22">
        <f>CN_Summary_fueltax!Z191</f>
        <v>0</v>
      </c>
      <c r="V9" s="22">
        <f>CN_Summary_fueltax!AA191</f>
        <v>0</v>
      </c>
      <c r="W9" s="22">
        <f>CN_Summary_fueltax!AB191</f>
        <v>0</v>
      </c>
      <c r="X9" s="22">
        <f>CN_Summary_fueltax!AC191</f>
        <v>0</v>
      </c>
      <c r="Y9" s="22">
        <f>CN_Summary_fueltax!AD191</f>
        <v>0</v>
      </c>
      <c r="Z9" s="22">
        <f>CN_Summary_fueltax!AE191</f>
        <v>0</v>
      </c>
      <c r="AA9" s="22">
        <f>CN_Summary_fueltax!AF191</f>
        <v>0</v>
      </c>
      <c r="AB9" s="22">
        <f>CN_Summary_fueltax!AG191</f>
        <v>0</v>
      </c>
      <c r="AC9" s="22">
        <f>CN_Summary_fueltax!AH191</f>
        <v>0</v>
      </c>
      <c r="AD9" s="22">
        <f>CN_Summary_fueltax!AI191</f>
        <v>0</v>
      </c>
      <c r="AE9" s="22">
        <f>CN_Summary_fueltax!AJ191</f>
        <v>0</v>
      </c>
      <c r="AF9" s="22">
        <f>CN_Summary_fueltax!AK191</f>
        <v>0</v>
      </c>
      <c r="AG9" s="22">
        <f>CN_Summary_fueltax!AL191</f>
        <v>0</v>
      </c>
      <c r="AH9" s="22">
        <f>CN_Summary_fueltax!AM191</f>
        <v>0</v>
      </c>
      <c r="AI9" s="22">
        <f>CN_Summary_fueltax!AN191</f>
        <v>0</v>
      </c>
      <c r="AJ9" s="22">
        <f>CN_Summary_fueltax!AO191</f>
        <v>0</v>
      </c>
      <c r="AK9" s="22">
        <f>CN_Summary_fueltax!AP191</f>
        <v>0</v>
      </c>
      <c r="AL9" s="22">
        <f>CN_Summary_fueltax!AQ191</f>
        <v>0</v>
      </c>
      <c r="AM9" s="22">
        <f>CN_Summary_fueltax!AR191</f>
        <v>0</v>
      </c>
      <c r="AN9" s="22">
        <f>CN_Summary_fueltax!AS191</f>
        <v>0</v>
      </c>
      <c r="AO9" s="22">
        <f>CN_Summary_fueltax!AT191</f>
        <v>0</v>
      </c>
      <c r="AP9" s="22">
        <f>CN_Summary_fueltax!AU191</f>
        <v>0</v>
      </c>
    </row>
  </sheetData>
  <phoneticPr fontId="4" type="noConversion"/>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82035-0237-4BF7-A2C2-07982C8BC720}">
  <sheetPr>
    <tabColor rgb="FF002060"/>
  </sheetPr>
  <dimension ref="A1:AP9"/>
  <sheetViews>
    <sheetView topLeftCell="U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CN_Summary_fueltax!G194</f>
        <v>0</v>
      </c>
      <c r="C2" s="22">
        <f>CN_Summary_fueltax!H194</f>
        <v>0</v>
      </c>
      <c r="D2" s="22">
        <f>CN_Summary_fueltax!I194</f>
        <v>0</v>
      </c>
      <c r="E2" s="22">
        <f>CN_Summary_fueltax!J194</f>
        <v>0</v>
      </c>
      <c r="F2" s="22">
        <f>CN_Summary_fueltax!K194</f>
        <v>0</v>
      </c>
      <c r="G2" s="22">
        <f>CN_Summary_fueltax!L194</f>
        <v>0</v>
      </c>
      <c r="H2" s="22">
        <f>CN_Summary_fueltax!M194</f>
        <v>0</v>
      </c>
      <c r="I2" s="22">
        <f>CN_Summary_fueltax!N194</f>
        <v>0</v>
      </c>
      <c r="J2" s="22">
        <f>CN_Summary_fueltax!O194</f>
        <v>0</v>
      </c>
      <c r="K2" s="22">
        <f>CN_Summary_fueltax!P194</f>
        <v>0</v>
      </c>
      <c r="L2" s="22">
        <f>CN_Summary_fueltax!Q194</f>
        <v>0</v>
      </c>
      <c r="M2" s="22">
        <f>CN_Summary_fueltax!R194</f>
        <v>0</v>
      </c>
      <c r="N2" s="22">
        <f>CN_Summary_fueltax!S194</f>
        <v>0</v>
      </c>
      <c r="O2" s="22">
        <f>CN_Summary_fueltax!T194</f>
        <v>0</v>
      </c>
      <c r="P2" s="22">
        <f>CN_Summary_fueltax!U194</f>
        <v>0</v>
      </c>
      <c r="Q2" s="22">
        <f>CN_Summary_fueltax!V194</f>
        <v>0</v>
      </c>
      <c r="R2" s="22">
        <f>CN_Summary_fueltax!W194</f>
        <v>0</v>
      </c>
      <c r="S2" s="22">
        <f>CN_Summary_fueltax!X194</f>
        <v>0</v>
      </c>
      <c r="T2" s="22">
        <f>CN_Summary_fueltax!Y194</f>
        <v>0</v>
      </c>
      <c r="U2" s="22">
        <f>CN_Summary_fueltax!Z194</f>
        <v>0</v>
      </c>
      <c r="V2" s="22">
        <f>CN_Summary_fueltax!AA194</f>
        <v>0</v>
      </c>
      <c r="W2" s="22">
        <f>CN_Summary_fueltax!AB194</f>
        <v>0</v>
      </c>
      <c r="X2" s="22">
        <f>CN_Summary_fueltax!AC194</f>
        <v>0</v>
      </c>
      <c r="Y2" s="22">
        <f>CN_Summary_fueltax!AD194</f>
        <v>0</v>
      </c>
      <c r="Z2" s="22">
        <f>CN_Summary_fueltax!AE194</f>
        <v>0</v>
      </c>
      <c r="AA2" s="22">
        <f>CN_Summary_fueltax!AF194</f>
        <v>0</v>
      </c>
      <c r="AB2" s="22">
        <f>CN_Summary_fueltax!AG194</f>
        <v>0</v>
      </c>
      <c r="AC2" s="22">
        <f>CN_Summary_fueltax!AH194</f>
        <v>0</v>
      </c>
      <c r="AD2" s="22">
        <f>CN_Summary_fueltax!AI194</f>
        <v>0</v>
      </c>
      <c r="AE2" s="22">
        <f>CN_Summary_fueltax!AJ194</f>
        <v>0</v>
      </c>
      <c r="AF2" s="22">
        <f>CN_Summary_fueltax!AK194</f>
        <v>0</v>
      </c>
      <c r="AG2" s="22">
        <f>CN_Summary_fueltax!AL194</f>
        <v>0</v>
      </c>
      <c r="AH2" s="22">
        <f>CN_Summary_fueltax!AM194</f>
        <v>0</v>
      </c>
      <c r="AI2" s="22">
        <f>CN_Summary_fueltax!AN194</f>
        <v>0</v>
      </c>
      <c r="AJ2" s="22">
        <f>CN_Summary_fueltax!AO194</f>
        <v>0</v>
      </c>
      <c r="AK2" s="22">
        <f>CN_Summary_fueltax!AP194</f>
        <v>0</v>
      </c>
      <c r="AL2" s="22">
        <f>CN_Summary_fueltax!AQ194</f>
        <v>0</v>
      </c>
      <c r="AM2" s="22">
        <f>CN_Summary_fueltax!AR194</f>
        <v>0</v>
      </c>
      <c r="AN2" s="22">
        <f>CN_Summary_fueltax!AS194</f>
        <v>0</v>
      </c>
      <c r="AO2" s="22">
        <f>CN_Summary_fueltax!AT194</f>
        <v>0</v>
      </c>
      <c r="AP2" s="22">
        <f>CN_Summary_fueltax!AU194</f>
        <v>0</v>
      </c>
    </row>
    <row r="3" spans="1:42">
      <c r="A3" s="115" t="s">
        <v>3669</v>
      </c>
      <c r="B3" s="22">
        <f>CN_Summary_fueltax!G195</f>
        <v>0</v>
      </c>
      <c r="C3" s="22">
        <f>CN_Summary_fueltax!H195</f>
        <v>0</v>
      </c>
      <c r="D3" s="22">
        <f>CN_Summary_fueltax!I195</f>
        <v>0</v>
      </c>
      <c r="E3" s="22">
        <f>CN_Summary_fueltax!J195</f>
        <v>0</v>
      </c>
      <c r="F3" s="22">
        <f>CN_Summary_fueltax!K195</f>
        <v>0</v>
      </c>
      <c r="G3" s="22">
        <f>CN_Summary_fueltax!L195</f>
        <v>0</v>
      </c>
      <c r="H3" s="22">
        <f>CN_Summary_fueltax!M195</f>
        <v>0</v>
      </c>
      <c r="I3" s="22">
        <f>CN_Summary_fueltax!N195</f>
        <v>0</v>
      </c>
      <c r="J3" s="22">
        <f>CN_Summary_fueltax!O195</f>
        <v>0</v>
      </c>
      <c r="K3" s="22">
        <f>CN_Summary_fueltax!P195</f>
        <v>0</v>
      </c>
      <c r="L3" s="22">
        <f>CN_Summary_fueltax!Q195</f>
        <v>0</v>
      </c>
      <c r="M3" s="22">
        <f>CN_Summary_fueltax!R195</f>
        <v>0</v>
      </c>
      <c r="N3" s="22">
        <f>CN_Summary_fueltax!S195</f>
        <v>0</v>
      </c>
      <c r="O3" s="22">
        <f>CN_Summary_fueltax!T195</f>
        <v>0</v>
      </c>
      <c r="P3" s="22">
        <f>CN_Summary_fueltax!U195</f>
        <v>0</v>
      </c>
      <c r="Q3" s="22">
        <f>CN_Summary_fueltax!V195</f>
        <v>0</v>
      </c>
      <c r="R3" s="22">
        <f>CN_Summary_fueltax!W195</f>
        <v>0</v>
      </c>
      <c r="S3" s="22">
        <f>CN_Summary_fueltax!X195</f>
        <v>0</v>
      </c>
      <c r="T3" s="22">
        <f>CN_Summary_fueltax!Y195</f>
        <v>0</v>
      </c>
      <c r="U3" s="22">
        <f>CN_Summary_fueltax!Z195</f>
        <v>0</v>
      </c>
      <c r="V3" s="22">
        <f>CN_Summary_fueltax!AA195</f>
        <v>0</v>
      </c>
      <c r="W3" s="22">
        <f>CN_Summary_fueltax!AB195</f>
        <v>0</v>
      </c>
      <c r="X3" s="22">
        <f>CN_Summary_fueltax!AC195</f>
        <v>0</v>
      </c>
      <c r="Y3" s="22">
        <f>CN_Summary_fueltax!AD195</f>
        <v>0</v>
      </c>
      <c r="Z3" s="22">
        <f>CN_Summary_fueltax!AE195</f>
        <v>0</v>
      </c>
      <c r="AA3" s="22">
        <f>CN_Summary_fueltax!AF195</f>
        <v>0</v>
      </c>
      <c r="AB3" s="22">
        <f>CN_Summary_fueltax!AG195</f>
        <v>0</v>
      </c>
      <c r="AC3" s="22">
        <f>CN_Summary_fueltax!AH195</f>
        <v>0</v>
      </c>
      <c r="AD3" s="22">
        <f>CN_Summary_fueltax!AI195</f>
        <v>0</v>
      </c>
      <c r="AE3" s="22">
        <f>CN_Summary_fueltax!AJ195</f>
        <v>0</v>
      </c>
      <c r="AF3" s="22">
        <f>CN_Summary_fueltax!AK195</f>
        <v>0</v>
      </c>
      <c r="AG3" s="22">
        <f>CN_Summary_fueltax!AL195</f>
        <v>0</v>
      </c>
      <c r="AH3" s="22">
        <f>CN_Summary_fueltax!AM195</f>
        <v>0</v>
      </c>
      <c r="AI3" s="22">
        <f>CN_Summary_fueltax!AN195</f>
        <v>0</v>
      </c>
      <c r="AJ3" s="22">
        <f>CN_Summary_fueltax!AO195</f>
        <v>0</v>
      </c>
      <c r="AK3" s="22">
        <f>CN_Summary_fueltax!AP195</f>
        <v>0</v>
      </c>
      <c r="AL3" s="22">
        <f>CN_Summary_fueltax!AQ195</f>
        <v>0</v>
      </c>
      <c r="AM3" s="22">
        <f>CN_Summary_fueltax!AR195</f>
        <v>0</v>
      </c>
      <c r="AN3" s="22">
        <f>CN_Summary_fueltax!AS195</f>
        <v>0</v>
      </c>
      <c r="AO3" s="22">
        <f>CN_Summary_fueltax!AT195</f>
        <v>0</v>
      </c>
      <c r="AP3" s="22">
        <f>CN_Summary_fueltax!AU195</f>
        <v>0</v>
      </c>
    </row>
    <row r="4" spans="1:42">
      <c r="A4" s="115" t="s">
        <v>3670</v>
      </c>
      <c r="B4" s="22">
        <f>CN_Summary_fueltax!G196</f>
        <v>0</v>
      </c>
      <c r="C4" s="22">
        <f>CN_Summary_fueltax!H196</f>
        <v>0</v>
      </c>
      <c r="D4" s="22">
        <f>CN_Summary_fueltax!I196</f>
        <v>0</v>
      </c>
      <c r="E4" s="22">
        <f>CN_Summary_fueltax!J196</f>
        <v>0</v>
      </c>
      <c r="F4" s="22">
        <f>CN_Summary_fueltax!K196</f>
        <v>0</v>
      </c>
      <c r="G4" s="22">
        <f>CN_Summary_fueltax!L196</f>
        <v>0</v>
      </c>
      <c r="H4" s="22">
        <f>CN_Summary_fueltax!M196</f>
        <v>0</v>
      </c>
      <c r="I4" s="22">
        <f>CN_Summary_fueltax!N196</f>
        <v>0</v>
      </c>
      <c r="J4" s="22">
        <f>CN_Summary_fueltax!O196</f>
        <v>0</v>
      </c>
      <c r="K4" s="22">
        <f>CN_Summary_fueltax!P196</f>
        <v>0</v>
      </c>
      <c r="L4" s="22">
        <f>CN_Summary_fueltax!Q196</f>
        <v>0</v>
      </c>
      <c r="M4" s="22">
        <f>CN_Summary_fueltax!R196</f>
        <v>0</v>
      </c>
      <c r="N4" s="22">
        <f>CN_Summary_fueltax!S196</f>
        <v>0</v>
      </c>
      <c r="O4" s="22">
        <f>CN_Summary_fueltax!T196</f>
        <v>0</v>
      </c>
      <c r="P4" s="22">
        <f>CN_Summary_fueltax!U196</f>
        <v>0</v>
      </c>
      <c r="Q4" s="22">
        <f>CN_Summary_fueltax!V196</f>
        <v>0</v>
      </c>
      <c r="R4" s="22">
        <f>CN_Summary_fueltax!W196</f>
        <v>0</v>
      </c>
      <c r="S4" s="22">
        <f>CN_Summary_fueltax!X196</f>
        <v>0</v>
      </c>
      <c r="T4" s="22">
        <f>CN_Summary_fueltax!Y196</f>
        <v>0</v>
      </c>
      <c r="U4" s="22">
        <f>CN_Summary_fueltax!Z196</f>
        <v>0</v>
      </c>
      <c r="V4" s="22">
        <f>CN_Summary_fueltax!AA196</f>
        <v>0</v>
      </c>
      <c r="W4" s="22">
        <f>CN_Summary_fueltax!AB196</f>
        <v>0</v>
      </c>
      <c r="X4" s="22">
        <f>CN_Summary_fueltax!AC196</f>
        <v>0</v>
      </c>
      <c r="Y4" s="22">
        <f>CN_Summary_fueltax!AD196</f>
        <v>0</v>
      </c>
      <c r="Z4" s="22">
        <f>CN_Summary_fueltax!AE196</f>
        <v>0</v>
      </c>
      <c r="AA4" s="22">
        <f>CN_Summary_fueltax!AF196</f>
        <v>0</v>
      </c>
      <c r="AB4" s="22">
        <f>CN_Summary_fueltax!AG196</f>
        <v>0</v>
      </c>
      <c r="AC4" s="22">
        <f>CN_Summary_fueltax!AH196</f>
        <v>0</v>
      </c>
      <c r="AD4" s="22">
        <f>CN_Summary_fueltax!AI196</f>
        <v>0</v>
      </c>
      <c r="AE4" s="22">
        <f>CN_Summary_fueltax!AJ196</f>
        <v>0</v>
      </c>
      <c r="AF4" s="22">
        <f>CN_Summary_fueltax!AK196</f>
        <v>0</v>
      </c>
      <c r="AG4" s="22">
        <f>CN_Summary_fueltax!AL196</f>
        <v>0</v>
      </c>
      <c r="AH4" s="22">
        <f>CN_Summary_fueltax!AM196</f>
        <v>0</v>
      </c>
      <c r="AI4" s="22">
        <f>CN_Summary_fueltax!AN196</f>
        <v>0</v>
      </c>
      <c r="AJ4" s="22">
        <f>CN_Summary_fueltax!AO196</f>
        <v>0</v>
      </c>
      <c r="AK4" s="22">
        <f>CN_Summary_fueltax!AP196</f>
        <v>0</v>
      </c>
      <c r="AL4" s="22">
        <f>CN_Summary_fueltax!AQ196</f>
        <v>0</v>
      </c>
      <c r="AM4" s="22">
        <f>CN_Summary_fueltax!AR196</f>
        <v>0</v>
      </c>
      <c r="AN4" s="22">
        <f>CN_Summary_fueltax!AS196</f>
        <v>0</v>
      </c>
      <c r="AO4" s="22">
        <f>CN_Summary_fueltax!AT196</f>
        <v>0</v>
      </c>
      <c r="AP4" s="22">
        <f>CN_Summary_fueltax!AU196</f>
        <v>0</v>
      </c>
    </row>
    <row r="5" spans="1:42">
      <c r="A5" s="115" t="s">
        <v>3671</v>
      </c>
      <c r="B5" s="22">
        <f>CN_Summary_fueltax!G197</f>
        <v>0</v>
      </c>
      <c r="C5" s="22">
        <f>CN_Summary_fueltax!H197</f>
        <v>0</v>
      </c>
      <c r="D5" s="22">
        <f>CN_Summary_fueltax!I197</f>
        <v>0</v>
      </c>
      <c r="E5" s="22">
        <f>CN_Summary_fueltax!J197</f>
        <v>0</v>
      </c>
      <c r="F5" s="22">
        <f>CN_Summary_fueltax!K197</f>
        <v>0</v>
      </c>
      <c r="G5" s="22">
        <f>CN_Summary_fueltax!L197</f>
        <v>0</v>
      </c>
      <c r="H5" s="22">
        <f>CN_Summary_fueltax!M197</f>
        <v>0</v>
      </c>
      <c r="I5" s="22">
        <f>CN_Summary_fueltax!N197</f>
        <v>0</v>
      </c>
      <c r="J5" s="22">
        <f>CN_Summary_fueltax!O197</f>
        <v>0</v>
      </c>
      <c r="K5" s="22">
        <f>CN_Summary_fueltax!P197</f>
        <v>0</v>
      </c>
      <c r="L5" s="22">
        <f>CN_Summary_fueltax!Q197</f>
        <v>0</v>
      </c>
      <c r="M5" s="22">
        <f>CN_Summary_fueltax!R197</f>
        <v>0</v>
      </c>
      <c r="N5" s="22">
        <f>CN_Summary_fueltax!S197</f>
        <v>0</v>
      </c>
      <c r="O5" s="22">
        <f>CN_Summary_fueltax!T197</f>
        <v>0</v>
      </c>
      <c r="P5" s="22">
        <f>CN_Summary_fueltax!U197</f>
        <v>0</v>
      </c>
      <c r="Q5" s="22">
        <f>CN_Summary_fueltax!V197</f>
        <v>0</v>
      </c>
      <c r="R5" s="22">
        <f>CN_Summary_fueltax!W197</f>
        <v>0</v>
      </c>
      <c r="S5" s="22">
        <f>CN_Summary_fueltax!X197</f>
        <v>0</v>
      </c>
      <c r="T5" s="22">
        <f>CN_Summary_fueltax!Y197</f>
        <v>0</v>
      </c>
      <c r="U5" s="22">
        <f>CN_Summary_fueltax!Z197</f>
        <v>0</v>
      </c>
      <c r="V5" s="22">
        <f>CN_Summary_fueltax!AA197</f>
        <v>0</v>
      </c>
      <c r="W5" s="22">
        <f>CN_Summary_fueltax!AB197</f>
        <v>0</v>
      </c>
      <c r="X5" s="22">
        <f>CN_Summary_fueltax!AC197</f>
        <v>0</v>
      </c>
      <c r="Y5" s="22">
        <f>CN_Summary_fueltax!AD197</f>
        <v>0</v>
      </c>
      <c r="Z5" s="22">
        <f>CN_Summary_fueltax!AE197</f>
        <v>0</v>
      </c>
      <c r="AA5" s="22">
        <f>CN_Summary_fueltax!AF197</f>
        <v>0</v>
      </c>
      <c r="AB5" s="22">
        <f>CN_Summary_fueltax!AG197</f>
        <v>0</v>
      </c>
      <c r="AC5" s="22">
        <f>CN_Summary_fueltax!AH197</f>
        <v>0</v>
      </c>
      <c r="AD5" s="22">
        <f>CN_Summary_fueltax!AI197</f>
        <v>0</v>
      </c>
      <c r="AE5" s="22">
        <f>CN_Summary_fueltax!AJ197</f>
        <v>0</v>
      </c>
      <c r="AF5" s="22">
        <f>CN_Summary_fueltax!AK197</f>
        <v>0</v>
      </c>
      <c r="AG5" s="22">
        <f>CN_Summary_fueltax!AL197</f>
        <v>0</v>
      </c>
      <c r="AH5" s="22">
        <f>CN_Summary_fueltax!AM197</f>
        <v>0</v>
      </c>
      <c r="AI5" s="22">
        <f>CN_Summary_fueltax!AN197</f>
        <v>0</v>
      </c>
      <c r="AJ5" s="22">
        <f>CN_Summary_fueltax!AO197</f>
        <v>0</v>
      </c>
      <c r="AK5" s="22">
        <f>CN_Summary_fueltax!AP197</f>
        <v>0</v>
      </c>
      <c r="AL5" s="22">
        <f>CN_Summary_fueltax!AQ197</f>
        <v>0</v>
      </c>
      <c r="AM5" s="22">
        <f>CN_Summary_fueltax!AR197</f>
        <v>0</v>
      </c>
      <c r="AN5" s="22">
        <f>CN_Summary_fueltax!AS197</f>
        <v>0</v>
      </c>
      <c r="AO5" s="22">
        <f>CN_Summary_fueltax!AT197</f>
        <v>0</v>
      </c>
      <c r="AP5" s="22">
        <f>CN_Summary_fueltax!AU197</f>
        <v>0</v>
      </c>
    </row>
    <row r="6" spans="1:42">
      <c r="A6" s="115" t="s">
        <v>3672</v>
      </c>
      <c r="B6" s="22">
        <f>CN_Summary_fueltax!G198</f>
        <v>0</v>
      </c>
      <c r="C6" s="22">
        <f>CN_Summary_fueltax!H198</f>
        <v>0</v>
      </c>
      <c r="D6" s="22">
        <f>CN_Summary_fueltax!I198</f>
        <v>0</v>
      </c>
      <c r="E6" s="22">
        <f>CN_Summary_fueltax!J198</f>
        <v>0</v>
      </c>
      <c r="F6" s="22">
        <f>CN_Summary_fueltax!K198</f>
        <v>0</v>
      </c>
      <c r="G6" s="22">
        <f>CN_Summary_fueltax!L198</f>
        <v>0</v>
      </c>
      <c r="H6" s="22">
        <f>CN_Summary_fueltax!M198</f>
        <v>0</v>
      </c>
      <c r="I6" s="22">
        <f>CN_Summary_fueltax!N198</f>
        <v>0</v>
      </c>
      <c r="J6" s="22">
        <f>CN_Summary_fueltax!O198</f>
        <v>0</v>
      </c>
      <c r="K6" s="22">
        <f>CN_Summary_fueltax!P198</f>
        <v>0</v>
      </c>
      <c r="L6" s="22">
        <f>CN_Summary_fueltax!Q198</f>
        <v>0</v>
      </c>
      <c r="M6" s="22">
        <f>CN_Summary_fueltax!R198</f>
        <v>0</v>
      </c>
      <c r="N6" s="22">
        <f>CN_Summary_fueltax!S198</f>
        <v>0</v>
      </c>
      <c r="O6" s="22">
        <f>CN_Summary_fueltax!T198</f>
        <v>0</v>
      </c>
      <c r="P6" s="22">
        <f>CN_Summary_fueltax!U198</f>
        <v>0</v>
      </c>
      <c r="Q6" s="22">
        <f>CN_Summary_fueltax!V198</f>
        <v>0</v>
      </c>
      <c r="R6" s="22">
        <f>CN_Summary_fueltax!W198</f>
        <v>0</v>
      </c>
      <c r="S6" s="22">
        <f>CN_Summary_fueltax!X198</f>
        <v>0</v>
      </c>
      <c r="T6" s="22">
        <f>CN_Summary_fueltax!Y198</f>
        <v>0</v>
      </c>
      <c r="U6" s="22">
        <f>CN_Summary_fueltax!Z198</f>
        <v>0</v>
      </c>
      <c r="V6" s="22">
        <f>CN_Summary_fueltax!AA198</f>
        <v>0</v>
      </c>
      <c r="W6" s="22">
        <f>CN_Summary_fueltax!AB198</f>
        <v>0</v>
      </c>
      <c r="X6" s="22">
        <f>CN_Summary_fueltax!AC198</f>
        <v>0</v>
      </c>
      <c r="Y6" s="22">
        <f>CN_Summary_fueltax!AD198</f>
        <v>0</v>
      </c>
      <c r="Z6" s="22">
        <f>CN_Summary_fueltax!AE198</f>
        <v>0</v>
      </c>
      <c r="AA6" s="22">
        <f>CN_Summary_fueltax!AF198</f>
        <v>0</v>
      </c>
      <c r="AB6" s="22">
        <f>CN_Summary_fueltax!AG198</f>
        <v>0</v>
      </c>
      <c r="AC6" s="22">
        <f>CN_Summary_fueltax!AH198</f>
        <v>0</v>
      </c>
      <c r="AD6" s="22">
        <f>CN_Summary_fueltax!AI198</f>
        <v>0</v>
      </c>
      <c r="AE6" s="22">
        <f>CN_Summary_fueltax!AJ198</f>
        <v>0</v>
      </c>
      <c r="AF6" s="22">
        <f>CN_Summary_fueltax!AK198</f>
        <v>0</v>
      </c>
      <c r="AG6" s="22">
        <f>CN_Summary_fueltax!AL198</f>
        <v>0</v>
      </c>
      <c r="AH6" s="22">
        <f>CN_Summary_fueltax!AM198</f>
        <v>0</v>
      </c>
      <c r="AI6" s="22">
        <f>CN_Summary_fueltax!AN198</f>
        <v>0</v>
      </c>
      <c r="AJ6" s="22">
        <f>CN_Summary_fueltax!AO198</f>
        <v>0</v>
      </c>
      <c r="AK6" s="22">
        <f>CN_Summary_fueltax!AP198</f>
        <v>0</v>
      </c>
      <c r="AL6" s="22">
        <f>CN_Summary_fueltax!AQ198</f>
        <v>0</v>
      </c>
      <c r="AM6" s="22">
        <f>CN_Summary_fueltax!AR198</f>
        <v>0</v>
      </c>
      <c r="AN6" s="22">
        <f>CN_Summary_fueltax!AS198</f>
        <v>0</v>
      </c>
      <c r="AO6" s="22">
        <f>CN_Summary_fueltax!AT198</f>
        <v>0</v>
      </c>
      <c r="AP6" s="22">
        <f>CN_Summary_fueltax!AU198</f>
        <v>0</v>
      </c>
    </row>
    <row r="7" spans="1:42">
      <c r="A7" s="115" t="s">
        <v>3673</v>
      </c>
      <c r="B7" s="22">
        <f>CN_Summary_fueltax!G199</f>
        <v>0</v>
      </c>
      <c r="C7" s="22">
        <f>CN_Summary_fueltax!H199</f>
        <v>0</v>
      </c>
      <c r="D7" s="22">
        <f>CN_Summary_fueltax!I199</f>
        <v>0</v>
      </c>
      <c r="E7" s="22">
        <f>CN_Summary_fueltax!J199</f>
        <v>0</v>
      </c>
      <c r="F7" s="22">
        <f>CN_Summary_fueltax!K199</f>
        <v>0</v>
      </c>
      <c r="G7" s="22">
        <f>CN_Summary_fueltax!L199</f>
        <v>0</v>
      </c>
      <c r="H7" s="22">
        <f>CN_Summary_fueltax!M199</f>
        <v>0</v>
      </c>
      <c r="I7" s="22">
        <f>CN_Summary_fueltax!N199</f>
        <v>0</v>
      </c>
      <c r="J7" s="22">
        <f>CN_Summary_fueltax!O199</f>
        <v>0</v>
      </c>
      <c r="K7" s="22">
        <f>CN_Summary_fueltax!P199</f>
        <v>0</v>
      </c>
      <c r="L7" s="22">
        <f>CN_Summary_fueltax!Q199</f>
        <v>0</v>
      </c>
      <c r="M7" s="22">
        <f>CN_Summary_fueltax!R199</f>
        <v>0</v>
      </c>
      <c r="N7" s="22">
        <f>CN_Summary_fueltax!S199</f>
        <v>0</v>
      </c>
      <c r="O7" s="22">
        <f>CN_Summary_fueltax!T199</f>
        <v>0</v>
      </c>
      <c r="P7" s="22">
        <f>CN_Summary_fueltax!U199</f>
        <v>0</v>
      </c>
      <c r="Q7" s="22">
        <f>CN_Summary_fueltax!V199</f>
        <v>0</v>
      </c>
      <c r="R7" s="22">
        <f>CN_Summary_fueltax!W199</f>
        <v>0</v>
      </c>
      <c r="S7" s="22">
        <f>CN_Summary_fueltax!X199</f>
        <v>0</v>
      </c>
      <c r="T7" s="22">
        <f>CN_Summary_fueltax!Y199</f>
        <v>0</v>
      </c>
      <c r="U7" s="22">
        <f>CN_Summary_fueltax!Z199</f>
        <v>0</v>
      </c>
      <c r="V7" s="22">
        <f>CN_Summary_fueltax!AA199</f>
        <v>0</v>
      </c>
      <c r="W7" s="22">
        <f>CN_Summary_fueltax!AB199</f>
        <v>0</v>
      </c>
      <c r="X7" s="22">
        <f>CN_Summary_fueltax!AC199</f>
        <v>0</v>
      </c>
      <c r="Y7" s="22">
        <f>CN_Summary_fueltax!AD199</f>
        <v>0</v>
      </c>
      <c r="Z7" s="22">
        <f>CN_Summary_fueltax!AE199</f>
        <v>0</v>
      </c>
      <c r="AA7" s="22">
        <f>CN_Summary_fueltax!AF199</f>
        <v>0</v>
      </c>
      <c r="AB7" s="22">
        <f>CN_Summary_fueltax!AG199</f>
        <v>0</v>
      </c>
      <c r="AC7" s="22">
        <f>CN_Summary_fueltax!AH199</f>
        <v>0</v>
      </c>
      <c r="AD7" s="22">
        <f>CN_Summary_fueltax!AI199</f>
        <v>0</v>
      </c>
      <c r="AE7" s="22">
        <f>CN_Summary_fueltax!AJ199</f>
        <v>0</v>
      </c>
      <c r="AF7" s="22">
        <f>CN_Summary_fueltax!AK199</f>
        <v>0</v>
      </c>
      <c r="AG7" s="22">
        <f>CN_Summary_fueltax!AL199</f>
        <v>0</v>
      </c>
      <c r="AH7" s="22">
        <f>CN_Summary_fueltax!AM199</f>
        <v>0</v>
      </c>
      <c r="AI7" s="22">
        <f>CN_Summary_fueltax!AN199</f>
        <v>0</v>
      </c>
      <c r="AJ7" s="22">
        <f>CN_Summary_fueltax!AO199</f>
        <v>0</v>
      </c>
      <c r="AK7" s="22">
        <f>CN_Summary_fueltax!AP199</f>
        <v>0</v>
      </c>
      <c r="AL7" s="22">
        <f>CN_Summary_fueltax!AQ199</f>
        <v>0</v>
      </c>
      <c r="AM7" s="22">
        <f>CN_Summary_fueltax!AR199</f>
        <v>0</v>
      </c>
      <c r="AN7" s="22">
        <f>CN_Summary_fueltax!AS199</f>
        <v>0</v>
      </c>
      <c r="AO7" s="22">
        <f>CN_Summary_fueltax!AT199</f>
        <v>0</v>
      </c>
      <c r="AP7" s="22">
        <f>CN_Summary_fueltax!AU199</f>
        <v>0</v>
      </c>
    </row>
    <row r="8" spans="1:42">
      <c r="A8" s="115" t="s">
        <v>3674</v>
      </c>
      <c r="B8" s="22">
        <f>CN_Summary_fueltax!G200</f>
        <v>0</v>
      </c>
      <c r="C8" s="22">
        <f>CN_Summary_fueltax!H200</f>
        <v>0</v>
      </c>
      <c r="D8" s="22">
        <f>CN_Summary_fueltax!I200</f>
        <v>0</v>
      </c>
      <c r="E8" s="22">
        <f>CN_Summary_fueltax!J200</f>
        <v>0</v>
      </c>
      <c r="F8" s="22">
        <f>CN_Summary_fueltax!K200</f>
        <v>0</v>
      </c>
      <c r="G8" s="22">
        <f>CN_Summary_fueltax!L200</f>
        <v>0</v>
      </c>
      <c r="H8" s="22">
        <f>CN_Summary_fueltax!M200</f>
        <v>0</v>
      </c>
      <c r="I8" s="22">
        <f>CN_Summary_fueltax!N200</f>
        <v>0</v>
      </c>
      <c r="J8" s="22">
        <f>CN_Summary_fueltax!O200</f>
        <v>0</v>
      </c>
      <c r="K8" s="22">
        <f>CN_Summary_fueltax!P200</f>
        <v>0</v>
      </c>
      <c r="L8" s="22">
        <f>CN_Summary_fueltax!Q200</f>
        <v>0</v>
      </c>
      <c r="M8" s="22">
        <f>CN_Summary_fueltax!R200</f>
        <v>0</v>
      </c>
      <c r="N8" s="22">
        <f>CN_Summary_fueltax!S200</f>
        <v>0</v>
      </c>
      <c r="O8" s="22">
        <f>CN_Summary_fueltax!T200</f>
        <v>0</v>
      </c>
      <c r="P8" s="22">
        <f>CN_Summary_fueltax!U200</f>
        <v>0</v>
      </c>
      <c r="Q8" s="22">
        <f>CN_Summary_fueltax!V200</f>
        <v>0</v>
      </c>
      <c r="R8" s="22">
        <f>CN_Summary_fueltax!W200</f>
        <v>0</v>
      </c>
      <c r="S8" s="22">
        <f>CN_Summary_fueltax!X200</f>
        <v>0</v>
      </c>
      <c r="T8" s="22">
        <f>CN_Summary_fueltax!Y200</f>
        <v>0</v>
      </c>
      <c r="U8" s="22">
        <f>CN_Summary_fueltax!Z200</f>
        <v>0</v>
      </c>
      <c r="V8" s="22">
        <f>CN_Summary_fueltax!AA200</f>
        <v>0</v>
      </c>
      <c r="W8" s="22">
        <f>CN_Summary_fueltax!AB200</f>
        <v>0</v>
      </c>
      <c r="X8" s="22">
        <f>CN_Summary_fueltax!AC200</f>
        <v>0</v>
      </c>
      <c r="Y8" s="22">
        <f>CN_Summary_fueltax!AD200</f>
        <v>0</v>
      </c>
      <c r="Z8" s="22">
        <f>CN_Summary_fueltax!AE200</f>
        <v>0</v>
      </c>
      <c r="AA8" s="22">
        <f>CN_Summary_fueltax!AF200</f>
        <v>0</v>
      </c>
      <c r="AB8" s="22">
        <f>CN_Summary_fueltax!AG200</f>
        <v>0</v>
      </c>
      <c r="AC8" s="22">
        <f>CN_Summary_fueltax!AH200</f>
        <v>0</v>
      </c>
      <c r="AD8" s="22">
        <f>CN_Summary_fueltax!AI200</f>
        <v>0</v>
      </c>
      <c r="AE8" s="22">
        <f>CN_Summary_fueltax!AJ200</f>
        <v>0</v>
      </c>
      <c r="AF8" s="22">
        <f>CN_Summary_fueltax!AK200</f>
        <v>0</v>
      </c>
      <c r="AG8" s="22">
        <f>CN_Summary_fueltax!AL200</f>
        <v>0</v>
      </c>
      <c r="AH8" s="22">
        <f>CN_Summary_fueltax!AM200</f>
        <v>0</v>
      </c>
      <c r="AI8" s="22">
        <f>CN_Summary_fueltax!AN200</f>
        <v>0</v>
      </c>
      <c r="AJ8" s="22">
        <f>CN_Summary_fueltax!AO200</f>
        <v>0</v>
      </c>
      <c r="AK8" s="22">
        <f>CN_Summary_fueltax!AP200</f>
        <v>0</v>
      </c>
      <c r="AL8" s="22">
        <f>CN_Summary_fueltax!AQ200</f>
        <v>0</v>
      </c>
      <c r="AM8" s="22">
        <f>CN_Summary_fueltax!AR200</f>
        <v>0</v>
      </c>
      <c r="AN8" s="22">
        <f>CN_Summary_fueltax!AS200</f>
        <v>0</v>
      </c>
      <c r="AO8" s="22">
        <f>CN_Summary_fueltax!AT200</f>
        <v>0</v>
      </c>
      <c r="AP8" s="22">
        <f>CN_Summary_fueltax!AU200</f>
        <v>0</v>
      </c>
    </row>
    <row r="9" spans="1:42">
      <c r="A9" s="115" t="s">
        <v>3675</v>
      </c>
      <c r="B9" s="22">
        <f>CN_Summary_fueltax!G201</f>
        <v>0</v>
      </c>
      <c r="C9" s="22">
        <f>CN_Summary_fueltax!H201</f>
        <v>0</v>
      </c>
      <c r="D9" s="22">
        <f>CN_Summary_fueltax!I201</f>
        <v>0</v>
      </c>
      <c r="E9" s="22">
        <f>CN_Summary_fueltax!J201</f>
        <v>0</v>
      </c>
      <c r="F9" s="22">
        <f>CN_Summary_fueltax!K201</f>
        <v>0</v>
      </c>
      <c r="G9" s="22">
        <f>CN_Summary_fueltax!L201</f>
        <v>0</v>
      </c>
      <c r="H9" s="22">
        <f>CN_Summary_fueltax!M201</f>
        <v>0</v>
      </c>
      <c r="I9" s="22">
        <f>CN_Summary_fueltax!N201</f>
        <v>0</v>
      </c>
      <c r="J9" s="22">
        <f>CN_Summary_fueltax!O201</f>
        <v>0</v>
      </c>
      <c r="K9" s="22">
        <f>CN_Summary_fueltax!P201</f>
        <v>0</v>
      </c>
      <c r="L9" s="22">
        <f>CN_Summary_fueltax!Q201</f>
        <v>0</v>
      </c>
      <c r="M9" s="22">
        <f>CN_Summary_fueltax!R201</f>
        <v>0</v>
      </c>
      <c r="N9" s="22">
        <f>CN_Summary_fueltax!S201</f>
        <v>0</v>
      </c>
      <c r="O9" s="22">
        <f>CN_Summary_fueltax!T201</f>
        <v>0</v>
      </c>
      <c r="P9" s="22">
        <f>CN_Summary_fueltax!U201</f>
        <v>0</v>
      </c>
      <c r="Q9" s="22">
        <f>CN_Summary_fueltax!V201</f>
        <v>0</v>
      </c>
      <c r="R9" s="22">
        <f>CN_Summary_fueltax!W201</f>
        <v>0</v>
      </c>
      <c r="S9" s="22">
        <f>CN_Summary_fueltax!X201</f>
        <v>0</v>
      </c>
      <c r="T9" s="22">
        <f>CN_Summary_fueltax!Y201</f>
        <v>0</v>
      </c>
      <c r="U9" s="22">
        <f>CN_Summary_fueltax!Z201</f>
        <v>0</v>
      </c>
      <c r="V9" s="22">
        <f>CN_Summary_fueltax!AA201</f>
        <v>0</v>
      </c>
      <c r="W9" s="22">
        <f>CN_Summary_fueltax!AB201</f>
        <v>0</v>
      </c>
      <c r="X9" s="22">
        <f>CN_Summary_fueltax!AC201</f>
        <v>0</v>
      </c>
      <c r="Y9" s="22">
        <f>CN_Summary_fueltax!AD201</f>
        <v>0</v>
      </c>
      <c r="Z9" s="22">
        <f>CN_Summary_fueltax!AE201</f>
        <v>0</v>
      </c>
      <c r="AA9" s="22">
        <f>CN_Summary_fueltax!AF201</f>
        <v>0</v>
      </c>
      <c r="AB9" s="22">
        <f>CN_Summary_fueltax!AG201</f>
        <v>0</v>
      </c>
      <c r="AC9" s="22">
        <f>CN_Summary_fueltax!AH201</f>
        <v>0</v>
      </c>
      <c r="AD9" s="22">
        <f>CN_Summary_fueltax!AI201</f>
        <v>0</v>
      </c>
      <c r="AE9" s="22">
        <f>CN_Summary_fueltax!AJ201</f>
        <v>0</v>
      </c>
      <c r="AF9" s="22">
        <f>CN_Summary_fueltax!AK201</f>
        <v>0</v>
      </c>
      <c r="AG9" s="22">
        <f>CN_Summary_fueltax!AL201</f>
        <v>0</v>
      </c>
      <c r="AH9" s="22">
        <f>CN_Summary_fueltax!AM201</f>
        <v>0</v>
      </c>
      <c r="AI9" s="22">
        <f>CN_Summary_fueltax!AN201</f>
        <v>0</v>
      </c>
      <c r="AJ9" s="22">
        <f>CN_Summary_fueltax!AO201</f>
        <v>0</v>
      </c>
      <c r="AK9" s="22">
        <f>CN_Summary_fueltax!AP201</f>
        <v>0</v>
      </c>
      <c r="AL9" s="22">
        <f>CN_Summary_fueltax!AQ201</f>
        <v>0</v>
      </c>
      <c r="AM9" s="22">
        <f>CN_Summary_fueltax!AR201</f>
        <v>0</v>
      </c>
      <c r="AN9" s="22">
        <f>CN_Summary_fueltax!AS201</f>
        <v>0</v>
      </c>
      <c r="AO9" s="22">
        <f>CN_Summary_fueltax!AT201</f>
        <v>0</v>
      </c>
      <c r="AP9" s="22">
        <f>CN_Summary_fueltax!AU201</f>
        <v>0</v>
      </c>
    </row>
  </sheetData>
  <phoneticPr fontId="4"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1DE02-95DE-49C0-9050-3D84E0952225}">
  <sheetPr>
    <tabColor rgb="FF002060"/>
  </sheetPr>
  <dimension ref="A1:AP9"/>
  <sheetViews>
    <sheetView topLeftCell="U1" workbookViewId="0">
      <selection activeCell="B2" sqref="B2:AP9"/>
    </sheetView>
  </sheetViews>
  <sheetFormatPr defaultRowHeight="14.4"/>
  <cols>
    <col min="1" max="1" width="36.21875" style="70" customWidth="1"/>
  </cols>
  <sheetData>
    <row r="1" spans="1:42" s="70" customFormat="1">
      <c r="A1" s="115" t="s">
        <v>3699</v>
      </c>
      <c r="B1" s="115">
        <v>2020</v>
      </c>
      <c r="C1" s="115">
        <v>2021</v>
      </c>
      <c r="D1" s="115">
        <v>2022</v>
      </c>
      <c r="E1" s="115">
        <v>2023</v>
      </c>
      <c r="F1" s="115">
        <v>2024</v>
      </c>
      <c r="G1" s="115">
        <v>2025</v>
      </c>
      <c r="H1" s="115">
        <v>2026</v>
      </c>
      <c r="I1" s="115">
        <v>2027</v>
      </c>
      <c r="J1" s="115">
        <v>2028</v>
      </c>
      <c r="K1" s="115">
        <v>2029</v>
      </c>
      <c r="L1" s="115">
        <v>2030</v>
      </c>
      <c r="M1" s="115">
        <v>2031</v>
      </c>
      <c r="N1" s="115">
        <v>2032</v>
      </c>
      <c r="O1" s="115">
        <v>2033</v>
      </c>
      <c r="P1" s="115">
        <v>2034</v>
      </c>
      <c r="Q1" s="115">
        <v>2035</v>
      </c>
      <c r="R1" s="115">
        <v>2036</v>
      </c>
      <c r="S1" s="115">
        <v>2037</v>
      </c>
      <c r="T1" s="115">
        <v>2038</v>
      </c>
      <c r="U1" s="115">
        <v>2039</v>
      </c>
      <c r="V1" s="115">
        <v>2040</v>
      </c>
      <c r="W1" s="115">
        <v>2041</v>
      </c>
      <c r="X1" s="115">
        <v>2042</v>
      </c>
      <c r="Y1" s="115">
        <v>2043</v>
      </c>
      <c r="Z1" s="115">
        <v>2044</v>
      </c>
      <c r="AA1" s="115">
        <v>2045</v>
      </c>
      <c r="AB1" s="115">
        <v>2046</v>
      </c>
      <c r="AC1" s="115">
        <v>2047</v>
      </c>
      <c r="AD1" s="115">
        <v>2048</v>
      </c>
      <c r="AE1" s="115">
        <v>2049</v>
      </c>
      <c r="AF1" s="115">
        <v>2050</v>
      </c>
      <c r="AG1" s="115">
        <v>2051</v>
      </c>
      <c r="AH1" s="115">
        <v>2052</v>
      </c>
      <c r="AI1" s="115">
        <v>2053</v>
      </c>
      <c r="AJ1" s="115">
        <v>2054</v>
      </c>
      <c r="AK1" s="115">
        <v>2055</v>
      </c>
      <c r="AL1" s="115">
        <v>2056</v>
      </c>
      <c r="AM1" s="115">
        <v>2057</v>
      </c>
      <c r="AN1" s="115">
        <v>2058</v>
      </c>
      <c r="AO1" s="115">
        <v>2059</v>
      </c>
      <c r="AP1" s="115">
        <v>2060</v>
      </c>
    </row>
    <row r="2" spans="1:42">
      <c r="A2" s="115" t="s">
        <v>3668</v>
      </c>
      <c r="B2" s="22">
        <f>CN_Summary_fueltax!G204</f>
        <v>0</v>
      </c>
      <c r="C2" s="22">
        <f>CN_Summary_fueltax!H204</f>
        <v>0</v>
      </c>
      <c r="D2" s="22">
        <f>CN_Summary_fueltax!I204</f>
        <v>0</v>
      </c>
      <c r="E2" s="22">
        <f>CN_Summary_fueltax!J204</f>
        <v>0</v>
      </c>
      <c r="F2" s="22">
        <f>CN_Summary_fueltax!K204</f>
        <v>0</v>
      </c>
      <c r="G2" s="22">
        <f>CN_Summary_fueltax!L204</f>
        <v>0</v>
      </c>
      <c r="H2" s="22">
        <f>CN_Summary_fueltax!M204</f>
        <v>0</v>
      </c>
      <c r="I2" s="22">
        <f>CN_Summary_fueltax!N204</f>
        <v>0</v>
      </c>
      <c r="J2" s="22">
        <f>CN_Summary_fueltax!O204</f>
        <v>0</v>
      </c>
      <c r="K2" s="22">
        <f>CN_Summary_fueltax!P204</f>
        <v>0</v>
      </c>
      <c r="L2" s="22">
        <f>CN_Summary_fueltax!Q204</f>
        <v>0</v>
      </c>
      <c r="M2" s="22">
        <f>CN_Summary_fueltax!R204</f>
        <v>0</v>
      </c>
      <c r="N2" s="22">
        <f>CN_Summary_fueltax!S204</f>
        <v>0</v>
      </c>
      <c r="O2" s="22">
        <f>CN_Summary_fueltax!T204</f>
        <v>0</v>
      </c>
      <c r="P2" s="22">
        <f>CN_Summary_fueltax!U204</f>
        <v>0</v>
      </c>
      <c r="Q2" s="22">
        <f>CN_Summary_fueltax!V204</f>
        <v>0</v>
      </c>
      <c r="R2" s="22">
        <f>CN_Summary_fueltax!W204</f>
        <v>0</v>
      </c>
      <c r="S2" s="22">
        <f>CN_Summary_fueltax!X204</f>
        <v>0</v>
      </c>
      <c r="T2" s="22">
        <f>CN_Summary_fueltax!Y204</f>
        <v>0</v>
      </c>
      <c r="U2" s="22">
        <f>CN_Summary_fueltax!Z204</f>
        <v>0</v>
      </c>
      <c r="V2" s="22">
        <f>CN_Summary_fueltax!AA204</f>
        <v>0</v>
      </c>
      <c r="W2" s="22">
        <f>CN_Summary_fueltax!AB204</f>
        <v>0</v>
      </c>
      <c r="X2" s="22">
        <f>CN_Summary_fueltax!AC204</f>
        <v>0</v>
      </c>
      <c r="Y2" s="22">
        <f>CN_Summary_fueltax!AD204</f>
        <v>0</v>
      </c>
      <c r="Z2" s="22">
        <f>CN_Summary_fueltax!AE204</f>
        <v>0</v>
      </c>
      <c r="AA2" s="22">
        <f>CN_Summary_fueltax!AF204</f>
        <v>0</v>
      </c>
      <c r="AB2" s="22">
        <f>CN_Summary_fueltax!AG204</f>
        <v>0</v>
      </c>
      <c r="AC2" s="22">
        <f>CN_Summary_fueltax!AH204</f>
        <v>0</v>
      </c>
      <c r="AD2" s="22">
        <f>CN_Summary_fueltax!AI204</f>
        <v>0</v>
      </c>
      <c r="AE2" s="22">
        <f>CN_Summary_fueltax!AJ204</f>
        <v>0</v>
      </c>
      <c r="AF2" s="22">
        <f>CN_Summary_fueltax!AK204</f>
        <v>0</v>
      </c>
      <c r="AG2" s="22">
        <f>CN_Summary_fueltax!AL204</f>
        <v>0</v>
      </c>
      <c r="AH2" s="22">
        <f>CN_Summary_fueltax!AM204</f>
        <v>0</v>
      </c>
      <c r="AI2" s="22">
        <f>CN_Summary_fueltax!AN204</f>
        <v>0</v>
      </c>
      <c r="AJ2" s="22">
        <f>CN_Summary_fueltax!AO204</f>
        <v>0</v>
      </c>
      <c r="AK2" s="22">
        <f>CN_Summary_fueltax!AP204</f>
        <v>0</v>
      </c>
      <c r="AL2" s="22">
        <f>CN_Summary_fueltax!AQ204</f>
        <v>0</v>
      </c>
      <c r="AM2" s="22">
        <f>CN_Summary_fueltax!AR204</f>
        <v>0</v>
      </c>
      <c r="AN2" s="22">
        <f>CN_Summary_fueltax!AS204</f>
        <v>0</v>
      </c>
      <c r="AO2" s="22">
        <f>CN_Summary_fueltax!AT204</f>
        <v>0</v>
      </c>
      <c r="AP2" s="22">
        <f>CN_Summary_fueltax!AU204</f>
        <v>0</v>
      </c>
    </row>
    <row r="3" spans="1:42">
      <c r="A3" s="115" t="s">
        <v>3669</v>
      </c>
      <c r="B3" s="22">
        <f>CN_Summary_fueltax!G205</f>
        <v>0</v>
      </c>
      <c r="C3" s="22">
        <f>CN_Summary_fueltax!H205</f>
        <v>0</v>
      </c>
      <c r="D3" s="22">
        <f>CN_Summary_fueltax!I205</f>
        <v>0</v>
      </c>
      <c r="E3" s="22">
        <f>CN_Summary_fueltax!J205</f>
        <v>0</v>
      </c>
      <c r="F3" s="22">
        <f>CN_Summary_fueltax!K205</f>
        <v>0</v>
      </c>
      <c r="G3" s="22">
        <f>CN_Summary_fueltax!L205</f>
        <v>0</v>
      </c>
      <c r="H3" s="22">
        <f>CN_Summary_fueltax!M205</f>
        <v>0</v>
      </c>
      <c r="I3" s="22">
        <f>CN_Summary_fueltax!N205</f>
        <v>0</v>
      </c>
      <c r="J3" s="22">
        <f>CN_Summary_fueltax!O205</f>
        <v>0</v>
      </c>
      <c r="K3" s="22">
        <f>CN_Summary_fueltax!P205</f>
        <v>0</v>
      </c>
      <c r="L3" s="22">
        <f>CN_Summary_fueltax!Q205</f>
        <v>0</v>
      </c>
      <c r="M3" s="22">
        <f>CN_Summary_fueltax!R205</f>
        <v>0</v>
      </c>
      <c r="N3" s="22">
        <f>CN_Summary_fueltax!S205</f>
        <v>0</v>
      </c>
      <c r="O3" s="22">
        <f>CN_Summary_fueltax!T205</f>
        <v>0</v>
      </c>
      <c r="P3" s="22">
        <f>CN_Summary_fueltax!U205</f>
        <v>0</v>
      </c>
      <c r="Q3" s="22">
        <f>CN_Summary_fueltax!V205</f>
        <v>0</v>
      </c>
      <c r="R3" s="22">
        <f>CN_Summary_fueltax!W205</f>
        <v>0</v>
      </c>
      <c r="S3" s="22">
        <f>CN_Summary_fueltax!X205</f>
        <v>0</v>
      </c>
      <c r="T3" s="22">
        <f>CN_Summary_fueltax!Y205</f>
        <v>0</v>
      </c>
      <c r="U3" s="22">
        <f>CN_Summary_fueltax!Z205</f>
        <v>0</v>
      </c>
      <c r="V3" s="22">
        <f>CN_Summary_fueltax!AA205</f>
        <v>0</v>
      </c>
      <c r="W3" s="22">
        <f>CN_Summary_fueltax!AB205</f>
        <v>0</v>
      </c>
      <c r="X3" s="22">
        <f>CN_Summary_fueltax!AC205</f>
        <v>0</v>
      </c>
      <c r="Y3" s="22">
        <f>CN_Summary_fueltax!AD205</f>
        <v>0</v>
      </c>
      <c r="Z3" s="22">
        <f>CN_Summary_fueltax!AE205</f>
        <v>0</v>
      </c>
      <c r="AA3" s="22">
        <f>CN_Summary_fueltax!AF205</f>
        <v>0</v>
      </c>
      <c r="AB3" s="22">
        <f>CN_Summary_fueltax!AG205</f>
        <v>0</v>
      </c>
      <c r="AC3" s="22">
        <f>CN_Summary_fueltax!AH205</f>
        <v>0</v>
      </c>
      <c r="AD3" s="22">
        <f>CN_Summary_fueltax!AI205</f>
        <v>0</v>
      </c>
      <c r="AE3" s="22">
        <f>CN_Summary_fueltax!AJ205</f>
        <v>0</v>
      </c>
      <c r="AF3" s="22">
        <f>CN_Summary_fueltax!AK205</f>
        <v>0</v>
      </c>
      <c r="AG3" s="22">
        <f>CN_Summary_fueltax!AL205</f>
        <v>0</v>
      </c>
      <c r="AH3" s="22">
        <f>CN_Summary_fueltax!AM205</f>
        <v>0</v>
      </c>
      <c r="AI3" s="22">
        <f>CN_Summary_fueltax!AN205</f>
        <v>0</v>
      </c>
      <c r="AJ3" s="22">
        <f>CN_Summary_fueltax!AO205</f>
        <v>0</v>
      </c>
      <c r="AK3" s="22">
        <f>CN_Summary_fueltax!AP205</f>
        <v>0</v>
      </c>
      <c r="AL3" s="22">
        <f>CN_Summary_fueltax!AQ205</f>
        <v>0</v>
      </c>
      <c r="AM3" s="22">
        <f>CN_Summary_fueltax!AR205</f>
        <v>0</v>
      </c>
      <c r="AN3" s="22">
        <f>CN_Summary_fueltax!AS205</f>
        <v>0</v>
      </c>
      <c r="AO3" s="22">
        <f>CN_Summary_fueltax!AT205</f>
        <v>0</v>
      </c>
      <c r="AP3" s="22">
        <f>CN_Summary_fueltax!AU205</f>
        <v>0</v>
      </c>
    </row>
    <row r="4" spans="1:42">
      <c r="A4" s="115" t="s">
        <v>3670</v>
      </c>
      <c r="B4" s="22">
        <f>CN_Summary_fueltax!G206</f>
        <v>0</v>
      </c>
      <c r="C4" s="22">
        <f>CN_Summary_fueltax!H206</f>
        <v>0</v>
      </c>
      <c r="D4" s="22">
        <f>CN_Summary_fueltax!I206</f>
        <v>0</v>
      </c>
      <c r="E4" s="22">
        <f>CN_Summary_fueltax!J206</f>
        <v>0</v>
      </c>
      <c r="F4" s="22">
        <f>CN_Summary_fueltax!K206</f>
        <v>0</v>
      </c>
      <c r="G4" s="22">
        <f>CN_Summary_fueltax!L206</f>
        <v>0</v>
      </c>
      <c r="H4" s="22">
        <f>CN_Summary_fueltax!M206</f>
        <v>0</v>
      </c>
      <c r="I4" s="22">
        <f>CN_Summary_fueltax!N206</f>
        <v>0</v>
      </c>
      <c r="J4" s="22">
        <f>CN_Summary_fueltax!O206</f>
        <v>0</v>
      </c>
      <c r="K4" s="22">
        <f>CN_Summary_fueltax!P206</f>
        <v>0</v>
      </c>
      <c r="L4" s="22">
        <f>CN_Summary_fueltax!Q206</f>
        <v>0</v>
      </c>
      <c r="M4" s="22">
        <f>CN_Summary_fueltax!R206</f>
        <v>0</v>
      </c>
      <c r="N4" s="22">
        <f>CN_Summary_fueltax!S206</f>
        <v>0</v>
      </c>
      <c r="O4" s="22">
        <f>CN_Summary_fueltax!T206</f>
        <v>0</v>
      </c>
      <c r="P4" s="22">
        <f>CN_Summary_fueltax!U206</f>
        <v>0</v>
      </c>
      <c r="Q4" s="22">
        <f>CN_Summary_fueltax!V206</f>
        <v>0</v>
      </c>
      <c r="R4" s="22">
        <f>CN_Summary_fueltax!W206</f>
        <v>0</v>
      </c>
      <c r="S4" s="22">
        <f>CN_Summary_fueltax!X206</f>
        <v>0</v>
      </c>
      <c r="T4" s="22">
        <f>CN_Summary_fueltax!Y206</f>
        <v>0</v>
      </c>
      <c r="U4" s="22">
        <f>CN_Summary_fueltax!Z206</f>
        <v>0</v>
      </c>
      <c r="V4" s="22">
        <f>CN_Summary_fueltax!AA206</f>
        <v>0</v>
      </c>
      <c r="W4" s="22">
        <f>CN_Summary_fueltax!AB206</f>
        <v>0</v>
      </c>
      <c r="X4" s="22">
        <f>CN_Summary_fueltax!AC206</f>
        <v>0</v>
      </c>
      <c r="Y4" s="22">
        <f>CN_Summary_fueltax!AD206</f>
        <v>0</v>
      </c>
      <c r="Z4" s="22">
        <f>CN_Summary_fueltax!AE206</f>
        <v>0</v>
      </c>
      <c r="AA4" s="22">
        <f>CN_Summary_fueltax!AF206</f>
        <v>0</v>
      </c>
      <c r="AB4" s="22">
        <f>CN_Summary_fueltax!AG206</f>
        <v>0</v>
      </c>
      <c r="AC4" s="22">
        <f>CN_Summary_fueltax!AH206</f>
        <v>0</v>
      </c>
      <c r="AD4" s="22">
        <f>CN_Summary_fueltax!AI206</f>
        <v>0</v>
      </c>
      <c r="AE4" s="22">
        <f>CN_Summary_fueltax!AJ206</f>
        <v>0</v>
      </c>
      <c r="AF4" s="22">
        <f>CN_Summary_fueltax!AK206</f>
        <v>0</v>
      </c>
      <c r="AG4" s="22">
        <f>CN_Summary_fueltax!AL206</f>
        <v>0</v>
      </c>
      <c r="AH4" s="22">
        <f>CN_Summary_fueltax!AM206</f>
        <v>0</v>
      </c>
      <c r="AI4" s="22">
        <f>CN_Summary_fueltax!AN206</f>
        <v>0</v>
      </c>
      <c r="AJ4" s="22">
        <f>CN_Summary_fueltax!AO206</f>
        <v>0</v>
      </c>
      <c r="AK4" s="22">
        <f>CN_Summary_fueltax!AP206</f>
        <v>0</v>
      </c>
      <c r="AL4" s="22">
        <f>CN_Summary_fueltax!AQ206</f>
        <v>0</v>
      </c>
      <c r="AM4" s="22">
        <f>CN_Summary_fueltax!AR206</f>
        <v>0</v>
      </c>
      <c r="AN4" s="22">
        <f>CN_Summary_fueltax!AS206</f>
        <v>0</v>
      </c>
      <c r="AO4" s="22">
        <f>CN_Summary_fueltax!AT206</f>
        <v>0</v>
      </c>
      <c r="AP4" s="22">
        <f>CN_Summary_fueltax!AU206</f>
        <v>0</v>
      </c>
    </row>
    <row r="5" spans="1:42">
      <c r="A5" s="115" t="s">
        <v>3671</v>
      </c>
      <c r="B5" s="22">
        <f>CN_Summary_fueltax!G207</f>
        <v>0</v>
      </c>
      <c r="C5" s="22">
        <f>CN_Summary_fueltax!H207</f>
        <v>0</v>
      </c>
      <c r="D5" s="22">
        <f>CN_Summary_fueltax!I207</f>
        <v>0</v>
      </c>
      <c r="E5" s="22">
        <f>CN_Summary_fueltax!J207</f>
        <v>0</v>
      </c>
      <c r="F5" s="22">
        <f>CN_Summary_fueltax!K207</f>
        <v>0</v>
      </c>
      <c r="G5" s="22">
        <f>CN_Summary_fueltax!L207</f>
        <v>0</v>
      </c>
      <c r="H5" s="22">
        <f>CN_Summary_fueltax!M207</f>
        <v>0</v>
      </c>
      <c r="I5" s="22">
        <f>CN_Summary_fueltax!N207</f>
        <v>0</v>
      </c>
      <c r="J5" s="22">
        <f>CN_Summary_fueltax!O207</f>
        <v>0</v>
      </c>
      <c r="K5" s="22">
        <f>CN_Summary_fueltax!P207</f>
        <v>0</v>
      </c>
      <c r="L5" s="22">
        <f>CN_Summary_fueltax!Q207</f>
        <v>0</v>
      </c>
      <c r="M5" s="22">
        <f>CN_Summary_fueltax!R207</f>
        <v>0</v>
      </c>
      <c r="N5" s="22">
        <f>CN_Summary_fueltax!S207</f>
        <v>0</v>
      </c>
      <c r="O5" s="22">
        <f>CN_Summary_fueltax!T207</f>
        <v>0</v>
      </c>
      <c r="P5" s="22">
        <f>CN_Summary_fueltax!U207</f>
        <v>0</v>
      </c>
      <c r="Q5" s="22">
        <f>CN_Summary_fueltax!V207</f>
        <v>0</v>
      </c>
      <c r="R5" s="22">
        <f>CN_Summary_fueltax!W207</f>
        <v>0</v>
      </c>
      <c r="S5" s="22">
        <f>CN_Summary_fueltax!X207</f>
        <v>0</v>
      </c>
      <c r="T5" s="22">
        <f>CN_Summary_fueltax!Y207</f>
        <v>0</v>
      </c>
      <c r="U5" s="22">
        <f>CN_Summary_fueltax!Z207</f>
        <v>0</v>
      </c>
      <c r="V5" s="22">
        <f>CN_Summary_fueltax!AA207</f>
        <v>0</v>
      </c>
      <c r="W5" s="22">
        <f>CN_Summary_fueltax!AB207</f>
        <v>0</v>
      </c>
      <c r="X5" s="22">
        <f>CN_Summary_fueltax!AC207</f>
        <v>0</v>
      </c>
      <c r="Y5" s="22">
        <f>CN_Summary_fueltax!AD207</f>
        <v>0</v>
      </c>
      <c r="Z5" s="22">
        <f>CN_Summary_fueltax!AE207</f>
        <v>0</v>
      </c>
      <c r="AA5" s="22">
        <f>CN_Summary_fueltax!AF207</f>
        <v>0</v>
      </c>
      <c r="AB5" s="22">
        <f>CN_Summary_fueltax!AG207</f>
        <v>0</v>
      </c>
      <c r="AC5" s="22">
        <f>CN_Summary_fueltax!AH207</f>
        <v>0</v>
      </c>
      <c r="AD5" s="22">
        <f>CN_Summary_fueltax!AI207</f>
        <v>0</v>
      </c>
      <c r="AE5" s="22">
        <f>CN_Summary_fueltax!AJ207</f>
        <v>0</v>
      </c>
      <c r="AF5" s="22">
        <f>CN_Summary_fueltax!AK207</f>
        <v>0</v>
      </c>
      <c r="AG5" s="22">
        <f>CN_Summary_fueltax!AL207</f>
        <v>0</v>
      </c>
      <c r="AH5" s="22">
        <f>CN_Summary_fueltax!AM207</f>
        <v>0</v>
      </c>
      <c r="AI5" s="22">
        <f>CN_Summary_fueltax!AN207</f>
        <v>0</v>
      </c>
      <c r="AJ5" s="22">
        <f>CN_Summary_fueltax!AO207</f>
        <v>0</v>
      </c>
      <c r="AK5" s="22">
        <f>CN_Summary_fueltax!AP207</f>
        <v>0</v>
      </c>
      <c r="AL5" s="22">
        <f>CN_Summary_fueltax!AQ207</f>
        <v>0</v>
      </c>
      <c r="AM5" s="22">
        <f>CN_Summary_fueltax!AR207</f>
        <v>0</v>
      </c>
      <c r="AN5" s="22">
        <f>CN_Summary_fueltax!AS207</f>
        <v>0</v>
      </c>
      <c r="AO5" s="22">
        <f>CN_Summary_fueltax!AT207</f>
        <v>0</v>
      </c>
      <c r="AP5" s="22">
        <f>CN_Summary_fueltax!AU207</f>
        <v>0</v>
      </c>
    </row>
    <row r="6" spans="1:42">
      <c r="A6" s="115" t="s">
        <v>3672</v>
      </c>
      <c r="B6" s="22">
        <f>CN_Summary_fueltax!G208</f>
        <v>0</v>
      </c>
      <c r="C6" s="22">
        <f>CN_Summary_fueltax!H208</f>
        <v>0</v>
      </c>
      <c r="D6" s="22">
        <f>CN_Summary_fueltax!I208</f>
        <v>0</v>
      </c>
      <c r="E6" s="22">
        <f>CN_Summary_fueltax!J208</f>
        <v>0</v>
      </c>
      <c r="F6" s="22">
        <f>CN_Summary_fueltax!K208</f>
        <v>0</v>
      </c>
      <c r="G6" s="22">
        <f>CN_Summary_fueltax!L208</f>
        <v>0</v>
      </c>
      <c r="H6" s="22">
        <f>CN_Summary_fueltax!M208</f>
        <v>0</v>
      </c>
      <c r="I6" s="22">
        <f>CN_Summary_fueltax!N208</f>
        <v>0</v>
      </c>
      <c r="J6" s="22">
        <f>CN_Summary_fueltax!O208</f>
        <v>0</v>
      </c>
      <c r="K6" s="22">
        <f>CN_Summary_fueltax!P208</f>
        <v>0</v>
      </c>
      <c r="L6" s="22">
        <f>CN_Summary_fueltax!Q208</f>
        <v>0</v>
      </c>
      <c r="M6" s="22">
        <f>CN_Summary_fueltax!R208</f>
        <v>0</v>
      </c>
      <c r="N6" s="22">
        <f>CN_Summary_fueltax!S208</f>
        <v>0</v>
      </c>
      <c r="O6" s="22">
        <f>CN_Summary_fueltax!T208</f>
        <v>0</v>
      </c>
      <c r="P6" s="22">
        <f>CN_Summary_fueltax!U208</f>
        <v>0</v>
      </c>
      <c r="Q6" s="22">
        <f>CN_Summary_fueltax!V208</f>
        <v>0</v>
      </c>
      <c r="R6" s="22">
        <f>CN_Summary_fueltax!W208</f>
        <v>0</v>
      </c>
      <c r="S6" s="22">
        <f>CN_Summary_fueltax!X208</f>
        <v>0</v>
      </c>
      <c r="T6" s="22">
        <f>CN_Summary_fueltax!Y208</f>
        <v>0</v>
      </c>
      <c r="U6" s="22">
        <f>CN_Summary_fueltax!Z208</f>
        <v>0</v>
      </c>
      <c r="V6" s="22">
        <f>CN_Summary_fueltax!AA208</f>
        <v>0</v>
      </c>
      <c r="W6" s="22">
        <f>CN_Summary_fueltax!AB208</f>
        <v>0</v>
      </c>
      <c r="X6" s="22">
        <f>CN_Summary_fueltax!AC208</f>
        <v>0</v>
      </c>
      <c r="Y6" s="22">
        <f>CN_Summary_fueltax!AD208</f>
        <v>0</v>
      </c>
      <c r="Z6" s="22">
        <f>CN_Summary_fueltax!AE208</f>
        <v>0</v>
      </c>
      <c r="AA6" s="22">
        <f>CN_Summary_fueltax!AF208</f>
        <v>0</v>
      </c>
      <c r="AB6" s="22">
        <f>CN_Summary_fueltax!AG208</f>
        <v>0</v>
      </c>
      <c r="AC6" s="22">
        <f>CN_Summary_fueltax!AH208</f>
        <v>0</v>
      </c>
      <c r="AD6" s="22">
        <f>CN_Summary_fueltax!AI208</f>
        <v>0</v>
      </c>
      <c r="AE6" s="22">
        <f>CN_Summary_fueltax!AJ208</f>
        <v>0</v>
      </c>
      <c r="AF6" s="22">
        <f>CN_Summary_fueltax!AK208</f>
        <v>0</v>
      </c>
      <c r="AG6" s="22">
        <f>CN_Summary_fueltax!AL208</f>
        <v>0</v>
      </c>
      <c r="AH6" s="22">
        <f>CN_Summary_fueltax!AM208</f>
        <v>0</v>
      </c>
      <c r="AI6" s="22">
        <f>CN_Summary_fueltax!AN208</f>
        <v>0</v>
      </c>
      <c r="AJ6" s="22">
        <f>CN_Summary_fueltax!AO208</f>
        <v>0</v>
      </c>
      <c r="AK6" s="22">
        <f>CN_Summary_fueltax!AP208</f>
        <v>0</v>
      </c>
      <c r="AL6" s="22">
        <f>CN_Summary_fueltax!AQ208</f>
        <v>0</v>
      </c>
      <c r="AM6" s="22">
        <f>CN_Summary_fueltax!AR208</f>
        <v>0</v>
      </c>
      <c r="AN6" s="22">
        <f>CN_Summary_fueltax!AS208</f>
        <v>0</v>
      </c>
      <c r="AO6" s="22">
        <f>CN_Summary_fueltax!AT208</f>
        <v>0</v>
      </c>
      <c r="AP6" s="22">
        <f>CN_Summary_fueltax!AU208</f>
        <v>0</v>
      </c>
    </row>
    <row r="7" spans="1:42">
      <c r="A7" s="115" t="s">
        <v>3673</v>
      </c>
      <c r="B7" s="22">
        <f>CN_Summary_fueltax!G209</f>
        <v>0</v>
      </c>
      <c r="C7" s="22">
        <f>CN_Summary_fueltax!H209</f>
        <v>0</v>
      </c>
      <c r="D7" s="22">
        <f>CN_Summary_fueltax!I209</f>
        <v>0</v>
      </c>
      <c r="E7" s="22">
        <f>CN_Summary_fueltax!J209</f>
        <v>0</v>
      </c>
      <c r="F7" s="22">
        <f>CN_Summary_fueltax!K209</f>
        <v>0</v>
      </c>
      <c r="G7" s="22">
        <f>CN_Summary_fueltax!L209</f>
        <v>0</v>
      </c>
      <c r="H7" s="22">
        <f>CN_Summary_fueltax!M209</f>
        <v>0</v>
      </c>
      <c r="I7" s="22">
        <f>CN_Summary_fueltax!N209</f>
        <v>0</v>
      </c>
      <c r="J7" s="22">
        <f>CN_Summary_fueltax!O209</f>
        <v>0</v>
      </c>
      <c r="K7" s="22">
        <f>CN_Summary_fueltax!P209</f>
        <v>0</v>
      </c>
      <c r="L7" s="22">
        <f>CN_Summary_fueltax!Q209</f>
        <v>0</v>
      </c>
      <c r="M7" s="22">
        <f>CN_Summary_fueltax!R209</f>
        <v>0</v>
      </c>
      <c r="N7" s="22">
        <f>CN_Summary_fueltax!S209</f>
        <v>0</v>
      </c>
      <c r="O7" s="22">
        <f>CN_Summary_fueltax!T209</f>
        <v>0</v>
      </c>
      <c r="P7" s="22">
        <f>CN_Summary_fueltax!U209</f>
        <v>0</v>
      </c>
      <c r="Q7" s="22">
        <f>CN_Summary_fueltax!V209</f>
        <v>0</v>
      </c>
      <c r="R7" s="22">
        <f>CN_Summary_fueltax!W209</f>
        <v>0</v>
      </c>
      <c r="S7" s="22">
        <f>CN_Summary_fueltax!X209</f>
        <v>0</v>
      </c>
      <c r="T7" s="22">
        <f>CN_Summary_fueltax!Y209</f>
        <v>0</v>
      </c>
      <c r="U7" s="22">
        <f>CN_Summary_fueltax!Z209</f>
        <v>0</v>
      </c>
      <c r="V7" s="22">
        <f>CN_Summary_fueltax!AA209</f>
        <v>0</v>
      </c>
      <c r="W7" s="22">
        <f>CN_Summary_fueltax!AB209</f>
        <v>0</v>
      </c>
      <c r="X7" s="22">
        <f>CN_Summary_fueltax!AC209</f>
        <v>0</v>
      </c>
      <c r="Y7" s="22">
        <f>CN_Summary_fueltax!AD209</f>
        <v>0</v>
      </c>
      <c r="Z7" s="22">
        <f>CN_Summary_fueltax!AE209</f>
        <v>0</v>
      </c>
      <c r="AA7" s="22">
        <f>CN_Summary_fueltax!AF209</f>
        <v>0</v>
      </c>
      <c r="AB7" s="22">
        <f>CN_Summary_fueltax!AG209</f>
        <v>0</v>
      </c>
      <c r="AC7" s="22">
        <f>CN_Summary_fueltax!AH209</f>
        <v>0</v>
      </c>
      <c r="AD7" s="22">
        <f>CN_Summary_fueltax!AI209</f>
        <v>0</v>
      </c>
      <c r="AE7" s="22">
        <f>CN_Summary_fueltax!AJ209</f>
        <v>0</v>
      </c>
      <c r="AF7" s="22">
        <f>CN_Summary_fueltax!AK209</f>
        <v>0</v>
      </c>
      <c r="AG7" s="22">
        <f>CN_Summary_fueltax!AL209</f>
        <v>0</v>
      </c>
      <c r="AH7" s="22">
        <f>CN_Summary_fueltax!AM209</f>
        <v>0</v>
      </c>
      <c r="AI7" s="22">
        <f>CN_Summary_fueltax!AN209</f>
        <v>0</v>
      </c>
      <c r="AJ7" s="22">
        <f>CN_Summary_fueltax!AO209</f>
        <v>0</v>
      </c>
      <c r="AK7" s="22">
        <f>CN_Summary_fueltax!AP209</f>
        <v>0</v>
      </c>
      <c r="AL7" s="22">
        <f>CN_Summary_fueltax!AQ209</f>
        <v>0</v>
      </c>
      <c r="AM7" s="22">
        <f>CN_Summary_fueltax!AR209</f>
        <v>0</v>
      </c>
      <c r="AN7" s="22">
        <f>CN_Summary_fueltax!AS209</f>
        <v>0</v>
      </c>
      <c r="AO7" s="22">
        <f>CN_Summary_fueltax!AT209</f>
        <v>0</v>
      </c>
      <c r="AP7" s="22">
        <f>CN_Summary_fueltax!AU209</f>
        <v>0</v>
      </c>
    </row>
    <row r="8" spans="1:42">
      <c r="A8" s="115" t="s">
        <v>3674</v>
      </c>
      <c r="B8" s="22">
        <f>CN_Summary_fueltax!G210</f>
        <v>0</v>
      </c>
      <c r="C8" s="22">
        <f>CN_Summary_fueltax!H210</f>
        <v>0</v>
      </c>
      <c r="D8" s="22">
        <f>CN_Summary_fueltax!I210</f>
        <v>0</v>
      </c>
      <c r="E8" s="22">
        <f>CN_Summary_fueltax!J210</f>
        <v>0</v>
      </c>
      <c r="F8" s="22">
        <f>CN_Summary_fueltax!K210</f>
        <v>0</v>
      </c>
      <c r="G8" s="22">
        <f>CN_Summary_fueltax!L210</f>
        <v>0</v>
      </c>
      <c r="H8" s="22">
        <f>CN_Summary_fueltax!M210</f>
        <v>0</v>
      </c>
      <c r="I8" s="22">
        <f>CN_Summary_fueltax!N210</f>
        <v>0</v>
      </c>
      <c r="J8" s="22">
        <f>CN_Summary_fueltax!O210</f>
        <v>0</v>
      </c>
      <c r="K8" s="22">
        <f>CN_Summary_fueltax!P210</f>
        <v>0</v>
      </c>
      <c r="L8" s="22">
        <f>CN_Summary_fueltax!Q210</f>
        <v>0</v>
      </c>
      <c r="M8" s="22">
        <f>CN_Summary_fueltax!R210</f>
        <v>0</v>
      </c>
      <c r="N8" s="22">
        <f>CN_Summary_fueltax!S210</f>
        <v>0</v>
      </c>
      <c r="O8" s="22">
        <f>CN_Summary_fueltax!T210</f>
        <v>0</v>
      </c>
      <c r="P8" s="22">
        <f>CN_Summary_fueltax!U210</f>
        <v>0</v>
      </c>
      <c r="Q8" s="22">
        <f>CN_Summary_fueltax!V210</f>
        <v>0</v>
      </c>
      <c r="R8" s="22">
        <f>CN_Summary_fueltax!W210</f>
        <v>0</v>
      </c>
      <c r="S8" s="22">
        <f>CN_Summary_fueltax!X210</f>
        <v>0</v>
      </c>
      <c r="T8" s="22">
        <f>CN_Summary_fueltax!Y210</f>
        <v>0</v>
      </c>
      <c r="U8" s="22">
        <f>CN_Summary_fueltax!Z210</f>
        <v>0</v>
      </c>
      <c r="V8" s="22">
        <f>CN_Summary_fueltax!AA210</f>
        <v>0</v>
      </c>
      <c r="W8" s="22">
        <f>CN_Summary_fueltax!AB210</f>
        <v>0</v>
      </c>
      <c r="X8" s="22">
        <f>CN_Summary_fueltax!AC210</f>
        <v>0</v>
      </c>
      <c r="Y8" s="22">
        <f>CN_Summary_fueltax!AD210</f>
        <v>0</v>
      </c>
      <c r="Z8" s="22">
        <f>CN_Summary_fueltax!AE210</f>
        <v>0</v>
      </c>
      <c r="AA8" s="22">
        <f>CN_Summary_fueltax!AF210</f>
        <v>0</v>
      </c>
      <c r="AB8" s="22">
        <f>CN_Summary_fueltax!AG210</f>
        <v>0</v>
      </c>
      <c r="AC8" s="22">
        <f>CN_Summary_fueltax!AH210</f>
        <v>0</v>
      </c>
      <c r="AD8" s="22">
        <f>CN_Summary_fueltax!AI210</f>
        <v>0</v>
      </c>
      <c r="AE8" s="22">
        <f>CN_Summary_fueltax!AJ210</f>
        <v>0</v>
      </c>
      <c r="AF8" s="22">
        <f>CN_Summary_fueltax!AK210</f>
        <v>0</v>
      </c>
      <c r="AG8" s="22">
        <f>CN_Summary_fueltax!AL210</f>
        <v>0</v>
      </c>
      <c r="AH8" s="22">
        <f>CN_Summary_fueltax!AM210</f>
        <v>0</v>
      </c>
      <c r="AI8" s="22">
        <f>CN_Summary_fueltax!AN210</f>
        <v>0</v>
      </c>
      <c r="AJ8" s="22">
        <f>CN_Summary_fueltax!AO210</f>
        <v>0</v>
      </c>
      <c r="AK8" s="22">
        <f>CN_Summary_fueltax!AP210</f>
        <v>0</v>
      </c>
      <c r="AL8" s="22">
        <f>CN_Summary_fueltax!AQ210</f>
        <v>0</v>
      </c>
      <c r="AM8" s="22">
        <f>CN_Summary_fueltax!AR210</f>
        <v>0</v>
      </c>
      <c r="AN8" s="22">
        <f>CN_Summary_fueltax!AS210</f>
        <v>0</v>
      </c>
      <c r="AO8" s="22">
        <f>CN_Summary_fueltax!AT210</f>
        <v>0</v>
      </c>
      <c r="AP8" s="22">
        <f>CN_Summary_fueltax!AU210</f>
        <v>0</v>
      </c>
    </row>
    <row r="9" spans="1:42">
      <c r="A9" s="115" t="s">
        <v>3675</v>
      </c>
      <c r="B9" s="22">
        <f>CN_Summary_fueltax!G211</f>
        <v>0</v>
      </c>
      <c r="C9" s="22">
        <f>CN_Summary_fueltax!H211</f>
        <v>0</v>
      </c>
      <c r="D9" s="22">
        <f>CN_Summary_fueltax!I211</f>
        <v>0</v>
      </c>
      <c r="E9" s="22">
        <f>CN_Summary_fueltax!J211</f>
        <v>0</v>
      </c>
      <c r="F9" s="22">
        <f>CN_Summary_fueltax!K211</f>
        <v>0</v>
      </c>
      <c r="G9" s="22">
        <f>CN_Summary_fueltax!L211</f>
        <v>0</v>
      </c>
      <c r="H9" s="22">
        <f>CN_Summary_fueltax!M211</f>
        <v>0</v>
      </c>
      <c r="I9" s="22">
        <f>CN_Summary_fueltax!N211</f>
        <v>0</v>
      </c>
      <c r="J9" s="22">
        <f>CN_Summary_fueltax!O211</f>
        <v>0</v>
      </c>
      <c r="K9" s="22">
        <f>CN_Summary_fueltax!P211</f>
        <v>0</v>
      </c>
      <c r="L9" s="22">
        <f>CN_Summary_fueltax!Q211</f>
        <v>0</v>
      </c>
      <c r="M9" s="22">
        <f>CN_Summary_fueltax!R211</f>
        <v>0</v>
      </c>
      <c r="N9" s="22">
        <f>CN_Summary_fueltax!S211</f>
        <v>0</v>
      </c>
      <c r="O9" s="22">
        <f>CN_Summary_fueltax!T211</f>
        <v>0</v>
      </c>
      <c r="P9" s="22">
        <f>CN_Summary_fueltax!U211</f>
        <v>0</v>
      </c>
      <c r="Q9" s="22">
        <f>CN_Summary_fueltax!V211</f>
        <v>0</v>
      </c>
      <c r="R9" s="22">
        <f>CN_Summary_fueltax!W211</f>
        <v>0</v>
      </c>
      <c r="S9" s="22">
        <f>CN_Summary_fueltax!X211</f>
        <v>0</v>
      </c>
      <c r="T9" s="22">
        <f>CN_Summary_fueltax!Y211</f>
        <v>0</v>
      </c>
      <c r="U9" s="22">
        <f>CN_Summary_fueltax!Z211</f>
        <v>0</v>
      </c>
      <c r="V9" s="22">
        <f>CN_Summary_fueltax!AA211</f>
        <v>0</v>
      </c>
      <c r="W9" s="22">
        <f>CN_Summary_fueltax!AB211</f>
        <v>0</v>
      </c>
      <c r="X9" s="22">
        <f>CN_Summary_fueltax!AC211</f>
        <v>0</v>
      </c>
      <c r="Y9" s="22">
        <f>CN_Summary_fueltax!AD211</f>
        <v>0</v>
      </c>
      <c r="Z9" s="22">
        <f>CN_Summary_fueltax!AE211</f>
        <v>0</v>
      </c>
      <c r="AA9" s="22">
        <f>CN_Summary_fueltax!AF211</f>
        <v>0</v>
      </c>
      <c r="AB9" s="22">
        <f>CN_Summary_fueltax!AG211</f>
        <v>0</v>
      </c>
      <c r="AC9" s="22">
        <f>CN_Summary_fueltax!AH211</f>
        <v>0</v>
      </c>
      <c r="AD9" s="22">
        <f>CN_Summary_fueltax!AI211</f>
        <v>0</v>
      </c>
      <c r="AE9" s="22">
        <f>CN_Summary_fueltax!AJ211</f>
        <v>0</v>
      </c>
      <c r="AF9" s="22">
        <f>CN_Summary_fueltax!AK211</f>
        <v>0</v>
      </c>
      <c r="AG9" s="22">
        <f>CN_Summary_fueltax!AL211</f>
        <v>0</v>
      </c>
      <c r="AH9" s="22">
        <f>CN_Summary_fueltax!AM211</f>
        <v>0</v>
      </c>
      <c r="AI9" s="22">
        <f>CN_Summary_fueltax!AN211</f>
        <v>0</v>
      </c>
      <c r="AJ9" s="22">
        <f>CN_Summary_fueltax!AO211</f>
        <v>0</v>
      </c>
      <c r="AK9" s="22">
        <f>CN_Summary_fueltax!AP211</f>
        <v>0</v>
      </c>
      <c r="AL9" s="22">
        <f>CN_Summary_fueltax!AQ211</f>
        <v>0</v>
      </c>
      <c r="AM9" s="22">
        <f>CN_Summary_fueltax!AR211</f>
        <v>0</v>
      </c>
      <c r="AN9" s="22">
        <f>CN_Summary_fueltax!AS211</f>
        <v>0</v>
      </c>
      <c r="AO9" s="22">
        <f>CN_Summary_fueltax!AT211</f>
        <v>0</v>
      </c>
      <c r="AP9" s="22">
        <f>CN_Summary_fueltax!AU211</f>
        <v>0</v>
      </c>
    </row>
  </sheetData>
  <phoneticPr fontId="4"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56887-5CDE-43CF-9062-E01C771059FD}">
  <sheetPr>
    <tabColor rgb="FFFF0000"/>
  </sheetPr>
  <dimension ref="A1:AU373"/>
  <sheetViews>
    <sheetView topLeftCell="A196" workbookViewId="0">
      <selection activeCell="B204" sqref="B204:AU211"/>
    </sheetView>
  </sheetViews>
  <sheetFormatPr defaultColWidth="7.6640625" defaultRowHeight="14.4"/>
  <cols>
    <col min="1" max="1" width="34.6640625" style="101" customWidth="1"/>
    <col min="2" max="47" width="9.33203125" style="101" customWidth="1"/>
    <col min="48" max="16384" width="7.6640625" style="101"/>
  </cols>
  <sheetData>
    <row r="1" spans="1:47" ht="18.75" customHeight="1">
      <c r="B1" s="105">
        <v>2015</v>
      </c>
      <c r="C1" s="105">
        <v>2016</v>
      </c>
      <c r="D1" s="105">
        <v>2017</v>
      </c>
      <c r="E1" s="105">
        <v>2018</v>
      </c>
      <c r="F1" s="105">
        <v>2019</v>
      </c>
      <c r="G1" s="105">
        <v>2020</v>
      </c>
      <c r="H1" s="105">
        <v>2021</v>
      </c>
      <c r="I1" s="105">
        <v>2022</v>
      </c>
      <c r="J1" s="105">
        <v>2023</v>
      </c>
      <c r="K1" s="105">
        <v>2024</v>
      </c>
      <c r="L1" s="105">
        <v>2025</v>
      </c>
      <c r="M1" s="105">
        <v>2026</v>
      </c>
      <c r="N1" s="105">
        <v>2027</v>
      </c>
      <c r="O1" s="105">
        <v>2028</v>
      </c>
      <c r="P1" s="105">
        <v>2029</v>
      </c>
      <c r="Q1" s="105">
        <v>2030</v>
      </c>
      <c r="R1" s="105">
        <v>2031</v>
      </c>
      <c r="S1" s="105">
        <v>2032</v>
      </c>
      <c r="T1" s="105">
        <v>2033</v>
      </c>
      <c r="U1" s="105">
        <v>2034</v>
      </c>
      <c r="V1" s="105">
        <v>2035</v>
      </c>
      <c r="W1" s="105">
        <v>2036</v>
      </c>
      <c r="X1" s="105">
        <v>2037</v>
      </c>
      <c r="Y1" s="105">
        <v>2038</v>
      </c>
      <c r="Z1" s="105">
        <v>2039</v>
      </c>
      <c r="AA1" s="105">
        <v>2040</v>
      </c>
      <c r="AB1" s="105">
        <v>2041</v>
      </c>
      <c r="AC1" s="105">
        <v>2042</v>
      </c>
      <c r="AD1" s="105">
        <v>2043</v>
      </c>
      <c r="AE1" s="105">
        <v>2044</v>
      </c>
      <c r="AF1" s="105">
        <v>2045</v>
      </c>
      <c r="AG1" s="105">
        <v>2046</v>
      </c>
      <c r="AH1" s="105">
        <v>2047</v>
      </c>
      <c r="AI1" s="105">
        <v>2048</v>
      </c>
      <c r="AJ1" s="105">
        <v>2049</v>
      </c>
      <c r="AK1" s="105">
        <v>2050</v>
      </c>
      <c r="AL1" s="105">
        <v>2051</v>
      </c>
      <c r="AM1" s="105">
        <v>2052</v>
      </c>
      <c r="AN1" s="105">
        <v>2053</v>
      </c>
      <c r="AO1" s="105">
        <v>2054</v>
      </c>
      <c r="AP1" s="105">
        <v>2055</v>
      </c>
      <c r="AQ1" s="105">
        <v>2056</v>
      </c>
      <c r="AR1" s="105">
        <v>2057</v>
      </c>
      <c r="AS1" s="105">
        <v>2058</v>
      </c>
      <c r="AT1" s="105">
        <v>2059</v>
      </c>
      <c r="AU1" s="105">
        <v>2060</v>
      </c>
    </row>
    <row r="2" spans="1:47" s="103" customFormat="1" ht="18.75" customHeight="1">
      <c r="A2" s="102" t="s">
        <v>3763</v>
      </c>
      <c r="B2" s="102"/>
      <c r="C2" s="102"/>
      <c r="D2" s="102"/>
      <c r="E2" s="102"/>
      <c r="F2" s="102"/>
    </row>
    <row r="3" spans="1:47" ht="18.75" customHeight="1">
      <c r="A3" s="105" t="s">
        <v>3697</v>
      </c>
      <c r="B3" s="101">
        <v>2015</v>
      </c>
      <c r="C3" s="101">
        <v>2016</v>
      </c>
      <c r="D3" s="101">
        <v>2017</v>
      </c>
      <c r="E3" s="101">
        <v>2018</v>
      </c>
      <c r="F3" s="101">
        <v>2019</v>
      </c>
      <c r="G3" s="101">
        <v>2020</v>
      </c>
      <c r="H3" s="101">
        <v>2021</v>
      </c>
      <c r="I3" s="101">
        <v>2022</v>
      </c>
      <c r="J3" s="101">
        <v>2023</v>
      </c>
      <c r="K3" s="101">
        <v>2024</v>
      </c>
      <c r="L3" s="101">
        <v>2025</v>
      </c>
      <c r="M3" s="101">
        <v>2026</v>
      </c>
      <c r="N3" s="101">
        <v>2027</v>
      </c>
      <c r="O3" s="101">
        <v>2028</v>
      </c>
      <c r="P3" s="101">
        <v>2029</v>
      </c>
      <c r="Q3" s="101">
        <v>2030</v>
      </c>
      <c r="R3" s="101">
        <v>2031</v>
      </c>
      <c r="S3" s="101">
        <v>2032</v>
      </c>
      <c r="T3" s="101">
        <v>2033</v>
      </c>
      <c r="U3" s="101">
        <v>2034</v>
      </c>
      <c r="V3" s="101">
        <v>2035</v>
      </c>
      <c r="W3" s="101">
        <v>2036</v>
      </c>
      <c r="X3" s="101">
        <v>2037</v>
      </c>
      <c r="Y3" s="101">
        <v>2038</v>
      </c>
      <c r="Z3" s="101">
        <v>2039</v>
      </c>
      <c r="AA3" s="101">
        <v>2040</v>
      </c>
      <c r="AB3" s="101">
        <v>2041</v>
      </c>
      <c r="AC3" s="101">
        <v>2042</v>
      </c>
      <c r="AD3" s="101">
        <v>2043</v>
      </c>
      <c r="AE3" s="101">
        <v>2044</v>
      </c>
      <c r="AF3" s="101">
        <v>2045</v>
      </c>
      <c r="AG3" s="101">
        <v>2046</v>
      </c>
      <c r="AH3" s="101">
        <v>2047</v>
      </c>
      <c r="AI3" s="101">
        <v>2048</v>
      </c>
      <c r="AJ3" s="101">
        <v>2049</v>
      </c>
      <c r="AK3" s="101">
        <v>2050</v>
      </c>
      <c r="AL3" s="101">
        <v>2051</v>
      </c>
      <c r="AM3" s="101">
        <v>2052</v>
      </c>
      <c r="AN3" s="101">
        <v>2053</v>
      </c>
      <c r="AO3" s="101">
        <v>2054</v>
      </c>
      <c r="AP3" s="101">
        <v>2055</v>
      </c>
      <c r="AQ3" s="101">
        <v>2056</v>
      </c>
      <c r="AR3" s="101">
        <v>2057</v>
      </c>
      <c r="AS3" s="101">
        <v>2058</v>
      </c>
      <c r="AT3" s="101">
        <v>2059</v>
      </c>
      <c r="AU3" s="101">
        <v>2060</v>
      </c>
    </row>
    <row r="4" spans="1:47" ht="18.75" customHeight="1">
      <c r="A4" s="101" t="s">
        <v>3668</v>
      </c>
      <c r="B4" s="124">
        <f>CN_Summary_fuelprice!B4*CN_Summary_taxrate!B4</f>
        <v>0</v>
      </c>
      <c r="C4" s="124">
        <f>CN_Summary_fuelprice!C4*CN_Summary_taxrate!C4</f>
        <v>0</v>
      </c>
      <c r="D4" s="124">
        <f>CN_Summary_fuelprice!D4*CN_Summary_taxrate!D4</f>
        <v>0</v>
      </c>
      <c r="E4" s="124">
        <f>CN_Summary_fuelprice!E4*CN_Summary_taxrate!E4</f>
        <v>0</v>
      </c>
      <c r="F4" s="124">
        <f>CN_Summary_fuelprice!F4*CN_Summary_taxrate!F4</f>
        <v>0</v>
      </c>
      <c r="G4" s="124">
        <f>CN_Summary_fuelprice!G4*CN_Summary_taxrate!G4</f>
        <v>2.2714356494405474E-6</v>
      </c>
      <c r="H4" s="124">
        <f>CN_Summary_fuelprice!H4*CN_Summary_taxrate!H4</f>
        <v>2.2223117943348966E-6</v>
      </c>
      <c r="I4" s="124">
        <f>CN_Summary_fuelprice!I4*CN_Summary_taxrate!I4</f>
        <v>2.1708387745340037E-6</v>
      </c>
      <c r="J4" s="124">
        <f>CN_Summary_fuelprice!J4*CN_Summary_taxrate!J4</f>
        <v>2.1760936791185679E-6</v>
      </c>
      <c r="K4" s="124">
        <f>CN_Summary_fuelprice!K4*CN_Summary_taxrate!K4</f>
        <v>2.0942908060302949E-6</v>
      </c>
      <c r="L4" s="124">
        <f>CN_Summary_fuelprice!L4*CN_Summary_taxrate!L4</f>
        <v>2.0575435109938766E-6</v>
      </c>
      <c r="M4" s="124">
        <f>CN_Summary_fuelprice!M4*CN_Summary_taxrate!M4</f>
        <v>1.9696469529458082E-6</v>
      </c>
      <c r="N4" s="124">
        <f>CN_Summary_fuelprice!N4*CN_Summary_taxrate!N4</f>
        <v>1.9485009728886864E-6</v>
      </c>
      <c r="O4" s="124">
        <f>CN_Summary_fuelprice!O4*CN_Summary_taxrate!O4</f>
        <v>1.9295347324820025E-6</v>
      </c>
      <c r="P4" s="124">
        <f>CN_Summary_fuelprice!P4*CN_Summary_taxrate!P4</f>
        <v>1.8851795905097231E-6</v>
      </c>
      <c r="Q4" s="124">
        <f>CN_Summary_fuelprice!Q4*CN_Summary_taxrate!Q4</f>
        <v>1.8787057310681676E-6</v>
      </c>
      <c r="R4" s="124">
        <f>CN_Summary_fuelprice!R4*CN_Summary_taxrate!R4</f>
        <v>1.8739824171629709E-6</v>
      </c>
      <c r="S4" s="124">
        <f>CN_Summary_fuelprice!S4*CN_Summary_taxrate!S4</f>
        <v>1.8786915698410534E-6</v>
      </c>
      <c r="T4" s="124">
        <f>CN_Summary_fuelprice!T4*CN_Summary_taxrate!T4</f>
        <v>1.8523484194329876E-6</v>
      </c>
      <c r="U4" s="124">
        <f>CN_Summary_fuelprice!U4*CN_Summary_taxrate!U4</f>
        <v>1.8360118099689109E-6</v>
      </c>
      <c r="V4" s="124">
        <f>CN_Summary_fuelprice!V4*CN_Summary_taxrate!V4</f>
        <v>1.8303320685709184E-6</v>
      </c>
      <c r="W4" s="124">
        <f>CN_Summary_fuelprice!W4*CN_Summary_taxrate!W4</f>
        <v>1.8144911020558416E-6</v>
      </c>
      <c r="X4" s="124">
        <f>CN_Summary_fuelprice!X4*CN_Summary_taxrate!X4</f>
        <v>1.8038070008606915E-6</v>
      </c>
      <c r="Y4" s="124">
        <f>CN_Summary_fuelprice!Y4*CN_Summary_taxrate!Y4</f>
        <v>1.8022906602343002E-6</v>
      </c>
      <c r="Z4" s="124">
        <f>CN_Summary_fuelprice!Z4*CN_Summary_taxrate!Z4</f>
        <v>1.816706789436647E-6</v>
      </c>
      <c r="AA4" s="124">
        <f>CN_Summary_fuelprice!AA4*CN_Summary_taxrate!AA4</f>
        <v>1.8135858728456901E-6</v>
      </c>
      <c r="AB4" s="124">
        <f>CN_Summary_fuelprice!AB4*CN_Summary_taxrate!AB4</f>
        <v>1.8124529746765471E-6</v>
      </c>
      <c r="AC4" s="124">
        <f>CN_Summary_fuelprice!AC4*CN_Summary_taxrate!AC4</f>
        <v>1.8112427344208567E-6</v>
      </c>
      <c r="AD4" s="124">
        <f>CN_Summary_fuelprice!AD4*CN_Summary_taxrate!AD4</f>
        <v>1.8057579822269764E-6</v>
      </c>
      <c r="AE4" s="124">
        <f>CN_Summary_fuelprice!AE4*CN_Summary_taxrate!AE4</f>
        <v>1.8041348877346465E-6</v>
      </c>
      <c r="AF4" s="124">
        <f>CN_Summary_fuelprice!AF4*CN_Summary_taxrate!AF4</f>
        <v>1.8015673483263092E-6</v>
      </c>
      <c r="AG4" s="124">
        <f>CN_Summary_fuelprice!AG4*CN_Summary_taxrate!AG4</f>
        <v>1.7964388054606118E-6</v>
      </c>
      <c r="AH4" s="124">
        <f>CN_Summary_fuelprice!AH4*CN_Summary_taxrate!AH4</f>
        <v>1.7941272574654946E-6</v>
      </c>
      <c r="AI4" s="124">
        <f>CN_Summary_fuelprice!AI4*CN_Summary_taxrate!AI4</f>
        <v>1.7916425067695182E-6</v>
      </c>
      <c r="AJ4" s="124">
        <f>CN_Summary_fuelprice!AJ4*CN_Summary_taxrate!AJ4</f>
        <v>1.7802666840960935E-6</v>
      </c>
      <c r="AK4" s="124">
        <f>CN_Summary_fuelprice!AK4*CN_Summary_taxrate!AK4</f>
        <v>1.7776708222335278E-6</v>
      </c>
      <c r="AL4" s="124">
        <f>CN_Summary_fuelprice!AL4*CN_Summary_taxrate!AL4</f>
        <v>1.777276427106917E-6</v>
      </c>
      <c r="AM4" s="124">
        <f>CN_Summary_fuelprice!AM4*CN_Summary_taxrate!AM4</f>
        <v>1.772830631840799E-6</v>
      </c>
      <c r="AN4" s="124">
        <f>CN_Summary_fuelprice!AN4*CN_Summary_taxrate!AN4</f>
        <v>1.7684809230418632E-6</v>
      </c>
      <c r="AO4" s="124">
        <f>CN_Summary_fuelprice!AO4*CN_Summary_taxrate!AO4</f>
        <v>1.7644246638648308E-6</v>
      </c>
      <c r="AP4" s="124">
        <f>CN_Summary_fuelprice!AP4*CN_Summary_taxrate!AP4</f>
        <v>1.7599294678164499E-6</v>
      </c>
      <c r="AQ4" s="124">
        <f>CN_Summary_fuelprice!AQ4*CN_Summary_taxrate!AQ4</f>
        <v>1.7556705591447681E-6</v>
      </c>
      <c r="AR4" s="124">
        <f>CN_Summary_fuelprice!AR4*CN_Summary_taxrate!AR4</f>
        <v>1.7516672881824081E-6</v>
      </c>
      <c r="AS4" s="124">
        <f>CN_Summary_fuelprice!AS4*CN_Summary_taxrate!AS4</f>
        <v>1.7474995425117432E-6</v>
      </c>
      <c r="AT4" s="124">
        <f>CN_Summary_fuelprice!AT4*CN_Summary_taxrate!AT4</f>
        <v>1.7437119698317131E-6</v>
      </c>
      <c r="AU4" s="124">
        <f>CN_Summary_fuelprice!AU4*CN_Summary_taxrate!AU4</f>
        <v>1.7405031231919172E-6</v>
      </c>
    </row>
    <row r="5" spans="1:47" ht="18.75" customHeight="1">
      <c r="A5" s="101" t="s">
        <v>3669</v>
      </c>
      <c r="B5" s="124">
        <f>CN_Summary_fuelprice!B5*CN_Summary_taxrate!B5</f>
        <v>0</v>
      </c>
      <c r="C5" s="124">
        <f>CN_Summary_fuelprice!C5*CN_Summary_taxrate!C5</f>
        <v>0</v>
      </c>
      <c r="D5" s="124">
        <f>CN_Summary_fuelprice!D5*CN_Summary_taxrate!D5</f>
        <v>0</v>
      </c>
      <c r="E5" s="124">
        <f>CN_Summary_fuelprice!E5*CN_Summary_taxrate!E5</f>
        <v>0</v>
      </c>
      <c r="F5" s="124">
        <f>CN_Summary_fuelprice!F5*CN_Summary_taxrate!F5</f>
        <v>0</v>
      </c>
      <c r="G5" s="124">
        <f>CN_Summary_fuelprice!G5*CN_Summary_taxrate!G5</f>
        <v>0</v>
      </c>
      <c r="H5" s="124">
        <f>CN_Summary_fuelprice!H5*CN_Summary_taxrate!H5</f>
        <v>0</v>
      </c>
      <c r="I5" s="124">
        <f>CN_Summary_fuelprice!I5*CN_Summary_taxrate!I5</f>
        <v>0</v>
      </c>
      <c r="J5" s="124">
        <f>CN_Summary_fuelprice!J5*CN_Summary_taxrate!J5</f>
        <v>0</v>
      </c>
      <c r="K5" s="124">
        <f>CN_Summary_fuelprice!K5*CN_Summary_taxrate!K5</f>
        <v>0</v>
      </c>
      <c r="L5" s="124">
        <f>CN_Summary_fuelprice!L5*CN_Summary_taxrate!L5</f>
        <v>0</v>
      </c>
      <c r="M5" s="124">
        <f>CN_Summary_fuelprice!M5*CN_Summary_taxrate!M5</f>
        <v>0</v>
      </c>
      <c r="N5" s="124">
        <f>CN_Summary_fuelprice!N5*CN_Summary_taxrate!N5</f>
        <v>0</v>
      </c>
      <c r="O5" s="124">
        <f>CN_Summary_fuelprice!O5*CN_Summary_taxrate!O5</f>
        <v>0</v>
      </c>
      <c r="P5" s="124">
        <f>CN_Summary_fuelprice!P5*CN_Summary_taxrate!P5</f>
        <v>0</v>
      </c>
      <c r="Q5" s="124">
        <f>CN_Summary_fuelprice!Q5*CN_Summary_taxrate!Q5</f>
        <v>0</v>
      </c>
      <c r="R5" s="124">
        <f>CN_Summary_fuelprice!R5*CN_Summary_taxrate!R5</f>
        <v>0</v>
      </c>
      <c r="S5" s="124">
        <f>CN_Summary_fuelprice!S5*CN_Summary_taxrate!S5</f>
        <v>0</v>
      </c>
      <c r="T5" s="124">
        <f>CN_Summary_fuelprice!T5*CN_Summary_taxrate!T5</f>
        <v>0</v>
      </c>
      <c r="U5" s="124">
        <f>CN_Summary_fuelprice!U5*CN_Summary_taxrate!U5</f>
        <v>0</v>
      </c>
      <c r="V5" s="124">
        <f>CN_Summary_fuelprice!V5*CN_Summary_taxrate!V5</f>
        <v>0</v>
      </c>
      <c r="W5" s="124">
        <f>CN_Summary_fuelprice!W5*CN_Summary_taxrate!W5</f>
        <v>0</v>
      </c>
      <c r="X5" s="124">
        <f>CN_Summary_fuelprice!X5*CN_Summary_taxrate!X5</f>
        <v>0</v>
      </c>
      <c r="Y5" s="124">
        <f>CN_Summary_fuelprice!Y5*CN_Summary_taxrate!Y5</f>
        <v>0</v>
      </c>
      <c r="Z5" s="124">
        <f>CN_Summary_fuelprice!Z5*CN_Summary_taxrate!Z5</f>
        <v>0</v>
      </c>
      <c r="AA5" s="124">
        <f>CN_Summary_fuelprice!AA5*CN_Summary_taxrate!AA5</f>
        <v>0</v>
      </c>
      <c r="AB5" s="124">
        <f>CN_Summary_fuelprice!AB5*CN_Summary_taxrate!AB5</f>
        <v>0</v>
      </c>
      <c r="AC5" s="124">
        <f>CN_Summary_fuelprice!AC5*CN_Summary_taxrate!AC5</f>
        <v>0</v>
      </c>
      <c r="AD5" s="124">
        <f>CN_Summary_fuelprice!AD5*CN_Summary_taxrate!AD5</f>
        <v>0</v>
      </c>
      <c r="AE5" s="124">
        <f>CN_Summary_fuelprice!AE5*CN_Summary_taxrate!AE5</f>
        <v>0</v>
      </c>
      <c r="AF5" s="124">
        <f>CN_Summary_fuelprice!AF5*CN_Summary_taxrate!AF5</f>
        <v>0</v>
      </c>
      <c r="AG5" s="124">
        <f>CN_Summary_fuelprice!AG5*CN_Summary_taxrate!AG5</f>
        <v>0</v>
      </c>
      <c r="AH5" s="124">
        <f>CN_Summary_fuelprice!AH5*CN_Summary_taxrate!AH5</f>
        <v>0</v>
      </c>
      <c r="AI5" s="124">
        <f>CN_Summary_fuelprice!AI5*CN_Summary_taxrate!AI5</f>
        <v>0</v>
      </c>
      <c r="AJ5" s="124">
        <f>CN_Summary_fuelprice!AJ5*CN_Summary_taxrate!AJ5</f>
        <v>0</v>
      </c>
      <c r="AK5" s="124">
        <f>CN_Summary_fuelprice!AK5*CN_Summary_taxrate!AK5</f>
        <v>0</v>
      </c>
      <c r="AL5" s="124">
        <f>CN_Summary_fuelprice!AL5*CN_Summary_taxrate!AL5</f>
        <v>0</v>
      </c>
      <c r="AM5" s="124">
        <f>CN_Summary_fuelprice!AM5*CN_Summary_taxrate!AM5</f>
        <v>0</v>
      </c>
      <c r="AN5" s="124">
        <f>CN_Summary_fuelprice!AN5*CN_Summary_taxrate!AN5</f>
        <v>0</v>
      </c>
      <c r="AO5" s="124">
        <f>CN_Summary_fuelprice!AO5*CN_Summary_taxrate!AO5</f>
        <v>0</v>
      </c>
      <c r="AP5" s="124">
        <f>CN_Summary_fuelprice!AP5*CN_Summary_taxrate!AP5</f>
        <v>0</v>
      </c>
      <c r="AQ5" s="124">
        <f>CN_Summary_fuelprice!AQ5*CN_Summary_taxrate!AQ5</f>
        <v>0</v>
      </c>
      <c r="AR5" s="124">
        <f>CN_Summary_fuelprice!AR5*CN_Summary_taxrate!AR5</f>
        <v>0</v>
      </c>
      <c r="AS5" s="124">
        <f>CN_Summary_fuelprice!AS5*CN_Summary_taxrate!AS5</f>
        <v>0</v>
      </c>
      <c r="AT5" s="124">
        <f>CN_Summary_fuelprice!AT5*CN_Summary_taxrate!AT5</f>
        <v>0</v>
      </c>
      <c r="AU5" s="124">
        <f>CN_Summary_fuelprice!AU5*CN_Summary_taxrate!AU5</f>
        <v>0</v>
      </c>
    </row>
    <row r="6" spans="1:47" ht="18.75" customHeight="1">
      <c r="A6" s="101" t="s">
        <v>3670</v>
      </c>
      <c r="B6" s="124">
        <f>CN_Summary_fuelprice!B6*CN_Summary_taxrate!B6</f>
        <v>0</v>
      </c>
      <c r="C6" s="124">
        <f>CN_Summary_fuelprice!C6*CN_Summary_taxrate!C6</f>
        <v>0</v>
      </c>
      <c r="D6" s="124">
        <f>CN_Summary_fuelprice!D6*CN_Summary_taxrate!D6</f>
        <v>0</v>
      </c>
      <c r="E6" s="124">
        <f>CN_Summary_fuelprice!E6*CN_Summary_taxrate!E6</f>
        <v>0</v>
      </c>
      <c r="F6" s="124">
        <f>CN_Summary_fuelprice!F6*CN_Summary_taxrate!F6</f>
        <v>0</v>
      </c>
      <c r="G6" s="124">
        <f>CN_Summary_fuelprice!G6*CN_Summary_taxrate!G6</f>
        <v>2.2714356494405474E-6</v>
      </c>
      <c r="H6" s="124">
        <f>CN_Summary_fuelprice!H6*CN_Summary_taxrate!H6</f>
        <v>2.2223117943348966E-6</v>
      </c>
      <c r="I6" s="124">
        <f>CN_Summary_fuelprice!I6*CN_Summary_taxrate!I6</f>
        <v>2.1708387745340037E-6</v>
      </c>
      <c r="J6" s="124">
        <f>CN_Summary_fuelprice!J6*CN_Summary_taxrate!J6</f>
        <v>2.1760936791185679E-6</v>
      </c>
      <c r="K6" s="124">
        <f>CN_Summary_fuelprice!K6*CN_Summary_taxrate!K6</f>
        <v>2.0942908060302949E-6</v>
      </c>
      <c r="L6" s="124">
        <f>CN_Summary_fuelprice!L6*CN_Summary_taxrate!L6</f>
        <v>2.0575435109938766E-6</v>
      </c>
      <c r="M6" s="124">
        <f>CN_Summary_fuelprice!M6*CN_Summary_taxrate!M6</f>
        <v>1.9696469529458082E-6</v>
      </c>
      <c r="N6" s="124">
        <f>CN_Summary_fuelprice!N6*CN_Summary_taxrate!N6</f>
        <v>1.9485009728886864E-6</v>
      </c>
      <c r="O6" s="124">
        <f>CN_Summary_fuelprice!O6*CN_Summary_taxrate!O6</f>
        <v>1.9295347324820025E-6</v>
      </c>
      <c r="P6" s="124">
        <f>CN_Summary_fuelprice!P6*CN_Summary_taxrate!P6</f>
        <v>1.8851795905097231E-6</v>
      </c>
      <c r="Q6" s="124">
        <f>CN_Summary_fuelprice!Q6*CN_Summary_taxrate!Q6</f>
        <v>1.8787057310681676E-6</v>
      </c>
      <c r="R6" s="124">
        <f>CN_Summary_fuelprice!R6*CN_Summary_taxrate!R6</f>
        <v>1.8739824171629709E-6</v>
      </c>
      <c r="S6" s="124">
        <f>CN_Summary_fuelprice!S6*CN_Summary_taxrate!S6</f>
        <v>1.8786915698410534E-6</v>
      </c>
      <c r="T6" s="124">
        <f>CN_Summary_fuelprice!T6*CN_Summary_taxrate!T6</f>
        <v>1.8523484194329876E-6</v>
      </c>
      <c r="U6" s="124">
        <f>CN_Summary_fuelprice!U6*CN_Summary_taxrate!U6</f>
        <v>1.8360118099689109E-6</v>
      </c>
      <c r="V6" s="124">
        <f>CN_Summary_fuelprice!V6*CN_Summary_taxrate!V6</f>
        <v>1.8303320685709184E-6</v>
      </c>
      <c r="W6" s="124">
        <f>CN_Summary_fuelprice!W6*CN_Summary_taxrate!W6</f>
        <v>1.8144911020558416E-6</v>
      </c>
      <c r="X6" s="124">
        <f>CN_Summary_fuelprice!X6*CN_Summary_taxrate!X6</f>
        <v>1.8038070008606915E-6</v>
      </c>
      <c r="Y6" s="124">
        <f>CN_Summary_fuelprice!Y6*CN_Summary_taxrate!Y6</f>
        <v>1.8022906602343002E-6</v>
      </c>
      <c r="Z6" s="124">
        <f>CN_Summary_fuelprice!Z6*CN_Summary_taxrate!Z6</f>
        <v>1.816706789436647E-6</v>
      </c>
      <c r="AA6" s="124">
        <f>CN_Summary_fuelprice!AA6*CN_Summary_taxrate!AA6</f>
        <v>1.8135858728456901E-6</v>
      </c>
      <c r="AB6" s="124">
        <f>CN_Summary_fuelprice!AB6*CN_Summary_taxrate!AB6</f>
        <v>1.8124529746765471E-6</v>
      </c>
      <c r="AC6" s="124">
        <f>CN_Summary_fuelprice!AC6*CN_Summary_taxrate!AC6</f>
        <v>1.8112427344208567E-6</v>
      </c>
      <c r="AD6" s="124">
        <f>CN_Summary_fuelprice!AD6*CN_Summary_taxrate!AD6</f>
        <v>1.8057579822269764E-6</v>
      </c>
      <c r="AE6" s="124">
        <f>CN_Summary_fuelprice!AE6*CN_Summary_taxrate!AE6</f>
        <v>1.8041348877346465E-6</v>
      </c>
      <c r="AF6" s="124">
        <f>CN_Summary_fuelprice!AF6*CN_Summary_taxrate!AF6</f>
        <v>1.8015673483263092E-6</v>
      </c>
      <c r="AG6" s="124">
        <f>CN_Summary_fuelprice!AG6*CN_Summary_taxrate!AG6</f>
        <v>1.7964388054606118E-6</v>
      </c>
      <c r="AH6" s="124">
        <f>CN_Summary_fuelprice!AH6*CN_Summary_taxrate!AH6</f>
        <v>1.7941272574654946E-6</v>
      </c>
      <c r="AI6" s="124">
        <f>CN_Summary_fuelprice!AI6*CN_Summary_taxrate!AI6</f>
        <v>1.7916425067695182E-6</v>
      </c>
      <c r="AJ6" s="124">
        <f>CN_Summary_fuelprice!AJ6*CN_Summary_taxrate!AJ6</f>
        <v>1.7802666840960935E-6</v>
      </c>
      <c r="AK6" s="124">
        <f>CN_Summary_fuelprice!AK6*CN_Summary_taxrate!AK6</f>
        <v>1.7776708222335278E-6</v>
      </c>
      <c r="AL6" s="124">
        <f>CN_Summary_fuelprice!AL6*CN_Summary_taxrate!AL6</f>
        <v>1.777276427106917E-6</v>
      </c>
      <c r="AM6" s="124">
        <f>CN_Summary_fuelprice!AM6*CN_Summary_taxrate!AM6</f>
        <v>1.772830631840799E-6</v>
      </c>
      <c r="AN6" s="124">
        <f>CN_Summary_fuelprice!AN6*CN_Summary_taxrate!AN6</f>
        <v>1.7684809230418632E-6</v>
      </c>
      <c r="AO6" s="124">
        <f>CN_Summary_fuelprice!AO6*CN_Summary_taxrate!AO6</f>
        <v>1.7644246638648308E-6</v>
      </c>
      <c r="AP6" s="124">
        <f>CN_Summary_fuelprice!AP6*CN_Summary_taxrate!AP6</f>
        <v>1.7599294678164499E-6</v>
      </c>
      <c r="AQ6" s="124">
        <f>CN_Summary_fuelprice!AQ6*CN_Summary_taxrate!AQ6</f>
        <v>1.7556705591447681E-6</v>
      </c>
      <c r="AR6" s="124">
        <f>CN_Summary_fuelprice!AR6*CN_Summary_taxrate!AR6</f>
        <v>1.7516672881824081E-6</v>
      </c>
      <c r="AS6" s="124">
        <f>CN_Summary_fuelprice!AS6*CN_Summary_taxrate!AS6</f>
        <v>1.7474995425117432E-6</v>
      </c>
      <c r="AT6" s="124">
        <f>CN_Summary_fuelprice!AT6*CN_Summary_taxrate!AT6</f>
        <v>1.7437119698317131E-6</v>
      </c>
      <c r="AU6" s="124">
        <f>CN_Summary_fuelprice!AU6*CN_Summary_taxrate!AU6</f>
        <v>1.7405031231919172E-6</v>
      </c>
    </row>
    <row r="7" spans="1:47" ht="18.75" customHeight="1">
      <c r="A7" s="101" t="s">
        <v>3671</v>
      </c>
      <c r="B7" s="124">
        <f>CN_Summary_fuelprice!B7*CN_Summary_taxrate!B7</f>
        <v>0</v>
      </c>
      <c r="C7" s="124">
        <f>CN_Summary_fuelprice!C7*CN_Summary_taxrate!C7</f>
        <v>0</v>
      </c>
      <c r="D7" s="124">
        <f>CN_Summary_fuelprice!D7*CN_Summary_taxrate!D7</f>
        <v>0</v>
      </c>
      <c r="E7" s="124">
        <f>CN_Summary_fuelprice!E7*CN_Summary_taxrate!E7</f>
        <v>0</v>
      </c>
      <c r="F7" s="124">
        <f>CN_Summary_fuelprice!F7*CN_Summary_taxrate!F7</f>
        <v>0</v>
      </c>
      <c r="G7" s="124">
        <f>CN_Summary_fuelprice!G7*CN_Summary_taxrate!G7</f>
        <v>2.9067435824439943E-6</v>
      </c>
      <c r="H7" s="124">
        <f>CN_Summary_fuelprice!H7*CN_Summary_taxrate!H7</f>
        <v>2.8438800579552299E-6</v>
      </c>
      <c r="I7" s="124">
        <f>CN_Summary_fuelprice!I7*CN_Summary_taxrate!I7</f>
        <v>3.2015598697446859E-6</v>
      </c>
      <c r="J7" s="124">
        <f>CN_Summary_fuelprice!J7*CN_Summary_taxrate!J7</f>
        <v>3.2093098195957014E-6</v>
      </c>
      <c r="K7" s="124">
        <f>CN_Summary_fuelprice!K7*CN_Summary_taxrate!K7</f>
        <v>3.0886666844253101E-6</v>
      </c>
      <c r="L7" s="124">
        <f>CN_Summary_fuelprice!L7*CN_Summary_taxrate!L7</f>
        <v>3.0344716578344845E-6</v>
      </c>
      <c r="M7" s="124">
        <f>CN_Summary_fuelprice!M7*CN_Summary_taxrate!M7</f>
        <v>2.9048415368708549E-6</v>
      </c>
      <c r="N7" s="124">
        <f>CN_Summary_fuelprice!N7*CN_Summary_taxrate!N7</f>
        <v>2.8736553788053693E-6</v>
      </c>
      <c r="O7" s="124">
        <f>CN_Summary_fuelprice!O7*CN_Summary_taxrate!O7</f>
        <v>2.8456839076494772E-6</v>
      </c>
      <c r="P7" s="124">
        <f>CN_Summary_fuelprice!P7*CN_Summary_taxrate!P7</f>
        <v>2.7802688044086754E-6</v>
      </c>
      <c r="Q7" s="124">
        <f>CN_Summary_fuelprice!Q7*CN_Summary_taxrate!Q7</f>
        <v>2.7707211360909756E-6</v>
      </c>
      <c r="R7" s="124">
        <f>CN_Summary_fuelprice!R7*CN_Summary_taxrate!R7</f>
        <v>2.7637551778500971E-6</v>
      </c>
      <c r="S7" s="124">
        <f>CN_Summary_fuelprice!S7*CN_Summary_taxrate!S7</f>
        <v>2.7707002510685751E-6</v>
      </c>
      <c r="T7" s="124">
        <f>CN_Summary_fuelprice!T7*CN_Summary_taxrate!T7</f>
        <v>2.7318492897818637E-6</v>
      </c>
      <c r="U7" s="124">
        <f>CN_Summary_fuelprice!U7*CN_Summary_taxrate!U7</f>
        <v>2.7077560066318489E-6</v>
      </c>
      <c r="V7" s="124">
        <f>CN_Summary_fuelprice!V7*CN_Summary_taxrate!V7</f>
        <v>2.6993795061087996E-6</v>
      </c>
      <c r="W7" s="124">
        <f>CN_Summary_fuelprice!W7*CN_Summary_taxrate!W7</f>
        <v>2.6760171987428252E-6</v>
      </c>
      <c r="X7" s="124">
        <f>CN_Summary_fuelprice!X7*CN_Summary_taxrate!X7</f>
        <v>2.6602602526112423E-6</v>
      </c>
      <c r="Y7" s="124">
        <f>CN_Summary_fuelprice!Y7*CN_Summary_taxrate!Y7</f>
        <v>2.6580239486741335E-6</v>
      </c>
      <c r="Z7" s="124">
        <f>CN_Summary_fuelprice!Z7*CN_Summary_taxrate!Z7</f>
        <v>2.6792849014785148E-6</v>
      </c>
      <c r="AA7" s="124">
        <f>CN_Summary_fuelprice!AA7*CN_Summary_taxrate!AA7</f>
        <v>2.6746821638493362E-6</v>
      </c>
      <c r="AB7" s="124">
        <f>CN_Summary_fuelprice!AB7*CN_Summary_taxrate!AB7</f>
        <v>2.6730113620572433E-6</v>
      </c>
      <c r="AC7" s="124">
        <f>CN_Summary_fuelprice!AC7*CN_Summary_taxrate!AC7</f>
        <v>2.6712264959120364E-6</v>
      </c>
      <c r="AD7" s="124">
        <f>CN_Summary_fuelprice!AD7*CN_Summary_taxrate!AD7</f>
        <v>2.6631375660820492E-6</v>
      </c>
      <c r="AE7" s="124">
        <f>CN_Summary_fuelprice!AE7*CN_Summary_taxrate!AE7</f>
        <v>2.6607438212068389E-6</v>
      </c>
      <c r="AF7" s="124">
        <f>CN_Summary_fuelprice!AF7*CN_Summary_taxrate!AF7</f>
        <v>2.6569572059914896E-6</v>
      </c>
      <c r="AG7" s="124">
        <f>CN_Summary_fuelprice!AG7*CN_Summary_taxrate!AG7</f>
        <v>2.6493936148019008E-6</v>
      </c>
      <c r="AH7" s="124">
        <f>CN_Summary_fuelprice!AH7*CN_Summary_taxrate!AH7</f>
        <v>2.6459845365299571E-6</v>
      </c>
      <c r="AI7" s="124">
        <f>CN_Summary_fuelprice!AI7*CN_Summary_taxrate!AI7</f>
        <v>2.6423200183686466E-6</v>
      </c>
      <c r="AJ7" s="124">
        <f>CN_Summary_fuelprice!AJ7*CN_Summary_taxrate!AJ7</f>
        <v>2.6255429192197767E-6</v>
      </c>
      <c r="AK7" s="124">
        <f>CN_Summary_fuelprice!AK7*CN_Summary_taxrate!AK7</f>
        <v>2.621714533959626E-6</v>
      </c>
      <c r="AL7" s="124">
        <f>CN_Summary_fuelprice!AL7*CN_Summary_taxrate!AL7</f>
        <v>2.6211328787832973E-6</v>
      </c>
      <c r="AM7" s="124">
        <f>CN_Summary_fuelprice!AM7*CN_Summary_taxrate!AM7</f>
        <v>2.6145762059063984E-6</v>
      </c>
      <c r="AN7" s="124">
        <f>CN_Summary_fuelprice!AN7*CN_Summary_taxrate!AN7</f>
        <v>2.6081612416542815E-6</v>
      </c>
      <c r="AO7" s="124">
        <f>CN_Summary_fuelprice!AO7*CN_Summary_taxrate!AO7</f>
        <v>2.6021790578298449E-6</v>
      </c>
      <c r="AP7" s="124">
        <f>CN_Summary_fuelprice!AP7*CN_Summary_taxrate!AP7</f>
        <v>2.5955495285234952E-6</v>
      </c>
      <c r="AQ7" s="124">
        <f>CN_Summary_fuelprice!AQ7*CN_Summary_taxrate!AQ7</f>
        <v>2.5892684765853624E-6</v>
      </c>
      <c r="AR7" s="124">
        <f>CN_Summary_fuelprice!AR7*CN_Summary_taxrate!AR7</f>
        <v>2.5833644399470095E-6</v>
      </c>
      <c r="AS7" s="124">
        <f>CN_Summary_fuelprice!AS7*CN_Summary_taxrate!AS7</f>
        <v>2.5772178354902284E-6</v>
      </c>
      <c r="AT7" s="124">
        <f>CN_Summary_fuelprice!AT7*CN_Summary_taxrate!AT7</f>
        <v>2.5716319113587916E-6</v>
      </c>
      <c r="AU7" s="124">
        <f>CN_Summary_fuelprice!AU7*CN_Summary_taxrate!AU7</f>
        <v>2.5668994942163259E-6</v>
      </c>
    </row>
    <row r="8" spans="1:47" ht="18.75" customHeight="1">
      <c r="A8" s="101" t="s">
        <v>3672</v>
      </c>
      <c r="B8" s="124">
        <f>CN_Summary_fuelprice!B8*CN_Summary_taxrate!B8</f>
        <v>0</v>
      </c>
      <c r="C8" s="124">
        <f>CN_Summary_fuelprice!C8*CN_Summary_taxrate!C8</f>
        <v>0</v>
      </c>
      <c r="D8" s="124">
        <f>CN_Summary_fuelprice!D8*CN_Summary_taxrate!D8</f>
        <v>0</v>
      </c>
      <c r="E8" s="124">
        <f>CN_Summary_fuelprice!E8*CN_Summary_taxrate!E8</f>
        <v>0</v>
      </c>
      <c r="F8" s="124">
        <f>CN_Summary_fuelprice!F8*CN_Summary_taxrate!F8</f>
        <v>0</v>
      </c>
      <c r="G8" s="124">
        <f>CN_Summary_fuelprice!G8*CN_Summary_taxrate!G8</f>
        <v>2.667565553290722E-6</v>
      </c>
      <c r="H8" s="124">
        <f>CN_Summary_fuelprice!H8*CN_Summary_taxrate!H8</f>
        <v>2.4766448979003366E-6</v>
      </c>
      <c r="I8" s="124">
        <f>CN_Summary_fuelprice!I8*CN_Summary_taxrate!I8</f>
        <v>2.8356150853153351E-6</v>
      </c>
      <c r="J8" s="124">
        <f>CN_Summary_fuelprice!J8*CN_Summary_taxrate!J8</f>
        <v>2.8424792001849808E-6</v>
      </c>
      <c r="K8" s="124">
        <f>CN_Summary_fuelprice!K8*CN_Summary_taxrate!K8</f>
        <v>2.7356258199743588E-6</v>
      </c>
      <c r="L8" s="124">
        <f>CN_Summary_fuelprice!L8*CN_Summary_taxrate!L8</f>
        <v>2.687625394805903E-6</v>
      </c>
      <c r="M8" s="124">
        <f>CN_Summary_fuelprice!M8*CN_Summary_taxrate!M8</f>
        <v>2.5728122594997582E-6</v>
      </c>
      <c r="N8" s="124">
        <f>CN_Summary_fuelprice!N8*CN_Summary_taxrate!N8</f>
        <v>2.5451907425326023E-6</v>
      </c>
      <c r="O8" s="124">
        <f>CN_Summary_fuelprice!O8*CN_Summary_taxrate!O8</f>
        <v>2.52041646724334E-6</v>
      </c>
      <c r="P8" s="124">
        <f>CN_Summary_fuelprice!P8*CN_Summary_taxrate!P8</f>
        <v>2.4624784429352485E-6</v>
      </c>
      <c r="Q8" s="124">
        <f>CN_Summary_fuelprice!Q8*CN_Summary_taxrate!Q8</f>
        <v>2.4540220924646215E-6</v>
      </c>
      <c r="R8" s="124">
        <f>CN_Summary_fuelprice!R8*CN_Summary_taxrate!R8</f>
        <v>2.4478523573744921E-6</v>
      </c>
      <c r="S8" s="124">
        <f>CN_Summary_fuelprice!S8*CN_Summary_taxrate!S8</f>
        <v>2.4540035946426264E-6</v>
      </c>
      <c r="T8" s="124">
        <f>CN_Summary_fuelprice!T8*CN_Summary_taxrate!T8</f>
        <v>2.4195933770031896E-6</v>
      </c>
      <c r="U8" s="124">
        <f>CN_Summary_fuelprice!U8*CN_Summary_taxrate!U8</f>
        <v>2.3982540049675183E-6</v>
      </c>
      <c r="V8" s="124">
        <f>CN_Summary_fuelprice!V8*CN_Summary_taxrate!V8</f>
        <v>2.3908349554380138E-6</v>
      </c>
      <c r="W8" s="124">
        <f>CN_Summary_fuelprice!W8*CN_Summary_taxrate!W8</f>
        <v>2.3701430071721783E-6</v>
      </c>
      <c r="X8" s="124">
        <f>CN_Summary_fuelprice!X8*CN_Summary_taxrate!X8</f>
        <v>2.3561871119314062E-6</v>
      </c>
      <c r="Y8" s="124">
        <f>CN_Summary_fuelprice!Y8*CN_Summary_taxrate!Y8</f>
        <v>2.3542064220685233E-6</v>
      </c>
      <c r="Z8" s="124">
        <f>CN_Summary_fuelprice!Z8*CN_Summary_taxrate!Z8</f>
        <v>2.3730372048597531E-6</v>
      </c>
      <c r="AA8" s="124">
        <f>CN_Summary_fuelprice!AA8*CN_Summary_taxrate!AA8</f>
        <v>2.368960569473863E-6</v>
      </c>
      <c r="AB8" s="124">
        <f>CN_Summary_fuelprice!AB8*CN_Summary_taxrate!AB8</f>
        <v>2.367480743714238E-6</v>
      </c>
      <c r="AC8" s="124">
        <f>CN_Summary_fuelprice!AC8*CN_Summary_taxrate!AC8</f>
        <v>2.3658998913883305E-6</v>
      </c>
      <c r="AD8" s="124">
        <f>CN_Summary_fuelprice!AD8*CN_Summary_taxrate!AD8</f>
        <v>2.3587355426386073E-6</v>
      </c>
      <c r="AE8" s="124">
        <f>CN_Summary_fuelprice!AE8*CN_Summary_taxrate!AE8</f>
        <v>2.3566154076560674E-6</v>
      </c>
      <c r="AF8" s="124">
        <f>CN_Summary_fuelprice!AF8*CN_Summary_taxrate!AF8</f>
        <v>2.3532616102373779E-6</v>
      </c>
      <c r="AG8" s="124">
        <f>CN_Summary_fuelprice!AG8*CN_Summary_taxrate!AG8</f>
        <v>2.3465625528563061E-6</v>
      </c>
      <c r="AH8" s="124">
        <f>CN_Summary_fuelprice!AH8*CN_Summary_taxrate!AH8</f>
        <v>2.3435431391429173E-6</v>
      </c>
      <c r="AI8" s="124">
        <f>CN_Summary_fuelprice!AI8*CN_Summary_taxrate!AI8</f>
        <v>2.3402974828374321E-6</v>
      </c>
      <c r="AJ8" s="124">
        <f>CN_Summary_fuelprice!AJ8*CN_Summary_taxrate!AJ8</f>
        <v>2.3254380401376582E-6</v>
      </c>
      <c r="AK8" s="124">
        <f>CN_Summary_fuelprice!AK8*CN_Summary_taxrate!AK8</f>
        <v>2.3220472470749784E-6</v>
      </c>
      <c r="AL8" s="124">
        <f>CN_Summary_fuelprice!AL8*CN_Summary_taxrate!AL8</f>
        <v>2.3215320762646368E-6</v>
      </c>
      <c r="AM8" s="124">
        <f>CN_Summary_fuelprice!AM8*CN_Summary_taxrate!AM8</f>
        <v>2.3157248443915406E-6</v>
      </c>
      <c r="AN8" s="124">
        <f>CN_Summary_fuelprice!AN8*CN_Summary_taxrate!AN8</f>
        <v>2.3100431235600897E-6</v>
      </c>
      <c r="AO8" s="124">
        <f>CN_Summary_fuelprice!AO8*CN_Summary_taxrate!AO8</f>
        <v>2.3047447154759565E-6</v>
      </c>
      <c r="AP8" s="124">
        <f>CN_Summary_fuelprice!AP8*CN_Summary_taxrate!AP8</f>
        <v>2.2988729548110163E-6</v>
      </c>
      <c r="AQ8" s="124">
        <f>CN_Summary_fuelprice!AQ8*CN_Summary_taxrate!AQ8</f>
        <v>2.2933098398445464E-6</v>
      </c>
      <c r="AR8" s="124">
        <f>CN_Summary_fuelprice!AR8*CN_Summary_taxrate!AR8</f>
        <v>2.2880806465646758E-6</v>
      </c>
      <c r="AS8" s="124">
        <f>CN_Summary_fuelprice!AS8*CN_Summary_taxrate!AS8</f>
        <v>2.2826366114598448E-6</v>
      </c>
      <c r="AT8" s="124">
        <f>CN_Summary_fuelprice!AT8*CN_Summary_taxrate!AT8</f>
        <v>2.2776891697823618E-6</v>
      </c>
      <c r="AU8" s="124">
        <f>CN_Summary_fuelprice!AU8*CN_Summary_taxrate!AU8</f>
        <v>2.2734976775144847E-6</v>
      </c>
    </row>
    <row r="9" spans="1:47" ht="18.75" customHeight="1">
      <c r="A9" s="101" t="s">
        <v>3673</v>
      </c>
      <c r="B9" s="124">
        <f>CN_Summary_fuelprice!B9*CN_Summary_taxrate!B9</f>
        <v>0</v>
      </c>
      <c r="C9" s="124">
        <f>CN_Summary_fuelprice!C9*CN_Summary_taxrate!C9</f>
        <v>0</v>
      </c>
      <c r="D9" s="124">
        <f>CN_Summary_fuelprice!D9*CN_Summary_taxrate!D9</f>
        <v>0</v>
      </c>
      <c r="E9" s="124">
        <f>CN_Summary_fuelprice!E9*CN_Summary_taxrate!E9</f>
        <v>0</v>
      </c>
      <c r="F9" s="124">
        <f>CN_Summary_fuelprice!F9*CN_Summary_taxrate!F9</f>
        <v>0</v>
      </c>
      <c r="G9" s="124">
        <f>CN_Summary_fuelprice!G9*CN_Summary_taxrate!G9</f>
        <v>2.667565553290722E-6</v>
      </c>
      <c r="H9" s="124">
        <f>CN_Summary_fuelprice!H9*CN_Summary_taxrate!H9</f>
        <v>2.4766448979003366E-6</v>
      </c>
      <c r="I9" s="124">
        <f>CN_Summary_fuelprice!I9*CN_Summary_taxrate!I9</f>
        <v>2.8356150853153351E-6</v>
      </c>
      <c r="J9" s="124">
        <f>CN_Summary_fuelprice!J9*CN_Summary_taxrate!J9</f>
        <v>2.8424792001849808E-6</v>
      </c>
      <c r="K9" s="124">
        <f>CN_Summary_fuelprice!K9*CN_Summary_taxrate!K9</f>
        <v>2.7356258199743588E-6</v>
      </c>
      <c r="L9" s="124">
        <f>CN_Summary_fuelprice!L9*CN_Summary_taxrate!L9</f>
        <v>2.687625394805903E-6</v>
      </c>
      <c r="M9" s="124">
        <f>CN_Summary_fuelprice!M9*CN_Summary_taxrate!M9</f>
        <v>2.5728122594997582E-6</v>
      </c>
      <c r="N9" s="124">
        <f>CN_Summary_fuelprice!N9*CN_Summary_taxrate!N9</f>
        <v>2.5451907425326023E-6</v>
      </c>
      <c r="O9" s="124">
        <f>CN_Summary_fuelprice!O9*CN_Summary_taxrate!O9</f>
        <v>2.52041646724334E-6</v>
      </c>
      <c r="P9" s="124">
        <f>CN_Summary_fuelprice!P9*CN_Summary_taxrate!P9</f>
        <v>2.4624784429352485E-6</v>
      </c>
      <c r="Q9" s="124">
        <f>CN_Summary_fuelprice!Q9*CN_Summary_taxrate!Q9</f>
        <v>2.4540220924646215E-6</v>
      </c>
      <c r="R9" s="124">
        <f>CN_Summary_fuelprice!R9*CN_Summary_taxrate!R9</f>
        <v>2.4478523573744921E-6</v>
      </c>
      <c r="S9" s="124">
        <f>CN_Summary_fuelprice!S9*CN_Summary_taxrate!S9</f>
        <v>2.4540035946426264E-6</v>
      </c>
      <c r="T9" s="124">
        <f>CN_Summary_fuelprice!T9*CN_Summary_taxrate!T9</f>
        <v>2.4195933770031896E-6</v>
      </c>
      <c r="U9" s="124">
        <f>CN_Summary_fuelprice!U9*CN_Summary_taxrate!U9</f>
        <v>2.3982540049675183E-6</v>
      </c>
      <c r="V9" s="124">
        <f>CN_Summary_fuelprice!V9*CN_Summary_taxrate!V9</f>
        <v>2.3908349554380138E-6</v>
      </c>
      <c r="W9" s="124">
        <f>CN_Summary_fuelprice!W9*CN_Summary_taxrate!W9</f>
        <v>2.3701430071721783E-6</v>
      </c>
      <c r="X9" s="124">
        <f>CN_Summary_fuelprice!X9*CN_Summary_taxrate!X9</f>
        <v>2.3561871119314062E-6</v>
      </c>
      <c r="Y9" s="124">
        <f>CN_Summary_fuelprice!Y9*CN_Summary_taxrate!Y9</f>
        <v>2.3542064220685233E-6</v>
      </c>
      <c r="Z9" s="124">
        <f>CN_Summary_fuelprice!Z9*CN_Summary_taxrate!Z9</f>
        <v>2.3730372048597531E-6</v>
      </c>
      <c r="AA9" s="124">
        <f>CN_Summary_fuelprice!AA9*CN_Summary_taxrate!AA9</f>
        <v>2.368960569473863E-6</v>
      </c>
      <c r="AB9" s="124">
        <f>CN_Summary_fuelprice!AB9*CN_Summary_taxrate!AB9</f>
        <v>2.367480743714238E-6</v>
      </c>
      <c r="AC9" s="124">
        <f>CN_Summary_fuelprice!AC9*CN_Summary_taxrate!AC9</f>
        <v>2.3658998913883305E-6</v>
      </c>
      <c r="AD9" s="124">
        <f>CN_Summary_fuelprice!AD9*CN_Summary_taxrate!AD9</f>
        <v>2.3587355426386073E-6</v>
      </c>
      <c r="AE9" s="124">
        <f>CN_Summary_fuelprice!AE9*CN_Summary_taxrate!AE9</f>
        <v>2.3566154076560674E-6</v>
      </c>
      <c r="AF9" s="124">
        <f>CN_Summary_fuelprice!AF9*CN_Summary_taxrate!AF9</f>
        <v>2.3532616102373779E-6</v>
      </c>
      <c r="AG9" s="124">
        <f>CN_Summary_fuelprice!AG9*CN_Summary_taxrate!AG9</f>
        <v>2.3465625528563061E-6</v>
      </c>
      <c r="AH9" s="124">
        <f>CN_Summary_fuelprice!AH9*CN_Summary_taxrate!AH9</f>
        <v>2.3435431391429173E-6</v>
      </c>
      <c r="AI9" s="124">
        <f>CN_Summary_fuelprice!AI9*CN_Summary_taxrate!AI9</f>
        <v>2.3402974828374321E-6</v>
      </c>
      <c r="AJ9" s="124">
        <f>CN_Summary_fuelprice!AJ9*CN_Summary_taxrate!AJ9</f>
        <v>2.3254380401376582E-6</v>
      </c>
      <c r="AK9" s="124">
        <f>CN_Summary_fuelprice!AK9*CN_Summary_taxrate!AK9</f>
        <v>2.3220472470749784E-6</v>
      </c>
      <c r="AL9" s="124">
        <f>CN_Summary_fuelprice!AL9*CN_Summary_taxrate!AL9</f>
        <v>2.3215320762646368E-6</v>
      </c>
      <c r="AM9" s="124">
        <f>CN_Summary_fuelprice!AM9*CN_Summary_taxrate!AM9</f>
        <v>2.3157248443915406E-6</v>
      </c>
      <c r="AN9" s="124">
        <f>CN_Summary_fuelprice!AN9*CN_Summary_taxrate!AN9</f>
        <v>2.3100431235600897E-6</v>
      </c>
      <c r="AO9" s="124">
        <f>CN_Summary_fuelprice!AO9*CN_Summary_taxrate!AO9</f>
        <v>2.3047447154759565E-6</v>
      </c>
      <c r="AP9" s="124">
        <f>CN_Summary_fuelprice!AP9*CN_Summary_taxrate!AP9</f>
        <v>2.2988729548110163E-6</v>
      </c>
      <c r="AQ9" s="124">
        <f>CN_Summary_fuelprice!AQ9*CN_Summary_taxrate!AQ9</f>
        <v>2.2933098398445464E-6</v>
      </c>
      <c r="AR9" s="124">
        <f>CN_Summary_fuelprice!AR9*CN_Summary_taxrate!AR9</f>
        <v>2.2880806465646758E-6</v>
      </c>
      <c r="AS9" s="124">
        <f>CN_Summary_fuelprice!AS9*CN_Summary_taxrate!AS9</f>
        <v>2.2826366114598448E-6</v>
      </c>
      <c r="AT9" s="124">
        <f>CN_Summary_fuelprice!AT9*CN_Summary_taxrate!AT9</f>
        <v>2.2776891697823618E-6</v>
      </c>
      <c r="AU9" s="124">
        <f>CN_Summary_fuelprice!AU9*CN_Summary_taxrate!AU9</f>
        <v>2.2734976775144847E-6</v>
      </c>
    </row>
    <row r="10" spans="1:47" ht="18.75" customHeight="1">
      <c r="A10" s="101" t="s">
        <v>3674</v>
      </c>
      <c r="B10" s="124">
        <f>CN_Summary_fuelprice!B10*CN_Summary_taxrate!B10</f>
        <v>0</v>
      </c>
      <c r="C10" s="124">
        <f>CN_Summary_fuelprice!C10*CN_Summary_taxrate!C10</f>
        <v>0</v>
      </c>
      <c r="D10" s="124">
        <f>CN_Summary_fuelprice!D10*CN_Summary_taxrate!D10</f>
        <v>0</v>
      </c>
      <c r="E10" s="124">
        <f>CN_Summary_fuelprice!E10*CN_Summary_taxrate!E10</f>
        <v>0</v>
      </c>
      <c r="F10" s="124">
        <f>CN_Summary_fuelprice!F10*CN_Summary_taxrate!F10</f>
        <v>0</v>
      </c>
      <c r="G10" s="124">
        <f>CN_Summary_fuelprice!G10*CN_Summary_taxrate!G10</f>
        <v>0</v>
      </c>
      <c r="H10" s="124">
        <f>CN_Summary_fuelprice!H10*CN_Summary_taxrate!H10</f>
        <v>0</v>
      </c>
      <c r="I10" s="124">
        <f>CN_Summary_fuelprice!I10*CN_Summary_taxrate!I10</f>
        <v>0</v>
      </c>
      <c r="J10" s="124">
        <f>CN_Summary_fuelprice!J10*CN_Summary_taxrate!J10</f>
        <v>0</v>
      </c>
      <c r="K10" s="124">
        <f>CN_Summary_fuelprice!K10*CN_Summary_taxrate!K10</f>
        <v>0</v>
      </c>
      <c r="L10" s="124">
        <f>CN_Summary_fuelprice!L10*CN_Summary_taxrate!L10</f>
        <v>0</v>
      </c>
      <c r="M10" s="124">
        <f>CN_Summary_fuelprice!M10*CN_Summary_taxrate!M10</f>
        <v>0</v>
      </c>
      <c r="N10" s="124">
        <f>CN_Summary_fuelprice!N10*CN_Summary_taxrate!N10</f>
        <v>0</v>
      </c>
      <c r="O10" s="124">
        <f>CN_Summary_fuelprice!O10*CN_Summary_taxrate!O10</f>
        <v>0</v>
      </c>
      <c r="P10" s="124">
        <f>CN_Summary_fuelprice!P10*CN_Summary_taxrate!P10</f>
        <v>0</v>
      </c>
      <c r="Q10" s="124">
        <f>CN_Summary_fuelprice!Q10*CN_Summary_taxrate!Q10</f>
        <v>0</v>
      </c>
      <c r="R10" s="124">
        <f>CN_Summary_fuelprice!R10*CN_Summary_taxrate!R10</f>
        <v>0</v>
      </c>
      <c r="S10" s="124">
        <f>CN_Summary_fuelprice!S10*CN_Summary_taxrate!S10</f>
        <v>0</v>
      </c>
      <c r="T10" s="124">
        <f>CN_Summary_fuelprice!T10*CN_Summary_taxrate!T10</f>
        <v>0</v>
      </c>
      <c r="U10" s="124">
        <f>CN_Summary_fuelprice!U10*CN_Summary_taxrate!U10</f>
        <v>0</v>
      </c>
      <c r="V10" s="124">
        <f>CN_Summary_fuelprice!V10*CN_Summary_taxrate!V10</f>
        <v>0</v>
      </c>
      <c r="W10" s="124">
        <f>CN_Summary_fuelprice!W10*CN_Summary_taxrate!W10</f>
        <v>0</v>
      </c>
      <c r="X10" s="124">
        <f>CN_Summary_fuelprice!X10*CN_Summary_taxrate!X10</f>
        <v>0</v>
      </c>
      <c r="Y10" s="124">
        <f>CN_Summary_fuelprice!Y10*CN_Summary_taxrate!Y10</f>
        <v>0</v>
      </c>
      <c r="Z10" s="124">
        <f>CN_Summary_fuelprice!Z10*CN_Summary_taxrate!Z10</f>
        <v>0</v>
      </c>
      <c r="AA10" s="124">
        <f>CN_Summary_fuelprice!AA10*CN_Summary_taxrate!AA10</f>
        <v>0</v>
      </c>
      <c r="AB10" s="124">
        <f>CN_Summary_fuelprice!AB10*CN_Summary_taxrate!AB10</f>
        <v>0</v>
      </c>
      <c r="AC10" s="124">
        <f>CN_Summary_fuelprice!AC10*CN_Summary_taxrate!AC10</f>
        <v>0</v>
      </c>
      <c r="AD10" s="124">
        <f>CN_Summary_fuelprice!AD10*CN_Summary_taxrate!AD10</f>
        <v>0</v>
      </c>
      <c r="AE10" s="124">
        <f>CN_Summary_fuelprice!AE10*CN_Summary_taxrate!AE10</f>
        <v>0</v>
      </c>
      <c r="AF10" s="124">
        <f>CN_Summary_fuelprice!AF10*CN_Summary_taxrate!AF10</f>
        <v>0</v>
      </c>
      <c r="AG10" s="124">
        <f>CN_Summary_fuelprice!AG10*CN_Summary_taxrate!AG10</f>
        <v>0</v>
      </c>
      <c r="AH10" s="124">
        <f>CN_Summary_fuelprice!AH10*CN_Summary_taxrate!AH10</f>
        <v>0</v>
      </c>
      <c r="AI10" s="124">
        <f>CN_Summary_fuelprice!AI10*CN_Summary_taxrate!AI10</f>
        <v>0</v>
      </c>
      <c r="AJ10" s="124">
        <f>CN_Summary_fuelprice!AJ10*CN_Summary_taxrate!AJ10</f>
        <v>0</v>
      </c>
      <c r="AK10" s="124">
        <f>CN_Summary_fuelprice!AK10*CN_Summary_taxrate!AK10</f>
        <v>0</v>
      </c>
      <c r="AL10" s="124">
        <f>CN_Summary_fuelprice!AL10*CN_Summary_taxrate!AL10</f>
        <v>0</v>
      </c>
      <c r="AM10" s="124">
        <f>CN_Summary_fuelprice!AM10*CN_Summary_taxrate!AM10</f>
        <v>0</v>
      </c>
      <c r="AN10" s="124">
        <f>CN_Summary_fuelprice!AN10*CN_Summary_taxrate!AN10</f>
        <v>0</v>
      </c>
      <c r="AO10" s="124">
        <f>CN_Summary_fuelprice!AO10*CN_Summary_taxrate!AO10</f>
        <v>0</v>
      </c>
      <c r="AP10" s="124">
        <f>CN_Summary_fuelprice!AP10*CN_Summary_taxrate!AP10</f>
        <v>0</v>
      </c>
      <c r="AQ10" s="124">
        <f>CN_Summary_fuelprice!AQ10*CN_Summary_taxrate!AQ10</f>
        <v>0</v>
      </c>
      <c r="AR10" s="124">
        <f>CN_Summary_fuelprice!AR10*CN_Summary_taxrate!AR10</f>
        <v>0</v>
      </c>
      <c r="AS10" s="124">
        <f>CN_Summary_fuelprice!AS10*CN_Summary_taxrate!AS10</f>
        <v>0</v>
      </c>
      <c r="AT10" s="124">
        <f>CN_Summary_fuelprice!AT10*CN_Summary_taxrate!AT10</f>
        <v>0</v>
      </c>
      <c r="AU10" s="124">
        <f>CN_Summary_fuelprice!AU10*CN_Summary_taxrate!AU10</f>
        <v>0</v>
      </c>
    </row>
    <row r="11" spans="1:47" ht="18.75" customHeight="1">
      <c r="A11" s="101" t="s">
        <v>3675</v>
      </c>
      <c r="B11" s="124">
        <f>CN_Summary_fuelprice!B11*CN_Summary_taxrate!B11</f>
        <v>0</v>
      </c>
      <c r="C11" s="124">
        <f>CN_Summary_fuelprice!C11*CN_Summary_taxrate!C11</f>
        <v>0</v>
      </c>
      <c r="D11" s="124">
        <f>CN_Summary_fuelprice!D11*CN_Summary_taxrate!D11</f>
        <v>0</v>
      </c>
      <c r="E11" s="124">
        <f>CN_Summary_fuelprice!E11*CN_Summary_taxrate!E11</f>
        <v>0</v>
      </c>
      <c r="F11" s="124">
        <f>CN_Summary_fuelprice!F11*CN_Summary_taxrate!F11</f>
        <v>0</v>
      </c>
      <c r="G11" s="124">
        <f>CN_Summary_fuelprice!G11*CN_Summary_taxrate!G11</f>
        <v>2.667565553290722E-6</v>
      </c>
      <c r="H11" s="124">
        <f>CN_Summary_fuelprice!H11*CN_Summary_taxrate!H11</f>
        <v>2.4766448979003366E-6</v>
      </c>
      <c r="I11" s="124">
        <f>CN_Summary_fuelprice!I11*CN_Summary_taxrate!I11</f>
        <v>2.8356150853153351E-6</v>
      </c>
      <c r="J11" s="124">
        <f>CN_Summary_fuelprice!J11*CN_Summary_taxrate!J11</f>
        <v>2.8424792001849808E-6</v>
      </c>
      <c r="K11" s="124">
        <f>CN_Summary_fuelprice!K11*CN_Summary_taxrate!K11</f>
        <v>2.7356258199743588E-6</v>
      </c>
      <c r="L11" s="124">
        <f>CN_Summary_fuelprice!L11*CN_Summary_taxrate!L11</f>
        <v>2.687625394805903E-6</v>
      </c>
      <c r="M11" s="124">
        <f>CN_Summary_fuelprice!M11*CN_Summary_taxrate!M11</f>
        <v>2.5728122594997582E-6</v>
      </c>
      <c r="N11" s="124">
        <f>CN_Summary_fuelprice!N11*CN_Summary_taxrate!N11</f>
        <v>2.5451907425326023E-6</v>
      </c>
      <c r="O11" s="124">
        <f>CN_Summary_fuelprice!O11*CN_Summary_taxrate!O11</f>
        <v>2.52041646724334E-6</v>
      </c>
      <c r="P11" s="124">
        <f>CN_Summary_fuelprice!P11*CN_Summary_taxrate!P11</f>
        <v>2.4624784429352485E-6</v>
      </c>
      <c r="Q11" s="124">
        <f>CN_Summary_fuelprice!Q11*CN_Summary_taxrate!Q11</f>
        <v>2.4540220924646215E-6</v>
      </c>
      <c r="R11" s="124">
        <f>CN_Summary_fuelprice!R11*CN_Summary_taxrate!R11</f>
        <v>2.4478523573744921E-6</v>
      </c>
      <c r="S11" s="124">
        <f>CN_Summary_fuelprice!S11*CN_Summary_taxrate!S11</f>
        <v>2.4540035946426264E-6</v>
      </c>
      <c r="T11" s="124">
        <f>CN_Summary_fuelprice!T11*CN_Summary_taxrate!T11</f>
        <v>2.4195933770031896E-6</v>
      </c>
      <c r="U11" s="124">
        <f>CN_Summary_fuelprice!U11*CN_Summary_taxrate!U11</f>
        <v>2.3982540049675183E-6</v>
      </c>
      <c r="V11" s="124">
        <f>CN_Summary_fuelprice!V11*CN_Summary_taxrate!V11</f>
        <v>2.3908349554380138E-6</v>
      </c>
      <c r="W11" s="124">
        <f>CN_Summary_fuelprice!W11*CN_Summary_taxrate!W11</f>
        <v>2.3701430071721783E-6</v>
      </c>
      <c r="X11" s="124">
        <f>CN_Summary_fuelprice!X11*CN_Summary_taxrate!X11</f>
        <v>2.3561871119314062E-6</v>
      </c>
      <c r="Y11" s="124">
        <f>CN_Summary_fuelprice!Y11*CN_Summary_taxrate!Y11</f>
        <v>2.3542064220685233E-6</v>
      </c>
      <c r="Z11" s="124">
        <f>CN_Summary_fuelprice!Z11*CN_Summary_taxrate!Z11</f>
        <v>2.3730372048597531E-6</v>
      </c>
      <c r="AA11" s="124">
        <f>CN_Summary_fuelprice!AA11*CN_Summary_taxrate!AA11</f>
        <v>2.368960569473863E-6</v>
      </c>
      <c r="AB11" s="124">
        <f>CN_Summary_fuelprice!AB11*CN_Summary_taxrate!AB11</f>
        <v>2.367480743714238E-6</v>
      </c>
      <c r="AC11" s="124">
        <f>CN_Summary_fuelprice!AC11*CN_Summary_taxrate!AC11</f>
        <v>2.3658998913883305E-6</v>
      </c>
      <c r="AD11" s="124">
        <f>CN_Summary_fuelprice!AD11*CN_Summary_taxrate!AD11</f>
        <v>2.3587355426386073E-6</v>
      </c>
      <c r="AE11" s="124">
        <f>CN_Summary_fuelprice!AE11*CN_Summary_taxrate!AE11</f>
        <v>2.3566154076560674E-6</v>
      </c>
      <c r="AF11" s="124">
        <f>CN_Summary_fuelprice!AF11*CN_Summary_taxrate!AF11</f>
        <v>2.3532616102373779E-6</v>
      </c>
      <c r="AG11" s="124">
        <f>CN_Summary_fuelprice!AG11*CN_Summary_taxrate!AG11</f>
        <v>2.3465625528563061E-6</v>
      </c>
      <c r="AH11" s="124">
        <f>CN_Summary_fuelprice!AH11*CN_Summary_taxrate!AH11</f>
        <v>2.3435431391429173E-6</v>
      </c>
      <c r="AI11" s="124">
        <f>CN_Summary_fuelprice!AI11*CN_Summary_taxrate!AI11</f>
        <v>2.3402974828374321E-6</v>
      </c>
      <c r="AJ11" s="124">
        <f>CN_Summary_fuelprice!AJ11*CN_Summary_taxrate!AJ11</f>
        <v>2.3254380401376582E-6</v>
      </c>
      <c r="AK11" s="124">
        <f>CN_Summary_fuelprice!AK11*CN_Summary_taxrate!AK11</f>
        <v>2.3220472470749784E-6</v>
      </c>
      <c r="AL11" s="124">
        <f>CN_Summary_fuelprice!AL11*CN_Summary_taxrate!AL11</f>
        <v>2.3215320762646368E-6</v>
      </c>
      <c r="AM11" s="124">
        <f>CN_Summary_fuelprice!AM11*CN_Summary_taxrate!AM11</f>
        <v>2.3157248443915406E-6</v>
      </c>
      <c r="AN11" s="124">
        <f>CN_Summary_fuelprice!AN11*CN_Summary_taxrate!AN11</f>
        <v>2.3100431235600897E-6</v>
      </c>
      <c r="AO11" s="124">
        <f>CN_Summary_fuelprice!AO11*CN_Summary_taxrate!AO11</f>
        <v>2.3047447154759565E-6</v>
      </c>
      <c r="AP11" s="124">
        <f>CN_Summary_fuelprice!AP11*CN_Summary_taxrate!AP11</f>
        <v>2.2988729548110163E-6</v>
      </c>
      <c r="AQ11" s="124">
        <f>CN_Summary_fuelprice!AQ11*CN_Summary_taxrate!AQ11</f>
        <v>2.2933098398445464E-6</v>
      </c>
      <c r="AR11" s="124">
        <f>CN_Summary_fuelprice!AR11*CN_Summary_taxrate!AR11</f>
        <v>2.2880806465646758E-6</v>
      </c>
      <c r="AS11" s="124">
        <f>CN_Summary_fuelprice!AS11*CN_Summary_taxrate!AS11</f>
        <v>2.2826366114598448E-6</v>
      </c>
      <c r="AT11" s="124">
        <f>CN_Summary_fuelprice!AT11*CN_Summary_taxrate!AT11</f>
        <v>2.2776891697823618E-6</v>
      </c>
      <c r="AU11" s="124">
        <f>CN_Summary_fuelprice!AU11*CN_Summary_taxrate!AU11</f>
        <v>2.2734976775144847E-6</v>
      </c>
    </row>
    <row r="12" spans="1:47" s="103" customFormat="1" ht="18.75" customHeight="1">
      <c r="A12" s="102" t="s">
        <v>3667</v>
      </c>
      <c r="B12" s="102"/>
      <c r="C12" s="102"/>
      <c r="D12" s="102"/>
      <c r="E12" s="102"/>
      <c r="F12" s="102"/>
    </row>
    <row r="13" spans="1:47" ht="18.75" customHeight="1">
      <c r="A13" s="105" t="s">
        <v>3697</v>
      </c>
      <c r="B13" s="101">
        <v>2015</v>
      </c>
      <c r="C13" s="101">
        <v>2016</v>
      </c>
      <c r="D13" s="101">
        <v>2017</v>
      </c>
      <c r="E13" s="101">
        <v>2018</v>
      </c>
      <c r="F13" s="101">
        <v>2019</v>
      </c>
      <c r="G13" s="101">
        <v>2020</v>
      </c>
      <c r="H13" s="101">
        <v>2021</v>
      </c>
      <c r="I13" s="101">
        <v>2022</v>
      </c>
      <c r="J13" s="101">
        <v>2023</v>
      </c>
      <c r="K13" s="101">
        <v>2024</v>
      </c>
      <c r="L13" s="101">
        <v>2025</v>
      </c>
      <c r="M13" s="101">
        <v>2026</v>
      </c>
      <c r="N13" s="101">
        <v>2027</v>
      </c>
      <c r="O13" s="101">
        <v>2028</v>
      </c>
      <c r="P13" s="101">
        <v>2029</v>
      </c>
      <c r="Q13" s="101">
        <v>2030</v>
      </c>
      <c r="R13" s="101">
        <v>2031</v>
      </c>
      <c r="S13" s="101">
        <v>2032</v>
      </c>
      <c r="T13" s="101">
        <v>2033</v>
      </c>
      <c r="U13" s="101">
        <v>2034</v>
      </c>
      <c r="V13" s="101">
        <v>2035</v>
      </c>
      <c r="W13" s="101">
        <v>2036</v>
      </c>
      <c r="X13" s="101">
        <v>2037</v>
      </c>
      <c r="Y13" s="101">
        <v>2038</v>
      </c>
      <c r="Z13" s="101">
        <v>2039</v>
      </c>
      <c r="AA13" s="101">
        <v>2040</v>
      </c>
      <c r="AB13" s="101">
        <v>2041</v>
      </c>
      <c r="AC13" s="101">
        <v>2042</v>
      </c>
      <c r="AD13" s="101">
        <v>2043</v>
      </c>
      <c r="AE13" s="101">
        <v>2044</v>
      </c>
      <c r="AF13" s="101">
        <v>2045</v>
      </c>
      <c r="AG13" s="101">
        <v>2046</v>
      </c>
      <c r="AH13" s="101">
        <v>2047</v>
      </c>
      <c r="AI13" s="101">
        <v>2048</v>
      </c>
      <c r="AJ13" s="101">
        <v>2049</v>
      </c>
      <c r="AK13" s="101">
        <v>2050</v>
      </c>
      <c r="AL13" s="101">
        <v>2051</v>
      </c>
      <c r="AM13" s="101">
        <v>2052</v>
      </c>
      <c r="AN13" s="101">
        <v>2053</v>
      </c>
      <c r="AO13" s="101">
        <v>2054</v>
      </c>
      <c r="AP13" s="101">
        <v>2055</v>
      </c>
      <c r="AQ13" s="101">
        <v>2056</v>
      </c>
      <c r="AR13" s="101">
        <v>2057</v>
      </c>
      <c r="AS13" s="101">
        <v>2058</v>
      </c>
      <c r="AT13" s="101">
        <v>2059</v>
      </c>
      <c r="AU13" s="101">
        <v>2060</v>
      </c>
    </row>
    <row r="14" spans="1:47" ht="18.75" customHeight="1">
      <c r="A14" s="101" t="s">
        <v>3668</v>
      </c>
      <c r="B14" s="124">
        <f>CN_Summary_fuelprice!B14*CN_Summary_taxrate!B14</f>
        <v>0</v>
      </c>
      <c r="C14" s="124">
        <f>CN_Summary_fuelprice!C14*CN_Summary_taxrate!C14</f>
        <v>0</v>
      </c>
      <c r="D14" s="124">
        <f>CN_Summary_fuelprice!D14*CN_Summary_taxrate!D14</f>
        <v>0</v>
      </c>
      <c r="E14" s="124">
        <f>CN_Summary_fuelprice!E14*CN_Summary_taxrate!E14</f>
        <v>0</v>
      </c>
      <c r="F14" s="124">
        <f>CN_Summary_fuelprice!F14*CN_Summary_taxrate!F14</f>
        <v>0</v>
      </c>
      <c r="G14" s="124">
        <f>CN_Summary_fuelprice!G14*CN_Summary_taxrate!G14</f>
        <v>0</v>
      </c>
      <c r="H14" s="124">
        <f>CN_Summary_fuelprice!H14*CN_Summary_taxrate!H14</f>
        <v>0</v>
      </c>
      <c r="I14" s="124">
        <f>CN_Summary_fuelprice!I14*CN_Summary_taxrate!I14</f>
        <v>0</v>
      </c>
      <c r="J14" s="124">
        <f>CN_Summary_fuelprice!J14*CN_Summary_taxrate!J14</f>
        <v>0</v>
      </c>
      <c r="K14" s="124">
        <f>CN_Summary_fuelprice!K14*CN_Summary_taxrate!K14</f>
        <v>0</v>
      </c>
      <c r="L14" s="124">
        <f>CN_Summary_fuelprice!L14*CN_Summary_taxrate!L14</f>
        <v>0</v>
      </c>
      <c r="M14" s="124">
        <f>CN_Summary_fuelprice!M14*CN_Summary_taxrate!M14</f>
        <v>0</v>
      </c>
      <c r="N14" s="124">
        <f>CN_Summary_fuelprice!N14*CN_Summary_taxrate!N14</f>
        <v>0</v>
      </c>
      <c r="O14" s="124">
        <f>CN_Summary_fuelprice!O14*CN_Summary_taxrate!O14</f>
        <v>0</v>
      </c>
      <c r="P14" s="124">
        <f>CN_Summary_fuelprice!P14*CN_Summary_taxrate!P14</f>
        <v>0</v>
      </c>
      <c r="Q14" s="124">
        <f>CN_Summary_fuelprice!Q14*CN_Summary_taxrate!Q14</f>
        <v>0</v>
      </c>
      <c r="R14" s="124">
        <f>CN_Summary_fuelprice!R14*CN_Summary_taxrate!R14</f>
        <v>0</v>
      </c>
      <c r="S14" s="124">
        <f>CN_Summary_fuelprice!S14*CN_Summary_taxrate!S14</f>
        <v>0</v>
      </c>
      <c r="T14" s="124">
        <f>CN_Summary_fuelprice!T14*CN_Summary_taxrate!T14</f>
        <v>0</v>
      </c>
      <c r="U14" s="124">
        <f>CN_Summary_fuelprice!U14*CN_Summary_taxrate!U14</f>
        <v>0</v>
      </c>
      <c r="V14" s="124">
        <f>CN_Summary_fuelprice!V14*CN_Summary_taxrate!V14</f>
        <v>0</v>
      </c>
      <c r="W14" s="124">
        <f>CN_Summary_fuelprice!W14*CN_Summary_taxrate!W14</f>
        <v>0</v>
      </c>
      <c r="X14" s="124">
        <f>CN_Summary_fuelprice!X14*CN_Summary_taxrate!X14</f>
        <v>0</v>
      </c>
      <c r="Y14" s="124">
        <f>CN_Summary_fuelprice!Y14*CN_Summary_taxrate!Y14</f>
        <v>0</v>
      </c>
      <c r="Z14" s="124">
        <f>CN_Summary_fuelprice!Z14*CN_Summary_taxrate!Z14</f>
        <v>0</v>
      </c>
      <c r="AA14" s="124">
        <f>CN_Summary_fuelprice!AA14*CN_Summary_taxrate!AA14</f>
        <v>0</v>
      </c>
      <c r="AB14" s="124">
        <f>CN_Summary_fuelprice!AB14*CN_Summary_taxrate!AB14</f>
        <v>0</v>
      </c>
      <c r="AC14" s="124">
        <f>CN_Summary_fuelprice!AC14*CN_Summary_taxrate!AC14</f>
        <v>0</v>
      </c>
      <c r="AD14" s="124">
        <f>CN_Summary_fuelprice!AD14*CN_Summary_taxrate!AD14</f>
        <v>0</v>
      </c>
      <c r="AE14" s="124">
        <f>CN_Summary_fuelprice!AE14*CN_Summary_taxrate!AE14</f>
        <v>0</v>
      </c>
      <c r="AF14" s="124">
        <f>CN_Summary_fuelprice!AF14*CN_Summary_taxrate!AF14</f>
        <v>0</v>
      </c>
      <c r="AG14" s="124">
        <f>CN_Summary_fuelprice!AG14*CN_Summary_taxrate!AG14</f>
        <v>0</v>
      </c>
      <c r="AH14" s="124">
        <f>CN_Summary_fuelprice!AH14*CN_Summary_taxrate!AH14</f>
        <v>0</v>
      </c>
      <c r="AI14" s="124">
        <f>CN_Summary_fuelprice!AI14*CN_Summary_taxrate!AI14</f>
        <v>0</v>
      </c>
      <c r="AJ14" s="124">
        <f>CN_Summary_fuelprice!AJ14*CN_Summary_taxrate!AJ14</f>
        <v>0</v>
      </c>
      <c r="AK14" s="124">
        <f>CN_Summary_fuelprice!AK14*CN_Summary_taxrate!AK14</f>
        <v>0</v>
      </c>
      <c r="AL14" s="124">
        <f>CN_Summary_fuelprice!AL14*CN_Summary_taxrate!AL14</f>
        <v>0</v>
      </c>
      <c r="AM14" s="124">
        <f>CN_Summary_fuelprice!AM14*CN_Summary_taxrate!AM14</f>
        <v>0</v>
      </c>
      <c r="AN14" s="124">
        <f>CN_Summary_fuelprice!AN14*CN_Summary_taxrate!AN14</f>
        <v>0</v>
      </c>
      <c r="AO14" s="124">
        <f>CN_Summary_fuelprice!AO14*CN_Summary_taxrate!AO14</f>
        <v>0</v>
      </c>
      <c r="AP14" s="124">
        <f>CN_Summary_fuelprice!AP14*CN_Summary_taxrate!AP14</f>
        <v>0</v>
      </c>
      <c r="AQ14" s="124">
        <f>CN_Summary_fuelprice!AQ14*CN_Summary_taxrate!AQ14</f>
        <v>0</v>
      </c>
      <c r="AR14" s="124">
        <f>CN_Summary_fuelprice!AR14*CN_Summary_taxrate!AR14</f>
        <v>0</v>
      </c>
      <c r="AS14" s="124">
        <f>CN_Summary_fuelprice!AS14*CN_Summary_taxrate!AS14</f>
        <v>0</v>
      </c>
      <c r="AT14" s="124">
        <f>CN_Summary_fuelprice!AT14*CN_Summary_taxrate!AT14</f>
        <v>0</v>
      </c>
      <c r="AU14" s="124">
        <f>CN_Summary_fuelprice!AU14*CN_Summary_taxrate!AU14</f>
        <v>0</v>
      </c>
    </row>
    <row r="15" spans="1:47" ht="18.75" customHeight="1">
      <c r="A15" s="101" t="s">
        <v>3669</v>
      </c>
      <c r="B15" s="124">
        <f>CN_Summary_fuelprice!B15*CN_Summary_taxrate!B15</f>
        <v>0</v>
      </c>
      <c r="C15" s="124">
        <f>CN_Summary_fuelprice!C15*CN_Summary_taxrate!C15</f>
        <v>0</v>
      </c>
      <c r="D15" s="124">
        <f>CN_Summary_fuelprice!D15*CN_Summary_taxrate!D15</f>
        <v>0</v>
      </c>
      <c r="E15" s="124">
        <f>CN_Summary_fuelprice!E15*CN_Summary_taxrate!E15</f>
        <v>0</v>
      </c>
      <c r="F15" s="124">
        <f>CN_Summary_fuelprice!F15*CN_Summary_taxrate!F15</f>
        <v>0</v>
      </c>
      <c r="G15" s="124">
        <f>CN_Summary_fuelprice!G15*CN_Summary_taxrate!G15</f>
        <v>5.1263544486769315E-7</v>
      </c>
      <c r="H15" s="124">
        <f>CN_Summary_fuelprice!H15*CN_Summary_taxrate!H15</f>
        <v>5.1263544486769315E-7</v>
      </c>
      <c r="I15" s="124">
        <f>CN_Summary_fuelprice!I15*CN_Summary_taxrate!I15</f>
        <v>5.3375136806369927E-7</v>
      </c>
      <c r="J15" s="124">
        <f>CN_Summary_fuelprice!J15*CN_Summary_taxrate!J15</f>
        <v>5.3504340897616056E-7</v>
      </c>
      <c r="K15" s="124">
        <f>CN_Summary_fuelprice!K15*CN_Summary_taxrate!K15</f>
        <v>5.1493026380176615E-7</v>
      </c>
      <c r="L15" s="124">
        <f>CN_Summary_fuelprice!L15*CN_Summary_taxrate!L15</f>
        <v>5.0589508383887872E-7</v>
      </c>
      <c r="M15" s="124">
        <f>CN_Summary_fuelprice!M15*CN_Summary_taxrate!M15</f>
        <v>4.8428366402428761E-7</v>
      </c>
      <c r="N15" s="124">
        <f>CN_Summary_fuelprice!N15*CN_Summary_taxrate!N15</f>
        <v>4.7908443139727725E-7</v>
      </c>
      <c r="O15" s="124">
        <f>CN_Summary_fuelprice!O15*CN_Summary_taxrate!O15</f>
        <v>4.7442113862636856E-7</v>
      </c>
      <c r="P15" s="124">
        <f>CN_Summary_fuelprice!P15*CN_Summary_taxrate!P15</f>
        <v>4.6351539196932091E-7</v>
      </c>
      <c r="Q15" s="124">
        <f>CN_Summary_fuelprice!Q15*CN_Summary_taxrate!Q15</f>
        <v>4.6192364256161823E-7</v>
      </c>
      <c r="R15" s="124">
        <f>CN_Summary_fuelprice!R15*CN_Summary_taxrate!R15</f>
        <v>4.6076230562205941E-7</v>
      </c>
      <c r="S15" s="124">
        <f>CN_Summary_fuelprice!S15*CN_Summary_taxrate!S15</f>
        <v>4.6192016069348763E-7</v>
      </c>
      <c r="T15" s="124">
        <f>CN_Summary_fuelprice!T15*CN_Summary_taxrate!T15</f>
        <v>4.5544308246254846E-7</v>
      </c>
      <c r="U15" s="124">
        <f>CN_Summary_fuelprice!U15*CN_Summary_taxrate!U15</f>
        <v>4.5142634581989051E-7</v>
      </c>
      <c r="V15" s="124">
        <f>CN_Summary_fuelprice!V15*CN_Summary_taxrate!V15</f>
        <v>4.5002984886351144E-7</v>
      </c>
      <c r="W15" s="124">
        <f>CN_Summary_fuelprice!W15*CN_Summary_taxrate!W15</f>
        <v>4.4613497760542441E-7</v>
      </c>
      <c r="X15" s="124">
        <f>CN_Summary_fuelprice!X15*CN_Summary_taxrate!X15</f>
        <v>4.4350804201889452E-7</v>
      </c>
      <c r="Y15" s="124">
        <f>CN_Summary_fuelprice!Y15*CN_Summary_taxrate!Y15</f>
        <v>4.4313521429291065E-7</v>
      </c>
      <c r="Z15" s="124">
        <f>CN_Summary_fuelprice!Z15*CN_Summary_taxrate!Z15</f>
        <v>4.4667975604985772E-7</v>
      </c>
      <c r="AA15" s="124">
        <f>CN_Summary_fuelprice!AA15*CN_Summary_taxrate!AA15</f>
        <v>4.459124058810763E-7</v>
      </c>
      <c r="AB15" s="124">
        <f>CN_Summary_fuelprice!AB15*CN_Summary_taxrate!AB15</f>
        <v>4.456338564306286E-7</v>
      </c>
      <c r="AC15" s="124">
        <f>CN_Summary_fuelprice!AC15*CN_Summary_taxrate!AC15</f>
        <v>4.4533629062346763E-7</v>
      </c>
      <c r="AD15" s="124">
        <f>CN_Summary_fuelprice!AD15*CN_Summary_taxrate!AD15</f>
        <v>4.439877363128867E-7</v>
      </c>
      <c r="AE15" s="124">
        <f>CN_Summary_fuelprice!AE15*CN_Summary_taxrate!AE15</f>
        <v>4.4358866065791836E-7</v>
      </c>
      <c r="AF15" s="124">
        <f>CN_Summary_fuelprice!AF15*CN_Summary_taxrate!AF15</f>
        <v>4.4295737118224018E-7</v>
      </c>
      <c r="AG15" s="124">
        <f>CN_Summary_fuelprice!AG15*CN_Summary_taxrate!AG15</f>
        <v>4.4169639924694431E-7</v>
      </c>
      <c r="AH15" s="124">
        <f>CN_Summary_fuelprice!AH15*CN_Summary_taxrate!AH15</f>
        <v>4.4112805123362694E-7</v>
      </c>
      <c r="AI15" s="124">
        <f>CN_Summary_fuelprice!AI15*CN_Summary_taxrate!AI15</f>
        <v>4.4051711729471241E-7</v>
      </c>
      <c r="AJ15" s="124">
        <f>CN_Summary_fuelprice!AJ15*CN_Summary_taxrate!AJ15</f>
        <v>4.3772010584180346E-7</v>
      </c>
      <c r="AK15" s="124">
        <f>CN_Summary_fuelprice!AK15*CN_Summary_taxrate!AK15</f>
        <v>4.3708185262986412E-7</v>
      </c>
      <c r="AL15" s="124">
        <f>CN_Summary_fuelprice!AL15*CN_Summary_taxrate!AL15</f>
        <v>4.3698488138499057E-7</v>
      </c>
      <c r="AM15" s="124">
        <f>CN_Summary_fuelprice!AM15*CN_Summary_taxrate!AM15</f>
        <v>4.3589177887859589E-7</v>
      </c>
      <c r="AN15" s="124">
        <f>CN_Summary_fuelprice!AN15*CN_Summary_taxrate!AN15</f>
        <v>4.3482230147228403E-7</v>
      </c>
      <c r="AO15" s="124">
        <f>CN_Summary_fuelprice!AO15*CN_Summary_taxrate!AO15</f>
        <v>4.3382497550300416E-7</v>
      </c>
      <c r="AP15" s="124">
        <f>CN_Summary_fuelprice!AP15*CN_Summary_taxrate!AP15</f>
        <v>4.327197266615496E-7</v>
      </c>
      <c r="AQ15" s="124">
        <f>CN_Summary_fuelprice!AQ15*CN_Summary_taxrate!AQ15</f>
        <v>4.3167257458529476E-7</v>
      </c>
      <c r="AR15" s="124">
        <f>CN_Summary_fuelprice!AR15*CN_Summary_taxrate!AR15</f>
        <v>4.3068827700504334E-7</v>
      </c>
      <c r="AS15" s="124">
        <f>CN_Summary_fuelprice!AS15*CN_Summary_taxrate!AS15</f>
        <v>4.2966353947982741E-7</v>
      </c>
      <c r="AT15" s="124">
        <f>CN_Summary_fuelprice!AT15*CN_Summary_taxrate!AT15</f>
        <v>4.287322763554893E-7</v>
      </c>
      <c r="AU15" s="124">
        <f>CN_Summary_fuelprice!AU15*CN_Summary_taxrate!AU15</f>
        <v>4.279433065324009E-7</v>
      </c>
    </row>
    <row r="16" spans="1:47" ht="18.75" customHeight="1">
      <c r="A16" s="101" t="s">
        <v>3670</v>
      </c>
      <c r="B16" s="124">
        <f>CN_Summary_fuelprice!B16*CN_Summary_taxrate!B16</f>
        <v>0</v>
      </c>
      <c r="C16" s="124">
        <f>CN_Summary_fuelprice!C16*CN_Summary_taxrate!C16</f>
        <v>0</v>
      </c>
      <c r="D16" s="124">
        <f>CN_Summary_fuelprice!D16*CN_Summary_taxrate!D16</f>
        <v>0</v>
      </c>
      <c r="E16" s="124">
        <f>CN_Summary_fuelprice!E16*CN_Summary_taxrate!E16</f>
        <v>0</v>
      </c>
      <c r="F16" s="124">
        <f>CN_Summary_fuelprice!F16*CN_Summary_taxrate!F16</f>
        <v>0</v>
      </c>
      <c r="G16" s="124">
        <f>CN_Summary_fuelprice!G16*CN_Summary_taxrate!G16</f>
        <v>4.5356218056716814E-7</v>
      </c>
      <c r="H16" s="124">
        <f>CN_Summary_fuelprice!H16*CN_Summary_taxrate!H16</f>
        <v>6.7702478033557353E-7</v>
      </c>
      <c r="I16" s="124">
        <f>CN_Summary_fuelprice!I16*CN_Summary_taxrate!I16</f>
        <v>6.314447281815191E-7</v>
      </c>
      <c r="J16" s="124">
        <f>CN_Summary_fuelprice!J16*CN_Summary_taxrate!J16</f>
        <v>6.1727150053461147E-7</v>
      </c>
      <c r="K16" s="124">
        <f>CN_Summary_fuelprice!K16*CN_Summary_taxrate!K16</f>
        <v>6.0574340462875741E-7</v>
      </c>
      <c r="L16" s="124">
        <f>CN_Summary_fuelprice!L16*CN_Summary_taxrate!L16</f>
        <v>5.961634081560738E-7</v>
      </c>
      <c r="M16" s="124">
        <f>CN_Summary_fuelprice!M16*CN_Summary_taxrate!M16</f>
        <v>5.8968971644116643E-7</v>
      </c>
      <c r="N16" s="124">
        <f>CN_Summary_fuelprice!N16*CN_Summary_taxrate!N16</f>
        <v>5.8409462464598462E-7</v>
      </c>
      <c r="O16" s="124">
        <f>CN_Summary_fuelprice!O16*CN_Summary_taxrate!O16</f>
        <v>5.8116840752462531E-7</v>
      </c>
      <c r="P16" s="124">
        <f>CN_Summary_fuelprice!P16*CN_Summary_taxrate!P16</f>
        <v>5.7982524798473238E-7</v>
      </c>
      <c r="Q16" s="124">
        <f>CN_Summary_fuelprice!Q16*CN_Summary_taxrate!Q16</f>
        <v>5.8109859693634751E-7</v>
      </c>
      <c r="R16" s="124">
        <f>CN_Summary_fuelprice!R16*CN_Summary_taxrate!R16</f>
        <v>5.849740654326791E-7</v>
      </c>
      <c r="S16" s="124">
        <f>CN_Summary_fuelprice!S16*CN_Summary_taxrate!S16</f>
        <v>5.8832249040294469E-7</v>
      </c>
      <c r="T16" s="124">
        <f>CN_Summary_fuelprice!T16*CN_Summary_taxrate!T16</f>
        <v>5.9040874792289784E-7</v>
      </c>
      <c r="U16" s="124">
        <f>CN_Summary_fuelprice!U16*CN_Summary_taxrate!U16</f>
        <v>5.9342503951380054E-7</v>
      </c>
      <c r="V16" s="124">
        <f>CN_Summary_fuelprice!V16*CN_Summary_taxrate!V16</f>
        <v>5.9677913737806486E-7</v>
      </c>
      <c r="W16" s="124">
        <f>CN_Summary_fuelprice!W16*CN_Summary_taxrate!W16</f>
        <v>6.005386881520322E-7</v>
      </c>
      <c r="X16" s="124">
        <f>CN_Summary_fuelprice!X16*CN_Summary_taxrate!X16</f>
        <v>6.0382200241308751E-7</v>
      </c>
      <c r="Y16" s="124">
        <f>CN_Summary_fuelprice!Y16*CN_Summary_taxrate!Y16</f>
        <v>6.0763305941560548E-7</v>
      </c>
      <c r="Z16" s="124">
        <f>CN_Summary_fuelprice!Z16*CN_Summary_taxrate!Z16</f>
        <v>6.1128584991055395E-7</v>
      </c>
      <c r="AA16" s="124">
        <f>CN_Summary_fuelprice!AA16*CN_Summary_taxrate!AA16</f>
        <v>6.1512509068856399E-7</v>
      </c>
      <c r="AB16" s="124">
        <f>CN_Summary_fuelprice!AB16*CN_Summary_taxrate!AB16</f>
        <v>6.1912146432848601E-7</v>
      </c>
      <c r="AC16" s="124">
        <f>CN_Summary_fuelprice!AC16*CN_Summary_taxrate!AC16</f>
        <v>6.2269231263272148E-7</v>
      </c>
      <c r="AD16" s="124">
        <f>CN_Summary_fuelprice!AD16*CN_Summary_taxrate!AD16</f>
        <v>6.2662528033029592E-7</v>
      </c>
      <c r="AE16" s="124">
        <f>CN_Summary_fuelprice!AE16*CN_Summary_taxrate!AE16</f>
        <v>6.3123252631060373E-7</v>
      </c>
      <c r="AF16" s="124">
        <f>CN_Summary_fuelprice!AF16*CN_Summary_taxrate!AF16</f>
        <v>6.3391383933335923E-7</v>
      </c>
      <c r="AG16" s="124">
        <f>CN_Summary_fuelprice!AG16*CN_Summary_taxrate!AG16</f>
        <v>6.3936331480159797E-7</v>
      </c>
      <c r="AH16" s="124">
        <f>CN_Summary_fuelprice!AH16*CN_Summary_taxrate!AH16</f>
        <v>6.4337238232746869E-7</v>
      </c>
      <c r="AI16" s="124">
        <f>CN_Summary_fuelprice!AI16*CN_Summary_taxrate!AI16</f>
        <v>6.4762938170106144E-7</v>
      </c>
      <c r="AJ16" s="124">
        <f>CN_Summary_fuelprice!AJ16*CN_Summary_taxrate!AJ16</f>
        <v>6.525345974275522E-7</v>
      </c>
      <c r="AK16" s="124">
        <f>CN_Summary_fuelprice!AK16*CN_Summary_taxrate!AK16</f>
        <v>6.5741520297299959E-7</v>
      </c>
      <c r="AL16" s="124">
        <f>CN_Summary_fuelprice!AL16*CN_Summary_taxrate!AL16</f>
        <v>6.6054081536000023E-7</v>
      </c>
      <c r="AM16" s="124">
        <f>CN_Summary_fuelprice!AM16*CN_Summary_taxrate!AM16</f>
        <v>6.6491111186158375E-7</v>
      </c>
      <c r="AN16" s="124">
        <f>CN_Summary_fuelprice!AN16*CN_Summary_taxrate!AN16</f>
        <v>6.6933798315110361E-7</v>
      </c>
      <c r="AO16" s="124">
        <f>CN_Summary_fuelprice!AO16*CN_Summary_taxrate!AO16</f>
        <v>6.7372102737055335E-7</v>
      </c>
      <c r="AP16" s="124">
        <f>CN_Summary_fuelprice!AP16*CN_Summary_taxrate!AP16</f>
        <v>6.7808320709731888E-7</v>
      </c>
      <c r="AQ16" s="124">
        <f>CN_Summary_fuelprice!AQ16*CN_Summary_taxrate!AQ16</f>
        <v>6.8255176048150886E-7</v>
      </c>
      <c r="AR16" s="124">
        <f>CN_Summary_fuelprice!AR16*CN_Summary_taxrate!AR16</f>
        <v>6.8672351558605531E-7</v>
      </c>
      <c r="AS16" s="124">
        <f>CN_Summary_fuelprice!AS16*CN_Summary_taxrate!AS16</f>
        <v>6.9104735286757568E-7</v>
      </c>
      <c r="AT16" s="124">
        <f>CN_Summary_fuelprice!AT16*CN_Summary_taxrate!AT16</f>
        <v>6.9530780871479606E-7</v>
      </c>
      <c r="AU16" s="124">
        <f>CN_Summary_fuelprice!AU16*CN_Summary_taxrate!AU16</f>
        <v>6.9952326814711888E-7</v>
      </c>
    </row>
    <row r="17" spans="1:47" ht="18.75" customHeight="1">
      <c r="A17" s="101" t="s">
        <v>3671</v>
      </c>
      <c r="B17" s="124">
        <f>CN_Summary_fuelprice!B17*CN_Summary_taxrate!B17</f>
        <v>0</v>
      </c>
      <c r="C17" s="124">
        <f>CN_Summary_fuelprice!C17*CN_Summary_taxrate!C17</f>
        <v>0</v>
      </c>
      <c r="D17" s="124">
        <f>CN_Summary_fuelprice!D17*CN_Summary_taxrate!D17</f>
        <v>0</v>
      </c>
      <c r="E17" s="124">
        <f>CN_Summary_fuelprice!E17*CN_Summary_taxrate!E17</f>
        <v>0</v>
      </c>
      <c r="F17" s="124">
        <f>CN_Summary_fuelprice!F17*CN_Summary_taxrate!F17</f>
        <v>0</v>
      </c>
      <c r="G17" s="124">
        <f>CN_Summary_fuelprice!G17*CN_Summary_taxrate!G17</f>
        <v>5.7284217545662661E-7</v>
      </c>
      <c r="H17" s="124">
        <f>CN_Summary_fuelprice!H17*CN_Summary_taxrate!H17</f>
        <v>8.5507205984525656E-7</v>
      </c>
      <c r="I17" s="124">
        <f>CN_Summary_fuelprice!I17*CN_Summary_taxrate!I17</f>
        <v>7.9750514321939308E-7</v>
      </c>
      <c r="J17" s="124">
        <f>CN_Summary_fuelprice!J17*CN_Summary_taxrate!J17</f>
        <v>7.7960457102366036E-7</v>
      </c>
      <c r="K17" s="124">
        <f>CN_Summary_fuelprice!K17*CN_Summary_taxrate!K17</f>
        <v>7.6504476021817338E-7</v>
      </c>
      <c r="L17" s="124">
        <f>CN_Summary_fuelprice!L17*CN_Summary_taxrate!L17</f>
        <v>7.5294536953834096E-7</v>
      </c>
      <c r="M17" s="124">
        <f>CN_Summary_fuelprice!M17*CN_Summary_taxrate!M17</f>
        <v>7.4476919479518713E-7</v>
      </c>
      <c r="N17" s="124">
        <f>CN_Summary_fuelprice!N17*CN_Summary_taxrate!N17</f>
        <v>7.377026784647833E-7</v>
      </c>
      <c r="O17" s="124">
        <f>CN_Summary_fuelprice!O17*CN_Summary_taxrate!O17</f>
        <v>7.340069104896805E-7</v>
      </c>
      <c r="P17" s="124">
        <f>CN_Summary_fuelprice!P17*CN_Summary_taxrate!P17</f>
        <v>7.3231052030155803E-7</v>
      </c>
      <c r="Q17" s="124">
        <f>CN_Summary_fuelprice!Q17*CN_Summary_taxrate!Q17</f>
        <v>7.3391874077233553E-7</v>
      </c>
      <c r="R17" s="124">
        <f>CN_Summary_fuelprice!R17*CN_Summary_taxrate!R17</f>
        <v>7.388133988797997E-7</v>
      </c>
      <c r="S17" s="124">
        <f>CN_Summary_fuelprice!S17*CN_Summary_taxrate!S17</f>
        <v>7.4304240898359987E-7</v>
      </c>
      <c r="T17" s="124">
        <f>CN_Summary_fuelprice!T17*CN_Summary_taxrate!T17</f>
        <v>7.4567732068368541E-7</v>
      </c>
      <c r="U17" s="124">
        <f>CN_Summary_fuelprice!U17*CN_Summary_taxrate!U17</f>
        <v>7.4948685135174857E-7</v>
      </c>
      <c r="V17" s="124">
        <f>CN_Summary_fuelprice!V17*CN_Summary_taxrate!V17</f>
        <v>7.537230262348858E-7</v>
      </c>
      <c r="W17" s="124">
        <f>CN_Summary_fuelprice!W17*CN_Summary_taxrate!W17</f>
        <v>7.5847128201186887E-7</v>
      </c>
      <c r="X17" s="124">
        <f>CN_Summary_fuelprice!X17*CN_Summary_taxrate!X17</f>
        <v>7.6261805827451658E-7</v>
      </c>
      <c r="Y17" s="124">
        <f>CN_Summary_fuelprice!Y17*CN_Summary_taxrate!Y17</f>
        <v>7.6743136563930099E-7</v>
      </c>
      <c r="Z17" s="124">
        <f>CN_Summary_fuelprice!Z17*CN_Summary_taxrate!Z17</f>
        <v>7.7204478479827277E-7</v>
      </c>
      <c r="AA17" s="124">
        <f>CN_Summary_fuelprice!AA17*CN_Summary_taxrate!AA17</f>
        <v>7.7689368784531897E-7</v>
      </c>
      <c r="AB17" s="124">
        <f>CN_Summary_fuelprice!AB17*CN_Summary_taxrate!AB17</f>
        <v>7.8194104732085482E-7</v>
      </c>
      <c r="AC17" s="124">
        <f>CN_Summary_fuelprice!AC17*CN_Summary_taxrate!AC17</f>
        <v>7.8645097473205568E-7</v>
      </c>
      <c r="AD17" s="124">
        <f>CN_Summary_fuelprice!AD17*CN_Summary_taxrate!AD17</f>
        <v>7.9141825346120784E-7</v>
      </c>
      <c r="AE17" s="124">
        <f>CN_Summary_fuelprice!AE17*CN_Summary_taxrate!AE17</f>
        <v>7.9723713546526524E-7</v>
      </c>
      <c r="AF17" s="124">
        <f>CN_Summary_fuelprice!AF17*CN_Summary_taxrate!AF17</f>
        <v>8.006235932671807E-7</v>
      </c>
      <c r="AG17" s="124">
        <f>CN_Summary_fuelprice!AG17*CN_Summary_taxrate!AG17</f>
        <v>8.0750619837861169E-7</v>
      </c>
      <c r="AH17" s="124">
        <f>CN_Summary_fuelprice!AH17*CN_Summary_taxrate!AH17</f>
        <v>8.1256959004014859E-7</v>
      </c>
      <c r="AI17" s="124">
        <f>CN_Summary_fuelprice!AI17*CN_Summary_taxrate!AI17</f>
        <v>8.179461158762247E-7</v>
      </c>
      <c r="AJ17" s="124">
        <f>CN_Summary_fuelprice!AJ17*CN_Summary_taxrate!AJ17</f>
        <v>8.2414132916392266E-7</v>
      </c>
      <c r="AK17" s="124">
        <f>CN_Summary_fuelprice!AK17*CN_Summary_taxrate!AK17</f>
        <v>8.3030546016510909E-7</v>
      </c>
      <c r="AL17" s="124">
        <f>CN_Summary_fuelprice!AL17*CN_Summary_taxrate!AL17</f>
        <v>8.3425306134553521E-7</v>
      </c>
      <c r="AM17" s="124">
        <f>CN_Summary_fuelprice!AM17*CN_Summary_taxrate!AM17</f>
        <v>8.3977267974102634E-7</v>
      </c>
      <c r="AN17" s="124">
        <f>CN_Summary_fuelprice!AN17*CN_Summary_taxrate!AN17</f>
        <v>8.4536375123817793E-7</v>
      </c>
      <c r="AO17" s="124">
        <f>CN_Summary_fuelprice!AO17*CN_Summary_taxrate!AO17</f>
        <v>8.5089946980856776E-7</v>
      </c>
      <c r="AP17" s="124">
        <f>CN_Summary_fuelprice!AP17*CN_Summary_taxrate!AP17</f>
        <v>8.5640883684020262E-7</v>
      </c>
      <c r="AQ17" s="124">
        <f>CN_Summary_fuelprice!AQ17*CN_Summary_taxrate!AQ17</f>
        <v>8.6205255219262134E-7</v>
      </c>
      <c r="AR17" s="124">
        <f>CN_Summary_fuelprice!AR17*CN_Summary_taxrate!AR17</f>
        <v>8.6732141580592423E-7</v>
      </c>
      <c r="AS17" s="124">
        <f>CN_Summary_fuelprice!AS17*CN_Summary_taxrate!AS17</f>
        <v>8.7278235690901478E-7</v>
      </c>
      <c r="AT17" s="124">
        <f>CN_Summary_fuelprice!AT17*CN_Summary_taxrate!AT17</f>
        <v>8.7816324821901498E-7</v>
      </c>
      <c r="AU17" s="124">
        <f>CN_Summary_fuelprice!AU17*CN_Summary_taxrate!AU17</f>
        <v>8.8348730973741864E-7</v>
      </c>
    </row>
    <row r="18" spans="1:47" ht="18.75" customHeight="1">
      <c r="A18" s="101" t="s">
        <v>3672</v>
      </c>
      <c r="B18" s="124">
        <f>CN_Summary_fuelprice!B18*CN_Summary_taxrate!B18</f>
        <v>0</v>
      </c>
      <c r="C18" s="124">
        <f>CN_Summary_fuelprice!C18*CN_Summary_taxrate!C18</f>
        <v>0</v>
      </c>
      <c r="D18" s="124">
        <f>CN_Summary_fuelprice!D18*CN_Summary_taxrate!D18</f>
        <v>0</v>
      </c>
      <c r="E18" s="124">
        <f>CN_Summary_fuelprice!E18*CN_Summary_taxrate!E18</f>
        <v>0</v>
      </c>
      <c r="F18" s="124">
        <f>CN_Summary_fuelprice!F18*CN_Summary_taxrate!F18</f>
        <v>0</v>
      </c>
      <c r="G18" s="124">
        <f>CN_Summary_fuelprice!G18*CN_Summary_taxrate!G18</f>
        <v>8.293366825955618E-7</v>
      </c>
      <c r="H18" s="124">
        <f>CN_Summary_fuelprice!H18*CN_Summary_taxrate!H18</f>
        <v>1.3710810562961545E-6</v>
      </c>
      <c r="I18" s="124">
        <f>CN_Summary_fuelprice!I18*CN_Summary_taxrate!I18</f>
        <v>1.2787743226749137E-6</v>
      </c>
      <c r="J18" s="124">
        <f>CN_Summary_fuelprice!J18*CN_Summary_taxrate!J18</f>
        <v>1.250071320218171E-6</v>
      </c>
      <c r="K18" s="124">
        <f>CN_Summary_fuelprice!K18*CN_Summary_taxrate!K18</f>
        <v>1.2267251231944112E-6</v>
      </c>
      <c r="L18" s="124">
        <f>CN_Summary_fuelprice!L18*CN_Summary_taxrate!L18</f>
        <v>1.2073241321751903E-6</v>
      </c>
      <c r="M18" s="124">
        <f>CN_Summary_fuelprice!M18*CN_Summary_taxrate!M18</f>
        <v>1.194213894068084E-6</v>
      </c>
      <c r="N18" s="124">
        <f>CN_Summary_fuelprice!N18*CN_Summary_taxrate!N18</f>
        <v>1.1828829581977464E-6</v>
      </c>
      <c r="O18" s="124">
        <f>CN_Summary_fuelprice!O18*CN_Summary_taxrate!O18</f>
        <v>1.1769569109122736E-6</v>
      </c>
      <c r="P18" s="124">
        <f>CN_Summary_fuelprice!P18*CN_Summary_taxrate!P18</f>
        <v>1.1742368027947867E-6</v>
      </c>
      <c r="Q18" s="124">
        <f>CN_Summary_fuelprice!Q18*CN_Summary_taxrate!Q18</f>
        <v>1.1768155335537239E-6</v>
      </c>
      <c r="R18" s="124">
        <f>CN_Summary_fuelprice!R18*CN_Summary_taxrate!R18</f>
        <v>1.1846639633216257E-6</v>
      </c>
      <c r="S18" s="124">
        <f>CN_Summary_fuelprice!S18*CN_Summary_taxrate!S18</f>
        <v>1.1914450475278559E-6</v>
      </c>
      <c r="T18" s="124">
        <f>CN_Summary_fuelprice!T18*CN_Summary_taxrate!T18</f>
        <v>1.1956700452638996E-6</v>
      </c>
      <c r="U18" s="124">
        <f>CN_Summary_fuelprice!U18*CN_Summary_taxrate!U18</f>
        <v>1.2017785074364396E-6</v>
      </c>
      <c r="V18" s="124">
        <f>CN_Summary_fuelprice!V18*CN_Summary_taxrate!V18</f>
        <v>1.2085710801401694E-6</v>
      </c>
      <c r="W18" s="124">
        <f>CN_Summary_fuelprice!W18*CN_Summary_taxrate!W18</f>
        <v>1.2161847583925596E-6</v>
      </c>
      <c r="X18" s="124">
        <f>CN_Summary_fuelprice!X18*CN_Summary_taxrate!X18</f>
        <v>1.2228339832303399E-6</v>
      </c>
      <c r="Y18" s="124">
        <f>CN_Summary_fuelprice!Y18*CN_Summary_taxrate!Y18</f>
        <v>1.230551969650316E-6</v>
      </c>
      <c r="Z18" s="124">
        <f>CN_Summary_fuelprice!Z18*CN_Summary_taxrate!Z18</f>
        <v>1.2379494416420505E-6</v>
      </c>
      <c r="AA18" s="124">
        <f>CN_Summary_fuelprice!AA18*CN_Summary_taxrate!AA18</f>
        <v>1.2457245046149008E-6</v>
      </c>
      <c r="AB18" s="124">
        <f>CN_Summary_fuelprice!AB18*CN_Summary_taxrate!AB18</f>
        <v>1.253817786206252E-6</v>
      </c>
      <c r="AC18" s="124">
        <f>CN_Summary_fuelprice!AC18*CN_Summary_taxrate!AC18</f>
        <v>1.2610493124473118E-6</v>
      </c>
      <c r="AD18" s="124">
        <f>CN_Summary_fuelprice!AD18*CN_Summary_taxrate!AD18</f>
        <v>1.2690141870897084E-6</v>
      </c>
      <c r="AE18" s="124">
        <f>CN_Summary_fuelprice!AE18*CN_Summary_taxrate!AE18</f>
        <v>1.2783445807012476E-6</v>
      </c>
      <c r="AF18" s="124">
        <f>CN_Summary_fuelprice!AF18*CN_Summary_taxrate!AF18</f>
        <v>1.2837746588878659E-6</v>
      </c>
      <c r="AG18" s="124">
        <f>CN_Summary_fuelprice!AG18*CN_Summary_taxrate!AG18</f>
        <v>1.2948106989240214E-6</v>
      </c>
      <c r="AH18" s="124">
        <f>CN_Summary_fuelprice!AH18*CN_Summary_taxrate!AH18</f>
        <v>1.3029296876195443E-6</v>
      </c>
      <c r="AI18" s="124">
        <f>CN_Summary_fuelprice!AI18*CN_Summary_taxrate!AI18</f>
        <v>1.3115507770793788E-6</v>
      </c>
      <c r="AJ18" s="124">
        <f>CN_Summary_fuelprice!AJ18*CN_Summary_taxrate!AJ18</f>
        <v>1.3214846060247592E-6</v>
      </c>
      <c r="AK18" s="124">
        <f>CN_Summary_fuelprice!AK18*CN_Summary_taxrate!AK18</f>
        <v>1.3313685955048784E-6</v>
      </c>
      <c r="AL18" s="124">
        <f>CN_Summary_fuelprice!AL18*CN_Summary_taxrate!AL18</f>
        <v>1.3376984493855818E-6</v>
      </c>
      <c r="AM18" s="124">
        <f>CN_Summary_fuelprice!AM18*CN_Summary_taxrate!AM18</f>
        <v>1.3465489832475031E-6</v>
      </c>
      <c r="AN18" s="124">
        <f>CN_Summary_fuelprice!AN18*CN_Summary_taxrate!AN18</f>
        <v>1.3555140899024102E-6</v>
      </c>
      <c r="AO18" s="124">
        <f>CN_Summary_fuelprice!AO18*CN_Summary_taxrate!AO18</f>
        <v>1.3643904398865519E-6</v>
      </c>
      <c r="AP18" s="124">
        <f>CN_Summary_fuelprice!AP18*CN_Summary_taxrate!AP18</f>
        <v>1.3732245360101247E-6</v>
      </c>
      <c r="AQ18" s="124">
        <f>CN_Summary_fuelprice!AQ18*CN_Summary_taxrate!AQ18</f>
        <v>1.3822740554251679E-6</v>
      </c>
      <c r="AR18" s="124">
        <f>CN_Summary_fuelprice!AR18*CN_Summary_taxrate!AR18</f>
        <v>1.3907225119093116E-6</v>
      </c>
      <c r="AS18" s="124">
        <f>CN_Summary_fuelprice!AS18*CN_Summary_taxrate!AS18</f>
        <v>1.3994789585851058E-6</v>
      </c>
      <c r="AT18" s="124">
        <f>CN_Summary_fuelprice!AT18*CN_Summary_taxrate!AT18</f>
        <v>1.4081070479445687E-6</v>
      </c>
      <c r="AU18" s="124">
        <f>CN_Summary_fuelprice!AU18*CN_Summary_taxrate!AU18</f>
        <v>1.4166440125271352E-6</v>
      </c>
    </row>
    <row r="19" spans="1:47" ht="18.75" customHeight="1">
      <c r="A19" s="101" t="s">
        <v>3673</v>
      </c>
      <c r="B19" s="124">
        <f>CN_Summary_fuelprice!B19*CN_Summary_taxrate!B19</f>
        <v>0</v>
      </c>
      <c r="C19" s="124">
        <f>CN_Summary_fuelprice!C19*CN_Summary_taxrate!C19</f>
        <v>0</v>
      </c>
      <c r="D19" s="124">
        <f>CN_Summary_fuelprice!D19*CN_Summary_taxrate!D19</f>
        <v>0</v>
      </c>
      <c r="E19" s="124">
        <f>CN_Summary_fuelprice!E19*CN_Summary_taxrate!E19</f>
        <v>0</v>
      </c>
      <c r="F19" s="124">
        <f>CN_Summary_fuelprice!F19*CN_Summary_taxrate!F19</f>
        <v>0</v>
      </c>
      <c r="G19" s="124">
        <f>CN_Summary_fuelprice!G19*CN_Summary_taxrate!G19</f>
        <v>5.1263544486769315E-7</v>
      </c>
      <c r="H19" s="124">
        <f>CN_Summary_fuelprice!H19*CN_Summary_taxrate!H19</f>
        <v>5.1263544486769315E-7</v>
      </c>
      <c r="I19" s="124">
        <f>CN_Summary_fuelprice!I19*CN_Summary_taxrate!I19</f>
        <v>5.3375136806369927E-7</v>
      </c>
      <c r="J19" s="124">
        <f>CN_Summary_fuelprice!J19*CN_Summary_taxrate!J19</f>
        <v>5.3504340897616056E-7</v>
      </c>
      <c r="K19" s="124">
        <f>CN_Summary_fuelprice!K19*CN_Summary_taxrate!K19</f>
        <v>5.1493026380176615E-7</v>
      </c>
      <c r="L19" s="124">
        <f>CN_Summary_fuelprice!L19*CN_Summary_taxrate!L19</f>
        <v>5.0589508383887872E-7</v>
      </c>
      <c r="M19" s="124">
        <f>CN_Summary_fuelprice!M19*CN_Summary_taxrate!M19</f>
        <v>4.8428366402428761E-7</v>
      </c>
      <c r="N19" s="124">
        <f>CN_Summary_fuelprice!N19*CN_Summary_taxrate!N19</f>
        <v>4.7908443139727725E-7</v>
      </c>
      <c r="O19" s="124">
        <f>CN_Summary_fuelprice!O19*CN_Summary_taxrate!O19</f>
        <v>4.7442113862636856E-7</v>
      </c>
      <c r="P19" s="124">
        <f>CN_Summary_fuelprice!P19*CN_Summary_taxrate!P19</f>
        <v>4.6351539196932091E-7</v>
      </c>
      <c r="Q19" s="124">
        <f>CN_Summary_fuelprice!Q19*CN_Summary_taxrate!Q19</f>
        <v>4.6192364256161823E-7</v>
      </c>
      <c r="R19" s="124">
        <f>CN_Summary_fuelprice!R19*CN_Summary_taxrate!R19</f>
        <v>4.6076230562205941E-7</v>
      </c>
      <c r="S19" s="124">
        <f>CN_Summary_fuelprice!S19*CN_Summary_taxrate!S19</f>
        <v>4.6192016069348763E-7</v>
      </c>
      <c r="T19" s="124">
        <f>CN_Summary_fuelprice!T19*CN_Summary_taxrate!T19</f>
        <v>4.5544308246254846E-7</v>
      </c>
      <c r="U19" s="124">
        <f>CN_Summary_fuelprice!U19*CN_Summary_taxrate!U19</f>
        <v>4.5142634581989051E-7</v>
      </c>
      <c r="V19" s="124">
        <f>CN_Summary_fuelprice!V19*CN_Summary_taxrate!V19</f>
        <v>4.5002984886351144E-7</v>
      </c>
      <c r="W19" s="124">
        <f>CN_Summary_fuelprice!W19*CN_Summary_taxrate!W19</f>
        <v>4.4613497760542441E-7</v>
      </c>
      <c r="X19" s="124">
        <f>CN_Summary_fuelprice!X19*CN_Summary_taxrate!X19</f>
        <v>4.4350804201889452E-7</v>
      </c>
      <c r="Y19" s="124">
        <f>CN_Summary_fuelprice!Y19*CN_Summary_taxrate!Y19</f>
        <v>4.4313521429291065E-7</v>
      </c>
      <c r="Z19" s="124">
        <f>CN_Summary_fuelprice!Z19*CN_Summary_taxrate!Z19</f>
        <v>4.4667975604985772E-7</v>
      </c>
      <c r="AA19" s="124">
        <f>CN_Summary_fuelprice!AA19*CN_Summary_taxrate!AA19</f>
        <v>4.459124058810763E-7</v>
      </c>
      <c r="AB19" s="124">
        <f>CN_Summary_fuelprice!AB19*CN_Summary_taxrate!AB19</f>
        <v>4.456338564306286E-7</v>
      </c>
      <c r="AC19" s="124">
        <f>CN_Summary_fuelprice!AC19*CN_Summary_taxrate!AC19</f>
        <v>4.4533629062346763E-7</v>
      </c>
      <c r="AD19" s="124">
        <f>CN_Summary_fuelprice!AD19*CN_Summary_taxrate!AD19</f>
        <v>4.439877363128867E-7</v>
      </c>
      <c r="AE19" s="124">
        <f>CN_Summary_fuelprice!AE19*CN_Summary_taxrate!AE19</f>
        <v>4.4358866065791836E-7</v>
      </c>
      <c r="AF19" s="124">
        <f>CN_Summary_fuelprice!AF19*CN_Summary_taxrate!AF19</f>
        <v>4.4295737118224018E-7</v>
      </c>
      <c r="AG19" s="124">
        <f>CN_Summary_fuelprice!AG19*CN_Summary_taxrate!AG19</f>
        <v>4.4169639924694431E-7</v>
      </c>
      <c r="AH19" s="124">
        <f>CN_Summary_fuelprice!AH19*CN_Summary_taxrate!AH19</f>
        <v>4.4112805123362694E-7</v>
      </c>
      <c r="AI19" s="124">
        <f>CN_Summary_fuelprice!AI19*CN_Summary_taxrate!AI19</f>
        <v>4.4051711729471241E-7</v>
      </c>
      <c r="AJ19" s="124">
        <f>CN_Summary_fuelprice!AJ19*CN_Summary_taxrate!AJ19</f>
        <v>4.3772010584180346E-7</v>
      </c>
      <c r="AK19" s="124">
        <f>CN_Summary_fuelprice!AK19*CN_Summary_taxrate!AK19</f>
        <v>4.3708185262986412E-7</v>
      </c>
      <c r="AL19" s="124">
        <f>CN_Summary_fuelprice!AL19*CN_Summary_taxrate!AL19</f>
        <v>4.3698488138499057E-7</v>
      </c>
      <c r="AM19" s="124">
        <f>CN_Summary_fuelprice!AM19*CN_Summary_taxrate!AM19</f>
        <v>4.3589177887859589E-7</v>
      </c>
      <c r="AN19" s="124">
        <f>CN_Summary_fuelprice!AN19*CN_Summary_taxrate!AN19</f>
        <v>4.3482230147228403E-7</v>
      </c>
      <c r="AO19" s="124">
        <f>CN_Summary_fuelprice!AO19*CN_Summary_taxrate!AO19</f>
        <v>4.3382497550300416E-7</v>
      </c>
      <c r="AP19" s="124">
        <f>CN_Summary_fuelprice!AP19*CN_Summary_taxrate!AP19</f>
        <v>4.327197266615496E-7</v>
      </c>
      <c r="AQ19" s="124">
        <f>CN_Summary_fuelprice!AQ19*CN_Summary_taxrate!AQ19</f>
        <v>4.3167257458529476E-7</v>
      </c>
      <c r="AR19" s="124">
        <f>CN_Summary_fuelprice!AR19*CN_Summary_taxrate!AR19</f>
        <v>4.3068827700504334E-7</v>
      </c>
      <c r="AS19" s="124">
        <f>CN_Summary_fuelprice!AS19*CN_Summary_taxrate!AS19</f>
        <v>4.2966353947982741E-7</v>
      </c>
      <c r="AT19" s="124">
        <f>CN_Summary_fuelprice!AT19*CN_Summary_taxrate!AT19</f>
        <v>4.287322763554893E-7</v>
      </c>
      <c r="AU19" s="124">
        <f>CN_Summary_fuelprice!AU19*CN_Summary_taxrate!AU19</f>
        <v>4.279433065324009E-7</v>
      </c>
    </row>
    <row r="20" spans="1:47" ht="18.75" customHeight="1">
      <c r="A20" s="101" t="s">
        <v>3674</v>
      </c>
      <c r="B20" s="124">
        <f>CN_Summary_fuelprice!B20*CN_Summary_taxrate!B20</f>
        <v>0</v>
      </c>
      <c r="C20" s="124">
        <f>CN_Summary_fuelprice!C20*CN_Summary_taxrate!C20</f>
        <v>0</v>
      </c>
      <c r="D20" s="124">
        <f>CN_Summary_fuelprice!D20*CN_Summary_taxrate!D20</f>
        <v>0</v>
      </c>
      <c r="E20" s="124">
        <f>CN_Summary_fuelprice!E20*CN_Summary_taxrate!E20</f>
        <v>0</v>
      </c>
      <c r="F20" s="124">
        <f>CN_Summary_fuelprice!F20*CN_Summary_taxrate!F20</f>
        <v>0</v>
      </c>
      <c r="G20" s="124">
        <f>CN_Summary_fuelprice!G20*CN_Summary_taxrate!G20</f>
        <v>0</v>
      </c>
      <c r="H20" s="124">
        <f>CN_Summary_fuelprice!H20*CN_Summary_taxrate!H20</f>
        <v>0</v>
      </c>
      <c r="I20" s="124">
        <f>CN_Summary_fuelprice!I20*CN_Summary_taxrate!I20</f>
        <v>0</v>
      </c>
      <c r="J20" s="124">
        <f>CN_Summary_fuelprice!J20*CN_Summary_taxrate!J20</f>
        <v>0</v>
      </c>
      <c r="K20" s="124">
        <f>CN_Summary_fuelprice!K20*CN_Summary_taxrate!K20</f>
        <v>0</v>
      </c>
      <c r="L20" s="124">
        <f>CN_Summary_fuelprice!L20*CN_Summary_taxrate!L20</f>
        <v>0</v>
      </c>
      <c r="M20" s="124">
        <f>CN_Summary_fuelprice!M20*CN_Summary_taxrate!M20</f>
        <v>0</v>
      </c>
      <c r="N20" s="124">
        <f>CN_Summary_fuelprice!N20*CN_Summary_taxrate!N20</f>
        <v>0</v>
      </c>
      <c r="O20" s="124">
        <f>CN_Summary_fuelprice!O20*CN_Summary_taxrate!O20</f>
        <v>0</v>
      </c>
      <c r="P20" s="124">
        <f>CN_Summary_fuelprice!P20*CN_Summary_taxrate!P20</f>
        <v>0</v>
      </c>
      <c r="Q20" s="124">
        <f>CN_Summary_fuelprice!Q20*CN_Summary_taxrate!Q20</f>
        <v>0</v>
      </c>
      <c r="R20" s="124">
        <f>CN_Summary_fuelprice!R20*CN_Summary_taxrate!R20</f>
        <v>0</v>
      </c>
      <c r="S20" s="124">
        <f>CN_Summary_fuelprice!S20*CN_Summary_taxrate!S20</f>
        <v>0</v>
      </c>
      <c r="T20" s="124">
        <f>CN_Summary_fuelprice!T20*CN_Summary_taxrate!T20</f>
        <v>0</v>
      </c>
      <c r="U20" s="124">
        <f>CN_Summary_fuelprice!U20*CN_Summary_taxrate!U20</f>
        <v>0</v>
      </c>
      <c r="V20" s="124">
        <f>CN_Summary_fuelprice!V20*CN_Summary_taxrate!V20</f>
        <v>0</v>
      </c>
      <c r="W20" s="124">
        <f>CN_Summary_fuelprice!W20*CN_Summary_taxrate!W20</f>
        <v>0</v>
      </c>
      <c r="X20" s="124">
        <f>CN_Summary_fuelprice!X20*CN_Summary_taxrate!X20</f>
        <v>0</v>
      </c>
      <c r="Y20" s="124">
        <f>CN_Summary_fuelprice!Y20*CN_Summary_taxrate!Y20</f>
        <v>0</v>
      </c>
      <c r="Z20" s="124">
        <f>CN_Summary_fuelprice!Z20*CN_Summary_taxrate!Z20</f>
        <v>0</v>
      </c>
      <c r="AA20" s="124">
        <f>CN_Summary_fuelprice!AA20*CN_Summary_taxrate!AA20</f>
        <v>0</v>
      </c>
      <c r="AB20" s="124">
        <f>CN_Summary_fuelprice!AB20*CN_Summary_taxrate!AB20</f>
        <v>0</v>
      </c>
      <c r="AC20" s="124">
        <f>CN_Summary_fuelprice!AC20*CN_Summary_taxrate!AC20</f>
        <v>0</v>
      </c>
      <c r="AD20" s="124">
        <f>CN_Summary_fuelprice!AD20*CN_Summary_taxrate!AD20</f>
        <v>0</v>
      </c>
      <c r="AE20" s="124">
        <f>CN_Summary_fuelprice!AE20*CN_Summary_taxrate!AE20</f>
        <v>0</v>
      </c>
      <c r="AF20" s="124">
        <f>CN_Summary_fuelprice!AF20*CN_Summary_taxrate!AF20</f>
        <v>0</v>
      </c>
      <c r="AG20" s="124">
        <f>CN_Summary_fuelprice!AG20*CN_Summary_taxrate!AG20</f>
        <v>0</v>
      </c>
      <c r="AH20" s="124">
        <f>CN_Summary_fuelprice!AH20*CN_Summary_taxrate!AH20</f>
        <v>0</v>
      </c>
      <c r="AI20" s="124">
        <f>CN_Summary_fuelprice!AI20*CN_Summary_taxrate!AI20</f>
        <v>0</v>
      </c>
      <c r="AJ20" s="124">
        <f>CN_Summary_fuelprice!AJ20*CN_Summary_taxrate!AJ20</f>
        <v>0</v>
      </c>
      <c r="AK20" s="124">
        <f>CN_Summary_fuelprice!AK20*CN_Summary_taxrate!AK20</f>
        <v>0</v>
      </c>
      <c r="AL20" s="124">
        <f>CN_Summary_fuelprice!AL20*CN_Summary_taxrate!AL20</f>
        <v>0</v>
      </c>
      <c r="AM20" s="124">
        <f>CN_Summary_fuelprice!AM20*CN_Summary_taxrate!AM20</f>
        <v>0</v>
      </c>
      <c r="AN20" s="124">
        <f>CN_Summary_fuelprice!AN20*CN_Summary_taxrate!AN20</f>
        <v>0</v>
      </c>
      <c r="AO20" s="124">
        <f>CN_Summary_fuelprice!AO20*CN_Summary_taxrate!AO20</f>
        <v>0</v>
      </c>
      <c r="AP20" s="124">
        <f>CN_Summary_fuelprice!AP20*CN_Summary_taxrate!AP20</f>
        <v>0</v>
      </c>
      <c r="AQ20" s="124">
        <f>CN_Summary_fuelprice!AQ20*CN_Summary_taxrate!AQ20</f>
        <v>0</v>
      </c>
      <c r="AR20" s="124">
        <f>CN_Summary_fuelprice!AR20*CN_Summary_taxrate!AR20</f>
        <v>0</v>
      </c>
      <c r="AS20" s="124">
        <f>CN_Summary_fuelprice!AS20*CN_Summary_taxrate!AS20</f>
        <v>0</v>
      </c>
      <c r="AT20" s="124">
        <f>CN_Summary_fuelprice!AT20*CN_Summary_taxrate!AT20</f>
        <v>0</v>
      </c>
      <c r="AU20" s="124">
        <f>CN_Summary_fuelprice!AU20*CN_Summary_taxrate!AU20</f>
        <v>0</v>
      </c>
    </row>
    <row r="21" spans="1:47" ht="18.75" customHeight="1">
      <c r="A21" s="101" t="s">
        <v>3675</v>
      </c>
      <c r="B21" s="124">
        <f>CN_Summary_fuelprice!B21*CN_Summary_taxrate!B21</f>
        <v>0</v>
      </c>
      <c r="C21" s="124">
        <f>CN_Summary_fuelprice!C21*CN_Summary_taxrate!C21</f>
        <v>0</v>
      </c>
      <c r="D21" s="124">
        <f>CN_Summary_fuelprice!D21*CN_Summary_taxrate!D21</f>
        <v>0</v>
      </c>
      <c r="E21" s="124">
        <f>CN_Summary_fuelprice!E21*CN_Summary_taxrate!E21</f>
        <v>0</v>
      </c>
      <c r="F21" s="124">
        <f>CN_Summary_fuelprice!F21*CN_Summary_taxrate!F21</f>
        <v>0</v>
      </c>
      <c r="G21" s="124">
        <f>CN_Summary_fuelprice!G21*CN_Summary_taxrate!G21</f>
        <v>8.293366825955618E-7</v>
      </c>
      <c r="H21" s="124">
        <f>CN_Summary_fuelprice!H21*CN_Summary_taxrate!H21</f>
        <v>1.3710810562961545E-6</v>
      </c>
      <c r="I21" s="124">
        <f>CN_Summary_fuelprice!I21*CN_Summary_taxrate!I21</f>
        <v>1.2787743226749137E-6</v>
      </c>
      <c r="J21" s="124">
        <f>CN_Summary_fuelprice!J21*CN_Summary_taxrate!J21</f>
        <v>1.250071320218171E-6</v>
      </c>
      <c r="K21" s="124">
        <f>CN_Summary_fuelprice!K21*CN_Summary_taxrate!K21</f>
        <v>1.2267251231944112E-6</v>
      </c>
      <c r="L21" s="124">
        <f>CN_Summary_fuelprice!L21*CN_Summary_taxrate!L21</f>
        <v>1.2073241321751903E-6</v>
      </c>
      <c r="M21" s="124">
        <f>CN_Summary_fuelprice!M21*CN_Summary_taxrate!M21</f>
        <v>1.194213894068084E-6</v>
      </c>
      <c r="N21" s="124">
        <f>CN_Summary_fuelprice!N21*CN_Summary_taxrate!N21</f>
        <v>1.1828829581977464E-6</v>
      </c>
      <c r="O21" s="124">
        <f>CN_Summary_fuelprice!O21*CN_Summary_taxrate!O21</f>
        <v>1.1769569109122736E-6</v>
      </c>
      <c r="P21" s="124">
        <f>CN_Summary_fuelprice!P21*CN_Summary_taxrate!P21</f>
        <v>1.1742368027947867E-6</v>
      </c>
      <c r="Q21" s="124">
        <f>CN_Summary_fuelprice!Q21*CN_Summary_taxrate!Q21</f>
        <v>1.1768155335537239E-6</v>
      </c>
      <c r="R21" s="124">
        <f>CN_Summary_fuelprice!R21*CN_Summary_taxrate!R21</f>
        <v>1.1846639633216257E-6</v>
      </c>
      <c r="S21" s="124">
        <f>CN_Summary_fuelprice!S21*CN_Summary_taxrate!S21</f>
        <v>1.1914450475278559E-6</v>
      </c>
      <c r="T21" s="124">
        <f>CN_Summary_fuelprice!T21*CN_Summary_taxrate!T21</f>
        <v>1.1956700452638996E-6</v>
      </c>
      <c r="U21" s="124">
        <f>CN_Summary_fuelprice!U21*CN_Summary_taxrate!U21</f>
        <v>1.2017785074364396E-6</v>
      </c>
      <c r="V21" s="124">
        <f>CN_Summary_fuelprice!V21*CN_Summary_taxrate!V21</f>
        <v>1.2085710801401694E-6</v>
      </c>
      <c r="W21" s="124">
        <f>CN_Summary_fuelprice!W21*CN_Summary_taxrate!W21</f>
        <v>1.2161847583925596E-6</v>
      </c>
      <c r="X21" s="124">
        <f>CN_Summary_fuelprice!X21*CN_Summary_taxrate!X21</f>
        <v>1.2228339832303399E-6</v>
      </c>
      <c r="Y21" s="124">
        <f>CN_Summary_fuelprice!Y21*CN_Summary_taxrate!Y21</f>
        <v>1.230551969650316E-6</v>
      </c>
      <c r="Z21" s="124">
        <f>CN_Summary_fuelprice!Z21*CN_Summary_taxrate!Z21</f>
        <v>1.2379494416420505E-6</v>
      </c>
      <c r="AA21" s="124">
        <f>CN_Summary_fuelprice!AA21*CN_Summary_taxrate!AA21</f>
        <v>1.2457245046149008E-6</v>
      </c>
      <c r="AB21" s="124">
        <f>CN_Summary_fuelprice!AB21*CN_Summary_taxrate!AB21</f>
        <v>1.253817786206252E-6</v>
      </c>
      <c r="AC21" s="124">
        <f>CN_Summary_fuelprice!AC21*CN_Summary_taxrate!AC21</f>
        <v>1.2610493124473118E-6</v>
      </c>
      <c r="AD21" s="124">
        <f>CN_Summary_fuelprice!AD21*CN_Summary_taxrate!AD21</f>
        <v>1.2690141870897084E-6</v>
      </c>
      <c r="AE21" s="124">
        <f>CN_Summary_fuelprice!AE21*CN_Summary_taxrate!AE21</f>
        <v>1.2783445807012476E-6</v>
      </c>
      <c r="AF21" s="124">
        <f>CN_Summary_fuelprice!AF21*CN_Summary_taxrate!AF21</f>
        <v>1.2837746588878659E-6</v>
      </c>
      <c r="AG21" s="124">
        <f>CN_Summary_fuelprice!AG21*CN_Summary_taxrate!AG21</f>
        <v>1.2948106989240214E-6</v>
      </c>
      <c r="AH21" s="124">
        <f>CN_Summary_fuelprice!AH21*CN_Summary_taxrate!AH21</f>
        <v>1.3029296876195443E-6</v>
      </c>
      <c r="AI21" s="124">
        <f>CN_Summary_fuelprice!AI21*CN_Summary_taxrate!AI21</f>
        <v>1.3115507770793788E-6</v>
      </c>
      <c r="AJ21" s="124">
        <f>CN_Summary_fuelprice!AJ21*CN_Summary_taxrate!AJ21</f>
        <v>1.3214846060247592E-6</v>
      </c>
      <c r="AK21" s="124">
        <f>CN_Summary_fuelprice!AK21*CN_Summary_taxrate!AK21</f>
        <v>1.3313685955048784E-6</v>
      </c>
      <c r="AL21" s="124">
        <f>CN_Summary_fuelprice!AL21*CN_Summary_taxrate!AL21</f>
        <v>1.3376984493855818E-6</v>
      </c>
      <c r="AM21" s="124">
        <f>CN_Summary_fuelprice!AM21*CN_Summary_taxrate!AM21</f>
        <v>1.3465489832475031E-6</v>
      </c>
      <c r="AN21" s="124">
        <f>CN_Summary_fuelprice!AN21*CN_Summary_taxrate!AN21</f>
        <v>1.3555140899024102E-6</v>
      </c>
      <c r="AO21" s="124">
        <f>CN_Summary_fuelprice!AO21*CN_Summary_taxrate!AO21</f>
        <v>1.3643904398865519E-6</v>
      </c>
      <c r="AP21" s="124">
        <f>CN_Summary_fuelprice!AP21*CN_Summary_taxrate!AP21</f>
        <v>1.3732245360101247E-6</v>
      </c>
      <c r="AQ21" s="124">
        <f>CN_Summary_fuelprice!AQ21*CN_Summary_taxrate!AQ21</f>
        <v>1.3822740554251679E-6</v>
      </c>
      <c r="AR21" s="124">
        <f>CN_Summary_fuelprice!AR21*CN_Summary_taxrate!AR21</f>
        <v>1.3907225119093116E-6</v>
      </c>
      <c r="AS21" s="124">
        <f>CN_Summary_fuelprice!AS21*CN_Summary_taxrate!AS21</f>
        <v>1.3994789585851058E-6</v>
      </c>
      <c r="AT21" s="124">
        <f>CN_Summary_fuelprice!AT21*CN_Summary_taxrate!AT21</f>
        <v>1.4081070479445687E-6</v>
      </c>
      <c r="AU21" s="124">
        <f>CN_Summary_fuelprice!AU21*CN_Summary_taxrate!AU21</f>
        <v>1.4166440125271352E-6</v>
      </c>
    </row>
    <row r="22" spans="1:47" s="103" customFormat="1" ht="18.75" customHeight="1">
      <c r="A22" s="102" t="s">
        <v>3676</v>
      </c>
      <c r="B22" s="102"/>
      <c r="C22" s="102"/>
      <c r="D22" s="102"/>
      <c r="E22" s="102"/>
      <c r="F22" s="102"/>
      <c r="I22" s="102"/>
      <c r="L22" s="102"/>
      <c r="O22" s="102"/>
      <c r="R22" s="102"/>
      <c r="U22" s="102"/>
      <c r="X22" s="102"/>
      <c r="AA22" s="102"/>
      <c r="AD22" s="102"/>
      <c r="AG22" s="102"/>
      <c r="AJ22" s="102"/>
      <c r="AM22" s="102"/>
      <c r="AP22" s="102"/>
      <c r="AS22" s="102"/>
    </row>
    <row r="23" spans="1:47" ht="18.75" customHeight="1">
      <c r="A23" s="105" t="s">
        <v>3697</v>
      </c>
      <c r="B23" s="101">
        <v>2015</v>
      </c>
      <c r="C23" s="101">
        <v>2016</v>
      </c>
      <c r="D23" s="101">
        <v>2017</v>
      </c>
      <c r="E23" s="101">
        <v>2018</v>
      </c>
      <c r="F23" s="101">
        <v>2019</v>
      </c>
      <c r="G23" s="101">
        <v>2020</v>
      </c>
      <c r="H23" s="101">
        <v>2021</v>
      </c>
      <c r="I23" s="101">
        <v>2022</v>
      </c>
      <c r="J23" s="101">
        <v>2023</v>
      </c>
      <c r="K23" s="101">
        <v>2024</v>
      </c>
      <c r="L23" s="101">
        <v>2025</v>
      </c>
      <c r="M23" s="101">
        <v>2026</v>
      </c>
      <c r="N23" s="101">
        <v>2027</v>
      </c>
      <c r="O23" s="101">
        <v>2028</v>
      </c>
      <c r="P23" s="101">
        <v>2029</v>
      </c>
      <c r="Q23" s="101">
        <v>2030</v>
      </c>
      <c r="R23" s="101">
        <v>2031</v>
      </c>
      <c r="S23" s="101">
        <v>2032</v>
      </c>
      <c r="T23" s="101">
        <v>2033</v>
      </c>
      <c r="U23" s="101">
        <v>2034</v>
      </c>
      <c r="V23" s="101">
        <v>2035</v>
      </c>
      <c r="W23" s="101">
        <v>2036</v>
      </c>
      <c r="X23" s="101">
        <v>2037</v>
      </c>
      <c r="Y23" s="101">
        <v>2038</v>
      </c>
      <c r="Z23" s="101">
        <v>2039</v>
      </c>
      <c r="AA23" s="101">
        <v>2040</v>
      </c>
      <c r="AB23" s="101">
        <v>2041</v>
      </c>
      <c r="AC23" s="101">
        <v>2042</v>
      </c>
      <c r="AD23" s="101">
        <v>2043</v>
      </c>
      <c r="AE23" s="101">
        <v>2044</v>
      </c>
      <c r="AF23" s="101">
        <v>2045</v>
      </c>
      <c r="AG23" s="101">
        <v>2046</v>
      </c>
      <c r="AH23" s="101">
        <v>2047</v>
      </c>
      <c r="AI23" s="101">
        <v>2048</v>
      </c>
      <c r="AJ23" s="101">
        <v>2049</v>
      </c>
      <c r="AK23" s="101">
        <v>2050</v>
      </c>
      <c r="AL23" s="101">
        <v>2051</v>
      </c>
      <c r="AM23" s="101">
        <v>2052</v>
      </c>
      <c r="AN23" s="101">
        <v>2053</v>
      </c>
      <c r="AO23" s="101">
        <v>2054</v>
      </c>
      <c r="AP23" s="101">
        <v>2055</v>
      </c>
      <c r="AQ23" s="101">
        <v>2056</v>
      </c>
      <c r="AR23" s="101">
        <v>2057</v>
      </c>
      <c r="AS23" s="101">
        <v>2058</v>
      </c>
      <c r="AT23" s="101">
        <v>2059</v>
      </c>
      <c r="AU23" s="101">
        <v>2060</v>
      </c>
    </row>
    <row r="24" spans="1:47" ht="18.75" customHeight="1">
      <c r="A24" s="101" t="s">
        <v>3668</v>
      </c>
      <c r="B24" s="124">
        <f>CN_Summary_fuelprice!B24*CN_Summary_taxrate!B24</f>
        <v>0</v>
      </c>
      <c r="C24" s="124">
        <f>CN_Summary_fuelprice!C24*CN_Summary_taxrate!C24</f>
        <v>0</v>
      </c>
      <c r="D24" s="124">
        <f>CN_Summary_fuelprice!D24*CN_Summary_taxrate!D24</f>
        <v>0</v>
      </c>
      <c r="E24" s="124">
        <f>CN_Summary_fuelprice!E24*CN_Summary_taxrate!E24</f>
        <v>0</v>
      </c>
      <c r="F24" s="124">
        <f>CN_Summary_fuelprice!F24*CN_Summary_taxrate!F24</f>
        <v>0</v>
      </c>
      <c r="G24" s="124">
        <f>CN_Summary_fuelprice!G24*CN_Summary_taxrate!G24</f>
        <v>2.2498216897358644E-6</v>
      </c>
      <c r="H24" s="124">
        <f>CN_Summary_fuelprice!H24*CN_Summary_taxrate!H24</f>
        <v>2.2498216897358644E-6</v>
      </c>
      <c r="I24" s="124">
        <f>CN_Summary_fuelprice!I24*CN_Summary_taxrate!I24</f>
        <v>1.8677332153837364E-6</v>
      </c>
      <c r="J24" s="124">
        <f>CN_Summary_fuelprice!J24*CN_Summary_taxrate!J24</f>
        <v>1.6483294994481121E-6</v>
      </c>
      <c r="K24" s="124">
        <f>CN_Summary_fuelprice!K24*CN_Summary_taxrate!K24</f>
        <v>1.6041511883509728E-6</v>
      </c>
      <c r="L24" s="124">
        <f>CN_Summary_fuelprice!L24*CN_Summary_taxrate!L24</f>
        <v>1.6213268373196322E-6</v>
      </c>
      <c r="M24" s="124">
        <f>CN_Summary_fuelprice!M24*CN_Summary_taxrate!M24</f>
        <v>1.6387322788659871E-6</v>
      </c>
      <c r="N24" s="124">
        <f>CN_Summary_fuelprice!N24*CN_Summary_taxrate!N24</f>
        <v>1.8582116150875787E-6</v>
      </c>
      <c r="O24" s="124">
        <f>CN_Summary_fuelprice!O24*CN_Summary_taxrate!O24</f>
        <v>2.0776909513091703E-6</v>
      </c>
      <c r="P24" s="124">
        <f>CN_Summary_fuelprice!P24*CN_Summary_taxrate!P24</f>
        <v>2.0335148977945862E-6</v>
      </c>
      <c r="Q24" s="124">
        <f>CN_Summary_fuelprice!Q24*CN_Summary_taxrate!Q24</f>
        <v>2.0007284860725132E-6</v>
      </c>
      <c r="R24" s="124">
        <f>CN_Summary_fuelprice!R24*CN_Summary_taxrate!R24</f>
        <v>2.0831268537742079E-6</v>
      </c>
      <c r="S24" s="124">
        <f>CN_Summary_fuelprice!S24*CN_Summary_taxrate!S24</f>
        <v>2.0348044708099641E-6</v>
      </c>
      <c r="T24" s="124">
        <f>CN_Summary_fuelprice!T24*CN_Summary_taxrate!T24</f>
        <v>2.0142180324946828E-6</v>
      </c>
      <c r="U24" s="124">
        <f>CN_Summary_fuelprice!U24*CN_Summary_taxrate!U24</f>
        <v>1.9846208520106144E-6</v>
      </c>
      <c r="V24" s="124">
        <f>CN_Summary_fuelprice!V24*CN_Summary_taxrate!V24</f>
        <v>1.9553781267051122E-6</v>
      </c>
      <c r="W24" s="124">
        <f>CN_Summary_fuelprice!W24*CN_Summary_taxrate!W24</f>
        <v>1.9174190577946618E-6</v>
      </c>
      <c r="X24" s="124">
        <f>CN_Summary_fuelprice!X24*CN_Summary_taxrate!X24</f>
        <v>1.89282976822456E-6</v>
      </c>
      <c r="Y24" s="124">
        <f>CN_Summary_fuelprice!Y24*CN_Summary_taxrate!Y24</f>
        <v>1.8688356795133875E-6</v>
      </c>
      <c r="Z24" s="124">
        <f>CN_Summary_fuelprice!Z24*CN_Summary_taxrate!Z24</f>
        <v>1.8462604499593855E-6</v>
      </c>
      <c r="AA24" s="124">
        <f>CN_Summary_fuelprice!AA24*CN_Summary_taxrate!AA24</f>
        <v>1.8253626518461352E-6</v>
      </c>
      <c r="AB24" s="124">
        <f>CN_Summary_fuelprice!AB24*CN_Summary_taxrate!AB24</f>
        <v>1.8100165425819365E-6</v>
      </c>
      <c r="AC24" s="124">
        <f>CN_Summary_fuelprice!AC24*CN_Summary_taxrate!AC24</f>
        <v>1.7952554228214259E-6</v>
      </c>
      <c r="AD24" s="124">
        <f>CN_Summary_fuelprice!AD24*CN_Summary_taxrate!AD24</f>
        <v>1.7889408245841328E-6</v>
      </c>
      <c r="AE24" s="124">
        <f>CN_Summary_fuelprice!AE24*CN_Summary_taxrate!AE24</f>
        <v>1.7771685165807771E-6</v>
      </c>
      <c r="AF24" s="124">
        <f>CN_Summary_fuelprice!AF24*CN_Summary_taxrate!AF24</f>
        <v>1.7743385865882329E-6</v>
      </c>
      <c r="AG24" s="124">
        <f>CN_Summary_fuelprice!AG24*CN_Summary_taxrate!AG24</f>
        <v>1.7650713490216756E-6</v>
      </c>
      <c r="AH24" s="124">
        <f>CN_Summary_fuelprice!AH24*CN_Summary_taxrate!AH24</f>
        <v>1.757726961569311E-6</v>
      </c>
      <c r="AI24" s="124">
        <f>CN_Summary_fuelprice!AI24*CN_Summary_taxrate!AI24</f>
        <v>1.7545965754293103E-6</v>
      </c>
      <c r="AJ24" s="124">
        <f>CN_Summary_fuelprice!AJ24*CN_Summary_taxrate!AJ24</f>
        <v>1.7434622175178461E-6</v>
      </c>
      <c r="AK24" s="124">
        <f>CN_Summary_fuelprice!AK24*CN_Summary_taxrate!AK24</f>
        <v>1.7361065802673337E-6</v>
      </c>
      <c r="AL24" s="124">
        <f>CN_Summary_fuelprice!AL24*CN_Summary_taxrate!AL24</f>
        <v>1.725695161132621E-6</v>
      </c>
      <c r="AM24" s="124">
        <f>CN_Summary_fuelprice!AM24*CN_Summary_taxrate!AM24</f>
        <v>1.7195038704094903E-6</v>
      </c>
      <c r="AN24" s="124">
        <f>CN_Summary_fuelprice!AN24*CN_Summary_taxrate!AN24</f>
        <v>1.7128703476362389E-6</v>
      </c>
      <c r="AO24" s="124">
        <f>CN_Summary_fuelprice!AO24*CN_Summary_taxrate!AO24</f>
        <v>1.7052726976660008E-6</v>
      </c>
      <c r="AP24" s="124">
        <f>CN_Summary_fuelprice!AP24*CN_Summary_taxrate!AP24</f>
        <v>1.697913455860597E-6</v>
      </c>
      <c r="AQ24" s="124">
        <f>CN_Summary_fuelprice!AQ24*CN_Summary_taxrate!AQ24</f>
        <v>1.6896592966116065E-6</v>
      </c>
      <c r="AR24" s="124">
        <f>CN_Summary_fuelprice!AR24*CN_Summary_taxrate!AR24</f>
        <v>1.6820577356767563E-6</v>
      </c>
      <c r="AS24" s="124">
        <f>CN_Summary_fuelprice!AS24*CN_Summary_taxrate!AS24</f>
        <v>1.6741204031576792E-6</v>
      </c>
      <c r="AT24" s="124">
        <f>CN_Summary_fuelprice!AT24*CN_Summary_taxrate!AT24</f>
        <v>1.666088837052647E-6</v>
      </c>
      <c r="AU24" s="124">
        <f>CN_Summary_fuelprice!AU24*CN_Summary_taxrate!AU24</f>
        <v>1.6589571497351505E-6</v>
      </c>
    </row>
    <row r="25" spans="1:47" ht="18.75" customHeight="1">
      <c r="A25" s="101" t="s">
        <v>3669</v>
      </c>
      <c r="B25" s="124">
        <f>CN_Summary_fuelprice!B25*CN_Summary_taxrate!B25</f>
        <v>0</v>
      </c>
      <c r="C25" s="124">
        <f>CN_Summary_fuelprice!C25*CN_Summary_taxrate!C25</f>
        <v>0</v>
      </c>
      <c r="D25" s="124">
        <f>CN_Summary_fuelprice!D25*CN_Summary_taxrate!D25</f>
        <v>0</v>
      </c>
      <c r="E25" s="124">
        <f>CN_Summary_fuelprice!E25*CN_Summary_taxrate!E25</f>
        <v>0</v>
      </c>
      <c r="F25" s="124">
        <f>CN_Summary_fuelprice!F25*CN_Summary_taxrate!F25</f>
        <v>0</v>
      </c>
      <c r="G25" s="124">
        <f>CN_Summary_fuelprice!G25*CN_Summary_taxrate!G25</f>
        <v>1.4704691692044007E-6</v>
      </c>
      <c r="H25" s="124">
        <f>CN_Summary_fuelprice!H25*CN_Summary_taxrate!H25</f>
        <v>1.7896732139553692E-6</v>
      </c>
      <c r="I25" s="124">
        <f>CN_Summary_fuelprice!I25*CN_Summary_taxrate!I25</f>
        <v>2.4814516037174587E-6</v>
      </c>
      <c r="J25" s="124">
        <f>CN_Summary_fuelprice!J25*CN_Summary_taxrate!J25</f>
        <v>2.1899540288573548E-6</v>
      </c>
      <c r="K25" s="124">
        <f>CN_Summary_fuelprice!K25*CN_Summary_taxrate!K25</f>
        <v>2.1312591681467459E-6</v>
      </c>
      <c r="L25" s="124">
        <f>CN_Summary_fuelprice!L25*CN_Summary_taxrate!L25</f>
        <v>2.1540785629763289E-6</v>
      </c>
      <c r="M25" s="124">
        <f>CN_Summary_fuelprice!M25*CN_Summary_taxrate!M25</f>
        <v>2.1772032579182341E-6</v>
      </c>
      <c r="N25" s="124">
        <f>CN_Summary_fuelprice!N25*CN_Summary_taxrate!N25</f>
        <v>2.0940161117189763E-6</v>
      </c>
      <c r="O25" s="124">
        <f>CN_Summary_fuelprice!O25*CN_Summary_taxrate!O25</f>
        <v>2.0108289655197189E-6</v>
      </c>
      <c r="P25" s="124">
        <f>CN_Summary_fuelprice!P25*CN_Summary_taxrate!P25</f>
        <v>2.050887076076669E-6</v>
      </c>
      <c r="Q25" s="124">
        <f>CN_Summary_fuelprice!Q25*CN_Summary_taxrate!Q25</f>
        <v>2.1217490495734497E-6</v>
      </c>
      <c r="R25" s="124">
        <f>CN_Summary_fuelprice!R25*CN_Summary_taxrate!R25</f>
        <v>2.1653718296257751E-6</v>
      </c>
      <c r="S25" s="124">
        <f>CN_Summary_fuelprice!S25*CN_Summary_taxrate!S25</f>
        <v>2.1898689696122485E-6</v>
      </c>
      <c r="T25" s="124">
        <f>CN_Summary_fuelprice!T25*CN_Summary_taxrate!T25</f>
        <v>2.2035646126170435E-6</v>
      </c>
      <c r="U25" s="124">
        <f>CN_Summary_fuelprice!U25*CN_Summary_taxrate!U25</f>
        <v>2.2275279661970299E-6</v>
      </c>
      <c r="V25" s="124">
        <f>CN_Summary_fuelprice!V25*CN_Summary_taxrate!V25</f>
        <v>2.2227165763960933E-6</v>
      </c>
      <c r="W25" s="124">
        <f>CN_Summary_fuelprice!W25*CN_Summary_taxrate!W25</f>
        <v>2.2078539154395812E-6</v>
      </c>
      <c r="X25" s="124">
        <f>CN_Summary_fuelprice!X25*CN_Summary_taxrate!X25</f>
        <v>2.2047184687121619E-6</v>
      </c>
      <c r="Y25" s="124">
        <f>CN_Summary_fuelprice!Y25*CN_Summary_taxrate!Y25</f>
        <v>2.186747415955683E-6</v>
      </c>
      <c r="Z25" s="124">
        <f>CN_Summary_fuelprice!Z25*CN_Summary_taxrate!Z25</f>
        <v>2.1685599237795878E-6</v>
      </c>
      <c r="AA25" s="124">
        <f>CN_Summary_fuelprice!AA25*CN_Summary_taxrate!AA25</f>
        <v>2.1479806297738772E-6</v>
      </c>
      <c r="AB25" s="124">
        <f>CN_Summary_fuelprice!AB25*CN_Summary_taxrate!AB25</f>
        <v>2.1363492046122506E-6</v>
      </c>
      <c r="AC25" s="124">
        <f>CN_Summary_fuelprice!AC25*CN_Summary_taxrate!AC25</f>
        <v>2.1368259563068116E-6</v>
      </c>
      <c r="AD25" s="124">
        <f>CN_Summary_fuelprice!AD25*CN_Summary_taxrate!AD25</f>
        <v>2.1375169537782228E-6</v>
      </c>
      <c r="AE25" s="124">
        <f>CN_Summary_fuelprice!AE25*CN_Summary_taxrate!AE25</f>
        <v>2.1262423611732609E-6</v>
      </c>
      <c r="AF25" s="124">
        <f>CN_Summary_fuelprice!AF25*CN_Summary_taxrate!AF25</f>
        <v>2.1391921656374847E-6</v>
      </c>
      <c r="AG25" s="124">
        <f>CN_Summary_fuelprice!AG25*CN_Summary_taxrate!AG25</f>
        <v>2.1219749947783867E-6</v>
      </c>
      <c r="AH25" s="124">
        <f>CN_Summary_fuelprice!AH25*CN_Summary_taxrate!AH25</f>
        <v>2.1100861821988376E-6</v>
      </c>
      <c r="AI25" s="124">
        <f>CN_Summary_fuelprice!AI25*CN_Summary_taxrate!AI25</f>
        <v>2.1124494666724895E-6</v>
      </c>
      <c r="AJ25" s="124">
        <f>CN_Summary_fuelprice!AJ25*CN_Summary_taxrate!AJ25</f>
        <v>2.0830802461018758E-6</v>
      </c>
      <c r="AK25" s="124">
        <f>CN_Summary_fuelprice!AK25*CN_Summary_taxrate!AK25</f>
        <v>2.0544992744986492E-6</v>
      </c>
      <c r="AL25" s="124">
        <f>CN_Summary_fuelprice!AL25*CN_Summary_taxrate!AL25</f>
        <v>2.0744138947461448E-6</v>
      </c>
      <c r="AM25" s="124">
        <f>CN_Summary_fuelprice!AM25*CN_Summary_taxrate!AM25</f>
        <v>2.0652035997531789E-6</v>
      </c>
      <c r="AN25" s="124">
        <f>CN_Summary_fuelprice!AN25*CN_Summary_taxrate!AN25</f>
        <v>2.0539075916351697E-6</v>
      </c>
      <c r="AO25" s="124">
        <f>CN_Summary_fuelprice!AO25*CN_Summary_taxrate!AO25</f>
        <v>2.0424973003216412E-6</v>
      </c>
      <c r="AP25" s="124">
        <f>CN_Summary_fuelprice!AP25*CN_Summary_taxrate!AP25</f>
        <v>2.0316239587330728E-6</v>
      </c>
      <c r="AQ25" s="124">
        <f>CN_Summary_fuelprice!AQ25*CN_Summary_taxrate!AQ25</f>
        <v>2.0193146612305709E-6</v>
      </c>
      <c r="AR25" s="124">
        <f>CN_Summary_fuelprice!AR25*CN_Summary_taxrate!AR25</f>
        <v>2.010751122188172E-6</v>
      </c>
      <c r="AS25" s="124">
        <f>CN_Summary_fuelprice!AS25*CN_Summary_taxrate!AS25</f>
        <v>2.0015428288040318E-6</v>
      </c>
      <c r="AT25" s="124">
        <f>CN_Summary_fuelprice!AT25*CN_Summary_taxrate!AT25</f>
        <v>1.9922427388117807E-6</v>
      </c>
      <c r="AU25" s="124">
        <f>CN_Summary_fuelprice!AU25*CN_Summary_taxrate!AU25</f>
        <v>1.9860399389740184E-6</v>
      </c>
    </row>
    <row r="26" spans="1:47" ht="18.75" customHeight="1">
      <c r="A26" s="101" t="s">
        <v>3670</v>
      </c>
      <c r="B26" s="124">
        <f>CN_Summary_fuelprice!B26*CN_Summary_taxrate!B26</f>
        <v>0</v>
      </c>
      <c r="C26" s="124">
        <f>CN_Summary_fuelprice!C26*CN_Summary_taxrate!C26</f>
        <v>0</v>
      </c>
      <c r="D26" s="124">
        <f>CN_Summary_fuelprice!D26*CN_Summary_taxrate!D26</f>
        <v>0</v>
      </c>
      <c r="E26" s="124">
        <f>CN_Summary_fuelprice!E26*CN_Summary_taxrate!E26</f>
        <v>0</v>
      </c>
      <c r="F26" s="124">
        <f>CN_Summary_fuelprice!F26*CN_Summary_taxrate!F26</f>
        <v>0</v>
      </c>
      <c r="G26" s="124">
        <f>CN_Summary_fuelprice!G26*CN_Summary_taxrate!G26</f>
        <v>1.894930967414517E-6</v>
      </c>
      <c r="H26" s="124">
        <f>CN_Summary_fuelprice!H26*CN_Summary_taxrate!H26</f>
        <v>1.894930967414517E-6</v>
      </c>
      <c r="I26" s="124">
        <f>CN_Summary_fuelprice!I26*CN_Summary_taxrate!I26</f>
        <v>2.0163476677097889E-6</v>
      </c>
      <c r="J26" s="124">
        <f>CN_Summary_fuelprice!J26*CN_Summary_taxrate!J26</f>
        <v>1.779486124921E-6</v>
      </c>
      <c r="K26" s="124">
        <f>CN_Summary_fuelprice!K26*CN_Summary_taxrate!K26</f>
        <v>1.7317925711466336E-6</v>
      </c>
      <c r="L26" s="124">
        <f>CN_Summary_fuelprice!L26*CN_Summary_taxrate!L26</f>
        <v>1.7503348765755399E-6</v>
      </c>
      <c r="M26" s="124">
        <f>CN_Summary_fuelprice!M26*CN_Summary_taxrate!M26</f>
        <v>1.7691252590447199E-6</v>
      </c>
      <c r="N26" s="124">
        <f>CN_Summary_fuelprice!N26*CN_Summary_taxrate!N26</f>
        <v>1.8047838407395742E-6</v>
      </c>
      <c r="O26" s="124">
        <f>CN_Summary_fuelprice!O26*CN_Summary_taxrate!O26</f>
        <v>1.8404424224344281E-6</v>
      </c>
      <c r="P26" s="124">
        <f>CN_Summary_fuelprice!P26*CN_Summary_taxrate!P26</f>
        <v>1.854123228072654E-6</v>
      </c>
      <c r="Q26" s="124">
        <f>CN_Summary_fuelprice!Q26*CN_Summary_taxrate!Q26</f>
        <v>1.8807856646058913E-6</v>
      </c>
      <c r="R26" s="124">
        <f>CN_Summary_fuelprice!R26*CN_Summary_taxrate!R26</f>
        <v>1.9473444095891136E-6</v>
      </c>
      <c r="S26" s="124">
        <f>CN_Summary_fuelprice!S26*CN_Summary_taxrate!S26</f>
        <v>1.9615123206670952E-6</v>
      </c>
      <c r="T26" s="124">
        <f>CN_Summary_fuelprice!T26*CN_Summary_taxrate!T26</f>
        <v>1.9768958466246496E-6</v>
      </c>
      <c r="U26" s="124">
        <f>CN_Summary_fuelprice!U26*CN_Summary_taxrate!U26</f>
        <v>1.9915312443962506E-6</v>
      </c>
      <c r="V26" s="124">
        <f>CN_Summary_fuelprice!V26*CN_Summary_taxrate!V26</f>
        <v>1.9980848398313884E-6</v>
      </c>
      <c r="W26" s="124">
        <f>CN_Summary_fuelprice!W26*CN_Summary_taxrate!W26</f>
        <v>1.9993991089772406E-6</v>
      </c>
      <c r="X26" s="124">
        <f>CN_Summary_fuelprice!X26*CN_Summary_taxrate!X26</f>
        <v>2.0020822060677202E-6</v>
      </c>
      <c r="Y26" s="124">
        <f>CN_Summary_fuelprice!Y26*CN_Summary_taxrate!Y26</f>
        <v>2.0051064824957503E-6</v>
      </c>
      <c r="Z26" s="124">
        <f>CN_Summary_fuelprice!Z26*CN_Summary_taxrate!Z26</f>
        <v>2.0038179979876757E-6</v>
      </c>
      <c r="AA26" s="124">
        <f>CN_Summary_fuelprice!AA26*CN_Summary_taxrate!AA26</f>
        <v>2.001571931823006E-6</v>
      </c>
      <c r="AB26" s="124">
        <f>CN_Summary_fuelprice!AB26*CN_Summary_taxrate!AB26</f>
        <v>2.0008886389218999E-6</v>
      </c>
      <c r="AC26" s="124">
        <f>CN_Summary_fuelprice!AC26*CN_Summary_taxrate!AC26</f>
        <v>2.0052154132481008E-6</v>
      </c>
      <c r="AD26" s="124">
        <f>CN_Summary_fuelprice!AD26*CN_Summary_taxrate!AD26</f>
        <v>2.0099794053453124E-6</v>
      </c>
      <c r="AE26" s="124">
        <f>CN_Summary_fuelprice!AE26*CN_Summary_taxrate!AE26</f>
        <v>2.0133054367734204E-6</v>
      </c>
      <c r="AF26" s="124">
        <f>CN_Summary_fuelprice!AF26*CN_Summary_taxrate!AF26</f>
        <v>2.0183926710688593E-6</v>
      </c>
      <c r="AG26" s="124">
        <f>CN_Summary_fuelprice!AG26*CN_Summary_taxrate!AG26</f>
        <v>2.0222954936333394E-6</v>
      </c>
      <c r="AH26" s="124">
        <f>CN_Summary_fuelprice!AH26*CN_Summary_taxrate!AH26</f>
        <v>2.0240907023273039E-6</v>
      </c>
      <c r="AI26" s="124">
        <f>CN_Summary_fuelprice!AI26*CN_Summary_taxrate!AI26</f>
        <v>2.0260621060460819E-6</v>
      </c>
      <c r="AJ26" s="124">
        <f>CN_Summary_fuelprice!AJ26*CN_Summary_taxrate!AJ26</f>
        <v>2.0227031898625474E-6</v>
      </c>
      <c r="AK26" s="124">
        <f>CN_Summary_fuelprice!AK26*CN_Summary_taxrate!AK26</f>
        <v>2.0239705608628766E-6</v>
      </c>
      <c r="AL26" s="124">
        <f>CN_Summary_fuelprice!AL26*CN_Summary_taxrate!AL26</f>
        <v>2.0316252724382378E-6</v>
      </c>
      <c r="AM26" s="124">
        <f>CN_Summary_fuelprice!AM26*CN_Summary_taxrate!AM26</f>
        <v>2.0343073435787037E-6</v>
      </c>
      <c r="AN26" s="124">
        <f>CN_Summary_fuelprice!AN26*CN_Summary_taxrate!AN26</f>
        <v>2.036163934596428E-6</v>
      </c>
      <c r="AO26" s="124">
        <f>CN_Summary_fuelprice!AO26*CN_Summary_taxrate!AO26</f>
        <v>2.0378955032982372E-6</v>
      </c>
      <c r="AP26" s="124">
        <f>CN_Summary_fuelprice!AP26*CN_Summary_taxrate!AP26</f>
        <v>2.0396946666774096E-6</v>
      </c>
      <c r="AQ26" s="124">
        <f>CN_Summary_fuelprice!AQ26*CN_Summary_taxrate!AQ26</f>
        <v>2.0414115279164012E-6</v>
      </c>
      <c r="AR26" s="124">
        <f>CN_Summary_fuelprice!AR26*CN_Summary_taxrate!AR26</f>
        <v>2.0435157269900944E-6</v>
      </c>
      <c r="AS26" s="124">
        <f>CN_Summary_fuelprice!AS26*CN_Summary_taxrate!AS26</f>
        <v>2.0460520006868681E-6</v>
      </c>
      <c r="AT26" s="124">
        <f>CN_Summary_fuelprice!AT26*CN_Summary_taxrate!AT26</f>
        <v>2.0487774105088574E-6</v>
      </c>
      <c r="AU26" s="124">
        <f>CN_Summary_fuelprice!AU26*CN_Summary_taxrate!AU26</f>
        <v>2.0517619575982127E-6</v>
      </c>
    </row>
    <row r="27" spans="1:47" ht="18.75" customHeight="1">
      <c r="A27" s="101" t="s">
        <v>3671</v>
      </c>
      <c r="B27" s="124">
        <f>CN_Summary_fuelprice!B27*CN_Summary_taxrate!B27</f>
        <v>0</v>
      </c>
      <c r="C27" s="124">
        <f>CN_Summary_fuelprice!C27*CN_Summary_taxrate!C27</f>
        <v>0</v>
      </c>
      <c r="D27" s="124">
        <f>CN_Summary_fuelprice!D27*CN_Summary_taxrate!D27</f>
        <v>0</v>
      </c>
      <c r="E27" s="124">
        <f>CN_Summary_fuelprice!E27*CN_Summary_taxrate!E27</f>
        <v>0</v>
      </c>
      <c r="F27" s="124">
        <f>CN_Summary_fuelprice!F27*CN_Summary_taxrate!F27</f>
        <v>0</v>
      </c>
      <c r="G27" s="124">
        <f>CN_Summary_fuelprice!G27*CN_Summary_taxrate!G27</f>
        <v>1.4704691692044007E-6</v>
      </c>
      <c r="H27" s="124">
        <f>CN_Summary_fuelprice!H27*CN_Summary_taxrate!H27</f>
        <v>1.7896732139553692E-6</v>
      </c>
      <c r="I27" s="124">
        <f>CN_Summary_fuelprice!I27*CN_Summary_taxrate!I27</f>
        <v>1.9635843277876925E-6</v>
      </c>
      <c r="J27" s="124">
        <f>CN_Summary_fuelprice!J27*CN_Summary_taxrate!J27</f>
        <v>1.7329209254767471E-6</v>
      </c>
      <c r="K27" s="124">
        <f>CN_Summary_fuelprice!K27*CN_Summary_taxrate!K27</f>
        <v>1.686475406071745E-6</v>
      </c>
      <c r="L27" s="124">
        <f>CN_Summary_fuelprice!L27*CN_Summary_taxrate!L27</f>
        <v>1.7045325005521864E-6</v>
      </c>
      <c r="M27" s="124">
        <f>CN_Summary_fuelprice!M27*CN_Summary_taxrate!M27</f>
        <v>1.7228311804477652E-6</v>
      </c>
      <c r="N27" s="124">
        <f>CN_Summary_fuelprice!N27*CN_Summary_taxrate!N27</f>
        <v>1.7605544903228174E-6</v>
      </c>
      <c r="O27" s="124">
        <f>CN_Summary_fuelprice!O27*CN_Summary_taxrate!O27</f>
        <v>1.7982778001978696E-6</v>
      </c>
      <c r="P27" s="124">
        <f>CN_Summary_fuelprice!P27*CN_Summary_taxrate!P27</f>
        <v>1.8085525908838254E-6</v>
      </c>
      <c r="Q27" s="124">
        <f>CN_Summary_fuelprice!Q27*CN_Summary_taxrate!Q27</f>
        <v>1.8365674537325824E-6</v>
      </c>
      <c r="R27" s="124">
        <f>CN_Summary_fuelprice!R27*CN_Summary_taxrate!R27</f>
        <v>1.8988560508182063E-6</v>
      </c>
      <c r="S27" s="124">
        <f>CN_Summary_fuelprice!S27*CN_Summary_taxrate!S27</f>
        <v>1.9089540400256405E-6</v>
      </c>
      <c r="T27" s="124">
        <f>CN_Summary_fuelprice!T27*CN_Summary_taxrate!T27</f>
        <v>1.9207408052604095E-6</v>
      </c>
      <c r="U27" s="124">
        <f>CN_Summary_fuelprice!U27*CN_Summary_taxrate!U27</f>
        <v>1.9350141817659255E-6</v>
      </c>
      <c r="V27" s="124">
        <f>CN_Summary_fuelprice!V27*CN_Summary_taxrate!V27</f>
        <v>1.9392373599398543E-6</v>
      </c>
      <c r="W27" s="124">
        <f>CN_Summary_fuelprice!W27*CN_Summary_taxrate!W27</f>
        <v>1.9372130572971177E-6</v>
      </c>
      <c r="X27" s="124">
        <f>CN_Summary_fuelprice!X27*CN_Summary_taxrate!X27</f>
        <v>1.9373039342475625E-6</v>
      </c>
      <c r="Y27" s="124">
        <f>CN_Summary_fuelprice!Y27*CN_Summary_taxrate!Y27</f>
        <v>1.9377922430930028E-6</v>
      </c>
      <c r="Z27" s="124">
        <f>CN_Summary_fuelprice!Z27*CN_Summary_taxrate!Z27</f>
        <v>1.9328786972410375E-6</v>
      </c>
      <c r="AA27" s="124">
        <f>CN_Summary_fuelprice!AA27*CN_Summary_taxrate!AA27</f>
        <v>1.9269761526422731E-6</v>
      </c>
      <c r="AB27" s="124">
        <f>CN_Summary_fuelprice!AB27*CN_Summary_taxrate!AB27</f>
        <v>1.9237419732151447E-6</v>
      </c>
      <c r="AC27" s="124">
        <f>CN_Summary_fuelprice!AC27*CN_Summary_taxrate!AC27</f>
        <v>1.9272542311582108E-6</v>
      </c>
      <c r="AD27" s="124">
        <f>CN_Summary_fuelprice!AD27*CN_Summary_taxrate!AD27</f>
        <v>1.9313139793940105E-6</v>
      </c>
      <c r="AE27" s="124">
        <f>CN_Summary_fuelprice!AE27*CN_Summary_taxrate!AE27</f>
        <v>1.9336079414346595E-6</v>
      </c>
      <c r="AF27" s="124">
        <f>CN_Summary_fuelprice!AF27*CN_Summary_taxrate!AF27</f>
        <v>1.9384484390567029E-6</v>
      </c>
      <c r="AG27" s="124">
        <f>CN_Summary_fuelprice!AG27*CN_Summary_taxrate!AG27</f>
        <v>1.9417318950863886E-6</v>
      </c>
      <c r="AH27" s="124">
        <f>CN_Summary_fuelprice!AH27*CN_Summary_taxrate!AH27</f>
        <v>1.9424180532054127E-6</v>
      </c>
      <c r="AI27" s="124">
        <f>CN_Summary_fuelprice!AI27*CN_Summary_taxrate!AI27</f>
        <v>1.9429613339391331E-6</v>
      </c>
      <c r="AJ27" s="124">
        <f>CN_Summary_fuelprice!AJ27*CN_Summary_taxrate!AJ27</f>
        <v>1.9362508016311028E-6</v>
      </c>
      <c r="AK27" s="124">
        <f>CN_Summary_fuelprice!AK27*CN_Summary_taxrate!AK27</f>
        <v>1.9354871381020265E-6</v>
      </c>
      <c r="AL27" s="124">
        <f>CN_Summary_fuelprice!AL27*CN_Summary_taxrate!AL27</f>
        <v>1.9438380117466365E-6</v>
      </c>
      <c r="AM27" s="124">
        <f>CN_Summary_fuelprice!AM27*CN_Summary_taxrate!AM27</f>
        <v>1.9454175463409477E-6</v>
      </c>
      <c r="AN27" s="124">
        <f>CN_Summary_fuelprice!AN27*CN_Summary_taxrate!AN27</f>
        <v>1.9458872769719939E-6</v>
      </c>
      <c r="AO27" s="124">
        <f>CN_Summary_fuelprice!AO27*CN_Summary_taxrate!AO27</f>
        <v>1.9461756848121924E-6</v>
      </c>
      <c r="AP27" s="124">
        <f>CN_Summary_fuelprice!AP27*CN_Summary_taxrate!AP27</f>
        <v>1.9465121971328999E-6</v>
      </c>
      <c r="AQ27" s="124">
        <f>CN_Summary_fuelprice!AQ27*CN_Summary_taxrate!AQ27</f>
        <v>1.9467026483024816E-6</v>
      </c>
      <c r="AR27" s="124">
        <f>CN_Summary_fuelprice!AR27*CN_Summary_taxrate!AR27</f>
        <v>1.9474026035699448E-6</v>
      </c>
      <c r="AS27" s="124">
        <f>CN_Summary_fuelprice!AS27*CN_Summary_taxrate!AS27</f>
        <v>1.9486829480373686E-6</v>
      </c>
      <c r="AT27" s="124">
        <f>CN_Summary_fuelprice!AT27*CN_Summary_taxrate!AT27</f>
        <v>1.9502817437674306E-6</v>
      </c>
      <c r="AU27" s="124">
        <f>CN_Summary_fuelprice!AU27*CN_Summary_taxrate!AU27</f>
        <v>1.9522486100364695E-6</v>
      </c>
    </row>
    <row r="28" spans="1:47" ht="18.75" customHeight="1">
      <c r="A28" s="101" t="s">
        <v>3672</v>
      </c>
      <c r="B28" s="124">
        <f>CN_Summary_fuelprice!B28*CN_Summary_taxrate!B28</f>
        <v>0</v>
      </c>
      <c r="C28" s="124">
        <f>CN_Summary_fuelprice!C28*CN_Summary_taxrate!C28</f>
        <v>0</v>
      </c>
      <c r="D28" s="124">
        <f>CN_Summary_fuelprice!D28*CN_Summary_taxrate!D28</f>
        <v>0</v>
      </c>
      <c r="E28" s="124">
        <f>CN_Summary_fuelprice!E28*CN_Summary_taxrate!E28</f>
        <v>0</v>
      </c>
      <c r="F28" s="124">
        <f>CN_Summary_fuelprice!F28*CN_Summary_taxrate!F28</f>
        <v>0</v>
      </c>
      <c r="G28" s="124">
        <f>CN_Summary_fuelprice!G28*CN_Summary_taxrate!G28</f>
        <v>1.4704691692044007E-6</v>
      </c>
      <c r="H28" s="124">
        <f>CN_Summary_fuelprice!H28*CN_Summary_taxrate!H28</f>
        <v>1.7896732139553692E-6</v>
      </c>
      <c r="I28" s="124">
        <f>CN_Summary_fuelprice!I28*CN_Summary_taxrate!I28</f>
        <v>2.3587290430608542E-6</v>
      </c>
      <c r="J28" s="124">
        <f>CN_Summary_fuelprice!J28*CN_Summary_taxrate!J28</f>
        <v>2.0816477593580826E-6</v>
      </c>
      <c r="K28" s="124">
        <f>CN_Summary_fuelprice!K28*CN_Summary_taxrate!K28</f>
        <v>2.0258557090802857E-6</v>
      </c>
      <c r="L28" s="124">
        <f>CN_Summary_fuelprice!L28*CN_Summary_taxrate!L28</f>
        <v>2.0475465489294194E-6</v>
      </c>
      <c r="M28" s="124">
        <f>CN_Summary_fuelprice!M28*CN_Summary_taxrate!M28</f>
        <v>2.0695275899820355E-6</v>
      </c>
      <c r="N28" s="124">
        <f>CN_Summary_fuelprice!N28*CN_Summary_taxrate!N28</f>
        <v>1.9985764962247429E-6</v>
      </c>
      <c r="O28" s="124">
        <f>CN_Summary_fuelprice!O28*CN_Summary_taxrate!O28</f>
        <v>1.92762540246745E-6</v>
      </c>
      <c r="P28" s="124">
        <f>CN_Summary_fuelprice!P28*CN_Summary_taxrate!P28</f>
        <v>1.9650007781165186E-6</v>
      </c>
      <c r="Q28" s="124">
        <f>CN_Summary_fuelprice!Q28*CN_Summary_taxrate!Q28</f>
        <v>2.0263531079430145E-6</v>
      </c>
      <c r="R28" s="124">
        <f>CN_Summary_fuelprice!R28*CN_Summary_taxrate!R28</f>
        <v>2.0574994493707601E-6</v>
      </c>
      <c r="S28" s="124">
        <f>CN_Summary_fuelprice!S28*CN_Summary_taxrate!S28</f>
        <v>2.0743099421006958E-6</v>
      </c>
      <c r="T28" s="124">
        <f>CN_Summary_fuelprice!T28*CN_Summary_taxrate!T28</f>
        <v>2.0877452286879742E-6</v>
      </c>
      <c r="U28" s="124">
        <f>CN_Summary_fuelprice!U28*CN_Summary_taxrate!U28</f>
        <v>2.1145701593384099E-6</v>
      </c>
      <c r="V28" s="124">
        <f>CN_Summary_fuelprice!V28*CN_Summary_taxrate!V28</f>
        <v>2.1149598762751309E-6</v>
      </c>
      <c r="W28" s="124">
        <f>CN_Summary_fuelprice!W28*CN_Summary_taxrate!W28</f>
        <v>2.1033069887708167E-6</v>
      </c>
      <c r="X28" s="124">
        <f>CN_Summary_fuelprice!X28*CN_Summary_taxrate!X28</f>
        <v>2.099478283189782E-6</v>
      </c>
      <c r="Y28" s="124">
        <f>CN_Summary_fuelprice!Y28*CN_Summary_taxrate!Y28</f>
        <v>2.0919654066874271E-6</v>
      </c>
      <c r="Z28" s="124">
        <f>CN_Summary_fuelprice!Z28*CN_Summary_taxrate!Z28</f>
        <v>2.0815472079766308E-6</v>
      </c>
      <c r="AA28" s="124">
        <f>CN_Summary_fuelprice!AA28*CN_Summary_taxrate!AA28</f>
        <v>2.066711046995191E-6</v>
      </c>
      <c r="AB28" s="124">
        <f>CN_Summary_fuelprice!AB28*CN_Summary_taxrate!AB28</f>
        <v>2.0549341054509594E-6</v>
      </c>
      <c r="AC28" s="124">
        <f>CN_Summary_fuelprice!AC28*CN_Summary_taxrate!AC28</f>
        <v>2.0551810432096633E-6</v>
      </c>
      <c r="AD28" s="124">
        <f>CN_Summary_fuelprice!AD28*CN_Summary_taxrate!AD28</f>
        <v>2.056814811508952E-6</v>
      </c>
      <c r="AE28" s="124">
        <f>CN_Summary_fuelprice!AE28*CN_Summary_taxrate!AE28</f>
        <v>2.0507654215812833E-6</v>
      </c>
      <c r="AF28" s="124">
        <f>CN_Summary_fuelprice!AF28*CN_Summary_taxrate!AF28</f>
        <v>2.0580968983082872E-6</v>
      </c>
      <c r="AG28" s="124">
        <f>CN_Summary_fuelprice!AG28*CN_Summary_taxrate!AG28</f>
        <v>2.0475277281715531E-6</v>
      </c>
      <c r="AH28" s="124">
        <f>CN_Summary_fuelprice!AH28*CN_Summary_taxrate!AH28</f>
        <v>2.0399311737083106E-6</v>
      </c>
      <c r="AI28" s="124">
        <f>CN_Summary_fuelprice!AI28*CN_Summary_taxrate!AI28</f>
        <v>2.0477758362513881E-6</v>
      </c>
      <c r="AJ28" s="124">
        <f>CN_Summary_fuelprice!AJ28*CN_Summary_taxrate!AJ28</f>
        <v>2.0299378015681741E-6</v>
      </c>
      <c r="AK28" s="124">
        <f>CN_Summary_fuelprice!AK28*CN_Summary_taxrate!AK28</f>
        <v>2.0160191723536709E-6</v>
      </c>
      <c r="AL28" s="124">
        <f>CN_Summary_fuelprice!AL28*CN_Summary_taxrate!AL28</f>
        <v>2.0250996301756997E-6</v>
      </c>
      <c r="AM28" s="124">
        <f>CN_Summary_fuelprice!AM28*CN_Summary_taxrate!AM28</f>
        <v>2.0214296501235017E-6</v>
      </c>
      <c r="AN28" s="124">
        <f>CN_Summary_fuelprice!AN28*CN_Summary_taxrate!AN28</f>
        <v>2.0159112047865684E-6</v>
      </c>
      <c r="AO28" s="124">
        <f>CN_Summary_fuelprice!AO28*CN_Summary_taxrate!AO28</f>
        <v>2.0102719349061246E-6</v>
      </c>
      <c r="AP28" s="124">
        <f>CN_Summary_fuelprice!AP28*CN_Summary_taxrate!AP28</f>
        <v>2.0051101760356996E-6</v>
      </c>
      <c r="AQ28" s="124">
        <f>CN_Summary_fuelprice!AQ28*CN_Summary_taxrate!AQ28</f>
        <v>1.9991802604987366E-6</v>
      </c>
      <c r="AR28" s="124">
        <f>CN_Summary_fuelprice!AR28*CN_Summary_taxrate!AR28</f>
        <v>1.9953171926590195E-6</v>
      </c>
      <c r="AS28" s="124">
        <f>CN_Summary_fuelprice!AS28*CN_Summary_taxrate!AS28</f>
        <v>1.9907648401803333E-6</v>
      </c>
      <c r="AT28" s="124">
        <f>CN_Summary_fuelprice!AT28*CN_Summary_taxrate!AT28</f>
        <v>1.9856093849551362E-6</v>
      </c>
      <c r="AU28" s="124">
        <f>CN_Summary_fuelprice!AU28*CN_Summary_taxrate!AU28</f>
        <v>1.9831152117142982E-6</v>
      </c>
    </row>
    <row r="29" spans="1:47" ht="18.75" customHeight="1">
      <c r="A29" s="101" t="s">
        <v>3673</v>
      </c>
      <c r="B29" s="124">
        <f>CN_Summary_fuelprice!B29*CN_Summary_taxrate!B29</f>
        <v>0</v>
      </c>
      <c r="C29" s="124">
        <f>CN_Summary_fuelprice!C29*CN_Summary_taxrate!C29</f>
        <v>0</v>
      </c>
      <c r="D29" s="124">
        <f>CN_Summary_fuelprice!D29*CN_Summary_taxrate!D29</f>
        <v>0</v>
      </c>
      <c r="E29" s="124">
        <f>CN_Summary_fuelprice!E29*CN_Summary_taxrate!E29</f>
        <v>0</v>
      </c>
      <c r="F29" s="124">
        <f>CN_Summary_fuelprice!F29*CN_Summary_taxrate!F29</f>
        <v>0</v>
      </c>
      <c r="G29" s="124">
        <f>CN_Summary_fuelprice!G29*CN_Summary_taxrate!G29</f>
        <v>1.894930967414517E-6</v>
      </c>
      <c r="H29" s="124">
        <f>CN_Summary_fuelprice!H29*CN_Summary_taxrate!H29</f>
        <v>1.894930967414517E-6</v>
      </c>
      <c r="I29" s="124">
        <f>CN_Summary_fuelprice!I29*CN_Summary_taxrate!I29</f>
        <v>2.6273955777838955E-6</v>
      </c>
      <c r="J29" s="124">
        <f>CN_Summary_fuelprice!J29*CN_Summary_taxrate!J29</f>
        <v>2.3187538787175889E-6</v>
      </c>
      <c r="K29" s="124">
        <f>CN_Summary_fuelprice!K29*CN_Summary_taxrate!K29</f>
        <v>2.2566069413206767E-6</v>
      </c>
      <c r="L29" s="124">
        <f>CN_Summary_fuelprice!L29*CN_Summary_taxrate!L29</f>
        <v>2.2807684349291484E-6</v>
      </c>
      <c r="M29" s="124">
        <f>CN_Summary_fuelprice!M29*CN_Summary_taxrate!M29</f>
        <v>2.3052531845559164E-6</v>
      </c>
      <c r="N29" s="124">
        <f>CN_Summary_fuelprice!N29*CN_Summary_taxrate!N29</f>
        <v>2.2171734735815177E-6</v>
      </c>
      <c r="O29" s="124">
        <f>CN_Summary_fuelprice!O29*CN_Summary_taxrate!O29</f>
        <v>2.129093762607119E-6</v>
      </c>
      <c r="P29" s="124">
        <f>CN_Summary_fuelprice!P29*CN_Summary_taxrate!P29</f>
        <v>2.1715078489322512E-6</v>
      </c>
      <c r="Q29" s="124">
        <f>CN_Summary_fuelprice!Q29*CN_Summary_taxrate!Q29</f>
        <v>2.2465374950956344E-6</v>
      </c>
      <c r="R29" s="124">
        <f>CN_Summary_fuelprice!R29*CN_Summary_taxrate!R29</f>
        <v>2.2927259032146628E-6</v>
      </c>
      <c r="S29" s="124">
        <f>CN_Summary_fuelprice!S29*CN_Summary_taxrate!S29</f>
        <v>2.3186638168021736E-6</v>
      </c>
      <c r="T29" s="124">
        <f>CN_Summary_fuelprice!T29*CN_Summary_taxrate!T29</f>
        <v>2.3331649546892871E-6</v>
      </c>
      <c r="U29" s="124">
        <f>CN_Summary_fuelprice!U29*CN_Summary_taxrate!U29</f>
        <v>2.3585376877825322E-6</v>
      </c>
      <c r="V29" s="124">
        <f>CN_Summary_fuelprice!V29*CN_Summary_taxrate!V29</f>
        <v>2.3534433211355915E-6</v>
      </c>
      <c r="W29" s="124">
        <f>CN_Summary_fuelprice!W29*CN_Summary_taxrate!W29</f>
        <v>2.3377065283596456E-6</v>
      </c>
      <c r="X29" s="124">
        <f>CN_Summary_fuelprice!X29*CN_Summary_taxrate!X29</f>
        <v>2.3343866736207268E-6</v>
      </c>
      <c r="Y29" s="124">
        <f>CN_Summary_fuelprice!Y29*CN_Summary_taxrate!Y29</f>
        <v>2.3153586722405035E-6</v>
      </c>
      <c r="Z29" s="124">
        <f>CN_Summary_fuelprice!Z29*CN_Summary_taxrate!Z29</f>
        <v>2.2961015017831533E-6</v>
      </c>
      <c r="AA29" s="124">
        <f>CN_Summary_fuelprice!AA29*CN_Summary_taxrate!AA29</f>
        <v>2.2743118581795803E-6</v>
      </c>
      <c r="AB29" s="124">
        <f>CN_Summary_fuelprice!AB29*CN_Summary_taxrate!AB29</f>
        <v>2.2619963429435792E-6</v>
      </c>
      <c r="AC29" s="124">
        <f>CN_Summary_fuelprice!AC29*CN_Summary_taxrate!AC29</f>
        <v>2.2625011342891419E-6</v>
      </c>
      <c r="AD29" s="124">
        <f>CN_Summary_fuelprice!AD29*CN_Summary_taxrate!AD29</f>
        <v>2.2632327720522667E-6</v>
      </c>
      <c r="AE29" s="124">
        <f>CN_Summary_fuelprice!AE29*CN_Summary_taxrate!AE29</f>
        <v>2.2512950761055825E-6</v>
      </c>
      <c r="AF29" s="124">
        <f>CN_Summary_fuelprice!AF29*CN_Summary_taxrate!AF29</f>
        <v>2.265006509740434E-6</v>
      </c>
      <c r="AG29" s="124">
        <f>CN_Summary_fuelprice!AG29*CN_Summary_taxrate!AG29</f>
        <v>2.2467767290308786E-6</v>
      </c>
      <c r="AH29" s="124">
        <f>CN_Summary_fuelprice!AH29*CN_Summary_taxrate!AH29</f>
        <v>2.2341886884058615E-6</v>
      </c>
      <c r="AI29" s="124">
        <f>CN_Summary_fuelprice!AI29*CN_Summary_taxrate!AI29</f>
        <v>2.2366909669777337E-6</v>
      </c>
      <c r="AJ29" s="124">
        <f>CN_Summary_fuelprice!AJ29*CN_Summary_taxrate!AJ29</f>
        <v>2.2055944264953038E-6</v>
      </c>
      <c r="AK29" s="124">
        <f>CN_Summary_fuelprice!AK29*CN_Summary_taxrate!AK29</f>
        <v>2.175332495016734E-6</v>
      </c>
      <c r="AL29" s="124">
        <f>CN_Summary_fuelprice!AL29*CN_Summary_taxrate!AL29</f>
        <v>2.1964183727719651E-6</v>
      </c>
      <c r="AM29" s="124">
        <f>CN_Summary_fuelprice!AM29*CN_Summary_taxrate!AM29</f>
        <v>2.1866663839367425E-6</v>
      </c>
      <c r="AN29" s="124">
        <f>CN_Summary_fuelprice!AN29*CN_Summary_taxrate!AN29</f>
        <v>2.1747060129460684E-6</v>
      </c>
      <c r="AO29" s="124">
        <f>CN_Summary_fuelprice!AO29*CN_Summary_taxrate!AO29</f>
        <v>2.162624637313562E-6</v>
      </c>
      <c r="AP29" s="124">
        <f>CN_Summary_fuelprice!AP29*CN_Summary_taxrate!AP29</f>
        <v>2.1511117915410564E-6</v>
      </c>
      <c r="AQ29" s="124">
        <f>CN_Summary_fuelprice!AQ29*CN_Summary_taxrate!AQ29</f>
        <v>2.138078535613254E-6</v>
      </c>
      <c r="AR29" s="124">
        <f>CN_Summary_fuelprice!AR29*CN_Summary_taxrate!AR29</f>
        <v>2.1290113410016507E-6</v>
      </c>
      <c r="AS29" s="124">
        <f>CN_Summary_fuelprice!AS29*CN_Summary_taxrate!AS29</f>
        <v>2.1192614714977749E-6</v>
      </c>
      <c r="AT29" s="124">
        <f>CN_Summary_fuelprice!AT29*CN_Summary_taxrate!AT29</f>
        <v>2.1094144064645409E-6</v>
      </c>
      <c r="AU29" s="124">
        <f>CN_Summary_fuelprice!AU29*CN_Summary_taxrate!AU29</f>
        <v>2.1028467954584617E-6</v>
      </c>
    </row>
    <row r="30" spans="1:47" ht="18.75" customHeight="1">
      <c r="A30" s="101" t="s">
        <v>3674</v>
      </c>
      <c r="B30" s="124">
        <f>CN_Summary_fuelprice!B30*CN_Summary_taxrate!B30</f>
        <v>0</v>
      </c>
      <c r="C30" s="124">
        <f>CN_Summary_fuelprice!C30*CN_Summary_taxrate!C30</f>
        <v>0</v>
      </c>
      <c r="D30" s="124">
        <f>CN_Summary_fuelprice!D30*CN_Summary_taxrate!D30</f>
        <v>0</v>
      </c>
      <c r="E30" s="124">
        <f>CN_Summary_fuelprice!E30*CN_Summary_taxrate!E30</f>
        <v>0</v>
      </c>
      <c r="F30" s="124">
        <f>CN_Summary_fuelprice!F30*CN_Summary_taxrate!F30</f>
        <v>0</v>
      </c>
      <c r="G30" s="124">
        <f>CN_Summary_fuelprice!G30*CN_Summary_taxrate!G30</f>
        <v>0</v>
      </c>
      <c r="H30" s="124">
        <f>CN_Summary_fuelprice!H30*CN_Summary_taxrate!H30</f>
        <v>0</v>
      </c>
      <c r="I30" s="124">
        <f>CN_Summary_fuelprice!I30*CN_Summary_taxrate!I30</f>
        <v>0</v>
      </c>
      <c r="J30" s="124">
        <f>CN_Summary_fuelprice!J30*CN_Summary_taxrate!J30</f>
        <v>0</v>
      </c>
      <c r="K30" s="124">
        <f>CN_Summary_fuelprice!K30*CN_Summary_taxrate!K30</f>
        <v>0</v>
      </c>
      <c r="L30" s="124">
        <f>CN_Summary_fuelprice!L30*CN_Summary_taxrate!L30</f>
        <v>0</v>
      </c>
      <c r="M30" s="124">
        <f>CN_Summary_fuelprice!M30*CN_Summary_taxrate!M30</f>
        <v>0</v>
      </c>
      <c r="N30" s="124">
        <f>CN_Summary_fuelprice!N30*CN_Summary_taxrate!N30</f>
        <v>0</v>
      </c>
      <c r="O30" s="124">
        <f>CN_Summary_fuelprice!O30*CN_Summary_taxrate!O30</f>
        <v>0</v>
      </c>
      <c r="P30" s="124">
        <f>CN_Summary_fuelprice!P30*CN_Summary_taxrate!P30</f>
        <v>0</v>
      </c>
      <c r="Q30" s="124">
        <f>CN_Summary_fuelprice!Q30*CN_Summary_taxrate!Q30</f>
        <v>0</v>
      </c>
      <c r="R30" s="124">
        <f>CN_Summary_fuelprice!R30*CN_Summary_taxrate!R30</f>
        <v>0</v>
      </c>
      <c r="S30" s="124">
        <f>CN_Summary_fuelprice!S30*CN_Summary_taxrate!S30</f>
        <v>0</v>
      </c>
      <c r="T30" s="124">
        <f>CN_Summary_fuelprice!T30*CN_Summary_taxrate!T30</f>
        <v>0</v>
      </c>
      <c r="U30" s="124">
        <f>CN_Summary_fuelprice!U30*CN_Summary_taxrate!U30</f>
        <v>0</v>
      </c>
      <c r="V30" s="124">
        <f>CN_Summary_fuelprice!V30*CN_Summary_taxrate!V30</f>
        <v>0</v>
      </c>
      <c r="W30" s="124">
        <f>CN_Summary_fuelprice!W30*CN_Summary_taxrate!W30</f>
        <v>0</v>
      </c>
      <c r="X30" s="124">
        <f>CN_Summary_fuelprice!X30*CN_Summary_taxrate!X30</f>
        <v>0</v>
      </c>
      <c r="Y30" s="124">
        <f>CN_Summary_fuelprice!Y30*CN_Summary_taxrate!Y30</f>
        <v>0</v>
      </c>
      <c r="Z30" s="124">
        <f>CN_Summary_fuelprice!Z30*CN_Summary_taxrate!Z30</f>
        <v>0</v>
      </c>
      <c r="AA30" s="124">
        <f>CN_Summary_fuelprice!AA30*CN_Summary_taxrate!AA30</f>
        <v>0</v>
      </c>
      <c r="AB30" s="124">
        <f>CN_Summary_fuelprice!AB30*CN_Summary_taxrate!AB30</f>
        <v>0</v>
      </c>
      <c r="AC30" s="124">
        <f>CN_Summary_fuelprice!AC30*CN_Summary_taxrate!AC30</f>
        <v>0</v>
      </c>
      <c r="AD30" s="124">
        <f>CN_Summary_fuelprice!AD30*CN_Summary_taxrate!AD30</f>
        <v>0</v>
      </c>
      <c r="AE30" s="124">
        <f>CN_Summary_fuelprice!AE30*CN_Summary_taxrate!AE30</f>
        <v>0</v>
      </c>
      <c r="AF30" s="124">
        <f>CN_Summary_fuelprice!AF30*CN_Summary_taxrate!AF30</f>
        <v>0</v>
      </c>
      <c r="AG30" s="124">
        <f>CN_Summary_fuelprice!AG30*CN_Summary_taxrate!AG30</f>
        <v>0</v>
      </c>
      <c r="AH30" s="124">
        <f>CN_Summary_fuelprice!AH30*CN_Summary_taxrate!AH30</f>
        <v>0</v>
      </c>
      <c r="AI30" s="124">
        <f>CN_Summary_fuelprice!AI30*CN_Summary_taxrate!AI30</f>
        <v>0</v>
      </c>
      <c r="AJ30" s="124">
        <f>CN_Summary_fuelprice!AJ30*CN_Summary_taxrate!AJ30</f>
        <v>0</v>
      </c>
      <c r="AK30" s="124">
        <f>CN_Summary_fuelprice!AK30*CN_Summary_taxrate!AK30</f>
        <v>0</v>
      </c>
      <c r="AL30" s="124">
        <f>CN_Summary_fuelprice!AL30*CN_Summary_taxrate!AL30</f>
        <v>0</v>
      </c>
      <c r="AM30" s="124">
        <f>CN_Summary_fuelprice!AM30*CN_Summary_taxrate!AM30</f>
        <v>0</v>
      </c>
      <c r="AN30" s="124">
        <f>CN_Summary_fuelprice!AN30*CN_Summary_taxrate!AN30</f>
        <v>0</v>
      </c>
      <c r="AO30" s="124">
        <f>CN_Summary_fuelprice!AO30*CN_Summary_taxrate!AO30</f>
        <v>0</v>
      </c>
      <c r="AP30" s="124">
        <f>CN_Summary_fuelprice!AP30*CN_Summary_taxrate!AP30</f>
        <v>0</v>
      </c>
      <c r="AQ30" s="124">
        <f>CN_Summary_fuelprice!AQ30*CN_Summary_taxrate!AQ30</f>
        <v>0</v>
      </c>
      <c r="AR30" s="124">
        <f>CN_Summary_fuelprice!AR30*CN_Summary_taxrate!AR30</f>
        <v>0</v>
      </c>
      <c r="AS30" s="124">
        <f>CN_Summary_fuelprice!AS30*CN_Summary_taxrate!AS30</f>
        <v>0</v>
      </c>
      <c r="AT30" s="124">
        <f>CN_Summary_fuelprice!AT30*CN_Summary_taxrate!AT30</f>
        <v>0</v>
      </c>
      <c r="AU30" s="124">
        <f>CN_Summary_fuelprice!AU30*CN_Summary_taxrate!AU30</f>
        <v>0</v>
      </c>
    </row>
    <row r="31" spans="1:47" ht="18.75" customHeight="1">
      <c r="A31" s="101" t="s">
        <v>3675</v>
      </c>
      <c r="B31" s="124">
        <f>CN_Summary_fuelprice!B31*CN_Summary_taxrate!B31</f>
        <v>0</v>
      </c>
      <c r="C31" s="124">
        <f>CN_Summary_fuelprice!C31*CN_Summary_taxrate!C31</f>
        <v>0</v>
      </c>
      <c r="D31" s="124">
        <f>CN_Summary_fuelprice!D31*CN_Summary_taxrate!D31</f>
        <v>0</v>
      </c>
      <c r="E31" s="124">
        <f>CN_Summary_fuelprice!E31*CN_Summary_taxrate!E31</f>
        <v>0</v>
      </c>
      <c r="F31" s="124">
        <f>CN_Summary_fuelprice!F31*CN_Summary_taxrate!F31</f>
        <v>0</v>
      </c>
      <c r="G31" s="124">
        <f>CN_Summary_fuelprice!G31*CN_Summary_taxrate!G31</f>
        <v>1.4704691692044007E-6</v>
      </c>
      <c r="H31" s="124">
        <f>CN_Summary_fuelprice!H31*CN_Summary_taxrate!H31</f>
        <v>1.7896732139553692E-6</v>
      </c>
      <c r="I31" s="124">
        <f>CN_Summary_fuelprice!I31*CN_Summary_taxrate!I31</f>
        <v>2.3587290430608542E-6</v>
      </c>
      <c r="J31" s="124">
        <f>CN_Summary_fuelprice!J31*CN_Summary_taxrate!J31</f>
        <v>2.0816477593580826E-6</v>
      </c>
      <c r="K31" s="124">
        <f>CN_Summary_fuelprice!K31*CN_Summary_taxrate!K31</f>
        <v>2.0258557090802857E-6</v>
      </c>
      <c r="L31" s="124">
        <f>CN_Summary_fuelprice!L31*CN_Summary_taxrate!L31</f>
        <v>2.0475465489294194E-6</v>
      </c>
      <c r="M31" s="124">
        <f>CN_Summary_fuelprice!M31*CN_Summary_taxrate!M31</f>
        <v>2.0695275899820355E-6</v>
      </c>
      <c r="N31" s="124">
        <f>CN_Summary_fuelprice!N31*CN_Summary_taxrate!N31</f>
        <v>1.9985764962247429E-6</v>
      </c>
      <c r="O31" s="124">
        <f>CN_Summary_fuelprice!O31*CN_Summary_taxrate!O31</f>
        <v>1.92762540246745E-6</v>
      </c>
      <c r="P31" s="124">
        <f>CN_Summary_fuelprice!P31*CN_Summary_taxrate!P31</f>
        <v>1.9650007781165186E-6</v>
      </c>
      <c r="Q31" s="124">
        <f>CN_Summary_fuelprice!Q31*CN_Summary_taxrate!Q31</f>
        <v>2.0263531079430145E-6</v>
      </c>
      <c r="R31" s="124">
        <f>CN_Summary_fuelprice!R31*CN_Summary_taxrate!R31</f>
        <v>2.0574994493707601E-6</v>
      </c>
      <c r="S31" s="124">
        <f>CN_Summary_fuelprice!S31*CN_Summary_taxrate!S31</f>
        <v>2.0743099421006958E-6</v>
      </c>
      <c r="T31" s="124">
        <f>CN_Summary_fuelprice!T31*CN_Summary_taxrate!T31</f>
        <v>2.0877452286879742E-6</v>
      </c>
      <c r="U31" s="124">
        <f>CN_Summary_fuelprice!U31*CN_Summary_taxrate!U31</f>
        <v>2.1145701593384099E-6</v>
      </c>
      <c r="V31" s="124">
        <f>CN_Summary_fuelprice!V31*CN_Summary_taxrate!V31</f>
        <v>2.1149598762751309E-6</v>
      </c>
      <c r="W31" s="124">
        <f>CN_Summary_fuelprice!W31*CN_Summary_taxrate!W31</f>
        <v>2.1033069887708167E-6</v>
      </c>
      <c r="X31" s="124">
        <f>CN_Summary_fuelprice!X31*CN_Summary_taxrate!X31</f>
        <v>2.099478283189782E-6</v>
      </c>
      <c r="Y31" s="124">
        <f>CN_Summary_fuelprice!Y31*CN_Summary_taxrate!Y31</f>
        <v>2.0919654066874271E-6</v>
      </c>
      <c r="Z31" s="124">
        <f>CN_Summary_fuelprice!Z31*CN_Summary_taxrate!Z31</f>
        <v>2.0815472079766308E-6</v>
      </c>
      <c r="AA31" s="124">
        <f>CN_Summary_fuelprice!AA31*CN_Summary_taxrate!AA31</f>
        <v>2.066711046995191E-6</v>
      </c>
      <c r="AB31" s="124">
        <f>CN_Summary_fuelprice!AB31*CN_Summary_taxrate!AB31</f>
        <v>2.0549341054509594E-6</v>
      </c>
      <c r="AC31" s="124">
        <f>CN_Summary_fuelprice!AC31*CN_Summary_taxrate!AC31</f>
        <v>2.0551810432096633E-6</v>
      </c>
      <c r="AD31" s="124">
        <f>CN_Summary_fuelprice!AD31*CN_Summary_taxrate!AD31</f>
        <v>2.056814811508952E-6</v>
      </c>
      <c r="AE31" s="124">
        <f>CN_Summary_fuelprice!AE31*CN_Summary_taxrate!AE31</f>
        <v>2.0507654215812833E-6</v>
      </c>
      <c r="AF31" s="124">
        <f>CN_Summary_fuelprice!AF31*CN_Summary_taxrate!AF31</f>
        <v>2.0580968983082872E-6</v>
      </c>
      <c r="AG31" s="124">
        <f>CN_Summary_fuelprice!AG31*CN_Summary_taxrate!AG31</f>
        <v>2.0475277281715531E-6</v>
      </c>
      <c r="AH31" s="124">
        <f>CN_Summary_fuelprice!AH31*CN_Summary_taxrate!AH31</f>
        <v>2.0399311737083106E-6</v>
      </c>
      <c r="AI31" s="124">
        <f>CN_Summary_fuelprice!AI31*CN_Summary_taxrate!AI31</f>
        <v>2.0477758362513881E-6</v>
      </c>
      <c r="AJ31" s="124">
        <f>CN_Summary_fuelprice!AJ31*CN_Summary_taxrate!AJ31</f>
        <v>2.0299378015681741E-6</v>
      </c>
      <c r="AK31" s="124">
        <f>CN_Summary_fuelprice!AK31*CN_Summary_taxrate!AK31</f>
        <v>2.0160191723536709E-6</v>
      </c>
      <c r="AL31" s="124">
        <f>CN_Summary_fuelprice!AL31*CN_Summary_taxrate!AL31</f>
        <v>2.0250996301756997E-6</v>
      </c>
      <c r="AM31" s="124">
        <f>CN_Summary_fuelprice!AM31*CN_Summary_taxrate!AM31</f>
        <v>2.0214296501235017E-6</v>
      </c>
      <c r="AN31" s="124">
        <f>CN_Summary_fuelprice!AN31*CN_Summary_taxrate!AN31</f>
        <v>2.0159112047865684E-6</v>
      </c>
      <c r="AO31" s="124">
        <f>CN_Summary_fuelprice!AO31*CN_Summary_taxrate!AO31</f>
        <v>2.0102719349061246E-6</v>
      </c>
      <c r="AP31" s="124">
        <f>CN_Summary_fuelprice!AP31*CN_Summary_taxrate!AP31</f>
        <v>2.0051101760356996E-6</v>
      </c>
      <c r="AQ31" s="124">
        <f>CN_Summary_fuelprice!AQ31*CN_Summary_taxrate!AQ31</f>
        <v>1.9991802604987366E-6</v>
      </c>
      <c r="AR31" s="124">
        <f>CN_Summary_fuelprice!AR31*CN_Summary_taxrate!AR31</f>
        <v>1.9953171926590195E-6</v>
      </c>
      <c r="AS31" s="124">
        <f>CN_Summary_fuelprice!AS31*CN_Summary_taxrate!AS31</f>
        <v>1.9907648401803333E-6</v>
      </c>
      <c r="AT31" s="124">
        <f>CN_Summary_fuelprice!AT31*CN_Summary_taxrate!AT31</f>
        <v>1.9856093849551362E-6</v>
      </c>
      <c r="AU31" s="124">
        <f>CN_Summary_fuelprice!AU31*CN_Summary_taxrate!AU31</f>
        <v>1.9831152117142982E-6</v>
      </c>
    </row>
    <row r="32" spans="1:47" s="103" customFormat="1" ht="18.75" customHeight="1">
      <c r="A32" s="102" t="s">
        <v>3677</v>
      </c>
      <c r="B32" s="102"/>
      <c r="C32" s="102"/>
      <c r="D32" s="102"/>
      <c r="E32" s="102"/>
      <c r="F32" s="102"/>
      <c r="I32" s="102"/>
      <c r="L32" s="102"/>
      <c r="O32" s="102"/>
      <c r="R32" s="102"/>
      <c r="U32" s="102"/>
      <c r="X32" s="102"/>
      <c r="AA32" s="102"/>
      <c r="AD32" s="102"/>
      <c r="AG32" s="102"/>
      <c r="AJ32" s="102"/>
      <c r="AM32" s="102"/>
      <c r="AP32" s="102"/>
      <c r="AS32" s="102"/>
    </row>
    <row r="33" spans="1:47" ht="18.75" customHeight="1">
      <c r="A33" s="105" t="s">
        <v>3697</v>
      </c>
      <c r="B33" s="101">
        <v>2015</v>
      </c>
      <c r="C33" s="101">
        <v>2016</v>
      </c>
      <c r="D33" s="101">
        <v>2017</v>
      </c>
      <c r="E33" s="101">
        <v>2018</v>
      </c>
      <c r="F33" s="101">
        <v>2019</v>
      </c>
      <c r="G33" s="101">
        <v>2020</v>
      </c>
      <c r="H33" s="101">
        <v>2021</v>
      </c>
      <c r="I33" s="101">
        <v>2022</v>
      </c>
      <c r="J33" s="101">
        <v>2023</v>
      </c>
      <c r="K33" s="101">
        <v>2024</v>
      </c>
      <c r="L33" s="101">
        <v>2025</v>
      </c>
      <c r="M33" s="101">
        <v>2026</v>
      </c>
      <c r="N33" s="101">
        <v>2027</v>
      </c>
      <c r="O33" s="101">
        <v>2028</v>
      </c>
      <c r="P33" s="101">
        <v>2029</v>
      </c>
      <c r="Q33" s="101">
        <v>2030</v>
      </c>
      <c r="R33" s="101">
        <v>2031</v>
      </c>
      <c r="S33" s="101">
        <v>2032</v>
      </c>
      <c r="T33" s="101">
        <v>2033</v>
      </c>
      <c r="U33" s="101">
        <v>2034</v>
      </c>
      <c r="V33" s="101">
        <v>2035</v>
      </c>
      <c r="W33" s="101">
        <v>2036</v>
      </c>
      <c r="X33" s="101">
        <v>2037</v>
      </c>
      <c r="Y33" s="101">
        <v>2038</v>
      </c>
      <c r="Z33" s="101">
        <v>2039</v>
      </c>
      <c r="AA33" s="101">
        <v>2040</v>
      </c>
      <c r="AB33" s="101">
        <v>2041</v>
      </c>
      <c r="AC33" s="101">
        <v>2042</v>
      </c>
      <c r="AD33" s="101">
        <v>2043</v>
      </c>
      <c r="AE33" s="101">
        <v>2044</v>
      </c>
      <c r="AF33" s="101">
        <v>2045</v>
      </c>
      <c r="AG33" s="101">
        <v>2046</v>
      </c>
      <c r="AH33" s="101">
        <v>2047</v>
      </c>
      <c r="AI33" s="101">
        <v>2048</v>
      </c>
      <c r="AJ33" s="101">
        <v>2049</v>
      </c>
      <c r="AK33" s="101">
        <v>2050</v>
      </c>
      <c r="AL33" s="101">
        <v>2051</v>
      </c>
      <c r="AM33" s="101">
        <v>2052</v>
      </c>
      <c r="AN33" s="101">
        <v>2053</v>
      </c>
      <c r="AO33" s="101">
        <v>2054</v>
      </c>
      <c r="AP33" s="101">
        <v>2055</v>
      </c>
      <c r="AQ33" s="101">
        <v>2056</v>
      </c>
      <c r="AR33" s="101">
        <v>2057</v>
      </c>
      <c r="AS33" s="101">
        <v>2058</v>
      </c>
      <c r="AT33" s="101">
        <v>2059</v>
      </c>
      <c r="AU33" s="101">
        <v>2060</v>
      </c>
    </row>
    <row r="34" spans="1:47" ht="18.75" customHeight="1">
      <c r="A34" s="101" t="s">
        <v>3668</v>
      </c>
      <c r="B34" s="124">
        <f>CN_Summary_fuelprice!B34*CN_Summary_taxrate!B34</f>
        <v>0</v>
      </c>
      <c r="C34" s="124">
        <f>CN_Summary_fuelprice!C34*CN_Summary_taxrate!C34</f>
        <v>0</v>
      </c>
      <c r="D34" s="124">
        <f>CN_Summary_fuelprice!D34*CN_Summary_taxrate!D34</f>
        <v>0</v>
      </c>
      <c r="E34" s="124">
        <f>CN_Summary_fuelprice!E34*CN_Summary_taxrate!E34</f>
        <v>0</v>
      </c>
      <c r="F34" s="124">
        <f>CN_Summary_fuelprice!F34*CN_Summary_taxrate!F34</f>
        <v>0</v>
      </c>
      <c r="G34" s="124">
        <f>CN_Summary_fuelprice!G34*CN_Summary_taxrate!G34</f>
        <v>0</v>
      </c>
      <c r="H34" s="124">
        <f>CN_Summary_fuelprice!H34*CN_Summary_taxrate!H34</f>
        <v>0</v>
      </c>
      <c r="I34" s="124">
        <f>CN_Summary_fuelprice!I34*CN_Summary_taxrate!I34</f>
        <v>0</v>
      </c>
      <c r="J34" s="124">
        <f>CN_Summary_fuelprice!J34*CN_Summary_taxrate!J34</f>
        <v>0</v>
      </c>
      <c r="K34" s="124">
        <f>CN_Summary_fuelprice!K34*CN_Summary_taxrate!K34</f>
        <v>0</v>
      </c>
      <c r="L34" s="124">
        <f>CN_Summary_fuelprice!L34*CN_Summary_taxrate!L34</f>
        <v>0</v>
      </c>
      <c r="M34" s="124">
        <f>CN_Summary_fuelprice!M34*CN_Summary_taxrate!M34</f>
        <v>0</v>
      </c>
      <c r="N34" s="124">
        <f>CN_Summary_fuelprice!N34*CN_Summary_taxrate!N34</f>
        <v>0</v>
      </c>
      <c r="O34" s="124">
        <f>CN_Summary_fuelprice!O34*CN_Summary_taxrate!O34</f>
        <v>0</v>
      </c>
      <c r="P34" s="124">
        <f>CN_Summary_fuelprice!P34*CN_Summary_taxrate!P34</f>
        <v>0</v>
      </c>
      <c r="Q34" s="124">
        <f>CN_Summary_fuelprice!Q34*CN_Summary_taxrate!Q34</f>
        <v>0</v>
      </c>
      <c r="R34" s="124">
        <f>CN_Summary_fuelprice!R34*CN_Summary_taxrate!R34</f>
        <v>0</v>
      </c>
      <c r="S34" s="124">
        <f>CN_Summary_fuelprice!S34*CN_Summary_taxrate!S34</f>
        <v>0</v>
      </c>
      <c r="T34" s="124">
        <f>CN_Summary_fuelprice!T34*CN_Summary_taxrate!T34</f>
        <v>0</v>
      </c>
      <c r="U34" s="124">
        <f>CN_Summary_fuelprice!U34*CN_Summary_taxrate!U34</f>
        <v>0</v>
      </c>
      <c r="V34" s="124">
        <f>CN_Summary_fuelprice!V34*CN_Summary_taxrate!V34</f>
        <v>0</v>
      </c>
      <c r="W34" s="124">
        <f>CN_Summary_fuelprice!W34*CN_Summary_taxrate!W34</f>
        <v>0</v>
      </c>
      <c r="X34" s="124">
        <f>CN_Summary_fuelprice!X34*CN_Summary_taxrate!X34</f>
        <v>0</v>
      </c>
      <c r="Y34" s="124">
        <f>CN_Summary_fuelprice!Y34*CN_Summary_taxrate!Y34</f>
        <v>0</v>
      </c>
      <c r="Z34" s="124">
        <f>CN_Summary_fuelprice!Z34*CN_Summary_taxrate!Z34</f>
        <v>0</v>
      </c>
      <c r="AA34" s="124">
        <f>CN_Summary_fuelprice!AA34*CN_Summary_taxrate!AA34</f>
        <v>0</v>
      </c>
      <c r="AB34" s="124">
        <f>CN_Summary_fuelprice!AB34*CN_Summary_taxrate!AB34</f>
        <v>0</v>
      </c>
      <c r="AC34" s="124">
        <f>CN_Summary_fuelprice!AC34*CN_Summary_taxrate!AC34</f>
        <v>0</v>
      </c>
      <c r="AD34" s="124">
        <f>CN_Summary_fuelprice!AD34*CN_Summary_taxrate!AD34</f>
        <v>0</v>
      </c>
      <c r="AE34" s="124">
        <f>CN_Summary_fuelprice!AE34*CN_Summary_taxrate!AE34</f>
        <v>0</v>
      </c>
      <c r="AF34" s="124">
        <f>CN_Summary_fuelprice!AF34*CN_Summary_taxrate!AF34</f>
        <v>0</v>
      </c>
      <c r="AG34" s="124">
        <f>CN_Summary_fuelprice!AG34*CN_Summary_taxrate!AG34</f>
        <v>0</v>
      </c>
      <c r="AH34" s="124">
        <f>CN_Summary_fuelprice!AH34*CN_Summary_taxrate!AH34</f>
        <v>0</v>
      </c>
      <c r="AI34" s="124">
        <f>CN_Summary_fuelprice!AI34*CN_Summary_taxrate!AI34</f>
        <v>0</v>
      </c>
      <c r="AJ34" s="124">
        <f>CN_Summary_fuelprice!AJ34*CN_Summary_taxrate!AJ34</f>
        <v>0</v>
      </c>
      <c r="AK34" s="124">
        <f>CN_Summary_fuelprice!AK34*CN_Summary_taxrate!AK34</f>
        <v>0</v>
      </c>
      <c r="AL34" s="124">
        <f>CN_Summary_fuelprice!AL34*CN_Summary_taxrate!AL34</f>
        <v>0</v>
      </c>
      <c r="AM34" s="124">
        <f>CN_Summary_fuelprice!AM34*CN_Summary_taxrate!AM34</f>
        <v>0</v>
      </c>
      <c r="AN34" s="124">
        <f>CN_Summary_fuelprice!AN34*CN_Summary_taxrate!AN34</f>
        <v>0</v>
      </c>
      <c r="AO34" s="124">
        <f>CN_Summary_fuelprice!AO34*CN_Summary_taxrate!AO34</f>
        <v>0</v>
      </c>
      <c r="AP34" s="124">
        <f>CN_Summary_fuelprice!AP34*CN_Summary_taxrate!AP34</f>
        <v>0</v>
      </c>
      <c r="AQ34" s="124">
        <f>CN_Summary_fuelprice!AQ34*CN_Summary_taxrate!AQ34</f>
        <v>0</v>
      </c>
      <c r="AR34" s="124">
        <f>CN_Summary_fuelprice!AR34*CN_Summary_taxrate!AR34</f>
        <v>0</v>
      </c>
      <c r="AS34" s="124">
        <f>CN_Summary_fuelprice!AS34*CN_Summary_taxrate!AS34</f>
        <v>0</v>
      </c>
      <c r="AT34" s="124">
        <f>CN_Summary_fuelprice!AT34*CN_Summary_taxrate!AT34</f>
        <v>0</v>
      </c>
      <c r="AU34" s="124">
        <f>CN_Summary_fuelprice!AU34*CN_Summary_taxrate!AU34</f>
        <v>0</v>
      </c>
    </row>
    <row r="35" spans="1:47" ht="18.75" customHeight="1">
      <c r="A35" s="101" t="s">
        <v>3669</v>
      </c>
      <c r="B35" s="124">
        <f>CN_Summary_fuelprice!B35*CN_Summary_taxrate!B35</f>
        <v>0</v>
      </c>
      <c r="C35" s="124">
        <f>CN_Summary_fuelprice!C35*CN_Summary_taxrate!C35</f>
        <v>0</v>
      </c>
      <c r="D35" s="124">
        <f>CN_Summary_fuelprice!D35*CN_Summary_taxrate!D35</f>
        <v>0</v>
      </c>
      <c r="E35" s="124">
        <f>CN_Summary_fuelprice!E35*CN_Summary_taxrate!E35</f>
        <v>0</v>
      </c>
      <c r="F35" s="124">
        <f>CN_Summary_fuelprice!F35*CN_Summary_taxrate!F35</f>
        <v>0</v>
      </c>
      <c r="G35" s="124">
        <f>CN_Summary_fuelprice!G35*CN_Summary_taxrate!G35</f>
        <v>8.2424961595026156E-8</v>
      </c>
      <c r="H35" s="124">
        <f>CN_Summary_fuelprice!H35*CN_Summary_taxrate!H35</f>
        <v>8.2545813849453715E-8</v>
      </c>
      <c r="I35" s="124">
        <f>CN_Summary_fuelprice!I35*CN_Summary_taxrate!I35</f>
        <v>8.2666843298594104E-8</v>
      </c>
      <c r="J35" s="124">
        <f>CN_Summary_fuelprice!J35*CN_Summary_taxrate!J35</f>
        <v>8.2787872747734493E-8</v>
      </c>
      <c r="K35" s="124">
        <f>CN_Summary_fuelprice!K35*CN_Summary_taxrate!K35</f>
        <v>8.3029931646015258E-8</v>
      </c>
      <c r="L35" s="124">
        <f>CN_Summary_fuelprice!L35*CN_Summary_taxrate!L35</f>
        <v>8.315096109515566E-8</v>
      </c>
      <c r="M35" s="124">
        <f>CN_Summary_fuelprice!M35*CN_Summary_taxrate!M35</f>
        <v>8.3393019993436438E-8</v>
      </c>
      <c r="N35" s="124">
        <f>CN_Summary_fuelprice!N35*CN_Summary_taxrate!N35</f>
        <v>8.3514049442576814E-8</v>
      </c>
      <c r="O35" s="124">
        <f>CN_Summary_fuelprice!O35*CN_Summary_taxrate!O35</f>
        <v>8.3756108340857593E-8</v>
      </c>
      <c r="P35" s="124">
        <f>CN_Summary_fuelprice!P35*CN_Summary_taxrate!P35</f>
        <v>8.3877137789997982E-8</v>
      </c>
      <c r="Q35" s="124">
        <f>CN_Summary_fuelprice!Q35*CN_Summary_taxrate!Q35</f>
        <v>8.4119196688278773E-8</v>
      </c>
      <c r="R35" s="124">
        <f>CN_Summary_fuelprice!R35*CN_Summary_taxrate!R35</f>
        <v>8.4361255586559551E-8</v>
      </c>
      <c r="S35" s="124">
        <f>CN_Summary_fuelprice!S35*CN_Summary_taxrate!S35</f>
        <v>8.4482285035699954E-8</v>
      </c>
      <c r="T35" s="124">
        <f>CN_Summary_fuelprice!T35*CN_Summary_taxrate!T35</f>
        <v>8.4724343933980745E-8</v>
      </c>
      <c r="U35" s="124">
        <f>CN_Summary_fuelprice!U35*CN_Summary_taxrate!U35</f>
        <v>8.4966402832261524E-8</v>
      </c>
      <c r="V35" s="124">
        <f>CN_Summary_fuelprice!V35*CN_Summary_taxrate!V35</f>
        <v>8.5087552589005433E-8</v>
      </c>
      <c r="W35" s="124">
        <f>CN_Summary_fuelprice!W35*CN_Summary_taxrate!W35</f>
        <v>8.5329611487286185E-8</v>
      </c>
      <c r="X35" s="124">
        <f>CN_Summary_fuelprice!X35*CN_Summary_taxrate!X35</f>
        <v>8.5571670385566977E-8</v>
      </c>
      <c r="Y35" s="124">
        <f>CN_Summary_fuelprice!Y35*CN_Summary_taxrate!Y35</f>
        <v>8.5692699834707352E-8</v>
      </c>
      <c r="Z35" s="124">
        <f>CN_Summary_fuelprice!Z35*CN_Summary_taxrate!Z35</f>
        <v>8.5934758732988157E-8</v>
      </c>
      <c r="AA35" s="124">
        <f>CN_Summary_fuelprice!AA35*CN_Summary_taxrate!AA35</f>
        <v>8.6176817631268935E-8</v>
      </c>
      <c r="AB35" s="124">
        <f>CN_Summary_fuelprice!AB35*CN_Summary_taxrate!AB35</f>
        <v>8.6418876529549687E-8</v>
      </c>
      <c r="AC35" s="124">
        <f>CN_Summary_fuelprice!AC35*CN_Summary_taxrate!AC35</f>
        <v>8.6660935427830439E-8</v>
      </c>
      <c r="AD35" s="124">
        <f>CN_Summary_fuelprice!AD35*CN_Summary_taxrate!AD35</f>
        <v>8.6902994326111244E-8</v>
      </c>
      <c r="AE35" s="124">
        <f>CN_Summary_fuelprice!AE35*CN_Summary_taxrate!AE35</f>
        <v>8.7145053224392022E-8</v>
      </c>
      <c r="AF35" s="124">
        <f>CN_Summary_fuelprice!AF35*CN_Summary_taxrate!AF35</f>
        <v>8.73871121226728E-8</v>
      </c>
      <c r="AG35" s="124">
        <f>CN_Summary_fuelprice!AG35*CN_Summary_taxrate!AG35</f>
        <v>8.7629171020953578E-8</v>
      </c>
      <c r="AH35" s="124">
        <f>CN_Summary_fuelprice!AH35*CN_Summary_taxrate!AH35</f>
        <v>8.7871350226837851E-8</v>
      </c>
      <c r="AI35" s="124">
        <f>CN_Summary_fuelprice!AI35*CN_Summary_taxrate!AI35</f>
        <v>8.8113409125118629E-8</v>
      </c>
      <c r="AJ35" s="124">
        <f>CN_Summary_fuelprice!AJ35*CN_Summary_taxrate!AJ35</f>
        <v>8.8355468023399407E-8</v>
      </c>
      <c r="AK35" s="124">
        <f>CN_Summary_fuelprice!AK35*CN_Summary_taxrate!AK35</f>
        <v>8.8597526921680199E-8</v>
      </c>
      <c r="AL35" s="124">
        <f>CN_Summary_fuelprice!AL35*CN_Summary_taxrate!AL35</f>
        <v>8.8839601131837769E-8</v>
      </c>
      <c r="AM35" s="124">
        <f>CN_Summary_fuelprice!AM35*CN_Summary_taxrate!AM35</f>
        <v>8.9081683097361558E-8</v>
      </c>
      <c r="AN35" s="124">
        <f>CN_Summary_fuelprice!AN35*CN_Summary_taxrate!AN35</f>
        <v>8.9323766053547515E-8</v>
      </c>
      <c r="AO35" s="124">
        <f>CN_Summary_fuelprice!AO35*CN_Summary_taxrate!AO35</f>
        <v>8.9565849102423122E-8</v>
      </c>
      <c r="AP35" s="124">
        <f>CN_Summary_fuelprice!AP35*CN_Summary_taxrate!AP35</f>
        <v>8.9807930965444385E-8</v>
      </c>
      <c r="AQ35" s="124">
        <f>CN_Summary_fuelprice!AQ35*CN_Summary_taxrate!AQ35</f>
        <v>9.0050009894086417E-8</v>
      </c>
      <c r="AR35" s="124">
        <f>CN_Summary_fuelprice!AR35*CN_Summary_taxrate!AR35</f>
        <v>9.0292083568679917E-8</v>
      </c>
      <c r="AS35" s="124">
        <f>CN_Summary_fuelprice!AS35*CN_Summary_taxrate!AS35</f>
        <v>9.0534148986096688E-8</v>
      </c>
      <c r="AT35" s="124">
        <f>CN_Summary_fuelprice!AT35*CN_Summary_taxrate!AT35</f>
        <v>9.0776230774088977E-8</v>
      </c>
      <c r="AU35" s="124">
        <f>CN_Summary_fuelprice!AU35*CN_Summary_taxrate!AU35</f>
        <v>9.1018312655894399E-8</v>
      </c>
    </row>
    <row r="36" spans="1:47" ht="18.75" customHeight="1">
      <c r="A36" s="101" t="s">
        <v>3670</v>
      </c>
      <c r="B36" s="124">
        <f>CN_Summary_fuelprice!B36*CN_Summary_taxrate!B36</f>
        <v>0</v>
      </c>
      <c r="C36" s="124">
        <f>CN_Summary_fuelprice!C36*CN_Summary_taxrate!C36</f>
        <v>0</v>
      </c>
      <c r="D36" s="124">
        <f>CN_Summary_fuelprice!D36*CN_Summary_taxrate!D36</f>
        <v>0</v>
      </c>
      <c r="E36" s="124">
        <f>CN_Summary_fuelprice!E36*CN_Summary_taxrate!E36</f>
        <v>0</v>
      </c>
      <c r="F36" s="124">
        <f>CN_Summary_fuelprice!F36*CN_Summary_taxrate!F36</f>
        <v>0</v>
      </c>
      <c r="G36" s="124">
        <f>CN_Summary_fuelprice!G36*CN_Summary_taxrate!G36</f>
        <v>0</v>
      </c>
      <c r="H36" s="124">
        <f>CN_Summary_fuelprice!H36*CN_Summary_taxrate!H36</f>
        <v>0</v>
      </c>
      <c r="I36" s="124">
        <f>CN_Summary_fuelprice!I36*CN_Summary_taxrate!I36</f>
        <v>0</v>
      </c>
      <c r="J36" s="124">
        <f>CN_Summary_fuelprice!J36*CN_Summary_taxrate!J36</f>
        <v>0</v>
      </c>
      <c r="K36" s="124">
        <f>CN_Summary_fuelprice!K36*CN_Summary_taxrate!K36</f>
        <v>0</v>
      </c>
      <c r="L36" s="124">
        <f>CN_Summary_fuelprice!L36*CN_Summary_taxrate!L36</f>
        <v>0</v>
      </c>
      <c r="M36" s="124">
        <f>CN_Summary_fuelprice!M36*CN_Summary_taxrate!M36</f>
        <v>0</v>
      </c>
      <c r="N36" s="124">
        <f>CN_Summary_fuelprice!N36*CN_Summary_taxrate!N36</f>
        <v>0</v>
      </c>
      <c r="O36" s="124">
        <f>CN_Summary_fuelprice!O36*CN_Summary_taxrate!O36</f>
        <v>0</v>
      </c>
      <c r="P36" s="124">
        <f>CN_Summary_fuelprice!P36*CN_Summary_taxrate!P36</f>
        <v>0</v>
      </c>
      <c r="Q36" s="124">
        <f>CN_Summary_fuelprice!Q36*CN_Summary_taxrate!Q36</f>
        <v>0</v>
      </c>
      <c r="R36" s="124">
        <f>CN_Summary_fuelprice!R36*CN_Summary_taxrate!R36</f>
        <v>0</v>
      </c>
      <c r="S36" s="124">
        <f>CN_Summary_fuelprice!S36*CN_Summary_taxrate!S36</f>
        <v>0</v>
      </c>
      <c r="T36" s="124">
        <f>CN_Summary_fuelprice!T36*CN_Summary_taxrate!T36</f>
        <v>0</v>
      </c>
      <c r="U36" s="124">
        <f>CN_Summary_fuelprice!U36*CN_Summary_taxrate!U36</f>
        <v>0</v>
      </c>
      <c r="V36" s="124">
        <f>CN_Summary_fuelprice!V36*CN_Summary_taxrate!V36</f>
        <v>0</v>
      </c>
      <c r="W36" s="124">
        <f>CN_Summary_fuelprice!W36*CN_Summary_taxrate!W36</f>
        <v>0</v>
      </c>
      <c r="X36" s="124">
        <f>CN_Summary_fuelprice!X36*CN_Summary_taxrate!X36</f>
        <v>0</v>
      </c>
      <c r="Y36" s="124">
        <f>CN_Summary_fuelprice!Y36*CN_Summary_taxrate!Y36</f>
        <v>0</v>
      </c>
      <c r="Z36" s="124">
        <f>CN_Summary_fuelprice!Z36*CN_Summary_taxrate!Z36</f>
        <v>0</v>
      </c>
      <c r="AA36" s="124">
        <f>CN_Summary_fuelprice!AA36*CN_Summary_taxrate!AA36</f>
        <v>0</v>
      </c>
      <c r="AB36" s="124">
        <f>CN_Summary_fuelprice!AB36*CN_Summary_taxrate!AB36</f>
        <v>0</v>
      </c>
      <c r="AC36" s="124">
        <f>CN_Summary_fuelprice!AC36*CN_Summary_taxrate!AC36</f>
        <v>0</v>
      </c>
      <c r="AD36" s="124">
        <f>CN_Summary_fuelprice!AD36*CN_Summary_taxrate!AD36</f>
        <v>0</v>
      </c>
      <c r="AE36" s="124">
        <f>CN_Summary_fuelprice!AE36*CN_Summary_taxrate!AE36</f>
        <v>0</v>
      </c>
      <c r="AF36" s="124">
        <f>CN_Summary_fuelprice!AF36*CN_Summary_taxrate!AF36</f>
        <v>0</v>
      </c>
      <c r="AG36" s="124">
        <f>CN_Summary_fuelprice!AG36*CN_Summary_taxrate!AG36</f>
        <v>0</v>
      </c>
      <c r="AH36" s="124">
        <f>CN_Summary_fuelprice!AH36*CN_Summary_taxrate!AH36</f>
        <v>0</v>
      </c>
      <c r="AI36" s="124">
        <f>CN_Summary_fuelprice!AI36*CN_Summary_taxrate!AI36</f>
        <v>0</v>
      </c>
      <c r="AJ36" s="124">
        <f>CN_Summary_fuelprice!AJ36*CN_Summary_taxrate!AJ36</f>
        <v>0</v>
      </c>
      <c r="AK36" s="124">
        <f>CN_Summary_fuelprice!AK36*CN_Summary_taxrate!AK36</f>
        <v>0</v>
      </c>
      <c r="AL36" s="124">
        <f>CN_Summary_fuelprice!AL36*CN_Summary_taxrate!AL36</f>
        <v>0</v>
      </c>
      <c r="AM36" s="124">
        <f>CN_Summary_fuelprice!AM36*CN_Summary_taxrate!AM36</f>
        <v>0</v>
      </c>
      <c r="AN36" s="124">
        <f>CN_Summary_fuelprice!AN36*CN_Summary_taxrate!AN36</f>
        <v>0</v>
      </c>
      <c r="AO36" s="124">
        <f>CN_Summary_fuelprice!AO36*CN_Summary_taxrate!AO36</f>
        <v>0</v>
      </c>
      <c r="AP36" s="124">
        <f>CN_Summary_fuelprice!AP36*CN_Summary_taxrate!AP36</f>
        <v>0</v>
      </c>
      <c r="AQ36" s="124">
        <f>CN_Summary_fuelprice!AQ36*CN_Summary_taxrate!AQ36</f>
        <v>0</v>
      </c>
      <c r="AR36" s="124">
        <f>CN_Summary_fuelprice!AR36*CN_Summary_taxrate!AR36</f>
        <v>0</v>
      </c>
      <c r="AS36" s="124">
        <f>CN_Summary_fuelprice!AS36*CN_Summary_taxrate!AS36</f>
        <v>0</v>
      </c>
      <c r="AT36" s="124">
        <f>CN_Summary_fuelprice!AT36*CN_Summary_taxrate!AT36</f>
        <v>0</v>
      </c>
      <c r="AU36" s="124">
        <f>CN_Summary_fuelprice!AU36*CN_Summary_taxrate!AU36</f>
        <v>0</v>
      </c>
    </row>
    <row r="37" spans="1:47" ht="18.75" customHeight="1">
      <c r="A37" s="101" t="s">
        <v>3671</v>
      </c>
      <c r="B37" s="124">
        <f>CN_Summary_fuelprice!B37*CN_Summary_taxrate!B37</f>
        <v>0</v>
      </c>
      <c r="C37" s="124">
        <f>CN_Summary_fuelprice!C37*CN_Summary_taxrate!C37</f>
        <v>0</v>
      </c>
      <c r="D37" s="124">
        <f>CN_Summary_fuelprice!D37*CN_Summary_taxrate!D37</f>
        <v>0</v>
      </c>
      <c r="E37" s="124">
        <f>CN_Summary_fuelprice!E37*CN_Summary_taxrate!E37</f>
        <v>0</v>
      </c>
      <c r="F37" s="124">
        <f>CN_Summary_fuelprice!F37*CN_Summary_taxrate!F37</f>
        <v>0</v>
      </c>
      <c r="G37" s="124">
        <f>CN_Summary_fuelprice!G37*CN_Summary_taxrate!G37</f>
        <v>0</v>
      </c>
      <c r="H37" s="124">
        <f>CN_Summary_fuelprice!H37*CN_Summary_taxrate!H37</f>
        <v>0</v>
      </c>
      <c r="I37" s="124">
        <f>CN_Summary_fuelprice!I37*CN_Summary_taxrate!I37</f>
        <v>0</v>
      </c>
      <c r="J37" s="124">
        <f>CN_Summary_fuelprice!J37*CN_Summary_taxrate!J37</f>
        <v>0</v>
      </c>
      <c r="K37" s="124">
        <f>CN_Summary_fuelprice!K37*CN_Summary_taxrate!K37</f>
        <v>0</v>
      </c>
      <c r="L37" s="124">
        <f>CN_Summary_fuelprice!L37*CN_Summary_taxrate!L37</f>
        <v>0</v>
      </c>
      <c r="M37" s="124">
        <f>CN_Summary_fuelprice!M37*CN_Summary_taxrate!M37</f>
        <v>0</v>
      </c>
      <c r="N37" s="124">
        <f>CN_Summary_fuelprice!N37*CN_Summary_taxrate!N37</f>
        <v>0</v>
      </c>
      <c r="O37" s="124">
        <f>CN_Summary_fuelprice!O37*CN_Summary_taxrate!O37</f>
        <v>0</v>
      </c>
      <c r="P37" s="124">
        <f>CN_Summary_fuelprice!P37*CN_Summary_taxrate!P37</f>
        <v>0</v>
      </c>
      <c r="Q37" s="124">
        <f>CN_Summary_fuelprice!Q37*CN_Summary_taxrate!Q37</f>
        <v>0</v>
      </c>
      <c r="R37" s="124">
        <f>CN_Summary_fuelprice!R37*CN_Summary_taxrate!R37</f>
        <v>0</v>
      </c>
      <c r="S37" s="124">
        <f>CN_Summary_fuelprice!S37*CN_Summary_taxrate!S37</f>
        <v>0</v>
      </c>
      <c r="T37" s="124">
        <f>CN_Summary_fuelprice!T37*CN_Summary_taxrate!T37</f>
        <v>0</v>
      </c>
      <c r="U37" s="124">
        <f>CN_Summary_fuelprice!U37*CN_Summary_taxrate!U37</f>
        <v>0</v>
      </c>
      <c r="V37" s="124">
        <f>CN_Summary_fuelprice!V37*CN_Summary_taxrate!V37</f>
        <v>0</v>
      </c>
      <c r="W37" s="124">
        <f>CN_Summary_fuelprice!W37*CN_Summary_taxrate!W37</f>
        <v>0</v>
      </c>
      <c r="X37" s="124">
        <f>CN_Summary_fuelprice!X37*CN_Summary_taxrate!X37</f>
        <v>0</v>
      </c>
      <c r="Y37" s="124">
        <f>CN_Summary_fuelprice!Y37*CN_Summary_taxrate!Y37</f>
        <v>0</v>
      </c>
      <c r="Z37" s="124">
        <f>CN_Summary_fuelprice!Z37*CN_Summary_taxrate!Z37</f>
        <v>0</v>
      </c>
      <c r="AA37" s="124">
        <f>CN_Summary_fuelprice!AA37*CN_Summary_taxrate!AA37</f>
        <v>0</v>
      </c>
      <c r="AB37" s="124">
        <f>CN_Summary_fuelprice!AB37*CN_Summary_taxrate!AB37</f>
        <v>0</v>
      </c>
      <c r="AC37" s="124">
        <f>CN_Summary_fuelprice!AC37*CN_Summary_taxrate!AC37</f>
        <v>0</v>
      </c>
      <c r="AD37" s="124">
        <f>CN_Summary_fuelprice!AD37*CN_Summary_taxrate!AD37</f>
        <v>0</v>
      </c>
      <c r="AE37" s="124">
        <f>CN_Summary_fuelprice!AE37*CN_Summary_taxrate!AE37</f>
        <v>0</v>
      </c>
      <c r="AF37" s="124">
        <f>CN_Summary_fuelprice!AF37*CN_Summary_taxrate!AF37</f>
        <v>0</v>
      </c>
      <c r="AG37" s="124">
        <f>CN_Summary_fuelprice!AG37*CN_Summary_taxrate!AG37</f>
        <v>0</v>
      </c>
      <c r="AH37" s="124">
        <f>CN_Summary_fuelprice!AH37*CN_Summary_taxrate!AH37</f>
        <v>0</v>
      </c>
      <c r="AI37" s="124">
        <f>CN_Summary_fuelprice!AI37*CN_Summary_taxrate!AI37</f>
        <v>0</v>
      </c>
      <c r="AJ37" s="124">
        <f>CN_Summary_fuelprice!AJ37*CN_Summary_taxrate!AJ37</f>
        <v>0</v>
      </c>
      <c r="AK37" s="124">
        <f>CN_Summary_fuelprice!AK37*CN_Summary_taxrate!AK37</f>
        <v>0</v>
      </c>
      <c r="AL37" s="124">
        <f>CN_Summary_fuelprice!AL37*CN_Summary_taxrate!AL37</f>
        <v>0</v>
      </c>
      <c r="AM37" s="124">
        <f>CN_Summary_fuelprice!AM37*CN_Summary_taxrate!AM37</f>
        <v>0</v>
      </c>
      <c r="AN37" s="124">
        <f>CN_Summary_fuelprice!AN37*CN_Summary_taxrate!AN37</f>
        <v>0</v>
      </c>
      <c r="AO37" s="124">
        <f>CN_Summary_fuelprice!AO37*CN_Summary_taxrate!AO37</f>
        <v>0</v>
      </c>
      <c r="AP37" s="124">
        <f>CN_Summary_fuelprice!AP37*CN_Summary_taxrate!AP37</f>
        <v>0</v>
      </c>
      <c r="AQ37" s="124">
        <f>CN_Summary_fuelprice!AQ37*CN_Summary_taxrate!AQ37</f>
        <v>0</v>
      </c>
      <c r="AR37" s="124">
        <f>CN_Summary_fuelprice!AR37*CN_Summary_taxrate!AR37</f>
        <v>0</v>
      </c>
      <c r="AS37" s="124">
        <f>CN_Summary_fuelprice!AS37*CN_Summary_taxrate!AS37</f>
        <v>0</v>
      </c>
      <c r="AT37" s="124">
        <f>CN_Summary_fuelprice!AT37*CN_Summary_taxrate!AT37</f>
        <v>0</v>
      </c>
      <c r="AU37" s="124">
        <f>CN_Summary_fuelprice!AU37*CN_Summary_taxrate!AU37</f>
        <v>0</v>
      </c>
    </row>
    <row r="38" spans="1:47" ht="18.75" customHeight="1">
      <c r="A38" s="101" t="s">
        <v>3672</v>
      </c>
      <c r="B38" s="124">
        <f>CN_Summary_fuelprice!B38*CN_Summary_taxrate!B38</f>
        <v>0</v>
      </c>
      <c r="C38" s="124">
        <f>CN_Summary_fuelprice!C38*CN_Summary_taxrate!C38</f>
        <v>0</v>
      </c>
      <c r="D38" s="124">
        <f>CN_Summary_fuelprice!D38*CN_Summary_taxrate!D38</f>
        <v>0</v>
      </c>
      <c r="E38" s="124">
        <f>CN_Summary_fuelprice!E38*CN_Summary_taxrate!E38</f>
        <v>0</v>
      </c>
      <c r="F38" s="124">
        <f>CN_Summary_fuelprice!F38*CN_Summary_taxrate!F38</f>
        <v>0</v>
      </c>
      <c r="G38" s="124">
        <f>CN_Summary_fuelprice!G38*CN_Summary_taxrate!G38</f>
        <v>0</v>
      </c>
      <c r="H38" s="124">
        <f>CN_Summary_fuelprice!H38*CN_Summary_taxrate!H38</f>
        <v>0</v>
      </c>
      <c r="I38" s="124">
        <f>CN_Summary_fuelprice!I38*CN_Summary_taxrate!I38</f>
        <v>0</v>
      </c>
      <c r="J38" s="124">
        <f>CN_Summary_fuelprice!J38*CN_Summary_taxrate!J38</f>
        <v>0</v>
      </c>
      <c r="K38" s="124">
        <f>CN_Summary_fuelprice!K38*CN_Summary_taxrate!K38</f>
        <v>0</v>
      </c>
      <c r="L38" s="124">
        <f>CN_Summary_fuelprice!L38*CN_Summary_taxrate!L38</f>
        <v>0</v>
      </c>
      <c r="M38" s="124">
        <f>CN_Summary_fuelprice!M38*CN_Summary_taxrate!M38</f>
        <v>0</v>
      </c>
      <c r="N38" s="124">
        <f>CN_Summary_fuelprice!N38*CN_Summary_taxrate!N38</f>
        <v>0</v>
      </c>
      <c r="O38" s="124">
        <f>CN_Summary_fuelprice!O38*CN_Summary_taxrate!O38</f>
        <v>0</v>
      </c>
      <c r="P38" s="124">
        <f>CN_Summary_fuelprice!P38*CN_Summary_taxrate!P38</f>
        <v>0</v>
      </c>
      <c r="Q38" s="124">
        <f>CN_Summary_fuelprice!Q38*CN_Summary_taxrate!Q38</f>
        <v>0</v>
      </c>
      <c r="R38" s="124">
        <f>CN_Summary_fuelprice!R38*CN_Summary_taxrate!R38</f>
        <v>0</v>
      </c>
      <c r="S38" s="124">
        <f>CN_Summary_fuelprice!S38*CN_Summary_taxrate!S38</f>
        <v>0</v>
      </c>
      <c r="T38" s="124">
        <f>CN_Summary_fuelprice!T38*CN_Summary_taxrate!T38</f>
        <v>0</v>
      </c>
      <c r="U38" s="124">
        <f>CN_Summary_fuelprice!U38*CN_Summary_taxrate!U38</f>
        <v>0</v>
      </c>
      <c r="V38" s="124">
        <f>CN_Summary_fuelprice!V38*CN_Summary_taxrate!V38</f>
        <v>0</v>
      </c>
      <c r="W38" s="124">
        <f>CN_Summary_fuelprice!W38*CN_Summary_taxrate!W38</f>
        <v>0</v>
      </c>
      <c r="X38" s="124">
        <f>CN_Summary_fuelprice!X38*CN_Summary_taxrate!X38</f>
        <v>0</v>
      </c>
      <c r="Y38" s="124">
        <f>CN_Summary_fuelprice!Y38*CN_Summary_taxrate!Y38</f>
        <v>0</v>
      </c>
      <c r="Z38" s="124">
        <f>CN_Summary_fuelprice!Z38*CN_Summary_taxrate!Z38</f>
        <v>0</v>
      </c>
      <c r="AA38" s="124">
        <f>CN_Summary_fuelprice!AA38*CN_Summary_taxrate!AA38</f>
        <v>0</v>
      </c>
      <c r="AB38" s="124">
        <f>CN_Summary_fuelprice!AB38*CN_Summary_taxrate!AB38</f>
        <v>0</v>
      </c>
      <c r="AC38" s="124">
        <f>CN_Summary_fuelprice!AC38*CN_Summary_taxrate!AC38</f>
        <v>0</v>
      </c>
      <c r="AD38" s="124">
        <f>CN_Summary_fuelprice!AD38*CN_Summary_taxrate!AD38</f>
        <v>0</v>
      </c>
      <c r="AE38" s="124">
        <f>CN_Summary_fuelprice!AE38*CN_Summary_taxrate!AE38</f>
        <v>0</v>
      </c>
      <c r="AF38" s="124">
        <f>CN_Summary_fuelprice!AF38*CN_Summary_taxrate!AF38</f>
        <v>0</v>
      </c>
      <c r="AG38" s="124">
        <f>CN_Summary_fuelprice!AG38*CN_Summary_taxrate!AG38</f>
        <v>0</v>
      </c>
      <c r="AH38" s="124">
        <f>CN_Summary_fuelprice!AH38*CN_Summary_taxrate!AH38</f>
        <v>0</v>
      </c>
      <c r="AI38" s="124">
        <f>CN_Summary_fuelprice!AI38*CN_Summary_taxrate!AI38</f>
        <v>0</v>
      </c>
      <c r="AJ38" s="124">
        <f>CN_Summary_fuelprice!AJ38*CN_Summary_taxrate!AJ38</f>
        <v>0</v>
      </c>
      <c r="AK38" s="124">
        <f>CN_Summary_fuelprice!AK38*CN_Summary_taxrate!AK38</f>
        <v>0</v>
      </c>
      <c r="AL38" s="124">
        <f>CN_Summary_fuelprice!AL38*CN_Summary_taxrate!AL38</f>
        <v>0</v>
      </c>
      <c r="AM38" s="124">
        <f>CN_Summary_fuelprice!AM38*CN_Summary_taxrate!AM38</f>
        <v>0</v>
      </c>
      <c r="AN38" s="124">
        <f>CN_Summary_fuelprice!AN38*CN_Summary_taxrate!AN38</f>
        <v>0</v>
      </c>
      <c r="AO38" s="124">
        <f>CN_Summary_fuelprice!AO38*CN_Summary_taxrate!AO38</f>
        <v>0</v>
      </c>
      <c r="AP38" s="124">
        <f>CN_Summary_fuelprice!AP38*CN_Summary_taxrate!AP38</f>
        <v>0</v>
      </c>
      <c r="AQ38" s="124">
        <f>CN_Summary_fuelprice!AQ38*CN_Summary_taxrate!AQ38</f>
        <v>0</v>
      </c>
      <c r="AR38" s="124">
        <f>CN_Summary_fuelprice!AR38*CN_Summary_taxrate!AR38</f>
        <v>0</v>
      </c>
      <c r="AS38" s="124">
        <f>CN_Summary_fuelprice!AS38*CN_Summary_taxrate!AS38</f>
        <v>0</v>
      </c>
      <c r="AT38" s="124">
        <f>CN_Summary_fuelprice!AT38*CN_Summary_taxrate!AT38</f>
        <v>0</v>
      </c>
      <c r="AU38" s="124">
        <f>CN_Summary_fuelprice!AU38*CN_Summary_taxrate!AU38</f>
        <v>0</v>
      </c>
    </row>
    <row r="39" spans="1:47" ht="18.75" customHeight="1">
      <c r="A39" s="101" t="s">
        <v>3673</v>
      </c>
      <c r="B39" s="124">
        <f>CN_Summary_fuelprice!B39*CN_Summary_taxrate!B39</f>
        <v>0</v>
      </c>
      <c r="C39" s="124">
        <f>CN_Summary_fuelprice!C39*CN_Summary_taxrate!C39</f>
        <v>0</v>
      </c>
      <c r="D39" s="124">
        <f>CN_Summary_fuelprice!D39*CN_Summary_taxrate!D39</f>
        <v>0</v>
      </c>
      <c r="E39" s="124">
        <f>CN_Summary_fuelprice!E39*CN_Summary_taxrate!E39</f>
        <v>0</v>
      </c>
      <c r="F39" s="124">
        <f>CN_Summary_fuelprice!F39*CN_Summary_taxrate!F39</f>
        <v>0</v>
      </c>
      <c r="G39" s="124">
        <f>CN_Summary_fuelprice!G39*CN_Summary_taxrate!G39</f>
        <v>0</v>
      </c>
      <c r="H39" s="124">
        <f>CN_Summary_fuelprice!H39*CN_Summary_taxrate!H39</f>
        <v>0</v>
      </c>
      <c r="I39" s="124">
        <f>CN_Summary_fuelprice!I39*CN_Summary_taxrate!I39</f>
        <v>0</v>
      </c>
      <c r="J39" s="124">
        <f>CN_Summary_fuelprice!J39*CN_Summary_taxrate!J39</f>
        <v>0</v>
      </c>
      <c r="K39" s="124">
        <f>CN_Summary_fuelprice!K39*CN_Summary_taxrate!K39</f>
        <v>0</v>
      </c>
      <c r="L39" s="124">
        <f>CN_Summary_fuelprice!L39*CN_Summary_taxrate!L39</f>
        <v>0</v>
      </c>
      <c r="M39" s="124">
        <f>CN_Summary_fuelprice!M39*CN_Summary_taxrate!M39</f>
        <v>0</v>
      </c>
      <c r="N39" s="124">
        <f>CN_Summary_fuelprice!N39*CN_Summary_taxrate!N39</f>
        <v>0</v>
      </c>
      <c r="O39" s="124">
        <f>CN_Summary_fuelprice!O39*CN_Summary_taxrate!O39</f>
        <v>0</v>
      </c>
      <c r="P39" s="124">
        <f>CN_Summary_fuelprice!P39*CN_Summary_taxrate!P39</f>
        <v>0</v>
      </c>
      <c r="Q39" s="124">
        <f>CN_Summary_fuelprice!Q39*CN_Summary_taxrate!Q39</f>
        <v>0</v>
      </c>
      <c r="R39" s="124">
        <f>CN_Summary_fuelprice!R39*CN_Summary_taxrate!R39</f>
        <v>0</v>
      </c>
      <c r="S39" s="124">
        <f>CN_Summary_fuelprice!S39*CN_Summary_taxrate!S39</f>
        <v>0</v>
      </c>
      <c r="T39" s="124">
        <f>CN_Summary_fuelprice!T39*CN_Summary_taxrate!T39</f>
        <v>0</v>
      </c>
      <c r="U39" s="124">
        <f>CN_Summary_fuelprice!U39*CN_Summary_taxrate!U39</f>
        <v>0</v>
      </c>
      <c r="V39" s="124">
        <f>CN_Summary_fuelprice!V39*CN_Summary_taxrate!V39</f>
        <v>0</v>
      </c>
      <c r="W39" s="124">
        <f>CN_Summary_fuelprice!W39*CN_Summary_taxrate!W39</f>
        <v>0</v>
      </c>
      <c r="X39" s="124">
        <f>CN_Summary_fuelprice!X39*CN_Summary_taxrate!X39</f>
        <v>0</v>
      </c>
      <c r="Y39" s="124">
        <f>CN_Summary_fuelprice!Y39*CN_Summary_taxrate!Y39</f>
        <v>0</v>
      </c>
      <c r="Z39" s="124">
        <f>CN_Summary_fuelprice!Z39*CN_Summary_taxrate!Z39</f>
        <v>0</v>
      </c>
      <c r="AA39" s="124">
        <f>CN_Summary_fuelprice!AA39*CN_Summary_taxrate!AA39</f>
        <v>0</v>
      </c>
      <c r="AB39" s="124">
        <f>CN_Summary_fuelprice!AB39*CN_Summary_taxrate!AB39</f>
        <v>0</v>
      </c>
      <c r="AC39" s="124">
        <f>CN_Summary_fuelprice!AC39*CN_Summary_taxrate!AC39</f>
        <v>0</v>
      </c>
      <c r="AD39" s="124">
        <f>CN_Summary_fuelprice!AD39*CN_Summary_taxrate!AD39</f>
        <v>0</v>
      </c>
      <c r="AE39" s="124">
        <f>CN_Summary_fuelprice!AE39*CN_Summary_taxrate!AE39</f>
        <v>0</v>
      </c>
      <c r="AF39" s="124">
        <f>CN_Summary_fuelprice!AF39*CN_Summary_taxrate!AF39</f>
        <v>0</v>
      </c>
      <c r="AG39" s="124">
        <f>CN_Summary_fuelprice!AG39*CN_Summary_taxrate!AG39</f>
        <v>0</v>
      </c>
      <c r="AH39" s="124">
        <f>CN_Summary_fuelprice!AH39*CN_Summary_taxrate!AH39</f>
        <v>0</v>
      </c>
      <c r="AI39" s="124">
        <f>CN_Summary_fuelprice!AI39*CN_Summary_taxrate!AI39</f>
        <v>0</v>
      </c>
      <c r="AJ39" s="124">
        <f>CN_Summary_fuelprice!AJ39*CN_Summary_taxrate!AJ39</f>
        <v>0</v>
      </c>
      <c r="AK39" s="124">
        <f>CN_Summary_fuelprice!AK39*CN_Summary_taxrate!AK39</f>
        <v>0</v>
      </c>
      <c r="AL39" s="124">
        <f>CN_Summary_fuelprice!AL39*CN_Summary_taxrate!AL39</f>
        <v>0</v>
      </c>
      <c r="AM39" s="124">
        <f>CN_Summary_fuelprice!AM39*CN_Summary_taxrate!AM39</f>
        <v>0</v>
      </c>
      <c r="AN39" s="124">
        <f>CN_Summary_fuelprice!AN39*CN_Summary_taxrate!AN39</f>
        <v>0</v>
      </c>
      <c r="AO39" s="124">
        <f>CN_Summary_fuelprice!AO39*CN_Summary_taxrate!AO39</f>
        <v>0</v>
      </c>
      <c r="AP39" s="124">
        <f>CN_Summary_fuelprice!AP39*CN_Summary_taxrate!AP39</f>
        <v>0</v>
      </c>
      <c r="AQ39" s="124">
        <f>CN_Summary_fuelprice!AQ39*CN_Summary_taxrate!AQ39</f>
        <v>0</v>
      </c>
      <c r="AR39" s="124">
        <f>CN_Summary_fuelprice!AR39*CN_Summary_taxrate!AR39</f>
        <v>0</v>
      </c>
      <c r="AS39" s="124">
        <f>CN_Summary_fuelprice!AS39*CN_Summary_taxrate!AS39</f>
        <v>0</v>
      </c>
      <c r="AT39" s="124">
        <f>CN_Summary_fuelprice!AT39*CN_Summary_taxrate!AT39</f>
        <v>0</v>
      </c>
      <c r="AU39" s="124">
        <f>CN_Summary_fuelprice!AU39*CN_Summary_taxrate!AU39</f>
        <v>0</v>
      </c>
    </row>
    <row r="40" spans="1:47" ht="18.75" customHeight="1">
      <c r="A40" s="101" t="s">
        <v>3674</v>
      </c>
      <c r="B40" s="124">
        <f>CN_Summary_fuelprice!B40*CN_Summary_taxrate!B40</f>
        <v>0</v>
      </c>
      <c r="C40" s="124">
        <f>CN_Summary_fuelprice!C40*CN_Summary_taxrate!C40</f>
        <v>0</v>
      </c>
      <c r="D40" s="124">
        <f>CN_Summary_fuelprice!D40*CN_Summary_taxrate!D40</f>
        <v>0</v>
      </c>
      <c r="E40" s="124">
        <f>CN_Summary_fuelprice!E40*CN_Summary_taxrate!E40</f>
        <v>0</v>
      </c>
      <c r="F40" s="124">
        <f>CN_Summary_fuelprice!F40*CN_Summary_taxrate!F40</f>
        <v>0</v>
      </c>
      <c r="G40" s="124">
        <f>CN_Summary_fuelprice!G40*CN_Summary_taxrate!G40</f>
        <v>0</v>
      </c>
      <c r="H40" s="124">
        <f>CN_Summary_fuelprice!H40*CN_Summary_taxrate!H40</f>
        <v>0</v>
      </c>
      <c r="I40" s="124">
        <f>CN_Summary_fuelprice!I40*CN_Summary_taxrate!I40</f>
        <v>0</v>
      </c>
      <c r="J40" s="124">
        <f>CN_Summary_fuelprice!J40*CN_Summary_taxrate!J40</f>
        <v>0</v>
      </c>
      <c r="K40" s="124">
        <f>CN_Summary_fuelprice!K40*CN_Summary_taxrate!K40</f>
        <v>0</v>
      </c>
      <c r="L40" s="124">
        <f>CN_Summary_fuelprice!L40*CN_Summary_taxrate!L40</f>
        <v>0</v>
      </c>
      <c r="M40" s="124">
        <f>CN_Summary_fuelprice!M40*CN_Summary_taxrate!M40</f>
        <v>0</v>
      </c>
      <c r="N40" s="124">
        <f>CN_Summary_fuelprice!N40*CN_Summary_taxrate!N40</f>
        <v>0</v>
      </c>
      <c r="O40" s="124">
        <f>CN_Summary_fuelprice!O40*CN_Summary_taxrate!O40</f>
        <v>0</v>
      </c>
      <c r="P40" s="124">
        <f>CN_Summary_fuelprice!P40*CN_Summary_taxrate!P40</f>
        <v>0</v>
      </c>
      <c r="Q40" s="124">
        <f>CN_Summary_fuelprice!Q40*CN_Summary_taxrate!Q40</f>
        <v>0</v>
      </c>
      <c r="R40" s="124">
        <f>CN_Summary_fuelprice!R40*CN_Summary_taxrate!R40</f>
        <v>0</v>
      </c>
      <c r="S40" s="124">
        <f>CN_Summary_fuelprice!S40*CN_Summary_taxrate!S40</f>
        <v>0</v>
      </c>
      <c r="T40" s="124">
        <f>CN_Summary_fuelprice!T40*CN_Summary_taxrate!T40</f>
        <v>0</v>
      </c>
      <c r="U40" s="124">
        <f>CN_Summary_fuelprice!U40*CN_Summary_taxrate!U40</f>
        <v>0</v>
      </c>
      <c r="V40" s="124">
        <f>CN_Summary_fuelprice!V40*CN_Summary_taxrate!V40</f>
        <v>0</v>
      </c>
      <c r="W40" s="124">
        <f>CN_Summary_fuelprice!W40*CN_Summary_taxrate!W40</f>
        <v>0</v>
      </c>
      <c r="X40" s="124">
        <f>CN_Summary_fuelprice!X40*CN_Summary_taxrate!X40</f>
        <v>0</v>
      </c>
      <c r="Y40" s="124">
        <f>CN_Summary_fuelprice!Y40*CN_Summary_taxrate!Y40</f>
        <v>0</v>
      </c>
      <c r="Z40" s="124">
        <f>CN_Summary_fuelprice!Z40*CN_Summary_taxrate!Z40</f>
        <v>0</v>
      </c>
      <c r="AA40" s="124">
        <f>CN_Summary_fuelprice!AA40*CN_Summary_taxrate!AA40</f>
        <v>0</v>
      </c>
      <c r="AB40" s="124">
        <f>CN_Summary_fuelprice!AB40*CN_Summary_taxrate!AB40</f>
        <v>0</v>
      </c>
      <c r="AC40" s="124">
        <f>CN_Summary_fuelprice!AC40*CN_Summary_taxrate!AC40</f>
        <v>0</v>
      </c>
      <c r="AD40" s="124">
        <f>CN_Summary_fuelprice!AD40*CN_Summary_taxrate!AD40</f>
        <v>0</v>
      </c>
      <c r="AE40" s="124">
        <f>CN_Summary_fuelprice!AE40*CN_Summary_taxrate!AE40</f>
        <v>0</v>
      </c>
      <c r="AF40" s="124">
        <f>CN_Summary_fuelprice!AF40*CN_Summary_taxrate!AF40</f>
        <v>0</v>
      </c>
      <c r="AG40" s="124">
        <f>CN_Summary_fuelprice!AG40*CN_Summary_taxrate!AG40</f>
        <v>0</v>
      </c>
      <c r="AH40" s="124">
        <f>CN_Summary_fuelprice!AH40*CN_Summary_taxrate!AH40</f>
        <v>0</v>
      </c>
      <c r="AI40" s="124">
        <f>CN_Summary_fuelprice!AI40*CN_Summary_taxrate!AI40</f>
        <v>0</v>
      </c>
      <c r="AJ40" s="124">
        <f>CN_Summary_fuelprice!AJ40*CN_Summary_taxrate!AJ40</f>
        <v>0</v>
      </c>
      <c r="AK40" s="124">
        <f>CN_Summary_fuelprice!AK40*CN_Summary_taxrate!AK40</f>
        <v>0</v>
      </c>
      <c r="AL40" s="124">
        <f>CN_Summary_fuelprice!AL40*CN_Summary_taxrate!AL40</f>
        <v>0</v>
      </c>
      <c r="AM40" s="124">
        <f>CN_Summary_fuelprice!AM40*CN_Summary_taxrate!AM40</f>
        <v>0</v>
      </c>
      <c r="AN40" s="124">
        <f>CN_Summary_fuelprice!AN40*CN_Summary_taxrate!AN40</f>
        <v>0</v>
      </c>
      <c r="AO40" s="124">
        <f>CN_Summary_fuelprice!AO40*CN_Summary_taxrate!AO40</f>
        <v>0</v>
      </c>
      <c r="AP40" s="124">
        <f>CN_Summary_fuelprice!AP40*CN_Summary_taxrate!AP40</f>
        <v>0</v>
      </c>
      <c r="AQ40" s="124">
        <f>CN_Summary_fuelprice!AQ40*CN_Summary_taxrate!AQ40</f>
        <v>0</v>
      </c>
      <c r="AR40" s="124">
        <f>CN_Summary_fuelprice!AR40*CN_Summary_taxrate!AR40</f>
        <v>0</v>
      </c>
      <c r="AS40" s="124">
        <f>CN_Summary_fuelprice!AS40*CN_Summary_taxrate!AS40</f>
        <v>0</v>
      </c>
      <c r="AT40" s="124">
        <f>CN_Summary_fuelprice!AT40*CN_Summary_taxrate!AT40</f>
        <v>0</v>
      </c>
      <c r="AU40" s="124">
        <f>CN_Summary_fuelprice!AU40*CN_Summary_taxrate!AU40</f>
        <v>0</v>
      </c>
    </row>
    <row r="41" spans="1:47" ht="18.75" customHeight="1">
      <c r="A41" s="101" t="s">
        <v>3675</v>
      </c>
      <c r="B41" s="124">
        <f>CN_Summary_fuelprice!B41*CN_Summary_taxrate!B41</f>
        <v>0</v>
      </c>
      <c r="C41" s="124">
        <f>CN_Summary_fuelprice!C41*CN_Summary_taxrate!C41</f>
        <v>0</v>
      </c>
      <c r="D41" s="124">
        <f>CN_Summary_fuelprice!D41*CN_Summary_taxrate!D41</f>
        <v>0</v>
      </c>
      <c r="E41" s="124">
        <f>CN_Summary_fuelprice!E41*CN_Summary_taxrate!E41</f>
        <v>0</v>
      </c>
      <c r="F41" s="124">
        <f>CN_Summary_fuelprice!F41*CN_Summary_taxrate!F41</f>
        <v>0</v>
      </c>
      <c r="G41" s="124">
        <f>CN_Summary_fuelprice!G41*CN_Summary_taxrate!G41</f>
        <v>0</v>
      </c>
      <c r="H41" s="124">
        <f>CN_Summary_fuelprice!H41*CN_Summary_taxrate!H41</f>
        <v>0</v>
      </c>
      <c r="I41" s="124">
        <f>CN_Summary_fuelprice!I41*CN_Summary_taxrate!I41</f>
        <v>0</v>
      </c>
      <c r="J41" s="124">
        <f>CN_Summary_fuelprice!J41*CN_Summary_taxrate!J41</f>
        <v>0</v>
      </c>
      <c r="K41" s="124">
        <f>CN_Summary_fuelprice!K41*CN_Summary_taxrate!K41</f>
        <v>0</v>
      </c>
      <c r="L41" s="124">
        <f>CN_Summary_fuelprice!L41*CN_Summary_taxrate!L41</f>
        <v>0</v>
      </c>
      <c r="M41" s="124">
        <f>CN_Summary_fuelprice!M41*CN_Summary_taxrate!M41</f>
        <v>0</v>
      </c>
      <c r="N41" s="124">
        <f>CN_Summary_fuelprice!N41*CN_Summary_taxrate!N41</f>
        <v>0</v>
      </c>
      <c r="O41" s="124">
        <f>CN_Summary_fuelprice!O41*CN_Summary_taxrate!O41</f>
        <v>0</v>
      </c>
      <c r="P41" s="124">
        <f>CN_Summary_fuelprice!P41*CN_Summary_taxrate!P41</f>
        <v>0</v>
      </c>
      <c r="Q41" s="124">
        <f>CN_Summary_fuelprice!Q41*CN_Summary_taxrate!Q41</f>
        <v>0</v>
      </c>
      <c r="R41" s="124">
        <f>CN_Summary_fuelprice!R41*CN_Summary_taxrate!R41</f>
        <v>0</v>
      </c>
      <c r="S41" s="124">
        <f>CN_Summary_fuelprice!S41*CN_Summary_taxrate!S41</f>
        <v>0</v>
      </c>
      <c r="T41" s="124">
        <f>CN_Summary_fuelprice!T41*CN_Summary_taxrate!T41</f>
        <v>0</v>
      </c>
      <c r="U41" s="124">
        <f>CN_Summary_fuelprice!U41*CN_Summary_taxrate!U41</f>
        <v>0</v>
      </c>
      <c r="V41" s="124">
        <f>CN_Summary_fuelprice!V41*CN_Summary_taxrate!V41</f>
        <v>0</v>
      </c>
      <c r="W41" s="124">
        <f>CN_Summary_fuelprice!W41*CN_Summary_taxrate!W41</f>
        <v>0</v>
      </c>
      <c r="X41" s="124">
        <f>CN_Summary_fuelprice!X41*CN_Summary_taxrate!X41</f>
        <v>0</v>
      </c>
      <c r="Y41" s="124">
        <f>CN_Summary_fuelprice!Y41*CN_Summary_taxrate!Y41</f>
        <v>0</v>
      </c>
      <c r="Z41" s="124">
        <f>CN_Summary_fuelprice!Z41*CN_Summary_taxrate!Z41</f>
        <v>0</v>
      </c>
      <c r="AA41" s="124">
        <f>CN_Summary_fuelprice!AA41*CN_Summary_taxrate!AA41</f>
        <v>0</v>
      </c>
      <c r="AB41" s="124">
        <f>CN_Summary_fuelprice!AB41*CN_Summary_taxrate!AB41</f>
        <v>0</v>
      </c>
      <c r="AC41" s="124">
        <f>CN_Summary_fuelprice!AC41*CN_Summary_taxrate!AC41</f>
        <v>0</v>
      </c>
      <c r="AD41" s="124">
        <f>CN_Summary_fuelprice!AD41*CN_Summary_taxrate!AD41</f>
        <v>0</v>
      </c>
      <c r="AE41" s="124">
        <f>CN_Summary_fuelprice!AE41*CN_Summary_taxrate!AE41</f>
        <v>0</v>
      </c>
      <c r="AF41" s="124">
        <f>CN_Summary_fuelprice!AF41*CN_Summary_taxrate!AF41</f>
        <v>0</v>
      </c>
      <c r="AG41" s="124">
        <f>CN_Summary_fuelprice!AG41*CN_Summary_taxrate!AG41</f>
        <v>0</v>
      </c>
      <c r="AH41" s="124">
        <f>CN_Summary_fuelprice!AH41*CN_Summary_taxrate!AH41</f>
        <v>0</v>
      </c>
      <c r="AI41" s="124">
        <f>CN_Summary_fuelprice!AI41*CN_Summary_taxrate!AI41</f>
        <v>0</v>
      </c>
      <c r="AJ41" s="124">
        <f>CN_Summary_fuelprice!AJ41*CN_Summary_taxrate!AJ41</f>
        <v>0</v>
      </c>
      <c r="AK41" s="124">
        <f>CN_Summary_fuelprice!AK41*CN_Summary_taxrate!AK41</f>
        <v>0</v>
      </c>
      <c r="AL41" s="124">
        <f>CN_Summary_fuelprice!AL41*CN_Summary_taxrate!AL41</f>
        <v>0</v>
      </c>
      <c r="AM41" s="124">
        <f>CN_Summary_fuelprice!AM41*CN_Summary_taxrate!AM41</f>
        <v>0</v>
      </c>
      <c r="AN41" s="124">
        <f>CN_Summary_fuelprice!AN41*CN_Summary_taxrate!AN41</f>
        <v>0</v>
      </c>
      <c r="AO41" s="124">
        <f>CN_Summary_fuelprice!AO41*CN_Summary_taxrate!AO41</f>
        <v>0</v>
      </c>
      <c r="AP41" s="124">
        <f>CN_Summary_fuelprice!AP41*CN_Summary_taxrate!AP41</f>
        <v>0</v>
      </c>
      <c r="AQ41" s="124">
        <f>CN_Summary_fuelprice!AQ41*CN_Summary_taxrate!AQ41</f>
        <v>0</v>
      </c>
      <c r="AR41" s="124">
        <f>CN_Summary_fuelprice!AR41*CN_Summary_taxrate!AR41</f>
        <v>0</v>
      </c>
      <c r="AS41" s="124">
        <f>CN_Summary_fuelprice!AS41*CN_Summary_taxrate!AS41</f>
        <v>0</v>
      </c>
      <c r="AT41" s="124">
        <f>CN_Summary_fuelprice!AT41*CN_Summary_taxrate!AT41</f>
        <v>0</v>
      </c>
      <c r="AU41" s="124">
        <f>CN_Summary_fuelprice!AU41*CN_Summary_taxrate!AU41</f>
        <v>0</v>
      </c>
    </row>
    <row r="42" spans="1:47" s="103" customFormat="1" ht="18.75" customHeight="1">
      <c r="A42" s="102" t="s">
        <v>3678</v>
      </c>
      <c r="B42" s="102"/>
      <c r="C42" s="102"/>
      <c r="D42" s="102"/>
      <c r="E42" s="102"/>
      <c r="F42" s="102"/>
      <c r="I42" s="102"/>
      <c r="L42" s="102"/>
      <c r="O42" s="102"/>
      <c r="R42" s="102"/>
      <c r="U42" s="102"/>
      <c r="X42" s="102"/>
      <c r="AA42" s="102"/>
      <c r="AD42" s="102"/>
      <c r="AG42" s="102"/>
      <c r="AJ42" s="102"/>
      <c r="AM42" s="102"/>
      <c r="AP42" s="102"/>
      <c r="AS42" s="102"/>
    </row>
    <row r="43" spans="1:47" ht="18.75" customHeight="1">
      <c r="A43" s="105" t="s">
        <v>3697</v>
      </c>
      <c r="B43" s="101">
        <v>2015</v>
      </c>
      <c r="C43" s="101">
        <v>2016</v>
      </c>
      <c r="D43" s="101">
        <v>2017</v>
      </c>
      <c r="E43" s="101">
        <v>2018</v>
      </c>
      <c r="F43" s="101">
        <v>2019</v>
      </c>
      <c r="G43" s="101">
        <v>2020</v>
      </c>
      <c r="H43" s="101">
        <v>2021</v>
      </c>
      <c r="I43" s="101">
        <v>2022</v>
      </c>
      <c r="J43" s="101">
        <v>2023</v>
      </c>
      <c r="K43" s="101">
        <v>2024</v>
      </c>
      <c r="L43" s="101">
        <v>2025</v>
      </c>
      <c r="M43" s="101">
        <v>2026</v>
      </c>
      <c r="N43" s="101">
        <v>2027</v>
      </c>
      <c r="O43" s="101">
        <v>2028</v>
      </c>
      <c r="P43" s="101">
        <v>2029</v>
      </c>
      <c r="Q43" s="101">
        <v>2030</v>
      </c>
      <c r="R43" s="101">
        <v>2031</v>
      </c>
      <c r="S43" s="101">
        <v>2032</v>
      </c>
      <c r="T43" s="101">
        <v>2033</v>
      </c>
      <c r="U43" s="101">
        <v>2034</v>
      </c>
      <c r="V43" s="101">
        <v>2035</v>
      </c>
      <c r="W43" s="101">
        <v>2036</v>
      </c>
      <c r="X43" s="101">
        <v>2037</v>
      </c>
      <c r="Y43" s="101">
        <v>2038</v>
      </c>
      <c r="Z43" s="101">
        <v>2039</v>
      </c>
      <c r="AA43" s="101">
        <v>2040</v>
      </c>
      <c r="AB43" s="101">
        <v>2041</v>
      </c>
      <c r="AC43" s="101">
        <v>2042</v>
      </c>
      <c r="AD43" s="101">
        <v>2043</v>
      </c>
      <c r="AE43" s="101">
        <v>2044</v>
      </c>
      <c r="AF43" s="101">
        <v>2045</v>
      </c>
      <c r="AG43" s="101">
        <v>2046</v>
      </c>
      <c r="AH43" s="101">
        <v>2047</v>
      </c>
      <c r="AI43" s="101">
        <v>2048</v>
      </c>
      <c r="AJ43" s="101">
        <v>2049</v>
      </c>
      <c r="AK43" s="101">
        <v>2050</v>
      </c>
      <c r="AL43" s="101">
        <v>2051</v>
      </c>
      <c r="AM43" s="101">
        <v>2052</v>
      </c>
      <c r="AN43" s="101">
        <v>2053</v>
      </c>
      <c r="AO43" s="101">
        <v>2054</v>
      </c>
      <c r="AP43" s="101">
        <v>2055</v>
      </c>
      <c r="AQ43" s="101">
        <v>2056</v>
      </c>
      <c r="AR43" s="101">
        <v>2057</v>
      </c>
      <c r="AS43" s="101">
        <v>2058</v>
      </c>
      <c r="AT43" s="101">
        <v>2059</v>
      </c>
      <c r="AU43" s="101">
        <v>2060</v>
      </c>
    </row>
    <row r="44" spans="1:47" ht="18.75" customHeight="1">
      <c r="A44" s="101" t="s">
        <v>3668</v>
      </c>
      <c r="B44" s="124">
        <f>CN_Summary_fuelprice!B44*CN_Summary_taxrate!B44</f>
        <v>0</v>
      </c>
      <c r="C44" s="124">
        <f>CN_Summary_fuelprice!C44*CN_Summary_taxrate!C44</f>
        <v>0</v>
      </c>
      <c r="D44" s="124">
        <f>CN_Summary_fuelprice!D44*CN_Summary_taxrate!D44</f>
        <v>0</v>
      </c>
      <c r="E44" s="124">
        <f>CN_Summary_fuelprice!E44*CN_Summary_taxrate!E44</f>
        <v>0</v>
      </c>
      <c r="F44" s="124">
        <f>CN_Summary_fuelprice!F44*CN_Summary_taxrate!F44</f>
        <v>0</v>
      </c>
      <c r="G44" s="124">
        <f>CN_Summary_fuelprice!G44*CN_Summary_taxrate!G44</f>
        <v>0</v>
      </c>
      <c r="H44" s="124">
        <f>CN_Summary_fuelprice!H44*CN_Summary_taxrate!H44</f>
        <v>0</v>
      </c>
      <c r="I44" s="124">
        <f>CN_Summary_fuelprice!I44*CN_Summary_taxrate!I44</f>
        <v>0</v>
      </c>
      <c r="J44" s="124">
        <f>CN_Summary_fuelprice!J44*CN_Summary_taxrate!J44</f>
        <v>0</v>
      </c>
      <c r="K44" s="124">
        <f>CN_Summary_fuelprice!K44*CN_Summary_taxrate!K44</f>
        <v>0</v>
      </c>
      <c r="L44" s="124">
        <f>CN_Summary_fuelprice!L44*CN_Summary_taxrate!L44</f>
        <v>0</v>
      </c>
      <c r="M44" s="124">
        <f>CN_Summary_fuelprice!M44*CN_Summary_taxrate!M44</f>
        <v>0</v>
      </c>
      <c r="N44" s="124">
        <f>CN_Summary_fuelprice!N44*CN_Summary_taxrate!N44</f>
        <v>0</v>
      </c>
      <c r="O44" s="124">
        <f>CN_Summary_fuelprice!O44*CN_Summary_taxrate!O44</f>
        <v>0</v>
      </c>
      <c r="P44" s="124">
        <f>CN_Summary_fuelprice!P44*CN_Summary_taxrate!P44</f>
        <v>0</v>
      </c>
      <c r="Q44" s="124">
        <f>CN_Summary_fuelprice!Q44*CN_Summary_taxrate!Q44</f>
        <v>0</v>
      </c>
      <c r="R44" s="124">
        <f>CN_Summary_fuelprice!R44*CN_Summary_taxrate!R44</f>
        <v>0</v>
      </c>
      <c r="S44" s="124">
        <f>CN_Summary_fuelprice!S44*CN_Summary_taxrate!S44</f>
        <v>0</v>
      </c>
      <c r="T44" s="124">
        <f>CN_Summary_fuelprice!T44*CN_Summary_taxrate!T44</f>
        <v>0</v>
      </c>
      <c r="U44" s="124">
        <f>CN_Summary_fuelprice!U44*CN_Summary_taxrate!U44</f>
        <v>0</v>
      </c>
      <c r="V44" s="124">
        <f>CN_Summary_fuelprice!V44*CN_Summary_taxrate!V44</f>
        <v>0</v>
      </c>
      <c r="W44" s="124">
        <f>CN_Summary_fuelprice!W44*CN_Summary_taxrate!W44</f>
        <v>0</v>
      </c>
      <c r="X44" s="124">
        <f>CN_Summary_fuelprice!X44*CN_Summary_taxrate!X44</f>
        <v>0</v>
      </c>
      <c r="Y44" s="124">
        <f>CN_Summary_fuelprice!Y44*CN_Summary_taxrate!Y44</f>
        <v>0</v>
      </c>
      <c r="Z44" s="124">
        <f>CN_Summary_fuelprice!Z44*CN_Summary_taxrate!Z44</f>
        <v>0</v>
      </c>
      <c r="AA44" s="124">
        <f>CN_Summary_fuelprice!AA44*CN_Summary_taxrate!AA44</f>
        <v>0</v>
      </c>
      <c r="AB44" s="124">
        <f>CN_Summary_fuelprice!AB44*CN_Summary_taxrate!AB44</f>
        <v>0</v>
      </c>
      <c r="AC44" s="124">
        <f>CN_Summary_fuelprice!AC44*CN_Summary_taxrate!AC44</f>
        <v>0</v>
      </c>
      <c r="AD44" s="124">
        <f>CN_Summary_fuelprice!AD44*CN_Summary_taxrate!AD44</f>
        <v>0</v>
      </c>
      <c r="AE44" s="124">
        <f>CN_Summary_fuelprice!AE44*CN_Summary_taxrate!AE44</f>
        <v>0</v>
      </c>
      <c r="AF44" s="124">
        <f>CN_Summary_fuelprice!AF44*CN_Summary_taxrate!AF44</f>
        <v>0</v>
      </c>
      <c r="AG44" s="124">
        <f>CN_Summary_fuelprice!AG44*CN_Summary_taxrate!AG44</f>
        <v>0</v>
      </c>
      <c r="AH44" s="124">
        <f>CN_Summary_fuelprice!AH44*CN_Summary_taxrate!AH44</f>
        <v>0</v>
      </c>
      <c r="AI44" s="124">
        <f>CN_Summary_fuelprice!AI44*CN_Summary_taxrate!AI44</f>
        <v>0</v>
      </c>
      <c r="AJ44" s="124">
        <f>CN_Summary_fuelprice!AJ44*CN_Summary_taxrate!AJ44</f>
        <v>0</v>
      </c>
      <c r="AK44" s="124">
        <f>CN_Summary_fuelprice!AK44*CN_Summary_taxrate!AK44</f>
        <v>0</v>
      </c>
      <c r="AL44" s="124">
        <f>CN_Summary_fuelprice!AL44*CN_Summary_taxrate!AL44</f>
        <v>0</v>
      </c>
      <c r="AM44" s="124">
        <f>CN_Summary_fuelprice!AM44*CN_Summary_taxrate!AM44</f>
        <v>0</v>
      </c>
      <c r="AN44" s="124">
        <f>CN_Summary_fuelprice!AN44*CN_Summary_taxrate!AN44</f>
        <v>0</v>
      </c>
      <c r="AO44" s="124">
        <f>CN_Summary_fuelprice!AO44*CN_Summary_taxrate!AO44</f>
        <v>0</v>
      </c>
      <c r="AP44" s="124">
        <f>CN_Summary_fuelprice!AP44*CN_Summary_taxrate!AP44</f>
        <v>0</v>
      </c>
      <c r="AQ44" s="124">
        <f>CN_Summary_fuelprice!AQ44*CN_Summary_taxrate!AQ44</f>
        <v>0</v>
      </c>
      <c r="AR44" s="124">
        <f>CN_Summary_fuelprice!AR44*CN_Summary_taxrate!AR44</f>
        <v>0</v>
      </c>
      <c r="AS44" s="124">
        <f>CN_Summary_fuelprice!AS44*CN_Summary_taxrate!AS44</f>
        <v>0</v>
      </c>
      <c r="AT44" s="124">
        <f>CN_Summary_fuelprice!AT44*CN_Summary_taxrate!AT44</f>
        <v>0</v>
      </c>
      <c r="AU44" s="124">
        <f>CN_Summary_fuelprice!AU44*CN_Summary_taxrate!AU44</f>
        <v>0</v>
      </c>
    </row>
    <row r="45" spans="1:47" ht="18.75" customHeight="1">
      <c r="A45" s="101" t="s">
        <v>3669</v>
      </c>
      <c r="B45" s="124">
        <f>CN_Summary_fuelprice!B45*CN_Summary_taxrate!B45</f>
        <v>0</v>
      </c>
      <c r="C45" s="124">
        <f>CN_Summary_fuelprice!C45*CN_Summary_taxrate!C45</f>
        <v>0</v>
      </c>
      <c r="D45" s="124">
        <f>CN_Summary_fuelprice!D45*CN_Summary_taxrate!D45</f>
        <v>0</v>
      </c>
      <c r="E45" s="124">
        <f>CN_Summary_fuelprice!E45*CN_Summary_taxrate!E45</f>
        <v>0</v>
      </c>
      <c r="F45" s="124">
        <f>CN_Summary_fuelprice!F45*CN_Summary_taxrate!F45</f>
        <v>0</v>
      </c>
      <c r="G45" s="124">
        <f>CN_Summary_fuelprice!G45*CN_Summary_taxrate!G45</f>
        <v>0</v>
      </c>
      <c r="H45" s="124">
        <f>CN_Summary_fuelprice!H45*CN_Summary_taxrate!H45</f>
        <v>0</v>
      </c>
      <c r="I45" s="124">
        <f>CN_Summary_fuelprice!I45*CN_Summary_taxrate!I45</f>
        <v>0</v>
      </c>
      <c r="J45" s="124">
        <f>CN_Summary_fuelprice!J45*CN_Summary_taxrate!J45</f>
        <v>0</v>
      </c>
      <c r="K45" s="124">
        <f>CN_Summary_fuelprice!K45*CN_Summary_taxrate!K45</f>
        <v>0</v>
      </c>
      <c r="L45" s="124">
        <f>CN_Summary_fuelprice!L45*CN_Summary_taxrate!L45</f>
        <v>0</v>
      </c>
      <c r="M45" s="124">
        <f>CN_Summary_fuelprice!M45*CN_Summary_taxrate!M45</f>
        <v>0</v>
      </c>
      <c r="N45" s="124">
        <f>CN_Summary_fuelprice!N45*CN_Summary_taxrate!N45</f>
        <v>0</v>
      </c>
      <c r="O45" s="124">
        <f>CN_Summary_fuelprice!O45*CN_Summary_taxrate!O45</f>
        <v>0</v>
      </c>
      <c r="P45" s="124">
        <f>CN_Summary_fuelprice!P45*CN_Summary_taxrate!P45</f>
        <v>0</v>
      </c>
      <c r="Q45" s="124">
        <f>CN_Summary_fuelprice!Q45*CN_Summary_taxrate!Q45</f>
        <v>0</v>
      </c>
      <c r="R45" s="124">
        <f>CN_Summary_fuelprice!R45*CN_Summary_taxrate!R45</f>
        <v>0</v>
      </c>
      <c r="S45" s="124">
        <f>CN_Summary_fuelprice!S45*CN_Summary_taxrate!S45</f>
        <v>0</v>
      </c>
      <c r="T45" s="124">
        <f>CN_Summary_fuelprice!T45*CN_Summary_taxrate!T45</f>
        <v>0</v>
      </c>
      <c r="U45" s="124">
        <f>CN_Summary_fuelprice!U45*CN_Summary_taxrate!U45</f>
        <v>0</v>
      </c>
      <c r="V45" s="124">
        <f>CN_Summary_fuelprice!V45*CN_Summary_taxrate!V45</f>
        <v>0</v>
      </c>
      <c r="W45" s="124">
        <f>CN_Summary_fuelprice!W45*CN_Summary_taxrate!W45</f>
        <v>0</v>
      </c>
      <c r="X45" s="124">
        <f>CN_Summary_fuelprice!X45*CN_Summary_taxrate!X45</f>
        <v>0</v>
      </c>
      <c r="Y45" s="124">
        <f>CN_Summary_fuelprice!Y45*CN_Summary_taxrate!Y45</f>
        <v>0</v>
      </c>
      <c r="Z45" s="124">
        <f>CN_Summary_fuelprice!Z45*CN_Summary_taxrate!Z45</f>
        <v>0</v>
      </c>
      <c r="AA45" s="124">
        <f>CN_Summary_fuelprice!AA45*CN_Summary_taxrate!AA45</f>
        <v>0</v>
      </c>
      <c r="AB45" s="124">
        <f>CN_Summary_fuelprice!AB45*CN_Summary_taxrate!AB45</f>
        <v>0</v>
      </c>
      <c r="AC45" s="124">
        <f>CN_Summary_fuelprice!AC45*CN_Summary_taxrate!AC45</f>
        <v>0</v>
      </c>
      <c r="AD45" s="124">
        <f>CN_Summary_fuelprice!AD45*CN_Summary_taxrate!AD45</f>
        <v>0</v>
      </c>
      <c r="AE45" s="124">
        <f>CN_Summary_fuelprice!AE45*CN_Summary_taxrate!AE45</f>
        <v>0</v>
      </c>
      <c r="AF45" s="124">
        <f>CN_Summary_fuelprice!AF45*CN_Summary_taxrate!AF45</f>
        <v>0</v>
      </c>
      <c r="AG45" s="124">
        <f>CN_Summary_fuelprice!AG45*CN_Summary_taxrate!AG45</f>
        <v>0</v>
      </c>
      <c r="AH45" s="124">
        <f>CN_Summary_fuelprice!AH45*CN_Summary_taxrate!AH45</f>
        <v>0</v>
      </c>
      <c r="AI45" s="124">
        <f>CN_Summary_fuelprice!AI45*CN_Summary_taxrate!AI45</f>
        <v>0</v>
      </c>
      <c r="AJ45" s="124">
        <f>CN_Summary_fuelprice!AJ45*CN_Summary_taxrate!AJ45</f>
        <v>0</v>
      </c>
      <c r="AK45" s="124">
        <f>CN_Summary_fuelprice!AK45*CN_Summary_taxrate!AK45</f>
        <v>0</v>
      </c>
      <c r="AL45" s="124">
        <f>CN_Summary_fuelprice!AL45*CN_Summary_taxrate!AL45</f>
        <v>0</v>
      </c>
      <c r="AM45" s="124">
        <f>CN_Summary_fuelprice!AM45*CN_Summary_taxrate!AM45</f>
        <v>0</v>
      </c>
      <c r="AN45" s="124">
        <f>CN_Summary_fuelprice!AN45*CN_Summary_taxrate!AN45</f>
        <v>0</v>
      </c>
      <c r="AO45" s="124">
        <f>CN_Summary_fuelprice!AO45*CN_Summary_taxrate!AO45</f>
        <v>0</v>
      </c>
      <c r="AP45" s="124">
        <f>CN_Summary_fuelprice!AP45*CN_Summary_taxrate!AP45</f>
        <v>0</v>
      </c>
      <c r="AQ45" s="124">
        <f>CN_Summary_fuelprice!AQ45*CN_Summary_taxrate!AQ45</f>
        <v>0</v>
      </c>
      <c r="AR45" s="124">
        <f>CN_Summary_fuelprice!AR45*CN_Summary_taxrate!AR45</f>
        <v>0</v>
      </c>
      <c r="AS45" s="124">
        <f>CN_Summary_fuelprice!AS45*CN_Summary_taxrate!AS45</f>
        <v>0</v>
      </c>
      <c r="AT45" s="124">
        <f>CN_Summary_fuelprice!AT45*CN_Summary_taxrate!AT45</f>
        <v>0</v>
      </c>
      <c r="AU45" s="124">
        <f>CN_Summary_fuelprice!AU45*CN_Summary_taxrate!AU45</f>
        <v>0</v>
      </c>
    </row>
    <row r="46" spans="1:47" ht="18.75" customHeight="1">
      <c r="A46" s="101" t="s">
        <v>3670</v>
      </c>
      <c r="B46" s="124">
        <f>CN_Summary_fuelprice!B46*CN_Summary_taxrate!B46</f>
        <v>0</v>
      </c>
      <c r="C46" s="124">
        <f>CN_Summary_fuelprice!C46*CN_Summary_taxrate!C46</f>
        <v>0</v>
      </c>
      <c r="D46" s="124">
        <f>CN_Summary_fuelprice!D46*CN_Summary_taxrate!D46</f>
        <v>0</v>
      </c>
      <c r="E46" s="124">
        <f>CN_Summary_fuelprice!E46*CN_Summary_taxrate!E46</f>
        <v>0</v>
      </c>
      <c r="F46" s="124">
        <f>CN_Summary_fuelprice!F46*CN_Summary_taxrate!F46</f>
        <v>0</v>
      </c>
      <c r="G46" s="124">
        <f>CN_Summary_fuelprice!G46*CN_Summary_taxrate!G46</f>
        <v>0</v>
      </c>
      <c r="H46" s="124">
        <f>CN_Summary_fuelprice!H46*CN_Summary_taxrate!H46</f>
        <v>0</v>
      </c>
      <c r="I46" s="124">
        <f>CN_Summary_fuelprice!I46*CN_Summary_taxrate!I46</f>
        <v>0</v>
      </c>
      <c r="J46" s="124">
        <f>CN_Summary_fuelprice!J46*CN_Summary_taxrate!J46</f>
        <v>0</v>
      </c>
      <c r="K46" s="124">
        <f>CN_Summary_fuelprice!K46*CN_Summary_taxrate!K46</f>
        <v>0</v>
      </c>
      <c r="L46" s="124">
        <f>CN_Summary_fuelprice!L46*CN_Summary_taxrate!L46</f>
        <v>0</v>
      </c>
      <c r="M46" s="124">
        <f>CN_Summary_fuelprice!M46*CN_Summary_taxrate!M46</f>
        <v>0</v>
      </c>
      <c r="N46" s="124">
        <f>CN_Summary_fuelprice!N46*CN_Summary_taxrate!N46</f>
        <v>0</v>
      </c>
      <c r="O46" s="124">
        <f>CN_Summary_fuelprice!O46*CN_Summary_taxrate!O46</f>
        <v>0</v>
      </c>
      <c r="P46" s="124">
        <f>CN_Summary_fuelprice!P46*CN_Summary_taxrate!P46</f>
        <v>0</v>
      </c>
      <c r="Q46" s="124">
        <f>CN_Summary_fuelprice!Q46*CN_Summary_taxrate!Q46</f>
        <v>0</v>
      </c>
      <c r="R46" s="124">
        <f>CN_Summary_fuelprice!R46*CN_Summary_taxrate!R46</f>
        <v>0</v>
      </c>
      <c r="S46" s="124">
        <f>CN_Summary_fuelprice!S46*CN_Summary_taxrate!S46</f>
        <v>0</v>
      </c>
      <c r="T46" s="124">
        <f>CN_Summary_fuelprice!T46*CN_Summary_taxrate!T46</f>
        <v>0</v>
      </c>
      <c r="U46" s="124">
        <f>CN_Summary_fuelprice!U46*CN_Summary_taxrate!U46</f>
        <v>0</v>
      </c>
      <c r="V46" s="124">
        <f>CN_Summary_fuelprice!V46*CN_Summary_taxrate!V46</f>
        <v>0</v>
      </c>
      <c r="W46" s="124">
        <f>CN_Summary_fuelprice!W46*CN_Summary_taxrate!W46</f>
        <v>0</v>
      </c>
      <c r="X46" s="124">
        <f>CN_Summary_fuelprice!X46*CN_Summary_taxrate!X46</f>
        <v>0</v>
      </c>
      <c r="Y46" s="124">
        <f>CN_Summary_fuelprice!Y46*CN_Summary_taxrate!Y46</f>
        <v>0</v>
      </c>
      <c r="Z46" s="124">
        <f>CN_Summary_fuelprice!Z46*CN_Summary_taxrate!Z46</f>
        <v>0</v>
      </c>
      <c r="AA46" s="124">
        <f>CN_Summary_fuelprice!AA46*CN_Summary_taxrate!AA46</f>
        <v>0</v>
      </c>
      <c r="AB46" s="124">
        <f>CN_Summary_fuelprice!AB46*CN_Summary_taxrate!AB46</f>
        <v>0</v>
      </c>
      <c r="AC46" s="124">
        <f>CN_Summary_fuelprice!AC46*CN_Summary_taxrate!AC46</f>
        <v>0</v>
      </c>
      <c r="AD46" s="124">
        <f>CN_Summary_fuelprice!AD46*CN_Summary_taxrate!AD46</f>
        <v>0</v>
      </c>
      <c r="AE46" s="124">
        <f>CN_Summary_fuelprice!AE46*CN_Summary_taxrate!AE46</f>
        <v>0</v>
      </c>
      <c r="AF46" s="124">
        <f>CN_Summary_fuelprice!AF46*CN_Summary_taxrate!AF46</f>
        <v>0</v>
      </c>
      <c r="AG46" s="124">
        <f>CN_Summary_fuelprice!AG46*CN_Summary_taxrate!AG46</f>
        <v>0</v>
      </c>
      <c r="AH46" s="124">
        <f>CN_Summary_fuelprice!AH46*CN_Summary_taxrate!AH46</f>
        <v>0</v>
      </c>
      <c r="AI46" s="124">
        <f>CN_Summary_fuelprice!AI46*CN_Summary_taxrate!AI46</f>
        <v>0</v>
      </c>
      <c r="AJ46" s="124">
        <f>CN_Summary_fuelprice!AJ46*CN_Summary_taxrate!AJ46</f>
        <v>0</v>
      </c>
      <c r="AK46" s="124">
        <f>CN_Summary_fuelprice!AK46*CN_Summary_taxrate!AK46</f>
        <v>0</v>
      </c>
      <c r="AL46" s="124">
        <f>CN_Summary_fuelprice!AL46*CN_Summary_taxrate!AL46</f>
        <v>0</v>
      </c>
      <c r="AM46" s="124">
        <f>CN_Summary_fuelprice!AM46*CN_Summary_taxrate!AM46</f>
        <v>0</v>
      </c>
      <c r="AN46" s="124">
        <f>CN_Summary_fuelprice!AN46*CN_Summary_taxrate!AN46</f>
        <v>0</v>
      </c>
      <c r="AO46" s="124">
        <f>CN_Summary_fuelprice!AO46*CN_Summary_taxrate!AO46</f>
        <v>0</v>
      </c>
      <c r="AP46" s="124">
        <f>CN_Summary_fuelprice!AP46*CN_Summary_taxrate!AP46</f>
        <v>0</v>
      </c>
      <c r="AQ46" s="124">
        <f>CN_Summary_fuelprice!AQ46*CN_Summary_taxrate!AQ46</f>
        <v>0</v>
      </c>
      <c r="AR46" s="124">
        <f>CN_Summary_fuelprice!AR46*CN_Summary_taxrate!AR46</f>
        <v>0</v>
      </c>
      <c r="AS46" s="124">
        <f>CN_Summary_fuelprice!AS46*CN_Summary_taxrate!AS46</f>
        <v>0</v>
      </c>
      <c r="AT46" s="124">
        <f>CN_Summary_fuelprice!AT46*CN_Summary_taxrate!AT46</f>
        <v>0</v>
      </c>
      <c r="AU46" s="124">
        <f>CN_Summary_fuelprice!AU46*CN_Summary_taxrate!AU46</f>
        <v>0</v>
      </c>
    </row>
    <row r="47" spans="1:47" ht="18.75" customHeight="1">
      <c r="A47" s="101" t="s">
        <v>3671</v>
      </c>
      <c r="B47" s="124">
        <f>CN_Summary_fuelprice!B47*CN_Summary_taxrate!B47</f>
        <v>0</v>
      </c>
      <c r="C47" s="124">
        <f>CN_Summary_fuelprice!C47*CN_Summary_taxrate!C47</f>
        <v>0</v>
      </c>
      <c r="D47" s="124">
        <f>CN_Summary_fuelprice!D47*CN_Summary_taxrate!D47</f>
        <v>0</v>
      </c>
      <c r="E47" s="124">
        <f>CN_Summary_fuelprice!E47*CN_Summary_taxrate!E47</f>
        <v>0</v>
      </c>
      <c r="F47" s="124">
        <f>CN_Summary_fuelprice!F47*CN_Summary_taxrate!F47</f>
        <v>0</v>
      </c>
      <c r="G47" s="124">
        <f>CN_Summary_fuelprice!G47*CN_Summary_taxrate!G47</f>
        <v>0</v>
      </c>
      <c r="H47" s="124">
        <f>CN_Summary_fuelprice!H47*CN_Summary_taxrate!H47</f>
        <v>0</v>
      </c>
      <c r="I47" s="124">
        <f>CN_Summary_fuelprice!I47*CN_Summary_taxrate!I47</f>
        <v>0</v>
      </c>
      <c r="J47" s="124">
        <f>CN_Summary_fuelprice!J47*CN_Summary_taxrate!J47</f>
        <v>0</v>
      </c>
      <c r="K47" s="124">
        <f>CN_Summary_fuelprice!K47*CN_Summary_taxrate!K47</f>
        <v>0</v>
      </c>
      <c r="L47" s="124">
        <f>CN_Summary_fuelprice!L47*CN_Summary_taxrate!L47</f>
        <v>0</v>
      </c>
      <c r="M47" s="124">
        <f>CN_Summary_fuelprice!M47*CN_Summary_taxrate!M47</f>
        <v>0</v>
      </c>
      <c r="N47" s="124">
        <f>CN_Summary_fuelprice!N47*CN_Summary_taxrate!N47</f>
        <v>0</v>
      </c>
      <c r="O47" s="124">
        <f>CN_Summary_fuelprice!O47*CN_Summary_taxrate!O47</f>
        <v>0</v>
      </c>
      <c r="P47" s="124">
        <f>CN_Summary_fuelprice!P47*CN_Summary_taxrate!P47</f>
        <v>0</v>
      </c>
      <c r="Q47" s="124">
        <f>CN_Summary_fuelprice!Q47*CN_Summary_taxrate!Q47</f>
        <v>0</v>
      </c>
      <c r="R47" s="124">
        <f>CN_Summary_fuelprice!R47*CN_Summary_taxrate!R47</f>
        <v>0</v>
      </c>
      <c r="S47" s="124">
        <f>CN_Summary_fuelprice!S47*CN_Summary_taxrate!S47</f>
        <v>0</v>
      </c>
      <c r="T47" s="124">
        <f>CN_Summary_fuelprice!T47*CN_Summary_taxrate!T47</f>
        <v>0</v>
      </c>
      <c r="U47" s="124">
        <f>CN_Summary_fuelprice!U47*CN_Summary_taxrate!U47</f>
        <v>0</v>
      </c>
      <c r="V47" s="124">
        <f>CN_Summary_fuelprice!V47*CN_Summary_taxrate!V47</f>
        <v>0</v>
      </c>
      <c r="W47" s="124">
        <f>CN_Summary_fuelprice!W47*CN_Summary_taxrate!W47</f>
        <v>0</v>
      </c>
      <c r="X47" s="124">
        <f>CN_Summary_fuelprice!X47*CN_Summary_taxrate!X47</f>
        <v>0</v>
      </c>
      <c r="Y47" s="124">
        <f>CN_Summary_fuelprice!Y47*CN_Summary_taxrate!Y47</f>
        <v>0</v>
      </c>
      <c r="Z47" s="124">
        <f>CN_Summary_fuelprice!Z47*CN_Summary_taxrate!Z47</f>
        <v>0</v>
      </c>
      <c r="AA47" s="124">
        <f>CN_Summary_fuelprice!AA47*CN_Summary_taxrate!AA47</f>
        <v>0</v>
      </c>
      <c r="AB47" s="124">
        <f>CN_Summary_fuelprice!AB47*CN_Summary_taxrate!AB47</f>
        <v>0</v>
      </c>
      <c r="AC47" s="124">
        <f>CN_Summary_fuelprice!AC47*CN_Summary_taxrate!AC47</f>
        <v>0</v>
      </c>
      <c r="AD47" s="124">
        <f>CN_Summary_fuelprice!AD47*CN_Summary_taxrate!AD47</f>
        <v>0</v>
      </c>
      <c r="AE47" s="124">
        <f>CN_Summary_fuelprice!AE47*CN_Summary_taxrate!AE47</f>
        <v>0</v>
      </c>
      <c r="AF47" s="124">
        <f>CN_Summary_fuelprice!AF47*CN_Summary_taxrate!AF47</f>
        <v>0</v>
      </c>
      <c r="AG47" s="124">
        <f>CN_Summary_fuelprice!AG47*CN_Summary_taxrate!AG47</f>
        <v>0</v>
      </c>
      <c r="AH47" s="124">
        <f>CN_Summary_fuelprice!AH47*CN_Summary_taxrate!AH47</f>
        <v>0</v>
      </c>
      <c r="AI47" s="124">
        <f>CN_Summary_fuelprice!AI47*CN_Summary_taxrate!AI47</f>
        <v>0</v>
      </c>
      <c r="AJ47" s="124">
        <f>CN_Summary_fuelprice!AJ47*CN_Summary_taxrate!AJ47</f>
        <v>0</v>
      </c>
      <c r="AK47" s="124">
        <f>CN_Summary_fuelprice!AK47*CN_Summary_taxrate!AK47</f>
        <v>0</v>
      </c>
      <c r="AL47" s="124">
        <f>CN_Summary_fuelprice!AL47*CN_Summary_taxrate!AL47</f>
        <v>0</v>
      </c>
      <c r="AM47" s="124">
        <f>CN_Summary_fuelprice!AM47*CN_Summary_taxrate!AM47</f>
        <v>0</v>
      </c>
      <c r="AN47" s="124">
        <f>CN_Summary_fuelprice!AN47*CN_Summary_taxrate!AN47</f>
        <v>0</v>
      </c>
      <c r="AO47" s="124">
        <f>CN_Summary_fuelprice!AO47*CN_Summary_taxrate!AO47</f>
        <v>0</v>
      </c>
      <c r="AP47" s="124">
        <f>CN_Summary_fuelprice!AP47*CN_Summary_taxrate!AP47</f>
        <v>0</v>
      </c>
      <c r="AQ47" s="124">
        <f>CN_Summary_fuelprice!AQ47*CN_Summary_taxrate!AQ47</f>
        <v>0</v>
      </c>
      <c r="AR47" s="124">
        <f>CN_Summary_fuelprice!AR47*CN_Summary_taxrate!AR47</f>
        <v>0</v>
      </c>
      <c r="AS47" s="124">
        <f>CN_Summary_fuelprice!AS47*CN_Summary_taxrate!AS47</f>
        <v>0</v>
      </c>
      <c r="AT47" s="124">
        <f>CN_Summary_fuelprice!AT47*CN_Summary_taxrate!AT47</f>
        <v>0</v>
      </c>
      <c r="AU47" s="124">
        <f>CN_Summary_fuelprice!AU47*CN_Summary_taxrate!AU47</f>
        <v>0</v>
      </c>
    </row>
    <row r="48" spans="1:47" ht="18.75" customHeight="1">
      <c r="A48" s="101" t="s">
        <v>3672</v>
      </c>
      <c r="B48" s="124">
        <f>CN_Summary_fuelprice!B48*CN_Summary_taxrate!B48</f>
        <v>0</v>
      </c>
      <c r="C48" s="124">
        <f>CN_Summary_fuelprice!C48*CN_Summary_taxrate!C48</f>
        <v>0</v>
      </c>
      <c r="D48" s="124">
        <f>CN_Summary_fuelprice!D48*CN_Summary_taxrate!D48</f>
        <v>0</v>
      </c>
      <c r="E48" s="124">
        <f>CN_Summary_fuelprice!E48*CN_Summary_taxrate!E48</f>
        <v>0</v>
      </c>
      <c r="F48" s="124">
        <f>CN_Summary_fuelprice!F48*CN_Summary_taxrate!F48</f>
        <v>0</v>
      </c>
      <c r="G48" s="124">
        <f>CN_Summary_fuelprice!G48*CN_Summary_taxrate!G48</f>
        <v>0</v>
      </c>
      <c r="H48" s="124">
        <f>CN_Summary_fuelprice!H48*CN_Summary_taxrate!H48</f>
        <v>0</v>
      </c>
      <c r="I48" s="124">
        <f>CN_Summary_fuelprice!I48*CN_Summary_taxrate!I48</f>
        <v>0</v>
      </c>
      <c r="J48" s="124">
        <f>CN_Summary_fuelprice!J48*CN_Summary_taxrate!J48</f>
        <v>0</v>
      </c>
      <c r="K48" s="124">
        <f>CN_Summary_fuelprice!K48*CN_Summary_taxrate!K48</f>
        <v>0</v>
      </c>
      <c r="L48" s="124">
        <f>CN_Summary_fuelprice!L48*CN_Summary_taxrate!L48</f>
        <v>0</v>
      </c>
      <c r="M48" s="124">
        <f>CN_Summary_fuelprice!M48*CN_Summary_taxrate!M48</f>
        <v>0</v>
      </c>
      <c r="N48" s="124">
        <f>CN_Summary_fuelprice!N48*CN_Summary_taxrate!N48</f>
        <v>0</v>
      </c>
      <c r="O48" s="124">
        <f>CN_Summary_fuelprice!O48*CN_Summary_taxrate!O48</f>
        <v>0</v>
      </c>
      <c r="P48" s="124">
        <f>CN_Summary_fuelprice!P48*CN_Summary_taxrate!P48</f>
        <v>0</v>
      </c>
      <c r="Q48" s="124">
        <f>CN_Summary_fuelprice!Q48*CN_Summary_taxrate!Q48</f>
        <v>0</v>
      </c>
      <c r="R48" s="124">
        <f>CN_Summary_fuelprice!R48*CN_Summary_taxrate!R48</f>
        <v>0</v>
      </c>
      <c r="S48" s="124">
        <f>CN_Summary_fuelprice!S48*CN_Summary_taxrate!S48</f>
        <v>0</v>
      </c>
      <c r="T48" s="124">
        <f>CN_Summary_fuelprice!T48*CN_Summary_taxrate!T48</f>
        <v>0</v>
      </c>
      <c r="U48" s="124">
        <f>CN_Summary_fuelprice!U48*CN_Summary_taxrate!U48</f>
        <v>0</v>
      </c>
      <c r="V48" s="124">
        <f>CN_Summary_fuelprice!V48*CN_Summary_taxrate!V48</f>
        <v>0</v>
      </c>
      <c r="W48" s="124">
        <f>CN_Summary_fuelprice!W48*CN_Summary_taxrate!W48</f>
        <v>0</v>
      </c>
      <c r="X48" s="124">
        <f>CN_Summary_fuelprice!X48*CN_Summary_taxrate!X48</f>
        <v>0</v>
      </c>
      <c r="Y48" s="124">
        <f>CN_Summary_fuelprice!Y48*CN_Summary_taxrate!Y48</f>
        <v>0</v>
      </c>
      <c r="Z48" s="124">
        <f>CN_Summary_fuelprice!Z48*CN_Summary_taxrate!Z48</f>
        <v>0</v>
      </c>
      <c r="AA48" s="124">
        <f>CN_Summary_fuelprice!AA48*CN_Summary_taxrate!AA48</f>
        <v>0</v>
      </c>
      <c r="AB48" s="124">
        <f>CN_Summary_fuelprice!AB48*CN_Summary_taxrate!AB48</f>
        <v>0</v>
      </c>
      <c r="AC48" s="124">
        <f>CN_Summary_fuelprice!AC48*CN_Summary_taxrate!AC48</f>
        <v>0</v>
      </c>
      <c r="AD48" s="124">
        <f>CN_Summary_fuelprice!AD48*CN_Summary_taxrate!AD48</f>
        <v>0</v>
      </c>
      <c r="AE48" s="124">
        <f>CN_Summary_fuelprice!AE48*CN_Summary_taxrate!AE48</f>
        <v>0</v>
      </c>
      <c r="AF48" s="124">
        <f>CN_Summary_fuelprice!AF48*CN_Summary_taxrate!AF48</f>
        <v>0</v>
      </c>
      <c r="AG48" s="124">
        <f>CN_Summary_fuelprice!AG48*CN_Summary_taxrate!AG48</f>
        <v>0</v>
      </c>
      <c r="AH48" s="124">
        <f>CN_Summary_fuelprice!AH48*CN_Summary_taxrate!AH48</f>
        <v>0</v>
      </c>
      <c r="AI48" s="124">
        <f>CN_Summary_fuelprice!AI48*CN_Summary_taxrate!AI48</f>
        <v>0</v>
      </c>
      <c r="AJ48" s="124">
        <f>CN_Summary_fuelprice!AJ48*CN_Summary_taxrate!AJ48</f>
        <v>0</v>
      </c>
      <c r="AK48" s="124">
        <f>CN_Summary_fuelprice!AK48*CN_Summary_taxrate!AK48</f>
        <v>0</v>
      </c>
      <c r="AL48" s="124">
        <f>CN_Summary_fuelprice!AL48*CN_Summary_taxrate!AL48</f>
        <v>0</v>
      </c>
      <c r="AM48" s="124">
        <f>CN_Summary_fuelprice!AM48*CN_Summary_taxrate!AM48</f>
        <v>0</v>
      </c>
      <c r="AN48" s="124">
        <f>CN_Summary_fuelprice!AN48*CN_Summary_taxrate!AN48</f>
        <v>0</v>
      </c>
      <c r="AO48" s="124">
        <f>CN_Summary_fuelprice!AO48*CN_Summary_taxrate!AO48</f>
        <v>0</v>
      </c>
      <c r="AP48" s="124">
        <f>CN_Summary_fuelprice!AP48*CN_Summary_taxrate!AP48</f>
        <v>0</v>
      </c>
      <c r="AQ48" s="124">
        <f>CN_Summary_fuelprice!AQ48*CN_Summary_taxrate!AQ48</f>
        <v>0</v>
      </c>
      <c r="AR48" s="124">
        <f>CN_Summary_fuelprice!AR48*CN_Summary_taxrate!AR48</f>
        <v>0</v>
      </c>
      <c r="AS48" s="124">
        <f>CN_Summary_fuelprice!AS48*CN_Summary_taxrate!AS48</f>
        <v>0</v>
      </c>
      <c r="AT48" s="124">
        <f>CN_Summary_fuelprice!AT48*CN_Summary_taxrate!AT48</f>
        <v>0</v>
      </c>
      <c r="AU48" s="124">
        <f>CN_Summary_fuelprice!AU48*CN_Summary_taxrate!AU48</f>
        <v>0</v>
      </c>
    </row>
    <row r="49" spans="1:47" ht="18.75" customHeight="1">
      <c r="A49" s="101" t="s">
        <v>3673</v>
      </c>
      <c r="B49" s="124">
        <f>CN_Summary_fuelprice!B49*CN_Summary_taxrate!B49</f>
        <v>0</v>
      </c>
      <c r="C49" s="124">
        <f>CN_Summary_fuelprice!C49*CN_Summary_taxrate!C49</f>
        <v>0</v>
      </c>
      <c r="D49" s="124">
        <f>CN_Summary_fuelprice!D49*CN_Summary_taxrate!D49</f>
        <v>0</v>
      </c>
      <c r="E49" s="124">
        <f>CN_Summary_fuelprice!E49*CN_Summary_taxrate!E49</f>
        <v>0</v>
      </c>
      <c r="F49" s="124">
        <f>CN_Summary_fuelprice!F49*CN_Summary_taxrate!F49</f>
        <v>0</v>
      </c>
      <c r="G49" s="124">
        <f>CN_Summary_fuelprice!G49*CN_Summary_taxrate!G49</f>
        <v>0</v>
      </c>
      <c r="H49" s="124">
        <f>CN_Summary_fuelprice!H49*CN_Summary_taxrate!H49</f>
        <v>0</v>
      </c>
      <c r="I49" s="124">
        <f>CN_Summary_fuelprice!I49*CN_Summary_taxrate!I49</f>
        <v>0</v>
      </c>
      <c r="J49" s="124">
        <f>CN_Summary_fuelprice!J49*CN_Summary_taxrate!J49</f>
        <v>0</v>
      </c>
      <c r="K49" s="124">
        <f>CN_Summary_fuelprice!K49*CN_Summary_taxrate!K49</f>
        <v>0</v>
      </c>
      <c r="L49" s="124">
        <f>CN_Summary_fuelprice!L49*CN_Summary_taxrate!L49</f>
        <v>0</v>
      </c>
      <c r="M49" s="124">
        <f>CN_Summary_fuelprice!M49*CN_Summary_taxrate!M49</f>
        <v>0</v>
      </c>
      <c r="N49" s="124">
        <f>CN_Summary_fuelprice!N49*CN_Summary_taxrate!N49</f>
        <v>0</v>
      </c>
      <c r="O49" s="124">
        <f>CN_Summary_fuelprice!O49*CN_Summary_taxrate!O49</f>
        <v>0</v>
      </c>
      <c r="P49" s="124">
        <f>CN_Summary_fuelprice!P49*CN_Summary_taxrate!P49</f>
        <v>0</v>
      </c>
      <c r="Q49" s="124">
        <f>CN_Summary_fuelprice!Q49*CN_Summary_taxrate!Q49</f>
        <v>0</v>
      </c>
      <c r="R49" s="124">
        <f>CN_Summary_fuelprice!R49*CN_Summary_taxrate!R49</f>
        <v>0</v>
      </c>
      <c r="S49" s="124">
        <f>CN_Summary_fuelprice!S49*CN_Summary_taxrate!S49</f>
        <v>0</v>
      </c>
      <c r="T49" s="124">
        <f>CN_Summary_fuelprice!T49*CN_Summary_taxrate!T49</f>
        <v>0</v>
      </c>
      <c r="U49" s="124">
        <f>CN_Summary_fuelprice!U49*CN_Summary_taxrate!U49</f>
        <v>0</v>
      </c>
      <c r="V49" s="124">
        <f>CN_Summary_fuelprice!V49*CN_Summary_taxrate!V49</f>
        <v>0</v>
      </c>
      <c r="W49" s="124">
        <f>CN_Summary_fuelprice!W49*CN_Summary_taxrate!W49</f>
        <v>0</v>
      </c>
      <c r="X49" s="124">
        <f>CN_Summary_fuelprice!X49*CN_Summary_taxrate!X49</f>
        <v>0</v>
      </c>
      <c r="Y49" s="124">
        <f>CN_Summary_fuelprice!Y49*CN_Summary_taxrate!Y49</f>
        <v>0</v>
      </c>
      <c r="Z49" s="124">
        <f>CN_Summary_fuelprice!Z49*CN_Summary_taxrate!Z49</f>
        <v>0</v>
      </c>
      <c r="AA49" s="124">
        <f>CN_Summary_fuelprice!AA49*CN_Summary_taxrate!AA49</f>
        <v>0</v>
      </c>
      <c r="AB49" s="124">
        <f>CN_Summary_fuelprice!AB49*CN_Summary_taxrate!AB49</f>
        <v>0</v>
      </c>
      <c r="AC49" s="124">
        <f>CN_Summary_fuelprice!AC49*CN_Summary_taxrate!AC49</f>
        <v>0</v>
      </c>
      <c r="AD49" s="124">
        <f>CN_Summary_fuelprice!AD49*CN_Summary_taxrate!AD49</f>
        <v>0</v>
      </c>
      <c r="AE49" s="124">
        <f>CN_Summary_fuelprice!AE49*CN_Summary_taxrate!AE49</f>
        <v>0</v>
      </c>
      <c r="AF49" s="124">
        <f>CN_Summary_fuelprice!AF49*CN_Summary_taxrate!AF49</f>
        <v>0</v>
      </c>
      <c r="AG49" s="124">
        <f>CN_Summary_fuelprice!AG49*CN_Summary_taxrate!AG49</f>
        <v>0</v>
      </c>
      <c r="AH49" s="124">
        <f>CN_Summary_fuelprice!AH49*CN_Summary_taxrate!AH49</f>
        <v>0</v>
      </c>
      <c r="AI49" s="124">
        <f>CN_Summary_fuelprice!AI49*CN_Summary_taxrate!AI49</f>
        <v>0</v>
      </c>
      <c r="AJ49" s="124">
        <f>CN_Summary_fuelprice!AJ49*CN_Summary_taxrate!AJ49</f>
        <v>0</v>
      </c>
      <c r="AK49" s="124">
        <f>CN_Summary_fuelprice!AK49*CN_Summary_taxrate!AK49</f>
        <v>0</v>
      </c>
      <c r="AL49" s="124">
        <f>CN_Summary_fuelprice!AL49*CN_Summary_taxrate!AL49</f>
        <v>0</v>
      </c>
      <c r="AM49" s="124">
        <f>CN_Summary_fuelprice!AM49*CN_Summary_taxrate!AM49</f>
        <v>0</v>
      </c>
      <c r="AN49" s="124">
        <f>CN_Summary_fuelprice!AN49*CN_Summary_taxrate!AN49</f>
        <v>0</v>
      </c>
      <c r="AO49" s="124">
        <f>CN_Summary_fuelprice!AO49*CN_Summary_taxrate!AO49</f>
        <v>0</v>
      </c>
      <c r="AP49" s="124">
        <f>CN_Summary_fuelprice!AP49*CN_Summary_taxrate!AP49</f>
        <v>0</v>
      </c>
      <c r="AQ49" s="124">
        <f>CN_Summary_fuelprice!AQ49*CN_Summary_taxrate!AQ49</f>
        <v>0</v>
      </c>
      <c r="AR49" s="124">
        <f>CN_Summary_fuelprice!AR49*CN_Summary_taxrate!AR49</f>
        <v>0</v>
      </c>
      <c r="AS49" s="124">
        <f>CN_Summary_fuelprice!AS49*CN_Summary_taxrate!AS49</f>
        <v>0</v>
      </c>
      <c r="AT49" s="124">
        <f>CN_Summary_fuelprice!AT49*CN_Summary_taxrate!AT49</f>
        <v>0</v>
      </c>
      <c r="AU49" s="124">
        <f>CN_Summary_fuelprice!AU49*CN_Summary_taxrate!AU49</f>
        <v>0</v>
      </c>
    </row>
    <row r="50" spans="1:47" ht="18.75" customHeight="1">
      <c r="A50" s="101" t="s">
        <v>3674</v>
      </c>
      <c r="B50" s="124">
        <f>CN_Summary_fuelprice!B50*CN_Summary_taxrate!B50</f>
        <v>0</v>
      </c>
      <c r="C50" s="124">
        <f>CN_Summary_fuelprice!C50*CN_Summary_taxrate!C50</f>
        <v>0</v>
      </c>
      <c r="D50" s="124">
        <f>CN_Summary_fuelprice!D50*CN_Summary_taxrate!D50</f>
        <v>0</v>
      </c>
      <c r="E50" s="124">
        <f>CN_Summary_fuelprice!E50*CN_Summary_taxrate!E50</f>
        <v>0</v>
      </c>
      <c r="F50" s="124">
        <f>CN_Summary_fuelprice!F50*CN_Summary_taxrate!F50</f>
        <v>0</v>
      </c>
      <c r="G50" s="124">
        <f>CN_Summary_fuelprice!G50*CN_Summary_taxrate!G50</f>
        <v>0</v>
      </c>
      <c r="H50" s="124">
        <f>CN_Summary_fuelprice!H50*CN_Summary_taxrate!H50</f>
        <v>0</v>
      </c>
      <c r="I50" s="124">
        <f>CN_Summary_fuelprice!I50*CN_Summary_taxrate!I50</f>
        <v>0</v>
      </c>
      <c r="J50" s="124">
        <f>CN_Summary_fuelprice!J50*CN_Summary_taxrate!J50</f>
        <v>0</v>
      </c>
      <c r="K50" s="124">
        <f>CN_Summary_fuelprice!K50*CN_Summary_taxrate!K50</f>
        <v>0</v>
      </c>
      <c r="L50" s="124">
        <f>CN_Summary_fuelprice!L50*CN_Summary_taxrate!L50</f>
        <v>0</v>
      </c>
      <c r="M50" s="124">
        <f>CN_Summary_fuelprice!M50*CN_Summary_taxrate!M50</f>
        <v>0</v>
      </c>
      <c r="N50" s="124">
        <f>CN_Summary_fuelprice!N50*CN_Summary_taxrate!N50</f>
        <v>0</v>
      </c>
      <c r="O50" s="124">
        <f>CN_Summary_fuelprice!O50*CN_Summary_taxrate!O50</f>
        <v>0</v>
      </c>
      <c r="P50" s="124">
        <f>CN_Summary_fuelprice!P50*CN_Summary_taxrate!P50</f>
        <v>0</v>
      </c>
      <c r="Q50" s="124">
        <f>CN_Summary_fuelprice!Q50*CN_Summary_taxrate!Q50</f>
        <v>0</v>
      </c>
      <c r="R50" s="124">
        <f>CN_Summary_fuelprice!R50*CN_Summary_taxrate!R50</f>
        <v>0</v>
      </c>
      <c r="S50" s="124">
        <f>CN_Summary_fuelprice!S50*CN_Summary_taxrate!S50</f>
        <v>0</v>
      </c>
      <c r="T50" s="124">
        <f>CN_Summary_fuelprice!T50*CN_Summary_taxrate!T50</f>
        <v>0</v>
      </c>
      <c r="U50" s="124">
        <f>CN_Summary_fuelprice!U50*CN_Summary_taxrate!U50</f>
        <v>0</v>
      </c>
      <c r="V50" s="124">
        <f>CN_Summary_fuelprice!V50*CN_Summary_taxrate!V50</f>
        <v>0</v>
      </c>
      <c r="W50" s="124">
        <f>CN_Summary_fuelprice!W50*CN_Summary_taxrate!W50</f>
        <v>0</v>
      </c>
      <c r="X50" s="124">
        <f>CN_Summary_fuelprice!X50*CN_Summary_taxrate!X50</f>
        <v>0</v>
      </c>
      <c r="Y50" s="124">
        <f>CN_Summary_fuelprice!Y50*CN_Summary_taxrate!Y50</f>
        <v>0</v>
      </c>
      <c r="Z50" s="124">
        <f>CN_Summary_fuelprice!Z50*CN_Summary_taxrate!Z50</f>
        <v>0</v>
      </c>
      <c r="AA50" s="124">
        <f>CN_Summary_fuelprice!AA50*CN_Summary_taxrate!AA50</f>
        <v>0</v>
      </c>
      <c r="AB50" s="124">
        <f>CN_Summary_fuelprice!AB50*CN_Summary_taxrate!AB50</f>
        <v>0</v>
      </c>
      <c r="AC50" s="124">
        <f>CN_Summary_fuelprice!AC50*CN_Summary_taxrate!AC50</f>
        <v>0</v>
      </c>
      <c r="AD50" s="124">
        <f>CN_Summary_fuelprice!AD50*CN_Summary_taxrate!AD50</f>
        <v>0</v>
      </c>
      <c r="AE50" s="124">
        <f>CN_Summary_fuelprice!AE50*CN_Summary_taxrate!AE50</f>
        <v>0</v>
      </c>
      <c r="AF50" s="124">
        <f>CN_Summary_fuelprice!AF50*CN_Summary_taxrate!AF50</f>
        <v>0</v>
      </c>
      <c r="AG50" s="124">
        <f>CN_Summary_fuelprice!AG50*CN_Summary_taxrate!AG50</f>
        <v>0</v>
      </c>
      <c r="AH50" s="124">
        <f>CN_Summary_fuelprice!AH50*CN_Summary_taxrate!AH50</f>
        <v>0</v>
      </c>
      <c r="AI50" s="124">
        <f>CN_Summary_fuelprice!AI50*CN_Summary_taxrate!AI50</f>
        <v>0</v>
      </c>
      <c r="AJ50" s="124">
        <f>CN_Summary_fuelprice!AJ50*CN_Summary_taxrate!AJ50</f>
        <v>0</v>
      </c>
      <c r="AK50" s="124">
        <f>CN_Summary_fuelprice!AK50*CN_Summary_taxrate!AK50</f>
        <v>0</v>
      </c>
      <c r="AL50" s="124">
        <f>CN_Summary_fuelprice!AL50*CN_Summary_taxrate!AL50</f>
        <v>0</v>
      </c>
      <c r="AM50" s="124">
        <f>CN_Summary_fuelprice!AM50*CN_Summary_taxrate!AM50</f>
        <v>0</v>
      </c>
      <c r="AN50" s="124">
        <f>CN_Summary_fuelprice!AN50*CN_Summary_taxrate!AN50</f>
        <v>0</v>
      </c>
      <c r="AO50" s="124">
        <f>CN_Summary_fuelprice!AO50*CN_Summary_taxrate!AO50</f>
        <v>0</v>
      </c>
      <c r="AP50" s="124">
        <f>CN_Summary_fuelprice!AP50*CN_Summary_taxrate!AP50</f>
        <v>0</v>
      </c>
      <c r="AQ50" s="124">
        <f>CN_Summary_fuelprice!AQ50*CN_Summary_taxrate!AQ50</f>
        <v>0</v>
      </c>
      <c r="AR50" s="124">
        <f>CN_Summary_fuelprice!AR50*CN_Summary_taxrate!AR50</f>
        <v>0</v>
      </c>
      <c r="AS50" s="124">
        <f>CN_Summary_fuelprice!AS50*CN_Summary_taxrate!AS50</f>
        <v>0</v>
      </c>
      <c r="AT50" s="124">
        <f>CN_Summary_fuelprice!AT50*CN_Summary_taxrate!AT50</f>
        <v>0</v>
      </c>
      <c r="AU50" s="124">
        <f>CN_Summary_fuelprice!AU50*CN_Summary_taxrate!AU50</f>
        <v>0</v>
      </c>
    </row>
    <row r="51" spans="1:47" ht="18.75" customHeight="1">
      <c r="A51" s="101" t="s">
        <v>3675</v>
      </c>
      <c r="B51" s="124">
        <f>CN_Summary_fuelprice!B51*CN_Summary_taxrate!B51</f>
        <v>0</v>
      </c>
      <c r="C51" s="124">
        <f>CN_Summary_fuelprice!C51*CN_Summary_taxrate!C51</f>
        <v>0</v>
      </c>
      <c r="D51" s="124">
        <f>CN_Summary_fuelprice!D51*CN_Summary_taxrate!D51</f>
        <v>0</v>
      </c>
      <c r="E51" s="124">
        <f>CN_Summary_fuelprice!E51*CN_Summary_taxrate!E51</f>
        <v>0</v>
      </c>
      <c r="F51" s="124">
        <f>CN_Summary_fuelprice!F51*CN_Summary_taxrate!F51</f>
        <v>0</v>
      </c>
      <c r="G51" s="124">
        <f>CN_Summary_fuelprice!G51*CN_Summary_taxrate!G51</f>
        <v>0</v>
      </c>
      <c r="H51" s="124">
        <f>CN_Summary_fuelprice!H51*CN_Summary_taxrate!H51</f>
        <v>0</v>
      </c>
      <c r="I51" s="124">
        <f>CN_Summary_fuelprice!I51*CN_Summary_taxrate!I51</f>
        <v>0</v>
      </c>
      <c r="J51" s="124">
        <f>CN_Summary_fuelprice!J51*CN_Summary_taxrate!J51</f>
        <v>0</v>
      </c>
      <c r="K51" s="124">
        <f>CN_Summary_fuelprice!K51*CN_Summary_taxrate!K51</f>
        <v>0</v>
      </c>
      <c r="L51" s="124">
        <f>CN_Summary_fuelprice!L51*CN_Summary_taxrate!L51</f>
        <v>0</v>
      </c>
      <c r="M51" s="124">
        <f>CN_Summary_fuelprice!M51*CN_Summary_taxrate!M51</f>
        <v>0</v>
      </c>
      <c r="N51" s="124">
        <f>CN_Summary_fuelprice!N51*CN_Summary_taxrate!N51</f>
        <v>0</v>
      </c>
      <c r="O51" s="124">
        <f>CN_Summary_fuelprice!O51*CN_Summary_taxrate!O51</f>
        <v>0</v>
      </c>
      <c r="P51" s="124">
        <f>CN_Summary_fuelprice!P51*CN_Summary_taxrate!P51</f>
        <v>0</v>
      </c>
      <c r="Q51" s="124">
        <f>CN_Summary_fuelprice!Q51*CN_Summary_taxrate!Q51</f>
        <v>0</v>
      </c>
      <c r="R51" s="124">
        <f>CN_Summary_fuelprice!R51*CN_Summary_taxrate!R51</f>
        <v>0</v>
      </c>
      <c r="S51" s="124">
        <f>CN_Summary_fuelprice!S51*CN_Summary_taxrate!S51</f>
        <v>0</v>
      </c>
      <c r="T51" s="124">
        <f>CN_Summary_fuelprice!T51*CN_Summary_taxrate!T51</f>
        <v>0</v>
      </c>
      <c r="U51" s="124">
        <f>CN_Summary_fuelprice!U51*CN_Summary_taxrate!U51</f>
        <v>0</v>
      </c>
      <c r="V51" s="124">
        <f>CN_Summary_fuelprice!V51*CN_Summary_taxrate!V51</f>
        <v>0</v>
      </c>
      <c r="W51" s="124">
        <f>CN_Summary_fuelprice!W51*CN_Summary_taxrate!W51</f>
        <v>0</v>
      </c>
      <c r="X51" s="124">
        <f>CN_Summary_fuelprice!X51*CN_Summary_taxrate!X51</f>
        <v>0</v>
      </c>
      <c r="Y51" s="124">
        <f>CN_Summary_fuelprice!Y51*CN_Summary_taxrate!Y51</f>
        <v>0</v>
      </c>
      <c r="Z51" s="124">
        <f>CN_Summary_fuelprice!Z51*CN_Summary_taxrate!Z51</f>
        <v>0</v>
      </c>
      <c r="AA51" s="124">
        <f>CN_Summary_fuelprice!AA51*CN_Summary_taxrate!AA51</f>
        <v>0</v>
      </c>
      <c r="AB51" s="124">
        <f>CN_Summary_fuelprice!AB51*CN_Summary_taxrate!AB51</f>
        <v>0</v>
      </c>
      <c r="AC51" s="124">
        <f>CN_Summary_fuelprice!AC51*CN_Summary_taxrate!AC51</f>
        <v>0</v>
      </c>
      <c r="AD51" s="124">
        <f>CN_Summary_fuelprice!AD51*CN_Summary_taxrate!AD51</f>
        <v>0</v>
      </c>
      <c r="AE51" s="124">
        <f>CN_Summary_fuelprice!AE51*CN_Summary_taxrate!AE51</f>
        <v>0</v>
      </c>
      <c r="AF51" s="124">
        <f>CN_Summary_fuelprice!AF51*CN_Summary_taxrate!AF51</f>
        <v>0</v>
      </c>
      <c r="AG51" s="124">
        <f>CN_Summary_fuelprice!AG51*CN_Summary_taxrate!AG51</f>
        <v>0</v>
      </c>
      <c r="AH51" s="124">
        <f>CN_Summary_fuelprice!AH51*CN_Summary_taxrate!AH51</f>
        <v>0</v>
      </c>
      <c r="AI51" s="124">
        <f>CN_Summary_fuelprice!AI51*CN_Summary_taxrate!AI51</f>
        <v>0</v>
      </c>
      <c r="AJ51" s="124">
        <f>CN_Summary_fuelprice!AJ51*CN_Summary_taxrate!AJ51</f>
        <v>0</v>
      </c>
      <c r="AK51" s="124">
        <f>CN_Summary_fuelprice!AK51*CN_Summary_taxrate!AK51</f>
        <v>0</v>
      </c>
      <c r="AL51" s="124">
        <f>CN_Summary_fuelprice!AL51*CN_Summary_taxrate!AL51</f>
        <v>0</v>
      </c>
      <c r="AM51" s="124">
        <f>CN_Summary_fuelprice!AM51*CN_Summary_taxrate!AM51</f>
        <v>0</v>
      </c>
      <c r="AN51" s="124">
        <f>CN_Summary_fuelprice!AN51*CN_Summary_taxrate!AN51</f>
        <v>0</v>
      </c>
      <c r="AO51" s="124">
        <f>CN_Summary_fuelprice!AO51*CN_Summary_taxrate!AO51</f>
        <v>0</v>
      </c>
      <c r="AP51" s="124">
        <f>CN_Summary_fuelprice!AP51*CN_Summary_taxrate!AP51</f>
        <v>0</v>
      </c>
      <c r="AQ51" s="124">
        <f>CN_Summary_fuelprice!AQ51*CN_Summary_taxrate!AQ51</f>
        <v>0</v>
      </c>
      <c r="AR51" s="124">
        <f>CN_Summary_fuelprice!AR51*CN_Summary_taxrate!AR51</f>
        <v>0</v>
      </c>
      <c r="AS51" s="124">
        <f>CN_Summary_fuelprice!AS51*CN_Summary_taxrate!AS51</f>
        <v>0</v>
      </c>
      <c r="AT51" s="124">
        <f>CN_Summary_fuelprice!AT51*CN_Summary_taxrate!AT51</f>
        <v>0</v>
      </c>
      <c r="AU51" s="124">
        <f>CN_Summary_fuelprice!AU51*CN_Summary_taxrate!AU51</f>
        <v>0</v>
      </c>
    </row>
    <row r="52" spans="1:47" s="103" customFormat="1" ht="18.75" customHeight="1">
      <c r="A52" s="102" t="s">
        <v>3679</v>
      </c>
      <c r="B52" s="102"/>
      <c r="C52" s="102"/>
      <c r="D52" s="102"/>
      <c r="E52" s="102"/>
      <c r="F52" s="102"/>
      <c r="I52" s="102"/>
      <c r="L52" s="102"/>
      <c r="O52" s="102"/>
      <c r="R52" s="102"/>
      <c r="U52" s="102"/>
      <c r="X52" s="102"/>
      <c r="AA52" s="102"/>
      <c r="AD52" s="102"/>
      <c r="AG52" s="102"/>
      <c r="AJ52" s="102"/>
      <c r="AM52" s="102"/>
      <c r="AP52" s="102"/>
      <c r="AS52" s="102"/>
    </row>
    <row r="53" spans="1:47" ht="18.75" customHeight="1">
      <c r="A53" s="105" t="s">
        <v>3697</v>
      </c>
      <c r="B53" s="101">
        <v>2015</v>
      </c>
      <c r="C53" s="101">
        <v>2016</v>
      </c>
      <c r="D53" s="101">
        <v>2017</v>
      </c>
      <c r="E53" s="101">
        <v>2018</v>
      </c>
      <c r="F53" s="101">
        <v>2019</v>
      </c>
      <c r="G53" s="101">
        <v>2020</v>
      </c>
      <c r="H53" s="101">
        <v>2021</v>
      </c>
      <c r="I53" s="101">
        <v>2022</v>
      </c>
      <c r="J53" s="101">
        <v>2023</v>
      </c>
      <c r="K53" s="101">
        <v>2024</v>
      </c>
      <c r="L53" s="101">
        <v>2025</v>
      </c>
      <c r="M53" s="101">
        <v>2026</v>
      </c>
      <c r="N53" s="101">
        <v>2027</v>
      </c>
      <c r="O53" s="101">
        <v>2028</v>
      </c>
      <c r="P53" s="101">
        <v>2029</v>
      </c>
      <c r="Q53" s="101">
        <v>2030</v>
      </c>
      <c r="R53" s="101">
        <v>2031</v>
      </c>
      <c r="S53" s="101">
        <v>2032</v>
      </c>
      <c r="T53" s="101">
        <v>2033</v>
      </c>
      <c r="U53" s="101">
        <v>2034</v>
      </c>
      <c r="V53" s="101">
        <v>2035</v>
      </c>
      <c r="W53" s="101">
        <v>2036</v>
      </c>
      <c r="X53" s="101">
        <v>2037</v>
      </c>
      <c r="Y53" s="101">
        <v>2038</v>
      </c>
      <c r="Z53" s="101">
        <v>2039</v>
      </c>
      <c r="AA53" s="101">
        <v>2040</v>
      </c>
      <c r="AB53" s="101">
        <v>2041</v>
      </c>
      <c r="AC53" s="101">
        <v>2042</v>
      </c>
      <c r="AD53" s="101">
        <v>2043</v>
      </c>
      <c r="AE53" s="101">
        <v>2044</v>
      </c>
      <c r="AF53" s="101">
        <v>2045</v>
      </c>
      <c r="AG53" s="101">
        <v>2046</v>
      </c>
      <c r="AH53" s="101">
        <v>2047</v>
      </c>
      <c r="AI53" s="101">
        <v>2048</v>
      </c>
      <c r="AJ53" s="101">
        <v>2049</v>
      </c>
      <c r="AK53" s="101">
        <v>2050</v>
      </c>
      <c r="AL53" s="101">
        <v>2051</v>
      </c>
      <c r="AM53" s="101">
        <v>2052</v>
      </c>
      <c r="AN53" s="101">
        <v>2053</v>
      </c>
      <c r="AO53" s="101">
        <v>2054</v>
      </c>
      <c r="AP53" s="101">
        <v>2055</v>
      </c>
      <c r="AQ53" s="101">
        <v>2056</v>
      </c>
      <c r="AR53" s="101">
        <v>2057</v>
      </c>
      <c r="AS53" s="101">
        <v>2058</v>
      </c>
      <c r="AT53" s="101">
        <v>2059</v>
      </c>
      <c r="AU53" s="101">
        <v>2060</v>
      </c>
    </row>
    <row r="54" spans="1:47" ht="18.75" customHeight="1">
      <c r="A54" s="101" t="s">
        <v>3668</v>
      </c>
      <c r="B54" s="124">
        <f>CN_Summary_fuelprice!B54*CN_Summary_taxrate!B54</f>
        <v>0</v>
      </c>
      <c r="C54" s="124">
        <f>CN_Summary_fuelprice!C54*CN_Summary_taxrate!C54</f>
        <v>0</v>
      </c>
      <c r="D54" s="124">
        <f>CN_Summary_fuelprice!D54*CN_Summary_taxrate!D54</f>
        <v>0</v>
      </c>
      <c r="E54" s="124">
        <f>CN_Summary_fuelprice!E54*CN_Summary_taxrate!E54</f>
        <v>0</v>
      </c>
      <c r="F54" s="124">
        <f>CN_Summary_fuelprice!F54*CN_Summary_taxrate!F54</f>
        <v>0</v>
      </c>
      <c r="G54" s="124">
        <f>CN_Summary_fuelprice!G54*CN_Summary_taxrate!G54</f>
        <v>8.4949476410415318E-6</v>
      </c>
      <c r="H54" s="124">
        <f>CN_Summary_fuelprice!H54*CN_Summary_taxrate!H54</f>
        <v>1.1261890622282196E-5</v>
      </c>
      <c r="I54" s="124">
        <f>CN_Summary_fuelprice!I54*CN_Summary_taxrate!I54</f>
        <v>1.205781527432508E-5</v>
      </c>
      <c r="J54" s="124">
        <f>CN_Summary_fuelprice!J54*CN_Summary_taxrate!J54</f>
        <v>1.2328067114041121E-5</v>
      </c>
      <c r="K54" s="124">
        <f>CN_Summary_fuelprice!K54*CN_Summary_taxrate!K54</f>
        <v>1.2246885165568987E-5</v>
      </c>
      <c r="L54" s="124">
        <f>CN_Summary_fuelprice!L54*CN_Summary_taxrate!L54</f>
        <v>1.2113337012353439E-5</v>
      </c>
      <c r="M54" s="124">
        <f>CN_Summary_fuelprice!M54*CN_Summary_taxrate!M54</f>
        <v>1.2024214154584815E-5</v>
      </c>
      <c r="N54" s="124">
        <f>CN_Summary_fuelprice!N54*CN_Summary_taxrate!N54</f>
        <v>1.2048179171685024E-5</v>
      </c>
      <c r="O54" s="124">
        <f>CN_Summary_fuelprice!O54*CN_Summary_taxrate!O54</f>
        <v>1.2524176116498649E-5</v>
      </c>
      <c r="P54" s="124">
        <f>CN_Summary_fuelprice!P54*CN_Summary_taxrate!P54</f>
        <v>1.2759297070417866E-5</v>
      </c>
      <c r="Q54" s="124">
        <f>CN_Summary_fuelprice!Q54*CN_Summary_taxrate!Q54</f>
        <v>1.3086522539104164E-5</v>
      </c>
      <c r="R54" s="124">
        <f>CN_Summary_fuelprice!R54*CN_Summary_taxrate!R54</f>
        <v>1.4074289652071674E-5</v>
      </c>
      <c r="S54" s="124">
        <f>CN_Summary_fuelprice!S54*CN_Summary_taxrate!S54</f>
        <v>1.4040111165496868E-5</v>
      </c>
      <c r="T54" s="124">
        <f>CN_Summary_fuelprice!T54*CN_Summary_taxrate!T54</f>
        <v>1.434385111037143E-5</v>
      </c>
      <c r="U54" s="124">
        <f>CN_Summary_fuelprice!U54*CN_Summary_taxrate!U54</f>
        <v>1.4536374814264709E-5</v>
      </c>
      <c r="V54" s="124">
        <f>CN_Summary_fuelprice!V54*CN_Summary_taxrate!V54</f>
        <v>1.4972652521294581E-5</v>
      </c>
      <c r="W54" s="124">
        <f>CN_Summary_fuelprice!W54*CN_Summary_taxrate!W54</f>
        <v>1.4751023318867308E-5</v>
      </c>
      <c r="X54" s="124">
        <f>CN_Summary_fuelprice!X54*CN_Summary_taxrate!X54</f>
        <v>1.4834624000854113E-5</v>
      </c>
      <c r="Y54" s="124">
        <f>CN_Summary_fuelprice!Y54*CN_Summary_taxrate!Y54</f>
        <v>1.5086693641922171E-5</v>
      </c>
      <c r="Z54" s="124">
        <f>CN_Summary_fuelprice!Z54*CN_Summary_taxrate!Z54</f>
        <v>1.5315929589301807E-5</v>
      </c>
      <c r="AA54" s="124">
        <f>CN_Summary_fuelprice!AA54*CN_Summary_taxrate!AA54</f>
        <v>1.5377760271624057E-5</v>
      </c>
      <c r="AB54" s="124">
        <f>CN_Summary_fuelprice!AB54*CN_Summary_taxrate!AB54</f>
        <v>1.5546055587136338E-5</v>
      </c>
      <c r="AC54" s="124">
        <f>CN_Summary_fuelprice!AC54*CN_Summary_taxrate!AC54</f>
        <v>1.5719274588282277E-5</v>
      </c>
      <c r="AD54" s="124">
        <f>CN_Summary_fuelprice!AD54*CN_Summary_taxrate!AD54</f>
        <v>1.5727601124536745E-5</v>
      </c>
      <c r="AE54" s="124">
        <f>CN_Summary_fuelprice!AE54*CN_Summary_taxrate!AE54</f>
        <v>1.5850087564777903E-5</v>
      </c>
      <c r="AF54" s="124">
        <f>CN_Summary_fuelprice!AF54*CN_Summary_taxrate!AF54</f>
        <v>1.6029172090129241E-5</v>
      </c>
      <c r="AG54" s="124">
        <f>CN_Summary_fuelprice!AG54*CN_Summary_taxrate!AG54</f>
        <v>1.6254705687099905E-5</v>
      </c>
      <c r="AH54" s="124">
        <f>CN_Summary_fuelprice!AH54*CN_Summary_taxrate!AH54</f>
        <v>1.6358465775558176E-5</v>
      </c>
      <c r="AI54" s="124">
        <f>CN_Summary_fuelprice!AI54*CN_Summary_taxrate!AI54</f>
        <v>1.6480221671516156E-5</v>
      </c>
      <c r="AJ54" s="124">
        <f>CN_Summary_fuelprice!AJ54*CN_Summary_taxrate!AJ54</f>
        <v>1.6590704052965639E-5</v>
      </c>
      <c r="AK54" s="124">
        <f>CN_Summary_fuelprice!AK54*CN_Summary_taxrate!AK54</f>
        <v>1.6773229029625225E-5</v>
      </c>
      <c r="AL54" s="124">
        <f>CN_Summary_fuelprice!AL54*CN_Summary_taxrate!AL54</f>
        <v>1.6888213930880428E-5</v>
      </c>
      <c r="AM54" s="124">
        <f>CN_Summary_fuelprice!AM54*CN_Summary_taxrate!AM54</f>
        <v>1.7025547200316272E-5</v>
      </c>
      <c r="AN54" s="124">
        <f>CN_Summary_fuelprice!AN54*CN_Summary_taxrate!AN54</f>
        <v>1.7170210351799408E-5</v>
      </c>
      <c r="AO54" s="124">
        <f>CN_Summary_fuelprice!AO54*CN_Summary_taxrate!AO54</f>
        <v>1.7327721416101081E-5</v>
      </c>
      <c r="AP54" s="124">
        <f>CN_Summary_fuelprice!AP54*CN_Summary_taxrate!AP54</f>
        <v>1.7465335370708058E-5</v>
      </c>
      <c r="AQ54" s="124">
        <f>CN_Summary_fuelprice!AQ54*CN_Summary_taxrate!AQ54</f>
        <v>1.7594662815143799E-5</v>
      </c>
      <c r="AR54" s="124">
        <f>CN_Summary_fuelprice!AR54*CN_Summary_taxrate!AR54</f>
        <v>1.7725243065043079E-5</v>
      </c>
      <c r="AS54" s="124">
        <f>CN_Summary_fuelprice!AS54*CN_Summary_taxrate!AS54</f>
        <v>1.7871224580097905E-5</v>
      </c>
      <c r="AT54" s="124">
        <f>CN_Summary_fuelprice!AT54*CN_Summary_taxrate!AT54</f>
        <v>1.8014604264556873E-5</v>
      </c>
      <c r="AU54" s="124">
        <f>CN_Summary_fuelprice!AU54*CN_Summary_taxrate!AU54</f>
        <v>1.8156386565797876E-5</v>
      </c>
    </row>
    <row r="55" spans="1:47" ht="18.75" customHeight="1">
      <c r="A55" s="101" t="s">
        <v>3669</v>
      </c>
      <c r="B55" s="124">
        <f>CN_Summary_fuelprice!B55*CN_Summary_taxrate!B55</f>
        <v>0</v>
      </c>
      <c r="C55" s="124">
        <f>CN_Summary_fuelprice!C55*CN_Summary_taxrate!C55</f>
        <v>0</v>
      </c>
      <c r="D55" s="124">
        <f>CN_Summary_fuelprice!D55*CN_Summary_taxrate!D55</f>
        <v>0</v>
      </c>
      <c r="E55" s="124">
        <f>CN_Summary_fuelprice!E55*CN_Summary_taxrate!E55</f>
        <v>0</v>
      </c>
      <c r="F55" s="124">
        <f>CN_Summary_fuelprice!F55*CN_Summary_taxrate!F55</f>
        <v>0</v>
      </c>
      <c r="G55" s="124">
        <f>CN_Summary_fuelprice!G55*CN_Summary_taxrate!G55</f>
        <v>8.4949476410415318E-6</v>
      </c>
      <c r="H55" s="124">
        <f>CN_Summary_fuelprice!H55*CN_Summary_taxrate!H55</f>
        <v>1.1261890622282196E-5</v>
      </c>
      <c r="I55" s="124">
        <f>CN_Summary_fuelprice!I55*CN_Summary_taxrate!I55</f>
        <v>1.205781527432508E-5</v>
      </c>
      <c r="J55" s="124">
        <f>CN_Summary_fuelprice!J55*CN_Summary_taxrate!J55</f>
        <v>1.2328067114041121E-5</v>
      </c>
      <c r="K55" s="124">
        <f>CN_Summary_fuelprice!K55*CN_Summary_taxrate!K55</f>
        <v>1.2246885165568987E-5</v>
      </c>
      <c r="L55" s="124">
        <f>CN_Summary_fuelprice!L55*CN_Summary_taxrate!L55</f>
        <v>1.2113337012353439E-5</v>
      </c>
      <c r="M55" s="124">
        <f>CN_Summary_fuelprice!M55*CN_Summary_taxrate!M55</f>
        <v>1.2024214154584815E-5</v>
      </c>
      <c r="N55" s="124">
        <f>CN_Summary_fuelprice!N55*CN_Summary_taxrate!N55</f>
        <v>1.2048179171685024E-5</v>
      </c>
      <c r="O55" s="124">
        <f>CN_Summary_fuelprice!O55*CN_Summary_taxrate!O55</f>
        <v>1.2524176116498649E-5</v>
      </c>
      <c r="P55" s="124">
        <f>CN_Summary_fuelprice!P55*CN_Summary_taxrate!P55</f>
        <v>1.2759297070417866E-5</v>
      </c>
      <c r="Q55" s="124">
        <f>CN_Summary_fuelprice!Q55*CN_Summary_taxrate!Q55</f>
        <v>1.3086522539104164E-5</v>
      </c>
      <c r="R55" s="124">
        <f>CN_Summary_fuelprice!R55*CN_Summary_taxrate!R55</f>
        <v>1.4074289652071674E-5</v>
      </c>
      <c r="S55" s="124">
        <f>CN_Summary_fuelprice!S55*CN_Summary_taxrate!S55</f>
        <v>1.4040111165496868E-5</v>
      </c>
      <c r="T55" s="124">
        <f>CN_Summary_fuelprice!T55*CN_Summary_taxrate!T55</f>
        <v>1.434385111037143E-5</v>
      </c>
      <c r="U55" s="124">
        <f>CN_Summary_fuelprice!U55*CN_Summary_taxrate!U55</f>
        <v>1.4536374814264709E-5</v>
      </c>
      <c r="V55" s="124">
        <f>CN_Summary_fuelprice!V55*CN_Summary_taxrate!V55</f>
        <v>1.4972652521294581E-5</v>
      </c>
      <c r="W55" s="124">
        <f>CN_Summary_fuelprice!W55*CN_Summary_taxrate!W55</f>
        <v>1.4751023318867308E-5</v>
      </c>
      <c r="X55" s="124">
        <f>CN_Summary_fuelprice!X55*CN_Summary_taxrate!X55</f>
        <v>1.4834624000854113E-5</v>
      </c>
      <c r="Y55" s="124">
        <f>CN_Summary_fuelprice!Y55*CN_Summary_taxrate!Y55</f>
        <v>1.5086693641922171E-5</v>
      </c>
      <c r="Z55" s="124">
        <f>CN_Summary_fuelprice!Z55*CN_Summary_taxrate!Z55</f>
        <v>1.5315929589301807E-5</v>
      </c>
      <c r="AA55" s="124">
        <f>CN_Summary_fuelprice!AA55*CN_Summary_taxrate!AA55</f>
        <v>1.5377760271624057E-5</v>
      </c>
      <c r="AB55" s="124">
        <f>CN_Summary_fuelprice!AB55*CN_Summary_taxrate!AB55</f>
        <v>1.5546055587136338E-5</v>
      </c>
      <c r="AC55" s="124">
        <f>CN_Summary_fuelprice!AC55*CN_Summary_taxrate!AC55</f>
        <v>1.5719274588282277E-5</v>
      </c>
      <c r="AD55" s="124">
        <f>CN_Summary_fuelprice!AD55*CN_Summary_taxrate!AD55</f>
        <v>1.5727601124536745E-5</v>
      </c>
      <c r="AE55" s="124">
        <f>CN_Summary_fuelprice!AE55*CN_Summary_taxrate!AE55</f>
        <v>1.5850087564777903E-5</v>
      </c>
      <c r="AF55" s="124">
        <f>CN_Summary_fuelprice!AF55*CN_Summary_taxrate!AF55</f>
        <v>1.6029172090129241E-5</v>
      </c>
      <c r="AG55" s="124">
        <f>CN_Summary_fuelprice!AG55*CN_Summary_taxrate!AG55</f>
        <v>1.6254705687099905E-5</v>
      </c>
      <c r="AH55" s="124">
        <f>CN_Summary_fuelprice!AH55*CN_Summary_taxrate!AH55</f>
        <v>1.6358465775558176E-5</v>
      </c>
      <c r="AI55" s="124">
        <f>CN_Summary_fuelprice!AI55*CN_Summary_taxrate!AI55</f>
        <v>1.6480221671516156E-5</v>
      </c>
      <c r="AJ55" s="124">
        <f>CN_Summary_fuelprice!AJ55*CN_Summary_taxrate!AJ55</f>
        <v>1.6590704052965639E-5</v>
      </c>
      <c r="AK55" s="124">
        <f>CN_Summary_fuelprice!AK55*CN_Summary_taxrate!AK55</f>
        <v>1.6773229029625225E-5</v>
      </c>
      <c r="AL55" s="124">
        <f>CN_Summary_fuelprice!AL55*CN_Summary_taxrate!AL55</f>
        <v>1.6888213930880428E-5</v>
      </c>
      <c r="AM55" s="124">
        <f>CN_Summary_fuelprice!AM55*CN_Summary_taxrate!AM55</f>
        <v>1.7025547200316272E-5</v>
      </c>
      <c r="AN55" s="124">
        <f>CN_Summary_fuelprice!AN55*CN_Summary_taxrate!AN55</f>
        <v>1.7170210351799408E-5</v>
      </c>
      <c r="AO55" s="124">
        <f>CN_Summary_fuelprice!AO55*CN_Summary_taxrate!AO55</f>
        <v>1.7327721416101081E-5</v>
      </c>
      <c r="AP55" s="124">
        <f>CN_Summary_fuelprice!AP55*CN_Summary_taxrate!AP55</f>
        <v>1.7465335370708058E-5</v>
      </c>
      <c r="AQ55" s="124">
        <f>CN_Summary_fuelprice!AQ55*CN_Summary_taxrate!AQ55</f>
        <v>1.7594662815143799E-5</v>
      </c>
      <c r="AR55" s="124">
        <f>CN_Summary_fuelprice!AR55*CN_Summary_taxrate!AR55</f>
        <v>1.7725243065043079E-5</v>
      </c>
      <c r="AS55" s="124">
        <f>CN_Summary_fuelprice!AS55*CN_Summary_taxrate!AS55</f>
        <v>1.7871224580097905E-5</v>
      </c>
      <c r="AT55" s="124">
        <f>CN_Summary_fuelprice!AT55*CN_Summary_taxrate!AT55</f>
        <v>1.8014604264556873E-5</v>
      </c>
      <c r="AU55" s="124">
        <f>CN_Summary_fuelprice!AU55*CN_Summary_taxrate!AU55</f>
        <v>1.8156386565797876E-5</v>
      </c>
    </row>
    <row r="56" spans="1:47" ht="18.75" customHeight="1">
      <c r="A56" s="101" t="s">
        <v>3670</v>
      </c>
      <c r="B56" s="124">
        <f>CN_Summary_fuelprice!B56*CN_Summary_taxrate!B56</f>
        <v>0</v>
      </c>
      <c r="C56" s="124">
        <f>CN_Summary_fuelprice!C56*CN_Summary_taxrate!C56</f>
        <v>0</v>
      </c>
      <c r="D56" s="124">
        <f>CN_Summary_fuelprice!D56*CN_Summary_taxrate!D56</f>
        <v>0</v>
      </c>
      <c r="E56" s="124">
        <f>CN_Summary_fuelprice!E56*CN_Summary_taxrate!E56</f>
        <v>0</v>
      </c>
      <c r="F56" s="124">
        <f>CN_Summary_fuelprice!F56*CN_Summary_taxrate!F56</f>
        <v>0</v>
      </c>
      <c r="G56" s="124">
        <f>CN_Summary_fuelprice!G56*CN_Summary_taxrate!G56</f>
        <v>8.4949476410415318E-6</v>
      </c>
      <c r="H56" s="124">
        <f>CN_Summary_fuelprice!H56*CN_Summary_taxrate!H56</f>
        <v>1.1261890622282196E-5</v>
      </c>
      <c r="I56" s="124">
        <f>CN_Summary_fuelprice!I56*CN_Summary_taxrate!I56</f>
        <v>1.205781527432508E-5</v>
      </c>
      <c r="J56" s="124">
        <f>CN_Summary_fuelprice!J56*CN_Summary_taxrate!J56</f>
        <v>1.2328067114041121E-5</v>
      </c>
      <c r="K56" s="124">
        <f>CN_Summary_fuelprice!K56*CN_Summary_taxrate!K56</f>
        <v>1.2246885165568987E-5</v>
      </c>
      <c r="L56" s="124">
        <f>CN_Summary_fuelprice!L56*CN_Summary_taxrate!L56</f>
        <v>1.2113337012353439E-5</v>
      </c>
      <c r="M56" s="124">
        <f>CN_Summary_fuelprice!M56*CN_Summary_taxrate!M56</f>
        <v>1.2024214154584815E-5</v>
      </c>
      <c r="N56" s="124">
        <f>CN_Summary_fuelprice!N56*CN_Summary_taxrate!N56</f>
        <v>1.2048179171685024E-5</v>
      </c>
      <c r="O56" s="124">
        <f>CN_Summary_fuelprice!O56*CN_Summary_taxrate!O56</f>
        <v>1.2524176116498649E-5</v>
      </c>
      <c r="P56" s="124">
        <f>CN_Summary_fuelprice!P56*CN_Summary_taxrate!P56</f>
        <v>1.2759297070417866E-5</v>
      </c>
      <c r="Q56" s="124">
        <f>CN_Summary_fuelprice!Q56*CN_Summary_taxrate!Q56</f>
        <v>1.3086522539104164E-5</v>
      </c>
      <c r="R56" s="124">
        <f>CN_Summary_fuelprice!R56*CN_Summary_taxrate!R56</f>
        <v>1.4074289652071674E-5</v>
      </c>
      <c r="S56" s="124">
        <f>CN_Summary_fuelprice!S56*CN_Summary_taxrate!S56</f>
        <v>1.4040111165496868E-5</v>
      </c>
      <c r="T56" s="124">
        <f>CN_Summary_fuelprice!T56*CN_Summary_taxrate!T56</f>
        <v>1.434385111037143E-5</v>
      </c>
      <c r="U56" s="124">
        <f>CN_Summary_fuelprice!U56*CN_Summary_taxrate!U56</f>
        <v>1.4536374814264709E-5</v>
      </c>
      <c r="V56" s="124">
        <f>CN_Summary_fuelprice!V56*CN_Summary_taxrate!V56</f>
        <v>1.4972652521294581E-5</v>
      </c>
      <c r="W56" s="124">
        <f>CN_Summary_fuelprice!W56*CN_Summary_taxrate!W56</f>
        <v>1.4751023318867308E-5</v>
      </c>
      <c r="X56" s="124">
        <f>CN_Summary_fuelprice!X56*CN_Summary_taxrate!X56</f>
        <v>1.4834624000854113E-5</v>
      </c>
      <c r="Y56" s="124">
        <f>CN_Summary_fuelprice!Y56*CN_Summary_taxrate!Y56</f>
        <v>1.5086693641922171E-5</v>
      </c>
      <c r="Z56" s="124">
        <f>CN_Summary_fuelprice!Z56*CN_Summary_taxrate!Z56</f>
        <v>1.5315929589301807E-5</v>
      </c>
      <c r="AA56" s="124">
        <f>CN_Summary_fuelprice!AA56*CN_Summary_taxrate!AA56</f>
        <v>1.5377760271624057E-5</v>
      </c>
      <c r="AB56" s="124">
        <f>CN_Summary_fuelprice!AB56*CN_Summary_taxrate!AB56</f>
        <v>1.5546055587136338E-5</v>
      </c>
      <c r="AC56" s="124">
        <f>CN_Summary_fuelprice!AC56*CN_Summary_taxrate!AC56</f>
        <v>1.5719274588282277E-5</v>
      </c>
      <c r="AD56" s="124">
        <f>CN_Summary_fuelprice!AD56*CN_Summary_taxrate!AD56</f>
        <v>1.5727601124536745E-5</v>
      </c>
      <c r="AE56" s="124">
        <f>CN_Summary_fuelprice!AE56*CN_Summary_taxrate!AE56</f>
        <v>1.5850087564777903E-5</v>
      </c>
      <c r="AF56" s="124">
        <f>CN_Summary_fuelprice!AF56*CN_Summary_taxrate!AF56</f>
        <v>1.6029172090129241E-5</v>
      </c>
      <c r="AG56" s="124">
        <f>CN_Summary_fuelprice!AG56*CN_Summary_taxrate!AG56</f>
        <v>1.6254705687099905E-5</v>
      </c>
      <c r="AH56" s="124">
        <f>CN_Summary_fuelprice!AH56*CN_Summary_taxrate!AH56</f>
        <v>1.6358465775558176E-5</v>
      </c>
      <c r="AI56" s="124">
        <f>CN_Summary_fuelprice!AI56*CN_Summary_taxrate!AI56</f>
        <v>1.6480221671516156E-5</v>
      </c>
      <c r="AJ56" s="124">
        <f>CN_Summary_fuelprice!AJ56*CN_Summary_taxrate!AJ56</f>
        <v>1.6590704052965639E-5</v>
      </c>
      <c r="AK56" s="124">
        <f>CN_Summary_fuelprice!AK56*CN_Summary_taxrate!AK56</f>
        <v>1.6773229029625225E-5</v>
      </c>
      <c r="AL56" s="124">
        <f>CN_Summary_fuelprice!AL56*CN_Summary_taxrate!AL56</f>
        <v>1.6888213930880428E-5</v>
      </c>
      <c r="AM56" s="124">
        <f>CN_Summary_fuelprice!AM56*CN_Summary_taxrate!AM56</f>
        <v>1.7025547200316272E-5</v>
      </c>
      <c r="AN56" s="124">
        <f>CN_Summary_fuelprice!AN56*CN_Summary_taxrate!AN56</f>
        <v>1.7170210351799408E-5</v>
      </c>
      <c r="AO56" s="124">
        <f>CN_Summary_fuelprice!AO56*CN_Summary_taxrate!AO56</f>
        <v>1.7327721416101081E-5</v>
      </c>
      <c r="AP56" s="124">
        <f>CN_Summary_fuelprice!AP56*CN_Summary_taxrate!AP56</f>
        <v>1.7465335370708058E-5</v>
      </c>
      <c r="AQ56" s="124">
        <f>CN_Summary_fuelprice!AQ56*CN_Summary_taxrate!AQ56</f>
        <v>1.7594662815143799E-5</v>
      </c>
      <c r="AR56" s="124">
        <f>CN_Summary_fuelprice!AR56*CN_Summary_taxrate!AR56</f>
        <v>1.7725243065043079E-5</v>
      </c>
      <c r="AS56" s="124">
        <f>CN_Summary_fuelprice!AS56*CN_Summary_taxrate!AS56</f>
        <v>1.7871224580097905E-5</v>
      </c>
      <c r="AT56" s="124">
        <f>CN_Summary_fuelprice!AT56*CN_Summary_taxrate!AT56</f>
        <v>1.8014604264556873E-5</v>
      </c>
      <c r="AU56" s="124">
        <f>CN_Summary_fuelprice!AU56*CN_Summary_taxrate!AU56</f>
        <v>1.8156386565797876E-5</v>
      </c>
    </row>
    <row r="57" spans="1:47" ht="18.75" customHeight="1">
      <c r="A57" s="101" t="s">
        <v>3671</v>
      </c>
      <c r="B57" s="124">
        <f>CN_Summary_fuelprice!B57*CN_Summary_taxrate!B57</f>
        <v>0</v>
      </c>
      <c r="C57" s="124">
        <f>CN_Summary_fuelprice!C57*CN_Summary_taxrate!C57</f>
        <v>0</v>
      </c>
      <c r="D57" s="124">
        <f>CN_Summary_fuelprice!D57*CN_Summary_taxrate!D57</f>
        <v>0</v>
      </c>
      <c r="E57" s="124">
        <f>CN_Summary_fuelprice!E57*CN_Summary_taxrate!E57</f>
        <v>0</v>
      </c>
      <c r="F57" s="124">
        <f>CN_Summary_fuelprice!F57*CN_Summary_taxrate!F57</f>
        <v>0</v>
      </c>
      <c r="G57" s="124">
        <f>CN_Summary_fuelprice!G57*CN_Summary_taxrate!G57</f>
        <v>8.4949476410415318E-6</v>
      </c>
      <c r="H57" s="124">
        <f>CN_Summary_fuelprice!H57*CN_Summary_taxrate!H57</f>
        <v>1.1261890622282196E-5</v>
      </c>
      <c r="I57" s="124">
        <f>CN_Summary_fuelprice!I57*CN_Summary_taxrate!I57</f>
        <v>1.205781527432508E-5</v>
      </c>
      <c r="J57" s="124">
        <f>CN_Summary_fuelprice!J57*CN_Summary_taxrate!J57</f>
        <v>1.2328067114041121E-5</v>
      </c>
      <c r="K57" s="124">
        <f>CN_Summary_fuelprice!K57*CN_Summary_taxrate!K57</f>
        <v>1.2246885165568987E-5</v>
      </c>
      <c r="L57" s="124">
        <f>CN_Summary_fuelprice!L57*CN_Summary_taxrate!L57</f>
        <v>1.2113337012353439E-5</v>
      </c>
      <c r="M57" s="124">
        <f>CN_Summary_fuelprice!M57*CN_Summary_taxrate!M57</f>
        <v>1.2024214154584815E-5</v>
      </c>
      <c r="N57" s="124">
        <f>CN_Summary_fuelprice!N57*CN_Summary_taxrate!N57</f>
        <v>1.2048179171685024E-5</v>
      </c>
      <c r="O57" s="124">
        <f>CN_Summary_fuelprice!O57*CN_Summary_taxrate!O57</f>
        <v>1.2524176116498649E-5</v>
      </c>
      <c r="P57" s="124">
        <f>CN_Summary_fuelprice!P57*CN_Summary_taxrate!P57</f>
        <v>1.2759297070417866E-5</v>
      </c>
      <c r="Q57" s="124">
        <f>CN_Summary_fuelprice!Q57*CN_Summary_taxrate!Q57</f>
        <v>1.3086522539104164E-5</v>
      </c>
      <c r="R57" s="124">
        <f>CN_Summary_fuelprice!R57*CN_Summary_taxrate!R57</f>
        <v>1.4074289652071674E-5</v>
      </c>
      <c r="S57" s="124">
        <f>CN_Summary_fuelprice!S57*CN_Summary_taxrate!S57</f>
        <v>1.4040111165496868E-5</v>
      </c>
      <c r="T57" s="124">
        <f>CN_Summary_fuelprice!T57*CN_Summary_taxrate!T57</f>
        <v>1.434385111037143E-5</v>
      </c>
      <c r="U57" s="124">
        <f>CN_Summary_fuelprice!U57*CN_Summary_taxrate!U57</f>
        <v>1.4536374814264709E-5</v>
      </c>
      <c r="V57" s="124">
        <f>CN_Summary_fuelprice!V57*CN_Summary_taxrate!V57</f>
        <v>1.4972652521294581E-5</v>
      </c>
      <c r="W57" s="124">
        <f>CN_Summary_fuelprice!W57*CN_Summary_taxrate!W57</f>
        <v>1.4751023318867308E-5</v>
      </c>
      <c r="X57" s="124">
        <f>CN_Summary_fuelprice!X57*CN_Summary_taxrate!X57</f>
        <v>1.4834624000854113E-5</v>
      </c>
      <c r="Y57" s="124">
        <f>CN_Summary_fuelprice!Y57*CN_Summary_taxrate!Y57</f>
        <v>1.5086693641922171E-5</v>
      </c>
      <c r="Z57" s="124">
        <f>CN_Summary_fuelprice!Z57*CN_Summary_taxrate!Z57</f>
        <v>1.5315929589301807E-5</v>
      </c>
      <c r="AA57" s="124">
        <f>CN_Summary_fuelprice!AA57*CN_Summary_taxrate!AA57</f>
        <v>1.5377760271624057E-5</v>
      </c>
      <c r="AB57" s="124">
        <f>CN_Summary_fuelprice!AB57*CN_Summary_taxrate!AB57</f>
        <v>1.5546055587136338E-5</v>
      </c>
      <c r="AC57" s="124">
        <f>CN_Summary_fuelprice!AC57*CN_Summary_taxrate!AC57</f>
        <v>1.5719274588282277E-5</v>
      </c>
      <c r="AD57" s="124">
        <f>CN_Summary_fuelprice!AD57*CN_Summary_taxrate!AD57</f>
        <v>1.5727601124536745E-5</v>
      </c>
      <c r="AE57" s="124">
        <f>CN_Summary_fuelprice!AE57*CN_Summary_taxrate!AE57</f>
        <v>1.5850087564777903E-5</v>
      </c>
      <c r="AF57" s="124">
        <f>CN_Summary_fuelprice!AF57*CN_Summary_taxrate!AF57</f>
        <v>1.6029172090129241E-5</v>
      </c>
      <c r="AG57" s="124">
        <f>CN_Summary_fuelprice!AG57*CN_Summary_taxrate!AG57</f>
        <v>1.6254705687099905E-5</v>
      </c>
      <c r="AH57" s="124">
        <f>CN_Summary_fuelprice!AH57*CN_Summary_taxrate!AH57</f>
        <v>1.6358465775558176E-5</v>
      </c>
      <c r="AI57" s="124">
        <f>CN_Summary_fuelprice!AI57*CN_Summary_taxrate!AI57</f>
        <v>1.6480221671516156E-5</v>
      </c>
      <c r="AJ57" s="124">
        <f>CN_Summary_fuelprice!AJ57*CN_Summary_taxrate!AJ57</f>
        <v>1.6590704052965639E-5</v>
      </c>
      <c r="AK57" s="124">
        <f>CN_Summary_fuelprice!AK57*CN_Summary_taxrate!AK57</f>
        <v>1.6773229029625225E-5</v>
      </c>
      <c r="AL57" s="124">
        <f>CN_Summary_fuelprice!AL57*CN_Summary_taxrate!AL57</f>
        <v>1.6888213930880428E-5</v>
      </c>
      <c r="AM57" s="124">
        <f>CN_Summary_fuelprice!AM57*CN_Summary_taxrate!AM57</f>
        <v>1.7025547200316272E-5</v>
      </c>
      <c r="AN57" s="124">
        <f>CN_Summary_fuelprice!AN57*CN_Summary_taxrate!AN57</f>
        <v>1.7170210351799408E-5</v>
      </c>
      <c r="AO57" s="124">
        <f>CN_Summary_fuelprice!AO57*CN_Summary_taxrate!AO57</f>
        <v>1.7327721416101081E-5</v>
      </c>
      <c r="AP57" s="124">
        <f>CN_Summary_fuelprice!AP57*CN_Summary_taxrate!AP57</f>
        <v>1.7465335370708058E-5</v>
      </c>
      <c r="AQ57" s="124">
        <f>CN_Summary_fuelprice!AQ57*CN_Summary_taxrate!AQ57</f>
        <v>1.7594662815143799E-5</v>
      </c>
      <c r="AR57" s="124">
        <f>CN_Summary_fuelprice!AR57*CN_Summary_taxrate!AR57</f>
        <v>1.7725243065043079E-5</v>
      </c>
      <c r="AS57" s="124">
        <f>CN_Summary_fuelprice!AS57*CN_Summary_taxrate!AS57</f>
        <v>1.7871224580097905E-5</v>
      </c>
      <c r="AT57" s="124">
        <f>CN_Summary_fuelprice!AT57*CN_Summary_taxrate!AT57</f>
        <v>1.8014604264556873E-5</v>
      </c>
      <c r="AU57" s="124">
        <f>CN_Summary_fuelprice!AU57*CN_Summary_taxrate!AU57</f>
        <v>1.8156386565797876E-5</v>
      </c>
    </row>
    <row r="58" spans="1:47" ht="18.75" customHeight="1">
      <c r="A58" s="101" t="s">
        <v>3672</v>
      </c>
      <c r="B58" s="124">
        <f>CN_Summary_fuelprice!B58*CN_Summary_taxrate!B58</f>
        <v>0</v>
      </c>
      <c r="C58" s="124">
        <f>CN_Summary_fuelprice!C58*CN_Summary_taxrate!C58</f>
        <v>0</v>
      </c>
      <c r="D58" s="124">
        <f>CN_Summary_fuelprice!D58*CN_Summary_taxrate!D58</f>
        <v>0</v>
      </c>
      <c r="E58" s="124">
        <f>CN_Summary_fuelprice!E58*CN_Summary_taxrate!E58</f>
        <v>0</v>
      </c>
      <c r="F58" s="124">
        <f>CN_Summary_fuelprice!F58*CN_Summary_taxrate!F58</f>
        <v>0</v>
      </c>
      <c r="G58" s="124">
        <f>CN_Summary_fuelprice!G58*CN_Summary_taxrate!G58</f>
        <v>8.4949476410415318E-6</v>
      </c>
      <c r="H58" s="124">
        <f>CN_Summary_fuelprice!H58*CN_Summary_taxrate!H58</f>
        <v>1.1261890622282196E-5</v>
      </c>
      <c r="I58" s="124">
        <f>CN_Summary_fuelprice!I58*CN_Summary_taxrate!I58</f>
        <v>1.205781527432508E-5</v>
      </c>
      <c r="J58" s="124">
        <f>CN_Summary_fuelprice!J58*CN_Summary_taxrate!J58</f>
        <v>1.2328067114041121E-5</v>
      </c>
      <c r="K58" s="124">
        <f>CN_Summary_fuelprice!K58*CN_Summary_taxrate!K58</f>
        <v>1.2246885165568987E-5</v>
      </c>
      <c r="L58" s="124">
        <f>CN_Summary_fuelprice!L58*CN_Summary_taxrate!L58</f>
        <v>1.2113337012353439E-5</v>
      </c>
      <c r="M58" s="124">
        <f>CN_Summary_fuelprice!M58*CN_Summary_taxrate!M58</f>
        <v>1.2024214154584815E-5</v>
      </c>
      <c r="N58" s="124">
        <f>CN_Summary_fuelprice!N58*CN_Summary_taxrate!N58</f>
        <v>1.2048179171685024E-5</v>
      </c>
      <c r="O58" s="124">
        <f>CN_Summary_fuelprice!O58*CN_Summary_taxrate!O58</f>
        <v>1.2524176116498649E-5</v>
      </c>
      <c r="P58" s="124">
        <f>CN_Summary_fuelprice!P58*CN_Summary_taxrate!P58</f>
        <v>1.2759297070417866E-5</v>
      </c>
      <c r="Q58" s="124">
        <f>CN_Summary_fuelprice!Q58*CN_Summary_taxrate!Q58</f>
        <v>1.3086522539104164E-5</v>
      </c>
      <c r="R58" s="124">
        <f>CN_Summary_fuelprice!R58*CN_Summary_taxrate!R58</f>
        <v>1.4074289652071674E-5</v>
      </c>
      <c r="S58" s="124">
        <f>CN_Summary_fuelprice!S58*CN_Summary_taxrate!S58</f>
        <v>1.4040111165496868E-5</v>
      </c>
      <c r="T58" s="124">
        <f>CN_Summary_fuelprice!T58*CN_Summary_taxrate!T58</f>
        <v>1.434385111037143E-5</v>
      </c>
      <c r="U58" s="124">
        <f>CN_Summary_fuelprice!U58*CN_Summary_taxrate!U58</f>
        <v>1.4536374814264709E-5</v>
      </c>
      <c r="V58" s="124">
        <f>CN_Summary_fuelprice!V58*CN_Summary_taxrate!V58</f>
        <v>1.4972652521294581E-5</v>
      </c>
      <c r="W58" s="124">
        <f>CN_Summary_fuelprice!W58*CN_Summary_taxrate!W58</f>
        <v>1.4751023318867308E-5</v>
      </c>
      <c r="X58" s="124">
        <f>CN_Summary_fuelprice!X58*CN_Summary_taxrate!X58</f>
        <v>1.4834624000854113E-5</v>
      </c>
      <c r="Y58" s="124">
        <f>CN_Summary_fuelprice!Y58*CN_Summary_taxrate!Y58</f>
        <v>1.5086693641922171E-5</v>
      </c>
      <c r="Z58" s="124">
        <f>CN_Summary_fuelprice!Z58*CN_Summary_taxrate!Z58</f>
        <v>1.5315929589301807E-5</v>
      </c>
      <c r="AA58" s="124">
        <f>CN_Summary_fuelprice!AA58*CN_Summary_taxrate!AA58</f>
        <v>1.5377760271624057E-5</v>
      </c>
      <c r="AB58" s="124">
        <f>CN_Summary_fuelprice!AB58*CN_Summary_taxrate!AB58</f>
        <v>1.5546055587136338E-5</v>
      </c>
      <c r="AC58" s="124">
        <f>CN_Summary_fuelprice!AC58*CN_Summary_taxrate!AC58</f>
        <v>1.5719274588282277E-5</v>
      </c>
      <c r="AD58" s="124">
        <f>CN_Summary_fuelprice!AD58*CN_Summary_taxrate!AD58</f>
        <v>1.5727601124536745E-5</v>
      </c>
      <c r="AE58" s="124">
        <f>CN_Summary_fuelprice!AE58*CN_Summary_taxrate!AE58</f>
        <v>1.5850087564777903E-5</v>
      </c>
      <c r="AF58" s="124">
        <f>CN_Summary_fuelprice!AF58*CN_Summary_taxrate!AF58</f>
        <v>1.6029172090129241E-5</v>
      </c>
      <c r="AG58" s="124">
        <f>CN_Summary_fuelprice!AG58*CN_Summary_taxrate!AG58</f>
        <v>1.6254705687099905E-5</v>
      </c>
      <c r="AH58" s="124">
        <f>CN_Summary_fuelprice!AH58*CN_Summary_taxrate!AH58</f>
        <v>1.6358465775558176E-5</v>
      </c>
      <c r="AI58" s="124">
        <f>CN_Summary_fuelprice!AI58*CN_Summary_taxrate!AI58</f>
        <v>1.6480221671516156E-5</v>
      </c>
      <c r="AJ58" s="124">
        <f>CN_Summary_fuelprice!AJ58*CN_Summary_taxrate!AJ58</f>
        <v>1.6590704052965639E-5</v>
      </c>
      <c r="AK58" s="124">
        <f>CN_Summary_fuelprice!AK58*CN_Summary_taxrate!AK58</f>
        <v>1.6773229029625225E-5</v>
      </c>
      <c r="AL58" s="124">
        <f>CN_Summary_fuelprice!AL58*CN_Summary_taxrate!AL58</f>
        <v>1.6888213930880428E-5</v>
      </c>
      <c r="AM58" s="124">
        <f>CN_Summary_fuelprice!AM58*CN_Summary_taxrate!AM58</f>
        <v>1.7025547200316272E-5</v>
      </c>
      <c r="AN58" s="124">
        <f>CN_Summary_fuelprice!AN58*CN_Summary_taxrate!AN58</f>
        <v>1.7170210351799408E-5</v>
      </c>
      <c r="AO58" s="124">
        <f>CN_Summary_fuelprice!AO58*CN_Summary_taxrate!AO58</f>
        <v>1.7327721416101081E-5</v>
      </c>
      <c r="AP58" s="124">
        <f>CN_Summary_fuelprice!AP58*CN_Summary_taxrate!AP58</f>
        <v>1.7465335370708058E-5</v>
      </c>
      <c r="AQ58" s="124">
        <f>CN_Summary_fuelprice!AQ58*CN_Summary_taxrate!AQ58</f>
        <v>1.7594662815143799E-5</v>
      </c>
      <c r="AR58" s="124">
        <f>CN_Summary_fuelprice!AR58*CN_Summary_taxrate!AR58</f>
        <v>1.7725243065043079E-5</v>
      </c>
      <c r="AS58" s="124">
        <f>CN_Summary_fuelprice!AS58*CN_Summary_taxrate!AS58</f>
        <v>1.7871224580097905E-5</v>
      </c>
      <c r="AT58" s="124">
        <f>CN_Summary_fuelprice!AT58*CN_Summary_taxrate!AT58</f>
        <v>1.8014604264556873E-5</v>
      </c>
      <c r="AU58" s="124">
        <f>CN_Summary_fuelprice!AU58*CN_Summary_taxrate!AU58</f>
        <v>1.8156386565797876E-5</v>
      </c>
    </row>
    <row r="59" spans="1:47" ht="18.75" customHeight="1">
      <c r="A59" s="101" t="s">
        <v>3673</v>
      </c>
      <c r="B59" s="124">
        <f>CN_Summary_fuelprice!B59*CN_Summary_taxrate!B59</f>
        <v>0</v>
      </c>
      <c r="C59" s="124">
        <f>CN_Summary_fuelprice!C59*CN_Summary_taxrate!C59</f>
        <v>0</v>
      </c>
      <c r="D59" s="124">
        <f>CN_Summary_fuelprice!D59*CN_Summary_taxrate!D59</f>
        <v>0</v>
      </c>
      <c r="E59" s="124">
        <f>CN_Summary_fuelprice!E59*CN_Summary_taxrate!E59</f>
        <v>0</v>
      </c>
      <c r="F59" s="124">
        <f>CN_Summary_fuelprice!F59*CN_Summary_taxrate!F59</f>
        <v>0</v>
      </c>
      <c r="G59" s="124">
        <f>CN_Summary_fuelprice!G59*CN_Summary_taxrate!G59</f>
        <v>8.4949476410415318E-6</v>
      </c>
      <c r="H59" s="124">
        <f>CN_Summary_fuelprice!H59*CN_Summary_taxrate!H59</f>
        <v>1.1261890622282196E-5</v>
      </c>
      <c r="I59" s="124">
        <f>CN_Summary_fuelprice!I59*CN_Summary_taxrate!I59</f>
        <v>1.205781527432508E-5</v>
      </c>
      <c r="J59" s="124">
        <f>CN_Summary_fuelprice!J59*CN_Summary_taxrate!J59</f>
        <v>1.2328067114041121E-5</v>
      </c>
      <c r="K59" s="124">
        <f>CN_Summary_fuelprice!K59*CN_Summary_taxrate!K59</f>
        <v>1.2246885165568987E-5</v>
      </c>
      <c r="L59" s="124">
        <f>CN_Summary_fuelprice!L59*CN_Summary_taxrate!L59</f>
        <v>1.2113337012353439E-5</v>
      </c>
      <c r="M59" s="124">
        <f>CN_Summary_fuelprice!M59*CN_Summary_taxrate!M59</f>
        <v>1.2024214154584815E-5</v>
      </c>
      <c r="N59" s="124">
        <f>CN_Summary_fuelprice!N59*CN_Summary_taxrate!N59</f>
        <v>1.2048179171685024E-5</v>
      </c>
      <c r="O59" s="124">
        <f>CN_Summary_fuelprice!O59*CN_Summary_taxrate!O59</f>
        <v>1.2524176116498649E-5</v>
      </c>
      <c r="P59" s="124">
        <f>CN_Summary_fuelprice!P59*CN_Summary_taxrate!P59</f>
        <v>1.2759297070417866E-5</v>
      </c>
      <c r="Q59" s="124">
        <f>CN_Summary_fuelprice!Q59*CN_Summary_taxrate!Q59</f>
        <v>1.3086522539104164E-5</v>
      </c>
      <c r="R59" s="124">
        <f>CN_Summary_fuelprice!R59*CN_Summary_taxrate!R59</f>
        <v>1.4074289652071674E-5</v>
      </c>
      <c r="S59" s="124">
        <f>CN_Summary_fuelprice!S59*CN_Summary_taxrate!S59</f>
        <v>1.4040111165496868E-5</v>
      </c>
      <c r="T59" s="124">
        <f>CN_Summary_fuelprice!T59*CN_Summary_taxrate!T59</f>
        <v>1.434385111037143E-5</v>
      </c>
      <c r="U59" s="124">
        <f>CN_Summary_fuelprice!U59*CN_Summary_taxrate!U59</f>
        <v>1.4536374814264709E-5</v>
      </c>
      <c r="V59" s="124">
        <f>CN_Summary_fuelprice!V59*CN_Summary_taxrate!V59</f>
        <v>1.4972652521294581E-5</v>
      </c>
      <c r="W59" s="124">
        <f>CN_Summary_fuelprice!W59*CN_Summary_taxrate!W59</f>
        <v>1.4751023318867308E-5</v>
      </c>
      <c r="X59" s="124">
        <f>CN_Summary_fuelprice!X59*CN_Summary_taxrate!X59</f>
        <v>1.4834624000854113E-5</v>
      </c>
      <c r="Y59" s="124">
        <f>CN_Summary_fuelprice!Y59*CN_Summary_taxrate!Y59</f>
        <v>1.5086693641922171E-5</v>
      </c>
      <c r="Z59" s="124">
        <f>CN_Summary_fuelprice!Z59*CN_Summary_taxrate!Z59</f>
        <v>1.5315929589301807E-5</v>
      </c>
      <c r="AA59" s="124">
        <f>CN_Summary_fuelprice!AA59*CN_Summary_taxrate!AA59</f>
        <v>1.5377760271624057E-5</v>
      </c>
      <c r="AB59" s="124">
        <f>CN_Summary_fuelprice!AB59*CN_Summary_taxrate!AB59</f>
        <v>1.5546055587136338E-5</v>
      </c>
      <c r="AC59" s="124">
        <f>CN_Summary_fuelprice!AC59*CN_Summary_taxrate!AC59</f>
        <v>1.5719274588282277E-5</v>
      </c>
      <c r="AD59" s="124">
        <f>CN_Summary_fuelprice!AD59*CN_Summary_taxrate!AD59</f>
        <v>1.5727601124536745E-5</v>
      </c>
      <c r="AE59" s="124">
        <f>CN_Summary_fuelprice!AE59*CN_Summary_taxrate!AE59</f>
        <v>1.5850087564777903E-5</v>
      </c>
      <c r="AF59" s="124">
        <f>CN_Summary_fuelprice!AF59*CN_Summary_taxrate!AF59</f>
        <v>1.6029172090129241E-5</v>
      </c>
      <c r="AG59" s="124">
        <f>CN_Summary_fuelprice!AG59*CN_Summary_taxrate!AG59</f>
        <v>1.6254705687099905E-5</v>
      </c>
      <c r="AH59" s="124">
        <f>CN_Summary_fuelprice!AH59*CN_Summary_taxrate!AH59</f>
        <v>1.6358465775558176E-5</v>
      </c>
      <c r="AI59" s="124">
        <f>CN_Summary_fuelprice!AI59*CN_Summary_taxrate!AI59</f>
        <v>1.6480221671516156E-5</v>
      </c>
      <c r="AJ59" s="124">
        <f>CN_Summary_fuelprice!AJ59*CN_Summary_taxrate!AJ59</f>
        <v>1.6590704052965639E-5</v>
      </c>
      <c r="AK59" s="124">
        <f>CN_Summary_fuelprice!AK59*CN_Summary_taxrate!AK59</f>
        <v>1.6773229029625225E-5</v>
      </c>
      <c r="AL59" s="124">
        <f>CN_Summary_fuelprice!AL59*CN_Summary_taxrate!AL59</f>
        <v>1.6888213930880428E-5</v>
      </c>
      <c r="AM59" s="124">
        <f>CN_Summary_fuelprice!AM59*CN_Summary_taxrate!AM59</f>
        <v>1.7025547200316272E-5</v>
      </c>
      <c r="AN59" s="124">
        <f>CN_Summary_fuelprice!AN59*CN_Summary_taxrate!AN59</f>
        <v>1.7170210351799408E-5</v>
      </c>
      <c r="AO59" s="124">
        <f>CN_Summary_fuelprice!AO59*CN_Summary_taxrate!AO59</f>
        <v>1.7327721416101081E-5</v>
      </c>
      <c r="AP59" s="124">
        <f>CN_Summary_fuelprice!AP59*CN_Summary_taxrate!AP59</f>
        <v>1.7465335370708058E-5</v>
      </c>
      <c r="AQ59" s="124">
        <f>CN_Summary_fuelprice!AQ59*CN_Summary_taxrate!AQ59</f>
        <v>1.7594662815143799E-5</v>
      </c>
      <c r="AR59" s="124">
        <f>CN_Summary_fuelprice!AR59*CN_Summary_taxrate!AR59</f>
        <v>1.7725243065043079E-5</v>
      </c>
      <c r="AS59" s="124">
        <f>CN_Summary_fuelprice!AS59*CN_Summary_taxrate!AS59</f>
        <v>1.7871224580097905E-5</v>
      </c>
      <c r="AT59" s="124">
        <f>CN_Summary_fuelprice!AT59*CN_Summary_taxrate!AT59</f>
        <v>1.8014604264556873E-5</v>
      </c>
      <c r="AU59" s="124">
        <f>CN_Summary_fuelprice!AU59*CN_Summary_taxrate!AU59</f>
        <v>1.8156386565797876E-5</v>
      </c>
    </row>
    <row r="60" spans="1:47" ht="18.75" customHeight="1">
      <c r="A60" s="101" t="s">
        <v>3674</v>
      </c>
      <c r="B60" s="124">
        <f>CN_Summary_fuelprice!B60*CN_Summary_taxrate!B60</f>
        <v>0</v>
      </c>
      <c r="C60" s="124">
        <f>CN_Summary_fuelprice!C60*CN_Summary_taxrate!C60</f>
        <v>0</v>
      </c>
      <c r="D60" s="124">
        <f>CN_Summary_fuelprice!D60*CN_Summary_taxrate!D60</f>
        <v>0</v>
      </c>
      <c r="E60" s="124">
        <f>CN_Summary_fuelprice!E60*CN_Summary_taxrate!E60</f>
        <v>0</v>
      </c>
      <c r="F60" s="124">
        <f>CN_Summary_fuelprice!F60*CN_Summary_taxrate!F60</f>
        <v>0</v>
      </c>
      <c r="G60" s="124">
        <f>CN_Summary_fuelprice!G60*CN_Summary_taxrate!G60</f>
        <v>8.4949476410415318E-6</v>
      </c>
      <c r="H60" s="124">
        <f>CN_Summary_fuelprice!H60*CN_Summary_taxrate!H60</f>
        <v>1.1261890622282196E-5</v>
      </c>
      <c r="I60" s="124">
        <f>CN_Summary_fuelprice!I60*CN_Summary_taxrate!I60</f>
        <v>1.205781527432508E-5</v>
      </c>
      <c r="J60" s="124">
        <f>CN_Summary_fuelprice!J60*CN_Summary_taxrate!J60</f>
        <v>1.2328067114041121E-5</v>
      </c>
      <c r="K60" s="124">
        <f>CN_Summary_fuelprice!K60*CN_Summary_taxrate!K60</f>
        <v>1.2246885165568987E-5</v>
      </c>
      <c r="L60" s="124">
        <f>CN_Summary_fuelprice!L60*CN_Summary_taxrate!L60</f>
        <v>1.2113337012353439E-5</v>
      </c>
      <c r="M60" s="124">
        <f>CN_Summary_fuelprice!M60*CN_Summary_taxrate!M60</f>
        <v>1.2024214154584815E-5</v>
      </c>
      <c r="N60" s="124">
        <f>CN_Summary_fuelprice!N60*CN_Summary_taxrate!N60</f>
        <v>1.2048179171685024E-5</v>
      </c>
      <c r="O60" s="124">
        <f>CN_Summary_fuelprice!O60*CN_Summary_taxrate!O60</f>
        <v>1.2524176116498649E-5</v>
      </c>
      <c r="P60" s="124">
        <f>CN_Summary_fuelprice!P60*CN_Summary_taxrate!P60</f>
        <v>1.2759297070417866E-5</v>
      </c>
      <c r="Q60" s="124">
        <f>CN_Summary_fuelprice!Q60*CN_Summary_taxrate!Q60</f>
        <v>1.3086522539104164E-5</v>
      </c>
      <c r="R60" s="124">
        <f>CN_Summary_fuelprice!R60*CN_Summary_taxrate!R60</f>
        <v>1.4074289652071674E-5</v>
      </c>
      <c r="S60" s="124">
        <f>CN_Summary_fuelprice!S60*CN_Summary_taxrate!S60</f>
        <v>1.4040111165496868E-5</v>
      </c>
      <c r="T60" s="124">
        <f>CN_Summary_fuelprice!T60*CN_Summary_taxrate!T60</f>
        <v>1.434385111037143E-5</v>
      </c>
      <c r="U60" s="124">
        <f>CN_Summary_fuelprice!U60*CN_Summary_taxrate!U60</f>
        <v>1.4536374814264709E-5</v>
      </c>
      <c r="V60" s="124">
        <f>CN_Summary_fuelprice!V60*CN_Summary_taxrate!V60</f>
        <v>1.4972652521294581E-5</v>
      </c>
      <c r="W60" s="124">
        <f>CN_Summary_fuelprice!W60*CN_Summary_taxrate!W60</f>
        <v>1.4751023318867308E-5</v>
      </c>
      <c r="X60" s="124">
        <f>CN_Summary_fuelprice!X60*CN_Summary_taxrate!X60</f>
        <v>1.4834624000854113E-5</v>
      </c>
      <c r="Y60" s="124">
        <f>CN_Summary_fuelprice!Y60*CN_Summary_taxrate!Y60</f>
        <v>1.5086693641922171E-5</v>
      </c>
      <c r="Z60" s="124">
        <f>CN_Summary_fuelprice!Z60*CN_Summary_taxrate!Z60</f>
        <v>1.5315929589301807E-5</v>
      </c>
      <c r="AA60" s="124">
        <f>CN_Summary_fuelprice!AA60*CN_Summary_taxrate!AA60</f>
        <v>1.5377760271624057E-5</v>
      </c>
      <c r="AB60" s="124">
        <f>CN_Summary_fuelprice!AB60*CN_Summary_taxrate!AB60</f>
        <v>1.5546055587136338E-5</v>
      </c>
      <c r="AC60" s="124">
        <f>CN_Summary_fuelprice!AC60*CN_Summary_taxrate!AC60</f>
        <v>1.5719274588282277E-5</v>
      </c>
      <c r="AD60" s="124">
        <f>CN_Summary_fuelprice!AD60*CN_Summary_taxrate!AD60</f>
        <v>1.5727601124536745E-5</v>
      </c>
      <c r="AE60" s="124">
        <f>CN_Summary_fuelprice!AE60*CN_Summary_taxrate!AE60</f>
        <v>1.5850087564777903E-5</v>
      </c>
      <c r="AF60" s="124">
        <f>CN_Summary_fuelprice!AF60*CN_Summary_taxrate!AF60</f>
        <v>1.6029172090129241E-5</v>
      </c>
      <c r="AG60" s="124">
        <f>CN_Summary_fuelprice!AG60*CN_Summary_taxrate!AG60</f>
        <v>1.6254705687099905E-5</v>
      </c>
      <c r="AH60" s="124">
        <f>CN_Summary_fuelprice!AH60*CN_Summary_taxrate!AH60</f>
        <v>1.6358465775558176E-5</v>
      </c>
      <c r="AI60" s="124">
        <f>CN_Summary_fuelprice!AI60*CN_Summary_taxrate!AI60</f>
        <v>1.6480221671516156E-5</v>
      </c>
      <c r="AJ60" s="124">
        <f>CN_Summary_fuelprice!AJ60*CN_Summary_taxrate!AJ60</f>
        <v>1.6590704052965639E-5</v>
      </c>
      <c r="AK60" s="124">
        <f>CN_Summary_fuelprice!AK60*CN_Summary_taxrate!AK60</f>
        <v>1.6773229029625225E-5</v>
      </c>
      <c r="AL60" s="124">
        <f>CN_Summary_fuelprice!AL60*CN_Summary_taxrate!AL60</f>
        <v>1.6888213930880428E-5</v>
      </c>
      <c r="AM60" s="124">
        <f>CN_Summary_fuelprice!AM60*CN_Summary_taxrate!AM60</f>
        <v>1.7025547200316272E-5</v>
      </c>
      <c r="AN60" s="124">
        <f>CN_Summary_fuelprice!AN60*CN_Summary_taxrate!AN60</f>
        <v>1.7170210351799408E-5</v>
      </c>
      <c r="AO60" s="124">
        <f>CN_Summary_fuelprice!AO60*CN_Summary_taxrate!AO60</f>
        <v>1.7327721416101081E-5</v>
      </c>
      <c r="AP60" s="124">
        <f>CN_Summary_fuelprice!AP60*CN_Summary_taxrate!AP60</f>
        <v>1.7465335370708058E-5</v>
      </c>
      <c r="AQ60" s="124">
        <f>CN_Summary_fuelprice!AQ60*CN_Summary_taxrate!AQ60</f>
        <v>1.7594662815143799E-5</v>
      </c>
      <c r="AR60" s="124">
        <f>CN_Summary_fuelprice!AR60*CN_Summary_taxrate!AR60</f>
        <v>1.7725243065043079E-5</v>
      </c>
      <c r="AS60" s="124">
        <f>CN_Summary_fuelprice!AS60*CN_Summary_taxrate!AS60</f>
        <v>1.7871224580097905E-5</v>
      </c>
      <c r="AT60" s="124">
        <f>CN_Summary_fuelprice!AT60*CN_Summary_taxrate!AT60</f>
        <v>1.8014604264556873E-5</v>
      </c>
      <c r="AU60" s="124">
        <f>CN_Summary_fuelprice!AU60*CN_Summary_taxrate!AU60</f>
        <v>1.8156386565797876E-5</v>
      </c>
    </row>
    <row r="61" spans="1:47" ht="18.75" customHeight="1">
      <c r="A61" s="101" t="s">
        <v>3675</v>
      </c>
      <c r="B61" s="124">
        <f>CN_Summary_fuelprice!B61*CN_Summary_taxrate!B61</f>
        <v>0</v>
      </c>
      <c r="C61" s="124">
        <f>CN_Summary_fuelprice!C61*CN_Summary_taxrate!C61</f>
        <v>0</v>
      </c>
      <c r="D61" s="124">
        <f>CN_Summary_fuelprice!D61*CN_Summary_taxrate!D61</f>
        <v>0</v>
      </c>
      <c r="E61" s="124">
        <f>CN_Summary_fuelprice!E61*CN_Summary_taxrate!E61</f>
        <v>0</v>
      </c>
      <c r="F61" s="124">
        <f>CN_Summary_fuelprice!F61*CN_Summary_taxrate!F61</f>
        <v>0</v>
      </c>
      <c r="G61" s="124">
        <f>CN_Summary_fuelprice!G61*CN_Summary_taxrate!G61</f>
        <v>8.4949476410415318E-6</v>
      </c>
      <c r="H61" s="124">
        <f>CN_Summary_fuelprice!H61*CN_Summary_taxrate!H61</f>
        <v>1.1261890622282196E-5</v>
      </c>
      <c r="I61" s="124">
        <f>CN_Summary_fuelprice!I61*CN_Summary_taxrate!I61</f>
        <v>1.205781527432508E-5</v>
      </c>
      <c r="J61" s="124">
        <f>CN_Summary_fuelprice!J61*CN_Summary_taxrate!J61</f>
        <v>1.2328067114041121E-5</v>
      </c>
      <c r="K61" s="124">
        <f>CN_Summary_fuelprice!K61*CN_Summary_taxrate!K61</f>
        <v>1.2246885165568987E-5</v>
      </c>
      <c r="L61" s="124">
        <f>CN_Summary_fuelprice!L61*CN_Summary_taxrate!L61</f>
        <v>1.2113337012353439E-5</v>
      </c>
      <c r="M61" s="124">
        <f>CN_Summary_fuelprice!M61*CN_Summary_taxrate!M61</f>
        <v>1.2024214154584815E-5</v>
      </c>
      <c r="N61" s="124">
        <f>CN_Summary_fuelprice!N61*CN_Summary_taxrate!N61</f>
        <v>1.2048179171685024E-5</v>
      </c>
      <c r="O61" s="124">
        <f>CN_Summary_fuelprice!O61*CN_Summary_taxrate!O61</f>
        <v>1.2524176116498649E-5</v>
      </c>
      <c r="P61" s="124">
        <f>CN_Summary_fuelprice!P61*CN_Summary_taxrate!P61</f>
        <v>1.2759297070417866E-5</v>
      </c>
      <c r="Q61" s="124">
        <f>CN_Summary_fuelprice!Q61*CN_Summary_taxrate!Q61</f>
        <v>1.3086522539104164E-5</v>
      </c>
      <c r="R61" s="124">
        <f>CN_Summary_fuelprice!R61*CN_Summary_taxrate!R61</f>
        <v>1.4074289652071674E-5</v>
      </c>
      <c r="S61" s="124">
        <f>CN_Summary_fuelprice!S61*CN_Summary_taxrate!S61</f>
        <v>1.4040111165496868E-5</v>
      </c>
      <c r="T61" s="124">
        <f>CN_Summary_fuelprice!T61*CN_Summary_taxrate!T61</f>
        <v>1.434385111037143E-5</v>
      </c>
      <c r="U61" s="124">
        <f>CN_Summary_fuelprice!U61*CN_Summary_taxrate!U61</f>
        <v>1.4536374814264709E-5</v>
      </c>
      <c r="V61" s="124">
        <f>CN_Summary_fuelprice!V61*CN_Summary_taxrate!V61</f>
        <v>1.4972652521294581E-5</v>
      </c>
      <c r="W61" s="124">
        <f>CN_Summary_fuelprice!W61*CN_Summary_taxrate!W61</f>
        <v>1.4751023318867308E-5</v>
      </c>
      <c r="X61" s="124">
        <f>CN_Summary_fuelprice!X61*CN_Summary_taxrate!X61</f>
        <v>1.4834624000854113E-5</v>
      </c>
      <c r="Y61" s="124">
        <f>CN_Summary_fuelprice!Y61*CN_Summary_taxrate!Y61</f>
        <v>1.5086693641922171E-5</v>
      </c>
      <c r="Z61" s="124">
        <f>CN_Summary_fuelprice!Z61*CN_Summary_taxrate!Z61</f>
        <v>1.5315929589301807E-5</v>
      </c>
      <c r="AA61" s="124">
        <f>CN_Summary_fuelprice!AA61*CN_Summary_taxrate!AA61</f>
        <v>1.5377760271624057E-5</v>
      </c>
      <c r="AB61" s="124">
        <f>CN_Summary_fuelprice!AB61*CN_Summary_taxrate!AB61</f>
        <v>1.5546055587136338E-5</v>
      </c>
      <c r="AC61" s="124">
        <f>CN_Summary_fuelprice!AC61*CN_Summary_taxrate!AC61</f>
        <v>1.5719274588282277E-5</v>
      </c>
      <c r="AD61" s="124">
        <f>CN_Summary_fuelprice!AD61*CN_Summary_taxrate!AD61</f>
        <v>1.5727601124536745E-5</v>
      </c>
      <c r="AE61" s="124">
        <f>CN_Summary_fuelprice!AE61*CN_Summary_taxrate!AE61</f>
        <v>1.5850087564777903E-5</v>
      </c>
      <c r="AF61" s="124">
        <f>CN_Summary_fuelprice!AF61*CN_Summary_taxrate!AF61</f>
        <v>1.6029172090129241E-5</v>
      </c>
      <c r="AG61" s="124">
        <f>CN_Summary_fuelprice!AG61*CN_Summary_taxrate!AG61</f>
        <v>1.6254705687099905E-5</v>
      </c>
      <c r="AH61" s="124">
        <f>CN_Summary_fuelprice!AH61*CN_Summary_taxrate!AH61</f>
        <v>1.6358465775558176E-5</v>
      </c>
      <c r="AI61" s="124">
        <f>CN_Summary_fuelprice!AI61*CN_Summary_taxrate!AI61</f>
        <v>1.6480221671516156E-5</v>
      </c>
      <c r="AJ61" s="124">
        <f>CN_Summary_fuelprice!AJ61*CN_Summary_taxrate!AJ61</f>
        <v>1.6590704052965639E-5</v>
      </c>
      <c r="AK61" s="124">
        <f>CN_Summary_fuelprice!AK61*CN_Summary_taxrate!AK61</f>
        <v>1.6773229029625225E-5</v>
      </c>
      <c r="AL61" s="124">
        <f>CN_Summary_fuelprice!AL61*CN_Summary_taxrate!AL61</f>
        <v>1.6888213930880428E-5</v>
      </c>
      <c r="AM61" s="124">
        <f>CN_Summary_fuelprice!AM61*CN_Summary_taxrate!AM61</f>
        <v>1.7025547200316272E-5</v>
      </c>
      <c r="AN61" s="124">
        <f>CN_Summary_fuelprice!AN61*CN_Summary_taxrate!AN61</f>
        <v>1.7170210351799408E-5</v>
      </c>
      <c r="AO61" s="124">
        <f>CN_Summary_fuelprice!AO61*CN_Summary_taxrate!AO61</f>
        <v>1.7327721416101081E-5</v>
      </c>
      <c r="AP61" s="124">
        <f>CN_Summary_fuelprice!AP61*CN_Summary_taxrate!AP61</f>
        <v>1.7465335370708058E-5</v>
      </c>
      <c r="AQ61" s="124">
        <f>CN_Summary_fuelprice!AQ61*CN_Summary_taxrate!AQ61</f>
        <v>1.7594662815143799E-5</v>
      </c>
      <c r="AR61" s="124">
        <f>CN_Summary_fuelprice!AR61*CN_Summary_taxrate!AR61</f>
        <v>1.7725243065043079E-5</v>
      </c>
      <c r="AS61" s="124">
        <f>CN_Summary_fuelprice!AS61*CN_Summary_taxrate!AS61</f>
        <v>1.7871224580097905E-5</v>
      </c>
      <c r="AT61" s="124">
        <f>CN_Summary_fuelprice!AT61*CN_Summary_taxrate!AT61</f>
        <v>1.8014604264556873E-5</v>
      </c>
      <c r="AU61" s="124">
        <f>CN_Summary_fuelprice!AU61*CN_Summary_taxrate!AU61</f>
        <v>1.8156386565797876E-5</v>
      </c>
    </row>
    <row r="62" spans="1:47" s="103" customFormat="1" ht="18.75" customHeight="1">
      <c r="A62" s="102" t="s">
        <v>3680</v>
      </c>
      <c r="B62" s="102"/>
      <c r="C62" s="102"/>
      <c r="D62" s="102"/>
      <c r="E62" s="102"/>
      <c r="F62" s="102"/>
      <c r="I62" s="102"/>
      <c r="L62" s="102"/>
      <c r="O62" s="102"/>
      <c r="R62" s="102"/>
      <c r="U62" s="102"/>
      <c r="X62" s="102"/>
      <c r="AA62" s="102"/>
      <c r="AD62" s="102"/>
      <c r="AG62" s="102"/>
      <c r="AJ62" s="102"/>
      <c r="AM62" s="102"/>
      <c r="AP62" s="102"/>
      <c r="AS62" s="102"/>
    </row>
    <row r="63" spans="1:47" ht="18.75" customHeight="1">
      <c r="A63" s="105" t="s">
        <v>3697</v>
      </c>
      <c r="B63" s="101">
        <v>2015</v>
      </c>
      <c r="C63" s="101">
        <v>2016</v>
      </c>
      <c r="D63" s="101">
        <v>2017</v>
      </c>
      <c r="E63" s="101">
        <v>2018</v>
      </c>
      <c r="F63" s="101">
        <v>2019</v>
      </c>
      <c r="G63" s="101">
        <v>2020</v>
      </c>
      <c r="H63" s="101">
        <v>2021</v>
      </c>
      <c r="I63" s="101">
        <v>2022</v>
      </c>
      <c r="J63" s="101">
        <v>2023</v>
      </c>
      <c r="K63" s="101">
        <v>2024</v>
      </c>
      <c r="L63" s="101">
        <v>2025</v>
      </c>
      <c r="M63" s="101">
        <v>2026</v>
      </c>
      <c r="N63" s="101">
        <v>2027</v>
      </c>
      <c r="O63" s="101">
        <v>2028</v>
      </c>
      <c r="P63" s="101">
        <v>2029</v>
      </c>
      <c r="Q63" s="101">
        <v>2030</v>
      </c>
      <c r="R63" s="101">
        <v>2031</v>
      </c>
      <c r="S63" s="101">
        <v>2032</v>
      </c>
      <c r="T63" s="101">
        <v>2033</v>
      </c>
      <c r="U63" s="101">
        <v>2034</v>
      </c>
      <c r="V63" s="101">
        <v>2035</v>
      </c>
      <c r="W63" s="101">
        <v>2036</v>
      </c>
      <c r="X63" s="101">
        <v>2037</v>
      </c>
      <c r="Y63" s="101">
        <v>2038</v>
      </c>
      <c r="Z63" s="101">
        <v>2039</v>
      </c>
      <c r="AA63" s="101">
        <v>2040</v>
      </c>
      <c r="AB63" s="101">
        <v>2041</v>
      </c>
      <c r="AC63" s="101">
        <v>2042</v>
      </c>
      <c r="AD63" s="101">
        <v>2043</v>
      </c>
      <c r="AE63" s="101">
        <v>2044</v>
      </c>
      <c r="AF63" s="101">
        <v>2045</v>
      </c>
      <c r="AG63" s="101">
        <v>2046</v>
      </c>
      <c r="AH63" s="101">
        <v>2047</v>
      </c>
      <c r="AI63" s="101">
        <v>2048</v>
      </c>
      <c r="AJ63" s="101">
        <v>2049</v>
      </c>
      <c r="AK63" s="101">
        <v>2050</v>
      </c>
      <c r="AL63" s="101">
        <v>2051</v>
      </c>
      <c r="AM63" s="101">
        <v>2052</v>
      </c>
      <c r="AN63" s="101">
        <v>2053</v>
      </c>
      <c r="AO63" s="101">
        <v>2054</v>
      </c>
      <c r="AP63" s="101">
        <v>2055</v>
      </c>
      <c r="AQ63" s="101">
        <v>2056</v>
      </c>
      <c r="AR63" s="101">
        <v>2057</v>
      </c>
      <c r="AS63" s="101">
        <v>2058</v>
      </c>
      <c r="AT63" s="101">
        <v>2059</v>
      </c>
      <c r="AU63" s="101">
        <v>2060</v>
      </c>
    </row>
    <row r="64" spans="1:47" ht="18.75" customHeight="1">
      <c r="A64" s="101" t="s">
        <v>3668</v>
      </c>
      <c r="B64" s="124">
        <f>CN_Summary_fuelprice!B64*CN_Summary_taxrate!B64</f>
        <v>0</v>
      </c>
      <c r="C64" s="124">
        <f>CN_Summary_fuelprice!C64*CN_Summary_taxrate!C64</f>
        <v>0</v>
      </c>
      <c r="D64" s="124">
        <f>CN_Summary_fuelprice!D64*CN_Summary_taxrate!D64</f>
        <v>0</v>
      </c>
      <c r="E64" s="124">
        <f>CN_Summary_fuelprice!E64*CN_Summary_taxrate!E64</f>
        <v>0</v>
      </c>
      <c r="F64" s="124">
        <f>CN_Summary_fuelprice!F64*CN_Summary_taxrate!F64</f>
        <v>0</v>
      </c>
      <c r="G64" s="124">
        <f>CN_Summary_fuelprice!G64*CN_Summary_taxrate!G64</f>
        <v>6.3680000374231614E-6</v>
      </c>
      <c r="H64" s="124">
        <f>CN_Summary_fuelprice!H64*CN_Summary_taxrate!H64</f>
        <v>7.5166582719592609E-6</v>
      </c>
      <c r="I64" s="124">
        <f>CN_Summary_fuelprice!I64*CN_Summary_taxrate!I64</f>
        <v>7.4905111673212314E-6</v>
      </c>
      <c r="J64" s="124">
        <f>CN_Summary_fuelprice!J64*CN_Summary_taxrate!J64</f>
        <v>7.987718211759547E-6</v>
      </c>
      <c r="K64" s="124">
        <f>CN_Summary_fuelprice!K64*CN_Summary_taxrate!K64</f>
        <v>8.7540939662252999E-6</v>
      </c>
      <c r="L64" s="124">
        <f>CN_Summary_fuelprice!L64*CN_Summary_taxrate!L64</f>
        <v>8.9513157787620404E-6</v>
      </c>
      <c r="M64" s="124">
        <f>CN_Summary_fuelprice!M64*CN_Summary_taxrate!M64</f>
        <v>9.1154011267565767E-6</v>
      </c>
      <c r="N64" s="124">
        <f>CN_Summary_fuelprice!N64*CN_Summary_taxrate!N64</f>
        <v>9.2210387496252553E-6</v>
      </c>
      <c r="O64" s="124">
        <f>CN_Summary_fuelprice!O64*CN_Summary_taxrate!O64</f>
        <v>9.5933544334750242E-6</v>
      </c>
      <c r="P64" s="124">
        <f>CN_Summary_fuelprice!P64*CN_Summary_taxrate!P64</f>
        <v>9.7785553770578042E-6</v>
      </c>
      <c r="Q64" s="124">
        <f>CN_Summary_fuelprice!Q64*CN_Summary_taxrate!Q64</f>
        <v>9.9493831364755902E-6</v>
      </c>
      <c r="R64" s="124">
        <f>CN_Summary_fuelprice!R64*CN_Summary_taxrate!R64</f>
        <v>1.0423126264460999E-5</v>
      </c>
      <c r="S64" s="124">
        <f>CN_Summary_fuelprice!S64*CN_Summary_taxrate!S64</f>
        <v>1.0551381189592542E-5</v>
      </c>
      <c r="T64" s="124">
        <f>CN_Summary_fuelprice!T64*CN_Summary_taxrate!T64</f>
        <v>1.0752765017373988E-5</v>
      </c>
      <c r="U64" s="124">
        <f>CN_Summary_fuelprice!U64*CN_Summary_taxrate!U64</f>
        <v>1.088073663108451E-5</v>
      </c>
      <c r="V64" s="124">
        <f>CN_Summary_fuelprice!V64*CN_Summary_taxrate!V64</f>
        <v>1.0976768408004634E-5</v>
      </c>
      <c r="W64" s="124">
        <f>CN_Summary_fuelprice!W64*CN_Summary_taxrate!W64</f>
        <v>1.0841637088762084E-5</v>
      </c>
      <c r="X64" s="124">
        <f>CN_Summary_fuelprice!X64*CN_Summary_taxrate!X64</f>
        <v>1.0815624774171088E-5</v>
      </c>
      <c r="Y64" s="124">
        <f>CN_Summary_fuelprice!Y64*CN_Summary_taxrate!Y64</f>
        <v>1.0954901974759255E-5</v>
      </c>
      <c r="Z64" s="124">
        <f>CN_Summary_fuelprice!Z64*CN_Summary_taxrate!Z64</f>
        <v>1.1086432792780242E-5</v>
      </c>
      <c r="AA64" s="124">
        <f>CN_Summary_fuelprice!AA64*CN_Summary_taxrate!AA64</f>
        <v>1.1021161176023935E-5</v>
      </c>
      <c r="AB64" s="124">
        <f>CN_Summary_fuelprice!AB64*CN_Summary_taxrate!AB64</f>
        <v>1.1250783868286121E-5</v>
      </c>
      <c r="AC64" s="124">
        <f>CN_Summary_fuelprice!AC64*CN_Summary_taxrate!AC64</f>
        <v>1.134489646804108E-5</v>
      </c>
      <c r="AD64" s="124">
        <f>CN_Summary_fuelprice!AD64*CN_Summary_taxrate!AD64</f>
        <v>1.1410858828523024E-5</v>
      </c>
      <c r="AE64" s="124">
        <f>CN_Summary_fuelprice!AE64*CN_Summary_taxrate!AE64</f>
        <v>1.1500723229975311E-5</v>
      </c>
      <c r="AF64" s="124">
        <f>CN_Summary_fuelprice!AF64*CN_Summary_taxrate!AF64</f>
        <v>1.1621393109247612E-5</v>
      </c>
      <c r="AG64" s="124">
        <f>CN_Summary_fuelprice!AG64*CN_Summary_taxrate!AG64</f>
        <v>1.177168904909659E-5</v>
      </c>
      <c r="AH64" s="124">
        <f>CN_Summary_fuelprice!AH64*CN_Summary_taxrate!AH64</f>
        <v>1.187889727300349E-5</v>
      </c>
      <c r="AI64" s="124">
        <f>CN_Summary_fuelprice!AI64*CN_Summary_taxrate!AI64</f>
        <v>1.1966360061956972E-5</v>
      </c>
      <c r="AJ64" s="124">
        <f>CN_Summary_fuelprice!AJ64*CN_Summary_taxrate!AJ64</f>
        <v>1.2033511267642043E-5</v>
      </c>
      <c r="AK64" s="124">
        <f>CN_Summary_fuelprice!AK64*CN_Summary_taxrate!AK64</f>
        <v>1.2143995752309055E-5</v>
      </c>
      <c r="AL64" s="124">
        <f>CN_Summary_fuelprice!AL64*CN_Summary_taxrate!AL64</f>
        <v>1.2275834515028407E-5</v>
      </c>
      <c r="AM64" s="124">
        <f>CN_Summary_fuelprice!AM64*CN_Summary_taxrate!AM64</f>
        <v>1.2365997702965958E-5</v>
      </c>
      <c r="AN64" s="124">
        <f>CN_Summary_fuelprice!AN64*CN_Summary_taxrate!AN64</f>
        <v>1.247478523165157E-5</v>
      </c>
      <c r="AO64" s="124">
        <f>CN_Summary_fuelprice!AO64*CN_Summary_taxrate!AO64</f>
        <v>1.2584546812455159E-5</v>
      </c>
      <c r="AP64" s="124">
        <f>CN_Summary_fuelprice!AP64*CN_Summary_taxrate!AP64</f>
        <v>1.268818250255885E-5</v>
      </c>
      <c r="AQ64" s="124">
        <f>CN_Summary_fuelprice!AQ64*CN_Summary_taxrate!AQ64</f>
        <v>1.2786725230283539E-5</v>
      </c>
      <c r="AR64" s="124">
        <f>CN_Summary_fuelprice!AR64*CN_Summary_taxrate!AR64</f>
        <v>1.2884853142867989E-5</v>
      </c>
      <c r="AS64" s="124">
        <f>CN_Summary_fuelprice!AS64*CN_Summary_taxrate!AS64</f>
        <v>1.2990624857390896E-5</v>
      </c>
      <c r="AT64" s="124">
        <f>CN_Summary_fuelprice!AT64*CN_Summary_taxrate!AT64</f>
        <v>1.309948109773079E-5</v>
      </c>
      <c r="AU64" s="124">
        <f>CN_Summary_fuelprice!AU64*CN_Summary_taxrate!AU64</f>
        <v>1.3207954761889416E-5</v>
      </c>
    </row>
    <row r="65" spans="1:47" ht="18.75" customHeight="1">
      <c r="A65" s="101" t="s">
        <v>3669</v>
      </c>
      <c r="B65" s="124">
        <f>CN_Summary_fuelprice!B65*CN_Summary_taxrate!B65</f>
        <v>0</v>
      </c>
      <c r="C65" s="124">
        <f>CN_Summary_fuelprice!C65*CN_Summary_taxrate!C65</f>
        <v>0</v>
      </c>
      <c r="D65" s="124">
        <f>CN_Summary_fuelprice!D65*CN_Summary_taxrate!D65</f>
        <v>0</v>
      </c>
      <c r="E65" s="124">
        <f>CN_Summary_fuelprice!E65*CN_Summary_taxrate!E65</f>
        <v>0</v>
      </c>
      <c r="F65" s="124">
        <f>CN_Summary_fuelprice!F65*CN_Summary_taxrate!F65</f>
        <v>0</v>
      </c>
      <c r="G65" s="124">
        <f>CN_Summary_fuelprice!G65*CN_Summary_taxrate!G65</f>
        <v>6.3680000374231614E-6</v>
      </c>
      <c r="H65" s="124">
        <f>CN_Summary_fuelprice!H65*CN_Summary_taxrate!H65</f>
        <v>7.5166582719592609E-6</v>
      </c>
      <c r="I65" s="124">
        <f>CN_Summary_fuelprice!I65*CN_Summary_taxrate!I65</f>
        <v>7.524977834475065E-6</v>
      </c>
      <c r="J65" s="124">
        <f>CN_Summary_fuelprice!J65*CN_Summary_taxrate!J65</f>
        <v>7.7259021556495009E-6</v>
      </c>
      <c r="K65" s="124">
        <f>CN_Summary_fuelprice!K65*CN_Summary_taxrate!K65</f>
        <v>7.9710793315718229E-6</v>
      </c>
      <c r="L65" s="124">
        <f>CN_Summary_fuelprice!L65*CN_Summary_taxrate!L65</f>
        <v>7.8982901496036956E-6</v>
      </c>
      <c r="M65" s="124">
        <f>CN_Summary_fuelprice!M65*CN_Summary_taxrate!M65</f>
        <v>7.7184187319215845E-6</v>
      </c>
      <c r="N65" s="124">
        <f>CN_Summary_fuelprice!N65*CN_Summary_taxrate!N65</f>
        <v>7.4989402656438036E-6</v>
      </c>
      <c r="O65" s="124">
        <f>CN_Summary_fuelprice!O65*CN_Summary_taxrate!O65</f>
        <v>7.8029453366761174E-6</v>
      </c>
      <c r="P65" s="124">
        <f>CN_Summary_fuelprice!P65*CN_Summary_taxrate!P65</f>
        <v>7.9368013012579973E-6</v>
      </c>
      <c r="Q65" s="124">
        <f>CN_Summary_fuelprice!Q65*CN_Summary_taxrate!Q65</f>
        <v>8.094826648047561E-6</v>
      </c>
      <c r="R65" s="124">
        <f>CN_Summary_fuelprice!R65*CN_Summary_taxrate!R65</f>
        <v>8.3768902330404143E-6</v>
      </c>
      <c r="S65" s="124">
        <f>CN_Summary_fuelprice!S65*CN_Summary_taxrate!S65</f>
        <v>8.4022890514515975E-6</v>
      </c>
      <c r="T65" s="124">
        <f>CN_Summary_fuelprice!T65*CN_Summary_taxrate!T65</f>
        <v>8.5698474151474856E-6</v>
      </c>
      <c r="U65" s="124">
        <f>CN_Summary_fuelprice!U65*CN_Summary_taxrate!U65</f>
        <v>8.6836880449166461E-6</v>
      </c>
      <c r="V65" s="124">
        <f>CN_Summary_fuelprice!V65*CN_Summary_taxrate!V65</f>
        <v>8.7816301805520094E-6</v>
      </c>
      <c r="W65" s="124">
        <f>CN_Summary_fuelprice!W65*CN_Summary_taxrate!W65</f>
        <v>8.7134451499786759E-6</v>
      </c>
      <c r="X65" s="124">
        <f>CN_Summary_fuelprice!X65*CN_Summary_taxrate!X65</f>
        <v>8.707383427608904E-6</v>
      </c>
      <c r="Y65" s="124">
        <f>CN_Summary_fuelprice!Y65*CN_Summary_taxrate!Y65</f>
        <v>8.8319384938514907E-6</v>
      </c>
      <c r="Z65" s="124">
        <f>CN_Summary_fuelprice!Z65*CN_Summary_taxrate!Z65</f>
        <v>8.9173990893651364E-6</v>
      </c>
      <c r="AA65" s="124">
        <f>CN_Summary_fuelprice!AA65*CN_Summary_taxrate!AA65</f>
        <v>8.8778937992401222E-6</v>
      </c>
      <c r="AB65" s="124">
        <f>CN_Summary_fuelprice!AB65*CN_Summary_taxrate!AB65</f>
        <v>9.1457045650658542E-6</v>
      </c>
      <c r="AC65" s="124">
        <f>CN_Summary_fuelprice!AC65*CN_Summary_taxrate!AC65</f>
        <v>9.2500408299810701E-6</v>
      </c>
      <c r="AD65" s="124">
        <f>CN_Summary_fuelprice!AD65*CN_Summary_taxrate!AD65</f>
        <v>9.3162321174524395E-6</v>
      </c>
      <c r="AE65" s="124">
        <f>CN_Summary_fuelprice!AE65*CN_Summary_taxrate!AE65</f>
        <v>9.412195383847111E-6</v>
      </c>
      <c r="AF65" s="124">
        <f>CN_Summary_fuelprice!AF65*CN_Summary_taxrate!AF65</f>
        <v>9.5482424414937461E-6</v>
      </c>
      <c r="AG65" s="124">
        <f>CN_Summary_fuelprice!AG65*CN_Summary_taxrate!AG65</f>
        <v>9.7132285382869362E-6</v>
      </c>
      <c r="AH65" s="124">
        <f>CN_Summary_fuelprice!AH65*CN_Summary_taxrate!AH65</f>
        <v>9.8316162161382303E-6</v>
      </c>
      <c r="AI65" s="124">
        <f>CN_Summary_fuelprice!AI65*CN_Summary_taxrate!AI65</f>
        <v>9.9185871819679539E-6</v>
      </c>
      <c r="AJ65" s="124">
        <f>CN_Summary_fuelprice!AJ65*CN_Summary_taxrate!AJ65</f>
        <v>9.9909904178245434E-6</v>
      </c>
      <c r="AK65" s="124">
        <f>CN_Summary_fuelprice!AK65*CN_Summary_taxrate!AK65</f>
        <v>1.0131732786374747E-5</v>
      </c>
      <c r="AL65" s="124">
        <f>CN_Summary_fuelprice!AL65*CN_Summary_taxrate!AL65</f>
        <v>1.0266284684578282E-5</v>
      </c>
      <c r="AM65" s="124">
        <f>CN_Summary_fuelprice!AM65*CN_Summary_taxrate!AM65</f>
        <v>1.0363174143644963E-5</v>
      </c>
      <c r="AN65" s="124">
        <f>CN_Summary_fuelprice!AN65*CN_Summary_taxrate!AN65</f>
        <v>1.048286644782174E-5</v>
      </c>
      <c r="AO65" s="124">
        <f>CN_Summary_fuelprice!AO65*CN_Summary_taxrate!AO65</f>
        <v>1.06043370936657E-5</v>
      </c>
      <c r="AP65" s="124">
        <f>CN_Summary_fuelprice!AP65*CN_Summary_taxrate!AP65</f>
        <v>1.0718379063154842E-5</v>
      </c>
      <c r="AQ65" s="124">
        <f>CN_Summary_fuelprice!AQ65*CN_Summary_taxrate!AQ65</f>
        <v>1.0826312794903549E-5</v>
      </c>
      <c r="AR65" s="124">
        <f>CN_Summary_fuelprice!AR65*CN_Summary_taxrate!AR65</f>
        <v>1.0934405351133268E-5</v>
      </c>
      <c r="AS65" s="124">
        <f>CN_Summary_fuelprice!AS65*CN_Summary_taxrate!AS65</f>
        <v>1.1051088076866199E-5</v>
      </c>
      <c r="AT65" s="124">
        <f>CN_Summary_fuelprice!AT65*CN_Summary_taxrate!AT65</f>
        <v>1.1171573782384324E-5</v>
      </c>
      <c r="AU65" s="124">
        <f>CN_Summary_fuelprice!AU65*CN_Summary_taxrate!AU65</f>
        <v>1.1289912598520007E-5</v>
      </c>
    </row>
    <row r="66" spans="1:47" ht="18.75" customHeight="1">
      <c r="A66" s="101" t="s">
        <v>3670</v>
      </c>
      <c r="B66" s="124">
        <f>CN_Summary_fuelprice!B66*CN_Summary_taxrate!B66</f>
        <v>0</v>
      </c>
      <c r="C66" s="124">
        <f>CN_Summary_fuelprice!C66*CN_Summary_taxrate!C66</f>
        <v>0</v>
      </c>
      <c r="D66" s="124">
        <f>CN_Summary_fuelprice!D66*CN_Summary_taxrate!D66</f>
        <v>0</v>
      </c>
      <c r="E66" s="124">
        <f>CN_Summary_fuelprice!E66*CN_Summary_taxrate!E66</f>
        <v>0</v>
      </c>
      <c r="F66" s="124">
        <f>CN_Summary_fuelprice!F66*CN_Summary_taxrate!F66</f>
        <v>0</v>
      </c>
      <c r="G66" s="124">
        <f>CN_Summary_fuelprice!G66*CN_Summary_taxrate!G66</f>
        <v>6.3680000374231614E-6</v>
      </c>
      <c r="H66" s="124">
        <f>CN_Summary_fuelprice!H66*CN_Summary_taxrate!H66</f>
        <v>7.5166582719592609E-6</v>
      </c>
      <c r="I66" s="124">
        <f>CN_Summary_fuelprice!I66*CN_Summary_taxrate!I66</f>
        <v>7.5263489635961317E-6</v>
      </c>
      <c r="J66" s="124">
        <f>CN_Summary_fuelprice!J66*CN_Summary_taxrate!J66</f>
        <v>8.1720948374975614E-6</v>
      </c>
      <c r="K66" s="124">
        <f>CN_Summary_fuelprice!K66*CN_Summary_taxrate!K66</f>
        <v>9.0448858821038969E-6</v>
      </c>
      <c r="L66" s="124">
        <f>CN_Summary_fuelprice!L66*CN_Summary_taxrate!L66</f>
        <v>9.4440675760289804E-6</v>
      </c>
      <c r="M66" s="124">
        <f>CN_Summary_fuelprice!M66*CN_Summary_taxrate!M66</f>
        <v>9.7241467667287416E-6</v>
      </c>
      <c r="N66" s="124">
        <f>CN_Summary_fuelprice!N66*CN_Summary_taxrate!N66</f>
        <v>1.006674827374303E-5</v>
      </c>
      <c r="O66" s="124">
        <f>CN_Summary_fuelprice!O66*CN_Summary_taxrate!O66</f>
        <v>1.0404913289337388E-5</v>
      </c>
      <c r="P66" s="124">
        <f>CN_Summary_fuelprice!P66*CN_Summary_taxrate!P66</f>
        <v>1.0585185402814404E-5</v>
      </c>
      <c r="Q66" s="124">
        <f>CN_Summary_fuelprice!Q66*CN_Summary_taxrate!Q66</f>
        <v>1.0775252221145504E-5</v>
      </c>
      <c r="R66" s="124">
        <f>CN_Summary_fuelprice!R66*CN_Summary_taxrate!R66</f>
        <v>1.1094400118651293E-5</v>
      </c>
      <c r="S66" s="124">
        <f>CN_Summary_fuelprice!S66*CN_Summary_taxrate!S66</f>
        <v>1.1204893320357462E-5</v>
      </c>
      <c r="T66" s="124">
        <f>CN_Summary_fuelprice!T66*CN_Summary_taxrate!T66</f>
        <v>1.1391356715035509E-5</v>
      </c>
      <c r="U66" s="124">
        <f>CN_Summary_fuelprice!U66*CN_Summary_taxrate!U66</f>
        <v>1.151527159281136E-5</v>
      </c>
      <c r="V66" s="124">
        <f>CN_Summary_fuelprice!V66*CN_Summary_taxrate!V66</f>
        <v>1.1609281082993036E-5</v>
      </c>
      <c r="W66" s="124">
        <f>CN_Summary_fuelprice!W66*CN_Summary_taxrate!W66</f>
        <v>1.1519346806240793E-5</v>
      </c>
      <c r="X66" s="124">
        <f>CN_Summary_fuelprice!X66*CN_Summary_taxrate!X66</f>
        <v>1.1482135448602163E-5</v>
      </c>
      <c r="Y66" s="124">
        <f>CN_Summary_fuelprice!Y66*CN_Summary_taxrate!Y66</f>
        <v>1.1614940387969183E-5</v>
      </c>
      <c r="Z66" s="124">
        <f>CN_Summary_fuelprice!Z66*CN_Summary_taxrate!Z66</f>
        <v>1.1753762305107898E-5</v>
      </c>
      <c r="AA66" s="124">
        <f>CN_Summary_fuelprice!AA66*CN_Summary_taxrate!AA66</f>
        <v>1.16877012507806E-5</v>
      </c>
      <c r="AB66" s="124">
        <f>CN_Summary_fuelprice!AB66*CN_Summary_taxrate!AB66</f>
        <v>1.194123577121269E-5</v>
      </c>
      <c r="AC66" s="124">
        <f>CN_Summary_fuelprice!AC66*CN_Summary_taxrate!AC66</f>
        <v>1.2045394261088365E-5</v>
      </c>
      <c r="AD66" s="124">
        <f>CN_Summary_fuelprice!AD66*CN_Summary_taxrate!AD66</f>
        <v>1.2121600571423633E-5</v>
      </c>
      <c r="AE66" s="124">
        <f>CN_Summary_fuelprice!AE66*CN_Summary_taxrate!AE66</f>
        <v>1.2220992621758928E-5</v>
      </c>
      <c r="AF66" s="124">
        <f>CN_Summary_fuelprice!AF66*CN_Summary_taxrate!AF66</f>
        <v>1.2350182453786028E-5</v>
      </c>
      <c r="AG66" s="124">
        <f>CN_Summary_fuelprice!AG66*CN_Summary_taxrate!AG66</f>
        <v>1.2521131123769467E-5</v>
      </c>
      <c r="AH66" s="124">
        <f>CN_Summary_fuelprice!AH66*CN_Summary_taxrate!AH66</f>
        <v>1.2624809471011362E-5</v>
      </c>
      <c r="AI66" s="124">
        <f>CN_Summary_fuelprice!AI66*CN_Summary_taxrate!AI66</f>
        <v>1.2707995243984675E-5</v>
      </c>
      <c r="AJ66" s="124">
        <f>CN_Summary_fuelprice!AJ66*CN_Summary_taxrate!AJ66</f>
        <v>1.2759938474051124E-5</v>
      </c>
      <c r="AK66" s="124">
        <f>CN_Summary_fuelprice!AK66*CN_Summary_taxrate!AK66</f>
        <v>1.2884475550336132E-5</v>
      </c>
      <c r="AL66" s="124">
        <f>CN_Summary_fuelprice!AL66*CN_Summary_taxrate!AL66</f>
        <v>1.3036116520782474E-5</v>
      </c>
      <c r="AM66" s="124">
        <f>CN_Summary_fuelprice!AM66*CN_Summary_taxrate!AM66</f>
        <v>1.3128226998894947E-5</v>
      </c>
      <c r="AN66" s="124">
        <f>CN_Summary_fuelprice!AN66*CN_Summary_taxrate!AN66</f>
        <v>1.3240208613695841E-5</v>
      </c>
      <c r="AO66" s="124">
        <f>CN_Summary_fuelprice!AO66*CN_Summary_taxrate!AO66</f>
        <v>1.3352785119066807E-5</v>
      </c>
      <c r="AP66" s="124">
        <f>CN_Summary_fuelprice!AP66*CN_Summary_taxrate!AP66</f>
        <v>1.3459139244146076E-5</v>
      </c>
      <c r="AQ66" s="124">
        <f>CN_Summary_fuelprice!AQ66*CN_Summary_taxrate!AQ66</f>
        <v>1.3560504742189267E-5</v>
      </c>
      <c r="AR66" s="124">
        <f>CN_Summary_fuelprice!AR66*CN_Summary_taxrate!AR66</f>
        <v>1.3661730929506167E-5</v>
      </c>
      <c r="AS66" s="124">
        <f>CN_Summary_fuelprice!AS66*CN_Summary_taxrate!AS66</f>
        <v>1.3774155109385101E-5</v>
      </c>
      <c r="AT66" s="124">
        <f>CN_Summary_fuelprice!AT66*CN_Summary_taxrate!AT66</f>
        <v>1.3889752065527888E-5</v>
      </c>
      <c r="AU66" s="124">
        <f>CN_Summary_fuelprice!AU66*CN_Summary_taxrate!AU66</f>
        <v>1.4004354789968673E-5</v>
      </c>
    </row>
    <row r="67" spans="1:47" ht="18.75" customHeight="1">
      <c r="A67" s="101" t="s">
        <v>3671</v>
      </c>
      <c r="B67" s="124">
        <f>CN_Summary_fuelprice!B67*CN_Summary_taxrate!B67</f>
        <v>0</v>
      </c>
      <c r="C67" s="124">
        <f>CN_Summary_fuelprice!C67*CN_Summary_taxrate!C67</f>
        <v>0</v>
      </c>
      <c r="D67" s="124">
        <f>CN_Summary_fuelprice!D67*CN_Summary_taxrate!D67</f>
        <v>0</v>
      </c>
      <c r="E67" s="124">
        <f>CN_Summary_fuelprice!E67*CN_Summary_taxrate!E67</f>
        <v>0</v>
      </c>
      <c r="F67" s="124">
        <f>CN_Summary_fuelprice!F67*CN_Summary_taxrate!F67</f>
        <v>0</v>
      </c>
      <c r="G67" s="124">
        <f>CN_Summary_fuelprice!G67*CN_Summary_taxrate!G67</f>
        <v>6.3680000374231614E-6</v>
      </c>
      <c r="H67" s="124">
        <f>CN_Summary_fuelprice!H67*CN_Summary_taxrate!H67</f>
        <v>7.5166582719592609E-6</v>
      </c>
      <c r="I67" s="124">
        <f>CN_Summary_fuelprice!I67*CN_Summary_taxrate!I67</f>
        <v>7.5469355864644068E-6</v>
      </c>
      <c r="J67" s="124">
        <f>CN_Summary_fuelprice!J67*CN_Summary_taxrate!J67</f>
        <v>7.7379546897787787E-6</v>
      </c>
      <c r="K67" s="124">
        <f>CN_Summary_fuelprice!K67*CN_Summary_taxrate!K67</f>
        <v>8.1490949688836426E-6</v>
      </c>
      <c r="L67" s="124">
        <f>CN_Summary_fuelprice!L67*CN_Summary_taxrate!L67</f>
        <v>8.0883389982285273E-6</v>
      </c>
      <c r="M67" s="124">
        <f>CN_Summary_fuelprice!M67*CN_Summary_taxrate!M67</f>
        <v>7.9009933163103886E-6</v>
      </c>
      <c r="N67" s="124">
        <f>CN_Summary_fuelprice!N67*CN_Summary_taxrate!N67</f>
        <v>7.7758588943864238E-6</v>
      </c>
      <c r="O67" s="124">
        <f>CN_Summary_fuelprice!O67*CN_Summary_taxrate!O67</f>
        <v>8.0809204481313973E-6</v>
      </c>
      <c r="P67" s="124">
        <f>CN_Summary_fuelprice!P67*CN_Summary_taxrate!P67</f>
        <v>8.2409719755624706E-6</v>
      </c>
      <c r="Q67" s="124">
        <f>CN_Summary_fuelprice!Q67*CN_Summary_taxrate!Q67</f>
        <v>8.4130387152205967E-6</v>
      </c>
      <c r="R67" s="124">
        <f>CN_Summary_fuelprice!R67*CN_Summary_taxrate!R67</f>
        <v>8.8232160975325312E-6</v>
      </c>
      <c r="S67" s="124">
        <f>CN_Summary_fuelprice!S67*CN_Summary_taxrate!S67</f>
        <v>8.9232863845048515E-6</v>
      </c>
      <c r="T67" s="124">
        <f>CN_Summary_fuelprice!T67*CN_Summary_taxrate!T67</f>
        <v>9.1104735622157451E-6</v>
      </c>
      <c r="U67" s="124">
        <f>CN_Summary_fuelprice!U67*CN_Summary_taxrate!U67</f>
        <v>9.2250126535318383E-6</v>
      </c>
      <c r="V67" s="124">
        <f>CN_Summary_fuelprice!V67*CN_Summary_taxrate!V67</f>
        <v>9.3121691057791505E-6</v>
      </c>
      <c r="W67" s="124">
        <f>CN_Summary_fuelprice!W67*CN_Summary_taxrate!W67</f>
        <v>9.2237084438100139E-6</v>
      </c>
      <c r="X67" s="124">
        <f>CN_Summary_fuelprice!X67*CN_Summary_taxrate!X67</f>
        <v>9.1862616322576591E-6</v>
      </c>
      <c r="Y67" s="124">
        <f>CN_Summary_fuelprice!Y67*CN_Summary_taxrate!Y67</f>
        <v>9.3085356245018505E-6</v>
      </c>
      <c r="Z67" s="124">
        <f>CN_Summary_fuelprice!Z67*CN_Summary_taxrate!Z67</f>
        <v>9.4392609926235708E-6</v>
      </c>
      <c r="AA67" s="124">
        <f>CN_Summary_fuelprice!AA67*CN_Summary_taxrate!AA67</f>
        <v>9.3747576507424633E-6</v>
      </c>
      <c r="AB67" s="124">
        <f>CN_Summary_fuelprice!AB67*CN_Summary_taxrate!AB67</f>
        <v>9.6156903794242035E-6</v>
      </c>
      <c r="AC67" s="124">
        <f>CN_Summary_fuelprice!AC67*CN_Summary_taxrate!AC67</f>
        <v>9.7132813475330853E-6</v>
      </c>
      <c r="AD67" s="124">
        <f>CN_Summary_fuelprice!AD67*CN_Summary_taxrate!AD67</f>
        <v>9.7835508342917122E-6</v>
      </c>
      <c r="AE67" s="124">
        <f>CN_Summary_fuelprice!AE67*CN_Summary_taxrate!AE67</f>
        <v>9.8802554388414794E-6</v>
      </c>
      <c r="AF67" s="124">
        <f>CN_Summary_fuelprice!AF67*CN_Summary_taxrate!AF67</f>
        <v>1.0005488591716637E-5</v>
      </c>
      <c r="AG67" s="124">
        <f>CN_Summary_fuelprice!AG67*CN_Summary_taxrate!AG67</f>
        <v>1.0169837384713522E-5</v>
      </c>
      <c r="AH67" s="124">
        <f>CN_Summary_fuelprice!AH67*CN_Summary_taxrate!AH67</f>
        <v>1.0269219453696876E-5</v>
      </c>
      <c r="AI67" s="124">
        <f>CN_Summary_fuelprice!AI67*CN_Summary_taxrate!AI67</f>
        <v>1.0348991587923318E-5</v>
      </c>
      <c r="AJ67" s="124">
        <f>CN_Summary_fuelprice!AJ67*CN_Summary_taxrate!AJ67</f>
        <v>1.0402864974199206E-5</v>
      </c>
      <c r="AK67" s="124">
        <f>CN_Summary_fuelprice!AK67*CN_Summary_taxrate!AK67</f>
        <v>1.0523051701288533E-5</v>
      </c>
      <c r="AL67" s="124">
        <f>CN_Summary_fuelprice!AL67*CN_Summary_taxrate!AL67</f>
        <v>1.0665629133361947E-5</v>
      </c>
      <c r="AM67" s="124">
        <f>CN_Summary_fuelprice!AM67*CN_Summary_taxrate!AM67</f>
        <v>1.0755146662339704E-5</v>
      </c>
      <c r="AN67" s="124">
        <f>CN_Summary_fuelprice!AN67*CN_Summary_taxrate!AN67</f>
        <v>1.0863752584127684E-5</v>
      </c>
      <c r="AO67" s="124">
        <f>CN_Summary_fuelprice!AO67*CN_Summary_taxrate!AO67</f>
        <v>1.0972766363596121E-5</v>
      </c>
      <c r="AP67" s="124">
        <f>CN_Summary_fuelprice!AP67*CN_Summary_taxrate!AP67</f>
        <v>1.1075277692290905E-5</v>
      </c>
      <c r="AQ67" s="124">
        <f>CN_Summary_fuelprice!AQ67*CN_Summary_taxrate!AQ67</f>
        <v>1.1173057018169852E-5</v>
      </c>
      <c r="AR67" s="124">
        <f>CN_Summary_fuelprice!AR67*CN_Summary_taxrate!AR67</f>
        <v>1.1270809993950777E-5</v>
      </c>
      <c r="AS67" s="124">
        <f>CN_Summary_fuelprice!AS67*CN_Summary_taxrate!AS67</f>
        <v>1.1379270034190159E-5</v>
      </c>
      <c r="AT67" s="124">
        <f>CN_Summary_fuelprice!AT67*CN_Summary_taxrate!AT67</f>
        <v>1.1490607344863392E-5</v>
      </c>
      <c r="AU67" s="124">
        <f>CN_Summary_fuelprice!AU67*CN_Summary_taxrate!AU67</f>
        <v>1.1600737968571706E-5</v>
      </c>
    </row>
    <row r="68" spans="1:47" ht="18.75" customHeight="1">
      <c r="A68" s="101" t="s">
        <v>3672</v>
      </c>
      <c r="B68" s="124">
        <f>CN_Summary_fuelprice!B68*CN_Summary_taxrate!B68</f>
        <v>0</v>
      </c>
      <c r="C68" s="124">
        <f>CN_Summary_fuelprice!C68*CN_Summary_taxrate!C68</f>
        <v>0</v>
      </c>
      <c r="D68" s="124">
        <f>CN_Summary_fuelprice!D68*CN_Summary_taxrate!D68</f>
        <v>0</v>
      </c>
      <c r="E68" s="124">
        <f>CN_Summary_fuelprice!E68*CN_Summary_taxrate!E68</f>
        <v>0</v>
      </c>
      <c r="F68" s="124">
        <f>CN_Summary_fuelprice!F68*CN_Summary_taxrate!F68</f>
        <v>0</v>
      </c>
      <c r="G68" s="124">
        <f>CN_Summary_fuelprice!G68*CN_Summary_taxrate!G68</f>
        <v>6.3680000374231614E-6</v>
      </c>
      <c r="H68" s="124">
        <f>CN_Summary_fuelprice!H68*CN_Summary_taxrate!H68</f>
        <v>7.5166582719592609E-6</v>
      </c>
      <c r="I68" s="124">
        <f>CN_Summary_fuelprice!I68*CN_Summary_taxrate!I68</f>
        <v>7.5275657639874483E-6</v>
      </c>
      <c r="J68" s="124">
        <f>CN_Summary_fuelprice!J68*CN_Summary_taxrate!J68</f>
        <v>7.7335738775300393E-6</v>
      </c>
      <c r="K68" s="124">
        <f>CN_Summary_fuelprice!K68*CN_Summary_taxrate!K68</f>
        <v>8.175388426155427E-6</v>
      </c>
      <c r="L68" s="124">
        <f>CN_Summary_fuelprice!L68*CN_Summary_taxrate!L68</f>
        <v>8.1167446723703626E-6</v>
      </c>
      <c r="M68" s="124">
        <f>CN_Summary_fuelprice!M68*CN_Summary_taxrate!M68</f>
        <v>7.9330976594026155E-6</v>
      </c>
      <c r="N68" s="124">
        <f>CN_Summary_fuelprice!N68*CN_Summary_taxrate!N68</f>
        <v>7.8118599419349202E-6</v>
      </c>
      <c r="O68" s="124">
        <f>CN_Summary_fuelprice!O68*CN_Summary_taxrate!O68</f>
        <v>8.1207556991109339E-6</v>
      </c>
      <c r="P68" s="124">
        <f>CN_Summary_fuelprice!P68*CN_Summary_taxrate!P68</f>
        <v>8.2830204170454348E-6</v>
      </c>
      <c r="Q68" s="124">
        <f>CN_Summary_fuelprice!Q68*CN_Summary_taxrate!Q68</f>
        <v>8.4589976122333695E-6</v>
      </c>
      <c r="R68" s="124">
        <f>CN_Summary_fuelprice!R68*CN_Summary_taxrate!R68</f>
        <v>8.7404947623569328E-6</v>
      </c>
      <c r="S68" s="124">
        <f>CN_Summary_fuelprice!S68*CN_Summary_taxrate!S68</f>
        <v>8.8463569020023533E-6</v>
      </c>
      <c r="T68" s="124">
        <f>CN_Summary_fuelprice!T68*CN_Summary_taxrate!T68</f>
        <v>9.0141607362046896E-6</v>
      </c>
      <c r="U68" s="124">
        <f>CN_Summary_fuelprice!U68*CN_Summary_taxrate!U68</f>
        <v>9.1306419032963543E-6</v>
      </c>
      <c r="V68" s="124">
        <f>CN_Summary_fuelprice!V68*CN_Summary_taxrate!V68</f>
        <v>9.2220388499437232E-6</v>
      </c>
      <c r="W68" s="124">
        <f>CN_Summary_fuelprice!W68*CN_Summary_taxrate!W68</f>
        <v>9.132105734806837E-6</v>
      </c>
      <c r="X68" s="124">
        <f>CN_Summary_fuelprice!X68*CN_Summary_taxrate!X68</f>
        <v>9.0938901011675235E-6</v>
      </c>
      <c r="Y68" s="124">
        <f>CN_Summary_fuelprice!Y68*CN_Summary_taxrate!Y68</f>
        <v>9.2164126971663846E-6</v>
      </c>
      <c r="Z68" s="124">
        <f>CN_Summary_fuelprice!Z68*CN_Summary_taxrate!Z68</f>
        <v>9.3479078330816758E-6</v>
      </c>
      <c r="AA68" s="124">
        <f>CN_Summary_fuelprice!AA68*CN_Summary_taxrate!AA68</f>
        <v>9.2816245168840531E-6</v>
      </c>
      <c r="AB68" s="124">
        <f>CN_Summary_fuelprice!AB68*CN_Summary_taxrate!AB68</f>
        <v>9.5222058043005488E-6</v>
      </c>
      <c r="AC68" s="124">
        <f>CN_Summary_fuelprice!AC68*CN_Summary_taxrate!AC68</f>
        <v>9.6209219817852983E-6</v>
      </c>
      <c r="AD68" s="124">
        <f>CN_Summary_fuelprice!AD68*CN_Summary_taxrate!AD68</f>
        <v>9.6920982070747251E-6</v>
      </c>
      <c r="AE68" s="124">
        <f>CN_Summary_fuelprice!AE68*CN_Summary_taxrate!AE68</f>
        <v>9.7913607640812842E-6</v>
      </c>
      <c r="AF68" s="124">
        <f>CN_Summary_fuelprice!AF68*CN_Summary_taxrate!AF68</f>
        <v>9.9174006174721388E-6</v>
      </c>
      <c r="AG68" s="124">
        <f>CN_Summary_fuelprice!AG68*CN_Summary_taxrate!AG68</f>
        <v>1.0084413701764437E-5</v>
      </c>
      <c r="AH68" s="124">
        <f>CN_Summary_fuelprice!AH68*CN_Summary_taxrate!AH68</f>
        <v>1.0185111726306751E-5</v>
      </c>
      <c r="AI68" s="124">
        <f>CN_Summary_fuelprice!AI68*CN_Summary_taxrate!AI68</f>
        <v>1.0268381911086402E-5</v>
      </c>
      <c r="AJ68" s="124">
        <f>CN_Summary_fuelprice!AJ68*CN_Summary_taxrate!AJ68</f>
        <v>1.0325738544709586E-5</v>
      </c>
      <c r="AK68" s="124">
        <f>CN_Summary_fuelprice!AK68*CN_Summary_taxrate!AK68</f>
        <v>1.0449454055971286E-5</v>
      </c>
      <c r="AL68" s="124">
        <f>CN_Summary_fuelprice!AL68*CN_Summary_taxrate!AL68</f>
        <v>1.0591232262191838E-5</v>
      </c>
      <c r="AM68" s="124">
        <f>CN_Summary_fuelprice!AM68*CN_Summary_taxrate!AM68</f>
        <v>1.0683407325264915E-5</v>
      </c>
      <c r="AN68" s="124">
        <f>CN_Summary_fuelprice!AN68*CN_Summary_taxrate!AN68</f>
        <v>1.0794532111282596E-5</v>
      </c>
      <c r="AO68" s="124">
        <f>CN_Summary_fuelprice!AO68*CN_Summary_taxrate!AO68</f>
        <v>1.0906060560295965E-5</v>
      </c>
      <c r="AP68" s="124">
        <f>CN_Summary_fuelprice!AP68*CN_Summary_taxrate!AP68</f>
        <v>1.1010953182410022E-5</v>
      </c>
      <c r="AQ68" s="124">
        <f>CN_Summary_fuelprice!AQ68*CN_Summary_taxrate!AQ68</f>
        <v>1.1111234506773239E-5</v>
      </c>
      <c r="AR68" s="124">
        <f>CN_Summary_fuelprice!AR68*CN_Summary_taxrate!AR68</f>
        <v>1.1211249782524742E-5</v>
      </c>
      <c r="AS68" s="124">
        <f>CN_Summary_fuelprice!AS68*CN_Summary_taxrate!AS68</f>
        <v>1.1321991857238584E-5</v>
      </c>
      <c r="AT68" s="124">
        <f>CN_Summary_fuelprice!AT68*CN_Summary_taxrate!AT68</f>
        <v>1.1435341342335102E-5</v>
      </c>
      <c r="AU68" s="124">
        <f>CN_Summary_fuelprice!AU68*CN_Summary_taxrate!AU68</f>
        <v>1.1547579222181996E-5</v>
      </c>
    </row>
    <row r="69" spans="1:47" ht="18.75" customHeight="1">
      <c r="A69" s="101" t="s">
        <v>3673</v>
      </c>
      <c r="B69" s="124">
        <f>CN_Summary_fuelprice!B69*CN_Summary_taxrate!B69</f>
        <v>0</v>
      </c>
      <c r="C69" s="124">
        <f>CN_Summary_fuelprice!C69*CN_Summary_taxrate!C69</f>
        <v>0</v>
      </c>
      <c r="D69" s="124">
        <f>CN_Summary_fuelprice!D69*CN_Summary_taxrate!D69</f>
        <v>0</v>
      </c>
      <c r="E69" s="124">
        <f>CN_Summary_fuelprice!E69*CN_Summary_taxrate!E69</f>
        <v>0</v>
      </c>
      <c r="F69" s="124">
        <f>CN_Summary_fuelprice!F69*CN_Summary_taxrate!F69</f>
        <v>0</v>
      </c>
      <c r="G69" s="124">
        <f>CN_Summary_fuelprice!G69*CN_Summary_taxrate!G69</f>
        <v>6.3680000374231614E-6</v>
      </c>
      <c r="H69" s="124">
        <f>CN_Summary_fuelprice!H69*CN_Summary_taxrate!H69</f>
        <v>7.5166582719592609E-6</v>
      </c>
      <c r="I69" s="124">
        <f>CN_Summary_fuelprice!I69*CN_Summary_taxrate!I69</f>
        <v>7.524977834475065E-6</v>
      </c>
      <c r="J69" s="124">
        <f>CN_Summary_fuelprice!J69*CN_Summary_taxrate!J69</f>
        <v>7.7259021556495009E-6</v>
      </c>
      <c r="K69" s="124">
        <f>CN_Summary_fuelprice!K69*CN_Summary_taxrate!K69</f>
        <v>7.9710793315718229E-6</v>
      </c>
      <c r="L69" s="124">
        <f>CN_Summary_fuelprice!L69*CN_Summary_taxrate!L69</f>
        <v>7.8982901496036956E-6</v>
      </c>
      <c r="M69" s="124">
        <f>CN_Summary_fuelprice!M69*CN_Summary_taxrate!M69</f>
        <v>7.7184187319215845E-6</v>
      </c>
      <c r="N69" s="124">
        <f>CN_Summary_fuelprice!N69*CN_Summary_taxrate!N69</f>
        <v>7.4989402656438036E-6</v>
      </c>
      <c r="O69" s="124">
        <f>CN_Summary_fuelprice!O69*CN_Summary_taxrate!O69</f>
        <v>7.8029453366761174E-6</v>
      </c>
      <c r="P69" s="124">
        <f>CN_Summary_fuelprice!P69*CN_Summary_taxrate!P69</f>
        <v>7.9368013012579973E-6</v>
      </c>
      <c r="Q69" s="124">
        <f>CN_Summary_fuelprice!Q69*CN_Summary_taxrate!Q69</f>
        <v>8.094826648047561E-6</v>
      </c>
      <c r="R69" s="124">
        <f>CN_Summary_fuelprice!R69*CN_Summary_taxrate!R69</f>
        <v>8.3768902330404143E-6</v>
      </c>
      <c r="S69" s="124">
        <f>CN_Summary_fuelprice!S69*CN_Summary_taxrate!S69</f>
        <v>8.4022890514515975E-6</v>
      </c>
      <c r="T69" s="124">
        <f>CN_Summary_fuelprice!T69*CN_Summary_taxrate!T69</f>
        <v>8.5698474151474856E-6</v>
      </c>
      <c r="U69" s="124">
        <f>CN_Summary_fuelprice!U69*CN_Summary_taxrate!U69</f>
        <v>8.6836880449166461E-6</v>
      </c>
      <c r="V69" s="124">
        <f>CN_Summary_fuelprice!V69*CN_Summary_taxrate!V69</f>
        <v>8.7816301805520094E-6</v>
      </c>
      <c r="W69" s="124">
        <f>CN_Summary_fuelprice!W69*CN_Summary_taxrate!W69</f>
        <v>8.7134451499786759E-6</v>
      </c>
      <c r="X69" s="124">
        <f>CN_Summary_fuelprice!X69*CN_Summary_taxrate!X69</f>
        <v>8.707383427608904E-6</v>
      </c>
      <c r="Y69" s="124">
        <f>CN_Summary_fuelprice!Y69*CN_Summary_taxrate!Y69</f>
        <v>8.8319384938514907E-6</v>
      </c>
      <c r="Z69" s="124">
        <f>CN_Summary_fuelprice!Z69*CN_Summary_taxrate!Z69</f>
        <v>8.9173990893651364E-6</v>
      </c>
      <c r="AA69" s="124">
        <f>CN_Summary_fuelprice!AA69*CN_Summary_taxrate!AA69</f>
        <v>8.8778937992401222E-6</v>
      </c>
      <c r="AB69" s="124">
        <f>CN_Summary_fuelprice!AB69*CN_Summary_taxrate!AB69</f>
        <v>9.1457045650658542E-6</v>
      </c>
      <c r="AC69" s="124">
        <f>CN_Summary_fuelprice!AC69*CN_Summary_taxrate!AC69</f>
        <v>9.2500408299810701E-6</v>
      </c>
      <c r="AD69" s="124">
        <f>CN_Summary_fuelprice!AD69*CN_Summary_taxrate!AD69</f>
        <v>9.3162321174524395E-6</v>
      </c>
      <c r="AE69" s="124">
        <f>CN_Summary_fuelprice!AE69*CN_Summary_taxrate!AE69</f>
        <v>9.412195383847111E-6</v>
      </c>
      <c r="AF69" s="124">
        <f>CN_Summary_fuelprice!AF69*CN_Summary_taxrate!AF69</f>
        <v>9.5482424414937461E-6</v>
      </c>
      <c r="AG69" s="124">
        <f>CN_Summary_fuelprice!AG69*CN_Summary_taxrate!AG69</f>
        <v>9.7132285382869362E-6</v>
      </c>
      <c r="AH69" s="124">
        <f>CN_Summary_fuelprice!AH69*CN_Summary_taxrate!AH69</f>
        <v>9.8316162161382303E-6</v>
      </c>
      <c r="AI69" s="124">
        <f>CN_Summary_fuelprice!AI69*CN_Summary_taxrate!AI69</f>
        <v>9.9185871819679539E-6</v>
      </c>
      <c r="AJ69" s="124">
        <f>CN_Summary_fuelprice!AJ69*CN_Summary_taxrate!AJ69</f>
        <v>9.9909904178245434E-6</v>
      </c>
      <c r="AK69" s="124">
        <f>CN_Summary_fuelprice!AK69*CN_Summary_taxrate!AK69</f>
        <v>1.0131732786374747E-5</v>
      </c>
      <c r="AL69" s="124">
        <f>CN_Summary_fuelprice!AL69*CN_Summary_taxrate!AL69</f>
        <v>1.0266284684578282E-5</v>
      </c>
      <c r="AM69" s="124">
        <f>CN_Summary_fuelprice!AM69*CN_Summary_taxrate!AM69</f>
        <v>1.0363174143644963E-5</v>
      </c>
      <c r="AN69" s="124">
        <f>CN_Summary_fuelprice!AN69*CN_Summary_taxrate!AN69</f>
        <v>1.048286644782174E-5</v>
      </c>
      <c r="AO69" s="124">
        <f>CN_Summary_fuelprice!AO69*CN_Summary_taxrate!AO69</f>
        <v>1.06043370936657E-5</v>
      </c>
      <c r="AP69" s="124">
        <f>CN_Summary_fuelprice!AP69*CN_Summary_taxrate!AP69</f>
        <v>1.0718379063154842E-5</v>
      </c>
      <c r="AQ69" s="124">
        <f>CN_Summary_fuelprice!AQ69*CN_Summary_taxrate!AQ69</f>
        <v>1.0826312794903549E-5</v>
      </c>
      <c r="AR69" s="124">
        <f>CN_Summary_fuelprice!AR69*CN_Summary_taxrate!AR69</f>
        <v>1.0934405351133268E-5</v>
      </c>
      <c r="AS69" s="124">
        <f>CN_Summary_fuelprice!AS69*CN_Summary_taxrate!AS69</f>
        <v>1.1051088076866199E-5</v>
      </c>
      <c r="AT69" s="124">
        <f>CN_Summary_fuelprice!AT69*CN_Summary_taxrate!AT69</f>
        <v>1.1171573782384324E-5</v>
      </c>
      <c r="AU69" s="124">
        <f>CN_Summary_fuelprice!AU69*CN_Summary_taxrate!AU69</f>
        <v>1.1289912598520007E-5</v>
      </c>
    </row>
    <row r="70" spans="1:47" ht="18.75" customHeight="1">
      <c r="A70" s="101" t="s">
        <v>3674</v>
      </c>
      <c r="B70" s="124">
        <f>CN_Summary_fuelprice!B70*CN_Summary_taxrate!B70</f>
        <v>0</v>
      </c>
      <c r="C70" s="124">
        <f>CN_Summary_fuelprice!C70*CN_Summary_taxrate!C70</f>
        <v>0</v>
      </c>
      <c r="D70" s="124">
        <f>CN_Summary_fuelprice!D70*CN_Summary_taxrate!D70</f>
        <v>0</v>
      </c>
      <c r="E70" s="124">
        <f>CN_Summary_fuelprice!E70*CN_Summary_taxrate!E70</f>
        <v>0</v>
      </c>
      <c r="F70" s="124">
        <f>CN_Summary_fuelprice!F70*CN_Summary_taxrate!F70</f>
        <v>0</v>
      </c>
      <c r="G70" s="124">
        <f>CN_Summary_fuelprice!G70*CN_Summary_taxrate!G70</f>
        <v>0</v>
      </c>
      <c r="H70" s="124">
        <f>CN_Summary_fuelprice!H70*CN_Summary_taxrate!H70</f>
        <v>0</v>
      </c>
      <c r="I70" s="124">
        <f>CN_Summary_fuelprice!I70*CN_Summary_taxrate!I70</f>
        <v>0</v>
      </c>
      <c r="J70" s="124">
        <f>CN_Summary_fuelprice!J70*CN_Summary_taxrate!J70</f>
        <v>0</v>
      </c>
      <c r="K70" s="124">
        <f>CN_Summary_fuelprice!K70*CN_Summary_taxrate!K70</f>
        <v>0</v>
      </c>
      <c r="L70" s="124">
        <f>CN_Summary_fuelprice!L70*CN_Summary_taxrate!L70</f>
        <v>0</v>
      </c>
      <c r="M70" s="124">
        <f>CN_Summary_fuelprice!M70*CN_Summary_taxrate!M70</f>
        <v>0</v>
      </c>
      <c r="N70" s="124">
        <f>CN_Summary_fuelprice!N70*CN_Summary_taxrate!N70</f>
        <v>0</v>
      </c>
      <c r="O70" s="124">
        <f>CN_Summary_fuelprice!O70*CN_Summary_taxrate!O70</f>
        <v>0</v>
      </c>
      <c r="P70" s="124">
        <f>CN_Summary_fuelprice!P70*CN_Summary_taxrate!P70</f>
        <v>0</v>
      </c>
      <c r="Q70" s="124">
        <f>CN_Summary_fuelprice!Q70*CN_Summary_taxrate!Q70</f>
        <v>0</v>
      </c>
      <c r="R70" s="124">
        <f>CN_Summary_fuelprice!R70*CN_Summary_taxrate!R70</f>
        <v>0</v>
      </c>
      <c r="S70" s="124">
        <f>CN_Summary_fuelprice!S70*CN_Summary_taxrate!S70</f>
        <v>0</v>
      </c>
      <c r="T70" s="124">
        <f>CN_Summary_fuelprice!T70*CN_Summary_taxrate!T70</f>
        <v>0</v>
      </c>
      <c r="U70" s="124">
        <f>CN_Summary_fuelprice!U70*CN_Summary_taxrate!U70</f>
        <v>0</v>
      </c>
      <c r="V70" s="124">
        <f>CN_Summary_fuelprice!V70*CN_Summary_taxrate!V70</f>
        <v>0</v>
      </c>
      <c r="W70" s="124">
        <f>CN_Summary_fuelprice!W70*CN_Summary_taxrate!W70</f>
        <v>0</v>
      </c>
      <c r="X70" s="124">
        <f>CN_Summary_fuelprice!X70*CN_Summary_taxrate!X70</f>
        <v>0</v>
      </c>
      <c r="Y70" s="124">
        <f>CN_Summary_fuelprice!Y70*CN_Summary_taxrate!Y70</f>
        <v>0</v>
      </c>
      <c r="Z70" s="124">
        <f>CN_Summary_fuelprice!Z70*CN_Summary_taxrate!Z70</f>
        <v>0</v>
      </c>
      <c r="AA70" s="124">
        <f>CN_Summary_fuelprice!AA70*CN_Summary_taxrate!AA70</f>
        <v>0</v>
      </c>
      <c r="AB70" s="124">
        <f>CN_Summary_fuelprice!AB70*CN_Summary_taxrate!AB70</f>
        <v>0</v>
      </c>
      <c r="AC70" s="124">
        <f>CN_Summary_fuelprice!AC70*CN_Summary_taxrate!AC70</f>
        <v>0</v>
      </c>
      <c r="AD70" s="124">
        <f>CN_Summary_fuelprice!AD70*CN_Summary_taxrate!AD70</f>
        <v>0</v>
      </c>
      <c r="AE70" s="124">
        <f>CN_Summary_fuelprice!AE70*CN_Summary_taxrate!AE70</f>
        <v>0</v>
      </c>
      <c r="AF70" s="124">
        <f>CN_Summary_fuelprice!AF70*CN_Summary_taxrate!AF70</f>
        <v>0</v>
      </c>
      <c r="AG70" s="124">
        <f>CN_Summary_fuelprice!AG70*CN_Summary_taxrate!AG70</f>
        <v>0</v>
      </c>
      <c r="AH70" s="124">
        <f>CN_Summary_fuelprice!AH70*CN_Summary_taxrate!AH70</f>
        <v>0</v>
      </c>
      <c r="AI70" s="124">
        <f>CN_Summary_fuelprice!AI70*CN_Summary_taxrate!AI70</f>
        <v>0</v>
      </c>
      <c r="AJ70" s="124">
        <f>CN_Summary_fuelprice!AJ70*CN_Summary_taxrate!AJ70</f>
        <v>0</v>
      </c>
      <c r="AK70" s="124">
        <f>CN_Summary_fuelprice!AK70*CN_Summary_taxrate!AK70</f>
        <v>0</v>
      </c>
      <c r="AL70" s="124">
        <f>CN_Summary_fuelprice!AL70*CN_Summary_taxrate!AL70</f>
        <v>0</v>
      </c>
      <c r="AM70" s="124">
        <f>CN_Summary_fuelprice!AM70*CN_Summary_taxrate!AM70</f>
        <v>0</v>
      </c>
      <c r="AN70" s="124">
        <f>CN_Summary_fuelprice!AN70*CN_Summary_taxrate!AN70</f>
        <v>0</v>
      </c>
      <c r="AO70" s="124">
        <f>CN_Summary_fuelprice!AO70*CN_Summary_taxrate!AO70</f>
        <v>0</v>
      </c>
      <c r="AP70" s="124">
        <f>CN_Summary_fuelprice!AP70*CN_Summary_taxrate!AP70</f>
        <v>0</v>
      </c>
      <c r="AQ70" s="124">
        <f>CN_Summary_fuelprice!AQ70*CN_Summary_taxrate!AQ70</f>
        <v>0</v>
      </c>
      <c r="AR70" s="124">
        <f>CN_Summary_fuelprice!AR70*CN_Summary_taxrate!AR70</f>
        <v>0</v>
      </c>
      <c r="AS70" s="124">
        <f>CN_Summary_fuelprice!AS70*CN_Summary_taxrate!AS70</f>
        <v>0</v>
      </c>
      <c r="AT70" s="124">
        <f>CN_Summary_fuelprice!AT70*CN_Summary_taxrate!AT70</f>
        <v>0</v>
      </c>
      <c r="AU70" s="124">
        <f>CN_Summary_fuelprice!AU70*CN_Summary_taxrate!AU70</f>
        <v>0</v>
      </c>
    </row>
    <row r="71" spans="1:47" ht="18.75" customHeight="1">
      <c r="A71" s="101" t="s">
        <v>3675</v>
      </c>
      <c r="B71" s="124">
        <f>CN_Summary_fuelprice!B71*CN_Summary_taxrate!B71</f>
        <v>0</v>
      </c>
      <c r="C71" s="124">
        <f>CN_Summary_fuelprice!C71*CN_Summary_taxrate!C71</f>
        <v>0</v>
      </c>
      <c r="D71" s="124">
        <f>CN_Summary_fuelprice!D71*CN_Summary_taxrate!D71</f>
        <v>0</v>
      </c>
      <c r="E71" s="124">
        <f>CN_Summary_fuelprice!E71*CN_Summary_taxrate!E71</f>
        <v>0</v>
      </c>
      <c r="F71" s="124">
        <f>CN_Summary_fuelprice!F71*CN_Summary_taxrate!F71</f>
        <v>0</v>
      </c>
      <c r="G71" s="124">
        <f>CN_Summary_fuelprice!G71*CN_Summary_taxrate!G71</f>
        <v>6.3680000374231614E-6</v>
      </c>
      <c r="H71" s="124">
        <f>CN_Summary_fuelprice!H71*CN_Summary_taxrate!H71</f>
        <v>7.5166582719592609E-6</v>
      </c>
      <c r="I71" s="124">
        <f>CN_Summary_fuelprice!I71*CN_Summary_taxrate!I71</f>
        <v>7.5275657639874483E-6</v>
      </c>
      <c r="J71" s="124">
        <f>CN_Summary_fuelprice!J71*CN_Summary_taxrate!J71</f>
        <v>7.7335738775300393E-6</v>
      </c>
      <c r="K71" s="124">
        <f>CN_Summary_fuelprice!K71*CN_Summary_taxrate!K71</f>
        <v>8.175388426155427E-6</v>
      </c>
      <c r="L71" s="124">
        <f>CN_Summary_fuelprice!L71*CN_Summary_taxrate!L71</f>
        <v>8.1167446723703626E-6</v>
      </c>
      <c r="M71" s="124">
        <f>CN_Summary_fuelprice!M71*CN_Summary_taxrate!M71</f>
        <v>7.9330976594026155E-6</v>
      </c>
      <c r="N71" s="124">
        <f>CN_Summary_fuelprice!N71*CN_Summary_taxrate!N71</f>
        <v>7.8118599419349202E-6</v>
      </c>
      <c r="O71" s="124">
        <f>CN_Summary_fuelprice!O71*CN_Summary_taxrate!O71</f>
        <v>8.1207556991109339E-6</v>
      </c>
      <c r="P71" s="124">
        <f>CN_Summary_fuelprice!P71*CN_Summary_taxrate!P71</f>
        <v>8.2830204170454348E-6</v>
      </c>
      <c r="Q71" s="124">
        <f>CN_Summary_fuelprice!Q71*CN_Summary_taxrate!Q71</f>
        <v>8.4589976122333695E-6</v>
      </c>
      <c r="R71" s="124">
        <f>CN_Summary_fuelprice!R71*CN_Summary_taxrate!R71</f>
        <v>8.7404947623569328E-6</v>
      </c>
      <c r="S71" s="124">
        <f>CN_Summary_fuelprice!S71*CN_Summary_taxrate!S71</f>
        <v>8.8463569020023533E-6</v>
      </c>
      <c r="T71" s="124">
        <f>CN_Summary_fuelprice!T71*CN_Summary_taxrate!T71</f>
        <v>9.0141607362046896E-6</v>
      </c>
      <c r="U71" s="124">
        <f>CN_Summary_fuelprice!U71*CN_Summary_taxrate!U71</f>
        <v>9.1306419032963543E-6</v>
      </c>
      <c r="V71" s="124">
        <f>CN_Summary_fuelprice!V71*CN_Summary_taxrate!V71</f>
        <v>9.2220388499437232E-6</v>
      </c>
      <c r="W71" s="124">
        <f>CN_Summary_fuelprice!W71*CN_Summary_taxrate!W71</f>
        <v>9.132105734806837E-6</v>
      </c>
      <c r="X71" s="124">
        <f>CN_Summary_fuelprice!X71*CN_Summary_taxrate!X71</f>
        <v>9.0938901011675235E-6</v>
      </c>
      <c r="Y71" s="124">
        <f>CN_Summary_fuelprice!Y71*CN_Summary_taxrate!Y71</f>
        <v>9.2164126971663846E-6</v>
      </c>
      <c r="Z71" s="124">
        <f>CN_Summary_fuelprice!Z71*CN_Summary_taxrate!Z71</f>
        <v>9.3479078330816758E-6</v>
      </c>
      <c r="AA71" s="124">
        <f>CN_Summary_fuelprice!AA71*CN_Summary_taxrate!AA71</f>
        <v>9.2816245168840531E-6</v>
      </c>
      <c r="AB71" s="124">
        <f>CN_Summary_fuelprice!AB71*CN_Summary_taxrate!AB71</f>
        <v>9.5222058043005488E-6</v>
      </c>
      <c r="AC71" s="124">
        <f>CN_Summary_fuelprice!AC71*CN_Summary_taxrate!AC71</f>
        <v>9.6209219817852983E-6</v>
      </c>
      <c r="AD71" s="124">
        <f>CN_Summary_fuelprice!AD71*CN_Summary_taxrate!AD71</f>
        <v>9.6920982070747251E-6</v>
      </c>
      <c r="AE71" s="124">
        <f>CN_Summary_fuelprice!AE71*CN_Summary_taxrate!AE71</f>
        <v>9.7913607640812842E-6</v>
      </c>
      <c r="AF71" s="124">
        <f>CN_Summary_fuelprice!AF71*CN_Summary_taxrate!AF71</f>
        <v>9.9174006174721388E-6</v>
      </c>
      <c r="AG71" s="124">
        <f>CN_Summary_fuelprice!AG71*CN_Summary_taxrate!AG71</f>
        <v>1.0084413701764437E-5</v>
      </c>
      <c r="AH71" s="124">
        <f>CN_Summary_fuelprice!AH71*CN_Summary_taxrate!AH71</f>
        <v>1.0185111726306751E-5</v>
      </c>
      <c r="AI71" s="124">
        <f>CN_Summary_fuelprice!AI71*CN_Summary_taxrate!AI71</f>
        <v>1.0268381911086402E-5</v>
      </c>
      <c r="AJ71" s="124">
        <f>CN_Summary_fuelprice!AJ71*CN_Summary_taxrate!AJ71</f>
        <v>1.0325738544709586E-5</v>
      </c>
      <c r="AK71" s="124">
        <f>CN_Summary_fuelprice!AK71*CN_Summary_taxrate!AK71</f>
        <v>1.0449454055971286E-5</v>
      </c>
      <c r="AL71" s="124">
        <f>CN_Summary_fuelprice!AL71*CN_Summary_taxrate!AL71</f>
        <v>1.0591232262191838E-5</v>
      </c>
      <c r="AM71" s="124">
        <f>CN_Summary_fuelprice!AM71*CN_Summary_taxrate!AM71</f>
        <v>1.0683407325264915E-5</v>
      </c>
      <c r="AN71" s="124">
        <f>CN_Summary_fuelprice!AN71*CN_Summary_taxrate!AN71</f>
        <v>1.0794532111282596E-5</v>
      </c>
      <c r="AO71" s="124">
        <f>CN_Summary_fuelprice!AO71*CN_Summary_taxrate!AO71</f>
        <v>1.0906060560295965E-5</v>
      </c>
      <c r="AP71" s="124">
        <f>CN_Summary_fuelprice!AP71*CN_Summary_taxrate!AP71</f>
        <v>1.1010953182410022E-5</v>
      </c>
      <c r="AQ71" s="124">
        <f>CN_Summary_fuelprice!AQ71*CN_Summary_taxrate!AQ71</f>
        <v>1.1111234506773239E-5</v>
      </c>
      <c r="AR71" s="124">
        <f>CN_Summary_fuelprice!AR71*CN_Summary_taxrate!AR71</f>
        <v>1.1211249782524742E-5</v>
      </c>
      <c r="AS71" s="124">
        <f>CN_Summary_fuelprice!AS71*CN_Summary_taxrate!AS71</f>
        <v>1.1321991857238584E-5</v>
      </c>
      <c r="AT71" s="124">
        <f>CN_Summary_fuelprice!AT71*CN_Summary_taxrate!AT71</f>
        <v>1.1435341342335102E-5</v>
      </c>
      <c r="AU71" s="124">
        <f>CN_Summary_fuelprice!AU71*CN_Summary_taxrate!AU71</f>
        <v>1.1547579222181996E-5</v>
      </c>
    </row>
    <row r="72" spans="1:47" s="103" customFormat="1" ht="18.75" customHeight="1">
      <c r="A72" s="102" t="s">
        <v>3681</v>
      </c>
      <c r="B72" s="102"/>
      <c r="C72" s="102"/>
      <c r="D72" s="102"/>
      <c r="E72" s="102"/>
      <c r="F72" s="102"/>
      <c r="I72" s="102"/>
      <c r="L72" s="102"/>
      <c r="O72" s="102"/>
      <c r="R72" s="102"/>
      <c r="U72" s="102"/>
      <c r="X72" s="102"/>
      <c r="AA72" s="102"/>
      <c r="AD72" s="102"/>
      <c r="AG72" s="102"/>
      <c r="AJ72" s="102"/>
      <c r="AM72" s="102"/>
      <c r="AP72" s="102"/>
      <c r="AS72" s="102"/>
    </row>
    <row r="73" spans="1:47" ht="18.75" customHeight="1">
      <c r="A73" s="105" t="s">
        <v>3697</v>
      </c>
      <c r="B73" s="101">
        <v>2015</v>
      </c>
      <c r="C73" s="101">
        <v>2016</v>
      </c>
      <c r="D73" s="101">
        <v>2017</v>
      </c>
      <c r="E73" s="101">
        <v>2018</v>
      </c>
      <c r="F73" s="101">
        <v>2019</v>
      </c>
      <c r="G73" s="101">
        <v>2020</v>
      </c>
      <c r="H73" s="101">
        <v>2021</v>
      </c>
      <c r="I73" s="101">
        <v>2022</v>
      </c>
      <c r="J73" s="101">
        <v>2023</v>
      </c>
      <c r="K73" s="101">
        <v>2024</v>
      </c>
      <c r="L73" s="101">
        <v>2025</v>
      </c>
      <c r="M73" s="101">
        <v>2026</v>
      </c>
      <c r="N73" s="101">
        <v>2027</v>
      </c>
      <c r="O73" s="101">
        <v>2028</v>
      </c>
      <c r="P73" s="101">
        <v>2029</v>
      </c>
      <c r="Q73" s="101">
        <v>2030</v>
      </c>
      <c r="R73" s="101">
        <v>2031</v>
      </c>
      <c r="S73" s="101">
        <v>2032</v>
      </c>
      <c r="T73" s="101">
        <v>2033</v>
      </c>
      <c r="U73" s="101">
        <v>2034</v>
      </c>
      <c r="V73" s="101">
        <v>2035</v>
      </c>
      <c r="W73" s="101">
        <v>2036</v>
      </c>
      <c r="X73" s="101">
        <v>2037</v>
      </c>
      <c r="Y73" s="101">
        <v>2038</v>
      </c>
      <c r="Z73" s="101">
        <v>2039</v>
      </c>
      <c r="AA73" s="101">
        <v>2040</v>
      </c>
      <c r="AB73" s="101">
        <v>2041</v>
      </c>
      <c r="AC73" s="101">
        <v>2042</v>
      </c>
      <c r="AD73" s="101">
        <v>2043</v>
      </c>
      <c r="AE73" s="101">
        <v>2044</v>
      </c>
      <c r="AF73" s="101">
        <v>2045</v>
      </c>
      <c r="AG73" s="101">
        <v>2046</v>
      </c>
      <c r="AH73" s="101">
        <v>2047</v>
      </c>
      <c r="AI73" s="101">
        <v>2048</v>
      </c>
      <c r="AJ73" s="101">
        <v>2049</v>
      </c>
      <c r="AK73" s="101">
        <v>2050</v>
      </c>
      <c r="AL73" s="101">
        <v>2051</v>
      </c>
      <c r="AM73" s="101">
        <v>2052</v>
      </c>
      <c r="AN73" s="101">
        <v>2053</v>
      </c>
      <c r="AO73" s="101">
        <v>2054</v>
      </c>
      <c r="AP73" s="101">
        <v>2055</v>
      </c>
      <c r="AQ73" s="101">
        <v>2056</v>
      </c>
      <c r="AR73" s="101">
        <v>2057</v>
      </c>
      <c r="AS73" s="101">
        <v>2058</v>
      </c>
      <c r="AT73" s="101">
        <v>2059</v>
      </c>
      <c r="AU73" s="101">
        <v>2060</v>
      </c>
    </row>
    <row r="74" spans="1:47" ht="18.75" customHeight="1">
      <c r="A74" s="101" t="s">
        <v>3668</v>
      </c>
      <c r="B74" s="124">
        <f>CN_Summary_fuelprice!B74*CN_Summary_taxrate!B74</f>
        <v>0</v>
      </c>
      <c r="C74" s="124">
        <f>CN_Summary_fuelprice!C74*CN_Summary_taxrate!C74</f>
        <v>0</v>
      </c>
      <c r="D74" s="124">
        <f>CN_Summary_fuelprice!D74*CN_Summary_taxrate!D74</f>
        <v>0</v>
      </c>
      <c r="E74" s="124">
        <f>CN_Summary_fuelprice!E74*CN_Summary_taxrate!E74</f>
        <v>0</v>
      </c>
      <c r="F74" s="124">
        <f>CN_Summary_fuelprice!F74*CN_Summary_taxrate!F74</f>
        <v>0</v>
      </c>
      <c r="G74" s="124">
        <f>CN_Summary_fuelprice!G74*CN_Summary_taxrate!G74</f>
        <v>0</v>
      </c>
      <c r="H74" s="124">
        <f>CN_Summary_fuelprice!H74*CN_Summary_taxrate!H74</f>
        <v>0</v>
      </c>
      <c r="I74" s="124">
        <f>CN_Summary_fuelprice!I74*CN_Summary_taxrate!I74</f>
        <v>0</v>
      </c>
      <c r="J74" s="124">
        <f>CN_Summary_fuelprice!J74*CN_Summary_taxrate!J74</f>
        <v>0</v>
      </c>
      <c r="K74" s="124">
        <f>CN_Summary_fuelprice!K74*CN_Summary_taxrate!K74</f>
        <v>0</v>
      </c>
      <c r="L74" s="124">
        <f>CN_Summary_fuelprice!L74*CN_Summary_taxrate!L74</f>
        <v>0</v>
      </c>
      <c r="M74" s="124">
        <f>CN_Summary_fuelprice!M74*CN_Summary_taxrate!M74</f>
        <v>0</v>
      </c>
      <c r="N74" s="124">
        <f>CN_Summary_fuelprice!N74*CN_Summary_taxrate!N74</f>
        <v>0</v>
      </c>
      <c r="O74" s="124">
        <f>CN_Summary_fuelprice!O74*CN_Summary_taxrate!O74</f>
        <v>0</v>
      </c>
      <c r="P74" s="124">
        <f>CN_Summary_fuelprice!P74*CN_Summary_taxrate!P74</f>
        <v>0</v>
      </c>
      <c r="Q74" s="124">
        <f>CN_Summary_fuelprice!Q74*CN_Summary_taxrate!Q74</f>
        <v>0</v>
      </c>
      <c r="R74" s="124">
        <f>CN_Summary_fuelprice!R74*CN_Summary_taxrate!R74</f>
        <v>0</v>
      </c>
      <c r="S74" s="124">
        <f>CN_Summary_fuelprice!S74*CN_Summary_taxrate!S74</f>
        <v>0</v>
      </c>
      <c r="T74" s="124">
        <f>CN_Summary_fuelprice!T74*CN_Summary_taxrate!T74</f>
        <v>0</v>
      </c>
      <c r="U74" s="124">
        <f>CN_Summary_fuelprice!U74*CN_Summary_taxrate!U74</f>
        <v>0</v>
      </c>
      <c r="V74" s="124">
        <f>CN_Summary_fuelprice!V74*CN_Summary_taxrate!V74</f>
        <v>0</v>
      </c>
      <c r="W74" s="124">
        <f>CN_Summary_fuelprice!W74*CN_Summary_taxrate!W74</f>
        <v>0</v>
      </c>
      <c r="X74" s="124">
        <f>CN_Summary_fuelprice!X74*CN_Summary_taxrate!X74</f>
        <v>0</v>
      </c>
      <c r="Y74" s="124">
        <f>CN_Summary_fuelprice!Y74*CN_Summary_taxrate!Y74</f>
        <v>0</v>
      </c>
      <c r="Z74" s="124">
        <f>CN_Summary_fuelprice!Z74*CN_Summary_taxrate!Z74</f>
        <v>0</v>
      </c>
      <c r="AA74" s="124">
        <f>CN_Summary_fuelprice!AA74*CN_Summary_taxrate!AA74</f>
        <v>0</v>
      </c>
      <c r="AB74" s="124">
        <f>CN_Summary_fuelprice!AB74*CN_Summary_taxrate!AB74</f>
        <v>0</v>
      </c>
      <c r="AC74" s="124">
        <f>CN_Summary_fuelprice!AC74*CN_Summary_taxrate!AC74</f>
        <v>0</v>
      </c>
      <c r="AD74" s="124">
        <f>CN_Summary_fuelprice!AD74*CN_Summary_taxrate!AD74</f>
        <v>0</v>
      </c>
      <c r="AE74" s="124">
        <f>CN_Summary_fuelprice!AE74*CN_Summary_taxrate!AE74</f>
        <v>0</v>
      </c>
      <c r="AF74" s="124">
        <f>CN_Summary_fuelprice!AF74*CN_Summary_taxrate!AF74</f>
        <v>0</v>
      </c>
      <c r="AG74" s="124">
        <f>CN_Summary_fuelprice!AG74*CN_Summary_taxrate!AG74</f>
        <v>0</v>
      </c>
      <c r="AH74" s="124">
        <f>CN_Summary_fuelprice!AH74*CN_Summary_taxrate!AH74</f>
        <v>0</v>
      </c>
      <c r="AI74" s="124">
        <f>CN_Summary_fuelprice!AI74*CN_Summary_taxrate!AI74</f>
        <v>0</v>
      </c>
      <c r="AJ74" s="124">
        <f>CN_Summary_fuelprice!AJ74*CN_Summary_taxrate!AJ74</f>
        <v>0</v>
      </c>
      <c r="AK74" s="124">
        <f>CN_Summary_fuelprice!AK74*CN_Summary_taxrate!AK74</f>
        <v>0</v>
      </c>
      <c r="AL74" s="124">
        <f>CN_Summary_fuelprice!AL74*CN_Summary_taxrate!AL74</f>
        <v>0</v>
      </c>
      <c r="AM74" s="124">
        <f>CN_Summary_fuelprice!AM74*CN_Summary_taxrate!AM74</f>
        <v>0</v>
      </c>
      <c r="AN74" s="124">
        <f>CN_Summary_fuelprice!AN74*CN_Summary_taxrate!AN74</f>
        <v>0</v>
      </c>
      <c r="AO74" s="124">
        <f>CN_Summary_fuelprice!AO74*CN_Summary_taxrate!AO74</f>
        <v>0</v>
      </c>
      <c r="AP74" s="124">
        <f>CN_Summary_fuelprice!AP74*CN_Summary_taxrate!AP74</f>
        <v>0</v>
      </c>
      <c r="AQ74" s="124">
        <f>CN_Summary_fuelprice!AQ74*CN_Summary_taxrate!AQ74</f>
        <v>0</v>
      </c>
      <c r="AR74" s="124">
        <f>CN_Summary_fuelprice!AR74*CN_Summary_taxrate!AR74</f>
        <v>0</v>
      </c>
      <c r="AS74" s="124">
        <f>CN_Summary_fuelprice!AS74*CN_Summary_taxrate!AS74</f>
        <v>0</v>
      </c>
      <c r="AT74" s="124">
        <f>CN_Summary_fuelprice!AT74*CN_Summary_taxrate!AT74</f>
        <v>0</v>
      </c>
      <c r="AU74" s="124">
        <f>CN_Summary_fuelprice!AU74*CN_Summary_taxrate!AU74</f>
        <v>0</v>
      </c>
    </row>
    <row r="75" spans="1:47" ht="18.75" customHeight="1">
      <c r="A75" s="101" t="s">
        <v>3669</v>
      </c>
      <c r="B75" s="124">
        <f>CN_Summary_fuelprice!B75*CN_Summary_taxrate!B75</f>
        <v>0</v>
      </c>
      <c r="C75" s="124">
        <f>CN_Summary_fuelprice!C75*CN_Summary_taxrate!C75</f>
        <v>0</v>
      </c>
      <c r="D75" s="124">
        <f>CN_Summary_fuelprice!D75*CN_Summary_taxrate!D75</f>
        <v>0</v>
      </c>
      <c r="E75" s="124">
        <f>CN_Summary_fuelprice!E75*CN_Summary_taxrate!E75</f>
        <v>0</v>
      </c>
      <c r="F75" s="124">
        <f>CN_Summary_fuelprice!F75*CN_Summary_taxrate!F75</f>
        <v>0</v>
      </c>
      <c r="G75" s="124">
        <f>CN_Summary_fuelprice!G75*CN_Summary_taxrate!G75</f>
        <v>0</v>
      </c>
      <c r="H75" s="124">
        <f>CN_Summary_fuelprice!H75*CN_Summary_taxrate!H75</f>
        <v>0</v>
      </c>
      <c r="I75" s="124">
        <f>CN_Summary_fuelprice!I75*CN_Summary_taxrate!I75</f>
        <v>0</v>
      </c>
      <c r="J75" s="124">
        <f>CN_Summary_fuelprice!J75*CN_Summary_taxrate!J75</f>
        <v>0</v>
      </c>
      <c r="K75" s="124">
        <f>CN_Summary_fuelprice!K75*CN_Summary_taxrate!K75</f>
        <v>0</v>
      </c>
      <c r="L75" s="124">
        <f>CN_Summary_fuelprice!L75*CN_Summary_taxrate!L75</f>
        <v>0</v>
      </c>
      <c r="M75" s="124">
        <f>CN_Summary_fuelprice!M75*CN_Summary_taxrate!M75</f>
        <v>0</v>
      </c>
      <c r="N75" s="124">
        <f>CN_Summary_fuelprice!N75*CN_Summary_taxrate!N75</f>
        <v>0</v>
      </c>
      <c r="O75" s="124">
        <f>CN_Summary_fuelprice!O75*CN_Summary_taxrate!O75</f>
        <v>0</v>
      </c>
      <c r="P75" s="124">
        <f>CN_Summary_fuelprice!P75*CN_Summary_taxrate!P75</f>
        <v>0</v>
      </c>
      <c r="Q75" s="124">
        <f>CN_Summary_fuelprice!Q75*CN_Summary_taxrate!Q75</f>
        <v>0</v>
      </c>
      <c r="R75" s="124">
        <f>CN_Summary_fuelprice!R75*CN_Summary_taxrate!R75</f>
        <v>0</v>
      </c>
      <c r="S75" s="124">
        <f>CN_Summary_fuelprice!S75*CN_Summary_taxrate!S75</f>
        <v>0</v>
      </c>
      <c r="T75" s="124">
        <f>CN_Summary_fuelprice!T75*CN_Summary_taxrate!T75</f>
        <v>0</v>
      </c>
      <c r="U75" s="124">
        <f>CN_Summary_fuelprice!U75*CN_Summary_taxrate!U75</f>
        <v>0</v>
      </c>
      <c r="V75" s="124">
        <f>CN_Summary_fuelprice!V75*CN_Summary_taxrate!V75</f>
        <v>0</v>
      </c>
      <c r="W75" s="124">
        <f>CN_Summary_fuelprice!W75*CN_Summary_taxrate!W75</f>
        <v>0</v>
      </c>
      <c r="X75" s="124">
        <f>CN_Summary_fuelprice!X75*CN_Summary_taxrate!X75</f>
        <v>0</v>
      </c>
      <c r="Y75" s="124">
        <f>CN_Summary_fuelprice!Y75*CN_Summary_taxrate!Y75</f>
        <v>0</v>
      </c>
      <c r="Z75" s="124">
        <f>CN_Summary_fuelprice!Z75*CN_Summary_taxrate!Z75</f>
        <v>0</v>
      </c>
      <c r="AA75" s="124">
        <f>CN_Summary_fuelprice!AA75*CN_Summary_taxrate!AA75</f>
        <v>0</v>
      </c>
      <c r="AB75" s="124">
        <f>CN_Summary_fuelprice!AB75*CN_Summary_taxrate!AB75</f>
        <v>0</v>
      </c>
      <c r="AC75" s="124">
        <f>CN_Summary_fuelprice!AC75*CN_Summary_taxrate!AC75</f>
        <v>0</v>
      </c>
      <c r="AD75" s="124">
        <f>CN_Summary_fuelprice!AD75*CN_Summary_taxrate!AD75</f>
        <v>0</v>
      </c>
      <c r="AE75" s="124">
        <f>CN_Summary_fuelprice!AE75*CN_Summary_taxrate!AE75</f>
        <v>0</v>
      </c>
      <c r="AF75" s="124">
        <f>CN_Summary_fuelprice!AF75*CN_Summary_taxrate!AF75</f>
        <v>0</v>
      </c>
      <c r="AG75" s="124">
        <f>CN_Summary_fuelprice!AG75*CN_Summary_taxrate!AG75</f>
        <v>0</v>
      </c>
      <c r="AH75" s="124">
        <f>CN_Summary_fuelprice!AH75*CN_Summary_taxrate!AH75</f>
        <v>0</v>
      </c>
      <c r="AI75" s="124">
        <f>CN_Summary_fuelprice!AI75*CN_Summary_taxrate!AI75</f>
        <v>0</v>
      </c>
      <c r="AJ75" s="124">
        <f>CN_Summary_fuelprice!AJ75*CN_Summary_taxrate!AJ75</f>
        <v>0</v>
      </c>
      <c r="AK75" s="124">
        <f>CN_Summary_fuelprice!AK75*CN_Summary_taxrate!AK75</f>
        <v>0</v>
      </c>
      <c r="AL75" s="124">
        <f>CN_Summary_fuelprice!AL75*CN_Summary_taxrate!AL75</f>
        <v>0</v>
      </c>
      <c r="AM75" s="124">
        <f>CN_Summary_fuelprice!AM75*CN_Summary_taxrate!AM75</f>
        <v>0</v>
      </c>
      <c r="AN75" s="124">
        <f>CN_Summary_fuelprice!AN75*CN_Summary_taxrate!AN75</f>
        <v>0</v>
      </c>
      <c r="AO75" s="124">
        <f>CN_Summary_fuelprice!AO75*CN_Summary_taxrate!AO75</f>
        <v>0</v>
      </c>
      <c r="AP75" s="124">
        <f>CN_Summary_fuelprice!AP75*CN_Summary_taxrate!AP75</f>
        <v>0</v>
      </c>
      <c r="AQ75" s="124">
        <f>CN_Summary_fuelprice!AQ75*CN_Summary_taxrate!AQ75</f>
        <v>0</v>
      </c>
      <c r="AR75" s="124">
        <f>CN_Summary_fuelprice!AR75*CN_Summary_taxrate!AR75</f>
        <v>0</v>
      </c>
      <c r="AS75" s="124">
        <f>CN_Summary_fuelprice!AS75*CN_Summary_taxrate!AS75</f>
        <v>0</v>
      </c>
      <c r="AT75" s="124">
        <f>CN_Summary_fuelprice!AT75*CN_Summary_taxrate!AT75</f>
        <v>0</v>
      </c>
      <c r="AU75" s="124">
        <f>CN_Summary_fuelprice!AU75*CN_Summary_taxrate!AU75</f>
        <v>0</v>
      </c>
    </row>
    <row r="76" spans="1:47" ht="18.75" customHeight="1">
      <c r="A76" s="101" t="s">
        <v>3670</v>
      </c>
      <c r="B76" s="124">
        <f>CN_Summary_fuelprice!B76*CN_Summary_taxrate!B76</f>
        <v>0</v>
      </c>
      <c r="C76" s="124">
        <f>CN_Summary_fuelprice!C76*CN_Summary_taxrate!C76</f>
        <v>0</v>
      </c>
      <c r="D76" s="124">
        <f>CN_Summary_fuelprice!D76*CN_Summary_taxrate!D76</f>
        <v>0</v>
      </c>
      <c r="E76" s="124">
        <f>CN_Summary_fuelprice!E76*CN_Summary_taxrate!E76</f>
        <v>0</v>
      </c>
      <c r="F76" s="124">
        <f>CN_Summary_fuelprice!F76*CN_Summary_taxrate!F76</f>
        <v>0</v>
      </c>
      <c r="G76" s="124">
        <f>CN_Summary_fuelprice!G76*CN_Summary_taxrate!G76</f>
        <v>0</v>
      </c>
      <c r="H76" s="124">
        <f>CN_Summary_fuelprice!H76*CN_Summary_taxrate!H76</f>
        <v>0</v>
      </c>
      <c r="I76" s="124">
        <f>CN_Summary_fuelprice!I76*CN_Summary_taxrate!I76</f>
        <v>0</v>
      </c>
      <c r="J76" s="124">
        <f>CN_Summary_fuelprice!J76*CN_Summary_taxrate!J76</f>
        <v>0</v>
      </c>
      <c r="K76" s="124">
        <f>CN_Summary_fuelprice!K76*CN_Summary_taxrate!K76</f>
        <v>0</v>
      </c>
      <c r="L76" s="124">
        <f>CN_Summary_fuelprice!L76*CN_Summary_taxrate!L76</f>
        <v>0</v>
      </c>
      <c r="M76" s="124">
        <f>CN_Summary_fuelprice!M76*CN_Summary_taxrate!M76</f>
        <v>0</v>
      </c>
      <c r="N76" s="124">
        <f>CN_Summary_fuelprice!N76*CN_Summary_taxrate!N76</f>
        <v>0</v>
      </c>
      <c r="O76" s="124">
        <f>CN_Summary_fuelprice!O76*CN_Summary_taxrate!O76</f>
        <v>0</v>
      </c>
      <c r="P76" s="124">
        <f>CN_Summary_fuelprice!P76*CN_Summary_taxrate!P76</f>
        <v>0</v>
      </c>
      <c r="Q76" s="124">
        <f>CN_Summary_fuelprice!Q76*CN_Summary_taxrate!Q76</f>
        <v>0</v>
      </c>
      <c r="R76" s="124">
        <f>CN_Summary_fuelprice!R76*CN_Summary_taxrate!R76</f>
        <v>0</v>
      </c>
      <c r="S76" s="124">
        <f>CN_Summary_fuelprice!S76*CN_Summary_taxrate!S76</f>
        <v>0</v>
      </c>
      <c r="T76" s="124">
        <f>CN_Summary_fuelprice!T76*CN_Summary_taxrate!T76</f>
        <v>0</v>
      </c>
      <c r="U76" s="124">
        <f>CN_Summary_fuelprice!U76*CN_Summary_taxrate!U76</f>
        <v>0</v>
      </c>
      <c r="V76" s="124">
        <f>CN_Summary_fuelprice!V76*CN_Summary_taxrate!V76</f>
        <v>0</v>
      </c>
      <c r="W76" s="124">
        <f>CN_Summary_fuelprice!W76*CN_Summary_taxrate!W76</f>
        <v>0</v>
      </c>
      <c r="X76" s="124">
        <f>CN_Summary_fuelprice!X76*CN_Summary_taxrate!X76</f>
        <v>0</v>
      </c>
      <c r="Y76" s="124">
        <f>CN_Summary_fuelprice!Y76*CN_Summary_taxrate!Y76</f>
        <v>0</v>
      </c>
      <c r="Z76" s="124">
        <f>CN_Summary_fuelprice!Z76*CN_Summary_taxrate!Z76</f>
        <v>0</v>
      </c>
      <c r="AA76" s="124">
        <f>CN_Summary_fuelprice!AA76*CN_Summary_taxrate!AA76</f>
        <v>0</v>
      </c>
      <c r="AB76" s="124">
        <f>CN_Summary_fuelprice!AB76*CN_Summary_taxrate!AB76</f>
        <v>0</v>
      </c>
      <c r="AC76" s="124">
        <f>CN_Summary_fuelprice!AC76*CN_Summary_taxrate!AC76</f>
        <v>0</v>
      </c>
      <c r="AD76" s="124">
        <f>CN_Summary_fuelprice!AD76*CN_Summary_taxrate!AD76</f>
        <v>0</v>
      </c>
      <c r="AE76" s="124">
        <f>CN_Summary_fuelprice!AE76*CN_Summary_taxrate!AE76</f>
        <v>0</v>
      </c>
      <c r="AF76" s="124">
        <f>CN_Summary_fuelprice!AF76*CN_Summary_taxrate!AF76</f>
        <v>0</v>
      </c>
      <c r="AG76" s="124">
        <f>CN_Summary_fuelprice!AG76*CN_Summary_taxrate!AG76</f>
        <v>0</v>
      </c>
      <c r="AH76" s="124">
        <f>CN_Summary_fuelprice!AH76*CN_Summary_taxrate!AH76</f>
        <v>0</v>
      </c>
      <c r="AI76" s="124">
        <f>CN_Summary_fuelprice!AI76*CN_Summary_taxrate!AI76</f>
        <v>0</v>
      </c>
      <c r="AJ76" s="124">
        <f>CN_Summary_fuelprice!AJ76*CN_Summary_taxrate!AJ76</f>
        <v>0</v>
      </c>
      <c r="AK76" s="124">
        <f>CN_Summary_fuelprice!AK76*CN_Summary_taxrate!AK76</f>
        <v>0</v>
      </c>
      <c r="AL76" s="124">
        <f>CN_Summary_fuelprice!AL76*CN_Summary_taxrate!AL76</f>
        <v>0</v>
      </c>
      <c r="AM76" s="124">
        <f>CN_Summary_fuelprice!AM76*CN_Summary_taxrate!AM76</f>
        <v>0</v>
      </c>
      <c r="AN76" s="124">
        <f>CN_Summary_fuelprice!AN76*CN_Summary_taxrate!AN76</f>
        <v>0</v>
      </c>
      <c r="AO76" s="124">
        <f>CN_Summary_fuelprice!AO76*CN_Summary_taxrate!AO76</f>
        <v>0</v>
      </c>
      <c r="AP76" s="124">
        <f>CN_Summary_fuelprice!AP76*CN_Summary_taxrate!AP76</f>
        <v>0</v>
      </c>
      <c r="AQ76" s="124">
        <f>CN_Summary_fuelprice!AQ76*CN_Summary_taxrate!AQ76</f>
        <v>0</v>
      </c>
      <c r="AR76" s="124">
        <f>CN_Summary_fuelprice!AR76*CN_Summary_taxrate!AR76</f>
        <v>0</v>
      </c>
      <c r="AS76" s="124">
        <f>CN_Summary_fuelprice!AS76*CN_Summary_taxrate!AS76</f>
        <v>0</v>
      </c>
      <c r="AT76" s="124">
        <f>CN_Summary_fuelprice!AT76*CN_Summary_taxrate!AT76</f>
        <v>0</v>
      </c>
      <c r="AU76" s="124">
        <f>CN_Summary_fuelprice!AU76*CN_Summary_taxrate!AU76</f>
        <v>0</v>
      </c>
    </row>
    <row r="77" spans="1:47" ht="18.75" customHeight="1">
      <c r="A77" s="101" t="s">
        <v>3671</v>
      </c>
      <c r="B77" s="124">
        <f>CN_Summary_fuelprice!B77*CN_Summary_taxrate!B77</f>
        <v>0</v>
      </c>
      <c r="C77" s="124">
        <f>CN_Summary_fuelprice!C77*CN_Summary_taxrate!C77</f>
        <v>0</v>
      </c>
      <c r="D77" s="124">
        <f>CN_Summary_fuelprice!D77*CN_Summary_taxrate!D77</f>
        <v>0</v>
      </c>
      <c r="E77" s="124">
        <f>CN_Summary_fuelprice!E77*CN_Summary_taxrate!E77</f>
        <v>0</v>
      </c>
      <c r="F77" s="124">
        <f>CN_Summary_fuelprice!F77*CN_Summary_taxrate!F77</f>
        <v>0</v>
      </c>
      <c r="G77" s="124">
        <f>CN_Summary_fuelprice!G77*CN_Summary_taxrate!G77</f>
        <v>0</v>
      </c>
      <c r="H77" s="124">
        <f>CN_Summary_fuelprice!H77*CN_Summary_taxrate!H77</f>
        <v>0</v>
      </c>
      <c r="I77" s="124">
        <f>CN_Summary_fuelprice!I77*CN_Summary_taxrate!I77</f>
        <v>0</v>
      </c>
      <c r="J77" s="124">
        <f>CN_Summary_fuelprice!J77*CN_Summary_taxrate!J77</f>
        <v>0</v>
      </c>
      <c r="K77" s="124">
        <f>CN_Summary_fuelprice!K77*CN_Summary_taxrate!K77</f>
        <v>0</v>
      </c>
      <c r="L77" s="124">
        <f>CN_Summary_fuelprice!L77*CN_Summary_taxrate!L77</f>
        <v>0</v>
      </c>
      <c r="M77" s="124">
        <f>CN_Summary_fuelprice!M77*CN_Summary_taxrate!M77</f>
        <v>0</v>
      </c>
      <c r="N77" s="124">
        <f>CN_Summary_fuelprice!N77*CN_Summary_taxrate!N77</f>
        <v>0</v>
      </c>
      <c r="O77" s="124">
        <f>CN_Summary_fuelprice!O77*CN_Summary_taxrate!O77</f>
        <v>0</v>
      </c>
      <c r="P77" s="124">
        <f>CN_Summary_fuelprice!P77*CN_Summary_taxrate!P77</f>
        <v>0</v>
      </c>
      <c r="Q77" s="124">
        <f>CN_Summary_fuelprice!Q77*CN_Summary_taxrate!Q77</f>
        <v>0</v>
      </c>
      <c r="R77" s="124">
        <f>CN_Summary_fuelprice!R77*CN_Summary_taxrate!R77</f>
        <v>0</v>
      </c>
      <c r="S77" s="124">
        <f>CN_Summary_fuelprice!S77*CN_Summary_taxrate!S77</f>
        <v>0</v>
      </c>
      <c r="T77" s="124">
        <f>CN_Summary_fuelprice!T77*CN_Summary_taxrate!T77</f>
        <v>0</v>
      </c>
      <c r="U77" s="124">
        <f>CN_Summary_fuelprice!U77*CN_Summary_taxrate!U77</f>
        <v>0</v>
      </c>
      <c r="V77" s="124">
        <f>CN_Summary_fuelprice!V77*CN_Summary_taxrate!V77</f>
        <v>0</v>
      </c>
      <c r="W77" s="124">
        <f>CN_Summary_fuelprice!W77*CN_Summary_taxrate!W77</f>
        <v>0</v>
      </c>
      <c r="X77" s="124">
        <f>CN_Summary_fuelprice!X77*CN_Summary_taxrate!X77</f>
        <v>0</v>
      </c>
      <c r="Y77" s="124">
        <f>CN_Summary_fuelprice!Y77*CN_Summary_taxrate!Y77</f>
        <v>0</v>
      </c>
      <c r="Z77" s="124">
        <f>CN_Summary_fuelprice!Z77*CN_Summary_taxrate!Z77</f>
        <v>0</v>
      </c>
      <c r="AA77" s="124">
        <f>CN_Summary_fuelprice!AA77*CN_Summary_taxrate!AA77</f>
        <v>0</v>
      </c>
      <c r="AB77" s="124">
        <f>CN_Summary_fuelprice!AB77*CN_Summary_taxrate!AB77</f>
        <v>0</v>
      </c>
      <c r="AC77" s="124">
        <f>CN_Summary_fuelprice!AC77*CN_Summary_taxrate!AC77</f>
        <v>0</v>
      </c>
      <c r="AD77" s="124">
        <f>CN_Summary_fuelprice!AD77*CN_Summary_taxrate!AD77</f>
        <v>0</v>
      </c>
      <c r="AE77" s="124">
        <f>CN_Summary_fuelprice!AE77*CN_Summary_taxrate!AE77</f>
        <v>0</v>
      </c>
      <c r="AF77" s="124">
        <f>CN_Summary_fuelprice!AF77*CN_Summary_taxrate!AF77</f>
        <v>0</v>
      </c>
      <c r="AG77" s="124">
        <f>CN_Summary_fuelprice!AG77*CN_Summary_taxrate!AG77</f>
        <v>0</v>
      </c>
      <c r="AH77" s="124">
        <f>CN_Summary_fuelprice!AH77*CN_Summary_taxrate!AH77</f>
        <v>0</v>
      </c>
      <c r="AI77" s="124">
        <f>CN_Summary_fuelprice!AI77*CN_Summary_taxrate!AI77</f>
        <v>0</v>
      </c>
      <c r="AJ77" s="124">
        <f>CN_Summary_fuelprice!AJ77*CN_Summary_taxrate!AJ77</f>
        <v>0</v>
      </c>
      <c r="AK77" s="124">
        <f>CN_Summary_fuelprice!AK77*CN_Summary_taxrate!AK77</f>
        <v>0</v>
      </c>
      <c r="AL77" s="124">
        <f>CN_Summary_fuelprice!AL77*CN_Summary_taxrate!AL77</f>
        <v>0</v>
      </c>
      <c r="AM77" s="124">
        <f>CN_Summary_fuelprice!AM77*CN_Summary_taxrate!AM77</f>
        <v>0</v>
      </c>
      <c r="AN77" s="124">
        <f>CN_Summary_fuelprice!AN77*CN_Summary_taxrate!AN77</f>
        <v>0</v>
      </c>
      <c r="AO77" s="124">
        <f>CN_Summary_fuelprice!AO77*CN_Summary_taxrate!AO77</f>
        <v>0</v>
      </c>
      <c r="AP77" s="124">
        <f>CN_Summary_fuelprice!AP77*CN_Summary_taxrate!AP77</f>
        <v>0</v>
      </c>
      <c r="AQ77" s="124">
        <f>CN_Summary_fuelprice!AQ77*CN_Summary_taxrate!AQ77</f>
        <v>0</v>
      </c>
      <c r="AR77" s="124">
        <f>CN_Summary_fuelprice!AR77*CN_Summary_taxrate!AR77</f>
        <v>0</v>
      </c>
      <c r="AS77" s="124">
        <f>CN_Summary_fuelprice!AS77*CN_Summary_taxrate!AS77</f>
        <v>0</v>
      </c>
      <c r="AT77" s="124">
        <f>CN_Summary_fuelprice!AT77*CN_Summary_taxrate!AT77</f>
        <v>0</v>
      </c>
      <c r="AU77" s="124">
        <f>CN_Summary_fuelprice!AU77*CN_Summary_taxrate!AU77</f>
        <v>0</v>
      </c>
    </row>
    <row r="78" spans="1:47" ht="18.75" customHeight="1">
      <c r="A78" s="101" t="s">
        <v>3672</v>
      </c>
      <c r="B78" s="124">
        <f>CN_Summary_fuelprice!B78*CN_Summary_taxrate!B78</f>
        <v>0</v>
      </c>
      <c r="C78" s="124">
        <f>CN_Summary_fuelprice!C78*CN_Summary_taxrate!C78</f>
        <v>0</v>
      </c>
      <c r="D78" s="124">
        <f>CN_Summary_fuelprice!D78*CN_Summary_taxrate!D78</f>
        <v>0</v>
      </c>
      <c r="E78" s="124">
        <f>CN_Summary_fuelprice!E78*CN_Summary_taxrate!E78</f>
        <v>0</v>
      </c>
      <c r="F78" s="124">
        <f>CN_Summary_fuelprice!F78*CN_Summary_taxrate!F78</f>
        <v>0</v>
      </c>
      <c r="G78" s="124">
        <f>CN_Summary_fuelprice!G78*CN_Summary_taxrate!G78</f>
        <v>0</v>
      </c>
      <c r="H78" s="124">
        <f>CN_Summary_fuelprice!H78*CN_Summary_taxrate!H78</f>
        <v>0</v>
      </c>
      <c r="I78" s="124">
        <f>CN_Summary_fuelprice!I78*CN_Summary_taxrate!I78</f>
        <v>0</v>
      </c>
      <c r="J78" s="124">
        <f>CN_Summary_fuelprice!J78*CN_Summary_taxrate!J78</f>
        <v>0</v>
      </c>
      <c r="K78" s="124">
        <f>CN_Summary_fuelprice!K78*CN_Summary_taxrate!K78</f>
        <v>0</v>
      </c>
      <c r="L78" s="124">
        <f>CN_Summary_fuelprice!L78*CN_Summary_taxrate!L78</f>
        <v>0</v>
      </c>
      <c r="M78" s="124">
        <f>CN_Summary_fuelprice!M78*CN_Summary_taxrate!M78</f>
        <v>0</v>
      </c>
      <c r="N78" s="124">
        <f>CN_Summary_fuelprice!N78*CN_Summary_taxrate!N78</f>
        <v>0</v>
      </c>
      <c r="O78" s="124">
        <f>CN_Summary_fuelprice!O78*CN_Summary_taxrate!O78</f>
        <v>0</v>
      </c>
      <c r="P78" s="124">
        <f>CN_Summary_fuelprice!P78*CN_Summary_taxrate!P78</f>
        <v>0</v>
      </c>
      <c r="Q78" s="124">
        <f>CN_Summary_fuelprice!Q78*CN_Summary_taxrate!Q78</f>
        <v>0</v>
      </c>
      <c r="R78" s="124">
        <f>CN_Summary_fuelprice!R78*CN_Summary_taxrate!R78</f>
        <v>0</v>
      </c>
      <c r="S78" s="124">
        <f>CN_Summary_fuelprice!S78*CN_Summary_taxrate!S78</f>
        <v>0</v>
      </c>
      <c r="T78" s="124">
        <f>CN_Summary_fuelprice!T78*CN_Summary_taxrate!T78</f>
        <v>0</v>
      </c>
      <c r="U78" s="124">
        <f>CN_Summary_fuelprice!U78*CN_Summary_taxrate!U78</f>
        <v>0</v>
      </c>
      <c r="V78" s="124">
        <f>CN_Summary_fuelprice!V78*CN_Summary_taxrate!V78</f>
        <v>0</v>
      </c>
      <c r="W78" s="124">
        <f>CN_Summary_fuelprice!W78*CN_Summary_taxrate!W78</f>
        <v>0</v>
      </c>
      <c r="X78" s="124">
        <f>CN_Summary_fuelprice!X78*CN_Summary_taxrate!X78</f>
        <v>0</v>
      </c>
      <c r="Y78" s="124">
        <f>CN_Summary_fuelprice!Y78*CN_Summary_taxrate!Y78</f>
        <v>0</v>
      </c>
      <c r="Z78" s="124">
        <f>CN_Summary_fuelprice!Z78*CN_Summary_taxrate!Z78</f>
        <v>0</v>
      </c>
      <c r="AA78" s="124">
        <f>CN_Summary_fuelprice!AA78*CN_Summary_taxrate!AA78</f>
        <v>0</v>
      </c>
      <c r="AB78" s="124">
        <f>CN_Summary_fuelprice!AB78*CN_Summary_taxrate!AB78</f>
        <v>0</v>
      </c>
      <c r="AC78" s="124">
        <f>CN_Summary_fuelprice!AC78*CN_Summary_taxrate!AC78</f>
        <v>0</v>
      </c>
      <c r="AD78" s="124">
        <f>CN_Summary_fuelprice!AD78*CN_Summary_taxrate!AD78</f>
        <v>0</v>
      </c>
      <c r="AE78" s="124">
        <f>CN_Summary_fuelprice!AE78*CN_Summary_taxrate!AE78</f>
        <v>0</v>
      </c>
      <c r="AF78" s="124">
        <f>CN_Summary_fuelprice!AF78*CN_Summary_taxrate!AF78</f>
        <v>0</v>
      </c>
      <c r="AG78" s="124">
        <f>CN_Summary_fuelprice!AG78*CN_Summary_taxrate!AG78</f>
        <v>0</v>
      </c>
      <c r="AH78" s="124">
        <f>CN_Summary_fuelprice!AH78*CN_Summary_taxrate!AH78</f>
        <v>0</v>
      </c>
      <c r="AI78" s="124">
        <f>CN_Summary_fuelprice!AI78*CN_Summary_taxrate!AI78</f>
        <v>0</v>
      </c>
      <c r="AJ78" s="124">
        <f>CN_Summary_fuelprice!AJ78*CN_Summary_taxrate!AJ78</f>
        <v>0</v>
      </c>
      <c r="AK78" s="124">
        <f>CN_Summary_fuelprice!AK78*CN_Summary_taxrate!AK78</f>
        <v>0</v>
      </c>
      <c r="AL78" s="124">
        <f>CN_Summary_fuelprice!AL78*CN_Summary_taxrate!AL78</f>
        <v>0</v>
      </c>
      <c r="AM78" s="124">
        <f>CN_Summary_fuelprice!AM78*CN_Summary_taxrate!AM78</f>
        <v>0</v>
      </c>
      <c r="AN78" s="124">
        <f>CN_Summary_fuelprice!AN78*CN_Summary_taxrate!AN78</f>
        <v>0</v>
      </c>
      <c r="AO78" s="124">
        <f>CN_Summary_fuelprice!AO78*CN_Summary_taxrate!AO78</f>
        <v>0</v>
      </c>
      <c r="AP78" s="124">
        <f>CN_Summary_fuelprice!AP78*CN_Summary_taxrate!AP78</f>
        <v>0</v>
      </c>
      <c r="AQ78" s="124">
        <f>CN_Summary_fuelprice!AQ78*CN_Summary_taxrate!AQ78</f>
        <v>0</v>
      </c>
      <c r="AR78" s="124">
        <f>CN_Summary_fuelprice!AR78*CN_Summary_taxrate!AR78</f>
        <v>0</v>
      </c>
      <c r="AS78" s="124">
        <f>CN_Summary_fuelprice!AS78*CN_Summary_taxrate!AS78</f>
        <v>0</v>
      </c>
      <c r="AT78" s="124">
        <f>CN_Summary_fuelprice!AT78*CN_Summary_taxrate!AT78</f>
        <v>0</v>
      </c>
      <c r="AU78" s="124">
        <f>CN_Summary_fuelprice!AU78*CN_Summary_taxrate!AU78</f>
        <v>0</v>
      </c>
    </row>
    <row r="79" spans="1:47" ht="18.75" customHeight="1">
      <c r="A79" s="101" t="s">
        <v>3673</v>
      </c>
      <c r="B79" s="124">
        <f>CN_Summary_fuelprice!B79*CN_Summary_taxrate!B79</f>
        <v>0</v>
      </c>
      <c r="C79" s="124">
        <f>CN_Summary_fuelprice!C79*CN_Summary_taxrate!C79</f>
        <v>0</v>
      </c>
      <c r="D79" s="124">
        <f>CN_Summary_fuelprice!D79*CN_Summary_taxrate!D79</f>
        <v>0</v>
      </c>
      <c r="E79" s="124">
        <f>CN_Summary_fuelprice!E79*CN_Summary_taxrate!E79</f>
        <v>0</v>
      </c>
      <c r="F79" s="124">
        <f>CN_Summary_fuelprice!F79*CN_Summary_taxrate!F79</f>
        <v>0</v>
      </c>
      <c r="G79" s="124">
        <f>CN_Summary_fuelprice!G79*CN_Summary_taxrate!G79</f>
        <v>0</v>
      </c>
      <c r="H79" s="124">
        <f>CN_Summary_fuelprice!H79*CN_Summary_taxrate!H79</f>
        <v>0</v>
      </c>
      <c r="I79" s="124">
        <f>CN_Summary_fuelprice!I79*CN_Summary_taxrate!I79</f>
        <v>0</v>
      </c>
      <c r="J79" s="124">
        <f>CN_Summary_fuelprice!J79*CN_Summary_taxrate!J79</f>
        <v>0</v>
      </c>
      <c r="K79" s="124">
        <f>CN_Summary_fuelprice!K79*CN_Summary_taxrate!K79</f>
        <v>0</v>
      </c>
      <c r="L79" s="124">
        <f>CN_Summary_fuelprice!L79*CN_Summary_taxrate!L79</f>
        <v>0</v>
      </c>
      <c r="M79" s="124">
        <f>CN_Summary_fuelprice!M79*CN_Summary_taxrate!M79</f>
        <v>0</v>
      </c>
      <c r="N79" s="124">
        <f>CN_Summary_fuelprice!N79*CN_Summary_taxrate!N79</f>
        <v>0</v>
      </c>
      <c r="O79" s="124">
        <f>CN_Summary_fuelprice!O79*CN_Summary_taxrate!O79</f>
        <v>0</v>
      </c>
      <c r="P79" s="124">
        <f>CN_Summary_fuelprice!P79*CN_Summary_taxrate!P79</f>
        <v>0</v>
      </c>
      <c r="Q79" s="124">
        <f>CN_Summary_fuelprice!Q79*CN_Summary_taxrate!Q79</f>
        <v>0</v>
      </c>
      <c r="R79" s="124">
        <f>CN_Summary_fuelprice!R79*CN_Summary_taxrate!R79</f>
        <v>0</v>
      </c>
      <c r="S79" s="124">
        <f>CN_Summary_fuelprice!S79*CN_Summary_taxrate!S79</f>
        <v>0</v>
      </c>
      <c r="T79" s="124">
        <f>CN_Summary_fuelprice!T79*CN_Summary_taxrate!T79</f>
        <v>0</v>
      </c>
      <c r="U79" s="124">
        <f>CN_Summary_fuelprice!U79*CN_Summary_taxrate!U79</f>
        <v>0</v>
      </c>
      <c r="V79" s="124">
        <f>CN_Summary_fuelprice!V79*CN_Summary_taxrate!V79</f>
        <v>0</v>
      </c>
      <c r="W79" s="124">
        <f>CN_Summary_fuelprice!W79*CN_Summary_taxrate!W79</f>
        <v>0</v>
      </c>
      <c r="X79" s="124">
        <f>CN_Summary_fuelprice!X79*CN_Summary_taxrate!X79</f>
        <v>0</v>
      </c>
      <c r="Y79" s="124">
        <f>CN_Summary_fuelprice!Y79*CN_Summary_taxrate!Y79</f>
        <v>0</v>
      </c>
      <c r="Z79" s="124">
        <f>CN_Summary_fuelprice!Z79*CN_Summary_taxrate!Z79</f>
        <v>0</v>
      </c>
      <c r="AA79" s="124">
        <f>CN_Summary_fuelprice!AA79*CN_Summary_taxrate!AA79</f>
        <v>0</v>
      </c>
      <c r="AB79" s="124">
        <f>CN_Summary_fuelprice!AB79*CN_Summary_taxrate!AB79</f>
        <v>0</v>
      </c>
      <c r="AC79" s="124">
        <f>CN_Summary_fuelprice!AC79*CN_Summary_taxrate!AC79</f>
        <v>0</v>
      </c>
      <c r="AD79" s="124">
        <f>CN_Summary_fuelprice!AD79*CN_Summary_taxrate!AD79</f>
        <v>0</v>
      </c>
      <c r="AE79" s="124">
        <f>CN_Summary_fuelprice!AE79*CN_Summary_taxrate!AE79</f>
        <v>0</v>
      </c>
      <c r="AF79" s="124">
        <f>CN_Summary_fuelprice!AF79*CN_Summary_taxrate!AF79</f>
        <v>0</v>
      </c>
      <c r="AG79" s="124">
        <f>CN_Summary_fuelprice!AG79*CN_Summary_taxrate!AG79</f>
        <v>0</v>
      </c>
      <c r="AH79" s="124">
        <f>CN_Summary_fuelprice!AH79*CN_Summary_taxrate!AH79</f>
        <v>0</v>
      </c>
      <c r="AI79" s="124">
        <f>CN_Summary_fuelprice!AI79*CN_Summary_taxrate!AI79</f>
        <v>0</v>
      </c>
      <c r="AJ79" s="124">
        <f>CN_Summary_fuelprice!AJ79*CN_Summary_taxrate!AJ79</f>
        <v>0</v>
      </c>
      <c r="AK79" s="124">
        <f>CN_Summary_fuelprice!AK79*CN_Summary_taxrate!AK79</f>
        <v>0</v>
      </c>
      <c r="AL79" s="124">
        <f>CN_Summary_fuelprice!AL79*CN_Summary_taxrate!AL79</f>
        <v>0</v>
      </c>
      <c r="AM79" s="124">
        <f>CN_Summary_fuelprice!AM79*CN_Summary_taxrate!AM79</f>
        <v>0</v>
      </c>
      <c r="AN79" s="124">
        <f>CN_Summary_fuelprice!AN79*CN_Summary_taxrate!AN79</f>
        <v>0</v>
      </c>
      <c r="AO79" s="124">
        <f>CN_Summary_fuelprice!AO79*CN_Summary_taxrate!AO79</f>
        <v>0</v>
      </c>
      <c r="AP79" s="124">
        <f>CN_Summary_fuelprice!AP79*CN_Summary_taxrate!AP79</f>
        <v>0</v>
      </c>
      <c r="AQ79" s="124">
        <f>CN_Summary_fuelprice!AQ79*CN_Summary_taxrate!AQ79</f>
        <v>0</v>
      </c>
      <c r="AR79" s="124">
        <f>CN_Summary_fuelprice!AR79*CN_Summary_taxrate!AR79</f>
        <v>0</v>
      </c>
      <c r="AS79" s="124">
        <f>CN_Summary_fuelprice!AS79*CN_Summary_taxrate!AS79</f>
        <v>0</v>
      </c>
      <c r="AT79" s="124">
        <f>CN_Summary_fuelprice!AT79*CN_Summary_taxrate!AT79</f>
        <v>0</v>
      </c>
      <c r="AU79" s="124">
        <f>CN_Summary_fuelprice!AU79*CN_Summary_taxrate!AU79</f>
        <v>0</v>
      </c>
    </row>
    <row r="80" spans="1:47" ht="18.75" customHeight="1">
      <c r="A80" s="101" t="s">
        <v>3674</v>
      </c>
      <c r="B80" s="124">
        <f>CN_Summary_fuelprice!B80*CN_Summary_taxrate!B80</f>
        <v>0</v>
      </c>
      <c r="C80" s="124">
        <f>CN_Summary_fuelprice!C80*CN_Summary_taxrate!C80</f>
        <v>0</v>
      </c>
      <c r="D80" s="124">
        <f>CN_Summary_fuelprice!D80*CN_Summary_taxrate!D80</f>
        <v>0</v>
      </c>
      <c r="E80" s="124">
        <f>CN_Summary_fuelprice!E80*CN_Summary_taxrate!E80</f>
        <v>0</v>
      </c>
      <c r="F80" s="124">
        <f>CN_Summary_fuelprice!F80*CN_Summary_taxrate!F80</f>
        <v>0</v>
      </c>
      <c r="G80" s="124">
        <f>CN_Summary_fuelprice!G80*CN_Summary_taxrate!G80</f>
        <v>0</v>
      </c>
      <c r="H80" s="124">
        <f>CN_Summary_fuelprice!H80*CN_Summary_taxrate!H80</f>
        <v>0</v>
      </c>
      <c r="I80" s="124">
        <f>CN_Summary_fuelprice!I80*CN_Summary_taxrate!I80</f>
        <v>0</v>
      </c>
      <c r="J80" s="124">
        <f>CN_Summary_fuelprice!J80*CN_Summary_taxrate!J80</f>
        <v>0</v>
      </c>
      <c r="K80" s="124">
        <f>CN_Summary_fuelprice!K80*CN_Summary_taxrate!K80</f>
        <v>0</v>
      </c>
      <c r="L80" s="124">
        <f>CN_Summary_fuelprice!L80*CN_Summary_taxrate!L80</f>
        <v>0</v>
      </c>
      <c r="M80" s="124">
        <f>CN_Summary_fuelprice!M80*CN_Summary_taxrate!M80</f>
        <v>0</v>
      </c>
      <c r="N80" s="124">
        <f>CN_Summary_fuelprice!N80*CN_Summary_taxrate!N80</f>
        <v>0</v>
      </c>
      <c r="O80" s="124">
        <f>CN_Summary_fuelprice!O80*CN_Summary_taxrate!O80</f>
        <v>0</v>
      </c>
      <c r="P80" s="124">
        <f>CN_Summary_fuelprice!P80*CN_Summary_taxrate!P80</f>
        <v>0</v>
      </c>
      <c r="Q80" s="124">
        <f>CN_Summary_fuelprice!Q80*CN_Summary_taxrate!Q80</f>
        <v>0</v>
      </c>
      <c r="R80" s="124">
        <f>CN_Summary_fuelprice!R80*CN_Summary_taxrate!R80</f>
        <v>0</v>
      </c>
      <c r="S80" s="124">
        <f>CN_Summary_fuelprice!S80*CN_Summary_taxrate!S80</f>
        <v>0</v>
      </c>
      <c r="T80" s="124">
        <f>CN_Summary_fuelprice!T80*CN_Summary_taxrate!T80</f>
        <v>0</v>
      </c>
      <c r="U80" s="124">
        <f>CN_Summary_fuelprice!U80*CN_Summary_taxrate!U80</f>
        <v>0</v>
      </c>
      <c r="V80" s="124">
        <f>CN_Summary_fuelprice!V80*CN_Summary_taxrate!V80</f>
        <v>0</v>
      </c>
      <c r="W80" s="124">
        <f>CN_Summary_fuelprice!W80*CN_Summary_taxrate!W80</f>
        <v>0</v>
      </c>
      <c r="X80" s="124">
        <f>CN_Summary_fuelprice!X80*CN_Summary_taxrate!X80</f>
        <v>0</v>
      </c>
      <c r="Y80" s="124">
        <f>CN_Summary_fuelprice!Y80*CN_Summary_taxrate!Y80</f>
        <v>0</v>
      </c>
      <c r="Z80" s="124">
        <f>CN_Summary_fuelprice!Z80*CN_Summary_taxrate!Z80</f>
        <v>0</v>
      </c>
      <c r="AA80" s="124">
        <f>CN_Summary_fuelprice!AA80*CN_Summary_taxrate!AA80</f>
        <v>0</v>
      </c>
      <c r="AB80" s="124">
        <f>CN_Summary_fuelprice!AB80*CN_Summary_taxrate!AB80</f>
        <v>0</v>
      </c>
      <c r="AC80" s="124">
        <f>CN_Summary_fuelprice!AC80*CN_Summary_taxrate!AC80</f>
        <v>0</v>
      </c>
      <c r="AD80" s="124">
        <f>CN_Summary_fuelprice!AD80*CN_Summary_taxrate!AD80</f>
        <v>0</v>
      </c>
      <c r="AE80" s="124">
        <f>CN_Summary_fuelprice!AE80*CN_Summary_taxrate!AE80</f>
        <v>0</v>
      </c>
      <c r="AF80" s="124">
        <f>CN_Summary_fuelprice!AF80*CN_Summary_taxrate!AF80</f>
        <v>0</v>
      </c>
      <c r="AG80" s="124">
        <f>CN_Summary_fuelprice!AG80*CN_Summary_taxrate!AG80</f>
        <v>0</v>
      </c>
      <c r="AH80" s="124">
        <f>CN_Summary_fuelprice!AH80*CN_Summary_taxrate!AH80</f>
        <v>0</v>
      </c>
      <c r="AI80" s="124">
        <f>CN_Summary_fuelprice!AI80*CN_Summary_taxrate!AI80</f>
        <v>0</v>
      </c>
      <c r="AJ80" s="124">
        <f>CN_Summary_fuelprice!AJ80*CN_Summary_taxrate!AJ80</f>
        <v>0</v>
      </c>
      <c r="AK80" s="124">
        <f>CN_Summary_fuelprice!AK80*CN_Summary_taxrate!AK80</f>
        <v>0</v>
      </c>
      <c r="AL80" s="124">
        <f>CN_Summary_fuelprice!AL80*CN_Summary_taxrate!AL80</f>
        <v>0</v>
      </c>
      <c r="AM80" s="124">
        <f>CN_Summary_fuelprice!AM80*CN_Summary_taxrate!AM80</f>
        <v>0</v>
      </c>
      <c r="AN80" s="124">
        <f>CN_Summary_fuelprice!AN80*CN_Summary_taxrate!AN80</f>
        <v>0</v>
      </c>
      <c r="AO80" s="124">
        <f>CN_Summary_fuelprice!AO80*CN_Summary_taxrate!AO80</f>
        <v>0</v>
      </c>
      <c r="AP80" s="124">
        <f>CN_Summary_fuelprice!AP80*CN_Summary_taxrate!AP80</f>
        <v>0</v>
      </c>
      <c r="AQ80" s="124">
        <f>CN_Summary_fuelprice!AQ80*CN_Summary_taxrate!AQ80</f>
        <v>0</v>
      </c>
      <c r="AR80" s="124">
        <f>CN_Summary_fuelprice!AR80*CN_Summary_taxrate!AR80</f>
        <v>0</v>
      </c>
      <c r="AS80" s="124">
        <f>CN_Summary_fuelprice!AS80*CN_Summary_taxrate!AS80</f>
        <v>0</v>
      </c>
      <c r="AT80" s="124">
        <f>CN_Summary_fuelprice!AT80*CN_Summary_taxrate!AT80</f>
        <v>0</v>
      </c>
      <c r="AU80" s="124">
        <f>CN_Summary_fuelprice!AU80*CN_Summary_taxrate!AU80</f>
        <v>0</v>
      </c>
    </row>
    <row r="81" spans="1:47" ht="18.75" customHeight="1">
      <c r="A81" s="101" t="s">
        <v>3675</v>
      </c>
      <c r="B81" s="124">
        <f>CN_Summary_fuelprice!B81*CN_Summary_taxrate!B81</f>
        <v>0</v>
      </c>
      <c r="C81" s="124">
        <f>CN_Summary_fuelprice!C81*CN_Summary_taxrate!C81</f>
        <v>0</v>
      </c>
      <c r="D81" s="124">
        <f>CN_Summary_fuelprice!D81*CN_Summary_taxrate!D81</f>
        <v>0</v>
      </c>
      <c r="E81" s="124">
        <f>CN_Summary_fuelprice!E81*CN_Summary_taxrate!E81</f>
        <v>0</v>
      </c>
      <c r="F81" s="124">
        <f>CN_Summary_fuelprice!F81*CN_Summary_taxrate!F81</f>
        <v>0</v>
      </c>
      <c r="G81" s="124">
        <f>CN_Summary_fuelprice!G81*CN_Summary_taxrate!G81</f>
        <v>0</v>
      </c>
      <c r="H81" s="124">
        <f>CN_Summary_fuelprice!H81*CN_Summary_taxrate!H81</f>
        <v>0</v>
      </c>
      <c r="I81" s="124">
        <f>CN_Summary_fuelprice!I81*CN_Summary_taxrate!I81</f>
        <v>0</v>
      </c>
      <c r="J81" s="124">
        <f>CN_Summary_fuelprice!J81*CN_Summary_taxrate!J81</f>
        <v>0</v>
      </c>
      <c r="K81" s="124">
        <f>CN_Summary_fuelprice!K81*CN_Summary_taxrate!K81</f>
        <v>0</v>
      </c>
      <c r="L81" s="124">
        <f>CN_Summary_fuelprice!L81*CN_Summary_taxrate!L81</f>
        <v>0</v>
      </c>
      <c r="M81" s="124">
        <f>CN_Summary_fuelprice!M81*CN_Summary_taxrate!M81</f>
        <v>0</v>
      </c>
      <c r="N81" s="124">
        <f>CN_Summary_fuelprice!N81*CN_Summary_taxrate!N81</f>
        <v>0</v>
      </c>
      <c r="O81" s="124">
        <f>CN_Summary_fuelprice!O81*CN_Summary_taxrate!O81</f>
        <v>0</v>
      </c>
      <c r="P81" s="124">
        <f>CN_Summary_fuelprice!P81*CN_Summary_taxrate!P81</f>
        <v>0</v>
      </c>
      <c r="Q81" s="124">
        <f>CN_Summary_fuelprice!Q81*CN_Summary_taxrate!Q81</f>
        <v>0</v>
      </c>
      <c r="R81" s="124">
        <f>CN_Summary_fuelprice!R81*CN_Summary_taxrate!R81</f>
        <v>0</v>
      </c>
      <c r="S81" s="124">
        <f>CN_Summary_fuelprice!S81*CN_Summary_taxrate!S81</f>
        <v>0</v>
      </c>
      <c r="T81" s="124">
        <f>CN_Summary_fuelprice!T81*CN_Summary_taxrate!T81</f>
        <v>0</v>
      </c>
      <c r="U81" s="124">
        <f>CN_Summary_fuelprice!U81*CN_Summary_taxrate!U81</f>
        <v>0</v>
      </c>
      <c r="V81" s="124">
        <f>CN_Summary_fuelprice!V81*CN_Summary_taxrate!V81</f>
        <v>0</v>
      </c>
      <c r="W81" s="124">
        <f>CN_Summary_fuelprice!W81*CN_Summary_taxrate!W81</f>
        <v>0</v>
      </c>
      <c r="X81" s="124">
        <f>CN_Summary_fuelprice!X81*CN_Summary_taxrate!X81</f>
        <v>0</v>
      </c>
      <c r="Y81" s="124">
        <f>CN_Summary_fuelprice!Y81*CN_Summary_taxrate!Y81</f>
        <v>0</v>
      </c>
      <c r="Z81" s="124">
        <f>CN_Summary_fuelprice!Z81*CN_Summary_taxrate!Z81</f>
        <v>0</v>
      </c>
      <c r="AA81" s="124">
        <f>CN_Summary_fuelprice!AA81*CN_Summary_taxrate!AA81</f>
        <v>0</v>
      </c>
      <c r="AB81" s="124">
        <f>CN_Summary_fuelprice!AB81*CN_Summary_taxrate!AB81</f>
        <v>0</v>
      </c>
      <c r="AC81" s="124">
        <f>CN_Summary_fuelprice!AC81*CN_Summary_taxrate!AC81</f>
        <v>0</v>
      </c>
      <c r="AD81" s="124">
        <f>CN_Summary_fuelprice!AD81*CN_Summary_taxrate!AD81</f>
        <v>0</v>
      </c>
      <c r="AE81" s="124">
        <f>CN_Summary_fuelprice!AE81*CN_Summary_taxrate!AE81</f>
        <v>0</v>
      </c>
      <c r="AF81" s="124">
        <f>CN_Summary_fuelprice!AF81*CN_Summary_taxrate!AF81</f>
        <v>0</v>
      </c>
      <c r="AG81" s="124">
        <f>CN_Summary_fuelprice!AG81*CN_Summary_taxrate!AG81</f>
        <v>0</v>
      </c>
      <c r="AH81" s="124">
        <f>CN_Summary_fuelprice!AH81*CN_Summary_taxrate!AH81</f>
        <v>0</v>
      </c>
      <c r="AI81" s="124">
        <f>CN_Summary_fuelprice!AI81*CN_Summary_taxrate!AI81</f>
        <v>0</v>
      </c>
      <c r="AJ81" s="124">
        <f>CN_Summary_fuelprice!AJ81*CN_Summary_taxrate!AJ81</f>
        <v>0</v>
      </c>
      <c r="AK81" s="124">
        <f>CN_Summary_fuelprice!AK81*CN_Summary_taxrate!AK81</f>
        <v>0</v>
      </c>
      <c r="AL81" s="124">
        <f>CN_Summary_fuelprice!AL81*CN_Summary_taxrate!AL81</f>
        <v>0</v>
      </c>
      <c r="AM81" s="124">
        <f>CN_Summary_fuelprice!AM81*CN_Summary_taxrate!AM81</f>
        <v>0</v>
      </c>
      <c r="AN81" s="124">
        <f>CN_Summary_fuelprice!AN81*CN_Summary_taxrate!AN81</f>
        <v>0</v>
      </c>
      <c r="AO81" s="124">
        <f>CN_Summary_fuelprice!AO81*CN_Summary_taxrate!AO81</f>
        <v>0</v>
      </c>
      <c r="AP81" s="124">
        <f>CN_Summary_fuelprice!AP81*CN_Summary_taxrate!AP81</f>
        <v>0</v>
      </c>
      <c r="AQ81" s="124">
        <f>CN_Summary_fuelprice!AQ81*CN_Summary_taxrate!AQ81</f>
        <v>0</v>
      </c>
      <c r="AR81" s="124">
        <f>CN_Summary_fuelprice!AR81*CN_Summary_taxrate!AR81</f>
        <v>0</v>
      </c>
      <c r="AS81" s="124">
        <f>CN_Summary_fuelprice!AS81*CN_Summary_taxrate!AS81</f>
        <v>0</v>
      </c>
      <c r="AT81" s="124">
        <f>CN_Summary_fuelprice!AT81*CN_Summary_taxrate!AT81</f>
        <v>0</v>
      </c>
      <c r="AU81" s="124">
        <f>CN_Summary_fuelprice!AU81*CN_Summary_taxrate!AU81</f>
        <v>0</v>
      </c>
    </row>
    <row r="82" spans="1:47" s="103" customFormat="1" ht="18.75" customHeight="1">
      <c r="A82" s="102" t="s">
        <v>3682</v>
      </c>
      <c r="B82" s="102"/>
      <c r="C82" s="102"/>
      <c r="D82" s="102"/>
      <c r="E82" s="102"/>
      <c r="F82" s="102"/>
      <c r="I82" s="102"/>
      <c r="L82" s="102"/>
      <c r="O82" s="102"/>
      <c r="R82" s="102"/>
      <c r="U82" s="102"/>
      <c r="X82" s="102"/>
      <c r="AA82" s="102"/>
      <c r="AD82" s="102"/>
      <c r="AG82" s="102"/>
      <c r="AJ82" s="102"/>
      <c r="AM82" s="102"/>
      <c r="AP82" s="102"/>
      <c r="AS82" s="102"/>
    </row>
    <row r="83" spans="1:47" ht="18.75" customHeight="1">
      <c r="A83" s="105" t="s">
        <v>3697</v>
      </c>
      <c r="B83" s="101">
        <v>2015</v>
      </c>
      <c r="C83" s="101">
        <v>2016</v>
      </c>
      <c r="D83" s="101">
        <v>2017</v>
      </c>
      <c r="E83" s="101">
        <v>2018</v>
      </c>
      <c r="F83" s="101">
        <v>2019</v>
      </c>
      <c r="G83" s="101">
        <v>2020</v>
      </c>
      <c r="H83" s="101">
        <v>2021</v>
      </c>
      <c r="I83" s="101">
        <v>2022</v>
      </c>
      <c r="J83" s="101">
        <v>2023</v>
      </c>
      <c r="K83" s="101">
        <v>2024</v>
      </c>
      <c r="L83" s="101">
        <v>2025</v>
      </c>
      <c r="M83" s="101">
        <v>2026</v>
      </c>
      <c r="N83" s="101">
        <v>2027</v>
      </c>
      <c r="O83" s="101">
        <v>2028</v>
      </c>
      <c r="P83" s="101">
        <v>2029</v>
      </c>
      <c r="Q83" s="101">
        <v>2030</v>
      </c>
      <c r="R83" s="101">
        <v>2031</v>
      </c>
      <c r="S83" s="101">
        <v>2032</v>
      </c>
      <c r="T83" s="101">
        <v>2033</v>
      </c>
      <c r="U83" s="101">
        <v>2034</v>
      </c>
      <c r="V83" s="101">
        <v>2035</v>
      </c>
      <c r="W83" s="101">
        <v>2036</v>
      </c>
      <c r="X83" s="101">
        <v>2037</v>
      </c>
      <c r="Y83" s="101">
        <v>2038</v>
      </c>
      <c r="Z83" s="101">
        <v>2039</v>
      </c>
      <c r="AA83" s="101">
        <v>2040</v>
      </c>
      <c r="AB83" s="101">
        <v>2041</v>
      </c>
      <c r="AC83" s="101">
        <v>2042</v>
      </c>
      <c r="AD83" s="101">
        <v>2043</v>
      </c>
      <c r="AE83" s="101">
        <v>2044</v>
      </c>
      <c r="AF83" s="101">
        <v>2045</v>
      </c>
      <c r="AG83" s="101">
        <v>2046</v>
      </c>
      <c r="AH83" s="101">
        <v>2047</v>
      </c>
      <c r="AI83" s="101">
        <v>2048</v>
      </c>
      <c r="AJ83" s="101">
        <v>2049</v>
      </c>
      <c r="AK83" s="101">
        <v>2050</v>
      </c>
      <c r="AL83" s="101">
        <v>2051</v>
      </c>
      <c r="AM83" s="101">
        <v>2052</v>
      </c>
      <c r="AN83" s="101">
        <v>2053</v>
      </c>
      <c r="AO83" s="101">
        <v>2054</v>
      </c>
      <c r="AP83" s="101">
        <v>2055</v>
      </c>
      <c r="AQ83" s="101">
        <v>2056</v>
      </c>
      <c r="AR83" s="101">
        <v>2057</v>
      </c>
      <c r="AS83" s="101">
        <v>2058</v>
      </c>
      <c r="AT83" s="101">
        <v>2059</v>
      </c>
      <c r="AU83" s="101">
        <v>2060</v>
      </c>
    </row>
    <row r="84" spans="1:47" ht="18.75" customHeight="1">
      <c r="A84" s="101" t="s">
        <v>3668</v>
      </c>
      <c r="B84" s="124">
        <f>CN_Summary_fuelprice!B84*CN_Summary_taxrate!B84</f>
        <v>0</v>
      </c>
      <c r="C84" s="124">
        <f>CN_Summary_fuelprice!C84*CN_Summary_taxrate!C84</f>
        <v>0</v>
      </c>
      <c r="D84" s="124">
        <f>CN_Summary_fuelprice!D84*CN_Summary_taxrate!D84</f>
        <v>0</v>
      </c>
      <c r="E84" s="124">
        <f>CN_Summary_fuelprice!E84*CN_Summary_taxrate!E84</f>
        <v>0</v>
      </c>
      <c r="F84" s="124">
        <f>CN_Summary_fuelprice!F84*CN_Summary_taxrate!F84</f>
        <v>0</v>
      </c>
      <c r="G84" s="124">
        <f>CN_Summary_fuelprice!G84*CN_Summary_taxrate!G84</f>
        <v>0</v>
      </c>
      <c r="H84" s="124">
        <f>CN_Summary_fuelprice!H84*CN_Summary_taxrate!H84</f>
        <v>0</v>
      </c>
      <c r="I84" s="124">
        <f>CN_Summary_fuelprice!I84*CN_Summary_taxrate!I84</f>
        <v>0</v>
      </c>
      <c r="J84" s="124">
        <f>CN_Summary_fuelprice!J84*CN_Summary_taxrate!J84</f>
        <v>0</v>
      </c>
      <c r="K84" s="124">
        <f>CN_Summary_fuelprice!K84*CN_Summary_taxrate!K84</f>
        <v>0</v>
      </c>
      <c r="L84" s="124">
        <f>CN_Summary_fuelprice!L84*CN_Summary_taxrate!L84</f>
        <v>0</v>
      </c>
      <c r="M84" s="124">
        <f>CN_Summary_fuelprice!M84*CN_Summary_taxrate!M84</f>
        <v>0</v>
      </c>
      <c r="N84" s="124">
        <f>CN_Summary_fuelprice!N84*CN_Summary_taxrate!N84</f>
        <v>0</v>
      </c>
      <c r="O84" s="124">
        <f>CN_Summary_fuelprice!O84*CN_Summary_taxrate!O84</f>
        <v>0</v>
      </c>
      <c r="P84" s="124">
        <f>CN_Summary_fuelprice!P84*CN_Summary_taxrate!P84</f>
        <v>0</v>
      </c>
      <c r="Q84" s="124">
        <f>CN_Summary_fuelprice!Q84*CN_Summary_taxrate!Q84</f>
        <v>0</v>
      </c>
      <c r="R84" s="124">
        <f>CN_Summary_fuelprice!R84*CN_Summary_taxrate!R84</f>
        <v>0</v>
      </c>
      <c r="S84" s="124">
        <f>CN_Summary_fuelprice!S84*CN_Summary_taxrate!S84</f>
        <v>0</v>
      </c>
      <c r="T84" s="124">
        <f>CN_Summary_fuelprice!T84*CN_Summary_taxrate!T84</f>
        <v>0</v>
      </c>
      <c r="U84" s="124">
        <f>CN_Summary_fuelprice!U84*CN_Summary_taxrate!U84</f>
        <v>0</v>
      </c>
      <c r="V84" s="124">
        <f>CN_Summary_fuelprice!V84*CN_Summary_taxrate!V84</f>
        <v>0</v>
      </c>
      <c r="W84" s="124">
        <f>CN_Summary_fuelprice!W84*CN_Summary_taxrate!W84</f>
        <v>0</v>
      </c>
      <c r="X84" s="124">
        <f>CN_Summary_fuelprice!X84*CN_Summary_taxrate!X84</f>
        <v>0</v>
      </c>
      <c r="Y84" s="124">
        <f>CN_Summary_fuelprice!Y84*CN_Summary_taxrate!Y84</f>
        <v>0</v>
      </c>
      <c r="Z84" s="124">
        <f>CN_Summary_fuelprice!Z84*CN_Summary_taxrate!Z84</f>
        <v>0</v>
      </c>
      <c r="AA84" s="124">
        <f>CN_Summary_fuelprice!AA84*CN_Summary_taxrate!AA84</f>
        <v>0</v>
      </c>
      <c r="AB84" s="124">
        <f>CN_Summary_fuelprice!AB84*CN_Summary_taxrate!AB84</f>
        <v>0</v>
      </c>
      <c r="AC84" s="124">
        <f>CN_Summary_fuelprice!AC84*CN_Summary_taxrate!AC84</f>
        <v>0</v>
      </c>
      <c r="AD84" s="124">
        <f>CN_Summary_fuelprice!AD84*CN_Summary_taxrate!AD84</f>
        <v>0</v>
      </c>
      <c r="AE84" s="124">
        <f>CN_Summary_fuelprice!AE84*CN_Summary_taxrate!AE84</f>
        <v>0</v>
      </c>
      <c r="AF84" s="124">
        <f>CN_Summary_fuelprice!AF84*CN_Summary_taxrate!AF84</f>
        <v>0</v>
      </c>
      <c r="AG84" s="124">
        <f>CN_Summary_fuelprice!AG84*CN_Summary_taxrate!AG84</f>
        <v>0</v>
      </c>
      <c r="AH84" s="124">
        <f>CN_Summary_fuelprice!AH84*CN_Summary_taxrate!AH84</f>
        <v>0</v>
      </c>
      <c r="AI84" s="124">
        <f>CN_Summary_fuelprice!AI84*CN_Summary_taxrate!AI84</f>
        <v>0</v>
      </c>
      <c r="AJ84" s="124">
        <f>CN_Summary_fuelprice!AJ84*CN_Summary_taxrate!AJ84</f>
        <v>0</v>
      </c>
      <c r="AK84" s="124">
        <f>CN_Summary_fuelprice!AK84*CN_Summary_taxrate!AK84</f>
        <v>0</v>
      </c>
      <c r="AL84" s="124">
        <f>CN_Summary_fuelprice!AL84*CN_Summary_taxrate!AL84</f>
        <v>0</v>
      </c>
      <c r="AM84" s="124">
        <f>CN_Summary_fuelprice!AM84*CN_Summary_taxrate!AM84</f>
        <v>0</v>
      </c>
      <c r="AN84" s="124">
        <f>CN_Summary_fuelprice!AN84*CN_Summary_taxrate!AN84</f>
        <v>0</v>
      </c>
      <c r="AO84" s="124">
        <f>CN_Summary_fuelprice!AO84*CN_Summary_taxrate!AO84</f>
        <v>0</v>
      </c>
      <c r="AP84" s="124">
        <f>CN_Summary_fuelprice!AP84*CN_Summary_taxrate!AP84</f>
        <v>0</v>
      </c>
      <c r="AQ84" s="124">
        <f>CN_Summary_fuelprice!AQ84*CN_Summary_taxrate!AQ84</f>
        <v>0</v>
      </c>
      <c r="AR84" s="124">
        <f>CN_Summary_fuelprice!AR84*CN_Summary_taxrate!AR84</f>
        <v>0</v>
      </c>
      <c r="AS84" s="124">
        <f>CN_Summary_fuelprice!AS84*CN_Summary_taxrate!AS84</f>
        <v>0</v>
      </c>
      <c r="AT84" s="124">
        <f>CN_Summary_fuelprice!AT84*CN_Summary_taxrate!AT84</f>
        <v>0</v>
      </c>
      <c r="AU84" s="124">
        <f>CN_Summary_fuelprice!AU84*CN_Summary_taxrate!AU84</f>
        <v>0</v>
      </c>
    </row>
    <row r="85" spans="1:47" ht="18.75" customHeight="1">
      <c r="A85" s="101" t="s">
        <v>3669</v>
      </c>
      <c r="B85" s="124">
        <f>CN_Summary_fuelprice!B85*CN_Summary_taxrate!B85</f>
        <v>0</v>
      </c>
      <c r="C85" s="124">
        <f>CN_Summary_fuelprice!C85*CN_Summary_taxrate!C85</f>
        <v>0</v>
      </c>
      <c r="D85" s="124">
        <f>CN_Summary_fuelprice!D85*CN_Summary_taxrate!D85</f>
        <v>0</v>
      </c>
      <c r="E85" s="124">
        <f>CN_Summary_fuelprice!E85*CN_Summary_taxrate!E85</f>
        <v>0</v>
      </c>
      <c r="F85" s="124">
        <f>CN_Summary_fuelprice!F85*CN_Summary_taxrate!F85</f>
        <v>0</v>
      </c>
      <c r="G85" s="124">
        <f>CN_Summary_fuelprice!G85*CN_Summary_taxrate!G85</f>
        <v>0</v>
      </c>
      <c r="H85" s="124">
        <f>CN_Summary_fuelprice!H85*CN_Summary_taxrate!H85</f>
        <v>0</v>
      </c>
      <c r="I85" s="124">
        <f>CN_Summary_fuelprice!I85*CN_Summary_taxrate!I85</f>
        <v>0</v>
      </c>
      <c r="J85" s="124">
        <f>CN_Summary_fuelprice!J85*CN_Summary_taxrate!J85</f>
        <v>0</v>
      </c>
      <c r="K85" s="124">
        <f>CN_Summary_fuelprice!K85*CN_Summary_taxrate!K85</f>
        <v>0</v>
      </c>
      <c r="L85" s="124">
        <f>CN_Summary_fuelprice!L85*CN_Summary_taxrate!L85</f>
        <v>0</v>
      </c>
      <c r="M85" s="124">
        <f>CN_Summary_fuelprice!M85*CN_Summary_taxrate!M85</f>
        <v>0</v>
      </c>
      <c r="N85" s="124">
        <f>CN_Summary_fuelprice!N85*CN_Summary_taxrate!N85</f>
        <v>0</v>
      </c>
      <c r="O85" s="124">
        <f>CN_Summary_fuelprice!O85*CN_Summary_taxrate!O85</f>
        <v>0</v>
      </c>
      <c r="P85" s="124">
        <f>CN_Summary_fuelprice!P85*CN_Summary_taxrate!P85</f>
        <v>0</v>
      </c>
      <c r="Q85" s="124">
        <f>CN_Summary_fuelprice!Q85*CN_Summary_taxrate!Q85</f>
        <v>0</v>
      </c>
      <c r="R85" s="124">
        <f>CN_Summary_fuelprice!R85*CN_Summary_taxrate!R85</f>
        <v>0</v>
      </c>
      <c r="S85" s="124">
        <f>CN_Summary_fuelprice!S85*CN_Summary_taxrate!S85</f>
        <v>0</v>
      </c>
      <c r="T85" s="124">
        <f>CN_Summary_fuelprice!T85*CN_Summary_taxrate!T85</f>
        <v>0</v>
      </c>
      <c r="U85" s="124">
        <f>CN_Summary_fuelprice!U85*CN_Summary_taxrate!U85</f>
        <v>0</v>
      </c>
      <c r="V85" s="124">
        <f>CN_Summary_fuelprice!V85*CN_Summary_taxrate!V85</f>
        <v>0</v>
      </c>
      <c r="W85" s="124">
        <f>CN_Summary_fuelprice!W85*CN_Summary_taxrate!W85</f>
        <v>0</v>
      </c>
      <c r="X85" s="124">
        <f>CN_Summary_fuelprice!X85*CN_Summary_taxrate!X85</f>
        <v>0</v>
      </c>
      <c r="Y85" s="124">
        <f>CN_Summary_fuelprice!Y85*CN_Summary_taxrate!Y85</f>
        <v>0</v>
      </c>
      <c r="Z85" s="124">
        <f>CN_Summary_fuelprice!Z85*CN_Summary_taxrate!Z85</f>
        <v>0</v>
      </c>
      <c r="AA85" s="124">
        <f>CN_Summary_fuelprice!AA85*CN_Summary_taxrate!AA85</f>
        <v>0</v>
      </c>
      <c r="AB85" s="124">
        <f>CN_Summary_fuelprice!AB85*CN_Summary_taxrate!AB85</f>
        <v>0</v>
      </c>
      <c r="AC85" s="124">
        <f>CN_Summary_fuelprice!AC85*CN_Summary_taxrate!AC85</f>
        <v>0</v>
      </c>
      <c r="AD85" s="124">
        <f>CN_Summary_fuelprice!AD85*CN_Summary_taxrate!AD85</f>
        <v>0</v>
      </c>
      <c r="AE85" s="124">
        <f>CN_Summary_fuelprice!AE85*CN_Summary_taxrate!AE85</f>
        <v>0</v>
      </c>
      <c r="AF85" s="124">
        <f>CN_Summary_fuelprice!AF85*CN_Summary_taxrate!AF85</f>
        <v>0</v>
      </c>
      <c r="AG85" s="124">
        <f>CN_Summary_fuelprice!AG85*CN_Summary_taxrate!AG85</f>
        <v>0</v>
      </c>
      <c r="AH85" s="124">
        <f>CN_Summary_fuelprice!AH85*CN_Summary_taxrate!AH85</f>
        <v>0</v>
      </c>
      <c r="AI85" s="124">
        <f>CN_Summary_fuelprice!AI85*CN_Summary_taxrate!AI85</f>
        <v>0</v>
      </c>
      <c r="AJ85" s="124">
        <f>CN_Summary_fuelprice!AJ85*CN_Summary_taxrate!AJ85</f>
        <v>0</v>
      </c>
      <c r="AK85" s="124">
        <f>CN_Summary_fuelprice!AK85*CN_Summary_taxrate!AK85</f>
        <v>0</v>
      </c>
      <c r="AL85" s="124">
        <f>CN_Summary_fuelprice!AL85*CN_Summary_taxrate!AL85</f>
        <v>0</v>
      </c>
      <c r="AM85" s="124">
        <f>CN_Summary_fuelprice!AM85*CN_Summary_taxrate!AM85</f>
        <v>0</v>
      </c>
      <c r="AN85" s="124">
        <f>CN_Summary_fuelprice!AN85*CN_Summary_taxrate!AN85</f>
        <v>0</v>
      </c>
      <c r="AO85" s="124">
        <f>CN_Summary_fuelprice!AO85*CN_Summary_taxrate!AO85</f>
        <v>0</v>
      </c>
      <c r="AP85" s="124">
        <f>CN_Summary_fuelprice!AP85*CN_Summary_taxrate!AP85</f>
        <v>0</v>
      </c>
      <c r="AQ85" s="124">
        <f>CN_Summary_fuelprice!AQ85*CN_Summary_taxrate!AQ85</f>
        <v>0</v>
      </c>
      <c r="AR85" s="124">
        <f>CN_Summary_fuelprice!AR85*CN_Summary_taxrate!AR85</f>
        <v>0</v>
      </c>
      <c r="AS85" s="124">
        <f>CN_Summary_fuelprice!AS85*CN_Summary_taxrate!AS85</f>
        <v>0</v>
      </c>
      <c r="AT85" s="124">
        <f>CN_Summary_fuelprice!AT85*CN_Summary_taxrate!AT85</f>
        <v>0</v>
      </c>
      <c r="AU85" s="124">
        <f>CN_Summary_fuelprice!AU85*CN_Summary_taxrate!AU85</f>
        <v>0</v>
      </c>
    </row>
    <row r="86" spans="1:47" ht="18.75" customHeight="1">
      <c r="A86" s="101" t="s">
        <v>3670</v>
      </c>
      <c r="B86" s="124">
        <f>CN_Summary_fuelprice!B86*CN_Summary_taxrate!B86</f>
        <v>0</v>
      </c>
      <c r="C86" s="124">
        <f>CN_Summary_fuelprice!C86*CN_Summary_taxrate!C86</f>
        <v>0</v>
      </c>
      <c r="D86" s="124">
        <f>CN_Summary_fuelprice!D86*CN_Summary_taxrate!D86</f>
        <v>0</v>
      </c>
      <c r="E86" s="124">
        <f>CN_Summary_fuelprice!E86*CN_Summary_taxrate!E86</f>
        <v>0</v>
      </c>
      <c r="F86" s="124">
        <f>CN_Summary_fuelprice!F86*CN_Summary_taxrate!F86</f>
        <v>0</v>
      </c>
      <c r="G86" s="124">
        <f>CN_Summary_fuelprice!G86*CN_Summary_taxrate!G86</f>
        <v>0</v>
      </c>
      <c r="H86" s="124">
        <f>CN_Summary_fuelprice!H86*CN_Summary_taxrate!H86</f>
        <v>0</v>
      </c>
      <c r="I86" s="124">
        <f>CN_Summary_fuelprice!I86*CN_Summary_taxrate!I86</f>
        <v>0</v>
      </c>
      <c r="J86" s="124">
        <f>CN_Summary_fuelprice!J86*CN_Summary_taxrate!J86</f>
        <v>0</v>
      </c>
      <c r="K86" s="124">
        <f>CN_Summary_fuelprice!K86*CN_Summary_taxrate!K86</f>
        <v>0</v>
      </c>
      <c r="L86" s="124">
        <f>CN_Summary_fuelprice!L86*CN_Summary_taxrate!L86</f>
        <v>0</v>
      </c>
      <c r="M86" s="124">
        <f>CN_Summary_fuelprice!M86*CN_Summary_taxrate!M86</f>
        <v>0</v>
      </c>
      <c r="N86" s="124">
        <f>CN_Summary_fuelprice!N86*CN_Summary_taxrate!N86</f>
        <v>0</v>
      </c>
      <c r="O86" s="124">
        <f>CN_Summary_fuelprice!O86*CN_Summary_taxrate!O86</f>
        <v>0</v>
      </c>
      <c r="P86" s="124">
        <f>CN_Summary_fuelprice!P86*CN_Summary_taxrate!P86</f>
        <v>0</v>
      </c>
      <c r="Q86" s="124">
        <f>CN_Summary_fuelprice!Q86*CN_Summary_taxrate!Q86</f>
        <v>0</v>
      </c>
      <c r="R86" s="124">
        <f>CN_Summary_fuelprice!R86*CN_Summary_taxrate!R86</f>
        <v>0</v>
      </c>
      <c r="S86" s="124">
        <f>CN_Summary_fuelprice!S86*CN_Summary_taxrate!S86</f>
        <v>0</v>
      </c>
      <c r="T86" s="124">
        <f>CN_Summary_fuelprice!T86*CN_Summary_taxrate!T86</f>
        <v>0</v>
      </c>
      <c r="U86" s="124">
        <f>CN_Summary_fuelprice!U86*CN_Summary_taxrate!U86</f>
        <v>0</v>
      </c>
      <c r="V86" s="124">
        <f>CN_Summary_fuelprice!V86*CN_Summary_taxrate!V86</f>
        <v>0</v>
      </c>
      <c r="W86" s="124">
        <f>CN_Summary_fuelprice!W86*CN_Summary_taxrate!W86</f>
        <v>0</v>
      </c>
      <c r="X86" s="124">
        <f>CN_Summary_fuelprice!X86*CN_Summary_taxrate!X86</f>
        <v>0</v>
      </c>
      <c r="Y86" s="124">
        <f>CN_Summary_fuelprice!Y86*CN_Summary_taxrate!Y86</f>
        <v>0</v>
      </c>
      <c r="Z86" s="124">
        <f>CN_Summary_fuelprice!Z86*CN_Summary_taxrate!Z86</f>
        <v>0</v>
      </c>
      <c r="AA86" s="124">
        <f>CN_Summary_fuelprice!AA86*CN_Summary_taxrate!AA86</f>
        <v>0</v>
      </c>
      <c r="AB86" s="124">
        <f>CN_Summary_fuelprice!AB86*CN_Summary_taxrate!AB86</f>
        <v>0</v>
      </c>
      <c r="AC86" s="124">
        <f>CN_Summary_fuelprice!AC86*CN_Summary_taxrate!AC86</f>
        <v>0</v>
      </c>
      <c r="AD86" s="124">
        <f>CN_Summary_fuelprice!AD86*CN_Summary_taxrate!AD86</f>
        <v>0</v>
      </c>
      <c r="AE86" s="124">
        <f>CN_Summary_fuelprice!AE86*CN_Summary_taxrate!AE86</f>
        <v>0</v>
      </c>
      <c r="AF86" s="124">
        <f>CN_Summary_fuelprice!AF86*CN_Summary_taxrate!AF86</f>
        <v>0</v>
      </c>
      <c r="AG86" s="124">
        <f>CN_Summary_fuelprice!AG86*CN_Summary_taxrate!AG86</f>
        <v>0</v>
      </c>
      <c r="AH86" s="124">
        <f>CN_Summary_fuelprice!AH86*CN_Summary_taxrate!AH86</f>
        <v>0</v>
      </c>
      <c r="AI86" s="124">
        <f>CN_Summary_fuelprice!AI86*CN_Summary_taxrate!AI86</f>
        <v>0</v>
      </c>
      <c r="AJ86" s="124">
        <f>CN_Summary_fuelprice!AJ86*CN_Summary_taxrate!AJ86</f>
        <v>0</v>
      </c>
      <c r="AK86" s="124">
        <f>CN_Summary_fuelprice!AK86*CN_Summary_taxrate!AK86</f>
        <v>0</v>
      </c>
      <c r="AL86" s="124">
        <f>CN_Summary_fuelprice!AL86*CN_Summary_taxrate!AL86</f>
        <v>0</v>
      </c>
      <c r="AM86" s="124">
        <f>CN_Summary_fuelprice!AM86*CN_Summary_taxrate!AM86</f>
        <v>0</v>
      </c>
      <c r="AN86" s="124">
        <f>CN_Summary_fuelprice!AN86*CN_Summary_taxrate!AN86</f>
        <v>0</v>
      </c>
      <c r="AO86" s="124">
        <f>CN_Summary_fuelprice!AO86*CN_Summary_taxrate!AO86</f>
        <v>0</v>
      </c>
      <c r="AP86" s="124">
        <f>CN_Summary_fuelprice!AP86*CN_Summary_taxrate!AP86</f>
        <v>0</v>
      </c>
      <c r="AQ86" s="124">
        <f>CN_Summary_fuelprice!AQ86*CN_Summary_taxrate!AQ86</f>
        <v>0</v>
      </c>
      <c r="AR86" s="124">
        <f>CN_Summary_fuelprice!AR86*CN_Summary_taxrate!AR86</f>
        <v>0</v>
      </c>
      <c r="AS86" s="124">
        <f>CN_Summary_fuelprice!AS86*CN_Summary_taxrate!AS86</f>
        <v>0</v>
      </c>
      <c r="AT86" s="124">
        <f>CN_Summary_fuelprice!AT86*CN_Summary_taxrate!AT86</f>
        <v>0</v>
      </c>
      <c r="AU86" s="124">
        <f>CN_Summary_fuelprice!AU86*CN_Summary_taxrate!AU86</f>
        <v>0</v>
      </c>
    </row>
    <row r="87" spans="1:47" ht="18.75" customHeight="1">
      <c r="A87" s="101" t="s">
        <v>3671</v>
      </c>
      <c r="B87" s="124">
        <f>CN_Summary_fuelprice!B87*CN_Summary_taxrate!B87</f>
        <v>0</v>
      </c>
      <c r="C87" s="124">
        <f>CN_Summary_fuelprice!C87*CN_Summary_taxrate!C87</f>
        <v>0</v>
      </c>
      <c r="D87" s="124">
        <f>CN_Summary_fuelprice!D87*CN_Summary_taxrate!D87</f>
        <v>0</v>
      </c>
      <c r="E87" s="124">
        <f>CN_Summary_fuelprice!E87*CN_Summary_taxrate!E87</f>
        <v>0</v>
      </c>
      <c r="F87" s="124">
        <f>CN_Summary_fuelprice!F87*CN_Summary_taxrate!F87</f>
        <v>0</v>
      </c>
      <c r="G87" s="124">
        <f>CN_Summary_fuelprice!G87*CN_Summary_taxrate!G87</f>
        <v>0</v>
      </c>
      <c r="H87" s="124">
        <f>CN_Summary_fuelprice!H87*CN_Summary_taxrate!H87</f>
        <v>0</v>
      </c>
      <c r="I87" s="124">
        <f>CN_Summary_fuelprice!I87*CN_Summary_taxrate!I87</f>
        <v>0</v>
      </c>
      <c r="J87" s="124">
        <f>CN_Summary_fuelprice!J87*CN_Summary_taxrate!J87</f>
        <v>0</v>
      </c>
      <c r="K87" s="124">
        <f>CN_Summary_fuelprice!K87*CN_Summary_taxrate!K87</f>
        <v>0</v>
      </c>
      <c r="L87" s="124">
        <f>CN_Summary_fuelprice!L87*CN_Summary_taxrate!L87</f>
        <v>0</v>
      </c>
      <c r="M87" s="124">
        <f>CN_Summary_fuelprice!M87*CN_Summary_taxrate!M87</f>
        <v>0</v>
      </c>
      <c r="N87" s="124">
        <f>CN_Summary_fuelprice!N87*CN_Summary_taxrate!N87</f>
        <v>0</v>
      </c>
      <c r="O87" s="124">
        <f>CN_Summary_fuelprice!O87*CN_Summary_taxrate!O87</f>
        <v>0</v>
      </c>
      <c r="P87" s="124">
        <f>CN_Summary_fuelprice!P87*CN_Summary_taxrate!P87</f>
        <v>0</v>
      </c>
      <c r="Q87" s="124">
        <f>CN_Summary_fuelprice!Q87*CN_Summary_taxrate!Q87</f>
        <v>0</v>
      </c>
      <c r="R87" s="124">
        <f>CN_Summary_fuelprice!R87*CN_Summary_taxrate!R87</f>
        <v>0</v>
      </c>
      <c r="S87" s="124">
        <f>CN_Summary_fuelprice!S87*CN_Summary_taxrate!S87</f>
        <v>0</v>
      </c>
      <c r="T87" s="124">
        <f>CN_Summary_fuelprice!T87*CN_Summary_taxrate!T87</f>
        <v>0</v>
      </c>
      <c r="U87" s="124">
        <f>CN_Summary_fuelprice!U87*CN_Summary_taxrate!U87</f>
        <v>0</v>
      </c>
      <c r="V87" s="124">
        <f>CN_Summary_fuelprice!V87*CN_Summary_taxrate!V87</f>
        <v>0</v>
      </c>
      <c r="W87" s="124">
        <f>CN_Summary_fuelprice!W87*CN_Summary_taxrate!W87</f>
        <v>0</v>
      </c>
      <c r="X87" s="124">
        <f>CN_Summary_fuelprice!X87*CN_Summary_taxrate!X87</f>
        <v>0</v>
      </c>
      <c r="Y87" s="124">
        <f>CN_Summary_fuelprice!Y87*CN_Summary_taxrate!Y87</f>
        <v>0</v>
      </c>
      <c r="Z87" s="124">
        <f>CN_Summary_fuelprice!Z87*CN_Summary_taxrate!Z87</f>
        <v>0</v>
      </c>
      <c r="AA87" s="124">
        <f>CN_Summary_fuelprice!AA87*CN_Summary_taxrate!AA87</f>
        <v>0</v>
      </c>
      <c r="AB87" s="124">
        <f>CN_Summary_fuelprice!AB87*CN_Summary_taxrate!AB87</f>
        <v>0</v>
      </c>
      <c r="AC87" s="124">
        <f>CN_Summary_fuelprice!AC87*CN_Summary_taxrate!AC87</f>
        <v>0</v>
      </c>
      <c r="AD87" s="124">
        <f>CN_Summary_fuelprice!AD87*CN_Summary_taxrate!AD87</f>
        <v>0</v>
      </c>
      <c r="AE87" s="124">
        <f>CN_Summary_fuelprice!AE87*CN_Summary_taxrate!AE87</f>
        <v>0</v>
      </c>
      <c r="AF87" s="124">
        <f>CN_Summary_fuelprice!AF87*CN_Summary_taxrate!AF87</f>
        <v>0</v>
      </c>
      <c r="AG87" s="124">
        <f>CN_Summary_fuelprice!AG87*CN_Summary_taxrate!AG87</f>
        <v>0</v>
      </c>
      <c r="AH87" s="124">
        <f>CN_Summary_fuelprice!AH87*CN_Summary_taxrate!AH87</f>
        <v>0</v>
      </c>
      <c r="AI87" s="124">
        <f>CN_Summary_fuelprice!AI87*CN_Summary_taxrate!AI87</f>
        <v>0</v>
      </c>
      <c r="AJ87" s="124">
        <f>CN_Summary_fuelprice!AJ87*CN_Summary_taxrate!AJ87</f>
        <v>0</v>
      </c>
      <c r="AK87" s="124">
        <f>CN_Summary_fuelprice!AK87*CN_Summary_taxrate!AK87</f>
        <v>0</v>
      </c>
      <c r="AL87" s="124">
        <f>CN_Summary_fuelprice!AL87*CN_Summary_taxrate!AL87</f>
        <v>0</v>
      </c>
      <c r="AM87" s="124">
        <f>CN_Summary_fuelprice!AM87*CN_Summary_taxrate!AM87</f>
        <v>0</v>
      </c>
      <c r="AN87" s="124">
        <f>CN_Summary_fuelprice!AN87*CN_Summary_taxrate!AN87</f>
        <v>0</v>
      </c>
      <c r="AO87" s="124">
        <f>CN_Summary_fuelprice!AO87*CN_Summary_taxrate!AO87</f>
        <v>0</v>
      </c>
      <c r="AP87" s="124">
        <f>CN_Summary_fuelprice!AP87*CN_Summary_taxrate!AP87</f>
        <v>0</v>
      </c>
      <c r="AQ87" s="124">
        <f>CN_Summary_fuelprice!AQ87*CN_Summary_taxrate!AQ87</f>
        <v>0</v>
      </c>
      <c r="AR87" s="124">
        <f>CN_Summary_fuelprice!AR87*CN_Summary_taxrate!AR87</f>
        <v>0</v>
      </c>
      <c r="AS87" s="124">
        <f>CN_Summary_fuelprice!AS87*CN_Summary_taxrate!AS87</f>
        <v>0</v>
      </c>
      <c r="AT87" s="124">
        <f>CN_Summary_fuelprice!AT87*CN_Summary_taxrate!AT87</f>
        <v>0</v>
      </c>
      <c r="AU87" s="124">
        <f>CN_Summary_fuelprice!AU87*CN_Summary_taxrate!AU87</f>
        <v>0</v>
      </c>
    </row>
    <row r="88" spans="1:47" ht="18.75" customHeight="1">
      <c r="A88" s="101" t="s">
        <v>3672</v>
      </c>
      <c r="B88" s="124">
        <f>CN_Summary_fuelprice!B88*CN_Summary_taxrate!B88</f>
        <v>0</v>
      </c>
      <c r="C88" s="124">
        <f>CN_Summary_fuelprice!C88*CN_Summary_taxrate!C88</f>
        <v>0</v>
      </c>
      <c r="D88" s="124">
        <f>CN_Summary_fuelprice!D88*CN_Summary_taxrate!D88</f>
        <v>0</v>
      </c>
      <c r="E88" s="124">
        <f>CN_Summary_fuelprice!E88*CN_Summary_taxrate!E88</f>
        <v>0</v>
      </c>
      <c r="F88" s="124">
        <f>CN_Summary_fuelprice!F88*CN_Summary_taxrate!F88</f>
        <v>0</v>
      </c>
      <c r="G88" s="124">
        <f>CN_Summary_fuelprice!G88*CN_Summary_taxrate!G88</f>
        <v>0</v>
      </c>
      <c r="H88" s="124">
        <f>CN_Summary_fuelprice!H88*CN_Summary_taxrate!H88</f>
        <v>0</v>
      </c>
      <c r="I88" s="124">
        <f>CN_Summary_fuelprice!I88*CN_Summary_taxrate!I88</f>
        <v>0</v>
      </c>
      <c r="J88" s="124">
        <f>CN_Summary_fuelprice!J88*CN_Summary_taxrate!J88</f>
        <v>0</v>
      </c>
      <c r="K88" s="124">
        <f>CN_Summary_fuelprice!K88*CN_Summary_taxrate!K88</f>
        <v>0</v>
      </c>
      <c r="L88" s="124">
        <f>CN_Summary_fuelprice!L88*CN_Summary_taxrate!L88</f>
        <v>0</v>
      </c>
      <c r="M88" s="124">
        <f>CN_Summary_fuelprice!M88*CN_Summary_taxrate!M88</f>
        <v>0</v>
      </c>
      <c r="N88" s="124">
        <f>CN_Summary_fuelprice!N88*CN_Summary_taxrate!N88</f>
        <v>0</v>
      </c>
      <c r="O88" s="124">
        <f>CN_Summary_fuelprice!O88*CN_Summary_taxrate!O88</f>
        <v>0</v>
      </c>
      <c r="P88" s="124">
        <f>CN_Summary_fuelprice!P88*CN_Summary_taxrate!P88</f>
        <v>0</v>
      </c>
      <c r="Q88" s="124">
        <f>CN_Summary_fuelprice!Q88*CN_Summary_taxrate!Q88</f>
        <v>0</v>
      </c>
      <c r="R88" s="124">
        <f>CN_Summary_fuelprice!R88*CN_Summary_taxrate!R88</f>
        <v>0</v>
      </c>
      <c r="S88" s="124">
        <f>CN_Summary_fuelprice!S88*CN_Summary_taxrate!S88</f>
        <v>0</v>
      </c>
      <c r="T88" s="124">
        <f>CN_Summary_fuelprice!T88*CN_Summary_taxrate!T88</f>
        <v>0</v>
      </c>
      <c r="U88" s="124">
        <f>CN_Summary_fuelprice!U88*CN_Summary_taxrate!U88</f>
        <v>0</v>
      </c>
      <c r="V88" s="124">
        <f>CN_Summary_fuelprice!V88*CN_Summary_taxrate!V88</f>
        <v>0</v>
      </c>
      <c r="W88" s="124">
        <f>CN_Summary_fuelprice!W88*CN_Summary_taxrate!W88</f>
        <v>0</v>
      </c>
      <c r="X88" s="124">
        <f>CN_Summary_fuelprice!X88*CN_Summary_taxrate!X88</f>
        <v>0</v>
      </c>
      <c r="Y88" s="124">
        <f>CN_Summary_fuelprice!Y88*CN_Summary_taxrate!Y88</f>
        <v>0</v>
      </c>
      <c r="Z88" s="124">
        <f>CN_Summary_fuelprice!Z88*CN_Summary_taxrate!Z88</f>
        <v>0</v>
      </c>
      <c r="AA88" s="124">
        <f>CN_Summary_fuelprice!AA88*CN_Summary_taxrate!AA88</f>
        <v>0</v>
      </c>
      <c r="AB88" s="124">
        <f>CN_Summary_fuelprice!AB88*CN_Summary_taxrate!AB88</f>
        <v>0</v>
      </c>
      <c r="AC88" s="124">
        <f>CN_Summary_fuelprice!AC88*CN_Summary_taxrate!AC88</f>
        <v>0</v>
      </c>
      <c r="AD88" s="124">
        <f>CN_Summary_fuelprice!AD88*CN_Summary_taxrate!AD88</f>
        <v>0</v>
      </c>
      <c r="AE88" s="124">
        <f>CN_Summary_fuelprice!AE88*CN_Summary_taxrate!AE88</f>
        <v>0</v>
      </c>
      <c r="AF88" s="124">
        <f>CN_Summary_fuelprice!AF88*CN_Summary_taxrate!AF88</f>
        <v>0</v>
      </c>
      <c r="AG88" s="124">
        <f>CN_Summary_fuelprice!AG88*CN_Summary_taxrate!AG88</f>
        <v>0</v>
      </c>
      <c r="AH88" s="124">
        <f>CN_Summary_fuelprice!AH88*CN_Summary_taxrate!AH88</f>
        <v>0</v>
      </c>
      <c r="AI88" s="124">
        <f>CN_Summary_fuelprice!AI88*CN_Summary_taxrate!AI88</f>
        <v>0</v>
      </c>
      <c r="AJ88" s="124">
        <f>CN_Summary_fuelprice!AJ88*CN_Summary_taxrate!AJ88</f>
        <v>0</v>
      </c>
      <c r="AK88" s="124">
        <f>CN_Summary_fuelprice!AK88*CN_Summary_taxrate!AK88</f>
        <v>0</v>
      </c>
      <c r="AL88" s="124">
        <f>CN_Summary_fuelprice!AL88*CN_Summary_taxrate!AL88</f>
        <v>0</v>
      </c>
      <c r="AM88" s="124">
        <f>CN_Summary_fuelprice!AM88*CN_Summary_taxrate!AM88</f>
        <v>0</v>
      </c>
      <c r="AN88" s="124">
        <f>CN_Summary_fuelprice!AN88*CN_Summary_taxrate!AN88</f>
        <v>0</v>
      </c>
      <c r="AO88" s="124">
        <f>CN_Summary_fuelprice!AO88*CN_Summary_taxrate!AO88</f>
        <v>0</v>
      </c>
      <c r="AP88" s="124">
        <f>CN_Summary_fuelprice!AP88*CN_Summary_taxrate!AP88</f>
        <v>0</v>
      </c>
      <c r="AQ88" s="124">
        <f>CN_Summary_fuelprice!AQ88*CN_Summary_taxrate!AQ88</f>
        <v>0</v>
      </c>
      <c r="AR88" s="124">
        <f>CN_Summary_fuelprice!AR88*CN_Summary_taxrate!AR88</f>
        <v>0</v>
      </c>
      <c r="AS88" s="124">
        <f>CN_Summary_fuelprice!AS88*CN_Summary_taxrate!AS88</f>
        <v>0</v>
      </c>
      <c r="AT88" s="124">
        <f>CN_Summary_fuelprice!AT88*CN_Summary_taxrate!AT88</f>
        <v>0</v>
      </c>
      <c r="AU88" s="124">
        <f>CN_Summary_fuelprice!AU88*CN_Summary_taxrate!AU88</f>
        <v>0</v>
      </c>
    </row>
    <row r="89" spans="1:47" ht="18.75" customHeight="1">
      <c r="A89" s="101" t="s">
        <v>3673</v>
      </c>
      <c r="B89" s="124">
        <f>CN_Summary_fuelprice!B89*CN_Summary_taxrate!B89</f>
        <v>0</v>
      </c>
      <c r="C89" s="124">
        <f>CN_Summary_fuelprice!C89*CN_Summary_taxrate!C89</f>
        <v>0</v>
      </c>
      <c r="D89" s="124">
        <f>CN_Summary_fuelprice!D89*CN_Summary_taxrate!D89</f>
        <v>0</v>
      </c>
      <c r="E89" s="124">
        <f>CN_Summary_fuelprice!E89*CN_Summary_taxrate!E89</f>
        <v>0</v>
      </c>
      <c r="F89" s="124">
        <f>CN_Summary_fuelprice!F89*CN_Summary_taxrate!F89</f>
        <v>0</v>
      </c>
      <c r="G89" s="124">
        <f>CN_Summary_fuelprice!G89*CN_Summary_taxrate!G89</f>
        <v>0</v>
      </c>
      <c r="H89" s="124">
        <f>CN_Summary_fuelprice!H89*CN_Summary_taxrate!H89</f>
        <v>0</v>
      </c>
      <c r="I89" s="124">
        <f>CN_Summary_fuelprice!I89*CN_Summary_taxrate!I89</f>
        <v>0</v>
      </c>
      <c r="J89" s="124">
        <f>CN_Summary_fuelprice!J89*CN_Summary_taxrate!J89</f>
        <v>0</v>
      </c>
      <c r="K89" s="124">
        <f>CN_Summary_fuelprice!K89*CN_Summary_taxrate!K89</f>
        <v>0</v>
      </c>
      <c r="L89" s="124">
        <f>CN_Summary_fuelprice!L89*CN_Summary_taxrate!L89</f>
        <v>0</v>
      </c>
      <c r="M89" s="124">
        <f>CN_Summary_fuelprice!M89*CN_Summary_taxrate!M89</f>
        <v>0</v>
      </c>
      <c r="N89" s="124">
        <f>CN_Summary_fuelprice!N89*CN_Summary_taxrate!N89</f>
        <v>0</v>
      </c>
      <c r="O89" s="124">
        <f>CN_Summary_fuelprice!O89*CN_Summary_taxrate!O89</f>
        <v>0</v>
      </c>
      <c r="P89" s="124">
        <f>CN_Summary_fuelprice!P89*CN_Summary_taxrate!P89</f>
        <v>0</v>
      </c>
      <c r="Q89" s="124">
        <f>CN_Summary_fuelprice!Q89*CN_Summary_taxrate!Q89</f>
        <v>0</v>
      </c>
      <c r="R89" s="124">
        <f>CN_Summary_fuelprice!R89*CN_Summary_taxrate!R89</f>
        <v>0</v>
      </c>
      <c r="S89" s="124">
        <f>CN_Summary_fuelprice!S89*CN_Summary_taxrate!S89</f>
        <v>0</v>
      </c>
      <c r="T89" s="124">
        <f>CN_Summary_fuelprice!T89*CN_Summary_taxrate!T89</f>
        <v>0</v>
      </c>
      <c r="U89" s="124">
        <f>CN_Summary_fuelprice!U89*CN_Summary_taxrate!U89</f>
        <v>0</v>
      </c>
      <c r="V89" s="124">
        <f>CN_Summary_fuelprice!V89*CN_Summary_taxrate!V89</f>
        <v>0</v>
      </c>
      <c r="W89" s="124">
        <f>CN_Summary_fuelprice!W89*CN_Summary_taxrate!W89</f>
        <v>0</v>
      </c>
      <c r="X89" s="124">
        <f>CN_Summary_fuelprice!X89*CN_Summary_taxrate!X89</f>
        <v>0</v>
      </c>
      <c r="Y89" s="124">
        <f>CN_Summary_fuelprice!Y89*CN_Summary_taxrate!Y89</f>
        <v>0</v>
      </c>
      <c r="Z89" s="124">
        <f>CN_Summary_fuelprice!Z89*CN_Summary_taxrate!Z89</f>
        <v>0</v>
      </c>
      <c r="AA89" s="124">
        <f>CN_Summary_fuelprice!AA89*CN_Summary_taxrate!AA89</f>
        <v>0</v>
      </c>
      <c r="AB89" s="124">
        <f>CN_Summary_fuelprice!AB89*CN_Summary_taxrate!AB89</f>
        <v>0</v>
      </c>
      <c r="AC89" s="124">
        <f>CN_Summary_fuelprice!AC89*CN_Summary_taxrate!AC89</f>
        <v>0</v>
      </c>
      <c r="AD89" s="124">
        <f>CN_Summary_fuelprice!AD89*CN_Summary_taxrate!AD89</f>
        <v>0</v>
      </c>
      <c r="AE89" s="124">
        <f>CN_Summary_fuelprice!AE89*CN_Summary_taxrate!AE89</f>
        <v>0</v>
      </c>
      <c r="AF89" s="124">
        <f>CN_Summary_fuelprice!AF89*CN_Summary_taxrate!AF89</f>
        <v>0</v>
      </c>
      <c r="AG89" s="124">
        <f>CN_Summary_fuelprice!AG89*CN_Summary_taxrate!AG89</f>
        <v>0</v>
      </c>
      <c r="AH89" s="124">
        <f>CN_Summary_fuelprice!AH89*CN_Summary_taxrate!AH89</f>
        <v>0</v>
      </c>
      <c r="AI89" s="124">
        <f>CN_Summary_fuelprice!AI89*CN_Summary_taxrate!AI89</f>
        <v>0</v>
      </c>
      <c r="AJ89" s="124">
        <f>CN_Summary_fuelprice!AJ89*CN_Summary_taxrate!AJ89</f>
        <v>0</v>
      </c>
      <c r="AK89" s="124">
        <f>CN_Summary_fuelprice!AK89*CN_Summary_taxrate!AK89</f>
        <v>0</v>
      </c>
      <c r="AL89" s="124">
        <f>CN_Summary_fuelprice!AL89*CN_Summary_taxrate!AL89</f>
        <v>0</v>
      </c>
      <c r="AM89" s="124">
        <f>CN_Summary_fuelprice!AM89*CN_Summary_taxrate!AM89</f>
        <v>0</v>
      </c>
      <c r="AN89" s="124">
        <f>CN_Summary_fuelprice!AN89*CN_Summary_taxrate!AN89</f>
        <v>0</v>
      </c>
      <c r="AO89" s="124">
        <f>CN_Summary_fuelprice!AO89*CN_Summary_taxrate!AO89</f>
        <v>0</v>
      </c>
      <c r="AP89" s="124">
        <f>CN_Summary_fuelprice!AP89*CN_Summary_taxrate!AP89</f>
        <v>0</v>
      </c>
      <c r="AQ89" s="124">
        <f>CN_Summary_fuelprice!AQ89*CN_Summary_taxrate!AQ89</f>
        <v>0</v>
      </c>
      <c r="AR89" s="124">
        <f>CN_Summary_fuelprice!AR89*CN_Summary_taxrate!AR89</f>
        <v>0</v>
      </c>
      <c r="AS89" s="124">
        <f>CN_Summary_fuelprice!AS89*CN_Summary_taxrate!AS89</f>
        <v>0</v>
      </c>
      <c r="AT89" s="124">
        <f>CN_Summary_fuelprice!AT89*CN_Summary_taxrate!AT89</f>
        <v>0</v>
      </c>
      <c r="AU89" s="124">
        <f>CN_Summary_fuelprice!AU89*CN_Summary_taxrate!AU89</f>
        <v>0</v>
      </c>
    </row>
    <row r="90" spans="1:47" ht="18.75" customHeight="1">
      <c r="A90" s="101" t="s">
        <v>3674</v>
      </c>
      <c r="B90" s="124">
        <f>CN_Summary_fuelprice!B90*CN_Summary_taxrate!B90</f>
        <v>0</v>
      </c>
      <c r="C90" s="124">
        <f>CN_Summary_fuelprice!C90*CN_Summary_taxrate!C90</f>
        <v>0</v>
      </c>
      <c r="D90" s="124">
        <f>CN_Summary_fuelprice!D90*CN_Summary_taxrate!D90</f>
        <v>0</v>
      </c>
      <c r="E90" s="124">
        <f>CN_Summary_fuelprice!E90*CN_Summary_taxrate!E90</f>
        <v>0</v>
      </c>
      <c r="F90" s="124">
        <f>CN_Summary_fuelprice!F90*CN_Summary_taxrate!F90</f>
        <v>0</v>
      </c>
      <c r="G90" s="124">
        <f>CN_Summary_fuelprice!G90*CN_Summary_taxrate!G90</f>
        <v>0</v>
      </c>
      <c r="H90" s="124">
        <f>CN_Summary_fuelprice!H90*CN_Summary_taxrate!H90</f>
        <v>0</v>
      </c>
      <c r="I90" s="124">
        <f>CN_Summary_fuelprice!I90*CN_Summary_taxrate!I90</f>
        <v>0</v>
      </c>
      <c r="J90" s="124">
        <f>CN_Summary_fuelprice!J90*CN_Summary_taxrate!J90</f>
        <v>0</v>
      </c>
      <c r="K90" s="124">
        <f>CN_Summary_fuelprice!K90*CN_Summary_taxrate!K90</f>
        <v>0</v>
      </c>
      <c r="L90" s="124">
        <f>CN_Summary_fuelprice!L90*CN_Summary_taxrate!L90</f>
        <v>0</v>
      </c>
      <c r="M90" s="124">
        <f>CN_Summary_fuelprice!M90*CN_Summary_taxrate!M90</f>
        <v>0</v>
      </c>
      <c r="N90" s="124">
        <f>CN_Summary_fuelprice!N90*CN_Summary_taxrate!N90</f>
        <v>0</v>
      </c>
      <c r="O90" s="124">
        <f>CN_Summary_fuelprice!O90*CN_Summary_taxrate!O90</f>
        <v>0</v>
      </c>
      <c r="P90" s="124">
        <f>CN_Summary_fuelprice!P90*CN_Summary_taxrate!P90</f>
        <v>0</v>
      </c>
      <c r="Q90" s="124">
        <f>CN_Summary_fuelprice!Q90*CN_Summary_taxrate!Q90</f>
        <v>0</v>
      </c>
      <c r="R90" s="124">
        <f>CN_Summary_fuelprice!R90*CN_Summary_taxrate!R90</f>
        <v>0</v>
      </c>
      <c r="S90" s="124">
        <f>CN_Summary_fuelprice!S90*CN_Summary_taxrate!S90</f>
        <v>0</v>
      </c>
      <c r="T90" s="124">
        <f>CN_Summary_fuelprice!T90*CN_Summary_taxrate!T90</f>
        <v>0</v>
      </c>
      <c r="U90" s="124">
        <f>CN_Summary_fuelprice!U90*CN_Summary_taxrate!U90</f>
        <v>0</v>
      </c>
      <c r="V90" s="124">
        <f>CN_Summary_fuelprice!V90*CN_Summary_taxrate!V90</f>
        <v>0</v>
      </c>
      <c r="W90" s="124">
        <f>CN_Summary_fuelprice!W90*CN_Summary_taxrate!W90</f>
        <v>0</v>
      </c>
      <c r="X90" s="124">
        <f>CN_Summary_fuelprice!X90*CN_Summary_taxrate!X90</f>
        <v>0</v>
      </c>
      <c r="Y90" s="124">
        <f>CN_Summary_fuelprice!Y90*CN_Summary_taxrate!Y90</f>
        <v>0</v>
      </c>
      <c r="Z90" s="124">
        <f>CN_Summary_fuelprice!Z90*CN_Summary_taxrate!Z90</f>
        <v>0</v>
      </c>
      <c r="AA90" s="124">
        <f>CN_Summary_fuelprice!AA90*CN_Summary_taxrate!AA90</f>
        <v>0</v>
      </c>
      <c r="AB90" s="124">
        <f>CN_Summary_fuelprice!AB90*CN_Summary_taxrate!AB90</f>
        <v>0</v>
      </c>
      <c r="AC90" s="124">
        <f>CN_Summary_fuelprice!AC90*CN_Summary_taxrate!AC90</f>
        <v>0</v>
      </c>
      <c r="AD90" s="124">
        <f>CN_Summary_fuelprice!AD90*CN_Summary_taxrate!AD90</f>
        <v>0</v>
      </c>
      <c r="AE90" s="124">
        <f>CN_Summary_fuelprice!AE90*CN_Summary_taxrate!AE90</f>
        <v>0</v>
      </c>
      <c r="AF90" s="124">
        <f>CN_Summary_fuelprice!AF90*CN_Summary_taxrate!AF90</f>
        <v>0</v>
      </c>
      <c r="AG90" s="124">
        <f>CN_Summary_fuelprice!AG90*CN_Summary_taxrate!AG90</f>
        <v>0</v>
      </c>
      <c r="AH90" s="124">
        <f>CN_Summary_fuelprice!AH90*CN_Summary_taxrate!AH90</f>
        <v>0</v>
      </c>
      <c r="AI90" s="124">
        <f>CN_Summary_fuelprice!AI90*CN_Summary_taxrate!AI90</f>
        <v>0</v>
      </c>
      <c r="AJ90" s="124">
        <f>CN_Summary_fuelprice!AJ90*CN_Summary_taxrate!AJ90</f>
        <v>0</v>
      </c>
      <c r="AK90" s="124">
        <f>CN_Summary_fuelprice!AK90*CN_Summary_taxrate!AK90</f>
        <v>0</v>
      </c>
      <c r="AL90" s="124">
        <f>CN_Summary_fuelprice!AL90*CN_Summary_taxrate!AL90</f>
        <v>0</v>
      </c>
      <c r="AM90" s="124">
        <f>CN_Summary_fuelprice!AM90*CN_Summary_taxrate!AM90</f>
        <v>0</v>
      </c>
      <c r="AN90" s="124">
        <f>CN_Summary_fuelprice!AN90*CN_Summary_taxrate!AN90</f>
        <v>0</v>
      </c>
      <c r="AO90" s="124">
        <f>CN_Summary_fuelprice!AO90*CN_Summary_taxrate!AO90</f>
        <v>0</v>
      </c>
      <c r="AP90" s="124">
        <f>CN_Summary_fuelprice!AP90*CN_Summary_taxrate!AP90</f>
        <v>0</v>
      </c>
      <c r="AQ90" s="124">
        <f>CN_Summary_fuelprice!AQ90*CN_Summary_taxrate!AQ90</f>
        <v>0</v>
      </c>
      <c r="AR90" s="124">
        <f>CN_Summary_fuelprice!AR90*CN_Summary_taxrate!AR90</f>
        <v>0</v>
      </c>
      <c r="AS90" s="124">
        <f>CN_Summary_fuelprice!AS90*CN_Summary_taxrate!AS90</f>
        <v>0</v>
      </c>
      <c r="AT90" s="124">
        <f>CN_Summary_fuelprice!AT90*CN_Summary_taxrate!AT90</f>
        <v>0</v>
      </c>
      <c r="AU90" s="124">
        <f>CN_Summary_fuelprice!AU90*CN_Summary_taxrate!AU90</f>
        <v>0</v>
      </c>
    </row>
    <row r="91" spans="1:47" ht="18.75" customHeight="1">
      <c r="A91" s="101" t="s">
        <v>3675</v>
      </c>
      <c r="B91" s="124">
        <f>CN_Summary_fuelprice!B91*CN_Summary_taxrate!B91</f>
        <v>0</v>
      </c>
      <c r="C91" s="124">
        <f>CN_Summary_fuelprice!C91*CN_Summary_taxrate!C91</f>
        <v>0</v>
      </c>
      <c r="D91" s="124">
        <f>CN_Summary_fuelprice!D91*CN_Summary_taxrate!D91</f>
        <v>0</v>
      </c>
      <c r="E91" s="124">
        <f>CN_Summary_fuelprice!E91*CN_Summary_taxrate!E91</f>
        <v>0</v>
      </c>
      <c r="F91" s="124">
        <f>CN_Summary_fuelprice!F91*CN_Summary_taxrate!F91</f>
        <v>0</v>
      </c>
      <c r="G91" s="124">
        <f>CN_Summary_fuelprice!G91*CN_Summary_taxrate!G91</f>
        <v>0</v>
      </c>
      <c r="H91" s="124">
        <f>CN_Summary_fuelprice!H91*CN_Summary_taxrate!H91</f>
        <v>0</v>
      </c>
      <c r="I91" s="124">
        <f>CN_Summary_fuelprice!I91*CN_Summary_taxrate!I91</f>
        <v>0</v>
      </c>
      <c r="J91" s="124">
        <f>CN_Summary_fuelprice!J91*CN_Summary_taxrate!J91</f>
        <v>0</v>
      </c>
      <c r="K91" s="124">
        <f>CN_Summary_fuelprice!K91*CN_Summary_taxrate!K91</f>
        <v>0</v>
      </c>
      <c r="L91" s="124">
        <f>CN_Summary_fuelprice!L91*CN_Summary_taxrate!L91</f>
        <v>0</v>
      </c>
      <c r="M91" s="124">
        <f>CN_Summary_fuelprice!M91*CN_Summary_taxrate!M91</f>
        <v>0</v>
      </c>
      <c r="N91" s="124">
        <f>CN_Summary_fuelprice!N91*CN_Summary_taxrate!N91</f>
        <v>0</v>
      </c>
      <c r="O91" s="124">
        <f>CN_Summary_fuelprice!O91*CN_Summary_taxrate!O91</f>
        <v>0</v>
      </c>
      <c r="P91" s="124">
        <f>CN_Summary_fuelprice!P91*CN_Summary_taxrate!P91</f>
        <v>0</v>
      </c>
      <c r="Q91" s="124">
        <f>CN_Summary_fuelprice!Q91*CN_Summary_taxrate!Q91</f>
        <v>0</v>
      </c>
      <c r="R91" s="124">
        <f>CN_Summary_fuelprice!R91*CN_Summary_taxrate!R91</f>
        <v>0</v>
      </c>
      <c r="S91" s="124">
        <f>CN_Summary_fuelprice!S91*CN_Summary_taxrate!S91</f>
        <v>0</v>
      </c>
      <c r="T91" s="124">
        <f>CN_Summary_fuelprice!T91*CN_Summary_taxrate!T91</f>
        <v>0</v>
      </c>
      <c r="U91" s="124">
        <f>CN_Summary_fuelprice!U91*CN_Summary_taxrate!U91</f>
        <v>0</v>
      </c>
      <c r="V91" s="124">
        <f>CN_Summary_fuelprice!V91*CN_Summary_taxrate!V91</f>
        <v>0</v>
      </c>
      <c r="W91" s="124">
        <f>CN_Summary_fuelprice!W91*CN_Summary_taxrate!W91</f>
        <v>0</v>
      </c>
      <c r="X91" s="124">
        <f>CN_Summary_fuelprice!X91*CN_Summary_taxrate!X91</f>
        <v>0</v>
      </c>
      <c r="Y91" s="124">
        <f>CN_Summary_fuelprice!Y91*CN_Summary_taxrate!Y91</f>
        <v>0</v>
      </c>
      <c r="Z91" s="124">
        <f>CN_Summary_fuelprice!Z91*CN_Summary_taxrate!Z91</f>
        <v>0</v>
      </c>
      <c r="AA91" s="124">
        <f>CN_Summary_fuelprice!AA91*CN_Summary_taxrate!AA91</f>
        <v>0</v>
      </c>
      <c r="AB91" s="124">
        <f>CN_Summary_fuelprice!AB91*CN_Summary_taxrate!AB91</f>
        <v>0</v>
      </c>
      <c r="AC91" s="124">
        <f>CN_Summary_fuelprice!AC91*CN_Summary_taxrate!AC91</f>
        <v>0</v>
      </c>
      <c r="AD91" s="124">
        <f>CN_Summary_fuelprice!AD91*CN_Summary_taxrate!AD91</f>
        <v>0</v>
      </c>
      <c r="AE91" s="124">
        <f>CN_Summary_fuelprice!AE91*CN_Summary_taxrate!AE91</f>
        <v>0</v>
      </c>
      <c r="AF91" s="124">
        <f>CN_Summary_fuelprice!AF91*CN_Summary_taxrate!AF91</f>
        <v>0</v>
      </c>
      <c r="AG91" s="124">
        <f>CN_Summary_fuelprice!AG91*CN_Summary_taxrate!AG91</f>
        <v>0</v>
      </c>
      <c r="AH91" s="124">
        <f>CN_Summary_fuelprice!AH91*CN_Summary_taxrate!AH91</f>
        <v>0</v>
      </c>
      <c r="AI91" s="124">
        <f>CN_Summary_fuelprice!AI91*CN_Summary_taxrate!AI91</f>
        <v>0</v>
      </c>
      <c r="AJ91" s="124">
        <f>CN_Summary_fuelprice!AJ91*CN_Summary_taxrate!AJ91</f>
        <v>0</v>
      </c>
      <c r="AK91" s="124">
        <f>CN_Summary_fuelprice!AK91*CN_Summary_taxrate!AK91</f>
        <v>0</v>
      </c>
      <c r="AL91" s="124">
        <f>CN_Summary_fuelprice!AL91*CN_Summary_taxrate!AL91</f>
        <v>0</v>
      </c>
      <c r="AM91" s="124">
        <f>CN_Summary_fuelprice!AM91*CN_Summary_taxrate!AM91</f>
        <v>0</v>
      </c>
      <c r="AN91" s="124">
        <f>CN_Summary_fuelprice!AN91*CN_Summary_taxrate!AN91</f>
        <v>0</v>
      </c>
      <c r="AO91" s="124">
        <f>CN_Summary_fuelprice!AO91*CN_Summary_taxrate!AO91</f>
        <v>0</v>
      </c>
      <c r="AP91" s="124">
        <f>CN_Summary_fuelprice!AP91*CN_Summary_taxrate!AP91</f>
        <v>0</v>
      </c>
      <c r="AQ91" s="124">
        <f>CN_Summary_fuelprice!AQ91*CN_Summary_taxrate!AQ91</f>
        <v>0</v>
      </c>
      <c r="AR91" s="124">
        <f>CN_Summary_fuelprice!AR91*CN_Summary_taxrate!AR91</f>
        <v>0</v>
      </c>
      <c r="AS91" s="124">
        <f>CN_Summary_fuelprice!AS91*CN_Summary_taxrate!AS91</f>
        <v>0</v>
      </c>
      <c r="AT91" s="124">
        <f>CN_Summary_fuelprice!AT91*CN_Summary_taxrate!AT91</f>
        <v>0</v>
      </c>
      <c r="AU91" s="124">
        <f>CN_Summary_fuelprice!AU91*CN_Summary_taxrate!AU91</f>
        <v>0</v>
      </c>
    </row>
    <row r="92" spans="1:47" s="103" customFormat="1" ht="18.75" customHeight="1">
      <c r="A92" s="102" t="s">
        <v>3683</v>
      </c>
      <c r="B92" s="102"/>
      <c r="C92" s="102"/>
      <c r="D92" s="102"/>
      <c r="E92" s="102"/>
      <c r="F92" s="102"/>
      <c r="I92" s="102"/>
      <c r="L92" s="102"/>
      <c r="O92" s="102"/>
      <c r="R92" s="102"/>
      <c r="U92" s="102"/>
      <c r="X92" s="102"/>
      <c r="AA92" s="102"/>
      <c r="AD92" s="102"/>
      <c r="AG92" s="102"/>
      <c r="AJ92" s="102"/>
      <c r="AM92" s="102"/>
      <c r="AP92" s="102"/>
      <c r="AS92" s="102"/>
    </row>
    <row r="93" spans="1:47" ht="18.75" customHeight="1">
      <c r="A93" s="105" t="s">
        <v>3697</v>
      </c>
      <c r="B93" s="101">
        <v>2015</v>
      </c>
      <c r="C93" s="101">
        <v>2016</v>
      </c>
      <c r="D93" s="101">
        <v>2017</v>
      </c>
      <c r="E93" s="101">
        <v>2018</v>
      </c>
      <c r="F93" s="101">
        <v>2019</v>
      </c>
      <c r="G93" s="101">
        <v>2020</v>
      </c>
      <c r="H93" s="101">
        <v>2021</v>
      </c>
      <c r="I93" s="101">
        <v>2022</v>
      </c>
      <c r="J93" s="101">
        <v>2023</v>
      </c>
      <c r="K93" s="101">
        <v>2024</v>
      </c>
      <c r="L93" s="101">
        <v>2025</v>
      </c>
      <c r="M93" s="101">
        <v>2026</v>
      </c>
      <c r="N93" s="101">
        <v>2027</v>
      </c>
      <c r="O93" s="101">
        <v>2028</v>
      </c>
      <c r="P93" s="101">
        <v>2029</v>
      </c>
      <c r="Q93" s="101">
        <v>2030</v>
      </c>
      <c r="R93" s="101">
        <v>2031</v>
      </c>
      <c r="S93" s="101">
        <v>2032</v>
      </c>
      <c r="T93" s="101">
        <v>2033</v>
      </c>
      <c r="U93" s="101">
        <v>2034</v>
      </c>
      <c r="V93" s="101">
        <v>2035</v>
      </c>
      <c r="W93" s="101">
        <v>2036</v>
      </c>
      <c r="X93" s="101">
        <v>2037</v>
      </c>
      <c r="Y93" s="101">
        <v>2038</v>
      </c>
      <c r="Z93" s="101">
        <v>2039</v>
      </c>
      <c r="AA93" s="101">
        <v>2040</v>
      </c>
      <c r="AB93" s="101">
        <v>2041</v>
      </c>
      <c r="AC93" s="101">
        <v>2042</v>
      </c>
      <c r="AD93" s="101">
        <v>2043</v>
      </c>
      <c r="AE93" s="101">
        <v>2044</v>
      </c>
      <c r="AF93" s="101">
        <v>2045</v>
      </c>
      <c r="AG93" s="101">
        <v>2046</v>
      </c>
      <c r="AH93" s="101">
        <v>2047</v>
      </c>
      <c r="AI93" s="101">
        <v>2048</v>
      </c>
      <c r="AJ93" s="101">
        <v>2049</v>
      </c>
      <c r="AK93" s="101">
        <v>2050</v>
      </c>
      <c r="AL93" s="101">
        <v>2051</v>
      </c>
      <c r="AM93" s="101">
        <v>2052</v>
      </c>
      <c r="AN93" s="101">
        <v>2053</v>
      </c>
      <c r="AO93" s="101">
        <v>2054</v>
      </c>
      <c r="AP93" s="101">
        <v>2055</v>
      </c>
      <c r="AQ93" s="101">
        <v>2056</v>
      </c>
      <c r="AR93" s="101">
        <v>2057</v>
      </c>
      <c r="AS93" s="101">
        <v>2058</v>
      </c>
      <c r="AT93" s="101">
        <v>2059</v>
      </c>
      <c r="AU93" s="101">
        <v>2060</v>
      </c>
    </row>
    <row r="94" spans="1:47" ht="18.75" customHeight="1">
      <c r="A94" s="101" t="s">
        <v>3668</v>
      </c>
      <c r="B94" s="124">
        <f>CN_Summary_fuelprice!B94*CN_Summary_taxrate!B94</f>
        <v>0</v>
      </c>
      <c r="C94" s="124">
        <f>CN_Summary_fuelprice!C94*CN_Summary_taxrate!C94</f>
        <v>0</v>
      </c>
      <c r="D94" s="124">
        <f>CN_Summary_fuelprice!D94*CN_Summary_taxrate!D94</f>
        <v>0</v>
      </c>
      <c r="E94" s="124">
        <f>CN_Summary_fuelprice!E94*CN_Summary_taxrate!E94</f>
        <v>0</v>
      </c>
      <c r="F94" s="124">
        <f>CN_Summary_fuelprice!F94*CN_Summary_taxrate!F94</f>
        <v>0</v>
      </c>
      <c r="G94" s="124">
        <f>CN_Summary_fuelprice!G94*CN_Summary_taxrate!G94</f>
        <v>5.6630545120517522E-6</v>
      </c>
      <c r="H94" s="124">
        <f>CN_Summary_fuelprice!H94*CN_Summary_taxrate!H94</f>
        <v>7.7388927196440213E-6</v>
      </c>
      <c r="I94" s="124">
        <f>CN_Summary_fuelprice!I94*CN_Summary_taxrate!I94</f>
        <v>8.4741863642882074E-6</v>
      </c>
      <c r="J94" s="124">
        <f>CN_Summary_fuelprice!J94*CN_Summary_taxrate!J94</f>
        <v>9.3585046593815048E-6</v>
      </c>
      <c r="K94" s="124">
        <f>CN_Summary_fuelprice!K94*CN_Summary_taxrate!K94</f>
        <v>1.010908372578787E-5</v>
      </c>
      <c r="L94" s="124">
        <f>CN_Summary_fuelprice!L94*CN_Summary_taxrate!L94</f>
        <v>1.0568019771202297E-5</v>
      </c>
      <c r="M94" s="124">
        <f>CN_Summary_fuelprice!M94*CN_Summary_taxrate!M94</f>
        <v>1.0759248089869504E-5</v>
      </c>
      <c r="N94" s="124">
        <f>CN_Summary_fuelprice!N94*CN_Summary_taxrate!N94</f>
        <v>1.1087354277004813E-5</v>
      </c>
      <c r="O94" s="124">
        <f>CN_Summary_fuelprice!O94*CN_Summary_taxrate!O94</f>
        <v>1.1544777894852147E-5</v>
      </c>
      <c r="P94" s="124">
        <f>CN_Summary_fuelprice!P94*CN_Summary_taxrate!P94</f>
        <v>1.1790459587710917E-5</v>
      </c>
      <c r="Q94" s="124">
        <f>CN_Summary_fuelprice!Q94*CN_Summary_taxrate!Q94</f>
        <v>1.2060783229372778E-5</v>
      </c>
      <c r="R94" s="124">
        <f>CN_Summary_fuelprice!R94*CN_Summary_taxrate!R94</f>
        <v>1.2427127115212297E-5</v>
      </c>
      <c r="S94" s="124">
        <f>CN_Summary_fuelprice!S94*CN_Summary_taxrate!S94</f>
        <v>1.2636749090650174E-5</v>
      </c>
      <c r="T94" s="124">
        <f>CN_Summary_fuelprice!T94*CN_Summary_taxrate!T94</f>
        <v>1.2924170953224164E-5</v>
      </c>
      <c r="U94" s="124">
        <f>CN_Summary_fuelprice!U94*CN_Summary_taxrate!U94</f>
        <v>1.3116349076353145E-5</v>
      </c>
      <c r="V94" s="124">
        <f>CN_Summary_fuelprice!V94*CN_Summary_taxrate!V94</f>
        <v>1.3241706763780314E-5</v>
      </c>
      <c r="W94" s="124">
        <f>CN_Summary_fuelprice!W94*CN_Summary_taxrate!W94</f>
        <v>1.3168751682725938E-5</v>
      </c>
      <c r="X94" s="124">
        <f>CN_Summary_fuelprice!X94*CN_Summary_taxrate!X94</f>
        <v>1.3138844705923502E-5</v>
      </c>
      <c r="Y94" s="124">
        <f>CN_Summary_fuelprice!Y94*CN_Summary_taxrate!Y94</f>
        <v>1.3347615348425636E-5</v>
      </c>
      <c r="Z94" s="124">
        <f>CN_Summary_fuelprice!Z94*CN_Summary_taxrate!Z94</f>
        <v>1.3566191805671743E-5</v>
      </c>
      <c r="AA94" s="124">
        <f>CN_Summary_fuelprice!AA94*CN_Summary_taxrate!AA94</f>
        <v>1.3503144380145254E-5</v>
      </c>
      <c r="AB94" s="124">
        <f>CN_Summary_fuelprice!AB94*CN_Summary_taxrate!AB94</f>
        <v>1.3886753708863852E-5</v>
      </c>
      <c r="AC94" s="124">
        <f>CN_Summary_fuelprice!AC94*CN_Summary_taxrate!AC94</f>
        <v>1.4051954224116369E-5</v>
      </c>
      <c r="AD94" s="124">
        <f>CN_Summary_fuelprice!AD94*CN_Summary_taxrate!AD94</f>
        <v>1.4179635187347951E-5</v>
      </c>
      <c r="AE94" s="124">
        <f>CN_Summary_fuelprice!AE94*CN_Summary_taxrate!AE94</f>
        <v>1.4354356331395748E-5</v>
      </c>
      <c r="AF94" s="124">
        <f>CN_Summary_fuelprice!AF94*CN_Summary_taxrate!AF94</f>
        <v>1.4583946415858097E-5</v>
      </c>
      <c r="AG94" s="124">
        <f>CN_Summary_fuelprice!AG94*CN_Summary_taxrate!AG94</f>
        <v>1.4836123734377158E-5</v>
      </c>
      <c r="AH94" s="124">
        <f>CN_Summary_fuelprice!AH94*CN_Summary_taxrate!AH94</f>
        <v>1.4996359349189077E-5</v>
      </c>
      <c r="AI94" s="124">
        <f>CN_Summary_fuelprice!AI94*CN_Summary_taxrate!AI94</f>
        <v>1.5119306217470238E-5</v>
      </c>
      <c r="AJ94" s="124">
        <f>CN_Summary_fuelprice!AJ94*CN_Summary_taxrate!AJ94</f>
        <v>1.5193059215304476E-5</v>
      </c>
      <c r="AK94" s="124">
        <f>CN_Summary_fuelprice!AK94*CN_Summary_taxrate!AK94</f>
        <v>1.537684023277938E-5</v>
      </c>
      <c r="AL94" s="124">
        <f>CN_Summary_fuelprice!AL94*CN_Summary_taxrate!AL94</f>
        <v>1.5638914799476667E-5</v>
      </c>
      <c r="AM94" s="124">
        <f>CN_Summary_fuelprice!AM94*CN_Summary_taxrate!AM94</f>
        <v>1.578572818021985E-5</v>
      </c>
      <c r="AN94" s="124">
        <f>CN_Summary_fuelprice!AN94*CN_Summary_taxrate!AN94</f>
        <v>1.5960102972421527E-5</v>
      </c>
      <c r="AO94" s="124">
        <f>CN_Summary_fuelprice!AO94*CN_Summary_taxrate!AO94</f>
        <v>1.6133353748773119E-5</v>
      </c>
      <c r="AP94" s="124">
        <f>CN_Summary_fuelprice!AP94*CN_Summary_taxrate!AP94</f>
        <v>1.6295703103381535E-5</v>
      </c>
      <c r="AQ94" s="124">
        <f>CN_Summary_fuelprice!AQ94*CN_Summary_taxrate!AQ94</f>
        <v>1.6451819844908469E-5</v>
      </c>
      <c r="AR94" s="124">
        <f>CN_Summary_fuelprice!AR94*CN_Summary_taxrate!AR94</f>
        <v>1.6613081415755158E-5</v>
      </c>
      <c r="AS94" s="124">
        <f>CN_Summary_fuelprice!AS94*CN_Summary_taxrate!AS94</f>
        <v>1.6790705100611589E-5</v>
      </c>
      <c r="AT94" s="124">
        <f>CN_Summary_fuelprice!AT94*CN_Summary_taxrate!AT94</f>
        <v>1.6973868124478006E-5</v>
      </c>
      <c r="AU94" s="124">
        <f>CN_Summary_fuelprice!AU94*CN_Summary_taxrate!AU94</f>
        <v>1.7154822648539213E-5</v>
      </c>
    </row>
    <row r="95" spans="1:47" ht="18.75" customHeight="1">
      <c r="A95" s="101" t="s">
        <v>3669</v>
      </c>
      <c r="B95" s="124">
        <f>CN_Summary_fuelprice!B95*CN_Summary_taxrate!B95</f>
        <v>0</v>
      </c>
      <c r="C95" s="124">
        <f>CN_Summary_fuelprice!C95*CN_Summary_taxrate!C95</f>
        <v>0</v>
      </c>
      <c r="D95" s="124">
        <f>CN_Summary_fuelprice!D95*CN_Summary_taxrate!D95</f>
        <v>0</v>
      </c>
      <c r="E95" s="124">
        <f>CN_Summary_fuelprice!E95*CN_Summary_taxrate!E95</f>
        <v>0</v>
      </c>
      <c r="F95" s="124">
        <f>CN_Summary_fuelprice!F95*CN_Summary_taxrate!F95</f>
        <v>0</v>
      </c>
      <c r="G95" s="124">
        <f>CN_Summary_fuelprice!G95*CN_Summary_taxrate!G95</f>
        <v>0</v>
      </c>
      <c r="H95" s="124">
        <f>CN_Summary_fuelprice!H95*CN_Summary_taxrate!H95</f>
        <v>0</v>
      </c>
      <c r="I95" s="124">
        <f>CN_Summary_fuelprice!I95*CN_Summary_taxrate!I95</f>
        <v>0</v>
      </c>
      <c r="J95" s="124">
        <f>CN_Summary_fuelprice!J95*CN_Summary_taxrate!J95</f>
        <v>0</v>
      </c>
      <c r="K95" s="124">
        <f>CN_Summary_fuelprice!K95*CN_Summary_taxrate!K95</f>
        <v>0</v>
      </c>
      <c r="L95" s="124">
        <f>CN_Summary_fuelprice!L95*CN_Summary_taxrate!L95</f>
        <v>0</v>
      </c>
      <c r="M95" s="124">
        <f>CN_Summary_fuelprice!M95*CN_Summary_taxrate!M95</f>
        <v>0</v>
      </c>
      <c r="N95" s="124">
        <f>CN_Summary_fuelprice!N95*CN_Summary_taxrate!N95</f>
        <v>0</v>
      </c>
      <c r="O95" s="124">
        <f>CN_Summary_fuelprice!O95*CN_Summary_taxrate!O95</f>
        <v>0</v>
      </c>
      <c r="P95" s="124">
        <f>CN_Summary_fuelprice!P95*CN_Summary_taxrate!P95</f>
        <v>0</v>
      </c>
      <c r="Q95" s="124">
        <f>CN_Summary_fuelprice!Q95*CN_Summary_taxrate!Q95</f>
        <v>0</v>
      </c>
      <c r="R95" s="124">
        <f>CN_Summary_fuelprice!R95*CN_Summary_taxrate!R95</f>
        <v>0</v>
      </c>
      <c r="S95" s="124">
        <f>CN_Summary_fuelprice!S95*CN_Summary_taxrate!S95</f>
        <v>0</v>
      </c>
      <c r="T95" s="124">
        <f>CN_Summary_fuelprice!T95*CN_Summary_taxrate!T95</f>
        <v>0</v>
      </c>
      <c r="U95" s="124">
        <f>CN_Summary_fuelprice!U95*CN_Summary_taxrate!U95</f>
        <v>0</v>
      </c>
      <c r="V95" s="124">
        <f>CN_Summary_fuelprice!V95*CN_Summary_taxrate!V95</f>
        <v>0</v>
      </c>
      <c r="W95" s="124">
        <f>CN_Summary_fuelprice!W95*CN_Summary_taxrate!W95</f>
        <v>0</v>
      </c>
      <c r="X95" s="124">
        <f>CN_Summary_fuelprice!X95*CN_Summary_taxrate!X95</f>
        <v>0</v>
      </c>
      <c r="Y95" s="124">
        <f>CN_Summary_fuelprice!Y95*CN_Summary_taxrate!Y95</f>
        <v>0</v>
      </c>
      <c r="Z95" s="124">
        <f>CN_Summary_fuelprice!Z95*CN_Summary_taxrate!Z95</f>
        <v>0</v>
      </c>
      <c r="AA95" s="124">
        <f>CN_Summary_fuelprice!AA95*CN_Summary_taxrate!AA95</f>
        <v>0</v>
      </c>
      <c r="AB95" s="124">
        <f>CN_Summary_fuelprice!AB95*CN_Summary_taxrate!AB95</f>
        <v>0</v>
      </c>
      <c r="AC95" s="124">
        <f>CN_Summary_fuelprice!AC95*CN_Summary_taxrate!AC95</f>
        <v>0</v>
      </c>
      <c r="AD95" s="124">
        <f>CN_Summary_fuelprice!AD95*CN_Summary_taxrate!AD95</f>
        <v>0</v>
      </c>
      <c r="AE95" s="124">
        <f>CN_Summary_fuelprice!AE95*CN_Summary_taxrate!AE95</f>
        <v>0</v>
      </c>
      <c r="AF95" s="124">
        <f>CN_Summary_fuelprice!AF95*CN_Summary_taxrate!AF95</f>
        <v>0</v>
      </c>
      <c r="AG95" s="124">
        <f>CN_Summary_fuelprice!AG95*CN_Summary_taxrate!AG95</f>
        <v>0</v>
      </c>
      <c r="AH95" s="124">
        <f>CN_Summary_fuelprice!AH95*CN_Summary_taxrate!AH95</f>
        <v>0</v>
      </c>
      <c r="AI95" s="124">
        <f>CN_Summary_fuelprice!AI95*CN_Summary_taxrate!AI95</f>
        <v>0</v>
      </c>
      <c r="AJ95" s="124">
        <f>CN_Summary_fuelprice!AJ95*CN_Summary_taxrate!AJ95</f>
        <v>0</v>
      </c>
      <c r="AK95" s="124">
        <f>CN_Summary_fuelprice!AK95*CN_Summary_taxrate!AK95</f>
        <v>0</v>
      </c>
      <c r="AL95" s="124">
        <f>CN_Summary_fuelprice!AL95*CN_Summary_taxrate!AL95</f>
        <v>0</v>
      </c>
      <c r="AM95" s="124">
        <f>CN_Summary_fuelprice!AM95*CN_Summary_taxrate!AM95</f>
        <v>0</v>
      </c>
      <c r="AN95" s="124">
        <f>CN_Summary_fuelprice!AN95*CN_Summary_taxrate!AN95</f>
        <v>0</v>
      </c>
      <c r="AO95" s="124">
        <f>CN_Summary_fuelprice!AO95*CN_Summary_taxrate!AO95</f>
        <v>0</v>
      </c>
      <c r="AP95" s="124">
        <f>CN_Summary_fuelprice!AP95*CN_Summary_taxrate!AP95</f>
        <v>0</v>
      </c>
      <c r="AQ95" s="124">
        <f>CN_Summary_fuelprice!AQ95*CN_Summary_taxrate!AQ95</f>
        <v>0</v>
      </c>
      <c r="AR95" s="124">
        <f>CN_Summary_fuelprice!AR95*CN_Summary_taxrate!AR95</f>
        <v>0</v>
      </c>
      <c r="AS95" s="124">
        <f>CN_Summary_fuelprice!AS95*CN_Summary_taxrate!AS95</f>
        <v>0</v>
      </c>
      <c r="AT95" s="124">
        <f>CN_Summary_fuelprice!AT95*CN_Summary_taxrate!AT95</f>
        <v>0</v>
      </c>
      <c r="AU95" s="124">
        <f>CN_Summary_fuelprice!AU95*CN_Summary_taxrate!AU95</f>
        <v>0</v>
      </c>
    </row>
    <row r="96" spans="1:47" ht="18.75" customHeight="1">
      <c r="A96" s="101" t="s">
        <v>3670</v>
      </c>
      <c r="B96" s="124">
        <f>CN_Summary_fuelprice!B96*CN_Summary_taxrate!B96</f>
        <v>0</v>
      </c>
      <c r="C96" s="124">
        <f>CN_Summary_fuelprice!C96*CN_Summary_taxrate!C96</f>
        <v>0</v>
      </c>
      <c r="D96" s="124">
        <f>CN_Summary_fuelprice!D96*CN_Summary_taxrate!D96</f>
        <v>0</v>
      </c>
      <c r="E96" s="124">
        <f>CN_Summary_fuelprice!E96*CN_Summary_taxrate!E96</f>
        <v>0</v>
      </c>
      <c r="F96" s="124">
        <f>CN_Summary_fuelprice!F96*CN_Summary_taxrate!F96</f>
        <v>0</v>
      </c>
      <c r="G96" s="124">
        <f>CN_Summary_fuelprice!G96*CN_Summary_taxrate!G96</f>
        <v>5.6630545120517522E-6</v>
      </c>
      <c r="H96" s="124">
        <f>CN_Summary_fuelprice!H96*CN_Summary_taxrate!H96</f>
        <v>7.7388927196440213E-6</v>
      </c>
      <c r="I96" s="124">
        <f>CN_Summary_fuelprice!I96*CN_Summary_taxrate!I96</f>
        <v>7.8236577511984351E-6</v>
      </c>
      <c r="J96" s="124">
        <f>CN_Summary_fuelprice!J96*CN_Summary_taxrate!J96</f>
        <v>8.3685343311105417E-6</v>
      </c>
      <c r="K96" s="124">
        <f>CN_Summary_fuelprice!K96*CN_Summary_taxrate!K96</f>
        <v>9.0285541954667095E-6</v>
      </c>
      <c r="L96" s="124">
        <f>CN_Summary_fuelprice!L96*CN_Summary_taxrate!L96</f>
        <v>9.3792459021564213E-6</v>
      </c>
      <c r="M96" s="124">
        <f>CN_Summary_fuelprice!M96*CN_Summary_taxrate!M96</f>
        <v>9.5970029446512449E-6</v>
      </c>
      <c r="N96" s="124">
        <f>CN_Summary_fuelprice!N96*CN_Summary_taxrate!N96</f>
        <v>9.8987473593626785E-6</v>
      </c>
      <c r="O96" s="124">
        <f>CN_Summary_fuelprice!O96*CN_Summary_taxrate!O96</f>
        <v>1.0119014547462155E-5</v>
      </c>
      <c r="P96" s="124">
        <f>CN_Summary_fuelprice!P96*CN_Summary_taxrate!P96</f>
        <v>1.0228929296371621E-5</v>
      </c>
      <c r="Q96" s="124">
        <f>CN_Summary_fuelprice!Q96*CN_Summary_taxrate!Q96</f>
        <v>1.035426846514316E-5</v>
      </c>
      <c r="R96" s="124">
        <f>CN_Summary_fuelprice!R96*CN_Summary_taxrate!R96</f>
        <v>1.0529405206140809E-5</v>
      </c>
      <c r="S96" s="124">
        <f>CN_Summary_fuelprice!S96*CN_Summary_taxrate!S96</f>
        <v>1.0590125730403016E-5</v>
      </c>
      <c r="T96" s="124">
        <f>CN_Summary_fuelprice!T96*CN_Summary_taxrate!T96</f>
        <v>1.0710901593354601E-5</v>
      </c>
      <c r="U96" s="124">
        <f>CN_Summary_fuelprice!U96*CN_Summary_taxrate!U96</f>
        <v>1.0787064997573928E-5</v>
      </c>
      <c r="V96" s="124">
        <f>CN_Summary_fuelprice!V96*CN_Summary_taxrate!V96</f>
        <v>1.0841085481592477E-5</v>
      </c>
      <c r="W96" s="124">
        <f>CN_Summary_fuelprice!W96*CN_Summary_taxrate!W96</f>
        <v>1.0767643659283042E-5</v>
      </c>
      <c r="X96" s="124">
        <f>CN_Summary_fuelprice!X96*CN_Summary_taxrate!X96</f>
        <v>1.0722140453753286E-5</v>
      </c>
      <c r="Y96" s="124">
        <f>CN_Summary_fuelprice!Y96*CN_Summary_taxrate!Y96</f>
        <v>1.0808643629527681E-5</v>
      </c>
      <c r="Z96" s="124">
        <f>CN_Summary_fuelprice!Z96*CN_Summary_taxrate!Z96</f>
        <v>1.0903268324368816E-5</v>
      </c>
      <c r="AA96" s="124">
        <f>CN_Summary_fuelprice!AA96*CN_Summary_taxrate!AA96</f>
        <v>1.0840430397814495E-5</v>
      </c>
      <c r="AB96" s="124">
        <f>CN_Summary_fuelprice!AB96*CN_Summary_taxrate!AB96</f>
        <v>1.1027809495394254E-5</v>
      </c>
      <c r="AC96" s="124">
        <f>CN_Summary_fuelprice!AC96*CN_Summary_taxrate!AC96</f>
        <v>1.1097023212591353E-5</v>
      </c>
      <c r="AD96" s="124">
        <f>CN_Summary_fuelprice!AD96*CN_Summary_taxrate!AD96</f>
        <v>1.1145451899586772E-5</v>
      </c>
      <c r="AE96" s="124">
        <f>CN_Summary_fuelprice!AE96*CN_Summary_taxrate!AE96</f>
        <v>1.1211498911022758E-5</v>
      </c>
      <c r="AF96" s="124">
        <f>CN_Summary_fuelprice!AF96*CN_Summary_taxrate!AF96</f>
        <v>1.1300839613740413E-5</v>
      </c>
      <c r="AG96" s="124">
        <f>CN_Summary_fuelprice!AG96*CN_Summary_taxrate!AG96</f>
        <v>1.1423253177480602E-5</v>
      </c>
      <c r="AH96" s="124">
        <f>CN_Summary_fuelprice!AH96*CN_Summary_taxrate!AH96</f>
        <v>1.1489426167856058E-5</v>
      </c>
      <c r="AI96" s="124">
        <f>CN_Summary_fuelprice!AI96*CN_Summary_taxrate!AI96</f>
        <v>1.1539872594122158E-5</v>
      </c>
      <c r="AJ96" s="124">
        <f>CN_Summary_fuelprice!AJ96*CN_Summary_taxrate!AJ96</f>
        <v>1.1564422038131449E-5</v>
      </c>
      <c r="AK96" s="124">
        <f>CN_Summary_fuelprice!AK96*CN_Summary_taxrate!AK96</f>
        <v>1.1650407428150334E-5</v>
      </c>
      <c r="AL96" s="124">
        <f>CN_Summary_fuelprice!AL96*CN_Summary_taxrate!AL96</f>
        <v>1.1758653336183714E-5</v>
      </c>
      <c r="AM96" s="124">
        <f>CN_Summary_fuelprice!AM96*CN_Summary_taxrate!AM96</f>
        <v>1.1817332555958092E-5</v>
      </c>
      <c r="AN96" s="124">
        <f>CN_Summary_fuelprice!AN96*CN_Summary_taxrate!AN96</f>
        <v>1.1891554391167314E-5</v>
      </c>
      <c r="AO96" s="124">
        <f>CN_Summary_fuelprice!AO96*CN_Summary_taxrate!AO96</f>
        <v>1.1966060696304809E-5</v>
      </c>
      <c r="AP96" s="124">
        <f>CN_Summary_fuelprice!AP96*CN_Summary_taxrate!AP96</f>
        <v>1.2035768919587076E-5</v>
      </c>
      <c r="AQ96" s="124">
        <f>CN_Summary_fuelprice!AQ96*CN_Summary_taxrate!AQ96</f>
        <v>1.210167621967227E-5</v>
      </c>
      <c r="AR96" s="124">
        <f>CN_Summary_fuelprice!AR96*CN_Summary_taxrate!AR96</f>
        <v>1.2167706521781823E-5</v>
      </c>
      <c r="AS96" s="124">
        <f>CN_Summary_fuelprice!AS96*CN_Summary_taxrate!AS96</f>
        <v>1.2242999961218947E-5</v>
      </c>
      <c r="AT96" s="124">
        <f>CN_Summary_fuelprice!AT96*CN_Summary_taxrate!AT96</f>
        <v>1.2320707175760043E-5</v>
      </c>
      <c r="AU96" s="124">
        <f>CN_Summary_fuelprice!AU96*CN_Summary_taxrate!AU96</f>
        <v>1.2397491234886525E-5</v>
      </c>
    </row>
    <row r="97" spans="1:47" ht="18.75" customHeight="1">
      <c r="A97" s="101" t="s">
        <v>3671</v>
      </c>
      <c r="B97" s="124">
        <f>CN_Summary_fuelprice!B97*CN_Summary_taxrate!B97</f>
        <v>0</v>
      </c>
      <c r="C97" s="124">
        <f>CN_Summary_fuelprice!C97*CN_Summary_taxrate!C97</f>
        <v>0</v>
      </c>
      <c r="D97" s="124">
        <f>CN_Summary_fuelprice!D97*CN_Summary_taxrate!D97</f>
        <v>0</v>
      </c>
      <c r="E97" s="124">
        <f>CN_Summary_fuelprice!E97*CN_Summary_taxrate!E97</f>
        <v>0</v>
      </c>
      <c r="F97" s="124">
        <f>CN_Summary_fuelprice!F97*CN_Summary_taxrate!F97</f>
        <v>0</v>
      </c>
      <c r="G97" s="124">
        <f>CN_Summary_fuelprice!G97*CN_Summary_taxrate!G97</f>
        <v>5.6630545120517522E-6</v>
      </c>
      <c r="H97" s="124">
        <f>CN_Summary_fuelprice!H97*CN_Summary_taxrate!H97</f>
        <v>7.7388927196440213E-6</v>
      </c>
      <c r="I97" s="124">
        <f>CN_Summary_fuelprice!I97*CN_Summary_taxrate!I97</f>
        <v>7.8450575949146149E-6</v>
      </c>
      <c r="J97" s="124">
        <f>CN_Summary_fuelprice!J97*CN_Summary_taxrate!J97</f>
        <v>7.9239583927565797E-6</v>
      </c>
      <c r="K97" s="124">
        <f>CN_Summary_fuelprice!K97*CN_Summary_taxrate!K97</f>
        <v>8.1343807461567627E-6</v>
      </c>
      <c r="L97" s="124">
        <f>CN_Summary_fuelprice!L97*CN_Summary_taxrate!L97</f>
        <v>8.0328226999287715E-6</v>
      </c>
      <c r="M97" s="124">
        <f>CN_Summary_fuelprice!M97*CN_Summary_taxrate!M97</f>
        <v>7.7976873386711359E-6</v>
      </c>
      <c r="N97" s="124">
        <f>CN_Summary_fuelprice!N97*CN_Summary_taxrate!N97</f>
        <v>7.6460899393250518E-6</v>
      </c>
      <c r="O97" s="124">
        <f>CN_Summary_fuelprice!O97*CN_Summary_taxrate!O97</f>
        <v>7.8588787140900217E-6</v>
      </c>
      <c r="P97" s="124">
        <f>CN_Summary_fuelprice!P97*CN_Summary_taxrate!P97</f>
        <v>7.9636129612803571E-6</v>
      </c>
      <c r="Q97" s="124">
        <f>CN_Summary_fuelprice!Q97*CN_Summary_taxrate!Q97</f>
        <v>8.0843454684141492E-6</v>
      </c>
      <c r="R97" s="124">
        <f>CN_Summary_fuelprice!R97*CN_Summary_taxrate!R97</f>
        <v>8.3738838079294304E-6</v>
      </c>
      <c r="S97" s="124">
        <f>CN_Summary_fuelprice!S97*CN_Summary_taxrate!S97</f>
        <v>8.4337014229855242E-6</v>
      </c>
      <c r="T97" s="124">
        <f>CN_Summary_fuelprice!T97*CN_Summary_taxrate!T97</f>
        <v>8.5662654795941397E-6</v>
      </c>
      <c r="U97" s="124">
        <f>CN_Summary_fuelprice!U97*CN_Summary_taxrate!U97</f>
        <v>8.6416382188685407E-6</v>
      </c>
      <c r="V97" s="124">
        <f>CN_Summary_fuelprice!V97*CN_Summary_taxrate!V97</f>
        <v>8.6959752781495222E-6</v>
      </c>
      <c r="W97" s="124">
        <f>CN_Summary_fuelprice!W97*CN_Summary_taxrate!W97</f>
        <v>8.62180880657742E-6</v>
      </c>
      <c r="X97" s="124">
        <f>CN_Summary_fuelprice!X97*CN_Summary_taxrate!X97</f>
        <v>8.5782290155776284E-6</v>
      </c>
      <c r="Y97" s="124">
        <f>CN_Summary_fuelprice!Y97*CN_Summary_taxrate!Y97</f>
        <v>8.6623470217908749E-6</v>
      </c>
      <c r="Z97" s="124">
        <f>CN_Summary_fuelprice!Z97*CN_Summary_taxrate!Z97</f>
        <v>8.7562427003987259E-6</v>
      </c>
      <c r="AA97" s="124">
        <f>CN_Summary_fuelprice!AA97*CN_Summary_taxrate!AA97</f>
        <v>8.695157895353048E-6</v>
      </c>
      <c r="AB97" s="124">
        <f>CN_Summary_fuelprice!AB97*CN_Summary_taxrate!AB97</f>
        <v>8.8801530848776275E-6</v>
      </c>
      <c r="AC97" s="124">
        <f>CN_Summary_fuelprice!AC97*CN_Summary_taxrate!AC97</f>
        <v>8.9485247429556591E-6</v>
      </c>
      <c r="AD97" s="124">
        <f>CN_Summary_fuelprice!AD97*CN_Summary_taxrate!AD97</f>
        <v>8.9956845705528642E-6</v>
      </c>
      <c r="AE97" s="124">
        <f>CN_Summary_fuelprice!AE97*CN_Summary_taxrate!AE97</f>
        <v>9.0641142271841791E-6</v>
      </c>
      <c r="AF97" s="124">
        <f>CN_Summary_fuelprice!AF97*CN_Summary_taxrate!AF97</f>
        <v>9.1553644859260123E-6</v>
      </c>
      <c r="AG97" s="124">
        <f>CN_Summary_fuelprice!AG97*CN_Summary_taxrate!AG97</f>
        <v>9.2781255999191387E-6</v>
      </c>
      <c r="AH97" s="124">
        <f>CN_Summary_fuelprice!AH97*CN_Summary_taxrate!AH97</f>
        <v>9.3456807396325454E-6</v>
      </c>
      <c r="AI97" s="124">
        <f>CN_Summary_fuelprice!AI97*CN_Summary_taxrate!AI97</f>
        <v>9.3977092459809796E-6</v>
      </c>
      <c r="AJ97" s="124">
        <f>CN_Summary_fuelprice!AJ97*CN_Summary_taxrate!AJ97</f>
        <v>9.4281897371202839E-6</v>
      </c>
      <c r="AK97" s="124">
        <f>CN_Summary_fuelprice!AK97*CN_Summary_taxrate!AK97</f>
        <v>9.5151594823200736E-6</v>
      </c>
      <c r="AL97" s="124">
        <f>CN_Summary_fuelprice!AL97*CN_Summary_taxrate!AL97</f>
        <v>9.6214628063716663E-6</v>
      </c>
      <c r="AM97" s="124">
        <f>CN_Summary_fuelprice!AM97*CN_Summary_taxrate!AM97</f>
        <v>9.6824576669453993E-6</v>
      </c>
      <c r="AN97" s="124">
        <f>CN_Summary_fuelprice!AN97*CN_Summary_taxrate!AN97</f>
        <v>9.7588328901052686E-6</v>
      </c>
      <c r="AO97" s="124">
        <f>CN_Summary_fuelprice!AO97*CN_Summary_taxrate!AO97</f>
        <v>9.8353794273016927E-6</v>
      </c>
      <c r="AP97" s="124">
        <f>CN_Summary_fuelprice!AP97*CN_Summary_taxrate!AP97</f>
        <v>9.906709311066132E-6</v>
      </c>
      <c r="AQ97" s="124">
        <f>CN_Summary_fuelprice!AQ97*CN_Summary_taxrate!AQ97</f>
        <v>9.9743500792169917E-6</v>
      </c>
      <c r="AR97" s="124">
        <f>CN_Summary_fuelprice!AR97*CN_Summary_taxrate!AR97</f>
        <v>1.0042196001458973E-5</v>
      </c>
      <c r="AS97" s="124">
        <f>CN_Summary_fuelprice!AS97*CN_Summary_taxrate!AS97</f>
        <v>1.0119057490007881E-5</v>
      </c>
      <c r="AT97" s="124">
        <f>CN_Summary_fuelprice!AT97*CN_Summary_taxrate!AT97</f>
        <v>1.0198159621877291E-5</v>
      </c>
      <c r="AU97" s="124">
        <f>CN_Summary_fuelprice!AU97*CN_Summary_taxrate!AU97</f>
        <v>1.0276139625906644E-5</v>
      </c>
    </row>
    <row r="98" spans="1:47" ht="18.75" customHeight="1">
      <c r="A98" s="101" t="s">
        <v>3672</v>
      </c>
      <c r="B98" s="124">
        <f>CN_Summary_fuelprice!B98*CN_Summary_taxrate!B98</f>
        <v>0</v>
      </c>
      <c r="C98" s="124">
        <f>CN_Summary_fuelprice!C98*CN_Summary_taxrate!C98</f>
        <v>0</v>
      </c>
      <c r="D98" s="124">
        <f>CN_Summary_fuelprice!D98*CN_Summary_taxrate!D98</f>
        <v>0</v>
      </c>
      <c r="E98" s="124">
        <f>CN_Summary_fuelprice!E98*CN_Summary_taxrate!E98</f>
        <v>0</v>
      </c>
      <c r="F98" s="124">
        <f>CN_Summary_fuelprice!F98*CN_Summary_taxrate!F98</f>
        <v>0</v>
      </c>
      <c r="G98" s="124">
        <f>CN_Summary_fuelprice!G98*CN_Summary_taxrate!G98</f>
        <v>0</v>
      </c>
      <c r="H98" s="124">
        <f>CN_Summary_fuelprice!H98*CN_Summary_taxrate!H98</f>
        <v>0</v>
      </c>
      <c r="I98" s="124">
        <f>CN_Summary_fuelprice!I98*CN_Summary_taxrate!I98</f>
        <v>0</v>
      </c>
      <c r="J98" s="124">
        <f>CN_Summary_fuelprice!J98*CN_Summary_taxrate!J98</f>
        <v>0</v>
      </c>
      <c r="K98" s="124">
        <f>CN_Summary_fuelprice!K98*CN_Summary_taxrate!K98</f>
        <v>0</v>
      </c>
      <c r="L98" s="124">
        <f>CN_Summary_fuelprice!L98*CN_Summary_taxrate!L98</f>
        <v>0</v>
      </c>
      <c r="M98" s="124">
        <f>CN_Summary_fuelprice!M98*CN_Summary_taxrate!M98</f>
        <v>0</v>
      </c>
      <c r="N98" s="124">
        <f>CN_Summary_fuelprice!N98*CN_Summary_taxrate!N98</f>
        <v>0</v>
      </c>
      <c r="O98" s="124">
        <f>CN_Summary_fuelprice!O98*CN_Summary_taxrate!O98</f>
        <v>0</v>
      </c>
      <c r="P98" s="124">
        <f>CN_Summary_fuelprice!P98*CN_Summary_taxrate!P98</f>
        <v>0</v>
      </c>
      <c r="Q98" s="124">
        <f>CN_Summary_fuelprice!Q98*CN_Summary_taxrate!Q98</f>
        <v>0</v>
      </c>
      <c r="R98" s="124">
        <f>CN_Summary_fuelprice!R98*CN_Summary_taxrate!R98</f>
        <v>0</v>
      </c>
      <c r="S98" s="124">
        <f>CN_Summary_fuelprice!S98*CN_Summary_taxrate!S98</f>
        <v>0</v>
      </c>
      <c r="T98" s="124">
        <f>CN_Summary_fuelprice!T98*CN_Summary_taxrate!T98</f>
        <v>0</v>
      </c>
      <c r="U98" s="124">
        <f>CN_Summary_fuelprice!U98*CN_Summary_taxrate!U98</f>
        <v>0</v>
      </c>
      <c r="V98" s="124">
        <f>CN_Summary_fuelprice!V98*CN_Summary_taxrate!V98</f>
        <v>0</v>
      </c>
      <c r="W98" s="124">
        <f>CN_Summary_fuelprice!W98*CN_Summary_taxrate!W98</f>
        <v>0</v>
      </c>
      <c r="X98" s="124">
        <f>CN_Summary_fuelprice!X98*CN_Summary_taxrate!X98</f>
        <v>0</v>
      </c>
      <c r="Y98" s="124">
        <f>CN_Summary_fuelprice!Y98*CN_Summary_taxrate!Y98</f>
        <v>0</v>
      </c>
      <c r="Z98" s="124">
        <f>CN_Summary_fuelprice!Z98*CN_Summary_taxrate!Z98</f>
        <v>0</v>
      </c>
      <c r="AA98" s="124">
        <f>CN_Summary_fuelprice!AA98*CN_Summary_taxrate!AA98</f>
        <v>0</v>
      </c>
      <c r="AB98" s="124">
        <f>CN_Summary_fuelprice!AB98*CN_Summary_taxrate!AB98</f>
        <v>0</v>
      </c>
      <c r="AC98" s="124">
        <f>CN_Summary_fuelprice!AC98*CN_Summary_taxrate!AC98</f>
        <v>0</v>
      </c>
      <c r="AD98" s="124">
        <f>CN_Summary_fuelprice!AD98*CN_Summary_taxrate!AD98</f>
        <v>0</v>
      </c>
      <c r="AE98" s="124">
        <f>CN_Summary_fuelprice!AE98*CN_Summary_taxrate!AE98</f>
        <v>0</v>
      </c>
      <c r="AF98" s="124">
        <f>CN_Summary_fuelprice!AF98*CN_Summary_taxrate!AF98</f>
        <v>0</v>
      </c>
      <c r="AG98" s="124">
        <f>CN_Summary_fuelprice!AG98*CN_Summary_taxrate!AG98</f>
        <v>0</v>
      </c>
      <c r="AH98" s="124">
        <f>CN_Summary_fuelprice!AH98*CN_Summary_taxrate!AH98</f>
        <v>0</v>
      </c>
      <c r="AI98" s="124">
        <f>CN_Summary_fuelprice!AI98*CN_Summary_taxrate!AI98</f>
        <v>0</v>
      </c>
      <c r="AJ98" s="124">
        <f>CN_Summary_fuelprice!AJ98*CN_Summary_taxrate!AJ98</f>
        <v>0</v>
      </c>
      <c r="AK98" s="124">
        <f>CN_Summary_fuelprice!AK98*CN_Summary_taxrate!AK98</f>
        <v>0</v>
      </c>
      <c r="AL98" s="124">
        <f>CN_Summary_fuelprice!AL98*CN_Summary_taxrate!AL98</f>
        <v>0</v>
      </c>
      <c r="AM98" s="124">
        <f>CN_Summary_fuelprice!AM98*CN_Summary_taxrate!AM98</f>
        <v>0</v>
      </c>
      <c r="AN98" s="124">
        <f>CN_Summary_fuelprice!AN98*CN_Summary_taxrate!AN98</f>
        <v>0</v>
      </c>
      <c r="AO98" s="124">
        <f>CN_Summary_fuelprice!AO98*CN_Summary_taxrate!AO98</f>
        <v>0</v>
      </c>
      <c r="AP98" s="124">
        <f>CN_Summary_fuelprice!AP98*CN_Summary_taxrate!AP98</f>
        <v>0</v>
      </c>
      <c r="AQ98" s="124">
        <f>CN_Summary_fuelprice!AQ98*CN_Summary_taxrate!AQ98</f>
        <v>0</v>
      </c>
      <c r="AR98" s="124">
        <f>CN_Summary_fuelprice!AR98*CN_Summary_taxrate!AR98</f>
        <v>0</v>
      </c>
      <c r="AS98" s="124">
        <f>CN_Summary_fuelprice!AS98*CN_Summary_taxrate!AS98</f>
        <v>0</v>
      </c>
      <c r="AT98" s="124">
        <f>CN_Summary_fuelprice!AT98*CN_Summary_taxrate!AT98</f>
        <v>0</v>
      </c>
      <c r="AU98" s="124">
        <f>CN_Summary_fuelprice!AU98*CN_Summary_taxrate!AU98</f>
        <v>0</v>
      </c>
    </row>
    <row r="99" spans="1:47" ht="18.75" customHeight="1">
      <c r="A99" s="101" t="s">
        <v>3673</v>
      </c>
      <c r="B99" s="124">
        <f>CN_Summary_fuelprice!B99*CN_Summary_taxrate!B99</f>
        <v>0</v>
      </c>
      <c r="C99" s="124">
        <f>CN_Summary_fuelprice!C99*CN_Summary_taxrate!C99</f>
        <v>0</v>
      </c>
      <c r="D99" s="124">
        <f>CN_Summary_fuelprice!D99*CN_Summary_taxrate!D99</f>
        <v>0</v>
      </c>
      <c r="E99" s="124">
        <f>CN_Summary_fuelprice!E99*CN_Summary_taxrate!E99</f>
        <v>0</v>
      </c>
      <c r="F99" s="124">
        <f>CN_Summary_fuelprice!F99*CN_Summary_taxrate!F99</f>
        <v>0</v>
      </c>
      <c r="G99" s="124">
        <f>CN_Summary_fuelprice!G99*CN_Summary_taxrate!G99</f>
        <v>0</v>
      </c>
      <c r="H99" s="124">
        <f>CN_Summary_fuelprice!H99*CN_Summary_taxrate!H99</f>
        <v>0</v>
      </c>
      <c r="I99" s="124">
        <f>CN_Summary_fuelprice!I99*CN_Summary_taxrate!I99</f>
        <v>0</v>
      </c>
      <c r="J99" s="124">
        <f>CN_Summary_fuelprice!J99*CN_Summary_taxrate!J99</f>
        <v>0</v>
      </c>
      <c r="K99" s="124">
        <f>CN_Summary_fuelprice!K99*CN_Summary_taxrate!K99</f>
        <v>0</v>
      </c>
      <c r="L99" s="124">
        <f>CN_Summary_fuelprice!L99*CN_Summary_taxrate!L99</f>
        <v>0</v>
      </c>
      <c r="M99" s="124">
        <f>CN_Summary_fuelprice!M99*CN_Summary_taxrate!M99</f>
        <v>0</v>
      </c>
      <c r="N99" s="124">
        <f>CN_Summary_fuelprice!N99*CN_Summary_taxrate!N99</f>
        <v>0</v>
      </c>
      <c r="O99" s="124">
        <f>CN_Summary_fuelprice!O99*CN_Summary_taxrate!O99</f>
        <v>0</v>
      </c>
      <c r="P99" s="124">
        <f>CN_Summary_fuelprice!P99*CN_Summary_taxrate!P99</f>
        <v>0</v>
      </c>
      <c r="Q99" s="124">
        <f>CN_Summary_fuelprice!Q99*CN_Summary_taxrate!Q99</f>
        <v>0</v>
      </c>
      <c r="R99" s="124">
        <f>CN_Summary_fuelprice!R99*CN_Summary_taxrate!R99</f>
        <v>0</v>
      </c>
      <c r="S99" s="124">
        <f>CN_Summary_fuelprice!S99*CN_Summary_taxrate!S99</f>
        <v>0</v>
      </c>
      <c r="T99" s="124">
        <f>CN_Summary_fuelprice!T99*CN_Summary_taxrate!T99</f>
        <v>0</v>
      </c>
      <c r="U99" s="124">
        <f>CN_Summary_fuelprice!U99*CN_Summary_taxrate!U99</f>
        <v>0</v>
      </c>
      <c r="V99" s="124">
        <f>CN_Summary_fuelprice!V99*CN_Summary_taxrate!V99</f>
        <v>0</v>
      </c>
      <c r="W99" s="124">
        <f>CN_Summary_fuelprice!W99*CN_Summary_taxrate!W99</f>
        <v>0</v>
      </c>
      <c r="X99" s="124">
        <f>CN_Summary_fuelprice!X99*CN_Summary_taxrate!X99</f>
        <v>0</v>
      </c>
      <c r="Y99" s="124">
        <f>CN_Summary_fuelprice!Y99*CN_Summary_taxrate!Y99</f>
        <v>0</v>
      </c>
      <c r="Z99" s="124">
        <f>CN_Summary_fuelprice!Z99*CN_Summary_taxrate!Z99</f>
        <v>0</v>
      </c>
      <c r="AA99" s="124">
        <f>CN_Summary_fuelprice!AA99*CN_Summary_taxrate!AA99</f>
        <v>0</v>
      </c>
      <c r="AB99" s="124">
        <f>CN_Summary_fuelprice!AB99*CN_Summary_taxrate!AB99</f>
        <v>0</v>
      </c>
      <c r="AC99" s="124">
        <f>CN_Summary_fuelprice!AC99*CN_Summary_taxrate!AC99</f>
        <v>0</v>
      </c>
      <c r="AD99" s="124">
        <f>CN_Summary_fuelprice!AD99*CN_Summary_taxrate!AD99</f>
        <v>0</v>
      </c>
      <c r="AE99" s="124">
        <f>CN_Summary_fuelprice!AE99*CN_Summary_taxrate!AE99</f>
        <v>0</v>
      </c>
      <c r="AF99" s="124">
        <f>CN_Summary_fuelprice!AF99*CN_Summary_taxrate!AF99</f>
        <v>0</v>
      </c>
      <c r="AG99" s="124">
        <f>CN_Summary_fuelprice!AG99*CN_Summary_taxrate!AG99</f>
        <v>0</v>
      </c>
      <c r="AH99" s="124">
        <f>CN_Summary_fuelprice!AH99*CN_Summary_taxrate!AH99</f>
        <v>0</v>
      </c>
      <c r="AI99" s="124">
        <f>CN_Summary_fuelprice!AI99*CN_Summary_taxrate!AI99</f>
        <v>0</v>
      </c>
      <c r="AJ99" s="124">
        <f>CN_Summary_fuelprice!AJ99*CN_Summary_taxrate!AJ99</f>
        <v>0</v>
      </c>
      <c r="AK99" s="124">
        <f>CN_Summary_fuelprice!AK99*CN_Summary_taxrate!AK99</f>
        <v>0</v>
      </c>
      <c r="AL99" s="124">
        <f>CN_Summary_fuelprice!AL99*CN_Summary_taxrate!AL99</f>
        <v>0</v>
      </c>
      <c r="AM99" s="124">
        <f>CN_Summary_fuelprice!AM99*CN_Summary_taxrate!AM99</f>
        <v>0</v>
      </c>
      <c r="AN99" s="124">
        <f>CN_Summary_fuelprice!AN99*CN_Summary_taxrate!AN99</f>
        <v>0</v>
      </c>
      <c r="AO99" s="124">
        <f>CN_Summary_fuelprice!AO99*CN_Summary_taxrate!AO99</f>
        <v>0</v>
      </c>
      <c r="AP99" s="124">
        <f>CN_Summary_fuelprice!AP99*CN_Summary_taxrate!AP99</f>
        <v>0</v>
      </c>
      <c r="AQ99" s="124">
        <f>CN_Summary_fuelprice!AQ99*CN_Summary_taxrate!AQ99</f>
        <v>0</v>
      </c>
      <c r="AR99" s="124">
        <f>CN_Summary_fuelprice!AR99*CN_Summary_taxrate!AR99</f>
        <v>0</v>
      </c>
      <c r="AS99" s="124">
        <f>CN_Summary_fuelprice!AS99*CN_Summary_taxrate!AS99</f>
        <v>0</v>
      </c>
      <c r="AT99" s="124">
        <f>CN_Summary_fuelprice!AT99*CN_Summary_taxrate!AT99</f>
        <v>0</v>
      </c>
      <c r="AU99" s="124">
        <f>CN_Summary_fuelprice!AU99*CN_Summary_taxrate!AU99</f>
        <v>0</v>
      </c>
    </row>
    <row r="100" spans="1:47" ht="18.75" customHeight="1">
      <c r="A100" s="101" t="s">
        <v>3674</v>
      </c>
      <c r="B100" s="124">
        <f>CN_Summary_fuelprice!B100*CN_Summary_taxrate!B100</f>
        <v>0</v>
      </c>
      <c r="C100" s="124">
        <f>CN_Summary_fuelprice!C100*CN_Summary_taxrate!C100</f>
        <v>0</v>
      </c>
      <c r="D100" s="124">
        <f>CN_Summary_fuelprice!D100*CN_Summary_taxrate!D100</f>
        <v>0</v>
      </c>
      <c r="E100" s="124">
        <f>CN_Summary_fuelprice!E100*CN_Summary_taxrate!E100</f>
        <v>0</v>
      </c>
      <c r="F100" s="124">
        <f>CN_Summary_fuelprice!F100*CN_Summary_taxrate!F100</f>
        <v>0</v>
      </c>
      <c r="G100" s="124">
        <f>CN_Summary_fuelprice!G100*CN_Summary_taxrate!G100</f>
        <v>0</v>
      </c>
      <c r="H100" s="124">
        <f>CN_Summary_fuelprice!H100*CN_Summary_taxrate!H100</f>
        <v>0</v>
      </c>
      <c r="I100" s="124">
        <f>CN_Summary_fuelprice!I100*CN_Summary_taxrate!I100</f>
        <v>0</v>
      </c>
      <c r="J100" s="124">
        <f>CN_Summary_fuelprice!J100*CN_Summary_taxrate!J100</f>
        <v>0</v>
      </c>
      <c r="K100" s="124">
        <f>CN_Summary_fuelprice!K100*CN_Summary_taxrate!K100</f>
        <v>0</v>
      </c>
      <c r="L100" s="124">
        <f>CN_Summary_fuelprice!L100*CN_Summary_taxrate!L100</f>
        <v>0</v>
      </c>
      <c r="M100" s="124">
        <f>CN_Summary_fuelprice!M100*CN_Summary_taxrate!M100</f>
        <v>0</v>
      </c>
      <c r="N100" s="124">
        <f>CN_Summary_fuelprice!N100*CN_Summary_taxrate!N100</f>
        <v>0</v>
      </c>
      <c r="O100" s="124">
        <f>CN_Summary_fuelprice!O100*CN_Summary_taxrate!O100</f>
        <v>0</v>
      </c>
      <c r="P100" s="124">
        <f>CN_Summary_fuelprice!P100*CN_Summary_taxrate!P100</f>
        <v>0</v>
      </c>
      <c r="Q100" s="124">
        <f>CN_Summary_fuelprice!Q100*CN_Summary_taxrate!Q100</f>
        <v>0</v>
      </c>
      <c r="R100" s="124">
        <f>CN_Summary_fuelprice!R100*CN_Summary_taxrate!R100</f>
        <v>0</v>
      </c>
      <c r="S100" s="124">
        <f>CN_Summary_fuelprice!S100*CN_Summary_taxrate!S100</f>
        <v>0</v>
      </c>
      <c r="T100" s="124">
        <f>CN_Summary_fuelprice!T100*CN_Summary_taxrate!T100</f>
        <v>0</v>
      </c>
      <c r="U100" s="124">
        <f>CN_Summary_fuelprice!U100*CN_Summary_taxrate!U100</f>
        <v>0</v>
      </c>
      <c r="V100" s="124">
        <f>CN_Summary_fuelprice!V100*CN_Summary_taxrate!V100</f>
        <v>0</v>
      </c>
      <c r="W100" s="124">
        <f>CN_Summary_fuelprice!W100*CN_Summary_taxrate!W100</f>
        <v>0</v>
      </c>
      <c r="X100" s="124">
        <f>CN_Summary_fuelprice!X100*CN_Summary_taxrate!X100</f>
        <v>0</v>
      </c>
      <c r="Y100" s="124">
        <f>CN_Summary_fuelprice!Y100*CN_Summary_taxrate!Y100</f>
        <v>0</v>
      </c>
      <c r="Z100" s="124">
        <f>CN_Summary_fuelprice!Z100*CN_Summary_taxrate!Z100</f>
        <v>0</v>
      </c>
      <c r="AA100" s="124">
        <f>CN_Summary_fuelprice!AA100*CN_Summary_taxrate!AA100</f>
        <v>0</v>
      </c>
      <c r="AB100" s="124">
        <f>CN_Summary_fuelprice!AB100*CN_Summary_taxrate!AB100</f>
        <v>0</v>
      </c>
      <c r="AC100" s="124">
        <f>CN_Summary_fuelprice!AC100*CN_Summary_taxrate!AC100</f>
        <v>0</v>
      </c>
      <c r="AD100" s="124">
        <f>CN_Summary_fuelprice!AD100*CN_Summary_taxrate!AD100</f>
        <v>0</v>
      </c>
      <c r="AE100" s="124">
        <f>CN_Summary_fuelprice!AE100*CN_Summary_taxrate!AE100</f>
        <v>0</v>
      </c>
      <c r="AF100" s="124">
        <f>CN_Summary_fuelprice!AF100*CN_Summary_taxrate!AF100</f>
        <v>0</v>
      </c>
      <c r="AG100" s="124">
        <f>CN_Summary_fuelprice!AG100*CN_Summary_taxrate!AG100</f>
        <v>0</v>
      </c>
      <c r="AH100" s="124">
        <f>CN_Summary_fuelprice!AH100*CN_Summary_taxrate!AH100</f>
        <v>0</v>
      </c>
      <c r="AI100" s="124">
        <f>CN_Summary_fuelprice!AI100*CN_Summary_taxrate!AI100</f>
        <v>0</v>
      </c>
      <c r="AJ100" s="124">
        <f>CN_Summary_fuelprice!AJ100*CN_Summary_taxrate!AJ100</f>
        <v>0</v>
      </c>
      <c r="AK100" s="124">
        <f>CN_Summary_fuelprice!AK100*CN_Summary_taxrate!AK100</f>
        <v>0</v>
      </c>
      <c r="AL100" s="124">
        <f>CN_Summary_fuelprice!AL100*CN_Summary_taxrate!AL100</f>
        <v>0</v>
      </c>
      <c r="AM100" s="124">
        <f>CN_Summary_fuelprice!AM100*CN_Summary_taxrate!AM100</f>
        <v>0</v>
      </c>
      <c r="AN100" s="124">
        <f>CN_Summary_fuelprice!AN100*CN_Summary_taxrate!AN100</f>
        <v>0</v>
      </c>
      <c r="AO100" s="124">
        <f>CN_Summary_fuelprice!AO100*CN_Summary_taxrate!AO100</f>
        <v>0</v>
      </c>
      <c r="AP100" s="124">
        <f>CN_Summary_fuelprice!AP100*CN_Summary_taxrate!AP100</f>
        <v>0</v>
      </c>
      <c r="AQ100" s="124">
        <f>CN_Summary_fuelprice!AQ100*CN_Summary_taxrate!AQ100</f>
        <v>0</v>
      </c>
      <c r="AR100" s="124">
        <f>CN_Summary_fuelprice!AR100*CN_Summary_taxrate!AR100</f>
        <v>0</v>
      </c>
      <c r="AS100" s="124">
        <f>CN_Summary_fuelprice!AS100*CN_Summary_taxrate!AS100</f>
        <v>0</v>
      </c>
      <c r="AT100" s="124">
        <f>CN_Summary_fuelprice!AT100*CN_Summary_taxrate!AT100</f>
        <v>0</v>
      </c>
      <c r="AU100" s="124">
        <f>CN_Summary_fuelprice!AU100*CN_Summary_taxrate!AU100</f>
        <v>0</v>
      </c>
    </row>
    <row r="101" spans="1:47" ht="18.75" customHeight="1">
      <c r="A101" s="101" t="s">
        <v>3675</v>
      </c>
      <c r="B101" s="124">
        <f>CN_Summary_fuelprice!B101*CN_Summary_taxrate!B101</f>
        <v>0</v>
      </c>
      <c r="C101" s="124">
        <f>CN_Summary_fuelprice!C101*CN_Summary_taxrate!C101</f>
        <v>0</v>
      </c>
      <c r="D101" s="124">
        <f>CN_Summary_fuelprice!D101*CN_Summary_taxrate!D101</f>
        <v>0</v>
      </c>
      <c r="E101" s="124">
        <f>CN_Summary_fuelprice!E101*CN_Summary_taxrate!E101</f>
        <v>0</v>
      </c>
      <c r="F101" s="124">
        <f>CN_Summary_fuelprice!F101*CN_Summary_taxrate!F101</f>
        <v>0</v>
      </c>
      <c r="G101" s="124">
        <f>CN_Summary_fuelprice!G101*CN_Summary_taxrate!G101</f>
        <v>0</v>
      </c>
      <c r="H101" s="124">
        <f>CN_Summary_fuelprice!H101*CN_Summary_taxrate!H101</f>
        <v>0</v>
      </c>
      <c r="I101" s="124">
        <f>CN_Summary_fuelprice!I101*CN_Summary_taxrate!I101</f>
        <v>0</v>
      </c>
      <c r="J101" s="124">
        <f>CN_Summary_fuelprice!J101*CN_Summary_taxrate!J101</f>
        <v>0</v>
      </c>
      <c r="K101" s="124">
        <f>CN_Summary_fuelprice!K101*CN_Summary_taxrate!K101</f>
        <v>0</v>
      </c>
      <c r="L101" s="124">
        <f>CN_Summary_fuelprice!L101*CN_Summary_taxrate!L101</f>
        <v>0</v>
      </c>
      <c r="M101" s="124">
        <f>CN_Summary_fuelprice!M101*CN_Summary_taxrate!M101</f>
        <v>0</v>
      </c>
      <c r="N101" s="124">
        <f>CN_Summary_fuelprice!N101*CN_Summary_taxrate!N101</f>
        <v>0</v>
      </c>
      <c r="O101" s="124">
        <f>CN_Summary_fuelprice!O101*CN_Summary_taxrate!O101</f>
        <v>0</v>
      </c>
      <c r="P101" s="124">
        <f>CN_Summary_fuelprice!P101*CN_Summary_taxrate!P101</f>
        <v>0</v>
      </c>
      <c r="Q101" s="124">
        <f>CN_Summary_fuelprice!Q101*CN_Summary_taxrate!Q101</f>
        <v>0</v>
      </c>
      <c r="R101" s="124">
        <f>CN_Summary_fuelprice!R101*CN_Summary_taxrate!R101</f>
        <v>0</v>
      </c>
      <c r="S101" s="124">
        <f>CN_Summary_fuelprice!S101*CN_Summary_taxrate!S101</f>
        <v>0</v>
      </c>
      <c r="T101" s="124">
        <f>CN_Summary_fuelprice!T101*CN_Summary_taxrate!T101</f>
        <v>0</v>
      </c>
      <c r="U101" s="124">
        <f>CN_Summary_fuelprice!U101*CN_Summary_taxrate!U101</f>
        <v>0</v>
      </c>
      <c r="V101" s="124">
        <f>CN_Summary_fuelprice!V101*CN_Summary_taxrate!V101</f>
        <v>0</v>
      </c>
      <c r="W101" s="124">
        <f>CN_Summary_fuelprice!W101*CN_Summary_taxrate!W101</f>
        <v>0</v>
      </c>
      <c r="X101" s="124">
        <f>CN_Summary_fuelprice!X101*CN_Summary_taxrate!X101</f>
        <v>0</v>
      </c>
      <c r="Y101" s="124">
        <f>CN_Summary_fuelprice!Y101*CN_Summary_taxrate!Y101</f>
        <v>0</v>
      </c>
      <c r="Z101" s="124">
        <f>CN_Summary_fuelprice!Z101*CN_Summary_taxrate!Z101</f>
        <v>0</v>
      </c>
      <c r="AA101" s="124">
        <f>CN_Summary_fuelprice!AA101*CN_Summary_taxrate!AA101</f>
        <v>0</v>
      </c>
      <c r="AB101" s="124">
        <f>CN_Summary_fuelprice!AB101*CN_Summary_taxrate!AB101</f>
        <v>0</v>
      </c>
      <c r="AC101" s="124">
        <f>CN_Summary_fuelprice!AC101*CN_Summary_taxrate!AC101</f>
        <v>0</v>
      </c>
      <c r="AD101" s="124">
        <f>CN_Summary_fuelprice!AD101*CN_Summary_taxrate!AD101</f>
        <v>0</v>
      </c>
      <c r="AE101" s="124">
        <f>CN_Summary_fuelprice!AE101*CN_Summary_taxrate!AE101</f>
        <v>0</v>
      </c>
      <c r="AF101" s="124">
        <f>CN_Summary_fuelprice!AF101*CN_Summary_taxrate!AF101</f>
        <v>0</v>
      </c>
      <c r="AG101" s="124">
        <f>CN_Summary_fuelprice!AG101*CN_Summary_taxrate!AG101</f>
        <v>0</v>
      </c>
      <c r="AH101" s="124">
        <f>CN_Summary_fuelprice!AH101*CN_Summary_taxrate!AH101</f>
        <v>0</v>
      </c>
      <c r="AI101" s="124">
        <f>CN_Summary_fuelprice!AI101*CN_Summary_taxrate!AI101</f>
        <v>0</v>
      </c>
      <c r="AJ101" s="124">
        <f>CN_Summary_fuelprice!AJ101*CN_Summary_taxrate!AJ101</f>
        <v>0</v>
      </c>
      <c r="AK101" s="124">
        <f>CN_Summary_fuelprice!AK101*CN_Summary_taxrate!AK101</f>
        <v>0</v>
      </c>
      <c r="AL101" s="124">
        <f>CN_Summary_fuelprice!AL101*CN_Summary_taxrate!AL101</f>
        <v>0</v>
      </c>
      <c r="AM101" s="124">
        <f>CN_Summary_fuelprice!AM101*CN_Summary_taxrate!AM101</f>
        <v>0</v>
      </c>
      <c r="AN101" s="124">
        <f>CN_Summary_fuelprice!AN101*CN_Summary_taxrate!AN101</f>
        <v>0</v>
      </c>
      <c r="AO101" s="124">
        <f>CN_Summary_fuelprice!AO101*CN_Summary_taxrate!AO101</f>
        <v>0</v>
      </c>
      <c r="AP101" s="124">
        <f>CN_Summary_fuelprice!AP101*CN_Summary_taxrate!AP101</f>
        <v>0</v>
      </c>
      <c r="AQ101" s="124">
        <f>CN_Summary_fuelprice!AQ101*CN_Summary_taxrate!AQ101</f>
        <v>0</v>
      </c>
      <c r="AR101" s="124">
        <f>CN_Summary_fuelprice!AR101*CN_Summary_taxrate!AR101</f>
        <v>0</v>
      </c>
      <c r="AS101" s="124">
        <f>CN_Summary_fuelprice!AS101*CN_Summary_taxrate!AS101</f>
        <v>0</v>
      </c>
      <c r="AT101" s="124">
        <f>CN_Summary_fuelprice!AT101*CN_Summary_taxrate!AT101</f>
        <v>0</v>
      </c>
      <c r="AU101" s="124">
        <f>CN_Summary_fuelprice!AU101*CN_Summary_taxrate!AU101</f>
        <v>0</v>
      </c>
    </row>
    <row r="102" spans="1:47" s="103" customFormat="1" ht="18.75" customHeight="1">
      <c r="A102" s="102" t="s">
        <v>3684</v>
      </c>
    </row>
    <row r="103" spans="1:47" ht="18.75" customHeight="1">
      <c r="A103" s="105" t="s">
        <v>3697</v>
      </c>
      <c r="B103" s="101">
        <v>2015</v>
      </c>
      <c r="C103" s="101">
        <v>2016</v>
      </c>
      <c r="D103" s="101">
        <v>2017</v>
      </c>
      <c r="E103" s="101">
        <v>2018</v>
      </c>
      <c r="F103" s="101">
        <v>2019</v>
      </c>
      <c r="G103" s="101">
        <v>2020</v>
      </c>
      <c r="H103" s="101">
        <v>2021</v>
      </c>
      <c r="I103" s="101">
        <v>2022</v>
      </c>
      <c r="J103" s="101">
        <v>2023</v>
      </c>
      <c r="K103" s="101">
        <v>2024</v>
      </c>
      <c r="L103" s="101">
        <v>2025</v>
      </c>
      <c r="M103" s="101">
        <v>2026</v>
      </c>
      <c r="N103" s="101">
        <v>2027</v>
      </c>
      <c r="O103" s="101">
        <v>2028</v>
      </c>
      <c r="P103" s="101">
        <v>2029</v>
      </c>
      <c r="Q103" s="101">
        <v>2030</v>
      </c>
      <c r="R103" s="101">
        <v>2031</v>
      </c>
      <c r="S103" s="101">
        <v>2032</v>
      </c>
      <c r="T103" s="101">
        <v>2033</v>
      </c>
      <c r="U103" s="101">
        <v>2034</v>
      </c>
      <c r="V103" s="101">
        <v>2035</v>
      </c>
      <c r="W103" s="101">
        <v>2036</v>
      </c>
      <c r="X103" s="101">
        <v>2037</v>
      </c>
      <c r="Y103" s="101">
        <v>2038</v>
      </c>
      <c r="Z103" s="101">
        <v>2039</v>
      </c>
      <c r="AA103" s="101">
        <v>2040</v>
      </c>
      <c r="AB103" s="101">
        <v>2041</v>
      </c>
      <c r="AC103" s="101">
        <v>2042</v>
      </c>
      <c r="AD103" s="101">
        <v>2043</v>
      </c>
      <c r="AE103" s="101">
        <v>2044</v>
      </c>
      <c r="AF103" s="101">
        <v>2045</v>
      </c>
      <c r="AG103" s="101">
        <v>2046</v>
      </c>
      <c r="AH103" s="101">
        <v>2047</v>
      </c>
      <c r="AI103" s="101">
        <v>2048</v>
      </c>
      <c r="AJ103" s="101">
        <v>2049</v>
      </c>
      <c r="AK103" s="101">
        <v>2050</v>
      </c>
      <c r="AL103" s="101">
        <v>2051</v>
      </c>
      <c r="AM103" s="101">
        <v>2052</v>
      </c>
      <c r="AN103" s="101">
        <v>2053</v>
      </c>
      <c r="AO103" s="101">
        <v>2054</v>
      </c>
      <c r="AP103" s="101">
        <v>2055</v>
      </c>
      <c r="AQ103" s="101">
        <v>2056</v>
      </c>
      <c r="AR103" s="101">
        <v>2057</v>
      </c>
      <c r="AS103" s="101">
        <v>2058</v>
      </c>
      <c r="AT103" s="101">
        <v>2059</v>
      </c>
      <c r="AU103" s="101">
        <v>2060</v>
      </c>
    </row>
    <row r="104" spans="1:47" ht="18.75" customHeight="1">
      <c r="A104" s="101" t="s">
        <v>3668</v>
      </c>
      <c r="B104" s="124">
        <f>CN_Summary_fuelprice!B104*CN_Summary_taxrate!B104</f>
        <v>0</v>
      </c>
      <c r="C104" s="124">
        <f>CN_Summary_fuelprice!C104*CN_Summary_taxrate!C104</f>
        <v>0</v>
      </c>
      <c r="D104" s="124">
        <f>CN_Summary_fuelprice!D104*CN_Summary_taxrate!D104</f>
        <v>0</v>
      </c>
      <c r="E104" s="124">
        <f>CN_Summary_fuelprice!E104*CN_Summary_taxrate!E104</f>
        <v>0</v>
      </c>
      <c r="F104" s="124">
        <f>CN_Summary_fuelprice!F104*CN_Summary_taxrate!F104</f>
        <v>0</v>
      </c>
      <c r="G104" s="124">
        <f>CN_Summary_fuelprice!G104*CN_Summary_taxrate!G104</f>
        <v>0</v>
      </c>
      <c r="H104" s="124">
        <f>CN_Summary_fuelprice!H104*CN_Summary_taxrate!H104</f>
        <v>0</v>
      </c>
      <c r="I104" s="124">
        <f>CN_Summary_fuelprice!I104*CN_Summary_taxrate!I104</f>
        <v>0</v>
      </c>
      <c r="J104" s="124">
        <f>CN_Summary_fuelprice!J104*CN_Summary_taxrate!J104</f>
        <v>0</v>
      </c>
      <c r="K104" s="124">
        <f>CN_Summary_fuelprice!K104*CN_Summary_taxrate!K104</f>
        <v>0</v>
      </c>
      <c r="L104" s="124">
        <f>CN_Summary_fuelprice!L104*CN_Summary_taxrate!L104</f>
        <v>0</v>
      </c>
      <c r="M104" s="124">
        <f>CN_Summary_fuelprice!M104*CN_Summary_taxrate!M104</f>
        <v>0</v>
      </c>
      <c r="N104" s="124">
        <f>CN_Summary_fuelprice!N104*CN_Summary_taxrate!N104</f>
        <v>0</v>
      </c>
      <c r="O104" s="124">
        <f>CN_Summary_fuelprice!O104*CN_Summary_taxrate!O104</f>
        <v>0</v>
      </c>
      <c r="P104" s="124">
        <f>CN_Summary_fuelprice!P104*CN_Summary_taxrate!P104</f>
        <v>0</v>
      </c>
      <c r="Q104" s="124">
        <f>CN_Summary_fuelprice!Q104*CN_Summary_taxrate!Q104</f>
        <v>0</v>
      </c>
      <c r="R104" s="124">
        <f>CN_Summary_fuelprice!R104*CN_Summary_taxrate!R104</f>
        <v>0</v>
      </c>
      <c r="S104" s="124">
        <f>CN_Summary_fuelprice!S104*CN_Summary_taxrate!S104</f>
        <v>0</v>
      </c>
      <c r="T104" s="124">
        <f>CN_Summary_fuelprice!T104*CN_Summary_taxrate!T104</f>
        <v>0</v>
      </c>
      <c r="U104" s="124">
        <f>CN_Summary_fuelprice!U104*CN_Summary_taxrate!U104</f>
        <v>0</v>
      </c>
      <c r="V104" s="124">
        <f>CN_Summary_fuelprice!V104*CN_Summary_taxrate!V104</f>
        <v>0</v>
      </c>
      <c r="W104" s="124">
        <f>CN_Summary_fuelprice!W104*CN_Summary_taxrate!W104</f>
        <v>0</v>
      </c>
      <c r="X104" s="124">
        <f>CN_Summary_fuelprice!X104*CN_Summary_taxrate!X104</f>
        <v>0</v>
      </c>
      <c r="Y104" s="124">
        <f>CN_Summary_fuelprice!Y104*CN_Summary_taxrate!Y104</f>
        <v>0</v>
      </c>
      <c r="Z104" s="124">
        <f>CN_Summary_fuelprice!Z104*CN_Summary_taxrate!Z104</f>
        <v>0</v>
      </c>
      <c r="AA104" s="124">
        <f>CN_Summary_fuelprice!AA104*CN_Summary_taxrate!AA104</f>
        <v>0</v>
      </c>
      <c r="AB104" s="124">
        <f>CN_Summary_fuelprice!AB104*CN_Summary_taxrate!AB104</f>
        <v>0</v>
      </c>
      <c r="AC104" s="124">
        <f>CN_Summary_fuelprice!AC104*CN_Summary_taxrate!AC104</f>
        <v>0</v>
      </c>
      <c r="AD104" s="124">
        <f>CN_Summary_fuelprice!AD104*CN_Summary_taxrate!AD104</f>
        <v>0</v>
      </c>
      <c r="AE104" s="124">
        <f>CN_Summary_fuelprice!AE104*CN_Summary_taxrate!AE104</f>
        <v>0</v>
      </c>
      <c r="AF104" s="124">
        <f>CN_Summary_fuelprice!AF104*CN_Summary_taxrate!AF104</f>
        <v>0</v>
      </c>
      <c r="AG104" s="124">
        <f>CN_Summary_fuelprice!AG104*CN_Summary_taxrate!AG104</f>
        <v>0</v>
      </c>
      <c r="AH104" s="124">
        <f>CN_Summary_fuelprice!AH104*CN_Summary_taxrate!AH104</f>
        <v>0</v>
      </c>
      <c r="AI104" s="124">
        <f>CN_Summary_fuelprice!AI104*CN_Summary_taxrate!AI104</f>
        <v>0</v>
      </c>
      <c r="AJ104" s="124">
        <f>CN_Summary_fuelprice!AJ104*CN_Summary_taxrate!AJ104</f>
        <v>0</v>
      </c>
      <c r="AK104" s="124">
        <f>CN_Summary_fuelprice!AK104*CN_Summary_taxrate!AK104</f>
        <v>0</v>
      </c>
      <c r="AL104" s="124">
        <f>CN_Summary_fuelprice!AL104*CN_Summary_taxrate!AL104</f>
        <v>0</v>
      </c>
      <c r="AM104" s="124">
        <f>CN_Summary_fuelprice!AM104*CN_Summary_taxrate!AM104</f>
        <v>0</v>
      </c>
      <c r="AN104" s="124">
        <f>CN_Summary_fuelprice!AN104*CN_Summary_taxrate!AN104</f>
        <v>0</v>
      </c>
      <c r="AO104" s="124">
        <f>CN_Summary_fuelprice!AO104*CN_Summary_taxrate!AO104</f>
        <v>0</v>
      </c>
      <c r="AP104" s="124">
        <f>CN_Summary_fuelprice!AP104*CN_Summary_taxrate!AP104</f>
        <v>0</v>
      </c>
      <c r="AQ104" s="124">
        <f>CN_Summary_fuelprice!AQ104*CN_Summary_taxrate!AQ104</f>
        <v>0</v>
      </c>
      <c r="AR104" s="124">
        <f>CN_Summary_fuelprice!AR104*CN_Summary_taxrate!AR104</f>
        <v>0</v>
      </c>
      <c r="AS104" s="124">
        <f>CN_Summary_fuelprice!AS104*CN_Summary_taxrate!AS104</f>
        <v>0</v>
      </c>
      <c r="AT104" s="124">
        <f>CN_Summary_fuelprice!AT104*CN_Summary_taxrate!AT104</f>
        <v>0</v>
      </c>
      <c r="AU104" s="124">
        <f>CN_Summary_fuelprice!AU104*CN_Summary_taxrate!AU104</f>
        <v>0</v>
      </c>
    </row>
    <row r="105" spans="1:47" ht="18.75" customHeight="1">
      <c r="A105" s="101" t="s">
        <v>3669</v>
      </c>
      <c r="B105" s="124">
        <f>CN_Summary_fuelprice!B105*CN_Summary_taxrate!B105</f>
        <v>0</v>
      </c>
      <c r="C105" s="124">
        <f>CN_Summary_fuelprice!C105*CN_Summary_taxrate!C105</f>
        <v>0</v>
      </c>
      <c r="D105" s="124">
        <f>CN_Summary_fuelprice!D105*CN_Summary_taxrate!D105</f>
        <v>0</v>
      </c>
      <c r="E105" s="124">
        <f>CN_Summary_fuelprice!E105*CN_Summary_taxrate!E105</f>
        <v>0</v>
      </c>
      <c r="F105" s="124">
        <f>CN_Summary_fuelprice!F105*CN_Summary_taxrate!F105</f>
        <v>0</v>
      </c>
      <c r="G105" s="124">
        <f>CN_Summary_fuelprice!G105*CN_Summary_taxrate!G105</f>
        <v>3.2120363853937926E-7</v>
      </c>
      <c r="H105" s="124">
        <f>CN_Summary_fuelprice!H105*CN_Summary_taxrate!H105</f>
        <v>4.446950366629045E-7</v>
      </c>
      <c r="I105" s="124">
        <f>CN_Summary_fuelprice!I105*CN_Summary_taxrate!I105</f>
        <v>4.6301243225821407E-7</v>
      </c>
      <c r="J105" s="124">
        <f>CN_Summary_fuelprice!J105*CN_Summary_taxrate!J105</f>
        <v>4.6413323688982749E-7</v>
      </c>
      <c r="K105" s="124">
        <f>CN_Summary_fuelprice!K105*CN_Summary_taxrate!K105</f>
        <v>4.4668571951606871E-7</v>
      </c>
      <c r="L105" s="124">
        <f>CN_Summary_fuelprice!L105*CN_Summary_taxrate!L105</f>
        <v>4.3884798662990605E-7</v>
      </c>
      <c r="M105" s="124">
        <f>CN_Summary_fuelprice!M105*CN_Summary_taxrate!M105</f>
        <v>4.2010076338772973E-7</v>
      </c>
      <c r="N105" s="124">
        <f>CN_Summary_fuelprice!N105*CN_Summary_taxrate!N105</f>
        <v>4.1559059350612099E-7</v>
      </c>
      <c r="O105" s="124">
        <f>CN_Summary_fuelprice!O105*CN_Summary_taxrate!O105</f>
        <v>4.1154533450093398E-7</v>
      </c>
      <c r="P105" s="124">
        <f>CN_Summary_fuelprice!P105*CN_Summary_taxrate!P105</f>
        <v>4.020849441630324E-7</v>
      </c>
      <c r="Q105" s="124">
        <f>CN_Summary_fuelprice!Q105*CN_Summary_taxrate!Q105</f>
        <v>4.007041518898817E-7</v>
      </c>
      <c r="R105" s="124">
        <f>CN_Summary_fuelprice!R105*CN_Summary_taxrate!R105</f>
        <v>3.9969672882133376E-7</v>
      </c>
      <c r="S105" s="124">
        <f>CN_Summary_fuelprice!S105*CN_Summary_taxrate!S105</f>
        <v>4.0070113147939027E-7</v>
      </c>
      <c r="T105" s="124">
        <f>CN_Summary_fuelprice!T105*CN_Summary_taxrate!T105</f>
        <v>3.9508247094740273E-7</v>
      </c>
      <c r="U105" s="124">
        <f>CN_Summary_fuelprice!U105*CN_Summary_taxrate!U105</f>
        <v>3.9159807893655957E-7</v>
      </c>
      <c r="V105" s="124">
        <f>CN_Summary_fuelprice!V105*CN_Summary_taxrate!V105</f>
        <v>3.9038666199020121E-7</v>
      </c>
      <c r="W105" s="124">
        <f>CN_Summary_fuelprice!W105*CN_Summary_taxrate!W105</f>
        <v>3.8700798434656058E-7</v>
      </c>
      <c r="X105" s="124">
        <f>CN_Summary_fuelprice!X105*CN_Summary_taxrate!X105</f>
        <v>3.8472920080036137E-7</v>
      </c>
      <c r="Y105" s="124">
        <f>CN_Summary_fuelprice!Y105*CN_Summary_taxrate!Y105</f>
        <v>3.8440578453850278E-7</v>
      </c>
      <c r="Z105" s="124">
        <f>CN_Summary_fuelprice!Z105*CN_Summary_taxrate!Z105</f>
        <v>3.8748056241884535E-7</v>
      </c>
      <c r="AA105" s="124">
        <f>CN_Summary_fuelprice!AA105*CN_Summary_taxrate!AA105</f>
        <v>3.8681491041437342E-7</v>
      </c>
      <c r="AB105" s="124">
        <f>CN_Summary_fuelprice!AB105*CN_Summary_taxrate!AB105</f>
        <v>3.8657327757505377E-7</v>
      </c>
      <c r="AC105" s="124">
        <f>CN_Summary_fuelprice!AC105*CN_Summary_taxrate!AC105</f>
        <v>3.8631514864766512E-7</v>
      </c>
      <c r="AD105" s="124">
        <f>CN_Summary_fuelprice!AD105*CN_Summary_taxrate!AD105</f>
        <v>3.8514532043038209E-7</v>
      </c>
      <c r="AE105" s="124">
        <f>CN_Summary_fuelprice!AE105*CN_Summary_taxrate!AE105</f>
        <v>3.8479913492020298E-7</v>
      </c>
      <c r="AF105" s="124">
        <f>CN_Summary_fuelprice!AF105*CN_Summary_taxrate!AF105</f>
        <v>3.8425151126416797E-7</v>
      </c>
      <c r="AG105" s="124">
        <f>CN_Summary_fuelprice!AG105*CN_Summary_taxrate!AG105</f>
        <v>3.8315765798770942E-7</v>
      </c>
      <c r="AH105" s="124">
        <f>CN_Summary_fuelprice!AH105*CN_Summary_taxrate!AH105</f>
        <v>3.8266463405978982E-7</v>
      </c>
      <c r="AI105" s="124">
        <f>CN_Summary_fuelprice!AI105*CN_Summary_taxrate!AI105</f>
        <v>3.8213466818816661E-7</v>
      </c>
      <c r="AJ105" s="124">
        <f>CN_Summary_fuelprice!AJ105*CN_Summary_taxrate!AJ105</f>
        <v>3.7970834920642134E-7</v>
      </c>
      <c r="AK105" s="124">
        <f>CN_Summary_fuelprice!AK105*CN_Summary_taxrate!AK105</f>
        <v>3.7915468472940326E-7</v>
      </c>
      <c r="AL105" s="124">
        <f>CN_Summary_fuelprice!AL105*CN_Summary_taxrate!AL105</f>
        <v>3.7907056524112757E-7</v>
      </c>
      <c r="AM105" s="124">
        <f>CN_Summary_fuelprice!AM105*CN_Summary_taxrate!AM105</f>
        <v>3.7812233338548024E-7</v>
      </c>
      <c r="AN105" s="124">
        <f>CN_Summary_fuelprice!AN105*CN_Summary_taxrate!AN105</f>
        <v>3.7719459555702654E-7</v>
      </c>
      <c r="AO105" s="124">
        <f>CN_Summary_fuelprice!AO105*CN_Summary_taxrate!AO105</f>
        <v>3.7632944681845616E-7</v>
      </c>
      <c r="AP105" s="124">
        <f>CN_Summary_fuelprice!AP105*CN_Summary_taxrate!AP105</f>
        <v>3.7537067840126437E-7</v>
      </c>
      <c r="AQ105" s="124">
        <f>CN_Summary_fuelprice!AQ105*CN_Summary_taxrate!AQ105</f>
        <v>3.744623070906107E-7</v>
      </c>
      <c r="AR105" s="124">
        <f>CN_Summary_fuelprice!AR105*CN_Summary_taxrate!AR105</f>
        <v>3.7360846006750878E-7</v>
      </c>
      <c r="AS105" s="124">
        <f>CN_Summary_fuelprice!AS105*CN_Summary_taxrate!AS105</f>
        <v>3.7271953267103635E-7</v>
      </c>
      <c r="AT105" s="124">
        <f>CN_Summary_fuelprice!AT105*CN_Summary_taxrate!AT105</f>
        <v>3.719116913612587E-7</v>
      </c>
      <c r="AU105" s="124">
        <f>CN_Summary_fuelprice!AU105*CN_Summary_taxrate!AU105</f>
        <v>3.7122728499038297E-7</v>
      </c>
    </row>
    <row r="106" spans="1:47" ht="18.75" customHeight="1">
      <c r="A106" s="101" t="s">
        <v>3670</v>
      </c>
      <c r="B106" s="124">
        <f>CN_Summary_fuelprice!B106*CN_Summary_taxrate!B106</f>
        <v>0</v>
      </c>
      <c r="C106" s="124">
        <f>CN_Summary_fuelprice!C106*CN_Summary_taxrate!C106</f>
        <v>0</v>
      </c>
      <c r="D106" s="124">
        <f>CN_Summary_fuelprice!D106*CN_Summary_taxrate!D106</f>
        <v>0</v>
      </c>
      <c r="E106" s="124">
        <f>CN_Summary_fuelprice!E106*CN_Summary_taxrate!E106</f>
        <v>0</v>
      </c>
      <c r="F106" s="124">
        <f>CN_Summary_fuelprice!F106*CN_Summary_taxrate!F106</f>
        <v>0</v>
      </c>
      <c r="G106" s="124">
        <f>CN_Summary_fuelprice!G106*CN_Summary_taxrate!G106</f>
        <v>0</v>
      </c>
      <c r="H106" s="124">
        <f>CN_Summary_fuelprice!H106*CN_Summary_taxrate!H106</f>
        <v>0</v>
      </c>
      <c r="I106" s="124">
        <f>CN_Summary_fuelprice!I106*CN_Summary_taxrate!I106</f>
        <v>0</v>
      </c>
      <c r="J106" s="124">
        <f>CN_Summary_fuelprice!J106*CN_Summary_taxrate!J106</f>
        <v>0</v>
      </c>
      <c r="K106" s="124">
        <f>CN_Summary_fuelprice!K106*CN_Summary_taxrate!K106</f>
        <v>0</v>
      </c>
      <c r="L106" s="124">
        <f>CN_Summary_fuelprice!L106*CN_Summary_taxrate!L106</f>
        <v>0</v>
      </c>
      <c r="M106" s="124">
        <f>CN_Summary_fuelprice!M106*CN_Summary_taxrate!M106</f>
        <v>0</v>
      </c>
      <c r="N106" s="124">
        <f>CN_Summary_fuelprice!N106*CN_Summary_taxrate!N106</f>
        <v>0</v>
      </c>
      <c r="O106" s="124">
        <f>CN_Summary_fuelprice!O106*CN_Summary_taxrate!O106</f>
        <v>0</v>
      </c>
      <c r="P106" s="124">
        <f>CN_Summary_fuelprice!P106*CN_Summary_taxrate!P106</f>
        <v>0</v>
      </c>
      <c r="Q106" s="124">
        <f>CN_Summary_fuelprice!Q106*CN_Summary_taxrate!Q106</f>
        <v>0</v>
      </c>
      <c r="R106" s="124">
        <f>CN_Summary_fuelprice!R106*CN_Summary_taxrate!R106</f>
        <v>0</v>
      </c>
      <c r="S106" s="124">
        <f>CN_Summary_fuelprice!S106*CN_Summary_taxrate!S106</f>
        <v>0</v>
      </c>
      <c r="T106" s="124">
        <f>CN_Summary_fuelprice!T106*CN_Summary_taxrate!T106</f>
        <v>0</v>
      </c>
      <c r="U106" s="124">
        <f>CN_Summary_fuelprice!U106*CN_Summary_taxrate!U106</f>
        <v>0</v>
      </c>
      <c r="V106" s="124">
        <f>CN_Summary_fuelprice!V106*CN_Summary_taxrate!V106</f>
        <v>0</v>
      </c>
      <c r="W106" s="124">
        <f>CN_Summary_fuelprice!W106*CN_Summary_taxrate!W106</f>
        <v>0</v>
      </c>
      <c r="X106" s="124">
        <f>CN_Summary_fuelprice!X106*CN_Summary_taxrate!X106</f>
        <v>0</v>
      </c>
      <c r="Y106" s="124">
        <f>CN_Summary_fuelprice!Y106*CN_Summary_taxrate!Y106</f>
        <v>0</v>
      </c>
      <c r="Z106" s="124">
        <f>CN_Summary_fuelprice!Z106*CN_Summary_taxrate!Z106</f>
        <v>0</v>
      </c>
      <c r="AA106" s="124">
        <f>CN_Summary_fuelprice!AA106*CN_Summary_taxrate!AA106</f>
        <v>0</v>
      </c>
      <c r="AB106" s="124">
        <f>CN_Summary_fuelprice!AB106*CN_Summary_taxrate!AB106</f>
        <v>0</v>
      </c>
      <c r="AC106" s="124">
        <f>CN_Summary_fuelprice!AC106*CN_Summary_taxrate!AC106</f>
        <v>0</v>
      </c>
      <c r="AD106" s="124">
        <f>CN_Summary_fuelprice!AD106*CN_Summary_taxrate!AD106</f>
        <v>0</v>
      </c>
      <c r="AE106" s="124">
        <f>CN_Summary_fuelprice!AE106*CN_Summary_taxrate!AE106</f>
        <v>0</v>
      </c>
      <c r="AF106" s="124">
        <f>CN_Summary_fuelprice!AF106*CN_Summary_taxrate!AF106</f>
        <v>0</v>
      </c>
      <c r="AG106" s="124">
        <f>CN_Summary_fuelprice!AG106*CN_Summary_taxrate!AG106</f>
        <v>0</v>
      </c>
      <c r="AH106" s="124">
        <f>CN_Summary_fuelprice!AH106*CN_Summary_taxrate!AH106</f>
        <v>0</v>
      </c>
      <c r="AI106" s="124">
        <f>CN_Summary_fuelprice!AI106*CN_Summary_taxrate!AI106</f>
        <v>0</v>
      </c>
      <c r="AJ106" s="124">
        <f>CN_Summary_fuelprice!AJ106*CN_Summary_taxrate!AJ106</f>
        <v>0</v>
      </c>
      <c r="AK106" s="124">
        <f>CN_Summary_fuelprice!AK106*CN_Summary_taxrate!AK106</f>
        <v>0</v>
      </c>
      <c r="AL106" s="124">
        <f>CN_Summary_fuelprice!AL106*CN_Summary_taxrate!AL106</f>
        <v>0</v>
      </c>
      <c r="AM106" s="124">
        <f>CN_Summary_fuelprice!AM106*CN_Summary_taxrate!AM106</f>
        <v>0</v>
      </c>
      <c r="AN106" s="124">
        <f>CN_Summary_fuelprice!AN106*CN_Summary_taxrate!AN106</f>
        <v>0</v>
      </c>
      <c r="AO106" s="124">
        <f>CN_Summary_fuelprice!AO106*CN_Summary_taxrate!AO106</f>
        <v>0</v>
      </c>
      <c r="AP106" s="124">
        <f>CN_Summary_fuelprice!AP106*CN_Summary_taxrate!AP106</f>
        <v>0</v>
      </c>
      <c r="AQ106" s="124">
        <f>CN_Summary_fuelprice!AQ106*CN_Summary_taxrate!AQ106</f>
        <v>0</v>
      </c>
      <c r="AR106" s="124">
        <f>CN_Summary_fuelprice!AR106*CN_Summary_taxrate!AR106</f>
        <v>0</v>
      </c>
      <c r="AS106" s="124">
        <f>CN_Summary_fuelprice!AS106*CN_Summary_taxrate!AS106</f>
        <v>0</v>
      </c>
      <c r="AT106" s="124">
        <f>CN_Summary_fuelprice!AT106*CN_Summary_taxrate!AT106</f>
        <v>0</v>
      </c>
      <c r="AU106" s="124">
        <f>CN_Summary_fuelprice!AU106*CN_Summary_taxrate!AU106</f>
        <v>0</v>
      </c>
    </row>
    <row r="107" spans="1:47" ht="18.75" customHeight="1">
      <c r="A107" s="101" t="s">
        <v>3671</v>
      </c>
      <c r="B107" s="124">
        <f>CN_Summary_fuelprice!B107*CN_Summary_taxrate!B107</f>
        <v>0</v>
      </c>
      <c r="C107" s="124">
        <f>CN_Summary_fuelprice!C107*CN_Summary_taxrate!C107</f>
        <v>0</v>
      </c>
      <c r="D107" s="124">
        <f>CN_Summary_fuelprice!D107*CN_Summary_taxrate!D107</f>
        <v>0</v>
      </c>
      <c r="E107" s="124">
        <f>CN_Summary_fuelprice!E107*CN_Summary_taxrate!E107</f>
        <v>0</v>
      </c>
      <c r="F107" s="124">
        <f>CN_Summary_fuelprice!F107*CN_Summary_taxrate!F107</f>
        <v>0</v>
      </c>
      <c r="G107" s="124">
        <f>CN_Summary_fuelprice!G107*CN_Summary_taxrate!G107</f>
        <v>0</v>
      </c>
      <c r="H107" s="124">
        <f>CN_Summary_fuelprice!H107*CN_Summary_taxrate!H107</f>
        <v>0</v>
      </c>
      <c r="I107" s="124">
        <f>CN_Summary_fuelprice!I107*CN_Summary_taxrate!I107</f>
        <v>0</v>
      </c>
      <c r="J107" s="124">
        <f>CN_Summary_fuelprice!J107*CN_Summary_taxrate!J107</f>
        <v>0</v>
      </c>
      <c r="K107" s="124">
        <f>CN_Summary_fuelprice!K107*CN_Summary_taxrate!K107</f>
        <v>0</v>
      </c>
      <c r="L107" s="124">
        <f>CN_Summary_fuelprice!L107*CN_Summary_taxrate!L107</f>
        <v>0</v>
      </c>
      <c r="M107" s="124">
        <f>CN_Summary_fuelprice!M107*CN_Summary_taxrate!M107</f>
        <v>0</v>
      </c>
      <c r="N107" s="124">
        <f>CN_Summary_fuelprice!N107*CN_Summary_taxrate!N107</f>
        <v>0</v>
      </c>
      <c r="O107" s="124">
        <f>CN_Summary_fuelprice!O107*CN_Summary_taxrate!O107</f>
        <v>0</v>
      </c>
      <c r="P107" s="124">
        <f>CN_Summary_fuelprice!P107*CN_Summary_taxrate!P107</f>
        <v>0</v>
      </c>
      <c r="Q107" s="124">
        <f>CN_Summary_fuelprice!Q107*CN_Summary_taxrate!Q107</f>
        <v>0</v>
      </c>
      <c r="R107" s="124">
        <f>CN_Summary_fuelprice!R107*CN_Summary_taxrate!R107</f>
        <v>0</v>
      </c>
      <c r="S107" s="124">
        <f>CN_Summary_fuelprice!S107*CN_Summary_taxrate!S107</f>
        <v>0</v>
      </c>
      <c r="T107" s="124">
        <f>CN_Summary_fuelprice!T107*CN_Summary_taxrate!T107</f>
        <v>0</v>
      </c>
      <c r="U107" s="124">
        <f>CN_Summary_fuelprice!U107*CN_Summary_taxrate!U107</f>
        <v>0</v>
      </c>
      <c r="V107" s="124">
        <f>CN_Summary_fuelprice!V107*CN_Summary_taxrate!V107</f>
        <v>0</v>
      </c>
      <c r="W107" s="124">
        <f>CN_Summary_fuelprice!W107*CN_Summary_taxrate!W107</f>
        <v>0</v>
      </c>
      <c r="X107" s="124">
        <f>CN_Summary_fuelprice!X107*CN_Summary_taxrate!X107</f>
        <v>0</v>
      </c>
      <c r="Y107" s="124">
        <f>CN_Summary_fuelprice!Y107*CN_Summary_taxrate!Y107</f>
        <v>0</v>
      </c>
      <c r="Z107" s="124">
        <f>CN_Summary_fuelprice!Z107*CN_Summary_taxrate!Z107</f>
        <v>0</v>
      </c>
      <c r="AA107" s="124">
        <f>CN_Summary_fuelprice!AA107*CN_Summary_taxrate!AA107</f>
        <v>0</v>
      </c>
      <c r="AB107" s="124">
        <f>CN_Summary_fuelprice!AB107*CN_Summary_taxrate!AB107</f>
        <v>0</v>
      </c>
      <c r="AC107" s="124">
        <f>CN_Summary_fuelprice!AC107*CN_Summary_taxrate!AC107</f>
        <v>0</v>
      </c>
      <c r="AD107" s="124">
        <f>CN_Summary_fuelprice!AD107*CN_Summary_taxrate!AD107</f>
        <v>0</v>
      </c>
      <c r="AE107" s="124">
        <f>CN_Summary_fuelprice!AE107*CN_Summary_taxrate!AE107</f>
        <v>0</v>
      </c>
      <c r="AF107" s="124">
        <f>CN_Summary_fuelprice!AF107*CN_Summary_taxrate!AF107</f>
        <v>0</v>
      </c>
      <c r="AG107" s="124">
        <f>CN_Summary_fuelprice!AG107*CN_Summary_taxrate!AG107</f>
        <v>0</v>
      </c>
      <c r="AH107" s="124">
        <f>CN_Summary_fuelprice!AH107*CN_Summary_taxrate!AH107</f>
        <v>0</v>
      </c>
      <c r="AI107" s="124">
        <f>CN_Summary_fuelprice!AI107*CN_Summary_taxrate!AI107</f>
        <v>0</v>
      </c>
      <c r="AJ107" s="124">
        <f>CN_Summary_fuelprice!AJ107*CN_Summary_taxrate!AJ107</f>
        <v>0</v>
      </c>
      <c r="AK107" s="124">
        <f>CN_Summary_fuelprice!AK107*CN_Summary_taxrate!AK107</f>
        <v>0</v>
      </c>
      <c r="AL107" s="124">
        <f>CN_Summary_fuelprice!AL107*CN_Summary_taxrate!AL107</f>
        <v>0</v>
      </c>
      <c r="AM107" s="124">
        <f>CN_Summary_fuelprice!AM107*CN_Summary_taxrate!AM107</f>
        <v>0</v>
      </c>
      <c r="AN107" s="124">
        <f>CN_Summary_fuelprice!AN107*CN_Summary_taxrate!AN107</f>
        <v>0</v>
      </c>
      <c r="AO107" s="124">
        <f>CN_Summary_fuelprice!AO107*CN_Summary_taxrate!AO107</f>
        <v>0</v>
      </c>
      <c r="AP107" s="124">
        <f>CN_Summary_fuelprice!AP107*CN_Summary_taxrate!AP107</f>
        <v>0</v>
      </c>
      <c r="AQ107" s="124">
        <f>CN_Summary_fuelprice!AQ107*CN_Summary_taxrate!AQ107</f>
        <v>0</v>
      </c>
      <c r="AR107" s="124">
        <f>CN_Summary_fuelprice!AR107*CN_Summary_taxrate!AR107</f>
        <v>0</v>
      </c>
      <c r="AS107" s="124">
        <f>CN_Summary_fuelprice!AS107*CN_Summary_taxrate!AS107</f>
        <v>0</v>
      </c>
      <c r="AT107" s="124">
        <f>CN_Summary_fuelprice!AT107*CN_Summary_taxrate!AT107</f>
        <v>0</v>
      </c>
      <c r="AU107" s="124">
        <f>CN_Summary_fuelprice!AU107*CN_Summary_taxrate!AU107</f>
        <v>0</v>
      </c>
    </row>
    <row r="108" spans="1:47" ht="18.75" customHeight="1">
      <c r="A108" s="101" t="s">
        <v>3672</v>
      </c>
      <c r="B108" s="124">
        <f>CN_Summary_fuelprice!B108*CN_Summary_taxrate!B108</f>
        <v>0</v>
      </c>
      <c r="C108" s="124">
        <f>CN_Summary_fuelprice!C108*CN_Summary_taxrate!C108</f>
        <v>0</v>
      </c>
      <c r="D108" s="124">
        <f>CN_Summary_fuelprice!D108*CN_Summary_taxrate!D108</f>
        <v>0</v>
      </c>
      <c r="E108" s="124">
        <f>CN_Summary_fuelprice!E108*CN_Summary_taxrate!E108</f>
        <v>0</v>
      </c>
      <c r="F108" s="124">
        <f>CN_Summary_fuelprice!F108*CN_Summary_taxrate!F108</f>
        <v>0</v>
      </c>
      <c r="G108" s="124">
        <f>CN_Summary_fuelprice!G108*CN_Summary_taxrate!G108</f>
        <v>3.2120363853937926E-7</v>
      </c>
      <c r="H108" s="124">
        <f>CN_Summary_fuelprice!H108*CN_Summary_taxrate!H108</f>
        <v>4.446950366629045E-7</v>
      </c>
      <c r="I108" s="124">
        <f>CN_Summary_fuelprice!I108*CN_Summary_taxrate!I108</f>
        <v>4.6301243225821407E-7</v>
      </c>
      <c r="J108" s="124">
        <f>CN_Summary_fuelprice!J108*CN_Summary_taxrate!J108</f>
        <v>4.6413323688982749E-7</v>
      </c>
      <c r="K108" s="124">
        <f>CN_Summary_fuelprice!K108*CN_Summary_taxrate!K108</f>
        <v>4.4668571951606871E-7</v>
      </c>
      <c r="L108" s="124">
        <f>CN_Summary_fuelprice!L108*CN_Summary_taxrate!L108</f>
        <v>4.3884798662990605E-7</v>
      </c>
      <c r="M108" s="124">
        <f>CN_Summary_fuelprice!M108*CN_Summary_taxrate!M108</f>
        <v>4.2010076338772973E-7</v>
      </c>
      <c r="N108" s="124">
        <f>CN_Summary_fuelprice!N108*CN_Summary_taxrate!N108</f>
        <v>4.1559059350612099E-7</v>
      </c>
      <c r="O108" s="124">
        <f>CN_Summary_fuelprice!O108*CN_Summary_taxrate!O108</f>
        <v>4.1154533450093398E-7</v>
      </c>
      <c r="P108" s="124">
        <f>CN_Summary_fuelprice!P108*CN_Summary_taxrate!P108</f>
        <v>4.020849441630324E-7</v>
      </c>
      <c r="Q108" s="124">
        <f>CN_Summary_fuelprice!Q108*CN_Summary_taxrate!Q108</f>
        <v>4.007041518898817E-7</v>
      </c>
      <c r="R108" s="124">
        <f>CN_Summary_fuelprice!R108*CN_Summary_taxrate!R108</f>
        <v>3.9969672882133376E-7</v>
      </c>
      <c r="S108" s="124">
        <f>CN_Summary_fuelprice!S108*CN_Summary_taxrate!S108</f>
        <v>4.0070113147939027E-7</v>
      </c>
      <c r="T108" s="124">
        <f>CN_Summary_fuelprice!T108*CN_Summary_taxrate!T108</f>
        <v>3.9508247094740273E-7</v>
      </c>
      <c r="U108" s="124">
        <f>CN_Summary_fuelprice!U108*CN_Summary_taxrate!U108</f>
        <v>3.9159807893655957E-7</v>
      </c>
      <c r="V108" s="124">
        <f>CN_Summary_fuelprice!V108*CN_Summary_taxrate!V108</f>
        <v>3.9038666199020121E-7</v>
      </c>
      <c r="W108" s="124">
        <f>CN_Summary_fuelprice!W108*CN_Summary_taxrate!W108</f>
        <v>3.8700798434656058E-7</v>
      </c>
      <c r="X108" s="124">
        <f>CN_Summary_fuelprice!X108*CN_Summary_taxrate!X108</f>
        <v>3.8472920080036137E-7</v>
      </c>
      <c r="Y108" s="124">
        <f>CN_Summary_fuelprice!Y108*CN_Summary_taxrate!Y108</f>
        <v>3.8440578453850278E-7</v>
      </c>
      <c r="Z108" s="124">
        <f>CN_Summary_fuelprice!Z108*CN_Summary_taxrate!Z108</f>
        <v>3.8748056241884535E-7</v>
      </c>
      <c r="AA108" s="124">
        <f>CN_Summary_fuelprice!AA108*CN_Summary_taxrate!AA108</f>
        <v>3.8681491041437342E-7</v>
      </c>
      <c r="AB108" s="124">
        <f>CN_Summary_fuelprice!AB108*CN_Summary_taxrate!AB108</f>
        <v>3.8657327757505377E-7</v>
      </c>
      <c r="AC108" s="124">
        <f>CN_Summary_fuelprice!AC108*CN_Summary_taxrate!AC108</f>
        <v>3.8631514864766512E-7</v>
      </c>
      <c r="AD108" s="124">
        <f>CN_Summary_fuelprice!AD108*CN_Summary_taxrate!AD108</f>
        <v>3.8514532043038209E-7</v>
      </c>
      <c r="AE108" s="124">
        <f>CN_Summary_fuelprice!AE108*CN_Summary_taxrate!AE108</f>
        <v>3.8479913492020298E-7</v>
      </c>
      <c r="AF108" s="124">
        <f>CN_Summary_fuelprice!AF108*CN_Summary_taxrate!AF108</f>
        <v>3.8425151126416797E-7</v>
      </c>
      <c r="AG108" s="124">
        <f>CN_Summary_fuelprice!AG108*CN_Summary_taxrate!AG108</f>
        <v>3.8315765798770942E-7</v>
      </c>
      <c r="AH108" s="124">
        <f>CN_Summary_fuelprice!AH108*CN_Summary_taxrate!AH108</f>
        <v>3.8266463405978982E-7</v>
      </c>
      <c r="AI108" s="124">
        <f>CN_Summary_fuelprice!AI108*CN_Summary_taxrate!AI108</f>
        <v>3.8213466818816661E-7</v>
      </c>
      <c r="AJ108" s="124">
        <f>CN_Summary_fuelprice!AJ108*CN_Summary_taxrate!AJ108</f>
        <v>3.7970834920642134E-7</v>
      </c>
      <c r="AK108" s="124">
        <f>CN_Summary_fuelprice!AK108*CN_Summary_taxrate!AK108</f>
        <v>3.7915468472940326E-7</v>
      </c>
      <c r="AL108" s="124">
        <f>CN_Summary_fuelprice!AL108*CN_Summary_taxrate!AL108</f>
        <v>3.7907056524112757E-7</v>
      </c>
      <c r="AM108" s="124">
        <f>CN_Summary_fuelprice!AM108*CN_Summary_taxrate!AM108</f>
        <v>3.7812233338548024E-7</v>
      </c>
      <c r="AN108" s="124">
        <f>CN_Summary_fuelprice!AN108*CN_Summary_taxrate!AN108</f>
        <v>3.7719459555702654E-7</v>
      </c>
      <c r="AO108" s="124">
        <f>CN_Summary_fuelprice!AO108*CN_Summary_taxrate!AO108</f>
        <v>3.7632944681845616E-7</v>
      </c>
      <c r="AP108" s="124">
        <f>CN_Summary_fuelprice!AP108*CN_Summary_taxrate!AP108</f>
        <v>3.7537067840126437E-7</v>
      </c>
      <c r="AQ108" s="124">
        <f>CN_Summary_fuelprice!AQ108*CN_Summary_taxrate!AQ108</f>
        <v>3.744623070906107E-7</v>
      </c>
      <c r="AR108" s="124">
        <f>CN_Summary_fuelprice!AR108*CN_Summary_taxrate!AR108</f>
        <v>3.7360846006750878E-7</v>
      </c>
      <c r="AS108" s="124">
        <f>CN_Summary_fuelprice!AS108*CN_Summary_taxrate!AS108</f>
        <v>3.7271953267103635E-7</v>
      </c>
      <c r="AT108" s="124">
        <f>CN_Summary_fuelprice!AT108*CN_Summary_taxrate!AT108</f>
        <v>3.719116913612587E-7</v>
      </c>
      <c r="AU108" s="124">
        <f>CN_Summary_fuelprice!AU108*CN_Summary_taxrate!AU108</f>
        <v>3.7122728499038297E-7</v>
      </c>
    </row>
    <row r="109" spans="1:47" ht="18.75" customHeight="1">
      <c r="A109" s="101" t="s">
        <v>3673</v>
      </c>
      <c r="B109" s="124">
        <f>CN_Summary_fuelprice!B109*CN_Summary_taxrate!B109</f>
        <v>0</v>
      </c>
      <c r="C109" s="124">
        <f>CN_Summary_fuelprice!C109*CN_Summary_taxrate!C109</f>
        <v>0</v>
      </c>
      <c r="D109" s="124">
        <f>CN_Summary_fuelprice!D109*CN_Summary_taxrate!D109</f>
        <v>0</v>
      </c>
      <c r="E109" s="124">
        <f>CN_Summary_fuelprice!E109*CN_Summary_taxrate!E109</f>
        <v>0</v>
      </c>
      <c r="F109" s="124">
        <f>CN_Summary_fuelprice!F109*CN_Summary_taxrate!F109</f>
        <v>0</v>
      </c>
      <c r="G109" s="124">
        <f>CN_Summary_fuelprice!G109*CN_Summary_taxrate!G109</f>
        <v>0</v>
      </c>
      <c r="H109" s="124">
        <f>CN_Summary_fuelprice!H109*CN_Summary_taxrate!H109</f>
        <v>0</v>
      </c>
      <c r="I109" s="124">
        <f>CN_Summary_fuelprice!I109*CN_Summary_taxrate!I109</f>
        <v>0</v>
      </c>
      <c r="J109" s="124">
        <f>CN_Summary_fuelprice!J109*CN_Summary_taxrate!J109</f>
        <v>0</v>
      </c>
      <c r="K109" s="124">
        <f>CN_Summary_fuelprice!K109*CN_Summary_taxrate!K109</f>
        <v>0</v>
      </c>
      <c r="L109" s="124">
        <f>CN_Summary_fuelprice!L109*CN_Summary_taxrate!L109</f>
        <v>0</v>
      </c>
      <c r="M109" s="124">
        <f>CN_Summary_fuelprice!M109*CN_Summary_taxrate!M109</f>
        <v>0</v>
      </c>
      <c r="N109" s="124">
        <f>CN_Summary_fuelprice!N109*CN_Summary_taxrate!N109</f>
        <v>0</v>
      </c>
      <c r="O109" s="124">
        <f>CN_Summary_fuelprice!O109*CN_Summary_taxrate!O109</f>
        <v>0</v>
      </c>
      <c r="P109" s="124">
        <f>CN_Summary_fuelprice!P109*CN_Summary_taxrate!P109</f>
        <v>0</v>
      </c>
      <c r="Q109" s="124">
        <f>CN_Summary_fuelprice!Q109*CN_Summary_taxrate!Q109</f>
        <v>0</v>
      </c>
      <c r="R109" s="124">
        <f>CN_Summary_fuelprice!R109*CN_Summary_taxrate!R109</f>
        <v>0</v>
      </c>
      <c r="S109" s="124">
        <f>CN_Summary_fuelprice!S109*CN_Summary_taxrate!S109</f>
        <v>0</v>
      </c>
      <c r="T109" s="124">
        <f>CN_Summary_fuelprice!T109*CN_Summary_taxrate!T109</f>
        <v>0</v>
      </c>
      <c r="U109" s="124">
        <f>CN_Summary_fuelprice!U109*CN_Summary_taxrate!U109</f>
        <v>0</v>
      </c>
      <c r="V109" s="124">
        <f>CN_Summary_fuelprice!V109*CN_Summary_taxrate!V109</f>
        <v>0</v>
      </c>
      <c r="W109" s="124">
        <f>CN_Summary_fuelprice!W109*CN_Summary_taxrate!W109</f>
        <v>0</v>
      </c>
      <c r="X109" s="124">
        <f>CN_Summary_fuelprice!X109*CN_Summary_taxrate!X109</f>
        <v>0</v>
      </c>
      <c r="Y109" s="124">
        <f>CN_Summary_fuelprice!Y109*CN_Summary_taxrate!Y109</f>
        <v>0</v>
      </c>
      <c r="Z109" s="124">
        <f>CN_Summary_fuelprice!Z109*CN_Summary_taxrate!Z109</f>
        <v>0</v>
      </c>
      <c r="AA109" s="124">
        <f>CN_Summary_fuelprice!AA109*CN_Summary_taxrate!AA109</f>
        <v>0</v>
      </c>
      <c r="AB109" s="124">
        <f>CN_Summary_fuelprice!AB109*CN_Summary_taxrate!AB109</f>
        <v>0</v>
      </c>
      <c r="AC109" s="124">
        <f>CN_Summary_fuelprice!AC109*CN_Summary_taxrate!AC109</f>
        <v>0</v>
      </c>
      <c r="AD109" s="124">
        <f>CN_Summary_fuelprice!AD109*CN_Summary_taxrate!AD109</f>
        <v>0</v>
      </c>
      <c r="AE109" s="124">
        <f>CN_Summary_fuelprice!AE109*CN_Summary_taxrate!AE109</f>
        <v>0</v>
      </c>
      <c r="AF109" s="124">
        <f>CN_Summary_fuelprice!AF109*CN_Summary_taxrate!AF109</f>
        <v>0</v>
      </c>
      <c r="AG109" s="124">
        <f>CN_Summary_fuelprice!AG109*CN_Summary_taxrate!AG109</f>
        <v>0</v>
      </c>
      <c r="AH109" s="124">
        <f>CN_Summary_fuelprice!AH109*CN_Summary_taxrate!AH109</f>
        <v>0</v>
      </c>
      <c r="AI109" s="124">
        <f>CN_Summary_fuelprice!AI109*CN_Summary_taxrate!AI109</f>
        <v>0</v>
      </c>
      <c r="AJ109" s="124">
        <f>CN_Summary_fuelprice!AJ109*CN_Summary_taxrate!AJ109</f>
        <v>0</v>
      </c>
      <c r="AK109" s="124">
        <f>CN_Summary_fuelprice!AK109*CN_Summary_taxrate!AK109</f>
        <v>0</v>
      </c>
      <c r="AL109" s="124">
        <f>CN_Summary_fuelprice!AL109*CN_Summary_taxrate!AL109</f>
        <v>0</v>
      </c>
      <c r="AM109" s="124">
        <f>CN_Summary_fuelprice!AM109*CN_Summary_taxrate!AM109</f>
        <v>0</v>
      </c>
      <c r="AN109" s="124">
        <f>CN_Summary_fuelprice!AN109*CN_Summary_taxrate!AN109</f>
        <v>0</v>
      </c>
      <c r="AO109" s="124">
        <f>CN_Summary_fuelprice!AO109*CN_Summary_taxrate!AO109</f>
        <v>0</v>
      </c>
      <c r="AP109" s="124">
        <f>CN_Summary_fuelprice!AP109*CN_Summary_taxrate!AP109</f>
        <v>0</v>
      </c>
      <c r="AQ109" s="124">
        <f>CN_Summary_fuelprice!AQ109*CN_Summary_taxrate!AQ109</f>
        <v>0</v>
      </c>
      <c r="AR109" s="124">
        <f>CN_Summary_fuelprice!AR109*CN_Summary_taxrate!AR109</f>
        <v>0</v>
      </c>
      <c r="AS109" s="124">
        <f>CN_Summary_fuelprice!AS109*CN_Summary_taxrate!AS109</f>
        <v>0</v>
      </c>
      <c r="AT109" s="124">
        <f>CN_Summary_fuelprice!AT109*CN_Summary_taxrate!AT109</f>
        <v>0</v>
      </c>
      <c r="AU109" s="124">
        <f>CN_Summary_fuelprice!AU109*CN_Summary_taxrate!AU109</f>
        <v>0</v>
      </c>
    </row>
    <row r="110" spans="1:47" ht="18.75" customHeight="1">
      <c r="A110" s="101" t="s">
        <v>3674</v>
      </c>
      <c r="B110" s="124">
        <f>CN_Summary_fuelprice!B110*CN_Summary_taxrate!B110</f>
        <v>0</v>
      </c>
      <c r="C110" s="124">
        <f>CN_Summary_fuelprice!C110*CN_Summary_taxrate!C110</f>
        <v>0</v>
      </c>
      <c r="D110" s="124">
        <f>CN_Summary_fuelprice!D110*CN_Summary_taxrate!D110</f>
        <v>0</v>
      </c>
      <c r="E110" s="124">
        <f>CN_Summary_fuelprice!E110*CN_Summary_taxrate!E110</f>
        <v>0</v>
      </c>
      <c r="F110" s="124">
        <f>CN_Summary_fuelprice!F110*CN_Summary_taxrate!F110</f>
        <v>0</v>
      </c>
      <c r="G110" s="124">
        <f>CN_Summary_fuelprice!G110*CN_Summary_taxrate!G110</f>
        <v>0</v>
      </c>
      <c r="H110" s="124">
        <f>CN_Summary_fuelprice!H110*CN_Summary_taxrate!H110</f>
        <v>0</v>
      </c>
      <c r="I110" s="124">
        <f>CN_Summary_fuelprice!I110*CN_Summary_taxrate!I110</f>
        <v>0</v>
      </c>
      <c r="J110" s="124">
        <f>CN_Summary_fuelprice!J110*CN_Summary_taxrate!J110</f>
        <v>0</v>
      </c>
      <c r="K110" s="124">
        <f>CN_Summary_fuelprice!K110*CN_Summary_taxrate!K110</f>
        <v>0</v>
      </c>
      <c r="L110" s="124">
        <f>CN_Summary_fuelprice!L110*CN_Summary_taxrate!L110</f>
        <v>0</v>
      </c>
      <c r="M110" s="124">
        <f>CN_Summary_fuelprice!M110*CN_Summary_taxrate!M110</f>
        <v>0</v>
      </c>
      <c r="N110" s="124">
        <f>CN_Summary_fuelprice!N110*CN_Summary_taxrate!N110</f>
        <v>0</v>
      </c>
      <c r="O110" s="124">
        <f>CN_Summary_fuelprice!O110*CN_Summary_taxrate!O110</f>
        <v>0</v>
      </c>
      <c r="P110" s="124">
        <f>CN_Summary_fuelprice!P110*CN_Summary_taxrate!P110</f>
        <v>0</v>
      </c>
      <c r="Q110" s="124">
        <f>CN_Summary_fuelprice!Q110*CN_Summary_taxrate!Q110</f>
        <v>0</v>
      </c>
      <c r="R110" s="124">
        <f>CN_Summary_fuelprice!R110*CN_Summary_taxrate!R110</f>
        <v>0</v>
      </c>
      <c r="S110" s="124">
        <f>CN_Summary_fuelprice!S110*CN_Summary_taxrate!S110</f>
        <v>0</v>
      </c>
      <c r="T110" s="124">
        <f>CN_Summary_fuelprice!T110*CN_Summary_taxrate!T110</f>
        <v>0</v>
      </c>
      <c r="U110" s="124">
        <f>CN_Summary_fuelprice!U110*CN_Summary_taxrate!U110</f>
        <v>0</v>
      </c>
      <c r="V110" s="124">
        <f>CN_Summary_fuelprice!V110*CN_Summary_taxrate!V110</f>
        <v>0</v>
      </c>
      <c r="W110" s="124">
        <f>CN_Summary_fuelprice!W110*CN_Summary_taxrate!W110</f>
        <v>0</v>
      </c>
      <c r="X110" s="124">
        <f>CN_Summary_fuelprice!X110*CN_Summary_taxrate!X110</f>
        <v>0</v>
      </c>
      <c r="Y110" s="124">
        <f>CN_Summary_fuelprice!Y110*CN_Summary_taxrate!Y110</f>
        <v>0</v>
      </c>
      <c r="Z110" s="124">
        <f>CN_Summary_fuelprice!Z110*CN_Summary_taxrate!Z110</f>
        <v>0</v>
      </c>
      <c r="AA110" s="124">
        <f>CN_Summary_fuelprice!AA110*CN_Summary_taxrate!AA110</f>
        <v>0</v>
      </c>
      <c r="AB110" s="124">
        <f>CN_Summary_fuelprice!AB110*CN_Summary_taxrate!AB110</f>
        <v>0</v>
      </c>
      <c r="AC110" s="124">
        <f>CN_Summary_fuelprice!AC110*CN_Summary_taxrate!AC110</f>
        <v>0</v>
      </c>
      <c r="AD110" s="124">
        <f>CN_Summary_fuelprice!AD110*CN_Summary_taxrate!AD110</f>
        <v>0</v>
      </c>
      <c r="AE110" s="124">
        <f>CN_Summary_fuelprice!AE110*CN_Summary_taxrate!AE110</f>
        <v>0</v>
      </c>
      <c r="AF110" s="124">
        <f>CN_Summary_fuelprice!AF110*CN_Summary_taxrate!AF110</f>
        <v>0</v>
      </c>
      <c r="AG110" s="124">
        <f>CN_Summary_fuelprice!AG110*CN_Summary_taxrate!AG110</f>
        <v>0</v>
      </c>
      <c r="AH110" s="124">
        <f>CN_Summary_fuelprice!AH110*CN_Summary_taxrate!AH110</f>
        <v>0</v>
      </c>
      <c r="AI110" s="124">
        <f>CN_Summary_fuelprice!AI110*CN_Summary_taxrate!AI110</f>
        <v>0</v>
      </c>
      <c r="AJ110" s="124">
        <f>CN_Summary_fuelprice!AJ110*CN_Summary_taxrate!AJ110</f>
        <v>0</v>
      </c>
      <c r="AK110" s="124">
        <f>CN_Summary_fuelprice!AK110*CN_Summary_taxrate!AK110</f>
        <v>0</v>
      </c>
      <c r="AL110" s="124">
        <f>CN_Summary_fuelprice!AL110*CN_Summary_taxrate!AL110</f>
        <v>0</v>
      </c>
      <c r="AM110" s="124">
        <f>CN_Summary_fuelprice!AM110*CN_Summary_taxrate!AM110</f>
        <v>0</v>
      </c>
      <c r="AN110" s="124">
        <f>CN_Summary_fuelprice!AN110*CN_Summary_taxrate!AN110</f>
        <v>0</v>
      </c>
      <c r="AO110" s="124">
        <f>CN_Summary_fuelprice!AO110*CN_Summary_taxrate!AO110</f>
        <v>0</v>
      </c>
      <c r="AP110" s="124">
        <f>CN_Summary_fuelprice!AP110*CN_Summary_taxrate!AP110</f>
        <v>0</v>
      </c>
      <c r="AQ110" s="124">
        <f>CN_Summary_fuelprice!AQ110*CN_Summary_taxrate!AQ110</f>
        <v>0</v>
      </c>
      <c r="AR110" s="124">
        <f>CN_Summary_fuelprice!AR110*CN_Summary_taxrate!AR110</f>
        <v>0</v>
      </c>
      <c r="AS110" s="124">
        <f>CN_Summary_fuelprice!AS110*CN_Summary_taxrate!AS110</f>
        <v>0</v>
      </c>
      <c r="AT110" s="124">
        <f>CN_Summary_fuelprice!AT110*CN_Summary_taxrate!AT110</f>
        <v>0</v>
      </c>
      <c r="AU110" s="124">
        <f>CN_Summary_fuelprice!AU110*CN_Summary_taxrate!AU110</f>
        <v>0</v>
      </c>
    </row>
    <row r="111" spans="1:47" ht="18.75" customHeight="1">
      <c r="A111" s="101" t="s">
        <v>3675</v>
      </c>
      <c r="B111" s="124">
        <f>CN_Summary_fuelprice!B111*CN_Summary_taxrate!B111</f>
        <v>0</v>
      </c>
      <c r="C111" s="124">
        <f>CN_Summary_fuelprice!C111*CN_Summary_taxrate!C111</f>
        <v>0</v>
      </c>
      <c r="D111" s="124">
        <f>CN_Summary_fuelprice!D111*CN_Summary_taxrate!D111</f>
        <v>0</v>
      </c>
      <c r="E111" s="124">
        <f>CN_Summary_fuelprice!E111*CN_Summary_taxrate!E111</f>
        <v>0</v>
      </c>
      <c r="F111" s="124">
        <f>CN_Summary_fuelprice!F111*CN_Summary_taxrate!F111</f>
        <v>0</v>
      </c>
      <c r="G111" s="124">
        <f>CN_Summary_fuelprice!G111*CN_Summary_taxrate!G111</f>
        <v>0</v>
      </c>
      <c r="H111" s="124">
        <f>CN_Summary_fuelprice!H111*CN_Summary_taxrate!H111</f>
        <v>0</v>
      </c>
      <c r="I111" s="124">
        <f>CN_Summary_fuelprice!I111*CN_Summary_taxrate!I111</f>
        <v>0</v>
      </c>
      <c r="J111" s="124">
        <f>CN_Summary_fuelprice!J111*CN_Summary_taxrate!J111</f>
        <v>0</v>
      </c>
      <c r="K111" s="124">
        <f>CN_Summary_fuelprice!K111*CN_Summary_taxrate!K111</f>
        <v>0</v>
      </c>
      <c r="L111" s="124">
        <f>CN_Summary_fuelprice!L111*CN_Summary_taxrate!L111</f>
        <v>0</v>
      </c>
      <c r="M111" s="124">
        <f>CN_Summary_fuelprice!M111*CN_Summary_taxrate!M111</f>
        <v>0</v>
      </c>
      <c r="N111" s="124">
        <f>CN_Summary_fuelprice!N111*CN_Summary_taxrate!N111</f>
        <v>0</v>
      </c>
      <c r="O111" s="124">
        <f>CN_Summary_fuelprice!O111*CN_Summary_taxrate!O111</f>
        <v>0</v>
      </c>
      <c r="P111" s="124">
        <f>CN_Summary_fuelprice!P111*CN_Summary_taxrate!P111</f>
        <v>0</v>
      </c>
      <c r="Q111" s="124">
        <f>CN_Summary_fuelprice!Q111*CN_Summary_taxrate!Q111</f>
        <v>0</v>
      </c>
      <c r="R111" s="124">
        <f>CN_Summary_fuelprice!R111*CN_Summary_taxrate!R111</f>
        <v>0</v>
      </c>
      <c r="S111" s="124">
        <f>CN_Summary_fuelprice!S111*CN_Summary_taxrate!S111</f>
        <v>0</v>
      </c>
      <c r="T111" s="124">
        <f>CN_Summary_fuelprice!T111*CN_Summary_taxrate!T111</f>
        <v>0</v>
      </c>
      <c r="U111" s="124">
        <f>CN_Summary_fuelprice!U111*CN_Summary_taxrate!U111</f>
        <v>0</v>
      </c>
      <c r="V111" s="124">
        <f>CN_Summary_fuelprice!V111*CN_Summary_taxrate!V111</f>
        <v>0</v>
      </c>
      <c r="W111" s="124">
        <f>CN_Summary_fuelprice!W111*CN_Summary_taxrate!W111</f>
        <v>0</v>
      </c>
      <c r="X111" s="124">
        <f>CN_Summary_fuelprice!X111*CN_Summary_taxrate!X111</f>
        <v>0</v>
      </c>
      <c r="Y111" s="124">
        <f>CN_Summary_fuelprice!Y111*CN_Summary_taxrate!Y111</f>
        <v>0</v>
      </c>
      <c r="Z111" s="124">
        <f>CN_Summary_fuelprice!Z111*CN_Summary_taxrate!Z111</f>
        <v>0</v>
      </c>
      <c r="AA111" s="124">
        <f>CN_Summary_fuelprice!AA111*CN_Summary_taxrate!AA111</f>
        <v>0</v>
      </c>
      <c r="AB111" s="124">
        <f>CN_Summary_fuelprice!AB111*CN_Summary_taxrate!AB111</f>
        <v>0</v>
      </c>
      <c r="AC111" s="124">
        <f>CN_Summary_fuelprice!AC111*CN_Summary_taxrate!AC111</f>
        <v>0</v>
      </c>
      <c r="AD111" s="124">
        <f>CN_Summary_fuelprice!AD111*CN_Summary_taxrate!AD111</f>
        <v>0</v>
      </c>
      <c r="AE111" s="124">
        <f>CN_Summary_fuelprice!AE111*CN_Summary_taxrate!AE111</f>
        <v>0</v>
      </c>
      <c r="AF111" s="124">
        <f>CN_Summary_fuelprice!AF111*CN_Summary_taxrate!AF111</f>
        <v>0</v>
      </c>
      <c r="AG111" s="124">
        <f>CN_Summary_fuelprice!AG111*CN_Summary_taxrate!AG111</f>
        <v>0</v>
      </c>
      <c r="AH111" s="124">
        <f>CN_Summary_fuelprice!AH111*CN_Summary_taxrate!AH111</f>
        <v>0</v>
      </c>
      <c r="AI111" s="124">
        <f>CN_Summary_fuelprice!AI111*CN_Summary_taxrate!AI111</f>
        <v>0</v>
      </c>
      <c r="AJ111" s="124">
        <f>CN_Summary_fuelprice!AJ111*CN_Summary_taxrate!AJ111</f>
        <v>0</v>
      </c>
      <c r="AK111" s="124">
        <f>CN_Summary_fuelprice!AK111*CN_Summary_taxrate!AK111</f>
        <v>0</v>
      </c>
      <c r="AL111" s="124">
        <f>CN_Summary_fuelprice!AL111*CN_Summary_taxrate!AL111</f>
        <v>0</v>
      </c>
      <c r="AM111" s="124">
        <f>CN_Summary_fuelprice!AM111*CN_Summary_taxrate!AM111</f>
        <v>0</v>
      </c>
      <c r="AN111" s="124">
        <f>CN_Summary_fuelprice!AN111*CN_Summary_taxrate!AN111</f>
        <v>0</v>
      </c>
      <c r="AO111" s="124">
        <f>CN_Summary_fuelprice!AO111*CN_Summary_taxrate!AO111</f>
        <v>0</v>
      </c>
      <c r="AP111" s="124">
        <f>CN_Summary_fuelprice!AP111*CN_Summary_taxrate!AP111</f>
        <v>0</v>
      </c>
      <c r="AQ111" s="124">
        <f>CN_Summary_fuelprice!AQ111*CN_Summary_taxrate!AQ111</f>
        <v>0</v>
      </c>
      <c r="AR111" s="124">
        <f>CN_Summary_fuelprice!AR111*CN_Summary_taxrate!AR111</f>
        <v>0</v>
      </c>
      <c r="AS111" s="124">
        <f>CN_Summary_fuelprice!AS111*CN_Summary_taxrate!AS111</f>
        <v>0</v>
      </c>
      <c r="AT111" s="124">
        <f>CN_Summary_fuelprice!AT111*CN_Summary_taxrate!AT111</f>
        <v>0</v>
      </c>
      <c r="AU111" s="124">
        <f>CN_Summary_fuelprice!AU111*CN_Summary_taxrate!AU111</f>
        <v>0</v>
      </c>
    </row>
    <row r="112" spans="1:47" s="103" customFormat="1" ht="18.75" customHeight="1">
      <c r="A112" s="102" t="s">
        <v>3685</v>
      </c>
      <c r="B112" s="102"/>
      <c r="C112" s="102"/>
      <c r="D112" s="102"/>
      <c r="E112" s="102"/>
      <c r="F112" s="102"/>
      <c r="I112" s="102"/>
      <c r="L112" s="102"/>
      <c r="O112" s="102"/>
      <c r="R112" s="102"/>
      <c r="U112" s="102"/>
      <c r="X112" s="102"/>
      <c r="AA112" s="102"/>
      <c r="AD112" s="102"/>
      <c r="AG112" s="102"/>
      <c r="AJ112" s="102"/>
      <c r="AM112" s="102"/>
      <c r="AP112" s="102"/>
      <c r="AS112" s="102"/>
    </row>
    <row r="113" spans="1:47" ht="18.75" customHeight="1">
      <c r="A113" s="105" t="s">
        <v>3697</v>
      </c>
      <c r="B113" s="101">
        <v>2015</v>
      </c>
      <c r="C113" s="101">
        <v>2016</v>
      </c>
      <c r="D113" s="101">
        <v>2017</v>
      </c>
      <c r="E113" s="101">
        <v>2018</v>
      </c>
      <c r="F113" s="101">
        <v>2019</v>
      </c>
      <c r="G113" s="101">
        <v>2020</v>
      </c>
      <c r="H113" s="101">
        <v>2021</v>
      </c>
      <c r="I113" s="101">
        <v>2022</v>
      </c>
      <c r="J113" s="101">
        <v>2023</v>
      </c>
      <c r="K113" s="101">
        <v>2024</v>
      </c>
      <c r="L113" s="101">
        <v>2025</v>
      </c>
      <c r="M113" s="101">
        <v>2026</v>
      </c>
      <c r="N113" s="101">
        <v>2027</v>
      </c>
      <c r="O113" s="101">
        <v>2028</v>
      </c>
      <c r="P113" s="101">
        <v>2029</v>
      </c>
      <c r="Q113" s="101">
        <v>2030</v>
      </c>
      <c r="R113" s="101">
        <v>2031</v>
      </c>
      <c r="S113" s="101">
        <v>2032</v>
      </c>
      <c r="T113" s="101">
        <v>2033</v>
      </c>
      <c r="U113" s="101">
        <v>2034</v>
      </c>
      <c r="V113" s="101">
        <v>2035</v>
      </c>
      <c r="W113" s="101">
        <v>2036</v>
      </c>
      <c r="X113" s="101">
        <v>2037</v>
      </c>
      <c r="Y113" s="101">
        <v>2038</v>
      </c>
      <c r="Z113" s="101">
        <v>2039</v>
      </c>
      <c r="AA113" s="101">
        <v>2040</v>
      </c>
      <c r="AB113" s="101">
        <v>2041</v>
      </c>
      <c r="AC113" s="101">
        <v>2042</v>
      </c>
      <c r="AD113" s="101">
        <v>2043</v>
      </c>
      <c r="AE113" s="101">
        <v>2044</v>
      </c>
      <c r="AF113" s="101">
        <v>2045</v>
      </c>
      <c r="AG113" s="101">
        <v>2046</v>
      </c>
      <c r="AH113" s="101">
        <v>2047</v>
      </c>
      <c r="AI113" s="101">
        <v>2048</v>
      </c>
      <c r="AJ113" s="101">
        <v>2049</v>
      </c>
      <c r="AK113" s="101">
        <v>2050</v>
      </c>
      <c r="AL113" s="101">
        <v>2051</v>
      </c>
      <c r="AM113" s="101">
        <v>2052</v>
      </c>
      <c r="AN113" s="101">
        <v>2053</v>
      </c>
      <c r="AO113" s="101">
        <v>2054</v>
      </c>
      <c r="AP113" s="101">
        <v>2055</v>
      </c>
      <c r="AQ113" s="101">
        <v>2056</v>
      </c>
      <c r="AR113" s="101">
        <v>2057</v>
      </c>
      <c r="AS113" s="101">
        <v>2058</v>
      </c>
      <c r="AT113" s="101">
        <v>2059</v>
      </c>
      <c r="AU113" s="101">
        <v>2060</v>
      </c>
    </row>
    <row r="114" spans="1:47" ht="18.75" customHeight="1">
      <c r="A114" s="101" t="s">
        <v>3668</v>
      </c>
      <c r="B114" s="124">
        <f>CN_Summary_fuelprice!B114*CN_Summary_taxrate!B114</f>
        <v>0</v>
      </c>
      <c r="C114" s="124">
        <f>CN_Summary_fuelprice!C114*CN_Summary_taxrate!C114</f>
        <v>0</v>
      </c>
      <c r="D114" s="124">
        <f>CN_Summary_fuelprice!D114*CN_Summary_taxrate!D114</f>
        <v>0</v>
      </c>
      <c r="E114" s="124">
        <f>CN_Summary_fuelprice!E114*CN_Summary_taxrate!E114</f>
        <v>0</v>
      </c>
      <c r="F114" s="124">
        <f>CN_Summary_fuelprice!F114*CN_Summary_taxrate!F114</f>
        <v>0</v>
      </c>
      <c r="G114" s="124">
        <f>CN_Summary_fuelprice!G114*CN_Summary_taxrate!G114</f>
        <v>0</v>
      </c>
      <c r="H114" s="124">
        <f>CN_Summary_fuelprice!H114*CN_Summary_taxrate!H114</f>
        <v>0</v>
      </c>
      <c r="I114" s="124">
        <f>CN_Summary_fuelprice!I114*CN_Summary_taxrate!I114</f>
        <v>0</v>
      </c>
      <c r="J114" s="124">
        <f>CN_Summary_fuelprice!J114*CN_Summary_taxrate!J114</f>
        <v>0</v>
      </c>
      <c r="K114" s="124">
        <f>CN_Summary_fuelprice!K114*CN_Summary_taxrate!K114</f>
        <v>0</v>
      </c>
      <c r="L114" s="124">
        <f>CN_Summary_fuelprice!L114*CN_Summary_taxrate!L114</f>
        <v>0</v>
      </c>
      <c r="M114" s="124">
        <f>CN_Summary_fuelprice!M114*CN_Summary_taxrate!M114</f>
        <v>0</v>
      </c>
      <c r="N114" s="124">
        <f>CN_Summary_fuelprice!N114*CN_Summary_taxrate!N114</f>
        <v>0</v>
      </c>
      <c r="O114" s="124">
        <f>CN_Summary_fuelprice!O114*CN_Summary_taxrate!O114</f>
        <v>0</v>
      </c>
      <c r="P114" s="124">
        <f>CN_Summary_fuelprice!P114*CN_Summary_taxrate!P114</f>
        <v>0</v>
      </c>
      <c r="Q114" s="124">
        <f>CN_Summary_fuelprice!Q114*CN_Summary_taxrate!Q114</f>
        <v>0</v>
      </c>
      <c r="R114" s="124">
        <f>CN_Summary_fuelprice!R114*CN_Summary_taxrate!R114</f>
        <v>0</v>
      </c>
      <c r="S114" s="124">
        <f>CN_Summary_fuelprice!S114*CN_Summary_taxrate!S114</f>
        <v>0</v>
      </c>
      <c r="T114" s="124">
        <f>CN_Summary_fuelprice!T114*CN_Summary_taxrate!T114</f>
        <v>0</v>
      </c>
      <c r="U114" s="124">
        <f>CN_Summary_fuelprice!U114*CN_Summary_taxrate!U114</f>
        <v>0</v>
      </c>
      <c r="V114" s="124">
        <f>CN_Summary_fuelprice!V114*CN_Summary_taxrate!V114</f>
        <v>0</v>
      </c>
      <c r="W114" s="124">
        <f>CN_Summary_fuelprice!W114*CN_Summary_taxrate!W114</f>
        <v>0</v>
      </c>
      <c r="X114" s="124">
        <f>CN_Summary_fuelprice!X114*CN_Summary_taxrate!X114</f>
        <v>0</v>
      </c>
      <c r="Y114" s="124">
        <f>CN_Summary_fuelprice!Y114*CN_Summary_taxrate!Y114</f>
        <v>0</v>
      </c>
      <c r="Z114" s="124">
        <f>CN_Summary_fuelprice!Z114*CN_Summary_taxrate!Z114</f>
        <v>0</v>
      </c>
      <c r="AA114" s="124">
        <f>CN_Summary_fuelprice!AA114*CN_Summary_taxrate!AA114</f>
        <v>0</v>
      </c>
      <c r="AB114" s="124">
        <f>CN_Summary_fuelprice!AB114*CN_Summary_taxrate!AB114</f>
        <v>0</v>
      </c>
      <c r="AC114" s="124">
        <f>CN_Summary_fuelprice!AC114*CN_Summary_taxrate!AC114</f>
        <v>0</v>
      </c>
      <c r="AD114" s="124">
        <f>CN_Summary_fuelprice!AD114*CN_Summary_taxrate!AD114</f>
        <v>0</v>
      </c>
      <c r="AE114" s="124">
        <f>CN_Summary_fuelprice!AE114*CN_Summary_taxrate!AE114</f>
        <v>0</v>
      </c>
      <c r="AF114" s="124">
        <f>CN_Summary_fuelprice!AF114*CN_Summary_taxrate!AF114</f>
        <v>0</v>
      </c>
      <c r="AG114" s="124">
        <f>CN_Summary_fuelprice!AG114*CN_Summary_taxrate!AG114</f>
        <v>0</v>
      </c>
      <c r="AH114" s="124">
        <f>CN_Summary_fuelprice!AH114*CN_Summary_taxrate!AH114</f>
        <v>0</v>
      </c>
      <c r="AI114" s="124">
        <f>CN_Summary_fuelprice!AI114*CN_Summary_taxrate!AI114</f>
        <v>0</v>
      </c>
      <c r="AJ114" s="124">
        <f>CN_Summary_fuelprice!AJ114*CN_Summary_taxrate!AJ114</f>
        <v>0</v>
      </c>
      <c r="AK114" s="124">
        <f>CN_Summary_fuelprice!AK114*CN_Summary_taxrate!AK114</f>
        <v>0</v>
      </c>
      <c r="AL114" s="124">
        <f>CN_Summary_fuelprice!AL114*CN_Summary_taxrate!AL114</f>
        <v>0</v>
      </c>
      <c r="AM114" s="124">
        <f>CN_Summary_fuelprice!AM114*CN_Summary_taxrate!AM114</f>
        <v>0</v>
      </c>
      <c r="AN114" s="124">
        <f>CN_Summary_fuelprice!AN114*CN_Summary_taxrate!AN114</f>
        <v>0</v>
      </c>
      <c r="AO114" s="124">
        <f>CN_Summary_fuelprice!AO114*CN_Summary_taxrate!AO114</f>
        <v>0</v>
      </c>
      <c r="AP114" s="124">
        <f>CN_Summary_fuelprice!AP114*CN_Summary_taxrate!AP114</f>
        <v>0</v>
      </c>
      <c r="AQ114" s="124">
        <f>CN_Summary_fuelprice!AQ114*CN_Summary_taxrate!AQ114</f>
        <v>0</v>
      </c>
      <c r="AR114" s="124">
        <f>CN_Summary_fuelprice!AR114*CN_Summary_taxrate!AR114</f>
        <v>0</v>
      </c>
      <c r="AS114" s="124">
        <f>CN_Summary_fuelprice!AS114*CN_Summary_taxrate!AS114</f>
        <v>0</v>
      </c>
      <c r="AT114" s="124">
        <f>CN_Summary_fuelprice!AT114*CN_Summary_taxrate!AT114</f>
        <v>0</v>
      </c>
      <c r="AU114" s="124">
        <f>CN_Summary_fuelprice!AU114*CN_Summary_taxrate!AU114</f>
        <v>0</v>
      </c>
    </row>
    <row r="115" spans="1:47" ht="18.75" customHeight="1">
      <c r="A115" s="101" t="s">
        <v>3669</v>
      </c>
      <c r="B115" s="124">
        <f>CN_Summary_fuelprice!B115*CN_Summary_taxrate!B115</f>
        <v>0</v>
      </c>
      <c r="C115" s="124">
        <f>CN_Summary_fuelprice!C115*CN_Summary_taxrate!C115</f>
        <v>0</v>
      </c>
      <c r="D115" s="124">
        <f>CN_Summary_fuelprice!D115*CN_Summary_taxrate!D115</f>
        <v>0</v>
      </c>
      <c r="E115" s="124">
        <f>CN_Summary_fuelprice!E115*CN_Summary_taxrate!E115</f>
        <v>0</v>
      </c>
      <c r="F115" s="124">
        <f>CN_Summary_fuelprice!F115*CN_Summary_taxrate!F115</f>
        <v>0</v>
      </c>
      <c r="G115" s="124">
        <f>CN_Summary_fuelprice!G115*CN_Summary_taxrate!G115</f>
        <v>1.0294082532953617E-6</v>
      </c>
      <c r="H115" s="124">
        <f>CN_Summary_fuelprice!H115*CN_Summary_taxrate!H115</f>
        <v>1.1282464218526301E-6</v>
      </c>
      <c r="I115" s="124">
        <f>CN_Summary_fuelprice!I115*CN_Summary_taxrate!I115</f>
        <v>1.2882096624441512E-6</v>
      </c>
      <c r="J115" s="124">
        <f>CN_Summary_fuelprice!J115*CN_Summary_taxrate!J115</f>
        <v>1.3768766233592761E-6</v>
      </c>
      <c r="K115" s="124">
        <f>CN_Summary_fuelprice!K115*CN_Summary_taxrate!K115</f>
        <v>1.4610222438926207E-6</v>
      </c>
      <c r="L115" s="124">
        <f>CN_Summary_fuelprice!L115*CN_Summary_taxrate!L115</f>
        <v>1.4930190256348487E-6</v>
      </c>
      <c r="M115" s="124">
        <f>CN_Summary_fuelprice!M115*CN_Summary_taxrate!M115</f>
        <v>1.5276358263040706E-6</v>
      </c>
      <c r="N115" s="124">
        <f>CN_Summary_fuelprice!N115*CN_Summary_taxrate!N115</f>
        <v>1.4927558418750273E-6</v>
      </c>
      <c r="O115" s="124">
        <f>CN_Summary_fuelprice!O115*CN_Summary_taxrate!O115</f>
        <v>1.5116253402164754E-6</v>
      </c>
      <c r="P115" s="124">
        <f>CN_Summary_fuelprice!P115*CN_Summary_taxrate!P115</f>
        <v>1.5438799494734401E-6</v>
      </c>
      <c r="Q115" s="124">
        <f>CN_Summary_fuelprice!Q115*CN_Summary_taxrate!Q115</f>
        <v>1.601209645432369E-6</v>
      </c>
      <c r="R115" s="124">
        <f>CN_Summary_fuelprice!R115*CN_Summary_taxrate!R115</f>
        <v>1.6298101893607948E-6</v>
      </c>
      <c r="S115" s="124">
        <f>CN_Summary_fuelprice!S115*CN_Summary_taxrate!S115</f>
        <v>1.6776934193628778E-6</v>
      </c>
      <c r="T115" s="124">
        <f>CN_Summary_fuelprice!T115*CN_Summary_taxrate!T115</f>
        <v>1.6976249679524531E-6</v>
      </c>
      <c r="U115" s="124">
        <f>CN_Summary_fuelprice!U115*CN_Summary_taxrate!U115</f>
        <v>1.7432569448575846E-6</v>
      </c>
      <c r="V115" s="124">
        <f>CN_Summary_fuelprice!V115*CN_Summary_taxrate!V115</f>
        <v>1.7776463379909455E-6</v>
      </c>
      <c r="W115" s="124">
        <f>CN_Summary_fuelprice!W115*CN_Summary_taxrate!W115</f>
        <v>1.7949611570866493E-6</v>
      </c>
      <c r="X115" s="124">
        <f>CN_Summary_fuelprice!X115*CN_Summary_taxrate!X115</f>
        <v>1.8276457505617671E-6</v>
      </c>
      <c r="Y115" s="124">
        <f>CN_Summary_fuelprice!Y115*CN_Summary_taxrate!Y115</f>
        <v>1.8574702547120096E-6</v>
      </c>
      <c r="Z115" s="124">
        <f>CN_Summary_fuelprice!Z115*CN_Summary_taxrate!Z115</f>
        <v>1.9076100649461009E-6</v>
      </c>
      <c r="AA115" s="124">
        <f>CN_Summary_fuelprice!AA115*CN_Summary_taxrate!AA115</f>
        <v>1.8905331912162608E-6</v>
      </c>
      <c r="AB115" s="124">
        <f>CN_Summary_fuelprice!AB115*CN_Summary_taxrate!AB115</f>
        <v>1.961046265599216E-6</v>
      </c>
      <c r="AC115" s="124">
        <f>CN_Summary_fuelprice!AC115*CN_Summary_taxrate!AC115</f>
        <v>1.9938261361947738E-6</v>
      </c>
      <c r="AD115" s="124">
        <f>CN_Summary_fuelprice!AD115*CN_Summary_taxrate!AD115</f>
        <v>2.0164948133525078E-6</v>
      </c>
      <c r="AE115" s="124">
        <f>CN_Summary_fuelprice!AE115*CN_Summary_taxrate!AE115</f>
        <v>2.0385436506918728E-6</v>
      </c>
      <c r="AF115" s="124">
        <f>CN_Summary_fuelprice!AF115*CN_Summary_taxrate!AF115</f>
        <v>2.0843479007405302E-6</v>
      </c>
      <c r="AG115" s="124">
        <f>CN_Summary_fuelprice!AG115*CN_Summary_taxrate!AG115</f>
        <v>2.1214236836638868E-6</v>
      </c>
      <c r="AH115" s="124">
        <f>CN_Summary_fuelprice!AH115*CN_Summary_taxrate!AH115</f>
        <v>2.1661809915687584E-6</v>
      </c>
      <c r="AI115" s="124">
        <f>CN_Summary_fuelprice!AI115*CN_Summary_taxrate!AI115</f>
        <v>2.1922534460374508E-6</v>
      </c>
      <c r="AJ115" s="124">
        <f>CN_Summary_fuelprice!AJ115*CN_Summary_taxrate!AJ115</f>
        <v>2.1862163465168694E-6</v>
      </c>
      <c r="AK115" s="124">
        <f>CN_Summary_fuelprice!AK115*CN_Summary_taxrate!AK115</f>
        <v>2.2139045239592514E-6</v>
      </c>
      <c r="AL115" s="124">
        <f>CN_Summary_fuelprice!AL115*CN_Summary_taxrate!AL115</f>
        <v>2.2692557939392893E-6</v>
      </c>
      <c r="AM115" s="124">
        <f>CN_Summary_fuelprice!AM115*CN_Summary_taxrate!AM115</f>
        <v>2.2941236942297094E-6</v>
      </c>
      <c r="AN115" s="124">
        <f>CN_Summary_fuelprice!AN115*CN_Summary_taxrate!AN115</f>
        <v>2.3240435975131848E-6</v>
      </c>
      <c r="AO115" s="124">
        <f>CN_Summary_fuelprice!AO115*CN_Summary_taxrate!AO115</f>
        <v>2.3544235752970201E-6</v>
      </c>
      <c r="AP115" s="124">
        <f>CN_Summary_fuelprice!AP115*CN_Summary_taxrate!AP115</f>
        <v>2.3831970071676254E-6</v>
      </c>
      <c r="AQ115" s="124">
        <f>CN_Summary_fuelprice!AQ115*CN_Summary_taxrate!AQ115</f>
        <v>2.4092125706198572E-6</v>
      </c>
      <c r="AR115" s="124">
        <f>CN_Summary_fuelprice!AR115*CN_Summary_taxrate!AR115</f>
        <v>2.4367155240766534E-6</v>
      </c>
      <c r="AS115" s="124">
        <f>CN_Summary_fuelprice!AS115*CN_Summary_taxrate!AS115</f>
        <v>2.4652630273061971E-6</v>
      </c>
      <c r="AT115" s="124">
        <f>CN_Summary_fuelprice!AT115*CN_Summary_taxrate!AT115</f>
        <v>2.4975727041014802E-6</v>
      </c>
      <c r="AU115" s="124">
        <f>CN_Summary_fuelprice!AU115*CN_Summary_taxrate!AU115</f>
        <v>2.53148036883834E-6</v>
      </c>
    </row>
    <row r="116" spans="1:47" ht="18.75" customHeight="1">
      <c r="A116" s="101" t="s">
        <v>3670</v>
      </c>
      <c r="B116" s="124">
        <f>CN_Summary_fuelprice!B116*CN_Summary_taxrate!B116</f>
        <v>0</v>
      </c>
      <c r="C116" s="124">
        <f>CN_Summary_fuelprice!C116*CN_Summary_taxrate!C116</f>
        <v>0</v>
      </c>
      <c r="D116" s="124">
        <f>CN_Summary_fuelprice!D116*CN_Summary_taxrate!D116</f>
        <v>0</v>
      </c>
      <c r="E116" s="124">
        <f>CN_Summary_fuelprice!E116*CN_Summary_taxrate!E116</f>
        <v>0</v>
      </c>
      <c r="F116" s="124">
        <f>CN_Summary_fuelprice!F116*CN_Summary_taxrate!F116</f>
        <v>0</v>
      </c>
      <c r="G116" s="124">
        <f>CN_Summary_fuelprice!G116*CN_Summary_taxrate!G116</f>
        <v>0</v>
      </c>
      <c r="H116" s="124">
        <f>CN_Summary_fuelprice!H116*CN_Summary_taxrate!H116</f>
        <v>0</v>
      </c>
      <c r="I116" s="124">
        <f>CN_Summary_fuelprice!I116*CN_Summary_taxrate!I116</f>
        <v>0</v>
      </c>
      <c r="J116" s="124">
        <f>CN_Summary_fuelprice!J116*CN_Summary_taxrate!J116</f>
        <v>0</v>
      </c>
      <c r="K116" s="124">
        <f>CN_Summary_fuelprice!K116*CN_Summary_taxrate!K116</f>
        <v>0</v>
      </c>
      <c r="L116" s="124">
        <f>CN_Summary_fuelprice!L116*CN_Summary_taxrate!L116</f>
        <v>0</v>
      </c>
      <c r="M116" s="124">
        <f>CN_Summary_fuelprice!M116*CN_Summary_taxrate!M116</f>
        <v>0</v>
      </c>
      <c r="N116" s="124">
        <f>CN_Summary_fuelprice!N116*CN_Summary_taxrate!N116</f>
        <v>0</v>
      </c>
      <c r="O116" s="124">
        <f>CN_Summary_fuelprice!O116*CN_Summary_taxrate!O116</f>
        <v>0</v>
      </c>
      <c r="P116" s="124">
        <f>CN_Summary_fuelprice!P116*CN_Summary_taxrate!P116</f>
        <v>0</v>
      </c>
      <c r="Q116" s="124">
        <f>CN_Summary_fuelprice!Q116*CN_Summary_taxrate!Q116</f>
        <v>0</v>
      </c>
      <c r="R116" s="124">
        <f>CN_Summary_fuelprice!R116*CN_Summary_taxrate!R116</f>
        <v>0</v>
      </c>
      <c r="S116" s="124">
        <f>CN_Summary_fuelprice!S116*CN_Summary_taxrate!S116</f>
        <v>0</v>
      </c>
      <c r="T116" s="124">
        <f>CN_Summary_fuelprice!T116*CN_Summary_taxrate!T116</f>
        <v>0</v>
      </c>
      <c r="U116" s="124">
        <f>CN_Summary_fuelprice!U116*CN_Summary_taxrate!U116</f>
        <v>0</v>
      </c>
      <c r="V116" s="124">
        <f>CN_Summary_fuelprice!V116*CN_Summary_taxrate!V116</f>
        <v>0</v>
      </c>
      <c r="W116" s="124">
        <f>CN_Summary_fuelprice!W116*CN_Summary_taxrate!W116</f>
        <v>0</v>
      </c>
      <c r="X116" s="124">
        <f>CN_Summary_fuelprice!X116*CN_Summary_taxrate!X116</f>
        <v>0</v>
      </c>
      <c r="Y116" s="124">
        <f>CN_Summary_fuelprice!Y116*CN_Summary_taxrate!Y116</f>
        <v>0</v>
      </c>
      <c r="Z116" s="124">
        <f>CN_Summary_fuelprice!Z116*CN_Summary_taxrate!Z116</f>
        <v>0</v>
      </c>
      <c r="AA116" s="124">
        <f>CN_Summary_fuelprice!AA116*CN_Summary_taxrate!AA116</f>
        <v>0</v>
      </c>
      <c r="AB116" s="124">
        <f>CN_Summary_fuelprice!AB116*CN_Summary_taxrate!AB116</f>
        <v>0</v>
      </c>
      <c r="AC116" s="124">
        <f>CN_Summary_fuelprice!AC116*CN_Summary_taxrate!AC116</f>
        <v>0</v>
      </c>
      <c r="AD116" s="124">
        <f>CN_Summary_fuelprice!AD116*CN_Summary_taxrate!AD116</f>
        <v>0</v>
      </c>
      <c r="AE116" s="124">
        <f>CN_Summary_fuelprice!AE116*CN_Summary_taxrate!AE116</f>
        <v>0</v>
      </c>
      <c r="AF116" s="124">
        <f>CN_Summary_fuelprice!AF116*CN_Summary_taxrate!AF116</f>
        <v>0</v>
      </c>
      <c r="AG116" s="124">
        <f>CN_Summary_fuelprice!AG116*CN_Summary_taxrate!AG116</f>
        <v>0</v>
      </c>
      <c r="AH116" s="124">
        <f>CN_Summary_fuelprice!AH116*CN_Summary_taxrate!AH116</f>
        <v>0</v>
      </c>
      <c r="AI116" s="124">
        <f>CN_Summary_fuelprice!AI116*CN_Summary_taxrate!AI116</f>
        <v>0</v>
      </c>
      <c r="AJ116" s="124">
        <f>CN_Summary_fuelprice!AJ116*CN_Summary_taxrate!AJ116</f>
        <v>0</v>
      </c>
      <c r="AK116" s="124">
        <f>CN_Summary_fuelprice!AK116*CN_Summary_taxrate!AK116</f>
        <v>0</v>
      </c>
      <c r="AL116" s="124">
        <f>CN_Summary_fuelprice!AL116*CN_Summary_taxrate!AL116</f>
        <v>0</v>
      </c>
      <c r="AM116" s="124">
        <f>CN_Summary_fuelprice!AM116*CN_Summary_taxrate!AM116</f>
        <v>0</v>
      </c>
      <c r="AN116" s="124">
        <f>CN_Summary_fuelprice!AN116*CN_Summary_taxrate!AN116</f>
        <v>0</v>
      </c>
      <c r="AO116" s="124">
        <f>CN_Summary_fuelprice!AO116*CN_Summary_taxrate!AO116</f>
        <v>0</v>
      </c>
      <c r="AP116" s="124">
        <f>CN_Summary_fuelprice!AP116*CN_Summary_taxrate!AP116</f>
        <v>0</v>
      </c>
      <c r="AQ116" s="124">
        <f>CN_Summary_fuelprice!AQ116*CN_Summary_taxrate!AQ116</f>
        <v>0</v>
      </c>
      <c r="AR116" s="124">
        <f>CN_Summary_fuelprice!AR116*CN_Summary_taxrate!AR116</f>
        <v>0</v>
      </c>
      <c r="AS116" s="124">
        <f>CN_Summary_fuelprice!AS116*CN_Summary_taxrate!AS116</f>
        <v>0</v>
      </c>
      <c r="AT116" s="124">
        <f>CN_Summary_fuelprice!AT116*CN_Summary_taxrate!AT116</f>
        <v>0</v>
      </c>
      <c r="AU116" s="124">
        <f>CN_Summary_fuelprice!AU116*CN_Summary_taxrate!AU116</f>
        <v>0</v>
      </c>
    </row>
    <row r="117" spans="1:47" ht="18.75" customHeight="1">
      <c r="A117" s="101" t="s">
        <v>3671</v>
      </c>
      <c r="B117" s="124">
        <f>CN_Summary_fuelprice!B117*CN_Summary_taxrate!B117</f>
        <v>0</v>
      </c>
      <c r="C117" s="124">
        <f>CN_Summary_fuelprice!C117*CN_Summary_taxrate!C117</f>
        <v>0</v>
      </c>
      <c r="D117" s="124">
        <f>CN_Summary_fuelprice!D117*CN_Summary_taxrate!D117</f>
        <v>0</v>
      </c>
      <c r="E117" s="124">
        <f>CN_Summary_fuelprice!E117*CN_Summary_taxrate!E117</f>
        <v>0</v>
      </c>
      <c r="F117" s="124">
        <f>CN_Summary_fuelprice!F117*CN_Summary_taxrate!F117</f>
        <v>0</v>
      </c>
      <c r="G117" s="124">
        <f>CN_Summary_fuelprice!G117*CN_Summary_taxrate!G117</f>
        <v>0</v>
      </c>
      <c r="H117" s="124">
        <f>CN_Summary_fuelprice!H117*CN_Summary_taxrate!H117</f>
        <v>0</v>
      </c>
      <c r="I117" s="124">
        <f>CN_Summary_fuelprice!I117*CN_Summary_taxrate!I117</f>
        <v>0</v>
      </c>
      <c r="J117" s="124">
        <f>CN_Summary_fuelprice!J117*CN_Summary_taxrate!J117</f>
        <v>0</v>
      </c>
      <c r="K117" s="124">
        <f>CN_Summary_fuelprice!K117*CN_Summary_taxrate!K117</f>
        <v>0</v>
      </c>
      <c r="L117" s="124">
        <f>CN_Summary_fuelprice!L117*CN_Summary_taxrate!L117</f>
        <v>0</v>
      </c>
      <c r="M117" s="124">
        <f>CN_Summary_fuelprice!M117*CN_Summary_taxrate!M117</f>
        <v>0</v>
      </c>
      <c r="N117" s="124">
        <f>CN_Summary_fuelprice!N117*CN_Summary_taxrate!N117</f>
        <v>0</v>
      </c>
      <c r="O117" s="124">
        <f>CN_Summary_fuelprice!O117*CN_Summary_taxrate!O117</f>
        <v>0</v>
      </c>
      <c r="P117" s="124">
        <f>CN_Summary_fuelprice!P117*CN_Summary_taxrate!P117</f>
        <v>0</v>
      </c>
      <c r="Q117" s="124">
        <f>CN_Summary_fuelprice!Q117*CN_Summary_taxrate!Q117</f>
        <v>0</v>
      </c>
      <c r="R117" s="124">
        <f>CN_Summary_fuelprice!R117*CN_Summary_taxrate!R117</f>
        <v>0</v>
      </c>
      <c r="S117" s="124">
        <f>CN_Summary_fuelprice!S117*CN_Summary_taxrate!S117</f>
        <v>0</v>
      </c>
      <c r="T117" s="124">
        <f>CN_Summary_fuelprice!T117*CN_Summary_taxrate!T117</f>
        <v>0</v>
      </c>
      <c r="U117" s="124">
        <f>CN_Summary_fuelprice!U117*CN_Summary_taxrate!U117</f>
        <v>0</v>
      </c>
      <c r="V117" s="124">
        <f>CN_Summary_fuelprice!V117*CN_Summary_taxrate!V117</f>
        <v>0</v>
      </c>
      <c r="W117" s="124">
        <f>CN_Summary_fuelprice!W117*CN_Summary_taxrate!W117</f>
        <v>0</v>
      </c>
      <c r="X117" s="124">
        <f>CN_Summary_fuelprice!X117*CN_Summary_taxrate!X117</f>
        <v>0</v>
      </c>
      <c r="Y117" s="124">
        <f>CN_Summary_fuelprice!Y117*CN_Summary_taxrate!Y117</f>
        <v>0</v>
      </c>
      <c r="Z117" s="124">
        <f>CN_Summary_fuelprice!Z117*CN_Summary_taxrate!Z117</f>
        <v>0</v>
      </c>
      <c r="AA117" s="124">
        <f>CN_Summary_fuelprice!AA117*CN_Summary_taxrate!AA117</f>
        <v>0</v>
      </c>
      <c r="AB117" s="124">
        <f>CN_Summary_fuelprice!AB117*CN_Summary_taxrate!AB117</f>
        <v>0</v>
      </c>
      <c r="AC117" s="124">
        <f>CN_Summary_fuelprice!AC117*CN_Summary_taxrate!AC117</f>
        <v>0</v>
      </c>
      <c r="AD117" s="124">
        <f>CN_Summary_fuelprice!AD117*CN_Summary_taxrate!AD117</f>
        <v>0</v>
      </c>
      <c r="AE117" s="124">
        <f>CN_Summary_fuelprice!AE117*CN_Summary_taxrate!AE117</f>
        <v>0</v>
      </c>
      <c r="AF117" s="124">
        <f>CN_Summary_fuelprice!AF117*CN_Summary_taxrate!AF117</f>
        <v>0</v>
      </c>
      <c r="AG117" s="124">
        <f>CN_Summary_fuelprice!AG117*CN_Summary_taxrate!AG117</f>
        <v>0</v>
      </c>
      <c r="AH117" s="124">
        <f>CN_Summary_fuelprice!AH117*CN_Summary_taxrate!AH117</f>
        <v>0</v>
      </c>
      <c r="AI117" s="124">
        <f>CN_Summary_fuelprice!AI117*CN_Summary_taxrate!AI117</f>
        <v>0</v>
      </c>
      <c r="AJ117" s="124">
        <f>CN_Summary_fuelprice!AJ117*CN_Summary_taxrate!AJ117</f>
        <v>0</v>
      </c>
      <c r="AK117" s="124">
        <f>CN_Summary_fuelprice!AK117*CN_Summary_taxrate!AK117</f>
        <v>0</v>
      </c>
      <c r="AL117" s="124">
        <f>CN_Summary_fuelprice!AL117*CN_Summary_taxrate!AL117</f>
        <v>0</v>
      </c>
      <c r="AM117" s="124">
        <f>CN_Summary_fuelprice!AM117*CN_Summary_taxrate!AM117</f>
        <v>0</v>
      </c>
      <c r="AN117" s="124">
        <f>CN_Summary_fuelprice!AN117*CN_Summary_taxrate!AN117</f>
        <v>0</v>
      </c>
      <c r="AO117" s="124">
        <f>CN_Summary_fuelprice!AO117*CN_Summary_taxrate!AO117</f>
        <v>0</v>
      </c>
      <c r="AP117" s="124">
        <f>CN_Summary_fuelprice!AP117*CN_Summary_taxrate!AP117</f>
        <v>0</v>
      </c>
      <c r="AQ117" s="124">
        <f>CN_Summary_fuelprice!AQ117*CN_Summary_taxrate!AQ117</f>
        <v>0</v>
      </c>
      <c r="AR117" s="124">
        <f>CN_Summary_fuelprice!AR117*CN_Summary_taxrate!AR117</f>
        <v>0</v>
      </c>
      <c r="AS117" s="124">
        <f>CN_Summary_fuelprice!AS117*CN_Summary_taxrate!AS117</f>
        <v>0</v>
      </c>
      <c r="AT117" s="124">
        <f>CN_Summary_fuelprice!AT117*CN_Summary_taxrate!AT117</f>
        <v>0</v>
      </c>
      <c r="AU117" s="124">
        <f>CN_Summary_fuelprice!AU117*CN_Summary_taxrate!AU117</f>
        <v>0</v>
      </c>
    </row>
    <row r="118" spans="1:47" ht="18.75" customHeight="1">
      <c r="A118" s="101" t="s">
        <v>3672</v>
      </c>
      <c r="B118" s="124">
        <f>CN_Summary_fuelprice!B118*CN_Summary_taxrate!B118</f>
        <v>0</v>
      </c>
      <c r="C118" s="124">
        <f>CN_Summary_fuelprice!C118*CN_Summary_taxrate!C118</f>
        <v>0</v>
      </c>
      <c r="D118" s="124">
        <f>CN_Summary_fuelprice!D118*CN_Summary_taxrate!D118</f>
        <v>0</v>
      </c>
      <c r="E118" s="124">
        <f>CN_Summary_fuelprice!E118*CN_Summary_taxrate!E118</f>
        <v>0</v>
      </c>
      <c r="F118" s="124">
        <f>CN_Summary_fuelprice!F118*CN_Summary_taxrate!F118</f>
        <v>0</v>
      </c>
      <c r="G118" s="124">
        <f>CN_Summary_fuelprice!G118*CN_Summary_taxrate!G118</f>
        <v>1.0294082532953617E-6</v>
      </c>
      <c r="H118" s="124">
        <f>CN_Summary_fuelprice!H118*CN_Summary_taxrate!H118</f>
        <v>1.1282464218526301E-6</v>
      </c>
      <c r="I118" s="124">
        <f>CN_Summary_fuelprice!I118*CN_Summary_taxrate!I118</f>
        <v>1.2882096624441512E-6</v>
      </c>
      <c r="J118" s="124">
        <f>CN_Summary_fuelprice!J118*CN_Summary_taxrate!J118</f>
        <v>1.3768766233592761E-6</v>
      </c>
      <c r="K118" s="124">
        <f>CN_Summary_fuelprice!K118*CN_Summary_taxrate!K118</f>
        <v>1.4610222438926207E-6</v>
      </c>
      <c r="L118" s="124">
        <f>CN_Summary_fuelprice!L118*CN_Summary_taxrate!L118</f>
        <v>1.4930190256348487E-6</v>
      </c>
      <c r="M118" s="124">
        <f>CN_Summary_fuelprice!M118*CN_Summary_taxrate!M118</f>
        <v>1.5276358263040706E-6</v>
      </c>
      <c r="N118" s="124">
        <f>CN_Summary_fuelprice!N118*CN_Summary_taxrate!N118</f>
        <v>1.4927558418750273E-6</v>
      </c>
      <c r="O118" s="124">
        <f>CN_Summary_fuelprice!O118*CN_Summary_taxrate!O118</f>
        <v>1.5116253402164754E-6</v>
      </c>
      <c r="P118" s="124">
        <f>CN_Summary_fuelprice!P118*CN_Summary_taxrate!P118</f>
        <v>1.5438799494734401E-6</v>
      </c>
      <c r="Q118" s="124">
        <f>CN_Summary_fuelprice!Q118*CN_Summary_taxrate!Q118</f>
        <v>1.601209645432369E-6</v>
      </c>
      <c r="R118" s="124">
        <f>CN_Summary_fuelprice!R118*CN_Summary_taxrate!R118</f>
        <v>1.6298101893607948E-6</v>
      </c>
      <c r="S118" s="124">
        <f>CN_Summary_fuelprice!S118*CN_Summary_taxrate!S118</f>
        <v>1.6776934193628778E-6</v>
      </c>
      <c r="T118" s="124">
        <f>CN_Summary_fuelprice!T118*CN_Summary_taxrate!T118</f>
        <v>1.6976249679524531E-6</v>
      </c>
      <c r="U118" s="124">
        <f>CN_Summary_fuelprice!U118*CN_Summary_taxrate!U118</f>
        <v>1.7432569448575846E-6</v>
      </c>
      <c r="V118" s="124">
        <f>CN_Summary_fuelprice!V118*CN_Summary_taxrate!V118</f>
        <v>1.7776463379909455E-6</v>
      </c>
      <c r="W118" s="124">
        <f>CN_Summary_fuelprice!W118*CN_Summary_taxrate!W118</f>
        <v>1.7949611570866493E-6</v>
      </c>
      <c r="X118" s="124">
        <f>CN_Summary_fuelprice!X118*CN_Summary_taxrate!X118</f>
        <v>1.8276457505617671E-6</v>
      </c>
      <c r="Y118" s="124">
        <f>CN_Summary_fuelprice!Y118*CN_Summary_taxrate!Y118</f>
        <v>1.8574702547120096E-6</v>
      </c>
      <c r="Z118" s="124">
        <f>CN_Summary_fuelprice!Z118*CN_Summary_taxrate!Z118</f>
        <v>1.9076100649461009E-6</v>
      </c>
      <c r="AA118" s="124">
        <f>CN_Summary_fuelprice!AA118*CN_Summary_taxrate!AA118</f>
        <v>1.8905331912162608E-6</v>
      </c>
      <c r="AB118" s="124">
        <f>CN_Summary_fuelprice!AB118*CN_Summary_taxrate!AB118</f>
        <v>1.961046265599216E-6</v>
      </c>
      <c r="AC118" s="124">
        <f>CN_Summary_fuelprice!AC118*CN_Summary_taxrate!AC118</f>
        <v>1.9938261361947738E-6</v>
      </c>
      <c r="AD118" s="124">
        <f>CN_Summary_fuelprice!AD118*CN_Summary_taxrate!AD118</f>
        <v>2.0164948133525078E-6</v>
      </c>
      <c r="AE118" s="124">
        <f>CN_Summary_fuelprice!AE118*CN_Summary_taxrate!AE118</f>
        <v>2.0385436506918728E-6</v>
      </c>
      <c r="AF118" s="124">
        <f>CN_Summary_fuelprice!AF118*CN_Summary_taxrate!AF118</f>
        <v>2.0843479007405302E-6</v>
      </c>
      <c r="AG118" s="124">
        <f>CN_Summary_fuelprice!AG118*CN_Summary_taxrate!AG118</f>
        <v>2.1214236836638868E-6</v>
      </c>
      <c r="AH118" s="124">
        <f>CN_Summary_fuelprice!AH118*CN_Summary_taxrate!AH118</f>
        <v>2.1661809915687584E-6</v>
      </c>
      <c r="AI118" s="124">
        <f>CN_Summary_fuelprice!AI118*CN_Summary_taxrate!AI118</f>
        <v>2.1922534460374508E-6</v>
      </c>
      <c r="AJ118" s="124">
        <f>CN_Summary_fuelprice!AJ118*CN_Summary_taxrate!AJ118</f>
        <v>2.1862163465168694E-6</v>
      </c>
      <c r="AK118" s="124">
        <f>CN_Summary_fuelprice!AK118*CN_Summary_taxrate!AK118</f>
        <v>2.2139045239592514E-6</v>
      </c>
      <c r="AL118" s="124">
        <f>CN_Summary_fuelprice!AL118*CN_Summary_taxrate!AL118</f>
        <v>2.2692557939392893E-6</v>
      </c>
      <c r="AM118" s="124">
        <f>CN_Summary_fuelprice!AM118*CN_Summary_taxrate!AM118</f>
        <v>2.2941236942297094E-6</v>
      </c>
      <c r="AN118" s="124">
        <f>CN_Summary_fuelprice!AN118*CN_Summary_taxrate!AN118</f>
        <v>2.3240435975131848E-6</v>
      </c>
      <c r="AO118" s="124">
        <f>CN_Summary_fuelprice!AO118*CN_Summary_taxrate!AO118</f>
        <v>2.3544235752970201E-6</v>
      </c>
      <c r="AP118" s="124">
        <f>CN_Summary_fuelprice!AP118*CN_Summary_taxrate!AP118</f>
        <v>2.3831970071676254E-6</v>
      </c>
      <c r="AQ118" s="124">
        <f>CN_Summary_fuelprice!AQ118*CN_Summary_taxrate!AQ118</f>
        <v>2.4092125706198572E-6</v>
      </c>
      <c r="AR118" s="124">
        <f>CN_Summary_fuelprice!AR118*CN_Summary_taxrate!AR118</f>
        <v>2.4367155240766534E-6</v>
      </c>
      <c r="AS118" s="124">
        <f>CN_Summary_fuelprice!AS118*CN_Summary_taxrate!AS118</f>
        <v>2.4652630273061971E-6</v>
      </c>
      <c r="AT118" s="124">
        <f>CN_Summary_fuelprice!AT118*CN_Summary_taxrate!AT118</f>
        <v>2.4975727041014802E-6</v>
      </c>
      <c r="AU118" s="124">
        <f>CN_Summary_fuelprice!AU118*CN_Summary_taxrate!AU118</f>
        <v>2.53148036883834E-6</v>
      </c>
    </row>
    <row r="119" spans="1:47" ht="18.75" customHeight="1">
      <c r="A119" s="101" t="s">
        <v>3673</v>
      </c>
      <c r="B119" s="124">
        <f>CN_Summary_fuelprice!B119*CN_Summary_taxrate!B119</f>
        <v>0</v>
      </c>
      <c r="C119" s="124">
        <f>CN_Summary_fuelprice!C119*CN_Summary_taxrate!C119</f>
        <v>0</v>
      </c>
      <c r="D119" s="124">
        <f>CN_Summary_fuelprice!D119*CN_Summary_taxrate!D119</f>
        <v>0</v>
      </c>
      <c r="E119" s="124">
        <f>CN_Summary_fuelprice!E119*CN_Summary_taxrate!E119</f>
        <v>0</v>
      </c>
      <c r="F119" s="124">
        <f>CN_Summary_fuelprice!F119*CN_Summary_taxrate!F119</f>
        <v>0</v>
      </c>
      <c r="G119" s="124">
        <f>CN_Summary_fuelprice!G119*CN_Summary_taxrate!G119</f>
        <v>0</v>
      </c>
      <c r="H119" s="124">
        <f>CN_Summary_fuelprice!H119*CN_Summary_taxrate!H119</f>
        <v>0</v>
      </c>
      <c r="I119" s="124">
        <f>CN_Summary_fuelprice!I119*CN_Summary_taxrate!I119</f>
        <v>0</v>
      </c>
      <c r="J119" s="124">
        <f>CN_Summary_fuelprice!J119*CN_Summary_taxrate!J119</f>
        <v>0</v>
      </c>
      <c r="K119" s="124">
        <f>CN_Summary_fuelprice!K119*CN_Summary_taxrate!K119</f>
        <v>0</v>
      </c>
      <c r="L119" s="124">
        <f>CN_Summary_fuelprice!L119*CN_Summary_taxrate!L119</f>
        <v>0</v>
      </c>
      <c r="M119" s="124">
        <f>CN_Summary_fuelprice!M119*CN_Summary_taxrate!M119</f>
        <v>0</v>
      </c>
      <c r="N119" s="124">
        <f>CN_Summary_fuelprice!N119*CN_Summary_taxrate!N119</f>
        <v>0</v>
      </c>
      <c r="O119" s="124">
        <f>CN_Summary_fuelprice!O119*CN_Summary_taxrate!O119</f>
        <v>0</v>
      </c>
      <c r="P119" s="124">
        <f>CN_Summary_fuelprice!P119*CN_Summary_taxrate!P119</f>
        <v>0</v>
      </c>
      <c r="Q119" s="124">
        <f>CN_Summary_fuelprice!Q119*CN_Summary_taxrate!Q119</f>
        <v>0</v>
      </c>
      <c r="R119" s="124">
        <f>CN_Summary_fuelprice!R119*CN_Summary_taxrate!R119</f>
        <v>0</v>
      </c>
      <c r="S119" s="124">
        <f>CN_Summary_fuelprice!S119*CN_Summary_taxrate!S119</f>
        <v>0</v>
      </c>
      <c r="T119" s="124">
        <f>CN_Summary_fuelprice!T119*CN_Summary_taxrate!T119</f>
        <v>0</v>
      </c>
      <c r="U119" s="124">
        <f>CN_Summary_fuelprice!U119*CN_Summary_taxrate!U119</f>
        <v>0</v>
      </c>
      <c r="V119" s="124">
        <f>CN_Summary_fuelprice!V119*CN_Summary_taxrate!V119</f>
        <v>0</v>
      </c>
      <c r="W119" s="124">
        <f>CN_Summary_fuelprice!W119*CN_Summary_taxrate!W119</f>
        <v>0</v>
      </c>
      <c r="X119" s="124">
        <f>CN_Summary_fuelprice!X119*CN_Summary_taxrate!X119</f>
        <v>0</v>
      </c>
      <c r="Y119" s="124">
        <f>CN_Summary_fuelprice!Y119*CN_Summary_taxrate!Y119</f>
        <v>0</v>
      </c>
      <c r="Z119" s="124">
        <f>CN_Summary_fuelprice!Z119*CN_Summary_taxrate!Z119</f>
        <v>0</v>
      </c>
      <c r="AA119" s="124">
        <f>CN_Summary_fuelprice!AA119*CN_Summary_taxrate!AA119</f>
        <v>0</v>
      </c>
      <c r="AB119" s="124">
        <f>CN_Summary_fuelprice!AB119*CN_Summary_taxrate!AB119</f>
        <v>0</v>
      </c>
      <c r="AC119" s="124">
        <f>CN_Summary_fuelprice!AC119*CN_Summary_taxrate!AC119</f>
        <v>0</v>
      </c>
      <c r="AD119" s="124">
        <f>CN_Summary_fuelprice!AD119*CN_Summary_taxrate!AD119</f>
        <v>0</v>
      </c>
      <c r="AE119" s="124">
        <f>CN_Summary_fuelprice!AE119*CN_Summary_taxrate!AE119</f>
        <v>0</v>
      </c>
      <c r="AF119" s="124">
        <f>CN_Summary_fuelprice!AF119*CN_Summary_taxrate!AF119</f>
        <v>0</v>
      </c>
      <c r="AG119" s="124">
        <f>CN_Summary_fuelprice!AG119*CN_Summary_taxrate!AG119</f>
        <v>0</v>
      </c>
      <c r="AH119" s="124">
        <f>CN_Summary_fuelprice!AH119*CN_Summary_taxrate!AH119</f>
        <v>0</v>
      </c>
      <c r="AI119" s="124">
        <f>CN_Summary_fuelprice!AI119*CN_Summary_taxrate!AI119</f>
        <v>0</v>
      </c>
      <c r="AJ119" s="124">
        <f>CN_Summary_fuelprice!AJ119*CN_Summary_taxrate!AJ119</f>
        <v>0</v>
      </c>
      <c r="AK119" s="124">
        <f>CN_Summary_fuelprice!AK119*CN_Summary_taxrate!AK119</f>
        <v>0</v>
      </c>
      <c r="AL119" s="124">
        <f>CN_Summary_fuelprice!AL119*CN_Summary_taxrate!AL119</f>
        <v>0</v>
      </c>
      <c r="AM119" s="124">
        <f>CN_Summary_fuelprice!AM119*CN_Summary_taxrate!AM119</f>
        <v>0</v>
      </c>
      <c r="AN119" s="124">
        <f>CN_Summary_fuelprice!AN119*CN_Summary_taxrate!AN119</f>
        <v>0</v>
      </c>
      <c r="AO119" s="124">
        <f>CN_Summary_fuelprice!AO119*CN_Summary_taxrate!AO119</f>
        <v>0</v>
      </c>
      <c r="AP119" s="124">
        <f>CN_Summary_fuelprice!AP119*CN_Summary_taxrate!AP119</f>
        <v>0</v>
      </c>
      <c r="AQ119" s="124">
        <f>CN_Summary_fuelprice!AQ119*CN_Summary_taxrate!AQ119</f>
        <v>0</v>
      </c>
      <c r="AR119" s="124">
        <f>CN_Summary_fuelprice!AR119*CN_Summary_taxrate!AR119</f>
        <v>0</v>
      </c>
      <c r="AS119" s="124">
        <f>CN_Summary_fuelprice!AS119*CN_Summary_taxrate!AS119</f>
        <v>0</v>
      </c>
      <c r="AT119" s="124">
        <f>CN_Summary_fuelprice!AT119*CN_Summary_taxrate!AT119</f>
        <v>0</v>
      </c>
      <c r="AU119" s="124">
        <f>CN_Summary_fuelprice!AU119*CN_Summary_taxrate!AU119</f>
        <v>0</v>
      </c>
    </row>
    <row r="120" spans="1:47" ht="18.75" customHeight="1">
      <c r="A120" s="101" t="s">
        <v>3674</v>
      </c>
      <c r="B120" s="124">
        <f>CN_Summary_fuelprice!B120*CN_Summary_taxrate!B120</f>
        <v>0</v>
      </c>
      <c r="C120" s="124">
        <f>CN_Summary_fuelprice!C120*CN_Summary_taxrate!C120</f>
        <v>0</v>
      </c>
      <c r="D120" s="124">
        <f>CN_Summary_fuelprice!D120*CN_Summary_taxrate!D120</f>
        <v>0</v>
      </c>
      <c r="E120" s="124">
        <f>CN_Summary_fuelprice!E120*CN_Summary_taxrate!E120</f>
        <v>0</v>
      </c>
      <c r="F120" s="124">
        <f>CN_Summary_fuelprice!F120*CN_Summary_taxrate!F120</f>
        <v>0</v>
      </c>
      <c r="G120" s="124">
        <f>CN_Summary_fuelprice!G120*CN_Summary_taxrate!G120</f>
        <v>0</v>
      </c>
      <c r="H120" s="124">
        <f>CN_Summary_fuelprice!H120*CN_Summary_taxrate!H120</f>
        <v>0</v>
      </c>
      <c r="I120" s="124">
        <f>CN_Summary_fuelprice!I120*CN_Summary_taxrate!I120</f>
        <v>0</v>
      </c>
      <c r="J120" s="124">
        <f>CN_Summary_fuelprice!J120*CN_Summary_taxrate!J120</f>
        <v>0</v>
      </c>
      <c r="K120" s="124">
        <f>CN_Summary_fuelprice!K120*CN_Summary_taxrate!K120</f>
        <v>0</v>
      </c>
      <c r="L120" s="124">
        <f>CN_Summary_fuelprice!L120*CN_Summary_taxrate!L120</f>
        <v>0</v>
      </c>
      <c r="M120" s="124">
        <f>CN_Summary_fuelprice!M120*CN_Summary_taxrate!M120</f>
        <v>0</v>
      </c>
      <c r="N120" s="124">
        <f>CN_Summary_fuelprice!N120*CN_Summary_taxrate!N120</f>
        <v>0</v>
      </c>
      <c r="O120" s="124">
        <f>CN_Summary_fuelprice!O120*CN_Summary_taxrate!O120</f>
        <v>0</v>
      </c>
      <c r="P120" s="124">
        <f>CN_Summary_fuelprice!P120*CN_Summary_taxrate!P120</f>
        <v>0</v>
      </c>
      <c r="Q120" s="124">
        <f>CN_Summary_fuelprice!Q120*CN_Summary_taxrate!Q120</f>
        <v>0</v>
      </c>
      <c r="R120" s="124">
        <f>CN_Summary_fuelprice!R120*CN_Summary_taxrate!R120</f>
        <v>0</v>
      </c>
      <c r="S120" s="124">
        <f>CN_Summary_fuelprice!S120*CN_Summary_taxrate!S120</f>
        <v>0</v>
      </c>
      <c r="T120" s="124">
        <f>CN_Summary_fuelprice!T120*CN_Summary_taxrate!T120</f>
        <v>0</v>
      </c>
      <c r="U120" s="124">
        <f>CN_Summary_fuelprice!U120*CN_Summary_taxrate!U120</f>
        <v>0</v>
      </c>
      <c r="V120" s="124">
        <f>CN_Summary_fuelprice!V120*CN_Summary_taxrate!V120</f>
        <v>0</v>
      </c>
      <c r="W120" s="124">
        <f>CN_Summary_fuelprice!W120*CN_Summary_taxrate!W120</f>
        <v>0</v>
      </c>
      <c r="X120" s="124">
        <f>CN_Summary_fuelprice!X120*CN_Summary_taxrate!X120</f>
        <v>0</v>
      </c>
      <c r="Y120" s="124">
        <f>CN_Summary_fuelprice!Y120*CN_Summary_taxrate!Y120</f>
        <v>0</v>
      </c>
      <c r="Z120" s="124">
        <f>CN_Summary_fuelprice!Z120*CN_Summary_taxrate!Z120</f>
        <v>0</v>
      </c>
      <c r="AA120" s="124">
        <f>CN_Summary_fuelprice!AA120*CN_Summary_taxrate!AA120</f>
        <v>0</v>
      </c>
      <c r="AB120" s="124">
        <f>CN_Summary_fuelprice!AB120*CN_Summary_taxrate!AB120</f>
        <v>0</v>
      </c>
      <c r="AC120" s="124">
        <f>CN_Summary_fuelprice!AC120*CN_Summary_taxrate!AC120</f>
        <v>0</v>
      </c>
      <c r="AD120" s="124">
        <f>CN_Summary_fuelprice!AD120*CN_Summary_taxrate!AD120</f>
        <v>0</v>
      </c>
      <c r="AE120" s="124">
        <f>CN_Summary_fuelprice!AE120*CN_Summary_taxrate!AE120</f>
        <v>0</v>
      </c>
      <c r="AF120" s="124">
        <f>CN_Summary_fuelprice!AF120*CN_Summary_taxrate!AF120</f>
        <v>0</v>
      </c>
      <c r="AG120" s="124">
        <f>CN_Summary_fuelprice!AG120*CN_Summary_taxrate!AG120</f>
        <v>0</v>
      </c>
      <c r="AH120" s="124">
        <f>CN_Summary_fuelprice!AH120*CN_Summary_taxrate!AH120</f>
        <v>0</v>
      </c>
      <c r="AI120" s="124">
        <f>CN_Summary_fuelprice!AI120*CN_Summary_taxrate!AI120</f>
        <v>0</v>
      </c>
      <c r="AJ120" s="124">
        <f>CN_Summary_fuelprice!AJ120*CN_Summary_taxrate!AJ120</f>
        <v>0</v>
      </c>
      <c r="AK120" s="124">
        <f>CN_Summary_fuelprice!AK120*CN_Summary_taxrate!AK120</f>
        <v>0</v>
      </c>
      <c r="AL120" s="124">
        <f>CN_Summary_fuelprice!AL120*CN_Summary_taxrate!AL120</f>
        <v>0</v>
      </c>
      <c r="AM120" s="124">
        <f>CN_Summary_fuelprice!AM120*CN_Summary_taxrate!AM120</f>
        <v>0</v>
      </c>
      <c r="AN120" s="124">
        <f>CN_Summary_fuelprice!AN120*CN_Summary_taxrate!AN120</f>
        <v>0</v>
      </c>
      <c r="AO120" s="124">
        <f>CN_Summary_fuelprice!AO120*CN_Summary_taxrate!AO120</f>
        <v>0</v>
      </c>
      <c r="AP120" s="124">
        <f>CN_Summary_fuelprice!AP120*CN_Summary_taxrate!AP120</f>
        <v>0</v>
      </c>
      <c r="AQ120" s="124">
        <f>CN_Summary_fuelprice!AQ120*CN_Summary_taxrate!AQ120</f>
        <v>0</v>
      </c>
      <c r="AR120" s="124">
        <f>CN_Summary_fuelprice!AR120*CN_Summary_taxrate!AR120</f>
        <v>0</v>
      </c>
      <c r="AS120" s="124">
        <f>CN_Summary_fuelprice!AS120*CN_Summary_taxrate!AS120</f>
        <v>0</v>
      </c>
      <c r="AT120" s="124">
        <f>CN_Summary_fuelprice!AT120*CN_Summary_taxrate!AT120</f>
        <v>0</v>
      </c>
      <c r="AU120" s="124">
        <f>CN_Summary_fuelprice!AU120*CN_Summary_taxrate!AU120</f>
        <v>0</v>
      </c>
    </row>
    <row r="121" spans="1:47" ht="18.75" customHeight="1">
      <c r="A121" s="101" t="s">
        <v>3675</v>
      </c>
      <c r="B121" s="124">
        <f>CN_Summary_fuelprice!B121*CN_Summary_taxrate!B121</f>
        <v>0</v>
      </c>
      <c r="C121" s="124">
        <f>CN_Summary_fuelprice!C121*CN_Summary_taxrate!C121</f>
        <v>0</v>
      </c>
      <c r="D121" s="124">
        <f>CN_Summary_fuelprice!D121*CN_Summary_taxrate!D121</f>
        <v>0</v>
      </c>
      <c r="E121" s="124">
        <f>CN_Summary_fuelprice!E121*CN_Summary_taxrate!E121</f>
        <v>0</v>
      </c>
      <c r="F121" s="124">
        <f>CN_Summary_fuelprice!F121*CN_Summary_taxrate!F121</f>
        <v>0</v>
      </c>
      <c r="G121" s="124">
        <f>CN_Summary_fuelprice!G121*CN_Summary_taxrate!G121</f>
        <v>1.0294082532953617E-6</v>
      </c>
      <c r="H121" s="124">
        <f>CN_Summary_fuelprice!H121*CN_Summary_taxrate!H121</f>
        <v>1.1282464218526301E-6</v>
      </c>
      <c r="I121" s="124">
        <f>CN_Summary_fuelprice!I121*CN_Summary_taxrate!I121</f>
        <v>1.2882096624441512E-6</v>
      </c>
      <c r="J121" s="124">
        <f>CN_Summary_fuelprice!J121*CN_Summary_taxrate!J121</f>
        <v>1.3768766233592761E-6</v>
      </c>
      <c r="K121" s="124">
        <f>CN_Summary_fuelprice!K121*CN_Summary_taxrate!K121</f>
        <v>1.4610222438926207E-6</v>
      </c>
      <c r="L121" s="124">
        <f>CN_Summary_fuelprice!L121*CN_Summary_taxrate!L121</f>
        <v>1.4930190256348487E-6</v>
      </c>
      <c r="M121" s="124">
        <f>CN_Summary_fuelprice!M121*CN_Summary_taxrate!M121</f>
        <v>1.5276358263040706E-6</v>
      </c>
      <c r="N121" s="124">
        <f>CN_Summary_fuelprice!N121*CN_Summary_taxrate!N121</f>
        <v>1.4927558418750273E-6</v>
      </c>
      <c r="O121" s="124">
        <f>CN_Summary_fuelprice!O121*CN_Summary_taxrate!O121</f>
        <v>1.5116253402164754E-6</v>
      </c>
      <c r="P121" s="124">
        <f>CN_Summary_fuelprice!P121*CN_Summary_taxrate!P121</f>
        <v>1.5438799494734401E-6</v>
      </c>
      <c r="Q121" s="124">
        <f>CN_Summary_fuelprice!Q121*CN_Summary_taxrate!Q121</f>
        <v>1.601209645432369E-6</v>
      </c>
      <c r="R121" s="124">
        <f>CN_Summary_fuelprice!R121*CN_Summary_taxrate!R121</f>
        <v>1.6298101893607948E-6</v>
      </c>
      <c r="S121" s="124">
        <f>CN_Summary_fuelprice!S121*CN_Summary_taxrate!S121</f>
        <v>1.6776934193628778E-6</v>
      </c>
      <c r="T121" s="124">
        <f>CN_Summary_fuelprice!T121*CN_Summary_taxrate!T121</f>
        <v>1.6976249679524531E-6</v>
      </c>
      <c r="U121" s="124">
        <f>CN_Summary_fuelprice!U121*CN_Summary_taxrate!U121</f>
        <v>1.7432569448575846E-6</v>
      </c>
      <c r="V121" s="124">
        <f>CN_Summary_fuelprice!V121*CN_Summary_taxrate!V121</f>
        <v>1.7776463379909455E-6</v>
      </c>
      <c r="W121" s="124">
        <f>CN_Summary_fuelprice!W121*CN_Summary_taxrate!W121</f>
        <v>1.7949611570866493E-6</v>
      </c>
      <c r="X121" s="124">
        <f>CN_Summary_fuelprice!X121*CN_Summary_taxrate!X121</f>
        <v>1.8276457505617671E-6</v>
      </c>
      <c r="Y121" s="124">
        <f>CN_Summary_fuelprice!Y121*CN_Summary_taxrate!Y121</f>
        <v>1.8574702547120096E-6</v>
      </c>
      <c r="Z121" s="124">
        <f>CN_Summary_fuelprice!Z121*CN_Summary_taxrate!Z121</f>
        <v>1.9076100649461009E-6</v>
      </c>
      <c r="AA121" s="124">
        <f>CN_Summary_fuelprice!AA121*CN_Summary_taxrate!AA121</f>
        <v>1.8905331912162608E-6</v>
      </c>
      <c r="AB121" s="124">
        <f>CN_Summary_fuelprice!AB121*CN_Summary_taxrate!AB121</f>
        <v>1.961046265599216E-6</v>
      </c>
      <c r="AC121" s="124">
        <f>CN_Summary_fuelprice!AC121*CN_Summary_taxrate!AC121</f>
        <v>1.9938261361947738E-6</v>
      </c>
      <c r="AD121" s="124">
        <f>CN_Summary_fuelprice!AD121*CN_Summary_taxrate!AD121</f>
        <v>2.0164948133525078E-6</v>
      </c>
      <c r="AE121" s="124">
        <f>CN_Summary_fuelprice!AE121*CN_Summary_taxrate!AE121</f>
        <v>2.0385436506918728E-6</v>
      </c>
      <c r="AF121" s="124">
        <f>CN_Summary_fuelprice!AF121*CN_Summary_taxrate!AF121</f>
        <v>2.0843479007405302E-6</v>
      </c>
      <c r="AG121" s="124">
        <f>CN_Summary_fuelprice!AG121*CN_Summary_taxrate!AG121</f>
        <v>2.1214236836638868E-6</v>
      </c>
      <c r="AH121" s="124">
        <f>CN_Summary_fuelprice!AH121*CN_Summary_taxrate!AH121</f>
        <v>2.1661809915687584E-6</v>
      </c>
      <c r="AI121" s="124">
        <f>CN_Summary_fuelprice!AI121*CN_Summary_taxrate!AI121</f>
        <v>2.1922534460374508E-6</v>
      </c>
      <c r="AJ121" s="124">
        <f>CN_Summary_fuelprice!AJ121*CN_Summary_taxrate!AJ121</f>
        <v>2.1862163465168694E-6</v>
      </c>
      <c r="AK121" s="124">
        <f>CN_Summary_fuelprice!AK121*CN_Summary_taxrate!AK121</f>
        <v>2.2139045239592514E-6</v>
      </c>
      <c r="AL121" s="124">
        <f>CN_Summary_fuelprice!AL121*CN_Summary_taxrate!AL121</f>
        <v>2.2692557939392893E-6</v>
      </c>
      <c r="AM121" s="124">
        <f>CN_Summary_fuelprice!AM121*CN_Summary_taxrate!AM121</f>
        <v>2.2941236942297094E-6</v>
      </c>
      <c r="AN121" s="124">
        <f>CN_Summary_fuelprice!AN121*CN_Summary_taxrate!AN121</f>
        <v>2.3240435975131848E-6</v>
      </c>
      <c r="AO121" s="124">
        <f>CN_Summary_fuelprice!AO121*CN_Summary_taxrate!AO121</f>
        <v>2.3544235752970201E-6</v>
      </c>
      <c r="AP121" s="124">
        <f>CN_Summary_fuelprice!AP121*CN_Summary_taxrate!AP121</f>
        <v>2.3831970071676254E-6</v>
      </c>
      <c r="AQ121" s="124">
        <f>CN_Summary_fuelprice!AQ121*CN_Summary_taxrate!AQ121</f>
        <v>2.4092125706198572E-6</v>
      </c>
      <c r="AR121" s="124">
        <f>CN_Summary_fuelprice!AR121*CN_Summary_taxrate!AR121</f>
        <v>2.4367155240766534E-6</v>
      </c>
      <c r="AS121" s="124">
        <f>CN_Summary_fuelprice!AS121*CN_Summary_taxrate!AS121</f>
        <v>2.4652630273061971E-6</v>
      </c>
      <c r="AT121" s="124">
        <f>CN_Summary_fuelprice!AT121*CN_Summary_taxrate!AT121</f>
        <v>2.4975727041014802E-6</v>
      </c>
      <c r="AU121" s="124">
        <f>CN_Summary_fuelprice!AU121*CN_Summary_taxrate!AU121</f>
        <v>2.53148036883834E-6</v>
      </c>
    </row>
    <row r="122" spans="1:47" s="103" customFormat="1" ht="18.75" customHeight="1">
      <c r="A122" s="102" t="s">
        <v>3686</v>
      </c>
      <c r="B122" s="102"/>
      <c r="C122" s="102"/>
      <c r="D122" s="102"/>
      <c r="E122" s="102"/>
      <c r="F122" s="102"/>
      <c r="I122" s="102"/>
      <c r="L122" s="102"/>
      <c r="O122" s="102"/>
      <c r="R122" s="102"/>
      <c r="U122" s="102"/>
      <c r="X122" s="102"/>
      <c r="AA122" s="102"/>
      <c r="AD122" s="102"/>
      <c r="AG122" s="102"/>
      <c r="AJ122" s="102"/>
      <c r="AM122" s="102"/>
      <c r="AP122" s="102"/>
      <c r="AS122" s="102"/>
    </row>
    <row r="123" spans="1:47" ht="18.75" customHeight="1">
      <c r="A123" s="105" t="s">
        <v>3697</v>
      </c>
      <c r="B123" s="101">
        <v>2015</v>
      </c>
      <c r="C123" s="101">
        <v>2016</v>
      </c>
      <c r="D123" s="101">
        <v>2017</v>
      </c>
      <c r="E123" s="101">
        <v>2018</v>
      </c>
      <c r="F123" s="101">
        <v>2019</v>
      </c>
      <c r="G123" s="101">
        <v>2020</v>
      </c>
      <c r="H123" s="101">
        <v>2021</v>
      </c>
      <c r="I123" s="101">
        <v>2022</v>
      </c>
      <c r="J123" s="101">
        <v>2023</v>
      </c>
      <c r="K123" s="101">
        <v>2024</v>
      </c>
      <c r="L123" s="101">
        <v>2025</v>
      </c>
      <c r="M123" s="101">
        <v>2026</v>
      </c>
      <c r="N123" s="101">
        <v>2027</v>
      </c>
      <c r="O123" s="101">
        <v>2028</v>
      </c>
      <c r="P123" s="101">
        <v>2029</v>
      </c>
      <c r="Q123" s="101">
        <v>2030</v>
      </c>
      <c r="R123" s="101">
        <v>2031</v>
      </c>
      <c r="S123" s="101">
        <v>2032</v>
      </c>
      <c r="T123" s="101">
        <v>2033</v>
      </c>
      <c r="U123" s="101">
        <v>2034</v>
      </c>
      <c r="V123" s="101">
        <v>2035</v>
      </c>
      <c r="W123" s="101">
        <v>2036</v>
      </c>
      <c r="X123" s="101">
        <v>2037</v>
      </c>
      <c r="Y123" s="101">
        <v>2038</v>
      </c>
      <c r="Z123" s="101">
        <v>2039</v>
      </c>
      <c r="AA123" s="101">
        <v>2040</v>
      </c>
      <c r="AB123" s="101">
        <v>2041</v>
      </c>
      <c r="AC123" s="101">
        <v>2042</v>
      </c>
      <c r="AD123" s="101">
        <v>2043</v>
      </c>
      <c r="AE123" s="101">
        <v>2044</v>
      </c>
      <c r="AF123" s="101">
        <v>2045</v>
      </c>
      <c r="AG123" s="101">
        <v>2046</v>
      </c>
      <c r="AH123" s="101">
        <v>2047</v>
      </c>
      <c r="AI123" s="101">
        <v>2048</v>
      </c>
      <c r="AJ123" s="101">
        <v>2049</v>
      </c>
      <c r="AK123" s="101">
        <v>2050</v>
      </c>
      <c r="AL123" s="101">
        <v>2051</v>
      </c>
      <c r="AM123" s="101">
        <v>2052</v>
      </c>
      <c r="AN123" s="101">
        <v>2053</v>
      </c>
      <c r="AO123" s="101">
        <v>2054</v>
      </c>
      <c r="AP123" s="101">
        <v>2055</v>
      </c>
      <c r="AQ123" s="101">
        <v>2056</v>
      </c>
      <c r="AR123" s="101">
        <v>2057</v>
      </c>
      <c r="AS123" s="101">
        <v>2058</v>
      </c>
      <c r="AT123" s="101">
        <v>2059</v>
      </c>
      <c r="AU123" s="101">
        <v>2060</v>
      </c>
    </row>
    <row r="124" spans="1:47" ht="18.75" customHeight="1">
      <c r="A124" s="101" t="s">
        <v>3668</v>
      </c>
      <c r="B124" s="124">
        <f>CN_Summary_fuelprice!B124*CN_Summary_taxrate!B124</f>
        <v>0</v>
      </c>
      <c r="C124" s="124">
        <f>CN_Summary_fuelprice!C124*CN_Summary_taxrate!C124</f>
        <v>0</v>
      </c>
      <c r="D124" s="124">
        <f>CN_Summary_fuelprice!D124*CN_Summary_taxrate!D124</f>
        <v>0</v>
      </c>
      <c r="E124" s="124">
        <f>CN_Summary_fuelprice!E124*CN_Summary_taxrate!E124</f>
        <v>0</v>
      </c>
      <c r="F124" s="124">
        <f>CN_Summary_fuelprice!F124*CN_Summary_taxrate!F124</f>
        <v>0</v>
      </c>
      <c r="G124" s="124">
        <f>CN_Summary_fuelprice!G124*CN_Summary_taxrate!G124</f>
        <v>5.2993142562114544E-6</v>
      </c>
      <c r="H124" s="124">
        <f>CN_Summary_fuelprice!H124*CN_Summary_taxrate!H124</f>
        <v>7.134262544746331E-6</v>
      </c>
      <c r="I124" s="124">
        <f>CN_Summary_fuelprice!I124*CN_Summary_taxrate!I124</f>
        <v>5.415439024833981E-6</v>
      </c>
      <c r="J124" s="124">
        <f>CN_Summary_fuelprice!J124*CN_Summary_taxrate!J124</f>
        <v>5.5352237360282719E-6</v>
      </c>
      <c r="K124" s="124">
        <f>CN_Summary_fuelprice!K124*CN_Summary_taxrate!K124</f>
        <v>6.3442516774764572E-6</v>
      </c>
      <c r="L124" s="124">
        <f>CN_Summary_fuelprice!L124*CN_Summary_taxrate!L124</f>
        <v>7.2442051743237067E-6</v>
      </c>
      <c r="M124" s="124">
        <f>CN_Summary_fuelprice!M124*CN_Summary_taxrate!M124</f>
        <v>7.2641395928013526E-6</v>
      </c>
      <c r="N124" s="124">
        <f>CN_Summary_fuelprice!N124*CN_Summary_taxrate!N124</f>
        <v>7.4691273045003916E-6</v>
      </c>
      <c r="O124" s="124">
        <f>CN_Summary_fuelprice!O124*CN_Summary_taxrate!O124</f>
        <v>7.8457583473153725E-6</v>
      </c>
      <c r="P124" s="124">
        <f>CN_Summary_fuelprice!P124*CN_Summary_taxrate!P124</f>
        <v>7.9231949126372576E-6</v>
      </c>
      <c r="Q124" s="124">
        <f>CN_Summary_fuelprice!Q124*CN_Summary_taxrate!Q124</f>
        <v>8.4983604909104489E-6</v>
      </c>
      <c r="R124" s="124">
        <f>CN_Summary_fuelprice!R124*CN_Summary_taxrate!R124</f>
        <v>8.7761538837446212E-6</v>
      </c>
      <c r="S124" s="124">
        <f>CN_Summary_fuelprice!S124*CN_Summary_taxrate!S124</f>
        <v>8.562095775329125E-6</v>
      </c>
      <c r="T124" s="124">
        <f>CN_Summary_fuelprice!T124*CN_Summary_taxrate!T124</f>
        <v>8.7814789744281632E-6</v>
      </c>
      <c r="U124" s="124">
        <f>CN_Summary_fuelprice!U124*CN_Summary_taxrate!U124</f>
        <v>8.8804080489252947E-6</v>
      </c>
      <c r="V124" s="124">
        <f>CN_Summary_fuelprice!V124*CN_Summary_taxrate!V124</f>
        <v>9.2049976227859865E-6</v>
      </c>
      <c r="W124" s="124">
        <f>CN_Summary_fuelprice!W124*CN_Summary_taxrate!W124</f>
        <v>8.9302514555677557E-6</v>
      </c>
      <c r="X124" s="124">
        <f>CN_Summary_fuelprice!X124*CN_Summary_taxrate!X124</f>
        <v>9.0197056960813217E-6</v>
      </c>
      <c r="Y124" s="124">
        <f>CN_Summary_fuelprice!Y124*CN_Summary_taxrate!Y124</f>
        <v>9.1298141294425317E-6</v>
      </c>
      <c r="Z124" s="124">
        <f>CN_Summary_fuelprice!Z124*CN_Summary_taxrate!Z124</f>
        <v>9.2805832290444368E-6</v>
      </c>
      <c r="AA124" s="124">
        <f>CN_Summary_fuelprice!AA124*CN_Summary_taxrate!AA124</f>
        <v>9.3895496307357009E-6</v>
      </c>
      <c r="AB124" s="124">
        <f>CN_Summary_fuelprice!AB124*CN_Summary_taxrate!AB124</f>
        <v>9.5269815979315978E-6</v>
      </c>
      <c r="AC124" s="124">
        <f>CN_Summary_fuelprice!AC124*CN_Summary_taxrate!AC124</f>
        <v>9.5702114480376526E-6</v>
      </c>
      <c r="AD124" s="124">
        <f>CN_Summary_fuelprice!AD124*CN_Summary_taxrate!AD124</f>
        <v>9.7595539456856552E-6</v>
      </c>
      <c r="AE124" s="124">
        <f>CN_Summary_fuelprice!AE124*CN_Summary_taxrate!AE124</f>
        <v>1.0022117408712408E-5</v>
      </c>
      <c r="AF124" s="124">
        <f>CN_Summary_fuelprice!AF124*CN_Summary_taxrate!AF124</f>
        <v>1.0256775475092991E-5</v>
      </c>
      <c r="AG124" s="124">
        <f>CN_Summary_fuelprice!AG124*CN_Summary_taxrate!AG124</f>
        <v>1.0227212815392532E-5</v>
      </c>
      <c r="AH124" s="124">
        <f>CN_Summary_fuelprice!AH124*CN_Summary_taxrate!AH124</f>
        <v>1.0694911199085275E-5</v>
      </c>
      <c r="AI124" s="124">
        <f>CN_Summary_fuelprice!AI124*CN_Summary_taxrate!AI124</f>
        <v>1.0757136429416618E-5</v>
      </c>
      <c r="AJ124" s="124">
        <f>CN_Summary_fuelprice!AJ124*CN_Summary_taxrate!AJ124</f>
        <v>1.0797332225235353E-5</v>
      </c>
      <c r="AK124" s="124">
        <f>CN_Summary_fuelprice!AK124*CN_Summary_taxrate!AK124</f>
        <v>1.0928524081800483E-5</v>
      </c>
      <c r="AL124" s="124">
        <f>CN_Summary_fuelprice!AL124*CN_Summary_taxrate!AL124</f>
        <v>1.1179820184583582E-5</v>
      </c>
      <c r="AM124" s="124">
        <f>CN_Summary_fuelprice!AM124*CN_Summary_taxrate!AM124</f>
        <v>1.1359268004944627E-5</v>
      </c>
      <c r="AN124" s="124">
        <f>CN_Summary_fuelprice!AN124*CN_Summary_taxrate!AN124</f>
        <v>1.1538802376564271E-5</v>
      </c>
      <c r="AO124" s="124">
        <f>CN_Summary_fuelprice!AO124*CN_Summary_taxrate!AO124</f>
        <v>1.1693897043869935E-5</v>
      </c>
      <c r="AP124" s="124">
        <f>CN_Summary_fuelprice!AP124*CN_Summary_taxrate!AP124</f>
        <v>1.1842765766265813E-5</v>
      </c>
      <c r="AQ124" s="124">
        <f>CN_Summary_fuelprice!AQ124*CN_Summary_taxrate!AQ124</f>
        <v>1.2002319400892797E-5</v>
      </c>
      <c r="AR124" s="124">
        <f>CN_Summary_fuelprice!AR124*CN_Summary_taxrate!AR124</f>
        <v>1.2176049080662055E-5</v>
      </c>
      <c r="AS124" s="124">
        <f>CN_Summary_fuelprice!AS124*CN_Summary_taxrate!AS124</f>
        <v>1.2310754164829173E-5</v>
      </c>
      <c r="AT124" s="124">
        <f>CN_Summary_fuelprice!AT124*CN_Summary_taxrate!AT124</f>
        <v>1.2498689646733302E-5</v>
      </c>
      <c r="AU124" s="124">
        <f>CN_Summary_fuelprice!AU124*CN_Summary_taxrate!AU124</f>
        <v>1.2681536196549483E-5</v>
      </c>
    </row>
    <row r="125" spans="1:47" ht="18.75" customHeight="1">
      <c r="A125" s="101" t="s">
        <v>3669</v>
      </c>
      <c r="B125" s="124">
        <f>CN_Summary_fuelprice!B125*CN_Summary_taxrate!B125</f>
        <v>0</v>
      </c>
      <c r="C125" s="124">
        <f>CN_Summary_fuelprice!C125*CN_Summary_taxrate!C125</f>
        <v>0</v>
      </c>
      <c r="D125" s="124">
        <f>CN_Summary_fuelprice!D125*CN_Summary_taxrate!D125</f>
        <v>0</v>
      </c>
      <c r="E125" s="124">
        <f>CN_Summary_fuelprice!E125*CN_Summary_taxrate!E125</f>
        <v>0</v>
      </c>
      <c r="F125" s="124">
        <f>CN_Summary_fuelprice!F125*CN_Summary_taxrate!F125</f>
        <v>0</v>
      </c>
      <c r="G125" s="124">
        <f>CN_Summary_fuelprice!G125*CN_Summary_taxrate!G125</f>
        <v>5.2993142562114544E-6</v>
      </c>
      <c r="H125" s="124">
        <f>CN_Summary_fuelprice!H125*CN_Summary_taxrate!H125</f>
        <v>7.134262544746331E-6</v>
      </c>
      <c r="I125" s="124">
        <f>CN_Summary_fuelprice!I125*CN_Summary_taxrate!I125</f>
        <v>7.6186707390279693E-6</v>
      </c>
      <c r="J125" s="124">
        <f>CN_Summary_fuelprice!J125*CN_Summary_taxrate!J125</f>
        <v>8.3646957234072818E-6</v>
      </c>
      <c r="K125" s="124">
        <f>CN_Summary_fuelprice!K125*CN_Summary_taxrate!K125</f>
        <v>9.2021904222410376E-6</v>
      </c>
      <c r="L125" s="124">
        <f>CN_Summary_fuelprice!L125*CN_Summary_taxrate!L125</f>
        <v>9.7863335370255954E-6</v>
      </c>
      <c r="M125" s="124">
        <f>CN_Summary_fuelprice!M125*CN_Summary_taxrate!M125</f>
        <v>1.006904746993332E-5</v>
      </c>
      <c r="N125" s="124">
        <f>CN_Summary_fuelprice!N125*CN_Summary_taxrate!N125</f>
        <v>1.0414650972736606E-5</v>
      </c>
      <c r="O125" s="124">
        <f>CN_Summary_fuelprice!O125*CN_Summary_taxrate!O125</f>
        <v>1.076508021999797E-5</v>
      </c>
      <c r="P125" s="124">
        <f>CN_Summary_fuelprice!P125*CN_Summary_taxrate!P125</f>
        <v>1.0865178276050342E-5</v>
      </c>
      <c r="Q125" s="124">
        <f>CN_Summary_fuelprice!Q125*CN_Summary_taxrate!Q125</f>
        <v>1.1050292215702024E-5</v>
      </c>
      <c r="R125" s="124">
        <f>CN_Summary_fuelprice!R125*CN_Summary_taxrate!R125</f>
        <v>1.1321663756009541E-5</v>
      </c>
      <c r="S125" s="124">
        <f>CN_Summary_fuelprice!S125*CN_Summary_taxrate!S125</f>
        <v>1.1414367442923488E-5</v>
      </c>
      <c r="T125" s="124">
        <f>CN_Summary_fuelprice!T125*CN_Summary_taxrate!T125</f>
        <v>1.1583925068681947E-5</v>
      </c>
      <c r="U125" s="124">
        <f>CN_Summary_fuelprice!U125*CN_Summary_taxrate!U125</f>
        <v>1.174929889102472E-5</v>
      </c>
      <c r="V125" s="124">
        <f>CN_Summary_fuelprice!V125*CN_Summary_taxrate!V125</f>
        <v>1.1818222362514445E-5</v>
      </c>
      <c r="W125" s="124">
        <f>CN_Summary_fuelprice!W125*CN_Summary_taxrate!W125</f>
        <v>1.1745193394090073E-5</v>
      </c>
      <c r="X125" s="124">
        <f>CN_Summary_fuelprice!X125*CN_Summary_taxrate!X125</f>
        <v>1.1695433497686199E-5</v>
      </c>
      <c r="Y125" s="124">
        <f>CN_Summary_fuelprice!Y125*CN_Summary_taxrate!Y125</f>
        <v>1.1838825572136379E-5</v>
      </c>
      <c r="Z125" s="124">
        <f>CN_Summary_fuelprice!Z125*CN_Summary_taxrate!Z125</f>
        <v>1.1987532161168068E-5</v>
      </c>
      <c r="AA125" s="124">
        <f>CN_Summary_fuelprice!AA125*CN_Summary_taxrate!AA125</f>
        <v>1.2028667158017141E-5</v>
      </c>
      <c r="AB125" s="124">
        <f>CN_Summary_fuelprice!AB125*CN_Summary_taxrate!AB125</f>
        <v>1.2271859551789574E-5</v>
      </c>
      <c r="AC125" s="124">
        <f>CN_Summary_fuelprice!AC125*CN_Summary_taxrate!AC125</f>
        <v>1.2305553711918064E-5</v>
      </c>
      <c r="AD125" s="124">
        <f>CN_Summary_fuelprice!AD125*CN_Summary_taxrate!AD125</f>
        <v>1.2302695955615412E-5</v>
      </c>
      <c r="AE125" s="124">
        <f>CN_Summary_fuelprice!AE125*CN_Summary_taxrate!AE125</f>
        <v>1.2285967626038897E-5</v>
      </c>
      <c r="AF125" s="124">
        <f>CN_Summary_fuelprice!AF125*CN_Summary_taxrate!AF125</f>
        <v>1.2330157436159399E-5</v>
      </c>
      <c r="AG125" s="124">
        <f>CN_Summary_fuelprice!AG125*CN_Summary_taxrate!AG125</f>
        <v>1.225347387844946E-5</v>
      </c>
      <c r="AH125" s="124">
        <f>CN_Summary_fuelprice!AH125*CN_Summary_taxrate!AH125</f>
        <v>1.241487214098547E-5</v>
      </c>
      <c r="AI125" s="124">
        <f>CN_Summary_fuelprice!AI125*CN_Summary_taxrate!AI125</f>
        <v>1.253933728081449E-5</v>
      </c>
      <c r="AJ125" s="124">
        <f>CN_Summary_fuelprice!AJ125*CN_Summary_taxrate!AJ125</f>
        <v>1.2616258339499899E-5</v>
      </c>
      <c r="AK125" s="124">
        <f>CN_Summary_fuelprice!AK125*CN_Summary_taxrate!AK125</f>
        <v>1.2777135132502811E-5</v>
      </c>
      <c r="AL125" s="124">
        <f>CN_Summary_fuelprice!AL125*CN_Summary_taxrate!AL125</f>
        <v>1.2703078620332406E-5</v>
      </c>
      <c r="AM125" s="124">
        <f>CN_Summary_fuelprice!AM125*CN_Summary_taxrate!AM125</f>
        <v>1.2740466089886933E-5</v>
      </c>
      <c r="AN125" s="124">
        <f>CN_Summary_fuelprice!AN125*CN_Summary_taxrate!AN125</f>
        <v>1.2812144761681219E-5</v>
      </c>
      <c r="AO125" s="124">
        <f>CN_Summary_fuelprice!AO125*CN_Summary_taxrate!AO125</f>
        <v>1.2892292122625763E-5</v>
      </c>
      <c r="AP125" s="124">
        <f>CN_Summary_fuelprice!AP125*CN_Summary_taxrate!AP125</f>
        <v>1.2973276269709681E-5</v>
      </c>
      <c r="AQ125" s="124">
        <f>CN_Summary_fuelprice!AQ125*CN_Summary_taxrate!AQ125</f>
        <v>1.3047595437814566E-5</v>
      </c>
      <c r="AR125" s="124">
        <f>CN_Summary_fuelprice!AR125*CN_Summary_taxrate!AR125</f>
        <v>1.3121895059785856E-5</v>
      </c>
      <c r="AS125" s="124">
        <f>CN_Summary_fuelprice!AS125*CN_Summary_taxrate!AS125</f>
        <v>1.3165954539652251E-5</v>
      </c>
      <c r="AT125" s="124">
        <f>CN_Summary_fuelprice!AT125*CN_Summary_taxrate!AT125</f>
        <v>1.3216815900723877E-5</v>
      </c>
      <c r="AU125" s="124">
        <f>CN_Summary_fuelprice!AU125*CN_Summary_taxrate!AU125</f>
        <v>1.3274623204399289E-5</v>
      </c>
    </row>
    <row r="126" spans="1:47" ht="18.75" customHeight="1">
      <c r="A126" s="101" t="s">
        <v>3670</v>
      </c>
      <c r="B126" s="124">
        <f>CN_Summary_fuelprice!B126*CN_Summary_taxrate!B126</f>
        <v>0</v>
      </c>
      <c r="C126" s="124">
        <f>CN_Summary_fuelprice!C126*CN_Summary_taxrate!C126</f>
        <v>0</v>
      </c>
      <c r="D126" s="124">
        <f>CN_Summary_fuelprice!D126*CN_Summary_taxrate!D126</f>
        <v>0</v>
      </c>
      <c r="E126" s="124">
        <f>CN_Summary_fuelprice!E126*CN_Summary_taxrate!E126</f>
        <v>0</v>
      </c>
      <c r="F126" s="124">
        <f>CN_Summary_fuelprice!F126*CN_Summary_taxrate!F126</f>
        <v>0</v>
      </c>
      <c r="G126" s="124">
        <f>CN_Summary_fuelprice!G126*CN_Summary_taxrate!G126</f>
        <v>5.2993142562114544E-6</v>
      </c>
      <c r="H126" s="124">
        <f>CN_Summary_fuelprice!H126*CN_Summary_taxrate!H126</f>
        <v>7.134262544746331E-6</v>
      </c>
      <c r="I126" s="124">
        <f>CN_Summary_fuelprice!I126*CN_Summary_taxrate!I126</f>
        <v>5.5674136702501357E-6</v>
      </c>
      <c r="J126" s="124">
        <f>CN_Summary_fuelprice!J126*CN_Summary_taxrate!J126</f>
        <v>7.0105077320448027E-6</v>
      </c>
      <c r="K126" s="124">
        <f>CN_Summary_fuelprice!K126*CN_Summary_taxrate!K126</f>
        <v>8.687525572417474E-6</v>
      </c>
      <c r="L126" s="124">
        <f>CN_Summary_fuelprice!L126*CN_Summary_taxrate!L126</f>
        <v>1.0086671982972147E-5</v>
      </c>
      <c r="M126" s="124">
        <f>CN_Summary_fuelprice!M126*CN_Summary_taxrate!M126</f>
        <v>1.099296939710293E-5</v>
      </c>
      <c r="N126" s="124">
        <f>CN_Summary_fuelprice!N126*CN_Summary_taxrate!N126</f>
        <v>1.1963202287764607E-5</v>
      </c>
      <c r="O126" s="124">
        <f>CN_Summary_fuelprice!O126*CN_Summary_taxrate!O126</f>
        <v>1.260724975224216E-5</v>
      </c>
      <c r="P126" s="124">
        <f>CN_Summary_fuelprice!P126*CN_Summary_taxrate!P126</f>
        <v>1.2755210516233119E-5</v>
      </c>
      <c r="Q126" s="124">
        <f>CN_Summary_fuelprice!Q126*CN_Summary_taxrate!Q126</f>
        <v>1.3095981248497272E-5</v>
      </c>
      <c r="R126" s="124">
        <f>CN_Summary_fuelprice!R126*CN_Summary_taxrate!R126</f>
        <v>1.3567390144141407E-5</v>
      </c>
      <c r="S126" s="124">
        <f>CN_Summary_fuelprice!S126*CN_Summary_taxrate!S126</f>
        <v>1.367490884323157E-5</v>
      </c>
      <c r="T126" s="124">
        <f>CN_Summary_fuelprice!T126*CN_Summary_taxrate!T126</f>
        <v>1.4037161830339298E-5</v>
      </c>
      <c r="U126" s="124">
        <f>CN_Summary_fuelprice!U126*CN_Summary_taxrate!U126</f>
        <v>1.4270938749598207E-5</v>
      </c>
      <c r="V126" s="124">
        <f>CN_Summary_fuelprice!V126*CN_Summary_taxrate!V126</f>
        <v>1.4494487189243658E-5</v>
      </c>
      <c r="W126" s="124">
        <f>CN_Summary_fuelprice!W126*CN_Summary_taxrate!W126</f>
        <v>1.4366523769203174E-5</v>
      </c>
      <c r="X126" s="124">
        <f>CN_Summary_fuelprice!X126*CN_Summary_taxrate!X126</f>
        <v>1.4380260554772852E-5</v>
      </c>
      <c r="Y126" s="124">
        <f>CN_Summary_fuelprice!Y126*CN_Summary_taxrate!Y126</f>
        <v>1.4628739723643658E-5</v>
      </c>
      <c r="Z126" s="124">
        <f>CN_Summary_fuelprice!Z126*CN_Summary_taxrate!Z126</f>
        <v>1.4870100294963745E-5</v>
      </c>
      <c r="AA126" s="124">
        <f>CN_Summary_fuelprice!AA126*CN_Summary_taxrate!AA126</f>
        <v>1.4861049409520096E-5</v>
      </c>
      <c r="AB126" s="124">
        <f>CN_Summary_fuelprice!AB126*CN_Summary_taxrate!AB126</f>
        <v>1.5306868068811445E-5</v>
      </c>
      <c r="AC126" s="124">
        <f>CN_Summary_fuelprice!AC126*CN_Summary_taxrate!AC126</f>
        <v>1.549919258544651E-5</v>
      </c>
      <c r="AD126" s="124">
        <f>CN_Summary_fuelprice!AD126*CN_Summary_taxrate!AD126</f>
        <v>1.5673690012513324E-5</v>
      </c>
      <c r="AE126" s="124">
        <f>CN_Summary_fuelprice!AE126*CN_Summary_taxrate!AE126</f>
        <v>1.5845718027325675E-5</v>
      </c>
      <c r="AF126" s="124">
        <f>CN_Summary_fuelprice!AF126*CN_Summary_taxrate!AF126</f>
        <v>1.6176196368976397E-5</v>
      </c>
      <c r="AG126" s="124">
        <f>CN_Summary_fuelprice!AG126*CN_Summary_taxrate!AG126</f>
        <v>1.6425914323399957E-5</v>
      </c>
      <c r="AH126" s="124">
        <f>CN_Summary_fuelprice!AH126*CN_Summary_taxrate!AH126</f>
        <v>1.670165765289955E-5</v>
      </c>
      <c r="AI126" s="124">
        <f>CN_Summary_fuelprice!AI126*CN_Summary_taxrate!AI126</f>
        <v>1.6858991576951069E-5</v>
      </c>
      <c r="AJ126" s="124">
        <f>CN_Summary_fuelprice!AJ126*CN_Summary_taxrate!AJ126</f>
        <v>1.6907894370402102E-5</v>
      </c>
      <c r="AK126" s="124">
        <f>CN_Summary_fuelprice!AK126*CN_Summary_taxrate!AK126</f>
        <v>1.7101664363483468E-5</v>
      </c>
      <c r="AL126" s="124">
        <f>CN_Summary_fuelprice!AL126*CN_Summary_taxrate!AL126</f>
        <v>1.7450223806932233E-5</v>
      </c>
      <c r="AM126" s="124">
        <f>CN_Summary_fuelprice!AM126*CN_Summary_taxrate!AM126</f>
        <v>1.7634253046626985E-5</v>
      </c>
      <c r="AN126" s="124">
        <f>CN_Summary_fuelprice!AN126*CN_Summary_taxrate!AN126</f>
        <v>1.7849349634911807E-5</v>
      </c>
      <c r="AO126" s="124">
        <f>CN_Summary_fuelprice!AO126*CN_Summary_taxrate!AO126</f>
        <v>1.8061173414987592E-5</v>
      </c>
      <c r="AP126" s="124">
        <f>CN_Summary_fuelprice!AP126*CN_Summary_taxrate!AP126</f>
        <v>1.8263078486063133E-5</v>
      </c>
      <c r="AQ126" s="124">
        <f>CN_Summary_fuelprice!AQ126*CN_Summary_taxrate!AQ126</f>
        <v>1.844883838271415E-5</v>
      </c>
      <c r="AR126" s="124">
        <f>CN_Summary_fuelprice!AR126*CN_Summary_taxrate!AR126</f>
        <v>1.864840437024277E-5</v>
      </c>
      <c r="AS126" s="124">
        <f>CN_Summary_fuelprice!AS126*CN_Summary_taxrate!AS126</f>
        <v>1.8855601759896227E-5</v>
      </c>
      <c r="AT126" s="124">
        <f>CN_Summary_fuelprice!AT126*CN_Summary_taxrate!AT126</f>
        <v>1.9082092621113935E-5</v>
      </c>
      <c r="AU126" s="124">
        <f>CN_Summary_fuelprice!AU126*CN_Summary_taxrate!AU126</f>
        <v>1.9310643953532214E-5</v>
      </c>
    </row>
    <row r="127" spans="1:47" ht="18.75" customHeight="1">
      <c r="A127" s="101" t="s">
        <v>3671</v>
      </c>
      <c r="B127" s="124">
        <f>CN_Summary_fuelprice!B127*CN_Summary_taxrate!B127</f>
        <v>0</v>
      </c>
      <c r="C127" s="124">
        <f>CN_Summary_fuelprice!C127*CN_Summary_taxrate!C127</f>
        <v>0</v>
      </c>
      <c r="D127" s="124">
        <f>CN_Summary_fuelprice!D127*CN_Summary_taxrate!D127</f>
        <v>0</v>
      </c>
      <c r="E127" s="124">
        <f>CN_Summary_fuelprice!E127*CN_Summary_taxrate!E127</f>
        <v>0</v>
      </c>
      <c r="F127" s="124">
        <f>CN_Summary_fuelprice!F127*CN_Summary_taxrate!F127</f>
        <v>0</v>
      </c>
      <c r="G127" s="124">
        <f>CN_Summary_fuelprice!G127*CN_Summary_taxrate!G127</f>
        <v>5.2993142562114544E-6</v>
      </c>
      <c r="H127" s="124">
        <f>CN_Summary_fuelprice!H127*CN_Summary_taxrate!H127</f>
        <v>7.134262544746331E-6</v>
      </c>
      <c r="I127" s="124">
        <f>CN_Summary_fuelprice!I127*CN_Summary_taxrate!I127</f>
        <v>5.5674136702501357E-6</v>
      </c>
      <c r="J127" s="124">
        <f>CN_Summary_fuelprice!J127*CN_Summary_taxrate!J127</f>
        <v>7.0105077320448027E-6</v>
      </c>
      <c r="K127" s="124">
        <f>CN_Summary_fuelprice!K127*CN_Summary_taxrate!K127</f>
        <v>8.687525572417474E-6</v>
      </c>
      <c r="L127" s="124">
        <f>CN_Summary_fuelprice!L127*CN_Summary_taxrate!L127</f>
        <v>1.0086671982972147E-5</v>
      </c>
      <c r="M127" s="124">
        <f>CN_Summary_fuelprice!M127*CN_Summary_taxrate!M127</f>
        <v>1.099296939710293E-5</v>
      </c>
      <c r="N127" s="124">
        <f>CN_Summary_fuelprice!N127*CN_Summary_taxrate!N127</f>
        <v>1.1963202287764607E-5</v>
      </c>
      <c r="O127" s="124">
        <f>CN_Summary_fuelprice!O127*CN_Summary_taxrate!O127</f>
        <v>1.260724975224216E-5</v>
      </c>
      <c r="P127" s="124">
        <f>CN_Summary_fuelprice!P127*CN_Summary_taxrate!P127</f>
        <v>1.2755210516233119E-5</v>
      </c>
      <c r="Q127" s="124">
        <f>CN_Summary_fuelprice!Q127*CN_Summary_taxrate!Q127</f>
        <v>1.3095981248497272E-5</v>
      </c>
      <c r="R127" s="124">
        <f>CN_Summary_fuelprice!R127*CN_Summary_taxrate!R127</f>
        <v>1.3567390144141407E-5</v>
      </c>
      <c r="S127" s="124">
        <f>CN_Summary_fuelprice!S127*CN_Summary_taxrate!S127</f>
        <v>1.367490884323157E-5</v>
      </c>
      <c r="T127" s="124">
        <f>CN_Summary_fuelprice!T127*CN_Summary_taxrate!T127</f>
        <v>1.4037161830339298E-5</v>
      </c>
      <c r="U127" s="124">
        <f>CN_Summary_fuelprice!U127*CN_Summary_taxrate!U127</f>
        <v>1.4270938749598207E-5</v>
      </c>
      <c r="V127" s="124">
        <f>CN_Summary_fuelprice!V127*CN_Summary_taxrate!V127</f>
        <v>1.4494487189243658E-5</v>
      </c>
      <c r="W127" s="124">
        <f>CN_Summary_fuelprice!W127*CN_Summary_taxrate!W127</f>
        <v>1.4366523769203174E-5</v>
      </c>
      <c r="X127" s="124">
        <f>CN_Summary_fuelprice!X127*CN_Summary_taxrate!X127</f>
        <v>1.4380260554772852E-5</v>
      </c>
      <c r="Y127" s="124">
        <f>CN_Summary_fuelprice!Y127*CN_Summary_taxrate!Y127</f>
        <v>1.4628739723643658E-5</v>
      </c>
      <c r="Z127" s="124">
        <f>CN_Summary_fuelprice!Z127*CN_Summary_taxrate!Z127</f>
        <v>1.4870100294963745E-5</v>
      </c>
      <c r="AA127" s="124">
        <f>CN_Summary_fuelprice!AA127*CN_Summary_taxrate!AA127</f>
        <v>1.4861049409520096E-5</v>
      </c>
      <c r="AB127" s="124">
        <f>CN_Summary_fuelprice!AB127*CN_Summary_taxrate!AB127</f>
        <v>1.5306868068811445E-5</v>
      </c>
      <c r="AC127" s="124">
        <f>CN_Summary_fuelprice!AC127*CN_Summary_taxrate!AC127</f>
        <v>1.549919258544651E-5</v>
      </c>
      <c r="AD127" s="124">
        <f>CN_Summary_fuelprice!AD127*CN_Summary_taxrate!AD127</f>
        <v>1.5673690012513324E-5</v>
      </c>
      <c r="AE127" s="124">
        <f>CN_Summary_fuelprice!AE127*CN_Summary_taxrate!AE127</f>
        <v>1.5845718027325675E-5</v>
      </c>
      <c r="AF127" s="124">
        <f>CN_Summary_fuelprice!AF127*CN_Summary_taxrate!AF127</f>
        <v>1.6176196368976397E-5</v>
      </c>
      <c r="AG127" s="124">
        <f>CN_Summary_fuelprice!AG127*CN_Summary_taxrate!AG127</f>
        <v>1.6425914323399957E-5</v>
      </c>
      <c r="AH127" s="124">
        <f>CN_Summary_fuelprice!AH127*CN_Summary_taxrate!AH127</f>
        <v>1.670165765289955E-5</v>
      </c>
      <c r="AI127" s="124">
        <f>CN_Summary_fuelprice!AI127*CN_Summary_taxrate!AI127</f>
        <v>1.6858991576951069E-5</v>
      </c>
      <c r="AJ127" s="124">
        <f>CN_Summary_fuelprice!AJ127*CN_Summary_taxrate!AJ127</f>
        <v>1.6907894370402102E-5</v>
      </c>
      <c r="AK127" s="124">
        <f>CN_Summary_fuelprice!AK127*CN_Summary_taxrate!AK127</f>
        <v>1.7101664363483468E-5</v>
      </c>
      <c r="AL127" s="124">
        <f>CN_Summary_fuelprice!AL127*CN_Summary_taxrate!AL127</f>
        <v>1.7450223806932233E-5</v>
      </c>
      <c r="AM127" s="124">
        <f>CN_Summary_fuelprice!AM127*CN_Summary_taxrate!AM127</f>
        <v>1.7634253046626985E-5</v>
      </c>
      <c r="AN127" s="124">
        <f>CN_Summary_fuelprice!AN127*CN_Summary_taxrate!AN127</f>
        <v>1.7849349634911807E-5</v>
      </c>
      <c r="AO127" s="124">
        <f>CN_Summary_fuelprice!AO127*CN_Summary_taxrate!AO127</f>
        <v>1.8061173414987592E-5</v>
      </c>
      <c r="AP127" s="124">
        <f>CN_Summary_fuelprice!AP127*CN_Summary_taxrate!AP127</f>
        <v>1.8263078486063133E-5</v>
      </c>
      <c r="AQ127" s="124">
        <f>CN_Summary_fuelprice!AQ127*CN_Summary_taxrate!AQ127</f>
        <v>1.844883838271415E-5</v>
      </c>
      <c r="AR127" s="124">
        <f>CN_Summary_fuelprice!AR127*CN_Summary_taxrate!AR127</f>
        <v>1.864840437024277E-5</v>
      </c>
      <c r="AS127" s="124">
        <f>CN_Summary_fuelprice!AS127*CN_Summary_taxrate!AS127</f>
        <v>1.8855601759896227E-5</v>
      </c>
      <c r="AT127" s="124">
        <f>CN_Summary_fuelprice!AT127*CN_Summary_taxrate!AT127</f>
        <v>1.9082092621113935E-5</v>
      </c>
      <c r="AU127" s="124">
        <f>CN_Summary_fuelprice!AU127*CN_Summary_taxrate!AU127</f>
        <v>1.9310643953532214E-5</v>
      </c>
    </row>
    <row r="128" spans="1:47" ht="18.75" customHeight="1">
      <c r="A128" s="101" t="s">
        <v>3672</v>
      </c>
      <c r="B128" s="124">
        <f>CN_Summary_fuelprice!B128*CN_Summary_taxrate!B128</f>
        <v>0</v>
      </c>
      <c r="C128" s="124">
        <f>CN_Summary_fuelprice!C128*CN_Summary_taxrate!C128</f>
        <v>0</v>
      </c>
      <c r="D128" s="124">
        <f>CN_Summary_fuelprice!D128*CN_Summary_taxrate!D128</f>
        <v>0</v>
      </c>
      <c r="E128" s="124">
        <f>CN_Summary_fuelprice!E128*CN_Summary_taxrate!E128</f>
        <v>0</v>
      </c>
      <c r="F128" s="124">
        <f>CN_Summary_fuelprice!F128*CN_Summary_taxrate!F128</f>
        <v>0</v>
      </c>
      <c r="G128" s="124">
        <f>CN_Summary_fuelprice!G128*CN_Summary_taxrate!G128</f>
        <v>5.2993142562114544E-6</v>
      </c>
      <c r="H128" s="124">
        <f>CN_Summary_fuelprice!H128*CN_Summary_taxrate!H128</f>
        <v>7.134262544746331E-6</v>
      </c>
      <c r="I128" s="124">
        <f>CN_Summary_fuelprice!I128*CN_Summary_taxrate!I128</f>
        <v>5.8299626244456461E-6</v>
      </c>
      <c r="J128" s="124">
        <f>CN_Summary_fuelprice!J128*CN_Summary_taxrate!J128</f>
        <v>7.6393367685710741E-6</v>
      </c>
      <c r="K128" s="124">
        <f>CN_Summary_fuelprice!K128*CN_Summary_taxrate!K128</f>
        <v>9.6737055301550983E-6</v>
      </c>
      <c r="L128" s="124">
        <f>CN_Summary_fuelprice!L128*CN_Summary_taxrate!L128</f>
        <v>1.1319790243106661E-5</v>
      </c>
      <c r="M128" s="124">
        <f>CN_Summary_fuelprice!M128*CN_Summary_taxrate!M128</f>
        <v>1.2614216438980526E-5</v>
      </c>
      <c r="N128" s="124">
        <f>CN_Summary_fuelprice!N128*CN_Summary_taxrate!N128</f>
        <v>1.4048350901920797E-5</v>
      </c>
      <c r="O128" s="124">
        <f>CN_Summary_fuelprice!O128*CN_Summary_taxrate!O128</f>
        <v>1.4632851706837647E-5</v>
      </c>
      <c r="P128" s="124">
        <f>CN_Summary_fuelprice!P128*CN_Summary_taxrate!P128</f>
        <v>1.4891634064566694E-5</v>
      </c>
      <c r="Q128" s="124">
        <f>CN_Summary_fuelprice!Q128*CN_Summary_taxrate!Q128</f>
        <v>1.5209812696339424E-5</v>
      </c>
      <c r="R128" s="124">
        <f>CN_Summary_fuelprice!R128*CN_Summary_taxrate!R128</f>
        <v>1.5638149465351664E-5</v>
      </c>
      <c r="S128" s="124">
        <f>CN_Summary_fuelprice!S128*CN_Summary_taxrate!S128</f>
        <v>1.5772293977507875E-5</v>
      </c>
      <c r="T128" s="124">
        <f>CN_Summary_fuelprice!T128*CN_Summary_taxrate!T128</f>
        <v>1.6069833170398794E-5</v>
      </c>
      <c r="U128" s="124">
        <f>CN_Summary_fuelprice!U128*CN_Summary_taxrate!U128</f>
        <v>1.630849181209417E-5</v>
      </c>
      <c r="V128" s="124">
        <f>CN_Summary_fuelprice!V128*CN_Summary_taxrate!V128</f>
        <v>1.6499421093565588E-5</v>
      </c>
      <c r="W128" s="124">
        <f>CN_Summary_fuelprice!W128*CN_Summary_taxrate!W128</f>
        <v>1.6368136738225353E-5</v>
      </c>
      <c r="X128" s="124">
        <f>CN_Summary_fuelprice!X128*CN_Summary_taxrate!X128</f>
        <v>1.6361153429863251E-5</v>
      </c>
      <c r="Y128" s="124">
        <f>CN_Summary_fuelprice!Y128*CN_Summary_taxrate!Y128</f>
        <v>1.6602311748628704E-5</v>
      </c>
      <c r="Z128" s="124">
        <f>CN_Summary_fuelprice!Z128*CN_Summary_taxrate!Z128</f>
        <v>1.6862985967213953E-5</v>
      </c>
      <c r="AA128" s="124">
        <f>CN_Summary_fuelprice!AA128*CN_Summary_taxrate!AA128</f>
        <v>1.6839432431116224E-5</v>
      </c>
      <c r="AB128" s="124">
        <f>CN_Summary_fuelprice!AB128*CN_Summary_taxrate!AB128</f>
        <v>1.7270276770915609E-5</v>
      </c>
      <c r="AC128" s="124">
        <f>CN_Summary_fuelprice!AC128*CN_Summary_taxrate!AC128</f>
        <v>1.74668658475215E-5</v>
      </c>
      <c r="AD128" s="124">
        <f>CN_Summary_fuelprice!AD128*CN_Summary_taxrate!AD128</f>
        <v>1.7615829497844768E-5</v>
      </c>
      <c r="AE128" s="124">
        <f>CN_Summary_fuelprice!AE128*CN_Summary_taxrate!AE128</f>
        <v>1.7759668810174361E-5</v>
      </c>
      <c r="AF128" s="124">
        <f>CN_Summary_fuelprice!AF128*CN_Summary_taxrate!AF128</f>
        <v>1.8066576529600047E-5</v>
      </c>
      <c r="AG128" s="124">
        <f>CN_Summary_fuelprice!AG128*CN_Summary_taxrate!AG128</f>
        <v>1.8335049740643953E-5</v>
      </c>
      <c r="AH128" s="124">
        <f>CN_Summary_fuelprice!AH128*CN_Summary_taxrate!AH128</f>
        <v>1.8534804197792268E-5</v>
      </c>
      <c r="AI128" s="124">
        <f>CN_Summary_fuelprice!AI128*CN_Summary_taxrate!AI128</f>
        <v>1.8656934472577954E-5</v>
      </c>
      <c r="AJ128" s="124">
        <f>CN_Summary_fuelprice!AJ128*CN_Summary_taxrate!AJ128</f>
        <v>1.8727638496314985E-5</v>
      </c>
      <c r="AK128" s="124">
        <f>CN_Summary_fuelprice!AK128*CN_Summary_taxrate!AK128</f>
        <v>1.8905460260602596E-5</v>
      </c>
      <c r="AL128" s="124">
        <f>CN_Summary_fuelprice!AL128*CN_Summary_taxrate!AL128</f>
        <v>1.9224037309803926E-5</v>
      </c>
      <c r="AM128" s="124">
        <f>CN_Summary_fuelprice!AM128*CN_Summary_taxrate!AM128</f>
        <v>1.9385087430445189E-5</v>
      </c>
      <c r="AN128" s="124">
        <f>CN_Summary_fuelprice!AN128*CN_Summary_taxrate!AN128</f>
        <v>1.9576467809162058E-5</v>
      </c>
      <c r="AO128" s="124">
        <f>CN_Summary_fuelprice!AO128*CN_Summary_taxrate!AO128</f>
        <v>1.976855425318137E-5</v>
      </c>
      <c r="AP128" s="124">
        <f>CN_Summary_fuelprice!AP128*CN_Summary_taxrate!AP128</f>
        <v>1.9950630705376357E-5</v>
      </c>
      <c r="AQ128" s="124">
        <f>CN_Summary_fuelprice!AQ128*CN_Summary_taxrate!AQ128</f>
        <v>2.0115493809174452E-5</v>
      </c>
      <c r="AR128" s="124">
        <f>CN_Summary_fuelprice!AR128*CN_Summary_taxrate!AR128</f>
        <v>2.0293341944661528E-5</v>
      </c>
      <c r="AS128" s="124">
        <f>CN_Summary_fuelprice!AS128*CN_Summary_taxrate!AS128</f>
        <v>2.0487560309504671E-5</v>
      </c>
      <c r="AT128" s="124">
        <f>CN_Summary_fuelprice!AT128*CN_Summary_taxrate!AT128</f>
        <v>2.0692802285761322E-5</v>
      </c>
      <c r="AU128" s="124">
        <f>CN_Summary_fuelprice!AU128*CN_Summary_taxrate!AU128</f>
        <v>2.0895030894058151E-5</v>
      </c>
    </row>
    <row r="129" spans="1:47" ht="18.75" customHeight="1">
      <c r="A129" s="101" t="s">
        <v>3673</v>
      </c>
      <c r="B129" s="124">
        <f>CN_Summary_fuelprice!B129*CN_Summary_taxrate!B129</f>
        <v>0</v>
      </c>
      <c r="C129" s="124">
        <f>CN_Summary_fuelprice!C129*CN_Summary_taxrate!C129</f>
        <v>0</v>
      </c>
      <c r="D129" s="124">
        <f>CN_Summary_fuelprice!D129*CN_Summary_taxrate!D129</f>
        <v>0</v>
      </c>
      <c r="E129" s="124">
        <f>CN_Summary_fuelprice!E129*CN_Summary_taxrate!E129</f>
        <v>0</v>
      </c>
      <c r="F129" s="124">
        <f>CN_Summary_fuelprice!F129*CN_Summary_taxrate!F129</f>
        <v>0</v>
      </c>
      <c r="G129" s="124">
        <f>CN_Summary_fuelprice!G129*CN_Summary_taxrate!G129</f>
        <v>5.2993142562114544E-6</v>
      </c>
      <c r="H129" s="124">
        <f>CN_Summary_fuelprice!H129*CN_Summary_taxrate!H129</f>
        <v>7.134262544746331E-6</v>
      </c>
      <c r="I129" s="124">
        <f>CN_Summary_fuelprice!I129*CN_Summary_taxrate!I129</f>
        <v>5.8299626244456461E-6</v>
      </c>
      <c r="J129" s="124">
        <f>CN_Summary_fuelprice!J129*CN_Summary_taxrate!J129</f>
        <v>7.6393367685710741E-6</v>
      </c>
      <c r="K129" s="124">
        <f>CN_Summary_fuelprice!K129*CN_Summary_taxrate!K129</f>
        <v>9.6737055301550983E-6</v>
      </c>
      <c r="L129" s="124">
        <f>CN_Summary_fuelprice!L129*CN_Summary_taxrate!L129</f>
        <v>1.1319790243106661E-5</v>
      </c>
      <c r="M129" s="124">
        <f>CN_Summary_fuelprice!M129*CN_Summary_taxrate!M129</f>
        <v>1.2614216438980526E-5</v>
      </c>
      <c r="N129" s="124">
        <f>CN_Summary_fuelprice!N129*CN_Summary_taxrate!N129</f>
        <v>1.4048350901920797E-5</v>
      </c>
      <c r="O129" s="124">
        <f>CN_Summary_fuelprice!O129*CN_Summary_taxrate!O129</f>
        <v>1.4632851706837647E-5</v>
      </c>
      <c r="P129" s="124">
        <f>CN_Summary_fuelprice!P129*CN_Summary_taxrate!P129</f>
        <v>1.4891634064566694E-5</v>
      </c>
      <c r="Q129" s="124">
        <f>CN_Summary_fuelprice!Q129*CN_Summary_taxrate!Q129</f>
        <v>1.5209812696339424E-5</v>
      </c>
      <c r="R129" s="124">
        <f>CN_Summary_fuelprice!R129*CN_Summary_taxrate!R129</f>
        <v>1.5638149465351664E-5</v>
      </c>
      <c r="S129" s="124">
        <f>CN_Summary_fuelprice!S129*CN_Summary_taxrate!S129</f>
        <v>1.5772293977507875E-5</v>
      </c>
      <c r="T129" s="124">
        <f>CN_Summary_fuelprice!T129*CN_Summary_taxrate!T129</f>
        <v>1.6069833170398794E-5</v>
      </c>
      <c r="U129" s="124">
        <f>CN_Summary_fuelprice!U129*CN_Summary_taxrate!U129</f>
        <v>1.630849181209417E-5</v>
      </c>
      <c r="V129" s="124">
        <f>CN_Summary_fuelprice!V129*CN_Summary_taxrate!V129</f>
        <v>1.6499421093565588E-5</v>
      </c>
      <c r="W129" s="124">
        <f>CN_Summary_fuelprice!W129*CN_Summary_taxrate!W129</f>
        <v>1.6368136738225353E-5</v>
      </c>
      <c r="X129" s="124">
        <f>CN_Summary_fuelprice!X129*CN_Summary_taxrate!X129</f>
        <v>1.6361153429863251E-5</v>
      </c>
      <c r="Y129" s="124">
        <f>CN_Summary_fuelprice!Y129*CN_Summary_taxrate!Y129</f>
        <v>1.6602311748628704E-5</v>
      </c>
      <c r="Z129" s="124">
        <f>CN_Summary_fuelprice!Z129*CN_Summary_taxrate!Z129</f>
        <v>1.6862985967213953E-5</v>
      </c>
      <c r="AA129" s="124">
        <f>CN_Summary_fuelprice!AA129*CN_Summary_taxrate!AA129</f>
        <v>1.6839432431116224E-5</v>
      </c>
      <c r="AB129" s="124">
        <f>CN_Summary_fuelprice!AB129*CN_Summary_taxrate!AB129</f>
        <v>1.7270276770915609E-5</v>
      </c>
      <c r="AC129" s="124">
        <f>CN_Summary_fuelprice!AC129*CN_Summary_taxrate!AC129</f>
        <v>1.74668658475215E-5</v>
      </c>
      <c r="AD129" s="124">
        <f>CN_Summary_fuelprice!AD129*CN_Summary_taxrate!AD129</f>
        <v>1.7615829497844768E-5</v>
      </c>
      <c r="AE129" s="124">
        <f>CN_Summary_fuelprice!AE129*CN_Summary_taxrate!AE129</f>
        <v>1.7759668810174361E-5</v>
      </c>
      <c r="AF129" s="124">
        <f>CN_Summary_fuelprice!AF129*CN_Summary_taxrate!AF129</f>
        <v>1.8066576529600047E-5</v>
      </c>
      <c r="AG129" s="124">
        <f>CN_Summary_fuelprice!AG129*CN_Summary_taxrate!AG129</f>
        <v>1.8335049740643953E-5</v>
      </c>
      <c r="AH129" s="124">
        <f>CN_Summary_fuelprice!AH129*CN_Summary_taxrate!AH129</f>
        <v>1.8534804197792268E-5</v>
      </c>
      <c r="AI129" s="124">
        <f>CN_Summary_fuelprice!AI129*CN_Summary_taxrate!AI129</f>
        <v>1.8656934472577954E-5</v>
      </c>
      <c r="AJ129" s="124">
        <f>CN_Summary_fuelprice!AJ129*CN_Summary_taxrate!AJ129</f>
        <v>1.8727638496314985E-5</v>
      </c>
      <c r="AK129" s="124">
        <f>CN_Summary_fuelprice!AK129*CN_Summary_taxrate!AK129</f>
        <v>1.8905460260602596E-5</v>
      </c>
      <c r="AL129" s="124">
        <f>CN_Summary_fuelprice!AL129*CN_Summary_taxrate!AL129</f>
        <v>1.9224037309803926E-5</v>
      </c>
      <c r="AM129" s="124">
        <f>CN_Summary_fuelprice!AM129*CN_Summary_taxrate!AM129</f>
        <v>1.9385087430445189E-5</v>
      </c>
      <c r="AN129" s="124">
        <f>CN_Summary_fuelprice!AN129*CN_Summary_taxrate!AN129</f>
        <v>1.9576467809162058E-5</v>
      </c>
      <c r="AO129" s="124">
        <f>CN_Summary_fuelprice!AO129*CN_Summary_taxrate!AO129</f>
        <v>1.976855425318137E-5</v>
      </c>
      <c r="AP129" s="124">
        <f>CN_Summary_fuelprice!AP129*CN_Summary_taxrate!AP129</f>
        <v>1.9950630705376357E-5</v>
      </c>
      <c r="AQ129" s="124">
        <f>CN_Summary_fuelprice!AQ129*CN_Summary_taxrate!AQ129</f>
        <v>2.0115493809174452E-5</v>
      </c>
      <c r="AR129" s="124">
        <f>CN_Summary_fuelprice!AR129*CN_Summary_taxrate!AR129</f>
        <v>2.0293341944661528E-5</v>
      </c>
      <c r="AS129" s="124">
        <f>CN_Summary_fuelprice!AS129*CN_Summary_taxrate!AS129</f>
        <v>2.0487560309504671E-5</v>
      </c>
      <c r="AT129" s="124">
        <f>CN_Summary_fuelprice!AT129*CN_Summary_taxrate!AT129</f>
        <v>2.0692802285761322E-5</v>
      </c>
      <c r="AU129" s="124">
        <f>CN_Summary_fuelprice!AU129*CN_Summary_taxrate!AU129</f>
        <v>2.0895030894058151E-5</v>
      </c>
    </row>
    <row r="130" spans="1:47" ht="18.75" customHeight="1">
      <c r="A130" s="101" t="s">
        <v>3674</v>
      </c>
      <c r="B130" s="124">
        <f>CN_Summary_fuelprice!B130*CN_Summary_taxrate!B130</f>
        <v>0</v>
      </c>
      <c r="C130" s="124">
        <f>CN_Summary_fuelprice!C130*CN_Summary_taxrate!C130</f>
        <v>0</v>
      </c>
      <c r="D130" s="124">
        <f>CN_Summary_fuelprice!D130*CN_Summary_taxrate!D130</f>
        <v>0</v>
      </c>
      <c r="E130" s="124">
        <f>CN_Summary_fuelprice!E130*CN_Summary_taxrate!E130</f>
        <v>0</v>
      </c>
      <c r="F130" s="124">
        <f>CN_Summary_fuelprice!F130*CN_Summary_taxrate!F130</f>
        <v>0</v>
      </c>
      <c r="G130" s="124">
        <f>CN_Summary_fuelprice!G130*CN_Summary_taxrate!G130</f>
        <v>0</v>
      </c>
      <c r="H130" s="124">
        <f>CN_Summary_fuelprice!H130*CN_Summary_taxrate!H130</f>
        <v>0</v>
      </c>
      <c r="I130" s="124">
        <f>CN_Summary_fuelprice!I130*CN_Summary_taxrate!I130</f>
        <v>0</v>
      </c>
      <c r="J130" s="124">
        <f>CN_Summary_fuelprice!J130*CN_Summary_taxrate!J130</f>
        <v>0</v>
      </c>
      <c r="K130" s="124">
        <f>CN_Summary_fuelprice!K130*CN_Summary_taxrate!K130</f>
        <v>0</v>
      </c>
      <c r="L130" s="124">
        <f>CN_Summary_fuelprice!L130*CN_Summary_taxrate!L130</f>
        <v>0</v>
      </c>
      <c r="M130" s="124">
        <f>CN_Summary_fuelprice!M130*CN_Summary_taxrate!M130</f>
        <v>0</v>
      </c>
      <c r="N130" s="124">
        <f>CN_Summary_fuelprice!N130*CN_Summary_taxrate!N130</f>
        <v>0</v>
      </c>
      <c r="O130" s="124">
        <f>CN_Summary_fuelprice!O130*CN_Summary_taxrate!O130</f>
        <v>0</v>
      </c>
      <c r="P130" s="124">
        <f>CN_Summary_fuelprice!P130*CN_Summary_taxrate!P130</f>
        <v>0</v>
      </c>
      <c r="Q130" s="124">
        <f>CN_Summary_fuelprice!Q130*CN_Summary_taxrate!Q130</f>
        <v>0</v>
      </c>
      <c r="R130" s="124">
        <f>CN_Summary_fuelprice!R130*CN_Summary_taxrate!R130</f>
        <v>0</v>
      </c>
      <c r="S130" s="124">
        <f>CN_Summary_fuelprice!S130*CN_Summary_taxrate!S130</f>
        <v>0</v>
      </c>
      <c r="T130" s="124">
        <f>CN_Summary_fuelprice!T130*CN_Summary_taxrate!T130</f>
        <v>0</v>
      </c>
      <c r="U130" s="124">
        <f>CN_Summary_fuelprice!U130*CN_Summary_taxrate!U130</f>
        <v>0</v>
      </c>
      <c r="V130" s="124">
        <f>CN_Summary_fuelprice!V130*CN_Summary_taxrate!V130</f>
        <v>0</v>
      </c>
      <c r="W130" s="124">
        <f>CN_Summary_fuelprice!W130*CN_Summary_taxrate!W130</f>
        <v>0</v>
      </c>
      <c r="X130" s="124">
        <f>CN_Summary_fuelprice!X130*CN_Summary_taxrate!X130</f>
        <v>0</v>
      </c>
      <c r="Y130" s="124">
        <f>CN_Summary_fuelprice!Y130*CN_Summary_taxrate!Y130</f>
        <v>0</v>
      </c>
      <c r="Z130" s="124">
        <f>CN_Summary_fuelprice!Z130*CN_Summary_taxrate!Z130</f>
        <v>0</v>
      </c>
      <c r="AA130" s="124">
        <f>CN_Summary_fuelprice!AA130*CN_Summary_taxrate!AA130</f>
        <v>0</v>
      </c>
      <c r="AB130" s="124">
        <f>CN_Summary_fuelprice!AB130*CN_Summary_taxrate!AB130</f>
        <v>0</v>
      </c>
      <c r="AC130" s="124">
        <f>CN_Summary_fuelprice!AC130*CN_Summary_taxrate!AC130</f>
        <v>0</v>
      </c>
      <c r="AD130" s="124">
        <f>CN_Summary_fuelprice!AD130*CN_Summary_taxrate!AD130</f>
        <v>0</v>
      </c>
      <c r="AE130" s="124">
        <f>CN_Summary_fuelprice!AE130*CN_Summary_taxrate!AE130</f>
        <v>0</v>
      </c>
      <c r="AF130" s="124">
        <f>CN_Summary_fuelprice!AF130*CN_Summary_taxrate!AF130</f>
        <v>0</v>
      </c>
      <c r="AG130" s="124">
        <f>CN_Summary_fuelprice!AG130*CN_Summary_taxrate!AG130</f>
        <v>0</v>
      </c>
      <c r="AH130" s="124">
        <f>CN_Summary_fuelprice!AH130*CN_Summary_taxrate!AH130</f>
        <v>0</v>
      </c>
      <c r="AI130" s="124">
        <f>CN_Summary_fuelprice!AI130*CN_Summary_taxrate!AI130</f>
        <v>0</v>
      </c>
      <c r="AJ130" s="124">
        <f>CN_Summary_fuelprice!AJ130*CN_Summary_taxrate!AJ130</f>
        <v>0</v>
      </c>
      <c r="AK130" s="124">
        <f>CN_Summary_fuelprice!AK130*CN_Summary_taxrate!AK130</f>
        <v>0</v>
      </c>
      <c r="AL130" s="124">
        <f>CN_Summary_fuelprice!AL130*CN_Summary_taxrate!AL130</f>
        <v>0</v>
      </c>
      <c r="AM130" s="124">
        <f>CN_Summary_fuelprice!AM130*CN_Summary_taxrate!AM130</f>
        <v>0</v>
      </c>
      <c r="AN130" s="124">
        <f>CN_Summary_fuelprice!AN130*CN_Summary_taxrate!AN130</f>
        <v>0</v>
      </c>
      <c r="AO130" s="124">
        <f>CN_Summary_fuelprice!AO130*CN_Summary_taxrate!AO130</f>
        <v>0</v>
      </c>
      <c r="AP130" s="124">
        <f>CN_Summary_fuelprice!AP130*CN_Summary_taxrate!AP130</f>
        <v>0</v>
      </c>
      <c r="AQ130" s="124">
        <f>CN_Summary_fuelprice!AQ130*CN_Summary_taxrate!AQ130</f>
        <v>0</v>
      </c>
      <c r="AR130" s="124">
        <f>CN_Summary_fuelprice!AR130*CN_Summary_taxrate!AR130</f>
        <v>0</v>
      </c>
      <c r="AS130" s="124">
        <f>CN_Summary_fuelprice!AS130*CN_Summary_taxrate!AS130</f>
        <v>0</v>
      </c>
      <c r="AT130" s="124">
        <f>CN_Summary_fuelprice!AT130*CN_Summary_taxrate!AT130</f>
        <v>0</v>
      </c>
      <c r="AU130" s="124">
        <f>CN_Summary_fuelprice!AU130*CN_Summary_taxrate!AU130</f>
        <v>0</v>
      </c>
    </row>
    <row r="131" spans="1:47" ht="18.75" customHeight="1">
      <c r="A131" s="101" t="s">
        <v>3675</v>
      </c>
      <c r="B131" s="124">
        <f>CN_Summary_fuelprice!B131*CN_Summary_taxrate!B131</f>
        <v>0</v>
      </c>
      <c r="C131" s="124">
        <f>CN_Summary_fuelprice!C131*CN_Summary_taxrate!C131</f>
        <v>0</v>
      </c>
      <c r="D131" s="124">
        <f>CN_Summary_fuelprice!D131*CN_Summary_taxrate!D131</f>
        <v>0</v>
      </c>
      <c r="E131" s="124">
        <f>CN_Summary_fuelprice!E131*CN_Summary_taxrate!E131</f>
        <v>0</v>
      </c>
      <c r="F131" s="124">
        <f>CN_Summary_fuelprice!F131*CN_Summary_taxrate!F131</f>
        <v>0</v>
      </c>
      <c r="G131" s="124">
        <f>CN_Summary_fuelprice!G131*CN_Summary_taxrate!G131</f>
        <v>5.2993142562114544E-6</v>
      </c>
      <c r="H131" s="124">
        <f>CN_Summary_fuelprice!H131*CN_Summary_taxrate!H131</f>
        <v>7.134262544746331E-6</v>
      </c>
      <c r="I131" s="124">
        <f>CN_Summary_fuelprice!I131*CN_Summary_taxrate!I131</f>
        <v>5.8299626244456461E-6</v>
      </c>
      <c r="J131" s="124">
        <f>CN_Summary_fuelprice!J131*CN_Summary_taxrate!J131</f>
        <v>7.6393367685710741E-6</v>
      </c>
      <c r="K131" s="124">
        <f>CN_Summary_fuelprice!K131*CN_Summary_taxrate!K131</f>
        <v>9.6737055301550983E-6</v>
      </c>
      <c r="L131" s="124">
        <f>CN_Summary_fuelprice!L131*CN_Summary_taxrate!L131</f>
        <v>1.1319790243106661E-5</v>
      </c>
      <c r="M131" s="124">
        <f>CN_Summary_fuelprice!M131*CN_Summary_taxrate!M131</f>
        <v>1.2614216438980526E-5</v>
      </c>
      <c r="N131" s="124">
        <f>CN_Summary_fuelprice!N131*CN_Summary_taxrate!N131</f>
        <v>1.4048350901920797E-5</v>
      </c>
      <c r="O131" s="124">
        <f>CN_Summary_fuelprice!O131*CN_Summary_taxrate!O131</f>
        <v>1.4632851706837647E-5</v>
      </c>
      <c r="P131" s="124">
        <f>CN_Summary_fuelprice!P131*CN_Summary_taxrate!P131</f>
        <v>1.4891634064566694E-5</v>
      </c>
      <c r="Q131" s="124">
        <f>CN_Summary_fuelprice!Q131*CN_Summary_taxrate!Q131</f>
        <v>1.5209812696339424E-5</v>
      </c>
      <c r="R131" s="124">
        <f>CN_Summary_fuelprice!R131*CN_Summary_taxrate!R131</f>
        <v>1.5638149465351664E-5</v>
      </c>
      <c r="S131" s="124">
        <f>CN_Summary_fuelprice!S131*CN_Summary_taxrate!S131</f>
        <v>1.5772293977507875E-5</v>
      </c>
      <c r="T131" s="124">
        <f>CN_Summary_fuelprice!T131*CN_Summary_taxrate!T131</f>
        <v>1.6069833170398794E-5</v>
      </c>
      <c r="U131" s="124">
        <f>CN_Summary_fuelprice!U131*CN_Summary_taxrate!U131</f>
        <v>1.630849181209417E-5</v>
      </c>
      <c r="V131" s="124">
        <f>CN_Summary_fuelprice!V131*CN_Summary_taxrate!V131</f>
        <v>1.6499421093565588E-5</v>
      </c>
      <c r="W131" s="124">
        <f>CN_Summary_fuelprice!W131*CN_Summary_taxrate!W131</f>
        <v>1.6368136738225353E-5</v>
      </c>
      <c r="X131" s="124">
        <f>CN_Summary_fuelprice!X131*CN_Summary_taxrate!X131</f>
        <v>1.6361153429863251E-5</v>
      </c>
      <c r="Y131" s="124">
        <f>CN_Summary_fuelprice!Y131*CN_Summary_taxrate!Y131</f>
        <v>1.6602311748628704E-5</v>
      </c>
      <c r="Z131" s="124">
        <f>CN_Summary_fuelprice!Z131*CN_Summary_taxrate!Z131</f>
        <v>1.6862985967213953E-5</v>
      </c>
      <c r="AA131" s="124">
        <f>CN_Summary_fuelprice!AA131*CN_Summary_taxrate!AA131</f>
        <v>1.6839432431116224E-5</v>
      </c>
      <c r="AB131" s="124">
        <f>CN_Summary_fuelprice!AB131*CN_Summary_taxrate!AB131</f>
        <v>1.7270276770915609E-5</v>
      </c>
      <c r="AC131" s="124">
        <f>CN_Summary_fuelprice!AC131*CN_Summary_taxrate!AC131</f>
        <v>1.74668658475215E-5</v>
      </c>
      <c r="AD131" s="124">
        <f>CN_Summary_fuelprice!AD131*CN_Summary_taxrate!AD131</f>
        <v>1.7615829497844768E-5</v>
      </c>
      <c r="AE131" s="124">
        <f>CN_Summary_fuelprice!AE131*CN_Summary_taxrate!AE131</f>
        <v>1.7759668810174361E-5</v>
      </c>
      <c r="AF131" s="124">
        <f>CN_Summary_fuelprice!AF131*CN_Summary_taxrate!AF131</f>
        <v>1.8066576529600047E-5</v>
      </c>
      <c r="AG131" s="124">
        <f>CN_Summary_fuelprice!AG131*CN_Summary_taxrate!AG131</f>
        <v>1.8335049740643953E-5</v>
      </c>
      <c r="AH131" s="124">
        <f>CN_Summary_fuelprice!AH131*CN_Summary_taxrate!AH131</f>
        <v>1.8534804197792268E-5</v>
      </c>
      <c r="AI131" s="124">
        <f>CN_Summary_fuelprice!AI131*CN_Summary_taxrate!AI131</f>
        <v>1.8656934472577954E-5</v>
      </c>
      <c r="AJ131" s="124">
        <f>CN_Summary_fuelprice!AJ131*CN_Summary_taxrate!AJ131</f>
        <v>1.8727638496314985E-5</v>
      </c>
      <c r="AK131" s="124">
        <f>CN_Summary_fuelprice!AK131*CN_Summary_taxrate!AK131</f>
        <v>1.8905460260602596E-5</v>
      </c>
      <c r="AL131" s="124">
        <f>CN_Summary_fuelprice!AL131*CN_Summary_taxrate!AL131</f>
        <v>1.9224037309803926E-5</v>
      </c>
      <c r="AM131" s="124">
        <f>CN_Summary_fuelprice!AM131*CN_Summary_taxrate!AM131</f>
        <v>1.9385087430445189E-5</v>
      </c>
      <c r="AN131" s="124">
        <f>CN_Summary_fuelprice!AN131*CN_Summary_taxrate!AN131</f>
        <v>1.9576467809162058E-5</v>
      </c>
      <c r="AO131" s="124">
        <f>CN_Summary_fuelprice!AO131*CN_Summary_taxrate!AO131</f>
        <v>1.976855425318137E-5</v>
      </c>
      <c r="AP131" s="124">
        <f>CN_Summary_fuelprice!AP131*CN_Summary_taxrate!AP131</f>
        <v>1.9950630705376357E-5</v>
      </c>
      <c r="AQ131" s="124">
        <f>CN_Summary_fuelprice!AQ131*CN_Summary_taxrate!AQ131</f>
        <v>2.0115493809174452E-5</v>
      </c>
      <c r="AR131" s="124">
        <f>CN_Summary_fuelprice!AR131*CN_Summary_taxrate!AR131</f>
        <v>2.0293341944661528E-5</v>
      </c>
      <c r="AS131" s="124">
        <f>CN_Summary_fuelprice!AS131*CN_Summary_taxrate!AS131</f>
        <v>2.0487560309504671E-5</v>
      </c>
      <c r="AT131" s="124">
        <f>CN_Summary_fuelprice!AT131*CN_Summary_taxrate!AT131</f>
        <v>2.0692802285761322E-5</v>
      </c>
      <c r="AU131" s="124">
        <f>CN_Summary_fuelprice!AU131*CN_Summary_taxrate!AU131</f>
        <v>2.0895030894058151E-5</v>
      </c>
    </row>
    <row r="132" spans="1:47" s="103" customFormat="1" ht="18.75" customHeight="1">
      <c r="A132" s="102" t="s">
        <v>3687</v>
      </c>
      <c r="B132" s="102"/>
      <c r="C132" s="102"/>
      <c r="D132" s="102"/>
      <c r="E132" s="102"/>
    </row>
    <row r="133" spans="1:47" ht="18.75" customHeight="1">
      <c r="A133" s="105" t="s">
        <v>3697</v>
      </c>
      <c r="B133" s="101">
        <v>2015</v>
      </c>
      <c r="C133" s="101">
        <v>2016</v>
      </c>
      <c r="D133" s="101">
        <v>2017</v>
      </c>
      <c r="E133" s="101">
        <v>2018</v>
      </c>
      <c r="F133" s="101">
        <v>2019</v>
      </c>
      <c r="G133" s="101">
        <v>2020</v>
      </c>
      <c r="H133" s="101">
        <v>2021</v>
      </c>
      <c r="I133" s="101">
        <v>2022</v>
      </c>
      <c r="J133" s="101">
        <v>2023</v>
      </c>
      <c r="K133" s="101">
        <v>2024</v>
      </c>
      <c r="L133" s="101">
        <v>2025</v>
      </c>
      <c r="M133" s="101">
        <v>2026</v>
      </c>
      <c r="N133" s="101">
        <v>2027</v>
      </c>
      <c r="O133" s="101">
        <v>2028</v>
      </c>
      <c r="P133" s="101">
        <v>2029</v>
      </c>
      <c r="Q133" s="101">
        <v>2030</v>
      </c>
      <c r="R133" s="101">
        <v>2031</v>
      </c>
      <c r="S133" s="101">
        <v>2032</v>
      </c>
      <c r="T133" s="101">
        <v>2033</v>
      </c>
      <c r="U133" s="101">
        <v>2034</v>
      </c>
      <c r="V133" s="101">
        <v>2035</v>
      </c>
      <c r="W133" s="101">
        <v>2036</v>
      </c>
      <c r="X133" s="101">
        <v>2037</v>
      </c>
      <c r="Y133" s="101">
        <v>2038</v>
      </c>
      <c r="Z133" s="101">
        <v>2039</v>
      </c>
      <c r="AA133" s="101">
        <v>2040</v>
      </c>
      <c r="AB133" s="101">
        <v>2041</v>
      </c>
      <c r="AC133" s="101">
        <v>2042</v>
      </c>
      <c r="AD133" s="101">
        <v>2043</v>
      </c>
      <c r="AE133" s="101">
        <v>2044</v>
      </c>
      <c r="AF133" s="101">
        <v>2045</v>
      </c>
      <c r="AG133" s="101">
        <v>2046</v>
      </c>
      <c r="AH133" s="101">
        <v>2047</v>
      </c>
      <c r="AI133" s="101">
        <v>2048</v>
      </c>
      <c r="AJ133" s="101">
        <v>2049</v>
      </c>
      <c r="AK133" s="101">
        <v>2050</v>
      </c>
      <c r="AL133" s="101">
        <v>2051</v>
      </c>
      <c r="AM133" s="101">
        <v>2052</v>
      </c>
      <c r="AN133" s="101">
        <v>2053</v>
      </c>
      <c r="AO133" s="101">
        <v>2054</v>
      </c>
      <c r="AP133" s="101">
        <v>2055</v>
      </c>
      <c r="AQ133" s="101">
        <v>2056</v>
      </c>
      <c r="AR133" s="101">
        <v>2057</v>
      </c>
      <c r="AS133" s="101">
        <v>2058</v>
      </c>
      <c r="AT133" s="101">
        <v>2059</v>
      </c>
      <c r="AU133" s="101">
        <v>2060</v>
      </c>
    </row>
    <row r="134" spans="1:47" ht="18.75" customHeight="1">
      <c r="A134" s="101" t="s">
        <v>3668</v>
      </c>
      <c r="B134" s="124">
        <f>CN_Summary_fuelprice!B134*CN_Summary_taxrate!B134</f>
        <v>0</v>
      </c>
      <c r="C134" s="124">
        <f>CN_Summary_fuelprice!C134*CN_Summary_taxrate!C134</f>
        <v>0</v>
      </c>
      <c r="D134" s="124">
        <f>CN_Summary_fuelprice!D134*CN_Summary_taxrate!D134</f>
        <v>0</v>
      </c>
      <c r="E134" s="124">
        <f>CN_Summary_fuelprice!E134*CN_Summary_taxrate!E134</f>
        <v>0</v>
      </c>
      <c r="F134" s="124">
        <f>CN_Summary_fuelprice!F134*CN_Summary_taxrate!F134</f>
        <v>0</v>
      </c>
      <c r="G134" s="124">
        <f>CN_Summary_fuelprice!G134*CN_Summary_taxrate!G134</f>
        <v>7.7848723652669664E-7</v>
      </c>
      <c r="H134" s="124">
        <f>CN_Summary_fuelprice!H134*CN_Summary_taxrate!H134</f>
        <v>1.0748876813970058E-6</v>
      </c>
      <c r="I134" s="124">
        <f>CN_Summary_fuelprice!I134*CN_Summary_taxrate!I134</f>
        <v>1.158273577124514E-6</v>
      </c>
      <c r="J134" s="124">
        <f>CN_Summary_fuelprice!J134*CN_Summary_taxrate!J134</f>
        <v>1.2002568734053422E-6</v>
      </c>
      <c r="K134" s="124">
        <f>CN_Summary_fuelprice!K134*CN_Summary_taxrate!K134</f>
        <v>1.1812598296832889E-6</v>
      </c>
      <c r="L134" s="124">
        <f>CN_Summary_fuelprice!L134*CN_Summary_taxrate!L134</f>
        <v>1.1858352939775514E-6</v>
      </c>
      <c r="M134" s="124">
        <f>CN_Summary_fuelprice!M134*CN_Summary_taxrate!M134</f>
        <v>1.1955024572999078E-6</v>
      </c>
      <c r="N134" s="124">
        <f>CN_Summary_fuelprice!N134*CN_Summary_taxrate!N134</f>
        <v>1.182146968045787E-6</v>
      </c>
      <c r="O134" s="124">
        <f>CN_Summary_fuelprice!O134*CN_Summary_taxrate!O134</f>
        <v>1.1799551669797949E-6</v>
      </c>
      <c r="P134" s="124">
        <f>CN_Summary_fuelprice!P134*CN_Summary_taxrate!P134</f>
        <v>1.1960873679292094E-6</v>
      </c>
      <c r="Q134" s="124">
        <f>CN_Summary_fuelprice!Q134*CN_Summary_taxrate!Q134</f>
        <v>1.2100945609485655E-6</v>
      </c>
      <c r="R134" s="124">
        <f>CN_Summary_fuelprice!R134*CN_Summary_taxrate!R134</f>
        <v>1.2849485076989369E-6</v>
      </c>
      <c r="S134" s="124">
        <f>CN_Summary_fuelprice!S134*CN_Summary_taxrate!S134</f>
        <v>1.2967823686268006E-6</v>
      </c>
      <c r="T134" s="124">
        <f>CN_Summary_fuelprice!T134*CN_Summary_taxrate!T134</f>
        <v>1.3120658036461729E-6</v>
      </c>
      <c r="U134" s="124">
        <f>CN_Summary_fuelprice!U134*CN_Summary_taxrate!U134</f>
        <v>1.3222822844770722E-6</v>
      </c>
      <c r="V134" s="124">
        <f>CN_Summary_fuelprice!V134*CN_Summary_taxrate!V134</f>
        <v>1.3333733519402267E-6</v>
      </c>
      <c r="W134" s="124">
        <f>CN_Summary_fuelprice!W134*CN_Summary_taxrate!W134</f>
        <v>1.3360659670428947E-6</v>
      </c>
      <c r="X134" s="124">
        <f>CN_Summary_fuelprice!X134*CN_Summary_taxrate!X134</f>
        <v>1.3469772757979334E-6</v>
      </c>
      <c r="Y134" s="124">
        <f>CN_Summary_fuelprice!Y134*CN_Summary_taxrate!Y134</f>
        <v>1.3707524046024505E-6</v>
      </c>
      <c r="Z134" s="124">
        <f>CN_Summary_fuelprice!Z134*CN_Summary_taxrate!Z134</f>
        <v>1.3845525837280211E-6</v>
      </c>
      <c r="AA134" s="124">
        <f>CN_Summary_fuelprice!AA134*CN_Summary_taxrate!AA134</f>
        <v>1.3909262626899567E-6</v>
      </c>
      <c r="AB134" s="124">
        <f>CN_Summary_fuelprice!AB134*CN_Summary_taxrate!AB134</f>
        <v>1.4017765162428867E-6</v>
      </c>
      <c r="AC134" s="124">
        <f>CN_Summary_fuelprice!AC134*CN_Summary_taxrate!AC134</f>
        <v>1.4130483286215338E-6</v>
      </c>
      <c r="AD134" s="124">
        <f>CN_Summary_fuelprice!AD134*CN_Summary_taxrate!AD134</f>
        <v>1.4228564299434708E-6</v>
      </c>
      <c r="AE134" s="124">
        <f>CN_Summary_fuelprice!AE134*CN_Summary_taxrate!AE134</f>
        <v>1.4228668299485291E-6</v>
      </c>
      <c r="AF134" s="124">
        <f>CN_Summary_fuelprice!AF134*CN_Summary_taxrate!AF134</f>
        <v>1.4350282910357226E-6</v>
      </c>
      <c r="AG134" s="124">
        <f>CN_Summary_fuelprice!AG134*CN_Summary_taxrate!AG134</f>
        <v>1.4422738669734333E-6</v>
      </c>
      <c r="AH134" s="124">
        <f>CN_Summary_fuelprice!AH134*CN_Summary_taxrate!AH134</f>
        <v>1.4553931147333468E-6</v>
      </c>
      <c r="AI134" s="124">
        <f>CN_Summary_fuelprice!AI134*CN_Summary_taxrate!AI134</f>
        <v>1.467522210287558E-6</v>
      </c>
      <c r="AJ134" s="124">
        <f>CN_Summary_fuelprice!AJ134*CN_Summary_taxrate!AJ134</f>
        <v>1.4784501949127759E-6</v>
      </c>
      <c r="AK134" s="124">
        <f>CN_Summary_fuelprice!AK134*CN_Summary_taxrate!AK134</f>
        <v>1.4934350780628085E-6</v>
      </c>
      <c r="AL134" s="124">
        <f>CN_Summary_fuelprice!AL134*CN_Summary_taxrate!AL134</f>
        <v>1.4967146935763568E-6</v>
      </c>
      <c r="AM134" s="124">
        <f>CN_Summary_fuelprice!AM134*CN_Summary_taxrate!AM134</f>
        <v>1.506634764778915E-6</v>
      </c>
      <c r="AN134" s="124">
        <f>CN_Summary_fuelprice!AN134*CN_Summary_taxrate!AN134</f>
        <v>1.5169564619374711E-6</v>
      </c>
      <c r="AO134" s="124">
        <f>CN_Summary_fuelprice!AO134*CN_Summary_taxrate!AO134</f>
        <v>1.5279762092503031E-6</v>
      </c>
      <c r="AP134" s="124">
        <f>CN_Summary_fuelprice!AP134*CN_Summary_taxrate!AP134</f>
        <v>1.5396536995357646E-6</v>
      </c>
      <c r="AQ134" s="124">
        <f>CN_Summary_fuelprice!AQ134*CN_Summary_taxrate!AQ134</f>
        <v>1.5498462019640253E-6</v>
      </c>
      <c r="AR134" s="124">
        <f>CN_Summary_fuelprice!AR134*CN_Summary_taxrate!AR134</f>
        <v>1.5602494031911426E-6</v>
      </c>
      <c r="AS134" s="124">
        <f>CN_Summary_fuelprice!AS134*CN_Summary_taxrate!AS134</f>
        <v>1.5698853822173119E-6</v>
      </c>
      <c r="AT134" s="124">
        <f>CN_Summary_fuelprice!AT134*CN_Summary_taxrate!AT134</f>
        <v>1.5796912374752843E-6</v>
      </c>
      <c r="AU134" s="124">
        <f>CN_Summary_fuelprice!AU134*CN_Summary_taxrate!AU134</f>
        <v>1.5896847026407457E-6</v>
      </c>
    </row>
    <row r="135" spans="1:47" ht="18.75" customHeight="1">
      <c r="A135" s="101" t="s">
        <v>3669</v>
      </c>
      <c r="B135" s="124">
        <f>CN_Summary_fuelprice!B135*CN_Summary_taxrate!B135</f>
        <v>0</v>
      </c>
      <c r="C135" s="124">
        <f>CN_Summary_fuelprice!C135*CN_Summary_taxrate!C135</f>
        <v>0</v>
      </c>
      <c r="D135" s="124">
        <f>CN_Summary_fuelprice!D135*CN_Summary_taxrate!D135</f>
        <v>0</v>
      </c>
      <c r="E135" s="124">
        <f>CN_Summary_fuelprice!E135*CN_Summary_taxrate!E135</f>
        <v>0</v>
      </c>
      <c r="F135" s="124">
        <f>CN_Summary_fuelprice!F135*CN_Summary_taxrate!F135</f>
        <v>0</v>
      </c>
      <c r="G135" s="124">
        <f>CN_Summary_fuelprice!G135*CN_Summary_taxrate!G135</f>
        <v>0</v>
      </c>
      <c r="H135" s="124">
        <f>CN_Summary_fuelprice!H135*CN_Summary_taxrate!H135</f>
        <v>0</v>
      </c>
      <c r="I135" s="124">
        <f>CN_Summary_fuelprice!I135*CN_Summary_taxrate!I135</f>
        <v>0</v>
      </c>
      <c r="J135" s="124">
        <f>CN_Summary_fuelprice!J135*CN_Summary_taxrate!J135</f>
        <v>0</v>
      </c>
      <c r="K135" s="124">
        <f>CN_Summary_fuelprice!K135*CN_Summary_taxrate!K135</f>
        <v>0</v>
      </c>
      <c r="L135" s="124">
        <f>CN_Summary_fuelprice!L135*CN_Summary_taxrate!L135</f>
        <v>0</v>
      </c>
      <c r="M135" s="124">
        <f>CN_Summary_fuelprice!M135*CN_Summary_taxrate!M135</f>
        <v>0</v>
      </c>
      <c r="N135" s="124">
        <f>CN_Summary_fuelprice!N135*CN_Summary_taxrate!N135</f>
        <v>0</v>
      </c>
      <c r="O135" s="124">
        <f>CN_Summary_fuelprice!O135*CN_Summary_taxrate!O135</f>
        <v>0</v>
      </c>
      <c r="P135" s="124">
        <f>CN_Summary_fuelprice!P135*CN_Summary_taxrate!P135</f>
        <v>0</v>
      </c>
      <c r="Q135" s="124">
        <f>CN_Summary_fuelprice!Q135*CN_Summary_taxrate!Q135</f>
        <v>0</v>
      </c>
      <c r="R135" s="124">
        <f>CN_Summary_fuelprice!R135*CN_Summary_taxrate!R135</f>
        <v>0</v>
      </c>
      <c r="S135" s="124">
        <f>CN_Summary_fuelprice!S135*CN_Summary_taxrate!S135</f>
        <v>0</v>
      </c>
      <c r="T135" s="124">
        <f>CN_Summary_fuelprice!T135*CN_Summary_taxrate!T135</f>
        <v>0</v>
      </c>
      <c r="U135" s="124">
        <f>CN_Summary_fuelprice!U135*CN_Summary_taxrate!U135</f>
        <v>0</v>
      </c>
      <c r="V135" s="124">
        <f>CN_Summary_fuelprice!V135*CN_Summary_taxrate!V135</f>
        <v>0</v>
      </c>
      <c r="W135" s="124">
        <f>CN_Summary_fuelprice!W135*CN_Summary_taxrate!W135</f>
        <v>0</v>
      </c>
      <c r="X135" s="124">
        <f>CN_Summary_fuelprice!X135*CN_Summary_taxrate!X135</f>
        <v>0</v>
      </c>
      <c r="Y135" s="124">
        <f>CN_Summary_fuelprice!Y135*CN_Summary_taxrate!Y135</f>
        <v>0</v>
      </c>
      <c r="Z135" s="124">
        <f>CN_Summary_fuelprice!Z135*CN_Summary_taxrate!Z135</f>
        <v>0</v>
      </c>
      <c r="AA135" s="124">
        <f>CN_Summary_fuelprice!AA135*CN_Summary_taxrate!AA135</f>
        <v>0</v>
      </c>
      <c r="AB135" s="124">
        <f>CN_Summary_fuelprice!AB135*CN_Summary_taxrate!AB135</f>
        <v>0</v>
      </c>
      <c r="AC135" s="124">
        <f>CN_Summary_fuelprice!AC135*CN_Summary_taxrate!AC135</f>
        <v>0</v>
      </c>
      <c r="AD135" s="124">
        <f>CN_Summary_fuelprice!AD135*CN_Summary_taxrate!AD135</f>
        <v>0</v>
      </c>
      <c r="AE135" s="124">
        <f>CN_Summary_fuelprice!AE135*CN_Summary_taxrate!AE135</f>
        <v>0</v>
      </c>
      <c r="AF135" s="124">
        <f>CN_Summary_fuelprice!AF135*CN_Summary_taxrate!AF135</f>
        <v>0</v>
      </c>
      <c r="AG135" s="124">
        <f>CN_Summary_fuelprice!AG135*CN_Summary_taxrate!AG135</f>
        <v>0</v>
      </c>
      <c r="AH135" s="124">
        <f>CN_Summary_fuelprice!AH135*CN_Summary_taxrate!AH135</f>
        <v>0</v>
      </c>
      <c r="AI135" s="124">
        <f>CN_Summary_fuelprice!AI135*CN_Summary_taxrate!AI135</f>
        <v>0</v>
      </c>
      <c r="AJ135" s="124">
        <f>CN_Summary_fuelprice!AJ135*CN_Summary_taxrate!AJ135</f>
        <v>0</v>
      </c>
      <c r="AK135" s="124">
        <f>CN_Summary_fuelprice!AK135*CN_Summary_taxrate!AK135</f>
        <v>0</v>
      </c>
      <c r="AL135" s="124">
        <f>CN_Summary_fuelprice!AL135*CN_Summary_taxrate!AL135</f>
        <v>0</v>
      </c>
      <c r="AM135" s="124">
        <f>CN_Summary_fuelprice!AM135*CN_Summary_taxrate!AM135</f>
        <v>0</v>
      </c>
      <c r="AN135" s="124">
        <f>CN_Summary_fuelprice!AN135*CN_Summary_taxrate!AN135</f>
        <v>0</v>
      </c>
      <c r="AO135" s="124">
        <f>CN_Summary_fuelprice!AO135*CN_Summary_taxrate!AO135</f>
        <v>0</v>
      </c>
      <c r="AP135" s="124">
        <f>CN_Summary_fuelprice!AP135*CN_Summary_taxrate!AP135</f>
        <v>0</v>
      </c>
      <c r="AQ135" s="124">
        <f>CN_Summary_fuelprice!AQ135*CN_Summary_taxrate!AQ135</f>
        <v>0</v>
      </c>
      <c r="AR135" s="124">
        <f>CN_Summary_fuelprice!AR135*CN_Summary_taxrate!AR135</f>
        <v>0</v>
      </c>
      <c r="AS135" s="124">
        <f>CN_Summary_fuelprice!AS135*CN_Summary_taxrate!AS135</f>
        <v>0</v>
      </c>
      <c r="AT135" s="124">
        <f>CN_Summary_fuelprice!AT135*CN_Summary_taxrate!AT135</f>
        <v>0</v>
      </c>
      <c r="AU135" s="124">
        <f>CN_Summary_fuelprice!AU135*CN_Summary_taxrate!AU135</f>
        <v>0</v>
      </c>
    </row>
    <row r="136" spans="1:47" ht="18.75" customHeight="1">
      <c r="A136" s="101" t="s">
        <v>3670</v>
      </c>
      <c r="B136" s="124">
        <f>CN_Summary_fuelprice!B136*CN_Summary_taxrate!B136</f>
        <v>0</v>
      </c>
      <c r="C136" s="124">
        <f>CN_Summary_fuelprice!C136*CN_Summary_taxrate!C136</f>
        <v>0</v>
      </c>
      <c r="D136" s="124">
        <f>CN_Summary_fuelprice!D136*CN_Summary_taxrate!D136</f>
        <v>0</v>
      </c>
      <c r="E136" s="124">
        <f>CN_Summary_fuelprice!E136*CN_Summary_taxrate!E136</f>
        <v>0</v>
      </c>
      <c r="F136" s="124">
        <f>CN_Summary_fuelprice!F136*CN_Summary_taxrate!F136</f>
        <v>0</v>
      </c>
      <c r="G136" s="124">
        <f>CN_Summary_fuelprice!G136*CN_Summary_taxrate!G136</f>
        <v>7.7848723652669664E-7</v>
      </c>
      <c r="H136" s="124">
        <f>CN_Summary_fuelprice!H136*CN_Summary_taxrate!H136</f>
        <v>1.0748876813970058E-6</v>
      </c>
      <c r="I136" s="124">
        <f>CN_Summary_fuelprice!I136*CN_Summary_taxrate!I136</f>
        <v>1.0678520677613427E-6</v>
      </c>
      <c r="J136" s="124">
        <f>CN_Summary_fuelprice!J136*CN_Summary_taxrate!J136</f>
        <v>1.0805021648389604E-6</v>
      </c>
      <c r="K136" s="124">
        <f>CN_Summary_fuelprice!K136*CN_Summary_taxrate!K136</f>
        <v>1.0737453954913488E-6</v>
      </c>
      <c r="L136" s="124">
        <f>CN_Summary_fuelprice!L136*CN_Summary_taxrate!L136</f>
        <v>1.074027968475029E-6</v>
      </c>
      <c r="M136" s="124">
        <f>CN_Summary_fuelprice!M136*CN_Summary_taxrate!M136</f>
        <v>1.0792065052531362E-6</v>
      </c>
      <c r="N136" s="124">
        <f>CN_Summary_fuelprice!N136*CN_Summary_taxrate!N136</f>
        <v>1.0739711680116281E-6</v>
      </c>
      <c r="O136" s="124">
        <f>CN_Summary_fuelprice!O136*CN_Summary_taxrate!O136</f>
        <v>1.0709291738284012E-6</v>
      </c>
      <c r="P136" s="124">
        <f>CN_Summary_fuelprice!P136*CN_Summary_taxrate!P136</f>
        <v>1.078380909896156E-6</v>
      </c>
      <c r="Q136" s="124">
        <f>CN_Summary_fuelprice!Q136*CN_Summary_taxrate!Q136</f>
        <v>1.0890995426384374E-6</v>
      </c>
      <c r="R136" s="124">
        <f>CN_Summary_fuelprice!R136*CN_Summary_taxrate!R136</f>
        <v>1.1251613738255319E-6</v>
      </c>
      <c r="S136" s="124">
        <f>CN_Summary_fuelprice!S136*CN_Summary_taxrate!S136</f>
        <v>1.1433081275632575E-6</v>
      </c>
      <c r="T136" s="124">
        <f>CN_Summary_fuelprice!T136*CN_Summary_taxrate!T136</f>
        <v>1.1599709225859413E-6</v>
      </c>
      <c r="U136" s="124">
        <f>CN_Summary_fuelprice!U136*CN_Summary_taxrate!U136</f>
        <v>1.1737225384970157E-6</v>
      </c>
      <c r="V136" s="124">
        <f>CN_Summary_fuelprice!V136*CN_Summary_taxrate!V136</f>
        <v>1.1870855000337919E-6</v>
      </c>
      <c r="W136" s="124">
        <f>CN_Summary_fuelprice!W136*CN_Summary_taxrate!W136</f>
        <v>1.1954887992258287E-6</v>
      </c>
      <c r="X136" s="124">
        <f>CN_Summary_fuelprice!X136*CN_Summary_taxrate!X136</f>
        <v>1.2063051237935651E-6</v>
      </c>
      <c r="Y136" s="124">
        <f>CN_Summary_fuelprice!Y136*CN_Summary_taxrate!Y136</f>
        <v>1.225020255034862E-6</v>
      </c>
      <c r="Z136" s="124">
        <f>CN_Summary_fuelprice!Z136*CN_Summary_taxrate!Z136</f>
        <v>1.2416225208985167E-6</v>
      </c>
      <c r="AA136" s="124">
        <f>CN_Summary_fuelprice!AA136*CN_Summary_taxrate!AA136</f>
        <v>1.2536718008205993E-6</v>
      </c>
      <c r="AB136" s="124">
        <f>CN_Summary_fuelprice!AB136*CN_Summary_taxrate!AB136</f>
        <v>1.2662271890292645E-6</v>
      </c>
      <c r="AC136" s="124">
        <f>CN_Summary_fuelprice!AC136*CN_Summary_taxrate!AC136</f>
        <v>1.2789590688309911E-6</v>
      </c>
      <c r="AD136" s="124">
        <f>CN_Summary_fuelprice!AD136*CN_Summary_taxrate!AD136</f>
        <v>1.2909432830143638E-6</v>
      </c>
      <c r="AE136" s="124">
        <f>CN_Summary_fuelprice!AE136*CN_Summary_taxrate!AE136</f>
        <v>1.2970475306270645E-6</v>
      </c>
      <c r="AF136" s="124">
        <f>CN_Summary_fuelprice!AF136*CN_Summary_taxrate!AF136</f>
        <v>1.3075020474290248E-6</v>
      </c>
      <c r="AG136" s="124">
        <f>CN_Summary_fuelprice!AG136*CN_Summary_taxrate!AG136</f>
        <v>1.3166355495148899E-6</v>
      </c>
      <c r="AH136" s="124">
        <f>CN_Summary_fuelprice!AH136*CN_Summary_taxrate!AH136</f>
        <v>1.3287697815523655E-6</v>
      </c>
      <c r="AI136" s="124">
        <f>CN_Summary_fuelprice!AI136*CN_Summary_taxrate!AI136</f>
        <v>1.3415615069189227E-6</v>
      </c>
      <c r="AJ136" s="124">
        <f>CN_Summary_fuelprice!AJ136*CN_Summary_taxrate!AJ136</f>
        <v>1.3541459789534866E-6</v>
      </c>
      <c r="AK136" s="124">
        <f>CN_Summary_fuelprice!AK136*CN_Summary_taxrate!AK136</f>
        <v>1.3690243445384342E-6</v>
      </c>
      <c r="AL136" s="124">
        <f>CN_Summary_fuelprice!AL136*CN_Summary_taxrate!AL136</f>
        <v>1.3755799823943252E-6</v>
      </c>
      <c r="AM136" s="124">
        <f>CN_Summary_fuelprice!AM136*CN_Summary_taxrate!AM136</f>
        <v>1.3864139608464407E-6</v>
      </c>
      <c r="AN136" s="124">
        <f>CN_Summary_fuelprice!AN136*CN_Summary_taxrate!AN136</f>
        <v>1.397505667862798E-6</v>
      </c>
      <c r="AO136" s="124">
        <f>CN_Summary_fuelprice!AO136*CN_Summary_taxrate!AO136</f>
        <v>1.4090844341936731E-6</v>
      </c>
      <c r="AP136" s="124">
        <f>CN_Summary_fuelprice!AP136*CN_Summary_taxrate!AP136</f>
        <v>1.4212401153228337E-6</v>
      </c>
      <c r="AQ136" s="124">
        <f>CN_Summary_fuelprice!AQ136*CN_Summary_taxrate!AQ136</f>
        <v>1.4328148035067267E-6</v>
      </c>
      <c r="AR136" s="124">
        <f>CN_Summary_fuelprice!AR136*CN_Summary_taxrate!AR136</f>
        <v>1.4442953958363707E-6</v>
      </c>
      <c r="AS136" s="124">
        <f>CN_Summary_fuelprice!AS136*CN_Summary_taxrate!AS136</f>
        <v>1.4552743355383018E-6</v>
      </c>
      <c r="AT136" s="124">
        <f>CN_Summary_fuelprice!AT136*CN_Summary_taxrate!AT136</f>
        <v>1.4661504438140757E-6</v>
      </c>
      <c r="AU136" s="124">
        <f>CN_Summary_fuelprice!AU136*CN_Summary_taxrate!AU136</f>
        <v>1.4771047508775417E-6</v>
      </c>
    </row>
    <row r="137" spans="1:47" ht="18.75" customHeight="1">
      <c r="A137" s="101" t="s">
        <v>3671</v>
      </c>
      <c r="B137" s="124">
        <f>CN_Summary_fuelprice!B137*CN_Summary_taxrate!B137</f>
        <v>0</v>
      </c>
      <c r="C137" s="124">
        <f>CN_Summary_fuelprice!C137*CN_Summary_taxrate!C137</f>
        <v>0</v>
      </c>
      <c r="D137" s="124">
        <f>CN_Summary_fuelprice!D137*CN_Summary_taxrate!D137</f>
        <v>0</v>
      </c>
      <c r="E137" s="124">
        <f>CN_Summary_fuelprice!E137*CN_Summary_taxrate!E137</f>
        <v>0</v>
      </c>
      <c r="F137" s="124">
        <f>CN_Summary_fuelprice!F137*CN_Summary_taxrate!F137</f>
        <v>0</v>
      </c>
      <c r="G137" s="124">
        <f>CN_Summary_fuelprice!G137*CN_Summary_taxrate!G137</f>
        <v>7.7848723652669664E-7</v>
      </c>
      <c r="H137" s="124">
        <f>CN_Summary_fuelprice!H137*CN_Summary_taxrate!H137</f>
        <v>1.0748876813970058E-6</v>
      </c>
      <c r="I137" s="124">
        <f>CN_Summary_fuelprice!I137*CN_Summary_taxrate!I137</f>
        <v>1.1444278042613383E-6</v>
      </c>
      <c r="J137" s="124">
        <f>CN_Summary_fuelprice!J137*CN_Summary_taxrate!J137</f>
        <v>1.1895283410427214E-6</v>
      </c>
      <c r="K137" s="124">
        <f>CN_Summary_fuelprice!K137*CN_Summary_taxrate!K137</f>
        <v>1.1738985846069332E-6</v>
      </c>
      <c r="L137" s="124">
        <f>CN_Summary_fuelprice!L137*CN_Summary_taxrate!L137</f>
        <v>1.1778415231249822E-6</v>
      </c>
      <c r="M137" s="124">
        <f>CN_Summary_fuelprice!M137*CN_Summary_taxrate!M137</f>
        <v>1.1876439894800115E-6</v>
      </c>
      <c r="N137" s="124">
        <f>CN_Summary_fuelprice!N137*CN_Summary_taxrate!N137</f>
        <v>1.1749942474600081E-6</v>
      </c>
      <c r="O137" s="124">
        <f>CN_Summary_fuelprice!O137*CN_Summary_taxrate!O137</f>
        <v>1.1721276964786512E-6</v>
      </c>
      <c r="P137" s="124">
        <f>CN_Summary_fuelprice!P137*CN_Summary_taxrate!P137</f>
        <v>1.188064595401254E-6</v>
      </c>
      <c r="Q137" s="124">
        <f>CN_Summary_fuelprice!Q137*CN_Summary_taxrate!Q137</f>
        <v>1.2032203810660763E-6</v>
      </c>
      <c r="R137" s="124">
        <f>CN_Summary_fuelprice!R137*CN_Summary_taxrate!R137</f>
        <v>1.2597582508841564E-6</v>
      </c>
      <c r="S137" s="124">
        <f>CN_Summary_fuelprice!S137*CN_Summary_taxrate!S137</f>
        <v>1.274819175057435E-6</v>
      </c>
      <c r="T137" s="124">
        <f>CN_Summary_fuelprice!T137*CN_Summary_taxrate!T137</f>
        <v>1.2892169946784724E-6</v>
      </c>
      <c r="U137" s="124">
        <f>CN_Summary_fuelprice!U137*CN_Summary_taxrate!U137</f>
        <v>1.3009270439818953E-6</v>
      </c>
      <c r="V137" s="124">
        <f>CN_Summary_fuelprice!V137*CN_Summary_taxrate!V137</f>
        <v>1.3133657675819358E-6</v>
      </c>
      <c r="W137" s="124">
        <f>CN_Summary_fuelprice!W137*CN_Summary_taxrate!W137</f>
        <v>1.3173685521696274E-6</v>
      </c>
      <c r="X137" s="124">
        <f>CN_Summary_fuelprice!X137*CN_Summary_taxrate!X137</f>
        <v>1.3290500672710691E-6</v>
      </c>
      <c r="Y137" s="124">
        <f>CN_Summary_fuelprice!Y137*CN_Summary_taxrate!Y137</f>
        <v>1.3541631951954798E-6</v>
      </c>
      <c r="Z137" s="124">
        <f>CN_Summary_fuelprice!Z137*CN_Summary_taxrate!Z137</f>
        <v>1.3701713033655059E-6</v>
      </c>
      <c r="AA137" s="124">
        <f>CN_Summary_fuelprice!AA137*CN_Summary_taxrate!AA137</f>
        <v>1.3781820070138124E-6</v>
      </c>
      <c r="AB137" s="124">
        <f>CN_Summary_fuelprice!AB137*CN_Summary_taxrate!AB137</f>
        <v>1.3900643557610585E-6</v>
      </c>
      <c r="AC137" s="124">
        <f>CN_Summary_fuelprice!AC137*CN_Summary_taxrate!AC137</f>
        <v>1.4025788338796335E-6</v>
      </c>
      <c r="AD137" s="124">
        <f>CN_Summary_fuelprice!AD137*CN_Summary_taxrate!AD137</f>
        <v>1.4136974087366739E-6</v>
      </c>
      <c r="AE137" s="124">
        <f>CN_Summary_fuelprice!AE137*CN_Summary_taxrate!AE137</f>
        <v>1.4147320471164847E-6</v>
      </c>
      <c r="AF137" s="124">
        <f>CN_Summary_fuelprice!AF137*CN_Summary_taxrate!AF137</f>
        <v>1.4273870077810983E-6</v>
      </c>
      <c r="AG137" s="124">
        <f>CN_Summary_fuelprice!AG137*CN_Summary_taxrate!AG137</f>
        <v>1.4357313679977072E-6</v>
      </c>
      <c r="AH137" s="124">
        <f>CN_Summary_fuelprice!AH137*CN_Summary_taxrate!AH137</f>
        <v>1.4498480541832934E-6</v>
      </c>
      <c r="AI137" s="124">
        <f>CN_Summary_fuelprice!AI137*CN_Summary_taxrate!AI137</f>
        <v>1.4633180492956547E-6</v>
      </c>
      <c r="AJ137" s="124">
        <f>CN_Summary_fuelprice!AJ137*CN_Summary_taxrate!AJ137</f>
        <v>1.4756093882713009E-6</v>
      </c>
      <c r="AK137" s="124">
        <f>CN_Summary_fuelprice!AK137*CN_Summary_taxrate!AK137</f>
        <v>1.4919475336270771E-6</v>
      </c>
      <c r="AL137" s="124">
        <f>CN_Summary_fuelprice!AL137*CN_Summary_taxrate!AL137</f>
        <v>1.4959101514856104E-6</v>
      </c>
      <c r="AM137" s="124">
        <f>CN_Summary_fuelprice!AM137*CN_Summary_taxrate!AM137</f>
        <v>1.5069152598474373E-6</v>
      </c>
      <c r="AN137" s="124">
        <f>CN_Summary_fuelprice!AN137*CN_Summary_taxrate!AN137</f>
        <v>1.5183092458008077E-6</v>
      </c>
      <c r="AO137" s="124">
        <f>CN_Summary_fuelprice!AO137*CN_Summary_taxrate!AO137</f>
        <v>1.5304307812514561E-6</v>
      </c>
      <c r="AP137" s="124">
        <f>CN_Summary_fuelprice!AP137*CN_Summary_taxrate!AP137</f>
        <v>1.5432756066364825E-6</v>
      </c>
      <c r="AQ137" s="124">
        <f>CN_Summary_fuelprice!AQ137*CN_Summary_taxrate!AQ137</f>
        <v>1.5546685536413914E-6</v>
      </c>
      <c r="AR137" s="124">
        <f>CN_Summary_fuelprice!AR137*CN_Summary_taxrate!AR137</f>
        <v>1.5661840961040924E-6</v>
      </c>
      <c r="AS137" s="124">
        <f>CN_Summary_fuelprice!AS137*CN_Summary_taxrate!AS137</f>
        <v>1.5769167821029535E-6</v>
      </c>
      <c r="AT137" s="124">
        <f>CN_Summary_fuelprice!AT137*CN_Summary_taxrate!AT137</f>
        <v>1.5877733309394606E-6</v>
      </c>
      <c r="AU137" s="124">
        <f>CN_Summary_fuelprice!AU137*CN_Summary_taxrate!AU137</f>
        <v>1.5988305112201867E-6</v>
      </c>
    </row>
    <row r="138" spans="1:47" ht="18.75" customHeight="1">
      <c r="A138" s="101" t="s">
        <v>3672</v>
      </c>
      <c r="B138" s="124">
        <f>CN_Summary_fuelprice!B138*CN_Summary_taxrate!B138</f>
        <v>0</v>
      </c>
      <c r="C138" s="124">
        <f>CN_Summary_fuelprice!C138*CN_Summary_taxrate!C138</f>
        <v>0</v>
      </c>
      <c r="D138" s="124">
        <f>CN_Summary_fuelprice!D138*CN_Summary_taxrate!D138</f>
        <v>0</v>
      </c>
      <c r="E138" s="124">
        <f>CN_Summary_fuelprice!E138*CN_Summary_taxrate!E138</f>
        <v>0</v>
      </c>
      <c r="F138" s="124">
        <f>CN_Summary_fuelprice!F138*CN_Summary_taxrate!F138</f>
        <v>0</v>
      </c>
      <c r="G138" s="124">
        <f>CN_Summary_fuelprice!G138*CN_Summary_taxrate!G138</f>
        <v>7.7848723652669664E-7</v>
      </c>
      <c r="H138" s="124">
        <f>CN_Summary_fuelprice!H138*CN_Summary_taxrate!H138</f>
        <v>1.0748876813970058E-6</v>
      </c>
      <c r="I138" s="124">
        <f>CN_Summary_fuelprice!I138*CN_Summary_taxrate!I138</f>
        <v>1.1980926354274104E-6</v>
      </c>
      <c r="J138" s="124">
        <f>CN_Summary_fuelprice!J138*CN_Summary_taxrate!J138</f>
        <v>1.268466195313621E-6</v>
      </c>
      <c r="K138" s="124">
        <f>CN_Summary_fuelprice!K138*CN_Summary_taxrate!K138</f>
        <v>1.2397398730163129E-6</v>
      </c>
      <c r="L138" s="124">
        <f>CN_Summary_fuelprice!L138*CN_Summary_taxrate!L138</f>
        <v>1.2468039516243343E-6</v>
      </c>
      <c r="M138" s="124">
        <f>CN_Summary_fuelprice!M138*CN_Summary_taxrate!M138</f>
        <v>1.2626709828235976E-6</v>
      </c>
      <c r="N138" s="124">
        <f>CN_Summary_fuelprice!N138*CN_Summary_taxrate!N138</f>
        <v>1.2415414993247746E-6</v>
      </c>
      <c r="O138" s="124">
        <f>CN_Summary_fuelprice!O138*CN_Summary_taxrate!O138</f>
        <v>1.2377270040489542E-6</v>
      </c>
      <c r="P138" s="124">
        <f>CN_Summary_fuelprice!P138*CN_Summary_taxrate!P138</f>
        <v>1.2638370479413711E-6</v>
      </c>
      <c r="Q138" s="124">
        <f>CN_Summary_fuelprice!Q138*CN_Summary_taxrate!Q138</f>
        <v>1.2874276917377506E-6</v>
      </c>
      <c r="R138" s="124">
        <f>CN_Summary_fuelprice!R138*CN_Summary_taxrate!R138</f>
        <v>1.348422669838046E-6</v>
      </c>
      <c r="S138" s="124">
        <f>CN_Summary_fuelprice!S138*CN_Summary_taxrate!S138</f>
        <v>1.3705011941208349E-6</v>
      </c>
      <c r="T138" s="124">
        <f>CN_Summary_fuelprice!T138*CN_Summary_taxrate!T138</f>
        <v>1.3886460642180775E-6</v>
      </c>
      <c r="U138" s="124">
        <f>CN_Summary_fuelprice!U138*CN_Summary_taxrate!U138</f>
        <v>1.4072397897113625E-6</v>
      </c>
      <c r="V138" s="124">
        <f>CN_Summary_fuelprice!V138*CN_Summary_taxrate!V138</f>
        <v>1.4272067335039419E-6</v>
      </c>
      <c r="W138" s="124">
        <f>CN_Summary_fuelprice!W138*CN_Summary_taxrate!W138</f>
        <v>1.4330106890145611E-6</v>
      </c>
      <c r="X138" s="124">
        <f>CN_Summary_fuelprice!X138*CN_Summary_taxrate!X138</f>
        <v>1.4523869148511186E-6</v>
      </c>
      <c r="Y138" s="124">
        <f>CN_Summary_fuelprice!Y138*CN_Summary_taxrate!Y138</f>
        <v>1.4942170507902153E-6</v>
      </c>
      <c r="Z138" s="124">
        <f>CN_Summary_fuelprice!Z138*CN_Summary_taxrate!Z138</f>
        <v>1.5196616380021663E-6</v>
      </c>
      <c r="AA138" s="124">
        <f>CN_Summary_fuelprice!AA138*CN_Summary_taxrate!AA138</f>
        <v>1.5319836563829878E-6</v>
      </c>
      <c r="AB138" s="124">
        <f>CN_Summary_fuelprice!AB138*CN_Summary_taxrate!AB138</f>
        <v>1.5517222945248636E-6</v>
      </c>
      <c r="AC138" s="124">
        <f>CN_Summary_fuelprice!AC138*CN_Summary_taxrate!AC138</f>
        <v>1.5724349333643406E-6</v>
      </c>
      <c r="AD138" s="124">
        <f>CN_Summary_fuelprice!AD138*CN_Summary_taxrate!AD138</f>
        <v>1.5907239222849432E-6</v>
      </c>
      <c r="AE138" s="124">
        <f>CN_Summary_fuelprice!AE138*CN_Summary_taxrate!AE138</f>
        <v>1.5916329143939242E-6</v>
      </c>
      <c r="AF138" s="124">
        <f>CN_Summary_fuelprice!AF138*CN_Summary_taxrate!AF138</f>
        <v>1.6135535002401546E-6</v>
      </c>
      <c r="AG138" s="124">
        <f>CN_Summary_fuelprice!AG138*CN_Summary_taxrate!AG138</f>
        <v>1.6272622745005478E-6</v>
      </c>
      <c r="AH138" s="124">
        <f>CN_Summary_fuelprice!AH138*CN_Summary_taxrate!AH138</f>
        <v>1.6513484501416309E-6</v>
      </c>
      <c r="AI138" s="124">
        <f>CN_Summary_fuelprice!AI138*CN_Summary_taxrate!AI138</f>
        <v>1.6739811691169879E-6</v>
      </c>
      <c r="AJ138" s="124">
        <f>CN_Summary_fuelprice!AJ138*CN_Summary_taxrate!AJ138</f>
        <v>1.6945881866270159E-6</v>
      </c>
      <c r="AK138" s="124">
        <f>CN_Summary_fuelprice!AK138*CN_Summary_taxrate!AK138</f>
        <v>1.7225671216798937E-6</v>
      </c>
      <c r="AL138" s="124">
        <f>CN_Summary_fuelprice!AL138*CN_Summary_taxrate!AL138</f>
        <v>1.7284852030945387E-6</v>
      </c>
      <c r="AM138" s="124">
        <f>CN_Summary_fuelprice!AM138*CN_Summary_taxrate!AM138</f>
        <v>1.7470324090054095E-6</v>
      </c>
      <c r="AN138" s="124">
        <f>CN_Summary_fuelprice!AN138*CN_Summary_taxrate!AN138</f>
        <v>1.7662712835331302E-6</v>
      </c>
      <c r="AO138" s="124">
        <f>CN_Summary_fuelprice!AO138*CN_Summary_taxrate!AO138</f>
        <v>1.7867485480976914E-6</v>
      </c>
      <c r="AP138" s="124">
        <f>CN_Summary_fuelprice!AP138*CN_Summary_taxrate!AP138</f>
        <v>1.8084220507850336E-6</v>
      </c>
      <c r="AQ138" s="124">
        <f>CN_Summary_fuelprice!AQ138*CN_Summary_taxrate!AQ138</f>
        <v>1.8274994275401023E-6</v>
      </c>
      <c r="AR138" s="124">
        <f>CN_Summary_fuelprice!AR138*CN_Summary_taxrate!AR138</f>
        <v>1.8468703996029758E-6</v>
      </c>
      <c r="AS138" s="124">
        <f>CN_Summary_fuelprice!AS138*CN_Summary_taxrate!AS138</f>
        <v>1.8648558393884403E-6</v>
      </c>
      <c r="AT138" s="124">
        <f>CN_Summary_fuelprice!AT138*CN_Summary_taxrate!AT138</f>
        <v>1.8830959101509292E-6</v>
      </c>
      <c r="AU138" s="124">
        <f>CN_Summary_fuelprice!AU138*CN_Summary_taxrate!AU138</f>
        <v>1.9016724280804864E-6</v>
      </c>
    </row>
    <row r="139" spans="1:47" ht="18.75" customHeight="1">
      <c r="A139" s="101" t="s">
        <v>3673</v>
      </c>
      <c r="B139" s="124">
        <f>CN_Summary_fuelprice!B139*CN_Summary_taxrate!B139</f>
        <v>0</v>
      </c>
      <c r="C139" s="124">
        <f>CN_Summary_fuelprice!C139*CN_Summary_taxrate!C139</f>
        <v>0</v>
      </c>
      <c r="D139" s="124">
        <f>CN_Summary_fuelprice!D139*CN_Summary_taxrate!D139</f>
        <v>0</v>
      </c>
      <c r="E139" s="124">
        <f>CN_Summary_fuelprice!E139*CN_Summary_taxrate!E139</f>
        <v>0</v>
      </c>
      <c r="F139" s="124">
        <f>CN_Summary_fuelprice!F139*CN_Summary_taxrate!F139</f>
        <v>0</v>
      </c>
      <c r="G139" s="124">
        <f>CN_Summary_fuelprice!G139*CN_Summary_taxrate!G139</f>
        <v>0</v>
      </c>
      <c r="H139" s="124">
        <f>CN_Summary_fuelprice!H139*CN_Summary_taxrate!H139</f>
        <v>0</v>
      </c>
      <c r="I139" s="124">
        <f>CN_Summary_fuelprice!I139*CN_Summary_taxrate!I139</f>
        <v>0</v>
      </c>
      <c r="J139" s="124">
        <f>CN_Summary_fuelprice!J139*CN_Summary_taxrate!J139</f>
        <v>0</v>
      </c>
      <c r="K139" s="124">
        <f>CN_Summary_fuelprice!K139*CN_Summary_taxrate!K139</f>
        <v>0</v>
      </c>
      <c r="L139" s="124">
        <f>CN_Summary_fuelprice!L139*CN_Summary_taxrate!L139</f>
        <v>0</v>
      </c>
      <c r="M139" s="124">
        <f>CN_Summary_fuelprice!M139*CN_Summary_taxrate!M139</f>
        <v>0</v>
      </c>
      <c r="N139" s="124">
        <f>CN_Summary_fuelprice!N139*CN_Summary_taxrate!N139</f>
        <v>0</v>
      </c>
      <c r="O139" s="124">
        <f>CN_Summary_fuelprice!O139*CN_Summary_taxrate!O139</f>
        <v>0</v>
      </c>
      <c r="P139" s="124">
        <f>CN_Summary_fuelprice!P139*CN_Summary_taxrate!P139</f>
        <v>0</v>
      </c>
      <c r="Q139" s="124">
        <f>CN_Summary_fuelprice!Q139*CN_Summary_taxrate!Q139</f>
        <v>0</v>
      </c>
      <c r="R139" s="124">
        <f>CN_Summary_fuelprice!R139*CN_Summary_taxrate!R139</f>
        <v>0</v>
      </c>
      <c r="S139" s="124">
        <f>CN_Summary_fuelprice!S139*CN_Summary_taxrate!S139</f>
        <v>0</v>
      </c>
      <c r="T139" s="124">
        <f>CN_Summary_fuelprice!T139*CN_Summary_taxrate!T139</f>
        <v>0</v>
      </c>
      <c r="U139" s="124">
        <f>CN_Summary_fuelprice!U139*CN_Summary_taxrate!U139</f>
        <v>0</v>
      </c>
      <c r="V139" s="124">
        <f>CN_Summary_fuelprice!V139*CN_Summary_taxrate!V139</f>
        <v>0</v>
      </c>
      <c r="W139" s="124">
        <f>CN_Summary_fuelprice!W139*CN_Summary_taxrate!W139</f>
        <v>0</v>
      </c>
      <c r="X139" s="124">
        <f>CN_Summary_fuelprice!X139*CN_Summary_taxrate!X139</f>
        <v>0</v>
      </c>
      <c r="Y139" s="124">
        <f>CN_Summary_fuelprice!Y139*CN_Summary_taxrate!Y139</f>
        <v>0</v>
      </c>
      <c r="Z139" s="124">
        <f>CN_Summary_fuelprice!Z139*CN_Summary_taxrate!Z139</f>
        <v>0</v>
      </c>
      <c r="AA139" s="124">
        <f>CN_Summary_fuelprice!AA139*CN_Summary_taxrate!AA139</f>
        <v>0</v>
      </c>
      <c r="AB139" s="124">
        <f>CN_Summary_fuelprice!AB139*CN_Summary_taxrate!AB139</f>
        <v>0</v>
      </c>
      <c r="AC139" s="124">
        <f>CN_Summary_fuelprice!AC139*CN_Summary_taxrate!AC139</f>
        <v>0</v>
      </c>
      <c r="AD139" s="124">
        <f>CN_Summary_fuelprice!AD139*CN_Summary_taxrate!AD139</f>
        <v>0</v>
      </c>
      <c r="AE139" s="124">
        <f>CN_Summary_fuelprice!AE139*CN_Summary_taxrate!AE139</f>
        <v>0</v>
      </c>
      <c r="AF139" s="124">
        <f>CN_Summary_fuelprice!AF139*CN_Summary_taxrate!AF139</f>
        <v>0</v>
      </c>
      <c r="AG139" s="124">
        <f>CN_Summary_fuelprice!AG139*CN_Summary_taxrate!AG139</f>
        <v>0</v>
      </c>
      <c r="AH139" s="124">
        <f>CN_Summary_fuelprice!AH139*CN_Summary_taxrate!AH139</f>
        <v>0</v>
      </c>
      <c r="AI139" s="124">
        <f>CN_Summary_fuelprice!AI139*CN_Summary_taxrate!AI139</f>
        <v>0</v>
      </c>
      <c r="AJ139" s="124">
        <f>CN_Summary_fuelprice!AJ139*CN_Summary_taxrate!AJ139</f>
        <v>0</v>
      </c>
      <c r="AK139" s="124">
        <f>CN_Summary_fuelprice!AK139*CN_Summary_taxrate!AK139</f>
        <v>0</v>
      </c>
      <c r="AL139" s="124">
        <f>CN_Summary_fuelprice!AL139*CN_Summary_taxrate!AL139</f>
        <v>0</v>
      </c>
      <c r="AM139" s="124">
        <f>CN_Summary_fuelprice!AM139*CN_Summary_taxrate!AM139</f>
        <v>0</v>
      </c>
      <c r="AN139" s="124">
        <f>CN_Summary_fuelprice!AN139*CN_Summary_taxrate!AN139</f>
        <v>0</v>
      </c>
      <c r="AO139" s="124">
        <f>CN_Summary_fuelprice!AO139*CN_Summary_taxrate!AO139</f>
        <v>0</v>
      </c>
      <c r="AP139" s="124">
        <f>CN_Summary_fuelprice!AP139*CN_Summary_taxrate!AP139</f>
        <v>0</v>
      </c>
      <c r="AQ139" s="124">
        <f>CN_Summary_fuelprice!AQ139*CN_Summary_taxrate!AQ139</f>
        <v>0</v>
      </c>
      <c r="AR139" s="124">
        <f>CN_Summary_fuelprice!AR139*CN_Summary_taxrate!AR139</f>
        <v>0</v>
      </c>
      <c r="AS139" s="124">
        <f>CN_Summary_fuelprice!AS139*CN_Summary_taxrate!AS139</f>
        <v>0</v>
      </c>
      <c r="AT139" s="124">
        <f>CN_Summary_fuelprice!AT139*CN_Summary_taxrate!AT139</f>
        <v>0</v>
      </c>
      <c r="AU139" s="124">
        <f>CN_Summary_fuelprice!AU139*CN_Summary_taxrate!AU139</f>
        <v>0</v>
      </c>
    </row>
    <row r="140" spans="1:47" ht="18.75" customHeight="1">
      <c r="A140" s="101" t="s">
        <v>3674</v>
      </c>
      <c r="B140" s="124">
        <f>CN_Summary_fuelprice!B140*CN_Summary_taxrate!B140</f>
        <v>0</v>
      </c>
      <c r="C140" s="124">
        <f>CN_Summary_fuelprice!C140*CN_Summary_taxrate!C140</f>
        <v>0</v>
      </c>
      <c r="D140" s="124">
        <f>CN_Summary_fuelprice!D140*CN_Summary_taxrate!D140</f>
        <v>0</v>
      </c>
      <c r="E140" s="124">
        <f>CN_Summary_fuelprice!E140*CN_Summary_taxrate!E140</f>
        <v>0</v>
      </c>
      <c r="F140" s="124">
        <f>CN_Summary_fuelprice!F140*CN_Summary_taxrate!F140</f>
        <v>0</v>
      </c>
      <c r="G140" s="124">
        <f>CN_Summary_fuelprice!G140*CN_Summary_taxrate!G140</f>
        <v>0</v>
      </c>
      <c r="H140" s="124">
        <f>CN_Summary_fuelprice!H140*CN_Summary_taxrate!H140</f>
        <v>0</v>
      </c>
      <c r="I140" s="124">
        <f>CN_Summary_fuelprice!I140*CN_Summary_taxrate!I140</f>
        <v>0</v>
      </c>
      <c r="J140" s="124">
        <f>CN_Summary_fuelprice!J140*CN_Summary_taxrate!J140</f>
        <v>0</v>
      </c>
      <c r="K140" s="124">
        <f>CN_Summary_fuelprice!K140*CN_Summary_taxrate!K140</f>
        <v>0</v>
      </c>
      <c r="L140" s="124">
        <f>CN_Summary_fuelprice!L140*CN_Summary_taxrate!L140</f>
        <v>0</v>
      </c>
      <c r="M140" s="124">
        <f>CN_Summary_fuelprice!M140*CN_Summary_taxrate!M140</f>
        <v>0</v>
      </c>
      <c r="N140" s="124">
        <f>CN_Summary_fuelprice!N140*CN_Summary_taxrate!N140</f>
        <v>0</v>
      </c>
      <c r="O140" s="124">
        <f>CN_Summary_fuelprice!O140*CN_Summary_taxrate!O140</f>
        <v>0</v>
      </c>
      <c r="P140" s="124">
        <f>CN_Summary_fuelprice!P140*CN_Summary_taxrate!P140</f>
        <v>0</v>
      </c>
      <c r="Q140" s="124">
        <f>CN_Summary_fuelprice!Q140*CN_Summary_taxrate!Q140</f>
        <v>0</v>
      </c>
      <c r="R140" s="124">
        <f>CN_Summary_fuelprice!R140*CN_Summary_taxrate!R140</f>
        <v>0</v>
      </c>
      <c r="S140" s="124">
        <f>CN_Summary_fuelprice!S140*CN_Summary_taxrate!S140</f>
        <v>0</v>
      </c>
      <c r="T140" s="124">
        <f>CN_Summary_fuelprice!T140*CN_Summary_taxrate!T140</f>
        <v>0</v>
      </c>
      <c r="U140" s="124">
        <f>CN_Summary_fuelprice!U140*CN_Summary_taxrate!U140</f>
        <v>0</v>
      </c>
      <c r="V140" s="124">
        <f>CN_Summary_fuelprice!V140*CN_Summary_taxrate!V140</f>
        <v>0</v>
      </c>
      <c r="W140" s="124">
        <f>CN_Summary_fuelprice!W140*CN_Summary_taxrate!W140</f>
        <v>0</v>
      </c>
      <c r="X140" s="124">
        <f>CN_Summary_fuelprice!X140*CN_Summary_taxrate!X140</f>
        <v>0</v>
      </c>
      <c r="Y140" s="124">
        <f>CN_Summary_fuelprice!Y140*CN_Summary_taxrate!Y140</f>
        <v>0</v>
      </c>
      <c r="Z140" s="124">
        <f>CN_Summary_fuelprice!Z140*CN_Summary_taxrate!Z140</f>
        <v>0</v>
      </c>
      <c r="AA140" s="124">
        <f>CN_Summary_fuelprice!AA140*CN_Summary_taxrate!AA140</f>
        <v>0</v>
      </c>
      <c r="AB140" s="124">
        <f>CN_Summary_fuelprice!AB140*CN_Summary_taxrate!AB140</f>
        <v>0</v>
      </c>
      <c r="AC140" s="124">
        <f>CN_Summary_fuelprice!AC140*CN_Summary_taxrate!AC140</f>
        <v>0</v>
      </c>
      <c r="AD140" s="124">
        <f>CN_Summary_fuelprice!AD140*CN_Summary_taxrate!AD140</f>
        <v>0</v>
      </c>
      <c r="AE140" s="124">
        <f>CN_Summary_fuelprice!AE140*CN_Summary_taxrate!AE140</f>
        <v>0</v>
      </c>
      <c r="AF140" s="124">
        <f>CN_Summary_fuelprice!AF140*CN_Summary_taxrate!AF140</f>
        <v>0</v>
      </c>
      <c r="AG140" s="124">
        <f>CN_Summary_fuelprice!AG140*CN_Summary_taxrate!AG140</f>
        <v>0</v>
      </c>
      <c r="AH140" s="124">
        <f>CN_Summary_fuelprice!AH140*CN_Summary_taxrate!AH140</f>
        <v>0</v>
      </c>
      <c r="AI140" s="124">
        <f>CN_Summary_fuelprice!AI140*CN_Summary_taxrate!AI140</f>
        <v>0</v>
      </c>
      <c r="AJ140" s="124">
        <f>CN_Summary_fuelprice!AJ140*CN_Summary_taxrate!AJ140</f>
        <v>0</v>
      </c>
      <c r="AK140" s="124">
        <f>CN_Summary_fuelprice!AK140*CN_Summary_taxrate!AK140</f>
        <v>0</v>
      </c>
      <c r="AL140" s="124">
        <f>CN_Summary_fuelprice!AL140*CN_Summary_taxrate!AL140</f>
        <v>0</v>
      </c>
      <c r="AM140" s="124">
        <f>CN_Summary_fuelprice!AM140*CN_Summary_taxrate!AM140</f>
        <v>0</v>
      </c>
      <c r="AN140" s="124">
        <f>CN_Summary_fuelprice!AN140*CN_Summary_taxrate!AN140</f>
        <v>0</v>
      </c>
      <c r="AO140" s="124">
        <f>CN_Summary_fuelprice!AO140*CN_Summary_taxrate!AO140</f>
        <v>0</v>
      </c>
      <c r="AP140" s="124">
        <f>CN_Summary_fuelprice!AP140*CN_Summary_taxrate!AP140</f>
        <v>0</v>
      </c>
      <c r="AQ140" s="124">
        <f>CN_Summary_fuelprice!AQ140*CN_Summary_taxrate!AQ140</f>
        <v>0</v>
      </c>
      <c r="AR140" s="124">
        <f>CN_Summary_fuelprice!AR140*CN_Summary_taxrate!AR140</f>
        <v>0</v>
      </c>
      <c r="AS140" s="124">
        <f>CN_Summary_fuelprice!AS140*CN_Summary_taxrate!AS140</f>
        <v>0</v>
      </c>
      <c r="AT140" s="124">
        <f>CN_Summary_fuelprice!AT140*CN_Summary_taxrate!AT140</f>
        <v>0</v>
      </c>
      <c r="AU140" s="124">
        <f>CN_Summary_fuelprice!AU140*CN_Summary_taxrate!AU140</f>
        <v>0</v>
      </c>
    </row>
    <row r="141" spans="1:47" ht="18.75" customHeight="1">
      <c r="A141" s="101" t="s">
        <v>3675</v>
      </c>
      <c r="B141" s="124">
        <f>CN_Summary_fuelprice!B141*CN_Summary_taxrate!B141</f>
        <v>0</v>
      </c>
      <c r="C141" s="124">
        <f>CN_Summary_fuelprice!C141*CN_Summary_taxrate!C141</f>
        <v>0</v>
      </c>
      <c r="D141" s="124">
        <f>CN_Summary_fuelprice!D141*CN_Summary_taxrate!D141</f>
        <v>0</v>
      </c>
      <c r="E141" s="124">
        <f>CN_Summary_fuelprice!E141*CN_Summary_taxrate!E141</f>
        <v>0</v>
      </c>
      <c r="F141" s="124">
        <f>CN_Summary_fuelprice!F141*CN_Summary_taxrate!F141</f>
        <v>0</v>
      </c>
      <c r="G141" s="124">
        <f>CN_Summary_fuelprice!G141*CN_Summary_taxrate!G141</f>
        <v>7.7848723652669664E-7</v>
      </c>
      <c r="H141" s="124">
        <f>CN_Summary_fuelprice!H141*CN_Summary_taxrate!H141</f>
        <v>1.0748876813970058E-6</v>
      </c>
      <c r="I141" s="124">
        <f>CN_Summary_fuelprice!I141*CN_Summary_taxrate!I141</f>
        <v>1.1980926354274104E-6</v>
      </c>
      <c r="J141" s="124">
        <f>CN_Summary_fuelprice!J141*CN_Summary_taxrate!J141</f>
        <v>1.268466195313621E-6</v>
      </c>
      <c r="K141" s="124">
        <f>CN_Summary_fuelprice!K141*CN_Summary_taxrate!K141</f>
        <v>1.2397398730163129E-6</v>
      </c>
      <c r="L141" s="124">
        <f>CN_Summary_fuelprice!L141*CN_Summary_taxrate!L141</f>
        <v>1.2468039516243343E-6</v>
      </c>
      <c r="M141" s="124">
        <f>CN_Summary_fuelprice!M141*CN_Summary_taxrate!M141</f>
        <v>1.2626709828235976E-6</v>
      </c>
      <c r="N141" s="124">
        <f>CN_Summary_fuelprice!N141*CN_Summary_taxrate!N141</f>
        <v>1.2415414993247746E-6</v>
      </c>
      <c r="O141" s="124">
        <f>CN_Summary_fuelprice!O141*CN_Summary_taxrate!O141</f>
        <v>1.2377270040489542E-6</v>
      </c>
      <c r="P141" s="124">
        <f>CN_Summary_fuelprice!P141*CN_Summary_taxrate!P141</f>
        <v>1.2638370479413711E-6</v>
      </c>
      <c r="Q141" s="124">
        <f>CN_Summary_fuelprice!Q141*CN_Summary_taxrate!Q141</f>
        <v>1.2874276917377506E-6</v>
      </c>
      <c r="R141" s="124">
        <f>CN_Summary_fuelprice!R141*CN_Summary_taxrate!R141</f>
        <v>1.348422669838046E-6</v>
      </c>
      <c r="S141" s="124">
        <f>CN_Summary_fuelprice!S141*CN_Summary_taxrate!S141</f>
        <v>1.3705011941208349E-6</v>
      </c>
      <c r="T141" s="124">
        <f>CN_Summary_fuelprice!T141*CN_Summary_taxrate!T141</f>
        <v>1.3886460642180775E-6</v>
      </c>
      <c r="U141" s="124">
        <f>CN_Summary_fuelprice!U141*CN_Summary_taxrate!U141</f>
        <v>1.4072397897113625E-6</v>
      </c>
      <c r="V141" s="124">
        <f>CN_Summary_fuelprice!V141*CN_Summary_taxrate!V141</f>
        <v>1.4272067335039419E-6</v>
      </c>
      <c r="W141" s="124">
        <f>CN_Summary_fuelprice!W141*CN_Summary_taxrate!W141</f>
        <v>1.4330106890145611E-6</v>
      </c>
      <c r="X141" s="124">
        <f>CN_Summary_fuelprice!X141*CN_Summary_taxrate!X141</f>
        <v>1.4523869148511186E-6</v>
      </c>
      <c r="Y141" s="124">
        <f>CN_Summary_fuelprice!Y141*CN_Summary_taxrate!Y141</f>
        <v>1.4942170507902153E-6</v>
      </c>
      <c r="Z141" s="124">
        <f>CN_Summary_fuelprice!Z141*CN_Summary_taxrate!Z141</f>
        <v>1.5196616380021663E-6</v>
      </c>
      <c r="AA141" s="124">
        <f>CN_Summary_fuelprice!AA141*CN_Summary_taxrate!AA141</f>
        <v>1.5319836563829878E-6</v>
      </c>
      <c r="AB141" s="124">
        <f>CN_Summary_fuelprice!AB141*CN_Summary_taxrate!AB141</f>
        <v>1.5517222945248636E-6</v>
      </c>
      <c r="AC141" s="124">
        <f>CN_Summary_fuelprice!AC141*CN_Summary_taxrate!AC141</f>
        <v>1.5724349333643406E-6</v>
      </c>
      <c r="AD141" s="124">
        <f>CN_Summary_fuelprice!AD141*CN_Summary_taxrate!AD141</f>
        <v>1.5907239222849432E-6</v>
      </c>
      <c r="AE141" s="124">
        <f>CN_Summary_fuelprice!AE141*CN_Summary_taxrate!AE141</f>
        <v>1.5916329143939242E-6</v>
      </c>
      <c r="AF141" s="124">
        <f>CN_Summary_fuelprice!AF141*CN_Summary_taxrate!AF141</f>
        <v>1.6135535002401546E-6</v>
      </c>
      <c r="AG141" s="124">
        <f>CN_Summary_fuelprice!AG141*CN_Summary_taxrate!AG141</f>
        <v>1.6272622745005478E-6</v>
      </c>
      <c r="AH141" s="124">
        <f>CN_Summary_fuelprice!AH141*CN_Summary_taxrate!AH141</f>
        <v>1.6513484501416309E-6</v>
      </c>
      <c r="AI141" s="124">
        <f>CN_Summary_fuelprice!AI141*CN_Summary_taxrate!AI141</f>
        <v>1.6739811691169879E-6</v>
      </c>
      <c r="AJ141" s="124">
        <f>CN_Summary_fuelprice!AJ141*CN_Summary_taxrate!AJ141</f>
        <v>1.6945881866270159E-6</v>
      </c>
      <c r="AK141" s="124">
        <f>CN_Summary_fuelprice!AK141*CN_Summary_taxrate!AK141</f>
        <v>1.7225671216798937E-6</v>
      </c>
      <c r="AL141" s="124">
        <f>CN_Summary_fuelprice!AL141*CN_Summary_taxrate!AL141</f>
        <v>1.7284852030945387E-6</v>
      </c>
      <c r="AM141" s="124">
        <f>CN_Summary_fuelprice!AM141*CN_Summary_taxrate!AM141</f>
        <v>1.7470324090054095E-6</v>
      </c>
      <c r="AN141" s="124">
        <f>CN_Summary_fuelprice!AN141*CN_Summary_taxrate!AN141</f>
        <v>1.7662712835331302E-6</v>
      </c>
      <c r="AO141" s="124">
        <f>CN_Summary_fuelprice!AO141*CN_Summary_taxrate!AO141</f>
        <v>1.7867485480976914E-6</v>
      </c>
      <c r="AP141" s="124">
        <f>CN_Summary_fuelprice!AP141*CN_Summary_taxrate!AP141</f>
        <v>1.8084220507850336E-6</v>
      </c>
      <c r="AQ141" s="124">
        <f>CN_Summary_fuelprice!AQ141*CN_Summary_taxrate!AQ141</f>
        <v>1.8274994275401023E-6</v>
      </c>
      <c r="AR141" s="124">
        <f>CN_Summary_fuelprice!AR141*CN_Summary_taxrate!AR141</f>
        <v>1.8468703996029758E-6</v>
      </c>
      <c r="AS141" s="124">
        <f>CN_Summary_fuelprice!AS141*CN_Summary_taxrate!AS141</f>
        <v>1.8648558393884403E-6</v>
      </c>
      <c r="AT141" s="124">
        <f>CN_Summary_fuelprice!AT141*CN_Summary_taxrate!AT141</f>
        <v>1.8830959101509292E-6</v>
      </c>
      <c r="AU141" s="124">
        <f>CN_Summary_fuelprice!AU141*CN_Summary_taxrate!AU141</f>
        <v>1.9016724280804864E-6</v>
      </c>
    </row>
    <row r="142" spans="1:47" s="103" customFormat="1" ht="18.75" customHeight="1">
      <c r="A142" s="102" t="s">
        <v>3688</v>
      </c>
      <c r="B142" s="102"/>
      <c r="C142" s="102"/>
      <c r="D142" s="102"/>
      <c r="E142" s="102"/>
      <c r="F142" s="102"/>
      <c r="I142" s="102"/>
      <c r="L142" s="102"/>
      <c r="O142" s="102"/>
      <c r="R142" s="102"/>
      <c r="U142" s="102"/>
      <c r="X142" s="102"/>
      <c r="AA142" s="102"/>
      <c r="AD142" s="102"/>
      <c r="AG142" s="102"/>
      <c r="AJ142" s="102"/>
      <c r="AM142" s="102"/>
      <c r="AP142" s="102"/>
      <c r="AS142" s="102"/>
    </row>
    <row r="143" spans="1:47" ht="18.75" customHeight="1">
      <c r="A143" s="105" t="s">
        <v>3697</v>
      </c>
      <c r="B143" s="101">
        <v>2015</v>
      </c>
      <c r="C143" s="101">
        <v>2016</v>
      </c>
      <c r="D143" s="101">
        <v>2017</v>
      </c>
      <c r="E143" s="101">
        <v>2018</v>
      </c>
      <c r="F143" s="101">
        <v>2019</v>
      </c>
      <c r="G143" s="101">
        <v>2020</v>
      </c>
      <c r="H143" s="101">
        <v>2021</v>
      </c>
      <c r="I143" s="101">
        <v>2022</v>
      </c>
      <c r="J143" s="101">
        <v>2023</v>
      </c>
      <c r="K143" s="101">
        <v>2024</v>
      </c>
      <c r="L143" s="101">
        <v>2025</v>
      </c>
      <c r="M143" s="101">
        <v>2026</v>
      </c>
      <c r="N143" s="101">
        <v>2027</v>
      </c>
      <c r="O143" s="101">
        <v>2028</v>
      </c>
      <c r="P143" s="101">
        <v>2029</v>
      </c>
      <c r="Q143" s="101">
        <v>2030</v>
      </c>
      <c r="R143" s="101">
        <v>2031</v>
      </c>
      <c r="S143" s="101">
        <v>2032</v>
      </c>
      <c r="T143" s="101">
        <v>2033</v>
      </c>
      <c r="U143" s="101">
        <v>2034</v>
      </c>
      <c r="V143" s="101">
        <v>2035</v>
      </c>
      <c r="W143" s="101">
        <v>2036</v>
      </c>
      <c r="X143" s="101">
        <v>2037</v>
      </c>
      <c r="Y143" s="101">
        <v>2038</v>
      </c>
      <c r="Z143" s="101">
        <v>2039</v>
      </c>
      <c r="AA143" s="101">
        <v>2040</v>
      </c>
      <c r="AB143" s="101">
        <v>2041</v>
      </c>
      <c r="AC143" s="101">
        <v>2042</v>
      </c>
      <c r="AD143" s="101">
        <v>2043</v>
      </c>
      <c r="AE143" s="101">
        <v>2044</v>
      </c>
      <c r="AF143" s="101">
        <v>2045</v>
      </c>
      <c r="AG143" s="101">
        <v>2046</v>
      </c>
      <c r="AH143" s="101">
        <v>2047</v>
      </c>
      <c r="AI143" s="101">
        <v>2048</v>
      </c>
      <c r="AJ143" s="101">
        <v>2049</v>
      </c>
      <c r="AK143" s="101">
        <v>2050</v>
      </c>
      <c r="AL143" s="101">
        <v>2051</v>
      </c>
      <c r="AM143" s="101">
        <v>2052</v>
      </c>
      <c r="AN143" s="101">
        <v>2053</v>
      </c>
      <c r="AO143" s="101">
        <v>2054</v>
      </c>
      <c r="AP143" s="101">
        <v>2055</v>
      </c>
      <c r="AQ143" s="101">
        <v>2056</v>
      </c>
      <c r="AR143" s="101">
        <v>2057</v>
      </c>
      <c r="AS143" s="101">
        <v>2058</v>
      </c>
      <c r="AT143" s="101">
        <v>2059</v>
      </c>
      <c r="AU143" s="101">
        <v>2060</v>
      </c>
    </row>
    <row r="144" spans="1:47" ht="18.75" customHeight="1">
      <c r="A144" s="101" t="s">
        <v>3689</v>
      </c>
      <c r="B144" s="124">
        <f>CN_Summary_fuelprice!B144*CN_Summary_taxrate!B144</f>
        <v>0</v>
      </c>
      <c r="C144" s="124">
        <f>CN_Summary_fuelprice!C144*CN_Summary_taxrate!C144</f>
        <v>0</v>
      </c>
      <c r="D144" s="124">
        <f>CN_Summary_fuelprice!D144*CN_Summary_taxrate!D144</f>
        <v>0</v>
      </c>
      <c r="E144" s="124">
        <f>CN_Summary_fuelprice!E144*CN_Summary_taxrate!E144</f>
        <v>0</v>
      </c>
      <c r="F144" s="124">
        <f>CN_Summary_fuelprice!F144*CN_Summary_taxrate!F144</f>
        <v>0</v>
      </c>
      <c r="G144" s="124">
        <f>CN_Summary_fuelprice!G144*CN_Summary_taxrate!G144</f>
        <v>0</v>
      </c>
      <c r="H144" s="124">
        <f>CN_Summary_fuelprice!H144*CN_Summary_taxrate!H144</f>
        <v>0</v>
      </c>
      <c r="I144" s="124">
        <f>CN_Summary_fuelprice!I144*CN_Summary_taxrate!I144</f>
        <v>0</v>
      </c>
      <c r="J144" s="124">
        <f>CN_Summary_fuelprice!J144*CN_Summary_taxrate!J144</f>
        <v>0</v>
      </c>
      <c r="K144" s="124">
        <f>CN_Summary_fuelprice!K144*CN_Summary_taxrate!K144</f>
        <v>0</v>
      </c>
      <c r="L144" s="124">
        <f>CN_Summary_fuelprice!L144*CN_Summary_taxrate!L144</f>
        <v>0</v>
      </c>
      <c r="M144" s="124">
        <f>CN_Summary_fuelprice!M144*CN_Summary_taxrate!M144</f>
        <v>0</v>
      </c>
      <c r="N144" s="124">
        <f>CN_Summary_fuelprice!N144*CN_Summary_taxrate!N144</f>
        <v>0</v>
      </c>
      <c r="O144" s="124">
        <f>CN_Summary_fuelprice!O144*CN_Summary_taxrate!O144</f>
        <v>0</v>
      </c>
      <c r="P144" s="124">
        <f>CN_Summary_fuelprice!P144*CN_Summary_taxrate!P144</f>
        <v>0</v>
      </c>
      <c r="Q144" s="124">
        <f>CN_Summary_fuelprice!Q144*CN_Summary_taxrate!Q144</f>
        <v>0</v>
      </c>
      <c r="R144" s="124">
        <f>CN_Summary_fuelprice!R144*CN_Summary_taxrate!R144</f>
        <v>0</v>
      </c>
      <c r="S144" s="124">
        <f>CN_Summary_fuelprice!S144*CN_Summary_taxrate!S144</f>
        <v>0</v>
      </c>
      <c r="T144" s="124">
        <f>CN_Summary_fuelprice!T144*CN_Summary_taxrate!T144</f>
        <v>0</v>
      </c>
      <c r="U144" s="124">
        <f>CN_Summary_fuelprice!U144*CN_Summary_taxrate!U144</f>
        <v>0</v>
      </c>
      <c r="V144" s="124">
        <f>CN_Summary_fuelprice!V144*CN_Summary_taxrate!V144</f>
        <v>0</v>
      </c>
      <c r="W144" s="124">
        <f>CN_Summary_fuelprice!W144*CN_Summary_taxrate!W144</f>
        <v>0</v>
      </c>
      <c r="X144" s="124">
        <f>CN_Summary_fuelprice!X144*CN_Summary_taxrate!X144</f>
        <v>0</v>
      </c>
      <c r="Y144" s="124">
        <f>CN_Summary_fuelprice!Y144*CN_Summary_taxrate!Y144</f>
        <v>0</v>
      </c>
      <c r="Z144" s="124">
        <f>CN_Summary_fuelprice!Z144*CN_Summary_taxrate!Z144</f>
        <v>0</v>
      </c>
      <c r="AA144" s="124">
        <f>CN_Summary_fuelprice!AA144*CN_Summary_taxrate!AA144</f>
        <v>0</v>
      </c>
      <c r="AB144" s="124">
        <f>CN_Summary_fuelprice!AB144*CN_Summary_taxrate!AB144</f>
        <v>0</v>
      </c>
      <c r="AC144" s="124">
        <f>CN_Summary_fuelprice!AC144*CN_Summary_taxrate!AC144</f>
        <v>0</v>
      </c>
      <c r="AD144" s="124">
        <f>CN_Summary_fuelprice!AD144*CN_Summary_taxrate!AD144</f>
        <v>0</v>
      </c>
      <c r="AE144" s="124">
        <f>CN_Summary_fuelprice!AE144*CN_Summary_taxrate!AE144</f>
        <v>0</v>
      </c>
      <c r="AF144" s="124">
        <f>CN_Summary_fuelprice!AF144*CN_Summary_taxrate!AF144</f>
        <v>0</v>
      </c>
      <c r="AG144" s="124">
        <f>CN_Summary_fuelprice!AG144*CN_Summary_taxrate!AG144</f>
        <v>0</v>
      </c>
      <c r="AH144" s="124">
        <f>CN_Summary_fuelprice!AH144*CN_Summary_taxrate!AH144</f>
        <v>0</v>
      </c>
      <c r="AI144" s="124">
        <f>CN_Summary_fuelprice!AI144*CN_Summary_taxrate!AI144</f>
        <v>0</v>
      </c>
      <c r="AJ144" s="124">
        <f>CN_Summary_fuelprice!AJ144*CN_Summary_taxrate!AJ144</f>
        <v>0</v>
      </c>
      <c r="AK144" s="124">
        <f>CN_Summary_fuelprice!AK144*CN_Summary_taxrate!AK144</f>
        <v>0</v>
      </c>
      <c r="AL144" s="124">
        <f>CN_Summary_fuelprice!AL144*CN_Summary_taxrate!AL144</f>
        <v>0</v>
      </c>
      <c r="AM144" s="124">
        <f>CN_Summary_fuelprice!AM144*CN_Summary_taxrate!AM144</f>
        <v>0</v>
      </c>
      <c r="AN144" s="124">
        <f>CN_Summary_fuelprice!AN144*CN_Summary_taxrate!AN144</f>
        <v>0</v>
      </c>
      <c r="AO144" s="124">
        <f>CN_Summary_fuelprice!AO144*CN_Summary_taxrate!AO144</f>
        <v>0</v>
      </c>
      <c r="AP144" s="124">
        <f>CN_Summary_fuelprice!AP144*CN_Summary_taxrate!AP144</f>
        <v>0</v>
      </c>
      <c r="AQ144" s="124">
        <f>CN_Summary_fuelprice!AQ144*CN_Summary_taxrate!AQ144</f>
        <v>0</v>
      </c>
      <c r="AR144" s="124">
        <f>CN_Summary_fuelprice!AR144*CN_Summary_taxrate!AR144</f>
        <v>0</v>
      </c>
      <c r="AS144" s="124">
        <f>CN_Summary_fuelprice!AS144*CN_Summary_taxrate!AS144</f>
        <v>0</v>
      </c>
      <c r="AT144" s="124">
        <f>CN_Summary_fuelprice!AT144*CN_Summary_taxrate!AT144</f>
        <v>0</v>
      </c>
      <c r="AU144" s="124">
        <f>CN_Summary_fuelprice!AU144*CN_Summary_taxrate!AU144</f>
        <v>0</v>
      </c>
    </row>
    <row r="145" spans="1:47" ht="18.75" customHeight="1">
      <c r="A145" s="101" t="s">
        <v>3690</v>
      </c>
      <c r="B145" s="124">
        <f>CN_Summary_fuelprice!B145*CN_Summary_taxrate!B145</f>
        <v>0</v>
      </c>
      <c r="C145" s="124">
        <f>CN_Summary_fuelprice!C145*CN_Summary_taxrate!C145</f>
        <v>0</v>
      </c>
      <c r="D145" s="124">
        <f>CN_Summary_fuelprice!D145*CN_Summary_taxrate!D145</f>
        <v>0</v>
      </c>
      <c r="E145" s="124">
        <f>CN_Summary_fuelprice!E145*CN_Summary_taxrate!E145</f>
        <v>0</v>
      </c>
      <c r="F145" s="124">
        <f>CN_Summary_fuelprice!F145*CN_Summary_taxrate!F145</f>
        <v>0</v>
      </c>
      <c r="G145" s="124">
        <f>CN_Summary_fuelprice!G145*CN_Summary_taxrate!G145</f>
        <v>0</v>
      </c>
      <c r="H145" s="124">
        <f>CN_Summary_fuelprice!H145*CN_Summary_taxrate!H145</f>
        <v>0</v>
      </c>
      <c r="I145" s="124">
        <f>CN_Summary_fuelprice!I145*CN_Summary_taxrate!I145</f>
        <v>0</v>
      </c>
      <c r="J145" s="124">
        <f>CN_Summary_fuelprice!J145*CN_Summary_taxrate!J145</f>
        <v>0</v>
      </c>
      <c r="K145" s="124">
        <f>CN_Summary_fuelprice!K145*CN_Summary_taxrate!K145</f>
        <v>0</v>
      </c>
      <c r="L145" s="124">
        <f>CN_Summary_fuelprice!L145*CN_Summary_taxrate!L145</f>
        <v>0</v>
      </c>
      <c r="M145" s="124">
        <f>CN_Summary_fuelprice!M145*CN_Summary_taxrate!M145</f>
        <v>0</v>
      </c>
      <c r="N145" s="124">
        <f>CN_Summary_fuelprice!N145*CN_Summary_taxrate!N145</f>
        <v>0</v>
      </c>
      <c r="O145" s="124">
        <f>CN_Summary_fuelprice!O145*CN_Summary_taxrate!O145</f>
        <v>0</v>
      </c>
      <c r="P145" s="124">
        <f>CN_Summary_fuelprice!P145*CN_Summary_taxrate!P145</f>
        <v>0</v>
      </c>
      <c r="Q145" s="124">
        <f>CN_Summary_fuelprice!Q145*CN_Summary_taxrate!Q145</f>
        <v>0</v>
      </c>
      <c r="R145" s="124">
        <f>CN_Summary_fuelprice!R145*CN_Summary_taxrate!R145</f>
        <v>0</v>
      </c>
      <c r="S145" s="124">
        <f>CN_Summary_fuelprice!S145*CN_Summary_taxrate!S145</f>
        <v>0</v>
      </c>
      <c r="T145" s="124">
        <f>CN_Summary_fuelprice!T145*CN_Summary_taxrate!T145</f>
        <v>0</v>
      </c>
      <c r="U145" s="124">
        <f>CN_Summary_fuelprice!U145*CN_Summary_taxrate!U145</f>
        <v>0</v>
      </c>
      <c r="V145" s="124">
        <f>CN_Summary_fuelprice!V145*CN_Summary_taxrate!V145</f>
        <v>0</v>
      </c>
      <c r="W145" s="124">
        <f>CN_Summary_fuelprice!W145*CN_Summary_taxrate!W145</f>
        <v>0</v>
      </c>
      <c r="X145" s="124">
        <f>CN_Summary_fuelprice!X145*CN_Summary_taxrate!X145</f>
        <v>0</v>
      </c>
      <c r="Y145" s="124">
        <f>CN_Summary_fuelprice!Y145*CN_Summary_taxrate!Y145</f>
        <v>0</v>
      </c>
      <c r="Z145" s="124">
        <f>CN_Summary_fuelprice!Z145*CN_Summary_taxrate!Z145</f>
        <v>0</v>
      </c>
      <c r="AA145" s="124">
        <f>CN_Summary_fuelprice!AA145*CN_Summary_taxrate!AA145</f>
        <v>0</v>
      </c>
      <c r="AB145" s="124">
        <f>CN_Summary_fuelprice!AB145*CN_Summary_taxrate!AB145</f>
        <v>0</v>
      </c>
      <c r="AC145" s="124">
        <f>CN_Summary_fuelprice!AC145*CN_Summary_taxrate!AC145</f>
        <v>0</v>
      </c>
      <c r="AD145" s="124">
        <f>CN_Summary_fuelprice!AD145*CN_Summary_taxrate!AD145</f>
        <v>0</v>
      </c>
      <c r="AE145" s="124">
        <f>CN_Summary_fuelprice!AE145*CN_Summary_taxrate!AE145</f>
        <v>0</v>
      </c>
      <c r="AF145" s="124">
        <f>CN_Summary_fuelprice!AF145*CN_Summary_taxrate!AF145</f>
        <v>0</v>
      </c>
      <c r="AG145" s="124">
        <f>CN_Summary_fuelprice!AG145*CN_Summary_taxrate!AG145</f>
        <v>0</v>
      </c>
      <c r="AH145" s="124">
        <f>CN_Summary_fuelprice!AH145*CN_Summary_taxrate!AH145</f>
        <v>0</v>
      </c>
      <c r="AI145" s="124">
        <f>CN_Summary_fuelprice!AI145*CN_Summary_taxrate!AI145</f>
        <v>0</v>
      </c>
      <c r="AJ145" s="124">
        <f>CN_Summary_fuelprice!AJ145*CN_Summary_taxrate!AJ145</f>
        <v>0</v>
      </c>
      <c r="AK145" s="124">
        <f>CN_Summary_fuelprice!AK145*CN_Summary_taxrate!AK145</f>
        <v>0</v>
      </c>
      <c r="AL145" s="124">
        <f>CN_Summary_fuelprice!AL145*CN_Summary_taxrate!AL145</f>
        <v>0</v>
      </c>
      <c r="AM145" s="124">
        <f>CN_Summary_fuelprice!AM145*CN_Summary_taxrate!AM145</f>
        <v>0</v>
      </c>
      <c r="AN145" s="124">
        <f>CN_Summary_fuelprice!AN145*CN_Summary_taxrate!AN145</f>
        <v>0</v>
      </c>
      <c r="AO145" s="124">
        <f>CN_Summary_fuelprice!AO145*CN_Summary_taxrate!AO145</f>
        <v>0</v>
      </c>
      <c r="AP145" s="124">
        <f>CN_Summary_fuelprice!AP145*CN_Summary_taxrate!AP145</f>
        <v>0</v>
      </c>
      <c r="AQ145" s="124">
        <f>CN_Summary_fuelprice!AQ145*CN_Summary_taxrate!AQ145</f>
        <v>0</v>
      </c>
      <c r="AR145" s="124">
        <f>CN_Summary_fuelprice!AR145*CN_Summary_taxrate!AR145</f>
        <v>0</v>
      </c>
      <c r="AS145" s="124">
        <f>CN_Summary_fuelprice!AS145*CN_Summary_taxrate!AS145</f>
        <v>0</v>
      </c>
      <c r="AT145" s="124">
        <f>CN_Summary_fuelprice!AT145*CN_Summary_taxrate!AT145</f>
        <v>0</v>
      </c>
      <c r="AU145" s="124">
        <f>CN_Summary_fuelprice!AU145*CN_Summary_taxrate!AU145</f>
        <v>0</v>
      </c>
    </row>
    <row r="146" spans="1:47" ht="18.75" customHeight="1">
      <c r="A146" s="101" t="s">
        <v>3691</v>
      </c>
      <c r="B146" s="124">
        <f>CN_Summary_fuelprice!B146*CN_Summary_taxrate!B146</f>
        <v>0</v>
      </c>
      <c r="C146" s="124">
        <f>CN_Summary_fuelprice!C146*CN_Summary_taxrate!C146</f>
        <v>0</v>
      </c>
      <c r="D146" s="124">
        <f>CN_Summary_fuelprice!D146*CN_Summary_taxrate!D146</f>
        <v>0</v>
      </c>
      <c r="E146" s="124">
        <f>CN_Summary_fuelprice!E146*CN_Summary_taxrate!E146</f>
        <v>0</v>
      </c>
      <c r="F146" s="124">
        <f>CN_Summary_fuelprice!F146*CN_Summary_taxrate!F146</f>
        <v>0</v>
      </c>
      <c r="G146" s="124">
        <f>CN_Summary_fuelprice!G146*CN_Summary_taxrate!G146</f>
        <v>0</v>
      </c>
      <c r="H146" s="124">
        <f>CN_Summary_fuelprice!H146*CN_Summary_taxrate!H146</f>
        <v>0</v>
      </c>
      <c r="I146" s="124">
        <f>CN_Summary_fuelprice!I146*CN_Summary_taxrate!I146</f>
        <v>0</v>
      </c>
      <c r="J146" s="124">
        <f>CN_Summary_fuelprice!J146*CN_Summary_taxrate!J146</f>
        <v>0</v>
      </c>
      <c r="K146" s="124">
        <f>CN_Summary_fuelprice!K146*CN_Summary_taxrate!K146</f>
        <v>0</v>
      </c>
      <c r="L146" s="124">
        <f>CN_Summary_fuelprice!L146*CN_Summary_taxrate!L146</f>
        <v>0</v>
      </c>
      <c r="M146" s="124">
        <f>CN_Summary_fuelprice!M146*CN_Summary_taxrate!M146</f>
        <v>0</v>
      </c>
      <c r="N146" s="124">
        <f>CN_Summary_fuelprice!N146*CN_Summary_taxrate!N146</f>
        <v>0</v>
      </c>
      <c r="O146" s="124">
        <f>CN_Summary_fuelprice!O146*CN_Summary_taxrate!O146</f>
        <v>0</v>
      </c>
      <c r="P146" s="124">
        <f>CN_Summary_fuelprice!P146*CN_Summary_taxrate!P146</f>
        <v>0</v>
      </c>
      <c r="Q146" s="124">
        <f>CN_Summary_fuelprice!Q146*CN_Summary_taxrate!Q146</f>
        <v>0</v>
      </c>
      <c r="R146" s="124">
        <f>CN_Summary_fuelprice!R146*CN_Summary_taxrate!R146</f>
        <v>0</v>
      </c>
      <c r="S146" s="124">
        <f>CN_Summary_fuelprice!S146*CN_Summary_taxrate!S146</f>
        <v>0</v>
      </c>
      <c r="T146" s="124">
        <f>CN_Summary_fuelprice!T146*CN_Summary_taxrate!T146</f>
        <v>0</v>
      </c>
      <c r="U146" s="124">
        <f>CN_Summary_fuelprice!U146*CN_Summary_taxrate!U146</f>
        <v>0</v>
      </c>
      <c r="V146" s="124">
        <f>CN_Summary_fuelprice!V146*CN_Summary_taxrate!V146</f>
        <v>0</v>
      </c>
      <c r="W146" s="124">
        <f>CN_Summary_fuelprice!W146*CN_Summary_taxrate!W146</f>
        <v>0</v>
      </c>
      <c r="X146" s="124">
        <f>CN_Summary_fuelprice!X146*CN_Summary_taxrate!X146</f>
        <v>0</v>
      </c>
      <c r="Y146" s="124">
        <f>CN_Summary_fuelprice!Y146*CN_Summary_taxrate!Y146</f>
        <v>0</v>
      </c>
      <c r="Z146" s="124">
        <f>CN_Summary_fuelprice!Z146*CN_Summary_taxrate!Z146</f>
        <v>0</v>
      </c>
      <c r="AA146" s="124">
        <f>CN_Summary_fuelprice!AA146*CN_Summary_taxrate!AA146</f>
        <v>0</v>
      </c>
      <c r="AB146" s="124">
        <f>CN_Summary_fuelprice!AB146*CN_Summary_taxrate!AB146</f>
        <v>0</v>
      </c>
      <c r="AC146" s="124">
        <f>CN_Summary_fuelprice!AC146*CN_Summary_taxrate!AC146</f>
        <v>0</v>
      </c>
      <c r="AD146" s="124">
        <f>CN_Summary_fuelprice!AD146*CN_Summary_taxrate!AD146</f>
        <v>0</v>
      </c>
      <c r="AE146" s="124">
        <f>CN_Summary_fuelprice!AE146*CN_Summary_taxrate!AE146</f>
        <v>0</v>
      </c>
      <c r="AF146" s="124">
        <f>CN_Summary_fuelprice!AF146*CN_Summary_taxrate!AF146</f>
        <v>0</v>
      </c>
      <c r="AG146" s="124">
        <f>CN_Summary_fuelprice!AG146*CN_Summary_taxrate!AG146</f>
        <v>0</v>
      </c>
      <c r="AH146" s="124">
        <f>CN_Summary_fuelprice!AH146*CN_Summary_taxrate!AH146</f>
        <v>0</v>
      </c>
      <c r="AI146" s="124">
        <f>CN_Summary_fuelprice!AI146*CN_Summary_taxrate!AI146</f>
        <v>0</v>
      </c>
      <c r="AJ146" s="124">
        <f>CN_Summary_fuelprice!AJ146*CN_Summary_taxrate!AJ146</f>
        <v>0</v>
      </c>
      <c r="AK146" s="124">
        <f>CN_Summary_fuelprice!AK146*CN_Summary_taxrate!AK146</f>
        <v>0</v>
      </c>
      <c r="AL146" s="124">
        <f>CN_Summary_fuelprice!AL146*CN_Summary_taxrate!AL146</f>
        <v>0</v>
      </c>
      <c r="AM146" s="124">
        <f>CN_Summary_fuelprice!AM146*CN_Summary_taxrate!AM146</f>
        <v>0</v>
      </c>
      <c r="AN146" s="124">
        <f>CN_Summary_fuelprice!AN146*CN_Summary_taxrate!AN146</f>
        <v>0</v>
      </c>
      <c r="AO146" s="124">
        <f>CN_Summary_fuelprice!AO146*CN_Summary_taxrate!AO146</f>
        <v>0</v>
      </c>
      <c r="AP146" s="124">
        <f>CN_Summary_fuelprice!AP146*CN_Summary_taxrate!AP146</f>
        <v>0</v>
      </c>
      <c r="AQ146" s="124">
        <f>CN_Summary_fuelprice!AQ146*CN_Summary_taxrate!AQ146</f>
        <v>0</v>
      </c>
      <c r="AR146" s="124">
        <f>CN_Summary_fuelprice!AR146*CN_Summary_taxrate!AR146</f>
        <v>0</v>
      </c>
      <c r="AS146" s="124">
        <f>CN_Summary_fuelprice!AS146*CN_Summary_taxrate!AS146</f>
        <v>0</v>
      </c>
      <c r="AT146" s="124">
        <f>CN_Summary_fuelprice!AT146*CN_Summary_taxrate!AT146</f>
        <v>0</v>
      </c>
      <c r="AU146" s="124">
        <f>CN_Summary_fuelprice!AU146*CN_Summary_taxrate!AU146</f>
        <v>0</v>
      </c>
    </row>
    <row r="147" spans="1:47" ht="18.75" customHeight="1">
      <c r="A147" s="101" t="s">
        <v>3692</v>
      </c>
      <c r="B147" s="124">
        <f>CN_Summary_fuelprice!B147*CN_Summary_taxrate!B147</f>
        <v>0</v>
      </c>
      <c r="C147" s="124">
        <f>CN_Summary_fuelprice!C147*CN_Summary_taxrate!C147</f>
        <v>0</v>
      </c>
      <c r="D147" s="124">
        <f>CN_Summary_fuelprice!D147*CN_Summary_taxrate!D147</f>
        <v>0</v>
      </c>
      <c r="E147" s="124">
        <f>CN_Summary_fuelprice!E147*CN_Summary_taxrate!E147</f>
        <v>0</v>
      </c>
      <c r="F147" s="124">
        <f>CN_Summary_fuelprice!F147*CN_Summary_taxrate!F147</f>
        <v>0</v>
      </c>
      <c r="G147" s="124">
        <f>CN_Summary_fuelprice!G147*CN_Summary_taxrate!G147</f>
        <v>0</v>
      </c>
      <c r="H147" s="124">
        <f>CN_Summary_fuelprice!H147*CN_Summary_taxrate!H147</f>
        <v>0</v>
      </c>
      <c r="I147" s="124">
        <f>CN_Summary_fuelprice!I147*CN_Summary_taxrate!I147</f>
        <v>0</v>
      </c>
      <c r="J147" s="124">
        <f>CN_Summary_fuelprice!J147*CN_Summary_taxrate!J147</f>
        <v>0</v>
      </c>
      <c r="K147" s="124">
        <f>CN_Summary_fuelprice!K147*CN_Summary_taxrate!K147</f>
        <v>0</v>
      </c>
      <c r="L147" s="124">
        <f>CN_Summary_fuelprice!L147*CN_Summary_taxrate!L147</f>
        <v>0</v>
      </c>
      <c r="M147" s="124">
        <f>CN_Summary_fuelprice!M147*CN_Summary_taxrate!M147</f>
        <v>0</v>
      </c>
      <c r="N147" s="124">
        <f>CN_Summary_fuelprice!N147*CN_Summary_taxrate!N147</f>
        <v>0</v>
      </c>
      <c r="O147" s="124">
        <f>CN_Summary_fuelprice!O147*CN_Summary_taxrate!O147</f>
        <v>0</v>
      </c>
      <c r="P147" s="124">
        <f>CN_Summary_fuelprice!P147*CN_Summary_taxrate!P147</f>
        <v>0</v>
      </c>
      <c r="Q147" s="124">
        <f>CN_Summary_fuelprice!Q147*CN_Summary_taxrate!Q147</f>
        <v>0</v>
      </c>
      <c r="R147" s="124">
        <f>CN_Summary_fuelprice!R147*CN_Summary_taxrate!R147</f>
        <v>0</v>
      </c>
      <c r="S147" s="124">
        <f>CN_Summary_fuelprice!S147*CN_Summary_taxrate!S147</f>
        <v>0</v>
      </c>
      <c r="T147" s="124">
        <f>CN_Summary_fuelprice!T147*CN_Summary_taxrate!T147</f>
        <v>0</v>
      </c>
      <c r="U147" s="124">
        <f>CN_Summary_fuelprice!U147*CN_Summary_taxrate!U147</f>
        <v>0</v>
      </c>
      <c r="V147" s="124">
        <f>CN_Summary_fuelprice!V147*CN_Summary_taxrate!V147</f>
        <v>0</v>
      </c>
      <c r="W147" s="124">
        <f>CN_Summary_fuelprice!W147*CN_Summary_taxrate!W147</f>
        <v>0</v>
      </c>
      <c r="X147" s="124">
        <f>CN_Summary_fuelprice!X147*CN_Summary_taxrate!X147</f>
        <v>0</v>
      </c>
      <c r="Y147" s="124">
        <f>CN_Summary_fuelprice!Y147*CN_Summary_taxrate!Y147</f>
        <v>0</v>
      </c>
      <c r="Z147" s="124">
        <f>CN_Summary_fuelprice!Z147*CN_Summary_taxrate!Z147</f>
        <v>0</v>
      </c>
      <c r="AA147" s="124">
        <f>CN_Summary_fuelprice!AA147*CN_Summary_taxrate!AA147</f>
        <v>0</v>
      </c>
      <c r="AB147" s="124">
        <f>CN_Summary_fuelprice!AB147*CN_Summary_taxrate!AB147</f>
        <v>0</v>
      </c>
      <c r="AC147" s="124">
        <f>CN_Summary_fuelprice!AC147*CN_Summary_taxrate!AC147</f>
        <v>0</v>
      </c>
      <c r="AD147" s="124">
        <f>CN_Summary_fuelprice!AD147*CN_Summary_taxrate!AD147</f>
        <v>0</v>
      </c>
      <c r="AE147" s="124">
        <f>CN_Summary_fuelprice!AE147*CN_Summary_taxrate!AE147</f>
        <v>0</v>
      </c>
      <c r="AF147" s="124">
        <f>CN_Summary_fuelprice!AF147*CN_Summary_taxrate!AF147</f>
        <v>0</v>
      </c>
      <c r="AG147" s="124">
        <f>CN_Summary_fuelprice!AG147*CN_Summary_taxrate!AG147</f>
        <v>0</v>
      </c>
      <c r="AH147" s="124">
        <f>CN_Summary_fuelprice!AH147*CN_Summary_taxrate!AH147</f>
        <v>0</v>
      </c>
      <c r="AI147" s="124">
        <f>CN_Summary_fuelprice!AI147*CN_Summary_taxrate!AI147</f>
        <v>0</v>
      </c>
      <c r="AJ147" s="124">
        <f>CN_Summary_fuelprice!AJ147*CN_Summary_taxrate!AJ147</f>
        <v>0</v>
      </c>
      <c r="AK147" s="124">
        <f>CN_Summary_fuelprice!AK147*CN_Summary_taxrate!AK147</f>
        <v>0</v>
      </c>
      <c r="AL147" s="124">
        <f>CN_Summary_fuelprice!AL147*CN_Summary_taxrate!AL147</f>
        <v>0</v>
      </c>
      <c r="AM147" s="124">
        <f>CN_Summary_fuelprice!AM147*CN_Summary_taxrate!AM147</f>
        <v>0</v>
      </c>
      <c r="AN147" s="124">
        <f>CN_Summary_fuelprice!AN147*CN_Summary_taxrate!AN147</f>
        <v>0</v>
      </c>
      <c r="AO147" s="124">
        <f>CN_Summary_fuelprice!AO147*CN_Summary_taxrate!AO147</f>
        <v>0</v>
      </c>
      <c r="AP147" s="124">
        <f>CN_Summary_fuelprice!AP147*CN_Summary_taxrate!AP147</f>
        <v>0</v>
      </c>
      <c r="AQ147" s="124">
        <f>CN_Summary_fuelprice!AQ147*CN_Summary_taxrate!AQ147</f>
        <v>0</v>
      </c>
      <c r="AR147" s="124">
        <f>CN_Summary_fuelprice!AR147*CN_Summary_taxrate!AR147</f>
        <v>0</v>
      </c>
      <c r="AS147" s="124">
        <f>CN_Summary_fuelprice!AS147*CN_Summary_taxrate!AS147</f>
        <v>0</v>
      </c>
      <c r="AT147" s="124">
        <f>CN_Summary_fuelprice!AT147*CN_Summary_taxrate!AT147</f>
        <v>0</v>
      </c>
      <c r="AU147" s="124">
        <f>CN_Summary_fuelprice!AU147*CN_Summary_taxrate!AU147</f>
        <v>0</v>
      </c>
    </row>
    <row r="148" spans="1:47" ht="18.75" customHeight="1">
      <c r="A148" s="101" t="s">
        <v>3693</v>
      </c>
      <c r="B148" s="124">
        <f>CN_Summary_fuelprice!B148*CN_Summary_taxrate!B148</f>
        <v>0</v>
      </c>
      <c r="C148" s="124">
        <f>CN_Summary_fuelprice!C148*CN_Summary_taxrate!C148</f>
        <v>0</v>
      </c>
      <c r="D148" s="124">
        <f>CN_Summary_fuelprice!D148*CN_Summary_taxrate!D148</f>
        <v>0</v>
      </c>
      <c r="E148" s="124">
        <f>CN_Summary_fuelprice!E148*CN_Summary_taxrate!E148</f>
        <v>0</v>
      </c>
      <c r="F148" s="124">
        <f>CN_Summary_fuelprice!F148*CN_Summary_taxrate!F148</f>
        <v>0</v>
      </c>
      <c r="G148" s="124">
        <f>CN_Summary_fuelprice!G148*CN_Summary_taxrate!G148</f>
        <v>0</v>
      </c>
      <c r="H148" s="124">
        <f>CN_Summary_fuelprice!H148*CN_Summary_taxrate!H148</f>
        <v>0</v>
      </c>
      <c r="I148" s="124">
        <f>CN_Summary_fuelprice!I148*CN_Summary_taxrate!I148</f>
        <v>0</v>
      </c>
      <c r="J148" s="124">
        <f>CN_Summary_fuelprice!J148*CN_Summary_taxrate!J148</f>
        <v>0</v>
      </c>
      <c r="K148" s="124">
        <f>CN_Summary_fuelprice!K148*CN_Summary_taxrate!K148</f>
        <v>0</v>
      </c>
      <c r="L148" s="124">
        <f>CN_Summary_fuelprice!L148*CN_Summary_taxrate!L148</f>
        <v>0</v>
      </c>
      <c r="M148" s="124">
        <f>CN_Summary_fuelprice!M148*CN_Summary_taxrate!M148</f>
        <v>0</v>
      </c>
      <c r="N148" s="124">
        <f>CN_Summary_fuelprice!N148*CN_Summary_taxrate!N148</f>
        <v>0</v>
      </c>
      <c r="O148" s="124">
        <f>CN_Summary_fuelprice!O148*CN_Summary_taxrate!O148</f>
        <v>0</v>
      </c>
      <c r="P148" s="124">
        <f>CN_Summary_fuelprice!P148*CN_Summary_taxrate!P148</f>
        <v>0</v>
      </c>
      <c r="Q148" s="124">
        <f>CN_Summary_fuelprice!Q148*CN_Summary_taxrate!Q148</f>
        <v>0</v>
      </c>
      <c r="R148" s="124">
        <f>CN_Summary_fuelprice!R148*CN_Summary_taxrate!R148</f>
        <v>0</v>
      </c>
      <c r="S148" s="124">
        <f>CN_Summary_fuelprice!S148*CN_Summary_taxrate!S148</f>
        <v>0</v>
      </c>
      <c r="T148" s="124">
        <f>CN_Summary_fuelprice!T148*CN_Summary_taxrate!T148</f>
        <v>0</v>
      </c>
      <c r="U148" s="124">
        <f>CN_Summary_fuelprice!U148*CN_Summary_taxrate!U148</f>
        <v>0</v>
      </c>
      <c r="V148" s="124">
        <f>CN_Summary_fuelprice!V148*CN_Summary_taxrate!V148</f>
        <v>0</v>
      </c>
      <c r="W148" s="124">
        <f>CN_Summary_fuelprice!W148*CN_Summary_taxrate!W148</f>
        <v>0</v>
      </c>
      <c r="X148" s="124">
        <f>CN_Summary_fuelprice!X148*CN_Summary_taxrate!X148</f>
        <v>0</v>
      </c>
      <c r="Y148" s="124">
        <f>CN_Summary_fuelprice!Y148*CN_Summary_taxrate!Y148</f>
        <v>0</v>
      </c>
      <c r="Z148" s="124">
        <f>CN_Summary_fuelprice!Z148*CN_Summary_taxrate!Z148</f>
        <v>0</v>
      </c>
      <c r="AA148" s="124">
        <f>CN_Summary_fuelprice!AA148*CN_Summary_taxrate!AA148</f>
        <v>0</v>
      </c>
      <c r="AB148" s="124">
        <f>CN_Summary_fuelprice!AB148*CN_Summary_taxrate!AB148</f>
        <v>0</v>
      </c>
      <c r="AC148" s="124">
        <f>CN_Summary_fuelprice!AC148*CN_Summary_taxrate!AC148</f>
        <v>0</v>
      </c>
      <c r="AD148" s="124">
        <f>CN_Summary_fuelprice!AD148*CN_Summary_taxrate!AD148</f>
        <v>0</v>
      </c>
      <c r="AE148" s="124">
        <f>CN_Summary_fuelprice!AE148*CN_Summary_taxrate!AE148</f>
        <v>0</v>
      </c>
      <c r="AF148" s="124">
        <f>CN_Summary_fuelprice!AF148*CN_Summary_taxrate!AF148</f>
        <v>0</v>
      </c>
      <c r="AG148" s="124">
        <f>CN_Summary_fuelprice!AG148*CN_Summary_taxrate!AG148</f>
        <v>0</v>
      </c>
      <c r="AH148" s="124">
        <f>CN_Summary_fuelprice!AH148*CN_Summary_taxrate!AH148</f>
        <v>0</v>
      </c>
      <c r="AI148" s="124">
        <f>CN_Summary_fuelprice!AI148*CN_Summary_taxrate!AI148</f>
        <v>0</v>
      </c>
      <c r="AJ148" s="124">
        <f>CN_Summary_fuelprice!AJ148*CN_Summary_taxrate!AJ148</f>
        <v>0</v>
      </c>
      <c r="AK148" s="124">
        <f>CN_Summary_fuelprice!AK148*CN_Summary_taxrate!AK148</f>
        <v>0</v>
      </c>
      <c r="AL148" s="124">
        <f>CN_Summary_fuelprice!AL148*CN_Summary_taxrate!AL148</f>
        <v>0</v>
      </c>
      <c r="AM148" s="124">
        <f>CN_Summary_fuelprice!AM148*CN_Summary_taxrate!AM148</f>
        <v>0</v>
      </c>
      <c r="AN148" s="124">
        <f>CN_Summary_fuelprice!AN148*CN_Summary_taxrate!AN148</f>
        <v>0</v>
      </c>
      <c r="AO148" s="124">
        <f>CN_Summary_fuelprice!AO148*CN_Summary_taxrate!AO148</f>
        <v>0</v>
      </c>
      <c r="AP148" s="124">
        <f>CN_Summary_fuelprice!AP148*CN_Summary_taxrate!AP148</f>
        <v>0</v>
      </c>
      <c r="AQ148" s="124">
        <f>CN_Summary_fuelprice!AQ148*CN_Summary_taxrate!AQ148</f>
        <v>0</v>
      </c>
      <c r="AR148" s="124">
        <f>CN_Summary_fuelprice!AR148*CN_Summary_taxrate!AR148</f>
        <v>0</v>
      </c>
      <c r="AS148" s="124">
        <f>CN_Summary_fuelprice!AS148*CN_Summary_taxrate!AS148</f>
        <v>0</v>
      </c>
      <c r="AT148" s="124">
        <f>CN_Summary_fuelprice!AT148*CN_Summary_taxrate!AT148</f>
        <v>0</v>
      </c>
      <c r="AU148" s="124">
        <f>CN_Summary_fuelprice!AU148*CN_Summary_taxrate!AU148</f>
        <v>0</v>
      </c>
    </row>
    <row r="149" spans="1:47" ht="18.75" customHeight="1">
      <c r="A149" s="101" t="s">
        <v>3694</v>
      </c>
      <c r="B149" s="124">
        <f>CN_Summary_fuelprice!B149*CN_Summary_taxrate!B149</f>
        <v>0</v>
      </c>
      <c r="C149" s="124">
        <f>CN_Summary_fuelprice!C149*CN_Summary_taxrate!C149</f>
        <v>0</v>
      </c>
      <c r="D149" s="124">
        <f>CN_Summary_fuelprice!D149*CN_Summary_taxrate!D149</f>
        <v>0</v>
      </c>
      <c r="E149" s="124">
        <f>CN_Summary_fuelprice!E149*CN_Summary_taxrate!E149</f>
        <v>0</v>
      </c>
      <c r="F149" s="124">
        <f>CN_Summary_fuelprice!F149*CN_Summary_taxrate!F149</f>
        <v>0</v>
      </c>
      <c r="G149" s="124">
        <f>CN_Summary_fuelprice!G149*CN_Summary_taxrate!G149</f>
        <v>0</v>
      </c>
      <c r="H149" s="124">
        <f>CN_Summary_fuelprice!H149*CN_Summary_taxrate!H149</f>
        <v>0</v>
      </c>
      <c r="I149" s="124">
        <f>CN_Summary_fuelprice!I149*CN_Summary_taxrate!I149</f>
        <v>0</v>
      </c>
      <c r="J149" s="124">
        <f>CN_Summary_fuelprice!J149*CN_Summary_taxrate!J149</f>
        <v>0</v>
      </c>
      <c r="K149" s="124">
        <f>CN_Summary_fuelprice!K149*CN_Summary_taxrate!K149</f>
        <v>0</v>
      </c>
      <c r="L149" s="124">
        <f>CN_Summary_fuelprice!L149*CN_Summary_taxrate!L149</f>
        <v>0</v>
      </c>
      <c r="M149" s="124">
        <f>CN_Summary_fuelprice!M149*CN_Summary_taxrate!M149</f>
        <v>0</v>
      </c>
      <c r="N149" s="124">
        <f>CN_Summary_fuelprice!N149*CN_Summary_taxrate!N149</f>
        <v>0</v>
      </c>
      <c r="O149" s="124">
        <f>CN_Summary_fuelprice!O149*CN_Summary_taxrate!O149</f>
        <v>0</v>
      </c>
      <c r="P149" s="124">
        <f>CN_Summary_fuelprice!P149*CN_Summary_taxrate!P149</f>
        <v>0</v>
      </c>
      <c r="Q149" s="124">
        <f>CN_Summary_fuelprice!Q149*CN_Summary_taxrate!Q149</f>
        <v>0</v>
      </c>
      <c r="R149" s="124">
        <f>CN_Summary_fuelprice!R149*CN_Summary_taxrate!R149</f>
        <v>0</v>
      </c>
      <c r="S149" s="124">
        <f>CN_Summary_fuelprice!S149*CN_Summary_taxrate!S149</f>
        <v>0</v>
      </c>
      <c r="T149" s="124">
        <f>CN_Summary_fuelprice!T149*CN_Summary_taxrate!T149</f>
        <v>0</v>
      </c>
      <c r="U149" s="124">
        <f>CN_Summary_fuelprice!U149*CN_Summary_taxrate!U149</f>
        <v>0</v>
      </c>
      <c r="V149" s="124">
        <f>CN_Summary_fuelprice!V149*CN_Summary_taxrate!V149</f>
        <v>0</v>
      </c>
      <c r="W149" s="124">
        <f>CN_Summary_fuelprice!W149*CN_Summary_taxrate!W149</f>
        <v>0</v>
      </c>
      <c r="X149" s="124">
        <f>CN_Summary_fuelprice!X149*CN_Summary_taxrate!X149</f>
        <v>0</v>
      </c>
      <c r="Y149" s="124">
        <f>CN_Summary_fuelprice!Y149*CN_Summary_taxrate!Y149</f>
        <v>0</v>
      </c>
      <c r="Z149" s="124">
        <f>CN_Summary_fuelprice!Z149*CN_Summary_taxrate!Z149</f>
        <v>0</v>
      </c>
      <c r="AA149" s="124">
        <f>CN_Summary_fuelprice!AA149*CN_Summary_taxrate!AA149</f>
        <v>0</v>
      </c>
      <c r="AB149" s="124">
        <f>CN_Summary_fuelprice!AB149*CN_Summary_taxrate!AB149</f>
        <v>0</v>
      </c>
      <c r="AC149" s="124">
        <f>CN_Summary_fuelprice!AC149*CN_Summary_taxrate!AC149</f>
        <v>0</v>
      </c>
      <c r="AD149" s="124">
        <f>CN_Summary_fuelprice!AD149*CN_Summary_taxrate!AD149</f>
        <v>0</v>
      </c>
      <c r="AE149" s="124">
        <f>CN_Summary_fuelprice!AE149*CN_Summary_taxrate!AE149</f>
        <v>0</v>
      </c>
      <c r="AF149" s="124">
        <f>CN_Summary_fuelprice!AF149*CN_Summary_taxrate!AF149</f>
        <v>0</v>
      </c>
      <c r="AG149" s="124">
        <f>CN_Summary_fuelprice!AG149*CN_Summary_taxrate!AG149</f>
        <v>0</v>
      </c>
      <c r="AH149" s="124">
        <f>CN_Summary_fuelprice!AH149*CN_Summary_taxrate!AH149</f>
        <v>0</v>
      </c>
      <c r="AI149" s="124">
        <f>CN_Summary_fuelprice!AI149*CN_Summary_taxrate!AI149</f>
        <v>0</v>
      </c>
      <c r="AJ149" s="124">
        <f>CN_Summary_fuelprice!AJ149*CN_Summary_taxrate!AJ149</f>
        <v>0</v>
      </c>
      <c r="AK149" s="124">
        <f>CN_Summary_fuelprice!AK149*CN_Summary_taxrate!AK149</f>
        <v>0</v>
      </c>
      <c r="AL149" s="124">
        <f>CN_Summary_fuelprice!AL149*CN_Summary_taxrate!AL149</f>
        <v>0</v>
      </c>
      <c r="AM149" s="124">
        <f>CN_Summary_fuelprice!AM149*CN_Summary_taxrate!AM149</f>
        <v>0</v>
      </c>
      <c r="AN149" s="124">
        <f>CN_Summary_fuelprice!AN149*CN_Summary_taxrate!AN149</f>
        <v>0</v>
      </c>
      <c r="AO149" s="124">
        <f>CN_Summary_fuelprice!AO149*CN_Summary_taxrate!AO149</f>
        <v>0</v>
      </c>
      <c r="AP149" s="124">
        <f>CN_Summary_fuelprice!AP149*CN_Summary_taxrate!AP149</f>
        <v>0</v>
      </c>
      <c r="AQ149" s="124">
        <f>CN_Summary_fuelprice!AQ149*CN_Summary_taxrate!AQ149</f>
        <v>0</v>
      </c>
      <c r="AR149" s="124">
        <f>CN_Summary_fuelprice!AR149*CN_Summary_taxrate!AR149</f>
        <v>0</v>
      </c>
      <c r="AS149" s="124">
        <f>CN_Summary_fuelprice!AS149*CN_Summary_taxrate!AS149</f>
        <v>0</v>
      </c>
      <c r="AT149" s="124">
        <f>CN_Summary_fuelprice!AT149*CN_Summary_taxrate!AT149</f>
        <v>0</v>
      </c>
      <c r="AU149" s="124">
        <f>CN_Summary_fuelprice!AU149*CN_Summary_taxrate!AU149</f>
        <v>0</v>
      </c>
    </row>
    <row r="150" spans="1:47" ht="18.75" customHeight="1">
      <c r="A150" s="101" t="s">
        <v>3695</v>
      </c>
      <c r="B150" s="124">
        <f>CN_Summary_fuelprice!B150*CN_Summary_taxrate!B150</f>
        <v>0</v>
      </c>
      <c r="C150" s="124">
        <f>CN_Summary_fuelprice!C150*CN_Summary_taxrate!C150</f>
        <v>0</v>
      </c>
      <c r="D150" s="124">
        <f>CN_Summary_fuelprice!D150*CN_Summary_taxrate!D150</f>
        <v>0</v>
      </c>
      <c r="E150" s="124">
        <f>CN_Summary_fuelprice!E150*CN_Summary_taxrate!E150</f>
        <v>0</v>
      </c>
      <c r="F150" s="124">
        <f>CN_Summary_fuelprice!F150*CN_Summary_taxrate!F150</f>
        <v>0</v>
      </c>
      <c r="G150" s="124">
        <f>CN_Summary_fuelprice!G150*CN_Summary_taxrate!G150</f>
        <v>0</v>
      </c>
      <c r="H150" s="124">
        <f>CN_Summary_fuelprice!H150*CN_Summary_taxrate!H150</f>
        <v>0</v>
      </c>
      <c r="I150" s="124">
        <f>CN_Summary_fuelprice!I150*CN_Summary_taxrate!I150</f>
        <v>0</v>
      </c>
      <c r="J150" s="124">
        <f>CN_Summary_fuelprice!J150*CN_Summary_taxrate!J150</f>
        <v>0</v>
      </c>
      <c r="K150" s="124">
        <f>CN_Summary_fuelprice!K150*CN_Summary_taxrate!K150</f>
        <v>0</v>
      </c>
      <c r="L150" s="124">
        <f>CN_Summary_fuelprice!L150*CN_Summary_taxrate!L150</f>
        <v>0</v>
      </c>
      <c r="M150" s="124">
        <f>CN_Summary_fuelprice!M150*CN_Summary_taxrate!M150</f>
        <v>0</v>
      </c>
      <c r="N150" s="124">
        <f>CN_Summary_fuelprice!N150*CN_Summary_taxrate!N150</f>
        <v>0</v>
      </c>
      <c r="O150" s="124">
        <f>CN_Summary_fuelprice!O150*CN_Summary_taxrate!O150</f>
        <v>0</v>
      </c>
      <c r="P150" s="124">
        <f>CN_Summary_fuelprice!P150*CN_Summary_taxrate!P150</f>
        <v>0</v>
      </c>
      <c r="Q150" s="124">
        <f>CN_Summary_fuelprice!Q150*CN_Summary_taxrate!Q150</f>
        <v>0</v>
      </c>
      <c r="R150" s="124">
        <f>CN_Summary_fuelprice!R150*CN_Summary_taxrate!R150</f>
        <v>0</v>
      </c>
      <c r="S150" s="124">
        <f>CN_Summary_fuelprice!S150*CN_Summary_taxrate!S150</f>
        <v>0</v>
      </c>
      <c r="T150" s="124">
        <f>CN_Summary_fuelprice!T150*CN_Summary_taxrate!T150</f>
        <v>0</v>
      </c>
      <c r="U150" s="124">
        <f>CN_Summary_fuelprice!U150*CN_Summary_taxrate!U150</f>
        <v>0</v>
      </c>
      <c r="V150" s="124">
        <f>CN_Summary_fuelprice!V150*CN_Summary_taxrate!V150</f>
        <v>0</v>
      </c>
      <c r="W150" s="124">
        <f>CN_Summary_fuelprice!W150*CN_Summary_taxrate!W150</f>
        <v>0</v>
      </c>
      <c r="X150" s="124">
        <f>CN_Summary_fuelprice!X150*CN_Summary_taxrate!X150</f>
        <v>0</v>
      </c>
      <c r="Y150" s="124">
        <f>CN_Summary_fuelprice!Y150*CN_Summary_taxrate!Y150</f>
        <v>0</v>
      </c>
      <c r="Z150" s="124">
        <f>CN_Summary_fuelprice!Z150*CN_Summary_taxrate!Z150</f>
        <v>0</v>
      </c>
      <c r="AA150" s="124">
        <f>CN_Summary_fuelprice!AA150*CN_Summary_taxrate!AA150</f>
        <v>0</v>
      </c>
      <c r="AB150" s="124">
        <f>CN_Summary_fuelprice!AB150*CN_Summary_taxrate!AB150</f>
        <v>0</v>
      </c>
      <c r="AC150" s="124">
        <f>CN_Summary_fuelprice!AC150*CN_Summary_taxrate!AC150</f>
        <v>0</v>
      </c>
      <c r="AD150" s="124">
        <f>CN_Summary_fuelprice!AD150*CN_Summary_taxrate!AD150</f>
        <v>0</v>
      </c>
      <c r="AE150" s="124">
        <f>CN_Summary_fuelprice!AE150*CN_Summary_taxrate!AE150</f>
        <v>0</v>
      </c>
      <c r="AF150" s="124">
        <f>CN_Summary_fuelprice!AF150*CN_Summary_taxrate!AF150</f>
        <v>0</v>
      </c>
      <c r="AG150" s="124">
        <f>CN_Summary_fuelprice!AG150*CN_Summary_taxrate!AG150</f>
        <v>0</v>
      </c>
      <c r="AH150" s="124">
        <f>CN_Summary_fuelprice!AH150*CN_Summary_taxrate!AH150</f>
        <v>0</v>
      </c>
      <c r="AI150" s="124">
        <f>CN_Summary_fuelprice!AI150*CN_Summary_taxrate!AI150</f>
        <v>0</v>
      </c>
      <c r="AJ150" s="124">
        <f>CN_Summary_fuelprice!AJ150*CN_Summary_taxrate!AJ150</f>
        <v>0</v>
      </c>
      <c r="AK150" s="124">
        <f>CN_Summary_fuelprice!AK150*CN_Summary_taxrate!AK150</f>
        <v>0</v>
      </c>
      <c r="AL150" s="124">
        <f>CN_Summary_fuelprice!AL150*CN_Summary_taxrate!AL150</f>
        <v>0</v>
      </c>
      <c r="AM150" s="124">
        <f>CN_Summary_fuelprice!AM150*CN_Summary_taxrate!AM150</f>
        <v>0</v>
      </c>
      <c r="AN150" s="124">
        <f>CN_Summary_fuelprice!AN150*CN_Summary_taxrate!AN150</f>
        <v>0</v>
      </c>
      <c r="AO150" s="124">
        <f>CN_Summary_fuelprice!AO150*CN_Summary_taxrate!AO150</f>
        <v>0</v>
      </c>
      <c r="AP150" s="124">
        <f>CN_Summary_fuelprice!AP150*CN_Summary_taxrate!AP150</f>
        <v>0</v>
      </c>
      <c r="AQ150" s="124">
        <f>CN_Summary_fuelprice!AQ150*CN_Summary_taxrate!AQ150</f>
        <v>0</v>
      </c>
      <c r="AR150" s="124">
        <f>CN_Summary_fuelprice!AR150*CN_Summary_taxrate!AR150</f>
        <v>0</v>
      </c>
      <c r="AS150" s="124">
        <f>CN_Summary_fuelprice!AS150*CN_Summary_taxrate!AS150</f>
        <v>0</v>
      </c>
      <c r="AT150" s="124">
        <f>CN_Summary_fuelprice!AT150*CN_Summary_taxrate!AT150</f>
        <v>0</v>
      </c>
      <c r="AU150" s="124">
        <f>CN_Summary_fuelprice!AU150*CN_Summary_taxrate!AU150</f>
        <v>0</v>
      </c>
    </row>
    <row r="151" spans="1:47" ht="18.75" customHeight="1">
      <c r="A151" s="101" t="s">
        <v>3675</v>
      </c>
      <c r="B151" s="124">
        <f>CN_Summary_fuelprice!B151*CN_Summary_taxrate!B151</f>
        <v>0</v>
      </c>
      <c r="C151" s="124">
        <f>CN_Summary_fuelprice!C151*CN_Summary_taxrate!C151</f>
        <v>0</v>
      </c>
      <c r="D151" s="124">
        <f>CN_Summary_fuelprice!D151*CN_Summary_taxrate!D151</f>
        <v>0</v>
      </c>
      <c r="E151" s="124">
        <f>CN_Summary_fuelprice!E151*CN_Summary_taxrate!E151</f>
        <v>0</v>
      </c>
      <c r="F151" s="124">
        <f>CN_Summary_fuelprice!F151*CN_Summary_taxrate!F151</f>
        <v>0</v>
      </c>
      <c r="G151" s="124">
        <f>CN_Summary_fuelprice!G151*CN_Summary_taxrate!G151</f>
        <v>0</v>
      </c>
      <c r="H151" s="124">
        <f>CN_Summary_fuelprice!H151*CN_Summary_taxrate!H151</f>
        <v>0</v>
      </c>
      <c r="I151" s="124">
        <f>CN_Summary_fuelprice!I151*CN_Summary_taxrate!I151</f>
        <v>0</v>
      </c>
      <c r="J151" s="124">
        <f>CN_Summary_fuelprice!J151*CN_Summary_taxrate!J151</f>
        <v>0</v>
      </c>
      <c r="K151" s="124">
        <f>CN_Summary_fuelprice!K151*CN_Summary_taxrate!K151</f>
        <v>0</v>
      </c>
      <c r="L151" s="124">
        <f>CN_Summary_fuelprice!L151*CN_Summary_taxrate!L151</f>
        <v>0</v>
      </c>
      <c r="M151" s="124">
        <f>CN_Summary_fuelprice!M151*CN_Summary_taxrate!M151</f>
        <v>0</v>
      </c>
      <c r="N151" s="124">
        <f>CN_Summary_fuelprice!N151*CN_Summary_taxrate!N151</f>
        <v>0</v>
      </c>
      <c r="O151" s="124">
        <f>CN_Summary_fuelprice!O151*CN_Summary_taxrate!O151</f>
        <v>0</v>
      </c>
      <c r="P151" s="124">
        <f>CN_Summary_fuelprice!P151*CN_Summary_taxrate!P151</f>
        <v>0</v>
      </c>
      <c r="Q151" s="124">
        <f>CN_Summary_fuelprice!Q151*CN_Summary_taxrate!Q151</f>
        <v>0</v>
      </c>
      <c r="R151" s="124">
        <f>CN_Summary_fuelprice!R151*CN_Summary_taxrate!R151</f>
        <v>0</v>
      </c>
      <c r="S151" s="124">
        <f>CN_Summary_fuelprice!S151*CN_Summary_taxrate!S151</f>
        <v>0</v>
      </c>
      <c r="T151" s="124">
        <f>CN_Summary_fuelprice!T151*CN_Summary_taxrate!T151</f>
        <v>0</v>
      </c>
      <c r="U151" s="124">
        <f>CN_Summary_fuelprice!U151*CN_Summary_taxrate!U151</f>
        <v>0</v>
      </c>
      <c r="V151" s="124">
        <f>CN_Summary_fuelprice!V151*CN_Summary_taxrate!V151</f>
        <v>0</v>
      </c>
      <c r="W151" s="124">
        <f>CN_Summary_fuelprice!W151*CN_Summary_taxrate!W151</f>
        <v>0</v>
      </c>
      <c r="X151" s="124">
        <f>CN_Summary_fuelprice!X151*CN_Summary_taxrate!X151</f>
        <v>0</v>
      </c>
      <c r="Y151" s="124">
        <f>CN_Summary_fuelprice!Y151*CN_Summary_taxrate!Y151</f>
        <v>0</v>
      </c>
      <c r="Z151" s="124">
        <f>CN_Summary_fuelprice!Z151*CN_Summary_taxrate!Z151</f>
        <v>0</v>
      </c>
      <c r="AA151" s="124">
        <f>CN_Summary_fuelprice!AA151*CN_Summary_taxrate!AA151</f>
        <v>0</v>
      </c>
      <c r="AB151" s="124">
        <f>CN_Summary_fuelprice!AB151*CN_Summary_taxrate!AB151</f>
        <v>0</v>
      </c>
      <c r="AC151" s="124">
        <f>CN_Summary_fuelprice!AC151*CN_Summary_taxrate!AC151</f>
        <v>0</v>
      </c>
      <c r="AD151" s="124">
        <f>CN_Summary_fuelprice!AD151*CN_Summary_taxrate!AD151</f>
        <v>0</v>
      </c>
      <c r="AE151" s="124">
        <f>CN_Summary_fuelprice!AE151*CN_Summary_taxrate!AE151</f>
        <v>0</v>
      </c>
      <c r="AF151" s="124">
        <f>CN_Summary_fuelprice!AF151*CN_Summary_taxrate!AF151</f>
        <v>0</v>
      </c>
      <c r="AG151" s="124">
        <f>CN_Summary_fuelprice!AG151*CN_Summary_taxrate!AG151</f>
        <v>0</v>
      </c>
      <c r="AH151" s="124">
        <f>CN_Summary_fuelprice!AH151*CN_Summary_taxrate!AH151</f>
        <v>0</v>
      </c>
      <c r="AI151" s="124">
        <f>CN_Summary_fuelprice!AI151*CN_Summary_taxrate!AI151</f>
        <v>0</v>
      </c>
      <c r="AJ151" s="124">
        <f>CN_Summary_fuelprice!AJ151*CN_Summary_taxrate!AJ151</f>
        <v>0</v>
      </c>
      <c r="AK151" s="124">
        <f>CN_Summary_fuelprice!AK151*CN_Summary_taxrate!AK151</f>
        <v>0</v>
      </c>
      <c r="AL151" s="124">
        <f>CN_Summary_fuelprice!AL151*CN_Summary_taxrate!AL151</f>
        <v>0</v>
      </c>
      <c r="AM151" s="124">
        <f>CN_Summary_fuelprice!AM151*CN_Summary_taxrate!AM151</f>
        <v>0</v>
      </c>
      <c r="AN151" s="124">
        <f>CN_Summary_fuelprice!AN151*CN_Summary_taxrate!AN151</f>
        <v>0</v>
      </c>
      <c r="AO151" s="124">
        <f>CN_Summary_fuelprice!AO151*CN_Summary_taxrate!AO151</f>
        <v>0</v>
      </c>
      <c r="AP151" s="124">
        <f>CN_Summary_fuelprice!AP151*CN_Summary_taxrate!AP151</f>
        <v>0</v>
      </c>
      <c r="AQ151" s="124">
        <f>CN_Summary_fuelprice!AQ151*CN_Summary_taxrate!AQ151</f>
        <v>0</v>
      </c>
      <c r="AR151" s="124">
        <f>CN_Summary_fuelprice!AR151*CN_Summary_taxrate!AR151</f>
        <v>0</v>
      </c>
      <c r="AS151" s="124">
        <f>CN_Summary_fuelprice!AS151*CN_Summary_taxrate!AS151</f>
        <v>0</v>
      </c>
      <c r="AT151" s="124">
        <f>CN_Summary_fuelprice!AT151*CN_Summary_taxrate!AT151</f>
        <v>0</v>
      </c>
      <c r="AU151" s="124">
        <f>CN_Summary_fuelprice!AU151*CN_Summary_taxrate!AU151</f>
        <v>0</v>
      </c>
    </row>
    <row r="152" spans="1:47" s="103" customFormat="1" ht="18.75" customHeight="1">
      <c r="A152" s="102" t="s">
        <v>3696</v>
      </c>
      <c r="B152" s="102"/>
      <c r="C152" s="102"/>
      <c r="D152" s="102"/>
      <c r="E152" s="102"/>
      <c r="F152" s="102"/>
      <c r="I152" s="102"/>
      <c r="L152" s="102"/>
      <c r="O152" s="102"/>
      <c r="R152" s="102"/>
      <c r="U152" s="102"/>
      <c r="X152" s="102"/>
      <c r="AA152" s="102"/>
      <c r="AD152" s="102"/>
      <c r="AG152" s="102"/>
      <c r="AJ152" s="102"/>
      <c r="AM152" s="102"/>
      <c r="AP152" s="102"/>
      <c r="AS152" s="102"/>
    </row>
    <row r="153" spans="1:47" ht="18.75" customHeight="1">
      <c r="A153" s="105" t="s">
        <v>3697</v>
      </c>
      <c r="B153" s="101">
        <v>2015</v>
      </c>
      <c r="C153" s="101">
        <v>2016</v>
      </c>
      <c r="D153" s="101">
        <v>2017</v>
      </c>
      <c r="E153" s="101">
        <v>2018</v>
      </c>
      <c r="F153" s="101">
        <v>2019</v>
      </c>
      <c r="G153" s="101">
        <v>2020</v>
      </c>
      <c r="H153" s="101">
        <v>2021</v>
      </c>
      <c r="I153" s="101">
        <v>2022</v>
      </c>
      <c r="J153" s="101">
        <v>2023</v>
      </c>
      <c r="K153" s="101">
        <v>2024</v>
      </c>
      <c r="L153" s="101">
        <v>2025</v>
      </c>
      <c r="M153" s="101">
        <v>2026</v>
      </c>
      <c r="N153" s="101">
        <v>2027</v>
      </c>
      <c r="O153" s="101">
        <v>2028</v>
      </c>
      <c r="P153" s="101">
        <v>2029</v>
      </c>
      <c r="Q153" s="101">
        <v>2030</v>
      </c>
      <c r="R153" s="101">
        <v>2031</v>
      </c>
      <c r="S153" s="101">
        <v>2032</v>
      </c>
      <c r="T153" s="101">
        <v>2033</v>
      </c>
      <c r="U153" s="101">
        <v>2034</v>
      </c>
      <c r="V153" s="101">
        <v>2035</v>
      </c>
      <c r="W153" s="101">
        <v>2036</v>
      </c>
      <c r="X153" s="101">
        <v>2037</v>
      </c>
      <c r="Y153" s="101">
        <v>2038</v>
      </c>
      <c r="Z153" s="101">
        <v>2039</v>
      </c>
      <c r="AA153" s="101">
        <v>2040</v>
      </c>
      <c r="AB153" s="101">
        <v>2041</v>
      </c>
      <c r="AC153" s="101">
        <v>2042</v>
      </c>
      <c r="AD153" s="101">
        <v>2043</v>
      </c>
      <c r="AE153" s="101">
        <v>2044</v>
      </c>
      <c r="AF153" s="101">
        <v>2045</v>
      </c>
      <c r="AG153" s="101">
        <v>2046</v>
      </c>
      <c r="AH153" s="101">
        <v>2047</v>
      </c>
      <c r="AI153" s="101">
        <v>2048</v>
      </c>
      <c r="AJ153" s="101">
        <v>2049</v>
      </c>
      <c r="AK153" s="101">
        <v>2050</v>
      </c>
      <c r="AL153" s="101">
        <v>2051</v>
      </c>
      <c r="AM153" s="101">
        <v>2052</v>
      </c>
      <c r="AN153" s="101">
        <v>2053</v>
      </c>
      <c r="AO153" s="101">
        <v>2054</v>
      </c>
      <c r="AP153" s="101">
        <v>2055</v>
      </c>
      <c r="AQ153" s="101">
        <v>2056</v>
      </c>
      <c r="AR153" s="101">
        <v>2057</v>
      </c>
      <c r="AS153" s="101">
        <v>2058</v>
      </c>
      <c r="AT153" s="101">
        <v>2059</v>
      </c>
      <c r="AU153" s="101">
        <v>2060</v>
      </c>
    </row>
    <row r="154" spans="1:47" ht="18.75" customHeight="1">
      <c r="A154" s="101" t="s">
        <v>3668</v>
      </c>
      <c r="B154" s="124">
        <f>CN_Summary_fuelprice!B154*CN_Summary_taxrate!B154</f>
        <v>0</v>
      </c>
      <c r="C154" s="124">
        <f>CN_Summary_fuelprice!C154*CN_Summary_taxrate!C154</f>
        <v>0</v>
      </c>
      <c r="D154" s="124">
        <f>CN_Summary_fuelprice!D154*CN_Summary_taxrate!D154</f>
        <v>0</v>
      </c>
      <c r="E154" s="124">
        <f>CN_Summary_fuelprice!E154*CN_Summary_taxrate!E154</f>
        <v>0</v>
      </c>
      <c r="F154" s="124">
        <f>CN_Summary_fuelprice!F154*CN_Summary_taxrate!F154</f>
        <v>0</v>
      </c>
      <c r="G154" s="124">
        <f>CN_Summary_fuelprice!G154*CN_Summary_taxrate!G154</f>
        <v>5.4459633245632832E-6</v>
      </c>
      <c r="H154" s="124">
        <f>CN_Summary_fuelprice!H154*CN_Summary_taxrate!H154</f>
        <v>5.1855435106792919E-6</v>
      </c>
      <c r="I154" s="124">
        <f>CN_Summary_fuelprice!I154*CN_Summary_taxrate!I154</f>
        <v>4.9375766780993598E-6</v>
      </c>
      <c r="J154" s="124">
        <f>CN_Summary_fuelprice!J154*CN_Summary_taxrate!J154</f>
        <v>4.7014673393256393E-6</v>
      </c>
      <c r="K154" s="124">
        <f>CN_Summary_fuelprice!K154*CN_Summary_taxrate!K154</f>
        <v>4.4766484823997097E-6</v>
      </c>
      <c r="L154" s="124">
        <f>CN_Summary_fuelprice!L154*CN_Summary_taxrate!L154</f>
        <v>4.262580209234453E-6</v>
      </c>
      <c r="M154" s="124">
        <f>CN_Summary_fuelprice!M154*CN_Summary_taxrate!M154</f>
        <v>4.0587484390593523E-6</v>
      </c>
      <c r="N154" s="124">
        <f>CN_Summary_fuelprice!N154*CN_Summary_taxrate!N154</f>
        <v>3.8646636738655765E-6</v>
      </c>
      <c r="O154" s="124">
        <f>CN_Summary_fuelprice!O154*CN_Summary_taxrate!O154</f>
        <v>3.6798598228860984E-6</v>
      </c>
      <c r="P154" s="124">
        <f>CN_Summary_fuelprice!P154*CN_Summary_taxrate!P154</f>
        <v>3.5038930832878256E-6</v>
      </c>
      <c r="Q154" s="124">
        <f>CN_Summary_fuelprice!Q154*CN_Summary_taxrate!Q154</f>
        <v>3.3363408743877789E-6</v>
      </c>
      <c r="R154" s="124">
        <f>CN_Summary_fuelprice!R154*CN_Summary_taxrate!R154</f>
        <v>3.1768008228338523E-6</v>
      </c>
      <c r="S154" s="124">
        <f>CN_Summary_fuelprice!S154*CN_Summary_taxrate!S154</f>
        <v>3.0248897963130772E-6</v>
      </c>
      <c r="T154" s="124">
        <f>CN_Summary_fuelprice!T154*CN_Summary_taxrate!T154</f>
        <v>2.8802429834668669E-6</v>
      </c>
      <c r="U154" s="124">
        <f>CN_Summary_fuelprice!U154*CN_Summary_taxrate!U154</f>
        <v>2.742513017803673E-6</v>
      </c>
      <c r="V154" s="124">
        <f>CN_Summary_fuelprice!V154*CN_Summary_taxrate!V154</f>
        <v>2.611369143505157E-6</v>
      </c>
      <c r="W154" s="124">
        <f>CN_Summary_fuelprice!W154*CN_Summary_taxrate!W154</f>
        <v>2.4864964211225579E-6</v>
      </c>
      <c r="X154" s="124">
        <f>CN_Summary_fuelprice!X154*CN_Summary_taxrate!X154</f>
        <v>2.3675949712557659E-6</v>
      </c>
      <c r="Y154" s="124">
        <f>CN_Summary_fuelprice!Y154*CN_Summary_taxrate!Y154</f>
        <v>2.2543792543988148E-6</v>
      </c>
      <c r="Z154" s="124">
        <f>CN_Summary_fuelprice!Z154*CN_Summary_taxrate!Z154</f>
        <v>2.1465773852223363E-6</v>
      </c>
      <c r="AA154" s="124">
        <f>CN_Summary_fuelprice!AA154*CN_Summary_taxrate!AA154</f>
        <v>2.0439304796462672E-6</v>
      </c>
      <c r="AB154" s="124">
        <f>CN_Summary_fuelprice!AB154*CN_Summary_taxrate!AB154</f>
        <v>1.9461920331347895E-6</v>
      </c>
      <c r="AC154" s="124">
        <f>CN_Summary_fuelprice!AC154*CN_Summary_taxrate!AC154</f>
        <v>1.8531273287205132E-6</v>
      </c>
      <c r="AD154" s="124">
        <f>CN_Summary_fuelprice!AD154*CN_Summary_taxrate!AD154</f>
        <v>1.764512873336271E-6</v>
      </c>
      <c r="AE154" s="124">
        <f>CN_Summary_fuelprice!AE154*CN_Summary_taxrate!AE154</f>
        <v>1.6801358611008852E-6</v>
      </c>
      <c r="AF154" s="124">
        <f>CN_Summary_fuelprice!AF154*CN_Summary_taxrate!AF154</f>
        <v>1.5997936622700114E-6</v>
      </c>
      <c r="AG154" s="124">
        <f>CN_Summary_fuelprice!AG154*CN_Summary_taxrate!AG154</f>
        <v>1.5232933366247678E-6</v>
      </c>
      <c r="AH154" s="124">
        <f>CN_Summary_fuelprice!AH154*CN_Summary_taxrate!AH154</f>
        <v>1.4504511701295766E-6</v>
      </c>
      <c r="AI154" s="124">
        <f>CN_Summary_fuelprice!AI154*CN_Summary_taxrate!AI154</f>
        <v>1.3810922337464979E-6</v>
      </c>
      <c r="AJ154" s="124">
        <f>CN_Summary_fuelprice!AJ154*CN_Summary_taxrate!AJ154</f>
        <v>1.315049963346572E-6</v>
      </c>
      <c r="AK154" s="124">
        <f>CN_Summary_fuelprice!AK154*CN_Summary_taxrate!AK154</f>
        <v>1.2521657597093162E-6</v>
      </c>
      <c r="AL154" s="124">
        <f>CN_Summary_fuelprice!AL154*CN_Summary_taxrate!AL154</f>
        <v>1.1922886076498033E-6</v>
      </c>
      <c r="AM154" s="124">
        <f>CN_Summary_fuelprice!AM154*CN_Summary_taxrate!AM154</f>
        <v>1.1352747133586471E-6</v>
      </c>
      <c r="AN154" s="124">
        <f>CN_Summary_fuelprice!AN154*CN_Summary_taxrate!AN154</f>
        <v>1.0809871590839833E-6</v>
      </c>
      <c r="AO154" s="124">
        <f>CN_Summary_fuelprice!AO154*CN_Summary_taxrate!AO154</f>
        <v>1.0292955743261645E-6</v>
      </c>
      <c r="AP154" s="124">
        <f>CN_Summary_fuelprice!AP154*CN_Summary_taxrate!AP154</f>
        <v>9.8007582275555859E-7</v>
      </c>
      <c r="AQ154" s="124">
        <f>CN_Summary_fuelprice!AQ154*CN_Summary_taxrate!AQ154</f>
        <v>9.3320970410157933E-7</v>
      </c>
      <c r="AR154" s="124">
        <f>CN_Summary_fuelprice!AR154*CN_Summary_taxrate!AR154</f>
        <v>8.885846702970493E-7</v>
      </c>
      <c r="AS154" s="124">
        <f>CN_Summary_fuelprice!AS154*CN_Summary_taxrate!AS154</f>
        <v>8.4609355519621789E-7</v>
      </c>
      <c r="AT154" s="124">
        <f>CN_Summary_fuelprice!AT154*CN_Summary_taxrate!AT154</f>
        <v>8.0563431721735896E-7</v>
      </c>
      <c r="AU154" s="124">
        <f>CN_Summary_fuelprice!AU154*CN_Summary_taxrate!AU154</f>
        <v>7.6710979429190861E-7</v>
      </c>
    </row>
    <row r="155" spans="1:47" ht="18.75" customHeight="1">
      <c r="A155" s="101" t="s">
        <v>3669</v>
      </c>
      <c r="B155" s="124">
        <f>CN_Summary_fuelprice!B155*CN_Summary_taxrate!B155</f>
        <v>0</v>
      </c>
      <c r="C155" s="124">
        <f>CN_Summary_fuelprice!C155*CN_Summary_taxrate!C155</f>
        <v>0</v>
      </c>
      <c r="D155" s="124">
        <f>CN_Summary_fuelprice!D155*CN_Summary_taxrate!D155</f>
        <v>0</v>
      </c>
      <c r="E155" s="124">
        <f>CN_Summary_fuelprice!E155*CN_Summary_taxrate!E155</f>
        <v>0</v>
      </c>
      <c r="F155" s="124">
        <f>CN_Summary_fuelprice!F155*CN_Summary_taxrate!F155</f>
        <v>0</v>
      </c>
      <c r="G155" s="124">
        <f>CN_Summary_fuelprice!G155*CN_Summary_taxrate!G155</f>
        <v>0</v>
      </c>
      <c r="H155" s="124">
        <f>CN_Summary_fuelprice!H155*CN_Summary_taxrate!H155</f>
        <v>0</v>
      </c>
      <c r="I155" s="124">
        <f>CN_Summary_fuelprice!I155*CN_Summary_taxrate!I155</f>
        <v>0</v>
      </c>
      <c r="J155" s="124">
        <f>CN_Summary_fuelprice!J155*CN_Summary_taxrate!J155</f>
        <v>0</v>
      </c>
      <c r="K155" s="124">
        <f>CN_Summary_fuelprice!K155*CN_Summary_taxrate!K155</f>
        <v>0</v>
      </c>
      <c r="L155" s="124">
        <f>CN_Summary_fuelprice!L155*CN_Summary_taxrate!L155</f>
        <v>0</v>
      </c>
      <c r="M155" s="124">
        <f>CN_Summary_fuelprice!M155*CN_Summary_taxrate!M155</f>
        <v>0</v>
      </c>
      <c r="N155" s="124">
        <f>CN_Summary_fuelprice!N155*CN_Summary_taxrate!N155</f>
        <v>0</v>
      </c>
      <c r="O155" s="124">
        <f>CN_Summary_fuelprice!O155*CN_Summary_taxrate!O155</f>
        <v>0</v>
      </c>
      <c r="P155" s="124">
        <f>CN_Summary_fuelprice!P155*CN_Summary_taxrate!P155</f>
        <v>0</v>
      </c>
      <c r="Q155" s="124">
        <f>CN_Summary_fuelprice!Q155*CN_Summary_taxrate!Q155</f>
        <v>0</v>
      </c>
      <c r="R155" s="124">
        <f>CN_Summary_fuelprice!R155*CN_Summary_taxrate!R155</f>
        <v>0</v>
      </c>
      <c r="S155" s="124">
        <f>CN_Summary_fuelprice!S155*CN_Summary_taxrate!S155</f>
        <v>0</v>
      </c>
      <c r="T155" s="124">
        <f>CN_Summary_fuelprice!T155*CN_Summary_taxrate!T155</f>
        <v>0</v>
      </c>
      <c r="U155" s="124">
        <f>CN_Summary_fuelprice!U155*CN_Summary_taxrate!U155</f>
        <v>0</v>
      </c>
      <c r="V155" s="124">
        <f>CN_Summary_fuelprice!V155*CN_Summary_taxrate!V155</f>
        <v>0</v>
      </c>
      <c r="W155" s="124">
        <f>CN_Summary_fuelprice!W155*CN_Summary_taxrate!W155</f>
        <v>0</v>
      </c>
      <c r="X155" s="124">
        <f>CN_Summary_fuelprice!X155*CN_Summary_taxrate!X155</f>
        <v>0</v>
      </c>
      <c r="Y155" s="124">
        <f>CN_Summary_fuelprice!Y155*CN_Summary_taxrate!Y155</f>
        <v>0</v>
      </c>
      <c r="Z155" s="124">
        <f>CN_Summary_fuelprice!Z155*CN_Summary_taxrate!Z155</f>
        <v>0</v>
      </c>
      <c r="AA155" s="124">
        <f>CN_Summary_fuelprice!AA155*CN_Summary_taxrate!AA155</f>
        <v>0</v>
      </c>
      <c r="AB155" s="124">
        <f>CN_Summary_fuelprice!AB155*CN_Summary_taxrate!AB155</f>
        <v>0</v>
      </c>
      <c r="AC155" s="124">
        <f>CN_Summary_fuelprice!AC155*CN_Summary_taxrate!AC155</f>
        <v>0</v>
      </c>
      <c r="AD155" s="124">
        <f>CN_Summary_fuelprice!AD155*CN_Summary_taxrate!AD155</f>
        <v>0</v>
      </c>
      <c r="AE155" s="124">
        <f>CN_Summary_fuelprice!AE155*CN_Summary_taxrate!AE155</f>
        <v>0</v>
      </c>
      <c r="AF155" s="124">
        <f>CN_Summary_fuelprice!AF155*CN_Summary_taxrate!AF155</f>
        <v>0</v>
      </c>
      <c r="AG155" s="124">
        <f>CN_Summary_fuelprice!AG155*CN_Summary_taxrate!AG155</f>
        <v>0</v>
      </c>
      <c r="AH155" s="124">
        <f>CN_Summary_fuelprice!AH155*CN_Summary_taxrate!AH155</f>
        <v>0</v>
      </c>
      <c r="AI155" s="124">
        <f>CN_Summary_fuelprice!AI155*CN_Summary_taxrate!AI155</f>
        <v>0</v>
      </c>
      <c r="AJ155" s="124">
        <f>CN_Summary_fuelprice!AJ155*CN_Summary_taxrate!AJ155</f>
        <v>0</v>
      </c>
      <c r="AK155" s="124">
        <f>CN_Summary_fuelprice!AK155*CN_Summary_taxrate!AK155</f>
        <v>0</v>
      </c>
      <c r="AL155" s="124">
        <f>CN_Summary_fuelprice!AL155*CN_Summary_taxrate!AL155</f>
        <v>0</v>
      </c>
      <c r="AM155" s="124">
        <f>CN_Summary_fuelprice!AM155*CN_Summary_taxrate!AM155</f>
        <v>0</v>
      </c>
      <c r="AN155" s="124">
        <f>CN_Summary_fuelprice!AN155*CN_Summary_taxrate!AN155</f>
        <v>0</v>
      </c>
      <c r="AO155" s="124">
        <f>CN_Summary_fuelprice!AO155*CN_Summary_taxrate!AO155</f>
        <v>0</v>
      </c>
      <c r="AP155" s="124">
        <f>CN_Summary_fuelprice!AP155*CN_Summary_taxrate!AP155</f>
        <v>0</v>
      </c>
      <c r="AQ155" s="124">
        <f>CN_Summary_fuelprice!AQ155*CN_Summary_taxrate!AQ155</f>
        <v>0</v>
      </c>
      <c r="AR155" s="124">
        <f>CN_Summary_fuelprice!AR155*CN_Summary_taxrate!AR155</f>
        <v>0</v>
      </c>
      <c r="AS155" s="124">
        <f>CN_Summary_fuelprice!AS155*CN_Summary_taxrate!AS155</f>
        <v>0</v>
      </c>
      <c r="AT155" s="124">
        <f>CN_Summary_fuelprice!AT155*CN_Summary_taxrate!AT155</f>
        <v>0</v>
      </c>
      <c r="AU155" s="124">
        <f>CN_Summary_fuelprice!AU155*CN_Summary_taxrate!AU155</f>
        <v>0</v>
      </c>
    </row>
    <row r="156" spans="1:47" ht="18.75" customHeight="1">
      <c r="A156" s="101" t="s">
        <v>3670</v>
      </c>
      <c r="B156" s="124">
        <f>CN_Summary_fuelprice!B156*CN_Summary_taxrate!B156</f>
        <v>0</v>
      </c>
      <c r="C156" s="124">
        <f>CN_Summary_fuelprice!C156*CN_Summary_taxrate!C156</f>
        <v>0</v>
      </c>
      <c r="D156" s="124">
        <f>CN_Summary_fuelprice!D156*CN_Summary_taxrate!D156</f>
        <v>0</v>
      </c>
      <c r="E156" s="124">
        <f>CN_Summary_fuelprice!E156*CN_Summary_taxrate!E156</f>
        <v>0</v>
      </c>
      <c r="F156" s="124">
        <f>CN_Summary_fuelprice!F156*CN_Summary_taxrate!F156</f>
        <v>0</v>
      </c>
      <c r="G156" s="124">
        <f>CN_Summary_fuelprice!G156*CN_Summary_taxrate!G156</f>
        <v>5.4459633245632832E-6</v>
      </c>
      <c r="H156" s="124">
        <f>CN_Summary_fuelprice!H156*CN_Summary_taxrate!H156</f>
        <v>5.1855435106792919E-6</v>
      </c>
      <c r="I156" s="124">
        <f>CN_Summary_fuelprice!I156*CN_Summary_taxrate!I156</f>
        <v>4.9375766780993598E-6</v>
      </c>
      <c r="J156" s="124">
        <f>CN_Summary_fuelprice!J156*CN_Summary_taxrate!J156</f>
        <v>4.7014673393256393E-6</v>
      </c>
      <c r="K156" s="124">
        <f>CN_Summary_fuelprice!K156*CN_Summary_taxrate!K156</f>
        <v>4.4766484823997097E-6</v>
      </c>
      <c r="L156" s="124">
        <f>CN_Summary_fuelprice!L156*CN_Summary_taxrate!L156</f>
        <v>4.262580209234453E-6</v>
      </c>
      <c r="M156" s="124">
        <f>CN_Summary_fuelprice!M156*CN_Summary_taxrate!M156</f>
        <v>4.0587484390593523E-6</v>
      </c>
      <c r="N156" s="124">
        <f>CN_Summary_fuelprice!N156*CN_Summary_taxrate!N156</f>
        <v>3.8646636738655765E-6</v>
      </c>
      <c r="O156" s="124">
        <f>CN_Summary_fuelprice!O156*CN_Summary_taxrate!O156</f>
        <v>3.6798598228860984E-6</v>
      </c>
      <c r="P156" s="124">
        <f>CN_Summary_fuelprice!P156*CN_Summary_taxrate!P156</f>
        <v>3.5038930832878256E-6</v>
      </c>
      <c r="Q156" s="124">
        <f>CN_Summary_fuelprice!Q156*CN_Summary_taxrate!Q156</f>
        <v>3.3363408743877789E-6</v>
      </c>
      <c r="R156" s="124">
        <f>CN_Summary_fuelprice!R156*CN_Summary_taxrate!R156</f>
        <v>3.1768008228338523E-6</v>
      </c>
      <c r="S156" s="124">
        <f>CN_Summary_fuelprice!S156*CN_Summary_taxrate!S156</f>
        <v>3.0248897963130772E-6</v>
      </c>
      <c r="T156" s="124">
        <f>CN_Summary_fuelprice!T156*CN_Summary_taxrate!T156</f>
        <v>2.8802429834668669E-6</v>
      </c>
      <c r="U156" s="124">
        <f>CN_Summary_fuelprice!U156*CN_Summary_taxrate!U156</f>
        <v>2.742513017803673E-6</v>
      </c>
      <c r="V156" s="124">
        <f>CN_Summary_fuelprice!V156*CN_Summary_taxrate!V156</f>
        <v>2.611369143505157E-6</v>
      </c>
      <c r="W156" s="124">
        <f>CN_Summary_fuelprice!W156*CN_Summary_taxrate!W156</f>
        <v>2.4864964211225579E-6</v>
      </c>
      <c r="X156" s="124">
        <f>CN_Summary_fuelprice!X156*CN_Summary_taxrate!X156</f>
        <v>2.3675949712557659E-6</v>
      </c>
      <c r="Y156" s="124">
        <f>CN_Summary_fuelprice!Y156*CN_Summary_taxrate!Y156</f>
        <v>2.2543792543988148E-6</v>
      </c>
      <c r="Z156" s="124">
        <f>CN_Summary_fuelprice!Z156*CN_Summary_taxrate!Z156</f>
        <v>2.1465773852223363E-6</v>
      </c>
      <c r="AA156" s="124">
        <f>CN_Summary_fuelprice!AA156*CN_Summary_taxrate!AA156</f>
        <v>2.0439304796462672E-6</v>
      </c>
      <c r="AB156" s="124">
        <f>CN_Summary_fuelprice!AB156*CN_Summary_taxrate!AB156</f>
        <v>1.9461920331347895E-6</v>
      </c>
      <c r="AC156" s="124">
        <f>CN_Summary_fuelprice!AC156*CN_Summary_taxrate!AC156</f>
        <v>1.8531273287205132E-6</v>
      </c>
      <c r="AD156" s="124">
        <f>CN_Summary_fuelprice!AD156*CN_Summary_taxrate!AD156</f>
        <v>1.764512873336271E-6</v>
      </c>
      <c r="AE156" s="124">
        <f>CN_Summary_fuelprice!AE156*CN_Summary_taxrate!AE156</f>
        <v>1.6801358611008852E-6</v>
      </c>
      <c r="AF156" s="124">
        <f>CN_Summary_fuelprice!AF156*CN_Summary_taxrate!AF156</f>
        <v>1.5997936622700114E-6</v>
      </c>
      <c r="AG156" s="124">
        <f>CN_Summary_fuelprice!AG156*CN_Summary_taxrate!AG156</f>
        <v>1.5232933366247678E-6</v>
      </c>
      <c r="AH156" s="124">
        <f>CN_Summary_fuelprice!AH156*CN_Summary_taxrate!AH156</f>
        <v>1.4504511701295766E-6</v>
      </c>
      <c r="AI156" s="124">
        <f>CN_Summary_fuelprice!AI156*CN_Summary_taxrate!AI156</f>
        <v>1.3810922337464979E-6</v>
      </c>
      <c r="AJ156" s="124">
        <f>CN_Summary_fuelprice!AJ156*CN_Summary_taxrate!AJ156</f>
        <v>1.315049963346572E-6</v>
      </c>
      <c r="AK156" s="124">
        <f>CN_Summary_fuelprice!AK156*CN_Summary_taxrate!AK156</f>
        <v>1.2521657597093162E-6</v>
      </c>
      <c r="AL156" s="124">
        <f>CN_Summary_fuelprice!AL156*CN_Summary_taxrate!AL156</f>
        <v>1.1922886076498033E-6</v>
      </c>
      <c r="AM156" s="124">
        <f>CN_Summary_fuelprice!AM156*CN_Summary_taxrate!AM156</f>
        <v>1.1352747133586471E-6</v>
      </c>
      <c r="AN156" s="124">
        <f>CN_Summary_fuelprice!AN156*CN_Summary_taxrate!AN156</f>
        <v>1.0809871590839833E-6</v>
      </c>
      <c r="AO156" s="124">
        <f>CN_Summary_fuelprice!AO156*CN_Summary_taxrate!AO156</f>
        <v>1.0292955743261645E-6</v>
      </c>
      <c r="AP156" s="124">
        <f>CN_Summary_fuelprice!AP156*CN_Summary_taxrate!AP156</f>
        <v>9.8007582275555859E-7</v>
      </c>
      <c r="AQ156" s="124">
        <f>CN_Summary_fuelprice!AQ156*CN_Summary_taxrate!AQ156</f>
        <v>9.3320970410157933E-7</v>
      </c>
      <c r="AR156" s="124">
        <f>CN_Summary_fuelprice!AR156*CN_Summary_taxrate!AR156</f>
        <v>8.885846702970493E-7</v>
      </c>
      <c r="AS156" s="124">
        <f>CN_Summary_fuelprice!AS156*CN_Summary_taxrate!AS156</f>
        <v>8.4609355519621789E-7</v>
      </c>
      <c r="AT156" s="124">
        <f>CN_Summary_fuelprice!AT156*CN_Summary_taxrate!AT156</f>
        <v>8.0563431721735896E-7</v>
      </c>
      <c r="AU156" s="124">
        <f>CN_Summary_fuelprice!AU156*CN_Summary_taxrate!AU156</f>
        <v>7.6710979429190861E-7</v>
      </c>
    </row>
    <row r="157" spans="1:47" ht="18.75" customHeight="1">
      <c r="A157" s="101" t="s">
        <v>3671</v>
      </c>
      <c r="B157" s="124">
        <f>CN_Summary_fuelprice!B157*CN_Summary_taxrate!B157</f>
        <v>0</v>
      </c>
      <c r="C157" s="124">
        <f>CN_Summary_fuelprice!C157*CN_Summary_taxrate!C157</f>
        <v>0</v>
      </c>
      <c r="D157" s="124">
        <f>CN_Summary_fuelprice!D157*CN_Summary_taxrate!D157</f>
        <v>0</v>
      </c>
      <c r="E157" s="124">
        <f>CN_Summary_fuelprice!E157*CN_Summary_taxrate!E157</f>
        <v>0</v>
      </c>
      <c r="F157" s="124">
        <f>CN_Summary_fuelprice!F157*CN_Summary_taxrate!F157</f>
        <v>0</v>
      </c>
      <c r="G157" s="124">
        <f>CN_Summary_fuelprice!G157*CN_Summary_taxrate!G157</f>
        <v>5.4459633245632832E-6</v>
      </c>
      <c r="H157" s="124">
        <f>CN_Summary_fuelprice!H157*CN_Summary_taxrate!H157</f>
        <v>5.1855435106792919E-6</v>
      </c>
      <c r="I157" s="124">
        <f>CN_Summary_fuelprice!I157*CN_Summary_taxrate!I157</f>
        <v>4.9375766780993598E-6</v>
      </c>
      <c r="J157" s="124">
        <f>CN_Summary_fuelprice!J157*CN_Summary_taxrate!J157</f>
        <v>4.7014673393256393E-6</v>
      </c>
      <c r="K157" s="124">
        <f>CN_Summary_fuelprice!K157*CN_Summary_taxrate!K157</f>
        <v>4.4766484823997097E-6</v>
      </c>
      <c r="L157" s="124">
        <f>CN_Summary_fuelprice!L157*CN_Summary_taxrate!L157</f>
        <v>4.262580209234453E-6</v>
      </c>
      <c r="M157" s="124">
        <f>CN_Summary_fuelprice!M157*CN_Summary_taxrate!M157</f>
        <v>4.0587484390593523E-6</v>
      </c>
      <c r="N157" s="124">
        <f>CN_Summary_fuelprice!N157*CN_Summary_taxrate!N157</f>
        <v>3.8646636738655765E-6</v>
      </c>
      <c r="O157" s="124">
        <f>CN_Summary_fuelprice!O157*CN_Summary_taxrate!O157</f>
        <v>3.6798598228860984E-6</v>
      </c>
      <c r="P157" s="124">
        <f>CN_Summary_fuelprice!P157*CN_Summary_taxrate!P157</f>
        <v>3.5038930832878256E-6</v>
      </c>
      <c r="Q157" s="124">
        <f>CN_Summary_fuelprice!Q157*CN_Summary_taxrate!Q157</f>
        <v>3.3363408743877789E-6</v>
      </c>
      <c r="R157" s="124">
        <f>CN_Summary_fuelprice!R157*CN_Summary_taxrate!R157</f>
        <v>3.1768008228338523E-6</v>
      </c>
      <c r="S157" s="124">
        <f>CN_Summary_fuelprice!S157*CN_Summary_taxrate!S157</f>
        <v>3.0248897963130772E-6</v>
      </c>
      <c r="T157" s="124">
        <f>CN_Summary_fuelprice!T157*CN_Summary_taxrate!T157</f>
        <v>2.8802429834668669E-6</v>
      </c>
      <c r="U157" s="124">
        <f>CN_Summary_fuelprice!U157*CN_Summary_taxrate!U157</f>
        <v>2.742513017803673E-6</v>
      </c>
      <c r="V157" s="124">
        <f>CN_Summary_fuelprice!V157*CN_Summary_taxrate!V157</f>
        <v>2.611369143505157E-6</v>
      </c>
      <c r="W157" s="124">
        <f>CN_Summary_fuelprice!W157*CN_Summary_taxrate!W157</f>
        <v>2.4864964211225579E-6</v>
      </c>
      <c r="X157" s="124">
        <f>CN_Summary_fuelprice!X157*CN_Summary_taxrate!X157</f>
        <v>2.3675949712557659E-6</v>
      </c>
      <c r="Y157" s="124">
        <f>CN_Summary_fuelprice!Y157*CN_Summary_taxrate!Y157</f>
        <v>2.2543792543988148E-6</v>
      </c>
      <c r="Z157" s="124">
        <f>CN_Summary_fuelprice!Z157*CN_Summary_taxrate!Z157</f>
        <v>2.1465773852223363E-6</v>
      </c>
      <c r="AA157" s="124">
        <f>CN_Summary_fuelprice!AA157*CN_Summary_taxrate!AA157</f>
        <v>2.0439304796462672E-6</v>
      </c>
      <c r="AB157" s="124">
        <f>CN_Summary_fuelprice!AB157*CN_Summary_taxrate!AB157</f>
        <v>1.9461920331347895E-6</v>
      </c>
      <c r="AC157" s="124">
        <f>CN_Summary_fuelprice!AC157*CN_Summary_taxrate!AC157</f>
        <v>1.8531273287205132E-6</v>
      </c>
      <c r="AD157" s="124">
        <f>CN_Summary_fuelprice!AD157*CN_Summary_taxrate!AD157</f>
        <v>1.764512873336271E-6</v>
      </c>
      <c r="AE157" s="124">
        <f>CN_Summary_fuelprice!AE157*CN_Summary_taxrate!AE157</f>
        <v>1.6801358611008852E-6</v>
      </c>
      <c r="AF157" s="124">
        <f>CN_Summary_fuelprice!AF157*CN_Summary_taxrate!AF157</f>
        <v>1.5997936622700114E-6</v>
      </c>
      <c r="AG157" s="124">
        <f>CN_Summary_fuelprice!AG157*CN_Summary_taxrate!AG157</f>
        <v>1.5232933366247678E-6</v>
      </c>
      <c r="AH157" s="124">
        <f>CN_Summary_fuelprice!AH157*CN_Summary_taxrate!AH157</f>
        <v>1.4504511701295766E-6</v>
      </c>
      <c r="AI157" s="124">
        <f>CN_Summary_fuelprice!AI157*CN_Summary_taxrate!AI157</f>
        <v>1.3810922337464979E-6</v>
      </c>
      <c r="AJ157" s="124">
        <f>CN_Summary_fuelprice!AJ157*CN_Summary_taxrate!AJ157</f>
        <v>1.315049963346572E-6</v>
      </c>
      <c r="AK157" s="124">
        <f>CN_Summary_fuelprice!AK157*CN_Summary_taxrate!AK157</f>
        <v>1.2521657597093162E-6</v>
      </c>
      <c r="AL157" s="124">
        <f>CN_Summary_fuelprice!AL157*CN_Summary_taxrate!AL157</f>
        <v>1.1922886076498033E-6</v>
      </c>
      <c r="AM157" s="124">
        <f>CN_Summary_fuelprice!AM157*CN_Summary_taxrate!AM157</f>
        <v>1.1352747133586471E-6</v>
      </c>
      <c r="AN157" s="124">
        <f>CN_Summary_fuelprice!AN157*CN_Summary_taxrate!AN157</f>
        <v>1.0809871590839833E-6</v>
      </c>
      <c r="AO157" s="124">
        <f>CN_Summary_fuelprice!AO157*CN_Summary_taxrate!AO157</f>
        <v>1.0292955743261645E-6</v>
      </c>
      <c r="AP157" s="124">
        <f>CN_Summary_fuelprice!AP157*CN_Summary_taxrate!AP157</f>
        <v>9.8007582275555859E-7</v>
      </c>
      <c r="AQ157" s="124">
        <f>CN_Summary_fuelprice!AQ157*CN_Summary_taxrate!AQ157</f>
        <v>9.3320970410157933E-7</v>
      </c>
      <c r="AR157" s="124">
        <f>CN_Summary_fuelprice!AR157*CN_Summary_taxrate!AR157</f>
        <v>8.885846702970493E-7</v>
      </c>
      <c r="AS157" s="124">
        <f>CN_Summary_fuelprice!AS157*CN_Summary_taxrate!AS157</f>
        <v>8.4609355519621789E-7</v>
      </c>
      <c r="AT157" s="124">
        <f>CN_Summary_fuelprice!AT157*CN_Summary_taxrate!AT157</f>
        <v>8.0563431721735896E-7</v>
      </c>
      <c r="AU157" s="124">
        <f>CN_Summary_fuelprice!AU157*CN_Summary_taxrate!AU157</f>
        <v>7.6710979429190861E-7</v>
      </c>
    </row>
    <row r="158" spans="1:47" ht="18.75" customHeight="1">
      <c r="A158" s="101" t="s">
        <v>3672</v>
      </c>
      <c r="B158" s="124">
        <f>CN_Summary_fuelprice!B158*CN_Summary_taxrate!B158</f>
        <v>0</v>
      </c>
      <c r="C158" s="124">
        <f>CN_Summary_fuelprice!C158*CN_Summary_taxrate!C158</f>
        <v>0</v>
      </c>
      <c r="D158" s="124">
        <f>CN_Summary_fuelprice!D158*CN_Summary_taxrate!D158</f>
        <v>0</v>
      </c>
      <c r="E158" s="124">
        <f>CN_Summary_fuelprice!E158*CN_Summary_taxrate!E158</f>
        <v>0</v>
      </c>
      <c r="F158" s="124">
        <f>CN_Summary_fuelprice!F158*CN_Summary_taxrate!F158</f>
        <v>0</v>
      </c>
      <c r="G158" s="124">
        <f>CN_Summary_fuelprice!G158*CN_Summary_taxrate!G158</f>
        <v>5.4459633245632832E-6</v>
      </c>
      <c r="H158" s="124">
        <f>CN_Summary_fuelprice!H158*CN_Summary_taxrate!H158</f>
        <v>5.1855435106792919E-6</v>
      </c>
      <c r="I158" s="124">
        <f>CN_Summary_fuelprice!I158*CN_Summary_taxrate!I158</f>
        <v>4.9375766780993598E-6</v>
      </c>
      <c r="J158" s="124">
        <f>CN_Summary_fuelprice!J158*CN_Summary_taxrate!J158</f>
        <v>4.7014673393256393E-6</v>
      </c>
      <c r="K158" s="124">
        <f>CN_Summary_fuelprice!K158*CN_Summary_taxrate!K158</f>
        <v>4.4766484823997097E-6</v>
      </c>
      <c r="L158" s="124">
        <f>CN_Summary_fuelprice!L158*CN_Summary_taxrate!L158</f>
        <v>4.262580209234453E-6</v>
      </c>
      <c r="M158" s="124">
        <f>CN_Summary_fuelprice!M158*CN_Summary_taxrate!M158</f>
        <v>4.0587484390593523E-6</v>
      </c>
      <c r="N158" s="124">
        <f>CN_Summary_fuelprice!N158*CN_Summary_taxrate!N158</f>
        <v>3.8646636738655765E-6</v>
      </c>
      <c r="O158" s="124">
        <f>CN_Summary_fuelprice!O158*CN_Summary_taxrate!O158</f>
        <v>3.6798598228860984E-6</v>
      </c>
      <c r="P158" s="124">
        <f>CN_Summary_fuelprice!P158*CN_Summary_taxrate!P158</f>
        <v>3.5038930832878256E-6</v>
      </c>
      <c r="Q158" s="124">
        <f>CN_Summary_fuelprice!Q158*CN_Summary_taxrate!Q158</f>
        <v>3.3363408743877789E-6</v>
      </c>
      <c r="R158" s="124">
        <f>CN_Summary_fuelprice!R158*CN_Summary_taxrate!R158</f>
        <v>3.1768008228338523E-6</v>
      </c>
      <c r="S158" s="124">
        <f>CN_Summary_fuelprice!S158*CN_Summary_taxrate!S158</f>
        <v>3.0248897963130772E-6</v>
      </c>
      <c r="T158" s="124">
        <f>CN_Summary_fuelprice!T158*CN_Summary_taxrate!T158</f>
        <v>2.8802429834668669E-6</v>
      </c>
      <c r="U158" s="124">
        <f>CN_Summary_fuelprice!U158*CN_Summary_taxrate!U158</f>
        <v>2.742513017803673E-6</v>
      </c>
      <c r="V158" s="124">
        <f>CN_Summary_fuelprice!V158*CN_Summary_taxrate!V158</f>
        <v>2.611369143505157E-6</v>
      </c>
      <c r="W158" s="124">
        <f>CN_Summary_fuelprice!W158*CN_Summary_taxrate!W158</f>
        <v>2.4864964211225579E-6</v>
      </c>
      <c r="X158" s="124">
        <f>CN_Summary_fuelprice!X158*CN_Summary_taxrate!X158</f>
        <v>2.3675949712557659E-6</v>
      </c>
      <c r="Y158" s="124">
        <f>CN_Summary_fuelprice!Y158*CN_Summary_taxrate!Y158</f>
        <v>2.2543792543988148E-6</v>
      </c>
      <c r="Z158" s="124">
        <f>CN_Summary_fuelprice!Z158*CN_Summary_taxrate!Z158</f>
        <v>2.1465773852223363E-6</v>
      </c>
      <c r="AA158" s="124">
        <f>CN_Summary_fuelprice!AA158*CN_Summary_taxrate!AA158</f>
        <v>2.0439304796462672E-6</v>
      </c>
      <c r="AB158" s="124">
        <f>CN_Summary_fuelprice!AB158*CN_Summary_taxrate!AB158</f>
        <v>1.9461920331347895E-6</v>
      </c>
      <c r="AC158" s="124">
        <f>CN_Summary_fuelprice!AC158*CN_Summary_taxrate!AC158</f>
        <v>1.8531273287205132E-6</v>
      </c>
      <c r="AD158" s="124">
        <f>CN_Summary_fuelprice!AD158*CN_Summary_taxrate!AD158</f>
        <v>1.764512873336271E-6</v>
      </c>
      <c r="AE158" s="124">
        <f>CN_Summary_fuelprice!AE158*CN_Summary_taxrate!AE158</f>
        <v>1.6801358611008852E-6</v>
      </c>
      <c r="AF158" s="124">
        <f>CN_Summary_fuelprice!AF158*CN_Summary_taxrate!AF158</f>
        <v>1.5997936622700114E-6</v>
      </c>
      <c r="AG158" s="124">
        <f>CN_Summary_fuelprice!AG158*CN_Summary_taxrate!AG158</f>
        <v>1.5232933366247678E-6</v>
      </c>
      <c r="AH158" s="124">
        <f>CN_Summary_fuelprice!AH158*CN_Summary_taxrate!AH158</f>
        <v>1.4504511701295766E-6</v>
      </c>
      <c r="AI158" s="124">
        <f>CN_Summary_fuelprice!AI158*CN_Summary_taxrate!AI158</f>
        <v>1.3810922337464979E-6</v>
      </c>
      <c r="AJ158" s="124">
        <f>CN_Summary_fuelprice!AJ158*CN_Summary_taxrate!AJ158</f>
        <v>1.315049963346572E-6</v>
      </c>
      <c r="AK158" s="124">
        <f>CN_Summary_fuelprice!AK158*CN_Summary_taxrate!AK158</f>
        <v>1.2521657597093162E-6</v>
      </c>
      <c r="AL158" s="124">
        <f>CN_Summary_fuelprice!AL158*CN_Summary_taxrate!AL158</f>
        <v>1.1922886076498033E-6</v>
      </c>
      <c r="AM158" s="124">
        <f>CN_Summary_fuelprice!AM158*CN_Summary_taxrate!AM158</f>
        <v>1.1352747133586471E-6</v>
      </c>
      <c r="AN158" s="124">
        <f>CN_Summary_fuelprice!AN158*CN_Summary_taxrate!AN158</f>
        <v>1.0809871590839833E-6</v>
      </c>
      <c r="AO158" s="124">
        <f>CN_Summary_fuelprice!AO158*CN_Summary_taxrate!AO158</f>
        <v>1.0292955743261645E-6</v>
      </c>
      <c r="AP158" s="124">
        <f>CN_Summary_fuelprice!AP158*CN_Summary_taxrate!AP158</f>
        <v>9.8007582275555859E-7</v>
      </c>
      <c r="AQ158" s="124">
        <f>CN_Summary_fuelprice!AQ158*CN_Summary_taxrate!AQ158</f>
        <v>9.3320970410157933E-7</v>
      </c>
      <c r="AR158" s="124">
        <f>CN_Summary_fuelprice!AR158*CN_Summary_taxrate!AR158</f>
        <v>8.885846702970493E-7</v>
      </c>
      <c r="AS158" s="124">
        <f>CN_Summary_fuelprice!AS158*CN_Summary_taxrate!AS158</f>
        <v>8.4609355519621789E-7</v>
      </c>
      <c r="AT158" s="124">
        <f>CN_Summary_fuelprice!AT158*CN_Summary_taxrate!AT158</f>
        <v>8.0563431721735896E-7</v>
      </c>
      <c r="AU158" s="124">
        <f>CN_Summary_fuelprice!AU158*CN_Summary_taxrate!AU158</f>
        <v>7.6710979429190861E-7</v>
      </c>
    </row>
    <row r="159" spans="1:47" ht="18.75" customHeight="1">
      <c r="A159" s="101" t="s">
        <v>3673</v>
      </c>
      <c r="B159" s="124">
        <f>CN_Summary_fuelprice!B159*CN_Summary_taxrate!B159</f>
        <v>0</v>
      </c>
      <c r="C159" s="124">
        <f>CN_Summary_fuelprice!C159*CN_Summary_taxrate!C159</f>
        <v>0</v>
      </c>
      <c r="D159" s="124">
        <f>CN_Summary_fuelprice!D159*CN_Summary_taxrate!D159</f>
        <v>0</v>
      </c>
      <c r="E159" s="124">
        <f>CN_Summary_fuelprice!E159*CN_Summary_taxrate!E159</f>
        <v>0</v>
      </c>
      <c r="F159" s="124">
        <f>CN_Summary_fuelprice!F159*CN_Summary_taxrate!F159</f>
        <v>0</v>
      </c>
      <c r="G159" s="124">
        <f>CN_Summary_fuelprice!G159*CN_Summary_taxrate!G159</f>
        <v>5.4459633245632832E-6</v>
      </c>
      <c r="H159" s="124">
        <f>CN_Summary_fuelprice!H159*CN_Summary_taxrate!H159</f>
        <v>5.1855435106792919E-6</v>
      </c>
      <c r="I159" s="124">
        <f>CN_Summary_fuelprice!I159*CN_Summary_taxrate!I159</f>
        <v>4.9375766780993598E-6</v>
      </c>
      <c r="J159" s="124">
        <f>CN_Summary_fuelprice!J159*CN_Summary_taxrate!J159</f>
        <v>4.7014673393256393E-6</v>
      </c>
      <c r="K159" s="124">
        <f>CN_Summary_fuelprice!K159*CN_Summary_taxrate!K159</f>
        <v>4.4766484823997097E-6</v>
      </c>
      <c r="L159" s="124">
        <f>CN_Summary_fuelprice!L159*CN_Summary_taxrate!L159</f>
        <v>4.262580209234453E-6</v>
      </c>
      <c r="M159" s="124">
        <f>CN_Summary_fuelprice!M159*CN_Summary_taxrate!M159</f>
        <v>4.0587484390593523E-6</v>
      </c>
      <c r="N159" s="124">
        <f>CN_Summary_fuelprice!N159*CN_Summary_taxrate!N159</f>
        <v>3.8646636738655765E-6</v>
      </c>
      <c r="O159" s="124">
        <f>CN_Summary_fuelprice!O159*CN_Summary_taxrate!O159</f>
        <v>3.6798598228860984E-6</v>
      </c>
      <c r="P159" s="124">
        <f>CN_Summary_fuelprice!P159*CN_Summary_taxrate!P159</f>
        <v>3.5038930832878256E-6</v>
      </c>
      <c r="Q159" s="124">
        <f>CN_Summary_fuelprice!Q159*CN_Summary_taxrate!Q159</f>
        <v>3.3363408743877789E-6</v>
      </c>
      <c r="R159" s="124">
        <f>CN_Summary_fuelprice!R159*CN_Summary_taxrate!R159</f>
        <v>3.1768008228338523E-6</v>
      </c>
      <c r="S159" s="124">
        <f>CN_Summary_fuelprice!S159*CN_Summary_taxrate!S159</f>
        <v>3.0248897963130772E-6</v>
      </c>
      <c r="T159" s="124">
        <f>CN_Summary_fuelprice!T159*CN_Summary_taxrate!T159</f>
        <v>2.8802429834668669E-6</v>
      </c>
      <c r="U159" s="124">
        <f>CN_Summary_fuelprice!U159*CN_Summary_taxrate!U159</f>
        <v>2.742513017803673E-6</v>
      </c>
      <c r="V159" s="124">
        <f>CN_Summary_fuelprice!V159*CN_Summary_taxrate!V159</f>
        <v>2.611369143505157E-6</v>
      </c>
      <c r="W159" s="124">
        <f>CN_Summary_fuelprice!W159*CN_Summary_taxrate!W159</f>
        <v>2.4864964211225579E-6</v>
      </c>
      <c r="X159" s="124">
        <f>CN_Summary_fuelprice!X159*CN_Summary_taxrate!X159</f>
        <v>2.3675949712557659E-6</v>
      </c>
      <c r="Y159" s="124">
        <f>CN_Summary_fuelprice!Y159*CN_Summary_taxrate!Y159</f>
        <v>2.2543792543988148E-6</v>
      </c>
      <c r="Z159" s="124">
        <f>CN_Summary_fuelprice!Z159*CN_Summary_taxrate!Z159</f>
        <v>2.1465773852223363E-6</v>
      </c>
      <c r="AA159" s="124">
        <f>CN_Summary_fuelprice!AA159*CN_Summary_taxrate!AA159</f>
        <v>2.0439304796462672E-6</v>
      </c>
      <c r="AB159" s="124">
        <f>CN_Summary_fuelprice!AB159*CN_Summary_taxrate!AB159</f>
        <v>1.9461920331347895E-6</v>
      </c>
      <c r="AC159" s="124">
        <f>CN_Summary_fuelprice!AC159*CN_Summary_taxrate!AC159</f>
        <v>1.8531273287205132E-6</v>
      </c>
      <c r="AD159" s="124">
        <f>CN_Summary_fuelprice!AD159*CN_Summary_taxrate!AD159</f>
        <v>1.764512873336271E-6</v>
      </c>
      <c r="AE159" s="124">
        <f>CN_Summary_fuelprice!AE159*CN_Summary_taxrate!AE159</f>
        <v>1.6801358611008852E-6</v>
      </c>
      <c r="AF159" s="124">
        <f>CN_Summary_fuelprice!AF159*CN_Summary_taxrate!AF159</f>
        <v>1.5997936622700114E-6</v>
      </c>
      <c r="AG159" s="124">
        <f>CN_Summary_fuelprice!AG159*CN_Summary_taxrate!AG159</f>
        <v>1.5232933366247678E-6</v>
      </c>
      <c r="AH159" s="124">
        <f>CN_Summary_fuelprice!AH159*CN_Summary_taxrate!AH159</f>
        <v>1.4504511701295766E-6</v>
      </c>
      <c r="AI159" s="124">
        <f>CN_Summary_fuelprice!AI159*CN_Summary_taxrate!AI159</f>
        <v>1.3810922337464979E-6</v>
      </c>
      <c r="AJ159" s="124">
        <f>CN_Summary_fuelprice!AJ159*CN_Summary_taxrate!AJ159</f>
        <v>1.315049963346572E-6</v>
      </c>
      <c r="AK159" s="124">
        <f>CN_Summary_fuelprice!AK159*CN_Summary_taxrate!AK159</f>
        <v>1.2521657597093162E-6</v>
      </c>
      <c r="AL159" s="124">
        <f>CN_Summary_fuelprice!AL159*CN_Summary_taxrate!AL159</f>
        <v>1.1922886076498033E-6</v>
      </c>
      <c r="AM159" s="124">
        <f>CN_Summary_fuelprice!AM159*CN_Summary_taxrate!AM159</f>
        <v>1.1352747133586471E-6</v>
      </c>
      <c r="AN159" s="124">
        <f>CN_Summary_fuelprice!AN159*CN_Summary_taxrate!AN159</f>
        <v>1.0809871590839833E-6</v>
      </c>
      <c r="AO159" s="124">
        <f>CN_Summary_fuelprice!AO159*CN_Summary_taxrate!AO159</f>
        <v>1.0292955743261645E-6</v>
      </c>
      <c r="AP159" s="124">
        <f>CN_Summary_fuelprice!AP159*CN_Summary_taxrate!AP159</f>
        <v>9.8007582275555859E-7</v>
      </c>
      <c r="AQ159" s="124">
        <f>CN_Summary_fuelprice!AQ159*CN_Summary_taxrate!AQ159</f>
        <v>9.3320970410157933E-7</v>
      </c>
      <c r="AR159" s="124">
        <f>CN_Summary_fuelprice!AR159*CN_Summary_taxrate!AR159</f>
        <v>8.885846702970493E-7</v>
      </c>
      <c r="AS159" s="124">
        <f>CN_Summary_fuelprice!AS159*CN_Summary_taxrate!AS159</f>
        <v>8.4609355519621789E-7</v>
      </c>
      <c r="AT159" s="124">
        <f>CN_Summary_fuelprice!AT159*CN_Summary_taxrate!AT159</f>
        <v>8.0563431721735896E-7</v>
      </c>
      <c r="AU159" s="124">
        <f>CN_Summary_fuelprice!AU159*CN_Summary_taxrate!AU159</f>
        <v>7.6710979429190861E-7</v>
      </c>
    </row>
    <row r="160" spans="1:47" ht="18.75" customHeight="1">
      <c r="A160" s="101" t="s">
        <v>3674</v>
      </c>
      <c r="B160" s="124">
        <f>CN_Summary_fuelprice!B160*CN_Summary_taxrate!B160</f>
        <v>0</v>
      </c>
      <c r="C160" s="124">
        <f>CN_Summary_fuelprice!C160*CN_Summary_taxrate!C160</f>
        <v>0</v>
      </c>
      <c r="D160" s="124">
        <f>CN_Summary_fuelprice!D160*CN_Summary_taxrate!D160</f>
        <v>0</v>
      </c>
      <c r="E160" s="124">
        <f>CN_Summary_fuelprice!E160*CN_Summary_taxrate!E160</f>
        <v>0</v>
      </c>
      <c r="F160" s="124">
        <f>CN_Summary_fuelprice!F160*CN_Summary_taxrate!F160</f>
        <v>0</v>
      </c>
      <c r="G160" s="124">
        <f>CN_Summary_fuelprice!G160*CN_Summary_taxrate!G160</f>
        <v>0</v>
      </c>
      <c r="H160" s="124">
        <f>CN_Summary_fuelprice!H160*CN_Summary_taxrate!H160</f>
        <v>0</v>
      </c>
      <c r="I160" s="124">
        <f>CN_Summary_fuelprice!I160*CN_Summary_taxrate!I160</f>
        <v>0</v>
      </c>
      <c r="J160" s="124">
        <f>CN_Summary_fuelprice!J160*CN_Summary_taxrate!J160</f>
        <v>0</v>
      </c>
      <c r="K160" s="124">
        <f>CN_Summary_fuelprice!K160*CN_Summary_taxrate!K160</f>
        <v>0</v>
      </c>
      <c r="L160" s="124">
        <f>CN_Summary_fuelprice!L160*CN_Summary_taxrate!L160</f>
        <v>0</v>
      </c>
      <c r="M160" s="124">
        <f>CN_Summary_fuelprice!M160*CN_Summary_taxrate!M160</f>
        <v>0</v>
      </c>
      <c r="N160" s="124">
        <f>CN_Summary_fuelprice!N160*CN_Summary_taxrate!N160</f>
        <v>0</v>
      </c>
      <c r="O160" s="124">
        <f>CN_Summary_fuelprice!O160*CN_Summary_taxrate!O160</f>
        <v>0</v>
      </c>
      <c r="P160" s="124">
        <f>CN_Summary_fuelprice!P160*CN_Summary_taxrate!P160</f>
        <v>0</v>
      </c>
      <c r="Q160" s="124">
        <f>CN_Summary_fuelprice!Q160*CN_Summary_taxrate!Q160</f>
        <v>0</v>
      </c>
      <c r="R160" s="124">
        <f>CN_Summary_fuelprice!R160*CN_Summary_taxrate!R160</f>
        <v>0</v>
      </c>
      <c r="S160" s="124">
        <f>CN_Summary_fuelprice!S160*CN_Summary_taxrate!S160</f>
        <v>0</v>
      </c>
      <c r="T160" s="124">
        <f>CN_Summary_fuelprice!T160*CN_Summary_taxrate!T160</f>
        <v>0</v>
      </c>
      <c r="U160" s="124">
        <f>CN_Summary_fuelprice!U160*CN_Summary_taxrate!U160</f>
        <v>0</v>
      </c>
      <c r="V160" s="124">
        <f>CN_Summary_fuelprice!V160*CN_Summary_taxrate!V160</f>
        <v>0</v>
      </c>
      <c r="W160" s="124">
        <f>CN_Summary_fuelprice!W160*CN_Summary_taxrate!W160</f>
        <v>0</v>
      </c>
      <c r="X160" s="124">
        <f>CN_Summary_fuelprice!X160*CN_Summary_taxrate!X160</f>
        <v>0</v>
      </c>
      <c r="Y160" s="124">
        <f>CN_Summary_fuelprice!Y160*CN_Summary_taxrate!Y160</f>
        <v>0</v>
      </c>
      <c r="Z160" s="124">
        <f>CN_Summary_fuelprice!Z160*CN_Summary_taxrate!Z160</f>
        <v>0</v>
      </c>
      <c r="AA160" s="124">
        <f>CN_Summary_fuelprice!AA160*CN_Summary_taxrate!AA160</f>
        <v>0</v>
      </c>
      <c r="AB160" s="124">
        <f>CN_Summary_fuelprice!AB160*CN_Summary_taxrate!AB160</f>
        <v>0</v>
      </c>
      <c r="AC160" s="124">
        <f>CN_Summary_fuelprice!AC160*CN_Summary_taxrate!AC160</f>
        <v>0</v>
      </c>
      <c r="AD160" s="124">
        <f>CN_Summary_fuelprice!AD160*CN_Summary_taxrate!AD160</f>
        <v>0</v>
      </c>
      <c r="AE160" s="124">
        <f>CN_Summary_fuelprice!AE160*CN_Summary_taxrate!AE160</f>
        <v>0</v>
      </c>
      <c r="AF160" s="124">
        <f>CN_Summary_fuelprice!AF160*CN_Summary_taxrate!AF160</f>
        <v>0</v>
      </c>
      <c r="AG160" s="124">
        <f>CN_Summary_fuelprice!AG160*CN_Summary_taxrate!AG160</f>
        <v>0</v>
      </c>
      <c r="AH160" s="124">
        <f>CN_Summary_fuelprice!AH160*CN_Summary_taxrate!AH160</f>
        <v>0</v>
      </c>
      <c r="AI160" s="124">
        <f>CN_Summary_fuelprice!AI160*CN_Summary_taxrate!AI160</f>
        <v>0</v>
      </c>
      <c r="AJ160" s="124">
        <f>CN_Summary_fuelprice!AJ160*CN_Summary_taxrate!AJ160</f>
        <v>0</v>
      </c>
      <c r="AK160" s="124">
        <f>CN_Summary_fuelprice!AK160*CN_Summary_taxrate!AK160</f>
        <v>0</v>
      </c>
      <c r="AL160" s="124">
        <f>CN_Summary_fuelprice!AL160*CN_Summary_taxrate!AL160</f>
        <v>0</v>
      </c>
      <c r="AM160" s="124">
        <f>CN_Summary_fuelprice!AM160*CN_Summary_taxrate!AM160</f>
        <v>0</v>
      </c>
      <c r="AN160" s="124">
        <f>CN_Summary_fuelprice!AN160*CN_Summary_taxrate!AN160</f>
        <v>0</v>
      </c>
      <c r="AO160" s="124">
        <f>CN_Summary_fuelprice!AO160*CN_Summary_taxrate!AO160</f>
        <v>0</v>
      </c>
      <c r="AP160" s="124">
        <f>CN_Summary_fuelprice!AP160*CN_Summary_taxrate!AP160</f>
        <v>0</v>
      </c>
      <c r="AQ160" s="124">
        <f>CN_Summary_fuelprice!AQ160*CN_Summary_taxrate!AQ160</f>
        <v>0</v>
      </c>
      <c r="AR160" s="124">
        <f>CN_Summary_fuelprice!AR160*CN_Summary_taxrate!AR160</f>
        <v>0</v>
      </c>
      <c r="AS160" s="124">
        <f>CN_Summary_fuelprice!AS160*CN_Summary_taxrate!AS160</f>
        <v>0</v>
      </c>
      <c r="AT160" s="124">
        <f>CN_Summary_fuelprice!AT160*CN_Summary_taxrate!AT160</f>
        <v>0</v>
      </c>
      <c r="AU160" s="124">
        <f>CN_Summary_fuelprice!AU160*CN_Summary_taxrate!AU160</f>
        <v>0</v>
      </c>
    </row>
    <row r="161" spans="1:47" ht="18.75" customHeight="1">
      <c r="A161" s="101" t="s">
        <v>3675</v>
      </c>
      <c r="B161" s="124">
        <f>CN_Summary_fuelprice!B161*CN_Summary_taxrate!B161</f>
        <v>0</v>
      </c>
      <c r="C161" s="124">
        <f>CN_Summary_fuelprice!C161*CN_Summary_taxrate!C161</f>
        <v>0</v>
      </c>
      <c r="D161" s="124">
        <f>CN_Summary_fuelprice!D161*CN_Summary_taxrate!D161</f>
        <v>0</v>
      </c>
      <c r="E161" s="124">
        <f>CN_Summary_fuelprice!E161*CN_Summary_taxrate!E161</f>
        <v>0</v>
      </c>
      <c r="F161" s="124">
        <f>CN_Summary_fuelprice!F161*CN_Summary_taxrate!F161</f>
        <v>0</v>
      </c>
      <c r="G161" s="124">
        <f>CN_Summary_fuelprice!G161*CN_Summary_taxrate!G161</f>
        <v>5.4459633245632832E-6</v>
      </c>
      <c r="H161" s="124">
        <f>CN_Summary_fuelprice!H161*CN_Summary_taxrate!H161</f>
        <v>5.1855435106792919E-6</v>
      </c>
      <c r="I161" s="124">
        <f>CN_Summary_fuelprice!I161*CN_Summary_taxrate!I161</f>
        <v>4.9375766780993598E-6</v>
      </c>
      <c r="J161" s="124">
        <f>CN_Summary_fuelprice!J161*CN_Summary_taxrate!J161</f>
        <v>4.7014673393256393E-6</v>
      </c>
      <c r="K161" s="124">
        <f>CN_Summary_fuelprice!K161*CN_Summary_taxrate!K161</f>
        <v>4.4766484823997097E-6</v>
      </c>
      <c r="L161" s="124">
        <f>CN_Summary_fuelprice!L161*CN_Summary_taxrate!L161</f>
        <v>4.262580209234453E-6</v>
      </c>
      <c r="M161" s="124">
        <f>CN_Summary_fuelprice!M161*CN_Summary_taxrate!M161</f>
        <v>4.0587484390593523E-6</v>
      </c>
      <c r="N161" s="124">
        <f>CN_Summary_fuelprice!N161*CN_Summary_taxrate!N161</f>
        <v>3.8646636738655765E-6</v>
      </c>
      <c r="O161" s="124">
        <f>CN_Summary_fuelprice!O161*CN_Summary_taxrate!O161</f>
        <v>3.6798598228860984E-6</v>
      </c>
      <c r="P161" s="124">
        <f>CN_Summary_fuelprice!P161*CN_Summary_taxrate!P161</f>
        <v>3.5038930832878256E-6</v>
      </c>
      <c r="Q161" s="124">
        <f>CN_Summary_fuelprice!Q161*CN_Summary_taxrate!Q161</f>
        <v>3.3363408743877789E-6</v>
      </c>
      <c r="R161" s="124">
        <f>CN_Summary_fuelprice!R161*CN_Summary_taxrate!R161</f>
        <v>3.1768008228338523E-6</v>
      </c>
      <c r="S161" s="124">
        <f>CN_Summary_fuelprice!S161*CN_Summary_taxrate!S161</f>
        <v>3.0248897963130772E-6</v>
      </c>
      <c r="T161" s="124">
        <f>CN_Summary_fuelprice!T161*CN_Summary_taxrate!T161</f>
        <v>2.8802429834668669E-6</v>
      </c>
      <c r="U161" s="124">
        <f>CN_Summary_fuelprice!U161*CN_Summary_taxrate!U161</f>
        <v>2.742513017803673E-6</v>
      </c>
      <c r="V161" s="124">
        <f>CN_Summary_fuelprice!V161*CN_Summary_taxrate!V161</f>
        <v>2.611369143505157E-6</v>
      </c>
      <c r="W161" s="124">
        <f>CN_Summary_fuelprice!W161*CN_Summary_taxrate!W161</f>
        <v>2.4864964211225579E-6</v>
      </c>
      <c r="X161" s="124">
        <f>CN_Summary_fuelprice!X161*CN_Summary_taxrate!X161</f>
        <v>2.3675949712557659E-6</v>
      </c>
      <c r="Y161" s="124">
        <f>CN_Summary_fuelprice!Y161*CN_Summary_taxrate!Y161</f>
        <v>2.2543792543988148E-6</v>
      </c>
      <c r="Z161" s="124">
        <f>CN_Summary_fuelprice!Z161*CN_Summary_taxrate!Z161</f>
        <v>2.1465773852223363E-6</v>
      </c>
      <c r="AA161" s="124">
        <f>CN_Summary_fuelprice!AA161*CN_Summary_taxrate!AA161</f>
        <v>2.0439304796462672E-6</v>
      </c>
      <c r="AB161" s="124">
        <f>CN_Summary_fuelprice!AB161*CN_Summary_taxrate!AB161</f>
        <v>1.9461920331347895E-6</v>
      </c>
      <c r="AC161" s="124">
        <f>CN_Summary_fuelprice!AC161*CN_Summary_taxrate!AC161</f>
        <v>1.8531273287205132E-6</v>
      </c>
      <c r="AD161" s="124">
        <f>CN_Summary_fuelprice!AD161*CN_Summary_taxrate!AD161</f>
        <v>1.764512873336271E-6</v>
      </c>
      <c r="AE161" s="124">
        <f>CN_Summary_fuelprice!AE161*CN_Summary_taxrate!AE161</f>
        <v>1.6801358611008852E-6</v>
      </c>
      <c r="AF161" s="124">
        <f>CN_Summary_fuelprice!AF161*CN_Summary_taxrate!AF161</f>
        <v>1.5997936622700114E-6</v>
      </c>
      <c r="AG161" s="124">
        <f>CN_Summary_fuelprice!AG161*CN_Summary_taxrate!AG161</f>
        <v>1.5232933366247678E-6</v>
      </c>
      <c r="AH161" s="124">
        <f>CN_Summary_fuelprice!AH161*CN_Summary_taxrate!AH161</f>
        <v>1.4504511701295766E-6</v>
      </c>
      <c r="AI161" s="124">
        <f>CN_Summary_fuelprice!AI161*CN_Summary_taxrate!AI161</f>
        <v>1.3810922337464979E-6</v>
      </c>
      <c r="AJ161" s="124">
        <f>CN_Summary_fuelprice!AJ161*CN_Summary_taxrate!AJ161</f>
        <v>1.315049963346572E-6</v>
      </c>
      <c r="AK161" s="124">
        <f>CN_Summary_fuelprice!AK161*CN_Summary_taxrate!AK161</f>
        <v>1.2521657597093162E-6</v>
      </c>
      <c r="AL161" s="124">
        <f>CN_Summary_fuelprice!AL161*CN_Summary_taxrate!AL161</f>
        <v>1.1922886076498033E-6</v>
      </c>
      <c r="AM161" s="124">
        <f>CN_Summary_fuelprice!AM161*CN_Summary_taxrate!AM161</f>
        <v>1.1352747133586471E-6</v>
      </c>
      <c r="AN161" s="124">
        <f>CN_Summary_fuelprice!AN161*CN_Summary_taxrate!AN161</f>
        <v>1.0809871590839833E-6</v>
      </c>
      <c r="AO161" s="124">
        <f>CN_Summary_fuelprice!AO161*CN_Summary_taxrate!AO161</f>
        <v>1.0292955743261645E-6</v>
      </c>
      <c r="AP161" s="124">
        <f>CN_Summary_fuelprice!AP161*CN_Summary_taxrate!AP161</f>
        <v>9.8007582275555859E-7</v>
      </c>
      <c r="AQ161" s="124">
        <f>CN_Summary_fuelprice!AQ161*CN_Summary_taxrate!AQ161</f>
        <v>9.3320970410157933E-7</v>
      </c>
      <c r="AR161" s="124">
        <f>CN_Summary_fuelprice!AR161*CN_Summary_taxrate!AR161</f>
        <v>8.885846702970493E-7</v>
      </c>
      <c r="AS161" s="124">
        <f>CN_Summary_fuelprice!AS161*CN_Summary_taxrate!AS161</f>
        <v>8.4609355519621789E-7</v>
      </c>
      <c r="AT161" s="124">
        <f>CN_Summary_fuelprice!AT161*CN_Summary_taxrate!AT161</f>
        <v>8.0563431721735896E-7</v>
      </c>
      <c r="AU161" s="124">
        <f>CN_Summary_fuelprice!AU161*CN_Summary_taxrate!AU161</f>
        <v>7.6710979429190861E-7</v>
      </c>
    </row>
    <row r="162" spans="1:47" s="103" customFormat="1" ht="18.75" customHeight="1">
      <c r="A162" s="102" t="s">
        <v>3767</v>
      </c>
      <c r="B162" s="102"/>
      <c r="C162" s="102"/>
      <c r="D162" s="102"/>
      <c r="E162" s="102"/>
      <c r="F162" s="102"/>
      <c r="I162" s="102"/>
      <c r="L162" s="102"/>
      <c r="O162" s="102"/>
      <c r="R162" s="102"/>
      <c r="U162" s="102"/>
      <c r="X162" s="102"/>
      <c r="AA162" s="102"/>
      <c r="AD162" s="102"/>
      <c r="AG162" s="102"/>
      <c r="AJ162" s="102"/>
      <c r="AM162" s="102"/>
      <c r="AP162" s="102"/>
      <c r="AS162" s="102"/>
    </row>
    <row r="163" spans="1:47" ht="18.75" customHeight="1">
      <c r="A163" s="105" t="s">
        <v>3697</v>
      </c>
      <c r="B163" s="101">
        <v>2015</v>
      </c>
      <c r="C163" s="101">
        <v>2016</v>
      </c>
      <c r="D163" s="101">
        <v>2017</v>
      </c>
      <c r="E163" s="101">
        <v>2018</v>
      </c>
      <c r="F163" s="101">
        <v>2019</v>
      </c>
      <c r="G163" s="101">
        <v>2020</v>
      </c>
      <c r="H163" s="101">
        <v>2021</v>
      </c>
      <c r="I163" s="101">
        <v>2022</v>
      </c>
      <c r="J163" s="101">
        <v>2023</v>
      </c>
      <c r="K163" s="101">
        <v>2024</v>
      </c>
      <c r="L163" s="101">
        <v>2025</v>
      </c>
      <c r="M163" s="101">
        <v>2026</v>
      </c>
      <c r="N163" s="101">
        <v>2027</v>
      </c>
      <c r="O163" s="101">
        <v>2028</v>
      </c>
      <c r="P163" s="101">
        <v>2029</v>
      </c>
      <c r="Q163" s="101">
        <v>2030</v>
      </c>
      <c r="R163" s="101">
        <v>2031</v>
      </c>
      <c r="S163" s="101">
        <v>2032</v>
      </c>
      <c r="T163" s="101">
        <v>2033</v>
      </c>
      <c r="U163" s="101">
        <v>2034</v>
      </c>
      <c r="V163" s="101">
        <v>2035</v>
      </c>
      <c r="W163" s="101">
        <v>2036</v>
      </c>
      <c r="X163" s="101">
        <v>2037</v>
      </c>
      <c r="Y163" s="101">
        <v>2038</v>
      </c>
      <c r="Z163" s="101">
        <v>2039</v>
      </c>
      <c r="AA163" s="101">
        <v>2040</v>
      </c>
      <c r="AB163" s="101">
        <v>2041</v>
      </c>
      <c r="AC163" s="101">
        <v>2042</v>
      </c>
      <c r="AD163" s="101">
        <v>2043</v>
      </c>
      <c r="AE163" s="101">
        <v>2044</v>
      </c>
      <c r="AF163" s="101">
        <v>2045</v>
      </c>
      <c r="AG163" s="101">
        <v>2046</v>
      </c>
      <c r="AH163" s="101">
        <v>2047</v>
      </c>
      <c r="AI163" s="101">
        <v>2048</v>
      </c>
      <c r="AJ163" s="101">
        <v>2049</v>
      </c>
      <c r="AK163" s="101">
        <v>2050</v>
      </c>
      <c r="AL163" s="101">
        <v>2051</v>
      </c>
      <c r="AM163" s="101">
        <v>2052</v>
      </c>
      <c r="AN163" s="101">
        <v>2053</v>
      </c>
      <c r="AO163" s="101">
        <v>2054</v>
      </c>
      <c r="AP163" s="101">
        <v>2055</v>
      </c>
      <c r="AQ163" s="101">
        <v>2056</v>
      </c>
      <c r="AR163" s="101">
        <v>2057</v>
      </c>
      <c r="AS163" s="101">
        <v>2058</v>
      </c>
      <c r="AT163" s="101">
        <v>2059</v>
      </c>
      <c r="AU163" s="101">
        <v>2060</v>
      </c>
    </row>
    <row r="164" spans="1:47" ht="18.75" customHeight="1">
      <c r="A164" s="101" t="s">
        <v>3668</v>
      </c>
      <c r="B164" s="124">
        <f>CN_Summary_fuelprice!B164*CN_Summary_taxrate!B164</f>
        <v>0</v>
      </c>
      <c r="C164" s="124">
        <f>CN_Summary_fuelprice!C164*CN_Summary_taxrate!C164</f>
        <v>0</v>
      </c>
      <c r="D164" s="124">
        <f>CN_Summary_fuelprice!D164*CN_Summary_taxrate!D164</f>
        <v>0</v>
      </c>
      <c r="E164" s="124">
        <f>CN_Summary_fuelprice!E164*CN_Summary_taxrate!E164</f>
        <v>0</v>
      </c>
      <c r="F164" s="124">
        <f>CN_Summary_fuelprice!F164*CN_Summary_taxrate!F164</f>
        <v>0</v>
      </c>
      <c r="G164" s="124">
        <f>CN_Summary_fuelprice!G164*CN_Summary_taxrate!G164</f>
        <v>0</v>
      </c>
      <c r="H164" s="124">
        <f>CN_Summary_fuelprice!H164*CN_Summary_taxrate!H164</f>
        <v>0</v>
      </c>
      <c r="I164" s="124">
        <f>CN_Summary_fuelprice!I164*CN_Summary_taxrate!I164</f>
        <v>0</v>
      </c>
      <c r="J164" s="124">
        <f>CN_Summary_fuelprice!J164*CN_Summary_taxrate!J164</f>
        <v>0</v>
      </c>
      <c r="K164" s="124">
        <f>CN_Summary_fuelprice!K164*CN_Summary_taxrate!K164</f>
        <v>0</v>
      </c>
      <c r="L164" s="124">
        <f>CN_Summary_fuelprice!L164*CN_Summary_taxrate!L164</f>
        <v>0</v>
      </c>
      <c r="M164" s="124">
        <f>CN_Summary_fuelprice!M164*CN_Summary_taxrate!M164</f>
        <v>0</v>
      </c>
      <c r="N164" s="124">
        <f>CN_Summary_fuelprice!N164*CN_Summary_taxrate!N164</f>
        <v>0</v>
      </c>
      <c r="O164" s="124">
        <f>CN_Summary_fuelprice!O164*CN_Summary_taxrate!O164</f>
        <v>0</v>
      </c>
      <c r="P164" s="124">
        <f>CN_Summary_fuelprice!P164*CN_Summary_taxrate!P164</f>
        <v>0</v>
      </c>
      <c r="Q164" s="124">
        <f>CN_Summary_fuelprice!Q164*CN_Summary_taxrate!Q164</f>
        <v>0</v>
      </c>
      <c r="R164" s="124">
        <f>CN_Summary_fuelprice!R164*CN_Summary_taxrate!R164</f>
        <v>0</v>
      </c>
      <c r="S164" s="124">
        <f>CN_Summary_fuelprice!S164*CN_Summary_taxrate!S164</f>
        <v>0</v>
      </c>
      <c r="T164" s="124">
        <f>CN_Summary_fuelprice!T164*CN_Summary_taxrate!T164</f>
        <v>0</v>
      </c>
      <c r="U164" s="124">
        <f>CN_Summary_fuelprice!U164*CN_Summary_taxrate!U164</f>
        <v>0</v>
      </c>
      <c r="V164" s="124">
        <f>CN_Summary_fuelprice!V164*CN_Summary_taxrate!V164</f>
        <v>0</v>
      </c>
      <c r="W164" s="124">
        <f>CN_Summary_fuelprice!W164*CN_Summary_taxrate!W164</f>
        <v>0</v>
      </c>
      <c r="X164" s="124">
        <f>CN_Summary_fuelprice!X164*CN_Summary_taxrate!X164</f>
        <v>0</v>
      </c>
      <c r="Y164" s="124">
        <f>CN_Summary_fuelprice!Y164*CN_Summary_taxrate!Y164</f>
        <v>0</v>
      </c>
      <c r="Z164" s="124">
        <f>CN_Summary_fuelprice!Z164*CN_Summary_taxrate!Z164</f>
        <v>0</v>
      </c>
      <c r="AA164" s="124">
        <f>CN_Summary_fuelprice!AA164*CN_Summary_taxrate!AA164</f>
        <v>0</v>
      </c>
      <c r="AB164" s="124">
        <f>CN_Summary_fuelprice!AB164*CN_Summary_taxrate!AB164</f>
        <v>0</v>
      </c>
      <c r="AC164" s="124">
        <f>CN_Summary_fuelprice!AC164*CN_Summary_taxrate!AC164</f>
        <v>0</v>
      </c>
      <c r="AD164" s="124">
        <f>CN_Summary_fuelprice!AD164*CN_Summary_taxrate!AD164</f>
        <v>0</v>
      </c>
      <c r="AE164" s="124">
        <f>CN_Summary_fuelprice!AE164*CN_Summary_taxrate!AE164</f>
        <v>0</v>
      </c>
      <c r="AF164" s="124">
        <f>CN_Summary_fuelprice!AF164*CN_Summary_taxrate!AF164</f>
        <v>0</v>
      </c>
      <c r="AG164" s="124">
        <f>CN_Summary_fuelprice!AG164*CN_Summary_taxrate!AG164</f>
        <v>0</v>
      </c>
      <c r="AH164" s="124">
        <f>CN_Summary_fuelprice!AH164*CN_Summary_taxrate!AH164</f>
        <v>0</v>
      </c>
      <c r="AI164" s="124">
        <f>CN_Summary_fuelprice!AI164*CN_Summary_taxrate!AI164</f>
        <v>0</v>
      </c>
      <c r="AJ164" s="124">
        <f>CN_Summary_fuelprice!AJ164*CN_Summary_taxrate!AJ164</f>
        <v>0</v>
      </c>
      <c r="AK164" s="124">
        <f>CN_Summary_fuelprice!AK164*CN_Summary_taxrate!AK164</f>
        <v>0</v>
      </c>
      <c r="AL164" s="124">
        <f>CN_Summary_fuelprice!AL164*CN_Summary_taxrate!AL164</f>
        <v>0</v>
      </c>
      <c r="AM164" s="124">
        <f>CN_Summary_fuelprice!AM164*CN_Summary_taxrate!AM164</f>
        <v>0</v>
      </c>
      <c r="AN164" s="124">
        <f>CN_Summary_fuelprice!AN164*CN_Summary_taxrate!AN164</f>
        <v>0</v>
      </c>
      <c r="AO164" s="124">
        <f>CN_Summary_fuelprice!AO164*CN_Summary_taxrate!AO164</f>
        <v>0</v>
      </c>
      <c r="AP164" s="124">
        <f>CN_Summary_fuelprice!AP164*CN_Summary_taxrate!AP164</f>
        <v>0</v>
      </c>
      <c r="AQ164" s="124">
        <f>CN_Summary_fuelprice!AQ164*CN_Summary_taxrate!AQ164</f>
        <v>0</v>
      </c>
      <c r="AR164" s="124">
        <f>CN_Summary_fuelprice!AR164*CN_Summary_taxrate!AR164</f>
        <v>0</v>
      </c>
      <c r="AS164" s="124">
        <f>CN_Summary_fuelprice!AS164*CN_Summary_taxrate!AS164</f>
        <v>0</v>
      </c>
      <c r="AT164" s="124">
        <f>CN_Summary_fuelprice!AT164*CN_Summary_taxrate!AT164</f>
        <v>0</v>
      </c>
      <c r="AU164" s="124">
        <f>CN_Summary_fuelprice!AU164*CN_Summary_taxrate!AU164</f>
        <v>0</v>
      </c>
    </row>
    <row r="165" spans="1:47" ht="18.75" customHeight="1">
      <c r="A165" s="101" t="s">
        <v>3669</v>
      </c>
      <c r="B165" s="124">
        <f>CN_Summary_fuelprice!B165*CN_Summary_taxrate!B165</f>
        <v>0</v>
      </c>
      <c r="C165" s="124">
        <f>CN_Summary_fuelprice!C165*CN_Summary_taxrate!C165</f>
        <v>0</v>
      </c>
      <c r="D165" s="124">
        <f>CN_Summary_fuelprice!D165*CN_Summary_taxrate!D165</f>
        <v>0</v>
      </c>
      <c r="E165" s="124">
        <f>CN_Summary_fuelprice!E165*CN_Summary_taxrate!E165</f>
        <v>0</v>
      </c>
      <c r="F165" s="124">
        <f>CN_Summary_fuelprice!F165*CN_Summary_taxrate!F165</f>
        <v>0</v>
      </c>
      <c r="G165" s="124">
        <f>CN_Summary_fuelprice!G165*CN_Summary_taxrate!G165</f>
        <v>0</v>
      </c>
      <c r="H165" s="124">
        <f>CN_Summary_fuelprice!H165*CN_Summary_taxrate!H165</f>
        <v>0</v>
      </c>
      <c r="I165" s="124">
        <f>CN_Summary_fuelprice!I165*CN_Summary_taxrate!I165</f>
        <v>0</v>
      </c>
      <c r="J165" s="124">
        <f>CN_Summary_fuelprice!J165*CN_Summary_taxrate!J165</f>
        <v>0</v>
      </c>
      <c r="K165" s="124">
        <f>CN_Summary_fuelprice!K165*CN_Summary_taxrate!K165</f>
        <v>0</v>
      </c>
      <c r="L165" s="124">
        <f>CN_Summary_fuelprice!L165*CN_Summary_taxrate!L165</f>
        <v>0</v>
      </c>
      <c r="M165" s="124">
        <f>CN_Summary_fuelprice!M165*CN_Summary_taxrate!M165</f>
        <v>0</v>
      </c>
      <c r="N165" s="124">
        <f>CN_Summary_fuelprice!N165*CN_Summary_taxrate!N165</f>
        <v>0</v>
      </c>
      <c r="O165" s="124">
        <f>CN_Summary_fuelprice!O165*CN_Summary_taxrate!O165</f>
        <v>0</v>
      </c>
      <c r="P165" s="124">
        <f>CN_Summary_fuelprice!P165*CN_Summary_taxrate!P165</f>
        <v>0</v>
      </c>
      <c r="Q165" s="124">
        <f>CN_Summary_fuelprice!Q165*CN_Summary_taxrate!Q165</f>
        <v>0</v>
      </c>
      <c r="R165" s="124">
        <f>CN_Summary_fuelprice!R165*CN_Summary_taxrate!R165</f>
        <v>0</v>
      </c>
      <c r="S165" s="124">
        <f>CN_Summary_fuelprice!S165*CN_Summary_taxrate!S165</f>
        <v>0</v>
      </c>
      <c r="T165" s="124">
        <f>CN_Summary_fuelprice!T165*CN_Summary_taxrate!T165</f>
        <v>0</v>
      </c>
      <c r="U165" s="124">
        <f>CN_Summary_fuelprice!U165*CN_Summary_taxrate!U165</f>
        <v>0</v>
      </c>
      <c r="V165" s="124">
        <f>CN_Summary_fuelprice!V165*CN_Summary_taxrate!V165</f>
        <v>0</v>
      </c>
      <c r="W165" s="124">
        <f>CN_Summary_fuelprice!W165*CN_Summary_taxrate!W165</f>
        <v>0</v>
      </c>
      <c r="X165" s="124">
        <f>CN_Summary_fuelprice!X165*CN_Summary_taxrate!X165</f>
        <v>0</v>
      </c>
      <c r="Y165" s="124">
        <f>CN_Summary_fuelprice!Y165*CN_Summary_taxrate!Y165</f>
        <v>0</v>
      </c>
      <c r="Z165" s="124">
        <f>CN_Summary_fuelprice!Z165*CN_Summary_taxrate!Z165</f>
        <v>0</v>
      </c>
      <c r="AA165" s="124">
        <f>CN_Summary_fuelprice!AA165*CN_Summary_taxrate!AA165</f>
        <v>0</v>
      </c>
      <c r="AB165" s="124">
        <f>CN_Summary_fuelprice!AB165*CN_Summary_taxrate!AB165</f>
        <v>0</v>
      </c>
      <c r="AC165" s="124">
        <f>CN_Summary_fuelprice!AC165*CN_Summary_taxrate!AC165</f>
        <v>0</v>
      </c>
      <c r="AD165" s="124">
        <f>CN_Summary_fuelprice!AD165*CN_Summary_taxrate!AD165</f>
        <v>0</v>
      </c>
      <c r="AE165" s="124">
        <f>CN_Summary_fuelprice!AE165*CN_Summary_taxrate!AE165</f>
        <v>0</v>
      </c>
      <c r="AF165" s="124">
        <f>CN_Summary_fuelprice!AF165*CN_Summary_taxrate!AF165</f>
        <v>0</v>
      </c>
      <c r="AG165" s="124">
        <f>CN_Summary_fuelprice!AG165*CN_Summary_taxrate!AG165</f>
        <v>0</v>
      </c>
      <c r="AH165" s="124">
        <f>CN_Summary_fuelprice!AH165*CN_Summary_taxrate!AH165</f>
        <v>0</v>
      </c>
      <c r="AI165" s="124">
        <f>CN_Summary_fuelprice!AI165*CN_Summary_taxrate!AI165</f>
        <v>0</v>
      </c>
      <c r="AJ165" s="124">
        <f>CN_Summary_fuelprice!AJ165*CN_Summary_taxrate!AJ165</f>
        <v>0</v>
      </c>
      <c r="AK165" s="124">
        <f>CN_Summary_fuelprice!AK165*CN_Summary_taxrate!AK165</f>
        <v>0</v>
      </c>
      <c r="AL165" s="124">
        <f>CN_Summary_fuelprice!AL165*CN_Summary_taxrate!AL165</f>
        <v>0</v>
      </c>
      <c r="AM165" s="124">
        <f>CN_Summary_fuelprice!AM165*CN_Summary_taxrate!AM165</f>
        <v>0</v>
      </c>
      <c r="AN165" s="124">
        <f>CN_Summary_fuelprice!AN165*CN_Summary_taxrate!AN165</f>
        <v>0</v>
      </c>
      <c r="AO165" s="124">
        <f>CN_Summary_fuelprice!AO165*CN_Summary_taxrate!AO165</f>
        <v>0</v>
      </c>
      <c r="AP165" s="124">
        <f>CN_Summary_fuelprice!AP165*CN_Summary_taxrate!AP165</f>
        <v>0</v>
      </c>
      <c r="AQ165" s="124">
        <f>CN_Summary_fuelprice!AQ165*CN_Summary_taxrate!AQ165</f>
        <v>0</v>
      </c>
      <c r="AR165" s="124">
        <f>CN_Summary_fuelprice!AR165*CN_Summary_taxrate!AR165</f>
        <v>0</v>
      </c>
      <c r="AS165" s="124">
        <f>CN_Summary_fuelprice!AS165*CN_Summary_taxrate!AS165</f>
        <v>0</v>
      </c>
      <c r="AT165" s="124">
        <f>CN_Summary_fuelprice!AT165*CN_Summary_taxrate!AT165</f>
        <v>0</v>
      </c>
      <c r="AU165" s="124">
        <f>CN_Summary_fuelprice!AU165*CN_Summary_taxrate!AU165</f>
        <v>0</v>
      </c>
    </row>
    <row r="166" spans="1:47" ht="18.75" customHeight="1">
      <c r="A166" s="101" t="s">
        <v>3670</v>
      </c>
      <c r="B166" s="124">
        <f>CN_Summary_fuelprice!B166*CN_Summary_taxrate!B166</f>
        <v>0</v>
      </c>
      <c r="C166" s="124">
        <f>CN_Summary_fuelprice!C166*CN_Summary_taxrate!C166</f>
        <v>0</v>
      </c>
      <c r="D166" s="124">
        <f>CN_Summary_fuelprice!D166*CN_Summary_taxrate!D166</f>
        <v>0</v>
      </c>
      <c r="E166" s="124">
        <f>CN_Summary_fuelprice!E166*CN_Summary_taxrate!E166</f>
        <v>0</v>
      </c>
      <c r="F166" s="124">
        <f>CN_Summary_fuelprice!F166*CN_Summary_taxrate!F166</f>
        <v>0</v>
      </c>
      <c r="G166" s="124">
        <f>CN_Summary_fuelprice!G166*CN_Summary_taxrate!G166</f>
        <v>0</v>
      </c>
      <c r="H166" s="124">
        <f>CN_Summary_fuelprice!H166*CN_Summary_taxrate!H166</f>
        <v>0</v>
      </c>
      <c r="I166" s="124">
        <f>CN_Summary_fuelprice!I166*CN_Summary_taxrate!I166</f>
        <v>0</v>
      </c>
      <c r="J166" s="124">
        <f>CN_Summary_fuelprice!J166*CN_Summary_taxrate!J166</f>
        <v>0</v>
      </c>
      <c r="K166" s="124">
        <f>CN_Summary_fuelprice!K166*CN_Summary_taxrate!K166</f>
        <v>0</v>
      </c>
      <c r="L166" s="124">
        <f>CN_Summary_fuelprice!L166*CN_Summary_taxrate!L166</f>
        <v>0</v>
      </c>
      <c r="M166" s="124">
        <f>CN_Summary_fuelprice!M166*CN_Summary_taxrate!M166</f>
        <v>0</v>
      </c>
      <c r="N166" s="124">
        <f>CN_Summary_fuelprice!N166*CN_Summary_taxrate!N166</f>
        <v>0</v>
      </c>
      <c r="O166" s="124">
        <f>CN_Summary_fuelprice!O166*CN_Summary_taxrate!O166</f>
        <v>0</v>
      </c>
      <c r="P166" s="124">
        <f>CN_Summary_fuelprice!P166*CN_Summary_taxrate!P166</f>
        <v>0</v>
      </c>
      <c r="Q166" s="124">
        <f>CN_Summary_fuelprice!Q166*CN_Summary_taxrate!Q166</f>
        <v>0</v>
      </c>
      <c r="R166" s="124">
        <f>CN_Summary_fuelprice!R166*CN_Summary_taxrate!R166</f>
        <v>0</v>
      </c>
      <c r="S166" s="124">
        <f>CN_Summary_fuelprice!S166*CN_Summary_taxrate!S166</f>
        <v>0</v>
      </c>
      <c r="T166" s="124">
        <f>CN_Summary_fuelprice!T166*CN_Summary_taxrate!T166</f>
        <v>0</v>
      </c>
      <c r="U166" s="124">
        <f>CN_Summary_fuelprice!U166*CN_Summary_taxrate!U166</f>
        <v>0</v>
      </c>
      <c r="V166" s="124">
        <f>CN_Summary_fuelprice!V166*CN_Summary_taxrate!V166</f>
        <v>0</v>
      </c>
      <c r="W166" s="124">
        <f>CN_Summary_fuelprice!W166*CN_Summary_taxrate!W166</f>
        <v>0</v>
      </c>
      <c r="X166" s="124">
        <f>CN_Summary_fuelprice!X166*CN_Summary_taxrate!X166</f>
        <v>0</v>
      </c>
      <c r="Y166" s="124">
        <f>CN_Summary_fuelprice!Y166*CN_Summary_taxrate!Y166</f>
        <v>0</v>
      </c>
      <c r="Z166" s="124">
        <f>CN_Summary_fuelprice!Z166*CN_Summary_taxrate!Z166</f>
        <v>0</v>
      </c>
      <c r="AA166" s="124">
        <f>CN_Summary_fuelprice!AA166*CN_Summary_taxrate!AA166</f>
        <v>0</v>
      </c>
      <c r="AB166" s="124">
        <f>CN_Summary_fuelprice!AB166*CN_Summary_taxrate!AB166</f>
        <v>0</v>
      </c>
      <c r="AC166" s="124">
        <f>CN_Summary_fuelprice!AC166*CN_Summary_taxrate!AC166</f>
        <v>0</v>
      </c>
      <c r="AD166" s="124">
        <f>CN_Summary_fuelprice!AD166*CN_Summary_taxrate!AD166</f>
        <v>0</v>
      </c>
      <c r="AE166" s="124">
        <f>CN_Summary_fuelprice!AE166*CN_Summary_taxrate!AE166</f>
        <v>0</v>
      </c>
      <c r="AF166" s="124">
        <f>CN_Summary_fuelprice!AF166*CN_Summary_taxrate!AF166</f>
        <v>0</v>
      </c>
      <c r="AG166" s="124">
        <f>CN_Summary_fuelprice!AG166*CN_Summary_taxrate!AG166</f>
        <v>0</v>
      </c>
      <c r="AH166" s="124">
        <f>CN_Summary_fuelprice!AH166*CN_Summary_taxrate!AH166</f>
        <v>0</v>
      </c>
      <c r="AI166" s="124">
        <f>CN_Summary_fuelprice!AI166*CN_Summary_taxrate!AI166</f>
        <v>0</v>
      </c>
      <c r="AJ166" s="124">
        <f>CN_Summary_fuelprice!AJ166*CN_Summary_taxrate!AJ166</f>
        <v>0</v>
      </c>
      <c r="AK166" s="124">
        <f>CN_Summary_fuelprice!AK166*CN_Summary_taxrate!AK166</f>
        <v>0</v>
      </c>
      <c r="AL166" s="124">
        <f>CN_Summary_fuelprice!AL166*CN_Summary_taxrate!AL166</f>
        <v>0</v>
      </c>
      <c r="AM166" s="124">
        <f>CN_Summary_fuelprice!AM166*CN_Summary_taxrate!AM166</f>
        <v>0</v>
      </c>
      <c r="AN166" s="124">
        <f>CN_Summary_fuelprice!AN166*CN_Summary_taxrate!AN166</f>
        <v>0</v>
      </c>
      <c r="AO166" s="124">
        <f>CN_Summary_fuelprice!AO166*CN_Summary_taxrate!AO166</f>
        <v>0</v>
      </c>
      <c r="AP166" s="124">
        <f>CN_Summary_fuelprice!AP166*CN_Summary_taxrate!AP166</f>
        <v>0</v>
      </c>
      <c r="AQ166" s="124">
        <f>CN_Summary_fuelprice!AQ166*CN_Summary_taxrate!AQ166</f>
        <v>0</v>
      </c>
      <c r="AR166" s="124">
        <f>CN_Summary_fuelprice!AR166*CN_Summary_taxrate!AR166</f>
        <v>0</v>
      </c>
      <c r="AS166" s="124">
        <f>CN_Summary_fuelprice!AS166*CN_Summary_taxrate!AS166</f>
        <v>0</v>
      </c>
      <c r="AT166" s="124">
        <f>CN_Summary_fuelprice!AT166*CN_Summary_taxrate!AT166</f>
        <v>0</v>
      </c>
      <c r="AU166" s="124">
        <f>CN_Summary_fuelprice!AU166*CN_Summary_taxrate!AU166</f>
        <v>0</v>
      </c>
    </row>
    <row r="167" spans="1:47" ht="18.75" customHeight="1">
      <c r="A167" s="101" t="s">
        <v>3671</v>
      </c>
      <c r="B167" s="124">
        <f>CN_Summary_fuelprice!B167*CN_Summary_taxrate!B167</f>
        <v>0</v>
      </c>
      <c r="C167" s="124">
        <f>CN_Summary_fuelprice!C167*CN_Summary_taxrate!C167</f>
        <v>0</v>
      </c>
      <c r="D167" s="124">
        <f>CN_Summary_fuelprice!D167*CN_Summary_taxrate!D167</f>
        <v>0</v>
      </c>
      <c r="E167" s="124">
        <f>CN_Summary_fuelprice!E167*CN_Summary_taxrate!E167</f>
        <v>0</v>
      </c>
      <c r="F167" s="124">
        <f>CN_Summary_fuelprice!F167*CN_Summary_taxrate!F167</f>
        <v>0</v>
      </c>
      <c r="G167" s="124">
        <f>CN_Summary_fuelprice!G167*CN_Summary_taxrate!G167</f>
        <v>0</v>
      </c>
      <c r="H167" s="124">
        <f>CN_Summary_fuelprice!H167*CN_Summary_taxrate!H167</f>
        <v>0</v>
      </c>
      <c r="I167" s="124">
        <f>CN_Summary_fuelprice!I167*CN_Summary_taxrate!I167</f>
        <v>0</v>
      </c>
      <c r="J167" s="124">
        <f>CN_Summary_fuelprice!J167*CN_Summary_taxrate!J167</f>
        <v>0</v>
      </c>
      <c r="K167" s="124">
        <f>CN_Summary_fuelprice!K167*CN_Summary_taxrate!K167</f>
        <v>0</v>
      </c>
      <c r="L167" s="124">
        <f>CN_Summary_fuelprice!L167*CN_Summary_taxrate!L167</f>
        <v>0</v>
      </c>
      <c r="M167" s="124">
        <f>CN_Summary_fuelprice!M167*CN_Summary_taxrate!M167</f>
        <v>0</v>
      </c>
      <c r="N167" s="124">
        <f>CN_Summary_fuelprice!N167*CN_Summary_taxrate!N167</f>
        <v>0</v>
      </c>
      <c r="O167" s="124">
        <f>CN_Summary_fuelprice!O167*CN_Summary_taxrate!O167</f>
        <v>0</v>
      </c>
      <c r="P167" s="124">
        <f>CN_Summary_fuelprice!P167*CN_Summary_taxrate!P167</f>
        <v>0</v>
      </c>
      <c r="Q167" s="124">
        <f>CN_Summary_fuelprice!Q167*CN_Summary_taxrate!Q167</f>
        <v>0</v>
      </c>
      <c r="R167" s="124">
        <f>CN_Summary_fuelprice!R167*CN_Summary_taxrate!R167</f>
        <v>0</v>
      </c>
      <c r="S167" s="124">
        <f>CN_Summary_fuelprice!S167*CN_Summary_taxrate!S167</f>
        <v>0</v>
      </c>
      <c r="T167" s="124">
        <f>CN_Summary_fuelprice!T167*CN_Summary_taxrate!T167</f>
        <v>0</v>
      </c>
      <c r="U167" s="124">
        <f>CN_Summary_fuelprice!U167*CN_Summary_taxrate!U167</f>
        <v>0</v>
      </c>
      <c r="V167" s="124">
        <f>CN_Summary_fuelprice!V167*CN_Summary_taxrate!V167</f>
        <v>0</v>
      </c>
      <c r="W167" s="124">
        <f>CN_Summary_fuelprice!W167*CN_Summary_taxrate!W167</f>
        <v>0</v>
      </c>
      <c r="X167" s="124">
        <f>CN_Summary_fuelprice!X167*CN_Summary_taxrate!X167</f>
        <v>0</v>
      </c>
      <c r="Y167" s="124">
        <f>CN_Summary_fuelprice!Y167*CN_Summary_taxrate!Y167</f>
        <v>0</v>
      </c>
      <c r="Z167" s="124">
        <f>CN_Summary_fuelprice!Z167*CN_Summary_taxrate!Z167</f>
        <v>0</v>
      </c>
      <c r="AA167" s="124">
        <f>CN_Summary_fuelprice!AA167*CN_Summary_taxrate!AA167</f>
        <v>0</v>
      </c>
      <c r="AB167" s="124">
        <f>CN_Summary_fuelprice!AB167*CN_Summary_taxrate!AB167</f>
        <v>0</v>
      </c>
      <c r="AC167" s="124">
        <f>CN_Summary_fuelprice!AC167*CN_Summary_taxrate!AC167</f>
        <v>0</v>
      </c>
      <c r="AD167" s="124">
        <f>CN_Summary_fuelprice!AD167*CN_Summary_taxrate!AD167</f>
        <v>0</v>
      </c>
      <c r="AE167" s="124">
        <f>CN_Summary_fuelprice!AE167*CN_Summary_taxrate!AE167</f>
        <v>0</v>
      </c>
      <c r="AF167" s="124">
        <f>CN_Summary_fuelprice!AF167*CN_Summary_taxrate!AF167</f>
        <v>0</v>
      </c>
      <c r="AG167" s="124">
        <f>CN_Summary_fuelprice!AG167*CN_Summary_taxrate!AG167</f>
        <v>0</v>
      </c>
      <c r="AH167" s="124">
        <f>CN_Summary_fuelprice!AH167*CN_Summary_taxrate!AH167</f>
        <v>0</v>
      </c>
      <c r="AI167" s="124">
        <f>CN_Summary_fuelprice!AI167*CN_Summary_taxrate!AI167</f>
        <v>0</v>
      </c>
      <c r="AJ167" s="124">
        <f>CN_Summary_fuelprice!AJ167*CN_Summary_taxrate!AJ167</f>
        <v>0</v>
      </c>
      <c r="AK167" s="124">
        <f>CN_Summary_fuelprice!AK167*CN_Summary_taxrate!AK167</f>
        <v>0</v>
      </c>
      <c r="AL167" s="124">
        <f>CN_Summary_fuelprice!AL167*CN_Summary_taxrate!AL167</f>
        <v>0</v>
      </c>
      <c r="AM167" s="124">
        <f>CN_Summary_fuelprice!AM167*CN_Summary_taxrate!AM167</f>
        <v>0</v>
      </c>
      <c r="AN167" s="124">
        <f>CN_Summary_fuelprice!AN167*CN_Summary_taxrate!AN167</f>
        <v>0</v>
      </c>
      <c r="AO167" s="124">
        <f>CN_Summary_fuelprice!AO167*CN_Summary_taxrate!AO167</f>
        <v>0</v>
      </c>
      <c r="AP167" s="124">
        <f>CN_Summary_fuelprice!AP167*CN_Summary_taxrate!AP167</f>
        <v>0</v>
      </c>
      <c r="AQ167" s="124">
        <f>CN_Summary_fuelprice!AQ167*CN_Summary_taxrate!AQ167</f>
        <v>0</v>
      </c>
      <c r="AR167" s="124">
        <f>CN_Summary_fuelprice!AR167*CN_Summary_taxrate!AR167</f>
        <v>0</v>
      </c>
      <c r="AS167" s="124">
        <f>CN_Summary_fuelprice!AS167*CN_Summary_taxrate!AS167</f>
        <v>0</v>
      </c>
      <c r="AT167" s="124">
        <f>CN_Summary_fuelprice!AT167*CN_Summary_taxrate!AT167</f>
        <v>0</v>
      </c>
      <c r="AU167" s="124">
        <f>CN_Summary_fuelprice!AU167*CN_Summary_taxrate!AU167</f>
        <v>0</v>
      </c>
    </row>
    <row r="168" spans="1:47" ht="18.75" customHeight="1">
      <c r="A168" s="101" t="s">
        <v>3672</v>
      </c>
      <c r="B168" s="124">
        <f>CN_Summary_fuelprice!B168*CN_Summary_taxrate!B168</f>
        <v>0</v>
      </c>
      <c r="C168" s="124">
        <f>CN_Summary_fuelprice!C168*CN_Summary_taxrate!C168</f>
        <v>0</v>
      </c>
      <c r="D168" s="124">
        <f>CN_Summary_fuelprice!D168*CN_Summary_taxrate!D168</f>
        <v>0</v>
      </c>
      <c r="E168" s="124">
        <f>CN_Summary_fuelprice!E168*CN_Summary_taxrate!E168</f>
        <v>0</v>
      </c>
      <c r="F168" s="124">
        <f>CN_Summary_fuelprice!F168*CN_Summary_taxrate!F168</f>
        <v>0</v>
      </c>
      <c r="G168" s="124">
        <f>CN_Summary_fuelprice!G168*CN_Summary_taxrate!G168</f>
        <v>0</v>
      </c>
      <c r="H168" s="124">
        <f>CN_Summary_fuelprice!H168*CN_Summary_taxrate!H168</f>
        <v>0</v>
      </c>
      <c r="I168" s="124">
        <f>CN_Summary_fuelprice!I168*CN_Summary_taxrate!I168</f>
        <v>0</v>
      </c>
      <c r="J168" s="124">
        <f>CN_Summary_fuelprice!J168*CN_Summary_taxrate!J168</f>
        <v>0</v>
      </c>
      <c r="K168" s="124">
        <f>CN_Summary_fuelprice!K168*CN_Summary_taxrate!K168</f>
        <v>0</v>
      </c>
      <c r="L168" s="124">
        <f>CN_Summary_fuelprice!L168*CN_Summary_taxrate!L168</f>
        <v>0</v>
      </c>
      <c r="M168" s="124">
        <f>CN_Summary_fuelprice!M168*CN_Summary_taxrate!M168</f>
        <v>0</v>
      </c>
      <c r="N168" s="124">
        <f>CN_Summary_fuelprice!N168*CN_Summary_taxrate!N168</f>
        <v>0</v>
      </c>
      <c r="O168" s="124">
        <f>CN_Summary_fuelprice!O168*CN_Summary_taxrate!O168</f>
        <v>0</v>
      </c>
      <c r="P168" s="124">
        <f>CN_Summary_fuelprice!P168*CN_Summary_taxrate!P168</f>
        <v>0</v>
      </c>
      <c r="Q168" s="124">
        <f>CN_Summary_fuelprice!Q168*CN_Summary_taxrate!Q168</f>
        <v>0</v>
      </c>
      <c r="R168" s="124">
        <f>CN_Summary_fuelprice!R168*CN_Summary_taxrate!R168</f>
        <v>0</v>
      </c>
      <c r="S168" s="124">
        <f>CN_Summary_fuelprice!S168*CN_Summary_taxrate!S168</f>
        <v>0</v>
      </c>
      <c r="T168" s="124">
        <f>CN_Summary_fuelprice!T168*CN_Summary_taxrate!T168</f>
        <v>0</v>
      </c>
      <c r="U168" s="124">
        <f>CN_Summary_fuelprice!U168*CN_Summary_taxrate!U168</f>
        <v>0</v>
      </c>
      <c r="V168" s="124">
        <f>CN_Summary_fuelprice!V168*CN_Summary_taxrate!V168</f>
        <v>0</v>
      </c>
      <c r="W168" s="124">
        <f>CN_Summary_fuelprice!W168*CN_Summary_taxrate!W168</f>
        <v>0</v>
      </c>
      <c r="X168" s="124">
        <f>CN_Summary_fuelprice!X168*CN_Summary_taxrate!X168</f>
        <v>0</v>
      </c>
      <c r="Y168" s="124">
        <f>CN_Summary_fuelprice!Y168*CN_Summary_taxrate!Y168</f>
        <v>0</v>
      </c>
      <c r="Z168" s="124">
        <f>CN_Summary_fuelprice!Z168*CN_Summary_taxrate!Z168</f>
        <v>0</v>
      </c>
      <c r="AA168" s="124">
        <f>CN_Summary_fuelprice!AA168*CN_Summary_taxrate!AA168</f>
        <v>0</v>
      </c>
      <c r="AB168" s="124">
        <f>CN_Summary_fuelprice!AB168*CN_Summary_taxrate!AB168</f>
        <v>0</v>
      </c>
      <c r="AC168" s="124">
        <f>CN_Summary_fuelprice!AC168*CN_Summary_taxrate!AC168</f>
        <v>0</v>
      </c>
      <c r="AD168" s="124">
        <f>CN_Summary_fuelprice!AD168*CN_Summary_taxrate!AD168</f>
        <v>0</v>
      </c>
      <c r="AE168" s="124">
        <f>CN_Summary_fuelprice!AE168*CN_Summary_taxrate!AE168</f>
        <v>0</v>
      </c>
      <c r="AF168" s="124">
        <f>CN_Summary_fuelprice!AF168*CN_Summary_taxrate!AF168</f>
        <v>0</v>
      </c>
      <c r="AG168" s="124">
        <f>CN_Summary_fuelprice!AG168*CN_Summary_taxrate!AG168</f>
        <v>0</v>
      </c>
      <c r="AH168" s="124">
        <f>CN_Summary_fuelprice!AH168*CN_Summary_taxrate!AH168</f>
        <v>0</v>
      </c>
      <c r="AI168" s="124">
        <f>CN_Summary_fuelprice!AI168*CN_Summary_taxrate!AI168</f>
        <v>0</v>
      </c>
      <c r="AJ168" s="124">
        <f>CN_Summary_fuelprice!AJ168*CN_Summary_taxrate!AJ168</f>
        <v>0</v>
      </c>
      <c r="AK168" s="124">
        <f>CN_Summary_fuelprice!AK168*CN_Summary_taxrate!AK168</f>
        <v>0</v>
      </c>
      <c r="AL168" s="124">
        <f>CN_Summary_fuelprice!AL168*CN_Summary_taxrate!AL168</f>
        <v>0</v>
      </c>
      <c r="AM168" s="124">
        <f>CN_Summary_fuelprice!AM168*CN_Summary_taxrate!AM168</f>
        <v>0</v>
      </c>
      <c r="AN168" s="124">
        <f>CN_Summary_fuelprice!AN168*CN_Summary_taxrate!AN168</f>
        <v>0</v>
      </c>
      <c r="AO168" s="124">
        <f>CN_Summary_fuelprice!AO168*CN_Summary_taxrate!AO168</f>
        <v>0</v>
      </c>
      <c r="AP168" s="124">
        <f>CN_Summary_fuelprice!AP168*CN_Summary_taxrate!AP168</f>
        <v>0</v>
      </c>
      <c r="AQ168" s="124">
        <f>CN_Summary_fuelprice!AQ168*CN_Summary_taxrate!AQ168</f>
        <v>0</v>
      </c>
      <c r="AR168" s="124">
        <f>CN_Summary_fuelprice!AR168*CN_Summary_taxrate!AR168</f>
        <v>0</v>
      </c>
      <c r="AS168" s="124">
        <f>CN_Summary_fuelprice!AS168*CN_Summary_taxrate!AS168</f>
        <v>0</v>
      </c>
      <c r="AT168" s="124">
        <f>CN_Summary_fuelprice!AT168*CN_Summary_taxrate!AT168</f>
        <v>0</v>
      </c>
      <c r="AU168" s="124">
        <f>CN_Summary_fuelprice!AU168*CN_Summary_taxrate!AU168</f>
        <v>0</v>
      </c>
    </row>
    <row r="169" spans="1:47" ht="18.75" customHeight="1">
      <c r="A169" s="101" t="s">
        <v>3673</v>
      </c>
      <c r="B169" s="124">
        <f>CN_Summary_fuelprice!B169*CN_Summary_taxrate!B169</f>
        <v>0</v>
      </c>
      <c r="C169" s="124">
        <f>CN_Summary_fuelprice!C169*CN_Summary_taxrate!C169</f>
        <v>0</v>
      </c>
      <c r="D169" s="124">
        <f>CN_Summary_fuelprice!D169*CN_Summary_taxrate!D169</f>
        <v>0</v>
      </c>
      <c r="E169" s="124">
        <f>CN_Summary_fuelprice!E169*CN_Summary_taxrate!E169</f>
        <v>0</v>
      </c>
      <c r="F169" s="124">
        <f>CN_Summary_fuelprice!F169*CN_Summary_taxrate!F169</f>
        <v>0</v>
      </c>
      <c r="G169" s="124">
        <f>CN_Summary_fuelprice!G169*CN_Summary_taxrate!G169</f>
        <v>0</v>
      </c>
      <c r="H169" s="124">
        <f>CN_Summary_fuelprice!H169*CN_Summary_taxrate!H169</f>
        <v>0</v>
      </c>
      <c r="I169" s="124">
        <f>CN_Summary_fuelprice!I169*CN_Summary_taxrate!I169</f>
        <v>0</v>
      </c>
      <c r="J169" s="124">
        <f>CN_Summary_fuelprice!J169*CN_Summary_taxrate!J169</f>
        <v>0</v>
      </c>
      <c r="K169" s="124">
        <f>CN_Summary_fuelprice!K169*CN_Summary_taxrate!K169</f>
        <v>0</v>
      </c>
      <c r="L169" s="124">
        <f>CN_Summary_fuelprice!L169*CN_Summary_taxrate!L169</f>
        <v>0</v>
      </c>
      <c r="M169" s="124">
        <f>CN_Summary_fuelprice!M169*CN_Summary_taxrate!M169</f>
        <v>0</v>
      </c>
      <c r="N169" s="124">
        <f>CN_Summary_fuelprice!N169*CN_Summary_taxrate!N169</f>
        <v>0</v>
      </c>
      <c r="O169" s="124">
        <f>CN_Summary_fuelprice!O169*CN_Summary_taxrate!O169</f>
        <v>0</v>
      </c>
      <c r="P169" s="124">
        <f>CN_Summary_fuelprice!P169*CN_Summary_taxrate!P169</f>
        <v>0</v>
      </c>
      <c r="Q169" s="124">
        <f>CN_Summary_fuelprice!Q169*CN_Summary_taxrate!Q169</f>
        <v>0</v>
      </c>
      <c r="R169" s="124">
        <f>CN_Summary_fuelprice!R169*CN_Summary_taxrate!R169</f>
        <v>0</v>
      </c>
      <c r="S169" s="124">
        <f>CN_Summary_fuelprice!S169*CN_Summary_taxrate!S169</f>
        <v>0</v>
      </c>
      <c r="T169" s="124">
        <f>CN_Summary_fuelprice!T169*CN_Summary_taxrate!T169</f>
        <v>0</v>
      </c>
      <c r="U169" s="124">
        <f>CN_Summary_fuelprice!U169*CN_Summary_taxrate!U169</f>
        <v>0</v>
      </c>
      <c r="V169" s="124">
        <f>CN_Summary_fuelprice!V169*CN_Summary_taxrate!V169</f>
        <v>0</v>
      </c>
      <c r="W169" s="124">
        <f>CN_Summary_fuelprice!W169*CN_Summary_taxrate!W169</f>
        <v>0</v>
      </c>
      <c r="X169" s="124">
        <f>CN_Summary_fuelprice!X169*CN_Summary_taxrate!X169</f>
        <v>0</v>
      </c>
      <c r="Y169" s="124">
        <f>CN_Summary_fuelprice!Y169*CN_Summary_taxrate!Y169</f>
        <v>0</v>
      </c>
      <c r="Z169" s="124">
        <f>CN_Summary_fuelprice!Z169*CN_Summary_taxrate!Z169</f>
        <v>0</v>
      </c>
      <c r="AA169" s="124">
        <f>CN_Summary_fuelprice!AA169*CN_Summary_taxrate!AA169</f>
        <v>0</v>
      </c>
      <c r="AB169" s="124">
        <f>CN_Summary_fuelprice!AB169*CN_Summary_taxrate!AB169</f>
        <v>0</v>
      </c>
      <c r="AC169" s="124">
        <f>CN_Summary_fuelprice!AC169*CN_Summary_taxrate!AC169</f>
        <v>0</v>
      </c>
      <c r="AD169" s="124">
        <f>CN_Summary_fuelprice!AD169*CN_Summary_taxrate!AD169</f>
        <v>0</v>
      </c>
      <c r="AE169" s="124">
        <f>CN_Summary_fuelprice!AE169*CN_Summary_taxrate!AE169</f>
        <v>0</v>
      </c>
      <c r="AF169" s="124">
        <f>CN_Summary_fuelprice!AF169*CN_Summary_taxrate!AF169</f>
        <v>0</v>
      </c>
      <c r="AG169" s="124">
        <f>CN_Summary_fuelprice!AG169*CN_Summary_taxrate!AG169</f>
        <v>0</v>
      </c>
      <c r="AH169" s="124">
        <f>CN_Summary_fuelprice!AH169*CN_Summary_taxrate!AH169</f>
        <v>0</v>
      </c>
      <c r="AI169" s="124">
        <f>CN_Summary_fuelprice!AI169*CN_Summary_taxrate!AI169</f>
        <v>0</v>
      </c>
      <c r="AJ169" s="124">
        <f>CN_Summary_fuelprice!AJ169*CN_Summary_taxrate!AJ169</f>
        <v>0</v>
      </c>
      <c r="AK169" s="124">
        <f>CN_Summary_fuelprice!AK169*CN_Summary_taxrate!AK169</f>
        <v>0</v>
      </c>
      <c r="AL169" s="124">
        <f>CN_Summary_fuelprice!AL169*CN_Summary_taxrate!AL169</f>
        <v>0</v>
      </c>
      <c r="AM169" s="124">
        <f>CN_Summary_fuelprice!AM169*CN_Summary_taxrate!AM169</f>
        <v>0</v>
      </c>
      <c r="AN169" s="124">
        <f>CN_Summary_fuelprice!AN169*CN_Summary_taxrate!AN169</f>
        <v>0</v>
      </c>
      <c r="AO169" s="124">
        <f>CN_Summary_fuelprice!AO169*CN_Summary_taxrate!AO169</f>
        <v>0</v>
      </c>
      <c r="AP169" s="124">
        <f>CN_Summary_fuelprice!AP169*CN_Summary_taxrate!AP169</f>
        <v>0</v>
      </c>
      <c r="AQ169" s="124">
        <f>CN_Summary_fuelprice!AQ169*CN_Summary_taxrate!AQ169</f>
        <v>0</v>
      </c>
      <c r="AR169" s="124">
        <f>CN_Summary_fuelprice!AR169*CN_Summary_taxrate!AR169</f>
        <v>0</v>
      </c>
      <c r="AS169" s="124">
        <f>CN_Summary_fuelprice!AS169*CN_Summary_taxrate!AS169</f>
        <v>0</v>
      </c>
      <c r="AT169" s="124">
        <f>CN_Summary_fuelprice!AT169*CN_Summary_taxrate!AT169</f>
        <v>0</v>
      </c>
      <c r="AU169" s="124">
        <f>CN_Summary_fuelprice!AU169*CN_Summary_taxrate!AU169</f>
        <v>0</v>
      </c>
    </row>
    <row r="170" spans="1:47" ht="18.75" customHeight="1">
      <c r="A170" s="101" t="s">
        <v>3674</v>
      </c>
      <c r="B170" s="124">
        <f>CN_Summary_fuelprice!B170*CN_Summary_taxrate!B170</f>
        <v>0</v>
      </c>
      <c r="C170" s="124">
        <f>CN_Summary_fuelprice!C170*CN_Summary_taxrate!C170</f>
        <v>0</v>
      </c>
      <c r="D170" s="124">
        <f>CN_Summary_fuelprice!D170*CN_Summary_taxrate!D170</f>
        <v>0</v>
      </c>
      <c r="E170" s="124">
        <f>CN_Summary_fuelprice!E170*CN_Summary_taxrate!E170</f>
        <v>0</v>
      </c>
      <c r="F170" s="124">
        <f>CN_Summary_fuelprice!F170*CN_Summary_taxrate!F170</f>
        <v>0</v>
      </c>
      <c r="G170" s="124">
        <f>CN_Summary_fuelprice!G170*CN_Summary_taxrate!G170</f>
        <v>0</v>
      </c>
      <c r="H170" s="124">
        <f>CN_Summary_fuelprice!H170*CN_Summary_taxrate!H170</f>
        <v>0</v>
      </c>
      <c r="I170" s="124">
        <f>CN_Summary_fuelprice!I170*CN_Summary_taxrate!I170</f>
        <v>0</v>
      </c>
      <c r="J170" s="124">
        <f>CN_Summary_fuelprice!J170*CN_Summary_taxrate!J170</f>
        <v>0</v>
      </c>
      <c r="K170" s="124">
        <f>CN_Summary_fuelprice!K170*CN_Summary_taxrate!K170</f>
        <v>0</v>
      </c>
      <c r="L170" s="124">
        <f>CN_Summary_fuelprice!L170*CN_Summary_taxrate!L170</f>
        <v>0</v>
      </c>
      <c r="M170" s="124">
        <f>CN_Summary_fuelprice!M170*CN_Summary_taxrate!M170</f>
        <v>0</v>
      </c>
      <c r="N170" s="124">
        <f>CN_Summary_fuelprice!N170*CN_Summary_taxrate!N170</f>
        <v>0</v>
      </c>
      <c r="O170" s="124">
        <f>CN_Summary_fuelprice!O170*CN_Summary_taxrate!O170</f>
        <v>0</v>
      </c>
      <c r="P170" s="124">
        <f>CN_Summary_fuelprice!P170*CN_Summary_taxrate!P170</f>
        <v>0</v>
      </c>
      <c r="Q170" s="124">
        <f>CN_Summary_fuelprice!Q170*CN_Summary_taxrate!Q170</f>
        <v>0</v>
      </c>
      <c r="R170" s="124">
        <f>CN_Summary_fuelprice!R170*CN_Summary_taxrate!R170</f>
        <v>0</v>
      </c>
      <c r="S170" s="124">
        <f>CN_Summary_fuelprice!S170*CN_Summary_taxrate!S170</f>
        <v>0</v>
      </c>
      <c r="T170" s="124">
        <f>CN_Summary_fuelprice!T170*CN_Summary_taxrate!T170</f>
        <v>0</v>
      </c>
      <c r="U170" s="124">
        <f>CN_Summary_fuelprice!U170*CN_Summary_taxrate!U170</f>
        <v>0</v>
      </c>
      <c r="V170" s="124">
        <f>CN_Summary_fuelprice!V170*CN_Summary_taxrate!V170</f>
        <v>0</v>
      </c>
      <c r="W170" s="124">
        <f>CN_Summary_fuelprice!W170*CN_Summary_taxrate!W170</f>
        <v>0</v>
      </c>
      <c r="X170" s="124">
        <f>CN_Summary_fuelprice!X170*CN_Summary_taxrate!X170</f>
        <v>0</v>
      </c>
      <c r="Y170" s="124">
        <f>CN_Summary_fuelprice!Y170*CN_Summary_taxrate!Y170</f>
        <v>0</v>
      </c>
      <c r="Z170" s="124">
        <f>CN_Summary_fuelprice!Z170*CN_Summary_taxrate!Z170</f>
        <v>0</v>
      </c>
      <c r="AA170" s="124">
        <f>CN_Summary_fuelprice!AA170*CN_Summary_taxrate!AA170</f>
        <v>0</v>
      </c>
      <c r="AB170" s="124">
        <f>CN_Summary_fuelprice!AB170*CN_Summary_taxrate!AB170</f>
        <v>0</v>
      </c>
      <c r="AC170" s="124">
        <f>CN_Summary_fuelprice!AC170*CN_Summary_taxrate!AC170</f>
        <v>0</v>
      </c>
      <c r="AD170" s="124">
        <f>CN_Summary_fuelprice!AD170*CN_Summary_taxrate!AD170</f>
        <v>0</v>
      </c>
      <c r="AE170" s="124">
        <f>CN_Summary_fuelprice!AE170*CN_Summary_taxrate!AE170</f>
        <v>0</v>
      </c>
      <c r="AF170" s="124">
        <f>CN_Summary_fuelprice!AF170*CN_Summary_taxrate!AF170</f>
        <v>0</v>
      </c>
      <c r="AG170" s="124">
        <f>CN_Summary_fuelprice!AG170*CN_Summary_taxrate!AG170</f>
        <v>0</v>
      </c>
      <c r="AH170" s="124">
        <f>CN_Summary_fuelprice!AH170*CN_Summary_taxrate!AH170</f>
        <v>0</v>
      </c>
      <c r="AI170" s="124">
        <f>CN_Summary_fuelprice!AI170*CN_Summary_taxrate!AI170</f>
        <v>0</v>
      </c>
      <c r="AJ170" s="124">
        <f>CN_Summary_fuelprice!AJ170*CN_Summary_taxrate!AJ170</f>
        <v>0</v>
      </c>
      <c r="AK170" s="124">
        <f>CN_Summary_fuelprice!AK170*CN_Summary_taxrate!AK170</f>
        <v>0</v>
      </c>
      <c r="AL170" s="124">
        <f>CN_Summary_fuelprice!AL170*CN_Summary_taxrate!AL170</f>
        <v>0</v>
      </c>
      <c r="AM170" s="124">
        <f>CN_Summary_fuelprice!AM170*CN_Summary_taxrate!AM170</f>
        <v>0</v>
      </c>
      <c r="AN170" s="124">
        <f>CN_Summary_fuelprice!AN170*CN_Summary_taxrate!AN170</f>
        <v>0</v>
      </c>
      <c r="AO170" s="124">
        <f>CN_Summary_fuelprice!AO170*CN_Summary_taxrate!AO170</f>
        <v>0</v>
      </c>
      <c r="AP170" s="124">
        <f>CN_Summary_fuelprice!AP170*CN_Summary_taxrate!AP170</f>
        <v>0</v>
      </c>
      <c r="AQ170" s="124">
        <f>CN_Summary_fuelprice!AQ170*CN_Summary_taxrate!AQ170</f>
        <v>0</v>
      </c>
      <c r="AR170" s="124">
        <f>CN_Summary_fuelprice!AR170*CN_Summary_taxrate!AR170</f>
        <v>0</v>
      </c>
      <c r="AS170" s="124">
        <f>CN_Summary_fuelprice!AS170*CN_Summary_taxrate!AS170</f>
        <v>0</v>
      </c>
      <c r="AT170" s="124">
        <f>CN_Summary_fuelprice!AT170*CN_Summary_taxrate!AT170</f>
        <v>0</v>
      </c>
      <c r="AU170" s="124">
        <f>CN_Summary_fuelprice!AU170*CN_Summary_taxrate!AU170</f>
        <v>0</v>
      </c>
    </row>
    <row r="171" spans="1:47" ht="18.75" customHeight="1">
      <c r="A171" s="101" t="s">
        <v>3675</v>
      </c>
      <c r="B171" s="124">
        <f>CN_Summary_fuelprice!B171*CN_Summary_taxrate!B171</f>
        <v>0</v>
      </c>
      <c r="C171" s="124">
        <f>CN_Summary_fuelprice!C171*CN_Summary_taxrate!C171</f>
        <v>0</v>
      </c>
      <c r="D171" s="124">
        <f>CN_Summary_fuelprice!D171*CN_Summary_taxrate!D171</f>
        <v>0</v>
      </c>
      <c r="E171" s="124">
        <f>CN_Summary_fuelprice!E171*CN_Summary_taxrate!E171</f>
        <v>0</v>
      </c>
      <c r="F171" s="124">
        <f>CN_Summary_fuelprice!F171*CN_Summary_taxrate!F171</f>
        <v>0</v>
      </c>
      <c r="G171" s="124">
        <f>CN_Summary_fuelprice!G171*CN_Summary_taxrate!G171</f>
        <v>0</v>
      </c>
      <c r="H171" s="124">
        <f>CN_Summary_fuelprice!H171*CN_Summary_taxrate!H171</f>
        <v>0</v>
      </c>
      <c r="I171" s="124">
        <f>CN_Summary_fuelprice!I171*CN_Summary_taxrate!I171</f>
        <v>0</v>
      </c>
      <c r="J171" s="124">
        <f>CN_Summary_fuelprice!J171*CN_Summary_taxrate!J171</f>
        <v>0</v>
      </c>
      <c r="K171" s="124">
        <f>CN_Summary_fuelprice!K171*CN_Summary_taxrate!K171</f>
        <v>0</v>
      </c>
      <c r="L171" s="124">
        <f>CN_Summary_fuelprice!L171*CN_Summary_taxrate!L171</f>
        <v>0</v>
      </c>
      <c r="M171" s="124">
        <f>CN_Summary_fuelprice!M171*CN_Summary_taxrate!M171</f>
        <v>0</v>
      </c>
      <c r="N171" s="124">
        <f>CN_Summary_fuelprice!N171*CN_Summary_taxrate!N171</f>
        <v>0</v>
      </c>
      <c r="O171" s="124">
        <f>CN_Summary_fuelprice!O171*CN_Summary_taxrate!O171</f>
        <v>0</v>
      </c>
      <c r="P171" s="124">
        <f>CN_Summary_fuelprice!P171*CN_Summary_taxrate!P171</f>
        <v>0</v>
      </c>
      <c r="Q171" s="124">
        <f>CN_Summary_fuelprice!Q171*CN_Summary_taxrate!Q171</f>
        <v>0</v>
      </c>
      <c r="R171" s="124">
        <f>CN_Summary_fuelprice!R171*CN_Summary_taxrate!R171</f>
        <v>0</v>
      </c>
      <c r="S171" s="124">
        <f>CN_Summary_fuelprice!S171*CN_Summary_taxrate!S171</f>
        <v>0</v>
      </c>
      <c r="T171" s="124">
        <f>CN_Summary_fuelprice!T171*CN_Summary_taxrate!T171</f>
        <v>0</v>
      </c>
      <c r="U171" s="124">
        <f>CN_Summary_fuelprice!U171*CN_Summary_taxrate!U171</f>
        <v>0</v>
      </c>
      <c r="V171" s="124">
        <f>CN_Summary_fuelprice!V171*CN_Summary_taxrate!V171</f>
        <v>0</v>
      </c>
      <c r="W171" s="124">
        <f>CN_Summary_fuelprice!W171*CN_Summary_taxrate!W171</f>
        <v>0</v>
      </c>
      <c r="X171" s="124">
        <f>CN_Summary_fuelprice!X171*CN_Summary_taxrate!X171</f>
        <v>0</v>
      </c>
      <c r="Y171" s="124">
        <f>CN_Summary_fuelprice!Y171*CN_Summary_taxrate!Y171</f>
        <v>0</v>
      </c>
      <c r="Z171" s="124">
        <f>CN_Summary_fuelprice!Z171*CN_Summary_taxrate!Z171</f>
        <v>0</v>
      </c>
      <c r="AA171" s="124">
        <f>CN_Summary_fuelprice!AA171*CN_Summary_taxrate!AA171</f>
        <v>0</v>
      </c>
      <c r="AB171" s="124">
        <f>CN_Summary_fuelprice!AB171*CN_Summary_taxrate!AB171</f>
        <v>0</v>
      </c>
      <c r="AC171" s="124">
        <f>CN_Summary_fuelprice!AC171*CN_Summary_taxrate!AC171</f>
        <v>0</v>
      </c>
      <c r="AD171" s="124">
        <f>CN_Summary_fuelprice!AD171*CN_Summary_taxrate!AD171</f>
        <v>0</v>
      </c>
      <c r="AE171" s="124">
        <f>CN_Summary_fuelprice!AE171*CN_Summary_taxrate!AE171</f>
        <v>0</v>
      </c>
      <c r="AF171" s="124">
        <f>CN_Summary_fuelprice!AF171*CN_Summary_taxrate!AF171</f>
        <v>0</v>
      </c>
      <c r="AG171" s="124">
        <f>CN_Summary_fuelprice!AG171*CN_Summary_taxrate!AG171</f>
        <v>0</v>
      </c>
      <c r="AH171" s="124">
        <f>CN_Summary_fuelprice!AH171*CN_Summary_taxrate!AH171</f>
        <v>0</v>
      </c>
      <c r="AI171" s="124">
        <f>CN_Summary_fuelprice!AI171*CN_Summary_taxrate!AI171</f>
        <v>0</v>
      </c>
      <c r="AJ171" s="124">
        <f>CN_Summary_fuelprice!AJ171*CN_Summary_taxrate!AJ171</f>
        <v>0</v>
      </c>
      <c r="AK171" s="124">
        <f>CN_Summary_fuelprice!AK171*CN_Summary_taxrate!AK171</f>
        <v>0</v>
      </c>
      <c r="AL171" s="124">
        <f>CN_Summary_fuelprice!AL171*CN_Summary_taxrate!AL171</f>
        <v>0</v>
      </c>
      <c r="AM171" s="124">
        <f>CN_Summary_fuelprice!AM171*CN_Summary_taxrate!AM171</f>
        <v>0</v>
      </c>
      <c r="AN171" s="124">
        <f>CN_Summary_fuelprice!AN171*CN_Summary_taxrate!AN171</f>
        <v>0</v>
      </c>
      <c r="AO171" s="124">
        <f>CN_Summary_fuelprice!AO171*CN_Summary_taxrate!AO171</f>
        <v>0</v>
      </c>
      <c r="AP171" s="124">
        <f>CN_Summary_fuelprice!AP171*CN_Summary_taxrate!AP171</f>
        <v>0</v>
      </c>
      <c r="AQ171" s="124">
        <f>CN_Summary_fuelprice!AQ171*CN_Summary_taxrate!AQ171</f>
        <v>0</v>
      </c>
      <c r="AR171" s="124">
        <f>CN_Summary_fuelprice!AR171*CN_Summary_taxrate!AR171</f>
        <v>0</v>
      </c>
      <c r="AS171" s="124">
        <f>CN_Summary_fuelprice!AS171*CN_Summary_taxrate!AS171</f>
        <v>0</v>
      </c>
      <c r="AT171" s="124">
        <f>CN_Summary_fuelprice!AT171*CN_Summary_taxrate!AT171</f>
        <v>0</v>
      </c>
      <c r="AU171" s="124">
        <f>CN_Summary_fuelprice!AU171*CN_Summary_taxrate!AU171</f>
        <v>0</v>
      </c>
    </row>
    <row r="172" spans="1:47" s="103" customFormat="1" ht="18.75" customHeight="1">
      <c r="A172" s="102" t="s">
        <v>3817</v>
      </c>
      <c r="B172" s="102"/>
      <c r="C172" s="102"/>
      <c r="D172" s="102"/>
      <c r="E172" s="102"/>
      <c r="F172" s="102"/>
      <c r="I172" s="102"/>
      <c r="L172" s="102"/>
      <c r="O172" s="102"/>
      <c r="R172" s="102"/>
      <c r="U172" s="102"/>
      <c r="X172" s="102"/>
      <c r="AA172" s="102"/>
      <c r="AD172" s="102"/>
      <c r="AG172" s="102"/>
      <c r="AJ172" s="102"/>
      <c r="AM172" s="102"/>
      <c r="AP172" s="102"/>
      <c r="AS172" s="102"/>
    </row>
    <row r="173" spans="1:47" ht="18.75" customHeight="1">
      <c r="A173" s="105" t="s">
        <v>3697</v>
      </c>
      <c r="B173" s="101">
        <v>2015</v>
      </c>
      <c r="C173" s="101">
        <v>2016</v>
      </c>
      <c r="D173" s="101">
        <v>2017</v>
      </c>
      <c r="E173" s="101">
        <v>2018</v>
      </c>
      <c r="F173" s="101">
        <v>2019</v>
      </c>
      <c r="G173" s="101">
        <v>2020</v>
      </c>
      <c r="H173" s="101">
        <v>2021</v>
      </c>
      <c r="I173" s="101">
        <v>2022</v>
      </c>
      <c r="J173" s="101">
        <v>2023</v>
      </c>
      <c r="K173" s="101">
        <v>2024</v>
      </c>
      <c r="L173" s="101">
        <v>2025</v>
      </c>
      <c r="M173" s="101">
        <v>2026</v>
      </c>
      <c r="N173" s="101">
        <v>2027</v>
      </c>
      <c r="O173" s="101">
        <v>2028</v>
      </c>
      <c r="P173" s="101">
        <v>2029</v>
      </c>
      <c r="Q173" s="101">
        <v>2030</v>
      </c>
      <c r="R173" s="101">
        <v>2031</v>
      </c>
      <c r="S173" s="101">
        <v>2032</v>
      </c>
      <c r="T173" s="101">
        <v>2033</v>
      </c>
      <c r="U173" s="101">
        <v>2034</v>
      </c>
      <c r="V173" s="101">
        <v>2035</v>
      </c>
      <c r="W173" s="101">
        <v>2036</v>
      </c>
      <c r="X173" s="101">
        <v>2037</v>
      </c>
      <c r="Y173" s="101">
        <v>2038</v>
      </c>
      <c r="Z173" s="101">
        <v>2039</v>
      </c>
      <c r="AA173" s="101">
        <v>2040</v>
      </c>
      <c r="AB173" s="101">
        <v>2041</v>
      </c>
      <c r="AC173" s="101">
        <v>2042</v>
      </c>
      <c r="AD173" s="101">
        <v>2043</v>
      </c>
      <c r="AE173" s="101">
        <v>2044</v>
      </c>
      <c r="AF173" s="101">
        <v>2045</v>
      </c>
      <c r="AG173" s="101">
        <v>2046</v>
      </c>
      <c r="AH173" s="101">
        <v>2047</v>
      </c>
      <c r="AI173" s="101">
        <v>2048</v>
      </c>
      <c r="AJ173" s="101">
        <v>2049</v>
      </c>
      <c r="AK173" s="101">
        <v>2050</v>
      </c>
      <c r="AL173" s="101">
        <v>2051</v>
      </c>
      <c r="AM173" s="101">
        <v>2052</v>
      </c>
      <c r="AN173" s="101">
        <v>2053</v>
      </c>
      <c r="AO173" s="101">
        <v>2054</v>
      </c>
      <c r="AP173" s="101">
        <v>2055</v>
      </c>
      <c r="AQ173" s="101">
        <v>2056</v>
      </c>
      <c r="AR173" s="101">
        <v>2057</v>
      </c>
      <c r="AS173" s="101">
        <v>2058</v>
      </c>
      <c r="AT173" s="101">
        <v>2059</v>
      </c>
      <c r="AU173" s="101">
        <v>2060</v>
      </c>
    </row>
    <row r="174" spans="1:47" ht="18.75" customHeight="1">
      <c r="A174" s="101" t="s">
        <v>3668</v>
      </c>
      <c r="B174" s="124">
        <f>CN_Summary_fuelprice!B174*CN_Summary_taxrate!B174</f>
        <v>0</v>
      </c>
      <c r="C174" s="124">
        <f>CN_Summary_fuelprice!C174*CN_Summary_taxrate!C174</f>
        <v>0</v>
      </c>
      <c r="D174" s="124">
        <f>CN_Summary_fuelprice!D174*CN_Summary_taxrate!D174</f>
        <v>0</v>
      </c>
      <c r="E174" s="124">
        <f>CN_Summary_fuelprice!E174*CN_Summary_taxrate!E174</f>
        <v>0</v>
      </c>
      <c r="F174" s="124">
        <f>CN_Summary_fuelprice!F174*CN_Summary_taxrate!F174</f>
        <v>0</v>
      </c>
      <c r="G174" s="124">
        <f>CN_Summary_fuelprice!G174*CN_Summary_taxrate!G174</f>
        <v>0</v>
      </c>
      <c r="H174" s="124">
        <f>CN_Summary_fuelprice!H174*CN_Summary_taxrate!H174</f>
        <v>0</v>
      </c>
      <c r="I174" s="124">
        <f>CN_Summary_fuelprice!I174*CN_Summary_taxrate!I174</f>
        <v>0</v>
      </c>
      <c r="J174" s="124">
        <f>CN_Summary_fuelprice!J174*CN_Summary_taxrate!J174</f>
        <v>0</v>
      </c>
      <c r="K174" s="124">
        <f>CN_Summary_fuelprice!K174*CN_Summary_taxrate!K174</f>
        <v>0</v>
      </c>
      <c r="L174" s="124">
        <f>CN_Summary_fuelprice!L174*CN_Summary_taxrate!L174</f>
        <v>0</v>
      </c>
      <c r="M174" s="124">
        <f>CN_Summary_fuelprice!M174*CN_Summary_taxrate!M174</f>
        <v>0</v>
      </c>
      <c r="N174" s="124">
        <f>CN_Summary_fuelprice!N174*CN_Summary_taxrate!N174</f>
        <v>0</v>
      </c>
      <c r="O174" s="124">
        <f>CN_Summary_fuelprice!O174*CN_Summary_taxrate!O174</f>
        <v>0</v>
      </c>
      <c r="P174" s="124">
        <f>CN_Summary_fuelprice!P174*CN_Summary_taxrate!P174</f>
        <v>0</v>
      </c>
      <c r="Q174" s="124">
        <f>CN_Summary_fuelprice!Q174*CN_Summary_taxrate!Q174</f>
        <v>0</v>
      </c>
      <c r="R174" s="124">
        <f>CN_Summary_fuelprice!R174*CN_Summary_taxrate!R174</f>
        <v>0</v>
      </c>
      <c r="S174" s="124">
        <f>CN_Summary_fuelprice!S174*CN_Summary_taxrate!S174</f>
        <v>0</v>
      </c>
      <c r="T174" s="124">
        <f>CN_Summary_fuelprice!T174*CN_Summary_taxrate!T174</f>
        <v>0</v>
      </c>
      <c r="U174" s="124">
        <f>CN_Summary_fuelprice!U174*CN_Summary_taxrate!U174</f>
        <v>0</v>
      </c>
      <c r="V174" s="124">
        <f>CN_Summary_fuelprice!V174*CN_Summary_taxrate!V174</f>
        <v>0</v>
      </c>
      <c r="W174" s="124">
        <f>CN_Summary_fuelprice!W174*CN_Summary_taxrate!W174</f>
        <v>0</v>
      </c>
      <c r="X174" s="124">
        <f>CN_Summary_fuelprice!X174*CN_Summary_taxrate!X174</f>
        <v>0</v>
      </c>
      <c r="Y174" s="124">
        <f>CN_Summary_fuelprice!Y174*CN_Summary_taxrate!Y174</f>
        <v>0</v>
      </c>
      <c r="Z174" s="124">
        <f>CN_Summary_fuelprice!Z174*CN_Summary_taxrate!Z174</f>
        <v>0</v>
      </c>
      <c r="AA174" s="124">
        <f>CN_Summary_fuelprice!AA174*CN_Summary_taxrate!AA174</f>
        <v>0</v>
      </c>
      <c r="AB174" s="124">
        <f>CN_Summary_fuelprice!AB174*CN_Summary_taxrate!AB174</f>
        <v>0</v>
      </c>
      <c r="AC174" s="124">
        <f>CN_Summary_fuelprice!AC174*CN_Summary_taxrate!AC174</f>
        <v>0</v>
      </c>
      <c r="AD174" s="124">
        <f>CN_Summary_fuelprice!AD174*CN_Summary_taxrate!AD174</f>
        <v>0</v>
      </c>
      <c r="AE174" s="124">
        <f>CN_Summary_fuelprice!AE174*CN_Summary_taxrate!AE174</f>
        <v>0</v>
      </c>
      <c r="AF174" s="124">
        <f>CN_Summary_fuelprice!AF174*CN_Summary_taxrate!AF174</f>
        <v>0</v>
      </c>
      <c r="AG174" s="124">
        <f>CN_Summary_fuelprice!AG174*CN_Summary_taxrate!AG174</f>
        <v>0</v>
      </c>
      <c r="AH174" s="124">
        <f>CN_Summary_fuelprice!AH174*CN_Summary_taxrate!AH174</f>
        <v>0</v>
      </c>
      <c r="AI174" s="124">
        <f>CN_Summary_fuelprice!AI174*CN_Summary_taxrate!AI174</f>
        <v>0</v>
      </c>
      <c r="AJ174" s="124">
        <f>CN_Summary_fuelprice!AJ174*CN_Summary_taxrate!AJ174</f>
        <v>0</v>
      </c>
      <c r="AK174" s="124">
        <f>CN_Summary_fuelprice!AK174*CN_Summary_taxrate!AK174</f>
        <v>0</v>
      </c>
      <c r="AL174" s="124">
        <f>CN_Summary_fuelprice!AL174*CN_Summary_taxrate!AL174</f>
        <v>0</v>
      </c>
      <c r="AM174" s="124">
        <f>CN_Summary_fuelprice!AM174*CN_Summary_taxrate!AM174</f>
        <v>0</v>
      </c>
      <c r="AN174" s="124">
        <f>CN_Summary_fuelprice!AN174*CN_Summary_taxrate!AN174</f>
        <v>0</v>
      </c>
      <c r="AO174" s="124">
        <f>CN_Summary_fuelprice!AO174*CN_Summary_taxrate!AO174</f>
        <v>0</v>
      </c>
      <c r="AP174" s="124">
        <f>CN_Summary_fuelprice!AP174*CN_Summary_taxrate!AP174</f>
        <v>0</v>
      </c>
      <c r="AQ174" s="124">
        <f>CN_Summary_fuelprice!AQ174*CN_Summary_taxrate!AQ174</f>
        <v>0</v>
      </c>
      <c r="AR174" s="124">
        <f>CN_Summary_fuelprice!AR174*CN_Summary_taxrate!AR174</f>
        <v>0</v>
      </c>
      <c r="AS174" s="124">
        <f>CN_Summary_fuelprice!AS174*CN_Summary_taxrate!AS174</f>
        <v>0</v>
      </c>
      <c r="AT174" s="124">
        <f>CN_Summary_fuelprice!AT174*CN_Summary_taxrate!AT174</f>
        <v>0</v>
      </c>
      <c r="AU174" s="124">
        <f>CN_Summary_fuelprice!AU174*CN_Summary_taxrate!AU174</f>
        <v>0</v>
      </c>
    </row>
    <row r="175" spans="1:47" ht="18.75" customHeight="1">
      <c r="A175" s="101" t="s">
        <v>3669</v>
      </c>
      <c r="B175" s="124">
        <f>CN_Summary_fuelprice!B175*CN_Summary_taxrate!B175</f>
        <v>0</v>
      </c>
      <c r="C175" s="124">
        <f>CN_Summary_fuelprice!C175*CN_Summary_taxrate!C175</f>
        <v>0</v>
      </c>
      <c r="D175" s="124">
        <f>CN_Summary_fuelprice!D175*CN_Summary_taxrate!D175</f>
        <v>0</v>
      </c>
      <c r="E175" s="124">
        <f>CN_Summary_fuelprice!E175*CN_Summary_taxrate!E175</f>
        <v>0</v>
      </c>
      <c r="F175" s="124">
        <f>CN_Summary_fuelprice!F175*CN_Summary_taxrate!F175</f>
        <v>0</v>
      </c>
      <c r="G175" s="124">
        <f>CN_Summary_fuelprice!G175*CN_Summary_taxrate!G175</f>
        <v>0</v>
      </c>
      <c r="H175" s="124">
        <f>CN_Summary_fuelprice!H175*CN_Summary_taxrate!H175</f>
        <v>0</v>
      </c>
      <c r="I175" s="124">
        <f>CN_Summary_fuelprice!I175*CN_Summary_taxrate!I175</f>
        <v>0</v>
      </c>
      <c r="J175" s="124">
        <f>CN_Summary_fuelprice!J175*CN_Summary_taxrate!J175</f>
        <v>0</v>
      </c>
      <c r="K175" s="124">
        <f>CN_Summary_fuelprice!K175*CN_Summary_taxrate!K175</f>
        <v>0</v>
      </c>
      <c r="L175" s="124">
        <f>CN_Summary_fuelprice!L175*CN_Summary_taxrate!L175</f>
        <v>0</v>
      </c>
      <c r="M175" s="124">
        <f>CN_Summary_fuelprice!M175*CN_Summary_taxrate!M175</f>
        <v>0</v>
      </c>
      <c r="N175" s="124">
        <f>CN_Summary_fuelprice!N175*CN_Summary_taxrate!N175</f>
        <v>0</v>
      </c>
      <c r="O175" s="124">
        <f>CN_Summary_fuelprice!O175*CN_Summary_taxrate!O175</f>
        <v>0</v>
      </c>
      <c r="P175" s="124">
        <f>CN_Summary_fuelprice!P175*CN_Summary_taxrate!P175</f>
        <v>0</v>
      </c>
      <c r="Q175" s="124">
        <f>CN_Summary_fuelprice!Q175*CN_Summary_taxrate!Q175</f>
        <v>0</v>
      </c>
      <c r="R175" s="124">
        <f>CN_Summary_fuelprice!R175*CN_Summary_taxrate!R175</f>
        <v>0</v>
      </c>
      <c r="S175" s="124">
        <f>CN_Summary_fuelprice!S175*CN_Summary_taxrate!S175</f>
        <v>0</v>
      </c>
      <c r="T175" s="124">
        <f>CN_Summary_fuelprice!T175*CN_Summary_taxrate!T175</f>
        <v>0</v>
      </c>
      <c r="U175" s="124">
        <f>CN_Summary_fuelprice!U175*CN_Summary_taxrate!U175</f>
        <v>0</v>
      </c>
      <c r="V175" s="124">
        <f>CN_Summary_fuelprice!V175*CN_Summary_taxrate!V175</f>
        <v>0</v>
      </c>
      <c r="W175" s="124">
        <f>CN_Summary_fuelprice!W175*CN_Summary_taxrate!W175</f>
        <v>0</v>
      </c>
      <c r="X175" s="124">
        <f>CN_Summary_fuelprice!X175*CN_Summary_taxrate!X175</f>
        <v>0</v>
      </c>
      <c r="Y175" s="124">
        <f>CN_Summary_fuelprice!Y175*CN_Summary_taxrate!Y175</f>
        <v>0</v>
      </c>
      <c r="Z175" s="124">
        <f>CN_Summary_fuelprice!Z175*CN_Summary_taxrate!Z175</f>
        <v>0</v>
      </c>
      <c r="AA175" s="124">
        <f>CN_Summary_fuelprice!AA175*CN_Summary_taxrate!AA175</f>
        <v>0</v>
      </c>
      <c r="AB175" s="124">
        <f>CN_Summary_fuelprice!AB175*CN_Summary_taxrate!AB175</f>
        <v>0</v>
      </c>
      <c r="AC175" s="124">
        <f>CN_Summary_fuelprice!AC175*CN_Summary_taxrate!AC175</f>
        <v>0</v>
      </c>
      <c r="AD175" s="124">
        <f>CN_Summary_fuelprice!AD175*CN_Summary_taxrate!AD175</f>
        <v>0</v>
      </c>
      <c r="AE175" s="124">
        <f>CN_Summary_fuelprice!AE175*CN_Summary_taxrate!AE175</f>
        <v>0</v>
      </c>
      <c r="AF175" s="124">
        <f>CN_Summary_fuelprice!AF175*CN_Summary_taxrate!AF175</f>
        <v>0</v>
      </c>
      <c r="AG175" s="124">
        <f>CN_Summary_fuelprice!AG175*CN_Summary_taxrate!AG175</f>
        <v>0</v>
      </c>
      <c r="AH175" s="124">
        <f>CN_Summary_fuelprice!AH175*CN_Summary_taxrate!AH175</f>
        <v>0</v>
      </c>
      <c r="AI175" s="124">
        <f>CN_Summary_fuelprice!AI175*CN_Summary_taxrate!AI175</f>
        <v>0</v>
      </c>
      <c r="AJ175" s="124">
        <f>CN_Summary_fuelprice!AJ175*CN_Summary_taxrate!AJ175</f>
        <v>0</v>
      </c>
      <c r="AK175" s="124">
        <f>CN_Summary_fuelprice!AK175*CN_Summary_taxrate!AK175</f>
        <v>0</v>
      </c>
      <c r="AL175" s="124">
        <f>CN_Summary_fuelprice!AL175*CN_Summary_taxrate!AL175</f>
        <v>0</v>
      </c>
      <c r="AM175" s="124">
        <f>CN_Summary_fuelprice!AM175*CN_Summary_taxrate!AM175</f>
        <v>0</v>
      </c>
      <c r="AN175" s="124">
        <f>CN_Summary_fuelprice!AN175*CN_Summary_taxrate!AN175</f>
        <v>0</v>
      </c>
      <c r="AO175" s="124">
        <f>CN_Summary_fuelprice!AO175*CN_Summary_taxrate!AO175</f>
        <v>0</v>
      </c>
      <c r="AP175" s="124">
        <f>CN_Summary_fuelprice!AP175*CN_Summary_taxrate!AP175</f>
        <v>0</v>
      </c>
      <c r="AQ175" s="124">
        <f>CN_Summary_fuelprice!AQ175*CN_Summary_taxrate!AQ175</f>
        <v>0</v>
      </c>
      <c r="AR175" s="124">
        <f>CN_Summary_fuelprice!AR175*CN_Summary_taxrate!AR175</f>
        <v>0</v>
      </c>
      <c r="AS175" s="124">
        <f>CN_Summary_fuelprice!AS175*CN_Summary_taxrate!AS175</f>
        <v>0</v>
      </c>
      <c r="AT175" s="124">
        <f>CN_Summary_fuelprice!AT175*CN_Summary_taxrate!AT175</f>
        <v>0</v>
      </c>
      <c r="AU175" s="124">
        <f>CN_Summary_fuelprice!AU175*CN_Summary_taxrate!AU175</f>
        <v>0</v>
      </c>
    </row>
    <row r="176" spans="1:47" ht="18.75" customHeight="1">
      <c r="A176" s="101" t="s">
        <v>3670</v>
      </c>
      <c r="B176" s="124">
        <f>CN_Summary_fuelprice!B176*CN_Summary_taxrate!B176</f>
        <v>0</v>
      </c>
      <c r="C176" s="124">
        <f>CN_Summary_fuelprice!C176*CN_Summary_taxrate!C176</f>
        <v>0</v>
      </c>
      <c r="D176" s="124">
        <f>CN_Summary_fuelprice!D176*CN_Summary_taxrate!D176</f>
        <v>0</v>
      </c>
      <c r="E176" s="124">
        <f>CN_Summary_fuelprice!E176*CN_Summary_taxrate!E176</f>
        <v>0</v>
      </c>
      <c r="F176" s="124">
        <f>CN_Summary_fuelprice!F176*CN_Summary_taxrate!F176</f>
        <v>0</v>
      </c>
      <c r="G176" s="124">
        <f>CN_Summary_fuelprice!G176*CN_Summary_taxrate!G176</f>
        <v>0</v>
      </c>
      <c r="H176" s="124">
        <f>CN_Summary_fuelprice!H176*CN_Summary_taxrate!H176</f>
        <v>0</v>
      </c>
      <c r="I176" s="124">
        <f>CN_Summary_fuelprice!I176*CN_Summary_taxrate!I176</f>
        <v>0</v>
      </c>
      <c r="J176" s="124">
        <f>CN_Summary_fuelprice!J176*CN_Summary_taxrate!J176</f>
        <v>0</v>
      </c>
      <c r="K176" s="124">
        <f>CN_Summary_fuelprice!K176*CN_Summary_taxrate!K176</f>
        <v>0</v>
      </c>
      <c r="L176" s="124">
        <f>CN_Summary_fuelprice!L176*CN_Summary_taxrate!L176</f>
        <v>0</v>
      </c>
      <c r="M176" s="124">
        <f>CN_Summary_fuelprice!M176*CN_Summary_taxrate!M176</f>
        <v>0</v>
      </c>
      <c r="N176" s="124">
        <f>CN_Summary_fuelprice!N176*CN_Summary_taxrate!N176</f>
        <v>0</v>
      </c>
      <c r="O176" s="124">
        <f>CN_Summary_fuelprice!O176*CN_Summary_taxrate!O176</f>
        <v>0</v>
      </c>
      <c r="P176" s="124">
        <f>CN_Summary_fuelprice!P176*CN_Summary_taxrate!P176</f>
        <v>0</v>
      </c>
      <c r="Q176" s="124">
        <f>CN_Summary_fuelprice!Q176*CN_Summary_taxrate!Q176</f>
        <v>0</v>
      </c>
      <c r="R176" s="124">
        <f>CN_Summary_fuelprice!R176*CN_Summary_taxrate!R176</f>
        <v>0</v>
      </c>
      <c r="S176" s="124">
        <f>CN_Summary_fuelprice!S176*CN_Summary_taxrate!S176</f>
        <v>0</v>
      </c>
      <c r="T176" s="124">
        <f>CN_Summary_fuelprice!T176*CN_Summary_taxrate!T176</f>
        <v>0</v>
      </c>
      <c r="U176" s="124">
        <f>CN_Summary_fuelprice!U176*CN_Summary_taxrate!U176</f>
        <v>0</v>
      </c>
      <c r="V176" s="124">
        <f>CN_Summary_fuelprice!V176*CN_Summary_taxrate!V176</f>
        <v>0</v>
      </c>
      <c r="W176" s="124">
        <f>CN_Summary_fuelprice!W176*CN_Summary_taxrate!W176</f>
        <v>0</v>
      </c>
      <c r="X176" s="124">
        <f>CN_Summary_fuelprice!X176*CN_Summary_taxrate!X176</f>
        <v>0</v>
      </c>
      <c r="Y176" s="124">
        <f>CN_Summary_fuelprice!Y176*CN_Summary_taxrate!Y176</f>
        <v>0</v>
      </c>
      <c r="Z176" s="124">
        <f>CN_Summary_fuelprice!Z176*CN_Summary_taxrate!Z176</f>
        <v>0</v>
      </c>
      <c r="AA176" s="124">
        <f>CN_Summary_fuelprice!AA176*CN_Summary_taxrate!AA176</f>
        <v>0</v>
      </c>
      <c r="AB176" s="124">
        <f>CN_Summary_fuelprice!AB176*CN_Summary_taxrate!AB176</f>
        <v>0</v>
      </c>
      <c r="AC176" s="124">
        <f>CN_Summary_fuelprice!AC176*CN_Summary_taxrate!AC176</f>
        <v>0</v>
      </c>
      <c r="AD176" s="124">
        <f>CN_Summary_fuelprice!AD176*CN_Summary_taxrate!AD176</f>
        <v>0</v>
      </c>
      <c r="AE176" s="124">
        <f>CN_Summary_fuelprice!AE176*CN_Summary_taxrate!AE176</f>
        <v>0</v>
      </c>
      <c r="AF176" s="124">
        <f>CN_Summary_fuelprice!AF176*CN_Summary_taxrate!AF176</f>
        <v>0</v>
      </c>
      <c r="AG176" s="124">
        <f>CN_Summary_fuelprice!AG176*CN_Summary_taxrate!AG176</f>
        <v>0</v>
      </c>
      <c r="AH176" s="124">
        <f>CN_Summary_fuelprice!AH176*CN_Summary_taxrate!AH176</f>
        <v>0</v>
      </c>
      <c r="AI176" s="124">
        <f>CN_Summary_fuelprice!AI176*CN_Summary_taxrate!AI176</f>
        <v>0</v>
      </c>
      <c r="AJ176" s="124">
        <f>CN_Summary_fuelprice!AJ176*CN_Summary_taxrate!AJ176</f>
        <v>0</v>
      </c>
      <c r="AK176" s="124">
        <f>CN_Summary_fuelprice!AK176*CN_Summary_taxrate!AK176</f>
        <v>0</v>
      </c>
      <c r="AL176" s="124">
        <f>CN_Summary_fuelprice!AL176*CN_Summary_taxrate!AL176</f>
        <v>0</v>
      </c>
      <c r="AM176" s="124">
        <f>CN_Summary_fuelprice!AM176*CN_Summary_taxrate!AM176</f>
        <v>0</v>
      </c>
      <c r="AN176" s="124">
        <f>CN_Summary_fuelprice!AN176*CN_Summary_taxrate!AN176</f>
        <v>0</v>
      </c>
      <c r="AO176" s="124">
        <f>CN_Summary_fuelprice!AO176*CN_Summary_taxrate!AO176</f>
        <v>0</v>
      </c>
      <c r="AP176" s="124">
        <f>CN_Summary_fuelprice!AP176*CN_Summary_taxrate!AP176</f>
        <v>0</v>
      </c>
      <c r="AQ176" s="124">
        <f>CN_Summary_fuelprice!AQ176*CN_Summary_taxrate!AQ176</f>
        <v>0</v>
      </c>
      <c r="AR176" s="124">
        <f>CN_Summary_fuelprice!AR176*CN_Summary_taxrate!AR176</f>
        <v>0</v>
      </c>
      <c r="AS176" s="124">
        <f>CN_Summary_fuelprice!AS176*CN_Summary_taxrate!AS176</f>
        <v>0</v>
      </c>
      <c r="AT176" s="124">
        <f>CN_Summary_fuelprice!AT176*CN_Summary_taxrate!AT176</f>
        <v>0</v>
      </c>
      <c r="AU176" s="124">
        <f>CN_Summary_fuelprice!AU176*CN_Summary_taxrate!AU176</f>
        <v>0</v>
      </c>
    </row>
    <row r="177" spans="1:47" ht="18.75" customHeight="1">
      <c r="A177" s="101" t="s">
        <v>3671</v>
      </c>
      <c r="B177" s="124">
        <f>CN_Summary_fuelprice!B177*CN_Summary_taxrate!B177</f>
        <v>0</v>
      </c>
      <c r="C177" s="124">
        <f>CN_Summary_fuelprice!C177*CN_Summary_taxrate!C177</f>
        <v>0</v>
      </c>
      <c r="D177" s="124">
        <f>CN_Summary_fuelprice!D177*CN_Summary_taxrate!D177</f>
        <v>0</v>
      </c>
      <c r="E177" s="124">
        <f>CN_Summary_fuelprice!E177*CN_Summary_taxrate!E177</f>
        <v>0</v>
      </c>
      <c r="F177" s="124">
        <f>CN_Summary_fuelprice!F177*CN_Summary_taxrate!F177</f>
        <v>0</v>
      </c>
      <c r="G177" s="124">
        <f>CN_Summary_fuelprice!G177*CN_Summary_taxrate!G177</f>
        <v>0</v>
      </c>
      <c r="H177" s="124">
        <f>CN_Summary_fuelprice!H177*CN_Summary_taxrate!H177</f>
        <v>0</v>
      </c>
      <c r="I177" s="124">
        <f>CN_Summary_fuelprice!I177*CN_Summary_taxrate!I177</f>
        <v>0</v>
      </c>
      <c r="J177" s="124">
        <f>CN_Summary_fuelprice!J177*CN_Summary_taxrate!J177</f>
        <v>0</v>
      </c>
      <c r="K177" s="124">
        <f>CN_Summary_fuelprice!K177*CN_Summary_taxrate!K177</f>
        <v>0</v>
      </c>
      <c r="L177" s="124">
        <f>CN_Summary_fuelprice!L177*CN_Summary_taxrate!L177</f>
        <v>0</v>
      </c>
      <c r="M177" s="124">
        <f>CN_Summary_fuelprice!M177*CN_Summary_taxrate!M177</f>
        <v>0</v>
      </c>
      <c r="N177" s="124">
        <f>CN_Summary_fuelprice!N177*CN_Summary_taxrate!N177</f>
        <v>0</v>
      </c>
      <c r="O177" s="124">
        <f>CN_Summary_fuelprice!O177*CN_Summary_taxrate!O177</f>
        <v>0</v>
      </c>
      <c r="P177" s="124">
        <f>CN_Summary_fuelprice!P177*CN_Summary_taxrate!P177</f>
        <v>0</v>
      </c>
      <c r="Q177" s="124">
        <f>CN_Summary_fuelprice!Q177*CN_Summary_taxrate!Q177</f>
        <v>0</v>
      </c>
      <c r="R177" s="124">
        <f>CN_Summary_fuelprice!R177*CN_Summary_taxrate!R177</f>
        <v>0</v>
      </c>
      <c r="S177" s="124">
        <f>CN_Summary_fuelprice!S177*CN_Summary_taxrate!S177</f>
        <v>0</v>
      </c>
      <c r="T177" s="124">
        <f>CN_Summary_fuelprice!T177*CN_Summary_taxrate!T177</f>
        <v>0</v>
      </c>
      <c r="U177" s="124">
        <f>CN_Summary_fuelprice!U177*CN_Summary_taxrate!U177</f>
        <v>0</v>
      </c>
      <c r="V177" s="124">
        <f>CN_Summary_fuelprice!V177*CN_Summary_taxrate!V177</f>
        <v>0</v>
      </c>
      <c r="W177" s="124">
        <f>CN_Summary_fuelprice!W177*CN_Summary_taxrate!W177</f>
        <v>0</v>
      </c>
      <c r="X177" s="124">
        <f>CN_Summary_fuelprice!X177*CN_Summary_taxrate!X177</f>
        <v>0</v>
      </c>
      <c r="Y177" s="124">
        <f>CN_Summary_fuelprice!Y177*CN_Summary_taxrate!Y177</f>
        <v>0</v>
      </c>
      <c r="Z177" s="124">
        <f>CN_Summary_fuelprice!Z177*CN_Summary_taxrate!Z177</f>
        <v>0</v>
      </c>
      <c r="AA177" s="124">
        <f>CN_Summary_fuelprice!AA177*CN_Summary_taxrate!AA177</f>
        <v>0</v>
      </c>
      <c r="AB177" s="124">
        <f>CN_Summary_fuelprice!AB177*CN_Summary_taxrate!AB177</f>
        <v>0</v>
      </c>
      <c r="AC177" s="124">
        <f>CN_Summary_fuelprice!AC177*CN_Summary_taxrate!AC177</f>
        <v>0</v>
      </c>
      <c r="AD177" s="124">
        <f>CN_Summary_fuelprice!AD177*CN_Summary_taxrate!AD177</f>
        <v>0</v>
      </c>
      <c r="AE177" s="124">
        <f>CN_Summary_fuelprice!AE177*CN_Summary_taxrate!AE177</f>
        <v>0</v>
      </c>
      <c r="AF177" s="124">
        <f>CN_Summary_fuelprice!AF177*CN_Summary_taxrate!AF177</f>
        <v>0</v>
      </c>
      <c r="AG177" s="124">
        <f>CN_Summary_fuelprice!AG177*CN_Summary_taxrate!AG177</f>
        <v>0</v>
      </c>
      <c r="AH177" s="124">
        <f>CN_Summary_fuelprice!AH177*CN_Summary_taxrate!AH177</f>
        <v>0</v>
      </c>
      <c r="AI177" s="124">
        <f>CN_Summary_fuelprice!AI177*CN_Summary_taxrate!AI177</f>
        <v>0</v>
      </c>
      <c r="AJ177" s="124">
        <f>CN_Summary_fuelprice!AJ177*CN_Summary_taxrate!AJ177</f>
        <v>0</v>
      </c>
      <c r="AK177" s="124">
        <f>CN_Summary_fuelprice!AK177*CN_Summary_taxrate!AK177</f>
        <v>0</v>
      </c>
      <c r="AL177" s="124">
        <f>CN_Summary_fuelprice!AL177*CN_Summary_taxrate!AL177</f>
        <v>0</v>
      </c>
      <c r="AM177" s="124">
        <f>CN_Summary_fuelprice!AM177*CN_Summary_taxrate!AM177</f>
        <v>0</v>
      </c>
      <c r="AN177" s="124">
        <f>CN_Summary_fuelprice!AN177*CN_Summary_taxrate!AN177</f>
        <v>0</v>
      </c>
      <c r="AO177" s="124">
        <f>CN_Summary_fuelprice!AO177*CN_Summary_taxrate!AO177</f>
        <v>0</v>
      </c>
      <c r="AP177" s="124">
        <f>CN_Summary_fuelprice!AP177*CN_Summary_taxrate!AP177</f>
        <v>0</v>
      </c>
      <c r="AQ177" s="124">
        <f>CN_Summary_fuelprice!AQ177*CN_Summary_taxrate!AQ177</f>
        <v>0</v>
      </c>
      <c r="AR177" s="124">
        <f>CN_Summary_fuelprice!AR177*CN_Summary_taxrate!AR177</f>
        <v>0</v>
      </c>
      <c r="AS177" s="124">
        <f>CN_Summary_fuelprice!AS177*CN_Summary_taxrate!AS177</f>
        <v>0</v>
      </c>
      <c r="AT177" s="124">
        <f>CN_Summary_fuelprice!AT177*CN_Summary_taxrate!AT177</f>
        <v>0</v>
      </c>
      <c r="AU177" s="124">
        <f>CN_Summary_fuelprice!AU177*CN_Summary_taxrate!AU177</f>
        <v>0</v>
      </c>
    </row>
    <row r="178" spans="1:47" ht="18.75" customHeight="1">
      <c r="A178" s="101" t="s">
        <v>3672</v>
      </c>
      <c r="B178" s="124">
        <f>CN_Summary_fuelprice!B178*CN_Summary_taxrate!B178</f>
        <v>0</v>
      </c>
      <c r="C178" s="124">
        <f>CN_Summary_fuelprice!C178*CN_Summary_taxrate!C178</f>
        <v>0</v>
      </c>
      <c r="D178" s="124">
        <f>CN_Summary_fuelprice!D178*CN_Summary_taxrate!D178</f>
        <v>0</v>
      </c>
      <c r="E178" s="124">
        <f>CN_Summary_fuelprice!E178*CN_Summary_taxrate!E178</f>
        <v>0</v>
      </c>
      <c r="F178" s="124">
        <f>CN_Summary_fuelprice!F178*CN_Summary_taxrate!F178</f>
        <v>0</v>
      </c>
      <c r="G178" s="124">
        <f>CN_Summary_fuelprice!G178*CN_Summary_taxrate!G178</f>
        <v>0</v>
      </c>
      <c r="H178" s="124">
        <f>CN_Summary_fuelprice!H178*CN_Summary_taxrate!H178</f>
        <v>0</v>
      </c>
      <c r="I178" s="124">
        <f>CN_Summary_fuelprice!I178*CN_Summary_taxrate!I178</f>
        <v>0</v>
      </c>
      <c r="J178" s="124">
        <f>CN_Summary_fuelprice!J178*CN_Summary_taxrate!J178</f>
        <v>0</v>
      </c>
      <c r="K178" s="124">
        <f>CN_Summary_fuelprice!K178*CN_Summary_taxrate!K178</f>
        <v>0</v>
      </c>
      <c r="L178" s="124">
        <f>CN_Summary_fuelprice!L178*CN_Summary_taxrate!L178</f>
        <v>0</v>
      </c>
      <c r="M178" s="124">
        <f>CN_Summary_fuelprice!M178*CN_Summary_taxrate!M178</f>
        <v>0</v>
      </c>
      <c r="N178" s="124">
        <f>CN_Summary_fuelprice!N178*CN_Summary_taxrate!N178</f>
        <v>0</v>
      </c>
      <c r="O178" s="124">
        <f>CN_Summary_fuelprice!O178*CN_Summary_taxrate!O178</f>
        <v>0</v>
      </c>
      <c r="P178" s="124">
        <f>CN_Summary_fuelprice!P178*CN_Summary_taxrate!P178</f>
        <v>0</v>
      </c>
      <c r="Q178" s="124">
        <f>CN_Summary_fuelprice!Q178*CN_Summary_taxrate!Q178</f>
        <v>0</v>
      </c>
      <c r="R178" s="124">
        <f>CN_Summary_fuelprice!R178*CN_Summary_taxrate!R178</f>
        <v>0</v>
      </c>
      <c r="S178" s="124">
        <f>CN_Summary_fuelprice!S178*CN_Summary_taxrate!S178</f>
        <v>0</v>
      </c>
      <c r="T178" s="124">
        <f>CN_Summary_fuelprice!T178*CN_Summary_taxrate!T178</f>
        <v>0</v>
      </c>
      <c r="U178" s="124">
        <f>CN_Summary_fuelprice!U178*CN_Summary_taxrate!U178</f>
        <v>0</v>
      </c>
      <c r="V178" s="124">
        <f>CN_Summary_fuelprice!V178*CN_Summary_taxrate!V178</f>
        <v>0</v>
      </c>
      <c r="W178" s="124">
        <f>CN_Summary_fuelprice!W178*CN_Summary_taxrate!W178</f>
        <v>0</v>
      </c>
      <c r="X178" s="124">
        <f>CN_Summary_fuelprice!X178*CN_Summary_taxrate!X178</f>
        <v>0</v>
      </c>
      <c r="Y178" s="124">
        <f>CN_Summary_fuelprice!Y178*CN_Summary_taxrate!Y178</f>
        <v>0</v>
      </c>
      <c r="Z178" s="124">
        <f>CN_Summary_fuelprice!Z178*CN_Summary_taxrate!Z178</f>
        <v>0</v>
      </c>
      <c r="AA178" s="124">
        <f>CN_Summary_fuelprice!AA178*CN_Summary_taxrate!AA178</f>
        <v>0</v>
      </c>
      <c r="AB178" s="124">
        <f>CN_Summary_fuelprice!AB178*CN_Summary_taxrate!AB178</f>
        <v>0</v>
      </c>
      <c r="AC178" s="124">
        <f>CN_Summary_fuelprice!AC178*CN_Summary_taxrate!AC178</f>
        <v>0</v>
      </c>
      <c r="AD178" s="124">
        <f>CN_Summary_fuelprice!AD178*CN_Summary_taxrate!AD178</f>
        <v>0</v>
      </c>
      <c r="AE178" s="124">
        <f>CN_Summary_fuelprice!AE178*CN_Summary_taxrate!AE178</f>
        <v>0</v>
      </c>
      <c r="AF178" s="124">
        <f>CN_Summary_fuelprice!AF178*CN_Summary_taxrate!AF178</f>
        <v>0</v>
      </c>
      <c r="AG178" s="124">
        <f>CN_Summary_fuelprice!AG178*CN_Summary_taxrate!AG178</f>
        <v>0</v>
      </c>
      <c r="AH178" s="124">
        <f>CN_Summary_fuelprice!AH178*CN_Summary_taxrate!AH178</f>
        <v>0</v>
      </c>
      <c r="AI178" s="124">
        <f>CN_Summary_fuelprice!AI178*CN_Summary_taxrate!AI178</f>
        <v>0</v>
      </c>
      <c r="AJ178" s="124">
        <f>CN_Summary_fuelprice!AJ178*CN_Summary_taxrate!AJ178</f>
        <v>0</v>
      </c>
      <c r="AK178" s="124">
        <f>CN_Summary_fuelprice!AK178*CN_Summary_taxrate!AK178</f>
        <v>0</v>
      </c>
      <c r="AL178" s="124">
        <f>CN_Summary_fuelprice!AL178*CN_Summary_taxrate!AL178</f>
        <v>0</v>
      </c>
      <c r="AM178" s="124">
        <f>CN_Summary_fuelprice!AM178*CN_Summary_taxrate!AM178</f>
        <v>0</v>
      </c>
      <c r="AN178" s="124">
        <f>CN_Summary_fuelprice!AN178*CN_Summary_taxrate!AN178</f>
        <v>0</v>
      </c>
      <c r="AO178" s="124">
        <f>CN_Summary_fuelprice!AO178*CN_Summary_taxrate!AO178</f>
        <v>0</v>
      </c>
      <c r="AP178" s="124">
        <f>CN_Summary_fuelprice!AP178*CN_Summary_taxrate!AP178</f>
        <v>0</v>
      </c>
      <c r="AQ178" s="124">
        <f>CN_Summary_fuelprice!AQ178*CN_Summary_taxrate!AQ178</f>
        <v>0</v>
      </c>
      <c r="AR178" s="124">
        <f>CN_Summary_fuelprice!AR178*CN_Summary_taxrate!AR178</f>
        <v>0</v>
      </c>
      <c r="AS178" s="124">
        <f>CN_Summary_fuelprice!AS178*CN_Summary_taxrate!AS178</f>
        <v>0</v>
      </c>
      <c r="AT178" s="124">
        <f>CN_Summary_fuelprice!AT178*CN_Summary_taxrate!AT178</f>
        <v>0</v>
      </c>
      <c r="AU178" s="124">
        <f>CN_Summary_fuelprice!AU178*CN_Summary_taxrate!AU178</f>
        <v>0</v>
      </c>
    </row>
    <row r="179" spans="1:47" ht="18.75" customHeight="1">
      <c r="A179" s="101" t="s">
        <v>3673</v>
      </c>
      <c r="B179" s="124">
        <f>CN_Summary_fuelprice!B179*CN_Summary_taxrate!B179</f>
        <v>0</v>
      </c>
      <c r="C179" s="124">
        <f>CN_Summary_fuelprice!C179*CN_Summary_taxrate!C179</f>
        <v>0</v>
      </c>
      <c r="D179" s="124">
        <f>CN_Summary_fuelprice!D179*CN_Summary_taxrate!D179</f>
        <v>0</v>
      </c>
      <c r="E179" s="124">
        <f>CN_Summary_fuelprice!E179*CN_Summary_taxrate!E179</f>
        <v>0</v>
      </c>
      <c r="F179" s="124">
        <f>CN_Summary_fuelprice!F179*CN_Summary_taxrate!F179</f>
        <v>0</v>
      </c>
      <c r="G179" s="124">
        <f>CN_Summary_fuelprice!G179*CN_Summary_taxrate!G179</f>
        <v>0</v>
      </c>
      <c r="H179" s="124">
        <f>CN_Summary_fuelprice!H179*CN_Summary_taxrate!H179</f>
        <v>0</v>
      </c>
      <c r="I179" s="124">
        <f>CN_Summary_fuelprice!I179*CN_Summary_taxrate!I179</f>
        <v>0</v>
      </c>
      <c r="J179" s="124">
        <f>CN_Summary_fuelprice!J179*CN_Summary_taxrate!J179</f>
        <v>0</v>
      </c>
      <c r="K179" s="124">
        <f>CN_Summary_fuelprice!K179*CN_Summary_taxrate!K179</f>
        <v>0</v>
      </c>
      <c r="L179" s="124">
        <f>CN_Summary_fuelprice!L179*CN_Summary_taxrate!L179</f>
        <v>0</v>
      </c>
      <c r="M179" s="124">
        <f>CN_Summary_fuelprice!M179*CN_Summary_taxrate!M179</f>
        <v>0</v>
      </c>
      <c r="N179" s="124">
        <f>CN_Summary_fuelprice!N179*CN_Summary_taxrate!N179</f>
        <v>0</v>
      </c>
      <c r="O179" s="124">
        <f>CN_Summary_fuelprice!O179*CN_Summary_taxrate!O179</f>
        <v>0</v>
      </c>
      <c r="P179" s="124">
        <f>CN_Summary_fuelprice!P179*CN_Summary_taxrate!P179</f>
        <v>0</v>
      </c>
      <c r="Q179" s="124">
        <f>CN_Summary_fuelprice!Q179*CN_Summary_taxrate!Q179</f>
        <v>0</v>
      </c>
      <c r="R179" s="124">
        <f>CN_Summary_fuelprice!R179*CN_Summary_taxrate!R179</f>
        <v>0</v>
      </c>
      <c r="S179" s="124">
        <f>CN_Summary_fuelprice!S179*CN_Summary_taxrate!S179</f>
        <v>0</v>
      </c>
      <c r="T179" s="124">
        <f>CN_Summary_fuelprice!T179*CN_Summary_taxrate!T179</f>
        <v>0</v>
      </c>
      <c r="U179" s="124">
        <f>CN_Summary_fuelprice!U179*CN_Summary_taxrate!U179</f>
        <v>0</v>
      </c>
      <c r="V179" s="124">
        <f>CN_Summary_fuelprice!V179*CN_Summary_taxrate!V179</f>
        <v>0</v>
      </c>
      <c r="W179" s="124">
        <f>CN_Summary_fuelprice!W179*CN_Summary_taxrate!W179</f>
        <v>0</v>
      </c>
      <c r="X179" s="124">
        <f>CN_Summary_fuelprice!X179*CN_Summary_taxrate!X179</f>
        <v>0</v>
      </c>
      <c r="Y179" s="124">
        <f>CN_Summary_fuelprice!Y179*CN_Summary_taxrate!Y179</f>
        <v>0</v>
      </c>
      <c r="Z179" s="124">
        <f>CN_Summary_fuelprice!Z179*CN_Summary_taxrate!Z179</f>
        <v>0</v>
      </c>
      <c r="AA179" s="124">
        <f>CN_Summary_fuelprice!AA179*CN_Summary_taxrate!AA179</f>
        <v>0</v>
      </c>
      <c r="AB179" s="124">
        <f>CN_Summary_fuelprice!AB179*CN_Summary_taxrate!AB179</f>
        <v>0</v>
      </c>
      <c r="AC179" s="124">
        <f>CN_Summary_fuelprice!AC179*CN_Summary_taxrate!AC179</f>
        <v>0</v>
      </c>
      <c r="AD179" s="124">
        <f>CN_Summary_fuelprice!AD179*CN_Summary_taxrate!AD179</f>
        <v>0</v>
      </c>
      <c r="AE179" s="124">
        <f>CN_Summary_fuelprice!AE179*CN_Summary_taxrate!AE179</f>
        <v>0</v>
      </c>
      <c r="AF179" s="124">
        <f>CN_Summary_fuelprice!AF179*CN_Summary_taxrate!AF179</f>
        <v>0</v>
      </c>
      <c r="AG179" s="124">
        <f>CN_Summary_fuelprice!AG179*CN_Summary_taxrate!AG179</f>
        <v>0</v>
      </c>
      <c r="AH179" s="124">
        <f>CN_Summary_fuelprice!AH179*CN_Summary_taxrate!AH179</f>
        <v>0</v>
      </c>
      <c r="AI179" s="124">
        <f>CN_Summary_fuelprice!AI179*CN_Summary_taxrate!AI179</f>
        <v>0</v>
      </c>
      <c r="AJ179" s="124">
        <f>CN_Summary_fuelprice!AJ179*CN_Summary_taxrate!AJ179</f>
        <v>0</v>
      </c>
      <c r="AK179" s="124">
        <f>CN_Summary_fuelprice!AK179*CN_Summary_taxrate!AK179</f>
        <v>0</v>
      </c>
      <c r="AL179" s="124">
        <f>CN_Summary_fuelprice!AL179*CN_Summary_taxrate!AL179</f>
        <v>0</v>
      </c>
      <c r="AM179" s="124">
        <f>CN_Summary_fuelprice!AM179*CN_Summary_taxrate!AM179</f>
        <v>0</v>
      </c>
      <c r="AN179" s="124">
        <f>CN_Summary_fuelprice!AN179*CN_Summary_taxrate!AN179</f>
        <v>0</v>
      </c>
      <c r="AO179" s="124">
        <f>CN_Summary_fuelprice!AO179*CN_Summary_taxrate!AO179</f>
        <v>0</v>
      </c>
      <c r="AP179" s="124">
        <f>CN_Summary_fuelprice!AP179*CN_Summary_taxrate!AP179</f>
        <v>0</v>
      </c>
      <c r="AQ179" s="124">
        <f>CN_Summary_fuelprice!AQ179*CN_Summary_taxrate!AQ179</f>
        <v>0</v>
      </c>
      <c r="AR179" s="124">
        <f>CN_Summary_fuelprice!AR179*CN_Summary_taxrate!AR179</f>
        <v>0</v>
      </c>
      <c r="AS179" s="124">
        <f>CN_Summary_fuelprice!AS179*CN_Summary_taxrate!AS179</f>
        <v>0</v>
      </c>
      <c r="AT179" s="124">
        <f>CN_Summary_fuelprice!AT179*CN_Summary_taxrate!AT179</f>
        <v>0</v>
      </c>
      <c r="AU179" s="124">
        <f>CN_Summary_fuelprice!AU179*CN_Summary_taxrate!AU179</f>
        <v>0</v>
      </c>
    </row>
    <row r="180" spans="1:47" ht="18.75" customHeight="1">
      <c r="A180" s="101" t="s">
        <v>3674</v>
      </c>
      <c r="B180" s="124">
        <f>CN_Summary_fuelprice!B180*CN_Summary_taxrate!B180</f>
        <v>0</v>
      </c>
      <c r="C180" s="124">
        <f>CN_Summary_fuelprice!C180*CN_Summary_taxrate!C180</f>
        <v>0</v>
      </c>
      <c r="D180" s="124">
        <f>CN_Summary_fuelprice!D180*CN_Summary_taxrate!D180</f>
        <v>0</v>
      </c>
      <c r="E180" s="124">
        <f>CN_Summary_fuelprice!E180*CN_Summary_taxrate!E180</f>
        <v>0</v>
      </c>
      <c r="F180" s="124">
        <f>CN_Summary_fuelprice!F180*CN_Summary_taxrate!F180</f>
        <v>0</v>
      </c>
      <c r="G180" s="124">
        <f>CN_Summary_fuelprice!G180*CN_Summary_taxrate!G180</f>
        <v>0</v>
      </c>
      <c r="H180" s="124">
        <f>CN_Summary_fuelprice!H180*CN_Summary_taxrate!H180</f>
        <v>0</v>
      </c>
      <c r="I180" s="124">
        <f>CN_Summary_fuelprice!I180*CN_Summary_taxrate!I180</f>
        <v>0</v>
      </c>
      <c r="J180" s="124">
        <f>CN_Summary_fuelprice!J180*CN_Summary_taxrate!J180</f>
        <v>0</v>
      </c>
      <c r="K180" s="124">
        <f>CN_Summary_fuelprice!K180*CN_Summary_taxrate!K180</f>
        <v>0</v>
      </c>
      <c r="L180" s="124">
        <f>CN_Summary_fuelprice!L180*CN_Summary_taxrate!L180</f>
        <v>0</v>
      </c>
      <c r="M180" s="124">
        <f>CN_Summary_fuelprice!M180*CN_Summary_taxrate!M180</f>
        <v>0</v>
      </c>
      <c r="N180" s="124">
        <f>CN_Summary_fuelprice!N180*CN_Summary_taxrate!N180</f>
        <v>0</v>
      </c>
      <c r="O180" s="124">
        <f>CN_Summary_fuelprice!O180*CN_Summary_taxrate!O180</f>
        <v>0</v>
      </c>
      <c r="P180" s="124">
        <f>CN_Summary_fuelprice!P180*CN_Summary_taxrate!P180</f>
        <v>0</v>
      </c>
      <c r="Q180" s="124">
        <f>CN_Summary_fuelprice!Q180*CN_Summary_taxrate!Q180</f>
        <v>0</v>
      </c>
      <c r="R180" s="124">
        <f>CN_Summary_fuelprice!R180*CN_Summary_taxrate!R180</f>
        <v>0</v>
      </c>
      <c r="S180" s="124">
        <f>CN_Summary_fuelprice!S180*CN_Summary_taxrate!S180</f>
        <v>0</v>
      </c>
      <c r="T180" s="124">
        <f>CN_Summary_fuelprice!T180*CN_Summary_taxrate!T180</f>
        <v>0</v>
      </c>
      <c r="U180" s="124">
        <f>CN_Summary_fuelprice!U180*CN_Summary_taxrate!U180</f>
        <v>0</v>
      </c>
      <c r="V180" s="124">
        <f>CN_Summary_fuelprice!V180*CN_Summary_taxrate!V180</f>
        <v>0</v>
      </c>
      <c r="W180" s="124">
        <f>CN_Summary_fuelprice!W180*CN_Summary_taxrate!W180</f>
        <v>0</v>
      </c>
      <c r="X180" s="124">
        <f>CN_Summary_fuelprice!X180*CN_Summary_taxrate!X180</f>
        <v>0</v>
      </c>
      <c r="Y180" s="124">
        <f>CN_Summary_fuelprice!Y180*CN_Summary_taxrate!Y180</f>
        <v>0</v>
      </c>
      <c r="Z180" s="124">
        <f>CN_Summary_fuelprice!Z180*CN_Summary_taxrate!Z180</f>
        <v>0</v>
      </c>
      <c r="AA180" s="124">
        <f>CN_Summary_fuelprice!AA180*CN_Summary_taxrate!AA180</f>
        <v>0</v>
      </c>
      <c r="AB180" s="124">
        <f>CN_Summary_fuelprice!AB180*CN_Summary_taxrate!AB180</f>
        <v>0</v>
      </c>
      <c r="AC180" s="124">
        <f>CN_Summary_fuelprice!AC180*CN_Summary_taxrate!AC180</f>
        <v>0</v>
      </c>
      <c r="AD180" s="124">
        <f>CN_Summary_fuelprice!AD180*CN_Summary_taxrate!AD180</f>
        <v>0</v>
      </c>
      <c r="AE180" s="124">
        <f>CN_Summary_fuelprice!AE180*CN_Summary_taxrate!AE180</f>
        <v>0</v>
      </c>
      <c r="AF180" s="124">
        <f>CN_Summary_fuelprice!AF180*CN_Summary_taxrate!AF180</f>
        <v>0</v>
      </c>
      <c r="AG180" s="124">
        <f>CN_Summary_fuelprice!AG180*CN_Summary_taxrate!AG180</f>
        <v>0</v>
      </c>
      <c r="AH180" s="124">
        <f>CN_Summary_fuelprice!AH180*CN_Summary_taxrate!AH180</f>
        <v>0</v>
      </c>
      <c r="AI180" s="124">
        <f>CN_Summary_fuelprice!AI180*CN_Summary_taxrate!AI180</f>
        <v>0</v>
      </c>
      <c r="AJ180" s="124">
        <f>CN_Summary_fuelprice!AJ180*CN_Summary_taxrate!AJ180</f>
        <v>0</v>
      </c>
      <c r="AK180" s="124">
        <f>CN_Summary_fuelprice!AK180*CN_Summary_taxrate!AK180</f>
        <v>0</v>
      </c>
      <c r="AL180" s="124">
        <f>CN_Summary_fuelprice!AL180*CN_Summary_taxrate!AL180</f>
        <v>0</v>
      </c>
      <c r="AM180" s="124">
        <f>CN_Summary_fuelprice!AM180*CN_Summary_taxrate!AM180</f>
        <v>0</v>
      </c>
      <c r="AN180" s="124">
        <f>CN_Summary_fuelprice!AN180*CN_Summary_taxrate!AN180</f>
        <v>0</v>
      </c>
      <c r="AO180" s="124">
        <f>CN_Summary_fuelprice!AO180*CN_Summary_taxrate!AO180</f>
        <v>0</v>
      </c>
      <c r="AP180" s="124">
        <f>CN_Summary_fuelprice!AP180*CN_Summary_taxrate!AP180</f>
        <v>0</v>
      </c>
      <c r="AQ180" s="124">
        <f>CN_Summary_fuelprice!AQ180*CN_Summary_taxrate!AQ180</f>
        <v>0</v>
      </c>
      <c r="AR180" s="124">
        <f>CN_Summary_fuelprice!AR180*CN_Summary_taxrate!AR180</f>
        <v>0</v>
      </c>
      <c r="AS180" s="124">
        <f>CN_Summary_fuelprice!AS180*CN_Summary_taxrate!AS180</f>
        <v>0</v>
      </c>
      <c r="AT180" s="124">
        <f>CN_Summary_fuelprice!AT180*CN_Summary_taxrate!AT180</f>
        <v>0</v>
      </c>
      <c r="AU180" s="124">
        <f>CN_Summary_fuelprice!AU180*CN_Summary_taxrate!AU180</f>
        <v>0</v>
      </c>
    </row>
    <row r="181" spans="1:47" ht="18.75" customHeight="1">
      <c r="A181" s="101" t="s">
        <v>3675</v>
      </c>
      <c r="B181" s="124">
        <f>CN_Summary_fuelprice!B181*CN_Summary_taxrate!B181</f>
        <v>0</v>
      </c>
      <c r="C181" s="124">
        <f>CN_Summary_fuelprice!C181*CN_Summary_taxrate!C181</f>
        <v>0</v>
      </c>
      <c r="D181" s="124">
        <f>CN_Summary_fuelprice!D181*CN_Summary_taxrate!D181</f>
        <v>0</v>
      </c>
      <c r="E181" s="124">
        <f>CN_Summary_fuelprice!E181*CN_Summary_taxrate!E181</f>
        <v>0</v>
      </c>
      <c r="F181" s="124">
        <f>CN_Summary_fuelprice!F181*CN_Summary_taxrate!F181</f>
        <v>0</v>
      </c>
      <c r="G181" s="124">
        <f>CN_Summary_fuelprice!G181*CN_Summary_taxrate!G181</f>
        <v>0</v>
      </c>
      <c r="H181" s="124">
        <f>CN_Summary_fuelprice!H181*CN_Summary_taxrate!H181</f>
        <v>0</v>
      </c>
      <c r="I181" s="124">
        <f>CN_Summary_fuelprice!I181*CN_Summary_taxrate!I181</f>
        <v>0</v>
      </c>
      <c r="J181" s="124">
        <f>CN_Summary_fuelprice!J181*CN_Summary_taxrate!J181</f>
        <v>0</v>
      </c>
      <c r="K181" s="124">
        <f>CN_Summary_fuelprice!K181*CN_Summary_taxrate!K181</f>
        <v>0</v>
      </c>
      <c r="L181" s="124">
        <f>CN_Summary_fuelprice!L181*CN_Summary_taxrate!L181</f>
        <v>0</v>
      </c>
      <c r="M181" s="124">
        <f>CN_Summary_fuelprice!M181*CN_Summary_taxrate!M181</f>
        <v>0</v>
      </c>
      <c r="N181" s="124">
        <f>CN_Summary_fuelprice!N181*CN_Summary_taxrate!N181</f>
        <v>0</v>
      </c>
      <c r="O181" s="124">
        <f>CN_Summary_fuelprice!O181*CN_Summary_taxrate!O181</f>
        <v>0</v>
      </c>
      <c r="P181" s="124">
        <f>CN_Summary_fuelprice!P181*CN_Summary_taxrate!P181</f>
        <v>0</v>
      </c>
      <c r="Q181" s="124">
        <f>CN_Summary_fuelprice!Q181*CN_Summary_taxrate!Q181</f>
        <v>0</v>
      </c>
      <c r="R181" s="124">
        <f>CN_Summary_fuelprice!R181*CN_Summary_taxrate!R181</f>
        <v>0</v>
      </c>
      <c r="S181" s="124">
        <f>CN_Summary_fuelprice!S181*CN_Summary_taxrate!S181</f>
        <v>0</v>
      </c>
      <c r="T181" s="124">
        <f>CN_Summary_fuelprice!T181*CN_Summary_taxrate!T181</f>
        <v>0</v>
      </c>
      <c r="U181" s="124">
        <f>CN_Summary_fuelprice!U181*CN_Summary_taxrate!U181</f>
        <v>0</v>
      </c>
      <c r="V181" s="124">
        <f>CN_Summary_fuelprice!V181*CN_Summary_taxrate!V181</f>
        <v>0</v>
      </c>
      <c r="W181" s="124">
        <f>CN_Summary_fuelprice!W181*CN_Summary_taxrate!W181</f>
        <v>0</v>
      </c>
      <c r="X181" s="124">
        <f>CN_Summary_fuelprice!X181*CN_Summary_taxrate!X181</f>
        <v>0</v>
      </c>
      <c r="Y181" s="124">
        <f>CN_Summary_fuelprice!Y181*CN_Summary_taxrate!Y181</f>
        <v>0</v>
      </c>
      <c r="Z181" s="124">
        <f>CN_Summary_fuelprice!Z181*CN_Summary_taxrate!Z181</f>
        <v>0</v>
      </c>
      <c r="AA181" s="124">
        <f>CN_Summary_fuelprice!AA181*CN_Summary_taxrate!AA181</f>
        <v>0</v>
      </c>
      <c r="AB181" s="124">
        <f>CN_Summary_fuelprice!AB181*CN_Summary_taxrate!AB181</f>
        <v>0</v>
      </c>
      <c r="AC181" s="124">
        <f>CN_Summary_fuelprice!AC181*CN_Summary_taxrate!AC181</f>
        <v>0</v>
      </c>
      <c r="AD181" s="124">
        <f>CN_Summary_fuelprice!AD181*CN_Summary_taxrate!AD181</f>
        <v>0</v>
      </c>
      <c r="AE181" s="124">
        <f>CN_Summary_fuelprice!AE181*CN_Summary_taxrate!AE181</f>
        <v>0</v>
      </c>
      <c r="AF181" s="124">
        <f>CN_Summary_fuelprice!AF181*CN_Summary_taxrate!AF181</f>
        <v>0</v>
      </c>
      <c r="AG181" s="124">
        <f>CN_Summary_fuelprice!AG181*CN_Summary_taxrate!AG181</f>
        <v>0</v>
      </c>
      <c r="AH181" s="124">
        <f>CN_Summary_fuelprice!AH181*CN_Summary_taxrate!AH181</f>
        <v>0</v>
      </c>
      <c r="AI181" s="124">
        <f>CN_Summary_fuelprice!AI181*CN_Summary_taxrate!AI181</f>
        <v>0</v>
      </c>
      <c r="AJ181" s="124">
        <f>CN_Summary_fuelprice!AJ181*CN_Summary_taxrate!AJ181</f>
        <v>0</v>
      </c>
      <c r="AK181" s="124">
        <f>CN_Summary_fuelprice!AK181*CN_Summary_taxrate!AK181</f>
        <v>0</v>
      </c>
      <c r="AL181" s="124">
        <f>CN_Summary_fuelprice!AL181*CN_Summary_taxrate!AL181</f>
        <v>0</v>
      </c>
      <c r="AM181" s="124">
        <f>CN_Summary_fuelprice!AM181*CN_Summary_taxrate!AM181</f>
        <v>0</v>
      </c>
      <c r="AN181" s="124">
        <f>CN_Summary_fuelprice!AN181*CN_Summary_taxrate!AN181</f>
        <v>0</v>
      </c>
      <c r="AO181" s="124">
        <f>CN_Summary_fuelprice!AO181*CN_Summary_taxrate!AO181</f>
        <v>0</v>
      </c>
      <c r="AP181" s="124">
        <f>CN_Summary_fuelprice!AP181*CN_Summary_taxrate!AP181</f>
        <v>0</v>
      </c>
      <c r="AQ181" s="124">
        <f>CN_Summary_fuelprice!AQ181*CN_Summary_taxrate!AQ181</f>
        <v>0</v>
      </c>
      <c r="AR181" s="124">
        <f>CN_Summary_fuelprice!AR181*CN_Summary_taxrate!AR181</f>
        <v>0</v>
      </c>
      <c r="AS181" s="124">
        <f>CN_Summary_fuelprice!AS181*CN_Summary_taxrate!AS181</f>
        <v>0</v>
      </c>
      <c r="AT181" s="124">
        <f>CN_Summary_fuelprice!AT181*CN_Summary_taxrate!AT181</f>
        <v>0</v>
      </c>
      <c r="AU181" s="124">
        <f>CN_Summary_fuelprice!AU181*CN_Summary_taxrate!AU181</f>
        <v>0</v>
      </c>
    </row>
    <row r="182" spans="1:47" s="103" customFormat="1" ht="18.75" customHeight="1">
      <c r="A182" s="102" t="s">
        <v>3818</v>
      </c>
      <c r="B182" s="102"/>
      <c r="C182" s="102"/>
      <c r="D182" s="102"/>
      <c r="E182" s="102"/>
      <c r="F182" s="102"/>
      <c r="I182" s="102"/>
      <c r="L182" s="102"/>
      <c r="O182" s="102"/>
      <c r="R182" s="102"/>
      <c r="U182" s="102"/>
      <c r="X182" s="102"/>
      <c r="AA182" s="102"/>
      <c r="AD182" s="102"/>
      <c r="AG182" s="102"/>
      <c r="AJ182" s="102"/>
      <c r="AM182" s="102"/>
      <c r="AP182" s="102"/>
      <c r="AS182" s="102"/>
    </row>
    <row r="183" spans="1:47" ht="18.75" customHeight="1">
      <c r="A183" s="105" t="s">
        <v>3697</v>
      </c>
      <c r="B183" s="101">
        <v>2015</v>
      </c>
      <c r="C183" s="101">
        <v>2016</v>
      </c>
      <c r="D183" s="101">
        <v>2017</v>
      </c>
      <c r="E183" s="101">
        <v>2018</v>
      </c>
      <c r="F183" s="101">
        <v>2019</v>
      </c>
      <c r="G183" s="101">
        <v>2020</v>
      </c>
      <c r="H183" s="101">
        <v>2021</v>
      </c>
      <c r="I183" s="101">
        <v>2022</v>
      </c>
      <c r="J183" s="101">
        <v>2023</v>
      </c>
      <c r="K183" s="101">
        <v>2024</v>
      </c>
      <c r="L183" s="101">
        <v>2025</v>
      </c>
      <c r="M183" s="101">
        <v>2026</v>
      </c>
      <c r="N183" s="101">
        <v>2027</v>
      </c>
      <c r="O183" s="101">
        <v>2028</v>
      </c>
      <c r="P183" s="101">
        <v>2029</v>
      </c>
      <c r="Q183" s="101">
        <v>2030</v>
      </c>
      <c r="R183" s="101">
        <v>2031</v>
      </c>
      <c r="S183" s="101">
        <v>2032</v>
      </c>
      <c r="T183" s="101">
        <v>2033</v>
      </c>
      <c r="U183" s="101">
        <v>2034</v>
      </c>
      <c r="V183" s="101">
        <v>2035</v>
      </c>
      <c r="W183" s="101">
        <v>2036</v>
      </c>
      <c r="X183" s="101">
        <v>2037</v>
      </c>
      <c r="Y183" s="101">
        <v>2038</v>
      </c>
      <c r="Z183" s="101">
        <v>2039</v>
      </c>
      <c r="AA183" s="101">
        <v>2040</v>
      </c>
      <c r="AB183" s="101">
        <v>2041</v>
      </c>
      <c r="AC183" s="101">
        <v>2042</v>
      </c>
      <c r="AD183" s="101">
        <v>2043</v>
      </c>
      <c r="AE183" s="101">
        <v>2044</v>
      </c>
      <c r="AF183" s="101">
        <v>2045</v>
      </c>
      <c r="AG183" s="101">
        <v>2046</v>
      </c>
      <c r="AH183" s="101">
        <v>2047</v>
      </c>
      <c r="AI183" s="101">
        <v>2048</v>
      </c>
      <c r="AJ183" s="101">
        <v>2049</v>
      </c>
      <c r="AK183" s="101">
        <v>2050</v>
      </c>
      <c r="AL183" s="101">
        <v>2051</v>
      </c>
      <c r="AM183" s="101">
        <v>2052</v>
      </c>
      <c r="AN183" s="101">
        <v>2053</v>
      </c>
      <c r="AO183" s="101">
        <v>2054</v>
      </c>
      <c r="AP183" s="101">
        <v>2055</v>
      </c>
      <c r="AQ183" s="101">
        <v>2056</v>
      </c>
      <c r="AR183" s="101">
        <v>2057</v>
      </c>
      <c r="AS183" s="101">
        <v>2058</v>
      </c>
      <c r="AT183" s="101">
        <v>2059</v>
      </c>
      <c r="AU183" s="101">
        <v>2060</v>
      </c>
    </row>
    <row r="184" spans="1:47" ht="18.75" customHeight="1">
      <c r="A184" s="101" t="s">
        <v>3668</v>
      </c>
      <c r="B184" s="124">
        <f>CN_Summary_fuelprice!B184*CN_Summary_taxrate!B184</f>
        <v>0</v>
      </c>
      <c r="C184" s="124">
        <f>CN_Summary_fuelprice!C184*CN_Summary_taxrate!C184</f>
        <v>0</v>
      </c>
      <c r="D184" s="124">
        <f>CN_Summary_fuelprice!D184*CN_Summary_taxrate!D184</f>
        <v>0</v>
      </c>
      <c r="E184" s="124">
        <f>CN_Summary_fuelprice!E184*CN_Summary_taxrate!E184</f>
        <v>0</v>
      </c>
      <c r="F184" s="124">
        <f>CN_Summary_fuelprice!F184*CN_Summary_taxrate!F184</f>
        <v>0</v>
      </c>
      <c r="G184" s="124">
        <f>CN_Summary_fuelprice!G184*CN_Summary_taxrate!G184</f>
        <v>0</v>
      </c>
      <c r="H184" s="124">
        <f>CN_Summary_fuelprice!H184*CN_Summary_taxrate!H184</f>
        <v>0</v>
      </c>
      <c r="I184" s="124">
        <f>CN_Summary_fuelprice!I184*CN_Summary_taxrate!I184</f>
        <v>0</v>
      </c>
      <c r="J184" s="124">
        <f>CN_Summary_fuelprice!J184*CN_Summary_taxrate!J184</f>
        <v>0</v>
      </c>
      <c r="K184" s="124">
        <f>CN_Summary_fuelprice!K184*CN_Summary_taxrate!K184</f>
        <v>0</v>
      </c>
      <c r="L184" s="124">
        <f>CN_Summary_fuelprice!L184*CN_Summary_taxrate!L184</f>
        <v>0</v>
      </c>
      <c r="M184" s="124">
        <f>CN_Summary_fuelprice!M184*CN_Summary_taxrate!M184</f>
        <v>0</v>
      </c>
      <c r="N184" s="124">
        <f>CN_Summary_fuelprice!N184*CN_Summary_taxrate!N184</f>
        <v>0</v>
      </c>
      <c r="O184" s="124">
        <f>CN_Summary_fuelprice!O184*CN_Summary_taxrate!O184</f>
        <v>0</v>
      </c>
      <c r="P184" s="124">
        <f>CN_Summary_fuelprice!P184*CN_Summary_taxrate!P184</f>
        <v>0</v>
      </c>
      <c r="Q184" s="124">
        <f>CN_Summary_fuelprice!Q184*CN_Summary_taxrate!Q184</f>
        <v>0</v>
      </c>
      <c r="R184" s="124">
        <f>CN_Summary_fuelprice!R184*CN_Summary_taxrate!R184</f>
        <v>0</v>
      </c>
      <c r="S184" s="124">
        <f>CN_Summary_fuelprice!S184*CN_Summary_taxrate!S184</f>
        <v>0</v>
      </c>
      <c r="T184" s="124">
        <f>CN_Summary_fuelprice!T184*CN_Summary_taxrate!T184</f>
        <v>0</v>
      </c>
      <c r="U184" s="124">
        <f>CN_Summary_fuelprice!U184*CN_Summary_taxrate!U184</f>
        <v>0</v>
      </c>
      <c r="V184" s="124">
        <f>CN_Summary_fuelprice!V184*CN_Summary_taxrate!V184</f>
        <v>0</v>
      </c>
      <c r="W184" s="124">
        <f>CN_Summary_fuelprice!W184*CN_Summary_taxrate!W184</f>
        <v>0</v>
      </c>
      <c r="X184" s="124">
        <f>CN_Summary_fuelprice!X184*CN_Summary_taxrate!X184</f>
        <v>0</v>
      </c>
      <c r="Y184" s="124">
        <f>CN_Summary_fuelprice!Y184*CN_Summary_taxrate!Y184</f>
        <v>0</v>
      </c>
      <c r="Z184" s="124">
        <f>CN_Summary_fuelprice!Z184*CN_Summary_taxrate!Z184</f>
        <v>0</v>
      </c>
      <c r="AA184" s="124">
        <f>CN_Summary_fuelprice!AA184*CN_Summary_taxrate!AA184</f>
        <v>0</v>
      </c>
      <c r="AB184" s="124">
        <f>CN_Summary_fuelprice!AB184*CN_Summary_taxrate!AB184</f>
        <v>0</v>
      </c>
      <c r="AC184" s="124">
        <f>CN_Summary_fuelprice!AC184*CN_Summary_taxrate!AC184</f>
        <v>0</v>
      </c>
      <c r="AD184" s="124">
        <f>CN_Summary_fuelprice!AD184*CN_Summary_taxrate!AD184</f>
        <v>0</v>
      </c>
      <c r="AE184" s="124">
        <f>CN_Summary_fuelprice!AE184*CN_Summary_taxrate!AE184</f>
        <v>0</v>
      </c>
      <c r="AF184" s="124">
        <f>CN_Summary_fuelprice!AF184*CN_Summary_taxrate!AF184</f>
        <v>0</v>
      </c>
      <c r="AG184" s="124">
        <f>CN_Summary_fuelprice!AG184*CN_Summary_taxrate!AG184</f>
        <v>0</v>
      </c>
      <c r="AH184" s="124">
        <f>CN_Summary_fuelprice!AH184*CN_Summary_taxrate!AH184</f>
        <v>0</v>
      </c>
      <c r="AI184" s="124">
        <f>CN_Summary_fuelprice!AI184*CN_Summary_taxrate!AI184</f>
        <v>0</v>
      </c>
      <c r="AJ184" s="124">
        <f>CN_Summary_fuelprice!AJ184*CN_Summary_taxrate!AJ184</f>
        <v>0</v>
      </c>
      <c r="AK184" s="124">
        <f>CN_Summary_fuelprice!AK184*CN_Summary_taxrate!AK184</f>
        <v>0</v>
      </c>
      <c r="AL184" s="124">
        <f>CN_Summary_fuelprice!AL184*CN_Summary_taxrate!AL184</f>
        <v>0</v>
      </c>
      <c r="AM184" s="124">
        <f>CN_Summary_fuelprice!AM184*CN_Summary_taxrate!AM184</f>
        <v>0</v>
      </c>
      <c r="AN184" s="124">
        <f>CN_Summary_fuelprice!AN184*CN_Summary_taxrate!AN184</f>
        <v>0</v>
      </c>
      <c r="AO184" s="124">
        <f>CN_Summary_fuelprice!AO184*CN_Summary_taxrate!AO184</f>
        <v>0</v>
      </c>
      <c r="AP184" s="124">
        <f>CN_Summary_fuelprice!AP184*CN_Summary_taxrate!AP184</f>
        <v>0</v>
      </c>
      <c r="AQ184" s="124">
        <f>CN_Summary_fuelprice!AQ184*CN_Summary_taxrate!AQ184</f>
        <v>0</v>
      </c>
      <c r="AR184" s="124">
        <f>CN_Summary_fuelprice!AR184*CN_Summary_taxrate!AR184</f>
        <v>0</v>
      </c>
      <c r="AS184" s="124">
        <f>CN_Summary_fuelprice!AS184*CN_Summary_taxrate!AS184</f>
        <v>0</v>
      </c>
      <c r="AT184" s="124">
        <f>CN_Summary_fuelprice!AT184*CN_Summary_taxrate!AT184</f>
        <v>0</v>
      </c>
      <c r="AU184" s="124">
        <f>CN_Summary_fuelprice!AU184*CN_Summary_taxrate!AU184</f>
        <v>0</v>
      </c>
    </row>
    <row r="185" spans="1:47" ht="18.75" customHeight="1">
      <c r="A185" s="101" t="s">
        <v>3669</v>
      </c>
      <c r="B185" s="124">
        <f>CN_Summary_fuelprice!B185*CN_Summary_taxrate!B185</f>
        <v>0</v>
      </c>
      <c r="C185" s="124">
        <f>CN_Summary_fuelprice!C185*CN_Summary_taxrate!C185</f>
        <v>0</v>
      </c>
      <c r="D185" s="124">
        <f>CN_Summary_fuelprice!D185*CN_Summary_taxrate!D185</f>
        <v>0</v>
      </c>
      <c r="E185" s="124">
        <f>CN_Summary_fuelprice!E185*CN_Summary_taxrate!E185</f>
        <v>0</v>
      </c>
      <c r="F185" s="124">
        <f>CN_Summary_fuelprice!F185*CN_Summary_taxrate!F185</f>
        <v>0</v>
      </c>
      <c r="G185" s="124">
        <f>CN_Summary_fuelprice!G185*CN_Summary_taxrate!G185</f>
        <v>0</v>
      </c>
      <c r="H185" s="124">
        <f>CN_Summary_fuelprice!H185*CN_Summary_taxrate!H185</f>
        <v>0</v>
      </c>
      <c r="I185" s="124">
        <f>CN_Summary_fuelprice!I185*CN_Summary_taxrate!I185</f>
        <v>0</v>
      </c>
      <c r="J185" s="124">
        <f>CN_Summary_fuelprice!J185*CN_Summary_taxrate!J185</f>
        <v>0</v>
      </c>
      <c r="K185" s="124">
        <f>CN_Summary_fuelprice!K185*CN_Summary_taxrate!K185</f>
        <v>0</v>
      </c>
      <c r="L185" s="124">
        <f>CN_Summary_fuelprice!L185*CN_Summary_taxrate!L185</f>
        <v>0</v>
      </c>
      <c r="M185" s="124">
        <f>CN_Summary_fuelprice!M185*CN_Summary_taxrate!M185</f>
        <v>0</v>
      </c>
      <c r="N185" s="124">
        <f>CN_Summary_fuelprice!N185*CN_Summary_taxrate!N185</f>
        <v>0</v>
      </c>
      <c r="O185" s="124">
        <f>CN_Summary_fuelprice!O185*CN_Summary_taxrate!O185</f>
        <v>0</v>
      </c>
      <c r="P185" s="124">
        <f>CN_Summary_fuelprice!P185*CN_Summary_taxrate!P185</f>
        <v>0</v>
      </c>
      <c r="Q185" s="124">
        <f>CN_Summary_fuelprice!Q185*CN_Summary_taxrate!Q185</f>
        <v>0</v>
      </c>
      <c r="R185" s="124">
        <f>CN_Summary_fuelprice!R185*CN_Summary_taxrate!R185</f>
        <v>0</v>
      </c>
      <c r="S185" s="124">
        <f>CN_Summary_fuelprice!S185*CN_Summary_taxrate!S185</f>
        <v>0</v>
      </c>
      <c r="T185" s="124">
        <f>CN_Summary_fuelprice!T185*CN_Summary_taxrate!T185</f>
        <v>0</v>
      </c>
      <c r="U185" s="124">
        <f>CN_Summary_fuelprice!U185*CN_Summary_taxrate!U185</f>
        <v>0</v>
      </c>
      <c r="V185" s="124">
        <f>CN_Summary_fuelprice!V185*CN_Summary_taxrate!V185</f>
        <v>0</v>
      </c>
      <c r="W185" s="124">
        <f>CN_Summary_fuelprice!W185*CN_Summary_taxrate!W185</f>
        <v>0</v>
      </c>
      <c r="X185" s="124">
        <f>CN_Summary_fuelprice!X185*CN_Summary_taxrate!X185</f>
        <v>0</v>
      </c>
      <c r="Y185" s="124">
        <f>CN_Summary_fuelprice!Y185*CN_Summary_taxrate!Y185</f>
        <v>0</v>
      </c>
      <c r="Z185" s="124">
        <f>CN_Summary_fuelprice!Z185*CN_Summary_taxrate!Z185</f>
        <v>0</v>
      </c>
      <c r="AA185" s="124">
        <f>CN_Summary_fuelprice!AA185*CN_Summary_taxrate!AA185</f>
        <v>0</v>
      </c>
      <c r="AB185" s="124">
        <f>CN_Summary_fuelprice!AB185*CN_Summary_taxrate!AB185</f>
        <v>0</v>
      </c>
      <c r="AC185" s="124">
        <f>CN_Summary_fuelprice!AC185*CN_Summary_taxrate!AC185</f>
        <v>0</v>
      </c>
      <c r="AD185" s="124">
        <f>CN_Summary_fuelprice!AD185*CN_Summary_taxrate!AD185</f>
        <v>0</v>
      </c>
      <c r="AE185" s="124">
        <f>CN_Summary_fuelprice!AE185*CN_Summary_taxrate!AE185</f>
        <v>0</v>
      </c>
      <c r="AF185" s="124">
        <f>CN_Summary_fuelprice!AF185*CN_Summary_taxrate!AF185</f>
        <v>0</v>
      </c>
      <c r="AG185" s="124">
        <f>CN_Summary_fuelprice!AG185*CN_Summary_taxrate!AG185</f>
        <v>0</v>
      </c>
      <c r="AH185" s="124">
        <f>CN_Summary_fuelprice!AH185*CN_Summary_taxrate!AH185</f>
        <v>0</v>
      </c>
      <c r="AI185" s="124">
        <f>CN_Summary_fuelprice!AI185*CN_Summary_taxrate!AI185</f>
        <v>0</v>
      </c>
      <c r="AJ185" s="124">
        <f>CN_Summary_fuelprice!AJ185*CN_Summary_taxrate!AJ185</f>
        <v>0</v>
      </c>
      <c r="AK185" s="124">
        <f>CN_Summary_fuelprice!AK185*CN_Summary_taxrate!AK185</f>
        <v>0</v>
      </c>
      <c r="AL185" s="124">
        <f>CN_Summary_fuelprice!AL185*CN_Summary_taxrate!AL185</f>
        <v>0</v>
      </c>
      <c r="AM185" s="124">
        <f>CN_Summary_fuelprice!AM185*CN_Summary_taxrate!AM185</f>
        <v>0</v>
      </c>
      <c r="AN185" s="124">
        <f>CN_Summary_fuelprice!AN185*CN_Summary_taxrate!AN185</f>
        <v>0</v>
      </c>
      <c r="AO185" s="124">
        <f>CN_Summary_fuelprice!AO185*CN_Summary_taxrate!AO185</f>
        <v>0</v>
      </c>
      <c r="AP185" s="124">
        <f>CN_Summary_fuelprice!AP185*CN_Summary_taxrate!AP185</f>
        <v>0</v>
      </c>
      <c r="AQ185" s="124">
        <f>CN_Summary_fuelprice!AQ185*CN_Summary_taxrate!AQ185</f>
        <v>0</v>
      </c>
      <c r="AR185" s="124">
        <f>CN_Summary_fuelprice!AR185*CN_Summary_taxrate!AR185</f>
        <v>0</v>
      </c>
      <c r="AS185" s="124">
        <f>CN_Summary_fuelprice!AS185*CN_Summary_taxrate!AS185</f>
        <v>0</v>
      </c>
      <c r="AT185" s="124">
        <f>CN_Summary_fuelprice!AT185*CN_Summary_taxrate!AT185</f>
        <v>0</v>
      </c>
      <c r="AU185" s="124">
        <f>CN_Summary_fuelprice!AU185*CN_Summary_taxrate!AU185</f>
        <v>0</v>
      </c>
    </row>
    <row r="186" spans="1:47" ht="18.75" customHeight="1">
      <c r="A186" s="101" t="s">
        <v>3670</v>
      </c>
      <c r="B186" s="124">
        <f>CN_Summary_fuelprice!B186*CN_Summary_taxrate!B186</f>
        <v>0</v>
      </c>
      <c r="C186" s="124">
        <f>CN_Summary_fuelprice!C186*CN_Summary_taxrate!C186</f>
        <v>0</v>
      </c>
      <c r="D186" s="124">
        <f>CN_Summary_fuelprice!D186*CN_Summary_taxrate!D186</f>
        <v>0</v>
      </c>
      <c r="E186" s="124">
        <f>CN_Summary_fuelprice!E186*CN_Summary_taxrate!E186</f>
        <v>0</v>
      </c>
      <c r="F186" s="124">
        <f>CN_Summary_fuelprice!F186*CN_Summary_taxrate!F186</f>
        <v>0</v>
      </c>
      <c r="G186" s="124">
        <f>CN_Summary_fuelprice!G186*CN_Summary_taxrate!G186</f>
        <v>0</v>
      </c>
      <c r="H186" s="124">
        <f>CN_Summary_fuelprice!H186*CN_Summary_taxrate!H186</f>
        <v>0</v>
      </c>
      <c r="I186" s="124">
        <f>CN_Summary_fuelprice!I186*CN_Summary_taxrate!I186</f>
        <v>0</v>
      </c>
      <c r="J186" s="124">
        <f>CN_Summary_fuelprice!J186*CN_Summary_taxrate!J186</f>
        <v>0</v>
      </c>
      <c r="K186" s="124">
        <f>CN_Summary_fuelprice!K186*CN_Summary_taxrate!K186</f>
        <v>0</v>
      </c>
      <c r="L186" s="124">
        <f>CN_Summary_fuelprice!L186*CN_Summary_taxrate!L186</f>
        <v>0</v>
      </c>
      <c r="M186" s="124">
        <f>CN_Summary_fuelprice!M186*CN_Summary_taxrate!M186</f>
        <v>0</v>
      </c>
      <c r="N186" s="124">
        <f>CN_Summary_fuelprice!N186*CN_Summary_taxrate!N186</f>
        <v>0</v>
      </c>
      <c r="O186" s="124">
        <f>CN_Summary_fuelprice!O186*CN_Summary_taxrate!O186</f>
        <v>0</v>
      </c>
      <c r="P186" s="124">
        <f>CN_Summary_fuelprice!P186*CN_Summary_taxrate!P186</f>
        <v>0</v>
      </c>
      <c r="Q186" s="124">
        <f>CN_Summary_fuelprice!Q186*CN_Summary_taxrate!Q186</f>
        <v>0</v>
      </c>
      <c r="R186" s="124">
        <f>CN_Summary_fuelprice!R186*CN_Summary_taxrate!R186</f>
        <v>0</v>
      </c>
      <c r="S186" s="124">
        <f>CN_Summary_fuelprice!S186*CN_Summary_taxrate!S186</f>
        <v>0</v>
      </c>
      <c r="T186" s="124">
        <f>CN_Summary_fuelprice!T186*CN_Summary_taxrate!T186</f>
        <v>0</v>
      </c>
      <c r="U186" s="124">
        <f>CN_Summary_fuelprice!U186*CN_Summary_taxrate!U186</f>
        <v>0</v>
      </c>
      <c r="V186" s="124">
        <f>CN_Summary_fuelprice!V186*CN_Summary_taxrate!V186</f>
        <v>0</v>
      </c>
      <c r="W186" s="124">
        <f>CN_Summary_fuelprice!W186*CN_Summary_taxrate!W186</f>
        <v>0</v>
      </c>
      <c r="X186" s="124">
        <f>CN_Summary_fuelprice!X186*CN_Summary_taxrate!X186</f>
        <v>0</v>
      </c>
      <c r="Y186" s="124">
        <f>CN_Summary_fuelprice!Y186*CN_Summary_taxrate!Y186</f>
        <v>0</v>
      </c>
      <c r="Z186" s="124">
        <f>CN_Summary_fuelprice!Z186*CN_Summary_taxrate!Z186</f>
        <v>0</v>
      </c>
      <c r="AA186" s="124">
        <f>CN_Summary_fuelprice!AA186*CN_Summary_taxrate!AA186</f>
        <v>0</v>
      </c>
      <c r="AB186" s="124">
        <f>CN_Summary_fuelprice!AB186*CN_Summary_taxrate!AB186</f>
        <v>0</v>
      </c>
      <c r="AC186" s="124">
        <f>CN_Summary_fuelprice!AC186*CN_Summary_taxrate!AC186</f>
        <v>0</v>
      </c>
      <c r="AD186" s="124">
        <f>CN_Summary_fuelprice!AD186*CN_Summary_taxrate!AD186</f>
        <v>0</v>
      </c>
      <c r="AE186" s="124">
        <f>CN_Summary_fuelprice!AE186*CN_Summary_taxrate!AE186</f>
        <v>0</v>
      </c>
      <c r="AF186" s="124">
        <f>CN_Summary_fuelprice!AF186*CN_Summary_taxrate!AF186</f>
        <v>0</v>
      </c>
      <c r="AG186" s="124">
        <f>CN_Summary_fuelprice!AG186*CN_Summary_taxrate!AG186</f>
        <v>0</v>
      </c>
      <c r="AH186" s="124">
        <f>CN_Summary_fuelprice!AH186*CN_Summary_taxrate!AH186</f>
        <v>0</v>
      </c>
      <c r="AI186" s="124">
        <f>CN_Summary_fuelprice!AI186*CN_Summary_taxrate!AI186</f>
        <v>0</v>
      </c>
      <c r="AJ186" s="124">
        <f>CN_Summary_fuelprice!AJ186*CN_Summary_taxrate!AJ186</f>
        <v>0</v>
      </c>
      <c r="AK186" s="124">
        <f>CN_Summary_fuelprice!AK186*CN_Summary_taxrate!AK186</f>
        <v>0</v>
      </c>
      <c r="AL186" s="124">
        <f>CN_Summary_fuelprice!AL186*CN_Summary_taxrate!AL186</f>
        <v>0</v>
      </c>
      <c r="AM186" s="124">
        <f>CN_Summary_fuelprice!AM186*CN_Summary_taxrate!AM186</f>
        <v>0</v>
      </c>
      <c r="AN186" s="124">
        <f>CN_Summary_fuelprice!AN186*CN_Summary_taxrate!AN186</f>
        <v>0</v>
      </c>
      <c r="AO186" s="124">
        <f>CN_Summary_fuelprice!AO186*CN_Summary_taxrate!AO186</f>
        <v>0</v>
      </c>
      <c r="AP186" s="124">
        <f>CN_Summary_fuelprice!AP186*CN_Summary_taxrate!AP186</f>
        <v>0</v>
      </c>
      <c r="AQ186" s="124">
        <f>CN_Summary_fuelprice!AQ186*CN_Summary_taxrate!AQ186</f>
        <v>0</v>
      </c>
      <c r="AR186" s="124">
        <f>CN_Summary_fuelprice!AR186*CN_Summary_taxrate!AR186</f>
        <v>0</v>
      </c>
      <c r="AS186" s="124">
        <f>CN_Summary_fuelprice!AS186*CN_Summary_taxrate!AS186</f>
        <v>0</v>
      </c>
      <c r="AT186" s="124">
        <f>CN_Summary_fuelprice!AT186*CN_Summary_taxrate!AT186</f>
        <v>0</v>
      </c>
      <c r="AU186" s="124">
        <f>CN_Summary_fuelprice!AU186*CN_Summary_taxrate!AU186</f>
        <v>0</v>
      </c>
    </row>
    <row r="187" spans="1:47" ht="18.75" customHeight="1">
      <c r="A187" s="101" t="s">
        <v>3671</v>
      </c>
      <c r="B187" s="124">
        <f>CN_Summary_fuelprice!B187*CN_Summary_taxrate!B187</f>
        <v>0</v>
      </c>
      <c r="C187" s="124">
        <f>CN_Summary_fuelprice!C187*CN_Summary_taxrate!C187</f>
        <v>0</v>
      </c>
      <c r="D187" s="124">
        <f>CN_Summary_fuelprice!D187*CN_Summary_taxrate!D187</f>
        <v>0</v>
      </c>
      <c r="E187" s="124">
        <f>CN_Summary_fuelprice!E187*CN_Summary_taxrate!E187</f>
        <v>0</v>
      </c>
      <c r="F187" s="124">
        <f>CN_Summary_fuelprice!F187*CN_Summary_taxrate!F187</f>
        <v>0</v>
      </c>
      <c r="G187" s="124">
        <f>CN_Summary_fuelprice!G187*CN_Summary_taxrate!G187</f>
        <v>0</v>
      </c>
      <c r="H187" s="124">
        <f>CN_Summary_fuelprice!H187*CN_Summary_taxrate!H187</f>
        <v>0</v>
      </c>
      <c r="I187" s="124">
        <f>CN_Summary_fuelprice!I187*CN_Summary_taxrate!I187</f>
        <v>0</v>
      </c>
      <c r="J187" s="124">
        <f>CN_Summary_fuelprice!J187*CN_Summary_taxrate!J187</f>
        <v>0</v>
      </c>
      <c r="K187" s="124">
        <f>CN_Summary_fuelprice!K187*CN_Summary_taxrate!K187</f>
        <v>0</v>
      </c>
      <c r="L187" s="124">
        <f>CN_Summary_fuelprice!L187*CN_Summary_taxrate!L187</f>
        <v>0</v>
      </c>
      <c r="M187" s="124">
        <f>CN_Summary_fuelprice!M187*CN_Summary_taxrate!M187</f>
        <v>0</v>
      </c>
      <c r="N187" s="124">
        <f>CN_Summary_fuelprice!N187*CN_Summary_taxrate!N187</f>
        <v>0</v>
      </c>
      <c r="O187" s="124">
        <f>CN_Summary_fuelprice!O187*CN_Summary_taxrate!O187</f>
        <v>0</v>
      </c>
      <c r="P187" s="124">
        <f>CN_Summary_fuelprice!P187*CN_Summary_taxrate!P187</f>
        <v>0</v>
      </c>
      <c r="Q187" s="124">
        <f>CN_Summary_fuelprice!Q187*CN_Summary_taxrate!Q187</f>
        <v>0</v>
      </c>
      <c r="R187" s="124">
        <f>CN_Summary_fuelprice!R187*CN_Summary_taxrate!R187</f>
        <v>0</v>
      </c>
      <c r="S187" s="124">
        <f>CN_Summary_fuelprice!S187*CN_Summary_taxrate!S187</f>
        <v>0</v>
      </c>
      <c r="T187" s="124">
        <f>CN_Summary_fuelprice!T187*CN_Summary_taxrate!T187</f>
        <v>0</v>
      </c>
      <c r="U187" s="124">
        <f>CN_Summary_fuelprice!U187*CN_Summary_taxrate!U187</f>
        <v>0</v>
      </c>
      <c r="V187" s="124">
        <f>CN_Summary_fuelprice!V187*CN_Summary_taxrate!V187</f>
        <v>0</v>
      </c>
      <c r="W187" s="124">
        <f>CN_Summary_fuelprice!W187*CN_Summary_taxrate!W187</f>
        <v>0</v>
      </c>
      <c r="X187" s="124">
        <f>CN_Summary_fuelprice!X187*CN_Summary_taxrate!X187</f>
        <v>0</v>
      </c>
      <c r="Y187" s="124">
        <f>CN_Summary_fuelprice!Y187*CN_Summary_taxrate!Y187</f>
        <v>0</v>
      </c>
      <c r="Z187" s="124">
        <f>CN_Summary_fuelprice!Z187*CN_Summary_taxrate!Z187</f>
        <v>0</v>
      </c>
      <c r="AA187" s="124">
        <f>CN_Summary_fuelprice!AA187*CN_Summary_taxrate!AA187</f>
        <v>0</v>
      </c>
      <c r="AB187" s="124">
        <f>CN_Summary_fuelprice!AB187*CN_Summary_taxrate!AB187</f>
        <v>0</v>
      </c>
      <c r="AC187" s="124">
        <f>CN_Summary_fuelprice!AC187*CN_Summary_taxrate!AC187</f>
        <v>0</v>
      </c>
      <c r="AD187" s="124">
        <f>CN_Summary_fuelprice!AD187*CN_Summary_taxrate!AD187</f>
        <v>0</v>
      </c>
      <c r="AE187" s="124">
        <f>CN_Summary_fuelprice!AE187*CN_Summary_taxrate!AE187</f>
        <v>0</v>
      </c>
      <c r="AF187" s="124">
        <f>CN_Summary_fuelprice!AF187*CN_Summary_taxrate!AF187</f>
        <v>0</v>
      </c>
      <c r="AG187" s="124">
        <f>CN_Summary_fuelprice!AG187*CN_Summary_taxrate!AG187</f>
        <v>0</v>
      </c>
      <c r="AH187" s="124">
        <f>CN_Summary_fuelprice!AH187*CN_Summary_taxrate!AH187</f>
        <v>0</v>
      </c>
      <c r="AI187" s="124">
        <f>CN_Summary_fuelprice!AI187*CN_Summary_taxrate!AI187</f>
        <v>0</v>
      </c>
      <c r="AJ187" s="124">
        <f>CN_Summary_fuelprice!AJ187*CN_Summary_taxrate!AJ187</f>
        <v>0</v>
      </c>
      <c r="AK187" s="124">
        <f>CN_Summary_fuelprice!AK187*CN_Summary_taxrate!AK187</f>
        <v>0</v>
      </c>
      <c r="AL187" s="124">
        <f>CN_Summary_fuelprice!AL187*CN_Summary_taxrate!AL187</f>
        <v>0</v>
      </c>
      <c r="AM187" s="124">
        <f>CN_Summary_fuelprice!AM187*CN_Summary_taxrate!AM187</f>
        <v>0</v>
      </c>
      <c r="AN187" s="124">
        <f>CN_Summary_fuelprice!AN187*CN_Summary_taxrate!AN187</f>
        <v>0</v>
      </c>
      <c r="AO187" s="124">
        <f>CN_Summary_fuelprice!AO187*CN_Summary_taxrate!AO187</f>
        <v>0</v>
      </c>
      <c r="AP187" s="124">
        <f>CN_Summary_fuelprice!AP187*CN_Summary_taxrate!AP187</f>
        <v>0</v>
      </c>
      <c r="AQ187" s="124">
        <f>CN_Summary_fuelprice!AQ187*CN_Summary_taxrate!AQ187</f>
        <v>0</v>
      </c>
      <c r="AR187" s="124">
        <f>CN_Summary_fuelprice!AR187*CN_Summary_taxrate!AR187</f>
        <v>0</v>
      </c>
      <c r="AS187" s="124">
        <f>CN_Summary_fuelprice!AS187*CN_Summary_taxrate!AS187</f>
        <v>0</v>
      </c>
      <c r="AT187" s="124">
        <f>CN_Summary_fuelprice!AT187*CN_Summary_taxrate!AT187</f>
        <v>0</v>
      </c>
      <c r="AU187" s="124">
        <f>CN_Summary_fuelprice!AU187*CN_Summary_taxrate!AU187</f>
        <v>0</v>
      </c>
    </row>
    <row r="188" spans="1:47" ht="18.75" customHeight="1">
      <c r="A188" s="101" t="s">
        <v>3672</v>
      </c>
      <c r="B188" s="124">
        <f>CN_Summary_fuelprice!B188*CN_Summary_taxrate!B188</f>
        <v>0</v>
      </c>
      <c r="C188" s="124">
        <f>CN_Summary_fuelprice!C188*CN_Summary_taxrate!C188</f>
        <v>0</v>
      </c>
      <c r="D188" s="124">
        <f>CN_Summary_fuelprice!D188*CN_Summary_taxrate!D188</f>
        <v>0</v>
      </c>
      <c r="E188" s="124">
        <f>CN_Summary_fuelprice!E188*CN_Summary_taxrate!E188</f>
        <v>0</v>
      </c>
      <c r="F188" s="124">
        <f>CN_Summary_fuelprice!F188*CN_Summary_taxrate!F188</f>
        <v>0</v>
      </c>
      <c r="G188" s="124">
        <f>CN_Summary_fuelprice!G188*CN_Summary_taxrate!G188</f>
        <v>0</v>
      </c>
      <c r="H188" s="124">
        <f>CN_Summary_fuelprice!H188*CN_Summary_taxrate!H188</f>
        <v>0</v>
      </c>
      <c r="I188" s="124">
        <f>CN_Summary_fuelprice!I188*CN_Summary_taxrate!I188</f>
        <v>0</v>
      </c>
      <c r="J188" s="124">
        <f>CN_Summary_fuelprice!J188*CN_Summary_taxrate!J188</f>
        <v>0</v>
      </c>
      <c r="K188" s="124">
        <f>CN_Summary_fuelprice!K188*CN_Summary_taxrate!K188</f>
        <v>0</v>
      </c>
      <c r="L188" s="124">
        <f>CN_Summary_fuelprice!L188*CN_Summary_taxrate!L188</f>
        <v>0</v>
      </c>
      <c r="M188" s="124">
        <f>CN_Summary_fuelprice!M188*CN_Summary_taxrate!M188</f>
        <v>0</v>
      </c>
      <c r="N188" s="124">
        <f>CN_Summary_fuelprice!N188*CN_Summary_taxrate!N188</f>
        <v>0</v>
      </c>
      <c r="O188" s="124">
        <f>CN_Summary_fuelprice!O188*CN_Summary_taxrate!O188</f>
        <v>0</v>
      </c>
      <c r="P188" s="124">
        <f>CN_Summary_fuelprice!P188*CN_Summary_taxrate!P188</f>
        <v>0</v>
      </c>
      <c r="Q188" s="124">
        <f>CN_Summary_fuelprice!Q188*CN_Summary_taxrate!Q188</f>
        <v>0</v>
      </c>
      <c r="R188" s="124">
        <f>CN_Summary_fuelprice!R188*CN_Summary_taxrate!R188</f>
        <v>0</v>
      </c>
      <c r="S188" s="124">
        <f>CN_Summary_fuelprice!S188*CN_Summary_taxrate!S188</f>
        <v>0</v>
      </c>
      <c r="T188" s="124">
        <f>CN_Summary_fuelprice!T188*CN_Summary_taxrate!T188</f>
        <v>0</v>
      </c>
      <c r="U188" s="124">
        <f>CN_Summary_fuelprice!U188*CN_Summary_taxrate!U188</f>
        <v>0</v>
      </c>
      <c r="V188" s="124">
        <f>CN_Summary_fuelprice!V188*CN_Summary_taxrate!V188</f>
        <v>0</v>
      </c>
      <c r="W188" s="124">
        <f>CN_Summary_fuelprice!W188*CN_Summary_taxrate!W188</f>
        <v>0</v>
      </c>
      <c r="X188" s="124">
        <f>CN_Summary_fuelprice!X188*CN_Summary_taxrate!X188</f>
        <v>0</v>
      </c>
      <c r="Y188" s="124">
        <f>CN_Summary_fuelprice!Y188*CN_Summary_taxrate!Y188</f>
        <v>0</v>
      </c>
      <c r="Z188" s="124">
        <f>CN_Summary_fuelprice!Z188*CN_Summary_taxrate!Z188</f>
        <v>0</v>
      </c>
      <c r="AA188" s="124">
        <f>CN_Summary_fuelprice!AA188*CN_Summary_taxrate!AA188</f>
        <v>0</v>
      </c>
      <c r="AB188" s="124">
        <f>CN_Summary_fuelprice!AB188*CN_Summary_taxrate!AB188</f>
        <v>0</v>
      </c>
      <c r="AC188" s="124">
        <f>CN_Summary_fuelprice!AC188*CN_Summary_taxrate!AC188</f>
        <v>0</v>
      </c>
      <c r="AD188" s="124">
        <f>CN_Summary_fuelprice!AD188*CN_Summary_taxrate!AD188</f>
        <v>0</v>
      </c>
      <c r="AE188" s="124">
        <f>CN_Summary_fuelprice!AE188*CN_Summary_taxrate!AE188</f>
        <v>0</v>
      </c>
      <c r="AF188" s="124">
        <f>CN_Summary_fuelprice!AF188*CN_Summary_taxrate!AF188</f>
        <v>0</v>
      </c>
      <c r="AG188" s="124">
        <f>CN_Summary_fuelprice!AG188*CN_Summary_taxrate!AG188</f>
        <v>0</v>
      </c>
      <c r="AH188" s="124">
        <f>CN_Summary_fuelprice!AH188*CN_Summary_taxrate!AH188</f>
        <v>0</v>
      </c>
      <c r="AI188" s="124">
        <f>CN_Summary_fuelprice!AI188*CN_Summary_taxrate!AI188</f>
        <v>0</v>
      </c>
      <c r="AJ188" s="124">
        <f>CN_Summary_fuelprice!AJ188*CN_Summary_taxrate!AJ188</f>
        <v>0</v>
      </c>
      <c r="AK188" s="124">
        <f>CN_Summary_fuelprice!AK188*CN_Summary_taxrate!AK188</f>
        <v>0</v>
      </c>
      <c r="AL188" s="124">
        <f>CN_Summary_fuelprice!AL188*CN_Summary_taxrate!AL188</f>
        <v>0</v>
      </c>
      <c r="AM188" s="124">
        <f>CN_Summary_fuelprice!AM188*CN_Summary_taxrate!AM188</f>
        <v>0</v>
      </c>
      <c r="AN188" s="124">
        <f>CN_Summary_fuelprice!AN188*CN_Summary_taxrate!AN188</f>
        <v>0</v>
      </c>
      <c r="AO188" s="124">
        <f>CN_Summary_fuelprice!AO188*CN_Summary_taxrate!AO188</f>
        <v>0</v>
      </c>
      <c r="AP188" s="124">
        <f>CN_Summary_fuelprice!AP188*CN_Summary_taxrate!AP188</f>
        <v>0</v>
      </c>
      <c r="AQ188" s="124">
        <f>CN_Summary_fuelprice!AQ188*CN_Summary_taxrate!AQ188</f>
        <v>0</v>
      </c>
      <c r="AR188" s="124">
        <f>CN_Summary_fuelprice!AR188*CN_Summary_taxrate!AR188</f>
        <v>0</v>
      </c>
      <c r="AS188" s="124">
        <f>CN_Summary_fuelprice!AS188*CN_Summary_taxrate!AS188</f>
        <v>0</v>
      </c>
      <c r="AT188" s="124">
        <f>CN_Summary_fuelprice!AT188*CN_Summary_taxrate!AT188</f>
        <v>0</v>
      </c>
      <c r="AU188" s="124">
        <f>CN_Summary_fuelprice!AU188*CN_Summary_taxrate!AU188</f>
        <v>0</v>
      </c>
    </row>
    <row r="189" spans="1:47" ht="18.75" customHeight="1">
      <c r="A189" s="101" t="s">
        <v>3673</v>
      </c>
      <c r="B189" s="124">
        <f>CN_Summary_fuelprice!B189*CN_Summary_taxrate!B189</f>
        <v>0</v>
      </c>
      <c r="C189" s="124">
        <f>CN_Summary_fuelprice!C189*CN_Summary_taxrate!C189</f>
        <v>0</v>
      </c>
      <c r="D189" s="124">
        <f>CN_Summary_fuelprice!D189*CN_Summary_taxrate!D189</f>
        <v>0</v>
      </c>
      <c r="E189" s="124">
        <f>CN_Summary_fuelprice!E189*CN_Summary_taxrate!E189</f>
        <v>0</v>
      </c>
      <c r="F189" s="124">
        <f>CN_Summary_fuelprice!F189*CN_Summary_taxrate!F189</f>
        <v>0</v>
      </c>
      <c r="G189" s="124">
        <f>CN_Summary_fuelprice!G189*CN_Summary_taxrate!G189</f>
        <v>0</v>
      </c>
      <c r="H189" s="124">
        <f>CN_Summary_fuelprice!H189*CN_Summary_taxrate!H189</f>
        <v>0</v>
      </c>
      <c r="I189" s="124">
        <f>CN_Summary_fuelprice!I189*CN_Summary_taxrate!I189</f>
        <v>0</v>
      </c>
      <c r="J189" s="124">
        <f>CN_Summary_fuelprice!J189*CN_Summary_taxrate!J189</f>
        <v>0</v>
      </c>
      <c r="K189" s="124">
        <f>CN_Summary_fuelprice!K189*CN_Summary_taxrate!K189</f>
        <v>0</v>
      </c>
      <c r="L189" s="124">
        <f>CN_Summary_fuelprice!L189*CN_Summary_taxrate!L189</f>
        <v>0</v>
      </c>
      <c r="M189" s="124">
        <f>CN_Summary_fuelprice!M189*CN_Summary_taxrate!M189</f>
        <v>0</v>
      </c>
      <c r="N189" s="124">
        <f>CN_Summary_fuelprice!N189*CN_Summary_taxrate!N189</f>
        <v>0</v>
      </c>
      <c r="O189" s="124">
        <f>CN_Summary_fuelprice!O189*CN_Summary_taxrate!O189</f>
        <v>0</v>
      </c>
      <c r="P189" s="124">
        <f>CN_Summary_fuelprice!P189*CN_Summary_taxrate!P189</f>
        <v>0</v>
      </c>
      <c r="Q189" s="124">
        <f>CN_Summary_fuelprice!Q189*CN_Summary_taxrate!Q189</f>
        <v>0</v>
      </c>
      <c r="R189" s="124">
        <f>CN_Summary_fuelprice!R189*CN_Summary_taxrate!R189</f>
        <v>0</v>
      </c>
      <c r="S189" s="124">
        <f>CN_Summary_fuelprice!S189*CN_Summary_taxrate!S189</f>
        <v>0</v>
      </c>
      <c r="T189" s="124">
        <f>CN_Summary_fuelprice!T189*CN_Summary_taxrate!T189</f>
        <v>0</v>
      </c>
      <c r="U189" s="124">
        <f>CN_Summary_fuelprice!U189*CN_Summary_taxrate!U189</f>
        <v>0</v>
      </c>
      <c r="V189" s="124">
        <f>CN_Summary_fuelprice!V189*CN_Summary_taxrate!V189</f>
        <v>0</v>
      </c>
      <c r="W189" s="124">
        <f>CN_Summary_fuelprice!W189*CN_Summary_taxrate!W189</f>
        <v>0</v>
      </c>
      <c r="X189" s="124">
        <f>CN_Summary_fuelprice!X189*CN_Summary_taxrate!X189</f>
        <v>0</v>
      </c>
      <c r="Y189" s="124">
        <f>CN_Summary_fuelprice!Y189*CN_Summary_taxrate!Y189</f>
        <v>0</v>
      </c>
      <c r="Z189" s="124">
        <f>CN_Summary_fuelprice!Z189*CN_Summary_taxrate!Z189</f>
        <v>0</v>
      </c>
      <c r="AA189" s="124">
        <f>CN_Summary_fuelprice!AA189*CN_Summary_taxrate!AA189</f>
        <v>0</v>
      </c>
      <c r="AB189" s="124">
        <f>CN_Summary_fuelprice!AB189*CN_Summary_taxrate!AB189</f>
        <v>0</v>
      </c>
      <c r="AC189" s="124">
        <f>CN_Summary_fuelprice!AC189*CN_Summary_taxrate!AC189</f>
        <v>0</v>
      </c>
      <c r="AD189" s="124">
        <f>CN_Summary_fuelprice!AD189*CN_Summary_taxrate!AD189</f>
        <v>0</v>
      </c>
      <c r="AE189" s="124">
        <f>CN_Summary_fuelprice!AE189*CN_Summary_taxrate!AE189</f>
        <v>0</v>
      </c>
      <c r="AF189" s="124">
        <f>CN_Summary_fuelprice!AF189*CN_Summary_taxrate!AF189</f>
        <v>0</v>
      </c>
      <c r="AG189" s="124">
        <f>CN_Summary_fuelprice!AG189*CN_Summary_taxrate!AG189</f>
        <v>0</v>
      </c>
      <c r="AH189" s="124">
        <f>CN_Summary_fuelprice!AH189*CN_Summary_taxrate!AH189</f>
        <v>0</v>
      </c>
      <c r="AI189" s="124">
        <f>CN_Summary_fuelprice!AI189*CN_Summary_taxrate!AI189</f>
        <v>0</v>
      </c>
      <c r="AJ189" s="124">
        <f>CN_Summary_fuelprice!AJ189*CN_Summary_taxrate!AJ189</f>
        <v>0</v>
      </c>
      <c r="AK189" s="124">
        <f>CN_Summary_fuelprice!AK189*CN_Summary_taxrate!AK189</f>
        <v>0</v>
      </c>
      <c r="AL189" s="124">
        <f>CN_Summary_fuelprice!AL189*CN_Summary_taxrate!AL189</f>
        <v>0</v>
      </c>
      <c r="AM189" s="124">
        <f>CN_Summary_fuelprice!AM189*CN_Summary_taxrate!AM189</f>
        <v>0</v>
      </c>
      <c r="AN189" s="124">
        <f>CN_Summary_fuelprice!AN189*CN_Summary_taxrate!AN189</f>
        <v>0</v>
      </c>
      <c r="AO189" s="124">
        <f>CN_Summary_fuelprice!AO189*CN_Summary_taxrate!AO189</f>
        <v>0</v>
      </c>
      <c r="AP189" s="124">
        <f>CN_Summary_fuelprice!AP189*CN_Summary_taxrate!AP189</f>
        <v>0</v>
      </c>
      <c r="AQ189" s="124">
        <f>CN_Summary_fuelprice!AQ189*CN_Summary_taxrate!AQ189</f>
        <v>0</v>
      </c>
      <c r="AR189" s="124">
        <f>CN_Summary_fuelprice!AR189*CN_Summary_taxrate!AR189</f>
        <v>0</v>
      </c>
      <c r="AS189" s="124">
        <f>CN_Summary_fuelprice!AS189*CN_Summary_taxrate!AS189</f>
        <v>0</v>
      </c>
      <c r="AT189" s="124">
        <f>CN_Summary_fuelprice!AT189*CN_Summary_taxrate!AT189</f>
        <v>0</v>
      </c>
      <c r="AU189" s="124">
        <f>CN_Summary_fuelprice!AU189*CN_Summary_taxrate!AU189</f>
        <v>0</v>
      </c>
    </row>
    <row r="190" spans="1:47" ht="18.75" customHeight="1">
      <c r="A190" s="101" t="s">
        <v>3674</v>
      </c>
      <c r="B190" s="124">
        <f>CN_Summary_fuelprice!B190*CN_Summary_taxrate!B190</f>
        <v>0</v>
      </c>
      <c r="C190" s="124">
        <f>CN_Summary_fuelprice!C190*CN_Summary_taxrate!C190</f>
        <v>0</v>
      </c>
      <c r="D190" s="124">
        <f>CN_Summary_fuelprice!D190*CN_Summary_taxrate!D190</f>
        <v>0</v>
      </c>
      <c r="E190" s="124">
        <f>CN_Summary_fuelprice!E190*CN_Summary_taxrate!E190</f>
        <v>0</v>
      </c>
      <c r="F190" s="124">
        <f>CN_Summary_fuelprice!F190*CN_Summary_taxrate!F190</f>
        <v>0</v>
      </c>
      <c r="G190" s="124">
        <f>CN_Summary_fuelprice!G190*CN_Summary_taxrate!G190</f>
        <v>0</v>
      </c>
      <c r="H190" s="124">
        <f>CN_Summary_fuelprice!H190*CN_Summary_taxrate!H190</f>
        <v>0</v>
      </c>
      <c r="I190" s="124">
        <f>CN_Summary_fuelprice!I190*CN_Summary_taxrate!I190</f>
        <v>0</v>
      </c>
      <c r="J190" s="124">
        <f>CN_Summary_fuelprice!J190*CN_Summary_taxrate!J190</f>
        <v>0</v>
      </c>
      <c r="K190" s="124">
        <f>CN_Summary_fuelprice!K190*CN_Summary_taxrate!K190</f>
        <v>0</v>
      </c>
      <c r="L190" s="124">
        <f>CN_Summary_fuelprice!L190*CN_Summary_taxrate!L190</f>
        <v>0</v>
      </c>
      <c r="M190" s="124">
        <f>CN_Summary_fuelprice!M190*CN_Summary_taxrate!M190</f>
        <v>0</v>
      </c>
      <c r="N190" s="124">
        <f>CN_Summary_fuelprice!N190*CN_Summary_taxrate!N190</f>
        <v>0</v>
      </c>
      <c r="O190" s="124">
        <f>CN_Summary_fuelprice!O190*CN_Summary_taxrate!O190</f>
        <v>0</v>
      </c>
      <c r="P190" s="124">
        <f>CN_Summary_fuelprice!P190*CN_Summary_taxrate!P190</f>
        <v>0</v>
      </c>
      <c r="Q190" s="124">
        <f>CN_Summary_fuelprice!Q190*CN_Summary_taxrate!Q190</f>
        <v>0</v>
      </c>
      <c r="R190" s="124">
        <f>CN_Summary_fuelprice!R190*CN_Summary_taxrate!R190</f>
        <v>0</v>
      </c>
      <c r="S190" s="124">
        <f>CN_Summary_fuelprice!S190*CN_Summary_taxrate!S190</f>
        <v>0</v>
      </c>
      <c r="T190" s="124">
        <f>CN_Summary_fuelprice!T190*CN_Summary_taxrate!T190</f>
        <v>0</v>
      </c>
      <c r="U190" s="124">
        <f>CN_Summary_fuelprice!U190*CN_Summary_taxrate!U190</f>
        <v>0</v>
      </c>
      <c r="V190" s="124">
        <f>CN_Summary_fuelprice!V190*CN_Summary_taxrate!V190</f>
        <v>0</v>
      </c>
      <c r="W190" s="124">
        <f>CN_Summary_fuelprice!W190*CN_Summary_taxrate!W190</f>
        <v>0</v>
      </c>
      <c r="X190" s="124">
        <f>CN_Summary_fuelprice!X190*CN_Summary_taxrate!X190</f>
        <v>0</v>
      </c>
      <c r="Y190" s="124">
        <f>CN_Summary_fuelprice!Y190*CN_Summary_taxrate!Y190</f>
        <v>0</v>
      </c>
      <c r="Z190" s="124">
        <f>CN_Summary_fuelprice!Z190*CN_Summary_taxrate!Z190</f>
        <v>0</v>
      </c>
      <c r="AA190" s="124">
        <f>CN_Summary_fuelprice!AA190*CN_Summary_taxrate!AA190</f>
        <v>0</v>
      </c>
      <c r="AB190" s="124">
        <f>CN_Summary_fuelprice!AB190*CN_Summary_taxrate!AB190</f>
        <v>0</v>
      </c>
      <c r="AC190" s="124">
        <f>CN_Summary_fuelprice!AC190*CN_Summary_taxrate!AC190</f>
        <v>0</v>
      </c>
      <c r="AD190" s="124">
        <f>CN_Summary_fuelprice!AD190*CN_Summary_taxrate!AD190</f>
        <v>0</v>
      </c>
      <c r="AE190" s="124">
        <f>CN_Summary_fuelprice!AE190*CN_Summary_taxrate!AE190</f>
        <v>0</v>
      </c>
      <c r="AF190" s="124">
        <f>CN_Summary_fuelprice!AF190*CN_Summary_taxrate!AF190</f>
        <v>0</v>
      </c>
      <c r="AG190" s="124">
        <f>CN_Summary_fuelprice!AG190*CN_Summary_taxrate!AG190</f>
        <v>0</v>
      </c>
      <c r="AH190" s="124">
        <f>CN_Summary_fuelprice!AH190*CN_Summary_taxrate!AH190</f>
        <v>0</v>
      </c>
      <c r="AI190" s="124">
        <f>CN_Summary_fuelprice!AI190*CN_Summary_taxrate!AI190</f>
        <v>0</v>
      </c>
      <c r="AJ190" s="124">
        <f>CN_Summary_fuelprice!AJ190*CN_Summary_taxrate!AJ190</f>
        <v>0</v>
      </c>
      <c r="AK190" s="124">
        <f>CN_Summary_fuelprice!AK190*CN_Summary_taxrate!AK190</f>
        <v>0</v>
      </c>
      <c r="AL190" s="124">
        <f>CN_Summary_fuelprice!AL190*CN_Summary_taxrate!AL190</f>
        <v>0</v>
      </c>
      <c r="AM190" s="124">
        <f>CN_Summary_fuelprice!AM190*CN_Summary_taxrate!AM190</f>
        <v>0</v>
      </c>
      <c r="AN190" s="124">
        <f>CN_Summary_fuelprice!AN190*CN_Summary_taxrate!AN190</f>
        <v>0</v>
      </c>
      <c r="AO190" s="124">
        <f>CN_Summary_fuelprice!AO190*CN_Summary_taxrate!AO190</f>
        <v>0</v>
      </c>
      <c r="AP190" s="124">
        <f>CN_Summary_fuelprice!AP190*CN_Summary_taxrate!AP190</f>
        <v>0</v>
      </c>
      <c r="AQ190" s="124">
        <f>CN_Summary_fuelprice!AQ190*CN_Summary_taxrate!AQ190</f>
        <v>0</v>
      </c>
      <c r="AR190" s="124">
        <f>CN_Summary_fuelprice!AR190*CN_Summary_taxrate!AR190</f>
        <v>0</v>
      </c>
      <c r="AS190" s="124">
        <f>CN_Summary_fuelprice!AS190*CN_Summary_taxrate!AS190</f>
        <v>0</v>
      </c>
      <c r="AT190" s="124">
        <f>CN_Summary_fuelprice!AT190*CN_Summary_taxrate!AT190</f>
        <v>0</v>
      </c>
      <c r="AU190" s="124">
        <f>CN_Summary_fuelprice!AU190*CN_Summary_taxrate!AU190</f>
        <v>0</v>
      </c>
    </row>
    <row r="191" spans="1:47" ht="18.75" customHeight="1">
      <c r="A191" s="101" t="s">
        <v>3675</v>
      </c>
      <c r="B191" s="124">
        <f>CN_Summary_fuelprice!B191*CN_Summary_taxrate!B191</f>
        <v>0</v>
      </c>
      <c r="C191" s="124">
        <f>CN_Summary_fuelprice!C191*CN_Summary_taxrate!C191</f>
        <v>0</v>
      </c>
      <c r="D191" s="124">
        <f>CN_Summary_fuelprice!D191*CN_Summary_taxrate!D191</f>
        <v>0</v>
      </c>
      <c r="E191" s="124">
        <f>CN_Summary_fuelprice!E191*CN_Summary_taxrate!E191</f>
        <v>0</v>
      </c>
      <c r="F191" s="124">
        <f>CN_Summary_fuelprice!F191*CN_Summary_taxrate!F191</f>
        <v>0</v>
      </c>
      <c r="G191" s="124">
        <f>CN_Summary_fuelprice!G191*CN_Summary_taxrate!G191</f>
        <v>0</v>
      </c>
      <c r="H191" s="124">
        <f>CN_Summary_fuelprice!H191*CN_Summary_taxrate!H191</f>
        <v>0</v>
      </c>
      <c r="I191" s="124">
        <f>CN_Summary_fuelprice!I191*CN_Summary_taxrate!I191</f>
        <v>0</v>
      </c>
      <c r="J191" s="124">
        <f>CN_Summary_fuelprice!J191*CN_Summary_taxrate!J191</f>
        <v>0</v>
      </c>
      <c r="K191" s="124">
        <f>CN_Summary_fuelprice!K191*CN_Summary_taxrate!K191</f>
        <v>0</v>
      </c>
      <c r="L191" s="124">
        <f>CN_Summary_fuelprice!L191*CN_Summary_taxrate!L191</f>
        <v>0</v>
      </c>
      <c r="M191" s="124">
        <f>CN_Summary_fuelprice!M191*CN_Summary_taxrate!M191</f>
        <v>0</v>
      </c>
      <c r="N191" s="124">
        <f>CN_Summary_fuelprice!N191*CN_Summary_taxrate!N191</f>
        <v>0</v>
      </c>
      <c r="O191" s="124">
        <f>CN_Summary_fuelprice!O191*CN_Summary_taxrate!O191</f>
        <v>0</v>
      </c>
      <c r="P191" s="124">
        <f>CN_Summary_fuelprice!P191*CN_Summary_taxrate!P191</f>
        <v>0</v>
      </c>
      <c r="Q191" s="124">
        <f>CN_Summary_fuelprice!Q191*CN_Summary_taxrate!Q191</f>
        <v>0</v>
      </c>
      <c r="R191" s="124">
        <f>CN_Summary_fuelprice!R191*CN_Summary_taxrate!R191</f>
        <v>0</v>
      </c>
      <c r="S191" s="124">
        <f>CN_Summary_fuelprice!S191*CN_Summary_taxrate!S191</f>
        <v>0</v>
      </c>
      <c r="T191" s="124">
        <f>CN_Summary_fuelprice!T191*CN_Summary_taxrate!T191</f>
        <v>0</v>
      </c>
      <c r="U191" s="124">
        <f>CN_Summary_fuelprice!U191*CN_Summary_taxrate!U191</f>
        <v>0</v>
      </c>
      <c r="V191" s="124">
        <f>CN_Summary_fuelprice!V191*CN_Summary_taxrate!V191</f>
        <v>0</v>
      </c>
      <c r="W191" s="124">
        <f>CN_Summary_fuelprice!W191*CN_Summary_taxrate!W191</f>
        <v>0</v>
      </c>
      <c r="X191" s="124">
        <f>CN_Summary_fuelprice!X191*CN_Summary_taxrate!X191</f>
        <v>0</v>
      </c>
      <c r="Y191" s="124">
        <f>CN_Summary_fuelprice!Y191*CN_Summary_taxrate!Y191</f>
        <v>0</v>
      </c>
      <c r="Z191" s="124">
        <f>CN_Summary_fuelprice!Z191*CN_Summary_taxrate!Z191</f>
        <v>0</v>
      </c>
      <c r="AA191" s="124">
        <f>CN_Summary_fuelprice!AA191*CN_Summary_taxrate!AA191</f>
        <v>0</v>
      </c>
      <c r="AB191" s="124">
        <f>CN_Summary_fuelprice!AB191*CN_Summary_taxrate!AB191</f>
        <v>0</v>
      </c>
      <c r="AC191" s="124">
        <f>CN_Summary_fuelprice!AC191*CN_Summary_taxrate!AC191</f>
        <v>0</v>
      </c>
      <c r="AD191" s="124">
        <f>CN_Summary_fuelprice!AD191*CN_Summary_taxrate!AD191</f>
        <v>0</v>
      </c>
      <c r="AE191" s="124">
        <f>CN_Summary_fuelprice!AE191*CN_Summary_taxrate!AE191</f>
        <v>0</v>
      </c>
      <c r="AF191" s="124">
        <f>CN_Summary_fuelprice!AF191*CN_Summary_taxrate!AF191</f>
        <v>0</v>
      </c>
      <c r="AG191" s="124">
        <f>CN_Summary_fuelprice!AG191*CN_Summary_taxrate!AG191</f>
        <v>0</v>
      </c>
      <c r="AH191" s="124">
        <f>CN_Summary_fuelprice!AH191*CN_Summary_taxrate!AH191</f>
        <v>0</v>
      </c>
      <c r="AI191" s="124">
        <f>CN_Summary_fuelprice!AI191*CN_Summary_taxrate!AI191</f>
        <v>0</v>
      </c>
      <c r="AJ191" s="124">
        <f>CN_Summary_fuelprice!AJ191*CN_Summary_taxrate!AJ191</f>
        <v>0</v>
      </c>
      <c r="AK191" s="124">
        <f>CN_Summary_fuelprice!AK191*CN_Summary_taxrate!AK191</f>
        <v>0</v>
      </c>
      <c r="AL191" s="124">
        <f>CN_Summary_fuelprice!AL191*CN_Summary_taxrate!AL191</f>
        <v>0</v>
      </c>
      <c r="AM191" s="124">
        <f>CN_Summary_fuelprice!AM191*CN_Summary_taxrate!AM191</f>
        <v>0</v>
      </c>
      <c r="AN191" s="124">
        <f>CN_Summary_fuelprice!AN191*CN_Summary_taxrate!AN191</f>
        <v>0</v>
      </c>
      <c r="AO191" s="124">
        <f>CN_Summary_fuelprice!AO191*CN_Summary_taxrate!AO191</f>
        <v>0</v>
      </c>
      <c r="AP191" s="124">
        <f>CN_Summary_fuelprice!AP191*CN_Summary_taxrate!AP191</f>
        <v>0</v>
      </c>
      <c r="AQ191" s="124">
        <f>CN_Summary_fuelprice!AQ191*CN_Summary_taxrate!AQ191</f>
        <v>0</v>
      </c>
      <c r="AR191" s="124">
        <f>CN_Summary_fuelprice!AR191*CN_Summary_taxrate!AR191</f>
        <v>0</v>
      </c>
      <c r="AS191" s="124">
        <f>CN_Summary_fuelprice!AS191*CN_Summary_taxrate!AS191</f>
        <v>0</v>
      </c>
      <c r="AT191" s="124">
        <f>CN_Summary_fuelprice!AT191*CN_Summary_taxrate!AT191</f>
        <v>0</v>
      </c>
      <c r="AU191" s="124">
        <f>CN_Summary_fuelprice!AU191*CN_Summary_taxrate!AU191</f>
        <v>0</v>
      </c>
    </row>
    <row r="192" spans="1:47" s="103" customFormat="1" ht="18.75" customHeight="1">
      <c r="A192" s="102" t="s">
        <v>3819</v>
      </c>
      <c r="B192" s="102"/>
      <c r="C192" s="102"/>
      <c r="D192" s="102"/>
      <c r="E192" s="102"/>
      <c r="F192" s="102"/>
      <c r="I192" s="102"/>
      <c r="L192" s="102"/>
      <c r="O192" s="102"/>
      <c r="R192" s="102"/>
      <c r="U192" s="102"/>
      <c r="X192" s="102"/>
      <c r="AA192" s="102"/>
      <c r="AD192" s="102"/>
      <c r="AG192" s="102"/>
      <c r="AJ192" s="102"/>
      <c r="AM192" s="102"/>
      <c r="AP192" s="102"/>
      <c r="AS192" s="102"/>
    </row>
    <row r="193" spans="1:47" ht="18.75" customHeight="1">
      <c r="A193" s="105" t="s">
        <v>3697</v>
      </c>
      <c r="B193" s="101">
        <v>2015</v>
      </c>
      <c r="C193" s="101">
        <v>2016</v>
      </c>
      <c r="D193" s="101">
        <v>2017</v>
      </c>
      <c r="E193" s="101">
        <v>2018</v>
      </c>
      <c r="F193" s="101">
        <v>2019</v>
      </c>
      <c r="G193" s="101">
        <v>2020</v>
      </c>
      <c r="H193" s="101">
        <v>2021</v>
      </c>
      <c r="I193" s="101">
        <v>2022</v>
      </c>
      <c r="J193" s="101">
        <v>2023</v>
      </c>
      <c r="K193" s="101">
        <v>2024</v>
      </c>
      <c r="L193" s="101">
        <v>2025</v>
      </c>
      <c r="M193" s="101">
        <v>2026</v>
      </c>
      <c r="N193" s="101">
        <v>2027</v>
      </c>
      <c r="O193" s="101">
        <v>2028</v>
      </c>
      <c r="P193" s="101">
        <v>2029</v>
      </c>
      <c r="Q193" s="101">
        <v>2030</v>
      </c>
      <c r="R193" s="101">
        <v>2031</v>
      </c>
      <c r="S193" s="101">
        <v>2032</v>
      </c>
      <c r="T193" s="101">
        <v>2033</v>
      </c>
      <c r="U193" s="101">
        <v>2034</v>
      </c>
      <c r="V193" s="101">
        <v>2035</v>
      </c>
      <c r="W193" s="101">
        <v>2036</v>
      </c>
      <c r="X193" s="101">
        <v>2037</v>
      </c>
      <c r="Y193" s="101">
        <v>2038</v>
      </c>
      <c r="Z193" s="101">
        <v>2039</v>
      </c>
      <c r="AA193" s="101">
        <v>2040</v>
      </c>
      <c r="AB193" s="101">
        <v>2041</v>
      </c>
      <c r="AC193" s="101">
        <v>2042</v>
      </c>
      <c r="AD193" s="101">
        <v>2043</v>
      </c>
      <c r="AE193" s="101">
        <v>2044</v>
      </c>
      <c r="AF193" s="101">
        <v>2045</v>
      </c>
      <c r="AG193" s="101">
        <v>2046</v>
      </c>
      <c r="AH193" s="101">
        <v>2047</v>
      </c>
      <c r="AI193" s="101">
        <v>2048</v>
      </c>
      <c r="AJ193" s="101">
        <v>2049</v>
      </c>
      <c r="AK193" s="101">
        <v>2050</v>
      </c>
      <c r="AL193" s="101">
        <v>2051</v>
      </c>
      <c r="AM193" s="101">
        <v>2052</v>
      </c>
      <c r="AN193" s="101">
        <v>2053</v>
      </c>
      <c r="AO193" s="101">
        <v>2054</v>
      </c>
      <c r="AP193" s="101">
        <v>2055</v>
      </c>
      <c r="AQ193" s="101">
        <v>2056</v>
      </c>
      <c r="AR193" s="101">
        <v>2057</v>
      </c>
      <c r="AS193" s="101">
        <v>2058</v>
      </c>
      <c r="AT193" s="101">
        <v>2059</v>
      </c>
      <c r="AU193" s="101">
        <v>2060</v>
      </c>
    </row>
    <row r="194" spans="1:47" ht="18.75" customHeight="1">
      <c r="A194" s="101" t="s">
        <v>3668</v>
      </c>
      <c r="B194" s="124">
        <f>CN_Summary_fuelprice!B194*CN_Summary_taxrate!B194</f>
        <v>0</v>
      </c>
      <c r="C194" s="124">
        <f>CN_Summary_fuelprice!C194*CN_Summary_taxrate!C194</f>
        <v>0</v>
      </c>
      <c r="D194" s="124">
        <f>CN_Summary_fuelprice!D194*CN_Summary_taxrate!D194</f>
        <v>0</v>
      </c>
      <c r="E194" s="124">
        <f>CN_Summary_fuelprice!E194*CN_Summary_taxrate!E194</f>
        <v>0</v>
      </c>
      <c r="F194" s="124">
        <f>CN_Summary_fuelprice!F194*CN_Summary_taxrate!F194</f>
        <v>0</v>
      </c>
      <c r="G194" s="124">
        <f>CN_Summary_fuelprice!G194*CN_Summary_taxrate!G194</f>
        <v>0</v>
      </c>
      <c r="H194" s="124">
        <f>CN_Summary_fuelprice!H194*CN_Summary_taxrate!H194</f>
        <v>0</v>
      </c>
      <c r="I194" s="124">
        <f>CN_Summary_fuelprice!I194*CN_Summary_taxrate!I194</f>
        <v>0</v>
      </c>
      <c r="J194" s="124">
        <f>CN_Summary_fuelprice!J194*CN_Summary_taxrate!J194</f>
        <v>0</v>
      </c>
      <c r="K194" s="124">
        <f>CN_Summary_fuelprice!K194*CN_Summary_taxrate!K194</f>
        <v>0</v>
      </c>
      <c r="L194" s="124">
        <f>CN_Summary_fuelprice!L194*CN_Summary_taxrate!L194</f>
        <v>0</v>
      </c>
      <c r="M194" s="124">
        <f>CN_Summary_fuelprice!M194*CN_Summary_taxrate!M194</f>
        <v>0</v>
      </c>
      <c r="N194" s="124">
        <f>CN_Summary_fuelprice!N194*CN_Summary_taxrate!N194</f>
        <v>0</v>
      </c>
      <c r="O194" s="124">
        <f>CN_Summary_fuelprice!O194*CN_Summary_taxrate!O194</f>
        <v>0</v>
      </c>
      <c r="P194" s="124">
        <f>CN_Summary_fuelprice!P194*CN_Summary_taxrate!P194</f>
        <v>0</v>
      </c>
      <c r="Q194" s="124">
        <f>CN_Summary_fuelprice!Q194*CN_Summary_taxrate!Q194</f>
        <v>0</v>
      </c>
      <c r="R194" s="124">
        <f>CN_Summary_fuelprice!R194*CN_Summary_taxrate!R194</f>
        <v>0</v>
      </c>
      <c r="S194" s="124">
        <f>CN_Summary_fuelprice!S194*CN_Summary_taxrate!S194</f>
        <v>0</v>
      </c>
      <c r="T194" s="124">
        <f>CN_Summary_fuelprice!T194*CN_Summary_taxrate!T194</f>
        <v>0</v>
      </c>
      <c r="U194" s="124">
        <f>CN_Summary_fuelprice!U194*CN_Summary_taxrate!U194</f>
        <v>0</v>
      </c>
      <c r="V194" s="124">
        <f>CN_Summary_fuelprice!V194*CN_Summary_taxrate!V194</f>
        <v>0</v>
      </c>
      <c r="W194" s="124">
        <f>CN_Summary_fuelprice!W194*CN_Summary_taxrate!W194</f>
        <v>0</v>
      </c>
      <c r="X194" s="124">
        <f>CN_Summary_fuelprice!X194*CN_Summary_taxrate!X194</f>
        <v>0</v>
      </c>
      <c r="Y194" s="124">
        <f>CN_Summary_fuelprice!Y194*CN_Summary_taxrate!Y194</f>
        <v>0</v>
      </c>
      <c r="Z194" s="124">
        <f>CN_Summary_fuelprice!Z194*CN_Summary_taxrate!Z194</f>
        <v>0</v>
      </c>
      <c r="AA194" s="124">
        <f>CN_Summary_fuelprice!AA194*CN_Summary_taxrate!AA194</f>
        <v>0</v>
      </c>
      <c r="AB194" s="124">
        <f>CN_Summary_fuelprice!AB194*CN_Summary_taxrate!AB194</f>
        <v>0</v>
      </c>
      <c r="AC194" s="124">
        <f>CN_Summary_fuelprice!AC194*CN_Summary_taxrate!AC194</f>
        <v>0</v>
      </c>
      <c r="AD194" s="124">
        <f>CN_Summary_fuelprice!AD194*CN_Summary_taxrate!AD194</f>
        <v>0</v>
      </c>
      <c r="AE194" s="124">
        <f>CN_Summary_fuelprice!AE194*CN_Summary_taxrate!AE194</f>
        <v>0</v>
      </c>
      <c r="AF194" s="124">
        <f>CN_Summary_fuelprice!AF194*CN_Summary_taxrate!AF194</f>
        <v>0</v>
      </c>
      <c r="AG194" s="124">
        <f>CN_Summary_fuelprice!AG194*CN_Summary_taxrate!AG194</f>
        <v>0</v>
      </c>
      <c r="AH194" s="124">
        <f>CN_Summary_fuelprice!AH194*CN_Summary_taxrate!AH194</f>
        <v>0</v>
      </c>
      <c r="AI194" s="124">
        <f>CN_Summary_fuelprice!AI194*CN_Summary_taxrate!AI194</f>
        <v>0</v>
      </c>
      <c r="AJ194" s="124">
        <f>CN_Summary_fuelprice!AJ194*CN_Summary_taxrate!AJ194</f>
        <v>0</v>
      </c>
      <c r="AK194" s="124">
        <f>CN_Summary_fuelprice!AK194*CN_Summary_taxrate!AK194</f>
        <v>0</v>
      </c>
      <c r="AL194" s="124">
        <f>CN_Summary_fuelprice!AL194*CN_Summary_taxrate!AL194</f>
        <v>0</v>
      </c>
      <c r="AM194" s="124">
        <f>CN_Summary_fuelprice!AM194*CN_Summary_taxrate!AM194</f>
        <v>0</v>
      </c>
      <c r="AN194" s="124">
        <f>CN_Summary_fuelprice!AN194*CN_Summary_taxrate!AN194</f>
        <v>0</v>
      </c>
      <c r="AO194" s="124">
        <f>CN_Summary_fuelprice!AO194*CN_Summary_taxrate!AO194</f>
        <v>0</v>
      </c>
      <c r="AP194" s="124">
        <f>CN_Summary_fuelprice!AP194*CN_Summary_taxrate!AP194</f>
        <v>0</v>
      </c>
      <c r="AQ194" s="124">
        <f>CN_Summary_fuelprice!AQ194*CN_Summary_taxrate!AQ194</f>
        <v>0</v>
      </c>
      <c r="AR194" s="124">
        <f>CN_Summary_fuelprice!AR194*CN_Summary_taxrate!AR194</f>
        <v>0</v>
      </c>
      <c r="AS194" s="124">
        <f>CN_Summary_fuelprice!AS194*CN_Summary_taxrate!AS194</f>
        <v>0</v>
      </c>
      <c r="AT194" s="124">
        <f>CN_Summary_fuelprice!AT194*CN_Summary_taxrate!AT194</f>
        <v>0</v>
      </c>
      <c r="AU194" s="124">
        <f>CN_Summary_fuelprice!AU194*CN_Summary_taxrate!AU194</f>
        <v>0</v>
      </c>
    </row>
    <row r="195" spans="1:47" ht="18.75" customHeight="1">
      <c r="A195" s="101" t="s">
        <v>3669</v>
      </c>
      <c r="B195" s="124">
        <f>CN_Summary_fuelprice!B195*CN_Summary_taxrate!B195</f>
        <v>0</v>
      </c>
      <c r="C195" s="124">
        <f>CN_Summary_fuelprice!C195*CN_Summary_taxrate!C195</f>
        <v>0</v>
      </c>
      <c r="D195" s="124">
        <f>CN_Summary_fuelprice!D195*CN_Summary_taxrate!D195</f>
        <v>0</v>
      </c>
      <c r="E195" s="124">
        <f>CN_Summary_fuelprice!E195*CN_Summary_taxrate!E195</f>
        <v>0</v>
      </c>
      <c r="F195" s="124">
        <f>CN_Summary_fuelprice!F195*CN_Summary_taxrate!F195</f>
        <v>0</v>
      </c>
      <c r="G195" s="124">
        <f>CN_Summary_fuelprice!G195*CN_Summary_taxrate!G195</f>
        <v>0</v>
      </c>
      <c r="H195" s="124">
        <f>CN_Summary_fuelprice!H195*CN_Summary_taxrate!H195</f>
        <v>0</v>
      </c>
      <c r="I195" s="124">
        <f>CN_Summary_fuelprice!I195*CN_Summary_taxrate!I195</f>
        <v>0</v>
      </c>
      <c r="J195" s="124">
        <f>CN_Summary_fuelprice!J195*CN_Summary_taxrate!J195</f>
        <v>0</v>
      </c>
      <c r="K195" s="124">
        <f>CN_Summary_fuelprice!K195*CN_Summary_taxrate!K195</f>
        <v>0</v>
      </c>
      <c r="L195" s="124">
        <f>CN_Summary_fuelprice!L195*CN_Summary_taxrate!L195</f>
        <v>0</v>
      </c>
      <c r="M195" s="124">
        <f>CN_Summary_fuelprice!M195*CN_Summary_taxrate!M195</f>
        <v>0</v>
      </c>
      <c r="N195" s="124">
        <f>CN_Summary_fuelprice!N195*CN_Summary_taxrate!N195</f>
        <v>0</v>
      </c>
      <c r="O195" s="124">
        <f>CN_Summary_fuelprice!O195*CN_Summary_taxrate!O195</f>
        <v>0</v>
      </c>
      <c r="P195" s="124">
        <f>CN_Summary_fuelprice!P195*CN_Summary_taxrate!P195</f>
        <v>0</v>
      </c>
      <c r="Q195" s="124">
        <f>CN_Summary_fuelprice!Q195*CN_Summary_taxrate!Q195</f>
        <v>0</v>
      </c>
      <c r="R195" s="124">
        <f>CN_Summary_fuelprice!R195*CN_Summary_taxrate!R195</f>
        <v>0</v>
      </c>
      <c r="S195" s="124">
        <f>CN_Summary_fuelprice!S195*CN_Summary_taxrate!S195</f>
        <v>0</v>
      </c>
      <c r="T195" s="124">
        <f>CN_Summary_fuelprice!T195*CN_Summary_taxrate!T195</f>
        <v>0</v>
      </c>
      <c r="U195" s="124">
        <f>CN_Summary_fuelprice!U195*CN_Summary_taxrate!U195</f>
        <v>0</v>
      </c>
      <c r="V195" s="124">
        <f>CN_Summary_fuelprice!V195*CN_Summary_taxrate!V195</f>
        <v>0</v>
      </c>
      <c r="W195" s="124">
        <f>CN_Summary_fuelprice!W195*CN_Summary_taxrate!W195</f>
        <v>0</v>
      </c>
      <c r="X195" s="124">
        <f>CN_Summary_fuelprice!X195*CN_Summary_taxrate!X195</f>
        <v>0</v>
      </c>
      <c r="Y195" s="124">
        <f>CN_Summary_fuelprice!Y195*CN_Summary_taxrate!Y195</f>
        <v>0</v>
      </c>
      <c r="Z195" s="124">
        <f>CN_Summary_fuelprice!Z195*CN_Summary_taxrate!Z195</f>
        <v>0</v>
      </c>
      <c r="AA195" s="124">
        <f>CN_Summary_fuelprice!AA195*CN_Summary_taxrate!AA195</f>
        <v>0</v>
      </c>
      <c r="AB195" s="124">
        <f>CN_Summary_fuelprice!AB195*CN_Summary_taxrate!AB195</f>
        <v>0</v>
      </c>
      <c r="AC195" s="124">
        <f>CN_Summary_fuelprice!AC195*CN_Summary_taxrate!AC195</f>
        <v>0</v>
      </c>
      <c r="AD195" s="124">
        <f>CN_Summary_fuelprice!AD195*CN_Summary_taxrate!AD195</f>
        <v>0</v>
      </c>
      <c r="AE195" s="124">
        <f>CN_Summary_fuelprice!AE195*CN_Summary_taxrate!AE195</f>
        <v>0</v>
      </c>
      <c r="AF195" s="124">
        <f>CN_Summary_fuelprice!AF195*CN_Summary_taxrate!AF195</f>
        <v>0</v>
      </c>
      <c r="AG195" s="124">
        <f>CN_Summary_fuelprice!AG195*CN_Summary_taxrate!AG195</f>
        <v>0</v>
      </c>
      <c r="AH195" s="124">
        <f>CN_Summary_fuelprice!AH195*CN_Summary_taxrate!AH195</f>
        <v>0</v>
      </c>
      <c r="AI195" s="124">
        <f>CN_Summary_fuelprice!AI195*CN_Summary_taxrate!AI195</f>
        <v>0</v>
      </c>
      <c r="AJ195" s="124">
        <f>CN_Summary_fuelprice!AJ195*CN_Summary_taxrate!AJ195</f>
        <v>0</v>
      </c>
      <c r="AK195" s="124">
        <f>CN_Summary_fuelprice!AK195*CN_Summary_taxrate!AK195</f>
        <v>0</v>
      </c>
      <c r="AL195" s="124">
        <f>CN_Summary_fuelprice!AL195*CN_Summary_taxrate!AL195</f>
        <v>0</v>
      </c>
      <c r="AM195" s="124">
        <f>CN_Summary_fuelprice!AM195*CN_Summary_taxrate!AM195</f>
        <v>0</v>
      </c>
      <c r="AN195" s="124">
        <f>CN_Summary_fuelprice!AN195*CN_Summary_taxrate!AN195</f>
        <v>0</v>
      </c>
      <c r="AO195" s="124">
        <f>CN_Summary_fuelprice!AO195*CN_Summary_taxrate!AO195</f>
        <v>0</v>
      </c>
      <c r="AP195" s="124">
        <f>CN_Summary_fuelprice!AP195*CN_Summary_taxrate!AP195</f>
        <v>0</v>
      </c>
      <c r="AQ195" s="124">
        <f>CN_Summary_fuelprice!AQ195*CN_Summary_taxrate!AQ195</f>
        <v>0</v>
      </c>
      <c r="AR195" s="124">
        <f>CN_Summary_fuelprice!AR195*CN_Summary_taxrate!AR195</f>
        <v>0</v>
      </c>
      <c r="AS195" s="124">
        <f>CN_Summary_fuelprice!AS195*CN_Summary_taxrate!AS195</f>
        <v>0</v>
      </c>
      <c r="AT195" s="124">
        <f>CN_Summary_fuelprice!AT195*CN_Summary_taxrate!AT195</f>
        <v>0</v>
      </c>
      <c r="AU195" s="124">
        <f>CN_Summary_fuelprice!AU195*CN_Summary_taxrate!AU195</f>
        <v>0</v>
      </c>
    </row>
    <row r="196" spans="1:47" ht="18.75" customHeight="1">
      <c r="A196" s="101" t="s">
        <v>3670</v>
      </c>
      <c r="B196" s="124">
        <f>CN_Summary_fuelprice!B196*CN_Summary_taxrate!B196</f>
        <v>0</v>
      </c>
      <c r="C196" s="124">
        <f>CN_Summary_fuelprice!C196*CN_Summary_taxrate!C196</f>
        <v>0</v>
      </c>
      <c r="D196" s="124">
        <f>CN_Summary_fuelprice!D196*CN_Summary_taxrate!D196</f>
        <v>0</v>
      </c>
      <c r="E196" s="124">
        <f>CN_Summary_fuelprice!E196*CN_Summary_taxrate!E196</f>
        <v>0</v>
      </c>
      <c r="F196" s="124">
        <f>CN_Summary_fuelprice!F196*CN_Summary_taxrate!F196</f>
        <v>0</v>
      </c>
      <c r="G196" s="124">
        <f>CN_Summary_fuelprice!G196*CN_Summary_taxrate!G196</f>
        <v>0</v>
      </c>
      <c r="H196" s="124">
        <f>CN_Summary_fuelprice!H196*CN_Summary_taxrate!H196</f>
        <v>0</v>
      </c>
      <c r="I196" s="124">
        <f>CN_Summary_fuelprice!I196*CN_Summary_taxrate!I196</f>
        <v>0</v>
      </c>
      <c r="J196" s="124">
        <f>CN_Summary_fuelprice!J196*CN_Summary_taxrate!J196</f>
        <v>0</v>
      </c>
      <c r="K196" s="124">
        <f>CN_Summary_fuelprice!K196*CN_Summary_taxrate!K196</f>
        <v>0</v>
      </c>
      <c r="L196" s="124">
        <f>CN_Summary_fuelprice!L196*CN_Summary_taxrate!L196</f>
        <v>0</v>
      </c>
      <c r="M196" s="124">
        <f>CN_Summary_fuelprice!M196*CN_Summary_taxrate!M196</f>
        <v>0</v>
      </c>
      <c r="N196" s="124">
        <f>CN_Summary_fuelprice!N196*CN_Summary_taxrate!N196</f>
        <v>0</v>
      </c>
      <c r="O196" s="124">
        <f>CN_Summary_fuelprice!O196*CN_Summary_taxrate!O196</f>
        <v>0</v>
      </c>
      <c r="P196" s="124">
        <f>CN_Summary_fuelprice!P196*CN_Summary_taxrate!P196</f>
        <v>0</v>
      </c>
      <c r="Q196" s="124">
        <f>CN_Summary_fuelprice!Q196*CN_Summary_taxrate!Q196</f>
        <v>0</v>
      </c>
      <c r="R196" s="124">
        <f>CN_Summary_fuelprice!R196*CN_Summary_taxrate!R196</f>
        <v>0</v>
      </c>
      <c r="S196" s="124">
        <f>CN_Summary_fuelprice!S196*CN_Summary_taxrate!S196</f>
        <v>0</v>
      </c>
      <c r="T196" s="124">
        <f>CN_Summary_fuelprice!T196*CN_Summary_taxrate!T196</f>
        <v>0</v>
      </c>
      <c r="U196" s="124">
        <f>CN_Summary_fuelprice!U196*CN_Summary_taxrate!U196</f>
        <v>0</v>
      </c>
      <c r="V196" s="124">
        <f>CN_Summary_fuelprice!V196*CN_Summary_taxrate!V196</f>
        <v>0</v>
      </c>
      <c r="W196" s="124">
        <f>CN_Summary_fuelprice!W196*CN_Summary_taxrate!W196</f>
        <v>0</v>
      </c>
      <c r="X196" s="124">
        <f>CN_Summary_fuelprice!X196*CN_Summary_taxrate!X196</f>
        <v>0</v>
      </c>
      <c r="Y196" s="124">
        <f>CN_Summary_fuelprice!Y196*CN_Summary_taxrate!Y196</f>
        <v>0</v>
      </c>
      <c r="Z196" s="124">
        <f>CN_Summary_fuelprice!Z196*CN_Summary_taxrate!Z196</f>
        <v>0</v>
      </c>
      <c r="AA196" s="124">
        <f>CN_Summary_fuelprice!AA196*CN_Summary_taxrate!AA196</f>
        <v>0</v>
      </c>
      <c r="AB196" s="124">
        <f>CN_Summary_fuelprice!AB196*CN_Summary_taxrate!AB196</f>
        <v>0</v>
      </c>
      <c r="AC196" s="124">
        <f>CN_Summary_fuelprice!AC196*CN_Summary_taxrate!AC196</f>
        <v>0</v>
      </c>
      <c r="AD196" s="124">
        <f>CN_Summary_fuelprice!AD196*CN_Summary_taxrate!AD196</f>
        <v>0</v>
      </c>
      <c r="AE196" s="124">
        <f>CN_Summary_fuelprice!AE196*CN_Summary_taxrate!AE196</f>
        <v>0</v>
      </c>
      <c r="AF196" s="124">
        <f>CN_Summary_fuelprice!AF196*CN_Summary_taxrate!AF196</f>
        <v>0</v>
      </c>
      <c r="AG196" s="124">
        <f>CN_Summary_fuelprice!AG196*CN_Summary_taxrate!AG196</f>
        <v>0</v>
      </c>
      <c r="AH196" s="124">
        <f>CN_Summary_fuelprice!AH196*CN_Summary_taxrate!AH196</f>
        <v>0</v>
      </c>
      <c r="AI196" s="124">
        <f>CN_Summary_fuelprice!AI196*CN_Summary_taxrate!AI196</f>
        <v>0</v>
      </c>
      <c r="AJ196" s="124">
        <f>CN_Summary_fuelprice!AJ196*CN_Summary_taxrate!AJ196</f>
        <v>0</v>
      </c>
      <c r="AK196" s="124">
        <f>CN_Summary_fuelprice!AK196*CN_Summary_taxrate!AK196</f>
        <v>0</v>
      </c>
      <c r="AL196" s="124">
        <f>CN_Summary_fuelprice!AL196*CN_Summary_taxrate!AL196</f>
        <v>0</v>
      </c>
      <c r="AM196" s="124">
        <f>CN_Summary_fuelprice!AM196*CN_Summary_taxrate!AM196</f>
        <v>0</v>
      </c>
      <c r="AN196" s="124">
        <f>CN_Summary_fuelprice!AN196*CN_Summary_taxrate!AN196</f>
        <v>0</v>
      </c>
      <c r="AO196" s="124">
        <f>CN_Summary_fuelprice!AO196*CN_Summary_taxrate!AO196</f>
        <v>0</v>
      </c>
      <c r="AP196" s="124">
        <f>CN_Summary_fuelprice!AP196*CN_Summary_taxrate!AP196</f>
        <v>0</v>
      </c>
      <c r="AQ196" s="124">
        <f>CN_Summary_fuelprice!AQ196*CN_Summary_taxrate!AQ196</f>
        <v>0</v>
      </c>
      <c r="AR196" s="124">
        <f>CN_Summary_fuelprice!AR196*CN_Summary_taxrate!AR196</f>
        <v>0</v>
      </c>
      <c r="AS196" s="124">
        <f>CN_Summary_fuelprice!AS196*CN_Summary_taxrate!AS196</f>
        <v>0</v>
      </c>
      <c r="AT196" s="124">
        <f>CN_Summary_fuelprice!AT196*CN_Summary_taxrate!AT196</f>
        <v>0</v>
      </c>
      <c r="AU196" s="124">
        <f>CN_Summary_fuelprice!AU196*CN_Summary_taxrate!AU196</f>
        <v>0</v>
      </c>
    </row>
    <row r="197" spans="1:47" ht="18.75" customHeight="1">
      <c r="A197" s="101" t="s">
        <v>3671</v>
      </c>
      <c r="B197" s="124">
        <f>CN_Summary_fuelprice!B197*CN_Summary_taxrate!B197</f>
        <v>0</v>
      </c>
      <c r="C197" s="124">
        <f>CN_Summary_fuelprice!C197*CN_Summary_taxrate!C197</f>
        <v>0</v>
      </c>
      <c r="D197" s="124">
        <f>CN_Summary_fuelprice!D197*CN_Summary_taxrate!D197</f>
        <v>0</v>
      </c>
      <c r="E197" s="124">
        <f>CN_Summary_fuelprice!E197*CN_Summary_taxrate!E197</f>
        <v>0</v>
      </c>
      <c r="F197" s="124">
        <f>CN_Summary_fuelprice!F197*CN_Summary_taxrate!F197</f>
        <v>0</v>
      </c>
      <c r="G197" s="124">
        <f>CN_Summary_fuelprice!G197*CN_Summary_taxrate!G197</f>
        <v>0</v>
      </c>
      <c r="H197" s="124">
        <f>CN_Summary_fuelprice!H197*CN_Summary_taxrate!H197</f>
        <v>0</v>
      </c>
      <c r="I197" s="124">
        <f>CN_Summary_fuelprice!I197*CN_Summary_taxrate!I197</f>
        <v>0</v>
      </c>
      <c r="J197" s="124">
        <f>CN_Summary_fuelprice!J197*CN_Summary_taxrate!J197</f>
        <v>0</v>
      </c>
      <c r="K197" s="124">
        <f>CN_Summary_fuelprice!K197*CN_Summary_taxrate!K197</f>
        <v>0</v>
      </c>
      <c r="L197" s="124">
        <f>CN_Summary_fuelprice!L197*CN_Summary_taxrate!L197</f>
        <v>0</v>
      </c>
      <c r="M197" s="124">
        <f>CN_Summary_fuelprice!M197*CN_Summary_taxrate!M197</f>
        <v>0</v>
      </c>
      <c r="N197" s="124">
        <f>CN_Summary_fuelprice!N197*CN_Summary_taxrate!N197</f>
        <v>0</v>
      </c>
      <c r="O197" s="124">
        <f>CN_Summary_fuelprice!O197*CN_Summary_taxrate!O197</f>
        <v>0</v>
      </c>
      <c r="P197" s="124">
        <f>CN_Summary_fuelprice!P197*CN_Summary_taxrate!P197</f>
        <v>0</v>
      </c>
      <c r="Q197" s="124">
        <f>CN_Summary_fuelprice!Q197*CN_Summary_taxrate!Q197</f>
        <v>0</v>
      </c>
      <c r="R197" s="124">
        <f>CN_Summary_fuelprice!R197*CN_Summary_taxrate!R197</f>
        <v>0</v>
      </c>
      <c r="S197" s="124">
        <f>CN_Summary_fuelprice!S197*CN_Summary_taxrate!S197</f>
        <v>0</v>
      </c>
      <c r="T197" s="124">
        <f>CN_Summary_fuelprice!T197*CN_Summary_taxrate!T197</f>
        <v>0</v>
      </c>
      <c r="U197" s="124">
        <f>CN_Summary_fuelprice!U197*CN_Summary_taxrate!U197</f>
        <v>0</v>
      </c>
      <c r="V197" s="124">
        <f>CN_Summary_fuelprice!V197*CN_Summary_taxrate!V197</f>
        <v>0</v>
      </c>
      <c r="W197" s="124">
        <f>CN_Summary_fuelprice!W197*CN_Summary_taxrate!W197</f>
        <v>0</v>
      </c>
      <c r="X197" s="124">
        <f>CN_Summary_fuelprice!X197*CN_Summary_taxrate!X197</f>
        <v>0</v>
      </c>
      <c r="Y197" s="124">
        <f>CN_Summary_fuelprice!Y197*CN_Summary_taxrate!Y197</f>
        <v>0</v>
      </c>
      <c r="Z197" s="124">
        <f>CN_Summary_fuelprice!Z197*CN_Summary_taxrate!Z197</f>
        <v>0</v>
      </c>
      <c r="AA197" s="124">
        <f>CN_Summary_fuelprice!AA197*CN_Summary_taxrate!AA197</f>
        <v>0</v>
      </c>
      <c r="AB197" s="124">
        <f>CN_Summary_fuelprice!AB197*CN_Summary_taxrate!AB197</f>
        <v>0</v>
      </c>
      <c r="AC197" s="124">
        <f>CN_Summary_fuelprice!AC197*CN_Summary_taxrate!AC197</f>
        <v>0</v>
      </c>
      <c r="AD197" s="124">
        <f>CN_Summary_fuelprice!AD197*CN_Summary_taxrate!AD197</f>
        <v>0</v>
      </c>
      <c r="AE197" s="124">
        <f>CN_Summary_fuelprice!AE197*CN_Summary_taxrate!AE197</f>
        <v>0</v>
      </c>
      <c r="AF197" s="124">
        <f>CN_Summary_fuelprice!AF197*CN_Summary_taxrate!AF197</f>
        <v>0</v>
      </c>
      <c r="AG197" s="124">
        <f>CN_Summary_fuelprice!AG197*CN_Summary_taxrate!AG197</f>
        <v>0</v>
      </c>
      <c r="AH197" s="124">
        <f>CN_Summary_fuelprice!AH197*CN_Summary_taxrate!AH197</f>
        <v>0</v>
      </c>
      <c r="AI197" s="124">
        <f>CN_Summary_fuelprice!AI197*CN_Summary_taxrate!AI197</f>
        <v>0</v>
      </c>
      <c r="AJ197" s="124">
        <f>CN_Summary_fuelprice!AJ197*CN_Summary_taxrate!AJ197</f>
        <v>0</v>
      </c>
      <c r="AK197" s="124">
        <f>CN_Summary_fuelprice!AK197*CN_Summary_taxrate!AK197</f>
        <v>0</v>
      </c>
      <c r="AL197" s="124">
        <f>CN_Summary_fuelprice!AL197*CN_Summary_taxrate!AL197</f>
        <v>0</v>
      </c>
      <c r="AM197" s="124">
        <f>CN_Summary_fuelprice!AM197*CN_Summary_taxrate!AM197</f>
        <v>0</v>
      </c>
      <c r="AN197" s="124">
        <f>CN_Summary_fuelprice!AN197*CN_Summary_taxrate!AN197</f>
        <v>0</v>
      </c>
      <c r="AO197" s="124">
        <f>CN_Summary_fuelprice!AO197*CN_Summary_taxrate!AO197</f>
        <v>0</v>
      </c>
      <c r="AP197" s="124">
        <f>CN_Summary_fuelprice!AP197*CN_Summary_taxrate!AP197</f>
        <v>0</v>
      </c>
      <c r="AQ197" s="124">
        <f>CN_Summary_fuelprice!AQ197*CN_Summary_taxrate!AQ197</f>
        <v>0</v>
      </c>
      <c r="AR197" s="124">
        <f>CN_Summary_fuelprice!AR197*CN_Summary_taxrate!AR197</f>
        <v>0</v>
      </c>
      <c r="AS197" s="124">
        <f>CN_Summary_fuelprice!AS197*CN_Summary_taxrate!AS197</f>
        <v>0</v>
      </c>
      <c r="AT197" s="124">
        <f>CN_Summary_fuelprice!AT197*CN_Summary_taxrate!AT197</f>
        <v>0</v>
      </c>
      <c r="AU197" s="124">
        <f>CN_Summary_fuelprice!AU197*CN_Summary_taxrate!AU197</f>
        <v>0</v>
      </c>
    </row>
    <row r="198" spans="1:47" ht="18.75" customHeight="1">
      <c r="A198" s="101" t="s">
        <v>3672</v>
      </c>
      <c r="B198" s="124">
        <f>CN_Summary_fuelprice!B198*CN_Summary_taxrate!B198</f>
        <v>0</v>
      </c>
      <c r="C198" s="124">
        <f>CN_Summary_fuelprice!C198*CN_Summary_taxrate!C198</f>
        <v>0</v>
      </c>
      <c r="D198" s="124">
        <f>CN_Summary_fuelprice!D198*CN_Summary_taxrate!D198</f>
        <v>0</v>
      </c>
      <c r="E198" s="124">
        <f>CN_Summary_fuelprice!E198*CN_Summary_taxrate!E198</f>
        <v>0</v>
      </c>
      <c r="F198" s="124">
        <f>CN_Summary_fuelprice!F198*CN_Summary_taxrate!F198</f>
        <v>0</v>
      </c>
      <c r="G198" s="124">
        <f>CN_Summary_fuelprice!G198*CN_Summary_taxrate!G198</f>
        <v>0</v>
      </c>
      <c r="H198" s="124">
        <f>CN_Summary_fuelprice!H198*CN_Summary_taxrate!H198</f>
        <v>0</v>
      </c>
      <c r="I198" s="124">
        <f>CN_Summary_fuelprice!I198*CN_Summary_taxrate!I198</f>
        <v>0</v>
      </c>
      <c r="J198" s="124">
        <f>CN_Summary_fuelprice!J198*CN_Summary_taxrate!J198</f>
        <v>0</v>
      </c>
      <c r="K198" s="124">
        <f>CN_Summary_fuelprice!K198*CN_Summary_taxrate!K198</f>
        <v>0</v>
      </c>
      <c r="L198" s="124">
        <f>CN_Summary_fuelprice!L198*CN_Summary_taxrate!L198</f>
        <v>0</v>
      </c>
      <c r="M198" s="124">
        <f>CN_Summary_fuelprice!M198*CN_Summary_taxrate!M198</f>
        <v>0</v>
      </c>
      <c r="N198" s="124">
        <f>CN_Summary_fuelprice!N198*CN_Summary_taxrate!N198</f>
        <v>0</v>
      </c>
      <c r="O198" s="124">
        <f>CN_Summary_fuelprice!O198*CN_Summary_taxrate!O198</f>
        <v>0</v>
      </c>
      <c r="P198" s="124">
        <f>CN_Summary_fuelprice!P198*CN_Summary_taxrate!P198</f>
        <v>0</v>
      </c>
      <c r="Q198" s="124">
        <f>CN_Summary_fuelprice!Q198*CN_Summary_taxrate!Q198</f>
        <v>0</v>
      </c>
      <c r="R198" s="124">
        <f>CN_Summary_fuelprice!R198*CN_Summary_taxrate!R198</f>
        <v>0</v>
      </c>
      <c r="S198" s="124">
        <f>CN_Summary_fuelprice!S198*CN_Summary_taxrate!S198</f>
        <v>0</v>
      </c>
      <c r="T198" s="124">
        <f>CN_Summary_fuelprice!T198*CN_Summary_taxrate!T198</f>
        <v>0</v>
      </c>
      <c r="U198" s="124">
        <f>CN_Summary_fuelprice!U198*CN_Summary_taxrate!U198</f>
        <v>0</v>
      </c>
      <c r="V198" s="124">
        <f>CN_Summary_fuelprice!V198*CN_Summary_taxrate!V198</f>
        <v>0</v>
      </c>
      <c r="W198" s="124">
        <f>CN_Summary_fuelprice!W198*CN_Summary_taxrate!W198</f>
        <v>0</v>
      </c>
      <c r="X198" s="124">
        <f>CN_Summary_fuelprice!X198*CN_Summary_taxrate!X198</f>
        <v>0</v>
      </c>
      <c r="Y198" s="124">
        <f>CN_Summary_fuelprice!Y198*CN_Summary_taxrate!Y198</f>
        <v>0</v>
      </c>
      <c r="Z198" s="124">
        <f>CN_Summary_fuelprice!Z198*CN_Summary_taxrate!Z198</f>
        <v>0</v>
      </c>
      <c r="AA198" s="124">
        <f>CN_Summary_fuelprice!AA198*CN_Summary_taxrate!AA198</f>
        <v>0</v>
      </c>
      <c r="AB198" s="124">
        <f>CN_Summary_fuelprice!AB198*CN_Summary_taxrate!AB198</f>
        <v>0</v>
      </c>
      <c r="AC198" s="124">
        <f>CN_Summary_fuelprice!AC198*CN_Summary_taxrate!AC198</f>
        <v>0</v>
      </c>
      <c r="AD198" s="124">
        <f>CN_Summary_fuelprice!AD198*CN_Summary_taxrate!AD198</f>
        <v>0</v>
      </c>
      <c r="AE198" s="124">
        <f>CN_Summary_fuelprice!AE198*CN_Summary_taxrate!AE198</f>
        <v>0</v>
      </c>
      <c r="AF198" s="124">
        <f>CN_Summary_fuelprice!AF198*CN_Summary_taxrate!AF198</f>
        <v>0</v>
      </c>
      <c r="AG198" s="124">
        <f>CN_Summary_fuelprice!AG198*CN_Summary_taxrate!AG198</f>
        <v>0</v>
      </c>
      <c r="AH198" s="124">
        <f>CN_Summary_fuelprice!AH198*CN_Summary_taxrate!AH198</f>
        <v>0</v>
      </c>
      <c r="AI198" s="124">
        <f>CN_Summary_fuelprice!AI198*CN_Summary_taxrate!AI198</f>
        <v>0</v>
      </c>
      <c r="AJ198" s="124">
        <f>CN_Summary_fuelprice!AJ198*CN_Summary_taxrate!AJ198</f>
        <v>0</v>
      </c>
      <c r="AK198" s="124">
        <f>CN_Summary_fuelprice!AK198*CN_Summary_taxrate!AK198</f>
        <v>0</v>
      </c>
      <c r="AL198" s="124">
        <f>CN_Summary_fuelprice!AL198*CN_Summary_taxrate!AL198</f>
        <v>0</v>
      </c>
      <c r="AM198" s="124">
        <f>CN_Summary_fuelprice!AM198*CN_Summary_taxrate!AM198</f>
        <v>0</v>
      </c>
      <c r="AN198" s="124">
        <f>CN_Summary_fuelprice!AN198*CN_Summary_taxrate!AN198</f>
        <v>0</v>
      </c>
      <c r="AO198" s="124">
        <f>CN_Summary_fuelprice!AO198*CN_Summary_taxrate!AO198</f>
        <v>0</v>
      </c>
      <c r="AP198" s="124">
        <f>CN_Summary_fuelprice!AP198*CN_Summary_taxrate!AP198</f>
        <v>0</v>
      </c>
      <c r="AQ198" s="124">
        <f>CN_Summary_fuelprice!AQ198*CN_Summary_taxrate!AQ198</f>
        <v>0</v>
      </c>
      <c r="AR198" s="124">
        <f>CN_Summary_fuelprice!AR198*CN_Summary_taxrate!AR198</f>
        <v>0</v>
      </c>
      <c r="AS198" s="124">
        <f>CN_Summary_fuelprice!AS198*CN_Summary_taxrate!AS198</f>
        <v>0</v>
      </c>
      <c r="AT198" s="124">
        <f>CN_Summary_fuelprice!AT198*CN_Summary_taxrate!AT198</f>
        <v>0</v>
      </c>
      <c r="AU198" s="124">
        <f>CN_Summary_fuelprice!AU198*CN_Summary_taxrate!AU198</f>
        <v>0</v>
      </c>
    </row>
    <row r="199" spans="1:47" ht="18.75" customHeight="1">
      <c r="A199" s="101" t="s">
        <v>3673</v>
      </c>
      <c r="B199" s="124">
        <f>CN_Summary_fuelprice!B199*CN_Summary_taxrate!B199</f>
        <v>0</v>
      </c>
      <c r="C199" s="124">
        <f>CN_Summary_fuelprice!C199*CN_Summary_taxrate!C199</f>
        <v>0</v>
      </c>
      <c r="D199" s="124">
        <f>CN_Summary_fuelprice!D199*CN_Summary_taxrate!D199</f>
        <v>0</v>
      </c>
      <c r="E199" s="124">
        <f>CN_Summary_fuelprice!E199*CN_Summary_taxrate!E199</f>
        <v>0</v>
      </c>
      <c r="F199" s="124">
        <f>CN_Summary_fuelprice!F199*CN_Summary_taxrate!F199</f>
        <v>0</v>
      </c>
      <c r="G199" s="124">
        <f>CN_Summary_fuelprice!G199*CN_Summary_taxrate!G199</f>
        <v>0</v>
      </c>
      <c r="H199" s="124">
        <f>CN_Summary_fuelprice!H199*CN_Summary_taxrate!H199</f>
        <v>0</v>
      </c>
      <c r="I199" s="124">
        <f>CN_Summary_fuelprice!I199*CN_Summary_taxrate!I199</f>
        <v>0</v>
      </c>
      <c r="J199" s="124">
        <f>CN_Summary_fuelprice!J199*CN_Summary_taxrate!J199</f>
        <v>0</v>
      </c>
      <c r="K199" s="124">
        <f>CN_Summary_fuelprice!K199*CN_Summary_taxrate!K199</f>
        <v>0</v>
      </c>
      <c r="L199" s="124">
        <f>CN_Summary_fuelprice!L199*CN_Summary_taxrate!L199</f>
        <v>0</v>
      </c>
      <c r="M199" s="124">
        <f>CN_Summary_fuelprice!M199*CN_Summary_taxrate!M199</f>
        <v>0</v>
      </c>
      <c r="N199" s="124">
        <f>CN_Summary_fuelprice!N199*CN_Summary_taxrate!N199</f>
        <v>0</v>
      </c>
      <c r="O199" s="124">
        <f>CN_Summary_fuelprice!O199*CN_Summary_taxrate!O199</f>
        <v>0</v>
      </c>
      <c r="P199" s="124">
        <f>CN_Summary_fuelprice!P199*CN_Summary_taxrate!P199</f>
        <v>0</v>
      </c>
      <c r="Q199" s="124">
        <f>CN_Summary_fuelprice!Q199*CN_Summary_taxrate!Q199</f>
        <v>0</v>
      </c>
      <c r="R199" s="124">
        <f>CN_Summary_fuelprice!R199*CN_Summary_taxrate!R199</f>
        <v>0</v>
      </c>
      <c r="S199" s="124">
        <f>CN_Summary_fuelprice!S199*CN_Summary_taxrate!S199</f>
        <v>0</v>
      </c>
      <c r="T199" s="124">
        <f>CN_Summary_fuelprice!T199*CN_Summary_taxrate!T199</f>
        <v>0</v>
      </c>
      <c r="U199" s="124">
        <f>CN_Summary_fuelprice!U199*CN_Summary_taxrate!U199</f>
        <v>0</v>
      </c>
      <c r="V199" s="124">
        <f>CN_Summary_fuelprice!V199*CN_Summary_taxrate!V199</f>
        <v>0</v>
      </c>
      <c r="W199" s="124">
        <f>CN_Summary_fuelprice!W199*CN_Summary_taxrate!W199</f>
        <v>0</v>
      </c>
      <c r="X199" s="124">
        <f>CN_Summary_fuelprice!X199*CN_Summary_taxrate!X199</f>
        <v>0</v>
      </c>
      <c r="Y199" s="124">
        <f>CN_Summary_fuelprice!Y199*CN_Summary_taxrate!Y199</f>
        <v>0</v>
      </c>
      <c r="Z199" s="124">
        <f>CN_Summary_fuelprice!Z199*CN_Summary_taxrate!Z199</f>
        <v>0</v>
      </c>
      <c r="AA199" s="124">
        <f>CN_Summary_fuelprice!AA199*CN_Summary_taxrate!AA199</f>
        <v>0</v>
      </c>
      <c r="AB199" s="124">
        <f>CN_Summary_fuelprice!AB199*CN_Summary_taxrate!AB199</f>
        <v>0</v>
      </c>
      <c r="AC199" s="124">
        <f>CN_Summary_fuelprice!AC199*CN_Summary_taxrate!AC199</f>
        <v>0</v>
      </c>
      <c r="AD199" s="124">
        <f>CN_Summary_fuelprice!AD199*CN_Summary_taxrate!AD199</f>
        <v>0</v>
      </c>
      <c r="AE199" s="124">
        <f>CN_Summary_fuelprice!AE199*CN_Summary_taxrate!AE199</f>
        <v>0</v>
      </c>
      <c r="AF199" s="124">
        <f>CN_Summary_fuelprice!AF199*CN_Summary_taxrate!AF199</f>
        <v>0</v>
      </c>
      <c r="AG199" s="124">
        <f>CN_Summary_fuelprice!AG199*CN_Summary_taxrate!AG199</f>
        <v>0</v>
      </c>
      <c r="AH199" s="124">
        <f>CN_Summary_fuelprice!AH199*CN_Summary_taxrate!AH199</f>
        <v>0</v>
      </c>
      <c r="AI199" s="124">
        <f>CN_Summary_fuelprice!AI199*CN_Summary_taxrate!AI199</f>
        <v>0</v>
      </c>
      <c r="AJ199" s="124">
        <f>CN_Summary_fuelprice!AJ199*CN_Summary_taxrate!AJ199</f>
        <v>0</v>
      </c>
      <c r="AK199" s="124">
        <f>CN_Summary_fuelprice!AK199*CN_Summary_taxrate!AK199</f>
        <v>0</v>
      </c>
      <c r="AL199" s="124">
        <f>CN_Summary_fuelprice!AL199*CN_Summary_taxrate!AL199</f>
        <v>0</v>
      </c>
      <c r="AM199" s="124">
        <f>CN_Summary_fuelprice!AM199*CN_Summary_taxrate!AM199</f>
        <v>0</v>
      </c>
      <c r="AN199" s="124">
        <f>CN_Summary_fuelprice!AN199*CN_Summary_taxrate!AN199</f>
        <v>0</v>
      </c>
      <c r="AO199" s="124">
        <f>CN_Summary_fuelprice!AO199*CN_Summary_taxrate!AO199</f>
        <v>0</v>
      </c>
      <c r="AP199" s="124">
        <f>CN_Summary_fuelprice!AP199*CN_Summary_taxrate!AP199</f>
        <v>0</v>
      </c>
      <c r="AQ199" s="124">
        <f>CN_Summary_fuelprice!AQ199*CN_Summary_taxrate!AQ199</f>
        <v>0</v>
      </c>
      <c r="AR199" s="124">
        <f>CN_Summary_fuelprice!AR199*CN_Summary_taxrate!AR199</f>
        <v>0</v>
      </c>
      <c r="AS199" s="124">
        <f>CN_Summary_fuelprice!AS199*CN_Summary_taxrate!AS199</f>
        <v>0</v>
      </c>
      <c r="AT199" s="124">
        <f>CN_Summary_fuelprice!AT199*CN_Summary_taxrate!AT199</f>
        <v>0</v>
      </c>
      <c r="AU199" s="124">
        <f>CN_Summary_fuelprice!AU199*CN_Summary_taxrate!AU199</f>
        <v>0</v>
      </c>
    </row>
    <row r="200" spans="1:47" ht="18.75" customHeight="1">
      <c r="A200" s="101" t="s">
        <v>3674</v>
      </c>
      <c r="B200" s="124">
        <f>CN_Summary_fuelprice!B200*CN_Summary_taxrate!B200</f>
        <v>0</v>
      </c>
      <c r="C200" s="124">
        <f>CN_Summary_fuelprice!C200*CN_Summary_taxrate!C200</f>
        <v>0</v>
      </c>
      <c r="D200" s="124">
        <f>CN_Summary_fuelprice!D200*CN_Summary_taxrate!D200</f>
        <v>0</v>
      </c>
      <c r="E200" s="124">
        <f>CN_Summary_fuelprice!E200*CN_Summary_taxrate!E200</f>
        <v>0</v>
      </c>
      <c r="F200" s="124">
        <f>CN_Summary_fuelprice!F200*CN_Summary_taxrate!F200</f>
        <v>0</v>
      </c>
      <c r="G200" s="124">
        <f>CN_Summary_fuelprice!G200*CN_Summary_taxrate!G200</f>
        <v>0</v>
      </c>
      <c r="H200" s="124">
        <f>CN_Summary_fuelprice!H200*CN_Summary_taxrate!H200</f>
        <v>0</v>
      </c>
      <c r="I200" s="124">
        <f>CN_Summary_fuelprice!I200*CN_Summary_taxrate!I200</f>
        <v>0</v>
      </c>
      <c r="J200" s="124">
        <f>CN_Summary_fuelprice!J200*CN_Summary_taxrate!J200</f>
        <v>0</v>
      </c>
      <c r="K200" s="124">
        <f>CN_Summary_fuelprice!K200*CN_Summary_taxrate!K200</f>
        <v>0</v>
      </c>
      <c r="L200" s="124">
        <f>CN_Summary_fuelprice!L200*CN_Summary_taxrate!L200</f>
        <v>0</v>
      </c>
      <c r="M200" s="124">
        <f>CN_Summary_fuelprice!M200*CN_Summary_taxrate!M200</f>
        <v>0</v>
      </c>
      <c r="N200" s="124">
        <f>CN_Summary_fuelprice!N200*CN_Summary_taxrate!N200</f>
        <v>0</v>
      </c>
      <c r="O200" s="124">
        <f>CN_Summary_fuelprice!O200*CN_Summary_taxrate!O200</f>
        <v>0</v>
      </c>
      <c r="P200" s="124">
        <f>CN_Summary_fuelprice!P200*CN_Summary_taxrate!P200</f>
        <v>0</v>
      </c>
      <c r="Q200" s="124">
        <f>CN_Summary_fuelprice!Q200*CN_Summary_taxrate!Q200</f>
        <v>0</v>
      </c>
      <c r="R200" s="124">
        <f>CN_Summary_fuelprice!R200*CN_Summary_taxrate!R200</f>
        <v>0</v>
      </c>
      <c r="S200" s="124">
        <f>CN_Summary_fuelprice!S200*CN_Summary_taxrate!S200</f>
        <v>0</v>
      </c>
      <c r="T200" s="124">
        <f>CN_Summary_fuelprice!T200*CN_Summary_taxrate!T200</f>
        <v>0</v>
      </c>
      <c r="U200" s="124">
        <f>CN_Summary_fuelprice!U200*CN_Summary_taxrate!U200</f>
        <v>0</v>
      </c>
      <c r="V200" s="124">
        <f>CN_Summary_fuelprice!V200*CN_Summary_taxrate!V200</f>
        <v>0</v>
      </c>
      <c r="W200" s="124">
        <f>CN_Summary_fuelprice!W200*CN_Summary_taxrate!W200</f>
        <v>0</v>
      </c>
      <c r="X200" s="124">
        <f>CN_Summary_fuelprice!X200*CN_Summary_taxrate!X200</f>
        <v>0</v>
      </c>
      <c r="Y200" s="124">
        <f>CN_Summary_fuelprice!Y200*CN_Summary_taxrate!Y200</f>
        <v>0</v>
      </c>
      <c r="Z200" s="124">
        <f>CN_Summary_fuelprice!Z200*CN_Summary_taxrate!Z200</f>
        <v>0</v>
      </c>
      <c r="AA200" s="124">
        <f>CN_Summary_fuelprice!AA200*CN_Summary_taxrate!AA200</f>
        <v>0</v>
      </c>
      <c r="AB200" s="124">
        <f>CN_Summary_fuelprice!AB200*CN_Summary_taxrate!AB200</f>
        <v>0</v>
      </c>
      <c r="AC200" s="124">
        <f>CN_Summary_fuelprice!AC200*CN_Summary_taxrate!AC200</f>
        <v>0</v>
      </c>
      <c r="AD200" s="124">
        <f>CN_Summary_fuelprice!AD200*CN_Summary_taxrate!AD200</f>
        <v>0</v>
      </c>
      <c r="AE200" s="124">
        <f>CN_Summary_fuelprice!AE200*CN_Summary_taxrate!AE200</f>
        <v>0</v>
      </c>
      <c r="AF200" s="124">
        <f>CN_Summary_fuelprice!AF200*CN_Summary_taxrate!AF200</f>
        <v>0</v>
      </c>
      <c r="AG200" s="124">
        <f>CN_Summary_fuelprice!AG200*CN_Summary_taxrate!AG200</f>
        <v>0</v>
      </c>
      <c r="AH200" s="124">
        <f>CN_Summary_fuelprice!AH200*CN_Summary_taxrate!AH200</f>
        <v>0</v>
      </c>
      <c r="AI200" s="124">
        <f>CN_Summary_fuelprice!AI200*CN_Summary_taxrate!AI200</f>
        <v>0</v>
      </c>
      <c r="AJ200" s="124">
        <f>CN_Summary_fuelprice!AJ200*CN_Summary_taxrate!AJ200</f>
        <v>0</v>
      </c>
      <c r="AK200" s="124">
        <f>CN_Summary_fuelprice!AK200*CN_Summary_taxrate!AK200</f>
        <v>0</v>
      </c>
      <c r="AL200" s="124">
        <f>CN_Summary_fuelprice!AL200*CN_Summary_taxrate!AL200</f>
        <v>0</v>
      </c>
      <c r="AM200" s="124">
        <f>CN_Summary_fuelprice!AM200*CN_Summary_taxrate!AM200</f>
        <v>0</v>
      </c>
      <c r="AN200" s="124">
        <f>CN_Summary_fuelprice!AN200*CN_Summary_taxrate!AN200</f>
        <v>0</v>
      </c>
      <c r="AO200" s="124">
        <f>CN_Summary_fuelprice!AO200*CN_Summary_taxrate!AO200</f>
        <v>0</v>
      </c>
      <c r="AP200" s="124">
        <f>CN_Summary_fuelprice!AP200*CN_Summary_taxrate!AP200</f>
        <v>0</v>
      </c>
      <c r="AQ200" s="124">
        <f>CN_Summary_fuelprice!AQ200*CN_Summary_taxrate!AQ200</f>
        <v>0</v>
      </c>
      <c r="AR200" s="124">
        <f>CN_Summary_fuelprice!AR200*CN_Summary_taxrate!AR200</f>
        <v>0</v>
      </c>
      <c r="AS200" s="124">
        <f>CN_Summary_fuelprice!AS200*CN_Summary_taxrate!AS200</f>
        <v>0</v>
      </c>
      <c r="AT200" s="124">
        <f>CN_Summary_fuelprice!AT200*CN_Summary_taxrate!AT200</f>
        <v>0</v>
      </c>
      <c r="AU200" s="124">
        <f>CN_Summary_fuelprice!AU200*CN_Summary_taxrate!AU200</f>
        <v>0</v>
      </c>
    </row>
    <row r="201" spans="1:47" ht="18.75" customHeight="1">
      <c r="A201" s="101" t="s">
        <v>3675</v>
      </c>
      <c r="B201" s="124">
        <f>CN_Summary_fuelprice!B201*CN_Summary_taxrate!B201</f>
        <v>0</v>
      </c>
      <c r="C201" s="124">
        <f>CN_Summary_fuelprice!C201*CN_Summary_taxrate!C201</f>
        <v>0</v>
      </c>
      <c r="D201" s="124">
        <f>CN_Summary_fuelprice!D201*CN_Summary_taxrate!D201</f>
        <v>0</v>
      </c>
      <c r="E201" s="124">
        <f>CN_Summary_fuelprice!E201*CN_Summary_taxrate!E201</f>
        <v>0</v>
      </c>
      <c r="F201" s="124">
        <f>CN_Summary_fuelprice!F201*CN_Summary_taxrate!F201</f>
        <v>0</v>
      </c>
      <c r="G201" s="124">
        <f>CN_Summary_fuelprice!G201*CN_Summary_taxrate!G201</f>
        <v>0</v>
      </c>
      <c r="H201" s="124">
        <f>CN_Summary_fuelprice!H201*CN_Summary_taxrate!H201</f>
        <v>0</v>
      </c>
      <c r="I201" s="124">
        <f>CN_Summary_fuelprice!I201*CN_Summary_taxrate!I201</f>
        <v>0</v>
      </c>
      <c r="J201" s="124">
        <f>CN_Summary_fuelprice!J201*CN_Summary_taxrate!J201</f>
        <v>0</v>
      </c>
      <c r="K201" s="124">
        <f>CN_Summary_fuelprice!K201*CN_Summary_taxrate!K201</f>
        <v>0</v>
      </c>
      <c r="L201" s="124">
        <f>CN_Summary_fuelprice!L201*CN_Summary_taxrate!L201</f>
        <v>0</v>
      </c>
      <c r="M201" s="124">
        <f>CN_Summary_fuelprice!M201*CN_Summary_taxrate!M201</f>
        <v>0</v>
      </c>
      <c r="N201" s="124">
        <f>CN_Summary_fuelprice!N201*CN_Summary_taxrate!N201</f>
        <v>0</v>
      </c>
      <c r="O201" s="124">
        <f>CN_Summary_fuelprice!O201*CN_Summary_taxrate!O201</f>
        <v>0</v>
      </c>
      <c r="P201" s="124">
        <f>CN_Summary_fuelprice!P201*CN_Summary_taxrate!P201</f>
        <v>0</v>
      </c>
      <c r="Q201" s="124">
        <f>CN_Summary_fuelprice!Q201*CN_Summary_taxrate!Q201</f>
        <v>0</v>
      </c>
      <c r="R201" s="124">
        <f>CN_Summary_fuelprice!R201*CN_Summary_taxrate!R201</f>
        <v>0</v>
      </c>
      <c r="S201" s="124">
        <f>CN_Summary_fuelprice!S201*CN_Summary_taxrate!S201</f>
        <v>0</v>
      </c>
      <c r="T201" s="124">
        <f>CN_Summary_fuelprice!T201*CN_Summary_taxrate!T201</f>
        <v>0</v>
      </c>
      <c r="U201" s="124">
        <f>CN_Summary_fuelprice!U201*CN_Summary_taxrate!U201</f>
        <v>0</v>
      </c>
      <c r="V201" s="124">
        <f>CN_Summary_fuelprice!V201*CN_Summary_taxrate!V201</f>
        <v>0</v>
      </c>
      <c r="W201" s="124">
        <f>CN_Summary_fuelprice!W201*CN_Summary_taxrate!W201</f>
        <v>0</v>
      </c>
      <c r="X201" s="124">
        <f>CN_Summary_fuelprice!X201*CN_Summary_taxrate!X201</f>
        <v>0</v>
      </c>
      <c r="Y201" s="124">
        <f>CN_Summary_fuelprice!Y201*CN_Summary_taxrate!Y201</f>
        <v>0</v>
      </c>
      <c r="Z201" s="124">
        <f>CN_Summary_fuelprice!Z201*CN_Summary_taxrate!Z201</f>
        <v>0</v>
      </c>
      <c r="AA201" s="124">
        <f>CN_Summary_fuelprice!AA201*CN_Summary_taxrate!AA201</f>
        <v>0</v>
      </c>
      <c r="AB201" s="124">
        <f>CN_Summary_fuelprice!AB201*CN_Summary_taxrate!AB201</f>
        <v>0</v>
      </c>
      <c r="AC201" s="124">
        <f>CN_Summary_fuelprice!AC201*CN_Summary_taxrate!AC201</f>
        <v>0</v>
      </c>
      <c r="AD201" s="124">
        <f>CN_Summary_fuelprice!AD201*CN_Summary_taxrate!AD201</f>
        <v>0</v>
      </c>
      <c r="AE201" s="124">
        <f>CN_Summary_fuelprice!AE201*CN_Summary_taxrate!AE201</f>
        <v>0</v>
      </c>
      <c r="AF201" s="124">
        <f>CN_Summary_fuelprice!AF201*CN_Summary_taxrate!AF201</f>
        <v>0</v>
      </c>
      <c r="AG201" s="124">
        <f>CN_Summary_fuelprice!AG201*CN_Summary_taxrate!AG201</f>
        <v>0</v>
      </c>
      <c r="AH201" s="124">
        <f>CN_Summary_fuelprice!AH201*CN_Summary_taxrate!AH201</f>
        <v>0</v>
      </c>
      <c r="AI201" s="124">
        <f>CN_Summary_fuelprice!AI201*CN_Summary_taxrate!AI201</f>
        <v>0</v>
      </c>
      <c r="AJ201" s="124">
        <f>CN_Summary_fuelprice!AJ201*CN_Summary_taxrate!AJ201</f>
        <v>0</v>
      </c>
      <c r="AK201" s="124">
        <f>CN_Summary_fuelprice!AK201*CN_Summary_taxrate!AK201</f>
        <v>0</v>
      </c>
      <c r="AL201" s="124">
        <f>CN_Summary_fuelprice!AL201*CN_Summary_taxrate!AL201</f>
        <v>0</v>
      </c>
      <c r="AM201" s="124">
        <f>CN_Summary_fuelprice!AM201*CN_Summary_taxrate!AM201</f>
        <v>0</v>
      </c>
      <c r="AN201" s="124">
        <f>CN_Summary_fuelprice!AN201*CN_Summary_taxrate!AN201</f>
        <v>0</v>
      </c>
      <c r="AO201" s="124">
        <f>CN_Summary_fuelprice!AO201*CN_Summary_taxrate!AO201</f>
        <v>0</v>
      </c>
      <c r="AP201" s="124">
        <f>CN_Summary_fuelprice!AP201*CN_Summary_taxrate!AP201</f>
        <v>0</v>
      </c>
      <c r="AQ201" s="124">
        <f>CN_Summary_fuelprice!AQ201*CN_Summary_taxrate!AQ201</f>
        <v>0</v>
      </c>
      <c r="AR201" s="124">
        <f>CN_Summary_fuelprice!AR201*CN_Summary_taxrate!AR201</f>
        <v>0</v>
      </c>
      <c r="AS201" s="124">
        <f>CN_Summary_fuelprice!AS201*CN_Summary_taxrate!AS201</f>
        <v>0</v>
      </c>
      <c r="AT201" s="124">
        <f>CN_Summary_fuelprice!AT201*CN_Summary_taxrate!AT201</f>
        <v>0</v>
      </c>
      <c r="AU201" s="124">
        <f>CN_Summary_fuelprice!AU201*CN_Summary_taxrate!AU201</f>
        <v>0</v>
      </c>
    </row>
    <row r="202" spans="1:47" s="103" customFormat="1" ht="18.75" customHeight="1">
      <c r="A202" s="102" t="s">
        <v>3820</v>
      </c>
      <c r="B202" s="102"/>
      <c r="C202" s="102"/>
      <c r="D202" s="102"/>
      <c r="E202" s="102"/>
      <c r="F202" s="102"/>
      <c r="I202" s="102"/>
      <c r="L202" s="102"/>
      <c r="O202" s="102"/>
      <c r="R202" s="102"/>
      <c r="U202" s="102"/>
      <c r="X202" s="102"/>
      <c r="AA202" s="102"/>
      <c r="AD202" s="102"/>
      <c r="AG202" s="102"/>
      <c r="AJ202" s="102"/>
      <c r="AM202" s="102"/>
      <c r="AP202" s="102"/>
      <c r="AS202" s="102"/>
    </row>
    <row r="203" spans="1:47" ht="18.75" customHeight="1">
      <c r="A203" s="105" t="s">
        <v>3697</v>
      </c>
      <c r="B203" s="101">
        <v>2015</v>
      </c>
      <c r="C203" s="101">
        <v>2016</v>
      </c>
      <c r="D203" s="101">
        <v>2017</v>
      </c>
      <c r="E203" s="101">
        <v>2018</v>
      </c>
      <c r="F203" s="101">
        <v>2019</v>
      </c>
      <c r="G203" s="101">
        <v>2020</v>
      </c>
      <c r="H203" s="101">
        <v>2021</v>
      </c>
      <c r="I203" s="101">
        <v>2022</v>
      </c>
      <c r="J203" s="101">
        <v>2023</v>
      </c>
      <c r="K203" s="101">
        <v>2024</v>
      </c>
      <c r="L203" s="101">
        <v>2025</v>
      </c>
      <c r="M203" s="101">
        <v>2026</v>
      </c>
      <c r="N203" s="101">
        <v>2027</v>
      </c>
      <c r="O203" s="101">
        <v>2028</v>
      </c>
      <c r="P203" s="101">
        <v>2029</v>
      </c>
      <c r="Q203" s="101">
        <v>2030</v>
      </c>
      <c r="R203" s="101">
        <v>2031</v>
      </c>
      <c r="S203" s="101">
        <v>2032</v>
      </c>
      <c r="T203" s="101">
        <v>2033</v>
      </c>
      <c r="U203" s="101">
        <v>2034</v>
      </c>
      <c r="V203" s="101">
        <v>2035</v>
      </c>
      <c r="W203" s="101">
        <v>2036</v>
      </c>
      <c r="X203" s="101">
        <v>2037</v>
      </c>
      <c r="Y203" s="101">
        <v>2038</v>
      </c>
      <c r="Z203" s="101">
        <v>2039</v>
      </c>
      <c r="AA203" s="101">
        <v>2040</v>
      </c>
      <c r="AB203" s="101">
        <v>2041</v>
      </c>
      <c r="AC203" s="101">
        <v>2042</v>
      </c>
      <c r="AD203" s="101">
        <v>2043</v>
      </c>
      <c r="AE203" s="101">
        <v>2044</v>
      </c>
      <c r="AF203" s="101">
        <v>2045</v>
      </c>
      <c r="AG203" s="101">
        <v>2046</v>
      </c>
      <c r="AH203" s="101">
        <v>2047</v>
      </c>
      <c r="AI203" s="101">
        <v>2048</v>
      </c>
      <c r="AJ203" s="101">
        <v>2049</v>
      </c>
      <c r="AK203" s="101">
        <v>2050</v>
      </c>
      <c r="AL203" s="101">
        <v>2051</v>
      </c>
      <c r="AM203" s="101">
        <v>2052</v>
      </c>
      <c r="AN203" s="101">
        <v>2053</v>
      </c>
      <c r="AO203" s="101">
        <v>2054</v>
      </c>
      <c r="AP203" s="101">
        <v>2055</v>
      </c>
      <c r="AQ203" s="101">
        <v>2056</v>
      </c>
      <c r="AR203" s="101">
        <v>2057</v>
      </c>
      <c r="AS203" s="101">
        <v>2058</v>
      </c>
      <c r="AT203" s="101">
        <v>2059</v>
      </c>
      <c r="AU203" s="101">
        <v>2060</v>
      </c>
    </row>
    <row r="204" spans="1:47" ht="18.75" customHeight="1">
      <c r="A204" s="101" t="s">
        <v>3668</v>
      </c>
      <c r="B204" s="124">
        <f>CN_Summary_fuelprice!B204*CN_Summary_taxrate!B204</f>
        <v>0</v>
      </c>
      <c r="C204" s="124">
        <f>CN_Summary_fuelprice!C204*CN_Summary_taxrate!C204</f>
        <v>0</v>
      </c>
      <c r="D204" s="124">
        <f>CN_Summary_fuelprice!D204*CN_Summary_taxrate!D204</f>
        <v>0</v>
      </c>
      <c r="E204" s="124">
        <f>CN_Summary_fuelprice!E204*CN_Summary_taxrate!E204</f>
        <v>0</v>
      </c>
      <c r="F204" s="124">
        <f>CN_Summary_fuelprice!F204*CN_Summary_taxrate!F204</f>
        <v>0</v>
      </c>
      <c r="G204" s="124">
        <f>CN_Summary_fuelprice!G204*CN_Summary_taxrate!G204</f>
        <v>0</v>
      </c>
      <c r="H204" s="124">
        <f>CN_Summary_fuelprice!H204*CN_Summary_taxrate!H204</f>
        <v>0</v>
      </c>
      <c r="I204" s="124">
        <f>CN_Summary_fuelprice!I204*CN_Summary_taxrate!I204</f>
        <v>0</v>
      </c>
      <c r="J204" s="124">
        <f>CN_Summary_fuelprice!J204*CN_Summary_taxrate!J204</f>
        <v>0</v>
      </c>
      <c r="K204" s="124">
        <f>CN_Summary_fuelprice!K204*CN_Summary_taxrate!K204</f>
        <v>0</v>
      </c>
      <c r="L204" s="124">
        <f>CN_Summary_fuelprice!L204*CN_Summary_taxrate!L204</f>
        <v>0</v>
      </c>
      <c r="M204" s="124">
        <f>CN_Summary_fuelprice!M204*CN_Summary_taxrate!M204</f>
        <v>0</v>
      </c>
      <c r="N204" s="124">
        <f>CN_Summary_fuelprice!N204*CN_Summary_taxrate!N204</f>
        <v>0</v>
      </c>
      <c r="O204" s="124">
        <f>CN_Summary_fuelprice!O204*CN_Summary_taxrate!O204</f>
        <v>0</v>
      </c>
      <c r="P204" s="124">
        <f>CN_Summary_fuelprice!P204*CN_Summary_taxrate!P204</f>
        <v>0</v>
      </c>
      <c r="Q204" s="124">
        <f>CN_Summary_fuelprice!Q204*CN_Summary_taxrate!Q204</f>
        <v>0</v>
      </c>
      <c r="R204" s="124">
        <f>CN_Summary_fuelprice!R204*CN_Summary_taxrate!R204</f>
        <v>0</v>
      </c>
      <c r="S204" s="124">
        <f>CN_Summary_fuelprice!S204*CN_Summary_taxrate!S204</f>
        <v>0</v>
      </c>
      <c r="T204" s="124">
        <f>CN_Summary_fuelprice!T204*CN_Summary_taxrate!T204</f>
        <v>0</v>
      </c>
      <c r="U204" s="124">
        <f>CN_Summary_fuelprice!U204*CN_Summary_taxrate!U204</f>
        <v>0</v>
      </c>
      <c r="V204" s="124">
        <f>CN_Summary_fuelprice!V204*CN_Summary_taxrate!V204</f>
        <v>0</v>
      </c>
      <c r="W204" s="124">
        <f>CN_Summary_fuelprice!W204*CN_Summary_taxrate!W204</f>
        <v>0</v>
      </c>
      <c r="X204" s="124">
        <f>CN_Summary_fuelprice!X204*CN_Summary_taxrate!X204</f>
        <v>0</v>
      </c>
      <c r="Y204" s="124">
        <f>CN_Summary_fuelprice!Y204*CN_Summary_taxrate!Y204</f>
        <v>0</v>
      </c>
      <c r="Z204" s="124">
        <f>CN_Summary_fuelprice!Z204*CN_Summary_taxrate!Z204</f>
        <v>0</v>
      </c>
      <c r="AA204" s="124">
        <f>CN_Summary_fuelprice!AA204*CN_Summary_taxrate!AA204</f>
        <v>0</v>
      </c>
      <c r="AB204" s="124">
        <f>CN_Summary_fuelprice!AB204*CN_Summary_taxrate!AB204</f>
        <v>0</v>
      </c>
      <c r="AC204" s="124">
        <f>CN_Summary_fuelprice!AC204*CN_Summary_taxrate!AC204</f>
        <v>0</v>
      </c>
      <c r="AD204" s="124">
        <f>CN_Summary_fuelprice!AD204*CN_Summary_taxrate!AD204</f>
        <v>0</v>
      </c>
      <c r="AE204" s="124">
        <f>CN_Summary_fuelprice!AE204*CN_Summary_taxrate!AE204</f>
        <v>0</v>
      </c>
      <c r="AF204" s="124">
        <f>CN_Summary_fuelprice!AF204*CN_Summary_taxrate!AF204</f>
        <v>0</v>
      </c>
      <c r="AG204" s="124">
        <f>CN_Summary_fuelprice!AG204*CN_Summary_taxrate!AG204</f>
        <v>0</v>
      </c>
      <c r="AH204" s="124">
        <f>CN_Summary_fuelprice!AH204*CN_Summary_taxrate!AH204</f>
        <v>0</v>
      </c>
      <c r="AI204" s="124">
        <f>CN_Summary_fuelprice!AI204*CN_Summary_taxrate!AI204</f>
        <v>0</v>
      </c>
      <c r="AJ204" s="124">
        <f>CN_Summary_fuelprice!AJ204*CN_Summary_taxrate!AJ204</f>
        <v>0</v>
      </c>
      <c r="AK204" s="124">
        <f>CN_Summary_fuelprice!AK204*CN_Summary_taxrate!AK204</f>
        <v>0</v>
      </c>
      <c r="AL204" s="124">
        <f>CN_Summary_fuelprice!AL204*CN_Summary_taxrate!AL204</f>
        <v>0</v>
      </c>
      <c r="AM204" s="124">
        <f>CN_Summary_fuelprice!AM204*CN_Summary_taxrate!AM204</f>
        <v>0</v>
      </c>
      <c r="AN204" s="124">
        <f>CN_Summary_fuelprice!AN204*CN_Summary_taxrate!AN204</f>
        <v>0</v>
      </c>
      <c r="AO204" s="124">
        <f>CN_Summary_fuelprice!AO204*CN_Summary_taxrate!AO204</f>
        <v>0</v>
      </c>
      <c r="AP204" s="124">
        <f>CN_Summary_fuelprice!AP204*CN_Summary_taxrate!AP204</f>
        <v>0</v>
      </c>
      <c r="AQ204" s="124">
        <f>CN_Summary_fuelprice!AQ204*CN_Summary_taxrate!AQ204</f>
        <v>0</v>
      </c>
      <c r="AR204" s="124">
        <f>CN_Summary_fuelprice!AR204*CN_Summary_taxrate!AR204</f>
        <v>0</v>
      </c>
      <c r="AS204" s="124">
        <f>CN_Summary_fuelprice!AS204*CN_Summary_taxrate!AS204</f>
        <v>0</v>
      </c>
      <c r="AT204" s="124">
        <f>CN_Summary_fuelprice!AT204*CN_Summary_taxrate!AT204</f>
        <v>0</v>
      </c>
      <c r="AU204" s="124">
        <f>CN_Summary_fuelprice!AU204*CN_Summary_taxrate!AU204</f>
        <v>0</v>
      </c>
    </row>
    <row r="205" spans="1:47" ht="18.75" customHeight="1">
      <c r="A205" s="101" t="s">
        <v>3669</v>
      </c>
      <c r="B205" s="124">
        <f>CN_Summary_fuelprice!B205*CN_Summary_taxrate!B205</f>
        <v>0</v>
      </c>
      <c r="C205" s="124">
        <f>CN_Summary_fuelprice!C205*CN_Summary_taxrate!C205</f>
        <v>0</v>
      </c>
      <c r="D205" s="124">
        <f>CN_Summary_fuelprice!D205*CN_Summary_taxrate!D205</f>
        <v>0</v>
      </c>
      <c r="E205" s="124">
        <f>CN_Summary_fuelprice!E205*CN_Summary_taxrate!E205</f>
        <v>0</v>
      </c>
      <c r="F205" s="124">
        <f>CN_Summary_fuelprice!F205*CN_Summary_taxrate!F205</f>
        <v>0</v>
      </c>
      <c r="G205" s="124">
        <f>CN_Summary_fuelprice!G205*CN_Summary_taxrate!G205</f>
        <v>0</v>
      </c>
      <c r="H205" s="124">
        <f>CN_Summary_fuelprice!H205*CN_Summary_taxrate!H205</f>
        <v>0</v>
      </c>
      <c r="I205" s="124">
        <f>CN_Summary_fuelprice!I205*CN_Summary_taxrate!I205</f>
        <v>0</v>
      </c>
      <c r="J205" s="124">
        <f>CN_Summary_fuelprice!J205*CN_Summary_taxrate!J205</f>
        <v>0</v>
      </c>
      <c r="K205" s="124">
        <f>CN_Summary_fuelprice!K205*CN_Summary_taxrate!K205</f>
        <v>0</v>
      </c>
      <c r="L205" s="124">
        <f>CN_Summary_fuelprice!L205*CN_Summary_taxrate!L205</f>
        <v>0</v>
      </c>
      <c r="M205" s="124">
        <f>CN_Summary_fuelprice!M205*CN_Summary_taxrate!M205</f>
        <v>0</v>
      </c>
      <c r="N205" s="124">
        <f>CN_Summary_fuelprice!N205*CN_Summary_taxrate!N205</f>
        <v>0</v>
      </c>
      <c r="O205" s="124">
        <f>CN_Summary_fuelprice!O205*CN_Summary_taxrate!O205</f>
        <v>0</v>
      </c>
      <c r="P205" s="124">
        <f>CN_Summary_fuelprice!P205*CN_Summary_taxrate!P205</f>
        <v>0</v>
      </c>
      <c r="Q205" s="124">
        <f>CN_Summary_fuelprice!Q205*CN_Summary_taxrate!Q205</f>
        <v>0</v>
      </c>
      <c r="R205" s="124">
        <f>CN_Summary_fuelprice!R205*CN_Summary_taxrate!R205</f>
        <v>0</v>
      </c>
      <c r="S205" s="124">
        <f>CN_Summary_fuelprice!S205*CN_Summary_taxrate!S205</f>
        <v>0</v>
      </c>
      <c r="T205" s="124">
        <f>CN_Summary_fuelprice!T205*CN_Summary_taxrate!T205</f>
        <v>0</v>
      </c>
      <c r="U205" s="124">
        <f>CN_Summary_fuelprice!U205*CN_Summary_taxrate!U205</f>
        <v>0</v>
      </c>
      <c r="V205" s="124">
        <f>CN_Summary_fuelprice!V205*CN_Summary_taxrate!V205</f>
        <v>0</v>
      </c>
      <c r="W205" s="124">
        <f>CN_Summary_fuelprice!W205*CN_Summary_taxrate!W205</f>
        <v>0</v>
      </c>
      <c r="X205" s="124">
        <f>CN_Summary_fuelprice!X205*CN_Summary_taxrate!X205</f>
        <v>0</v>
      </c>
      <c r="Y205" s="124">
        <f>CN_Summary_fuelprice!Y205*CN_Summary_taxrate!Y205</f>
        <v>0</v>
      </c>
      <c r="Z205" s="124">
        <f>CN_Summary_fuelprice!Z205*CN_Summary_taxrate!Z205</f>
        <v>0</v>
      </c>
      <c r="AA205" s="124">
        <f>CN_Summary_fuelprice!AA205*CN_Summary_taxrate!AA205</f>
        <v>0</v>
      </c>
      <c r="AB205" s="124">
        <f>CN_Summary_fuelprice!AB205*CN_Summary_taxrate!AB205</f>
        <v>0</v>
      </c>
      <c r="AC205" s="124">
        <f>CN_Summary_fuelprice!AC205*CN_Summary_taxrate!AC205</f>
        <v>0</v>
      </c>
      <c r="AD205" s="124">
        <f>CN_Summary_fuelprice!AD205*CN_Summary_taxrate!AD205</f>
        <v>0</v>
      </c>
      <c r="AE205" s="124">
        <f>CN_Summary_fuelprice!AE205*CN_Summary_taxrate!AE205</f>
        <v>0</v>
      </c>
      <c r="AF205" s="124">
        <f>CN_Summary_fuelprice!AF205*CN_Summary_taxrate!AF205</f>
        <v>0</v>
      </c>
      <c r="AG205" s="124">
        <f>CN_Summary_fuelprice!AG205*CN_Summary_taxrate!AG205</f>
        <v>0</v>
      </c>
      <c r="AH205" s="124">
        <f>CN_Summary_fuelprice!AH205*CN_Summary_taxrate!AH205</f>
        <v>0</v>
      </c>
      <c r="AI205" s="124">
        <f>CN_Summary_fuelprice!AI205*CN_Summary_taxrate!AI205</f>
        <v>0</v>
      </c>
      <c r="AJ205" s="124">
        <f>CN_Summary_fuelprice!AJ205*CN_Summary_taxrate!AJ205</f>
        <v>0</v>
      </c>
      <c r="AK205" s="124">
        <f>CN_Summary_fuelprice!AK205*CN_Summary_taxrate!AK205</f>
        <v>0</v>
      </c>
      <c r="AL205" s="124">
        <f>CN_Summary_fuelprice!AL205*CN_Summary_taxrate!AL205</f>
        <v>0</v>
      </c>
      <c r="AM205" s="124">
        <f>CN_Summary_fuelprice!AM205*CN_Summary_taxrate!AM205</f>
        <v>0</v>
      </c>
      <c r="AN205" s="124">
        <f>CN_Summary_fuelprice!AN205*CN_Summary_taxrate!AN205</f>
        <v>0</v>
      </c>
      <c r="AO205" s="124">
        <f>CN_Summary_fuelprice!AO205*CN_Summary_taxrate!AO205</f>
        <v>0</v>
      </c>
      <c r="AP205" s="124">
        <f>CN_Summary_fuelprice!AP205*CN_Summary_taxrate!AP205</f>
        <v>0</v>
      </c>
      <c r="AQ205" s="124">
        <f>CN_Summary_fuelprice!AQ205*CN_Summary_taxrate!AQ205</f>
        <v>0</v>
      </c>
      <c r="AR205" s="124">
        <f>CN_Summary_fuelprice!AR205*CN_Summary_taxrate!AR205</f>
        <v>0</v>
      </c>
      <c r="AS205" s="124">
        <f>CN_Summary_fuelprice!AS205*CN_Summary_taxrate!AS205</f>
        <v>0</v>
      </c>
      <c r="AT205" s="124">
        <f>CN_Summary_fuelprice!AT205*CN_Summary_taxrate!AT205</f>
        <v>0</v>
      </c>
      <c r="AU205" s="124">
        <f>CN_Summary_fuelprice!AU205*CN_Summary_taxrate!AU205</f>
        <v>0</v>
      </c>
    </row>
    <row r="206" spans="1:47" ht="18.75" customHeight="1">
      <c r="A206" s="101" t="s">
        <v>3670</v>
      </c>
      <c r="B206" s="124">
        <f>CN_Summary_fuelprice!B206*CN_Summary_taxrate!B206</f>
        <v>0</v>
      </c>
      <c r="C206" s="124">
        <f>CN_Summary_fuelprice!C206*CN_Summary_taxrate!C206</f>
        <v>0</v>
      </c>
      <c r="D206" s="124">
        <f>CN_Summary_fuelprice!D206*CN_Summary_taxrate!D206</f>
        <v>0</v>
      </c>
      <c r="E206" s="124">
        <f>CN_Summary_fuelprice!E206*CN_Summary_taxrate!E206</f>
        <v>0</v>
      </c>
      <c r="F206" s="124">
        <f>CN_Summary_fuelprice!F206*CN_Summary_taxrate!F206</f>
        <v>0</v>
      </c>
      <c r="G206" s="124">
        <f>CN_Summary_fuelprice!G206*CN_Summary_taxrate!G206</f>
        <v>0</v>
      </c>
      <c r="H206" s="124">
        <f>CN_Summary_fuelprice!H206*CN_Summary_taxrate!H206</f>
        <v>0</v>
      </c>
      <c r="I206" s="124">
        <f>CN_Summary_fuelprice!I206*CN_Summary_taxrate!I206</f>
        <v>0</v>
      </c>
      <c r="J206" s="124">
        <f>CN_Summary_fuelprice!J206*CN_Summary_taxrate!J206</f>
        <v>0</v>
      </c>
      <c r="K206" s="124">
        <f>CN_Summary_fuelprice!K206*CN_Summary_taxrate!K206</f>
        <v>0</v>
      </c>
      <c r="L206" s="124">
        <f>CN_Summary_fuelprice!L206*CN_Summary_taxrate!L206</f>
        <v>0</v>
      </c>
      <c r="M206" s="124">
        <f>CN_Summary_fuelprice!M206*CN_Summary_taxrate!M206</f>
        <v>0</v>
      </c>
      <c r="N206" s="124">
        <f>CN_Summary_fuelprice!N206*CN_Summary_taxrate!N206</f>
        <v>0</v>
      </c>
      <c r="O206" s="124">
        <f>CN_Summary_fuelprice!O206*CN_Summary_taxrate!O206</f>
        <v>0</v>
      </c>
      <c r="P206" s="124">
        <f>CN_Summary_fuelprice!P206*CN_Summary_taxrate!P206</f>
        <v>0</v>
      </c>
      <c r="Q206" s="124">
        <f>CN_Summary_fuelprice!Q206*CN_Summary_taxrate!Q206</f>
        <v>0</v>
      </c>
      <c r="R206" s="124">
        <f>CN_Summary_fuelprice!R206*CN_Summary_taxrate!R206</f>
        <v>0</v>
      </c>
      <c r="S206" s="124">
        <f>CN_Summary_fuelprice!S206*CN_Summary_taxrate!S206</f>
        <v>0</v>
      </c>
      <c r="T206" s="124">
        <f>CN_Summary_fuelprice!T206*CN_Summary_taxrate!T206</f>
        <v>0</v>
      </c>
      <c r="U206" s="124">
        <f>CN_Summary_fuelprice!U206*CN_Summary_taxrate!U206</f>
        <v>0</v>
      </c>
      <c r="V206" s="124">
        <f>CN_Summary_fuelprice!V206*CN_Summary_taxrate!V206</f>
        <v>0</v>
      </c>
      <c r="W206" s="124">
        <f>CN_Summary_fuelprice!W206*CN_Summary_taxrate!W206</f>
        <v>0</v>
      </c>
      <c r="X206" s="124">
        <f>CN_Summary_fuelprice!X206*CN_Summary_taxrate!X206</f>
        <v>0</v>
      </c>
      <c r="Y206" s="124">
        <f>CN_Summary_fuelprice!Y206*CN_Summary_taxrate!Y206</f>
        <v>0</v>
      </c>
      <c r="Z206" s="124">
        <f>CN_Summary_fuelprice!Z206*CN_Summary_taxrate!Z206</f>
        <v>0</v>
      </c>
      <c r="AA206" s="124">
        <f>CN_Summary_fuelprice!AA206*CN_Summary_taxrate!AA206</f>
        <v>0</v>
      </c>
      <c r="AB206" s="124">
        <f>CN_Summary_fuelprice!AB206*CN_Summary_taxrate!AB206</f>
        <v>0</v>
      </c>
      <c r="AC206" s="124">
        <f>CN_Summary_fuelprice!AC206*CN_Summary_taxrate!AC206</f>
        <v>0</v>
      </c>
      <c r="AD206" s="124">
        <f>CN_Summary_fuelprice!AD206*CN_Summary_taxrate!AD206</f>
        <v>0</v>
      </c>
      <c r="AE206" s="124">
        <f>CN_Summary_fuelprice!AE206*CN_Summary_taxrate!AE206</f>
        <v>0</v>
      </c>
      <c r="AF206" s="124">
        <f>CN_Summary_fuelprice!AF206*CN_Summary_taxrate!AF206</f>
        <v>0</v>
      </c>
      <c r="AG206" s="124">
        <f>CN_Summary_fuelprice!AG206*CN_Summary_taxrate!AG206</f>
        <v>0</v>
      </c>
      <c r="AH206" s="124">
        <f>CN_Summary_fuelprice!AH206*CN_Summary_taxrate!AH206</f>
        <v>0</v>
      </c>
      <c r="AI206" s="124">
        <f>CN_Summary_fuelprice!AI206*CN_Summary_taxrate!AI206</f>
        <v>0</v>
      </c>
      <c r="AJ206" s="124">
        <f>CN_Summary_fuelprice!AJ206*CN_Summary_taxrate!AJ206</f>
        <v>0</v>
      </c>
      <c r="AK206" s="124">
        <f>CN_Summary_fuelprice!AK206*CN_Summary_taxrate!AK206</f>
        <v>0</v>
      </c>
      <c r="AL206" s="124">
        <f>CN_Summary_fuelprice!AL206*CN_Summary_taxrate!AL206</f>
        <v>0</v>
      </c>
      <c r="AM206" s="124">
        <f>CN_Summary_fuelprice!AM206*CN_Summary_taxrate!AM206</f>
        <v>0</v>
      </c>
      <c r="AN206" s="124">
        <f>CN_Summary_fuelprice!AN206*CN_Summary_taxrate!AN206</f>
        <v>0</v>
      </c>
      <c r="AO206" s="124">
        <f>CN_Summary_fuelprice!AO206*CN_Summary_taxrate!AO206</f>
        <v>0</v>
      </c>
      <c r="AP206" s="124">
        <f>CN_Summary_fuelprice!AP206*CN_Summary_taxrate!AP206</f>
        <v>0</v>
      </c>
      <c r="AQ206" s="124">
        <f>CN_Summary_fuelprice!AQ206*CN_Summary_taxrate!AQ206</f>
        <v>0</v>
      </c>
      <c r="AR206" s="124">
        <f>CN_Summary_fuelprice!AR206*CN_Summary_taxrate!AR206</f>
        <v>0</v>
      </c>
      <c r="AS206" s="124">
        <f>CN_Summary_fuelprice!AS206*CN_Summary_taxrate!AS206</f>
        <v>0</v>
      </c>
      <c r="AT206" s="124">
        <f>CN_Summary_fuelprice!AT206*CN_Summary_taxrate!AT206</f>
        <v>0</v>
      </c>
      <c r="AU206" s="124">
        <f>CN_Summary_fuelprice!AU206*CN_Summary_taxrate!AU206</f>
        <v>0</v>
      </c>
    </row>
    <row r="207" spans="1:47" ht="18.75" customHeight="1">
      <c r="A207" s="101" t="s">
        <v>3671</v>
      </c>
      <c r="B207" s="124">
        <f>CN_Summary_fuelprice!B207*CN_Summary_taxrate!B207</f>
        <v>0</v>
      </c>
      <c r="C207" s="124">
        <f>CN_Summary_fuelprice!C207*CN_Summary_taxrate!C207</f>
        <v>0</v>
      </c>
      <c r="D207" s="124">
        <f>CN_Summary_fuelprice!D207*CN_Summary_taxrate!D207</f>
        <v>0</v>
      </c>
      <c r="E207" s="124">
        <f>CN_Summary_fuelprice!E207*CN_Summary_taxrate!E207</f>
        <v>0</v>
      </c>
      <c r="F207" s="124">
        <f>CN_Summary_fuelprice!F207*CN_Summary_taxrate!F207</f>
        <v>0</v>
      </c>
      <c r="G207" s="124">
        <f>CN_Summary_fuelprice!G207*CN_Summary_taxrate!G207</f>
        <v>0</v>
      </c>
      <c r="H207" s="124">
        <f>CN_Summary_fuelprice!H207*CN_Summary_taxrate!H207</f>
        <v>0</v>
      </c>
      <c r="I207" s="124">
        <f>CN_Summary_fuelprice!I207*CN_Summary_taxrate!I207</f>
        <v>0</v>
      </c>
      <c r="J207" s="124">
        <f>CN_Summary_fuelprice!J207*CN_Summary_taxrate!J207</f>
        <v>0</v>
      </c>
      <c r="K207" s="124">
        <f>CN_Summary_fuelprice!K207*CN_Summary_taxrate!K207</f>
        <v>0</v>
      </c>
      <c r="L207" s="124">
        <f>CN_Summary_fuelprice!L207*CN_Summary_taxrate!L207</f>
        <v>0</v>
      </c>
      <c r="M207" s="124">
        <f>CN_Summary_fuelprice!M207*CN_Summary_taxrate!M207</f>
        <v>0</v>
      </c>
      <c r="N207" s="124">
        <f>CN_Summary_fuelprice!N207*CN_Summary_taxrate!N207</f>
        <v>0</v>
      </c>
      <c r="O207" s="124">
        <f>CN_Summary_fuelprice!O207*CN_Summary_taxrate!O207</f>
        <v>0</v>
      </c>
      <c r="P207" s="124">
        <f>CN_Summary_fuelprice!P207*CN_Summary_taxrate!P207</f>
        <v>0</v>
      </c>
      <c r="Q207" s="124">
        <f>CN_Summary_fuelprice!Q207*CN_Summary_taxrate!Q207</f>
        <v>0</v>
      </c>
      <c r="R207" s="124">
        <f>CN_Summary_fuelprice!R207*CN_Summary_taxrate!R207</f>
        <v>0</v>
      </c>
      <c r="S207" s="124">
        <f>CN_Summary_fuelprice!S207*CN_Summary_taxrate!S207</f>
        <v>0</v>
      </c>
      <c r="T207" s="124">
        <f>CN_Summary_fuelprice!T207*CN_Summary_taxrate!T207</f>
        <v>0</v>
      </c>
      <c r="U207" s="124">
        <f>CN_Summary_fuelprice!U207*CN_Summary_taxrate!U207</f>
        <v>0</v>
      </c>
      <c r="V207" s="124">
        <f>CN_Summary_fuelprice!V207*CN_Summary_taxrate!V207</f>
        <v>0</v>
      </c>
      <c r="W207" s="124">
        <f>CN_Summary_fuelprice!W207*CN_Summary_taxrate!W207</f>
        <v>0</v>
      </c>
      <c r="X207" s="124">
        <f>CN_Summary_fuelprice!X207*CN_Summary_taxrate!X207</f>
        <v>0</v>
      </c>
      <c r="Y207" s="124">
        <f>CN_Summary_fuelprice!Y207*CN_Summary_taxrate!Y207</f>
        <v>0</v>
      </c>
      <c r="Z207" s="124">
        <f>CN_Summary_fuelprice!Z207*CN_Summary_taxrate!Z207</f>
        <v>0</v>
      </c>
      <c r="AA207" s="124">
        <f>CN_Summary_fuelprice!AA207*CN_Summary_taxrate!AA207</f>
        <v>0</v>
      </c>
      <c r="AB207" s="124">
        <f>CN_Summary_fuelprice!AB207*CN_Summary_taxrate!AB207</f>
        <v>0</v>
      </c>
      <c r="AC207" s="124">
        <f>CN_Summary_fuelprice!AC207*CN_Summary_taxrate!AC207</f>
        <v>0</v>
      </c>
      <c r="AD207" s="124">
        <f>CN_Summary_fuelprice!AD207*CN_Summary_taxrate!AD207</f>
        <v>0</v>
      </c>
      <c r="AE207" s="124">
        <f>CN_Summary_fuelprice!AE207*CN_Summary_taxrate!AE207</f>
        <v>0</v>
      </c>
      <c r="AF207" s="124">
        <f>CN_Summary_fuelprice!AF207*CN_Summary_taxrate!AF207</f>
        <v>0</v>
      </c>
      <c r="AG207" s="124">
        <f>CN_Summary_fuelprice!AG207*CN_Summary_taxrate!AG207</f>
        <v>0</v>
      </c>
      <c r="AH207" s="124">
        <f>CN_Summary_fuelprice!AH207*CN_Summary_taxrate!AH207</f>
        <v>0</v>
      </c>
      <c r="AI207" s="124">
        <f>CN_Summary_fuelprice!AI207*CN_Summary_taxrate!AI207</f>
        <v>0</v>
      </c>
      <c r="AJ207" s="124">
        <f>CN_Summary_fuelprice!AJ207*CN_Summary_taxrate!AJ207</f>
        <v>0</v>
      </c>
      <c r="AK207" s="124">
        <f>CN_Summary_fuelprice!AK207*CN_Summary_taxrate!AK207</f>
        <v>0</v>
      </c>
      <c r="AL207" s="124">
        <f>CN_Summary_fuelprice!AL207*CN_Summary_taxrate!AL207</f>
        <v>0</v>
      </c>
      <c r="AM207" s="124">
        <f>CN_Summary_fuelprice!AM207*CN_Summary_taxrate!AM207</f>
        <v>0</v>
      </c>
      <c r="AN207" s="124">
        <f>CN_Summary_fuelprice!AN207*CN_Summary_taxrate!AN207</f>
        <v>0</v>
      </c>
      <c r="AO207" s="124">
        <f>CN_Summary_fuelprice!AO207*CN_Summary_taxrate!AO207</f>
        <v>0</v>
      </c>
      <c r="AP207" s="124">
        <f>CN_Summary_fuelprice!AP207*CN_Summary_taxrate!AP207</f>
        <v>0</v>
      </c>
      <c r="AQ207" s="124">
        <f>CN_Summary_fuelprice!AQ207*CN_Summary_taxrate!AQ207</f>
        <v>0</v>
      </c>
      <c r="AR207" s="124">
        <f>CN_Summary_fuelprice!AR207*CN_Summary_taxrate!AR207</f>
        <v>0</v>
      </c>
      <c r="AS207" s="124">
        <f>CN_Summary_fuelprice!AS207*CN_Summary_taxrate!AS207</f>
        <v>0</v>
      </c>
      <c r="AT207" s="124">
        <f>CN_Summary_fuelprice!AT207*CN_Summary_taxrate!AT207</f>
        <v>0</v>
      </c>
      <c r="AU207" s="124">
        <f>CN_Summary_fuelprice!AU207*CN_Summary_taxrate!AU207</f>
        <v>0</v>
      </c>
    </row>
    <row r="208" spans="1:47" ht="18.75" customHeight="1">
      <c r="A208" s="101" t="s">
        <v>3672</v>
      </c>
      <c r="B208" s="124">
        <f>CN_Summary_fuelprice!B208*CN_Summary_taxrate!B208</f>
        <v>0</v>
      </c>
      <c r="C208" s="124">
        <f>CN_Summary_fuelprice!C208*CN_Summary_taxrate!C208</f>
        <v>0</v>
      </c>
      <c r="D208" s="124">
        <f>CN_Summary_fuelprice!D208*CN_Summary_taxrate!D208</f>
        <v>0</v>
      </c>
      <c r="E208" s="124">
        <f>CN_Summary_fuelprice!E208*CN_Summary_taxrate!E208</f>
        <v>0</v>
      </c>
      <c r="F208" s="124">
        <f>CN_Summary_fuelprice!F208*CN_Summary_taxrate!F208</f>
        <v>0</v>
      </c>
      <c r="G208" s="124">
        <f>CN_Summary_fuelprice!G208*CN_Summary_taxrate!G208</f>
        <v>0</v>
      </c>
      <c r="H208" s="124">
        <f>CN_Summary_fuelprice!H208*CN_Summary_taxrate!H208</f>
        <v>0</v>
      </c>
      <c r="I208" s="124">
        <f>CN_Summary_fuelprice!I208*CN_Summary_taxrate!I208</f>
        <v>0</v>
      </c>
      <c r="J208" s="124">
        <f>CN_Summary_fuelprice!J208*CN_Summary_taxrate!J208</f>
        <v>0</v>
      </c>
      <c r="K208" s="124">
        <f>CN_Summary_fuelprice!K208*CN_Summary_taxrate!K208</f>
        <v>0</v>
      </c>
      <c r="L208" s="124">
        <f>CN_Summary_fuelprice!L208*CN_Summary_taxrate!L208</f>
        <v>0</v>
      </c>
      <c r="M208" s="124">
        <f>CN_Summary_fuelprice!M208*CN_Summary_taxrate!M208</f>
        <v>0</v>
      </c>
      <c r="N208" s="124">
        <f>CN_Summary_fuelprice!N208*CN_Summary_taxrate!N208</f>
        <v>0</v>
      </c>
      <c r="O208" s="124">
        <f>CN_Summary_fuelprice!O208*CN_Summary_taxrate!O208</f>
        <v>0</v>
      </c>
      <c r="P208" s="124">
        <f>CN_Summary_fuelprice!P208*CN_Summary_taxrate!P208</f>
        <v>0</v>
      </c>
      <c r="Q208" s="124">
        <f>CN_Summary_fuelprice!Q208*CN_Summary_taxrate!Q208</f>
        <v>0</v>
      </c>
      <c r="R208" s="124">
        <f>CN_Summary_fuelprice!R208*CN_Summary_taxrate!R208</f>
        <v>0</v>
      </c>
      <c r="S208" s="124">
        <f>CN_Summary_fuelprice!S208*CN_Summary_taxrate!S208</f>
        <v>0</v>
      </c>
      <c r="T208" s="124">
        <f>CN_Summary_fuelprice!T208*CN_Summary_taxrate!T208</f>
        <v>0</v>
      </c>
      <c r="U208" s="124">
        <f>CN_Summary_fuelprice!U208*CN_Summary_taxrate!U208</f>
        <v>0</v>
      </c>
      <c r="V208" s="124">
        <f>CN_Summary_fuelprice!V208*CN_Summary_taxrate!V208</f>
        <v>0</v>
      </c>
      <c r="W208" s="124">
        <f>CN_Summary_fuelprice!W208*CN_Summary_taxrate!W208</f>
        <v>0</v>
      </c>
      <c r="X208" s="124">
        <f>CN_Summary_fuelprice!X208*CN_Summary_taxrate!X208</f>
        <v>0</v>
      </c>
      <c r="Y208" s="124">
        <f>CN_Summary_fuelprice!Y208*CN_Summary_taxrate!Y208</f>
        <v>0</v>
      </c>
      <c r="Z208" s="124">
        <f>CN_Summary_fuelprice!Z208*CN_Summary_taxrate!Z208</f>
        <v>0</v>
      </c>
      <c r="AA208" s="124">
        <f>CN_Summary_fuelprice!AA208*CN_Summary_taxrate!AA208</f>
        <v>0</v>
      </c>
      <c r="AB208" s="124">
        <f>CN_Summary_fuelprice!AB208*CN_Summary_taxrate!AB208</f>
        <v>0</v>
      </c>
      <c r="AC208" s="124">
        <f>CN_Summary_fuelprice!AC208*CN_Summary_taxrate!AC208</f>
        <v>0</v>
      </c>
      <c r="AD208" s="124">
        <f>CN_Summary_fuelprice!AD208*CN_Summary_taxrate!AD208</f>
        <v>0</v>
      </c>
      <c r="AE208" s="124">
        <f>CN_Summary_fuelprice!AE208*CN_Summary_taxrate!AE208</f>
        <v>0</v>
      </c>
      <c r="AF208" s="124">
        <f>CN_Summary_fuelprice!AF208*CN_Summary_taxrate!AF208</f>
        <v>0</v>
      </c>
      <c r="AG208" s="124">
        <f>CN_Summary_fuelprice!AG208*CN_Summary_taxrate!AG208</f>
        <v>0</v>
      </c>
      <c r="AH208" s="124">
        <f>CN_Summary_fuelprice!AH208*CN_Summary_taxrate!AH208</f>
        <v>0</v>
      </c>
      <c r="AI208" s="124">
        <f>CN_Summary_fuelprice!AI208*CN_Summary_taxrate!AI208</f>
        <v>0</v>
      </c>
      <c r="AJ208" s="124">
        <f>CN_Summary_fuelprice!AJ208*CN_Summary_taxrate!AJ208</f>
        <v>0</v>
      </c>
      <c r="AK208" s="124">
        <f>CN_Summary_fuelprice!AK208*CN_Summary_taxrate!AK208</f>
        <v>0</v>
      </c>
      <c r="AL208" s="124">
        <f>CN_Summary_fuelprice!AL208*CN_Summary_taxrate!AL208</f>
        <v>0</v>
      </c>
      <c r="AM208" s="124">
        <f>CN_Summary_fuelprice!AM208*CN_Summary_taxrate!AM208</f>
        <v>0</v>
      </c>
      <c r="AN208" s="124">
        <f>CN_Summary_fuelprice!AN208*CN_Summary_taxrate!AN208</f>
        <v>0</v>
      </c>
      <c r="AO208" s="124">
        <f>CN_Summary_fuelprice!AO208*CN_Summary_taxrate!AO208</f>
        <v>0</v>
      </c>
      <c r="AP208" s="124">
        <f>CN_Summary_fuelprice!AP208*CN_Summary_taxrate!AP208</f>
        <v>0</v>
      </c>
      <c r="AQ208" s="124">
        <f>CN_Summary_fuelprice!AQ208*CN_Summary_taxrate!AQ208</f>
        <v>0</v>
      </c>
      <c r="AR208" s="124">
        <f>CN_Summary_fuelprice!AR208*CN_Summary_taxrate!AR208</f>
        <v>0</v>
      </c>
      <c r="AS208" s="124">
        <f>CN_Summary_fuelprice!AS208*CN_Summary_taxrate!AS208</f>
        <v>0</v>
      </c>
      <c r="AT208" s="124">
        <f>CN_Summary_fuelprice!AT208*CN_Summary_taxrate!AT208</f>
        <v>0</v>
      </c>
      <c r="AU208" s="124">
        <f>CN_Summary_fuelprice!AU208*CN_Summary_taxrate!AU208</f>
        <v>0</v>
      </c>
    </row>
    <row r="209" spans="1:47" ht="18.75" customHeight="1">
      <c r="A209" s="101" t="s">
        <v>3673</v>
      </c>
      <c r="B209" s="124">
        <f>CN_Summary_fuelprice!B209*CN_Summary_taxrate!B209</f>
        <v>0</v>
      </c>
      <c r="C209" s="124">
        <f>CN_Summary_fuelprice!C209*CN_Summary_taxrate!C209</f>
        <v>0</v>
      </c>
      <c r="D209" s="124">
        <f>CN_Summary_fuelprice!D209*CN_Summary_taxrate!D209</f>
        <v>0</v>
      </c>
      <c r="E209" s="124">
        <f>CN_Summary_fuelprice!E209*CN_Summary_taxrate!E209</f>
        <v>0</v>
      </c>
      <c r="F209" s="124">
        <f>CN_Summary_fuelprice!F209*CN_Summary_taxrate!F209</f>
        <v>0</v>
      </c>
      <c r="G209" s="124">
        <f>CN_Summary_fuelprice!G209*CN_Summary_taxrate!G209</f>
        <v>0</v>
      </c>
      <c r="H209" s="124">
        <f>CN_Summary_fuelprice!H209*CN_Summary_taxrate!H209</f>
        <v>0</v>
      </c>
      <c r="I209" s="124">
        <f>CN_Summary_fuelprice!I209*CN_Summary_taxrate!I209</f>
        <v>0</v>
      </c>
      <c r="J209" s="124">
        <f>CN_Summary_fuelprice!J209*CN_Summary_taxrate!J209</f>
        <v>0</v>
      </c>
      <c r="K209" s="124">
        <f>CN_Summary_fuelprice!K209*CN_Summary_taxrate!K209</f>
        <v>0</v>
      </c>
      <c r="L209" s="124">
        <f>CN_Summary_fuelprice!L209*CN_Summary_taxrate!L209</f>
        <v>0</v>
      </c>
      <c r="M209" s="124">
        <f>CN_Summary_fuelprice!M209*CN_Summary_taxrate!M209</f>
        <v>0</v>
      </c>
      <c r="N209" s="124">
        <f>CN_Summary_fuelprice!N209*CN_Summary_taxrate!N209</f>
        <v>0</v>
      </c>
      <c r="O209" s="124">
        <f>CN_Summary_fuelprice!O209*CN_Summary_taxrate!O209</f>
        <v>0</v>
      </c>
      <c r="P209" s="124">
        <f>CN_Summary_fuelprice!P209*CN_Summary_taxrate!P209</f>
        <v>0</v>
      </c>
      <c r="Q209" s="124">
        <f>CN_Summary_fuelprice!Q209*CN_Summary_taxrate!Q209</f>
        <v>0</v>
      </c>
      <c r="R209" s="124">
        <f>CN_Summary_fuelprice!R209*CN_Summary_taxrate!R209</f>
        <v>0</v>
      </c>
      <c r="S209" s="124">
        <f>CN_Summary_fuelprice!S209*CN_Summary_taxrate!S209</f>
        <v>0</v>
      </c>
      <c r="T209" s="124">
        <f>CN_Summary_fuelprice!T209*CN_Summary_taxrate!T209</f>
        <v>0</v>
      </c>
      <c r="U209" s="124">
        <f>CN_Summary_fuelprice!U209*CN_Summary_taxrate!U209</f>
        <v>0</v>
      </c>
      <c r="V209" s="124">
        <f>CN_Summary_fuelprice!V209*CN_Summary_taxrate!V209</f>
        <v>0</v>
      </c>
      <c r="W209" s="124">
        <f>CN_Summary_fuelprice!W209*CN_Summary_taxrate!W209</f>
        <v>0</v>
      </c>
      <c r="X209" s="124">
        <f>CN_Summary_fuelprice!X209*CN_Summary_taxrate!X209</f>
        <v>0</v>
      </c>
      <c r="Y209" s="124">
        <f>CN_Summary_fuelprice!Y209*CN_Summary_taxrate!Y209</f>
        <v>0</v>
      </c>
      <c r="Z209" s="124">
        <f>CN_Summary_fuelprice!Z209*CN_Summary_taxrate!Z209</f>
        <v>0</v>
      </c>
      <c r="AA209" s="124">
        <f>CN_Summary_fuelprice!AA209*CN_Summary_taxrate!AA209</f>
        <v>0</v>
      </c>
      <c r="AB209" s="124">
        <f>CN_Summary_fuelprice!AB209*CN_Summary_taxrate!AB209</f>
        <v>0</v>
      </c>
      <c r="AC209" s="124">
        <f>CN_Summary_fuelprice!AC209*CN_Summary_taxrate!AC209</f>
        <v>0</v>
      </c>
      <c r="AD209" s="124">
        <f>CN_Summary_fuelprice!AD209*CN_Summary_taxrate!AD209</f>
        <v>0</v>
      </c>
      <c r="AE209" s="124">
        <f>CN_Summary_fuelprice!AE209*CN_Summary_taxrate!AE209</f>
        <v>0</v>
      </c>
      <c r="AF209" s="124">
        <f>CN_Summary_fuelprice!AF209*CN_Summary_taxrate!AF209</f>
        <v>0</v>
      </c>
      <c r="AG209" s="124">
        <f>CN_Summary_fuelprice!AG209*CN_Summary_taxrate!AG209</f>
        <v>0</v>
      </c>
      <c r="AH209" s="124">
        <f>CN_Summary_fuelprice!AH209*CN_Summary_taxrate!AH209</f>
        <v>0</v>
      </c>
      <c r="AI209" s="124">
        <f>CN_Summary_fuelprice!AI209*CN_Summary_taxrate!AI209</f>
        <v>0</v>
      </c>
      <c r="AJ209" s="124">
        <f>CN_Summary_fuelprice!AJ209*CN_Summary_taxrate!AJ209</f>
        <v>0</v>
      </c>
      <c r="AK209" s="124">
        <f>CN_Summary_fuelprice!AK209*CN_Summary_taxrate!AK209</f>
        <v>0</v>
      </c>
      <c r="AL209" s="124">
        <f>CN_Summary_fuelprice!AL209*CN_Summary_taxrate!AL209</f>
        <v>0</v>
      </c>
      <c r="AM209" s="124">
        <f>CN_Summary_fuelprice!AM209*CN_Summary_taxrate!AM209</f>
        <v>0</v>
      </c>
      <c r="AN209" s="124">
        <f>CN_Summary_fuelprice!AN209*CN_Summary_taxrate!AN209</f>
        <v>0</v>
      </c>
      <c r="AO209" s="124">
        <f>CN_Summary_fuelprice!AO209*CN_Summary_taxrate!AO209</f>
        <v>0</v>
      </c>
      <c r="AP209" s="124">
        <f>CN_Summary_fuelprice!AP209*CN_Summary_taxrate!AP209</f>
        <v>0</v>
      </c>
      <c r="AQ209" s="124">
        <f>CN_Summary_fuelprice!AQ209*CN_Summary_taxrate!AQ209</f>
        <v>0</v>
      </c>
      <c r="AR209" s="124">
        <f>CN_Summary_fuelprice!AR209*CN_Summary_taxrate!AR209</f>
        <v>0</v>
      </c>
      <c r="AS209" s="124">
        <f>CN_Summary_fuelprice!AS209*CN_Summary_taxrate!AS209</f>
        <v>0</v>
      </c>
      <c r="AT209" s="124">
        <f>CN_Summary_fuelprice!AT209*CN_Summary_taxrate!AT209</f>
        <v>0</v>
      </c>
      <c r="AU209" s="124">
        <f>CN_Summary_fuelprice!AU209*CN_Summary_taxrate!AU209</f>
        <v>0</v>
      </c>
    </row>
    <row r="210" spans="1:47" ht="18.75" customHeight="1">
      <c r="A210" s="101" t="s">
        <v>3674</v>
      </c>
      <c r="B210" s="124">
        <f>CN_Summary_fuelprice!B210*CN_Summary_taxrate!B210</f>
        <v>0</v>
      </c>
      <c r="C210" s="124">
        <f>CN_Summary_fuelprice!C210*CN_Summary_taxrate!C210</f>
        <v>0</v>
      </c>
      <c r="D210" s="124">
        <f>CN_Summary_fuelprice!D210*CN_Summary_taxrate!D210</f>
        <v>0</v>
      </c>
      <c r="E210" s="124">
        <f>CN_Summary_fuelprice!E210*CN_Summary_taxrate!E210</f>
        <v>0</v>
      </c>
      <c r="F210" s="124">
        <f>CN_Summary_fuelprice!F210*CN_Summary_taxrate!F210</f>
        <v>0</v>
      </c>
      <c r="G210" s="124">
        <f>CN_Summary_fuelprice!G210*CN_Summary_taxrate!G210</f>
        <v>0</v>
      </c>
      <c r="H210" s="124">
        <f>CN_Summary_fuelprice!H210*CN_Summary_taxrate!H210</f>
        <v>0</v>
      </c>
      <c r="I210" s="124">
        <f>CN_Summary_fuelprice!I210*CN_Summary_taxrate!I210</f>
        <v>0</v>
      </c>
      <c r="J210" s="124">
        <f>CN_Summary_fuelprice!J210*CN_Summary_taxrate!J210</f>
        <v>0</v>
      </c>
      <c r="K210" s="124">
        <f>CN_Summary_fuelprice!K210*CN_Summary_taxrate!K210</f>
        <v>0</v>
      </c>
      <c r="L210" s="124">
        <f>CN_Summary_fuelprice!L210*CN_Summary_taxrate!L210</f>
        <v>0</v>
      </c>
      <c r="M210" s="124">
        <f>CN_Summary_fuelprice!M210*CN_Summary_taxrate!M210</f>
        <v>0</v>
      </c>
      <c r="N210" s="124">
        <f>CN_Summary_fuelprice!N210*CN_Summary_taxrate!N210</f>
        <v>0</v>
      </c>
      <c r="O210" s="124">
        <f>CN_Summary_fuelprice!O210*CN_Summary_taxrate!O210</f>
        <v>0</v>
      </c>
      <c r="P210" s="124">
        <f>CN_Summary_fuelprice!P210*CN_Summary_taxrate!P210</f>
        <v>0</v>
      </c>
      <c r="Q210" s="124">
        <f>CN_Summary_fuelprice!Q210*CN_Summary_taxrate!Q210</f>
        <v>0</v>
      </c>
      <c r="R210" s="124">
        <f>CN_Summary_fuelprice!R210*CN_Summary_taxrate!R210</f>
        <v>0</v>
      </c>
      <c r="S210" s="124">
        <f>CN_Summary_fuelprice!S210*CN_Summary_taxrate!S210</f>
        <v>0</v>
      </c>
      <c r="T210" s="124">
        <f>CN_Summary_fuelprice!T210*CN_Summary_taxrate!T210</f>
        <v>0</v>
      </c>
      <c r="U210" s="124">
        <f>CN_Summary_fuelprice!U210*CN_Summary_taxrate!U210</f>
        <v>0</v>
      </c>
      <c r="V210" s="124">
        <f>CN_Summary_fuelprice!V210*CN_Summary_taxrate!V210</f>
        <v>0</v>
      </c>
      <c r="W210" s="124">
        <f>CN_Summary_fuelprice!W210*CN_Summary_taxrate!W210</f>
        <v>0</v>
      </c>
      <c r="X210" s="124">
        <f>CN_Summary_fuelprice!X210*CN_Summary_taxrate!X210</f>
        <v>0</v>
      </c>
      <c r="Y210" s="124">
        <f>CN_Summary_fuelprice!Y210*CN_Summary_taxrate!Y210</f>
        <v>0</v>
      </c>
      <c r="Z210" s="124">
        <f>CN_Summary_fuelprice!Z210*CN_Summary_taxrate!Z210</f>
        <v>0</v>
      </c>
      <c r="AA210" s="124">
        <f>CN_Summary_fuelprice!AA210*CN_Summary_taxrate!AA210</f>
        <v>0</v>
      </c>
      <c r="AB210" s="124">
        <f>CN_Summary_fuelprice!AB210*CN_Summary_taxrate!AB210</f>
        <v>0</v>
      </c>
      <c r="AC210" s="124">
        <f>CN_Summary_fuelprice!AC210*CN_Summary_taxrate!AC210</f>
        <v>0</v>
      </c>
      <c r="AD210" s="124">
        <f>CN_Summary_fuelprice!AD210*CN_Summary_taxrate!AD210</f>
        <v>0</v>
      </c>
      <c r="AE210" s="124">
        <f>CN_Summary_fuelprice!AE210*CN_Summary_taxrate!AE210</f>
        <v>0</v>
      </c>
      <c r="AF210" s="124">
        <f>CN_Summary_fuelprice!AF210*CN_Summary_taxrate!AF210</f>
        <v>0</v>
      </c>
      <c r="AG210" s="124">
        <f>CN_Summary_fuelprice!AG210*CN_Summary_taxrate!AG210</f>
        <v>0</v>
      </c>
      <c r="AH210" s="124">
        <f>CN_Summary_fuelprice!AH210*CN_Summary_taxrate!AH210</f>
        <v>0</v>
      </c>
      <c r="AI210" s="124">
        <f>CN_Summary_fuelprice!AI210*CN_Summary_taxrate!AI210</f>
        <v>0</v>
      </c>
      <c r="AJ210" s="124">
        <f>CN_Summary_fuelprice!AJ210*CN_Summary_taxrate!AJ210</f>
        <v>0</v>
      </c>
      <c r="AK210" s="124">
        <f>CN_Summary_fuelprice!AK210*CN_Summary_taxrate!AK210</f>
        <v>0</v>
      </c>
      <c r="AL210" s="124">
        <f>CN_Summary_fuelprice!AL210*CN_Summary_taxrate!AL210</f>
        <v>0</v>
      </c>
      <c r="AM210" s="124">
        <f>CN_Summary_fuelprice!AM210*CN_Summary_taxrate!AM210</f>
        <v>0</v>
      </c>
      <c r="AN210" s="124">
        <f>CN_Summary_fuelprice!AN210*CN_Summary_taxrate!AN210</f>
        <v>0</v>
      </c>
      <c r="AO210" s="124">
        <f>CN_Summary_fuelprice!AO210*CN_Summary_taxrate!AO210</f>
        <v>0</v>
      </c>
      <c r="AP210" s="124">
        <f>CN_Summary_fuelprice!AP210*CN_Summary_taxrate!AP210</f>
        <v>0</v>
      </c>
      <c r="AQ210" s="124">
        <f>CN_Summary_fuelprice!AQ210*CN_Summary_taxrate!AQ210</f>
        <v>0</v>
      </c>
      <c r="AR210" s="124">
        <f>CN_Summary_fuelprice!AR210*CN_Summary_taxrate!AR210</f>
        <v>0</v>
      </c>
      <c r="AS210" s="124">
        <f>CN_Summary_fuelprice!AS210*CN_Summary_taxrate!AS210</f>
        <v>0</v>
      </c>
      <c r="AT210" s="124">
        <f>CN_Summary_fuelprice!AT210*CN_Summary_taxrate!AT210</f>
        <v>0</v>
      </c>
      <c r="AU210" s="124">
        <f>CN_Summary_fuelprice!AU210*CN_Summary_taxrate!AU210</f>
        <v>0</v>
      </c>
    </row>
    <row r="211" spans="1:47" ht="18.75" customHeight="1">
      <c r="A211" s="101" t="s">
        <v>3675</v>
      </c>
      <c r="B211" s="124">
        <f>CN_Summary_fuelprice!B211*CN_Summary_taxrate!B211</f>
        <v>0</v>
      </c>
      <c r="C211" s="124">
        <f>CN_Summary_fuelprice!C211*CN_Summary_taxrate!C211</f>
        <v>0</v>
      </c>
      <c r="D211" s="124">
        <f>CN_Summary_fuelprice!D211*CN_Summary_taxrate!D211</f>
        <v>0</v>
      </c>
      <c r="E211" s="124">
        <f>CN_Summary_fuelprice!E211*CN_Summary_taxrate!E211</f>
        <v>0</v>
      </c>
      <c r="F211" s="124">
        <f>CN_Summary_fuelprice!F211*CN_Summary_taxrate!F211</f>
        <v>0</v>
      </c>
      <c r="G211" s="124">
        <f>CN_Summary_fuelprice!G211*CN_Summary_taxrate!G211</f>
        <v>0</v>
      </c>
      <c r="H211" s="124">
        <f>CN_Summary_fuelprice!H211*CN_Summary_taxrate!H211</f>
        <v>0</v>
      </c>
      <c r="I211" s="124">
        <f>CN_Summary_fuelprice!I211*CN_Summary_taxrate!I211</f>
        <v>0</v>
      </c>
      <c r="J211" s="124">
        <f>CN_Summary_fuelprice!J211*CN_Summary_taxrate!J211</f>
        <v>0</v>
      </c>
      <c r="K211" s="124">
        <f>CN_Summary_fuelprice!K211*CN_Summary_taxrate!K211</f>
        <v>0</v>
      </c>
      <c r="L211" s="124">
        <f>CN_Summary_fuelprice!L211*CN_Summary_taxrate!L211</f>
        <v>0</v>
      </c>
      <c r="M211" s="124">
        <f>CN_Summary_fuelprice!M211*CN_Summary_taxrate!M211</f>
        <v>0</v>
      </c>
      <c r="N211" s="124">
        <f>CN_Summary_fuelprice!N211*CN_Summary_taxrate!N211</f>
        <v>0</v>
      </c>
      <c r="O211" s="124">
        <f>CN_Summary_fuelprice!O211*CN_Summary_taxrate!O211</f>
        <v>0</v>
      </c>
      <c r="P211" s="124">
        <f>CN_Summary_fuelprice!P211*CN_Summary_taxrate!P211</f>
        <v>0</v>
      </c>
      <c r="Q211" s="124">
        <f>CN_Summary_fuelprice!Q211*CN_Summary_taxrate!Q211</f>
        <v>0</v>
      </c>
      <c r="R211" s="124">
        <f>CN_Summary_fuelprice!R211*CN_Summary_taxrate!R211</f>
        <v>0</v>
      </c>
      <c r="S211" s="124">
        <f>CN_Summary_fuelprice!S211*CN_Summary_taxrate!S211</f>
        <v>0</v>
      </c>
      <c r="T211" s="124">
        <f>CN_Summary_fuelprice!T211*CN_Summary_taxrate!T211</f>
        <v>0</v>
      </c>
      <c r="U211" s="124">
        <f>CN_Summary_fuelprice!U211*CN_Summary_taxrate!U211</f>
        <v>0</v>
      </c>
      <c r="V211" s="124">
        <f>CN_Summary_fuelprice!V211*CN_Summary_taxrate!V211</f>
        <v>0</v>
      </c>
      <c r="W211" s="124">
        <f>CN_Summary_fuelprice!W211*CN_Summary_taxrate!W211</f>
        <v>0</v>
      </c>
      <c r="X211" s="124">
        <f>CN_Summary_fuelprice!X211*CN_Summary_taxrate!X211</f>
        <v>0</v>
      </c>
      <c r="Y211" s="124">
        <f>CN_Summary_fuelprice!Y211*CN_Summary_taxrate!Y211</f>
        <v>0</v>
      </c>
      <c r="Z211" s="124">
        <f>CN_Summary_fuelprice!Z211*CN_Summary_taxrate!Z211</f>
        <v>0</v>
      </c>
      <c r="AA211" s="124">
        <f>CN_Summary_fuelprice!AA211*CN_Summary_taxrate!AA211</f>
        <v>0</v>
      </c>
      <c r="AB211" s="124">
        <f>CN_Summary_fuelprice!AB211*CN_Summary_taxrate!AB211</f>
        <v>0</v>
      </c>
      <c r="AC211" s="124">
        <f>CN_Summary_fuelprice!AC211*CN_Summary_taxrate!AC211</f>
        <v>0</v>
      </c>
      <c r="AD211" s="124">
        <f>CN_Summary_fuelprice!AD211*CN_Summary_taxrate!AD211</f>
        <v>0</v>
      </c>
      <c r="AE211" s="124">
        <f>CN_Summary_fuelprice!AE211*CN_Summary_taxrate!AE211</f>
        <v>0</v>
      </c>
      <c r="AF211" s="124">
        <f>CN_Summary_fuelprice!AF211*CN_Summary_taxrate!AF211</f>
        <v>0</v>
      </c>
      <c r="AG211" s="124">
        <f>CN_Summary_fuelprice!AG211*CN_Summary_taxrate!AG211</f>
        <v>0</v>
      </c>
      <c r="AH211" s="124">
        <f>CN_Summary_fuelprice!AH211*CN_Summary_taxrate!AH211</f>
        <v>0</v>
      </c>
      <c r="AI211" s="124">
        <f>CN_Summary_fuelprice!AI211*CN_Summary_taxrate!AI211</f>
        <v>0</v>
      </c>
      <c r="AJ211" s="124">
        <f>CN_Summary_fuelprice!AJ211*CN_Summary_taxrate!AJ211</f>
        <v>0</v>
      </c>
      <c r="AK211" s="124">
        <f>CN_Summary_fuelprice!AK211*CN_Summary_taxrate!AK211</f>
        <v>0</v>
      </c>
      <c r="AL211" s="124">
        <f>CN_Summary_fuelprice!AL211*CN_Summary_taxrate!AL211</f>
        <v>0</v>
      </c>
      <c r="AM211" s="124">
        <f>CN_Summary_fuelprice!AM211*CN_Summary_taxrate!AM211</f>
        <v>0</v>
      </c>
      <c r="AN211" s="124">
        <f>CN_Summary_fuelprice!AN211*CN_Summary_taxrate!AN211</f>
        <v>0</v>
      </c>
      <c r="AO211" s="124">
        <f>CN_Summary_fuelprice!AO211*CN_Summary_taxrate!AO211</f>
        <v>0</v>
      </c>
      <c r="AP211" s="124">
        <f>CN_Summary_fuelprice!AP211*CN_Summary_taxrate!AP211</f>
        <v>0</v>
      </c>
      <c r="AQ211" s="124">
        <f>CN_Summary_fuelprice!AQ211*CN_Summary_taxrate!AQ211</f>
        <v>0</v>
      </c>
      <c r="AR211" s="124">
        <f>CN_Summary_fuelprice!AR211*CN_Summary_taxrate!AR211</f>
        <v>0</v>
      </c>
      <c r="AS211" s="124">
        <f>CN_Summary_fuelprice!AS211*CN_Summary_taxrate!AS211</f>
        <v>0</v>
      </c>
      <c r="AT211" s="124">
        <f>CN_Summary_fuelprice!AT211*CN_Summary_taxrate!AT211</f>
        <v>0</v>
      </c>
      <c r="AU211" s="124">
        <f>CN_Summary_fuelprice!AU211*CN_Summary_taxrate!AU211</f>
        <v>0</v>
      </c>
    </row>
    <row r="213" spans="1:47" s="128" customFormat="1">
      <c r="A213" s="127" t="s">
        <v>3766</v>
      </c>
      <c r="B213" s="127"/>
      <c r="C213" s="127"/>
      <c r="D213" s="127"/>
      <c r="E213" s="127"/>
      <c r="F213" s="127"/>
    </row>
    <row r="214" spans="1:47">
      <c r="A214" s="105" t="s">
        <v>3697</v>
      </c>
      <c r="B214" s="105"/>
      <c r="C214" s="105"/>
      <c r="D214" s="105"/>
      <c r="E214" s="105"/>
      <c r="F214" s="105"/>
      <c r="G214" s="101">
        <f t="shared" ref="G214:AK214" si="0">G$1</f>
        <v>2020</v>
      </c>
      <c r="H214" s="101">
        <f t="shared" si="0"/>
        <v>2021</v>
      </c>
      <c r="I214" s="101">
        <f t="shared" si="0"/>
        <v>2022</v>
      </c>
      <c r="J214" s="101">
        <f t="shared" si="0"/>
        <v>2023</v>
      </c>
      <c r="K214" s="101">
        <f t="shared" si="0"/>
        <v>2024</v>
      </c>
      <c r="L214" s="101">
        <f t="shared" si="0"/>
        <v>2025</v>
      </c>
      <c r="M214" s="101">
        <f t="shared" si="0"/>
        <v>2026</v>
      </c>
      <c r="N214" s="101">
        <f t="shared" si="0"/>
        <v>2027</v>
      </c>
      <c r="O214" s="101">
        <f t="shared" si="0"/>
        <v>2028</v>
      </c>
      <c r="P214" s="101">
        <f t="shared" si="0"/>
        <v>2029</v>
      </c>
      <c r="Q214" s="101">
        <f t="shared" si="0"/>
        <v>2030</v>
      </c>
      <c r="R214" s="101">
        <f t="shared" si="0"/>
        <v>2031</v>
      </c>
      <c r="S214" s="101">
        <f t="shared" si="0"/>
        <v>2032</v>
      </c>
      <c r="T214" s="101">
        <f t="shared" si="0"/>
        <v>2033</v>
      </c>
      <c r="U214" s="101">
        <f t="shared" si="0"/>
        <v>2034</v>
      </c>
      <c r="V214" s="101">
        <f t="shared" si="0"/>
        <v>2035</v>
      </c>
      <c r="W214" s="101">
        <f t="shared" si="0"/>
        <v>2036</v>
      </c>
      <c r="X214" s="101">
        <f t="shared" si="0"/>
        <v>2037</v>
      </c>
      <c r="Y214" s="101">
        <f t="shared" si="0"/>
        <v>2038</v>
      </c>
      <c r="Z214" s="101">
        <f t="shared" si="0"/>
        <v>2039</v>
      </c>
      <c r="AA214" s="101">
        <f t="shared" si="0"/>
        <v>2040</v>
      </c>
      <c r="AB214" s="101">
        <f t="shared" si="0"/>
        <v>2041</v>
      </c>
      <c r="AC214" s="101">
        <f t="shared" si="0"/>
        <v>2042</v>
      </c>
      <c r="AD214" s="101">
        <f t="shared" si="0"/>
        <v>2043</v>
      </c>
      <c r="AE214" s="101">
        <f t="shared" si="0"/>
        <v>2044</v>
      </c>
      <c r="AF214" s="101">
        <f t="shared" si="0"/>
        <v>2045</v>
      </c>
      <c r="AG214" s="101">
        <f t="shared" si="0"/>
        <v>2046</v>
      </c>
      <c r="AH214" s="101">
        <f t="shared" si="0"/>
        <v>2047</v>
      </c>
      <c r="AI214" s="101">
        <f t="shared" si="0"/>
        <v>2048</v>
      </c>
      <c r="AJ214" s="101">
        <f t="shared" si="0"/>
        <v>2049</v>
      </c>
      <c r="AK214" s="101">
        <f t="shared" si="0"/>
        <v>2050</v>
      </c>
    </row>
    <row r="215" spans="1:47">
      <c r="A215" s="101" t="s">
        <v>3668</v>
      </c>
      <c r="G215" s="106"/>
      <c r="H215" s="106">
        <f t="shared" ref="H215:AK215" si="1">IFERROR(H4/G4-1,"")</f>
        <v>-2.162678705766985E-2</v>
      </c>
      <c r="I215" s="106">
        <f t="shared" si="1"/>
        <v>-2.316192531223904E-2</v>
      </c>
      <c r="J215" s="106">
        <f t="shared" si="1"/>
        <v>2.4206793457943743E-3</v>
      </c>
      <c r="K215" s="106">
        <f t="shared" si="1"/>
        <v>-3.7591613758745646E-2</v>
      </c>
      <c r="L215" s="106">
        <f t="shared" si="1"/>
        <v>-1.754641472454932E-2</v>
      </c>
      <c r="M215" s="106">
        <f t="shared" si="1"/>
        <v>-4.2719173411604139E-2</v>
      </c>
      <c r="N215" s="106">
        <f t="shared" si="1"/>
        <v>-1.0735924032221011E-2</v>
      </c>
      <c r="O215" s="106">
        <f t="shared" si="1"/>
        <v>-9.7337597828170974E-3</v>
      </c>
      <c r="P215" s="106">
        <f t="shared" si="1"/>
        <v>-2.2987480466456489E-2</v>
      </c>
      <c r="Q215" s="106">
        <f t="shared" si="1"/>
        <v>-3.4340810149579015E-3</v>
      </c>
      <c r="R215" s="106">
        <f t="shared" si="1"/>
        <v>-2.5141318446456618E-3</v>
      </c>
      <c r="S215" s="106">
        <f t="shared" si="1"/>
        <v>2.5129118795104155E-3</v>
      </c>
      <c r="T215" s="106">
        <f t="shared" si="1"/>
        <v>-1.4022073037936011E-2</v>
      </c>
      <c r="U215" s="106">
        <f t="shared" si="1"/>
        <v>-8.8194042182827559E-3</v>
      </c>
      <c r="V215" s="106">
        <f t="shared" si="1"/>
        <v>-3.0935211675401364E-3</v>
      </c>
      <c r="W215" s="106">
        <f t="shared" si="1"/>
        <v>-8.6546953894792722E-3</v>
      </c>
      <c r="X215" s="106">
        <f t="shared" si="1"/>
        <v>-5.8882080948453597E-3</v>
      </c>
      <c r="Y215" s="106">
        <f t="shared" si="1"/>
        <v>-8.4063351881202841E-4</v>
      </c>
      <c r="Z215" s="106">
        <f t="shared" si="1"/>
        <v>7.9987815064594958E-3</v>
      </c>
      <c r="AA215" s="106">
        <f t="shared" si="1"/>
        <v>-1.7178977967736708E-3</v>
      </c>
      <c r="AB215" s="106">
        <f t="shared" si="1"/>
        <v>-6.2467302271451697E-4</v>
      </c>
      <c r="AC215" s="106">
        <f t="shared" si="1"/>
        <v>-6.6773608617698432E-4</v>
      </c>
      <c r="AD215" s="106">
        <f t="shared" si="1"/>
        <v>-3.0281707082370213E-3</v>
      </c>
      <c r="AE215" s="106">
        <f t="shared" si="1"/>
        <v>-8.988438696132528E-4</v>
      </c>
      <c r="AF215" s="106">
        <f t="shared" si="1"/>
        <v>-1.4231415986646345E-3</v>
      </c>
      <c r="AG215" s="106">
        <f t="shared" si="1"/>
        <v>-2.8467117093690097E-3</v>
      </c>
      <c r="AH215" s="106">
        <f t="shared" si="1"/>
        <v>-1.2867390684786484E-3</v>
      </c>
      <c r="AI215" s="106">
        <f t="shared" si="1"/>
        <v>-1.384935592298242E-3</v>
      </c>
      <c r="AJ215" s="106">
        <f t="shared" si="1"/>
        <v>-6.3493819947016972E-3</v>
      </c>
      <c r="AK215" s="106">
        <f t="shared" si="1"/>
        <v>-1.4581309001374665E-3</v>
      </c>
    </row>
    <row r="216" spans="1:47">
      <c r="A216" s="101" t="s">
        <v>3669</v>
      </c>
      <c r="G216" s="106"/>
      <c r="H216" s="106" t="str">
        <f t="shared" ref="H216:AK216" si="2">IFERROR(H5/G5-1,"")</f>
        <v/>
      </c>
      <c r="I216" s="106" t="str">
        <f t="shared" si="2"/>
        <v/>
      </c>
      <c r="J216" s="106" t="str">
        <f t="shared" si="2"/>
        <v/>
      </c>
      <c r="K216" s="106" t="str">
        <f t="shared" si="2"/>
        <v/>
      </c>
      <c r="L216" s="106" t="str">
        <f t="shared" si="2"/>
        <v/>
      </c>
      <c r="M216" s="106" t="str">
        <f t="shared" si="2"/>
        <v/>
      </c>
      <c r="N216" s="106" t="str">
        <f t="shared" si="2"/>
        <v/>
      </c>
      <c r="O216" s="106" t="str">
        <f t="shared" si="2"/>
        <v/>
      </c>
      <c r="P216" s="106" t="str">
        <f t="shared" si="2"/>
        <v/>
      </c>
      <c r="Q216" s="106" t="str">
        <f t="shared" si="2"/>
        <v/>
      </c>
      <c r="R216" s="106" t="str">
        <f t="shared" si="2"/>
        <v/>
      </c>
      <c r="S216" s="106" t="str">
        <f t="shared" si="2"/>
        <v/>
      </c>
      <c r="T216" s="106" t="str">
        <f t="shared" si="2"/>
        <v/>
      </c>
      <c r="U216" s="106" t="str">
        <f t="shared" si="2"/>
        <v/>
      </c>
      <c r="V216" s="106" t="str">
        <f t="shared" si="2"/>
        <v/>
      </c>
      <c r="W216" s="106" t="str">
        <f t="shared" si="2"/>
        <v/>
      </c>
      <c r="X216" s="106" t="str">
        <f t="shared" si="2"/>
        <v/>
      </c>
      <c r="Y216" s="106" t="str">
        <f t="shared" si="2"/>
        <v/>
      </c>
      <c r="Z216" s="106" t="str">
        <f t="shared" si="2"/>
        <v/>
      </c>
      <c r="AA216" s="106" t="str">
        <f t="shared" si="2"/>
        <v/>
      </c>
      <c r="AB216" s="106" t="str">
        <f t="shared" si="2"/>
        <v/>
      </c>
      <c r="AC216" s="106" t="str">
        <f t="shared" si="2"/>
        <v/>
      </c>
      <c r="AD216" s="106" t="str">
        <f t="shared" si="2"/>
        <v/>
      </c>
      <c r="AE216" s="106" t="str">
        <f t="shared" si="2"/>
        <v/>
      </c>
      <c r="AF216" s="106" t="str">
        <f t="shared" si="2"/>
        <v/>
      </c>
      <c r="AG216" s="106" t="str">
        <f t="shared" si="2"/>
        <v/>
      </c>
      <c r="AH216" s="106" t="str">
        <f t="shared" si="2"/>
        <v/>
      </c>
      <c r="AI216" s="106" t="str">
        <f t="shared" si="2"/>
        <v/>
      </c>
      <c r="AJ216" s="106" t="str">
        <f t="shared" si="2"/>
        <v/>
      </c>
      <c r="AK216" s="106" t="str">
        <f t="shared" si="2"/>
        <v/>
      </c>
      <c r="AM216" s="101" t="str">
        <f t="shared" ref="AM216:AU216" si="3">IFERROR(AM5/AL5,"")</f>
        <v/>
      </c>
      <c r="AN216" s="101" t="str">
        <f t="shared" si="3"/>
        <v/>
      </c>
      <c r="AO216" s="101" t="str">
        <f t="shared" si="3"/>
        <v/>
      </c>
      <c r="AP216" s="101" t="str">
        <f t="shared" si="3"/>
        <v/>
      </c>
      <c r="AQ216" s="101" t="str">
        <f t="shared" si="3"/>
        <v/>
      </c>
      <c r="AR216" s="101" t="str">
        <f t="shared" si="3"/>
        <v/>
      </c>
      <c r="AS216" s="101" t="str">
        <f t="shared" si="3"/>
        <v/>
      </c>
      <c r="AT216" s="101" t="str">
        <f t="shared" si="3"/>
        <v/>
      </c>
      <c r="AU216" s="101" t="str">
        <f t="shared" si="3"/>
        <v/>
      </c>
    </row>
    <row r="217" spans="1:47">
      <c r="A217" s="101" t="s">
        <v>3670</v>
      </c>
      <c r="G217" s="106"/>
      <c r="H217" s="106">
        <f t="shared" ref="H217:AK217" si="4">IFERROR(H6/G6-1,"")</f>
        <v>-2.162678705766985E-2</v>
      </c>
      <c r="I217" s="106">
        <f t="shared" si="4"/>
        <v>-2.316192531223904E-2</v>
      </c>
      <c r="J217" s="106">
        <f t="shared" si="4"/>
        <v>2.4206793457943743E-3</v>
      </c>
      <c r="K217" s="106">
        <f t="shared" si="4"/>
        <v>-3.7591613758745646E-2</v>
      </c>
      <c r="L217" s="106">
        <f t="shared" si="4"/>
        <v>-1.754641472454932E-2</v>
      </c>
      <c r="M217" s="106">
        <f t="shared" si="4"/>
        <v>-4.2719173411604139E-2</v>
      </c>
      <c r="N217" s="106">
        <f t="shared" si="4"/>
        <v>-1.0735924032221011E-2</v>
      </c>
      <c r="O217" s="106">
        <f t="shared" si="4"/>
        <v>-9.7337597828170974E-3</v>
      </c>
      <c r="P217" s="106">
        <f t="shared" si="4"/>
        <v>-2.2987480466456489E-2</v>
      </c>
      <c r="Q217" s="106">
        <f t="shared" si="4"/>
        <v>-3.4340810149579015E-3</v>
      </c>
      <c r="R217" s="106">
        <f t="shared" si="4"/>
        <v>-2.5141318446456618E-3</v>
      </c>
      <c r="S217" s="106">
        <f t="shared" si="4"/>
        <v>2.5129118795104155E-3</v>
      </c>
      <c r="T217" s="106">
        <f t="shared" si="4"/>
        <v>-1.4022073037936011E-2</v>
      </c>
      <c r="U217" s="106">
        <f t="shared" si="4"/>
        <v>-8.8194042182827559E-3</v>
      </c>
      <c r="V217" s="106">
        <f t="shared" si="4"/>
        <v>-3.0935211675401364E-3</v>
      </c>
      <c r="W217" s="106">
        <f t="shared" si="4"/>
        <v>-8.6546953894792722E-3</v>
      </c>
      <c r="X217" s="106">
        <f t="shared" si="4"/>
        <v>-5.8882080948453597E-3</v>
      </c>
      <c r="Y217" s="106">
        <f t="shared" si="4"/>
        <v>-8.4063351881202841E-4</v>
      </c>
      <c r="Z217" s="106">
        <f t="shared" si="4"/>
        <v>7.9987815064594958E-3</v>
      </c>
      <c r="AA217" s="106">
        <f t="shared" si="4"/>
        <v>-1.7178977967736708E-3</v>
      </c>
      <c r="AB217" s="106">
        <f t="shared" si="4"/>
        <v>-6.2467302271451697E-4</v>
      </c>
      <c r="AC217" s="106">
        <f t="shared" si="4"/>
        <v>-6.6773608617698432E-4</v>
      </c>
      <c r="AD217" s="106">
        <f t="shared" si="4"/>
        <v>-3.0281707082370213E-3</v>
      </c>
      <c r="AE217" s="106">
        <f t="shared" si="4"/>
        <v>-8.988438696132528E-4</v>
      </c>
      <c r="AF217" s="106">
        <f t="shared" si="4"/>
        <v>-1.4231415986646345E-3</v>
      </c>
      <c r="AG217" s="106">
        <f t="shared" si="4"/>
        <v>-2.8467117093690097E-3</v>
      </c>
      <c r="AH217" s="106">
        <f t="shared" si="4"/>
        <v>-1.2867390684786484E-3</v>
      </c>
      <c r="AI217" s="106">
        <f t="shared" si="4"/>
        <v>-1.384935592298242E-3</v>
      </c>
      <c r="AJ217" s="106">
        <f t="shared" si="4"/>
        <v>-6.3493819947016972E-3</v>
      </c>
      <c r="AK217" s="106">
        <f t="shared" si="4"/>
        <v>-1.4581309001374665E-3</v>
      </c>
      <c r="AM217" s="101">
        <f t="shared" ref="AM217:AU217" si="5">IFERROR(AM6/AL6,"")</f>
        <v>0.997498534725206</v>
      </c>
      <c r="AN217" s="101">
        <f t="shared" si="5"/>
        <v>0.99754646116734824</v>
      </c>
      <c r="AO217" s="101">
        <f t="shared" si="5"/>
        <v>0.99770635966484988</v>
      </c>
      <c r="AP217" s="101">
        <f t="shared" si="5"/>
        <v>0.99745231624764608</v>
      </c>
      <c r="AQ217" s="101">
        <f t="shared" si="5"/>
        <v>0.99758006854844827</v>
      </c>
      <c r="AR217" s="101">
        <f t="shared" si="5"/>
        <v>0.99771980515279013</v>
      </c>
      <c r="AS217" s="101">
        <f t="shared" si="5"/>
        <v>0.99762069789235519</v>
      </c>
      <c r="AT217" s="101">
        <f t="shared" si="5"/>
        <v>0.9978325758674671</v>
      </c>
      <c r="AU217" s="101">
        <f t="shared" si="5"/>
        <v>0.99815976107561755</v>
      </c>
    </row>
    <row r="218" spans="1:47">
      <c r="A218" s="101" t="s">
        <v>3671</v>
      </c>
      <c r="G218" s="106"/>
      <c r="H218" s="106">
        <f t="shared" ref="H218:AK218" si="6">IFERROR(H7/G7-1,"")</f>
        <v>-2.1626787057669739E-2</v>
      </c>
      <c r="I218" s="106">
        <f t="shared" si="6"/>
        <v>0.12577176410408475</v>
      </c>
      <c r="J218" s="106">
        <f t="shared" si="6"/>
        <v>2.4206793457945963E-3</v>
      </c>
      <c r="K218" s="106">
        <f t="shared" si="6"/>
        <v>-3.7591613758745646E-2</v>
      </c>
      <c r="L218" s="106">
        <f t="shared" si="6"/>
        <v>-1.7546414724549431E-2</v>
      </c>
      <c r="M218" s="106">
        <f t="shared" si="6"/>
        <v>-4.271917341160425E-2</v>
      </c>
      <c r="N218" s="106">
        <f t="shared" si="6"/>
        <v>-1.0735924032221011E-2</v>
      </c>
      <c r="O218" s="106">
        <f t="shared" si="6"/>
        <v>-9.7337597828172084E-3</v>
      </c>
      <c r="P218" s="106">
        <f t="shared" si="6"/>
        <v>-2.2987480466456489E-2</v>
      </c>
      <c r="Q218" s="106">
        <f t="shared" si="6"/>
        <v>-3.4340810149580125E-3</v>
      </c>
      <c r="R218" s="106">
        <f t="shared" si="6"/>
        <v>-2.5141318446454397E-3</v>
      </c>
      <c r="S218" s="106">
        <f t="shared" si="6"/>
        <v>2.5129118795104155E-3</v>
      </c>
      <c r="T218" s="106">
        <f t="shared" si="6"/>
        <v>-1.4022073037936122E-2</v>
      </c>
      <c r="U218" s="106">
        <f t="shared" si="6"/>
        <v>-8.8194042182827559E-3</v>
      </c>
      <c r="V218" s="106">
        <f t="shared" si="6"/>
        <v>-3.0935211675400254E-3</v>
      </c>
      <c r="W218" s="106">
        <f t="shared" si="6"/>
        <v>-8.6546953894791612E-3</v>
      </c>
      <c r="X218" s="106">
        <f t="shared" si="6"/>
        <v>-5.8882080948453597E-3</v>
      </c>
      <c r="Y218" s="106">
        <f t="shared" si="6"/>
        <v>-8.4063351881213944E-4</v>
      </c>
      <c r="Z218" s="106">
        <f t="shared" si="6"/>
        <v>7.9987815064594958E-3</v>
      </c>
      <c r="AA218" s="106">
        <f t="shared" si="6"/>
        <v>-1.7178977967735598E-3</v>
      </c>
      <c r="AB218" s="106">
        <f t="shared" si="6"/>
        <v>-6.2467302271473901E-4</v>
      </c>
      <c r="AC218" s="106">
        <f t="shared" si="6"/>
        <v>-6.6773608617709534E-4</v>
      </c>
      <c r="AD218" s="106">
        <f t="shared" si="6"/>
        <v>-3.0281707082369103E-3</v>
      </c>
      <c r="AE218" s="106">
        <f t="shared" si="6"/>
        <v>-8.9884386961347484E-4</v>
      </c>
      <c r="AF218" s="106">
        <f t="shared" si="6"/>
        <v>-1.4231415986646345E-3</v>
      </c>
      <c r="AG218" s="106">
        <f t="shared" si="6"/>
        <v>-2.8467117093691208E-3</v>
      </c>
      <c r="AH218" s="106">
        <f t="shared" si="6"/>
        <v>-1.2867390684787594E-3</v>
      </c>
      <c r="AI218" s="106">
        <f t="shared" si="6"/>
        <v>-1.38493559229802E-3</v>
      </c>
      <c r="AJ218" s="106">
        <f t="shared" si="6"/>
        <v>-6.3493819947016972E-3</v>
      </c>
      <c r="AK218" s="106">
        <f t="shared" si="6"/>
        <v>-1.4581309001371334E-3</v>
      </c>
      <c r="AM218" s="101">
        <f t="shared" ref="AM218:AU218" si="7">IFERROR(AM7/AL7,"")</f>
        <v>0.99749853472520533</v>
      </c>
      <c r="AN218" s="101">
        <f t="shared" si="7"/>
        <v>0.99754646116734891</v>
      </c>
      <c r="AO218" s="101">
        <f t="shared" si="7"/>
        <v>0.99770635966484866</v>
      </c>
      <c r="AP218" s="101">
        <f t="shared" si="7"/>
        <v>0.99745231624764574</v>
      </c>
      <c r="AQ218" s="101">
        <f t="shared" si="7"/>
        <v>0.99758006854844883</v>
      </c>
      <c r="AR218" s="101">
        <f t="shared" si="7"/>
        <v>0.99771980515279013</v>
      </c>
      <c r="AS218" s="101">
        <f t="shared" si="7"/>
        <v>0.99762069789235497</v>
      </c>
      <c r="AT218" s="101">
        <f t="shared" si="7"/>
        <v>0.99783257586746665</v>
      </c>
      <c r="AU218" s="101">
        <f t="shared" si="7"/>
        <v>0.99815976107561788</v>
      </c>
    </row>
    <row r="219" spans="1:47">
      <c r="A219" s="101" t="s">
        <v>3672</v>
      </c>
      <c r="G219" s="106"/>
      <c r="H219" s="106">
        <f t="shared" ref="H219:AK219" si="8">IFERROR(H8/G8-1,"")</f>
        <v>-7.1571120400345856E-2</v>
      </c>
      <c r="I219" s="106">
        <f t="shared" si="8"/>
        <v>0.14494213026636493</v>
      </c>
      <c r="J219" s="106">
        <f t="shared" si="8"/>
        <v>2.4206793457943743E-3</v>
      </c>
      <c r="K219" s="106">
        <f t="shared" si="8"/>
        <v>-3.7591613758745646E-2</v>
      </c>
      <c r="L219" s="106">
        <f t="shared" si="8"/>
        <v>-1.7546414724549431E-2</v>
      </c>
      <c r="M219" s="106">
        <f t="shared" si="8"/>
        <v>-4.2719173411604361E-2</v>
      </c>
      <c r="N219" s="106">
        <f t="shared" si="8"/>
        <v>-1.0735924032220789E-2</v>
      </c>
      <c r="O219" s="106">
        <f t="shared" si="8"/>
        <v>-9.7337597828170974E-3</v>
      </c>
      <c r="P219" s="106">
        <f t="shared" si="8"/>
        <v>-2.2987480466456489E-2</v>
      </c>
      <c r="Q219" s="106">
        <f t="shared" si="8"/>
        <v>-3.4340810149579015E-3</v>
      </c>
      <c r="R219" s="106">
        <f t="shared" si="8"/>
        <v>-2.5141318446457728E-3</v>
      </c>
      <c r="S219" s="106">
        <f t="shared" si="8"/>
        <v>2.5129118795106375E-3</v>
      </c>
      <c r="T219" s="106">
        <f t="shared" si="8"/>
        <v>-1.4022073037936122E-2</v>
      </c>
      <c r="U219" s="106">
        <f t="shared" si="8"/>
        <v>-8.8194042182828669E-3</v>
      </c>
      <c r="V219" s="106">
        <f t="shared" si="8"/>
        <v>-3.0935211675400254E-3</v>
      </c>
      <c r="W219" s="106">
        <f t="shared" si="8"/>
        <v>-8.6546953894793832E-3</v>
      </c>
      <c r="X219" s="106">
        <f t="shared" si="8"/>
        <v>-5.8882080948452487E-3</v>
      </c>
      <c r="Y219" s="106">
        <f t="shared" si="8"/>
        <v>-8.4063351881225046E-4</v>
      </c>
      <c r="Z219" s="106">
        <f t="shared" si="8"/>
        <v>7.9987815064594958E-3</v>
      </c>
      <c r="AA219" s="106">
        <f t="shared" si="8"/>
        <v>-1.7178977967735598E-3</v>
      </c>
      <c r="AB219" s="106">
        <f t="shared" si="8"/>
        <v>-6.2467302271462799E-4</v>
      </c>
      <c r="AC219" s="106">
        <f t="shared" si="8"/>
        <v>-6.6773608617709534E-4</v>
      </c>
      <c r="AD219" s="106">
        <f t="shared" si="8"/>
        <v>-3.0281707082370213E-3</v>
      </c>
      <c r="AE219" s="106">
        <f t="shared" si="8"/>
        <v>-8.9884386961336382E-4</v>
      </c>
      <c r="AF219" s="106">
        <f t="shared" si="8"/>
        <v>-1.4231415986646345E-3</v>
      </c>
      <c r="AG219" s="106">
        <f t="shared" si="8"/>
        <v>-2.8467117093692318E-3</v>
      </c>
      <c r="AH219" s="106">
        <f t="shared" si="8"/>
        <v>-1.2867390684784263E-3</v>
      </c>
      <c r="AI219" s="106">
        <f t="shared" si="8"/>
        <v>-1.384935592298131E-3</v>
      </c>
      <c r="AJ219" s="106">
        <f t="shared" si="8"/>
        <v>-6.3493819947018082E-3</v>
      </c>
      <c r="AK219" s="106">
        <f t="shared" si="8"/>
        <v>-1.4581309001374665E-3</v>
      </c>
      <c r="AM219" s="101">
        <f t="shared" ref="AM219:AU219" si="9">IFERROR(AM8/AL8,"")</f>
        <v>0.99749853472520611</v>
      </c>
      <c r="AN219" s="101">
        <f t="shared" si="9"/>
        <v>0.99754646116734835</v>
      </c>
      <c r="AO219" s="101">
        <f t="shared" si="9"/>
        <v>0.99770635966485011</v>
      </c>
      <c r="AP219" s="101">
        <f t="shared" si="9"/>
        <v>0.99745231624764674</v>
      </c>
      <c r="AQ219" s="101">
        <f t="shared" si="9"/>
        <v>0.99758006854844783</v>
      </c>
      <c r="AR219" s="101">
        <f t="shared" si="9"/>
        <v>0.99771980515278957</v>
      </c>
      <c r="AS219" s="101">
        <f t="shared" si="9"/>
        <v>0.99762069789235586</v>
      </c>
      <c r="AT219" s="101">
        <f t="shared" si="9"/>
        <v>0.99783257586746632</v>
      </c>
      <c r="AU219" s="101">
        <f t="shared" si="9"/>
        <v>0.99815976107561788</v>
      </c>
    </row>
    <row r="220" spans="1:47">
      <c r="A220" s="101" t="s">
        <v>3673</v>
      </c>
      <c r="G220" s="106"/>
      <c r="H220" s="106">
        <f t="shared" ref="H220:AK220" si="10">IFERROR(H9/G9-1,"")</f>
        <v>-7.1571120400345856E-2</v>
      </c>
      <c r="I220" s="106">
        <f t="shared" si="10"/>
        <v>0.14494213026636493</v>
      </c>
      <c r="J220" s="106">
        <f t="shared" si="10"/>
        <v>2.4206793457943743E-3</v>
      </c>
      <c r="K220" s="106">
        <f t="shared" si="10"/>
        <v>-3.7591613758745646E-2</v>
      </c>
      <c r="L220" s="106">
        <f t="shared" si="10"/>
        <v>-1.7546414724549431E-2</v>
      </c>
      <c r="M220" s="106">
        <f t="shared" si="10"/>
        <v>-4.2719173411604361E-2</v>
      </c>
      <c r="N220" s="106">
        <f t="shared" si="10"/>
        <v>-1.0735924032220789E-2</v>
      </c>
      <c r="O220" s="106">
        <f t="shared" si="10"/>
        <v>-9.7337597828170974E-3</v>
      </c>
      <c r="P220" s="106">
        <f t="shared" si="10"/>
        <v>-2.2987480466456489E-2</v>
      </c>
      <c r="Q220" s="106">
        <f t="shared" si="10"/>
        <v>-3.4340810149579015E-3</v>
      </c>
      <c r="R220" s="106">
        <f t="shared" si="10"/>
        <v>-2.5141318446457728E-3</v>
      </c>
      <c r="S220" s="106">
        <f t="shared" si="10"/>
        <v>2.5129118795106375E-3</v>
      </c>
      <c r="T220" s="106">
        <f t="shared" si="10"/>
        <v>-1.4022073037936122E-2</v>
      </c>
      <c r="U220" s="106">
        <f t="shared" si="10"/>
        <v>-8.8194042182828669E-3</v>
      </c>
      <c r="V220" s="106">
        <f t="shared" si="10"/>
        <v>-3.0935211675400254E-3</v>
      </c>
      <c r="W220" s="106">
        <f t="shared" si="10"/>
        <v>-8.6546953894793832E-3</v>
      </c>
      <c r="X220" s="106">
        <f t="shared" si="10"/>
        <v>-5.8882080948452487E-3</v>
      </c>
      <c r="Y220" s="106">
        <f t="shared" si="10"/>
        <v>-8.4063351881225046E-4</v>
      </c>
      <c r="Z220" s="106">
        <f t="shared" si="10"/>
        <v>7.9987815064594958E-3</v>
      </c>
      <c r="AA220" s="106">
        <f t="shared" si="10"/>
        <v>-1.7178977967735598E-3</v>
      </c>
      <c r="AB220" s="106">
        <f t="shared" si="10"/>
        <v>-6.2467302271462799E-4</v>
      </c>
      <c r="AC220" s="106">
        <f t="shared" si="10"/>
        <v>-6.6773608617709534E-4</v>
      </c>
      <c r="AD220" s="106">
        <f t="shared" si="10"/>
        <v>-3.0281707082370213E-3</v>
      </c>
      <c r="AE220" s="106">
        <f t="shared" si="10"/>
        <v>-8.9884386961336382E-4</v>
      </c>
      <c r="AF220" s="106">
        <f t="shared" si="10"/>
        <v>-1.4231415986646345E-3</v>
      </c>
      <c r="AG220" s="106">
        <f t="shared" si="10"/>
        <v>-2.8467117093692318E-3</v>
      </c>
      <c r="AH220" s="106">
        <f t="shared" si="10"/>
        <v>-1.2867390684784263E-3</v>
      </c>
      <c r="AI220" s="106">
        <f t="shared" si="10"/>
        <v>-1.384935592298131E-3</v>
      </c>
      <c r="AJ220" s="106">
        <f t="shared" si="10"/>
        <v>-6.3493819947018082E-3</v>
      </c>
      <c r="AK220" s="106">
        <f t="shared" si="10"/>
        <v>-1.4581309001374665E-3</v>
      </c>
      <c r="AM220" s="101">
        <f t="shared" ref="AM220:AU220" si="11">IFERROR(AM9/AL9,"")</f>
        <v>0.99749853472520611</v>
      </c>
      <c r="AN220" s="101">
        <f t="shared" si="11"/>
        <v>0.99754646116734835</v>
      </c>
      <c r="AO220" s="101">
        <f t="shared" si="11"/>
        <v>0.99770635966485011</v>
      </c>
      <c r="AP220" s="101">
        <f t="shared" si="11"/>
        <v>0.99745231624764674</v>
      </c>
      <c r="AQ220" s="101">
        <f t="shared" si="11"/>
        <v>0.99758006854844783</v>
      </c>
      <c r="AR220" s="101">
        <f t="shared" si="11"/>
        <v>0.99771980515278957</v>
      </c>
      <c r="AS220" s="101">
        <f t="shared" si="11"/>
        <v>0.99762069789235586</v>
      </c>
      <c r="AT220" s="101">
        <f t="shared" si="11"/>
        <v>0.99783257586746632</v>
      </c>
      <c r="AU220" s="101">
        <f t="shared" si="11"/>
        <v>0.99815976107561788</v>
      </c>
    </row>
    <row r="221" spans="1:47">
      <c r="A221" s="101" t="s">
        <v>3674</v>
      </c>
      <c r="G221" s="106"/>
      <c r="H221" s="106" t="str">
        <f t="shared" ref="H221:AK221" si="12">IFERROR(H10/G10-1,"")</f>
        <v/>
      </c>
      <c r="I221" s="106" t="str">
        <f t="shared" si="12"/>
        <v/>
      </c>
      <c r="J221" s="106" t="str">
        <f t="shared" si="12"/>
        <v/>
      </c>
      <c r="K221" s="106" t="str">
        <f t="shared" si="12"/>
        <v/>
      </c>
      <c r="L221" s="106" t="str">
        <f t="shared" si="12"/>
        <v/>
      </c>
      <c r="M221" s="106" t="str">
        <f t="shared" si="12"/>
        <v/>
      </c>
      <c r="N221" s="106" t="str">
        <f t="shared" si="12"/>
        <v/>
      </c>
      <c r="O221" s="106" t="str">
        <f t="shared" si="12"/>
        <v/>
      </c>
      <c r="P221" s="106" t="str">
        <f t="shared" si="12"/>
        <v/>
      </c>
      <c r="Q221" s="106" t="str">
        <f t="shared" si="12"/>
        <v/>
      </c>
      <c r="R221" s="106" t="str">
        <f t="shared" si="12"/>
        <v/>
      </c>
      <c r="S221" s="106" t="str">
        <f t="shared" si="12"/>
        <v/>
      </c>
      <c r="T221" s="106" t="str">
        <f t="shared" si="12"/>
        <v/>
      </c>
      <c r="U221" s="106" t="str">
        <f t="shared" si="12"/>
        <v/>
      </c>
      <c r="V221" s="106" t="str">
        <f t="shared" si="12"/>
        <v/>
      </c>
      <c r="W221" s="106" t="str">
        <f t="shared" si="12"/>
        <v/>
      </c>
      <c r="X221" s="106" t="str">
        <f t="shared" si="12"/>
        <v/>
      </c>
      <c r="Y221" s="106" t="str">
        <f t="shared" si="12"/>
        <v/>
      </c>
      <c r="Z221" s="106" t="str">
        <f t="shared" si="12"/>
        <v/>
      </c>
      <c r="AA221" s="106" t="str">
        <f t="shared" si="12"/>
        <v/>
      </c>
      <c r="AB221" s="106" t="str">
        <f t="shared" si="12"/>
        <v/>
      </c>
      <c r="AC221" s="106" t="str">
        <f t="shared" si="12"/>
        <v/>
      </c>
      <c r="AD221" s="106" t="str">
        <f t="shared" si="12"/>
        <v/>
      </c>
      <c r="AE221" s="106" t="str">
        <f t="shared" si="12"/>
        <v/>
      </c>
      <c r="AF221" s="106" t="str">
        <f t="shared" si="12"/>
        <v/>
      </c>
      <c r="AG221" s="106" t="str">
        <f t="shared" si="12"/>
        <v/>
      </c>
      <c r="AH221" s="106" t="str">
        <f t="shared" si="12"/>
        <v/>
      </c>
      <c r="AI221" s="106" t="str">
        <f t="shared" si="12"/>
        <v/>
      </c>
      <c r="AJ221" s="106" t="str">
        <f t="shared" si="12"/>
        <v/>
      </c>
      <c r="AK221" s="106" t="str">
        <f t="shared" si="12"/>
        <v/>
      </c>
      <c r="AM221" s="101" t="str">
        <f t="shared" ref="AM221:AU221" si="13">IFERROR(AM10/AL10,"")</f>
        <v/>
      </c>
      <c r="AN221" s="101" t="str">
        <f t="shared" si="13"/>
        <v/>
      </c>
      <c r="AO221" s="101" t="str">
        <f t="shared" si="13"/>
        <v/>
      </c>
      <c r="AP221" s="101" t="str">
        <f t="shared" si="13"/>
        <v/>
      </c>
      <c r="AQ221" s="101" t="str">
        <f t="shared" si="13"/>
        <v/>
      </c>
      <c r="AR221" s="101" t="str">
        <f t="shared" si="13"/>
        <v/>
      </c>
      <c r="AS221" s="101" t="str">
        <f t="shared" si="13"/>
        <v/>
      </c>
      <c r="AT221" s="101" t="str">
        <f t="shared" si="13"/>
        <v/>
      </c>
      <c r="AU221" s="101" t="str">
        <f t="shared" si="13"/>
        <v/>
      </c>
    </row>
    <row r="222" spans="1:47">
      <c r="A222" s="101" t="s">
        <v>3675</v>
      </c>
      <c r="G222" s="106"/>
      <c r="H222" s="106">
        <f t="shared" ref="H222:AK222" si="14">IFERROR(H11/G11-1,"")</f>
        <v>-7.1571120400345856E-2</v>
      </c>
      <c r="I222" s="106">
        <f t="shared" si="14"/>
        <v>0.14494213026636493</v>
      </c>
      <c r="J222" s="106">
        <f t="shared" si="14"/>
        <v>2.4206793457943743E-3</v>
      </c>
      <c r="K222" s="106">
        <f t="shared" si="14"/>
        <v>-3.7591613758745646E-2</v>
      </c>
      <c r="L222" s="106">
        <f t="shared" si="14"/>
        <v>-1.7546414724549431E-2</v>
      </c>
      <c r="M222" s="106">
        <f t="shared" si="14"/>
        <v>-4.2719173411604361E-2</v>
      </c>
      <c r="N222" s="106">
        <f t="shared" si="14"/>
        <v>-1.0735924032220789E-2</v>
      </c>
      <c r="O222" s="106">
        <f t="shared" si="14"/>
        <v>-9.7337597828170974E-3</v>
      </c>
      <c r="P222" s="106">
        <f t="shared" si="14"/>
        <v>-2.2987480466456489E-2</v>
      </c>
      <c r="Q222" s="106">
        <f t="shared" si="14"/>
        <v>-3.4340810149579015E-3</v>
      </c>
      <c r="R222" s="106">
        <f t="shared" si="14"/>
        <v>-2.5141318446457728E-3</v>
      </c>
      <c r="S222" s="106">
        <f t="shared" si="14"/>
        <v>2.5129118795106375E-3</v>
      </c>
      <c r="T222" s="106">
        <f t="shared" si="14"/>
        <v>-1.4022073037936122E-2</v>
      </c>
      <c r="U222" s="106">
        <f t="shared" si="14"/>
        <v>-8.8194042182828669E-3</v>
      </c>
      <c r="V222" s="106">
        <f t="shared" si="14"/>
        <v>-3.0935211675400254E-3</v>
      </c>
      <c r="W222" s="106">
        <f t="shared" si="14"/>
        <v>-8.6546953894793832E-3</v>
      </c>
      <c r="X222" s="106">
        <f t="shared" si="14"/>
        <v>-5.8882080948452487E-3</v>
      </c>
      <c r="Y222" s="106">
        <f t="shared" si="14"/>
        <v>-8.4063351881225046E-4</v>
      </c>
      <c r="Z222" s="106">
        <f t="shared" si="14"/>
        <v>7.9987815064594958E-3</v>
      </c>
      <c r="AA222" s="106">
        <f t="shared" si="14"/>
        <v>-1.7178977967735598E-3</v>
      </c>
      <c r="AB222" s="106">
        <f t="shared" si="14"/>
        <v>-6.2467302271462799E-4</v>
      </c>
      <c r="AC222" s="106">
        <f t="shared" si="14"/>
        <v>-6.6773608617709534E-4</v>
      </c>
      <c r="AD222" s="106">
        <f t="shared" si="14"/>
        <v>-3.0281707082370213E-3</v>
      </c>
      <c r="AE222" s="106">
        <f t="shared" si="14"/>
        <v>-8.9884386961336382E-4</v>
      </c>
      <c r="AF222" s="106">
        <f t="shared" si="14"/>
        <v>-1.4231415986646345E-3</v>
      </c>
      <c r="AG222" s="106">
        <f t="shared" si="14"/>
        <v>-2.8467117093692318E-3</v>
      </c>
      <c r="AH222" s="106">
        <f t="shared" si="14"/>
        <v>-1.2867390684784263E-3</v>
      </c>
      <c r="AI222" s="106">
        <f t="shared" si="14"/>
        <v>-1.384935592298131E-3</v>
      </c>
      <c r="AJ222" s="106">
        <f t="shared" si="14"/>
        <v>-6.3493819947018082E-3</v>
      </c>
      <c r="AK222" s="106">
        <f t="shared" si="14"/>
        <v>-1.4581309001374665E-3</v>
      </c>
      <c r="AM222" s="101">
        <f t="shared" ref="AM222:AU222" si="15">IFERROR(AM11/AL11,"")</f>
        <v>0.99749853472520611</v>
      </c>
      <c r="AN222" s="101">
        <f t="shared" si="15"/>
        <v>0.99754646116734835</v>
      </c>
      <c r="AO222" s="101">
        <f t="shared" si="15"/>
        <v>0.99770635966485011</v>
      </c>
      <c r="AP222" s="101">
        <f t="shared" si="15"/>
        <v>0.99745231624764674</v>
      </c>
      <c r="AQ222" s="101">
        <f t="shared" si="15"/>
        <v>0.99758006854844783</v>
      </c>
      <c r="AR222" s="101">
        <f t="shared" si="15"/>
        <v>0.99771980515278957</v>
      </c>
      <c r="AS222" s="101">
        <f t="shared" si="15"/>
        <v>0.99762069789235586</v>
      </c>
      <c r="AT222" s="101">
        <f t="shared" si="15"/>
        <v>0.99783257586746632</v>
      </c>
      <c r="AU222" s="101">
        <f t="shared" si="15"/>
        <v>0.99815976107561788</v>
      </c>
    </row>
    <row r="223" spans="1:47" s="128" customFormat="1">
      <c r="A223" s="127" t="s">
        <v>3667</v>
      </c>
      <c r="B223" s="127"/>
      <c r="C223" s="127"/>
      <c r="D223" s="127"/>
      <c r="E223" s="127"/>
      <c r="F223" s="127"/>
    </row>
    <row r="224" spans="1:47">
      <c r="A224" s="105" t="s">
        <v>3697</v>
      </c>
      <c r="B224" s="105"/>
      <c r="C224" s="105"/>
      <c r="D224" s="105"/>
      <c r="E224" s="105"/>
      <c r="F224" s="105"/>
      <c r="G224" s="101">
        <f t="shared" ref="G224:AK224" si="16">G$1</f>
        <v>2020</v>
      </c>
      <c r="H224" s="101">
        <f t="shared" si="16"/>
        <v>2021</v>
      </c>
      <c r="I224" s="101">
        <f t="shared" si="16"/>
        <v>2022</v>
      </c>
      <c r="J224" s="101">
        <f t="shared" si="16"/>
        <v>2023</v>
      </c>
      <c r="K224" s="101">
        <f t="shared" si="16"/>
        <v>2024</v>
      </c>
      <c r="L224" s="101">
        <f t="shared" si="16"/>
        <v>2025</v>
      </c>
      <c r="M224" s="101">
        <f t="shared" si="16"/>
        <v>2026</v>
      </c>
      <c r="N224" s="101">
        <f t="shared" si="16"/>
        <v>2027</v>
      </c>
      <c r="O224" s="101">
        <f t="shared" si="16"/>
        <v>2028</v>
      </c>
      <c r="P224" s="101">
        <f t="shared" si="16"/>
        <v>2029</v>
      </c>
      <c r="Q224" s="101">
        <f t="shared" si="16"/>
        <v>2030</v>
      </c>
      <c r="R224" s="101">
        <f t="shared" si="16"/>
        <v>2031</v>
      </c>
      <c r="S224" s="101">
        <f t="shared" si="16"/>
        <v>2032</v>
      </c>
      <c r="T224" s="101">
        <f t="shared" si="16"/>
        <v>2033</v>
      </c>
      <c r="U224" s="101">
        <f t="shared" si="16"/>
        <v>2034</v>
      </c>
      <c r="V224" s="101">
        <f t="shared" si="16"/>
        <v>2035</v>
      </c>
      <c r="W224" s="101">
        <f t="shared" si="16"/>
        <v>2036</v>
      </c>
      <c r="X224" s="101">
        <f t="shared" si="16"/>
        <v>2037</v>
      </c>
      <c r="Y224" s="101">
        <f t="shared" si="16"/>
        <v>2038</v>
      </c>
      <c r="Z224" s="101">
        <f t="shared" si="16"/>
        <v>2039</v>
      </c>
      <c r="AA224" s="101">
        <f t="shared" si="16"/>
        <v>2040</v>
      </c>
      <c r="AB224" s="101">
        <f t="shared" si="16"/>
        <v>2041</v>
      </c>
      <c r="AC224" s="101">
        <f t="shared" si="16"/>
        <v>2042</v>
      </c>
      <c r="AD224" s="101">
        <f t="shared" si="16"/>
        <v>2043</v>
      </c>
      <c r="AE224" s="101">
        <f t="shared" si="16"/>
        <v>2044</v>
      </c>
      <c r="AF224" s="101">
        <f t="shared" si="16"/>
        <v>2045</v>
      </c>
      <c r="AG224" s="101">
        <f t="shared" si="16"/>
        <v>2046</v>
      </c>
      <c r="AH224" s="101">
        <f t="shared" si="16"/>
        <v>2047</v>
      </c>
      <c r="AI224" s="101">
        <f t="shared" si="16"/>
        <v>2048</v>
      </c>
      <c r="AJ224" s="101">
        <f t="shared" si="16"/>
        <v>2049</v>
      </c>
      <c r="AK224" s="101">
        <f t="shared" si="16"/>
        <v>2050</v>
      </c>
    </row>
    <row r="225" spans="1:47">
      <c r="A225" s="101" t="s">
        <v>3668</v>
      </c>
      <c r="G225" s="106"/>
      <c r="H225" s="106" t="str">
        <f t="shared" ref="H225:AK225" si="17">IFERROR(H14/G14-1,"")</f>
        <v/>
      </c>
      <c r="I225" s="106" t="str">
        <f t="shared" si="17"/>
        <v/>
      </c>
      <c r="J225" s="106" t="str">
        <f t="shared" si="17"/>
        <v/>
      </c>
      <c r="K225" s="106" t="str">
        <f t="shared" si="17"/>
        <v/>
      </c>
      <c r="L225" s="106" t="str">
        <f t="shared" si="17"/>
        <v/>
      </c>
      <c r="M225" s="106" t="str">
        <f t="shared" si="17"/>
        <v/>
      </c>
      <c r="N225" s="106" t="str">
        <f t="shared" si="17"/>
        <v/>
      </c>
      <c r="O225" s="106" t="str">
        <f t="shared" si="17"/>
        <v/>
      </c>
      <c r="P225" s="106" t="str">
        <f t="shared" si="17"/>
        <v/>
      </c>
      <c r="Q225" s="106" t="str">
        <f t="shared" si="17"/>
        <v/>
      </c>
      <c r="R225" s="106" t="str">
        <f t="shared" si="17"/>
        <v/>
      </c>
      <c r="S225" s="106" t="str">
        <f t="shared" si="17"/>
        <v/>
      </c>
      <c r="T225" s="106" t="str">
        <f t="shared" si="17"/>
        <v/>
      </c>
      <c r="U225" s="106" t="str">
        <f t="shared" si="17"/>
        <v/>
      </c>
      <c r="V225" s="106" t="str">
        <f t="shared" si="17"/>
        <v/>
      </c>
      <c r="W225" s="106" t="str">
        <f t="shared" si="17"/>
        <v/>
      </c>
      <c r="X225" s="106" t="str">
        <f t="shared" si="17"/>
        <v/>
      </c>
      <c r="Y225" s="106" t="str">
        <f t="shared" si="17"/>
        <v/>
      </c>
      <c r="Z225" s="106" t="str">
        <f t="shared" si="17"/>
        <v/>
      </c>
      <c r="AA225" s="106" t="str">
        <f t="shared" si="17"/>
        <v/>
      </c>
      <c r="AB225" s="106" t="str">
        <f t="shared" si="17"/>
        <v/>
      </c>
      <c r="AC225" s="106" t="str">
        <f t="shared" si="17"/>
        <v/>
      </c>
      <c r="AD225" s="106" t="str">
        <f t="shared" si="17"/>
        <v/>
      </c>
      <c r="AE225" s="106" t="str">
        <f t="shared" si="17"/>
        <v/>
      </c>
      <c r="AF225" s="106" t="str">
        <f t="shared" si="17"/>
        <v/>
      </c>
      <c r="AG225" s="106" t="str">
        <f t="shared" si="17"/>
        <v/>
      </c>
      <c r="AH225" s="106" t="str">
        <f t="shared" si="17"/>
        <v/>
      </c>
      <c r="AI225" s="106" t="str">
        <f t="shared" si="17"/>
        <v/>
      </c>
      <c r="AJ225" s="106" t="str">
        <f t="shared" si="17"/>
        <v/>
      </c>
      <c r="AK225" s="106" t="str">
        <f t="shared" si="17"/>
        <v/>
      </c>
    </row>
    <row r="226" spans="1:47">
      <c r="A226" s="101" t="s">
        <v>3669</v>
      </c>
      <c r="G226" s="106"/>
      <c r="H226" s="106">
        <f t="shared" ref="H226:AK226" si="18">IFERROR(H15/G15-1,"")</f>
        <v>0</v>
      </c>
      <c r="I226" s="106">
        <f t="shared" si="18"/>
        <v>4.1190915313036758E-2</v>
      </c>
      <c r="J226" s="106">
        <f t="shared" si="18"/>
        <v>2.4206793457943743E-3</v>
      </c>
      <c r="K226" s="106">
        <f t="shared" si="18"/>
        <v>-3.7591613758745646E-2</v>
      </c>
      <c r="L226" s="106">
        <f t="shared" si="18"/>
        <v>-1.7546414724549431E-2</v>
      </c>
      <c r="M226" s="106">
        <f t="shared" si="18"/>
        <v>-4.271917341160425E-2</v>
      </c>
      <c r="N226" s="106">
        <f t="shared" si="18"/>
        <v>-1.07359240322209E-2</v>
      </c>
      <c r="O226" s="106">
        <f t="shared" si="18"/>
        <v>-9.7337597828172084E-3</v>
      </c>
      <c r="P226" s="106">
        <f t="shared" si="18"/>
        <v>-2.2987480466456378E-2</v>
      </c>
      <c r="Q226" s="106">
        <f t="shared" si="18"/>
        <v>-3.4340810149580125E-3</v>
      </c>
      <c r="R226" s="106">
        <f t="shared" si="18"/>
        <v>-2.5141318446455507E-3</v>
      </c>
      <c r="S226" s="106">
        <f t="shared" si="18"/>
        <v>2.5129118795101935E-3</v>
      </c>
      <c r="T226" s="106">
        <f t="shared" si="18"/>
        <v>-1.40220730379359E-2</v>
      </c>
      <c r="U226" s="106">
        <f t="shared" si="18"/>
        <v>-8.8194042182828669E-3</v>
      </c>
      <c r="V226" s="106">
        <f t="shared" si="18"/>
        <v>-3.0935211675400254E-3</v>
      </c>
      <c r="W226" s="106">
        <f t="shared" si="18"/>
        <v>-8.6546953894791612E-3</v>
      </c>
      <c r="X226" s="106">
        <f t="shared" si="18"/>
        <v>-5.8882080948452487E-3</v>
      </c>
      <c r="Y226" s="106">
        <f t="shared" si="18"/>
        <v>-8.4063351881225046E-4</v>
      </c>
      <c r="Z226" s="106">
        <f t="shared" si="18"/>
        <v>7.9987815064594958E-3</v>
      </c>
      <c r="AA226" s="106">
        <f t="shared" si="18"/>
        <v>-1.7178977967735598E-3</v>
      </c>
      <c r="AB226" s="106">
        <f t="shared" si="18"/>
        <v>-6.2467302271462799E-4</v>
      </c>
      <c r="AC226" s="106">
        <f t="shared" si="18"/>
        <v>-6.6773608617698432E-4</v>
      </c>
      <c r="AD226" s="106">
        <f t="shared" si="18"/>
        <v>-3.0281707082370213E-3</v>
      </c>
      <c r="AE226" s="106">
        <f t="shared" si="18"/>
        <v>-8.9884386961336382E-4</v>
      </c>
      <c r="AF226" s="106">
        <f t="shared" si="18"/>
        <v>-1.4231415986645235E-3</v>
      </c>
      <c r="AG226" s="106">
        <f t="shared" si="18"/>
        <v>-2.8467117093692318E-3</v>
      </c>
      <c r="AH226" s="106">
        <f t="shared" si="18"/>
        <v>-1.2867390684786484E-3</v>
      </c>
      <c r="AI226" s="106">
        <f t="shared" si="18"/>
        <v>-1.38493559229802E-3</v>
      </c>
      <c r="AJ226" s="106">
        <f t="shared" si="18"/>
        <v>-6.3493819947016972E-3</v>
      </c>
      <c r="AK226" s="106">
        <f t="shared" si="18"/>
        <v>-1.4581309001373555E-3</v>
      </c>
      <c r="AM226" s="101">
        <f t="shared" ref="AM226:AU226" si="19">IFERROR(AM15/AL15,"")</f>
        <v>0.99749853472520567</v>
      </c>
      <c r="AN226" s="101">
        <f t="shared" si="19"/>
        <v>0.99754646116734924</v>
      </c>
      <c r="AO226" s="101">
        <f t="shared" si="19"/>
        <v>0.99770635966484933</v>
      </c>
      <c r="AP226" s="101">
        <f t="shared" si="19"/>
        <v>0.99745231624764563</v>
      </c>
      <c r="AQ226" s="101">
        <f t="shared" si="19"/>
        <v>0.99758006854844894</v>
      </c>
      <c r="AR226" s="101">
        <f t="shared" si="19"/>
        <v>0.99771980515278968</v>
      </c>
      <c r="AS226" s="101">
        <f t="shared" si="19"/>
        <v>0.99762069789235541</v>
      </c>
      <c r="AT226" s="101">
        <f t="shared" si="19"/>
        <v>0.99783257586746699</v>
      </c>
      <c r="AU226" s="101">
        <f t="shared" si="19"/>
        <v>0.99815976107561766</v>
      </c>
    </row>
    <row r="227" spans="1:47">
      <c r="A227" s="101" t="s">
        <v>3670</v>
      </c>
      <c r="G227" s="106"/>
      <c r="H227" s="106">
        <f t="shared" ref="H227:AK227" si="20">IFERROR(H16/G16-1,"")</f>
        <v>0.49268349378021559</v>
      </c>
      <c r="I227" s="106">
        <f t="shared" si="20"/>
        <v>-6.7324052941551527E-2</v>
      </c>
      <c r="J227" s="106">
        <f t="shared" si="20"/>
        <v>-2.2445713796241051E-2</v>
      </c>
      <c r="K227" s="106">
        <f t="shared" si="20"/>
        <v>-1.8675892044051512E-2</v>
      </c>
      <c r="L227" s="106">
        <f t="shared" si="20"/>
        <v>-1.5815271614149751E-2</v>
      </c>
      <c r="M227" s="106">
        <f t="shared" si="20"/>
        <v>-1.0858921608306038E-2</v>
      </c>
      <c r="N227" s="106">
        <f t="shared" si="20"/>
        <v>-9.4881963161045357E-3</v>
      </c>
      <c r="O227" s="106">
        <f t="shared" si="20"/>
        <v>-5.0098340198437841E-3</v>
      </c>
      <c r="P227" s="106">
        <f t="shared" si="20"/>
        <v>-2.3111365354732127E-3</v>
      </c>
      <c r="Q227" s="106">
        <f t="shared" si="20"/>
        <v>2.196090901596337E-3</v>
      </c>
      <c r="R227" s="106">
        <f t="shared" si="20"/>
        <v>6.6692098669034472E-3</v>
      </c>
      <c r="S227" s="106">
        <f t="shared" si="20"/>
        <v>5.7240571302745735E-3</v>
      </c>
      <c r="T227" s="106">
        <f t="shared" si="20"/>
        <v>3.5461121306517018E-3</v>
      </c>
      <c r="U227" s="106">
        <f t="shared" si="20"/>
        <v>5.1088192739594529E-3</v>
      </c>
      <c r="V227" s="106">
        <f t="shared" si="20"/>
        <v>5.6521003343781295E-3</v>
      </c>
      <c r="W227" s="106">
        <f t="shared" si="20"/>
        <v>6.2997355947878031E-3</v>
      </c>
      <c r="X227" s="106">
        <f t="shared" si="20"/>
        <v>5.4672818351781949E-3</v>
      </c>
      <c r="Y227" s="106">
        <f t="shared" si="20"/>
        <v>6.3115570272160859E-3</v>
      </c>
      <c r="Z227" s="106">
        <f t="shared" si="20"/>
        <v>6.0115071725386215E-3</v>
      </c>
      <c r="AA227" s="106">
        <f t="shared" si="20"/>
        <v>6.280598149902783E-3</v>
      </c>
      <c r="AB227" s="106">
        <f t="shared" si="20"/>
        <v>6.4968470647954746E-3</v>
      </c>
      <c r="AC227" s="106">
        <f t="shared" si="20"/>
        <v>5.7676054053601433E-3</v>
      </c>
      <c r="AD227" s="106">
        <f t="shared" si="20"/>
        <v>6.3160691368517874E-3</v>
      </c>
      <c r="AE227" s="106">
        <f t="shared" si="20"/>
        <v>7.3524738387180655E-3</v>
      </c>
      <c r="AF227" s="106">
        <f t="shared" si="20"/>
        <v>4.2477421726461184E-3</v>
      </c>
      <c r="AG227" s="106">
        <f t="shared" si="20"/>
        <v>8.5965554466669314E-3</v>
      </c>
      <c r="AH227" s="106">
        <f t="shared" si="20"/>
        <v>6.2704059383118516E-3</v>
      </c>
      <c r="AI227" s="106">
        <f t="shared" si="20"/>
        <v>6.6166958522413388E-3</v>
      </c>
      <c r="AJ227" s="106">
        <f t="shared" si="20"/>
        <v>7.5741093055516906E-3</v>
      </c>
      <c r="AK227" s="106">
        <f t="shared" si="20"/>
        <v>7.4794586596449442E-3</v>
      </c>
      <c r="AM227" s="101">
        <f t="shared" ref="AM227:AU227" si="21">IFERROR(AM16/AL16,"")</f>
        <v>1.0066162399051779</v>
      </c>
      <c r="AN227" s="101">
        <f t="shared" si="21"/>
        <v>1.0066578392367751</v>
      </c>
      <c r="AO227" s="101">
        <f t="shared" si="21"/>
        <v>1.0065483273469933</v>
      </c>
      <c r="AP227" s="101">
        <f t="shared" si="21"/>
        <v>1.0064747566864443</v>
      </c>
      <c r="AQ227" s="101">
        <f t="shared" si="21"/>
        <v>1.0065899779517009</v>
      </c>
      <c r="AR227" s="101">
        <f t="shared" si="21"/>
        <v>1.0061119981605549</v>
      </c>
      <c r="AS227" s="101">
        <f t="shared" si="21"/>
        <v>1.0062963291388534</v>
      </c>
      <c r="AT227" s="101">
        <f t="shared" si="21"/>
        <v>1.0061652154943379</v>
      </c>
      <c r="AU227" s="101">
        <f t="shared" si="21"/>
        <v>1.0060627241338116</v>
      </c>
    </row>
    <row r="228" spans="1:47">
      <c r="A228" s="101" t="s">
        <v>3671</v>
      </c>
      <c r="G228" s="106"/>
      <c r="H228" s="106">
        <f t="shared" ref="H228:AK228" si="22">IFERROR(H17/G17-1,"")</f>
        <v>0.49268349378021536</v>
      </c>
      <c r="I228" s="106">
        <f t="shared" si="22"/>
        <v>-6.7324052941551416E-2</v>
      </c>
      <c r="J228" s="106">
        <f t="shared" si="22"/>
        <v>-2.2445713796241051E-2</v>
      </c>
      <c r="K228" s="106">
        <f t="shared" si="22"/>
        <v>-1.8675892044051512E-2</v>
      </c>
      <c r="L228" s="106">
        <f t="shared" si="22"/>
        <v>-1.581527161414964E-2</v>
      </c>
      <c r="M228" s="106">
        <f t="shared" si="22"/>
        <v>-1.0858921608306038E-2</v>
      </c>
      <c r="N228" s="106">
        <f t="shared" si="22"/>
        <v>-9.4881963161045357E-3</v>
      </c>
      <c r="O228" s="106">
        <f t="shared" si="22"/>
        <v>-5.0098340198438951E-3</v>
      </c>
      <c r="P228" s="106">
        <f t="shared" si="22"/>
        <v>-2.3111365354731017E-3</v>
      </c>
      <c r="Q228" s="106">
        <f t="shared" si="22"/>
        <v>2.196090901596337E-3</v>
      </c>
      <c r="R228" s="106">
        <f t="shared" si="22"/>
        <v>6.6692098669034472E-3</v>
      </c>
      <c r="S228" s="106">
        <f t="shared" si="22"/>
        <v>5.7240571302743515E-3</v>
      </c>
      <c r="T228" s="106">
        <f t="shared" si="22"/>
        <v>3.5461121306519239E-3</v>
      </c>
      <c r="U228" s="106">
        <f t="shared" si="22"/>
        <v>5.1088192739592309E-3</v>
      </c>
      <c r="V228" s="106">
        <f t="shared" si="22"/>
        <v>5.6521003343781295E-3</v>
      </c>
      <c r="W228" s="106">
        <f t="shared" si="22"/>
        <v>6.2997355947878031E-3</v>
      </c>
      <c r="X228" s="106">
        <f t="shared" si="22"/>
        <v>5.4672818351779728E-3</v>
      </c>
      <c r="Y228" s="106">
        <f t="shared" si="22"/>
        <v>6.3115570272160859E-3</v>
      </c>
      <c r="Z228" s="106">
        <f t="shared" si="22"/>
        <v>6.0115071725386215E-3</v>
      </c>
      <c r="AA228" s="106">
        <f t="shared" si="22"/>
        <v>6.280598149902783E-3</v>
      </c>
      <c r="AB228" s="106">
        <f t="shared" si="22"/>
        <v>6.4968470647952525E-3</v>
      </c>
      <c r="AC228" s="106">
        <f t="shared" si="22"/>
        <v>5.7676054053603654E-3</v>
      </c>
      <c r="AD228" s="106">
        <f t="shared" si="22"/>
        <v>6.3160691368517874E-3</v>
      </c>
      <c r="AE228" s="106">
        <f t="shared" si="22"/>
        <v>7.3524738387180655E-3</v>
      </c>
      <c r="AF228" s="106">
        <f t="shared" si="22"/>
        <v>4.2477421726461184E-3</v>
      </c>
      <c r="AG228" s="106">
        <f t="shared" si="22"/>
        <v>8.5965554466669314E-3</v>
      </c>
      <c r="AH228" s="106">
        <f t="shared" si="22"/>
        <v>6.2704059383118516E-3</v>
      </c>
      <c r="AI228" s="106">
        <f t="shared" si="22"/>
        <v>6.6166958522413388E-3</v>
      </c>
      <c r="AJ228" s="106">
        <f t="shared" si="22"/>
        <v>7.5741093055516906E-3</v>
      </c>
      <c r="AK228" s="106">
        <f t="shared" si="22"/>
        <v>7.4794586596449442E-3</v>
      </c>
      <c r="AM228" s="101">
        <f t="shared" ref="AM228:AU228" si="23">IFERROR(AM17/AL17,"")</f>
        <v>1.0066162399051779</v>
      </c>
      <c r="AN228" s="101">
        <f t="shared" si="23"/>
        <v>1.0066578392367751</v>
      </c>
      <c r="AO228" s="101">
        <f t="shared" si="23"/>
        <v>1.0065483273469933</v>
      </c>
      <c r="AP228" s="101">
        <f t="shared" si="23"/>
        <v>1.0064747566864443</v>
      </c>
      <c r="AQ228" s="101">
        <f t="shared" si="23"/>
        <v>1.0065899779517009</v>
      </c>
      <c r="AR228" s="101">
        <f t="shared" si="23"/>
        <v>1.0061119981605549</v>
      </c>
      <c r="AS228" s="101">
        <f t="shared" si="23"/>
        <v>1.0062963291388536</v>
      </c>
      <c r="AT228" s="101">
        <f t="shared" si="23"/>
        <v>1.0061652154943379</v>
      </c>
      <c r="AU228" s="101">
        <f t="shared" si="23"/>
        <v>1.0060627241338114</v>
      </c>
    </row>
    <row r="229" spans="1:47">
      <c r="A229" s="101" t="s">
        <v>3672</v>
      </c>
      <c r="G229" s="106"/>
      <c r="H229" s="106">
        <f t="shared" ref="H229:AK229" si="24">IFERROR(H18/G18-1,"")</f>
        <v>0.65322610837025064</v>
      </c>
      <c r="I229" s="106">
        <f t="shared" si="24"/>
        <v>-6.7324052941551638E-2</v>
      </c>
      <c r="J229" s="106">
        <f t="shared" si="24"/>
        <v>-2.2445713796240718E-2</v>
      </c>
      <c r="K229" s="106">
        <f t="shared" si="24"/>
        <v>-1.8675892044051734E-2</v>
      </c>
      <c r="L229" s="106">
        <f t="shared" si="24"/>
        <v>-1.5815271614149751E-2</v>
      </c>
      <c r="M229" s="106">
        <f t="shared" si="24"/>
        <v>-1.0858921608305816E-2</v>
      </c>
      <c r="N229" s="106">
        <f t="shared" si="24"/>
        <v>-9.4881963161045357E-3</v>
      </c>
      <c r="O229" s="106">
        <f t="shared" si="24"/>
        <v>-5.0098340198438951E-3</v>
      </c>
      <c r="P229" s="106">
        <f t="shared" si="24"/>
        <v>-2.3111365354731017E-3</v>
      </c>
      <c r="Q229" s="106">
        <f t="shared" si="24"/>
        <v>2.196090901596337E-3</v>
      </c>
      <c r="R229" s="106">
        <f t="shared" si="24"/>
        <v>6.6692098669034472E-3</v>
      </c>
      <c r="S229" s="106">
        <f t="shared" si="24"/>
        <v>5.7240571302743515E-3</v>
      </c>
      <c r="T229" s="106">
        <f t="shared" si="24"/>
        <v>3.5461121306519239E-3</v>
      </c>
      <c r="U229" s="106">
        <f t="shared" si="24"/>
        <v>5.1088192739592309E-3</v>
      </c>
      <c r="V229" s="106">
        <f t="shared" si="24"/>
        <v>5.6521003343781295E-3</v>
      </c>
      <c r="W229" s="106">
        <f t="shared" si="24"/>
        <v>6.2997355947878031E-3</v>
      </c>
      <c r="X229" s="106">
        <f t="shared" si="24"/>
        <v>5.4672818351781949E-3</v>
      </c>
      <c r="Y229" s="106">
        <f t="shared" si="24"/>
        <v>6.3115570272160859E-3</v>
      </c>
      <c r="Z229" s="106">
        <f t="shared" si="24"/>
        <v>6.0115071725386215E-3</v>
      </c>
      <c r="AA229" s="106">
        <f t="shared" si="24"/>
        <v>6.280598149902783E-3</v>
      </c>
      <c r="AB229" s="106">
        <f t="shared" si="24"/>
        <v>6.4968470647954746E-3</v>
      </c>
      <c r="AC229" s="106">
        <f t="shared" si="24"/>
        <v>5.7676054053601433E-3</v>
      </c>
      <c r="AD229" s="106">
        <f t="shared" si="24"/>
        <v>6.3160691368517874E-3</v>
      </c>
      <c r="AE229" s="106">
        <f t="shared" si="24"/>
        <v>7.3524738387180655E-3</v>
      </c>
      <c r="AF229" s="106">
        <f t="shared" si="24"/>
        <v>4.2477421726461184E-3</v>
      </c>
      <c r="AG229" s="106">
        <f t="shared" si="24"/>
        <v>8.5965554466669314E-3</v>
      </c>
      <c r="AH229" s="106">
        <f t="shared" si="24"/>
        <v>6.2704059383118516E-3</v>
      </c>
      <c r="AI229" s="106">
        <f t="shared" si="24"/>
        <v>6.6166958522413388E-3</v>
      </c>
      <c r="AJ229" s="106">
        <f t="shared" si="24"/>
        <v>7.5741093055516906E-3</v>
      </c>
      <c r="AK229" s="106">
        <f t="shared" si="24"/>
        <v>7.4794586596447221E-3</v>
      </c>
      <c r="AM229" s="101">
        <f t="shared" ref="AM229:AU229" si="25">IFERROR(AM18/AL18,"")</f>
        <v>1.0066162399051792</v>
      </c>
      <c r="AN229" s="101">
        <f t="shared" si="25"/>
        <v>1.0066578392367769</v>
      </c>
      <c r="AO229" s="101">
        <f t="shared" si="25"/>
        <v>1.0065483273469926</v>
      </c>
      <c r="AP229" s="101">
        <f t="shared" si="25"/>
        <v>1.0064747566864418</v>
      </c>
      <c r="AQ229" s="101">
        <f t="shared" si="25"/>
        <v>1.0065899779517022</v>
      </c>
      <c r="AR229" s="101">
        <f t="shared" si="25"/>
        <v>1.0061119981605566</v>
      </c>
      <c r="AS229" s="101">
        <f t="shared" si="25"/>
        <v>1.0062963291388536</v>
      </c>
      <c r="AT229" s="101">
        <f t="shared" si="25"/>
        <v>1.0061652154943337</v>
      </c>
      <c r="AU229" s="101">
        <f t="shared" si="25"/>
        <v>1.0060627241338136</v>
      </c>
    </row>
    <row r="230" spans="1:47">
      <c r="A230" s="101" t="s">
        <v>3673</v>
      </c>
      <c r="G230" s="106"/>
      <c r="H230" s="106">
        <f t="shared" ref="H230:AK230" si="26">IFERROR(H19/G19-1,"")</f>
        <v>0</v>
      </c>
      <c r="I230" s="106">
        <f t="shared" si="26"/>
        <v>4.1190915313036758E-2</v>
      </c>
      <c r="J230" s="106">
        <f t="shared" si="26"/>
        <v>2.4206793457943743E-3</v>
      </c>
      <c r="K230" s="106">
        <f t="shared" si="26"/>
        <v>-3.7591613758745646E-2</v>
      </c>
      <c r="L230" s="106">
        <f t="shared" si="26"/>
        <v>-1.7546414724549431E-2</v>
      </c>
      <c r="M230" s="106">
        <f t="shared" si="26"/>
        <v>-4.271917341160425E-2</v>
      </c>
      <c r="N230" s="106">
        <f t="shared" si="26"/>
        <v>-1.07359240322209E-2</v>
      </c>
      <c r="O230" s="106">
        <f t="shared" si="26"/>
        <v>-9.7337597828172084E-3</v>
      </c>
      <c r="P230" s="106">
        <f t="shared" si="26"/>
        <v>-2.2987480466456378E-2</v>
      </c>
      <c r="Q230" s="106">
        <f t="shared" si="26"/>
        <v>-3.4340810149580125E-3</v>
      </c>
      <c r="R230" s="106">
        <f t="shared" si="26"/>
        <v>-2.5141318446455507E-3</v>
      </c>
      <c r="S230" s="106">
        <f t="shared" si="26"/>
        <v>2.5129118795101935E-3</v>
      </c>
      <c r="T230" s="106">
        <f t="shared" si="26"/>
        <v>-1.40220730379359E-2</v>
      </c>
      <c r="U230" s="106">
        <f t="shared" si="26"/>
        <v>-8.8194042182828669E-3</v>
      </c>
      <c r="V230" s="106">
        <f t="shared" si="26"/>
        <v>-3.0935211675400254E-3</v>
      </c>
      <c r="W230" s="106">
        <f t="shared" si="26"/>
        <v>-8.6546953894791612E-3</v>
      </c>
      <c r="X230" s="106">
        <f t="shared" si="26"/>
        <v>-5.8882080948452487E-3</v>
      </c>
      <c r="Y230" s="106">
        <f t="shared" si="26"/>
        <v>-8.4063351881225046E-4</v>
      </c>
      <c r="Z230" s="106">
        <f t="shared" si="26"/>
        <v>7.9987815064594958E-3</v>
      </c>
      <c r="AA230" s="106">
        <f t="shared" si="26"/>
        <v>-1.7178977967735598E-3</v>
      </c>
      <c r="AB230" s="106">
        <f t="shared" si="26"/>
        <v>-6.2467302271462799E-4</v>
      </c>
      <c r="AC230" s="106">
        <f t="shared" si="26"/>
        <v>-6.6773608617698432E-4</v>
      </c>
      <c r="AD230" s="106">
        <f t="shared" si="26"/>
        <v>-3.0281707082370213E-3</v>
      </c>
      <c r="AE230" s="106">
        <f t="shared" si="26"/>
        <v>-8.9884386961336382E-4</v>
      </c>
      <c r="AF230" s="106">
        <f t="shared" si="26"/>
        <v>-1.4231415986645235E-3</v>
      </c>
      <c r="AG230" s="106">
        <f t="shared" si="26"/>
        <v>-2.8467117093692318E-3</v>
      </c>
      <c r="AH230" s="106">
        <f t="shared" si="26"/>
        <v>-1.2867390684786484E-3</v>
      </c>
      <c r="AI230" s="106">
        <f t="shared" si="26"/>
        <v>-1.38493559229802E-3</v>
      </c>
      <c r="AJ230" s="106">
        <f t="shared" si="26"/>
        <v>-6.3493819947016972E-3</v>
      </c>
      <c r="AK230" s="106">
        <f t="shared" si="26"/>
        <v>-1.4581309001373555E-3</v>
      </c>
      <c r="AM230" s="101">
        <f t="shared" ref="AM230:AU230" si="27">IFERROR(AM19/AL19,"")</f>
        <v>0.99749853472520567</v>
      </c>
      <c r="AN230" s="101">
        <f t="shared" si="27"/>
        <v>0.99754646116734924</v>
      </c>
      <c r="AO230" s="101">
        <f t="shared" si="27"/>
        <v>0.99770635966484933</v>
      </c>
      <c r="AP230" s="101">
        <f t="shared" si="27"/>
        <v>0.99745231624764563</v>
      </c>
      <c r="AQ230" s="101">
        <f t="shared" si="27"/>
        <v>0.99758006854844894</v>
      </c>
      <c r="AR230" s="101">
        <f t="shared" si="27"/>
        <v>0.99771980515278968</v>
      </c>
      <c r="AS230" s="101">
        <f t="shared" si="27"/>
        <v>0.99762069789235541</v>
      </c>
      <c r="AT230" s="101">
        <f t="shared" si="27"/>
        <v>0.99783257586746699</v>
      </c>
      <c r="AU230" s="101">
        <f t="shared" si="27"/>
        <v>0.99815976107561766</v>
      </c>
    </row>
    <row r="231" spans="1:47">
      <c r="A231" s="101" t="s">
        <v>3674</v>
      </c>
      <c r="G231" s="106"/>
      <c r="H231" s="106" t="str">
        <f t="shared" ref="H231:AK231" si="28">IFERROR(H20/G20-1,"")</f>
        <v/>
      </c>
      <c r="I231" s="106" t="str">
        <f t="shared" si="28"/>
        <v/>
      </c>
      <c r="J231" s="106" t="str">
        <f t="shared" si="28"/>
        <v/>
      </c>
      <c r="K231" s="106" t="str">
        <f t="shared" si="28"/>
        <v/>
      </c>
      <c r="L231" s="106" t="str">
        <f t="shared" si="28"/>
        <v/>
      </c>
      <c r="M231" s="106" t="str">
        <f t="shared" si="28"/>
        <v/>
      </c>
      <c r="N231" s="106" t="str">
        <f t="shared" si="28"/>
        <v/>
      </c>
      <c r="O231" s="106" t="str">
        <f t="shared" si="28"/>
        <v/>
      </c>
      <c r="P231" s="106" t="str">
        <f t="shared" si="28"/>
        <v/>
      </c>
      <c r="Q231" s="106" t="str">
        <f t="shared" si="28"/>
        <v/>
      </c>
      <c r="R231" s="106" t="str">
        <f t="shared" si="28"/>
        <v/>
      </c>
      <c r="S231" s="106" t="str">
        <f t="shared" si="28"/>
        <v/>
      </c>
      <c r="T231" s="106" t="str">
        <f t="shared" si="28"/>
        <v/>
      </c>
      <c r="U231" s="106" t="str">
        <f t="shared" si="28"/>
        <v/>
      </c>
      <c r="V231" s="106" t="str">
        <f t="shared" si="28"/>
        <v/>
      </c>
      <c r="W231" s="106" t="str">
        <f t="shared" si="28"/>
        <v/>
      </c>
      <c r="X231" s="106" t="str">
        <f t="shared" si="28"/>
        <v/>
      </c>
      <c r="Y231" s="106" t="str">
        <f t="shared" si="28"/>
        <v/>
      </c>
      <c r="Z231" s="106" t="str">
        <f t="shared" si="28"/>
        <v/>
      </c>
      <c r="AA231" s="106" t="str">
        <f t="shared" si="28"/>
        <v/>
      </c>
      <c r="AB231" s="106" t="str">
        <f t="shared" si="28"/>
        <v/>
      </c>
      <c r="AC231" s="106" t="str">
        <f t="shared" si="28"/>
        <v/>
      </c>
      <c r="AD231" s="106" t="str">
        <f t="shared" si="28"/>
        <v/>
      </c>
      <c r="AE231" s="106" t="str">
        <f t="shared" si="28"/>
        <v/>
      </c>
      <c r="AF231" s="106" t="str">
        <f t="shared" si="28"/>
        <v/>
      </c>
      <c r="AG231" s="106" t="str">
        <f t="shared" si="28"/>
        <v/>
      </c>
      <c r="AH231" s="106" t="str">
        <f t="shared" si="28"/>
        <v/>
      </c>
      <c r="AI231" s="106" t="str">
        <f t="shared" si="28"/>
        <v/>
      </c>
      <c r="AJ231" s="106" t="str">
        <f t="shared" si="28"/>
        <v/>
      </c>
      <c r="AK231" s="106" t="str">
        <f t="shared" si="28"/>
        <v/>
      </c>
      <c r="AM231" s="101" t="str">
        <f t="shared" ref="AM231:AU231" si="29">IFERROR(AM20/AL20,"")</f>
        <v/>
      </c>
      <c r="AN231" s="101" t="str">
        <f t="shared" si="29"/>
        <v/>
      </c>
      <c r="AO231" s="101" t="str">
        <f t="shared" si="29"/>
        <v/>
      </c>
      <c r="AP231" s="101" t="str">
        <f t="shared" si="29"/>
        <v/>
      </c>
      <c r="AQ231" s="101" t="str">
        <f t="shared" si="29"/>
        <v/>
      </c>
      <c r="AR231" s="101" t="str">
        <f t="shared" si="29"/>
        <v/>
      </c>
      <c r="AS231" s="101" t="str">
        <f t="shared" si="29"/>
        <v/>
      </c>
      <c r="AT231" s="101" t="str">
        <f t="shared" si="29"/>
        <v/>
      </c>
      <c r="AU231" s="101" t="str">
        <f t="shared" si="29"/>
        <v/>
      </c>
    </row>
    <row r="232" spans="1:47">
      <c r="A232" s="101" t="s">
        <v>3675</v>
      </c>
      <c r="G232" s="106"/>
      <c r="H232" s="106">
        <f t="shared" ref="H232:AK232" si="30">IFERROR(H21/G21-1,"")</f>
        <v>0.65322610837025064</v>
      </c>
      <c r="I232" s="106">
        <f t="shared" si="30"/>
        <v>-6.7324052941551638E-2</v>
      </c>
      <c r="J232" s="106">
        <f t="shared" si="30"/>
        <v>-2.2445713796240718E-2</v>
      </c>
      <c r="K232" s="106">
        <f t="shared" si="30"/>
        <v>-1.8675892044051734E-2</v>
      </c>
      <c r="L232" s="106">
        <f t="shared" si="30"/>
        <v>-1.5815271614149751E-2</v>
      </c>
      <c r="M232" s="106">
        <f t="shared" si="30"/>
        <v>-1.0858921608305816E-2</v>
      </c>
      <c r="N232" s="106">
        <f t="shared" si="30"/>
        <v>-9.4881963161045357E-3</v>
      </c>
      <c r="O232" s="106">
        <f t="shared" si="30"/>
        <v>-5.0098340198438951E-3</v>
      </c>
      <c r="P232" s="106">
        <f t="shared" si="30"/>
        <v>-2.3111365354731017E-3</v>
      </c>
      <c r="Q232" s="106">
        <f t="shared" si="30"/>
        <v>2.196090901596337E-3</v>
      </c>
      <c r="R232" s="106">
        <f t="shared" si="30"/>
        <v>6.6692098669034472E-3</v>
      </c>
      <c r="S232" s="106">
        <f t="shared" si="30"/>
        <v>5.7240571302743515E-3</v>
      </c>
      <c r="T232" s="106">
        <f t="shared" si="30"/>
        <v>3.5461121306519239E-3</v>
      </c>
      <c r="U232" s="106">
        <f t="shared" si="30"/>
        <v>5.1088192739592309E-3</v>
      </c>
      <c r="V232" s="106">
        <f t="shared" si="30"/>
        <v>5.6521003343781295E-3</v>
      </c>
      <c r="W232" s="106">
        <f t="shared" si="30"/>
        <v>6.2997355947878031E-3</v>
      </c>
      <c r="X232" s="106">
        <f t="shared" si="30"/>
        <v>5.4672818351781949E-3</v>
      </c>
      <c r="Y232" s="106">
        <f t="shared" si="30"/>
        <v>6.3115570272160859E-3</v>
      </c>
      <c r="Z232" s="106">
        <f t="shared" si="30"/>
        <v>6.0115071725386215E-3</v>
      </c>
      <c r="AA232" s="106">
        <f t="shared" si="30"/>
        <v>6.280598149902783E-3</v>
      </c>
      <c r="AB232" s="106">
        <f t="shared" si="30"/>
        <v>6.4968470647954746E-3</v>
      </c>
      <c r="AC232" s="106">
        <f t="shared" si="30"/>
        <v>5.7676054053601433E-3</v>
      </c>
      <c r="AD232" s="106">
        <f t="shared" si="30"/>
        <v>6.3160691368517874E-3</v>
      </c>
      <c r="AE232" s="106">
        <f t="shared" si="30"/>
        <v>7.3524738387180655E-3</v>
      </c>
      <c r="AF232" s="106">
        <f t="shared" si="30"/>
        <v>4.2477421726461184E-3</v>
      </c>
      <c r="AG232" s="106">
        <f t="shared" si="30"/>
        <v>8.5965554466669314E-3</v>
      </c>
      <c r="AH232" s="106">
        <f t="shared" si="30"/>
        <v>6.2704059383118516E-3</v>
      </c>
      <c r="AI232" s="106">
        <f t="shared" si="30"/>
        <v>6.6166958522413388E-3</v>
      </c>
      <c r="AJ232" s="106">
        <f t="shared" si="30"/>
        <v>7.5741093055516906E-3</v>
      </c>
      <c r="AK232" s="106">
        <f t="shared" si="30"/>
        <v>7.4794586596447221E-3</v>
      </c>
      <c r="AM232" s="101">
        <f t="shared" ref="AM232:AU232" si="31">IFERROR(AM21/AL21,"")</f>
        <v>1.0066162399051792</v>
      </c>
      <c r="AN232" s="101">
        <f t="shared" si="31"/>
        <v>1.0066578392367769</v>
      </c>
      <c r="AO232" s="101">
        <f t="shared" si="31"/>
        <v>1.0065483273469926</v>
      </c>
      <c r="AP232" s="101">
        <f t="shared" si="31"/>
        <v>1.0064747566864418</v>
      </c>
      <c r="AQ232" s="101">
        <f t="shared" si="31"/>
        <v>1.0065899779517022</v>
      </c>
      <c r="AR232" s="101">
        <f t="shared" si="31"/>
        <v>1.0061119981605566</v>
      </c>
      <c r="AS232" s="101">
        <f t="shared" si="31"/>
        <v>1.0062963291388536</v>
      </c>
      <c r="AT232" s="101">
        <f t="shared" si="31"/>
        <v>1.0061652154943337</v>
      </c>
      <c r="AU232" s="101">
        <f t="shared" si="31"/>
        <v>1.0060627241338136</v>
      </c>
    </row>
    <row r="233" spans="1:47" s="128" customFormat="1">
      <c r="A233" s="127" t="s">
        <v>3676</v>
      </c>
      <c r="B233" s="127"/>
      <c r="C233" s="127"/>
      <c r="D233" s="127"/>
      <c r="E233" s="127"/>
      <c r="F233" s="127"/>
      <c r="G233" s="129"/>
      <c r="H233" s="129" t="str">
        <f t="shared" ref="H233:AK233" si="32">IFERROR(H22/G22-1,"")</f>
        <v/>
      </c>
      <c r="I233" s="129" t="str">
        <f t="shared" si="32"/>
        <v/>
      </c>
      <c r="J233" s="129" t="str">
        <f t="shared" si="32"/>
        <v/>
      </c>
      <c r="K233" s="129" t="str">
        <f t="shared" si="32"/>
        <v/>
      </c>
      <c r="L233" s="129" t="str">
        <f t="shared" si="32"/>
        <v/>
      </c>
      <c r="M233" s="129" t="str">
        <f t="shared" si="32"/>
        <v/>
      </c>
      <c r="N233" s="129" t="str">
        <f t="shared" si="32"/>
        <v/>
      </c>
      <c r="O233" s="129" t="str">
        <f t="shared" si="32"/>
        <v/>
      </c>
      <c r="P233" s="129" t="str">
        <f t="shared" si="32"/>
        <v/>
      </c>
      <c r="Q233" s="129" t="str">
        <f t="shared" si="32"/>
        <v/>
      </c>
      <c r="R233" s="129" t="str">
        <f t="shared" si="32"/>
        <v/>
      </c>
      <c r="S233" s="129" t="str">
        <f t="shared" si="32"/>
        <v/>
      </c>
      <c r="T233" s="129" t="str">
        <f t="shared" si="32"/>
        <v/>
      </c>
      <c r="U233" s="129" t="str">
        <f t="shared" si="32"/>
        <v/>
      </c>
      <c r="V233" s="129" t="str">
        <f t="shared" si="32"/>
        <v/>
      </c>
      <c r="W233" s="129" t="str">
        <f t="shared" si="32"/>
        <v/>
      </c>
      <c r="X233" s="129" t="str">
        <f t="shared" si="32"/>
        <v/>
      </c>
      <c r="Y233" s="129" t="str">
        <f t="shared" si="32"/>
        <v/>
      </c>
      <c r="Z233" s="129" t="str">
        <f t="shared" si="32"/>
        <v/>
      </c>
      <c r="AA233" s="129" t="str">
        <f t="shared" si="32"/>
        <v/>
      </c>
      <c r="AB233" s="129" t="str">
        <f t="shared" si="32"/>
        <v/>
      </c>
      <c r="AC233" s="129" t="str">
        <f t="shared" si="32"/>
        <v/>
      </c>
      <c r="AD233" s="129" t="str">
        <f t="shared" si="32"/>
        <v/>
      </c>
      <c r="AE233" s="129" t="str">
        <f t="shared" si="32"/>
        <v/>
      </c>
      <c r="AF233" s="129" t="str">
        <f t="shared" si="32"/>
        <v/>
      </c>
      <c r="AG233" s="129" t="str">
        <f t="shared" si="32"/>
        <v/>
      </c>
      <c r="AH233" s="129" t="str">
        <f t="shared" si="32"/>
        <v/>
      </c>
      <c r="AI233" s="129" t="str">
        <f t="shared" si="32"/>
        <v/>
      </c>
      <c r="AJ233" s="129" t="str">
        <f t="shared" si="32"/>
        <v/>
      </c>
      <c r="AK233" s="129" t="str">
        <f t="shared" si="32"/>
        <v/>
      </c>
      <c r="AM233" s="128" t="str">
        <f t="shared" ref="AM233:AR233" si="33">IFERROR(AM22/AL22,"")</f>
        <v/>
      </c>
      <c r="AN233" s="128" t="str">
        <f t="shared" si="33"/>
        <v/>
      </c>
      <c r="AO233" s="128" t="str">
        <f t="shared" si="33"/>
        <v/>
      </c>
      <c r="AP233" s="128" t="str">
        <f t="shared" si="33"/>
        <v/>
      </c>
      <c r="AQ233" s="128" t="str">
        <f t="shared" si="33"/>
        <v/>
      </c>
      <c r="AR233" s="128" t="str">
        <f t="shared" si="33"/>
        <v/>
      </c>
      <c r="AS233" s="128" t="str">
        <f>IFERROR(AS22/AR22,"")</f>
        <v/>
      </c>
      <c r="AT233" s="128" t="str">
        <f>IFERROR(AT22/AS22,"")</f>
        <v/>
      </c>
      <c r="AU233" s="128" t="str">
        <f>IFERROR(AU22/AT22,"")</f>
        <v/>
      </c>
    </row>
    <row r="234" spans="1:47">
      <c r="A234" s="105" t="s">
        <v>3697</v>
      </c>
      <c r="B234" s="105"/>
      <c r="C234" s="105"/>
      <c r="D234" s="105"/>
      <c r="E234" s="105"/>
      <c r="F234" s="105"/>
      <c r="G234" s="101">
        <f t="shared" ref="G234:AK234" si="34">G$1</f>
        <v>2020</v>
      </c>
      <c r="H234" s="101">
        <f t="shared" si="34"/>
        <v>2021</v>
      </c>
      <c r="I234" s="101">
        <f t="shared" si="34"/>
        <v>2022</v>
      </c>
      <c r="J234" s="101">
        <f t="shared" si="34"/>
        <v>2023</v>
      </c>
      <c r="K234" s="101">
        <f t="shared" si="34"/>
        <v>2024</v>
      </c>
      <c r="L234" s="101">
        <f t="shared" si="34"/>
        <v>2025</v>
      </c>
      <c r="M234" s="101">
        <f t="shared" si="34"/>
        <v>2026</v>
      </c>
      <c r="N234" s="101">
        <f t="shared" si="34"/>
        <v>2027</v>
      </c>
      <c r="O234" s="101">
        <f t="shared" si="34"/>
        <v>2028</v>
      </c>
      <c r="P234" s="101">
        <f t="shared" si="34"/>
        <v>2029</v>
      </c>
      <c r="Q234" s="101">
        <f t="shared" si="34"/>
        <v>2030</v>
      </c>
      <c r="R234" s="101">
        <f t="shared" si="34"/>
        <v>2031</v>
      </c>
      <c r="S234" s="101">
        <f t="shared" si="34"/>
        <v>2032</v>
      </c>
      <c r="T234" s="101">
        <f t="shared" si="34"/>
        <v>2033</v>
      </c>
      <c r="U234" s="101">
        <f t="shared" si="34"/>
        <v>2034</v>
      </c>
      <c r="V234" s="101">
        <f t="shared" si="34"/>
        <v>2035</v>
      </c>
      <c r="W234" s="101">
        <f t="shared" si="34"/>
        <v>2036</v>
      </c>
      <c r="X234" s="101">
        <f t="shared" si="34"/>
        <v>2037</v>
      </c>
      <c r="Y234" s="101">
        <f t="shared" si="34"/>
        <v>2038</v>
      </c>
      <c r="Z234" s="101">
        <f t="shared" si="34"/>
        <v>2039</v>
      </c>
      <c r="AA234" s="101">
        <f t="shared" si="34"/>
        <v>2040</v>
      </c>
      <c r="AB234" s="101">
        <f t="shared" si="34"/>
        <v>2041</v>
      </c>
      <c r="AC234" s="101">
        <f t="shared" si="34"/>
        <v>2042</v>
      </c>
      <c r="AD234" s="101">
        <f t="shared" si="34"/>
        <v>2043</v>
      </c>
      <c r="AE234" s="101">
        <f t="shared" si="34"/>
        <v>2044</v>
      </c>
      <c r="AF234" s="101">
        <f t="shared" si="34"/>
        <v>2045</v>
      </c>
      <c r="AG234" s="101">
        <f t="shared" si="34"/>
        <v>2046</v>
      </c>
      <c r="AH234" s="101">
        <f t="shared" si="34"/>
        <v>2047</v>
      </c>
      <c r="AI234" s="101">
        <f t="shared" si="34"/>
        <v>2048</v>
      </c>
      <c r="AJ234" s="101">
        <f t="shared" si="34"/>
        <v>2049</v>
      </c>
      <c r="AK234" s="101">
        <f t="shared" si="34"/>
        <v>2050</v>
      </c>
    </row>
    <row r="235" spans="1:47">
      <c r="A235" s="101" t="s">
        <v>3668</v>
      </c>
      <c r="G235" s="106"/>
      <c r="H235" s="106">
        <f t="shared" ref="H235:AK235" si="35">IFERROR(H24/G24-1,"")</f>
        <v>0</v>
      </c>
      <c r="I235" s="106">
        <f t="shared" si="35"/>
        <v>-0.16983055861506346</v>
      </c>
      <c r="J235" s="106">
        <f t="shared" si="35"/>
        <v>-0.1174705863388239</v>
      </c>
      <c r="K235" s="106">
        <f t="shared" si="35"/>
        <v>-2.6801868869016143E-2</v>
      </c>
      <c r="L235" s="106">
        <f t="shared" si="35"/>
        <v>1.0707001368315927E-2</v>
      </c>
      <c r="M235" s="106">
        <f t="shared" si="35"/>
        <v>1.073530712359605E-2</v>
      </c>
      <c r="N235" s="106">
        <f t="shared" si="35"/>
        <v>0.13393239338244611</v>
      </c>
      <c r="O235" s="106">
        <f t="shared" si="35"/>
        <v>0.11811320865694164</v>
      </c>
      <c r="P235" s="106">
        <f t="shared" si="35"/>
        <v>-2.1262090729493921E-2</v>
      </c>
      <c r="Q235" s="106">
        <f t="shared" si="35"/>
        <v>-1.6123025091987708E-2</v>
      </c>
      <c r="R235" s="106">
        <f t="shared" si="35"/>
        <v>4.1184182799058888E-2</v>
      </c>
      <c r="S235" s="106">
        <f t="shared" si="35"/>
        <v>-2.3197042886127339E-2</v>
      </c>
      <c r="T235" s="106">
        <f t="shared" si="35"/>
        <v>-1.0117157992623582E-2</v>
      </c>
      <c r="U235" s="106">
        <f t="shared" si="35"/>
        <v>-1.4694129437125114E-2</v>
      </c>
      <c r="V235" s="106">
        <f t="shared" si="35"/>
        <v>-1.4734665956913862E-2</v>
      </c>
      <c r="W235" s="106">
        <f t="shared" si="35"/>
        <v>-1.9412648833508683E-2</v>
      </c>
      <c r="X235" s="106">
        <f t="shared" si="35"/>
        <v>-1.2824160409870666E-2</v>
      </c>
      <c r="Y235" s="106">
        <f t="shared" si="35"/>
        <v>-1.2676305663598342E-2</v>
      </c>
      <c r="Z235" s="106">
        <f t="shared" si="35"/>
        <v>-1.2079836553570145E-2</v>
      </c>
      <c r="AA235" s="106">
        <f t="shared" si="35"/>
        <v>-1.1318987044168116E-2</v>
      </c>
      <c r="AB235" s="106">
        <f t="shared" si="35"/>
        <v>-8.4071563799543725E-3</v>
      </c>
      <c r="AC235" s="106">
        <f t="shared" si="35"/>
        <v>-8.1552402496024579E-3</v>
      </c>
      <c r="AD235" s="106">
        <f t="shared" si="35"/>
        <v>-3.5173815140850939E-3</v>
      </c>
      <c r="AE235" s="106">
        <f t="shared" si="35"/>
        <v>-6.5806022432811639E-3</v>
      </c>
      <c r="AF235" s="106">
        <f t="shared" si="35"/>
        <v>-1.5923813448984747E-3</v>
      </c>
      <c r="AG235" s="106">
        <f t="shared" si="35"/>
        <v>-5.2229251150857081E-3</v>
      </c>
      <c r="AH235" s="106">
        <f t="shared" si="35"/>
        <v>-4.1609578312148399E-3</v>
      </c>
      <c r="AI235" s="106">
        <f t="shared" si="35"/>
        <v>-1.7809285562792043E-3</v>
      </c>
      <c r="AJ235" s="106">
        <f t="shared" si="35"/>
        <v>-6.3458222063039749E-3</v>
      </c>
      <c r="AK235" s="106">
        <f t="shared" si="35"/>
        <v>-4.2189828816505681E-3</v>
      </c>
      <c r="AM235" s="101">
        <f t="shared" ref="AM235:AU235" si="36">IFERROR(AM24/AL24,"")</f>
        <v>0.9964122917751782</v>
      </c>
      <c r="AN235" s="101">
        <f t="shared" si="36"/>
        <v>0.99614218793722653</v>
      </c>
      <c r="AO235" s="101">
        <f t="shared" si="36"/>
        <v>0.99556437533014519</v>
      </c>
      <c r="AP235" s="101">
        <f t="shared" si="36"/>
        <v>0.99568441938026897</v>
      </c>
      <c r="AQ235" s="101">
        <f t="shared" si="36"/>
        <v>0.99513864548248909</v>
      </c>
      <c r="AR235" s="101">
        <f t="shared" si="36"/>
        <v>0.9955011279788214</v>
      </c>
      <c r="AS235" s="101">
        <f t="shared" si="36"/>
        <v>0.995281177125657</v>
      </c>
      <c r="AT235" s="101">
        <f t="shared" si="36"/>
        <v>0.99520251584660024</v>
      </c>
      <c r="AU235" s="101">
        <f t="shared" si="36"/>
        <v>0.99571950357094241</v>
      </c>
    </row>
    <row r="236" spans="1:47">
      <c r="A236" s="101" t="s">
        <v>3669</v>
      </c>
      <c r="G236" s="106"/>
      <c r="H236" s="106">
        <f t="shared" ref="H236:AK236" si="37">IFERROR(H25/G25-1,"")</f>
        <v>0.21707632600258742</v>
      </c>
      <c r="I236" s="106">
        <f t="shared" si="37"/>
        <v>0.38653894150496071</v>
      </c>
      <c r="J236" s="106">
        <f t="shared" si="37"/>
        <v>-0.11747058633882357</v>
      </c>
      <c r="K236" s="106">
        <f t="shared" si="37"/>
        <v>-2.6801868869016365E-2</v>
      </c>
      <c r="L236" s="106">
        <f t="shared" si="37"/>
        <v>1.0707001368315927E-2</v>
      </c>
      <c r="M236" s="106">
        <f t="shared" si="37"/>
        <v>1.073530712359605E-2</v>
      </c>
      <c r="N236" s="106">
        <f t="shared" si="37"/>
        <v>-3.8208259103377662E-2</v>
      </c>
      <c r="O236" s="106">
        <f t="shared" si="37"/>
        <v>-3.9726125187723227E-2</v>
      </c>
      <c r="P236" s="106">
        <f t="shared" si="37"/>
        <v>1.9921192326069814E-2</v>
      </c>
      <c r="Q236" s="106">
        <f t="shared" si="37"/>
        <v>3.4551865055553854E-2</v>
      </c>
      <c r="R236" s="106">
        <f t="shared" si="37"/>
        <v>2.0559820710698729E-2</v>
      </c>
      <c r="S236" s="106">
        <f t="shared" si="37"/>
        <v>1.1313133223270544E-2</v>
      </c>
      <c r="T236" s="106">
        <f t="shared" si="37"/>
        <v>6.2540924570568812E-3</v>
      </c>
      <c r="U236" s="106">
        <f t="shared" si="37"/>
        <v>1.0874813219806878E-2</v>
      </c>
      <c r="V236" s="106">
        <f t="shared" si="37"/>
        <v>-2.1599683029573935E-3</v>
      </c>
      <c r="W236" s="106">
        <f t="shared" si="37"/>
        <v>-6.6867099091015847E-3</v>
      </c>
      <c r="X236" s="106">
        <f t="shared" si="37"/>
        <v>-1.4201332368473096E-3</v>
      </c>
      <c r="Y236" s="106">
        <f t="shared" si="37"/>
        <v>-8.1511780354324159E-3</v>
      </c>
      <c r="Z236" s="106">
        <f t="shared" si="37"/>
        <v>-8.3171435545731365E-3</v>
      </c>
      <c r="AA236" s="106">
        <f t="shared" si="37"/>
        <v>-9.4898433656576131E-3</v>
      </c>
      <c r="AB236" s="106">
        <f t="shared" si="37"/>
        <v>-5.4150512348200008E-3</v>
      </c>
      <c r="AC236" s="106">
        <f t="shared" si="37"/>
        <v>2.2316187518955921E-4</v>
      </c>
      <c r="AD236" s="106">
        <f t="shared" si="37"/>
        <v>3.233756447835745E-4</v>
      </c>
      <c r="AE236" s="106">
        <f t="shared" si="37"/>
        <v>-5.2746213708542156E-3</v>
      </c>
      <c r="AF236" s="106">
        <f t="shared" si="37"/>
        <v>6.0904648974626774E-3</v>
      </c>
      <c r="AG236" s="106">
        <f t="shared" si="37"/>
        <v>-8.0484451727445006E-3</v>
      </c>
      <c r="AH236" s="106">
        <f t="shared" si="37"/>
        <v>-5.6027109691699772E-3</v>
      </c>
      <c r="AI236" s="106">
        <f t="shared" si="37"/>
        <v>1.1199942891380044E-3</v>
      </c>
      <c r="AJ236" s="106">
        <f t="shared" si="37"/>
        <v>-1.3902922192442269E-2</v>
      </c>
      <c r="AK236" s="106">
        <f t="shared" si="37"/>
        <v>-1.3720533165590187E-2</v>
      </c>
      <c r="AM236" s="101">
        <f t="shared" ref="AM236:AU236" si="38">IFERROR(AM25/AL25,"")</f>
        <v>0.99556004950781873</v>
      </c>
      <c r="AN236" s="101">
        <f t="shared" si="38"/>
        <v>0.99453031743729325</v>
      </c>
      <c r="AO236" s="101">
        <f t="shared" si="38"/>
        <v>0.9944445936321582</v>
      </c>
      <c r="AP236" s="101">
        <f t="shared" si="38"/>
        <v>0.99467644751018469</v>
      </c>
      <c r="AQ236" s="101">
        <f t="shared" si="38"/>
        <v>0.99394115360296398</v>
      </c>
      <c r="AR236" s="101">
        <f t="shared" si="38"/>
        <v>0.99575918542720809</v>
      </c>
      <c r="AS236" s="101">
        <f t="shared" si="38"/>
        <v>0.99542047084667573</v>
      </c>
      <c r="AT236" s="101">
        <f t="shared" si="38"/>
        <v>0.99535353935053783</v>
      </c>
      <c r="AU236" s="101">
        <f t="shared" si="38"/>
        <v>0.99688652405807643</v>
      </c>
    </row>
    <row r="237" spans="1:47">
      <c r="A237" s="101" t="s">
        <v>3670</v>
      </c>
      <c r="G237" s="106"/>
      <c r="H237" s="106">
        <f t="shared" ref="H237:AK237" si="39">IFERROR(H26/G26-1,"")</f>
        <v>0</v>
      </c>
      <c r="I237" s="106">
        <f t="shared" si="39"/>
        <v>6.4074471515411124E-2</v>
      </c>
      <c r="J237" s="106">
        <f t="shared" si="39"/>
        <v>-0.1174705863388239</v>
      </c>
      <c r="K237" s="106">
        <f t="shared" si="39"/>
        <v>-2.6801868869016143E-2</v>
      </c>
      <c r="L237" s="106">
        <f t="shared" si="39"/>
        <v>1.0707001368315927E-2</v>
      </c>
      <c r="M237" s="106">
        <f t="shared" si="39"/>
        <v>1.073530712359605E-2</v>
      </c>
      <c r="N237" s="106">
        <f t="shared" si="39"/>
        <v>2.0156052553400805E-2</v>
      </c>
      <c r="O237" s="106">
        <f t="shared" si="39"/>
        <v>1.9757813035516492E-2</v>
      </c>
      <c r="P237" s="106">
        <f t="shared" si="39"/>
        <v>7.4334331090508687E-3</v>
      </c>
      <c r="Q237" s="106">
        <f t="shared" si="39"/>
        <v>1.4380077941719582E-2</v>
      </c>
      <c r="R237" s="106">
        <f t="shared" si="39"/>
        <v>3.5388798540831878E-2</v>
      </c>
      <c r="S237" s="106">
        <f t="shared" si="39"/>
        <v>7.2755035052947115E-3</v>
      </c>
      <c r="T237" s="106">
        <f t="shared" si="39"/>
        <v>7.8426863779894607E-3</v>
      </c>
      <c r="U237" s="106">
        <f t="shared" si="39"/>
        <v>7.4032214679340402E-3</v>
      </c>
      <c r="V237" s="106">
        <f t="shared" si="39"/>
        <v>3.2907319197619245E-3</v>
      </c>
      <c r="W237" s="106">
        <f t="shared" si="39"/>
        <v>6.5776443504916848E-4</v>
      </c>
      <c r="X237" s="106">
        <f t="shared" si="39"/>
        <v>1.3419517286130667E-3</v>
      </c>
      <c r="Y237" s="106">
        <f t="shared" si="39"/>
        <v>1.5105655596281409E-3</v>
      </c>
      <c r="Z237" s="106">
        <f t="shared" si="39"/>
        <v>-6.4260153728634695E-4</v>
      </c>
      <c r="AA237" s="106">
        <f t="shared" si="39"/>
        <v>-1.1208932981564557E-3</v>
      </c>
      <c r="AB237" s="106">
        <f t="shared" si="39"/>
        <v>-3.4137813897283653E-4</v>
      </c>
      <c r="AC237" s="106">
        <f t="shared" si="39"/>
        <v>2.1624263549879785E-3</v>
      </c>
      <c r="AD237" s="106">
        <f t="shared" si="39"/>
        <v>2.3758006574938761E-3</v>
      </c>
      <c r="AE237" s="106">
        <f t="shared" si="39"/>
        <v>1.6547589588544742E-3</v>
      </c>
      <c r="AF237" s="106">
        <f t="shared" si="39"/>
        <v>2.526807012249499E-3</v>
      </c>
      <c r="AG237" s="106">
        <f t="shared" si="39"/>
        <v>1.933628981328539E-3</v>
      </c>
      <c r="AH237" s="106">
        <f t="shared" si="39"/>
        <v>8.8770839850860206E-4</v>
      </c>
      <c r="AI237" s="106">
        <f t="shared" si="39"/>
        <v>9.7397004813637444E-4</v>
      </c>
      <c r="AJ237" s="106">
        <f t="shared" si="39"/>
        <v>-1.6578545018491875E-3</v>
      </c>
      <c r="AK237" s="106">
        <f t="shared" si="39"/>
        <v>6.2657289842671382E-4</v>
      </c>
      <c r="AM237" s="101">
        <f t="shared" ref="AM237:AU237" si="40">IFERROR(AM26/AL26,"")</f>
        <v>1.0013201603547917</v>
      </c>
      <c r="AN237" s="101">
        <f t="shared" si="40"/>
        <v>1.0009126403754007</v>
      </c>
      <c r="AO237" s="101">
        <f t="shared" si="40"/>
        <v>1.0008504073136686</v>
      </c>
      <c r="AP237" s="101">
        <f t="shared" si="40"/>
        <v>1.0008828535988525</v>
      </c>
      <c r="AQ237" s="101">
        <f t="shared" si="40"/>
        <v>1.0008417246301813</v>
      </c>
      <c r="AR237" s="101">
        <f t="shared" si="40"/>
        <v>1.0010307569272134</v>
      </c>
      <c r="AS237" s="101">
        <f t="shared" si="40"/>
        <v>1.001241132457791</v>
      </c>
      <c r="AT237" s="101">
        <f t="shared" si="40"/>
        <v>1.0013320335070048</v>
      </c>
      <c r="AU237" s="101">
        <f t="shared" si="40"/>
        <v>1.0014567454102368</v>
      </c>
    </row>
    <row r="238" spans="1:47">
      <c r="A238" s="101" t="s">
        <v>3671</v>
      </c>
      <c r="G238" s="106"/>
      <c r="H238" s="106">
        <f t="shared" ref="H238:AK238" si="41">IFERROR(H27/G27-1,"")</f>
        <v>0.21707632600258742</v>
      </c>
      <c r="I238" s="106">
        <f t="shared" si="41"/>
        <v>9.7174787260720707E-2</v>
      </c>
      <c r="J238" s="106">
        <f t="shared" si="41"/>
        <v>-0.11747058633882379</v>
      </c>
      <c r="K238" s="106">
        <f t="shared" si="41"/>
        <v>-2.6801868869016365E-2</v>
      </c>
      <c r="L238" s="106">
        <f t="shared" si="41"/>
        <v>1.0707001368315927E-2</v>
      </c>
      <c r="M238" s="106">
        <f t="shared" si="41"/>
        <v>1.073530712359605E-2</v>
      </c>
      <c r="N238" s="106">
        <f t="shared" si="41"/>
        <v>2.1896115129079519E-2</v>
      </c>
      <c r="O238" s="106">
        <f t="shared" si="41"/>
        <v>2.1426948204332552E-2</v>
      </c>
      <c r="P238" s="106">
        <f t="shared" si="41"/>
        <v>5.7136837727882472E-3</v>
      </c>
      <c r="Q238" s="106">
        <f t="shared" si="41"/>
        <v>1.5490211890972105E-2</v>
      </c>
      <c r="R238" s="106">
        <f t="shared" si="41"/>
        <v>3.3915768766908272E-2</v>
      </c>
      <c r="S238" s="106">
        <f t="shared" si="41"/>
        <v>5.3179329750052684E-3</v>
      </c>
      <c r="T238" s="106">
        <f t="shared" si="41"/>
        <v>6.1744625525979036E-3</v>
      </c>
      <c r="U238" s="106">
        <f t="shared" si="41"/>
        <v>7.4311830448048344E-3</v>
      </c>
      <c r="V238" s="106">
        <f t="shared" si="41"/>
        <v>2.182505024368675E-3</v>
      </c>
      <c r="W238" s="106">
        <f t="shared" si="41"/>
        <v>-1.0438653279655208E-3</v>
      </c>
      <c r="X238" s="106">
        <f t="shared" si="41"/>
        <v>4.6911180008102349E-5</v>
      </c>
      <c r="Y238" s="106">
        <f t="shared" si="41"/>
        <v>2.5205587869203683E-4</v>
      </c>
      <c r="Z238" s="106">
        <f t="shared" si="41"/>
        <v>-2.5356412017226715E-3</v>
      </c>
      <c r="AA238" s="106">
        <f t="shared" si="41"/>
        <v>-3.0537584211516311E-3</v>
      </c>
      <c r="AB238" s="106">
        <f t="shared" si="41"/>
        <v>-1.6783702396595546E-3</v>
      </c>
      <c r="AC238" s="106">
        <f t="shared" si="41"/>
        <v>1.8257427409540394E-3</v>
      </c>
      <c r="AD238" s="106">
        <f t="shared" si="41"/>
        <v>2.1064933573189393E-3</v>
      </c>
      <c r="AE238" s="106">
        <f t="shared" si="41"/>
        <v>1.1877727107680869E-3</v>
      </c>
      <c r="AF238" s="106">
        <f t="shared" si="41"/>
        <v>2.503350094048562E-3</v>
      </c>
      <c r="AG238" s="106">
        <f t="shared" si="41"/>
        <v>1.6938578109839675E-3</v>
      </c>
      <c r="AH238" s="106">
        <f t="shared" si="41"/>
        <v>3.5337428445214591E-4</v>
      </c>
      <c r="AI238" s="106">
        <f t="shared" si="41"/>
        <v>2.7969300059993429E-4</v>
      </c>
      <c r="AJ238" s="106">
        <f t="shared" si="41"/>
        <v>-3.4537652349598824E-3</v>
      </c>
      <c r="AK238" s="106">
        <f t="shared" si="41"/>
        <v>-3.9440320873362911E-4</v>
      </c>
      <c r="AM238" s="101">
        <f t="shared" ref="AM238:AU238" si="42">IFERROR(AM27/AL27,"")</f>
        <v>1.0008125855059764</v>
      </c>
      <c r="AN238" s="101">
        <f t="shared" si="42"/>
        <v>1.0002414549164163</v>
      </c>
      <c r="AO238" s="101">
        <f t="shared" si="42"/>
        <v>1.0001482140531015</v>
      </c>
      <c r="AP238" s="101">
        <f t="shared" si="42"/>
        <v>1.0001729095288434</v>
      </c>
      <c r="AQ238" s="101">
        <f t="shared" si="42"/>
        <v>1.0000978422687832</v>
      </c>
      <c r="AR238" s="101">
        <f t="shared" si="42"/>
        <v>1.0003595594160586</v>
      </c>
      <c r="AS238" s="101">
        <f t="shared" si="42"/>
        <v>1.0006574626454112</v>
      </c>
      <c r="AT238" s="101">
        <f t="shared" si="42"/>
        <v>1.0008204493869421</v>
      </c>
      <c r="AU238" s="101">
        <f t="shared" si="42"/>
        <v>1.0010085036561125</v>
      </c>
    </row>
    <row r="239" spans="1:47">
      <c r="A239" s="101" t="s">
        <v>3672</v>
      </c>
      <c r="G239" s="106"/>
      <c r="H239" s="106">
        <f t="shared" ref="H239:AK239" si="43">IFERROR(H28/G28-1,"")</f>
        <v>0.21707632600258742</v>
      </c>
      <c r="I239" s="106">
        <f t="shared" si="43"/>
        <v>0.31796633299763744</v>
      </c>
      <c r="J239" s="106">
        <f t="shared" si="43"/>
        <v>-0.1174705863388239</v>
      </c>
      <c r="K239" s="106">
        <f t="shared" si="43"/>
        <v>-2.6801868869016254E-2</v>
      </c>
      <c r="L239" s="106">
        <f t="shared" si="43"/>
        <v>1.0707001368316149E-2</v>
      </c>
      <c r="M239" s="106">
        <f t="shared" si="43"/>
        <v>1.0735307123595828E-2</v>
      </c>
      <c r="N239" s="106">
        <f t="shared" si="43"/>
        <v>-3.4283714844269619E-2</v>
      </c>
      <c r="O239" s="106">
        <f t="shared" si="43"/>
        <v>-3.5500814650486268E-2</v>
      </c>
      <c r="P239" s="106">
        <f t="shared" si="43"/>
        <v>1.9389335501195593E-2</v>
      </c>
      <c r="Q239" s="106">
        <f t="shared" si="43"/>
        <v>3.1222547344384788E-2</v>
      </c>
      <c r="R239" s="106">
        <f t="shared" si="43"/>
        <v>1.5370638663940728E-2</v>
      </c>
      <c r="S239" s="106">
        <f t="shared" si="43"/>
        <v>8.1703510224884202E-3</v>
      </c>
      <c r="T239" s="106">
        <f t="shared" si="43"/>
        <v>6.4769908848203439E-3</v>
      </c>
      <c r="U239" s="106">
        <f t="shared" si="43"/>
        <v>1.284875677445263E-2</v>
      </c>
      <c r="V239" s="106">
        <f t="shared" si="43"/>
        <v>1.843007833057797E-4</v>
      </c>
      <c r="W239" s="106">
        <f t="shared" si="43"/>
        <v>-5.5097440074547421E-3</v>
      </c>
      <c r="X239" s="106">
        <f t="shared" si="43"/>
        <v>-1.8203265626346443E-3</v>
      </c>
      <c r="Y239" s="106">
        <f t="shared" si="43"/>
        <v>-3.5784492568984305E-3</v>
      </c>
      <c r="Z239" s="106">
        <f t="shared" si="43"/>
        <v>-4.9801008551537684E-3</v>
      </c>
      <c r="AA239" s="106">
        <f t="shared" si="43"/>
        <v>-7.1274679356714277E-3</v>
      </c>
      <c r="AB239" s="106">
        <f t="shared" si="43"/>
        <v>-5.6983977326457991E-3</v>
      </c>
      <c r="AC239" s="106">
        <f t="shared" si="43"/>
        <v>1.2016821271720879E-4</v>
      </c>
      <c r="AD239" s="106">
        <f t="shared" si="43"/>
        <v>7.9495103591331606E-4</v>
      </c>
      <c r="AE239" s="106">
        <f t="shared" si="43"/>
        <v>-2.9411446737057645E-3</v>
      </c>
      <c r="AF239" s="106">
        <f t="shared" si="43"/>
        <v>3.5749952919290617E-3</v>
      </c>
      <c r="AG239" s="106">
        <f t="shared" si="43"/>
        <v>-5.135409389821155E-3</v>
      </c>
      <c r="AH239" s="106">
        <f t="shared" si="43"/>
        <v>-3.7101106660109018E-3</v>
      </c>
      <c r="AI239" s="106">
        <f t="shared" si="43"/>
        <v>3.8455525579410565E-3</v>
      </c>
      <c r="AJ239" s="106">
        <f t="shared" si="43"/>
        <v>-8.7109313272627498E-3</v>
      </c>
      <c r="AK239" s="106">
        <f t="shared" si="43"/>
        <v>-6.856677679360712E-3</v>
      </c>
      <c r="AM239" s="101">
        <f t="shared" ref="AM239:AU239" si="44">IFERROR(AM28/AL28,"")</f>
        <v>0.99818775333444731</v>
      </c>
      <c r="AN239" s="101">
        <f t="shared" si="44"/>
        <v>0.99727002849859447</v>
      </c>
      <c r="AO239" s="101">
        <f t="shared" si="44"/>
        <v>0.99720261990356818</v>
      </c>
      <c r="AP239" s="101">
        <f t="shared" si="44"/>
        <v>0.99743230814657624</v>
      </c>
      <c r="AQ239" s="101">
        <f t="shared" si="44"/>
        <v>0.99704259865226608</v>
      </c>
      <c r="AR239" s="101">
        <f t="shared" si="44"/>
        <v>0.99806767407819774</v>
      </c>
      <c r="AS239" s="101">
        <f t="shared" si="44"/>
        <v>0.9977184818055822</v>
      </c>
      <c r="AT239" s="101">
        <f t="shared" si="44"/>
        <v>0.99741031430677163</v>
      </c>
      <c r="AU239" s="101">
        <f t="shared" si="44"/>
        <v>0.99874387517517982</v>
      </c>
    </row>
    <row r="240" spans="1:47">
      <c r="A240" s="101" t="s">
        <v>3673</v>
      </c>
      <c r="G240" s="106"/>
      <c r="H240" s="106">
        <f t="shared" ref="H240:AK240" si="45">IFERROR(H29/G29-1,"")</f>
        <v>0</v>
      </c>
      <c r="I240" s="106">
        <f t="shared" si="45"/>
        <v>0.38653894150496071</v>
      </c>
      <c r="J240" s="106">
        <f t="shared" si="45"/>
        <v>-0.11747058633882368</v>
      </c>
      <c r="K240" s="106">
        <f t="shared" si="45"/>
        <v>-2.6801868869016476E-2</v>
      </c>
      <c r="L240" s="106">
        <f t="shared" si="45"/>
        <v>1.0707001368315927E-2</v>
      </c>
      <c r="M240" s="106">
        <f t="shared" si="45"/>
        <v>1.073530712359605E-2</v>
      </c>
      <c r="N240" s="106">
        <f t="shared" si="45"/>
        <v>-3.8208259103377551E-2</v>
      </c>
      <c r="O240" s="106">
        <f t="shared" si="45"/>
        <v>-3.9726125187723338E-2</v>
      </c>
      <c r="P240" s="106">
        <f t="shared" si="45"/>
        <v>1.9921192326069814E-2</v>
      </c>
      <c r="Q240" s="106">
        <f t="shared" si="45"/>
        <v>3.4551865055553854E-2</v>
      </c>
      <c r="R240" s="106">
        <f t="shared" si="45"/>
        <v>2.0559820710698729E-2</v>
      </c>
      <c r="S240" s="106">
        <f t="shared" si="45"/>
        <v>1.1313133223270544E-2</v>
      </c>
      <c r="T240" s="106">
        <f t="shared" si="45"/>
        <v>6.2540924570571033E-3</v>
      </c>
      <c r="U240" s="106">
        <f t="shared" si="45"/>
        <v>1.0874813219806878E-2</v>
      </c>
      <c r="V240" s="106">
        <f t="shared" si="45"/>
        <v>-2.1599683029573935E-3</v>
      </c>
      <c r="W240" s="106">
        <f t="shared" si="45"/>
        <v>-6.6867099091013626E-3</v>
      </c>
      <c r="X240" s="106">
        <f t="shared" si="45"/>
        <v>-1.4201332368474207E-3</v>
      </c>
      <c r="Y240" s="106">
        <f t="shared" si="45"/>
        <v>-8.1511780354324159E-3</v>
      </c>
      <c r="Z240" s="106">
        <f t="shared" si="45"/>
        <v>-8.3171435545731365E-3</v>
      </c>
      <c r="AA240" s="106">
        <f t="shared" si="45"/>
        <v>-9.4898433656575021E-3</v>
      </c>
      <c r="AB240" s="106">
        <f t="shared" si="45"/>
        <v>-5.4150512348200008E-3</v>
      </c>
      <c r="AC240" s="106">
        <f t="shared" si="45"/>
        <v>2.2316187518933717E-4</v>
      </c>
      <c r="AD240" s="106">
        <f t="shared" si="45"/>
        <v>3.2337564478379655E-4</v>
      </c>
      <c r="AE240" s="106">
        <f t="shared" si="45"/>
        <v>-5.2746213708541045E-3</v>
      </c>
      <c r="AF240" s="106">
        <f t="shared" si="45"/>
        <v>6.0904648974626774E-3</v>
      </c>
      <c r="AG240" s="106">
        <f t="shared" si="45"/>
        <v>-8.0484451727446116E-3</v>
      </c>
      <c r="AH240" s="106">
        <f t="shared" si="45"/>
        <v>-5.6027109691699772E-3</v>
      </c>
      <c r="AI240" s="106">
        <f t="shared" si="45"/>
        <v>1.1199942891384485E-3</v>
      </c>
      <c r="AJ240" s="106">
        <f t="shared" si="45"/>
        <v>-1.3902922192442269E-2</v>
      </c>
      <c r="AK240" s="106">
        <f t="shared" si="45"/>
        <v>-1.3720533165590298E-2</v>
      </c>
      <c r="AM240" s="101">
        <f t="shared" ref="AM240:AU240" si="46">IFERROR(AM29/AL29,"")</f>
        <v>0.99556004950781973</v>
      </c>
      <c r="AN240" s="101">
        <f t="shared" si="46"/>
        <v>0.99453031743729403</v>
      </c>
      <c r="AO240" s="101">
        <f t="shared" si="46"/>
        <v>0.99444459363215731</v>
      </c>
      <c r="AP240" s="101">
        <f t="shared" si="46"/>
        <v>0.99467644751018514</v>
      </c>
      <c r="AQ240" s="101">
        <f t="shared" si="46"/>
        <v>0.99394115360296298</v>
      </c>
      <c r="AR240" s="101">
        <f t="shared" si="46"/>
        <v>0.99575918542720754</v>
      </c>
      <c r="AS240" s="101">
        <f t="shared" si="46"/>
        <v>0.9954204708466754</v>
      </c>
      <c r="AT240" s="101">
        <f t="shared" si="46"/>
        <v>0.99535353935053861</v>
      </c>
      <c r="AU240" s="101">
        <f t="shared" si="46"/>
        <v>0.9968865240580741</v>
      </c>
    </row>
    <row r="241" spans="1:47">
      <c r="A241" s="101" t="s">
        <v>3674</v>
      </c>
      <c r="G241" s="106"/>
      <c r="H241" s="106" t="str">
        <f t="shared" ref="H241:AK241" si="47">IFERROR(H30/G30-1,"")</f>
        <v/>
      </c>
      <c r="I241" s="106" t="str">
        <f t="shared" si="47"/>
        <v/>
      </c>
      <c r="J241" s="106" t="str">
        <f t="shared" si="47"/>
        <v/>
      </c>
      <c r="K241" s="106" t="str">
        <f t="shared" si="47"/>
        <v/>
      </c>
      <c r="L241" s="106" t="str">
        <f t="shared" si="47"/>
        <v/>
      </c>
      <c r="M241" s="106" t="str">
        <f t="shared" si="47"/>
        <v/>
      </c>
      <c r="N241" s="106" t="str">
        <f t="shared" si="47"/>
        <v/>
      </c>
      <c r="O241" s="106" t="str">
        <f t="shared" si="47"/>
        <v/>
      </c>
      <c r="P241" s="106" t="str">
        <f t="shared" si="47"/>
        <v/>
      </c>
      <c r="Q241" s="106" t="str">
        <f t="shared" si="47"/>
        <v/>
      </c>
      <c r="R241" s="106" t="str">
        <f t="shared" si="47"/>
        <v/>
      </c>
      <c r="S241" s="106" t="str">
        <f t="shared" si="47"/>
        <v/>
      </c>
      <c r="T241" s="106" t="str">
        <f t="shared" si="47"/>
        <v/>
      </c>
      <c r="U241" s="106" t="str">
        <f t="shared" si="47"/>
        <v/>
      </c>
      <c r="V241" s="106" t="str">
        <f t="shared" si="47"/>
        <v/>
      </c>
      <c r="W241" s="106" t="str">
        <f t="shared" si="47"/>
        <v/>
      </c>
      <c r="X241" s="106" t="str">
        <f t="shared" si="47"/>
        <v/>
      </c>
      <c r="Y241" s="106" t="str">
        <f t="shared" si="47"/>
        <v/>
      </c>
      <c r="Z241" s="106" t="str">
        <f t="shared" si="47"/>
        <v/>
      </c>
      <c r="AA241" s="106" t="str">
        <f t="shared" si="47"/>
        <v/>
      </c>
      <c r="AB241" s="106" t="str">
        <f t="shared" si="47"/>
        <v/>
      </c>
      <c r="AC241" s="106" t="str">
        <f t="shared" si="47"/>
        <v/>
      </c>
      <c r="AD241" s="106" t="str">
        <f t="shared" si="47"/>
        <v/>
      </c>
      <c r="AE241" s="106" t="str">
        <f t="shared" si="47"/>
        <v/>
      </c>
      <c r="AF241" s="106" t="str">
        <f t="shared" si="47"/>
        <v/>
      </c>
      <c r="AG241" s="106" t="str">
        <f t="shared" si="47"/>
        <v/>
      </c>
      <c r="AH241" s="106" t="str">
        <f t="shared" si="47"/>
        <v/>
      </c>
      <c r="AI241" s="106" t="str">
        <f t="shared" si="47"/>
        <v/>
      </c>
      <c r="AJ241" s="106" t="str">
        <f t="shared" si="47"/>
        <v/>
      </c>
      <c r="AK241" s="106" t="str">
        <f t="shared" si="47"/>
        <v/>
      </c>
      <c r="AM241" s="101" t="str">
        <f t="shared" ref="AM241:AU241" si="48">IFERROR(AM30/AL30,"")</f>
        <v/>
      </c>
      <c r="AN241" s="101" t="str">
        <f t="shared" si="48"/>
        <v/>
      </c>
      <c r="AO241" s="101" t="str">
        <f t="shared" si="48"/>
        <v/>
      </c>
      <c r="AP241" s="101" t="str">
        <f t="shared" si="48"/>
        <v/>
      </c>
      <c r="AQ241" s="101" t="str">
        <f t="shared" si="48"/>
        <v/>
      </c>
      <c r="AR241" s="101" t="str">
        <f t="shared" si="48"/>
        <v/>
      </c>
      <c r="AS241" s="101" t="str">
        <f t="shared" si="48"/>
        <v/>
      </c>
      <c r="AT241" s="101" t="str">
        <f t="shared" si="48"/>
        <v/>
      </c>
      <c r="AU241" s="101" t="str">
        <f t="shared" si="48"/>
        <v/>
      </c>
    </row>
    <row r="242" spans="1:47">
      <c r="A242" s="101" t="s">
        <v>3675</v>
      </c>
      <c r="G242" s="106"/>
      <c r="H242" s="106">
        <f t="shared" ref="H242:AK242" si="49">IFERROR(H31/G31-1,"")</f>
        <v>0.21707632600258742</v>
      </c>
      <c r="I242" s="106">
        <f t="shared" si="49"/>
        <v>0.31796633299763744</v>
      </c>
      <c r="J242" s="106">
        <f t="shared" si="49"/>
        <v>-0.1174705863388239</v>
      </c>
      <c r="K242" s="106">
        <f t="shared" si="49"/>
        <v>-2.6801868869016254E-2</v>
      </c>
      <c r="L242" s="106">
        <f t="shared" si="49"/>
        <v>1.0707001368316149E-2</v>
      </c>
      <c r="M242" s="106">
        <f t="shared" si="49"/>
        <v>1.0735307123595828E-2</v>
      </c>
      <c r="N242" s="106">
        <f t="shared" si="49"/>
        <v>-3.4283714844269619E-2</v>
      </c>
      <c r="O242" s="106">
        <f t="shared" si="49"/>
        <v>-3.5500814650486268E-2</v>
      </c>
      <c r="P242" s="106">
        <f t="shared" si="49"/>
        <v>1.9389335501195593E-2</v>
      </c>
      <c r="Q242" s="106">
        <f t="shared" si="49"/>
        <v>3.1222547344384788E-2</v>
      </c>
      <c r="R242" s="106">
        <f t="shared" si="49"/>
        <v>1.5370638663940728E-2</v>
      </c>
      <c r="S242" s="106">
        <f t="shared" si="49"/>
        <v>8.1703510224884202E-3</v>
      </c>
      <c r="T242" s="106">
        <f t="shared" si="49"/>
        <v>6.4769908848203439E-3</v>
      </c>
      <c r="U242" s="106">
        <f t="shared" si="49"/>
        <v>1.284875677445263E-2</v>
      </c>
      <c r="V242" s="106">
        <f t="shared" si="49"/>
        <v>1.843007833057797E-4</v>
      </c>
      <c r="W242" s="106">
        <f t="shared" si="49"/>
        <v>-5.5097440074547421E-3</v>
      </c>
      <c r="X242" s="106">
        <f t="shared" si="49"/>
        <v>-1.8203265626346443E-3</v>
      </c>
      <c r="Y242" s="106">
        <f t="shared" si="49"/>
        <v>-3.5784492568984305E-3</v>
      </c>
      <c r="Z242" s="106">
        <f t="shared" si="49"/>
        <v>-4.9801008551537684E-3</v>
      </c>
      <c r="AA242" s="106">
        <f t="shared" si="49"/>
        <v>-7.1274679356714277E-3</v>
      </c>
      <c r="AB242" s="106">
        <f t="shared" si="49"/>
        <v>-5.6983977326457991E-3</v>
      </c>
      <c r="AC242" s="106">
        <f t="shared" si="49"/>
        <v>1.2016821271720879E-4</v>
      </c>
      <c r="AD242" s="106">
        <f t="shared" si="49"/>
        <v>7.9495103591331606E-4</v>
      </c>
      <c r="AE242" s="106">
        <f t="shared" si="49"/>
        <v>-2.9411446737057645E-3</v>
      </c>
      <c r="AF242" s="106">
        <f t="shared" si="49"/>
        <v>3.5749952919290617E-3</v>
      </c>
      <c r="AG242" s="106">
        <f t="shared" si="49"/>
        <v>-5.135409389821155E-3</v>
      </c>
      <c r="AH242" s="106">
        <f t="shared" si="49"/>
        <v>-3.7101106660109018E-3</v>
      </c>
      <c r="AI242" s="106">
        <f t="shared" si="49"/>
        <v>3.8455525579410565E-3</v>
      </c>
      <c r="AJ242" s="106">
        <f t="shared" si="49"/>
        <v>-8.7109313272627498E-3</v>
      </c>
      <c r="AK242" s="106">
        <f t="shared" si="49"/>
        <v>-6.856677679360712E-3</v>
      </c>
      <c r="AM242" s="101">
        <f t="shared" ref="AM242:AU242" si="50">IFERROR(AM31/AL31,"")</f>
        <v>0.99818775333444731</v>
      </c>
      <c r="AN242" s="101">
        <f t="shared" si="50"/>
        <v>0.99727002849859447</v>
      </c>
      <c r="AO242" s="101">
        <f t="shared" si="50"/>
        <v>0.99720261990356818</v>
      </c>
      <c r="AP242" s="101">
        <f t="shared" si="50"/>
        <v>0.99743230814657624</v>
      </c>
      <c r="AQ242" s="101">
        <f t="shared" si="50"/>
        <v>0.99704259865226608</v>
      </c>
      <c r="AR242" s="101">
        <f t="shared" si="50"/>
        <v>0.99806767407819774</v>
      </c>
      <c r="AS242" s="101">
        <f t="shared" si="50"/>
        <v>0.9977184818055822</v>
      </c>
      <c r="AT242" s="101">
        <f t="shared" si="50"/>
        <v>0.99741031430677163</v>
      </c>
      <c r="AU242" s="101">
        <f t="shared" si="50"/>
        <v>0.99874387517517982</v>
      </c>
    </row>
    <row r="243" spans="1:47" s="128" customFormat="1">
      <c r="A243" s="127" t="s">
        <v>3677</v>
      </c>
      <c r="B243" s="127"/>
      <c r="C243" s="127"/>
      <c r="D243" s="127"/>
      <c r="E243" s="127"/>
      <c r="F243" s="127"/>
      <c r="G243" s="129"/>
      <c r="H243" s="129" t="str">
        <f t="shared" ref="H243:AK243" si="51">IFERROR(H32/G32-1,"")</f>
        <v/>
      </c>
      <c r="I243" s="129" t="str">
        <f t="shared" si="51"/>
        <v/>
      </c>
      <c r="J243" s="129" t="str">
        <f t="shared" si="51"/>
        <v/>
      </c>
      <c r="K243" s="129" t="str">
        <f t="shared" si="51"/>
        <v/>
      </c>
      <c r="L243" s="129" t="str">
        <f t="shared" si="51"/>
        <v/>
      </c>
      <c r="M243" s="129" t="str">
        <f t="shared" si="51"/>
        <v/>
      </c>
      <c r="N243" s="129" t="str">
        <f t="shared" si="51"/>
        <v/>
      </c>
      <c r="O243" s="129" t="str">
        <f t="shared" si="51"/>
        <v/>
      </c>
      <c r="P243" s="129" t="str">
        <f t="shared" si="51"/>
        <v/>
      </c>
      <c r="Q243" s="129" t="str">
        <f t="shared" si="51"/>
        <v/>
      </c>
      <c r="R243" s="129" t="str">
        <f t="shared" si="51"/>
        <v/>
      </c>
      <c r="S243" s="129" t="str">
        <f t="shared" si="51"/>
        <v/>
      </c>
      <c r="T243" s="129" t="str">
        <f t="shared" si="51"/>
        <v/>
      </c>
      <c r="U243" s="129" t="str">
        <f t="shared" si="51"/>
        <v/>
      </c>
      <c r="V243" s="129" t="str">
        <f t="shared" si="51"/>
        <v/>
      </c>
      <c r="W243" s="129" t="str">
        <f t="shared" si="51"/>
        <v/>
      </c>
      <c r="X243" s="129" t="str">
        <f t="shared" si="51"/>
        <v/>
      </c>
      <c r="Y243" s="129" t="str">
        <f t="shared" si="51"/>
        <v/>
      </c>
      <c r="Z243" s="129" t="str">
        <f t="shared" si="51"/>
        <v/>
      </c>
      <c r="AA243" s="129" t="str">
        <f t="shared" si="51"/>
        <v/>
      </c>
      <c r="AB243" s="129" t="str">
        <f t="shared" si="51"/>
        <v/>
      </c>
      <c r="AC243" s="129" t="str">
        <f t="shared" si="51"/>
        <v/>
      </c>
      <c r="AD243" s="129" t="str">
        <f t="shared" si="51"/>
        <v/>
      </c>
      <c r="AE243" s="129" t="str">
        <f t="shared" si="51"/>
        <v/>
      </c>
      <c r="AF243" s="129" t="str">
        <f t="shared" si="51"/>
        <v/>
      </c>
      <c r="AG243" s="129" t="str">
        <f t="shared" si="51"/>
        <v/>
      </c>
      <c r="AH243" s="129" t="str">
        <f t="shared" si="51"/>
        <v/>
      </c>
      <c r="AI243" s="129" t="str">
        <f t="shared" si="51"/>
        <v/>
      </c>
      <c r="AJ243" s="129" t="str">
        <f t="shared" si="51"/>
        <v/>
      </c>
      <c r="AK243" s="129" t="str">
        <f t="shared" si="51"/>
        <v/>
      </c>
      <c r="AM243" s="128" t="str">
        <f t="shared" ref="AM243:AU243" si="52">IFERROR(AM32/AL32,"")</f>
        <v/>
      </c>
      <c r="AN243" s="128" t="str">
        <f t="shared" si="52"/>
        <v/>
      </c>
      <c r="AO243" s="128" t="str">
        <f t="shared" si="52"/>
        <v/>
      </c>
      <c r="AP243" s="128" t="str">
        <f t="shared" si="52"/>
        <v/>
      </c>
      <c r="AQ243" s="128" t="str">
        <f t="shared" si="52"/>
        <v/>
      </c>
      <c r="AR243" s="128" t="str">
        <f t="shared" si="52"/>
        <v/>
      </c>
      <c r="AS243" s="128" t="str">
        <f t="shared" si="52"/>
        <v/>
      </c>
      <c r="AT243" s="128" t="str">
        <f t="shared" si="52"/>
        <v/>
      </c>
      <c r="AU243" s="128" t="str">
        <f t="shared" si="52"/>
        <v/>
      </c>
    </row>
    <row r="244" spans="1:47">
      <c r="A244" s="105" t="s">
        <v>3697</v>
      </c>
      <c r="B244" s="105"/>
      <c r="C244" s="105"/>
      <c r="D244" s="105"/>
      <c r="E244" s="105"/>
      <c r="F244" s="105"/>
      <c r="G244" s="101">
        <f t="shared" ref="G244:AK244" si="53">G$1</f>
        <v>2020</v>
      </c>
      <c r="H244" s="101">
        <f t="shared" si="53"/>
        <v>2021</v>
      </c>
      <c r="I244" s="101">
        <f t="shared" si="53"/>
        <v>2022</v>
      </c>
      <c r="J244" s="101">
        <f t="shared" si="53"/>
        <v>2023</v>
      </c>
      <c r="K244" s="101">
        <f t="shared" si="53"/>
        <v>2024</v>
      </c>
      <c r="L244" s="101">
        <f t="shared" si="53"/>
        <v>2025</v>
      </c>
      <c r="M244" s="101">
        <f t="shared" si="53"/>
        <v>2026</v>
      </c>
      <c r="N244" s="101">
        <f t="shared" si="53"/>
        <v>2027</v>
      </c>
      <c r="O244" s="101">
        <f t="shared" si="53"/>
        <v>2028</v>
      </c>
      <c r="P244" s="101">
        <f t="shared" si="53"/>
        <v>2029</v>
      </c>
      <c r="Q244" s="101">
        <f t="shared" si="53"/>
        <v>2030</v>
      </c>
      <c r="R244" s="101">
        <f t="shared" si="53"/>
        <v>2031</v>
      </c>
      <c r="S244" s="101">
        <f t="shared" si="53"/>
        <v>2032</v>
      </c>
      <c r="T244" s="101">
        <f t="shared" si="53"/>
        <v>2033</v>
      </c>
      <c r="U244" s="101">
        <f t="shared" si="53"/>
        <v>2034</v>
      </c>
      <c r="V244" s="101">
        <f t="shared" si="53"/>
        <v>2035</v>
      </c>
      <c r="W244" s="101">
        <f t="shared" si="53"/>
        <v>2036</v>
      </c>
      <c r="X244" s="101">
        <f t="shared" si="53"/>
        <v>2037</v>
      </c>
      <c r="Y244" s="101">
        <f t="shared" si="53"/>
        <v>2038</v>
      </c>
      <c r="Z244" s="101">
        <f t="shared" si="53"/>
        <v>2039</v>
      </c>
      <c r="AA244" s="101">
        <f t="shared" si="53"/>
        <v>2040</v>
      </c>
      <c r="AB244" s="101">
        <f t="shared" si="53"/>
        <v>2041</v>
      </c>
      <c r="AC244" s="101">
        <f t="shared" si="53"/>
        <v>2042</v>
      </c>
      <c r="AD244" s="101">
        <f t="shared" si="53"/>
        <v>2043</v>
      </c>
      <c r="AE244" s="101">
        <f t="shared" si="53"/>
        <v>2044</v>
      </c>
      <c r="AF244" s="101">
        <f t="shared" si="53"/>
        <v>2045</v>
      </c>
      <c r="AG244" s="101">
        <f t="shared" si="53"/>
        <v>2046</v>
      </c>
      <c r="AH244" s="101">
        <f t="shared" si="53"/>
        <v>2047</v>
      </c>
      <c r="AI244" s="101">
        <f t="shared" si="53"/>
        <v>2048</v>
      </c>
      <c r="AJ244" s="101">
        <f t="shared" si="53"/>
        <v>2049</v>
      </c>
      <c r="AK244" s="101">
        <f t="shared" si="53"/>
        <v>2050</v>
      </c>
    </row>
    <row r="245" spans="1:47">
      <c r="A245" s="101" t="s">
        <v>3668</v>
      </c>
      <c r="G245" s="106"/>
      <c r="H245" s="106" t="str">
        <f t="shared" ref="H245:AK245" si="54">IFERROR(H34/G34-1,"")</f>
        <v/>
      </c>
      <c r="I245" s="106" t="str">
        <f t="shared" si="54"/>
        <v/>
      </c>
      <c r="J245" s="106" t="str">
        <f t="shared" si="54"/>
        <v/>
      </c>
      <c r="K245" s="106" t="str">
        <f t="shared" si="54"/>
        <v/>
      </c>
      <c r="L245" s="106" t="str">
        <f t="shared" si="54"/>
        <v/>
      </c>
      <c r="M245" s="106" t="str">
        <f t="shared" si="54"/>
        <v/>
      </c>
      <c r="N245" s="106" t="str">
        <f t="shared" si="54"/>
        <v/>
      </c>
      <c r="O245" s="106" t="str">
        <f t="shared" si="54"/>
        <v/>
      </c>
      <c r="P245" s="106" t="str">
        <f t="shared" si="54"/>
        <v/>
      </c>
      <c r="Q245" s="106" t="str">
        <f t="shared" si="54"/>
        <v/>
      </c>
      <c r="R245" s="106" t="str">
        <f t="shared" si="54"/>
        <v/>
      </c>
      <c r="S245" s="106" t="str">
        <f t="shared" si="54"/>
        <v/>
      </c>
      <c r="T245" s="106" t="str">
        <f t="shared" si="54"/>
        <v/>
      </c>
      <c r="U245" s="106" t="str">
        <f t="shared" si="54"/>
        <v/>
      </c>
      <c r="V245" s="106" t="str">
        <f t="shared" si="54"/>
        <v/>
      </c>
      <c r="W245" s="106" t="str">
        <f t="shared" si="54"/>
        <v/>
      </c>
      <c r="X245" s="106" t="str">
        <f t="shared" si="54"/>
        <v/>
      </c>
      <c r="Y245" s="106" t="str">
        <f t="shared" si="54"/>
        <v/>
      </c>
      <c r="Z245" s="106" t="str">
        <f t="shared" si="54"/>
        <v/>
      </c>
      <c r="AA245" s="106" t="str">
        <f t="shared" si="54"/>
        <v/>
      </c>
      <c r="AB245" s="106" t="str">
        <f t="shared" si="54"/>
        <v/>
      </c>
      <c r="AC245" s="106" t="str">
        <f t="shared" si="54"/>
        <v/>
      </c>
      <c r="AD245" s="106" t="str">
        <f t="shared" si="54"/>
        <v/>
      </c>
      <c r="AE245" s="106" t="str">
        <f t="shared" si="54"/>
        <v/>
      </c>
      <c r="AF245" s="106" t="str">
        <f t="shared" si="54"/>
        <v/>
      </c>
      <c r="AG245" s="106" t="str">
        <f t="shared" si="54"/>
        <v/>
      </c>
      <c r="AH245" s="106" t="str">
        <f t="shared" si="54"/>
        <v/>
      </c>
      <c r="AI245" s="106" t="str">
        <f t="shared" si="54"/>
        <v/>
      </c>
      <c r="AJ245" s="106" t="str">
        <f t="shared" si="54"/>
        <v/>
      </c>
      <c r="AK245" s="106" t="str">
        <f t="shared" si="54"/>
        <v/>
      </c>
      <c r="AM245" s="101" t="str">
        <f t="shared" ref="AM245:AU245" si="55">IFERROR(AM34/AL34,"")</f>
        <v/>
      </c>
      <c r="AN245" s="101" t="str">
        <f t="shared" si="55"/>
        <v/>
      </c>
      <c r="AO245" s="101" t="str">
        <f t="shared" si="55"/>
        <v/>
      </c>
      <c r="AP245" s="101" t="str">
        <f t="shared" si="55"/>
        <v/>
      </c>
      <c r="AQ245" s="101" t="str">
        <f t="shared" si="55"/>
        <v/>
      </c>
      <c r="AR245" s="101" t="str">
        <f t="shared" si="55"/>
        <v/>
      </c>
      <c r="AS245" s="101" t="str">
        <f t="shared" si="55"/>
        <v/>
      </c>
      <c r="AT245" s="101" t="str">
        <f t="shared" si="55"/>
        <v/>
      </c>
      <c r="AU245" s="101" t="str">
        <f t="shared" si="55"/>
        <v/>
      </c>
    </row>
    <row r="246" spans="1:47">
      <c r="A246" s="101" t="s">
        <v>3669</v>
      </c>
      <c r="G246" s="106"/>
      <c r="H246" s="106">
        <f t="shared" ref="H246:AK246" si="56">IFERROR(H35/G35-1,"")</f>
        <v>1.4662094114321622E-3</v>
      </c>
      <c r="I246" s="106">
        <f t="shared" si="56"/>
        <v>1.4662094114321622E-3</v>
      </c>
      <c r="J246" s="106">
        <f t="shared" si="56"/>
        <v>1.4640627887922975E-3</v>
      </c>
      <c r="K246" s="106">
        <f t="shared" si="56"/>
        <v>2.9238448850879006E-3</v>
      </c>
      <c r="L246" s="106">
        <f t="shared" si="56"/>
        <v>1.4576604694362949E-3</v>
      </c>
      <c r="M246" s="106">
        <f t="shared" si="56"/>
        <v>2.9110775761662655E-3</v>
      </c>
      <c r="N246" s="106">
        <f t="shared" si="56"/>
        <v>1.4513139007306108E-3</v>
      </c>
      <c r="O246" s="106">
        <f t="shared" si="56"/>
        <v>2.898421282364172E-3</v>
      </c>
      <c r="P246" s="106">
        <f t="shared" si="56"/>
        <v>1.4450223576272236E-3</v>
      </c>
      <c r="Q246" s="106">
        <f t="shared" si="56"/>
        <v>2.8858745619912973E-3</v>
      </c>
      <c r="R246" s="106">
        <f t="shared" si="56"/>
        <v>2.8775702551913085E-3</v>
      </c>
      <c r="S246" s="106">
        <f t="shared" si="56"/>
        <v>1.4346568018563932E-3</v>
      </c>
      <c r="T246" s="106">
        <f t="shared" si="56"/>
        <v>2.8652030207101387E-3</v>
      </c>
      <c r="U246" s="106">
        <f t="shared" si="56"/>
        <v>2.8570170867230349E-3</v>
      </c>
      <c r="V246" s="106">
        <f t="shared" si="56"/>
        <v>1.4258548403311977E-3</v>
      </c>
      <c r="W246" s="106">
        <f t="shared" si="56"/>
        <v>2.8448214916929615E-3</v>
      </c>
      <c r="X246" s="106">
        <f t="shared" si="56"/>
        <v>2.8367514402296568E-3</v>
      </c>
      <c r="Y246" s="106">
        <f t="shared" si="56"/>
        <v>1.4143635223555773E-3</v>
      </c>
      <c r="Z246" s="106">
        <f t="shared" si="56"/>
        <v>2.8247318470266958E-3</v>
      </c>
      <c r="AA246" s="106">
        <f t="shared" si="56"/>
        <v>2.8167752123782197E-3</v>
      </c>
      <c r="AB246" s="106">
        <f t="shared" si="56"/>
        <v>2.8088632759273313E-3</v>
      </c>
      <c r="AC246" s="106">
        <f t="shared" si="56"/>
        <v>2.8009956620760335E-3</v>
      </c>
      <c r="AD246" s="106">
        <f t="shared" si="56"/>
        <v>2.79317199942275E-3</v>
      </c>
      <c r="AE246" s="106">
        <f t="shared" si="56"/>
        <v>2.7853919207021516E-3</v>
      </c>
      <c r="AF246" s="106">
        <f t="shared" si="56"/>
        <v>2.7776550627318652E-3</v>
      </c>
      <c r="AG246" s="106">
        <f t="shared" si="56"/>
        <v>2.769961066352522E-3</v>
      </c>
      <c r="AH246" s="106">
        <f t="shared" si="56"/>
        <v>2.7636824936567717E-3</v>
      </c>
      <c r="AI246" s="106">
        <f t="shared" si="56"/>
        <v>2.7546964699631804E-3</v>
      </c>
      <c r="AJ246" s="106">
        <f t="shared" si="56"/>
        <v>2.7471289635050411E-3</v>
      </c>
      <c r="AK246" s="106">
        <f t="shared" si="56"/>
        <v>2.7396029209725281E-3</v>
      </c>
      <c r="AM246" s="101">
        <f t="shared" ref="AM246:AU246" si="57">IFERROR(AM35/AL35,"")</f>
        <v>1.0027249330528234</v>
      </c>
      <c r="AN246" s="101">
        <f t="shared" si="57"/>
        <v>1.0027175390918621</v>
      </c>
      <c r="AO246" s="101">
        <f t="shared" si="57"/>
        <v>1.0027101751255145</v>
      </c>
      <c r="AP246" s="101">
        <f t="shared" si="57"/>
        <v>1.0027028366888413</v>
      </c>
      <c r="AQ246" s="101">
        <f t="shared" si="57"/>
        <v>1.0026955183806114</v>
      </c>
      <c r="AR246" s="101">
        <f t="shared" si="57"/>
        <v>1.0026882137478743</v>
      </c>
      <c r="AS246" s="101">
        <f t="shared" si="57"/>
        <v>1.0026809151793761</v>
      </c>
      <c r="AT246" s="101">
        <f t="shared" si="57"/>
        <v>1.0026739279123225</v>
      </c>
      <c r="AU246" s="101">
        <f t="shared" si="57"/>
        <v>1.0026667981226041</v>
      </c>
    </row>
    <row r="247" spans="1:47">
      <c r="A247" s="101" t="s">
        <v>3670</v>
      </c>
      <c r="G247" s="106"/>
      <c r="H247" s="106" t="str">
        <f t="shared" ref="H247:AK247" si="58">IFERROR(H36/G36-1,"")</f>
        <v/>
      </c>
      <c r="I247" s="106" t="str">
        <f t="shared" si="58"/>
        <v/>
      </c>
      <c r="J247" s="106" t="str">
        <f t="shared" si="58"/>
        <v/>
      </c>
      <c r="K247" s="106" t="str">
        <f t="shared" si="58"/>
        <v/>
      </c>
      <c r="L247" s="106" t="str">
        <f t="shared" si="58"/>
        <v/>
      </c>
      <c r="M247" s="106" t="str">
        <f t="shared" si="58"/>
        <v/>
      </c>
      <c r="N247" s="106" t="str">
        <f t="shared" si="58"/>
        <v/>
      </c>
      <c r="O247" s="106" t="str">
        <f t="shared" si="58"/>
        <v/>
      </c>
      <c r="P247" s="106" t="str">
        <f t="shared" si="58"/>
        <v/>
      </c>
      <c r="Q247" s="106" t="str">
        <f t="shared" si="58"/>
        <v/>
      </c>
      <c r="R247" s="106" t="str">
        <f t="shared" si="58"/>
        <v/>
      </c>
      <c r="S247" s="106" t="str">
        <f t="shared" si="58"/>
        <v/>
      </c>
      <c r="T247" s="106" t="str">
        <f t="shared" si="58"/>
        <v/>
      </c>
      <c r="U247" s="106" t="str">
        <f t="shared" si="58"/>
        <v/>
      </c>
      <c r="V247" s="106" t="str">
        <f t="shared" si="58"/>
        <v/>
      </c>
      <c r="W247" s="106" t="str">
        <f t="shared" si="58"/>
        <v/>
      </c>
      <c r="X247" s="106" t="str">
        <f t="shared" si="58"/>
        <v/>
      </c>
      <c r="Y247" s="106" t="str">
        <f t="shared" si="58"/>
        <v/>
      </c>
      <c r="Z247" s="106" t="str">
        <f t="shared" si="58"/>
        <v/>
      </c>
      <c r="AA247" s="106" t="str">
        <f t="shared" si="58"/>
        <v/>
      </c>
      <c r="AB247" s="106" t="str">
        <f t="shared" si="58"/>
        <v/>
      </c>
      <c r="AC247" s="106" t="str">
        <f t="shared" si="58"/>
        <v/>
      </c>
      <c r="AD247" s="106" t="str">
        <f t="shared" si="58"/>
        <v/>
      </c>
      <c r="AE247" s="106" t="str">
        <f t="shared" si="58"/>
        <v/>
      </c>
      <c r="AF247" s="106" t="str">
        <f t="shared" si="58"/>
        <v/>
      </c>
      <c r="AG247" s="106" t="str">
        <f t="shared" si="58"/>
        <v/>
      </c>
      <c r="AH247" s="106" t="str">
        <f t="shared" si="58"/>
        <v/>
      </c>
      <c r="AI247" s="106" t="str">
        <f t="shared" si="58"/>
        <v/>
      </c>
      <c r="AJ247" s="106" t="str">
        <f t="shared" si="58"/>
        <v/>
      </c>
      <c r="AK247" s="106" t="str">
        <f t="shared" si="58"/>
        <v/>
      </c>
      <c r="AM247" s="101" t="str">
        <f t="shared" ref="AM247:AU247" si="59">IFERROR(AM36/AL36,"")</f>
        <v/>
      </c>
      <c r="AN247" s="101" t="str">
        <f t="shared" si="59"/>
        <v/>
      </c>
      <c r="AO247" s="101" t="str">
        <f t="shared" si="59"/>
        <v/>
      </c>
      <c r="AP247" s="101" t="str">
        <f t="shared" si="59"/>
        <v/>
      </c>
      <c r="AQ247" s="101" t="str">
        <f t="shared" si="59"/>
        <v/>
      </c>
      <c r="AR247" s="101" t="str">
        <f t="shared" si="59"/>
        <v/>
      </c>
      <c r="AS247" s="101" t="str">
        <f t="shared" si="59"/>
        <v/>
      </c>
      <c r="AT247" s="101" t="str">
        <f t="shared" si="59"/>
        <v/>
      </c>
      <c r="AU247" s="101" t="str">
        <f t="shared" si="59"/>
        <v/>
      </c>
    </row>
    <row r="248" spans="1:47">
      <c r="A248" s="101" t="s">
        <v>3671</v>
      </c>
      <c r="G248" s="106"/>
      <c r="H248" s="106" t="str">
        <f t="shared" ref="H248:AK248" si="60">IFERROR(H37/G37-1,"")</f>
        <v/>
      </c>
      <c r="I248" s="106" t="str">
        <f t="shared" si="60"/>
        <v/>
      </c>
      <c r="J248" s="106" t="str">
        <f t="shared" si="60"/>
        <v/>
      </c>
      <c r="K248" s="106" t="str">
        <f t="shared" si="60"/>
        <v/>
      </c>
      <c r="L248" s="106" t="str">
        <f t="shared" si="60"/>
        <v/>
      </c>
      <c r="M248" s="106" t="str">
        <f t="shared" si="60"/>
        <v/>
      </c>
      <c r="N248" s="106" t="str">
        <f t="shared" si="60"/>
        <v/>
      </c>
      <c r="O248" s="106" t="str">
        <f t="shared" si="60"/>
        <v/>
      </c>
      <c r="P248" s="106" t="str">
        <f t="shared" si="60"/>
        <v/>
      </c>
      <c r="Q248" s="106" t="str">
        <f t="shared" si="60"/>
        <v/>
      </c>
      <c r="R248" s="106" t="str">
        <f t="shared" si="60"/>
        <v/>
      </c>
      <c r="S248" s="106" t="str">
        <f t="shared" si="60"/>
        <v/>
      </c>
      <c r="T248" s="106" t="str">
        <f t="shared" si="60"/>
        <v/>
      </c>
      <c r="U248" s="106" t="str">
        <f t="shared" si="60"/>
        <v/>
      </c>
      <c r="V248" s="106" t="str">
        <f t="shared" si="60"/>
        <v/>
      </c>
      <c r="W248" s="106" t="str">
        <f t="shared" si="60"/>
        <v/>
      </c>
      <c r="X248" s="106" t="str">
        <f t="shared" si="60"/>
        <v/>
      </c>
      <c r="Y248" s="106" t="str">
        <f t="shared" si="60"/>
        <v/>
      </c>
      <c r="Z248" s="106" t="str">
        <f t="shared" si="60"/>
        <v/>
      </c>
      <c r="AA248" s="106" t="str">
        <f t="shared" si="60"/>
        <v/>
      </c>
      <c r="AB248" s="106" t="str">
        <f t="shared" si="60"/>
        <v/>
      </c>
      <c r="AC248" s="106" t="str">
        <f t="shared" si="60"/>
        <v/>
      </c>
      <c r="AD248" s="106" t="str">
        <f t="shared" si="60"/>
        <v/>
      </c>
      <c r="AE248" s="106" t="str">
        <f t="shared" si="60"/>
        <v/>
      </c>
      <c r="AF248" s="106" t="str">
        <f t="shared" si="60"/>
        <v/>
      </c>
      <c r="AG248" s="106" t="str">
        <f t="shared" si="60"/>
        <v/>
      </c>
      <c r="AH248" s="106" t="str">
        <f t="shared" si="60"/>
        <v/>
      </c>
      <c r="AI248" s="106" t="str">
        <f t="shared" si="60"/>
        <v/>
      </c>
      <c r="AJ248" s="106" t="str">
        <f t="shared" si="60"/>
        <v/>
      </c>
      <c r="AK248" s="106" t="str">
        <f t="shared" si="60"/>
        <v/>
      </c>
      <c r="AM248" s="101" t="str">
        <f t="shared" ref="AM248:AU248" si="61">IFERROR(AM37/AL37,"")</f>
        <v/>
      </c>
      <c r="AN248" s="101" t="str">
        <f t="shared" si="61"/>
        <v/>
      </c>
      <c r="AO248" s="101" t="str">
        <f t="shared" si="61"/>
        <v/>
      </c>
      <c r="AP248" s="101" t="str">
        <f t="shared" si="61"/>
        <v/>
      </c>
      <c r="AQ248" s="101" t="str">
        <f t="shared" si="61"/>
        <v/>
      </c>
      <c r="AR248" s="101" t="str">
        <f t="shared" si="61"/>
        <v/>
      </c>
      <c r="AS248" s="101" t="str">
        <f t="shared" si="61"/>
        <v/>
      </c>
      <c r="AT248" s="101" t="str">
        <f t="shared" si="61"/>
        <v/>
      </c>
      <c r="AU248" s="101" t="str">
        <f t="shared" si="61"/>
        <v/>
      </c>
    </row>
    <row r="249" spans="1:47">
      <c r="A249" s="101" t="s">
        <v>3672</v>
      </c>
      <c r="G249" s="106"/>
      <c r="H249" s="106" t="str">
        <f t="shared" ref="H249:AK249" si="62">IFERROR(H38/G38-1,"")</f>
        <v/>
      </c>
      <c r="I249" s="106" t="str">
        <f t="shared" si="62"/>
        <v/>
      </c>
      <c r="J249" s="106" t="str">
        <f t="shared" si="62"/>
        <v/>
      </c>
      <c r="K249" s="106" t="str">
        <f t="shared" si="62"/>
        <v/>
      </c>
      <c r="L249" s="106" t="str">
        <f t="shared" si="62"/>
        <v/>
      </c>
      <c r="M249" s="106" t="str">
        <f t="shared" si="62"/>
        <v/>
      </c>
      <c r="N249" s="106" t="str">
        <f t="shared" si="62"/>
        <v/>
      </c>
      <c r="O249" s="106" t="str">
        <f t="shared" si="62"/>
        <v/>
      </c>
      <c r="P249" s="106" t="str">
        <f t="shared" si="62"/>
        <v/>
      </c>
      <c r="Q249" s="106" t="str">
        <f t="shared" si="62"/>
        <v/>
      </c>
      <c r="R249" s="106" t="str">
        <f t="shared" si="62"/>
        <v/>
      </c>
      <c r="S249" s="106" t="str">
        <f t="shared" si="62"/>
        <v/>
      </c>
      <c r="T249" s="106" t="str">
        <f t="shared" si="62"/>
        <v/>
      </c>
      <c r="U249" s="106" t="str">
        <f t="shared" si="62"/>
        <v/>
      </c>
      <c r="V249" s="106" t="str">
        <f t="shared" si="62"/>
        <v/>
      </c>
      <c r="W249" s="106" t="str">
        <f t="shared" si="62"/>
        <v/>
      </c>
      <c r="X249" s="106" t="str">
        <f t="shared" si="62"/>
        <v/>
      </c>
      <c r="Y249" s="106" t="str">
        <f t="shared" si="62"/>
        <v/>
      </c>
      <c r="Z249" s="106" t="str">
        <f t="shared" si="62"/>
        <v/>
      </c>
      <c r="AA249" s="106" t="str">
        <f t="shared" si="62"/>
        <v/>
      </c>
      <c r="AB249" s="106" t="str">
        <f t="shared" si="62"/>
        <v/>
      </c>
      <c r="AC249" s="106" t="str">
        <f t="shared" si="62"/>
        <v/>
      </c>
      <c r="AD249" s="106" t="str">
        <f t="shared" si="62"/>
        <v/>
      </c>
      <c r="AE249" s="106" t="str">
        <f t="shared" si="62"/>
        <v/>
      </c>
      <c r="AF249" s="106" t="str">
        <f t="shared" si="62"/>
        <v/>
      </c>
      <c r="AG249" s="106" t="str">
        <f t="shared" si="62"/>
        <v/>
      </c>
      <c r="AH249" s="106" t="str">
        <f t="shared" si="62"/>
        <v/>
      </c>
      <c r="AI249" s="106" t="str">
        <f t="shared" si="62"/>
        <v/>
      </c>
      <c r="AJ249" s="106" t="str">
        <f t="shared" si="62"/>
        <v/>
      </c>
      <c r="AK249" s="106" t="str">
        <f t="shared" si="62"/>
        <v/>
      </c>
      <c r="AM249" s="101" t="str">
        <f t="shared" ref="AM249:AU249" si="63">IFERROR(AM38/AL38,"")</f>
        <v/>
      </c>
      <c r="AN249" s="101" t="str">
        <f t="shared" si="63"/>
        <v/>
      </c>
      <c r="AO249" s="101" t="str">
        <f t="shared" si="63"/>
        <v/>
      </c>
      <c r="AP249" s="101" t="str">
        <f t="shared" si="63"/>
        <v/>
      </c>
      <c r="AQ249" s="101" t="str">
        <f t="shared" si="63"/>
        <v/>
      </c>
      <c r="AR249" s="101" t="str">
        <f t="shared" si="63"/>
        <v/>
      </c>
      <c r="AS249" s="101" t="str">
        <f t="shared" si="63"/>
        <v/>
      </c>
      <c r="AT249" s="101" t="str">
        <f t="shared" si="63"/>
        <v/>
      </c>
      <c r="AU249" s="101" t="str">
        <f t="shared" si="63"/>
        <v/>
      </c>
    </row>
    <row r="250" spans="1:47">
      <c r="A250" s="101" t="s">
        <v>3673</v>
      </c>
      <c r="G250" s="106"/>
      <c r="H250" s="106" t="str">
        <f t="shared" ref="H250:AK250" si="64">IFERROR(H39/G39-1,"")</f>
        <v/>
      </c>
      <c r="I250" s="106" t="str">
        <f t="shared" si="64"/>
        <v/>
      </c>
      <c r="J250" s="106" t="str">
        <f t="shared" si="64"/>
        <v/>
      </c>
      <c r="K250" s="106" t="str">
        <f t="shared" si="64"/>
        <v/>
      </c>
      <c r="L250" s="106" t="str">
        <f t="shared" si="64"/>
        <v/>
      </c>
      <c r="M250" s="106" t="str">
        <f t="shared" si="64"/>
        <v/>
      </c>
      <c r="N250" s="106" t="str">
        <f t="shared" si="64"/>
        <v/>
      </c>
      <c r="O250" s="106" t="str">
        <f t="shared" si="64"/>
        <v/>
      </c>
      <c r="P250" s="106" t="str">
        <f t="shared" si="64"/>
        <v/>
      </c>
      <c r="Q250" s="106" t="str">
        <f t="shared" si="64"/>
        <v/>
      </c>
      <c r="R250" s="106" t="str">
        <f t="shared" si="64"/>
        <v/>
      </c>
      <c r="S250" s="106" t="str">
        <f t="shared" si="64"/>
        <v/>
      </c>
      <c r="T250" s="106" t="str">
        <f t="shared" si="64"/>
        <v/>
      </c>
      <c r="U250" s="106" t="str">
        <f t="shared" si="64"/>
        <v/>
      </c>
      <c r="V250" s="106" t="str">
        <f t="shared" si="64"/>
        <v/>
      </c>
      <c r="W250" s="106" t="str">
        <f t="shared" si="64"/>
        <v/>
      </c>
      <c r="X250" s="106" t="str">
        <f t="shared" si="64"/>
        <v/>
      </c>
      <c r="Y250" s="106" t="str">
        <f t="shared" si="64"/>
        <v/>
      </c>
      <c r="Z250" s="106" t="str">
        <f t="shared" si="64"/>
        <v/>
      </c>
      <c r="AA250" s="106" t="str">
        <f t="shared" si="64"/>
        <v/>
      </c>
      <c r="AB250" s="106" t="str">
        <f t="shared" si="64"/>
        <v/>
      </c>
      <c r="AC250" s="106" t="str">
        <f t="shared" si="64"/>
        <v/>
      </c>
      <c r="AD250" s="106" t="str">
        <f t="shared" si="64"/>
        <v/>
      </c>
      <c r="AE250" s="106" t="str">
        <f t="shared" si="64"/>
        <v/>
      </c>
      <c r="AF250" s="106" t="str">
        <f t="shared" si="64"/>
        <v/>
      </c>
      <c r="AG250" s="106" t="str">
        <f t="shared" si="64"/>
        <v/>
      </c>
      <c r="AH250" s="106" t="str">
        <f t="shared" si="64"/>
        <v/>
      </c>
      <c r="AI250" s="106" t="str">
        <f t="shared" si="64"/>
        <v/>
      </c>
      <c r="AJ250" s="106" t="str">
        <f t="shared" si="64"/>
        <v/>
      </c>
      <c r="AK250" s="106" t="str">
        <f t="shared" si="64"/>
        <v/>
      </c>
      <c r="AM250" s="101" t="str">
        <f t="shared" ref="AM250:AU250" si="65">IFERROR(AM39/AL39,"")</f>
        <v/>
      </c>
      <c r="AN250" s="101" t="str">
        <f t="shared" si="65"/>
        <v/>
      </c>
      <c r="AO250" s="101" t="str">
        <f t="shared" si="65"/>
        <v/>
      </c>
      <c r="AP250" s="101" t="str">
        <f t="shared" si="65"/>
        <v/>
      </c>
      <c r="AQ250" s="101" t="str">
        <f t="shared" si="65"/>
        <v/>
      </c>
      <c r="AR250" s="101" t="str">
        <f t="shared" si="65"/>
        <v/>
      </c>
      <c r="AS250" s="101" t="str">
        <f t="shared" si="65"/>
        <v/>
      </c>
      <c r="AT250" s="101" t="str">
        <f t="shared" si="65"/>
        <v/>
      </c>
      <c r="AU250" s="101" t="str">
        <f t="shared" si="65"/>
        <v/>
      </c>
    </row>
    <row r="251" spans="1:47">
      <c r="A251" s="101" t="s">
        <v>3674</v>
      </c>
      <c r="G251" s="106"/>
      <c r="H251" s="106" t="str">
        <f t="shared" ref="H251:AK251" si="66">IFERROR(H40/G40-1,"")</f>
        <v/>
      </c>
      <c r="I251" s="106" t="str">
        <f t="shared" si="66"/>
        <v/>
      </c>
      <c r="J251" s="106" t="str">
        <f t="shared" si="66"/>
        <v/>
      </c>
      <c r="K251" s="106" t="str">
        <f t="shared" si="66"/>
        <v/>
      </c>
      <c r="L251" s="106" t="str">
        <f t="shared" si="66"/>
        <v/>
      </c>
      <c r="M251" s="106" t="str">
        <f t="shared" si="66"/>
        <v/>
      </c>
      <c r="N251" s="106" t="str">
        <f t="shared" si="66"/>
        <v/>
      </c>
      <c r="O251" s="106" t="str">
        <f t="shared" si="66"/>
        <v/>
      </c>
      <c r="P251" s="106" t="str">
        <f t="shared" si="66"/>
        <v/>
      </c>
      <c r="Q251" s="106" t="str">
        <f t="shared" si="66"/>
        <v/>
      </c>
      <c r="R251" s="106" t="str">
        <f t="shared" si="66"/>
        <v/>
      </c>
      <c r="S251" s="106" t="str">
        <f t="shared" si="66"/>
        <v/>
      </c>
      <c r="T251" s="106" t="str">
        <f t="shared" si="66"/>
        <v/>
      </c>
      <c r="U251" s="106" t="str">
        <f t="shared" si="66"/>
        <v/>
      </c>
      <c r="V251" s="106" t="str">
        <f t="shared" si="66"/>
        <v/>
      </c>
      <c r="W251" s="106" t="str">
        <f t="shared" si="66"/>
        <v/>
      </c>
      <c r="X251" s="106" t="str">
        <f t="shared" si="66"/>
        <v/>
      </c>
      <c r="Y251" s="106" t="str">
        <f t="shared" si="66"/>
        <v/>
      </c>
      <c r="Z251" s="106" t="str">
        <f t="shared" si="66"/>
        <v/>
      </c>
      <c r="AA251" s="106" t="str">
        <f t="shared" si="66"/>
        <v/>
      </c>
      <c r="AB251" s="106" t="str">
        <f t="shared" si="66"/>
        <v/>
      </c>
      <c r="AC251" s="106" t="str">
        <f t="shared" si="66"/>
        <v/>
      </c>
      <c r="AD251" s="106" t="str">
        <f t="shared" si="66"/>
        <v/>
      </c>
      <c r="AE251" s="106" t="str">
        <f t="shared" si="66"/>
        <v/>
      </c>
      <c r="AF251" s="106" t="str">
        <f t="shared" si="66"/>
        <v/>
      </c>
      <c r="AG251" s="106" t="str">
        <f t="shared" si="66"/>
        <v/>
      </c>
      <c r="AH251" s="106" t="str">
        <f t="shared" si="66"/>
        <v/>
      </c>
      <c r="AI251" s="106" t="str">
        <f t="shared" si="66"/>
        <v/>
      </c>
      <c r="AJ251" s="106" t="str">
        <f t="shared" si="66"/>
        <v/>
      </c>
      <c r="AK251" s="106" t="str">
        <f t="shared" si="66"/>
        <v/>
      </c>
      <c r="AM251" s="101" t="str">
        <f t="shared" ref="AM251:AU251" si="67">IFERROR(AM40/AL40,"")</f>
        <v/>
      </c>
      <c r="AN251" s="101" t="str">
        <f t="shared" si="67"/>
        <v/>
      </c>
      <c r="AO251" s="101" t="str">
        <f t="shared" si="67"/>
        <v/>
      </c>
      <c r="AP251" s="101" t="str">
        <f t="shared" si="67"/>
        <v/>
      </c>
      <c r="AQ251" s="101" t="str">
        <f t="shared" si="67"/>
        <v/>
      </c>
      <c r="AR251" s="101" t="str">
        <f t="shared" si="67"/>
        <v/>
      </c>
      <c r="AS251" s="101" t="str">
        <f t="shared" si="67"/>
        <v/>
      </c>
      <c r="AT251" s="101" t="str">
        <f t="shared" si="67"/>
        <v/>
      </c>
      <c r="AU251" s="101" t="str">
        <f t="shared" si="67"/>
        <v/>
      </c>
    </row>
    <row r="252" spans="1:47">
      <c r="A252" s="101" t="s">
        <v>3675</v>
      </c>
      <c r="G252" s="106"/>
      <c r="H252" s="106" t="str">
        <f t="shared" ref="H252:AK252" si="68">IFERROR(H41/G41-1,"")</f>
        <v/>
      </c>
      <c r="I252" s="106" t="str">
        <f t="shared" si="68"/>
        <v/>
      </c>
      <c r="J252" s="106" t="str">
        <f t="shared" si="68"/>
        <v/>
      </c>
      <c r="K252" s="106" t="str">
        <f t="shared" si="68"/>
        <v/>
      </c>
      <c r="L252" s="106" t="str">
        <f t="shared" si="68"/>
        <v/>
      </c>
      <c r="M252" s="106" t="str">
        <f t="shared" si="68"/>
        <v/>
      </c>
      <c r="N252" s="106" t="str">
        <f t="shared" si="68"/>
        <v/>
      </c>
      <c r="O252" s="106" t="str">
        <f t="shared" si="68"/>
        <v/>
      </c>
      <c r="P252" s="106" t="str">
        <f t="shared" si="68"/>
        <v/>
      </c>
      <c r="Q252" s="106" t="str">
        <f t="shared" si="68"/>
        <v/>
      </c>
      <c r="R252" s="106" t="str">
        <f t="shared" si="68"/>
        <v/>
      </c>
      <c r="S252" s="106" t="str">
        <f t="shared" si="68"/>
        <v/>
      </c>
      <c r="T252" s="106" t="str">
        <f t="shared" si="68"/>
        <v/>
      </c>
      <c r="U252" s="106" t="str">
        <f t="shared" si="68"/>
        <v/>
      </c>
      <c r="V252" s="106" t="str">
        <f t="shared" si="68"/>
        <v/>
      </c>
      <c r="W252" s="106" t="str">
        <f t="shared" si="68"/>
        <v/>
      </c>
      <c r="X252" s="106" t="str">
        <f t="shared" si="68"/>
        <v/>
      </c>
      <c r="Y252" s="106" t="str">
        <f t="shared" si="68"/>
        <v/>
      </c>
      <c r="Z252" s="106" t="str">
        <f t="shared" si="68"/>
        <v/>
      </c>
      <c r="AA252" s="106" t="str">
        <f t="shared" si="68"/>
        <v/>
      </c>
      <c r="AB252" s="106" t="str">
        <f t="shared" si="68"/>
        <v/>
      </c>
      <c r="AC252" s="106" t="str">
        <f t="shared" si="68"/>
        <v/>
      </c>
      <c r="AD252" s="106" t="str">
        <f t="shared" si="68"/>
        <v/>
      </c>
      <c r="AE252" s="106" t="str">
        <f t="shared" si="68"/>
        <v/>
      </c>
      <c r="AF252" s="106" t="str">
        <f t="shared" si="68"/>
        <v/>
      </c>
      <c r="AG252" s="106" t="str">
        <f t="shared" si="68"/>
        <v/>
      </c>
      <c r="AH252" s="106" t="str">
        <f t="shared" si="68"/>
        <v/>
      </c>
      <c r="AI252" s="106" t="str">
        <f t="shared" si="68"/>
        <v/>
      </c>
      <c r="AJ252" s="106" t="str">
        <f t="shared" si="68"/>
        <v/>
      </c>
      <c r="AK252" s="106" t="str">
        <f t="shared" si="68"/>
        <v/>
      </c>
      <c r="AM252" s="101" t="str">
        <f t="shared" ref="AM252:AU252" si="69">IFERROR(AM41/AL41,"")</f>
        <v/>
      </c>
      <c r="AN252" s="101" t="str">
        <f t="shared" si="69"/>
        <v/>
      </c>
      <c r="AO252" s="101" t="str">
        <f t="shared" si="69"/>
        <v/>
      </c>
      <c r="AP252" s="101" t="str">
        <f t="shared" si="69"/>
        <v/>
      </c>
      <c r="AQ252" s="101" t="str">
        <f t="shared" si="69"/>
        <v/>
      </c>
      <c r="AR252" s="101" t="str">
        <f t="shared" si="69"/>
        <v/>
      </c>
      <c r="AS252" s="101" t="str">
        <f t="shared" si="69"/>
        <v/>
      </c>
      <c r="AT252" s="101" t="str">
        <f t="shared" si="69"/>
        <v/>
      </c>
      <c r="AU252" s="101" t="str">
        <f t="shared" si="69"/>
        <v/>
      </c>
    </row>
    <row r="253" spans="1:47" s="128" customFormat="1">
      <c r="A253" s="127" t="s">
        <v>3678</v>
      </c>
      <c r="B253" s="127"/>
      <c r="C253" s="127"/>
      <c r="D253" s="127"/>
      <c r="E253" s="127"/>
      <c r="F253" s="127"/>
      <c r="G253" s="129"/>
      <c r="H253" s="129" t="str">
        <f t="shared" ref="H253:V253" si="70">IFERROR(H42/G42-1,"")</f>
        <v/>
      </c>
      <c r="I253" s="129" t="str">
        <f t="shared" si="70"/>
        <v/>
      </c>
      <c r="J253" s="129" t="str">
        <f t="shared" si="70"/>
        <v/>
      </c>
      <c r="K253" s="129" t="str">
        <f t="shared" si="70"/>
        <v/>
      </c>
      <c r="L253" s="129" t="str">
        <f t="shared" si="70"/>
        <v/>
      </c>
      <c r="M253" s="129" t="str">
        <f t="shared" si="70"/>
        <v/>
      </c>
      <c r="N253" s="129" t="str">
        <f t="shared" si="70"/>
        <v/>
      </c>
      <c r="O253" s="129" t="str">
        <f t="shared" si="70"/>
        <v/>
      </c>
      <c r="P253" s="129" t="str">
        <f t="shared" si="70"/>
        <v/>
      </c>
      <c r="Q253" s="129" t="str">
        <f t="shared" si="70"/>
        <v/>
      </c>
      <c r="R253" s="129" t="str">
        <f t="shared" si="70"/>
        <v/>
      </c>
      <c r="S253" s="129" t="str">
        <f t="shared" si="70"/>
        <v/>
      </c>
      <c r="T253" s="129" t="str">
        <f t="shared" si="70"/>
        <v/>
      </c>
      <c r="U253" s="129" t="str">
        <f t="shared" si="70"/>
        <v/>
      </c>
      <c r="V253" s="129" t="str">
        <f t="shared" si="70"/>
        <v/>
      </c>
      <c r="W253" s="129" t="str">
        <f t="shared" ref="W253:AK253" si="71">IFERROR(W42/V42-1,"")</f>
        <v/>
      </c>
      <c r="X253" s="129" t="str">
        <f t="shared" si="71"/>
        <v/>
      </c>
      <c r="Y253" s="129" t="str">
        <f t="shared" si="71"/>
        <v/>
      </c>
      <c r="Z253" s="129" t="str">
        <f t="shared" si="71"/>
        <v/>
      </c>
      <c r="AA253" s="129" t="str">
        <f t="shared" si="71"/>
        <v/>
      </c>
      <c r="AB253" s="129" t="str">
        <f t="shared" si="71"/>
        <v/>
      </c>
      <c r="AC253" s="129" t="str">
        <f t="shared" si="71"/>
        <v/>
      </c>
      <c r="AD253" s="129" t="str">
        <f t="shared" si="71"/>
        <v/>
      </c>
      <c r="AE253" s="129" t="str">
        <f t="shared" si="71"/>
        <v/>
      </c>
      <c r="AF253" s="129" t="str">
        <f t="shared" si="71"/>
        <v/>
      </c>
      <c r="AG253" s="129" t="str">
        <f t="shared" si="71"/>
        <v/>
      </c>
      <c r="AH253" s="129" t="str">
        <f t="shared" si="71"/>
        <v/>
      </c>
      <c r="AI253" s="129" t="str">
        <f t="shared" si="71"/>
        <v/>
      </c>
      <c r="AJ253" s="129" t="str">
        <f t="shared" si="71"/>
        <v/>
      </c>
      <c r="AK253" s="129" t="str">
        <f t="shared" si="71"/>
        <v/>
      </c>
      <c r="AM253" s="128" t="str">
        <f t="shared" ref="AM253:AU253" si="72">IFERROR(AM42/AL42,"")</f>
        <v/>
      </c>
      <c r="AN253" s="128" t="str">
        <f t="shared" si="72"/>
        <v/>
      </c>
      <c r="AO253" s="128" t="str">
        <f t="shared" si="72"/>
        <v/>
      </c>
      <c r="AP253" s="128" t="str">
        <f t="shared" si="72"/>
        <v/>
      </c>
      <c r="AQ253" s="128" t="str">
        <f t="shared" si="72"/>
        <v/>
      </c>
      <c r="AR253" s="128" t="str">
        <f t="shared" si="72"/>
        <v/>
      </c>
      <c r="AS253" s="128" t="str">
        <f t="shared" si="72"/>
        <v/>
      </c>
      <c r="AT253" s="128" t="str">
        <f t="shared" si="72"/>
        <v/>
      </c>
      <c r="AU253" s="128" t="str">
        <f t="shared" si="72"/>
        <v/>
      </c>
    </row>
    <row r="254" spans="1:47">
      <c r="A254" s="105" t="s">
        <v>3697</v>
      </c>
      <c r="B254" s="105"/>
      <c r="C254" s="105"/>
      <c r="D254" s="105"/>
      <c r="E254" s="105"/>
      <c r="F254" s="105"/>
      <c r="G254" s="101">
        <f t="shared" ref="G254:AK254" si="73">G$1</f>
        <v>2020</v>
      </c>
      <c r="H254" s="101">
        <f t="shared" si="73"/>
        <v>2021</v>
      </c>
      <c r="I254" s="101">
        <f t="shared" si="73"/>
        <v>2022</v>
      </c>
      <c r="J254" s="101">
        <f t="shared" si="73"/>
        <v>2023</v>
      </c>
      <c r="K254" s="101">
        <f t="shared" si="73"/>
        <v>2024</v>
      </c>
      <c r="L254" s="101">
        <f t="shared" si="73"/>
        <v>2025</v>
      </c>
      <c r="M254" s="101">
        <f t="shared" si="73"/>
        <v>2026</v>
      </c>
      <c r="N254" s="101">
        <f t="shared" si="73"/>
        <v>2027</v>
      </c>
      <c r="O254" s="101">
        <f t="shared" si="73"/>
        <v>2028</v>
      </c>
      <c r="P254" s="101">
        <f t="shared" si="73"/>
        <v>2029</v>
      </c>
      <c r="Q254" s="101">
        <f t="shared" si="73"/>
        <v>2030</v>
      </c>
      <c r="R254" s="101">
        <f t="shared" si="73"/>
        <v>2031</v>
      </c>
      <c r="S254" s="101">
        <f t="shared" si="73"/>
        <v>2032</v>
      </c>
      <c r="T254" s="101">
        <f t="shared" si="73"/>
        <v>2033</v>
      </c>
      <c r="U254" s="101">
        <f t="shared" si="73"/>
        <v>2034</v>
      </c>
      <c r="V254" s="101">
        <f t="shared" si="73"/>
        <v>2035</v>
      </c>
      <c r="W254" s="101">
        <f t="shared" si="73"/>
        <v>2036</v>
      </c>
      <c r="X254" s="101">
        <f t="shared" si="73"/>
        <v>2037</v>
      </c>
      <c r="Y254" s="101">
        <f t="shared" si="73"/>
        <v>2038</v>
      </c>
      <c r="Z254" s="101">
        <f t="shared" si="73"/>
        <v>2039</v>
      </c>
      <c r="AA254" s="101">
        <f t="shared" si="73"/>
        <v>2040</v>
      </c>
      <c r="AB254" s="101">
        <f t="shared" si="73"/>
        <v>2041</v>
      </c>
      <c r="AC254" s="101">
        <f t="shared" si="73"/>
        <v>2042</v>
      </c>
      <c r="AD254" s="101">
        <f t="shared" si="73"/>
        <v>2043</v>
      </c>
      <c r="AE254" s="101">
        <f t="shared" si="73"/>
        <v>2044</v>
      </c>
      <c r="AF254" s="101">
        <f t="shared" si="73"/>
        <v>2045</v>
      </c>
      <c r="AG254" s="101">
        <f t="shared" si="73"/>
        <v>2046</v>
      </c>
      <c r="AH254" s="101">
        <f t="shared" si="73"/>
        <v>2047</v>
      </c>
      <c r="AI254" s="101">
        <f t="shared" si="73"/>
        <v>2048</v>
      </c>
      <c r="AJ254" s="101">
        <f t="shared" si="73"/>
        <v>2049</v>
      </c>
      <c r="AK254" s="101">
        <f t="shared" si="73"/>
        <v>2050</v>
      </c>
    </row>
    <row r="255" spans="1:47">
      <c r="A255" s="101" t="s">
        <v>3668</v>
      </c>
      <c r="G255" s="106"/>
      <c r="H255" s="106" t="str">
        <f t="shared" ref="H255:AK255" si="74">IFERROR(H44/G44-1,"")</f>
        <v/>
      </c>
      <c r="I255" s="106" t="str">
        <f t="shared" si="74"/>
        <v/>
      </c>
      <c r="J255" s="106" t="str">
        <f t="shared" si="74"/>
        <v/>
      </c>
      <c r="K255" s="106" t="str">
        <f t="shared" si="74"/>
        <v/>
      </c>
      <c r="L255" s="106" t="str">
        <f t="shared" si="74"/>
        <v/>
      </c>
      <c r="M255" s="106" t="str">
        <f t="shared" si="74"/>
        <v/>
      </c>
      <c r="N255" s="106" t="str">
        <f t="shared" si="74"/>
        <v/>
      </c>
      <c r="O255" s="106" t="str">
        <f t="shared" si="74"/>
        <v/>
      </c>
      <c r="P255" s="106" t="str">
        <f t="shared" si="74"/>
        <v/>
      </c>
      <c r="Q255" s="106" t="str">
        <f t="shared" si="74"/>
        <v/>
      </c>
      <c r="R255" s="106" t="str">
        <f t="shared" si="74"/>
        <v/>
      </c>
      <c r="S255" s="106" t="str">
        <f t="shared" si="74"/>
        <v/>
      </c>
      <c r="T255" s="106" t="str">
        <f t="shared" si="74"/>
        <v/>
      </c>
      <c r="U255" s="106" t="str">
        <f t="shared" si="74"/>
        <v/>
      </c>
      <c r="V255" s="106" t="str">
        <f t="shared" si="74"/>
        <v/>
      </c>
      <c r="W255" s="106" t="str">
        <f t="shared" si="74"/>
        <v/>
      </c>
      <c r="X255" s="106" t="str">
        <f t="shared" si="74"/>
        <v/>
      </c>
      <c r="Y255" s="106" t="str">
        <f t="shared" si="74"/>
        <v/>
      </c>
      <c r="Z255" s="106" t="str">
        <f t="shared" si="74"/>
        <v/>
      </c>
      <c r="AA255" s="106" t="str">
        <f t="shared" si="74"/>
        <v/>
      </c>
      <c r="AB255" s="106" t="str">
        <f t="shared" si="74"/>
        <v/>
      </c>
      <c r="AC255" s="106" t="str">
        <f t="shared" si="74"/>
        <v/>
      </c>
      <c r="AD255" s="106" t="str">
        <f t="shared" si="74"/>
        <v/>
      </c>
      <c r="AE255" s="106" t="str">
        <f t="shared" si="74"/>
        <v/>
      </c>
      <c r="AF255" s="106" t="str">
        <f t="shared" si="74"/>
        <v/>
      </c>
      <c r="AG255" s="106" t="str">
        <f t="shared" si="74"/>
        <v/>
      </c>
      <c r="AH255" s="106" t="str">
        <f t="shared" si="74"/>
        <v/>
      </c>
      <c r="AI255" s="106" t="str">
        <f t="shared" si="74"/>
        <v/>
      </c>
      <c r="AJ255" s="106" t="str">
        <f t="shared" si="74"/>
        <v/>
      </c>
      <c r="AK255" s="106" t="str">
        <f t="shared" si="74"/>
        <v/>
      </c>
      <c r="AM255" s="101" t="str">
        <f t="shared" ref="AM255:AU255" si="75">IFERROR(AM44/AL44,"")</f>
        <v/>
      </c>
      <c r="AN255" s="101" t="str">
        <f t="shared" si="75"/>
        <v/>
      </c>
      <c r="AO255" s="101" t="str">
        <f t="shared" si="75"/>
        <v/>
      </c>
      <c r="AP255" s="101" t="str">
        <f t="shared" si="75"/>
        <v/>
      </c>
      <c r="AQ255" s="101" t="str">
        <f t="shared" si="75"/>
        <v/>
      </c>
      <c r="AR255" s="101" t="str">
        <f t="shared" si="75"/>
        <v/>
      </c>
      <c r="AS255" s="101" t="str">
        <f t="shared" si="75"/>
        <v/>
      </c>
      <c r="AT255" s="101" t="str">
        <f t="shared" si="75"/>
        <v/>
      </c>
      <c r="AU255" s="101" t="str">
        <f t="shared" si="75"/>
        <v/>
      </c>
    </row>
    <row r="256" spans="1:47">
      <c r="A256" s="101" t="s">
        <v>3669</v>
      </c>
      <c r="G256" s="106"/>
      <c r="H256" s="106" t="str">
        <f t="shared" ref="H256:AK256" si="76">IFERROR(H45/G45-1,"")</f>
        <v/>
      </c>
      <c r="I256" s="106" t="str">
        <f t="shared" si="76"/>
        <v/>
      </c>
      <c r="J256" s="106" t="str">
        <f t="shared" si="76"/>
        <v/>
      </c>
      <c r="K256" s="106" t="str">
        <f t="shared" si="76"/>
        <v/>
      </c>
      <c r="L256" s="106" t="str">
        <f t="shared" si="76"/>
        <v/>
      </c>
      <c r="M256" s="106" t="str">
        <f t="shared" si="76"/>
        <v/>
      </c>
      <c r="N256" s="106" t="str">
        <f t="shared" si="76"/>
        <v/>
      </c>
      <c r="O256" s="106" t="str">
        <f t="shared" si="76"/>
        <v/>
      </c>
      <c r="P256" s="106" t="str">
        <f t="shared" si="76"/>
        <v/>
      </c>
      <c r="Q256" s="106" t="str">
        <f t="shared" si="76"/>
        <v/>
      </c>
      <c r="R256" s="106" t="str">
        <f t="shared" si="76"/>
        <v/>
      </c>
      <c r="S256" s="106" t="str">
        <f t="shared" si="76"/>
        <v/>
      </c>
      <c r="T256" s="106" t="str">
        <f t="shared" si="76"/>
        <v/>
      </c>
      <c r="U256" s="106" t="str">
        <f t="shared" si="76"/>
        <v/>
      </c>
      <c r="V256" s="106" t="str">
        <f t="shared" si="76"/>
        <v/>
      </c>
      <c r="W256" s="106" t="str">
        <f t="shared" si="76"/>
        <v/>
      </c>
      <c r="X256" s="106" t="str">
        <f t="shared" si="76"/>
        <v/>
      </c>
      <c r="Y256" s="106" t="str">
        <f t="shared" si="76"/>
        <v/>
      </c>
      <c r="Z256" s="106" t="str">
        <f t="shared" si="76"/>
        <v/>
      </c>
      <c r="AA256" s="106" t="str">
        <f t="shared" si="76"/>
        <v/>
      </c>
      <c r="AB256" s="106" t="str">
        <f t="shared" si="76"/>
        <v/>
      </c>
      <c r="AC256" s="106" t="str">
        <f t="shared" si="76"/>
        <v/>
      </c>
      <c r="AD256" s="106" t="str">
        <f t="shared" si="76"/>
        <v/>
      </c>
      <c r="AE256" s="106" t="str">
        <f t="shared" si="76"/>
        <v/>
      </c>
      <c r="AF256" s="106" t="str">
        <f t="shared" si="76"/>
        <v/>
      </c>
      <c r="AG256" s="106" t="str">
        <f t="shared" si="76"/>
        <v/>
      </c>
      <c r="AH256" s="106" t="str">
        <f t="shared" si="76"/>
        <v/>
      </c>
      <c r="AI256" s="106" t="str">
        <f t="shared" si="76"/>
        <v/>
      </c>
      <c r="AJ256" s="106" t="str">
        <f t="shared" si="76"/>
        <v/>
      </c>
      <c r="AK256" s="106" t="str">
        <f t="shared" si="76"/>
        <v/>
      </c>
      <c r="AM256" s="101" t="str">
        <f t="shared" ref="AM256:AU256" si="77">IFERROR(AM45/AL45,"")</f>
        <v/>
      </c>
      <c r="AN256" s="101" t="str">
        <f t="shared" si="77"/>
        <v/>
      </c>
      <c r="AO256" s="101" t="str">
        <f t="shared" si="77"/>
        <v/>
      </c>
      <c r="AP256" s="101" t="str">
        <f t="shared" si="77"/>
        <v/>
      </c>
      <c r="AQ256" s="101" t="str">
        <f t="shared" si="77"/>
        <v/>
      </c>
      <c r="AR256" s="101" t="str">
        <f t="shared" si="77"/>
        <v/>
      </c>
      <c r="AS256" s="101" t="str">
        <f t="shared" si="77"/>
        <v/>
      </c>
      <c r="AT256" s="101" t="str">
        <f t="shared" si="77"/>
        <v/>
      </c>
      <c r="AU256" s="101" t="str">
        <f t="shared" si="77"/>
        <v/>
      </c>
    </row>
    <row r="257" spans="1:47">
      <c r="A257" s="101" t="s">
        <v>3670</v>
      </c>
      <c r="G257" s="106"/>
      <c r="H257" s="106" t="str">
        <f t="shared" ref="H257:AK257" si="78">IFERROR(H46/G46-1,"")</f>
        <v/>
      </c>
      <c r="I257" s="106" t="str">
        <f t="shared" si="78"/>
        <v/>
      </c>
      <c r="J257" s="106" t="str">
        <f t="shared" si="78"/>
        <v/>
      </c>
      <c r="K257" s="106" t="str">
        <f t="shared" si="78"/>
        <v/>
      </c>
      <c r="L257" s="106" t="str">
        <f t="shared" si="78"/>
        <v/>
      </c>
      <c r="M257" s="106" t="str">
        <f t="shared" si="78"/>
        <v/>
      </c>
      <c r="N257" s="106" t="str">
        <f t="shared" si="78"/>
        <v/>
      </c>
      <c r="O257" s="106" t="str">
        <f t="shared" si="78"/>
        <v/>
      </c>
      <c r="P257" s="106" t="str">
        <f t="shared" si="78"/>
        <v/>
      </c>
      <c r="Q257" s="106" t="str">
        <f t="shared" si="78"/>
        <v/>
      </c>
      <c r="R257" s="106" t="str">
        <f t="shared" si="78"/>
        <v/>
      </c>
      <c r="S257" s="106" t="str">
        <f t="shared" si="78"/>
        <v/>
      </c>
      <c r="T257" s="106" t="str">
        <f t="shared" si="78"/>
        <v/>
      </c>
      <c r="U257" s="106" t="str">
        <f t="shared" si="78"/>
        <v/>
      </c>
      <c r="V257" s="106" t="str">
        <f t="shared" si="78"/>
        <v/>
      </c>
      <c r="W257" s="106" t="str">
        <f t="shared" si="78"/>
        <v/>
      </c>
      <c r="X257" s="106" t="str">
        <f t="shared" si="78"/>
        <v/>
      </c>
      <c r="Y257" s="106" t="str">
        <f t="shared" si="78"/>
        <v/>
      </c>
      <c r="Z257" s="106" t="str">
        <f t="shared" si="78"/>
        <v/>
      </c>
      <c r="AA257" s="106" t="str">
        <f t="shared" si="78"/>
        <v/>
      </c>
      <c r="AB257" s="106" t="str">
        <f t="shared" si="78"/>
        <v/>
      </c>
      <c r="AC257" s="106" t="str">
        <f t="shared" si="78"/>
        <v/>
      </c>
      <c r="AD257" s="106" t="str">
        <f t="shared" si="78"/>
        <v/>
      </c>
      <c r="AE257" s="106" t="str">
        <f t="shared" si="78"/>
        <v/>
      </c>
      <c r="AF257" s="106" t="str">
        <f t="shared" si="78"/>
        <v/>
      </c>
      <c r="AG257" s="106" t="str">
        <f t="shared" si="78"/>
        <v/>
      </c>
      <c r="AH257" s="106" t="str">
        <f t="shared" si="78"/>
        <v/>
      </c>
      <c r="AI257" s="106" t="str">
        <f t="shared" si="78"/>
        <v/>
      </c>
      <c r="AJ257" s="106" t="str">
        <f t="shared" si="78"/>
        <v/>
      </c>
      <c r="AK257" s="106" t="str">
        <f t="shared" si="78"/>
        <v/>
      </c>
      <c r="AM257" s="101" t="str">
        <f t="shared" ref="AM257:AU257" si="79">IFERROR(AM46/AL46,"")</f>
        <v/>
      </c>
      <c r="AN257" s="101" t="str">
        <f t="shared" si="79"/>
        <v/>
      </c>
      <c r="AO257" s="101" t="str">
        <f t="shared" si="79"/>
        <v/>
      </c>
      <c r="AP257" s="101" t="str">
        <f t="shared" si="79"/>
        <v/>
      </c>
      <c r="AQ257" s="101" t="str">
        <f t="shared" si="79"/>
        <v/>
      </c>
      <c r="AR257" s="101" t="str">
        <f t="shared" si="79"/>
        <v/>
      </c>
      <c r="AS257" s="101" t="str">
        <f t="shared" si="79"/>
        <v/>
      </c>
      <c r="AT257" s="101" t="str">
        <f t="shared" si="79"/>
        <v/>
      </c>
      <c r="AU257" s="101" t="str">
        <f t="shared" si="79"/>
        <v/>
      </c>
    </row>
    <row r="258" spans="1:47">
      <c r="A258" s="101" t="s">
        <v>3671</v>
      </c>
      <c r="G258" s="106"/>
      <c r="H258" s="106" t="str">
        <f t="shared" ref="H258:AK258" si="80">IFERROR(H47/G47-1,"")</f>
        <v/>
      </c>
      <c r="I258" s="106" t="str">
        <f t="shared" si="80"/>
        <v/>
      </c>
      <c r="J258" s="106" t="str">
        <f t="shared" si="80"/>
        <v/>
      </c>
      <c r="K258" s="106" t="str">
        <f t="shared" si="80"/>
        <v/>
      </c>
      <c r="L258" s="106" t="str">
        <f t="shared" si="80"/>
        <v/>
      </c>
      <c r="M258" s="106" t="str">
        <f t="shared" si="80"/>
        <v/>
      </c>
      <c r="N258" s="106" t="str">
        <f t="shared" si="80"/>
        <v/>
      </c>
      <c r="O258" s="106" t="str">
        <f t="shared" si="80"/>
        <v/>
      </c>
      <c r="P258" s="106" t="str">
        <f t="shared" si="80"/>
        <v/>
      </c>
      <c r="Q258" s="106" t="str">
        <f t="shared" si="80"/>
        <v/>
      </c>
      <c r="R258" s="106" t="str">
        <f t="shared" si="80"/>
        <v/>
      </c>
      <c r="S258" s="106" t="str">
        <f t="shared" si="80"/>
        <v/>
      </c>
      <c r="T258" s="106" t="str">
        <f t="shared" si="80"/>
        <v/>
      </c>
      <c r="U258" s="106" t="str">
        <f t="shared" si="80"/>
        <v/>
      </c>
      <c r="V258" s="106" t="str">
        <f t="shared" si="80"/>
        <v/>
      </c>
      <c r="W258" s="106" t="str">
        <f t="shared" si="80"/>
        <v/>
      </c>
      <c r="X258" s="106" t="str">
        <f t="shared" si="80"/>
        <v/>
      </c>
      <c r="Y258" s="106" t="str">
        <f t="shared" si="80"/>
        <v/>
      </c>
      <c r="Z258" s="106" t="str">
        <f t="shared" si="80"/>
        <v/>
      </c>
      <c r="AA258" s="106" t="str">
        <f t="shared" si="80"/>
        <v/>
      </c>
      <c r="AB258" s="106" t="str">
        <f t="shared" si="80"/>
        <v/>
      </c>
      <c r="AC258" s="106" t="str">
        <f t="shared" si="80"/>
        <v/>
      </c>
      <c r="AD258" s="106" t="str">
        <f t="shared" si="80"/>
        <v/>
      </c>
      <c r="AE258" s="106" t="str">
        <f t="shared" si="80"/>
        <v/>
      </c>
      <c r="AF258" s="106" t="str">
        <f t="shared" si="80"/>
        <v/>
      </c>
      <c r="AG258" s="106" t="str">
        <f t="shared" si="80"/>
        <v/>
      </c>
      <c r="AH258" s="106" t="str">
        <f t="shared" si="80"/>
        <v/>
      </c>
      <c r="AI258" s="106" t="str">
        <f t="shared" si="80"/>
        <v/>
      </c>
      <c r="AJ258" s="106" t="str">
        <f t="shared" si="80"/>
        <v/>
      </c>
      <c r="AK258" s="106" t="str">
        <f t="shared" si="80"/>
        <v/>
      </c>
      <c r="AM258" s="101" t="str">
        <f t="shared" ref="AM258:AU258" si="81">IFERROR(AM47/AL47,"")</f>
        <v/>
      </c>
      <c r="AN258" s="101" t="str">
        <f t="shared" si="81"/>
        <v/>
      </c>
      <c r="AO258" s="101" t="str">
        <f t="shared" si="81"/>
        <v/>
      </c>
      <c r="AP258" s="101" t="str">
        <f t="shared" si="81"/>
        <v/>
      </c>
      <c r="AQ258" s="101" t="str">
        <f t="shared" si="81"/>
        <v/>
      </c>
      <c r="AR258" s="101" t="str">
        <f t="shared" si="81"/>
        <v/>
      </c>
      <c r="AS258" s="101" t="str">
        <f t="shared" si="81"/>
        <v/>
      </c>
      <c r="AT258" s="101" t="str">
        <f t="shared" si="81"/>
        <v/>
      </c>
      <c r="AU258" s="101" t="str">
        <f t="shared" si="81"/>
        <v/>
      </c>
    </row>
    <row r="259" spans="1:47">
      <c r="A259" s="101" t="s">
        <v>3672</v>
      </c>
      <c r="G259" s="106"/>
      <c r="H259" s="106" t="str">
        <f t="shared" ref="H259:AK259" si="82">IFERROR(H48/G48-1,"")</f>
        <v/>
      </c>
      <c r="I259" s="106" t="str">
        <f t="shared" si="82"/>
        <v/>
      </c>
      <c r="J259" s="106" t="str">
        <f t="shared" si="82"/>
        <v/>
      </c>
      <c r="K259" s="106" t="str">
        <f t="shared" si="82"/>
        <v/>
      </c>
      <c r="L259" s="106" t="str">
        <f t="shared" si="82"/>
        <v/>
      </c>
      <c r="M259" s="106" t="str">
        <f t="shared" si="82"/>
        <v/>
      </c>
      <c r="N259" s="106" t="str">
        <f t="shared" si="82"/>
        <v/>
      </c>
      <c r="O259" s="106" t="str">
        <f t="shared" si="82"/>
        <v/>
      </c>
      <c r="P259" s="106" t="str">
        <f t="shared" si="82"/>
        <v/>
      </c>
      <c r="Q259" s="106" t="str">
        <f t="shared" si="82"/>
        <v/>
      </c>
      <c r="R259" s="106" t="str">
        <f t="shared" si="82"/>
        <v/>
      </c>
      <c r="S259" s="106" t="str">
        <f t="shared" si="82"/>
        <v/>
      </c>
      <c r="T259" s="106" t="str">
        <f t="shared" si="82"/>
        <v/>
      </c>
      <c r="U259" s="106" t="str">
        <f t="shared" si="82"/>
        <v/>
      </c>
      <c r="V259" s="106" t="str">
        <f t="shared" si="82"/>
        <v/>
      </c>
      <c r="W259" s="106" t="str">
        <f t="shared" si="82"/>
        <v/>
      </c>
      <c r="X259" s="106" t="str">
        <f t="shared" si="82"/>
        <v/>
      </c>
      <c r="Y259" s="106" t="str">
        <f t="shared" si="82"/>
        <v/>
      </c>
      <c r="Z259" s="106" t="str">
        <f t="shared" si="82"/>
        <v/>
      </c>
      <c r="AA259" s="106" t="str">
        <f t="shared" si="82"/>
        <v/>
      </c>
      <c r="AB259" s="106" t="str">
        <f t="shared" si="82"/>
        <v/>
      </c>
      <c r="AC259" s="106" t="str">
        <f t="shared" si="82"/>
        <v/>
      </c>
      <c r="AD259" s="106" t="str">
        <f t="shared" si="82"/>
        <v/>
      </c>
      <c r="AE259" s="106" t="str">
        <f t="shared" si="82"/>
        <v/>
      </c>
      <c r="AF259" s="106" t="str">
        <f t="shared" si="82"/>
        <v/>
      </c>
      <c r="AG259" s="106" t="str">
        <f t="shared" si="82"/>
        <v/>
      </c>
      <c r="AH259" s="106" t="str">
        <f t="shared" si="82"/>
        <v/>
      </c>
      <c r="AI259" s="106" t="str">
        <f t="shared" si="82"/>
        <v/>
      </c>
      <c r="AJ259" s="106" t="str">
        <f t="shared" si="82"/>
        <v/>
      </c>
      <c r="AK259" s="106" t="str">
        <f t="shared" si="82"/>
        <v/>
      </c>
      <c r="AM259" s="101" t="str">
        <f t="shared" ref="AM259:AU259" si="83">IFERROR(AM48/AL48,"")</f>
        <v/>
      </c>
      <c r="AN259" s="101" t="str">
        <f t="shared" si="83"/>
        <v/>
      </c>
      <c r="AO259" s="101" t="str">
        <f t="shared" si="83"/>
        <v/>
      </c>
      <c r="AP259" s="101" t="str">
        <f t="shared" si="83"/>
        <v/>
      </c>
      <c r="AQ259" s="101" t="str">
        <f t="shared" si="83"/>
        <v/>
      </c>
      <c r="AR259" s="101" t="str">
        <f t="shared" si="83"/>
        <v/>
      </c>
      <c r="AS259" s="101" t="str">
        <f t="shared" si="83"/>
        <v/>
      </c>
      <c r="AT259" s="101" t="str">
        <f t="shared" si="83"/>
        <v/>
      </c>
      <c r="AU259" s="101" t="str">
        <f t="shared" si="83"/>
        <v/>
      </c>
    </row>
    <row r="260" spans="1:47">
      <c r="A260" s="101" t="s">
        <v>3673</v>
      </c>
      <c r="G260" s="106"/>
      <c r="H260" s="106" t="str">
        <f t="shared" ref="H260:AK260" si="84">IFERROR(H49/G49-1,"")</f>
        <v/>
      </c>
      <c r="I260" s="106" t="str">
        <f t="shared" si="84"/>
        <v/>
      </c>
      <c r="J260" s="106" t="str">
        <f t="shared" si="84"/>
        <v/>
      </c>
      <c r="K260" s="106" t="str">
        <f t="shared" si="84"/>
        <v/>
      </c>
      <c r="L260" s="106" t="str">
        <f t="shared" si="84"/>
        <v/>
      </c>
      <c r="M260" s="106" t="str">
        <f t="shared" si="84"/>
        <v/>
      </c>
      <c r="N260" s="106" t="str">
        <f t="shared" si="84"/>
        <v/>
      </c>
      <c r="O260" s="106" t="str">
        <f t="shared" si="84"/>
        <v/>
      </c>
      <c r="P260" s="106" t="str">
        <f t="shared" si="84"/>
        <v/>
      </c>
      <c r="Q260" s="106" t="str">
        <f t="shared" si="84"/>
        <v/>
      </c>
      <c r="R260" s="106" t="str">
        <f t="shared" si="84"/>
        <v/>
      </c>
      <c r="S260" s="106" t="str">
        <f t="shared" si="84"/>
        <v/>
      </c>
      <c r="T260" s="106" t="str">
        <f t="shared" si="84"/>
        <v/>
      </c>
      <c r="U260" s="106" t="str">
        <f t="shared" si="84"/>
        <v/>
      </c>
      <c r="V260" s="106" t="str">
        <f t="shared" si="84"/>
        <v/>
      </c>
      <c r="W260" s="106" t="str">
        <f t="shared" si="84"/>
        <v/>
      </c>
      <c r="X260" s="106" t="str">
        <f t="shared" si="84"/>
        <v/>
      </c>
      <c r="Y260" s="106" t="str">
        <f t="shared" si="84"/>
        <v/>
      </c>
      <c r="Z260" s="106" t="str">
        <f t="shared" si="84"/>
        <v/>
      </c>
      <c r="AA260" s="106" t="str">
        <f t="shared" si="84"/>
        <v/>
      </c>
      <c r="AB260" s="106" t="str">
        <f t="shared" si="84"/>
        <v/>
      </c>
      <c r="AC260" s="106" t="str">
        <f t="shared" si="84"/>
        <v/>
      </c>
      <c r="AD260" s="106" t="str">
        <f t="shared" si="84"/>
        <v/>
      </c>
      <c r="AE260" s="106" t="str">
        <f t="shared" si="84"/>
        <v/>
      </c>
      <c r="AF260" s="106" t="str">
        <f t="shared" si="84"/>
        <v/>
      </c>
      <c r="AG260" s="106" t="str">
        <f t="shared" si="84"/>
        <v/>
      </c>
      <c r="AH260" s="106" t="str">
        <f t="shared" si="84"/>
        <v/>
      </c>
      <c r="AI260" s="106" t="str">
        <f t="shared" si="84"/>
        <v/>
      </c>
      <c r="AJ260" s="106" t="str">
        <f t="shared" si="84"/>
        <v/>
      </c>
      <c r="AK260" s="106" t="str">
        <f t="shared" si="84"/>
        <v/>
      </c>
      <c r="AM260" s="101" t="str">
        <f t="shared" ref="AM260:AU260" si="85">IFERROR(AM49/AL49,"")</f>
        <v/>
      </c>
      <c r="AN260" s="101" t="str">
        <f t="shared" si="85"/>
        <v/>
      </c>
      <c r="AO260" s="101" t="str">
        <f t="shared" si="85"/>
        <v/>
      </c>
      <c r="AP260" s="101" t="str">
        <f t="shared" si="85"/>
        <v/>
      </c>
      <c r="AQ260" s="101" t="str">
        <f t="shared" si="85"/>
        <v/>
      </c>
      <c r="AR260" s="101" t="str">
        <f t="shared" si="85"/>
        <v/>
      </c>
      <c r="AS260" s="101" t="str">
        <f t="shared" si="85"/>
        <v/>
      </c>
      <c r="AT260" s="101" t="str">
        <f t="shared" si="85"/>
        <v/>
      </c>
      <c r="AU260" s="101" t="str">
        <f t="shared" si="85"/>
        <v/>
      </c>
    </row>
    <row r="261" spans="1:47">
      <c r="A261" s="101" t="s">
        <v>3674</v>
      </c>
      <c r="G261" s="106"/>
      <c r="H261" s="106" t="str">
        <f t="shared" ref="H261:AK261" si="86">IFERROR(H50/G50-1,"")</f>
        <v/>
      </c>
      <c r="I261" s="106" t="str">
        <f t="shared" si="86"/>
        <v/>
      </c>
      <c r="J261" s="106" t="str">
        <f t="shared" si="86"/>
        <v/>
      </c>
      <c r="K261" s="106" t="str">
        <f t="shared" si="86"/>
        <v/>
      </c>
      <c r="L261" s="106" t="str">
        <f t="shared" si="86"/>
        <v/>
      </c>
      <c r="M261" s="106" t="str">
        <f t="shared" si="86"/>
        <v/>
      </c>
      <c r="N261" s="106" t="str">
        <f t="shared" si="86"/>
        <v/>
      </c>
      <c r="O261" s="106" t="str">
        <f t="shared" si="86"/>
        <v/>
      </c>
      <c r="P261" s="106" t="str">
        <f t="shared" si="86"/>
        <v/>
      </c>
      <c r="Q261" s="106" t="str">
        <f t="shared" si="86"/>
        <v/>
      </c>
      <c r="R261" s="106" t="str">
        <f t="shared" si="86"/>
        <v/>
      </c>
      <c r="S261" s="106" t="str">
        <f t="shared" si="86"/>
        <v/>
      </c>
      <c r="T261" s="106" t="str">
        <f t="shared" si="86"/>
        <v/>
      </c>
      <c r="U261" s="106" t="str">
        <f t="shared" si="86"/>
        <v/>
      </c>
      <c r="V261" s="106" t="str">
        <f t="shared" si="86"/>
        <v/>
      </c>
      <c r="W261" s="106" t="str">
        <f t="shared" si="86"/>
        <v/>
      </c>
      <c r="X261" s="106" t="str">
        <f t="shared" si="86"/>
        <v/>
      </c>
      <c r="Y261" s="106" t="str">
        <f t="shared" si="86"/>
        <v/>
      </c>
      <c r="Z261" s="106" t="str">
        <f t="shared" si="86"/>
        <v/>
      </c>
      <c r="AA261" s="106" t="str">
        <f t="shared" si="86"/>
        <v/>
      </c>
      <c r="AB261" s="106" t="str">
        <f t="shared" si="86"/>
        <v/>
      </c>
      <c r="AC261" s="106" t="str">
        <f t="shared" si="86"/>
        <v/>
      </c>
      <c r="AD261" s="106" t="str">
        <f t="shared" si="86"/>
        <v/>
      </c>
      <c r="AE261" s="106" t="str">
        <f t="shared" si="86"/>
        <v/>
      </c>
      <c r="AF261" s="106" t="str">
        <f t="shared" si="86"/>
        <v/>
      </c>
      <c r="AG261" s="106" t="str">
        <f t="shared" si="86"/>
        <v/>
      </c>
      <c r="AH261" s="106" t="str">
        <f t="shared" si="86"/>
        <v/>
      </c>
      <c r="AI261" s="106" t="str">
        <f t="shared" si="86"/>
        <v/>
      </c>
      <c r="AJ261" s="106" t="str">
        <f t="shared" si="86"/>
        <v/>
      </c>
      <c r="AK261" s="106" t="str">
        <f t="shared" si="86"/>
        <v/>
      </c>
      <c r="AM261" s="101" t="str">
        <f t="shared" ref="AM261:AU261" si="87">IFERROR(AM50/AL50,"")</f>
        <v/>
      </c>
      <c r="AN261" s="101" t="str">
        <f t="shared" si="87"/>
        <v/>
      </c>
      <c r="AO261" s="101" t="str">
        <f t="shared" si="87"/>
        <v/>
      </c>
      <c r="AP261" s="101" t="str">
        <f t="shared" si="87"/>
        <v/>
      </c>
      <c r="AQ261" s="101" t="str">
        <f t="shared" si="87"/>
        <v/>
      </c>
      <c r="AR261" s="101" t="str">
        <f t="shared" si="87"/>
        <v/>
      </c>
      <c r="AS261" s="101" t="str">
        <f t="shared" si="87"/>
        <v/>
      </c>
      <c r="AT261" s="101" t="str">
        <f t="shared" si="87"/>
        <v/>
      </c>
      <c r="AU261" s="101" t="str">
        <f t="shared" si="87"/>
        <v/>
      </c>
    </row>
    <row r="262" spans="1:47">
      <c r="A262" s="101" t="s">
        <v>3675</v>
      </c>
      <c r="G262" s="106"/>
      <c r="H262" s="106" t="str">
        <f t="shared" ref="H262:AK262" si="88">IFERROR(H51/G51-1,"")</f>
        <v/>
      </c>
      <c r="I262" s="106" t="str">
        <f t="shared" si="88"/>
        <v/>
      </c>
      <c r="J262" s="106" t="str">
        <f t="shared" si="88"/>
        <v/>
      </c>
      <c r="K262" s="106" t="str">
        <f t="shared" si="88"/>
        <v/>
      </c>
      <c r="L262" s="106" t="str">
        <f t="shared" si="88"/>
        <v/>
      </c>
      <c r="M262" s="106" t="str">
        <f t="shared" si="88"/>
        <v/>
      </c>
      <c r="N262" s="106" t="str">
        <f t="shared" si="88"/>
        <v/>
      </c>
      <c r="O262" s="106" t="str">
        <f t="shared" si="88"/>
        <v/>
      </c>
      <c r="P262" s="106" t="str">
        <f t="shared" si="88"/>
        <v/>
      </c>
      <c r="Q262" s="106" t="str">
        <f t="shared" si="88"/>
        <v/>
      </c>
      <c r="R262" s="106" t="str">
        <f t="shared" si="88"/>
        <v/>
      </c>
      <c r="S262" s="106" t="str">
        <f t="shared" si="88"/>
        <v/>
      </c>
      <c r="T262" s="106" t="str">
        <f t="shared" si="88"/>
        <v/>
      </c>
      <c r="U262" s="106" t="str">
        <f t="shared" si="88"/>
        <v/>
      </c>
      <c r="V262" s="106" t="str">
        <f t="shared" si="88"/>
        <v/>
      </c>
      <c r="W262" s="106" t="str">
        <f t="shared" si="88"/>
        <v/>
      </c>
      <c r="X262" s="106" t="str">
        <f t="shared" si="88"/>
        <v/>
      </c>
      <c r="Y262" s="106" t="str">
        <f t="shared" si="88"/>
        <v/>
      </c>
      <c r="Z262" s="106" t="str">
        <f t="shared" si="88"/>
        <v/>
      </c>
      <c r="AA262" s="106" t="str">
        <f t="shared" si="88"/>
        <v/>
      </c>
      <c r="AB262" s="106" t="str">
        <f t="shared" si="88"/>
        <v/>
      </c>
      <c r="AC262" s="106" t="str">
        <f t="shared" si="88"/>
        <v/>
      </c>
      <c r="AD262" s="106" t="str">
        <f t="shared" si="88"/>
        <v/>
      </c>
      <c r="AE262" s="106" t="str">
        <f t="shared" si="88"/>
        <v/>
      </c>
      <c r="AF262" s="106" t="str">
        <f t="shared" si="88"/>
        <v/>
      </c>
      <c r="AG262" s="106" t="str">
        <f t="shared" si="88"/>
        <v/>
      </c>
      <c r="AH262" s="106" t="str">
        <f t="shared" si="88"/>
        <v/>
      </c>
      <c r="AI262" s="106" t="str">
        <f t="shared" si="88"/>
        <v/>
      </c>
      <c r="AJ262" s="106" t="str">
        <f t="shared" si="88"/>
        <v/>
      </c>
      <c r="AK262" s="106" t="str">
        <f t="shared" si="88"/>
        <v/>
      </c>
      <c r="AM262" s="101" t="str">
        <f t="shared" ref="AM262:AU262" si="89">IFERROR(AM51/AL51,"")</f>
        <v/>
      </c>
      <c r="AN262" s="101" t="str">
        <f t="shared" si="89"/>
        <v/>
      </c>
      <c r="AO262" s="101" t="str">
        <f t="shared" si="89"/>
        <v/>
      </c>
      <c r="AP262" s="101" t="str">
        <f t="shared" si="89"/>
        <v/>
      </c>
      <c r="AQ262" s="101" t="str">
        <f t="shared" si="89"/>
        <v/>
      </c>
      <c r="AR262" s="101" t="str">
        <f t="shared" si="89"/>
        <v/>
      </c>
      <c r="AS262" s="101" t="str">
        <f t="shared" si="89"/>
        <v/>
      </c>
      <c r="AT262" s="101" t="str">
        <f t="shared" si="89"/>
        <v/>
      </c>
      <c r="AU262" s="101" t="str">
        <f t="shared" si="89"/>
        <v/>
      </c>
    </row>
    <row r="263" spans="1:47" s="128" customFormat="1">
      <c r="A263" s="127" t="s">
        <v>3679</v>
      </c>
      <c r="B263" s="127"/>
      <c r="C263" s="127"/>
      <c r="D263" s="127"/>
      <c r="E263" s="127"/>
      <c r="F263" s="127"/>
      <c r="G263" s="129"/>
      <c r="H263" s="129" t="str">
        <f t="shared" ref="H263:V263" si="90">IFERROR(H52/G52-1,"")</f>
        <v/>
      </c>
      <c r="I263" s="129" t="str">
        <f t="shared" si="90"/>
        <v/>
      </c>
      <c r="J263" s="129" t="str">
        <f t="shared" si="90"/>
        <v/>
      </c>
      <c r="K263" s="129" t="str">
        <f t="shared" si="90"/>
        <v/>
      </c>
      <c r="L263" s="129" t="str">
        <f t="shared" si="90"/>
        <v/>
      </c>
      <c r="M263" s="129" t="str">
        <f t="shared" si="90"/>
        <v/>
      </c>
      <c r="N263" s="129" t="str">
        <f t="shared" si="90"/>
        <v/>
      </c>
      <c r="O263" s="129" t="str">
        <f t="shared" si="90"/>
        <v/>
      </c>
      <c r="P263" s="129" t="str">
        <f t="shared" si="90"/>
        <v/>
      </c>
      <c r="Q263" s="129" t="str">
        <f t="shared" si="90"/>
        <v/>
      </c>
      <c r="R263" s="129" t="str">
        <f t="shared" si="90"/>
        <v/>
      </c>
      <c r="S263" s="129" t="str">
        <f t="shared" si="90"/>
        <v/>
      </c>
      <c r="T263" s="129" t="str">
        <f t="shared" si="90"/>
        <v/>
      </c>
      <c r="U263" s="129" t="str">
        <f t="shared" si="90"/>
        <v/>
      </c>
      <c r="V263" s="129" t="str">
        <f t="shared" si="90"/>
        <v/>
      </c>
      <c r="W263" s="129" t="str">
        <f t="shared" ref="W263:AK263" si="91">IFERROR(W52/V52-1,"")</f>
        <v/>
      </c>
      <c r="X263" s="129" t="str">
        <f t="shared" si="91"/>
        <v/>
      </c>
      <c r="Y263" s="129" t="str">
        <f t="shared" si="91"/>
        <v/>
      </c>
      <c r="Z263" s="129" t="str">
        <f t="shared" si="91"/>
        <v/>
      </c>
      <c r="AA263" s="129" t="str">
        <f t="shared" si="91"/>
        <v/>
      </c>
      <c r="AB263" s="129" t="str">
        <f t="shared" si="91"/>
        <v/>
      </c>
      <c r="AC263" s="129" t="str">
        <f t="shared" si="91"/>
        <v/>
      </c>
      <c r="AD263" s="129" t="str">
        <f t="shared" si="91"/>
        <v/>
      </c>
      <c r="AE263" s="129" t="str">
        <f t="shared" si="91"/>
        <v/>
      </c>
      <c r="AF263" s="129" t="str">
        <f t="shared" si="91"/>
        <v/>
      </c>
      <c r="AG263" s="129" t="str">
        <f t="shared" si="91"/>
        <v/>
      </c>
      <c r="AH263" s="129" t="str">
        <f t="shared" si="91"/>
        <v/>
      </c>
      <c r="AI263" s="129" t="str">
        <f t="shared" si="91"/>
        <v/>
      </c>
      <c r="AJ263" s="129" t="str">
        <f t="shared" si="91"/>
        <v/>
      </c>
      <c r="AK263" s="129" t="str">
        <f t="shared" si="91"/>
        <v/>
      </c>
      <c r="AM263" s="128" t="str">
        <f t="shared" ref="AM263:AU263" si="92">IFERROR(AM52/AL52,"")</f>
        <v/>
      </c>
      <c r="AN263" s="128" t="str">
        <f t="shared" si="92"/>
        <v/>
      </c>
      <c r="AO263" s="128" t="str">
        <f t="shared" si="92"/>
        <v/>
      </c>
      <c r="AP263" s="128" t="str">
        <f t="shared" si="92"/>
        <v/>
      </c>
      <c r="AQ263" s="128" t="str">
        <f t="shared" si="92"/>
        <v/>
      </c>
      <c r="AR263" s="128" t="str">
        <f t="shared" si="92"/>
        <v/>
      </c>
      <c r="AS263" s="128" t="str">
        <f t="shared" si="92"/>
        <v/>
      </c>
      <c r="AT263" s="128" t="str">
        <f t="shared" si="92"/>
        <v/>
      </c>
      <c r="AU263" s="128" t="str">
        <f t="shared" si="92"/>
        <v/>
      </c>
    </row>
    <row r="264" spans="1:47">
      <c r="A264" s="105" t="s">
        <v>3697</v>
      </c>
      <c r="B264" s="105"/>
      <c r="C264" s="105"/>
      <c r="D264" s="105"/>
      <c r="E264" s="105"/>
      <c r="F264" s="105"/>
      <c r="G264" s="101">
        <f t="shared" ref="G264:AK264" si="93">G$1</f>
        <v>2020</v>
      </c>
      <c r="H264" s="101">
        <f t="shared" si="93"/>
        <v>2021</v>
      </c>
      <c r="I264" s="101">
        <f t="shared" si="93"/>
        <v>2022</v>
      </c>
      <c r="J264" s="101">
        <f t="shared" si="93"/>
        <v>2023</v>
      </c>
      <c r="K264" s="101">
        <f t="shared" si="93"/>
        <v>2024</v>
      </c>
      <c r="L264" s="101">
        <f t="shared" si="93"/>
        <v>2025</v>
      </c>
      <c r="M264" s="101">
        <f t="shared" si="93"/>
        <v>2026</v>
      </c>
      <c r="N264" s="101">
        <f t="shared" si="93"/>
        <v>2027</v>
      </c>
      <c r="O264" s="101">
        <f t="shared" si="93"/>
        <v>2028</v>
      </c>
      <c r="P264" s="101">
        <f t="shared" si="93"/>
        <v>2029</v>
      </c>
      <c r="Q264" s="101">
        <f t="shared" si="93"/>
        <v>2030</v>
      </c>
      <c r="R264" s="101">
        <f t="shared" si="93"/>
        <v>2031</v>
      </c>
      <c r="S264" s="101">
        <f t="shared" si="93"/>
        <v>2032</v>
      </c>
      <c r="T264" s="101">
        <f t="shared" si="93"/>
        <v>2033</v>
      </c>
      <c r="U264" s="101">
        <f t="shared" si="93"/>
        <v>2034</v>
      </c>
      <c r="V264" s="101">
        <f t="shared" si="93"/>
        <v>2035</v>
      </c>
      <c r="W264" s="101">
        <f t="shared" si="93"/>
        <v>2036</v>
      </c>
      <c r="X264" s="101">
        <f t="shared" si="93"/>
        <v>2037</v>
      </c>
      <c r="Y264" s="101">
        <f t="shared" si="93"/>
        <v>2038</v>
      </c>
      <c r="Z264" s="101">
        <f t="shared" si="93"/>
        <v>2039</v>
      </c>
      <c r="AA264" s="101">
        <f t="shared" si="93"/>
        <v>2040</v>
      </c>
      <c r="AB264" s="101">
        <f t="shared" si="93"/>
        <v>2041</v>
      </c>
      <c r="AC264" s="101">
        <f t="shared" si="93"/>
        <v>2042</v>
      </c>
      <c r="AD264" s="101">
        <f t="shared" si="93"/>
        <v>2043</v>
      </c>
      <c r="AE264" s="101">
        <f t="shared" si="93"/>
        <v>2044</v>
      </c>
      <c r="AF264" s="101">
        <f t="shared" si="93"/>
        <v>2045</v>
      </c>
      <c r="AG264" s="101">
        <f t="shared" si="93"/>
        <v>2046</v>
      </c>
      <c r="AH264" s="101">
        <f t="shared" si="93"/>
        <v>2047</v>
      </c>
      <c r="AI264" s="101">
        <f t="shared" si="93"/>
        <v>2048</v>
      </c>
      <c r="AJ264" s="101">
        <f t="shared" si="93"/>
        <v>2049</v>
      </c>
      <c r="AK264" s="101">
        <f t="shared" si="93"/>
        <v>2050</v>
      </c>
    </row>
    <row r="265" spans="1:47">
      <c r="A265" s="101" t="s">
        <v>3668</v>
      </c>
      <c r="G265" s="106"/>
      <c r="H265" s="106">
        <f t="shared" ref="H265:AK265" si="94">IFERROR(H54/G54-1,"")</f>
        <v>0.32571630787608008</v>
      </c>
      <c r="I265" s="106">
        <f t="shared" si="94"/>
        <v>7.0674159316385765E-2</v>
      </c>
      <c r="J265" s="106">
        <f t="shared" si="94"/>
        <v>2.2413002154004769E-2</v>
      </c>
      <c r="K265" s="106">
        <f t="shared" si="94"/>
        <v>-6.5851319368362971E-3</v>
      </c>
      <c r="L265" s="106">
        <f t="shared" si="94"/>
        <v>-1.0904662810998333E-2</v>
      </c>
      <c r="M265" s="106">
        <f t="shared" si="94"/>
        <v>-7.3574158530993472E-3</v>
      </c>
      <c r="N265" s="106">
        <f t="shared" si="94"/>
        <v>1.9930630635907054E-3</v>
      </c>
      <c r="O265" s="106">
        <f t="shared" si="94"/>
        <v>3.9507791013955629E-2</v>
      </c>
      <c r="P265" s="106">
        <f t="shared" si="94"/>
        <v>1.8773366945030512E-2</v>
      </c>
      <c r="Q265" s="106">
        <f t="shared" si="94"/>
        <v>2.5646042010022851E-2</v>
      </c>
      <c r="R265" s="106">
        <f t="shared" si="94"/>
        <v>7.5479724274797766E-2</v>
      </c>
      <c r="S265" s="106">
        <f t="shared" si="94"/>
        <v>-2.4284342172661288E-3</v>
      </c>
      <c r="T265" s="106">
        <f t="shared" si="94"/>
        <v>2.1633727916698708E-2</v>
      </c>
      <c r="U265" s="106">
        <f t="shared" si="94"/>
        <v>1.342203724870461E-2</v>
      </c>
      <c r="V265" s="106">
        <f t="shared" si="94"/>
        <v>3.001282731109467E-2</v>
      </c>
      <c r="W265" s="106">
        <f t="shared" si="94"/>
        <v>-1.4802267140846648E-2</v>
      </c>
      <c r="X265" s="106">
        <f t="shared" si="94"/>
        <v>5.6674496527895357E-3</v>
      </c>
      <c r="Y265" s="106">
        <f t="shared" si="94"/>
        <v>1.6991980454209354E-2</v>
      </c>
      <c r="Z265" s="106">
        <f t="shared" si="94"/>
        <v>1.51945782701286E-2</v>
      </c>
      <c r="AA265" s="106">
        <f t="shared" si="94"/>
        <v>4.0370179271023154E-3</v>
      </c>
      <c r="AB265" s="106">
        <f t="shared" si="94"/>
        <v>1.0944071993554738E-2</v>
      </c>
      <c r="AC265" s="106">
        <f t="shared" si="94"/>
        <v>1.1142311962995421E-2</v>
      </c>
      <c r="AD265" s="106">
        <f t="shared" si="94"/>
        <v>5.297023223116426E-4</v>
      </c>
      <c r="AE265" s="106">
        <f t="shared" si="94"/>
        <v>7.7879925407102757E-3</v>
      </c>
      <c r="AF265" s="106">
        <f t="shared" si="94"/>
        <v>1.1298645803654805E-2</v>
      </c>
      <c r="AG265" s="106">
        <f t="shared" si="94"/>
        <v>1.4070196246102284E-2</v>
      </c>
      <c r="AH265" s="106">
        <f t="shared" si="94"/>
        <v>6.3833877066514777E-3</v>
      </c>
      <c r="AI265" s="106">
        <f t="shared" si="94"/>
        <v>7.4429899251249321E-3</v>
      </c>
      <c r="AJ265" s="106">
        <f t="shared" si="94"/>
        <v>6.703937826299855E-3</v>
      </c>
      <c r="AK265" s="106">
        <f t="shared" si="94"/>
        <v>1.100164140574611E-2</v>
      </c>
      <c r="AM265" s="101">
        <f t="shared" ref="AM265:AU265" si="95">IFERROR(AM54/AL54,"")</f>
        <v>1.0081319001522551</v>
      </c>
      <c r="AN265" s="101">
        <f t="shared" si="95"/>
        <v>1.0084968283122464</v>
      </c>
      <c r="AO265" s="101">
        <f t="shared" si="95"/>
        <v>1.0091735081326576</v>
      </c>
      <c r="AP265" s="101">
        <f t="shared" si="95"/>
        <v>1.0079418378967651</v>
      </c>
      <c r="AQ265" s="101">
        <f t="shared" si="95"/>
        <v>1.0074048073907955</v>
      </c>
      <c r="AR265" s="101">
        <f t="shared" si="95"/>
        <v>1.0074215829692905</v>
      </c>
      <c r="AS265" s="101">
        <f t="shared" si="95"/>
        <v>1.0082357976428953</v>
      </c>
      <c r="AT265" s="101">
        <f t="shared" si="95"/>
        <v>1.0080229356313188</v>
      </c>
      <c r="AU265" s="101">
        <f t="shared" si="95"/>
        <v>1.0078704088726476</v>
      </c>
    </row>
    <row r="266" spans="1:47">
      <c r="A266" s="101" t="s">
        <v>3669</v>
      </c>
      <c r="G266" s="106"/>
      <c r="H266" s="106">
        <f t="shared" ref="H266:AK266" si="96">IFERROR(H55/G55-1,"")</f>
        <v>0.32571630787608008</v>
      </c>
      <c r="I266" s="106">
        <f t="shared" si="96"/>
        <v>7.0674159316385765E-2</v>
      </c>
      <c r="J266" s="106">
        <f t="shared" si="96"/>
        <v>2.2413002154004769E-2</v>
      </c>
      <c r="K266" s="106">
        <f t="shared" si="96"/>
        <v>-6.5851319368362971E-3</v>
      </c>
      <c r="L266" s="106">
        <f t="shared" si="96"/>
        <v>-1.0904662810998333E-2</v>
      </c>
      <c r="M266" s="106">
        <f t="shared" si="96"/>
        <v>-7.3574158530993472E-3</v>
      </c>
      <c r="N266" s="106">
        <f t="shared" si="96"/>
        <v>1.9930630635907054E-3</v>
      </c>
      <c r="O266" s="106">
        <f t="shared" si="96"/>
        <v>3.9507791013955629E-2</v>
      </c>
      <c r="P266" s="106">
        <f t="shared" si="96"/>
        <v>1.8773366945030512E-2</v>
      </c>
      <c r="Q266" s="106">
        <f t="shared" si="96"/>
        <v>2.5646042010022851E-2</v>
      </c>
      <c r="R266" s="106">
        <f t="shared" si="96"/>
        <v>7.5479724274797766E-2</v>
      </c>
      <c r="S266" s="106">
        <f t="shared" si="96"/>
        <v>-2.4284342172661288E-3</v>
      </c>
      <c r="T266" s="106">
        <f t="shared" si="96"/>
        <v>2.1633727916698708E-2</v>
      </c>
      <c r="U266" s="106">
        <f t="shared" si="96"/>
        <v>1.342203724870461E-2</v>
      </c>
      <c r="V266" s="106">
        <f t="shared" si="96"/>
        <v>3.001282731109467E-2</v>
      </c>
      <c r="W266" s="106">
        <f t="shared" si="96"/>
        <v>-1.4802267140846648E-2</v>
      </c>
      <c r="X266" s="106">
        <f t="shared" si="96"/>
        <v>5.6674496527895357E-3</v>
      </c>
      <c r="Y266" s="106">
        <f t="shared" si="96"/>
        <v>1.6991980454209354E-2</v>
      </c>
      <c r="Z266" s="106">
        <f t="shared" si="96"/>
        <v>1.51945782701286E-2</v>
      </c>
      <c r="AA266" s="106">
        <f t="shared" si="96"/>
        <v>4.0370179271023154E-3</v>
      </c>
      <c r="AB266" s="106">
        <f t="shared" si="96"/>
        <v>1.0944071993554738E-2</v>
      </c>
      <c r="AC266" s="106">
        <f t="shared" si="96"/>
        <v>1.1142311962995421E-2</v>
      </c>
      <c r="AD266" s="106">
        <f t="shared" si="96"/>
        <v>5.297023223116426E-4</v>
      </c>
      <c r="AE266" s="106">
        <f t="shared" si="96"/>
        <v>7.7879925407102757E-3</v>
      </c>
      <c r="AF266" s="106">
        <f t="shared" si="96"/>
        <v>1.1298645803654805E-2</v>
      </c>
      <c r="AG266" s="106">
        <f t="shared" si="96"/>
        <v>1.4070196246102284E-2</v>
      </c>
      <c r="AH266" s="106">
        <f t="shared" si="96"/>
        <v>6.3833877066514777E-3</v>
      </c>
      <c r="AI266" s="106">
        <f t="shared" si="96"/>
        <v>7.4429899251249321E-3</v>
      </c>
      <c r="AJ266" s="106">
        <f t="shared" si="96"/>
        <v>6.703937826299855E-3</v>
      </c>
      <c r="AK266" s="106">
        <f t="shared" si="96"/>
        <v>1.100164140574611E-2</v>
      </c>
      <c r="AM266" s="101">
        <f t="shared" ref="AM266:AU266" si="97">IFERROR(AM55/AL55,"")</f>
        <v>1.0081319001522551</v>
      </c>
      <c r="AN266" s="101">
        <f t="shared" si="97"/>
        <v>1.0084968283122464</v>
      </c>
      <c r="AO266" s="101">
        <f t="shared" si="97"/>
        <v>1.0091735081326576</v>
      </c>
      <c r="AP266" s="101">
        <f t="shared" si="97"/>
        <v>1.0079418378967651</v>
      </c>
      <c r="AQ266" s="101">
        <f t="shared" si="97"/>
        <v>1.0074048073907955</v>
      </c>
      <c r="AR266" s="101">
        <f t="shared" si="97"/>
        <v>1.0074215829692905</v>
      </c>
      <c r="AS266" s="101">
        <f t="shared" si="97"/>
        <v>1.0082357976428953</v>
      </c>
      <c r="AT266" s="101">
        <f t="shared" si="97"/>
        <v>1.0080229356313188</v>
      </c>
      <c r="AU266" s="101">
        <f t="shared" si="97"/>
        <v>1.0078704088726476</v>
      </c>
    </row>
    <row r="267" spans="1:47">
      <c r="A267" s="101" t="s">
        <v>3670</v>
      </c>
      <c r="G267" s="106"/>
      <c r="H267" s="106">
        <f t="shared" ref="H267:AK267" si="98">IFERROR(H56/G56-1,"")</f>
        <v>0.32571630787608008</v>
      </c>
      <c r="I267" s="106">
        <f t="shared" si="98"/>
        <v>7.0674159316385765E-2</v>
      </c>
      <c r="J267" s="106">
        <f t="shared" si="98"/>
        <v>2.2413002154004769E-2</v>
      </c>
      <c r="K267" s="106">
        <f t="shared" si="98"/>
        <v>-6.5851319368362971E-3</v>
      </c>
      <c r="L267" s="106">
        <f t="shared" si="98"/>
        <v>-1.0904662810998333E-2</v>
      </c>
      <c r="M267" s="106">
        <f t="shared" si="98"/>
        <v>-7.3574158530993472E-3</v>
      </c>
      <c r="N267" s="106">
        <f t="shared" si="98"/>
        <v>1.9930630635907054E-3</v>
      </c>
      <c r="O267" s="106">
        <f t="shared" si="98"/>
        <v>3.9507791013955629E-2</v>
      </c>
      <c r="P267" s="106">
        <f t="shared" si="98"/>
        <v>1.8773366945030512E-2</v>
      </c>
      <c r="Q267" s="106">
        <f t="shared" si="98"/>
        <v>2.5646042010022851E-2</v>
      </c>
      <c r="R267" s="106">
        <f t="shared" si="98"/>
        <v>7.5479724274797766E-2</v>
      </c>
      <c r="S267" s="106">
        <f t="shared" si="98"/>
        <v>-2.4284342172661288E-3</v>
      </c>
      <c r="T267" s="106">
        <f t="shared" si="98"/>
        <v>2.1633727916698708E-2</v>
      </c>
      <c r="U267" s="106">
        <f t="shared" si="98"/>
        <v>1.342203724870461E-2</v>
      </c>
      <c r="V267" s="106">
        <f t="shared" si="98"/>
        <v>3.001282731109467E-2</v>
      </c>
      <c r="W267" s="106">
        <f t="shared" si="98"/>
        <v>-1.4802267140846648E-2</v>
      </c>
      <c r="X267" s="106">
        <f t="shared" si="98"/>
        <v>5.6674496527895357E-3</v>
      </c>
      <c r="Y267" s="106">
        <f t="shared" si="98"/>
        <v>1.6991980454209354E-2</v>
      </c>
      <c r="Z267" s="106">
        <f t="shared" si="98"/>
        <v>1.51945782701286E-2</v>
      </c>
      <c r="AA267" s="106">
        <f t="shared" si="98"/>
        <v>4.0370179271023154E-3</v>
      </c>
      <c r="AB267" s="106">
        <f t="shared" si="98"/>
        <v>1.0944071993554738E-2</v>
      </c>
      <c r="AC267" s="106">
        <f t="shared" si="98"/>
        <v>1.1142311962995421E-2</v>
      </c>
      <c r="AD267" s="106">
        <f t="shared" si="98"/>
        <v>5.297023223116426E-4</v>
      </c>
      <c r="AE267" s="106">
        <f t="shared" si="98"/>
        <v>7.7879925407102757E-3</v>
      </c>
      <c r="AF267" s="106">
        <f t="shared" si="98"/>
        <v>1.1298645803654805E-2</v>
      </c>
      <c r="AG267" s="106">
        <f t="shared" si="98"/>
        <v>1.4070196246102284E-2</v>
      </c>
      <c r="AH267" s="106">
        <f t="shared" si="98"/>
        <v>6.3833877066514777E-3</v>
      </c>
      <c r="AI267" s="106">
        <f t="shared" si="98"/>
        <v>7.4429899251249321E-3</v>
      </c>
      <c r="AJ267" s="106">
        <f t="shared" si="98"/>
        <v>6.703937826299855E-3</v>
      </c>
      <c r="AK267" s="106">
        <f t="shared" si="98"/>
        <v>1.100164140574611E-2</v>
      </c>
      <c r="AM267" s="101">
        <f t="shared" ref="AM267:AU267" si="99">IFERROR(AM56/AL56,"")</f>
        <v>1.0081319001522551</v>
      </c>
      <c r="AN267" s="101">
        <f t="shared" si="99"/>
        <v>1.0084968283122464</v>
      </c>
      <c r="AO267" s="101">
        <f t="shared" si="99"/>
        <v>1.0091735081326576</v>
      </c>
      <c r="AP267" s="101">
        <f t="shared" si="99"/>
        <v>1.0079418378967651</v>
      </c>
      <c r="AQ267" s="101">
        <f t="shared" si="99"/>
        <v>1.0074048073907955</v>
      </c>
      <c r="AR267" s="101">
        <f t="shared" si="99"/>
        <v>1.0074215829692905</v>
      </c>
      <c r="AS267" s="101">
        <f t="shared" si="99"/>
        <v>1.0082357976428953</v>
      </c>
      <c r="AT267" s="101">
        <f t="shared" si="99"/>
        <v>1.0080229356313188</v>
      </c>
      <c r="AU267" s="101">
        <f t="shared" si="99"/>
        <v>1.0078704088726476</v>
      </c>
    </row>
    <row r="268" spans="1:47">
      <c r="A268" s="101" t="s">
        <v>3671</v>
      </c>
      <c r="G268" s="106"/>
      <c r="H268" s="106">
        <f t="shared" ref="H268:AK268" si="100">IFERROR(H57/G57-1,"")</f>
        <v>0.32571630787608008</v>
      </c>
      <c r="I268" s="106">
        <f t="shared" si="100"/>
        <v>7.0674159316385765E-2</v>
      </c>
      <c r="J268" s="106">
        <f t="shared" si="100"/>
        <v>2.2413002154004769E-2</v>
      </c>
      <c r="K268" s="106">
        <f t="shared" si="100"/>
        <v>-6.5851319368362971E-3</v>
      </c>
      <c r="L268" s="106">
        <f t="shared" si="100"/>
        <v>-1.0904662810998333E-2</v>
      </c>
      <c r="M268" s="106">
        <f t="shared" si="100"/>
        <v>-7.3574158530993472E-3</v>
      </c>
      <c r="N268" s="106">
        <f t="shared" si="100"/>
        <v>1.9930630635907054E-3</v>
      </c>
      <c r="O268" s="106">
        <f t="shared" si="100"/>
        <v>3.9507791013955629E-2</v>
      </c>
      <c r="P268" s="106">
        <f t="shared" si="100"/>
        <v>1.8773366945030512E-2</v>
      </c>
      <c r="Q268" s="106">
        <f t="shared" si="100"/>
        <v>2.5646042010022851E-2</v>
      </c>
      <c r="R268" s="106">
        <f t="shared" si="100"/>
        <v>7.5479724274797766E-2</v>
      </c>
      <c r="S268" s="106">
        <f t="shared" si="100"/>
        <v>-2.4284342172661288E-3</v>
      </c>
      <c r="T268" s="106">
        <f t="shared" si="100"/>
        <v>2.1633727916698708E-2</v>
      </c>
      <c r="U268" s="106">
        <f t="shared" si="100"/>
        <v>1.342203724870461E-2</v>
      </c>
      <c r="V268" s="106">
        <f t="shared" si="100"/>
        <v>3.001282731109467E-2</v>
      </c>
      <c r="W268" s="106">
        <f t="shared" si="100"/>
        <v>-1.4802267140846648E-2</v>
      </c>
      <c r="X268" s="106">
        <f t="shared" si="100"/>
        <v>5.6674496527895357E-3</v>
      </c>
      <c r="Y268" s="106">
        <f t="shared" si="100"/>
        <v>1.6991980454209354E-2</v>
      </c>
      <c r="Z268" s="106">
        <f t="shared" si="100"/>
        <v>1.51945782701286E-2</v>
      </c>
      <c r="AA268" s="106">
        <f t="shared" si="100"/>
        <v>4.0370179271023154E-3</v>
      </c>
      <c r="AB268" s="106">
        <f t="shared" si="100"/>
        <v>1.0944071993554738E-2</v>
      </c>
      <c r="AC268" s="106">
        <f t="shared" si="100"/>
        <v>1.1142311962995421E-2</v>
      </c>
      <c r="AD268" s="106">
        <f t="shared" si="100"/>
        <v>5.297023223116426E-4</v>
      </c>
      <c r="AE268" s="106">
        <f t="shared" si="100"/>
        <v>7.7879925407102757E-3</v>
      </c>
      <c r="AF268" s="106">
        <f t="shared" si="100"/>
        <v>1.1298645803654805E-2</v>
      </c>
      <c r="AG268" s="106">
        <f t="shared" si="100"/>
        <v>1.4070196246102284E-2</v>
      </c>
      <c r="AH268" s="106">
        <f t="shared" si="100"/>
        <v>6.3833877066514777E-3</v>
      </c>
      <c r="AI268" s="106">
        <f t="shared" si="100"/>
        <v>7.4429899251249321E-3</v>
      </c>
      <c r="AJ268" s="106">
        <f t="shared" si="100"/>
        <v>6.703937826299855E-3</v>
      </c>
      <c r="AK268" s="106">
        <f t="shared" si="100"/>
        <v>1.100164140574611E-2</v>
      </c>
      <c r="AM268" s="101">
        <f t="shared" ref="AM268:AU268" si="101">IFERROR(AM57/AL57,"")</f>
        <v>1.0081319001522551</v>
      </c>
      <c r="AN268" s="101">
        <f t="shared" si="101"/>
        <v>1.0084968283122464</v>
      </c>
      <c r="AO268" s="101">
        <f t="shared" si="101"/>
        <v>1.0091735081326576</v>
      </c>
      <c r="AP268" s="101">
        <f t="shared" si="101"/>
        <v>1.0079418378967651</v>
      </c>
      <c r="AQ268" s="101">
        <f t="shared" si="101"/>
        <v>1.0074048073907955</v>
      </c>
      <c r="AR268" s="101">
        <f t="shared" si="101"/>
        <v>1.0074215829692905</v>
      </c>
      <c r="AS268" s="101">
        <f t="shared" si="101"/>
        <v>1.0082357976428953</v>
      </c>
      <c r="AT268" s="101">
        <f t="shared" si="101"/>
        <v>1.0080229356313188</v>
      </c>
      <c r="AU268" s="101">
        <f t="shared" si="101"/>
        <v>1.0078704088726476</v>
      </c>
    </row>
    <row r="269" spans="1:47">
      <c r="A269" s="101" t="s">
        <v>3672</v>
      </c>
      <c r="G269" s="106"/>
      <c r="H269" s="106">
        <f t="shared" ref="H269:AK269" si="102">IFERROR(H58/G58-1,"")</f>
        <v>0.32571630787608008</v>
      </c>
      <c r="I269" s="106">
        <f t="shared" si="102"/>
        <v>7.0674159316385765E-2</v>
      </c>
      <c r="J269" s="106">
        <f t="shared" si="102"/>
        <v>2.2413002154004769E-2</v>
      </c>
      <c r="K269" s="106">
        <f t="shared" si="102"/>
        <v>-6.5851319368362971E-3</v>
      </c>
      <c r="L269" s="106">
        <f t="shared" si="102"/>
        <v>-1.0904662810998333E-2</v>
      </c>
      <c r="M269" s="106">
        <f t="shared" si="102"/>
        <v>-7.3574158530993472E-3</v>
      </c>
      <c r="N269" s="106">
        <f t="shared" si="102"/>
        <v>1.9930630635907054E-3</v>
      </c>
      <c r="O269" s="106">
        <f t="shared" si="102"/>
        <v>3.9507791013955629E-2</v>
      </c>
      <c r="P269" s="106">
        <f t="shared" si="102"/>
        <v>1.8773366945030512E-2</v>
      </c>
      <c r="Q269" s="106">
        <f t="shared" si="102"/>
        <v>2.5646042010022851E-2</v>
      </c>
      <c r="R269" s="106">
        <f t="shared" si="102"/>
        <v>7.5479724274797766E-2</v>
      </c>
      <c r="S269" s="106">
        <f t="shared" si="102"/>
        <v>-2.4284342172661288E-3</v>
      </c>
      <c r="T269" s="106">
        <f t="shared" si="102"/>
        <v>2.1633727916698708E-2</v>
      </c>
      <c r="U269" s="106">
        <f t="shared" si="102"/>
        <v>1.342203724870461E-2</v>
      </c>
      <c r="V269" s="106">
        <f t="shared" si="102"/>
        <v>3.001282731109467E-2</v>
      </c>
      <c r="W269" s="106">
        <f t="shared" si="102"/>
        <v>-1.4802267140846648E-2</v>
      </c>
      <c r="X269" s="106">
        <f t="shared" si="102"/>
        <v>5.6674496527895357E-3</v>
      </c>
      <c r="Y269" s="106">
        <f t="shared" si="102"/>
        <v>1.6991980454209354E-2</v>
      </c>
      <c r="Z269" s="106">
        <f t="shared" si="102"/>
        <v>1.51945782701286E-2</v>
      </c>
      <c r="AA269" s="106">
        <f t="shared" si="102"/>
        <v>4.0370179271023154E-3</v>
      </c>
      <c r="AB269" s="106">
        <f t="shared" si="102"/>
        <v>1.0944071993554738E-2</v>
      </c>
      <c r="AC269" s="106">
        <f t="shared" si="102"/>
        <v>1.1142311962995421E-2</v>
      </c>
      <c r="AD269" s="106">
        <f t="shared" si="102"/>
        <v>5.297023223116426E-4</v>
      </c>
      <c r="AE269" s="106">
        <f t="shared" si="102"/>
        <v>7.7879925407102757E-3</v>
      </c>
      <c r="AF269" s="106">
        <f t="shared" si="102"/>
        <v>1.1298645803654805E-2</v>
      </c>
      <c r="AG269" s="106">
        <f t="shared" si="102"/>
        <v>1.4070196246102284E-2</v>
      </c>
      <c r="AH269" s="106">
        <f t="shared" si="102"/>
        <v>6.3833877066514777E-3</v>
      </c>
      <c r="AI269" s="106">
        <f t="shared" si="102"/>
        <v>7.4429899251249321E-3</v>
      </c>
      <c r="AJ269" s="106">
        <f t="shared" si="102"/>
        <v>6.703937826299855E-3</v>
      </c>
      <c r="AK269" s="106">
        <f t="shared" si="102"/>
        <v>1.100164140574611E-2</v>
      </c>
      <c r="AM269" s="101">
        <f t="shared" ref="AM269:AU269" si="103">IFERROR(AM58/AL58,"")</f>
        <v>1.0081319001522551</v>
      </c>
      <c r="AN269" s="101">
        <f t="shared" si="103"/>
        <v>1.0084968283122464</v>
      </c>
      <c r="AO269" s="101">
        <f t="shared" si="103"/>
        <v>1.0091735081326576</v>
      </c>
      <c r="AP269" s="101">
        <f t="shared" si="103"/>
        <v>1.0079418378967651</v>
      </c>
      <c r="AQ269" s="101">
        <f t="shared" si="103"/>
        <v>1.0074048073907955</v>
      </c>
      <c r="AR269" s="101">
        <f t="shared" si="103"/>
        <v>1.0074215829692905</v>
      </c>
      <c r="AS269" s="101">
        <f t="shared" si="103"/>
        <v>1.0082357976428953</v>
      </c>
      <c r="AT269" s="101">
        <f t="shared" si="103"/>
        <v>1.0080229356313188</v>
      </c>
      <c r="AU269" s="101">
        <f t="shared" si="103"/>
        <v>1.0078704088726476</v>
      </c>
    </row>
    <row r="270" spans="1:47">
      <c r="A270" s="101" t="s">
        <v>3673</v>
      </c>
      <c r="G270" s="106"/>
      <c r="H270" s="106">
        <f t="shared" ref="H270:AK270" si="104">IFERROR(H59/G59-1,"")</f>
        <v>0.32571630787608008</v>
      </c>
      <c r="I270" s="106">
        <f t="shared" si="104"/>
        <v>7.0674159316385765E-2</v>
      </c>
      <c r="J270" s="106">
        <f t="shared" si="104"/>
        <v>2.2413002154004769E-2</v>
      </c>
      <c r="K270" s="106">
        <f t="shared" si="104"/>
        <v>-6.5851319368362971E-3</v>
      </c>
      <c r="L270" s="106">
        <f t="shared" si="104"/>
        <v>-1.0904662810998333E-2</v>
      </c>
      <c r="M270" s="106">
        <f t="shared" si="104"/>
        <v>-7.3574158530993472E-3</v>
      </c>
      <c r="N270" s="106">
        <f t="shared" si="104"/>
        <v>1.9930630635907054E-3</v>
      </c>
      <c r="O270" s="106">
        <f t="shared" si="104"/>
        <v>3.9507791013955629E-2</v>
      </c>
      <c r="P270" s="106">
        <f t="shared" si="104"/>
        <v>1.8773366945030512E-2</v>
      </c>
      <c r="Q270" s="106">
        <f t="shared" si="104"/>
        <v>2.5646042010022851E-2</v>
      </c>
      <c r="R270" s="106">
        <f t="shared" si="104"/>
        <v>7.5479724274797766E-2</v>
      </c>
      <c r="S270" s="106">
        <f t="shared" si="104"/>
        <v>-2.4284342172661288E-3</v>
      </c>
      <c r="T270" s="106">
        <f t="shared" si="104"/>
        <v>2.1633727916698708E-2</v>
      </c>
      <c r="U270" s="106">
        <f t="shared" si="104"/>
        <v>1.342203724870461E-2</v>
      </c>
      <c r="V270" s="106">
        <f t="shared" si="104"/>
        <v>3.001282731109467E-2</v>
      </c>
      <c r="W270" s="106">
        <f t="shared" si="104"/>
        <v>-1.4802267140846648E-2</v>
      </c>
      <c r="X270" s="106">
        <f t="shared" si="104"/>
        <v>5.6674496527895357E-3</v>
      </c>
      <c r="Y270" s="106">
        <f t="shared" si="104"/>
        <v>1.6991980454209354E-2</v>
      </c>
      <c r="Z270" s="106">
        <f t="shared" si="104"/>
        <v>1.51945782701286E-2</v>
      </c>
      <c r="AA270" s="106">
        <f t="shared" si="104"/>
        <v>4.0370179271023154E-3</v>
      </c>
      <c r="AB270" s="106">
        <f t="shared" si="104"/>
        <v>1.0944071993554738E-2</v>
      </c>
      <c r="AC270" s="106">
        <f t="shared" si="104"/>
        <v>1.1142311962995421E-2</v>
      </c>
      <c r="AD270" s="106">
        <f t="shared" si="104"/>
        <v>5.297023223116426E-4</v>
      </c>
      <c r="AE270" s="106">
        <f t="shared" si="104"/>
        <v>7.7879925407102757E-3</v>
      </c>
      <c r="AF270" s="106">
        <f t="shared" si="104"/>
        <v>1.1298645803654805E-2</v>
      </c>
      <c r="AG270" s="106">
        <f t="shared" si="104"/>
        <v>1.4070196246102284E-2</v>
      </c>
      <c r="AH270" s="106">
        <f t="shared" si="104"/>
        <v>6.3833877066514777E-3</v>
      </c>
      <c r="AI270" s="106">
        <f t="shared" si="104"/>
        <v>7.4429899251249321E-3</v>
      </c>
      <c r="AJ270" s="106">
        <f t="shared" si="104"/>
        <v>6.703937826299855E-3</v>
      </c>
      <c r="AK270" s="106">
        <f t="shared" si="104"/>
        <v>1.100164140574611E-2</v>
      </c>
      <c r="AM270" s="101">
        <f t="shared" ref="AM270:AU270" si="105">IFERROR(AM59/AL59,"")</f>
        <v>1.0081319001522551</v>
      </c>
      <c r="AN270" s="101">
        <f t="shared" si="105"/>
        <v>1.0084968283122464</v>
      </c>
      <c r="AO270" s="101">
        <f t="shared" si="105"/>
        <v>1.0091735081326576</v>
      </c>
      <c r="AP270" s="101">
        <f t="shared" si="105"/>
        <v>1.0079418378967651</v>
      </c>
      <c r="AQ270" s="101">
        <f t="shared" si="105"/>
        <v>1.0074048073907955</v>
      </c>
      <c r="AR270" s="101">
        <f t="shared" si="105"/>
        <v>1.0074215829692905</v>
      </c>
      <c r="AS270" s="101">
        <f t="shared" si="105"/>
        <v>1.0082357976428953</v>
      </c>
      <c r="AT270" s="101">
        <f t="shared" si="105"/>
        <v>1.0080229356313188</v>
      </c>
      <c r="AU270" s="101">
        <f t="shared" si="105"/>
        <v>1.0078704088726476</v>
      </c>
    </row>
    <row r="271" spans="1:47">
      <c r="A271" s="101" t="s">
        <v>3674</v>
      </c>
      <c r="G271" s="106"/>
      <c r="H271" s="106">
        <f t="shared" ref="H271:AK271" si="106">IFERROR(H60/G60-1,"")</f>
        <v>0.32571630787608008</v>
      </c>
      <c r="I271" s="106">
        <f t="shared" si="106"/>
        <v>7.0674159316385765E-2</v>
      </c>
      <c r="J271" s="106">
        <f t="shared" si="106"/>
        <v>2.2413002154004769E-2</v>
      </c>
      <c r="K271" s="106">
        <f t="shared" si="106"/>
        <v>-6.5851319368362971E-3</v>
      </c>
      <c r="L271" s="106">
        <f t="shared" si="106"/>
        <v>-1.0904662810998333E-2</v>
      </c>
      <c r="M271" s="106">
        <f t="shared" si="106"/>
        <v>-7.3574158530993472E-3</v>
      </c>
      <c r="N271" s="106">
        <f t="shared" si="106"/>
        <v>1.9930630635907054E-3</v>
      </c>
      <c r="O271" s="106">
        <f t="shared" si="106"/>
        <v>3.9507791013955629E-2</v>
      </c>
      <c r="P271" s="106">
        <f t="shared" si="106"/>
        <v>1.8773366945030512E-2</v>
      </c>
      <c r="Q271" s="106">
        <f t="shared" si="106"/>
        <v>2.5646042010022851E-2</v>
      </c>
      <c r="R271" s="106">
        <f t="shared" si="106"/>
        <v>7.5479724274797766E-2</v>
      </c>
      <c r="S271" s="106">
        <f t="shared" si="106"/>
        <v>-2.4284342172661288E-3</v>
      </c>
      <c r="T271" s="106">
        <f t="shared" si="106"/>
        <v>2.1633727916698708E-2</v>
      </c>
      <c r="U271" s="106">
        <f t="shared" si="106"/>
        <v>1.342203724870461E-2</v>
      </c>
      <c r="V271" s="106">
        <f t="shared" si="106"/>
        <v>3.001282731109467E-2</v>
      </c>
      <c r="W271" s="106">
        <f t="shared" si="106"/>
        <v>-1.4802267140846648E-2</v>
      </c>
      <c r="X271" s="106">
        <f t="shared" si="106"/>
        <v>5.6674496527895357E-3</v>
      </c>
      <c r="Y271" s="106">
        <f t="shared" si="106"/>
        <v>1.6991980454209354E-2</v>
      </c>
      <c r="Z271" s="106">
        <f t="shared" si="106"/>
        <v>1.51945782701286E-2</v>
      </c>
      <c r="AA271" s="106">
        <f t="shared" si="106"/>
        <v>4.0370179271023154E-3</v>
      </c>
      <c r="AB271" s="106">
        <f t="shared" si="106"/>
        <v>1.0944071993554738E-2</v>
      </c>
      <c r="AC271" s="106">
        <f t="shared" si="106"/>
        <v>1.1142311962995421E-2</v>
      </c>
      <c r="AD271" s="106">
        <f t="shared" si="106"/>
        <v>5.297023223116426E-4</v>
      </c>
      <c r="AE271" s="106">
        <f t="shared" si="106"/>
        <v>7.7879925407102757E-3</v>
      </c>
      <c r="AF271" s="106">
        <f t="shared" si="106"/>
        <v>1.1298645803654805E-2</v>
      </c>
      <c r="AG271" s="106">
        <f t="shared" si="106"/>
        <v>1.4070196246102284E-2</v>
      </c>
      <c r="AH271" s="106">
        <f t="shared" si="106"/>
        <v>6.3833877066514777E-3</v>
      </c>
      <c r="AI271" s="106">
        <f t="shared" si="106"/>
        <v>7.4429899251249321E-3</v>
      </c>
      <c r="AJ271" s="106">
        <f t="shared" si="106"/>
        <v>6.703937826299855E-3</v>
      </c>
      <c r="AK271" s="106">
        <f t="shared" si="106"/>
        <v>1.100164140574611E-2</v>
      </c>
      <c r="AM271" s="101">
        <f t="shared" ref="AM271:AU271" si="107">IFERROR(AM60/AL60,"")</f>
        <v>1.0081319001522551</v>
      </c>
      <c r="AN271" s="101">
        <f t="shared" si="107"/>
        <v>1.0084968283122464</v>
      </c>
      <c r="AO271" s="101">
        <f t="shared" si="107"/>
        <v>1.0091735081326576</v>
      </c>
      <c r="AP271" s="101">
        <f t="shared" si="107"/>
        <v>1.0079418378967651</v>
      </c>
      <c r="AQ271" s="101">
        <f t="shared" si="107"/>
        <v>1.0074048073907955</v>
      </c>
      <c r="AR271" s="101">
        <f t="shared" si="107"/>
        <v>1.0074215829692905</v>
      </c>
      <c r="AS271" s="101">
        <f t="shared" si="107"/>
        <v>1.0082357976428953</v>
      </c>
      <c r="AT271" s="101">
        <f t="shared" si="107"/>
        <v>1.0080229356313188</v>
      </c>
      <c r="AU271" s="101">
        <f t="shared" si="107"/>
        <v>1.0078704088726476</v>
      </c>
    </row>
    <row r="272" spans="1:47">
      <c r="A272" s="101" t="s">
        <v>3675</v>
      </c>
      <c r="G272" s="106"/>
      <c r="H272" s="106">
        <f t="shared" ref="H272:AK272" si="108">IFERROR(H61/G61-1,"")</f>
        <v>0.32571630787608008</v>
      </c>
      <c r="I272" s="106">
        <f t="shared" si="108"/>
        <v>7.0674159316385765E-2</v>
      </c>
      <c r="J272" s="106">
        <f t="shared" si="108"/>
        <v>2.2413002154004769E-2</v>
      </c>
      <c r="K272" s="106">
        <f t="shared" si="108"/>
        <v>-6.5851319368362971E-3</v>
      </c>
      <c r="L272" s="106">
        <f t="shared" si="108"/>
        <v>-1.0904662810998333E-2</v>
      </c>
      <c r="M272" s="106">
        <f t="shared" si="108"/>
        <v>-7.3574158530993472E-3</v>
      </c>
      <c r="N272" s="106">
        <f t="shared" si="108"/>
        <v>1.9930630635907054E-3</v>
      </c>
      <c r="O272" s="106">
        <f t="shared" si="108"/>
        <v>3.9507791013955629E-2</v>
      </c>
      <c r="P272" s="106">
        <f t="shared" si="108"/>
        <v>1.8773366945030512E-2</v>
      </c>
      <c r="Q272" s="106">
        <f t="shared" si="108"/>
        <v>2.5646042010022851E-2</v>
      </c>
      <c r="R272" s="106">
        <f t="shared" si="108"/>
        <v>7.5479724274797766E-2</v>
      </c>
      <c r="S272" s="106">
        <f t="shared" si="108"/>
        <v>-2.4284342172661288E-3</v>
      </c>
      <c r="T272" s="106">
        <f t="shared" si="108"/>
        <v>2.1633727916698708E-2</v>
      </c>
      <c r="U272" s="106">
        <f t="shared" si="108"/>
        <v>1.342203724870461E-2</v>
      </c>
      <c r="V272" s="106">
        <f t="shared" si="108"/>
        <v>3.001282731109467E-2</v>
      </c>
      <c r="W272" s="106">
        <f t="shared" si="108"/>
        <v>-1.4802267140846648E-2</v>
      </c>
      <c r="X272" s="106">
        <f t="shared" si="108"/>
        <v>5.6674496527895357E-3</v>
      </c>
      <c r="Y272" s="106">
        <f t="shared" si="108"/>
        <v>1.6991980454209354E-2</v>
      </c>
      <c r="Z272" s="106">
        <f t="shared" si="108"/>
        <v>1.51945782701286E-2</v>
      </c>
      <c r="AA272" s="106">
        <f t="shared" si="108"/>
        <v>4.0370179271023154E-3</v>
      </c>
      <c r="AB272" s="106">
        <f t="shared" si="108"/>
        <v>1.0944071993554738E-2</v>
      </c>
      <c r="AC272" s="106">
        <f t="shared" si="108"/>
        <v>1.1142311962995421E-2</v>
      </c>
      <c r="AD272" s="106">
        <f t="shared" si="108"/>
        <v>5.297023223116426E-4</v>
      </c>
      <c r="AE272" s="106">
        <f t="shared" si="108"/>
        <v>7.7879925407102757E-3</v>
      </c>
      <c r="AF272" s="106">
        <f t="shared" si="108"/>
        <v>1.1298645803654805E-2</v>
      </c>
      <c r="AG272" s="106">
        <f t="shared" si="108"/>
        <v>1.4070196246102284E-2</v>
      </c>
      <c r="AH272" s="106">
        <f t="shared" si="108"/>
        <v>6.3833877066514777E-3</v>
      </c>
      <c r="AI272" s="106">
        <f t="shared" si="108"/>
        <v>7.4429899251249321E-3</v>
      </c>
      <c r="AJ272" s="106">
        <f t="shared" si="108"/>
        <v>6.703937826299855E-3</v>
      </c>
      <c r="AK272" s="106">
        <f t="shared" si="108"/>
        <v>1.100164140574611E-2</v>
      </c>
      <c r="AM272" s="101">
        <f t="shared" ref="AM272:AU272" si="109">IFERROR(AM61/AL61,"")</f>
        <v>1.0081319001522551</v>
      </c>
      <c r="AN272" s="101">
        <f t="shared" si="109"/>
        <v>1.0084968283122464</v>
      </c>
      <c r="AO272" s="101">
        <f t="shared" si="109"/>
        <v>1.0091735081326576</v>
      </c>
      <c r="AP272" s="101">
        <f t="shared" si="109"/>
        <v>1.0079418378967651</v>
      </c>
      <c r="AQ272" s="101">
        <f t="shared" si="109"/>
        <v>1.0074048073907955</v>
      </c>
      <c r="AR272" s="101">
        <f t="shared" si="109"/>
        <v>1.0074215829692905</v>
      </c>
      <c r="AS272" s="101">
        <f t="shared" si="109"/>
        <v>1.0082357976428953</v>
      </c>
      <c r="AT272" s="101">
        <f t="shared" si="109"/>
        <v>1.0080229356313188</v>
      </c>
      <c r="AU272" s="101">
        <f t="shared" si="109"/>
        <v>1.0078704088726476</v>
      </c>
    </row>
    <row r="273" spans="1:47" s="128" customFormat="1">
      <c r="A273" s="127" t="s">
        <v>3680</v>
      </c>
      <c r="B273" s="127"/>
      <c r="C273" s="127"/>
      <c r="D273" s="127"/>
      <c r="E273" s="127"/>
      <c r="F273" s="127"/>
      <c r="G273" s="129"/>
      <c r="H273" s="129" t="str">
        <f t="shared" ref="H273:V273" si="110">IFERROR(H62/G62-1,"")</f>
        <v/>
      </c>
      <c r="I273" s="129" t="str">
        <f t="shared" si="110"/>
        <v/>
      </c>
      <c r="J273" s="129" t="str">
        <f t="shared" si="110"/>
        <v/>
      </c>
      <c r="K273" s="129" t="str">
        <f t="shared" si="110"/>
        <v/>
      </c>
      <c r="L273" s="129" t="str">
        <f t="shared" si="110"/>
        <v/>
      </c>
      <c r="M273" s="129" t="str">
        <f t="shared" si="110"/>
        <v/>
      </c>
      <c r="N273" s="129" t="str">
        <f t="shared" si="110"/>
        <v/>
      </c>
      <c r="O273" s="129" t="str">
        <f t="shared" si="110"/>
        <v/>
      </c>
      <c r="P273" s="129" t="str">
        <f t="shared" si="110"/>
        <v/>
      </c>
      <c r="Q273" s="129" t="str">
        <f t="shared" si="110"/>
        <v/>
      </c>
      <c r="R273" s="129" t="str">
        <f t="shared" si="110"/>
        <v/>
      </c>
      <c r="S273" s="129" t="str">
        <f t="shared" si="110"/>
        <v/>
      </c>
      <c r="T273" s="129" t="str">
        <f t="shared" si="110"/>
        <v/>
      </c>
      <c r="U273" s="129" t="str">
        <f t="shared" si="110"/>
        <v/>
      </c>
      <c r="V273" s="129" t="str">
        <f t="shared" si="110"/>
        <v/>
      </c>
      <c r="W273" s="129" t="str">
        <f t="shared" ref="W273:AK273" si="111">IFERROR(W62/V62-1,"")</f>
        <v/>
      </c>
      <c r="X273" s="129" t="str">
        <f t="shared" si="111"/>
        <v/>
      </c>
      <c r="Y273" s="129" t="str">
        <f t="shared" si="111"/>
        <v/>
      </c>
      <c r="Z273" s="129" t="str">
        <f t="shared" si="111"/>
        <v/>
      </c>
      <c r="AA273" s="129" t="str">
        <f t="shared" si="111"/>
        <v/>
      </c>
      <c r="AB273" s="129" t="str">
        <f t="shared" si="111"/>
        <v/>
      </c>
      <c r="AC273" s="129" t="str">
        <f t="shared" si="111"/>
        <v/>
      </c>
      <c r="AD273" s="129" t="str">
        <f t="shared" si="111"/>
        <v/>
      </c>
      <c r="AE273" s="129" t="str">
        <f t="shared" si="111"/>
        <v/>
      </c>
      <c r="AF273" s="129" t="str">
        <f t="shared" si="111"/>
        <v/>
      </c>
      <c r="AG273" s="129" t="str">
        <f t="shared" si="111"/>
        <v/>
      </c>
      <c r="AH273" s="129" t="str">
        <f t="shared" si="111"/>
        <v/>
      </c>
      <c r="AI273" s="129" t="str">
        <f t="shared" si="111"/>
        <v/>
      </c>
      <c r="AJ273" s="129" t="str">
        <f t="shared" si="111"/>
        <v/>
      </c>
      <c r="AK273" s="129" t="str">
        <f t="shared" si="111"/>
        <v/>
      </c>
      <c r="AM273" s="128" t="str">
        <f t="shared" ref="AM273:AU273" si="112">IFERROR(AM62/AL62,"")</f>
        <v/>
      </c>
      <c r="AN273" s="128" t="str">
        <f t="shared" si="112"/>
        <v/>
      </c>
      <c r="AO273" s="128" t="str">
        <f t="shared" si="112"/>
        <v/>
      </c>
      <c r="AP273" s="128" t="str">
        <f t="shared" si="112"/>
        <v/>
      </c>
      <c r="AQ273" s="128" t="str">
        <f t="shared" si="112"/>
        <v/>
      </c>
      <c r="AR273" s="128" t="str">
        <f t="shared" si="112"/>
        <v/>
      </c>
      <c r="AS273" s="128" t="str">
        <f t="shared" si="112"/>
        <v/>
      </c>
      <c r="AT273" s="128" t="str">
        <f t="shared" si="112"/>
        <v/>
      </c>
      <c r="AU273" s="128" t="str">
        <f t="shared" si="112"/>
        <v/>
      </c>
    </row>
    <row r="274" spans="1:47">
      <c r="A274" s="105" t="s">
        <v>3697</v>
      </c>
      <c r="B274" s="105"/>
      <c r="C274" s="105"/>
      <c r="D274" s="105"/>
      <c r="E274" s="105"/>
      <c r="F274" s="105"/>
      <c r="G274" s="101">
        <f t="shared" ref="G274:AK274" si="113">G$1</f>
        <v>2020</v>
      </c>
      <c r="H274" s="101">
        <f t="shared" si="113"/>
        <v>2021</v>
      </c>
      <c r="I274" s="101">
        <f t="shared" si="113"/>
        <v>2022</v>
      </c>
      <c r="J274" s="101">
        <f t="shared" si="113"/>
        <v>2023</v>
      </c>
      <c r="K274" s="101">
        <f t="shared" si="113"/>
        <v>2024</v>
      </c>
      <c r="L274" s="101">
        <f t="shared" si="113"/>
        <v>2025</v>
      </c>
      <c r="M274" s="101">
        <f t="shared" si="113"/>
        <v>2026</v>
      </c>
      <c r="N274" s="101">
        <f t="shared" si="113"/>
        <v>2027</v>
      </c>
      <c r="O274" s="101">
        <f t="shared" si="113"/>
        <v>2028</v>
      </c>
      <c r="P274" s="101">
        <f t="shared" si="113"/>
        <v>2029</v>
      </c>
      <c r="Q274" s="101">
        <f t="shared" si="113"/>
        <v>2030</v>
      </c>
      <c r="R274" s="101">
        <f t="shared" si="113"/>
        <v>2031</v>
      </c>
      <c r="S274" s="101">
        <f t="shared" si="113"/>
        <v>2032</v>
      </c>
      <c r="T274" s="101">
        <f t="shared" si="113"/>
        <v>2033</v>
      </c>
      <c r="U274" s="101">
        <f t="shared" si="113"/>
        <v>2034</v>
      </c>
      <c r="V274" s="101">
        <f t="shared" si="113"/>
        <v>2035</v>
      </c>
      <c r="W274" s="101">
        <f t="shared" si="113"/>
        <v>2036</v>
      </c>
      <c r="X274" s="101">
        <f t="shared" si="113"/>
        <v>2037</v>
      </c>
      <c r="Y274" s="101">
        <f t="shared" si="113"/>
        <v>2038</v>
      </c>
      <c r="Z274" s="101">
        <f t="shared" si="113"/>
        <v>2039</v>
      </c>
      <c r="AA274" s="101">
        <f t="shared" si="113"/>
        <v>2040</v>
      </c>
      <c r="AB274" s="101">
        <f t="shared" si="113"/>
        <v>2041</v>
      </c>
      <c r="AC274" s="101">
        <f t="shared" si="113"/>
        <v>2042</v>
      </c>
      <c r="AD274" s="101">
        <f t="shared" si="113"/>
        <v>2043</v>
      </c>
      <c r="AE274" s="101">
        <f t="shared" si="113"/>
        <v>2044</v>
      </c>
      <c r="AF274" s="101">
        <f t="shared" si="113"/>
        <v>2045</v>
      </c>
      <c r="AG274" s="101">
        <f t="shared" si="113"/>
        <v>2046</v>
      </c>
      <c r="AH274" s="101">
        <f t="shared" si="113"/>
        <v>2047</v>
      </c>
      <c r="AI274" s="101">
        <f t="shared" si="113"/>
        <v>2048</v>
      </c>
      <c r="AJ274" s="101">
        <f t="shared" si="113"/>
        <v>2049</v>
      </c>
      <c r="AK274" s="101">
        <f t="shared" si="113"/>
        <v>2050</v>
      </c>
    </row>
    <row r="275" spans="1:47">
      <c r="A275" s="101" t="s">
        <v>3668</v>
      </c>
      <c r="G275" s="106"/>
      <c r="H275" s="106">
        <f t="shared" ref="H275:AK275" si="114">IFERROR(H64/G64-1,"")</f>
        <v>0.18037974682564695</v>
      </c>
      <c r="I275" s="106">
        <f t="shared" si="114"/>
        <v>-3.4785543910610395E-3</v>
      </c>
      <c r="J275" s="106">
        <f t="shared" si="114"/>
        <v>6.6378252876449162E-2</v>
      </c>
      <c r="K275" s="106">
        <f t="shared" si="114"/>
        <v>9.5944265201730827E-2</v>
      </c>
      <c r="L275" s="106">
        <f t="shared" si="114"/>
        <v>2.2529094763850344E-2</v>
      </c>
      <c r="M275" s="106">
        <f t="shared" si="114"/>
        <v>1.8330863534481212E-2</v>
      </c>
      <c r="N275" s="106">
        <f t="shared" si="114"/>
        <v>1.1588916538033622E-2</v>
      </c>
      <c r="O275" s="106">
        <f t="shared" si="114"/>
        <v>4.0376761659840055E-2</v>
      </c>
      <c r="P275" s="106">
        <f t="shared" si="114"/>
        <v>1.9305128864679499E-2</v>
      </c>
      <c r="Q275" s="106">
        <f t="shared" si="114"/>
        <v>1.7469631538680863E-2</v>
      </c>
      <c r="R275" s="106">
        <f t="shared" si="114"/>
        <v>4.7615326647600043E-2</v>
      </c>
      <c r="S275" s="106">
        <f t="shared" si="114"/>
        <v>1.2304842316728459E-2</v>
      </c>
      <c r="T275" s="106">
        <f t="shared" si="114"/>
        <v>1.9086015770151787E-2</v>
      </c>
      <c r="U275" s="106">
        <f t="shared" si="114"/>
        <v>1.1901275021238611E-2</v>
      </c>
      <c r="V275" s="106">
        <f t="shared" si="114"/>
        <v>8.8258525296693868E-3</v>
      </c>
      <c r="W275" s="106">
        <f t="shared" si="114"/>
        <v>-1.2310665053660741E-2</v>
      </c>
      <c r="X275" s="106">
        <f t="shared" si="114"/>
        <v>-2.3992976686113554E-3</v>
      </c>
      <c r="Y275" s="106">
        <f t="shared" si="114"/>
        <v>1.2877406853164519E-2</v>
      </c>
      <c r="Z275" s="106">
        <f t="shared" si="114"/>
        <v>1.2006571882070771E-2</v>
      </c>
      <c r="AA275" s="106">
        <f t="shared" si="114"/>
        <v>-5.8875219808136592E-3</v>
      </c>
      <c r="AB275" s="106">
        <f t="shared" si="114"/>
        <v>2.0834709573227306E-2</v>
      </c>
      <c r="AC275" s="106">
        <f t="shared" si="114"/>
        <v>8.3649815743278566E-3</v>
      </c>
      <c r="AD275" s="106">
        <f t="shared" si="114"/>
        <v>5.8142761080068883E-3</v>
      </c>
      <c r="AE275" s="106">
        <f t="shared" si="114"/>
        <v>7.8753407436484846E-3</v>
      </c>
      <c r="AF275" s="106">
        <f t="shared" si="114"/>
        <v>1.0492373119439069E-2</v>
      </c>
      <c r="AG275" s="106">
        <f t="shared" si="114"/>
        <v>1.2932695627461577E-2</v>
      </c>
      <c r="AH275" s="106">
        <f t="shared" si="114"/>
        <v>9.1072932235776172E-3</v>
      </c>
      <c r="AI275" s="106">
        <f t="shared" si="114"/>
        <v>7.3628710597786196E-3</v>
      </c>
      <c r="AJ275" s="106">
        <f t="shared" si="114"/>
        <v>5.6116651460751399E-3</v>
      </c>
      <c r="AK275" s="106">
        <f t="shared" si="114"/>
        <v>9.1814003585224402E-3</v>
      </c>
      <c r="AM275" s="101">
        <f t="shared" ref="AM275:AU275" si="115">IFERROR(AM64/AL64,"")</f>
        <v>1.0073447705593597</v>
      </c>
      <c r="AN275" s="101">
        <f t="shared" si="115"/>
        <v>1.008797311086312</v>
      </c>
      <c r="AO275" s="101">
        <f t="shared" si="115"/>
        <v>1.0087986749884157</v>
      </c>
      <c r="AP275" s="101">
        <f t="shared" si="115"/>
        <v>1.0082351547217514</v>
      </c>
      <c r="AQ275" s="101">
        <f t="shared" si="115"/>
        <v>1.0077664967149407</v>
      </c>
      <c r="AR275" s="101">
        <f t="shared" si="115"/>
        <v>1.0076742020194542</v>
      </c>
      <c r="AS275" s="101">
        <f t="shared" si="115"/>
        <v>1.0082089965132008</v>
      </c>
      <c r="AT275" s="101">
        <f t="shared" si="115"/>
        <v>1.0083796000219314</v>
      </c>
      <c r="AU275" s="101">
        <f t="shared" si="115"/>
        <v>1.0082807603865633</v>
      </c>
    </row>
    <row r="276" spans="1:47">
      <c r="A276" s="101" t="s">
        <v>3669</v>
      </c>
      <c r="G276" s="106"/>
      <c r="H276" s="106">
        <f t="shared" ref="H276:AK276" si="116">IFERROR(H65/G65-1,"")</f>
        <v>0.18037974682564695</v>
      </c>
      <c r="I276" s="106">
        <f t="shared" si="116"/>
        <v>1.1068166484087261E-3</v>
      </c>
      <c r="J276" s="106">
        <f t="shared" si="116"/>
        <v>2.6700985118377041E-2</v>
      </c>
      <c r="K276" s="106">
        <f t="shared" si="116"/>
        <v>3.173443967874201E-2</v>
      </c>
      <c r="L276" s="106">
        <f t="shared" si="116"/>
        <v>-9.1316594579387012E-3</v>
      </c>
      <c r="M276" s="106">
        <f t="shared" si="116"/>
        <v>-2.2773462898313057E-2</v>
      </c>
      <c r="N276" s="106">
        <f t="shared" si="116"/>
        <v>-2.8435677552718031E-2</v>
      </c>
      <c r="O276" s="106">
        <f t="shared" si="116"/>
        <v>4.0539737651345886E-2</v>
      </c>
      <c r="P276" s="106">
        <f t="shared" si="116"/>
        <v>1.7154543419997781E-2</v>
      </c>
      <c r="Q276" s="106">
        <f t="shared" si="116"/>
        <v>1.9910457726151742E-2</v>
      </c>
      <c r="R276" s="106">
        <f t="shared" si="116"/>
        <v>3.484491975635895E-2</v>
      </c>
      <c r="S276" s="106">
        <f t="shared" si="116"/>
        <v>3.0320104125280967E-3</v>
      </c>
      <c r="T276" s="106">
        <f t="shared" si="116"/>
        <v>1.9941989935104765E-2</v>
      </c>
      <c r="U276" s="106">
        <f t="shared" si="116"/>
        <v>1.3283857256074727E-2</v>
      </c>
      <c r="V276" s="106">
        <f t="shared" si="116"/>
        <v>1.1278863903073644E-2</v>
      </c>
      <c r="W276" s="106">
        <f t="shared" si="116"/>
        <v>-7.7645071782158626E-3</v>
      </c>
      <c r="X276" s="106">
        <f t="shared" si="116"/>
        <v>-6.9567458857378028E-4</v>
      </c>
      <c r="Y276" s="106">
        <f t="shared" si="116"/>
        <v>1.4304534453789541E-2</v>
      </c>
      <c r="Z276" s="106">
        <f t="shared" si="116"/>
        <v>9.6763123489980174E-3</v>
      </c>
      <c r="AA276" s="106">
        <f t="shared" si="116"/>
        <v>-4.4301359319141032E-3</v>
      </c>
      <c r="AB276" s="106">
        <f t="shared" si="116"/>
        <v>3.0166024947116954E-2</v>
      </c>
      <c r="AC276" s="106">
        <f t="shared" si="116"/>
        <v>1.1408226033645663E-2</v>
      </c>
      <c r="AD276" s="106">
        <f t="shared" si="116"/>
        <v>7.1557832757700446E-3</v>
      </c>
      <c r="AE276" s="106">
        <f t="shared" si="116"/>
        <v>1.0300652150444067E-2</v>
      </c>
      <c r="AF276" s="106">
        <f t="shared" si="116"/>
        <v>1.4454338451166615E-2</v>
      </c>
      <c r="AG276" s="106">
        <f t="shared" si="116"/>
        <v>1.7279211101323799E-2</v>
      </c>
      <c r="AH276" s="106">
        <f t="shared" si="116"/>
        <v>1.2188293252304527E-2</v>
      </c>
      <c r="AI276" s="106">
        <f t="shared" si="116"/>
        <v>8.8460497153015627E-3</v>
      </c>
      <c r="AJ276" s="106">
        <f t="shared" si="116"/>
        <v>7.2997529313669762E-3</v>
      </c>
      <c r="AK276" s="106">
        <f t="shared" si="116"/>
        <v>1.4086928589092773E-2</v>
      </c>
      <c r="AM276" s="101">
        <f t="shared" ref="AM276:AU276" si="117">IFERROR(AM65/AL65,"")</f>
        <v>1.0094376361111654</v>
      </c>
      <c r="AN276" s="101">
        <f t="shared" si="117"/>
        <v>1.0115497725424383</v>
      </c>
      <c r="AO276" s="101">
        <f t="shared" si="117"/>
        <v>1.0115875411032449</v>
      </c>
      <c r="AP276" s="101">
        <f t="shared" si="117"/>
        <v>1.0107542761496391</v>
      </c>
      <c r="AQ276" s="101">
        <f t="shared" si="117"/>
        <v>1.0100699677733675</v>
      </c>
      <c r="AR276" s="101">
        <f t="shared" si="117"/>
        <v>1.0099842447080047</v>
      </c>
      <c r="AS276" s="101">
        <f t="shared" si="117"/>
        <v>1.0106711542133233</v>
      </c>
      <c r="AT276" s="101">
        <f t="shared" si="117"/>
        <v>1.0109026101936824</v>
      </c>
      <c r="AU276" s="101">
        <f t="shared" si="117"/>
        <v>1.0105928509662876</v>
      </c>
    </row>
    <row r="277" spans="1:47">
      <c r="A277" s="101" t="s">
        <v>3670</v>
      </c>
      <c r="G277" s="106"/>
      <c r="H277" s="106">
        <f t="shared" ref="H277:AK277" si="118">IFERROR(H66/G66-1,"")</f>
        <v>0.18037974682564695</v>
      </c>
      <c r="I277" s="106">
        <f t="shared" si="118"/>
        <v>1.2892287085901621E-3</v>
      </c>
      <c r="J277" s="106">
        <f t="shared" si="118"/>
        <v>8.5798024649774929E-2</v>
      </c>
      <c r="K277" s="106">
        <f t="shared" si="118"/>
        <v>0.1068013847075715</v>
      </c>
      <c r="L277" s="106">
        <f t="shared" si="118"/>
        <v>4.4133414078214139E-2</v>
      </c>
      <c r="M277" s="106">
        <f t="shared" si="118"/>
        <v>2.9656627130735469E-2</v>
      </c>
      <c r="N277" s="106">
        <f t="shared" si="118"/>
        <v>3.5232037857193088E-2</v>
      </c>
      <c r="O277" s="106">
        <f t="shared" si="118"/>
        <v>3.3592278896690919E-2</v>
      </c>
      <c r="P277" s="106">
        <f t="shared" si="118"/>
        <v>1.732567186905376E-2</v>
      </c>
      <c r="Q277" s="106">
        <f t="shared" si="118"/>
        <v>1.7955927184852394E-2</v>
      </c>
      <c r="R277" s="106">
        <f t="shared" si="118"/>
        <v>2.9618601120026566E-2</v>
      </c>
      <c r="S277" s="106">
        <f t="shared" si="118"/>
        <v>9.9593669350732661E-3</v>
      </c>
      <c r="T277" s="106">
        <f t="shared" si="118"/>
        <v>1.6641246761294415E-2</v>
      </c>
      <c r="U277" s="106">
        <f t="shared" si="118"/>
        <v>1.0877973614178416E-2</v>
      </c>
      <c r="V277" s="106">
        <f t="shared" si="118"/>
        <v>8.1638969106350157E-3</v>
      </c>
      <c r="W277" s="106">
        <f t="shared" si="118"/>
        <v>-7.74675676377512E-3</v>
      </c>
      <c r="X277" s="106">
        <f t="shared" si="118"/>
        <v>-3.230335735570633E-3</v>
      </c>
      <c r="Y277" s="106">
        <f t="shared" si="118"/>
        <v>1.1566223021971744E-2</v>
      </c>
      <c r="Z277" s="106">
        <f t="shared" si="118"/>
        <v>1.1952012881831786E-2</v>
      </c>
      <c r="AA277" s="106">
        <f t="shared" si="118"/>
        <v>-5.6204177532660493E-3</v>
      </c>
      <c r="AB277" s="106">
        <f t="shared" si="118"/>
        <v>2.1692419663375206E-2</v>
      </c>
      <c r="AC277" s="106">
        <f t="shared" si="118"/>
        <v>8.7225888401580853E-3</v>
      </c>
      <c r="AD277" s="106">
        <f t="shared" si="118"/>
        <v>6.3265932756926269E-3</v>
      </c>
      <c r="AE277" s="106">
        <f t="shared" si="118"/>
        <v>8.1995813795092687E-3</v>
      </c>
      <c r="AF277" s="106">
        <f t="shared" si="118"/>
        <v>1.0571140661445488E-2</v>
      </c>
      <c r="AG277" s="106">
        <f t="shared" si="118"/>
        <v>1.3841793076589948E-2</v>
      </c>
      <c r="AH277" s="106">
        <f t="shared" si="118"/>
        <v>8.2802700664221796E-3</v>
      </c>
      <c r="AI277" s="106">
        <f t="shared" si="118"/>
        <v>6.5890715550456225E-3</v>
      </c>
      <c r="AJ277" s="106">
        <f t="shared" si="118"/>
        <v>4.0874448777461492E-3</v>
      </c>
      <c r="AK277" s="106">
        <f t="shared" si="118"/>
        <v>9.7600060171347813E-3</v>
      </c>
      <c r="AM277" s="101">
        <f t="shared" ref="AM277:AU277" si="119">IFERROR(AM66/AL66,"")</f>
        <v>1.0070657912550589</v>
      </c>
      <c r="AN277" s="101">
        <f t="shared" si="119"/>
        <v>1.0085298353547909</v>
      </c>
      <c r="AO277" s="101">
        <f t="shared" si="119"/>
        <v>1.0085026232331804</v>
      </c>
      <c r="AP277" s="101">
        <f t="shared" si="119"/>
        <v>1.0079649394587653</v>
      </c>
      <c r="AQ277" s="101">
        <f t="shared" si="119"/>
        <v>1.0075313507204615</v>
      </c>
      <c r="AR277" s="101">
        <f t="shared" si="119"/>
        <v>1.0074647802011356</v>
      </c>
      <c r="AS277" s="101">
        <f t="shared" si="119"/>
        <v>1.0082291314665057</v>
      </c>
      <c r="AT277" s="101">
        <f t="shared" si="119"/>
        <v>1.0083923082922177</v>
      </c>
      <c r="AU277" s="101">
        <f t="shared" si="119"/>
        <v>1.0082508833779122</v>
      </c>
    </row>
    <row r="278" spans="1:47">
      <c r="A278" s="101" t="s">
        <v>3671</v>
      </c>
      <c r="G278" s="106"/>
      <c r="H278" s="106">
        <f t="shared" ref="H278:AK278" si="120">IFERROR(H67/G67-1,"")</f>
        <v>0.18037974682564695</v>
      </c>
      <c r="I278" s="106">
        <f t="shared" si="120"/>
        <v>4.0280286012328581E-3</v>
      </c>
      <c r="J278" s="106">
        <f t="shared" si="120"/>
        <v>2.5310816705123251E-2</v>
      </c>
      <c r="K278" s="106">
        <f t="shared" si="120"/>
        <v>5.3132939592932305E-2</v>
      </c>
      <c r="L278" s="106">
        <f t="shared" si="120"/>
        <v>-7.4555482402776097E-3</v>
      </c>
      <c r="M278" s="106">
        <f t="shared" si="120"/>
        <v>-2.3162441875788087E-2</v>
      </c>
      <c r="N278" s="106">
        <f t="shared" si="120"/>
        <v>-1.5837808856975499E-2</v>
      </c>
      <c r="O278" s="106">
        <f t="shared" si="120"/>
        <v>3.9231878804437237E-2</v>
      </c>
      <c r="P278" s="106">
        <f t="shared" si="120"/>
        <v>1.9806101106722762E-2</v>
      </c>
      <c r="Q278" s="106">
        <f t="shared" si="120"/>
        <v>2.0879422981702644E-2</v>
      </c>
      <c r="R278" s="106">
        <f t="shared" si="120"/>
        <v>4.8754961934247998E-2</v>
      </c>
      <c r="S278" s="106">
        <f t="shared" si="120"/>
        <v>1.1341701922080949E-2</v>
      </c>
      <c r="T278" s="106">
        <f t="shared" si="120"/>
        <v>2.0977380938478118E-2</v>
      </c>
      <c r="U278" s="106">
        <f t="shared" si="120"/>
        <v>1.2572243422243723E-2</v>
      </c>
      <c r="V278" s="106">
        <f t="shared" si="120"/>
        <v>9.4478409429545884E-3</v>
      </c>
      <c r="W278" s="106">
        <f t="shared" si="120"/>
        <v>-9.4994690242725666E-3</v>
      </c>
      <c r="X278" s="106">
        <f t="shared" si="120"/>
        <v>-4.0598433678251666E-3</v>
      </c>
      <c r="Y278" s="106">
        <f t="shared" si="120"/>
        <v>1.3310527953484863E-2</v>
      </c>
      <c r="Z278" s="106">
        <f t="shared" si="120"/>
        <v>1.4043601850502352E-2</v>
      </c>
      <c r="AA278" s="106">
        <f t="shared" si="120"/>
        <v>-6.8335160910917292E-3</v>
      </c>
      <c r="AB278" s="106">
        <f t="shared" si="120"/>
        <v>2.5700155423501458E-2</v>
      </c>
      <c r="AC278" s="106">
        <f t="shared" si="120"/>
        <v>1.0149137946216413E-2</v>
      </c>
      <c r="AD278" s="106">
        <f t="shared" si="120"/>
        <v>7.2343716036262773E-3</v>
      </c>
      <c r="AE278" s="106">
        <f t="shared" si="120"/>
        <v>9.8844076335571351E-3</v>
      </c>
      <c r="AF278" s="106">
        <f t="shared" si="120"/>
        <v>1.2675092627953521E-2</v>
      </c>
      <c r="AG278" s="106">
        <f t="shared" si="120"/>
        <v>1.6425863813681829E-2</v>
      </c>
      <c r="AH278" s="106">
        <f t="shared" si="120"/>
        <v>9.7722377678071126E-3</v>
      </c>
      <c r="AI278" s="106">
        <f t="shared" si="120"/>
        <v>7.7680815553828886E-3</v>
      </c>
      <c r="AJ278" s="106">
        <f t="shared" si="120"/>
        <v>5.2056652880803078E-3</v>
      </c>
      <c r="AK278" s="106">
        <f t="shared" si="120"/>
        <v>1.1553233401318641E-2</v>
      </c>
      <c r="AM278" s="101">
        <f t="shared" ref="AM278:AU278" si="121">IFERROR(AM67/AL67,"")</f>
        <v>1.0083930847265021</v>
      </c>
      <c r="AN278" s="101">
        <f t="shared" si="121"/>
        <v>1.0100980419140424</v>
      </c>
      <c r="AO278" s="101">
        <f t="shared" si="121"/>
        <v>1.0100346338545771</v>
      </c>
      <c r="AP278" s="101">
        <f t="shared" si="121"/>
        <v>1.0093423413292459</v>
      </c>
      <c r="AQ278" s="101">
        <f t="shared" si="121"/>
        <v>1.0088286116696656</v>
      </c>
      <c r="AR278" s="101">
        <f t="shared" si="121"/>
        <v>1.0087489910435397</v>
      </c>
      <c r="AS278" s="101">
        <f t="shared" si="121"/>
        <v>1.0096230918893667</v>
      </c>
      <c r="AT278" s="101">
        <f t="shared" si="121"/>
        <v>1.0097842225677665</v>
      </c>
      <c r="AU278" s="101">
        <f t="shared" si="121"/>
        <v>1.0095844040617701</v>
      </c>
    </row>
    <row r="279" spans="1:47">
      <c r="A279" s="101" t="s">
        <v>3672</v>
      </c>
      <c r="G279" s="106"/>
      <c r="H279" s="106">
        <f t="shared" ref="H279:AK279" si="122">IFERROR(H68/G68-1,"")</f>
        <v>0.18037974682564695</v>
      </c>
      <c r="I279" s="106">
        <f t="shared" si="122"/>
        <v>1.4511092075155663E-3</v>
      </c>
      <c r="J279" s="106">
        <f t="shared" si="122"/>
        <v>2.7367162240966802E-2</v>
      </c>
      <c r="K279" s="106">
        <f t="shared" si="122"/>
        <v>5.7129414630547881E-2</v>
      </c>
      <c r="L279" s="106">
        <f t="shared" si="122"/>
        <v>-7.1732070365545519E-3</v>
      </c>
      <c r="M279" s="106">
        <f t="shared" si="122"/>
        <v>-2.2625697909765097E-2</v>
      </c>
      <c r="N279" s="106">
        <f t="shared" si="122"/>
        <v>-1.5282519221731738E-2</v>
      </c>
      <c r="O279" s="106">
        <f t="shared" si="122"/>
        <v>3.9541896484578176E-2</v>
      </c>
      <c r="P279" s="106">
        <f t="shared" si="122"/>
        <v>1.9981480042832178E-2</v>
      </c>
      <c r="Q279" s="106">
        <f t="shared" si="122"/>
        <v>2.1245534397789978E-2</v>
      </c>
      <c r="R279" s="106">
        <f t="shared" si="122"/>
        <v>3.3277837756622963E-2</v>
      </c>
      <c r="S279" s="106">
        <f t="shared" si="122"/>
        <v>1.2111687327053922E-2</v>
      </c>
      <c r="T279" s="106">
        <f t="shared" si="122"/>
        <v>1.8968693673703685E-2</v>
      </c>
      <c r="U279" s="106">
        <f t="shared" si="122"/>
        <v>1.2922020196936002E-2</v>
      </c>
      <c r="V279" s="106">
        <f t="shared" si="122"/>
        <v>1.0009914704285139E-2</v>
      </c>
      <c r="W279" s="106">
        <f t="shared" si="122"/>
        <v>-9.7519774748546784E-3</v>
      </c>
      <c r="X279" s="106">
        <f t="shared" si="122"/>
        <v>-4.1847559313352711E-3</v>
      </c>
      <c r="Y279" s="106">
        <f t="shared" si="122"/>
        <v>1.347306759107747E-2</v>
      </c>
      <c r="Z279" s="106">
        <f t="shared" si="122"/>
        <v>1.4267496501726651E-2</v>
      </c>
      <c r="AA279" s="106">
        <f t="shared" si="122"/>
        <v>-7.090711352870871E-3</v>
      </c>
      <c r="AB279" s="106">
        <f t="shared" si="122"/>
        <v>2.5920170222234029E-2</v>
      </c>
      <c r="AC279" s="106">
        <f t="shared" si="122"/>
        <v>1.0366944331340333E-2</v>
      </c>
      <c r="AD279" s="106">
        <f t="shared" si="122"/>
        <v>7.3980669861142268E-3</v>
      </c>
      <c r="AE279" s="106">
        <f t="shared" si="122"/>
        <v>1.0241596286560739E-2</v>
      </c>
      <c r="AF279" s="106">
        <f t="shared" si="122"/>
        <v>1.2872557392964223E-2</v>
      </c>
      <c r="AG279" s="106">
        <f t="shared" si="122"/>
        <v>1.6840409169118331E-2</v>
      </c>
      <c r="AH279" s="106">
        <f t="shared" si="122"/>
        <v>9.9855110589814888E-3</v>
      </c>
      <c r="AI279" s="106">
        <f t="shared" si="122"/>
        <v>8.1756771076526569E-3</v>
      </c>
      <c r="AJ279" s="106">
        <f t="shared" si="122"/>
        <v>5.5857518857238553E-3</v>
      </c>
      <c r="AK279" s="106">
        <f t="shared" si="122"/>
        <v>1.1981274823686716E-2</v>
      </c>
      <c r="AM279" s="101">
        <f t="shared" ref="AM279:AU279" si="123">IFERROR(AM68/AL68,"")</f>
        <v>1.0087029592771863</v>
      </c>
      <c r="AN279" s="101">
        <f t="shared" si="123"/>
        <v>1.0104016239982618</v>
      </c>
      <c r="AO279" s="101">
        <f t="shared" si="123"/>
        <v>1.0103319391580481</v>
      </c>
      <c r="AP279" s="101">
        <f t="shared" si="123"/>
        <v>1.0096178286865491</v>
      </c>
      <c r="AQ279" s="101">
        <f t="shared" si="123"/>
        <v>1.0091074153801158</v>
      </c>
      <c r="AR279" s="101">
        <f t="shared" si="123"/>
        <v>1.0090012748529908</v>
      </c>
      <c r="AS279" s="101">
        <f t="shared" si="123"/>
        <v>1.009877763573376</v>
      </c>
      <c r="AT279" s="101">
        <f t="shared" si="123"/>
        <v>1.0100114437923791</v>
      </c>
      <c r="AU279" s="101">
        <f t="shared" si="123"/>
        <v>1.0098150003998021</v>
      </c>
    </row>
    <row r="280" spans="1:47">
      <c r="A280" s="101" t="s">
        <v>3673</v>
      </c>
      <c r="G280" s="106"/>
      <c r="H280" s="106">
        <f t="shared" ref="H280:AK280" si="124">IFERROR(H69/G69-1,"")</f>
        <v>0.18037974682564695</v>
      </c>
      <c r="I280" s="106">
        <f t="shared" si="124"/>
        <v>1.1068166484087261E-3</v>
      </c>
      <c r="J280" s="106">
        <f t="shared" si="124"/>
        <v>2.6700985118377041E-2</v>
      </c>
      <c r="K280" s="106">
        <f t="shared" si="124"/>
        <v>3.173443967874201E-2</v>
      </c>
      <c r="L280" s="106">
        <f t="shared" si="124"/>
        <v>-9.1316594579387012E-3</v>
      </c>
      <c r="M280" s="106">
        <f t="shared" si="124"/>
        <v>-2.2773462898313057E-2</v>
      </c>
      <c r="N280" s="106">
        <f t="shared" si="124"/>
        <v>-2.8435677552718031E-2</v>
      </c>
      <c r="O280" s="106">
        <f t="shared" si="124"/>
        <v>4.0539737651345886E-2</v>
      </c>
      <c r="P280" s="106">
        <f t="shared" si="124"/>
        <v>1.7154543419997781E-2</v>
      </c>
      <c r="Q280" s="106">
        <f t="shared" si="124"/>
        <v>1.9910457726151742E-2</v>
      </c>
      <c r="R280" s="106">
        <f t="shared" si="124"/>
        <v>3.484491975635895E-2</v>
      </c>
      <c r="S280" s="106">
        <f t="shared" si="124"/>
        <v>3.0320104125280967E-3</v>
      </c>
      <c r="T280" s="106">
        <f t="shared" si="124"/>
        <v>1.9941989935104765E-2</v>
      </c>
      <c r="U280" s="106">
        <f t="shared" si="124"/>
        <v>1.3283857256074727E-2</v>
      </c>
      <c r="V280" s="106">
        <f t="shared" si="124"/>
        <v>1.1278863903073644E-2</v>
      </c>
      <c r="W280" s="106">
        <f t="shared" si="124"/>
        <v>-7.7645071782158626E-3</v>
      </c>
      <c r="X280" s="106">
        <f t="shared" si="124"/>
        <v>-6.9567458857378028E-4</v>
      </c>
      <c r="Y280" s="106">
        <f t="shared" si="124"/>
        <v>1.4304534453789541E-2</v>
      </c>
      <c r="Z280" s="106">
        <f t="shared" si="124"/>
        <v>9.6763123489980174E-3</v>
      </c>
      <c r="AA280" s="106">
        <f t="shared" si="124"/>
        <v>-4.4301359319141032E-3</v>
      </c>
      <c r="AB280" s="106">
        <f t="shared" si="124"/>
        <v>3.0166024947116954E-2</v>
      </c>
      <c r="AC280" s="106">
        <f t="shared" si="124"/>
        <v>1.1408226033645663E-2</v>
      </c>
      <c r="AD280" s="106">
        <f t="shared" si="124"/>
        <v>7.1557832757700446E-3</v>
      </c>
      <c r="AE280" s="106">
        <f t="shared" si="124"/>
        <v>1.0300652150444067E-2</v>
      </c>
      <c r="AF280" s="106">
        <f t="shared" si="124"/>
        <v>1.4454338451166615E-2</v>
      </c>
      <c r="AG280" s="106">
        <f t="shared" si="124"/>
        <v>1.7279211101323799E-2</v>
      </c>
      <c r="AH280" s="106">
        <f t="shared" si="124"/>
        <v>1.2188293252304527E-2</v>
      </c>
      <c r="AI280" s="106">
        <f t="shared" si="124"/>
        <v>8.8460497153015627E-3</v>
      </c>
      <c r="AJ280" s="106">
        <f t="shared" si="124"/>
        <v>7.2997529313669762E-3</v>
      </c>
      <c r="AK280" s="106">
        <f t="shared" si="124"/>
        <v>1.4086928589092773E-2</v>
      </c>
      <c r="AM280" s="101">
        <f t="shared" ref="AM280:AU280" si="125">IFERROR(AM69/AL69,"")</f>
        <v>1.0094376361111654</v>
      </c>
      <c r="AN280" s="101">
        <f t="shared" si="125"/>
        <v>1.0115497725424383</v>
      </c>
      <c r="AO280" s="101">
        <f t="shared" si="125"/>
        <v>1.0115875411032449</v>
      </c>
      <c r="AP280" s="101">
        <f t="shared" si="125"/>
        <v>1.0107542761496391</v>
      </c>
      <c r="AQ280" s="101">
        <f t="shared" si="125"/>
        <v>1.0100699677733675</v>
      </c>
      <c r="AR280" s="101">
        <f t="shared" si="125"/>
        <v>1.0099842447080047</v>
      </c>
      <c r="AS280" s="101">
        <f t="shared" si="125"/>
        <v>1.0106711542133233</v>
      </c>
      <c r="AT280" s="101">
        <f t="shared" si="125"/>
        <v>1.0109026101936824</v>
      </c>
      <c r="AU280" s="101">
        <f t="shared" si="125"/>
        <v>1.0105928509662876</v>
      </c>
    </row>
    <row r="281" spans="1:47">
      <c r="A281" s="101" t="s">
        <v>3674</v>
      </c>
      <c r="G281" s="106"/>
      <c r="H281" s="106" t="str">
        <f t="shared" ref="H281:AK281" si="126">IFERROR(H70/G70-1,"")</f>
        <v/>
      </c>
      <c r="I281" s="106" t="str">
        <f t="shared" si="126"/>
        <v/>
      </c>
      <c r="J281" s="106" t="str">
        <f t="shared" si="126"/>
        <v/>
      </c>
      <c r="K281" s="106" t="str">
        <f t="shared" si="126"/>
        <v/>
      </c>
      <c r="L281" s="106" t="str">
        <f t="shared" si="126"/>
        <v/>
      </c>
      <c r="M281" s="106" t="str">
        <f t="shared" si="126"/>
        <v/>
      </c>
      <c r="N281" s="106" t="str">
        <f t="shared" si="126"/>
        <v/>
      </c>
      <c r="O281" s="106" t="str">
        <f t="shared" si="126"/>
        <v/>
      </c>
      <c r="P281" s="106" t="str">
        <f t="shared" si="126"/>
        <v/>
      </c>
      <c r="Q281" s="106" t="str">
        <f t="shared" si="126"/>
        <v/>
      </c>
      <c r="R281" s="106" t="str">
        <f t="shared" si="126"/>
        <v/>
      </c>
      <c r="S281" s="106" t="str">
        <f t="shared" si="126"/>
        <v/>
      </c>
      <c r="T281" s="106" t="str">
        <f t="shared" si="126"/>
        <v/>
      </c>
      <c r="U281" s="106" t="str">
        <f t="shared" si="126"/>
        <v/>
      </c>
      <c r="V281" s="106" t="str">
        <f t="shared" si="126"/>
        <v/>
      </c>
      <c r="W281" s="106" t="str">
        <f t="shared" si="126"/>
        <v/>
      </c>
      <c r="X281" s="106" t="str">
        <f t="shared" si="126"/>
        <v/>
      </c>
      <c r="Y281" s="106" t="str">
        <f t="shared" si="126"/>
        <v/>
      </c>
      <c r="Z281" s="106" t="str">
        <f t="shared" si="126"/>
        <v/>
      </c>
      <c r="AA281" s="106" t="str">
        <f t="shared" si="126"/>
        <v/>
      </c>
      <c r="AB281" s="106" t="str">
        <f t="shared" si="126"/>
        <v/>
      </c>
      <c r="AC281" s="106" t="str">
        <f t="shared" si="126"/>
        <v/>
      </c>
      <c r="AD281" s="106" t="str">
        <f t="shared" si="126"/>
        <v/>
      </c>
      <c r="AE281" s="106" t="str">
        <f t="shared" si="126"/>
        <v/>
      </c>
      <c r="AF281" s="106" t="str">
        <f t="shared" si="126"/>
        <v/>
      </c>
      <c r="AG281" s="106" t="str">
        <f t="shared" si="126"/>
        <v/>
      </c>
      <c r="AH281" s="106" t="str">
        <f t="shared" si="126"/>
        <v/>
      </c>
      <c r="AI281" s="106" t="str">
        <f t="shared" si="126"/>
        <v/>
      </c>
      <c r="AJ281" s="106" t="str">
        <f t="shared" si="126"/>
        <v/>
      </c>
      <c r="AK281" s="106" t="str">
        <f t="shared" si="126"/>
        <v/>
      </c>
      <c r="AM281" s="101" t="str">
        <f t="shared" ref="AM281:AU281" si="127">IFERROR(AM70/AL70,"")</f>
        <v/>
      </c>
      <c r="AN281" s="101" t="str">
        <f t="shared" si="127"/>
        <v/>
      </c>
      <c r="AO281" s="101" t="str">
        <f t="shared" si="127"/>
        <v/>
      </c>
      <c r="AP281" s="101" t="str">
        <f t="shared" si="127"/>
        <v/>
      </c>
      <c r="AQ281" s="101" t="str">
        <f t="shared" si="127"/>
        <v/>
      </c>
      <c r="AR281" s="101" t="str">
        <f t="shared" si="127"/>
        <v/>
      </c>
      <c r="AS281" s="101" t="str">
        <f t="shared" si="127"/>
        <v/>
      </c>
      <c r="AT281" s="101" t="str">
        <f t="shared" si="127"/>
        <v/>
      </c>
      <c r="AU281" s="101" t="str">
        <f t="shared" si="127"/>
        <v/>
      </c>
    </row>
    <row r="282" spans="1:47">
      <c r="A282" s="101" t="s">
        <v>3675</v>
      </c>
      <c r="G282" s="106"/>
      <c r="H282" s="106">
        <f t="shared" ref="H282:AK282" si="128">IFERROR(H71/G71-1,"")</f>
        <v>0.18037974682564695</v>
      </c>
      <c r="I282" s="106">
        <f t="shared" si="128"/>
        <v>1.4511092075155663E-3</v>
      </c>
      <c r="J282" s="106">
        <f t="shared" si="128"/>
        <v>2.7367162240966802E-2</v>
      </c>
      <c r="K282" s="106">
        <f t="shared" si="128"/>
        <v>5.7129414630547881E-2</v>
      </c>
      <c r="L282" s="106">
        <f t="shared" si="128"/>
        <v>-7.1732070365545519E-3</v>
      </c>
      <c r="M282" s="106">
        <f t="shared" si="128"/>
        <v>-2.2625697909765097E-2</v>
      </c>
      <c r="N282" s="106">
        <f t="shared" si="128"/>
        <v>-1.5282519221731738E-2</v>
      </c>
      <c r="O282" s="106">
        <f t="shared" si="128"/>
        <v>3.9541896484578176E-2</v>
      </c>
      <c r="P282" s="106">
        <f t="shared" si="128"/>
        <v>1.9981480042832178E-2</v>
      </c>
      <c r="Q282" s="106">
        <f t="shared" si="128"/>
        <v>2.1245534397789978E-2</v>
      </c>
      <c r="R282" s="106">
        <f t="shared" si="128"/>
        <v>3.3277837756622963E-2</v>
      </c>
      <c r="S282" s="106">
        <f t="shared" si="128"/>
        <v>1.2111687327053922E-2</v>
      </c>
      <c r="T282" s="106">
        <f t="shared" si="128"/>
        <v>1.8968693673703685E-2</v>
      </c>
      <c r="U282" s="106">
        <f t="shared" si="128"/>
        <v>1.2922020196936002E-2</v>
      </c>
      <c r="V282" s="106">
        <f t="shared" si="128"/>
        <v>1.0009914704285139E-2</v>
      </c>
      <c r="W282" s="106">
        <f t="shared" si="128"/>
        <v>-9.7519774748546784E-3</v>
      </c>
      <c r="X282" s="106">
        <f t="shared" si="128"/>
        <v>-4.1847559313352711E-3</v>
      </c>
      <c r="Y282" s="106">
        <f t="shared" si="128"/>
        <v>1.347306759107747E-2</v>
      </c>
      <c r="Z282" s="106">
        <f t="shared" si="128"/>
        <v>1.4267496501726651E-2</v>
      </c>
      <c r="AA282" s="106">
        <f t="shared" si="128"/>
        <v>-7.090711352870871E-3</v>
      </c>
      <c r="AB282" s="106">
        <f t="shared" si="128"/>
        <v>2.5920170222234029E-2</v>
      </c>
      <c r="AC282" s="106">
        <f t="shared" si="128"/>
        <v>1.0366944331340333E-2</v>
      </c>
      <c r="AD282" s="106">
        <f t="shared" si="128"/>
        <v>7.3980669861142268E-3</v>
      </c>
      <c r="AE282" s="106">
        <f t="shared" si="128"/>
        <v>1.0241596286560739E-2</v>
      </c>
      <c r="AF282" s="106">
        <f t="shared" si="128"/>
        <v>1.2872557392964223E-2</v>
      </c>
      <c r="AG282" s="106">
        <f t="shared" si="128"/>
        <v>1.6840409169118331E-2</v>
      </c>
      <c r="AH282" s="106">
        <f t="shared" si="128"/>
        <v>9.9855110589814888E-3</v>
      </c>
      <c r="AI282" s="106">
        <f t="shared" si="128"/>
        <v>8.1756771076526569E-3</v>
      </c>
      <c r="AJ282" s="106">
        <f t="shared" si="128"/>
        <v>5.5857518857238553E-3</v>
      </c>
      <c r="AK282" s="106">
        <f t="shared" si="128"/>
        <v>1.1981274823686716E-2</v>
      </c>
      <c r="AM282" s="101">
        <f t="shared" ref="AM282:AU282" si="129">IFERROR(AM71/AL71,"")</f>
        <v>1.0087029592771863</v>
      </c>
      <c r="AN282" s="101">
        <f t="shared" si="129"/>
        <v>1.0104016239982618</v>
      </c>
      <c r="AO282" s="101">
        <f t="shared" si="129"/>
        <v>1.0103319391580481</v>
      </c>
      <c r="AP282" s="101">
        <f t="shared" si="129"/>
        <v>1.0096178286865491</v>
      </c>
      <c r="AQ282" s="101">
        <f t="shared" si="129"/>
        <v>1.0091074153801158</v>
      </c>
      <c r="AR282" s="101">
        <f t="shared" si="129"/>
        <v>1.0090012748529908</v>
      </c>
      <c r="AS282" s="101">
        <f t="shared" si="129"/>
        <v>1.009877763573376</v>
      </c>
      <c r="AT282" s="101">
        <f t="shared" si="129"/>
        <v>1.0100114437923791</v>
      </c>
      <c r="AU282" s="101">
        <f t="shared" si="129"/>
        <v>1.0098150003998021</v>
      </c>
    </row>
    <row r="283" spans="1:47" s="128" customFormat="1">
      <c r="A283" s="127" t="s">
        <v>3681</v>
      </c>
      <c r="B283" s="127"/>
      <c r="C283" s="127"/>
      <c r="D283" s="127"/>
      <c r="E283" s="127"/>
      <c r="F283" s="127"/>
      <c r="G283" s="129"/>
      <c r="H283" s="129" t="str">
        <f t="shared" ref="H283:V283" si="130">IFERROR(H72/G72-1,"")</f>
        <v/>
      </c>
      <c r="I283" s="129" t="str">
        <f t="shared" si="130"/>
        <v/>
      </c>
      <c r="J283" s="129" t="str">
        <f t="shared" si="130"/>
        <v/>
      </c>
      <c r="K283" s="129" t="str">
        <f t="shared" si="130"/>
        <v/>
      </c>
      <c r="L283" s="129" t="str">
        <f t="shared" si="130"/>
        <v/>
      </c>
      <c r="M283" s="129" t="str">
        <f t="shared" si="130"/>
        <v/>
      </c>
      <c r="N283" s="129" t="str">
        <f t="shared" si="130"/>
        <v/>
      </c>
      <c r="O283" s="129" t="str">
        <f t="shared" si="130"/>
        <v/>
      </c>
      <c r="P283" s="129" t="str">
        <f t="shared" si="130"/>
        <v/>
      </c>
      <c r="Q283" s="129" t="str">
        <f t="shared" si="130"/>
        <v/>
      </c>
      <c r="R283" s="129" t="str">
        <f t="shared" si="130"/>
        <v/>
      </c>
      <c r="S283" s="129" t="str">
        <f t="shared" si="130"/>
        <v/>
      </c>
      <c r="T283" s="129" t="str">
        <f t="shared" si="130"/>
        <v/>
      </c>
      <c r="U283" s="129" t="str">
        <f t="shared" si="130"/>
        <v/>
      </c>
      <c r="V283" s="129" t="str">
        <f t="shared" si="130"/>
        <v/>
      </c>
      <c r="W283" s="129" t="str">
        <f t="shared" ref="W283:AK283" si="131">IFERROR(W72/V72-1,"")</f>
        <v/>
      </c>
      <c r="X283" s="129" t="str">
        <f t="shared" si="131"/>
        <v/>
      </c>
      <c r="Y283" s="129" t="str">
        <f t="shared" si="131"/>
        <v/>
      </c>
      <c r="Z283" s="129" t="str">
        <f t="shared" si="131"/>
        <v/>
      </c>
      <c r="AA283" s="129" t="str">
        <f t="shared" si="131"/>
        <v/>
      </c>
      <c r="AB283" s="129" t="str">
        <f t="shared" si="131"/>
        <v/>
      </c>
      <c r="AC283" s="129" t="str">
        <f t="shared" si="131"/>
        <v/>
      </c>
      <c r="AD283" s="129" t="str">
        <f t="shared" si="131"/>
        <v/>
      </c>
      <c r="AE283" s="129" t="str">
        <f t="shared" si="131"/>
        <v/>
      </c>
      <c r="AF283" s="129" t="str">
        <f t="shared" si="131"/>
        <v/>
      </c>
      <c r="AG283" s="129" t="str">
        <f t="shared" si="131"/>
        <v/>
      </c>
      <c r="AH283" s="129" t="str">
        <f t="shared" si="131"/>
        <v/>
      </c>
      <c r="AI283" s="129" t="str">
        <f t="shared" si="131"/>
        <v/>
      </c>
      <c r="AJ283" s="129" t="str">
        <f t="shared" si="131"/>
        <v/>
      </c>
      <c r="AK283" s="129" t="str">
        <f t="shared" si="131"/>
        <v/>
      </c>
      <c r="AM283" s="128" t="str">
        <f t="shared" ref="AM283:AU283" si="132">IFERROR(AM72/AL72,"")</f>
        <v/>
      </c>
      <c r="AN283" s="128" t="str">
        <f t="shared" si="132"/>
        <v/>
      </c>
      <c r="AO283" s="128" t="str">
        <f t="shared" si="132"/>
        <v/>
      </c>
      <c r="AP283" s="128" t="str">
        <f t="shared" si="132"/>
        <v/>
      </c>
      <c r="AQ283" s="128" t="str">
        <f t="shared" si="132"/>
        <v/>
      </c>
      <c r="AR283" s="128" t="str">
        <f t="shared" si="132"/>
        <v/>
      </c>
      <c r="AS283" s="128" t="str">
        <f t="shared" si="132"/>
        <v/>
      </c>
      <c r="AT283" s="128" t="str">
        <f t="shared" si="132"/>
        <v/>
      </c>
      <c r="AU283" s="128" t="str">
        <f t="shared" si="132"/>
        <v/>
      </c>
    </row>
    <row r="284" spans="1:47">
      <c r="A284" s="105" t="s">
        <v>3697</v>
      </c>
      <c r="B284" s="105"/>
      <c r="C284" s="105"/>
      <c r="D284" s="105"/>
      <c r="E284" s="105"/>
      <c r="F284" s="105"/>
      <c r="G284" s="101">
        <f t="shared" ref="G284:AK284" si="133">G$1</f>
        <v>2020</v>
      </c>
      <c r="H284" s="101">
        <f t="shared" si="133"/>
        <v>2021</v>
      </c>
      <c r="I284" s="101">
        <f t="shared" si="133"/>
        <v>2022</v>
      </c>
      <c r="J284" s="101">
        <f t="shared" si="133"/>
        <v>2023</v>
      </c>
      <c r="K284" s="101">
        <f t="shared" si="133"/>
        <v>2024</v>
      </c>
      <c r="L284" s="101">
        <f t="shared" si="133"/>
        <v>2025</v>
      </c>
      <c r="M284" s="101">
        <f t="shared" si="133"/>
        <v>2026</v>
      </c>
      <c r="N284" s="101">
        <f t="shared" si="133"/>
        <v>2027</v>
      </c>
      <c r="O284" s="101">
        <f t="shared" si="133"/>
        <v>2028</v>
      </c>
      <c r="P284" s="101">
        <f t="shared" si="133"/>
        <v>2029</v>
      </c>
      <c r="Q284" s="101">
        <f t="shared" si="133"/>
        <v>2030</v>
      </c>
      <c r="R284" s="101">
        <f t="shared" si="133"/>
        <v>2031</v>
      </c>
      <c r="S284" s="101">
        <f t="shared" si="133"/>
        <v>2032</v>
      </c>
      <c r="T284" s="101">
        <f t="shared" si="133"/>
        <v>2033</v>
      </c>
      <c r="U284" s="101">
        <f t="shared" si="133"/>
        <v>2034</v>
      </c>
      <c r="V284" s="101">
        <f t="shared" si="133"/>
        <v>2035</v>
      </c>
      <c r="W284" s="101">
        <f t="shared" si="133"/>
        <v>2036</v>
      </c>
      <c r="X284" s="101">
        <f t="shared" si="133"/>
        <v>2037</v>
      </c>
      <c r="Y284" s="101">
        <f t="shared" si="133"/>
        <v>2038</v>
      </c>
      <c r="Z284" s="101">
        <f t="shared" si="133"/>
        <v>2039</v>
      </c>
      <c r="AA284" s="101">
        <f t="shared" si="133"/>
        <v>2040</v>
      </c>
      <c r="AB284" s="101">
        <f t="shared" si="133"/>
        <v>2041</v>
      </c>
      <c r="AC284" s="101">
        <f t="shared" si="133"/>
        <v>2042</v>
      </c>
      <c r="AD284" s="101">
        <f t="shared" si="133"/>
        <v>2043</v>
      </c>
      <c r="AE284" s="101">
        <f t="shared" si="133"/>
        <v>2044</v>
      </c>
      <c r="AF284" s="101">
        <f t="shared" si="133"/>
        <v>2045</v>
      </c>
      <c r="AG284" s="101">
        <f t="shared" si="133"/>
        <v>2046</v>
      </c>
      <c r="AH284" s="101">
        <f t="shared" si="133"/>
        <v>2047</v>
      </c>
      <c r="AI284" s="101">
        <f t="shared" si="133"/>
        <v>2048</v>
      </c>
      <c r="AJ284" s="101">
        <f t="shared" si="133"/>
        <v>2049</v>
      </c>
      <c r="AK284" s="101">
        <f t="shared" si="133"/>
        <v>2050</v>
      </c>
    </row>
    <row r="285" spans="1:47">
      <c r="A285" s="101" t="s">
        <v>3668</v>
      </c>
      <c r="G285" s="106"/>
      <c r="H285" s="106" t="str">
        <f t="shared" ref="H285:AK285" si="134">IFERROR(H74/G74-1,"")</f>
        <v/>
      </c>
      <c r="I285" s="106" t="str">
        <f t="shared" si="134"/>
        <v/>
      </c>
      <c r="J285" s="106" t="str">
        <f t="shared" si="134"/>
        <v/>
      </c>
      <c r="K285" s="106" t="str">
        <f t="shared" si="134"/>
        <v/>
      </c>
      <c r="L285" s="106" t="str">
        <f t="shared" si="134"/>
        <v/>
      </c>
      <c r="M285" s="106" t="str">
        <f t="shared" si="134"/>
        <v/>
      </c>
      <c r="N285" s="106" t="str">
        <f t="shared" si="134"/>
        <v/>
      </c>
      <c r="O285" s="106" t="str">
        <f t="shared" si="134"/>
        <v/>
      </c>
      <c r="P285" s="106" t="str">
        <f t="shared" si="134"/>
        <v/>
      </c>
      <c r="Q285" s="106" t="str">
        <f t="shared" si="134"/>
        <v/>
      </c>
      <c r="R285" s="106" t="str">
        <f t="shared" si="134"/>
        <v/>
      </c>
      <c r="S285" s="106" t="str">
        <f t="shared" si="134"/>
        <v/>
      </c>
      <c r="T285" s="106" t="str">
        <f t="shared" si="134"/>
        <v/>
      </c>
      <c r="U285" s="106" t="str">
        <f t="shared" si="134"/>
        <v/>
      </c>
      <c r="V285" s="106" t="str">
        <f t="shared" si="134"/>
        <v/>
      </c>
      <c r="W285" s="106" t="str">
        <f t="shared" si="134"/>
        <v/>
      </c>
      <c r="X285" s="106" t="str">
        <f t="shared" si="134"/>
        <v/>
      </c>
      <c r="Y285" s="106" t="str">
        <f t="shared" si="134"/>
        <v/>
      </c>
      <c r="Z285" s="106" t="str">
        <f t="shared" si="134"/>
        <v/>
      </c>
      <c r="AA285" s="106" t="str">
        <f t="shared" si="134"/>
        <v/>
      </c>
      <c r="AB285" s="106" t="str">
        <f t="shared" si="134"/>
        <v/>
      </c>
      <c r="AC285" s="106" t="str">
        <f t="shared" si="134"/>
        <v/>
      </c>
      <c r="AD285" s="106" t="str">
        <f t="shared" si="134"/>
        <v/>
      </c>
      <c r="AE285" s="106" t="str">
        <f t="shared" si="134"/>
        <v/>
      </c>
      <c r="AF285" s="106" t="str">
        <f t="shared" si="134"/>
        <v/>
      </c>
      <c r="AG285" s="106" t="str">
        <f t="shared" si="134"/>
        <v/>
      </c>
      <c r="AH285" s="106" t="str">
        <f t="shared" si="134"/>
        <v/>
      </c>
      <c r="AI285" s="106" t="str">
        <f t="shared" si="134"/>
        <v/>
      </c>
      <c r="AJ285" s="106" t="str">
        <f t="shared" si="134"/>
        <v/>
      </c>
      <c r="AK285" s="106" t="str">
        <f t="shared" si="134"/>
        <v/>
      </c>
      <c r="AM285" s="101" t="str">
        <f t="shared" ref="AM285:AU285" si="135">IFERROR(AM74/AL74,"")</f>
        <v/>
      </c>
      <c r="AN285" s="101" t="str">
        <f t="shared" si="135"/>
        <v/>
      </c>
      <c r="AO285" s="101" t="str">
        <f t="shared" si="135"/>
        <v/>
      </c>
      <c r="AP285" s="101" t="str">
        <f t="shared" si="135"/>
        <v/>
      </c>
      <c r="AQ285" s="101" t="str">
        <f t="shared" si="135"/>
        <v/>
      </c>
      <c r="AR285" s="101" t="str">
        <f t="shared" si="135"/>
        <v/>
      </c>
      <c r="AS285" s="101" t="str">
        <f t="shared" si="135"/>
        <v/>
      </c>
      <c r="AT285" s="101" t="str">
        <f t="shared" si="135"/>
        <v/>
      </c>
      <c r="AU285" s="101" t="str">
        <f t="shared" si="135"/>
        <v/>
      </c>
    </row>
    <row r="286" spans="1:47">
      <c r="A286" s="101" t="s">
        <v>3669</v>
      </c>
      <c r="G286" s="106"/>
      <c r="H286" s="106" t="str">
        <f t="shared" ref="H286:AK286" si="136">IFERROR(H75/G75-1,"")</f>
        <v/>
      </c>
      <c r="I286" s="106" t="str">
        <f t="shared" si="136"/>
        <v/>
      </c>
      <c r="J286" s="106" t="str">
        <f t="shared" si="136"/>
        <v/>
      </c>
      <c r="K286" s="106" t="str">
        <f t="shared" si="136"/>
        <v/>
      </c>
      <c r="L286" s="106" t="str">
        <f t="shared" si="136"/>
        <v/>
      </c>
      <c r="M286" s="106" t="str">
        <f t="shared" si="136"/>
        <v/>
      </c>
      <c r="N286" s="106" t="str">
        <f t="shared" si="136"/>
        <v/>
      </c>
      <c r="O286" s="106" t="str">
        <f t="shared" si="136"/>
        <v/>
      </c>
      <c r="P286" s="106" t="str">
        <f t="shared" si="136"/>
        <v/>
      </c>
      <c r="Q286" s="106" t="str">
        <f t="shared" si="136"/>
        <v/>
      </c>
      <c r="R286" s="106" t="str">
        <f t="shared" si="136"/>
        <v/>
      </c>
      <c r="S286" s="106" t="str">
        <f t="shared" si="136"/>
        <v/>
      </c>
      <c r="T286" s="106" t="str">
        <f t="shared" si="136"/>
        <v/>
      </c>
      <c r="U286" s="106" t="str">
        <f t="shared" si="136"/>
        <v/>
      </c>
      <c r="V286" s="106" t="str">
        <f t="shared" si="136"/>
        <v/>
      </c>
      <c r="W286" s="106" t="str">
        <f t="shared" si="136"/>
        <v/>
      </c>
      <c r="X286" s="106" t="str">
        <f t="shared" si="136"/>
        <v/>
      </c>
      <c r="Y286" s="106" t="str">
        <f t="shared" si="136"/>
        <v/>
      </c>
      <c r="Z286" s="106" t="str">
        <f t="shared" si="136"/>
        <v/>
      </c>
      <c r="AA286" s="106" t="str">
        <f t="shared" si="136"/>
        <v/>
      </c>
      <c r="AB286" s="106" t="str">
        <f t="shared" si="136"/>
        <v/>
      </c>
      <c r="AC286" s="106" t="str">
        <f t="shared" si="136"/>
        <v/>
      </c>
      <c r="AD286" s="106" t="str">
        <f t="shared" si="136"/>
        <v/>
      </c>
      <c r="AE286" s="106" t="str">
        <f t="shared" si="136"/>
        <v/>
      </c>
      <c r="AF286" s="106" t="str">
        <f t="shared" si="136"/>
        <v/>
      </c>
      <c r="AG286" s="106" t="str">
        <f t="shared" si="136"/>
        <v/>
      </c>
      <c r="AH286" s="106" t="str">
        <f t="shared" si="136"/>
        <v/>
      </c>
      <c r="AI286" s="106" t="str">
        <f t="shared" si="136"/>
        <v/>
      </c>
      <c r="AJ286" s="106" t="str">
        <f t="shared" si="136"/>
        <v/>
      </c>
      <c r="AK286" s="106" t="str">
        <f t="shared" si="136"/>
        <v/>
      </c>
      <c r="AM286" s="101" t="str">
        <f t="shared" ref="AM286:AU286" si="137">IFERROR(AM75/AL75,"")</f>
        <v/>
      </c>
      <c r="AN286" s="101" t="str">
        <f t="shared" si="137"/>
        <v/>
      </c>
      <c r="AO286" s="101" t="str">
        <f t="shared" si="137"/>
        <v/>
      </c>
      <c r="AP286" s="101" t="str">
        <f t="shared" si="137"/>
        <v/>
      </c>
      <c r="AQ286" s="101" t="str">
        <f t="shared" si="137"/>
        <v/>
      </c>
      <c r="AR286" s="101" t="str">
        <f t="shared" si="137"/>
        <v/>
      </c>
      <c r="AS286" s="101" t="str">
        <f t="shared" si="137"/>
        <v/>
      </c>
      <c r="AT286" s="101" t="str">
        <f t="shared" si="137"/>
        <v/>
      </c>
      <c r="AU286" s="101" t="str">
        <f t="shared" si="137"/>
        <v/>
      </c>
    </row>
    <row r="287" spans="1:47">
      <c r="A287" s="101" t="s">
        <v>3670</v>
      </c>
      <c r="G287" s="106"/>
      <c r="H287" s="106" t="str">
        <f t="shared" ref="H287:AK287" si="138">IFERROR(H76/G76-1,"")</f>
        <v/>
      </c>
      <c r="I287" s="106" t="str">
        <f t="shared" si="138"/>
        <v/>
      </c>
      <c r="J287" s="106" t="str">
        <f t="shared" si="138"/>
        <v/>
      </c>
      <c r="K287" s="106" t="str">
        <f t="shared" si="138"/>
        <v/>
      </c>
      <c r="L287" s="106" t="str">
        <f t="shared" si="138"/>
        <v/>
      </c>
      <c r="M287" s="106" t="str">
        <f t="shared" si="138"/>
        <v/>
      </c>
      <c r="N287" s="106" t="str">
        <f t="shared" si="138"/>
        <v/>
      </c>
      <c r="O287" s="106" t="str">
        <f t="shared" si="138"/>
        <v/>
      </c>
      <c r="P287" s="106" t="str">
        <f t="shared" si="138"/>
        <v/>
      </c>
      <c r="Q287" s="106" t="str">
        <f t="shared" si="138"/>
        <v/>
      </c>
      <c r="R287" s="106" t="str">
        <f t="shared" si="138"/>
        <v/>
      </c>
      <c r="S287" s="106" t="str">
        <f t="shared" si="138"/>
        <v/>
      </c>
      <c r="T287" s="106" t="str">
        <f t="shared" si="138"/>
        <v/>
      </c>
      <c r="U287" s="106" t="str">
        <f t="shared" si="138"/>
        <v/>
      </c>
      <c r="V287" s="106" t="str">
        <f t="shared" si="138"/>
        <v/>
      </c>
      <c r="W287" s="106" t="str">
        <f t="shared" si="138"/>
        <v/>
      </c>
      <c r="X287" s="106" t="str">
        <f t="shared" si="138"/>
        <v/>
      </c>
      <c r="Y287" s="106" t="str">
        <f t="shared" si="138"/>
        <v/>
      </c>
      <c r="Z287" s="106" t="str">
        <f t="shared" si="138"/>
        <v/>
      </c>
      <c r="AA287" s="106" t="str">
        <f t="shared" si="138"/>
        <v/>
      </c>
      <c r="AB287" s="106" t="str">
        <f t="shared" si="138"/>
        <v/>
      </c>
      <c r="AC287" s="106" t="str">
        <f t="shared" si="138"/>
        <v/>
      </c>
      <c r="AD287" s="106" t="str">
        <f t="shared" si="138"/>
        <v/>
      </c>
      <c r="AE287" s="106" t="str">
        <f t="shared" si="138"/>
        <v/>
      </c>
      <c r="AF287" s="106" t="str">
        <f t="shared" si="138"/>
        <v/>
      </c>
      <c r="AG287" s="106" t="str">
        <f t="shared" si="138"/>
        <v/>
      </c>
      <c r="AH287" s="106" t="str">
        <f t="shared" si="138"/>
        <v/>
      </c>
      <c r="AI287" s="106" t="str">
        <f t="shared" si="138"/>
        <v/>
      </c>
      <c r="AJ287" s="106" t="str">
        <f t="shared" si="138"/>
        <v/>
      </c>
      <c r="AK287" s="106" t="str">
        <f t="shared" si="138"/>
        <v/>
      </c>
      <c r="AM287" s="101" t="str">
        <f t="shared" ref="AM287:AU287" si="139">IFERROR(AM76/AL76,"")</f>
        <v/>
      </c>
      <c r="AN287" s="101" t="str">
        <f t="shared" si="139"/>
        <v/>
      </c>
      <c r="AO287" s="101" t="str">
        <f t="shared" si="139"/>
        <v/>
      </c>
      <c r="AP287" s="101" t="str">
        <f t="shared" si="139"/>
        <v/>
      </c>
      <c r="AQ287" s="101" t="str">
        <f t="shared" si="139"/>
        <v/>
      </c>
      <c r="AR287" s="101" t="str">
        <f t="shared" si="139"/>
        <v/>
      </c>
      <c r="AS287" s="101" t="str">
        <f t="shared" si="139"/>
        <v/>
      </c>
      <c r="AT287" s="101" t="str">
        <f t="shared" si="139"/>
        <v/>
      </c>
      <c r="AU287" s="101" t="str">
        <f t="shared" si="139"/>
        <v/>
      </c>
    </row>
    <row r="288" spans="1:47">
      <c r="A288" s="101" t="s">
        <v>3671</v>
      </c>
      <c r="G288" s="106"/>
      <c r="H288" s="106" t="str">
        <f t="shared" ref="H288:AK288" si="140">IFERROR(H77/G77-1,"")</f>
        <v/>
      </c>
      <c r="I288" s="106" t="str">
        <f t="shared" si="140"/>
        <v/>
      </c>
      <c r="J288" s="106" t="str">
        <f t="shared" si="140"/>
        <v/>
      </c>
      <c r="K288" s="106" t="str">
        <f t="shared" si="140"/>
        <v/>
      </c>
      <c r="L288" s="106" t="str">
        <f t="shared" si="140"/>
        <v/>
      </c>
      <c r="M288" s="106" t="str">
        <f t="shared" si="140"/>
        <v/>
      </c>
      <c r="N288" s="106" t="str">
        <f t="shared" si="140"/>
        <v/>
      </c>
      <c r="O288" s="106" t="str">
        <f t="shared" si="140"/>
        <v/>
      </c>
      <c r="P288" s="106" t="str">
        <f t="shared" si="140"/>
        <v/>
      </c>
      <c r="Q288" s="106" t="str">
        <f t="shared" si="140"/>
        <v/>
      </c>
      <c r="R288" s="106" t="str">
        <f t="shared" si="140"/>
        <v/>
      </c>
      <c r="S288" s="106" t="str">
        <f t="shared" si="140"/>
        <v/>
      </c>
      <c r="T288" s="106" t="str">
        <f t="shared" si="140"/>
        <v/>
      </c>
      <c r="U288" s="106" t="str">
        <f t="shared" si="140"/>
        <v/>
      </c>
      <c r="V288" s="106" t="str">
        <f t="shared" si="140"/>
        <v/>
      </c>
      <c r="W288" s="106" t="str">
        <f t="shared" si="140"/>
        <v/>
      </c>
      <c r="X288" s="106" t="str">
        <f t="shared" si="140"/>
        <v/>
      </c>
      <c r="Y288" s="106" t="str">
        <f t="shared" si="140"/>
        <v/>
      </c>
      <c r="Z288" s="106" t="str">
        <f t="shared" si="140"/>
        <v/>
      </c>
      <c r="AA288" s="106" t="str">
        <f t="shared" si="140"/>
        <v/>
      </c>
      <c r="AB288" s="106" t="str">
        <f t="shared" si="140"/>
        <v/>
      </c>
      <c r="AC288" s="106" t="str">
        <f t="shared" si="140"/>
        <v/>
      </c>
      <c r="AD288" s="106" t="str">
        <f t="shared" si="140"/>
        <v/>
      </c>
      <c r="AE288" s="106" t="str">
        <f t="shared" si="140"/>
        <v/>
      </c>
      <c r="AF288" s="106" t="str">
        <f t="shared" si="140"/>
        <v/>
      </c>
      <c r="AG288" s="106" t="str">
        <f t="shared" si="140"/>
        <v/>
      </c>
      <c r="AH288" s="106" t="str">
        <f t="shared" si="140"/>
        <v/>
      </c>
      <c r="AI288" s="106" t="str">
        <f t="shared" si="140"/>
        <v/>
      </c>
      <c r="AJ288" s="106" t="str">
        <f t="shared" si="140"/>
        <v/>
      </c>
      <c r="AK288" s="106" t="str">
        <f t="shared" si="140"/>
        <v/>
      </c>
      <c r="AM288" s="101" t="str">
        <f t="shared" ref="AM288:AU288" si="141">IFERROR(AM77/AL77,"")</f>
        <v/>
      </c>
      <c r="AN288" s="101" t="str">
        <f t="shared" si="141"/>
        <v/>
      </c>
      <c r="AO288" s="101" t="str">
        <f t="shared" si="141"/>
        <v/>
      </c>
      <c r="AP288" s="101" t="str">
        <f t="shared" si="141"/>
        <v/>
      </c>
      <c r="AQ288" s="101" t="str">
        <f t="shared" si="141"/>
        <v/>
      </c>
      <c r="AR288" s="101" t="str">
        <f t="shared" si="141"/>
        <v/>
      </c>
      <c r="AS288" s="101" t="str">
        <f t="shared" si="141"/>
        <v/>
      </c>
      <c r="AT288" s="101" t="str">
        <f t="shared" si="141"/>
        <v/>
      </c>
      <c r="AU288" s="101" t="str">
        <f t="shared" si="141"/>
        <v/>
      </c>
    </row>
    <row r="289" spans="1:47">
      <c r="A289" s="101" t="s">
        <v>3672</v>
      </c>
      <c r="G289" s="106"/>
      <c r="H289" s="106" t="str">
        <f t="shared" ref="H289:AK289" si="142">IFERROR(H78/G78-1,"")</f>
        <v/>
      </c>
      <c r="I289" s="106" t="str">
        <f t="shared" si="142"/>
        <v/>
      </c>
      <c r="J289" s="106" t="str">
        <f t="shared" si="142"/>
        <v/>
      </c>
      <c r="K289" s="106" t="str">
        <f t="shared" si="142"/>
        <v/>
      </c>
      <c r="L289" s="106" t="str">
        <f t="shared" si="142"/>
        <v/>
      </c>
      <c r="M289" s="106" t="str">
        <f t="shared" si="142"/>
        <v/>
      </c>
      <c r="N289" s="106" t="str">
        <f t="shared" si="142"/>
        <v/>
      </c>
      <c r="O289" s="106" t="str">
        <f t="shared" si="142"/>
        <v/>
      </c>
      <c r="P289" s="106" t="str">
        <f t="shared" si="142"/>
        <v/>
      </c>
      <c r="Q289" s="106" t="str">
        <f t="shared" si="142"/>
        <v/>
      </c>
      <c r="R289" s="106" t="str">
        <f t="shared" si="142"/>
        <v/>
      </c>
      <c r="S289" s="106" t="str">
        <f t="shared" si="142"/>
        <v/>
      </c>
      <c r="T289" s="106" t="str">
        <f t="shared" si="142"/>
        <v/>
      </c>
      <c r="U289" s="106" t="str">
        <f t="shared" si="142"/>
        <v/>
      </c>
      <c r="V289" s="106" t="str">
        <f t="shared" si="142"/>
        <v/>
      </c>
      <c r="W289" s="106" t="str">
        <f t="shared" si="142"/>
        <v/>
      </c>
      <c r="X289" s="106" t="str">
        <f t="shared" si="142"/>
        <v/>
      </c>
      <c r="Y289" s="106" t="str">
        <f t="shared" si="142"/>
        <v/>
      </c>
      <c r="Z289" s="106" t="str">
        <f t="shared" si="142"/>
        <v/>
      </c>
      <c r="AA289" s="106" t="str">
        <f t="shared" si="142"/>
        <v/>
      </c>
      <c r="AB289" s="106" t="str">
        <f t="shared" si="142"/>
        <v/>
      </c>
      <c r="AC289" s="106" t="str">
        <f t="shared" si="142"/>
        <v/>
      </c>
      <c r="AD289" s="106" t="str">
        <f t="shared" si="142"/>
        <v/>
      </c>
      <c r="AE289" s="106" t="str">
        <f t="shared" si="142"/>
        <v/>
      </c>
      <c r="AF289" s="106" t="str">
        <f t="shared" si="142"/>
        <v/>
      </c>
      <c r="AG289" s="106" t="str">
        <f t="shared" si="142"/>
        <v/>
      </c>
      <c r="AH289" s="106" t="str">
        <f t="shared" si="142"/>
        <v/>
      </c>
      <c r="AI289" s="106" t="str">
        <f t="shared" si="142"/>
        <v/>
      </c>
      <c r="AJ289" s="106" t="str">
        <f t="shared" si="142"/>
        <v/>
      </c>
      <c r="AK289" s="106" t="str">
        <f t="shared" si="142"/>
        <v/>
      </c>
      <c r="AM289" s="101" t="str">
        <f t="shared" ref="AM289:AU289" si="143">IFERROR(AM78/AL78,"")</f>
        <v/>
      </c>
      <c r="AN289" s="101" t="str">
        <f t="shared" si="143"/>
        <v/>
      </c>
      <c r="AO289" s="101" t="str">
        <f t="shared" si="143"/>
        <v/>
      </c>
      <c r="AP289" s="101" t="str">
        <f t="shared" si="143"/>
        <v/>
      </c>
      <c r="AQ289" s="101" t="str">
        <f t="shared" si="143"/>
        <v/>
      </c>
      <c r="AR289" s="101" t="str">
        <f t="shared" si="143"/>
        <v/>
      </c>
      <c r="AS289" s="101" t="str">
        <f t="shared" si="143"/>
        <v/>
      </c>
      <c r="AT289" s="101" t="str">
        <f t="shared" si="143"/>
        <v/>
      </c>
      <c r="AU289" s="101" t="str">
        <f t="shared" si="143"/>
        <v/>
      </c>
    </row>
    <row r="290" spans="1:47">
      <c r="A290" s="101" t="s">
        <v>3673</v>
      </c>
      <c r="G290" s="106"/>
      <c r="H290" s="106" t="str">
        <f t="shared" ref="H290:AK290" si="144">IFERROR(H79/G79-1,"")</f>
        <v/>
      </c>
      <c r="I290" s="106" t="str">
        <f t="shared" si="144"/>
        <v/>
      </c>
      <c r="J290" s="106" t="str">
        <f t="shared" si="144"/>
        <v/>
      </c>
      <c r="K290" s="106" t="str">
        <f t="shared" si="144"/>
        <v/>
      </c>
      <c r="L290" s="106" t="str">
        <f t="shared" si="144"/>
        <v/>
      </c>
      <c r="M290" s="106" t="str">
        <f t="shared" si="144"/>
        <v/>
      </c>
      <c r="N290" s="106" t="str">
        <f t="shared" si="144"/>
        <v/>
      </c>
      <c r="O290" s="106" t="str">
        <f t="shared" si="144"/>
        <v/>
      </c>
      <c r="P290" s="106" t="str">
        <f t="shared" si="144"/>
        <v/>
      </c>
      <c r="Q290" s="106" t="str">
        <f t="shared" si="144"/>
        <v/>
      </c>
      <c r="R290" s="106" t="str">
        <f t="shared" si="144"/>
        <v/>
      </c>
      <c r="S290" s="106" t="str">
        <f t="shared" si="144"/>
        <v/>
      </c>
      <c r="T290" s="106" t="str">
        <f t="shared" si="144"/>
        <v/>
      </c>
      <c r="U290" s="106" t="str">
        <f t="shared" si="144"/>
        <v/>
      </c>
      <c r="V290" s="106" t="str">
        <f t="shared" si="144"/>
        <v/>
      </c>
      <c r="W290" s="106" t="str">
        <f t="shared" si="144"/>
        <v/>
      </c>
      <c r="X290" s="106" t="str">
        <f t="shared" si="144"/>
        <v/>
      </c>
      <c r="Y290" s="106" t="str">
        <f t="shared" si="144"/>
        <v/>
      </c>
      <c r="Z290" s="106" t="str">
        <f t="shared" si="144"/>
        <v/>
      </c>
      <c r="AA290" s="106" t="str">
        <f t="shared" si="144"/>
        <v/>
      </c>
      <c r="AB290" s="106" t="str">
        <f t="shared" si="144"/>
        <v/>
      </c>
      <c r="AC290" s="106" t="str">
        <f t="shared" si="144"/>
        <v/>
      </c>
      <c r="AD290" s="106" t="str">
        <f t="shared" si="144"/>
        <v/>
      </c>
      <c r="AE290" s="106" t="str">
        <f t="shared" si="144"/>
        <v/>
      </c>
      <c r="AF290" s="106" t="str">
        <f t="shared" si="144"/>
        <v/>
      </c>
      <c r="AG290" s="106" t="str">
        <f t="shared" si="144"/>
        <v/>
      </c>
      <c r="AH290" s="106" t="str">
        <f t="shared" si="144"/>
        <v/>
      </c>
      <c r="AI290" s="106" t="str">
        <f t="shared" si="144"/>
        <v/>
      </c>
      <c r="AJ290" s="106" t="str">
        <f t="shared" si="144"/>
        <v/>
      </c>
      <c r="AK290" s="106" t="str">
        <f t="shared" si="144"/>
        <v/>
      </c>
      <c r="AM290" s="101" t="str">
        <f t="shared" ref="AM290:AU290" si="145">IFERROR(AM79/AL79,"")</f>
        <v/>
      </c>
      <c r="AN290" s="101" t="str">
        <f t="shared" si="145"/>
        <v/>
      </c>
      <c r="AO290" s="101" t="str">
        <f t="shared" si="145"/>
        <v/>
      </c>
      <c r="AP290" s="101" t="str">
        <f t="shared" si="145"/>
        <v/>
      </c>
      <c r="AQ290" s="101" t="str">
        <f t="shared" si="145"/>
        <v/>
      </c>
      <c r="AR290" s="101" t="str">
        <f t="shared" si="145"/>
        <v/>
      </c>
      <c r="AS290" s="101" t="str">
        <f t="shared" si="145"/>
        <v/>
      </c>
      <c r="AT290" s="101" t="str">
        <f t="shared" si="145"/>
        <v/>
      </c>
      <c r="AU290" s="101" t="str">
        <f t="shared" si="145"/>
        <v/>
      </c>
    </row>
    <row r="291" spans="1:47">
      <c r="A291" s="101" t="s">
        <v>3674</v>
      </c>
      <c r="G291" s="106"/>
      <c r="H291" s="106" t="str">
        <f t="shared" ref="H291:AK291" si="146">IFERROR(H80/G80-1,"")</f>
        <v/>
      </c>
      <c r="I291" s="106" t="str">
        <f t="shared" si="146"/>
        <v/>
      </c>
      <c r="J291" s="106" t="str">
        <f t="shared" si="146"/>
        <v/>
      </c>
      <c r="K291" s="106" t="str">
        <f t="shared" si="146"/>
        <v/>
      </c>
      <c r="L291" s="106" t="str">
        <f t="shared" si="146"/>
        <v/>
      </c>
      <c r="M291" s="106" t="str">
        <f t="shared" si="146"/>
        <v/>
      </c>
      <c r="N291" s="106" t="str">
        <f t="shared" si="146"/>
        <v/>
      </c>
      <c r="O291" s="106" t="str">
        <f t="shared" si="146"/>
        <v/>
      </c>
      <c r="P291" s="106" t="str">
        <f t="shared" si="146"/>
        <v/>
      </c>
      <c r="Q291" s="106" t="str">
        <f t="shared" si="146"/>
        <v/>
      </c>
      <c r="R291" s="106" t="str">
        <f t="shared" si="146"/>
        <v/>
      </c>
      <c r="S291" s="106" t="str">
        <f t="shared" si="146"/>
        <v/>
      </c>
      <c r="T291" s="106" t="str">
        <f t="shared" si="146"/>
        <v/>
      </c>
      <c r="U291" s="106" t="str">
        <f t="shared" si="146"/>
        <v/>
      </c>
      <c r="V291" s="106" t="str">
        <f t="shared" si="146"/>
        <v/>
      </c>
      <c r="W291" s="106" t="str">
        <f t="shared" si="146"/>
        <v/>
      </c>
      <c r="X291" s="106" t="str">
        <f t="shared" si="146"/>
        <v/>
      </c>
      <c r="Y291" s="106" t="str">
        <f t="shared" si="146"/>
        <v/>
      </c>
      <c r="Z291" s="106" t="str">
        <f t="shared" si="146"/>
        <v/>
      </c>
      <c r="AA291" s="106" t="str">
        <f t="shared" si="146"/>
        <v/>
      </c>
      <c r="AB291" s="106" t="str">
        <f t="shared" si="146"/>
        <v/>
      </c>
      <c r="AC291" s="106" t="str">
        <f t="shared" si="146"/>
        <v/>
      </c>
      <c r="AD291" s="106" t="str">
        <f t="shared" si="146"/>
        <v/>
      </c>
      <c r="AE291" s="106" t="str">
        <f t="shared" si="146"/>
        <v/>
      </c>
      <c r="AF291" s="106" t="str">
        <f t="shared" si="146"/>
        <v/>
      </c>
      <c r="AG291" s="106" t="str">
        <f t="shared" si="146"/>
        <v/>
      </c>
      <c r="AH291" s="106" t="str">
        <f t="shared" si="146"/>
        <v/>
      </c>
      <c r="AI291" s="106" t="str">
        <f t="shared" si="146"/>
        <v/>
      </c>
      <c r="AJ291" s="106" t="str">
        <f t="shared" si="146"/>
        <v/>
      </c>
      <c r="AK291" s="106" t="str">
        <f t="shared" si="146"/>
        <v/>
      </c>
      <c r="AM291" s="101" t="str">
        <f t="shared" ref="AM291:AU291" si="147">IFERROR(AM80/AL80,"")</f>
        <v/>
      </c>
      <c r="AN291" s="101" t="str">
        <f t="shared" si="147"/>
        <v/>
      </c>
      <c r="AO291" s="101" t="str">
        <f t="shared" si="147"/>
        <v/>
      </c>
      <c r="AP291" s="101" t="str">
        <f t="shared" si="147"/>
        <v/>
      </c>
      <c r="AQ291" s="101" t="str">
        <f t="shared" si="147"/>
        <v/>
      </c>
      <c r="AR291" s="101" t="str">
        <f t="shared" si="147"/>
        <v/>
      </c>
      <c r="AS291" s="101" t="str">
        <f t="shared" si="147"/>
        <v/>
      </c>
      <c r="AT291" s="101" t="str">
        <f t="shared" si="147"/>
        <v/>
      </c>
      <c r="AU291" s="101" t="str">
        <f t="shared" si="147"/>
        <v/>
      </c>
    </row>
    <row r="292" spans="1:47">
      <c r="A292" s="101" t="s">
        <v>3675</v>
      </c>
      <c r="G292" s="106"/>
      <c r="H292" s="106" t="str">
        <f t="shared" ref="H292:AK292" si="148">IFERROR(H81/G81-1,"")</f>
        <v/>
      </c>
      <c r="I292" s="106" t="str">
        <f t="shared" si="148"/>
        <v/>
      </c>
      <c r="J292" s="106" t="str">
        <f t="shared" si="148"/>
        <v/>
      </c>
      <c r="K292" s="106" t="str">
        <f t="shared" si="148"/>
        <v/>
      </c>
      <c r="L292" s="106" t="str">
        <f t="shared" si="148"/>
        <v/>
      </c>
      <c r="M292" s="106" t="str">
        <f t="shared" si="148"/>
        <v/>
      </c>
      <c r="N292" s="106" t="str">
        <f t="shared" si="148"/>
        <v/>
      </c>
      <c r="O292" s="106" t="str">
        <f t="shared" si="148"/>
        <v/>
      </c>
      <c r="P292" s="106" t="str">
        <f t="shared" si="148"/>
        <v/>
      </c>
      <c r="Q292" s="106" t="str">
        <f t="shared" si="148"/>
        <v/>
      </c>
      <c r="R292" s="106" t="str">
        <f t="shared" si="148"/>
        <v/>
      </c>
      <c r="S292" s="106" t="str">
        <f t="shared" si="148"/>
        <v/>
      </c>
      <c r="T292" s="106" t="str">
        <f t="shared" si="148"/>
        <v/>
      </c>
      <c r="U292" s="106" t="str">
        <f t="shared" si="148"/>
        <v/>
      </c>
      <c r="V292" s="106" t="str">
        <f t="shared" si="148"/>
        <v/>
      </c>
      <c r="W292" s="106" t="str">
        <f t="shared" si="148"/>
        <v/>
      </c>
      <c r="X292" s="106" t="str">
        <f t="shared" si="148"/>
        <v/>
      </c>
      <c r="Y292" s="106" t="str">
        <f t="shared" si="148"/>
        <v/>
      </c>
      <c r="Z292" s="106" t="str">
        <f t="shared" si="148"/>
        <v/>
      </c>
      <c r="AA292" s="106" t="str">
        <f t="shared" si="148"/>
        <v/>
      </c>
      <c r="AB292" s="106" t="str">
        <f t="shared" si="148"/>
        <v/>
      </c>
      <c r="AC292" s="106" t="str">
        <f t="shared" si="148"/>
        <v/>
      </c>
      <c r="AD292" s="106" t="str">
        <f t="shared" si="148"/>
        <v/>
      </c>
      <c r="AE292" s="106" t="str">
        <f t="shared" si="148"/>
        <v/>
      </c>
      <c r="AF292" s="106" t="str">
        <f t="shared" si="148"/>
        <v/>
      </c>
      <c r="AG292" s="106" t="str">
        <f t="shared" si="148"/>
        <v/>
      </c>
      <c r="AH292" s="106" t="str">
        <f t="shared" si="148"/>
        <v/>
      </c>
      <c r="AI292" s="106" t="str">
        <f t="shared" si="148"/>
        <v/>
      </c>
      <c r="AJ292" s="106" t="str">
        <f t="shared" si="148"/>
        <v/>
      </c>
      <c r="AK292" s="106" t="str">
        <f t="shared" si="148"/>
        <v/>
      </c>
      <c r="AM292" s="101" t="str">
        <f t="shared" ref="AM292:AU292" si="149">IFERROR(AM81/AL81,"")</f>
        <v/>
      </c>
      <c r="AN292" s="101" t="str">
        <f t="shared" si="149"/>
        <v/>
      </c>
      <c r="AO292" s="101" t="str">
        <f t="shared" si="149"/>
        <v/>
      </c>
      <c r="AP292" s="101" t="str">
        <f t="shared" si="149"/>
        <v/>
      </c>
      <c r="AQ292" s="101" t="str">
        <f t="shared" si="149"/>
        <v/>
      </c>
      <c r="AR292" s="101" t="str">
        <f t="shared" si="149"/>
        <v/>
      </c>
      <c r="AS292" s="101" t="str">
        <f t="shared" si="149"/>
        <v/>
      </c>
      <c r="AT292" s="101" t="str">
        <f t="shared" si="149"/>
        <v/>
      </c>
      <c r="AU292" s="101" t="str">
        <f t="shared" si="149"/>
        <v/>
      </c>
    </row>
    <row r="293" spans="1:47" s="128" customFormat="1">
      <c r="A293" s="127" t="s">
        <v>3682</v>
      </c>
      <c r="B293" s="127"/>
      <c r="C293" s="127"/>
      <c r="D293" s="127"/>
      <c r="E293" s="127"/>
      <c r="F293" s="127"/>
      <c r="G293" s="129"/>
      <c r="H293" s="129" t="str">
        <f t="shared" ref="H293:V293" si="150">IFERROR(H82/G82-1,"")</f>
        <v/>
      </c>
      <c r="I293" s="129" t="str">
        <f t="shared" si="150"/>
        <v/>
      </c>
      <c r="J293" s="129" t="str">
        <f t="shared" si="150"/>
        <v/>
      </c>
      <c r="K293" s="129" t="str">
        <f t="shared" si="150"/>
        <v/>
      </c>
      <c r="L293" s="129" t="str">
        <f t="shared" si="150"/>
        <v/>
      </c>
      <c r="M293" s="129" t="str">
        <f t="shared" si="150"/>
        <v/>
      </c>
      <c r="N293" s="129" t="str">
        <f t="shared" si="150"/>
        <v/>
      </c>
      <c r="O293" s="129" t="str">
        <f t="shared" si="150"/>
        <v/>
      </c>
      <c r="P293" s="129" t="str">
        <f t="shared" si="150"/>
        <v/>
      </c>
      <c r="Q293" s="129" t="str">
        <f t="shared" si="150"/>
        <v/>
      </c>
      <c r="R293" s="129" t="str">
        <f t="shared" si="150"/>
        <v/>
      </c>
      <c r="S293" s="129" t="str">
        <f t="shared" si="150"/>
        <v/>
      </c>
      <c r="T293" s="129" t="str">
        <f t="shared" si="150"/>
        <v/>
      </c>
      <c r="U293" s="129" t="str">
        <f t="shared" si="150"/>
        <v/>
      </c>
      <c r="V293" s="129" t="str">
        <f t="shared" si="150"/>
        <v/>
      </c>
      <c r="W293" s="129" t="str">
        <f t="shared" ref="W293:AK293" si="151">IFERROR(W82/V82-1,"")</f>
        <v/>
      </c>
      <c r="X293" s="129" t="str">
        <f t="shared" si="151"/>
        <v/>
      </c>
      <c r="Y293" s="129" t="str">
        <f t="shared" si="151"/>
        <v/>
      </c>
      <c r="Z293" s="129" t="str">
        <f t="shared" si="151"/>
        <v/>
      </c>
      <c r="AA293" s="129" t="str">
        <f t="shared" si="151"/>
        <v/>
      </c>
      <c r="AB293" s="129" t="str">
        <f t="shared" si="151"/>
        <v/>
      </c>
      <c r="AC293" s="129" t="str">
        <f t="shared" si="151"/>
        <v/>
      </c>
      <c r="AD293" s="129" t="str">
        <f t="shared" si="151"/>
        <v/>
      </c>
      <c r="AE293" s="129" t="str">
        <f t="shared" si="151"/>
        <v/>
      </c>
      <c r="AF293" s="129" t="str">
        <f t="shared" si="151"/>
        <v/>
      </c>
      <c r="AG293" s="129" t="str">
        <f t="shared" si="151"/>
        <v/>
      </c>
      <c r="AH293" s="129" t="str">
        <f t="shared" si="151"/>
        <v/>
      </c>
      <c r="AI293" s="129" t="str">
        <f t="shared" si="151"/>
        <v/>
      </c>
      <c r="AJ293" s="129" t="str">
        <f t="shared" si="151"/>
        <v/>
      </c>
      <c r="AK293" s="129" t="str">
        <f t="shared" si="151"/>
        <v/>
      </c>
      <c r="AM293" s="128" t="str">
        <f t="shared" ref="AM293:AU293" si="152">IFERROR(AM82/AL82,"")</f>
        <v/>
      </c>
      <c r="AN293" s="128" t="str">
        <f t="shared" si="152"/>
        <v/>
      </c>
      <c r="AO293" s="128" t="str">
        <f t="shared" si="152"/>
        <v/>
      </c>
      <c r="AP293" s="128" t="str">
        <f t="shared" si="152"/>
        <v/>
      </c>
      <c r="AQ293" s="128" t="str">
        <f t="shared" si="152"/>
        <v/>
      </c>
      <c r="AR293" s="128" t="str">
        <f t="shared" si="152"/>
        <v/>
      </c>
      <c r="AS293" s="128" t="str">
        <f t="shared" si="152"/>
        <v/>
      </c>
      <c r="AT293" s="128" t="str">
        <f t="shared" si="152"/>
        <v/>
      </c>
      <c r="AU293" s="128" t="str">
        <f t="shared" si="152"/>
        <v/>
      </c>
    </row>
    <row r="294" spans="1:47">
      <c r="A294" s="105" t="s">
        <v>3697</v>
      </c>
      <c r="B294" s="105"/>
      <c r="C294" s="105"/>
      <c r="D294" s="105"/>
      <c r="E294" s="105"/>
      <c r="F294" s="105"/>
      <c r="G294" s="101">
        <f t="shared" ref="G294:AK294" si="153">G$1</f>
        <v>2020</v>
      </c>
      <c r="H294" s="101">
        <f t="shared" si="153"/>
        <v>2021</v>
      </c>
      <c r="I294" s="101">
        <f t="shared" si="153"/>
        <v>2022</v>
      </c>
      <c r="J294" s="101">
        <f t="shared" si="153"/>
        <v>2023</v>
      </c>
      <c r="K294" s="101">
        <f t="shared" si="153"/>
        <v>2024</v>
      </c>
      <c r="L294" s="101">
        <f t="shared" si="153"/>
        <v>2025</v>
      </c>
      <c r="M294" s="101">
        <f t="shared" si="153"/>
        <v>2026</v>
      </c>
      <c r="N294" s="101">
        <f t="shared" si="153"/>
        <v>2027</v>
      </c>
      <c r="O294" s="101">
        <f t="shared" si="153"/>
        <v>2028</v>
      </c>
      <c r="P294" s="101">
        <f t="shared" si="153"/>
        <v>2029</v>
      </c>
      <c r="Q294" s="101">
        <f t="shared" si="153"/>
        <v>2030</v>
      </c>
      <c r="R294" s="101">
        <f t="shared" si="153"/>
        <v>2031</v>
      </c>
      <c r="S294" s="101">
        <f t="shared" si="153"/>
        <v>2032</v>
      </c>
      <c r="T294" s="101">
        <f t="shared" si="153"/>
        <v>2033</v>
      </c>
      <c r="U294" s="101">
        <f t="shared" si="153"/>
        <v>2034</v>
      </c>
      <c r="V294" s="101">
        <f t="shared" si="153"/>
        <v>2035</v>
      </c>
      <c r="W294" s="101">
        <f t="shared" si="153"/>
        <v>2036</v>
      </c>
      <c r="X294" s="101">
        <f t="shared" si="153"/>
        <v>2037</v>
      </c>
      <c r="Y294" s="101">
        <f t="shared" si="153"/>
        <v>2038</v>
      </c>
      <c r="Z294" s="101">
        <f t="shared" si="153"/>
        <v>2039</v>
      </c>
      <c r="AA294" s="101">
        <f t="shared" si="153"/>
        <v>2040</v>
      </c>
      <c r="AB294" s="101">
        <f t="shared" si="153"/>
        <v>2041</v>
      </c>
      <c r="AC294" s="101">
        <f t="shared" si="153"/>
        <v>2042</v>
      </c>
      <c r="AD294" s="101">
        <f t="shared" si="153"/>
        <v>2043</v>
      </c>
      <c r="AE294" s="101">
        <f t="shared" si="153"/>
        <v>2044</v>
      </c>
      <c r="AF294" s="101">
        <f t="shared" si="153"/>
        <v>2045</v>
      </c>
      <c r="AG294" s="101">
        <f t="shared" si="153"/>
        <v>2046</v>
      </c>
      <c r="AH294" s="101">
        <f t="shared" si="153"/>
        <v>2047</v>
      </c>
      <c r="AI294" s="101">
        <f t="shared" si="153"/>
        <v>2048</v>
      </c>
      <c r="AJ294" s="101">
        <f t="shared" si="153"/>
        <v>2049</v>
      </c>
      <c r="AK294" s="101">
        <f t="shared" si="153"/>
        <v>2050</v>
      </c>
    </row>
    <row r="295" spans="1:47">
      <c r="A295" s="101" t="s">
        <v>3668</v>
      </c>
      <c r="G295" s="106"/>
      <c r="H295" s="106" t="str">
        <f t="shared" ref="H295:AK295" si="154">IFERROR(H84/G84-1,"")</f>
        <v/>
      </c>
      <c r="I295" s="106" t="str">
        <f t="shared" si="154"/>
        <v/>
      </c>
      <c r="J295" s="106" t="str">
        <f t="shared" si="154"/>
        <v/>
      </c>
      <c r="K295" s="106" t="str">
        <f t="shared" si="154"/>
        <v/>
      </c>
      <c r="L295" s="106" t="str">
        <f t="shared" si="154"/>
        <v/>
      </c>
      <c r="M295" s="106" t="str">
        <f t="shared" si="154"/>
        <v/>
      </c>
      <c r="N295" s="106" t="str">
        <f t="shared" si="154"/>
        <v/>
      </c>
      <c r="O295" s="106" t="str">
        <f t="shared" si="154"/>
        <v/>
      </c>
      <c r="P295" s="106" t="str">
        <f t="shared" si="154"/>
        <v/>
      </c>
      <c r="Q295" s="106" t="str">
        <f t="shared" si="154"/>
        <v/>
      </c>
      <c r="R295" s="106" t="str">
        <f t="shared" si="154"/>
        <v/>
      </c>
      <c r="S295" s="106" t="str">
        <f t="shared" si="154"/>
        <v/>
      </c>
      <c r="T295" s="106" t="str">
        <f t="shared" si="154"/>
        <v/>
      </c>
      <c r="U295" s="106" t="str">
        <f t="shared" si="154"/>
        <v/>
      </c>
      <c r="V295" s="106" t="str">
        <f t="shared" si="154"/>
        <v/>
      </c>
      <c r="W295" s="106" t="str">
        <f t="shared" si="154"/>
        <v/>
      </c>
      <c r="X295" s="106" t="str">
        <f t="shared" si="154"/>
        <v/>
      </c>
      <c r="Y295" s="106" t="str">
        <f t="shared" si="154"/>
        <v/>
      </c>
      <c r="Z295" s="106" t="str">
        <f t="shared" si="154"/>
        <v/>
      </c>
      <c r="AA295" s="106" t="str">
        <f t="shared" si="154"/>
        <v/>
      </c>
      <c r="AB295" s="106" t="str">
        <f t="shared" si="154"/>
        <v/>
      </c>
      <c r="AC295" s="106" t="str">
        <f t="shared" si="154"/>
        <v/>
      </c>
      <c r="AD295" s="106" t="str">
        <f t="shared" si="154"/>
        <v/>
      </c>
      <c r="AE295" s="106" t="str">
        <f t="shared" si="154"/>
        <v/>
      </c>
      <c r="AF295" s="106" t="str">
        <f t="shared" si="154"/>
        <v/>
      </c>
      <c r="AG295" s="106" t="str">
        <f t="shared" si="154"/>
        <v/>
      </c>
      <c r="AH295" s="106" t="str">
        <f t="shared" si="154"/>
        <v/>
      </c>
      <c r="AI295" s="106" t="str">
        <f t="shared" si="154"/>
        <v/>
      </c>
      <c r="AJ295" s="106" t="str">
        <f t="shared" si="154"/>
        <v/>
      </c>
      <c r="AK295" s="106" t="str">
        <f t="shared" si="154"/>
        <v/>
      </c>
      <c r="AM295" s="101" t="str">
        <f t="shared" ref="AM295:AU295" si="155">IFERROR(AM84/AL84,"")</f>
        <v/>
      </c>
      <c r="AN295" s="101" t="str">
        <f t="shared" si="155"/>
        <v/>
      </c>
      <c r="AO295" s="101" t="str">
        <f t="shared" si="155"/>
        <v/>
      </c>
      <c r="AP295" s="101" t="str">
        <f t="shared" si="155"/>
        <v/>
      </c>
      <c r="AQ295" s="101" t="str">
        <f t="shared" si="155"/>
        <v/>
      </c>
      <c r="AR295" s="101" t="str">
        <f t="shared" si="155"/>
        <v/>
      </c>
      <c r="AS295" s="101" t="str">
        <f t="shared" si="155"/>
        <v/>
      </c>
      <c r="AT295" s="101" t="str">
        <f t="shared" si="155"/>
        <v/>
      </c>
      <c r="AU295" s="101" t="str">
        <f t="shared" si="155"/>
        <v/>
      </c>
    </row>
    <row r="296" spans="1:47">
      <c r="A296" s="101" t="s">
        <v>3669</v>
      </c>
      <c r="G296" s="106"/>
      <c r="H296" s="106" t="str">
        <f t="shared" ref="H296:AK296" si="156">IFERROR(H85/G85-1,"")</f>
        <v/>
      </c>
      <c r="I296" s="106" t="str">
        <f t="shared" si="156"/>
        <v/>
      </c>
      <c r="J296" s="106" t="str">
        <f t="shared" si="156"/>
        <v/>
      </c>
      <c r="K296" s="106" t="str">
        <f t="shared" si="156"/>
        <v/>
      </c>
      <c r="L296" s="106" t="str">
        <f t="shared" si="156"/>
        <v/>
      </c>
      <c r="M296" s="106" t="str">
        <f t="shared" si="156"/>
        <v/>
      </c>
      <c r="N296" s="106" t="str">
        <f t="shared" si="156"/>
        <v/>
      </c>
      <c r="O296" s="106" t="str">
        <f t="shared" si="156"/>
        <v/>
      </c>
      <c r="P296" s="106" t="str">
        <f t="shared" si="156"/>
        <v/>
      </c>
      <c r="Q296" s="106" t="str">
        <f t="shared" si="156"/>
        <v/>
      </c>
      <c r="R296" s="106" t="str">
        <f t="shared" si="156"/>
        <v/>
      </c>
      <c r="S296" s="106" t="str">
        <f t="shared" si="156"/>
        <v/>
      </c>
      <c r="T296" s="106" t="str">
        <f t="shared" si="156"/>
        <v/>
      </c>
      <c r="U296" s="106" t="str">
        <f t="shared" si="156"/>
        <v/>
      </c>
      <c r="V296" s="106" t="str">
        <f t="shared" si="156"/>
        <v/>
      </c>
      <c r="W296" s="106" t="str">
        <f t="shared" si="156"/>
        <v/>
      </c>
      <c r="X296" s="106" t="str">
        <f t="shared" si="156"/>
        <v/>
      </c>
      <c r="Y296" s="106" t="str">
        <f t="shared" si="156"/>
        <v/>
      </c>
      <c r="Z296" s="106" t="str">
        <f t="shared" si="156"/>
        <v/>
      </c>
      <c r="AA296" s="106" t="str">
        <f t="shared" si="156"/>
        <v/>
      </c>
      <c r="AB296" s="106" t="str">
        <f t="shared" si="156"/>
        <v/>
      </c>
      <c r="AC296" s="106" t="str">
        <f t="shared" si="156"/>
        <v/>
      </c>
      <c r="AD296" s="106" t="str">
        <f t="shared" si="156"/>
        <v/>
      </c>
      <c r="AE296" s="106" t="str">
        <f t="shared" si="156"/>
        <v/>
      </c>
      <c r="AF296" s="106" t="str">
        <f t="shared" si="156"/>
        <v/>
      </c>
      <c r="AG296" s="106" t="str">
        <f t="shared" si="156"/>
        <v/>
      </c>
      <c r="AH296" s="106" t="str">
        <f t="shared" si="156"/>
        <v/>
      </c>
      <c r="AI296" s="106" t="str">
        <f t="shared" si="156"/>
        <v/>
      </c>
      <c r="AJ296" s="106" t="str">
        <f t="shared" si="156"/>
        <v/>
      </c>
      <c r="AK296" s="106" t="str">
        <f t="shared" si="156"/>
        <v/>
      </c>
      <c r="AM296" s="101" t="str">
        <f t="shared" ref="AM296:AU296" si="157">IFERROR(AM85/AL85,"")</f>
        <v/>
      </c>
      <c r="AN296" s="101" t="str">
        <f t="shared" si="157"/>
        <v/>
      </c>
      <c r="AO296" s="101" t="str">
        <f t="shared" si="157"/>
        <v/>
      </c>
      <c r="AP296" s="101" t="str">
        <f t="shared" si="157"/>
        <v/>
      </c>
      <c r="AQ296" s="101" t="str">
        <f t="shared" si="157"/>
        <v/>
      </c>
      <c r="AR296" s="101" t="str">
        <f t="shared" si="157"/>
        <v/>
      </c>
      <c r="AS296" s="101" t="str">
        <f t="shared" si="157"/>
        <v/>
      </c>
      <c r="AT296" s="101" t="str">
        <f t="shared" si="157"/>
        <v/>
      </c>
      <c r="AU296" s="101" t="str">
        <f t="shared" si="157"/>
        <v/>
      </c>
    </row>
    <row r="297" spans="1:47">
      <c r="A297" s="101" t="s">
        <v>3670</v>
      </c>
      <c r="G297" s="106"/>
      <c r="H297" s="106" t="str">
        <f t="shared" ref="H297:AK297" si="158">IFERROR(H86/G86-1,"")</f>
        <v/>
      </c>
      <c r="I297" s="106" t="str">
        <f t="shared" si="158"/>
        <v/>
      </c>
      <c r="J297" s="106" t="str">
        <f t="shared" si="158"/>
        <v/>
      </c>
      <c r="K297" s="106" t="str">
        <f t="shared" si="158"/>
        <v/>
      </c>
      <c r="L297" s="106" t="str">
        <f t="shared" si="158"/>
        <v/>
      </c>
      <c r="M297" s="106" t="str">
        <f t="shared" si="158"/>
        <v/>
      </c>
      <c r="N297" s="106" t="str">
        <f t="shared" si="158"/>
        <v/>
      </c>
      <c r="O297" s="106" t="str">
        <f t="shared" si="158"/>
        <v/>
      </c>
      <c r="P297" s="106" t="str">
        <f t="shared" si="158"/>
        <v/>
      </c>
      <c r="Q297" s="106" t="str">
        <f t="shared" si="158"/>
        <v/>
      </c>
      <c r="R297" s="106" t="str">
        <f t="shared" si="158"/>
        <v/>
      </c>
      <c r="S297" s="106" t="str">
        <f t="shared" si="158"/>
        <v/>
      </c>
      <c r="T297" s="106" t="str">
        <f t="shared" si="158"/>
        <v/>
      </c>
      <c r="U297" s="106" t="str">
        <f t="shared" si="158"/>
        <v/>
      </c>
      <c r="V297" s="106" t="str">
        <f t="shared" si="158"/>
        <v/>
      </c>
      <c r="W297" s="106" t="str">
        <f t="shared" si="158"/>
        <v/>
      </c>
      <c r="X297" s="106" t="str">
        <f t="shared" si="158"/>
        <v/>
      </c>
      <c r="Y297" s="106" t="str">
        <f t="shared" si="158"/>
        <v/>
      </c>
      <c r="Z297" s="106" t="str">
        <f t="shared" si="158"/>
        <v/>
      </c>
      <c r="AA297" s="106" t="str">
        <f t="shared" si="158"/>
        <v/>
      </c>
      <c r="AB297" s="106" t="str">
        <f t="shared" si="158"/>
        <v/>
      </c>
      <c r="AC297" s="106" t="str">
        <f t="shared" si="158"/>
        <v/>
      </c>
      <c r="AD297" s="106" t="str">
        <f t="shared" si="158"/>
        <v/>
      </c>
      <c r="AE297" s="106" t="str">
        <f t="shared" si="158"/>
        <v/>
      </c>
      <c r="AF297" s="106" t="str">
        <f t="shared" si="158"/>
        <v/>
      </c>
      <c r="AG297" s="106" t="str">
        <f t="shared" si="158"/>
        <v/>
      </c>
      <c r="AH297" s="106" t="str">
        <f t="shared" si="158"/>
        <v/>
      </c>
      <c r="AI297" s="106" t="str">
        <f t="shared" si="158"/>
        <v/>
      </c>
      <c r="AJ297" s="106" t="str">
        <f t="shared" si="158"/>
        <v/>
      </c>
      <c r="AK297" s="106" t="str">
        <f t="shared" si="158"/>
        <v/>
      </c>
      <c r="AM297" s="101" t="str">
        <f t="shared" ref="AM297:AU297" si="159">IFERROR(AM86/AL86,"")</f>
        <v/>
      </c>
      <c r="AN297" s="101" t="str">
        <f t="shared" si="159"/>
        <v/>
      </c>
      <c r="AO297" s="101" t="str">
        <f t="shared" si="159"/>
        <v/>
      </c>
      <c r="AP297" s="101" t="str">
        <f t="shared" si="159"/>
        <v/>
      </c>
      <c r="AQ297" s="101" t="str">
        <f t="shared" si="159"/>
        <v/>
      </c>
      <c r="AR297" s="101" t="str">
        <f t="shared" si="159"/>
        <v/>
      </c>
      <c r="AS297" s="101" t="str">
        <f t="shared" si="159"/>
        <v/>
      </c>
      <c r="AT297" s="101" t="str">
        <f t="shared" si="159"/>
        <v/>
      </c>
      <c r="AU297" s="101" t="str">
        <f t="shared" si="159"/>
        <v/>
      </c>
    </row>
    <row r="298" spans="1:47">
      <c r="A298" s="101" t="s">
        <v>3671</v>
      </c>
      <c r="G298" s="106"/>
      <c r="H298" s="106" t="str">
        <f t="shared" ref="H298:AK298" si="160">IFERROR(H87/G87-1,"")</f>
        <v/>
      </c>
      <c r="I298" s="106" t="str">
        <f t="shared" si="160"/>
        <v/>
      </c>
      <c r="J298" s="106" t="str">
        <f t="shared" si="160"/>
        <v/>
      </c>
      <c r="K298" s="106" t="str">
        <f t="shared" si="160"/>
        <v/>
      </c>
      <c r="L298" s="106" t="str">
        <f t="shared" si="160"/>
        <v/>
      </c>
      <c r="M298" s="106" t="str">
        <f t="shared" si="160"/>
        <v/>
      </c>
      <c r="N298" s="106" t="str">
        <f t="shared" si="160"/>
        <v/>
      </c>
      <c r="O298" s="106" t="str">
        <f t="shared" si="160"/>
        <v/>
      </c>
      <c r="P298" s="106" t="str">
        <f t="shared" si="160"/>
        <v/>
      </c>
      <c r="Q298" s="106" t="str">
        <f t="shared" si="160"/>
        <v/>
      </c>
      <c r="R298" s="106" t="str">
        <f t="shared" si="160"/>
        <v/>
      </c>
      <c r="S298" s="106" t="str">
        <f t="shared" si="160"/>
        <v/>
      </c>
      <c r="T298" s="106" t="str">
        <f t="shared" si="160"/>
        <v/>
      </c>
      <c r="U298" s="106" t="str">
        <f t="shared" si="160"/>
        <v/>
      </c>
      <c r="V298" s="106" t="str">
        <f t="shared" si="160"/>
        <v/>
      </c>
      <c r="W298" s="106" t="str">
        <f t="shared" si="160"/>
        <v/>
      </c>
      <c r="X298" s="106" t="str">
        <f t="shared" si="160"/>
        <v/>
      </c>
      <c r="Y298" s="106" t="str">
        <f t="shared" si="160"/>
        <v/>
      </c>
      <c r="Z298" s="106" t="str">
        <f t="shared" si="160"/>
        <v/>
      </c>
      <c r="AA298" s="106" t="str">
        <f t="shared" si="160"/>
        <v/>
      </c>
      <c r="AB298" s="106" t="str">
        <f t="shared" si="160"/>
        <v/>
      </c>
      <c r="AC298" s="106" t="str">
        <f t="shared" si="160"/>
        <v/>
      </c>
      <c r="AD298" s="106" t="str">
        <f t="shared" si="160"/>
        <v/>
      </c>
      <c r="AE298" s="106" t="str">
        <f t="shared" si="160"/>
        <v/>
      </c>
      <c r="AF298" s="106" t="str">
        <f t="shared" si="160"/>
        <v/>
      </c>
      <c r="AG298" s="106" t="str">
        <f t="shared" si="160"/>
        <v/>
      </c>
      <c r="AH298" s="106" t="str">
        <f t="shared" si="160"/>
        <v/>
      </c>
      <c r="AI298" s="106" t="str">
        <f t="shared" si="160"/>
        <v/>
      </c>
      <c r="AJ298" s="106" t="str">
        <f t="shared" si="160"/>
        <v/>
      </c>
      <c r="AK298" s="106" t="str">
        <f t="shared" si="160"/>
        <v/>
      </c>
      <c r="AM298" s="101" t="str">
        <f t="shared" ref="AM298:AU298" si="161">IFERROR(AM87/AL87,"")</f>
        <v/>
      </c>
      <c r="AN298" s="101" t="str">
        <f t="shared" si="161"/>
        <v/>
      </c>
      <c r="AO298" s="101" t="str">
        <f t="shared" si="161"/>
        <v/>
      </c>
      <c r="AP298" s="101" t="str">
        <f t="shared" si="161"/>
        <v/>
      </c>
      <c r="AQ298" s="101" t="str">
        <f t="shared" si="161"/>
        <v/>
      </c>
      <c r="AR298" s="101" t="str">
        <f t="shared" si="161"/>
        <v/>
      </c>
      <c r="AS298" s="101" t="str">
        <f t="shared" si="161"/>
        <v/>
      </c>
      <c r="AT298" s="101" t="str">
        <f t="shared" si="161"/>
        <v/>
      </c>
      <c r="AU298" s="101" t="str">
        <f t="shared" si="161"/>
        <v/>
      </c>
    </row>
    <row r="299" spans="1:47">
      <c r="A299" s="101" t="s">
        <v>3672</v>
      </c>
      <c r="G299" s="106"/>
      <c r="H299" s="106" t="str">
        <f t="shared" ref="H299:AK299" si="162">IFERROR(H88/G88-1,"")</f>
        <v/>
      </c>
      <c r="I299" s="106" t="str">
        <f t="shared" si="162"/>
        <v/>
      </c>
      <c r="J299" s="106" t="str">
        <f t="shared" si="162"/>
        <v/>
      </c>
      <c r="K299" s="106" t="str">
        <f t="shared" si="162"/>
        <v/>
      </c>
      <c r="L299" s="106" t="str">
        <f t="shared" si="162"/>
        <v/>
      </c>
      <c r="M299" s="106" t="str">
        <f t="shared" si="162"/>
        <v/>
      </c>
      <c r="N299" s="106" t="str">
        <f t="shared" si="162"/>
        <v/>
      </c>
      <c r="O299" s="106" t="str">
        <f t="shared" si="162"/>
        <v/>
      </c>
      <c r="P299" s="106" t="str">
        <f t="shared" si="162"/>
        <v/>
      </c>
      <c r="Q299" s="106" t="str">
        <f t="shared" si="162"/>
        <v/>
      </c>
      <c r="R299" s="106" t="str">
        <f t="shared" si="162"/>
        <v/>
      </c>
      <c r="S299" s="106" t="str">
        <f t="shared" si="162"/>
        <v/>
      </c>
      <c r="T299" s="106" t="str">
        <f t="shared" si="162"/>
        <v/>
      </c>
      <c r="U299" s="106" t="str">
        <f t="shared" si="162"/>
        <v/>
      </c>
      <c r="V299" s="106" t="str">
        <f t="shared" si="162"/>
        <v/>
      </c>
      <c r="W299" s="106" t="str">
        <f t="shared" si="162"/>
        <v/>
      </c>
      <c r="X299" s="106" t="str">
        <f t="shared" si="162"/>
        <v/>
      </c>
      <c r="Y299" s="106" t="str">
        <f t="shared" si="162"/>
        <v/>
      </c>
      <c r="Z299" s="106" t="str">
        <f t="shared" si="162"/>
        <v/>
      </c>
      <c r="AA299" s="106" t="str">
        <f t="shared" si="162"/>
        <v/>
      </c>
      <c r="AB299" s="106" t="str">
        <f t="shared" si="162"/>
        <v/>
      </c>
      <c r="AC299" s="106" t="str">
        <f t="shared" si="162"/>
        <v/>
      </c>
      <c r="AD299" s="106" t="str">
        <f t="shared" si="162"/>
        <v/>
      </c>
      <c r="AE299" s="106" t="str">
        <f t="shared" si="162"/>
        <v/>
      </c>
      <c r="AF299" s="106" t="str">
        <f t="shared" si="162"/>
        <v/>
      </c>
      <c r="AG299" s="106" t="str">
        <f t="shared" si="162"/>
        <v/>
      </c>
      <c r="AH299" s="106" t="str">
        <f t="shared" si="162"/>
        <v/>
      </c>
      <c r="AI299" s="106" t="str">
        <f t="shared" si="162"/>
        <v/>
      </c>
      <c r="AJ299" s="106" t="str">
        <f t="shared" si="162"/>
        <v/>
      </c>
      <c r="AK299" s="106" t="str">
        <f t="shared" si="162"/>
        <v/>
      </c>
      <c r="AM299" s="101" t="str">
        <f t="shared" ref="AM299:AU299" si="163">IFERROR(AM88/AL88,"")</f>
        <v/>
      </c>
      <c r="AN299" s="101" t="str">
        <f t="shared" si="163"/>
        <v/>
      </c>
      <c r="AO299" s="101" t="str">
        <f t="shared" si="163"/>
        <v/>
      </c>
      <c r="AP299" s="101" t="str">
        <f t="shared" si="163"/>
        <v/>
      </c>
      <c r="AQ299" s="101" t="str">
        <f t="shared" si="163"/>
        <v/>
      </c>
      <c r="AR299" s="101" t="str">
        <f t="shared" si="163"/>
        <v/>
      </c>
      <c r="AS299" s="101" t="str">
        <f t="shared" si="163"/>
        <v/>
      </c>
      <c r="AT299" s="101" t="str">
        <f t="shared" si="163"/>
        <v/>
      </c>
      <c r="AU299" s="101" t="str">
        <f t="shared" si="163"/>
        <v/>
      </c>
    </row>
    <row r="300" spans="1:47">
      <c r="A300" s="101" t="s">
        <v>3673</v>
      </c>
      <c r="G300" s="106"/>
      <c r="H300" s="106" t="str">
        <f t="shared" ref="H300:AK300" si="164">IFERROR(H89/G89-1,"")</f>
        <v/>
      </c>
      <c r="I300" s="106" t="str">
        <f t="shared" si="164"/>
        <v/>
      </c>
      <c r="J300" s="106" t="str">
        <f t="shared" si="164"/>
        <v/>
      </c>
      <c r="K300" s="106" t="str">
        <f t="shared" si="164"/>
        <v/>
      </c>
      <c r="L300" s="106" t="str">
        <f t="shared" si="164"/>
        <v/>
      </c>
      <c r="M300" s="106" t="str">
        <f t="shared" si="164"/>
        <v/>
      </c>
      <c r="N300" s="106" t="str">
        <f t="shared" si="164"/>
        <v/>
      </c>
      <c r="O300" s="106" t="str">
        <f t="shared" si="164"/>
        <v/>
      </c>
      <c r="P300" s="106" t="str">
        <f t="shared" si="164"/>
        <v/>
      </c>
      <c r="Q300" s="106" t="str">
        <f t="shared" si="164"/>
        <v/>
      </c>
      <c r="R300" s="106" t="str">
        <f t="shared" si="164"/>
        <v/>
      </c>
      <c r="S300" s="106" t="str">
        <f t="shared" si="164"/>
        <v/>
      </c>
      <c r="T300" s="106" t="str">
        <f t="shared" si="164"/>
        <v/>
      </c>
      <c r="U300" s="106" t="str">
        <f t="shared" si="164"/>
        <v/>
      </c>
      <c r="V300" s="106" t="str">
        <f t="shared" si="164"/>
        <v/>
      </c>
      <c r="W300" s="106" t="str">
        <f t="shared" si="164"/>
        <v/>
      </c>
      <c r="X300" s="106" t="str">
        <f t="shared" si="164"/>
        <v/>
      </c>
      <c r="Y300" s="106" t="str">
        <f t="shared" si="164"/>
        <v/>
      </c>
      <c r="Z300" s="106" t="str">
        <f t="shared" si="164"/>
        <v/>
      </c>
      <c r="AA300" s="106" t="str">
        <f t="shared" si="164"/>
        <v/>
      </c>
      <c r="AB300" s="106" t="str">
        <f t="shared" si="164"/>
        <v/>
      </c>
      <c r="AC300" s="106" t="str">
        <f t="shared" si="164"/>
        <v/>
      </c>
      <c r="AD300" s="106" t="str">
        <f t="shared" si="164"/>
        <v/>
      </c>
      <c r="AE300" s="106" t="str">
        <f t="shared" si="164"/>
        <v/>
      </c>
      <c r="AF300" s="106" t="str">
        <f t="shared" si="164"/>
        <v/>
      </c>
      <c r="AG300" s="106" t="str">
        <f t="shared" si="164"/>
        <v/>
      </c>
      <c r="AH300" s="106" t="str">
        <f t="shared" si="164"/>
        <v/>
      </c>
      <c r="AI300" s="106" t="str">
        <f t="shared" si="164"/>
        <v/>
      </c>
      <c r="AJ300" s="106" t="str">
        <f t="shared" si="164"/>
        <v/>
      </c>
      <c r="AK300" s="106" t="str">
        <f t="shared" si="164"/>
        <v/>
      </c>
      <c r="AM300" s="101" t="str">
        <f t="shared" ref="AM300:AU300" si="165">IFERROR(AM89/AL89,"")</f>
        <v/>
      </c>
      <c r="AN300" s="101" t="str">
        <f t="shared" si="165"/>
        <v/>
      </c>
      <c r="AO300" s="101" t="str">
        <f t="shared" si="165"/>
        <v/>
      </c>
      <c r="AP300" s="101" t="str">
        <f t="shared" si="165"/>
        <v/>
      </c>
      <c r="AQ300" s="101" t="str">
        <f t="shared" si="165"/>
        <v/>
      </c>
      <c r="AR300" s="101" t="str">
        <f t="shared" si="165"/>
        <v/>
      </c>
      <c r="AS300" s="101" t="str">
        <f t="shared" si="165"/>
        <v/>
      </c>
      <c r="AT300" s="101" t="str">
        <f t="shared" si="165"/>
        <v/>
      </c>
      <c r="AU300" s="101" t="str">
        <f t="shared" si="165"/>
        <v/>
      </c>
    </row>
    <row r="301" spans="1:47">
      <c r="A301" s="101" t="s">
        <v>3674</v>
      </c>
      <c r="G301" s="106"/>
      <c r="H301" s="106" t="str">
        <f t="shared" ref="H301:AK301" si="166">IFERROR(H90/G90-1,"")</f>
        <v/>
      </c>
      <c r="I301" s="106" t="str">
        <f t="shared" si="166"/>
        <v/>
      </c>
      <c r="J301" s="106" t="str">
        <f t="shared" si="166"/>
        <v/>
      </c>
      <c r="K301" s="106" t="str">
        <f t="shared" si="166"/>
        <v/>
      </c>
      <c r="L301" s="106" t="str">
        <f t="shared" si="166"/>
        <v/>
      </c>
      <c r="M301" s="106" t="str">
        <f t="shared" si="166"/>
        <v/>
      </c>
      <c r="N301" s="106" t="str">
        <f t="shared" si="166"/>
        <v/>
      </c>
      <c r="O301" s="106" t="str">
        <f t="shared" si="166"/>
        <v/>
      </c>
      <c r="P301" s="106" t="str">
        <f t="shared" si="166"/>
        <v/>
      </c>
      <c r="Q301" s="106" t="str">
        <f t="shared" si="166"/>
        <v/>
      </c>
      <c r="R301" s="106" t="str">
        <f t="shared" si="166"/>
        <v/>
      </c>
      <c r="S301" s="106" t="str">
        <f t="shared" si="166"/>
        <v/>
      </c>
      <c r="T301" s="106" t="str">
        <f t="shared" si="166"/>
        <v/>
      </c>
      <c r="U301" s="106" t="str">
        <f t="shared" si="166"/>
        <v/>
      </c>
      <c r="V301" s="106" t="str">
        <f t="shared" si="166"/>
        <v/>
      </c>
      <c r="W301" s="106" t="str">
        <f t="shared" si="166"/>
        <v/>
      </c>
      <c r="X301" s="106" t="str">
        <f t="shared" si="166"/>
        <v/>
      </c>
      <c r="Y301" s="106" t="str">
        <f t="shared" si="166"/>
        <v/>
      </c>
      <c r="Z301" s="106" t="str">
        <f t="shared" si="166"/>
        <v/>
      </c>
      <c r="AA301" s="106" t="str">
        <f t="shared" si="166"/>
        <v/>
      </c>
      <c r="AB301" s="106" t="str">
        <f t="shared" si="166"/>
        <v/>
      </c>
      <c r="AC301" s="106" t="str">
        <f t="shared" si="166"/>
        <v/>
      </c>
      <c r="AD301" s="106" t="str">
        <f t="shared" si="166"/>
        <v/>
      </c>
      <c r="AE301" s="106" t="str">
        <f t="shared" si="166"/>
        <v/>
      </c>
      <c r="AF301" s="106" t="str">
        <f t="shared" si="166"/>
        <v/>
      </c>
      <c r="AG301" s="106" t="str">
        <f t="shared" si="166"/>
        <v/>
      </c>
      <c r="AH301" s="106" t="str">
        <f t="shared" si="166"/>
        <v/>
      </c>
      <c r="AI301" s="106" t="str">
        <f t="shared" si="166"/>
        <v/>
      </c>
      <c r="AJ301" s="106" t="str">
        <f t="shared" si="166"/>
        <v/>
      </c>
      <c r="AK301" s="106" t="str">
        <f t="shared" si="166"/>
        <v/>
      </c>
      <c r="AM301" s="101" t="str">
        <f t="shared" ref="AM301:AU301" si="167">IFERROR(AM90/AL90,"")</f>
        <v/>
      </c>
      <c r="AN301" s="101" t="str">
        <f t="shared" si="167"/>
        <v/>
      </c>
      <c r="AO301" s="101" t="str">
        <f t="shared" si="167"/>
        <v/>
      </c>
      <c r="AP301" s="101" t="str">
        <f t="shared" si="167"/>
        <v/>
      </c>
      <c r="AQ301" s="101" t="str">
        <f t="shared" si="167"/>
        <v/>
      </c>
      <c r="AR301" s="101" t="str">
        <f t="shared" si="167"/>
        <v/>
      </c>
      <c r="AS301" s="101" t="str">
        <f t="shared" si="167"/>
        <v/>
      </c>
      <c r="AT301" s="101" t="str">
        <f t="shared" si="167"/>
        <v/>
      </c>
      <c r="AU301" s="101" t="str">
        <f t="shared" si="167"/>
        <v/>
      </c>
    </row>
    <row r="302" spans="1:47">
      <c r="A302" s="101" t="s">
        <v>3675</v>
      </c>
      <c r="G302" s="106"/>
      <c r="H302" s="106" t="str">
        <f t="shared" ref="H302:AK302" si="168">IFERROR(H91/G91-1,"")</f>
        <v/>
      </c>
      <c r="I302" s="106" t="str">
        <f t="shared" si="168"/>
        <v/>
      </c>
      <c r="J302" s="106" t="str">
        <f t="shared" si="168"/>
        <v/>
      </c>
      <c r="K302" s="106" t="str">
        <f t="shared" si="168"/>
        <v/>
      </c>
      <c r="L302" s="106" t="str">
        <f t="shared" si="168"/>
        <v/>
      </c>
      <c r="M302" s="106" t="str">
        <f t="shared" si="168"/>
        <v/>
      </c>
      <c r="N302" s="106" t="str">
        <f t="shared" si="168"/>
        <v/>
      </c>
      <c r="O302" s="106" t="str">
        <f t="shared" si="168"/>
        <v/>
      </c>
      <c r="P302" s="106" t="str">
        <f t="shared" si="168"/>
        <v/>
      </c>
      <c r="Q302" s="106" t="str">
        <f t="shared" si="168"/>
        <v/>
      </c>
      <c r="R302" s="106" t="str">
        <f t="shared" si="168"/>
        <v/>
      </c>
      <c r="S302" s="106" t="str">
        <f t="shared" si="168"/>
        <v/>
      </c>
      <c r="T302" s="106" t="str">
        <f t="shared" si="168"/>
        <v/>
      </c>
      <c r="U302" s="106" t="str">
        <f t="shared" si="168"/>
        <v/>
      </c>
      <c r="V302" s="106" t="str">
        <f t="shared" si="168"/>
        <v/>
      </c>
      <c r="W302" s="106" t="str">
        <f t="shared" si="168"/>
        <v/>
      </c>
      <c r="X302" s="106" t="str">
        <f t="shared" si="168"/>
        <v/>
      </c>
      <c r="Y302" s="106" t="str">
        <f t="shared" si="168"/>
        <v/>
      </c>
      <c r="Z302" s="106" t="str">
        <f t="shared" si="168"/>
        <v/>
      </c>
      <c r="AA302" s="106" t="str">
        <f t="shared" si="168"/>
        <v/>
      </c>
      <c r="AB302" s="106" t="str">
        <f t="shared" si="168"/>
        <v/>
      </c>
      <c r="AC302" s="106" t="str">
        <f t="shared" si="168"/>
        <v/>
      </c>
      <c r="AD302" s="106" t="str">
        <f t="shared" si="168"/>
        <v/>
      </c>
      <c r="AE302" s="106" t="str">
        <f t="shared" si="168"/>
        <v/>
      </c>
      <c r="AF302" s="106" t="str">
        <f t="shared" si="168"/>
        <v/>
      </c>
      <c r="AG302" s="106" t="str">
        <f t="shared" si="168"/>
        <v/>
      </c>
      <c r="AH302" s="106" t="str">
        <f t="shared" si="168"/>
        <v/>
      </c>
      <c r="AI302" s="106" t="str">
        <f t="shared" si="168"/>
        <v/>
      </c>
      <c r="AJ302" s="106" t="str">
        <f t="shared" si="168"/>
        <v/>
      </c>
      <c r="AK302" s="106" t="str">
        <f t="shared" si="168"/>
        <v/>
      </c>
      <c r="AM302" s="101" t="str">
        <f t="shared" ref="AM302:AU302" si="169">IFERROR(AM91/AL91,"")</f>
        <v/>
      </c>
      <c r="AN302" s="101" t="str">
        <f t="shared" si="169"/>
        <v/>
      </c>
      <c r="AO302" s="101" t="str">
        <f t="shared" si="169"/>
        <v/>
      </c>
      <c r="AP302" s="101" t="str">
        <f t="shared" si="169"/>
        <v/>
      </c>
      <c r="AQ302" s="101" t="str">
        <f t="shared" si="169"/>
        <v/>
      </c>
      <c r="AR302" s="101" t="str">
        <f t="shared" si="169"/>
        <v/>
      </c>
      <c r="AS302" s="101" t="str">
        <f t="shared" si="169"/>
        <v/>
      </c>
      <c r="AT302" s="101" t="str">
        <f t="shared" si="169"/>
        <v/>
      </c>
      <c r="AU302" s="101" t="str">
        <f t="shared" si="169"/>
        <v/>
      </c>
    </row>
    <row r="303" spans="1:47" s="128" customFormat="1">
      <c r="A303" s="127" t="s">
        <v>3683</v>
      </c>
      <c r="B303" s="127"/>
      <c r="C303" s="127"/>
      <c r="D303" s="127"/>
      <c r="E303" s="127"/>
      <c r="F303" s="127"/>
      <c r="G303" s="129"/>
      <c r="H303" s="129" t="str">
        <f t="shared" ref="H303:V303" si="170">IFERROR(H92/G92-1,"")</f>
        <v/>
      </c>
      <c r="I303" s="129" t="str">
        <f t="shared" si="170"/>
        <v/>
      </c>
      <c r="J303" s="129" t="str">
        <f t="shared" si="170"/>
        <v/>
      </c>
      <c r="K303" s="129" t="str">
        <f t="shared" si="170"/>
        <v/>
      </c>
      <c r="L303" s="129" t="str">
        <f t="shared" si="170"/>
        <v/>
      </c>
      <c r="M303" s="129" t="str">
        <f t="shared" si="170"/>
        <v/>
      </c>
      <c r="N303" s="129" t="str">
        <f t="shared" si="170"/>
        <v/>
      </c>
      <c r="O303" s="129" t="str">
        <f t="shared" si="170"/>
        <v/>
      </c>
      <c r="P303" s="129" t="str">
        <f t="shared" si="170"/>
        <v/>
      </c>
      <c r="Q303" s="129" t="str">
        <f t="shared" si="170"/>
        <v/>
      </c>
      <c r="R303" s="129" t="str">
        <f t="shared" si="170"/>
        <v/>
      </c>
      <c r="S303" s="129" t="str">
        <f t="shared" si="170"/>
        <v/>
      </c>
      <c r="T303" s="129" t="str">
        <f t="shared" si="170"/>
        <v/>
      </c>
      <c r="U303" s="129" t="str">
        <f t="shared" si="170"/>
        <v/>
      </c>
      <c r="V303" s="129" t="str">
        <f t="shared" si="170"/>
        <v/>
      </c>
      <c r="W303" s="129" t="str">
        <f t="shared" ref="W303:AK303" si="171">IFERROR(W92/V92-1,"")</f>
        <v/>
      </c>
      <c r="X303" s="129" t="str">
        <f t="shared" si="171"/>
        <v/>
      </c>
      <c r="Y303" s="129" t="str">
        <f t="shared" si="171"/>
        <v/>
      </c>
      <c r="Z303" s="129" t="str">
        <f t="shared" si="171"/>
        <v/>
      </c>
      <c r="AA303" s="129" t="str">
        <f t="shared" si="171"/>
        <v/>
      </c>
      <c r="AB303" s="129" t="str">
        <f t="shared" si="171"/>
        <v/>
      </c>
      <c r="AC303" s="129" t="str">
        <f t="shared" si="171"/>
        <v/>
      </c>
      <c r="AD303" s="129" t="str">
        <f t="shared" si="171"/>
        <v/>
      </c>
      <c r="AE303" s="129" t="str">
        <f t="shared" si="171"/>
        <v/>
      </c>
      <c r="AF303" s="129" t="str">
        <f t="shared" si="171"/>
        <v/>
      </c>
      <c r="AG303" s="129" t="str">
        <f t="shared" si="171"/>
        <v/>
      </c>
      <c r="AH303" s="129" t="str">
        <f t="shared" si="171"/>
        <v/>
      </c>
      <c r="AI303" s="129" t="str">
        <f t="shared" si="171"/>
        <v/>
      </c>
      <c r="AJ303" s="129" t="str">
        <f t="shared" si="171"/>
        <v/>
      </c>
      <c r="AK303" s="129" t="str">
        <f t="shared" si="171"/>
        <v/>
      </c>
      <c r="AM303" s="128" t="str">
        <f t="shared" ref="AM303:AU303" si="172">IFERROR(AM92/AL92,"")</f>
        <v/>
      </c>
      <c r="AN303" s="128" t="str">
        <f t="shared" si="172"/>
        <v/>
      </c>
      <c r="AO303" s="128" t="str">
        <f t="shared" si="172"/>
        <v/>
      </c>
      <c r="AP303" s="128" t="str">
        <f t="shared" si="172"/>
        <v/>
      </c>
      <c r="AQ303" s="128" t="str">
        <f t="shared" si="172"/>
        <v/>
      </c>
      <c r="AR303" s="128" t="str">
        <f t="shared" si="172"/>
        <v/>
      </c>
      <c r="AS303" s="128" t="str">
        <f t="shared" si="172"/>
        <v/>
      </c>
      <c r="AT303" s="128" t="str">
        <f t="shared" si="172"/>
        <v/>
      </c>
      <c r="AU303" s="128" t="str">
        <f t="shared" si="172"/>
        <v/>
      </c>
    </row>
    <row r="304" spans="1:47">
      <c r="A304" s="105" t="s">
        <v>3697</v>
      </c>
      <c r="B304" s="105"/>
      <c r="C304" s="105"/>
      <c r="D304" s="105"/>
      <c r="E304" s="105"/>
      <c r="F304" s="105"/>
      <c r="G304" s="101">
        <f t="shared" ref="G304:AK304" si="173">G$1</f>
        <v>2020</v>
      </c>
      <c r="H304" s="101">
        <f t="shared" si="173"/>
        <v>2021</v>
      </c>
      <c r="I304" s="101">
        <f t="shared" si="173"/>
        <v>2022</v>
      </c>
      <c r="J304" s="101">
        <f t="shared" si="173"/>
        <v>2023</v>
      </c>
      <c r="K304" s="101">
        <f t="shared" si="173"/>
        <v>2024</v>
      </c>
      <c r="L304" s="101">
        <f t="shared" si="173"/>
        <v>2025</v>
      </c>
      <c r="M304" s="101">
        <f t="shared" si="173"/>
        <v>2026</v>
      </c>
      <c r="N304" s="101">
        <f t="shared" si="173"/>
        <v>2027</v>
      </c>
      <c r="O304" s="101">
        <f t="shared" si="173"/>
        <v>2028</v>
      </c>
      <c r="P304" s="101">
        <f t="shared" si="173"/>
        <v>2029</v>
      </c>
      <c r="Q304" s="101">
        <f t="shared" si="173"/>
        <v>2030</v>
      </c>
      <c r="R304" s="101">
        <f t="shared" si="173"/>
        <v>2031</v>
      </c>
      <c r="S304" s="101">
        <f t="shared" si="173"/>
        <v>2032</v>
      </c>
      <c r="T304" s="101">
        <f t="shared" si="173"/>
        <v>2033</v>
      </c>
      <c r="U304" s="101">
        <f t="shared" si="173"/>
        <v>2034</v>
      </c>
      <c r="V304" s="101">
        <f t="shared" si="173"/>
        <v>2035</v>
      </c>
      <c r="W304" s="101">
        <f t="shared" si="173"/>
        <v>2036</v>
      </c>
      <c r="X304" s="101">
        <f t="shared" si="173"/>
        <v>2037</v>
      </c>
      <c r="Y304" s="101">
        <f t="shared" si="173"/>
        <v>2038</v>
      </c>
      <c r="Z304" s="101">
        <f t="shared" si="173"/>
        <v>2039</v>
      </c>
      <c r="AA304" s="101">
        <f t="shared" si="173"/>
        <v>2040</v>
      </c>
      <c r="AB304" s="101">
        <f t="shared" si="173"/>
        <v>2041</v>
      </c>
      <c r="AC304" s="101">
        <f t="shared" si="173"/>
        <v>2042</v>
      </c>
      <c r="AD304" s="101">
        <f t="shared" si="173"/>
        <v>2043</v>
      </c>
      <c r="AE304" s="101">
        <f t="shared" si="173"/>
        <v>2044</v>
      </c>
      <c r="AF304" s="101">
        <f t="shared" si="173"/>
        <v>2045</v>
      </c>
      <c r="AG304" s="101">
        <f t="shared" si="173"/>
        <v>2046</v>
      </c>
      <c r="AH304" s="101">
        <f t="shared" si="173"/>
        <v>2047</v>
      </c>
      <c r="AI304" s="101">
        <f t="shared" si="173"/>
        <v>2048</v>
      </c>
      <c r="AJ304" s="101">
        <f t="shared" si="173"/>
        <v>2049</v>
      </c>
      <c r="AK304" s="101">
        <f t="shared" si="173"/>
        <v>2050</v>
      </c>
    </row>
    <row r="305" spans="1:47">
      <c r="A305" s="101" t="s">
        <v>3668</v>
      </c>
      <c r="G305" s="106"/>
      <c r="H305" s="106">
        <f t="shared" ref="H305:AK305" si="174">IFERROR(H94/G94-1,"")</f>
        <v>0.36655804798887281</v>
      </c>
      <c r="I305" s="106">
        <f t="shared" si="174"/>
        <v>9.5012771372027682E-2</v>
      </c>
      <c r="J305" s="106">
        <f t="shared" si="174"/>
        <v>0.10435436006222121</v>
      </c>
      <c r="K305" s="106">
        <f t="shared" si="174"/>
        <v>8.0202884298822497E-2</v>
      </c>
      <c r="L305" s="106">
        <f t="shared" si="174"/>
        <v>4.5398382075291233E-2</v>
      </c>
      <c r="M305" s="106">
        <f t="shared" si="174"/>
        <v>1.8095000085853519E-2</v>
      </c>
      <c r="N305" s="106">
        <f t="shared" si="174"/>
        <v>3.0495271081651287E-2</v>
      </c>
      <c r="O305" s="106">
        <f t="shared" si="174"/>
        <v>4.1256336400833815E-2</v>
      </c>
      <c r="P305" s="106">
        <f t="shared" si="174"/>
        <v>2.1280763917365553E-2</v>
      </c>
      <c r="Q305" s="106">
        <f t="shared" si="174"/>
        <v>2.292732014819987E-2</v>
      </c>
      <c r="R305" s="106">
        <f t="shared" si="174"/>
        <v>3.0374800613887754E-2</v>
      </c>
      <c r="S305" s="106">
        <f t="shared" si="174"/>
        <v>1.6868096181399395E-2</v>
      </c>
      <c r="T305" s="106">
        <f t="shared" si="174"/>
        <v>2.2744921222393355E-2</v>
      </c>
      <c r="U305" s="106">
        <f t="shared" si="174"/>
        <v>1.4869667371665285E-2</v>
      </c>
      <c r="V305" s="106">
        <f t="shared" si="174"/>
        <v>9.5573613280215408E-3</v>
      </c>
      <c r="W305" s="106">
        <f t="shared" si="174"/>
        <v>-5.509492269827998E-3</v>
      </c>
      <c r="X305" s="106">
        <f t="shared" si="174"/>
        <v>-2.2710563250779581E-3</v>
      </c>
      <c r="Y305" s="106">
        <f t="shared" si="174"/>
        <v>1.5889573792436495E-2</v>
      </c>
      <c r="Z305" s="106">
        <f t="shared" si="174"/>
        <v>1.6375693450882078E-2</v>
      </c>
      <c r="AA305" s="106">
        <f t="shared" si="174"/>
        <v>-4.6473930510204653E-3</v>
      </c>
      <c r="AB305" s="106">
        <f t="shared" si="174"/>
        <v>2.8408888916469754E-2</v>
      </c>
      <c r="AC305" s="106">
        <f t="shared" si="174"/>
        <v>1.1896265946379492E-2</v>
      </c>
      <c r="AD305" s="106">
        <f t="shared" si="174"/>
        <v>9.0863492148625102E-3</v>
      </c>
      <c r="AE305" s="106">
        <f t="shared" si="174"/>
        <v>1.232197738089158E-2</v>
      </c>
      <c r="AF305" s="106">
        <f t="shared" si="174"/>
        <v>1.5994453471953385E-2</v>
      </c>
      <c r="AG305" s="106">
        <f t="shared" si="174"/>
        <v>1.7291432053319511E-2</v>
      </c>
      <c r="AH305" s="106">
        <f t="shared" si="174"/>
        <v>1.0800369266308563E-2</v>
      </c>
      <c r="AI305" s="106">
        <f t="shared" si="174"/>
        <v>8.198447731102787E-3</v>
      </c>
      <c r="AJ305" s="106">
        <f t="shared" si="174"/>
        <v>4.8780676026665137E-3</v>
      </c>
      <c r="AK305" s="106">
        <f t="shared" si="174"/>
        <v>1.2096379989737338E-2</v>
      </c>
      <c r="AM305" s="101">
        <f t="shared" ref="AM305:AU305" si="175">IFERROR(AM94/AL94,"")</f>
        <v>1.0093876961813293</v>
      </c>
      <c r="AN305" s="101">
        <f t="shared" si="175"/>
        <v>1.0110463572038555</v>
      </c>
      <c r="AO305" s="101">
        <f t="shared" si="175"/>
        <v>1.0108552417644776</v>
      </c>
      <c r="AP305" s="101">
        <f t="shared" si="175"/>
        <v>1.0100629637914411</v>
      </c>
      <c r="AQ305" s="101">
        <f t="shared" si="175"/>
        <v>1.009580239682603</v>
      </c>
      <c r="AR305" s="101">
        <f t="shared" si="175"/>
        <v>1.0098020506160963</v>
      </c>
      <c r="AS305" s="101">
        <f t="shared" si="175"/>
        <v>1.0106917964471045</v>
      </c>
      <c r="AT305" s="101">
        <f t="shared" si="175"/>
        <v>1.0109085963197428</v>
      </c>
      <c r="AU305" s="101">
        <f t="shared" si="175"/>
        <v>1.0106607711768569</v>
      </c>
    </row>
    <row r="306" spans="1:47">
      <c r="A306" s="101" t="s">
        <v>3669</v>
      </c>
      <c r="G306" s="106"/>
      <c r="H306" s="106" t="str">
        <f t="shared" ref="H306:AK306" si="176">IFERROR(H95/G95-1,"")</f>
        <v/>
      </c>
      <c r="I306" s="106" t="str">
        <f t="shared" si="176"/>
        <v/>
      </c>
      <c r="J306" s="106" t="str">
        <f t="shared" si="176"/>
        <v/>
      </c>
      <c r="K306" s="106" t="str">
        <f t="shared" si="176"/>
        <v/>
      </c>
      <c r="L306" s="106" t="str">
        <f t="shared" si="176"/>
        <v/>
      </c>
      <c r="M306" s="106" t="str">
        <f t="shared" si="176"/>
        <v/>
      </c>
      <c r="N306" s="106" t="str">
        <f t="shared" si="176"/>
        <v/>
      </c>
      <c r="O306" s="106" t="str">
        <f t="shared" si="176"/>
        <v/>
      </c>
      <c r="P306" s="106" t="str">
        <f t="shared" si="176"/>
        <v/>
      </c>
      <c r="Q306" s="106" t="str">
        <f t="shared" si="176"/>
        <v/>
      </c>
      <c r="R306" s="106" t="str">
        <f t="shared" si="176"/>
        <v/>
      </c>
      <c r="S306" s="106" t="str">
        <f t="shared" si="176"/>
        <v/>
      </c>
      <c r="T306" s="106" t="str">
        <f t="shared" si="176"/>
        <v/>
      </c>
      <c r="U306" s="106" t="str">
        <f t="shared" si="176"/>
        <v/>
      </c>
      <c r="V306" s="106" t="str">
        <f t="shared" si="176"/>
        <v/>
      </c>
      <c r="W306" s="106" t="str">
        <f t="shared" si="176"/>
        <v/>
      </c>
      <c r="X306" s="106" t="str">
        <f t="shared" si="176"/>
        <v/>
      </c>
      <c r="Y306" s="106" t="str">
        <f t="shared" si="176"/>
        <v/>
      </c>
      <c r="Z306" s="106" t="str">
        <f t="shared" si="176"/>
        <v/>
      </c>
      <c r="AA306" s="106" t="str">
        <f t="shared" si="176"/>
        <v/>
      </c>
      <c r="AB306" s="106" t="str">
        <f t="shared" si="176"/>
        <v/>
      </c>
      <c r="AC306" s="106" t="str">
        <f t="shared" si="176"/>
        <v/>
      </c>
      <c r="AD306" s="106" t="str">
        <f t="shared" si="176"/>
        <v/>
      </c>
      <c r="AE306" s="106" t="str">
        <f t="shared" si="176"/>
        <v/>
      </c>
      <c r="AF306" s="106" t="str">
        <f t="shared" si="176"/>
        <v/>
      </c>
      <c r="AG306" s="106" t="str">
        <f t="shared" si="176"/>
        <v/>
      </c>
      <c r="AH306" s="106" t="str">
        <f t="shared" si="176"/>
        <v/>
      </c>
      <c r="AI306" s="106" t="str">
        <f t="shared" si="176"/>
        <v/>
      </c>
      <c r="AJ306" s="106" t="str">
        <f t="shared" si="176"/>
        <v/>
      </c>
      <c r="AK306" s="106" t="str">
        <f t="shared" si="176"/>
        <v/>
      </c>
      <c r="AM306" s="101" t="str">
        <f t="shared" ref="AM306:AU306" si="177">IFERROR(AM95/AL95,"")</f>
        <v/>
      </c>
      <c r="AN306" s="101" t="str">
        <f t="shared" si="177"/>
        <v/>
      </c>
      <c r="AO306" s="101" t="str">
        <f t="shared" si="177"/>
        <v/>
      </c>
      <c r="AP306" s="101" t="str">
        <f t="shared" si="177"/>
        <v/>
      </c>
      <c r="AQ306" s="101" t="str">
        <f t="shared" si="177"/>
        <v/>
      </c>
      <c r="AR306" s="101" t="str">
        <f t="shared" si="177"/>
        <v/>
      </c>
      <c r="AS306" s="101" t="str">
        <f t="shared" si="177"/>
        <v/>
      </c>
      <c r="AT306" s="101" t="str">
        <f t="shared" si="177"/>
        <v/>
      </c>
      <c r="AU306" s="101" t="str">
        <f t="shared" si="177"/>
        <v/>
      </c>
    </row>
    <row r="307" spans="1:47">
      <c r="A307" s="101" t="s">
        <v>3670</v>
      </c>
      <c r="G307" s="106"/>
      <c r="H307" s="106">
        <f t="shared" ref="H307:AK307" si="178">IFERROR(H96/G96-1,"")</f>
        <v>0.36655804798887281</v>
      </c>
      <c r="I307" s="106">
        <f t="shared" si="178"/>
        <v>1.0953121412220934E-2</v>
      </c>
      <c r="J307" s="106">
        <f t="shared" si="178"/>
        <v>6.9644736163035903E-2</v>
      </c>
      <c r="K307" s="106">
        <f t="shared" si="178"/>
        <v>7.8869230649207367E-2</v>
      </c>
      <c r="L307" s="106">
        <f t="shared" si="178"/>
        <v>3.8842510007393694E-2</v>
      </c>
      <c r="M307" s="106">
        <f t="shared" si="178"/>
        <v>2.3216903018264956E-2</v>
      </c>
      <c r="N307" s="106">
        <f t="shared" si="178"/>
        <v>3.1441525698354233E-2</v>
      </c>
      <c r="O307" s="106">
        <f t="shared" si="178"/>
        <v>2.2252026453744911E-2</v>
      </c>
      <c r="P307" s="106">
        <f t="shared" si="178"/>
        <v>1.0862198922031663E-2</v>
      </c>
      <c r="Q307" s="106">
        <f t="shared" si="178"/>
        <v>1.2253400638520207E-2</v>
      </c>
      <c r="R307" s="106">
        <f t="shared" si="178"/>
        <v>1.6914448527892922E-2</v>
      </c>
      <c r="S307" s="106">
        <f t="shared" si="178"/>
        <v>5.7667572928805644E-3</v>
      </c>
      <c r="T307" s="106">
        <f t="shared" si="178"/>
        <v>1.1404573092541392E-2</v>
      </c>
      <c r="U307" s="106">
        <f t="shared" si="178"/>
        <v>7.1108303587235078E-3</v>
      </c>
      <c r="V307" s="106">
        <f t="shared" si="178"/>
        <v>5.007894550621339E-3</v>
      </c>
      <c r="W307" s="106">
        <f t="shared" si="178"/>
        <v>-6.7743974931416817E-3</v>
      </c>
      <c r="X307" s="106">
        <f t="shared" si="178"/>
        <v>-4.2259204492272051E-3</v>
      </c>
      <c r="Y307" s="106">
        <f t="shared" si="178"/>
        <v>8.067715224166383E-3</v>
      </c>
      <c r="Z307" s="106">
        <f t="shared" si="178"/>
        <v>8.7545392451124915E-3</v>
      </c>
      <c r="AA307" s="106">
        <f t="shared" si="178"/>
        <v>-5.7632193104776297E-3</v>
      </c>
      <c r="AB307" s="106">
        <f t="shared" si="178"/>
        <v>1.7285208308476019E-2</v>
      </c>
      <c r="AC307" s="106">
        <f t="shared" si="178"/>
        <v>6.2762887975174042E-3</v>
      </c>
      <c r="AD307" s="106">
        <f t="shared" si="178"/>
        <v>4.3641151385958032E-3</v>
      </c>
      <c r="AE307" s="106">
        <f t="shared" si="178"/>
        <v>5.9259159728135558E-3</v>
      </c>
      <c r="AF307" s="106">
        <f t="shared" si="178"/>
        <v>7.9686671181689039E-3</v>
      </c>
      <c r="AG307" s="106">
        <f t="shared" si="178"/>
        <v>1.0832253878849007E-2</v>
      </c>
      <c r="AH307" s="106">
        <f t="shared" si="178"/>
        <v>5.792832334829745E-3</v>
      </c>
      <c r="AI307" s="106">
        <f t="shared" si="178"/>
        <v>4.3906828355999572E-3</v>
      </c>
      <c r="AJ307" s="106">
        <f t="shared" si="178"/>
        <v>2.1273583229848292E-3</v>
      </c>
      <c r="AK307" s="106">
        <f t="shared" si="178"/>
        <v>7.4353382932035306E-3</v>
      </c>
      <c r="AM307" s="101">
        <f t="shared" ref="AM307:AU307" si="179">IFERROR(AM96/AL96,"")</f>
        <v>1.004990301023146</v>
      </c>
      <c r="AN307" s="101">
        <f t="shared" si="179"/>
        <v>1.0062807604726163</v>
      </c>
      <c r="AO307" s="101">
        <f t="shared" si="179"/>
        <v>1.0062654807510141</v>
      </c>
      <c r="AP307" s="101">
        <f t="shared" si="179"/>
        <v>1.0058254947096994</v>
      </c>
      <c r="AQ307" s="101">
        <f t="shared" si="179"/>
        <v>1.0054759525980876</v>
      </c>
      <c r="AR307" s="101">
        <f t="shared" si="179"/>
        <v>1.0054562938977176</v>
      </c>
      <c r="AS307" s="101">
        <f t="shared" si="179"/>
        <v>1.0061879730006915</v>
      </c>
      <c r="AT307" s="101">
        <f t="shared" si="179"/>
        <v>1.0063470730039403</v>
      </c>
      <c r="AU307" s="101">
        <f t="shared" si="179"/>
        <v>1.0062321146043913</v>
      </c>
    </row>
    <row r="308" spans="1:47">
      <c r="A308" s="101" t="s">
        <v>3671</v>
      </c>
      <c r="G308" s="106"/>
      <c r="H308" s="106">
        <f t="shared" ref="H308:AK308" si="180">IFERROR(H97/G97-1,"")</f>
        <v>0.36655804798887281</v>
      </c>
      <c r="I308" s="106">
        <f t="shared" si="180"/>
        <v>1.3718354694478352E-2</v>
      </c>
      <c r="J308" s="106">
        <f t="shared" si="180"/>
        <v>1.0057389239960468E-2</v>
      </c>
      <c r="K308" s="106">
        <f t="shared" si="180"/>
        <v>2.6555206750269456E-2</v>
      </c>
      <c r="L308" s="106">
        <f t="shared" si="180"/>
        <v>-1.2485037201630189E-2</v>
      </c>
      <c r="M308" s="106">
        <f t="shared" si="180"/>
        <v>-2.9271822625902222E-2</v>
      </c>
      <c r="N308" s="106">
        <f t="shared" si="180"/>
        <v>-1.9441328276175618E-2</v>
      </c>
      <c r="O308" s="106">
        <f t="shared" si="180"/>
        <v>2.7829750428459255E-2</v>
      </c>
      <c r="P308" s="106">
        <f t="shared" si="180"/>
        <v>1.3326869010277465E-2</v>
      </c>
      <c r="Q308" s="106">
        <f t="shared" si="180"/>
        <v>1.5160519191578237E-2</v>
      </c>
      <c r="R308" s="106">
        <f t="shared" si="180"/>
        <v>3.5814691572313206E-2</v>
      </c>
      <c r="S308" s="106">
        <f t="shared" si="180"/>
        <v>7.1433538401202146E-3</v>
      </c>
      <c r="T308" s="106">
        <f t="shared" si="180"/>
        <v>1.57183720361882E-2</v>
      </c>
      <c r="U308" s="106">
        <f t="shared" si="180"/>
        <v>8.7987862918734727E-3</v>
      </c>
      <c r="V308" s="106">
        <f t="shared" si="180"/>
        <v>6.2878192658355481E-3</v>
      </c>
      <c r="W308" s="106">
        <f t="shared" si="180"/>
        <v>-8.5288273252640545E-3</v>
      </c>
      <c r="X308" s="106">
        <f t="shared" si="180"/>
        <v>-5.0545995599606819E-3</v>
      </c>
      <c r="Y308" s="106">
        <f t="shared" si="180"/>
        <v>9.8059874667011382E-3</v>
      </c>
      <c r="Z308" s="106">
        <f t="shared" si="180"/>
        <v>1.0839519401802722E-2</v>
      </c>
      <c r="AA308" s="106">
        <f t="shared" si="180"/>
        <v>-6.9761434368300623E-3</v>
      </c>
      <c r="AB308" s="106">
        <f t="shared" si="180"/>
        <v>2.1275656146905186E-2</v>
      </c>
      <c r="AC308" s="106">
        <f t="shared" si="180"/>
        <v>7.6993783130230309E-3</v>
      </c>
      <c r="AD308" s="106">
        <f t="shared" si="180"/>
        <v>5.2701231713450092E-3</v>
      </c>
      <c r="AE308" s="106">
        <f t="shared" si="180"/>
        <v>7.6069426506257809E-3</v>
      </c>
      <c r="AF308" s="106">
        <f t="shared" si="180"/>
        <v>1.0067200881931138E-2</v>
      </c>
      <c r="AG308" s="106">
        <f t="shared" si="180"/>
        <v>1.3408653929817937E-2</v>
      </c>
      <c r="AH308" s="106">
        <f t="shared" si="180"/>
        <v>7.2811193366466576E-3</v>
      </c>
      <c r="AI308" s="106">
        <f t="shared" si="180"/>
        <v>5.5671178802199073E-3</v>
      </c>
      <c r="AJ308" s="106">
        <f t="shared" si="180"/>
        <v>3.2433958469548774E-3</v>
      </c>
      <c r="AK308" s="106">
        <f t="shared" si="180"/>
        <v>9.2244373124328316E-3</v>
      </c>
      <c r="AM308" s="101">
        <f t="shared" ref="AM308:AU308" si="181">IFERROR(AM97/AL97,"")</f>
        <v>1.0063394581261946</v>
      </c>
      <c r="AN308" s="101">
        <f t="shared" si="181"/>
        <v>1.007887999698734</v>
      </c>
      <c r="AO308" s="101">
        <f t="shared" si="181"/>
        <v>1.0078438208808798</v>
      </c>
      <c r="AP308" s="101">
        <f t="shared" si="181"/>
        <v>1.007252377429023</v>
      </c>
      <c r="AQ308" s="101">
        <f t="shared" si="181"/>
        <v>1.0068277735852511</v>
      </c>
      <c r="AR308" s="101">
        <f t="shared" si="181"/>
        <v>1.006802039401379</v>
      </c>
      <c r="AS308" s="101">
        <f t="shared" si="181"/>
        <v>1.0076538526571022</v>
      </c>
      <c r="AT308" s="101">
        <f t="shared" si="181"/>
        <v>1.0078171442298376</v>
      </c>
      <c r="AU308" s="101">
        <f t="shared" si="181"/>
        <v>1.0076464780823855</v>
      </c>
    </row>
    <row r="309" spans="1:47">
      <c r="A309" s="101" t="s">
        <v>3672</v>
      </c>
      <c r="G309" s="106"/>
      <c r="H309" s="106" t="str">
        <f t="shared" ref="H309:AK309" si="182">IFERROR(H98/G98-1,"")</f>
        <v/>
      </c>
      <c r="I309" s="106" t="str">
        <f t="shared" si="182"/>
        <v/>
      </c>
      <c r="J309" s="106" t="str">
        <f t="shared" si="182"/>
        <v/>
      </c>
      <c r="K309" s="106" t="str">
        <f t="shared" si="182"/>
        <v/>
      </c>
      <c r="L309" s="106" t="str">
        <f t="shared" si="182"/>
        <v/>
      </c>
      <c r="M309" s="106" t="str">
        <f t="shared" si="182"/>
        <v/>
      </c>
      <c r="N309" s="106" t="str">
        <f t="shared" si="182"/>
        <v/>
      </c>
      <c r="O309" s="106" t="str">
        <f t="shared" si="182"/>
        <v/>
      </c>
      <c r="P309" s="106" t="str">
        <f t="shared" si="182"/>
        <v/>
      </c>
      <c r="Q309" s="106" t="str">
        <f t="shared" si="182"/>
        <v/>
      </c>
      <c r="R309" s="106" t="str">
        <f t="shared" si="182"/>
        <v/>
      </c>
      <c r="S309" s="106" t="str">
        <f t="shared" si="182"/>
        <v/>
      </c>
      <c r="T309" s="106" t="str">
        <f t="shared" si="182"/>
        <v/>
      </c>
      <c r="U309" s="106" t="str">
        <f t="shared" si="182"/>
        <v/>
      </c>
      <c r="V309" s="106" t="str">
        <f t="shared" si="182"/>
        <v/>
      </c>
      <c r="W309" s="106" t="str">
        <f t="shared" si="182"/>
        <v/>
      </c>
      <c r="X309" s="106" t="str">
        <f t="shared" si="182"/>
        <v/>
      </c>
      <c r="Y309" s="106" t="str">
        <f t="shared" si="182"/>
        <v/>
      </c>
      <c r="Z309" s="106" t="str">
        <f t="shared" si="182"/>
        <v/>
      </c>
      <c r="AA309" s="106" t="str">
        <f t="shared" si="182"/>
        <v/>
      </c>
      <c r="AB309" s="106" t="str">
        <f t="shared" si="182"/>
        <v/>
      </c>
      <c r="AC309" s="106" t="str">
        <f t="shared" si="182"/>
        <v/>
      </c>
      <c r="AD309" s="106" t="str">
        <f t="shared" si="182"/>
        <v/>
      </c>
      <c r="AE309" s="106" t="str">
        <f t="shared" si="182"/>
        <v/>
      </c>
      <c r="AF309" s="106" t="str">
        <f t="shared" si="182"/>
        <v/>
      </c>
      <c r="AG309" s="106" t="str">
        <f t="shared" si="182"/>
        <v/>
      </c>
      <c r="AH309" s="106" t="str">
        <f t="shared" si="182"/>
        <v/>
      </c>
      <c r="AI309" s="106" t="str">
        <f t="shared" si="182"/>
        <v/>
      </c>
      <c r="AJ309" s="106" t="str">
        <f t="shared" si="182"/>
        <v/>
      </c>
      <c r="AK309" s="106" t="str">
        <f t="shared" si="182"/>
        <v/>
      </c>
      <c r="AM309" s="101" t="str">
        <f t="shared" ref="AM309:AU309" si="183">IFERROR(AM98/AL98,"")</f>
        <v/>
      </c>
      <c r="AN309" s="101" t="str">
        <f t="shared" si="183"/>
        <v/>
      </c>
      <c r="AO309" s="101" t="str">
        <f t="shared" si="183"/>
        <v/>
      </c>
      <c r="AP309" s="101" t="str">
        <f t="shared" si="183"/>
        <v/>
      </c>
      <c r="AQ309" s="101" t="str">
        <f t="shared" si="183"/>
        <v/>
      </c>
      <c r="AR309" s="101" t="str">
        <f t="shared" si="183"/>
        <v/>
      </c>
      <c r="AS309" s="101" t="str">
        <f t="shared" si="183"/>
        <v/>
      </c>
      <c r="AT309" s="101" t="str">
        <f t="shared" si="183"/>
        <v/>
      </c>
      <c r="AU309" s="101" t="str">
        <f t="shared" si="183"/>
        <v/>
      </c>
    </row>
    <row r="310" spans="1:47">
      <c r="A310" s="101" t="s">
        <v>3673</v>
      </c>
      <c r="G310" s="106"/>
      <c r="H310" s="106" t="str">
        <f t="shared" ref="H310:AK310" si="184">IFERROR(H99/G99-1,"")</f>
        <v/>
      </c>
      <c r="I310" s="106" t="str">
        <f t="shared" si="184"/>
        <v/>
      </c>
      <c r="J310" s="106" t="str">
        <f t="shared" si="184"/>
        <v/>
      </c>
      <c r="K310" s="106" t="str">
        <f t="shared" si="184"/>
        <v/>
      </c>
      <c r="L310" s="106" t="str">
        <f t="shared" si="184"/>
        <v/>
      </c>
      <c r="M310" s="106" t="str">
        <f t="shared" si="184"/>
        <v/>
      </c>
      <c r="N310" s="106" t="str">
        <f t="shared" si="184"/>
        <v/>
      </c>
      <c r="O310" s="106" t="str">
        <f t="shared" si="184"/>
        <v/>
      </c>
      <c r="P310" s="106" t="str">
        <f t="shared" si="184"/>
        <v/>
      </c>
      <c r="Q310" s="106" t="str">
        <f t="shared" si="184"/>
        <v/>
      </c>
      <c r="R310" s="106" t="str">
        <f t="shared" si="184"/>
        <v/>
      </c>
      <c r="S310" s="106" t="str">
        <f t="shared" si="184"/>
        <v/>
      </c>
      <c r="T310" s="106" t="str">
        <f t="shared" si="184"/>
        <v/>
      </c>
      <c r="U310" s="106" t="str">
        <f t="shared" si="184"/>
        <v/>
      </c>
      <c r="V310" s="106" t="str">
        <f t="shared" si="184"/>
        <v/>
      </c>
      <c r="W310" s="106" t="str">
        <f t="shared" si="184"/>
        <v/>
      </c>
      <c r="X310" s="106" t="str">
        <f t="shared" si="184"/>
        <v/>
      </c>
      <c r="Y310" s="106" t="str">
        <f t="shared" si="184"/>
        <v/>
      </c>
      <c r="Z310" s="106" t="str">
        <f t="shared" si="184"/>
        <v/>
      </c>
      <c r="AA310" s="106" t="str">
        <f t="shared" si="184"/>
        <v/>
      </c>
      <c r="AB310" s="106" t="str">
        <f t="shared" si="184"/>
        <v/>
      </c>
      <c r="AC310" s="106" t="str">
        <f t="shared" si="184"/>
        <v/>
      </c>
      <c r="AD310" s="106" t="str">
        <f t="shared" si="184"/>
        <v/>
      </c>
      <c r="AE310" s="106" t="str">
        <f t="shared" si="184"/>
        <v/>
      </c>
      <c r="AF310" s="106" t="str">
        <f t="shared" si="184"/>
        <v/>
      </c>
      <c r="AG310" s="106" t="str">
        <f t="shared" si="184"/>
        <v/>
      </c>
      <c r="AH310" s="106" t="str">
        <f t="shared" si="184"/>
        <v/>
      </c>
      <c r="AI310" s="106" t="str">
        <f t="shared" si="184"/>
        <v/>
      </c>
      <c r="AJ310" s="106" t="str">
        <f t="shared" si="184"/>
        <v/>
      </c>
      <c r="AK310" s="106" t="str">
        <f t="shared" si="184"/>
        <v/>
      </c>
      <c r="AM310" s="101" t="str">
        <f t="shared" ref="AM310:AU310" si="185">IFERROR(AM99/AL99,"")</f>
        <v/>
      </c>
      <c r="AN310" s="101" t="str">
        <f t="shared" si="185"/>
        <v/>
      </c>
      <c r="AO310" s="101" t="str">
        <f t="shared" si="185"/>
        <v/>
      </c>
      <c r="AP310" s="101" t="str">
        <f t="shared" si="185"/>
        <v/>
      </c>
      <c r="AQ310" s="101" t="str">
        <f t="shared" si="185"/>
        <v/>
      </c>
      <c r="AR310" s="101" t="str">
        <f t="shared" si="185"/>
        <v/>
      </c>
      <c r="AS310" s="101" t="str">
        <f t="shared" si="185"/>
        <v/>
      </c>
      <c r="AT310" s="101" t="str">
        <f t="shared" si="185"/>
        <v/>
      </c>
      <c r="AU310" s="101" t="str">
        <f t="shared" si="185"/>
        <v/>
      </c>
    </row>
    <row r="311" spans="1:47">
      <c r="A311" s="101" t="s">
        <v>3674</v>
      </c>
      <c r="G311" s="106"/>
      <c r="H311" s="106" t="str">
        <f t="shared" ref="H311:AK311" si="186">IFERROR(H100/G100-1,"")</f>
        <v/>
      </c>
      <c r="I311" s="106" t="str">
        <f t="shared" si="186"/>
        <v/>
      </c>
      <c r="J311" s="106" t="str">
        <f t="shared" si="186"/>
        <v/>
      </c>
      <c r="K311" s="106" t="str">
        <f t="shared" si="186"/>
        <v/>
      </c>
      <c r="L311" s="106" t="str">
        <f t="shared" si="186"/>
        <v/>
      </c>
      <c r="M311" s="106" t="str">
        <f t="shared" si="186"/>
        <v/>
      </c>
      <c r="N311" s="106" t="str">
        <f t="shared" si="186"/>
        <v/>
      </c>
      <c r="O311" s="106" t="str">
        <f t="shared" si="186"/>
        <v/>
      </c>
      <c r="P311" s="106" t="str">
        <f t="shared" si="186"/>
        <v/>
      </c>
      <c r="Q311" s="106" t="str">
        <f t="shared" si="186"/>
        <v/>
      </c>
      <c r="R311" s="106" t="str">
        <f t="shared" si="186"/>
        <v/>
      </c>
      <c r="S311" s="106" t="str">
        <f t="shared" si="186"/>
        <v/>
      </c>
      <c r="T311" s="106" t="str">
        <f t="shared" si="186"/>
        <v/>
      </c>
      <c r="U311" s="106" t="str">
        <f t="shared" si="186"/>
        <v/>
      </c>
      <c r="V311" s="106" t="str">
        <f t="shared" si="186"/>
        <v/>
      </c>
      <c r="W311" s="106" t="str">
        <f t="shared" si="186"/>
        <v/>
      </c>
      <c r="X311" s="106" t="str">
        <f t="shared" si="186"/>
        <v/>
      </c>
      <c r="Y311" s="106" t="str">
        <f t="shared" si="186"/>
        <v/>
      </c>
      <c r="Z311" s="106" t="str">
        <f t="shared" si="186"/>
        <v/>
      </c>
      <c r="AA311" s="106" t="str">
        <f t="shared" si="186"/>
        <v/>
      </c>
      <c r="AB311" s="106" t="str">
        <f t="shared" si="186"/>
        <v/>
      </c>
      <c r="AC311" s="106" t="str">
        <f t="shared" si="186"/>
        <v/>
      </c>
      <c r="AD311" s="106" t="str">
        <f t="shared" si="186"/>
        <v/>
      </c>
      <c r="AE311" s="106" t="str">
        <f t="shared" si="186"/>
        <v/>
      </c>
      <c r="AF311" s="106" t="str">
        <f t="shared" si="186"/>
        <v/>
      </c>
      <c r="AG311" s="106" t="str">
        <f t="shared" si="186"/>
        <v/>
      </c>
      <c r="AH311" s="106" t="str">
        <f t="shared" si="186"/>
        <v/>
      </c>
      <c r="AI311" s="106" t="str">
        <f t="shared" si="186"/>
        <v/>
      </c>
      <c r="AJ311" s="106" t="str">
        <f t="shared" si="186"/>
        <v/>
      </c>
      <c r="AK311" s="106" t="str">
        <f t="shared" si="186"/>
        <v/>
      </c>
      <c r="AM311" s="101" t="str">
        <f t="shared" ref="AM311:AU311" si="187">IFERROR(AM100/AL100,"")</f>
        <v/>
      </c>
      <c r="AN311" s="101" t="str">
        <f t="shared" si="187"/>
        <v/>
      </c>
      <c r="AO311" s="101" t="str">
        <f t="shared" si="187"/>
        <v/>
      </c>
      <c r="AP311" s="101" t="str">
        <f t="shared" si="187"/>
        <v/>
      </c>
      <c r="AQ311" s="101" t="str">
        <f t="shared" si="187"/>
        <v/>
      </c>
      <c r="AR311" s="101" t="str">
        <f t="shared" si="187"/>
        <v/>
      </c>
      <c r="AS311" s="101" t="str">
        <f t="shared" si="187"/>
        <v/>
      </c>
      <c r="AT311" s="101" t="str">
        <f t="shared" si="187"/>
        <v/>
      </c>
      <c r="AU311" s="101" t="str">
        <f t="shared" si="187"/>
        <v/>
      </c>
    </row>
    <row r="312" spans="1:47">
      <c r="A312" s="101" t="s">
        <v>3675</v>
      </c>
      <c r="G312" s="106"/>
      <c r="H312" s="106" t="str">
        <f t="shared" ref="H312:AK312" si="188">IFERROR(H101/G101-1,"")</f>
        <v/>
      </c>
      <c r="I312" s="106" t="str">
        <f t="shared" si="188"/>
        <v/>
      </c>
      <c r="J312" s="106" t="str">
        <f t="shared" si="188"/>
        <v/>
      </c>
      <c r="K312" s="106" t="str">
        <f t="shared" si="188"/>
        <v/>
      </c>
      <c r="L312" s="106" t="str">
        <f t="shared" si="188"/>
        <v/>
      </c>
      <c r="M312" s="106" t="str">
        <f t="shared" si="188"/>
        <v/>
      </c>
      <c r="N312" s="106" t="str">
        <f t="shared" si="188"/>
        <v/>
      </c>
      <c r="O312" s="106" t="str">
        <f t="shared" si="188"/>
        <v/>
      </c>
      <c r="P312" s="106" t="str">
        <f t="shared" si="188"/>
        <v/>
      </c>
      <c r="Q312" s="106" t="str">
        <f t="shared" si="188"/>
        <v/>
      </c>
      <c r="R312" s="106" t="str">
        <f t="shared" si="188"/>
        <v/>
      </c>
      <c r="S312" s="106" t="str">
        <f t="shared" si="188"/>
        <v/>
      </c>
      <c r="T312" s="106" t="str">
        <f t="shared" si="188"/>
        <v/>
      </c>
      <c r="U312" s="106" t="str">
        <f t="shared" si="188"/>
        <v/>
      </c>
      <c r="V312" s="106" t="str">
        <f t="shared" si="188"/>
        <v/>
      </c>
      <c r="W312" s="106" t="str">
        <f t="shared" si="188"/>
        <v/>
      </c>
      <c r="X312" s="106" t="str">
        <f t="shared" si="188"/>
        <v/>
      </c>
      <c r="Y312" s="106" t="str">
        <f t="shared" si="188"/>
        <v/>
      </c>
      <c r="Z312" s="106" t="str">
        <f t="shared" si="188"/>
        <v/>
      </c>
      <c r="AA312" s="106" t="str">
        <f t="shared" si="188"/>
        <v/>
      </c>
      <c r="AB312" s="106" t="str">
        <f t="shared" si="188"/>
        <v/>
      </c>
      <c r="AC312" s="106" t="str">
        <f t="shared" si="188"/>
        <v/>
      </c>
      <c r="AD312" s="106" t="str">
        <f t="shared" si="188"/>
        <v/>
      </c>
      <c r="AE312" s="106" t="str">
        <f t="shared" si="188"/>
        <v/>
      </c>
      <c r="AF312" s="106" t="str">
        <f t="shared" si="188"/>
        <v/>
      </c>
      <c r="AG312" s="106" t="str">
        <f t="shared" si="188"/>
        <v/>
      </c>
      <c r="AH312" s="106" t="str">
        <f t="shared" si="188"/>
        <v/>
      </c>
      <c r="AI312" s="106" t="str">
        <f t="shared" si="188"/>
        <v/>
      </c>
      <c r="AJ312" s="106" t="str">
        <f t="shared" si="188"/>
        <v/>
      </c>
      <c r="AK312" s="106" t="str">
        <f t="shared" si="188"/>
        <v/>
      </c>
      <c r="AM312" s="101" t="str">
        <f t="shared" ref="AM312:AU312" si="189">IFERROR(AM101/AL101,"")</f>
        <v/>
      </c>
      <c r="AN312" s="101" t="str">
        <f t="shared" si="189"/>
        <v/>
      </c>
      <c r="AO312" s="101" t="str">
        <f t="shared" si="189"/>
        <v/>
      </c>
      <c r="AP312" s="101" t="str">
        <f t="shared" si="189"/>
        <v/>
      </c>
      <c r="AQ312" s="101" t="str">
        <f t="shared" si="189"/>
        <v/>
      </c>
      <c r="AR312" s="101" t="str">
        <f t="shared" si="189"/>
        <v/>
      </c>
      <c r="AS312" s="101" t="str">
        <f t="shared" si="189"/>
        <v/>
      </c>
      <c r="AT312" s="101" t="str">
        <f t="shared" si="189"/>
        <v/>
      </c>
      <c r="AU312" s="101" t="str">
        <f t="shared" si="189"/>
        <v/>
      </c>
    </row>
    <row r="313" spans="1:47" s="128" customFormat="1">
      <c r="A313" s="127" t="s">
        <v>3684</v>
      </c>
      <c r="B313" s="127"/>
      <c r="C313" s="127"/>
      <c r="D313" s="127"/>
      <c r="E313" s="127"/>
      <c r="F313" s="127"/>
      <c r="G313" s="129"/>
      <c r="H313" s="129" t="str">
        <f t="shared" ref="H313:V313" si="190">IFERROR(H102/G102-1,"")</f>
        <v/>
      </c>
      <c r="I313" s="129" t="str">
        <f t="shared" si="190"/>
        <v/>
      </c>
      <c r="J313" s="129" t="str">
        <f t="shared" si="190"/>
        <v/>
      </c>
      <c r="K313" s="129" t="str">
        <f t="shared" si="190"/>
        <v/>
      </c>
      <c r="L313" s="129" t="str">
        <f t="shared" si="190"/>
        <v/>
      </c>
      <c r="M313" s="129" t="str">
        <f t="shared" si="190"/>
        <v/>
      </c>
      <c r="N313" s="129" t="str">
        <f t="shared" si="190"/>
        <v/>
      </c>
      <c r="O313" s="129" t="str">
        <f t="shared" si="190"/>
        <v/>
      </c>
      <c r="P313" s="129" t="str">
        <f t="shared" si="190"/>
        <v/>
      </c>
      <c r="Q313" s="129" t="str">
        <f t="shared" si="190"/>
        <v/>
      </c>
      <c r="R313" s="129" t="str">
        <f t="shared" si="190"/>
        <v/>
      </c>
      <c r="S313" s="129" t="str">
        <f t="shared" si="190"/>
        <v/>
      </c>
      <c r="T313" s="129" t="str">
        <f t="shared" si="190"/>
        <v/>
      </c>
      <c r="U313" s="129" t="str">
        <f t="shared" si="190"/>
        <v/>
      </c>
      <c r="V313" s="129" t="str">
        <f t="shared" si="190"/>
        <v/>
      </c>
      <c r="W313" s="129" t="str">
        <f t="shared" ref="W313:AK313" si="191">IFERROR(W102/V102-1,"")</f>
        <v/>
      </c>
      <c r="X313" s="129" t="str">
        <f t="shared" si="191"/>
        <v/>
      </c>
      <c r="Y313" s="129" t="str">
        <f t="shared" si="191"/>
        <v/>
      </c>
      <c r="Z313" s="129" t="str">
        <f t="shared" si="191"/>
        <v/>
      </c>
      <c r="AA313" s="129" t="str">
        <f t="shared" si="191"/>
        <v/>
      </c>
      <c r="AB313" s="129" t="str">
        <f t="shared" si="191"/>
        <v/>
      </c>
      <c r="AC313" s="129" t="str">
        <f t="shared" si="191"/>
        <v/>
      </c>
      <c r="AD313" s="129" t="str">
        <f t="shared" si="191"/>
        <v/>
      </c>
      <c r="AE313" s="129" t="str">
        <f t="shared" si="191"/>
        <v/>
      </c>
      <c r="AF313" s="129" t="str">
        <f t="shared" si="191"/>
        <v/>
      </c>
      <c r="AG313" s="129" t="str">
        <f t="shared" si="191"/>
        <v/>
      </c>
      <c r="AH313" s="129" t="str">
        <f t="shared" si="191"/>
        <v/>
      </c>
      <c r="AI313" s="129" t="str">
        <f t="shared" si="191"/>
        <v/>
      </c>
      <c r="AJ313" s="129" t="str">
        <f t="shared" si="191"/>
        <v/>
      </c>
      <c r="AK313" s="129" t="str">
        <f t="shared" si="191"/>
        <v/>
      </c>
      <c r="AM313" s="128" t="str">
        <f t="shared" ref="AM313:AU313" si="192">IFERROR(AM102/AL102,"")</f>
        <v/>
      </c>
      <c r="AN313" s="128" t="str">
        <f t="shared" si="192"/>
        <v/>
      </c>
      <c r="AO313" s="128" t="str">
        <f t="shared" si="192"/>
        <v/>
      </c>
      <c r="AP313" s="128" t="str">
        <f t="shared" si="192"/>
        <v/>
      </c>
      <c r="AQ313" s="128" t="str">
        <f t="shared" si="192"/>
        <v/>
      </c>
      <c r="AR313" s="128" t="str">
        <f t="shared" si="192"/>
        <v/>
      </c>
      <c r="AS313" s="128" t="str">
        <f t="shared" si="192"/>
        <v/>
      </c>
      <c r="AT313" s="128" t="str">
        <f t="shared" si="192"/>
        <v/>
      </c>
      <c r="AU313" s="128" t="str">
        <f t="shared" si="192"/>
        <v/>
      </c>
    </row>
    <row r="314" spans="1:47">
      <c r="A314" s="105" t="s">
        <v>3697</v>
      </c>
      <c r="B314" s="105"/>
      <c r="C314" s="105"/>
      <c r="D314" s="105"/>
      <c r="E314" s="105"/>
      <c r="F314" s="105"/>
      <c r="G314" s="101">
        <f t="shared" ref="G314:AK314" si="193">G$1</f>
        <v>2020</v>
      </c>
      <c r="H314" s="101">
        <f t="shared" si="193"/>
        <v>2021</v>
      </c>
      <c r="I314" s="101">
        <f t="shared" si="193"/>
        <v>2022</v>
      </c>
      <c r="J314" s="101">
        <f t="shared" si="193"/>
        <v>2023</v>
      </c>
      <c r="K314" s="101">
        <f t="shared" si="193"/>
        <v>2024</v>
      </c>
      <c r="L314" s="101">
        <f t="shared" si="193"/>
        <v>2025</v>
      </c>
      <c r="M314" s="101">
        <f t="shared" si="193"/>
        <v>2026</v>
      </c>
      <c r="N314" s="101">
        <f t="shared" si="193"/>
        <v>2027</v>
      </c>
      <c r="O314" s="101">
        <f t="shared" si="193"/>
        <v>2028</v>
      </c>
      <c r="P314" s="101">
        <f t="shared" si="193"/>
        <v>2029</v>
      </c>
      <c r="Q314" s="101">
        <f t="shared" si="193"/>
        <v>2030</v>
      </c>
      <c r="R314" s="101">
        <f t="shared" si="193"/>
        <v>2031</v>
      </c>
      <c r="S314" s="101">
        <f t="shared" si="193"/>
        <v>2032</v>
      </c>
      <c r="T314" s="101">
        <f t="shared" si="193"/>
        <v>2033</v>
      </c>
      <c r="U314" s="101">
        <f t="shared" si="193"/>
        <v>2034</v>
      </c>
      <c r="V314" s="101">
        <f t="shared" si="193"/>
        <v>2035</v>
      </c>
      <c r="W314" s="101">
        <f t="shared" si="193"/>
        <v>2036</v>
      </c>
      <c r="X314" s="101">
        <f t="shared" si="193"/>
        <v>2037</v>
      </c>
      <c r="Y314" s="101">
        <f t="shared" si="193"/>
        <v>2038</v>
      </c>
      <c r="Z314" s="101">
        <f t="shared" si="193"/>
        <v>2039</v>
      </c>
      <c r="AA314" s="101">
        <f t="shared" si="193"/>
        <v>2040</v>
      </c>
      <c r="AB314" s="101">
        <f t="shared" si="193"/>
        <v>2041</v>
      </c>
      <c r="AC314" s="101">
        <f t="shared" si="193"/>
        <v>2042</v>
      </c>
      <c r="AD314" s="101">
        <f t="shared" si="193"/>
        <v>2043</v>
      </c>
      <c r="AE314" s="101">
        <f t="shared" si="193"/>
        <v>2044</v>
      </c>
      <c r="AF314" s="101">
        <f t="shared" si="193"/>
        <v>2045</v>
      </c>
      <c r="AG314" s="101">
        <f t="shared" si="193"/>
        <v>2046</v>
      </c>
      <c r="AH314" s="101">
        <f t="shared" si="193"/>
        <v>2047</v>
      </c>
      <c r="AI314" s="101">
        <f t="shared" si="193"/>
        <v>2048</v>
      </c>
      <c r="AJ314" s="101">
        <f t="shared" si="193"/>
        <v>2049</v>
      </c>
      <c r="AK314" s="101">
        <f t="shared" si="193"/>
        <v>2050</v>
      </c>
    </row>
    <row r="315" spans="1:47">
      <c r="A315" s="101" t="s">
        <v>3668</v>
      </c>
      <c r="G315" s="106"/>
      <c r="H315" s="106" t="str">
        <f t="shared" ref="H315:AK315" si="194">IFERROR(H104/G104-1,"")</f>
        <v/>
      </c>
      <c r="I315" s="106" t="str">
        <f t="shared" si="194"/>
        <v/>
      </c>
      <c r="J315" s="106" t="str">
        <f t="shared" si="194"/>
        <v/>
      </c>
      <c r="K315" s="106" t="str">
        <f t="shared" si="194"/>
        <v/>
      </c>
      <c r="L315" s="106" t="str">
        <f t="shared" si="194"/>
        <v/>
      </c>
      <c r="M315" s="106" t="str">
        <f t="shared" si="194"/>
        <v/>
      </c>
      <c r="N315" s="106" t="str">
        <f t="shared" si="194"/>
        <v/>
      </c>
      <c r="O315" s="106" t="str">
        <f t="shared" si="194"/>
        <v/>
      </c>
      <c r="P315" s="106" t="str">
        <f t="shared" si="194"/>
        <v/>
      </c>
      <c r="Q315" s="106" t="str">
        <f t="shared" si="194"/>
        <v/>
      </c>
      <c r="R315" s="106" t="str">
        <f t="shared" si="194"/>
        <v/>
      </c>
      <c r="S315" s="106" t="str">
        <f t="shared" si="194"/>
        <v/>
      </c>
      <c r="T315" s="106" t="str">
        <f t="shared" si="194"/>
        <v/>
      </c>
      <c r="U315" s="106" t="str">
        <f t="shared" si="194"/>
        <v/>
      </c>
      <c r="V315" s="106" t="str">
        <f t="shared" si="194"/>
        <v/>
      </c>
      <c r="W315" s="106" t="str">
        <f t="shared" si="194"/>
        <v/>
      </c>
      <c r="X315" s="106" t="str">
        <f t="shared" si="194"/>
        <v/>
      </c>
      <c r="Y315" s="106" t="str">
        <f t="shared" si="194"/>
        <v/>
      </c>
      <c r="Z315" s="106" t="str">
        <f t="shared" si="194"/>
        <v/>
      </c>
      <c r="AA315" s="106" t="str">
        <f t="shared" si="194"/>
        <v/>
      </c>
      <c r="AB315" s="106" t="str">
        <f t="shared" si="194"/>
        <v/>
      </c>
      <c r="AC315" s="106" t="str">
        <f t="shared" si="194"/>
        <v/>
      </c>
      <c r="AD315" s="106" t="str">
        <f t="shared" si="194"/>
        <v/>
      </c>
      <c r="AE315" s="106" t="str">
        <f t="shared" si="194"/>
        <v/>
      </c>
      <c r="AF315" s="106" t="str">
        <f t="shared" si="194"/>
        <v/>
      </c>
      <c r="AG315" s="106" t="str">
        <f t="shared" si="194"/>
        <v/>
      </c>
      <c r="AH315" s="106" t="str">
        <f t="shared" si="194"/>
        <v/>
      </c>
      <c r="AI315" s="106" t="str">
        <f t="shared" si="194"/>
        <v/>
      </c>
      <c r="AJ315" s="106" t="str">
        <f t="shared" si="194"/>
        <v/>
      </c>
      <c r="AK315" s="106" t="str">
        <f t="shared" si="194"/>
        <v/>
      </c>
      <c r="AM315" s="101" t="str">
        <f t="shared" ref="AM315:AU315" si="195">IFERROR(AM104/AL104,"")</f>
        <v/>
      </c>
      <c r="AN315" s="101" t="str">
        <f t="shared" si="195"/>
        <v/>
      </c>
      <c r="AO315" s="101" t="str">
        <f t="shared" si="195"/>
        <v/>
      </c>
      <c r="AP315" s="101" t="str">
        <f t="shared" si="195"/>
        <v/>
      </c>
      <c r="AQ315" s="101" t="str">
        <f t="shared" si="195"/>
        <v/>
      </c>
      <c r="AR315" s="101" t="str">
        <f t="shared" si="195"/>
        <v/>
      </c>
      <c r="AS315" s="101" t="str">
        <f t="shared" si="195"/>
        <v/>
      </c>
      <c r="AT315" s="101" t="str">
        <f t="shared" si="195"/>
        <v/>
      </c>
      <c r="AU315" s="101" t="str">
        <f t="shared" si="195"/>
        <v/>
      </c>
    </row>
    <row r="316" spans="1:47">
      <c r="A316" s="101" t="s">
        <v>3669</v>
      </c>
      <c r="G316" s="106"/>
      <c r="H316" s="106">
        <f t="shared" ref="H316:AK316" si="196">IFERROR(H105/G105-1,"")</f>
        <v>0.38446450571071389</v>
      </c>
      <c r="I316" s="106">
        <f t="shared" si="196"/>
        <v>4.119091531303698E-2</v>
      </c>
      <c r="J316" s="106">
        <f t="shared" si="196"/>
        <v>2.4206793457941522E-3</v>
      </c>
      <c r="K316" s="106">
        <f t="shared" si="196"/>
        <v>-3.7591613758745646E-2</v>
      </c>
      <c r="L316" s="106">
        <f t="shared" si="196"/>
        <v>-1.754641472454932E-2</v>
      </c>
      <c r="M316" s="106">
        <f t="shared" si="196"/>
        <v>-4.271917341160425E-2</v>
      </c>
      <c r="N316" s="106">
        <f t="shared" si="196"/>
        <v>-1.0735924032221011E-2</v>
      </c>
      <c r="O316" s="106">
        <f t="shared" si="196"/>
        <v>-9.7337597828172084E-3</v>
      </c>
      <c r="P316" s="106">
        <f t="shared" si="196"/>
        <v>-2.29874804664566E-2</v>
      </c>
      <c r="Q316" s="106">
        <f t="shared" si="196"/>
        <v>-3.4340810149579015E-3</v>
      </c>
      <c r="R316" s="106">
        <f t="shared" si="196"/>
        <v>-2.5141318446453287E-3</v>
      </c>
      <c r="S316" s="106">
        <f t="shared" si="196"/>
        <v>2.5129118795101935E-3</v>
      </c>
      <c r="T316" s="106">
        <f t="shared" si="196"/>
        <v>-1.4022073037935789E-2</v>
      </c>
      <c r="U316" s="106">
        <f t="shared" si="196"/>
        <v>-8.8194042182828669E-3</v>
      </c>
      <c r="V316" s="106">
        <f t="shared" si="196"/>
        <v>-3.0935211675402474E-3</v>
      </c>
      <c r="W316" s="106">
        <f t="shared" si="196"/>
        <v>-8.6546953894788281E-3</v>
      </c>
      <c r="X316" s="106">
        <f t="shared" si="196"/>
        <v>-5.8882080948453597E-3</v>
      </c>
      <c r="Y316" s="106">
        <f t="shared" si="196"/>
        <v>-8.4063351881213944E-4</v>
      </c>
      <c r="Z316" s="106">
        <f t="shared" si="196"/>
        <v>7.9987815064592738E-3</v>
      </c>
      <c r="AA316" s="106">
        <f t="shared" si="196"/>
        <v>-1.7178977967735598E-3</v>
      </c>
      <c r="AB316" s="106">
        <f t="shared" si="196"/>
        <v>-6.2467302271462799E-4</v>
      </c>
      <c r="AC316" s="106">
        <f t="shared" si="196"/>
        <v>-6.6773608617720637E-4</v>
      </c>
      <c r="AD316" s="106">
        <f t="shared" si="196"/>
        <v>-3.0281707082367992E-3</v>
      </c>
      <c r="AE316" s="106">
        <f t="shared" si="196"/>
        <v>-8.9884386961336382E-4</v>
      </c>
      <c r="AF316" s="106">
        <f t="shared" si="196"/>
        <v>-1.4231415986644125E-3</v>
      </c>
      <c r="AG316" s="106">
        <f t="shared" si="196"/>
        <v>-2.8467117093692318E-3</v>
      </c>
      <c r="AH316" s="106">
        <f t="shared" si="196"/>
        <v>-1.2867390684787594E-3</v>
      </c>
      <c r="AI316" s="106">
        <f t="shared" si="196"/>
        <v>-1.3849355922983531E-3</v>
      </c>
      <c r="AJ316" s="106">
        <f t="shared" si="196"/>
        <v>-6.3493819947016972E-3</v>
      </c>
      <c r="AK316" s="106">
        <f t="shared" si="196"/>
        <v>-1.4581309001374665E-3</v>
      </c>
      <c r="AM316" s="101">
        <f t="shared" ref="AM316:AU316" si="197">IFERROR(AM105/AL105,"")</f>
        <v>0.99749853472520567</v>
      </c>
      <c r="AN316" s="101">
        <f t="shared" si="197"/>
        <v>0.99754646116734946</v>
      </c>
      <c r="AO316" s="101">
        <f t="shared" si="197"/>
        <v>0.99770635966484944</v>
      </c>
      <c r="AP316" s="101">
        <f t="shared" si="197"/>
        <v>0.99745231624764585</v>
      </c>
      <c r="AQ316" s="101">
        <f t="shared" si="197"/>
        <v>0.99758006854844794</v>
      </c>
      <c r="AR316" s="101">
        <f t="shared" si="197"/>
        <v>0.99771980515279124</v>
      </c>
      <c r="AS316" s="101">
        <f t="shared" si="197"/>
        <v>0.99762069789235552</v>
      </c>
      <c r="AT316" s="101">
        <f t="shared" si="197"/>
        <v>0.99783257586746688</v>
      </c>
      <c r="AU316" s="101">
        <f t="shared" si="197"/>
        <v>0.99815976107561799</v>
      </c>
    </row>
    <row r="317" spans="1:47">
      <c r="A317" s="101" t="s">
        <v>3670</v>
      </c>
      <c r="G317" s="106"/>
      <c r="H317" s="106" t="str">
        <f t="shared" ref="H317:AK317" si="198">IFERROR(H106/G106-1,"")</f>
        <v/>
      </c>
      <c r="I317" s="106" t="str">
        <f t="shared" si="198"/>
        <v/>
      </c>
      <c r="J317" s="106" t="str">
        <f t="shared" si="198"/>
        <v/>
      </c>
      <c r="K317" s="106" t="str">
        <f t="shared" si="198"/>
        <v/>
      </c>
      <c r="L317" s="106" t="str">
        <f t="shared" si="198"/>
        <v/>
      </c>
      <c r="M317" s="106" t="str">
        <f t="shared" si="198"/>
        <v/>
      </c>
      <c r="N317" s="106" t="str">
        <f t="shared" si="198"/>
        <v/>
      </c>
      <c r="O317" s="106" t="str">
        <f t="shared" si="198"/>
        <v/>
      </c>
      <c r="P317" s="106" t="str">
        <f t="shared" si="198"/>
        <v/>
      </c>
      <c r="Q317" s="106" t="str">
        <f t="shared" si="198"/>
        <v/>
      </c>
      <c r="R317" s="106" t="str">
        <f t="shared" si="198"/>
        <v/>
      </c>
      <c r="S317" s="106" t="str">
        <f t="shared" si="198"/>
        <v/>
      </c>
      <c r="T317" s="106" t="str">
        <f t="shared" si="198"/>
        <v/>
      </c>
      <c r="U317" s="106" t="str">
        <f t="shared" si="198"/>
        <v/>
      </c>
      <c r="V317" s="106" t="str">
        <f t="shared" si="198"/>
        <v/>
      </c>
      <c r="W317" s="106" t="str">
        <f t="shared" si="198"/>
        <v/>
      </c>
      <c r="X317" s="106" t="str">
        <f t="shared" si="198"/>
        <v/>
      </c>
      <c r="Y317" s="106" t="str">
        <f t="shared" si="198"/>
        <v/>
      </c>
      <c r="Z317" s="106" t="str">
        <f t="shared" si="198"/>
        <v/>
      </c>
      <c r="AA317" s="106" t="str">
        <f t="shared" si="198"/>
        <v/>
      </c>
      <c r="AB317" s="106" t="str">
        <f t="shared" si="198"/>
        <v/>
      </c>
      <c r="AC317" s="106" t="str">
        <f t="shared" si="198"/>
        <v/>
      </c>
      <c r="AD317" s="106" t="str">
        <f t="shared" si="198"/>
        <v/>
      </c>
      <c r="AE317" s="106" t="str">
        <f t="shared" si="198"/>
        <v/>
      </c>
      <c r="AF317" s="106" t="str">
        <f t="shared" si="198"/>
        <v/>
      </c>
      <c r="AG317" s="106" t="str">
        <f t="shared" si="198"/>
        <v/>
      </c>
      <c r="AH317" s="106" t="str">
        <f t="shared" si="198"/>
        <v/>
      </c>
      <c r="AI317" s="106" t="str">
        <f t="shared" si="198"/>
        <v/>
      </c>
      <c r="AJ317" s="106" t="str">
        <f t="shared" si="198"/>
        <v/>
      </c>
      <c r="AK317" s="106" t="str">
        <f t="shared" si="198"/>
        <v/>
      </c>
      <c r="AM317" s="101" t="str">
        <f t="shared" ref="AM317:AU317" si="199">IFERROR(AM106/AL106,"")</f>
        <v/>
      </c>
      <c r="AN317" s="101" t="str">
        <f t="shared" si="199"/>
        <v/>
      </c>
      <c r="AO317" s="101" t="str">
        <f t="shared" si="199"/>
        <v/>
      </c>
      <c r="AP317" s="101" t="str">
        <f t="shared" si="199"/>
        <v/>
      </c>
      <c r="AQ317" s="101" t="str">
        <f t="shared" si="199"/>
        <v/>
      </c>
      <c r="AR317" s="101" t="str">
        <f t="shared" si="199"/>
        <v/>
      </c>
      <c r="AS317" s="101" t="str">
        <f t="shared" si="199"/>
        <v/>
      </c>
      <c r="AT317" s="101" t="str">
        <f t="shared" si="199"/>
        <v/>
      </c>
      <c r="AU317" s="101" t="str">
        <f t="shared" si="199"/>
        <v/>
      </c>
    </row>
    <row r="318" spans="1:47">
      <c r="A318" s="101" t="s">
        <v>3671</v>
      </c>
      <c r="G318" s="106"/>
      <c r="H318" s="106" t="str">
        <f t="shared" ref="H318:AK318" si="200">IFERROR(H107/G107-1,"")</f>
        <v/>
      </c>
      <c r="I318" s="106" t="str">
        <f t="shared" si="200"/>
        <v/>
      </c>
      <c r="J318" s="106" t="str">
        <f t="shared" si="200"/>
        <v/>
      </c>
      <c r="K318" s="106" t="str">
        <f t="shared" si="200"/>
        <v/>
      </c>
      <c r="L318" s="106" t="str">
        <f t="shared" si="200"/>
        <v/>
      </c>
      <c r="M318" s="106" t="str">
        <f t="shared" si="200"/>
        <v/>
      </c>
      <c r="N318" s="106" t="str">
        <f t="shared" si="200"/>
        <v/>
      </c>
      <c r="O318" s="106" t="str">
        <f t="shared" si="200"/>
        <v/>
      </c>
      <c r="P318" s="106" t="str">
        <f t="shared" si="200"/>
        <v/>
      </c>
      <c r="Q318" s="106" t="str">
        <f t="shared" si="200"/>
        <v/>
      </c>
      <c r="R318" s="106" t="str">
        <f t="shared" si="200"/>
        <v/>
      </c>
      <c r="S318" s="106" t="str">
        <f t="shared" si="200"/>
        <v/>
      </c>
      <c r="T318" s="106" t="str">
        <f t="shared" si="200"/>
        <v/>
      </c>
      <c r="U318" s="106" t="str">
        <f t="shared" si="200"/>
        <v/>
      </c>
      <c r="V318" s="106" t="str">
        <f t="shared" si="200"/>
        <v/>
      </c>
      <c r="W318" s="106" t="str">
        <f t="shared" si="200"/>
        <v/>
      </c>
      <c r="X318" s="106" t="str">
        <f t="shared" si="200"/>
        <v/>
      </c>
      <c r="Y318" s="106" t="str">
        <f t="shared" si="200"/>
        <v/>
      </c>
      <c r="Z318" s="106" t="str">
        <f t="shared" si="200"/>
        <v/>
      </c>
      <c r="AA318" s="106" t="str">
        <f t="shared" si="200"/>
        <v/>
      </c>
      <c r="AB318" s="106" t="str">
        <f t="shared" si="200"/>
        <v/>
      </c>
      <c r="AC318" s="106" t="str">
        <f t="shared" si="200"/>
        <v/>
      </c>
      <c r="AD318" s="106" t="str">
        <f t="shared" si="200"/>
        <v/>
      </c>
      <c r="AE318" s="106" t="str">
        <f t="shared" si="200"/>
        <v/>
      </c>
      <c r="AF318" s="106" t="str">
        <f t="shared" si="200"/>
        <v/>
      </c>
      <c r="AG318" s="106" t="str">
        <f t="shared" si="200"/>
        <v/>
      </c>
      <c r="AH318" s="106" t="str">
        <f t="shared" si="200"/>
        <v/>
      </c>
      <c r="AI318" s="106" t="str">
        <f t="shared" si="200"/>
        <v/>
      </c>
      <c r="AJ318" s="106" t="str">
        <f t="shared" si="200"/>
        <v/>
      </c>
      <c r="AK318" s="106" t="str">
        <f t="shared" si="200"/>
        <v/>
      </c>
      <c r="AM318" s="101" t="str">
        <f t="shared" ref="AM318:AU318" si="201">IFERROR(AM107/AL107,"")</f>
        <v/>
      </c>
      <c r="AN318" s="101" t="str">
        <f t="shared" si="201"/>
        <v/>
      </c>
      <c r="AO318" s="101" t="str">
        <f t="shared" si="201"/>
        <v/>
      </c>
      <c r="AP318" s="101" t="str">
        <f t="shared" si="201"/>
        <v/>
      </c>
      <c r="AQ318" s="101" t="str">
        <f t="shared" si="201"/>
        <v/>
      </c>
      <c r="AR318" s="101" t="str">
        <f t="shared" si="201"/>
        <v/>
      </c>
      <c r="AS318" s="101" t="str">
        <f t="shared" si="201"/>
        <v/>
      </c>
      <c r="AT318" s="101" t="str">
        <f t="shared" si="201"/>
        <v/>
      </c>
      <c r="AU318" s="101" t="str">
        <f t="shared" si="201"/>
        <v/>
      </c>
    </row>
    <row r="319" spans="1:47">
      <c r="A319" s="101" t="s">
        <v>3672</v>
      </c>
      <c r="G319" s="106"/>
      <c r="H319" s="106">
        <f t="shared" ref="H319:AK319" si="202">IFERROR(H108/G108-1,"")</f>
        <v>0.38446450571071389</v>
      </c>
      <c r="I319" s="106">
        <f t="shared" si="202"/>
        <v>4.119091531303698E-2</v>
      </c>
      <c r="J319" s="106">
        <f t="shared" si="202"/>
        <v>2.4206793457941522E-3</v>
      </c>
      <c r="K319" s="106">
        <f t="shared" si="202"/>
        <v>-3.7591613758745646E-2</v>
      </c>
      <c r="L319" s="106">
        <f t="shared" si="202"/>
        <v>-1.754641472454932E-2</v>
      </c>
      <c r="M319" s="106">
        <f t="shared" si="202"/>
        <v>-4.271917341160425E-2</v>
      </c>
      <c r="N319" s="106">
        <f t="shared" si="202"/>
        <v>-1.0735924032221011E-2</v>
      </c>
      <c r="O319" s="106">
        <f t="shared" si="202"/>
        <v>-9.7337597828172084E-3</v>
      </c>
      <c r="P319" s="106">
        <f t="shared" si="202"/>
        <v>-2.29874804664566E-2</v>
      </c>
      <c r="Q319" s="106">
        <f t="shared" si="202"/>
        <v>-3.4340810149579015E-3</v>
      </c>
      <c r="R319" s="106">
        <f t="shared" si="202"/>
        <v>-2.5141318446453287E-3</v>
      </c>
      <c r="S319" s="106">
        <f t="shared" si="202"/>
        <v>2.5129118795101935E-3</v>
      </c>
      <c r="T319" s="106">
        <f t="shared" si="202"/>
        <v>-1.4022073037935789E-2</v>
      </c>
      <c r="U319" s="106">
        <f t="shared" si="202"/>
        <v>-8.8194042182828669E-3</v>
      </c>
      <c r="V319" s="106">
        <f t="shared" si="202"/>
        <v>-3.0935211675402474E-3</v>
      </c>
      <c r="W319" s="106">
        <f t="shared" si="202"/>
        <v>-8.6546953894788281E-3</v>
      </c>
      <c r="X319" s="106">
        <f t="shared" si="202"/>
        <v>-5.8882080948453597E-3</v>
      </c>
      <c r="Y319" s="106">
        <f t="shared" si="202"/>
        <v>-8.4063351881213944E-4</v>
      </c>
      <c r="Z319" s="106">
        <f t="shared" si="202"/>
        <v>7.9987815064592738E-3</v>
      </c>
      <c r="AA319" s="106">
        <f t="shared" si="202"/>
        <v>-1.7178977967735598E-3</v>
      </c>
      <c r="AB319" s="106">
        <f t="shared" si="202"/>
        <v>-6.2467302271462799E-4</v>
      </c>
      <c r="AC319" s="106">
        <f t="shared" si="202"/>
        <v>-6.6773608617720637E-4</v>
      </c>
      <c r="AD319" s="106">
        <f t="shared" si="202"/>
        <v>-3.0281707082367992E-3</v>
      </c>
      <c r="AE319" s="106">
        <f t="shared" si="202"/>
        <v>-8.9884386961336382E-4</v>
      </c>
      <c r="AF319" s="106">
        <f t="shared" si="202"/>
        <v>-1.4231415986644125E-3</v>
      </c>
      <c r="AG319" s="106">
        <f t="shared" si="202"/>
        <v>-2.8467117093692318E-3</v>
      </c>
      <c r="AH319" s="106">
        <f t="shared" si="202"/>
        <v>-1.2867390684787594E-3</v>
      </c>
      <c r="AI319" s="106">
        <f t="shared" si="202"/>
        <v>-1.3849355922983531E-3</v>
      </c>
      <c r="AJ319" s="106">
        <f t="shared" si="202"/>
        <v>-6.3493819947016972E-3</v>
      </c>
      <c r="AK319" s="106">
        <f t="shared" si="202"/>
        <v>-1.4581309001374665E-3</v>
      </c>
      <c r="AM319" s="101">
        <f t="shared" ref="AM319:AU319" si="203">IFERROR(AM108/AL108,"")</f>
        <v>0.99749853472520567</v>
      </c>
      <c r="AN319" s="101">
        <f t="shared" si="203"/>
        <v>0.99754646116734946</v>
      </c>
      <c r="AO319" s="101">
        <f t="shared" si="203"/>
        <v>0.99770635966484944</v>
      </c>
      <c r="AP319" s="101">
        <f t="shared" si="203"/>
        <v>0.99745231624764585</v>
      </c>
      <c r="AQ319" s="101">
        <f t="shared" si="203"/>
        <v>0.99758006854844794</v>
      </c>
      <c r="AR319" s="101">
        <f t="shared" si="203"/>
        <v>0.99771980515279124</v>
      </c>
      <c r="AS319" s="101">
        <f t="shared" si="203"/>
        <v>0.99762069789235552</v>
      </c>
      <c r="AT319" s="101">
        <f t="shared" si="203"/>
        <v>0.99783257586746688</v>
      </c>
      <c r="AU319" s="101">
        <f t="shared" si="203"/>
        <v>0.99815976107561799</v>
      </c>
    </row>
    <row r="320" spans="1:47">
      <c r="A320" s="101" t="s">
        <v>3673</v>
      </c>
      <c r="G320" s="106"/>
      <c r="H320" s="106" t="str">
        <f t="shared" ref="H320:AK320" si="204">IFERROR(H109/G109-1,"")</f>
        <v/>
      </c>
      <c r="I320" s="106" t="str">
        <f t="shared" si="204"/>
        <v/>
      </c>
      <c r="J320" s="106" t="str">
        <f t="shared" si="204"/>
        <v/>
      </c>
      <c r="K320" s="106" t="str">
        <f t="shared" si="204"/>
        <v/>
      </c>
      <c r="L320" s="106" t="str">
        <f t="shared" si="204"/>
        <v/>
      </c>
      <c r="M320" s="106" t="str">
        <f t="shared" si="204"/>
        <v/>
      </c>
      <c r="N320" s="106" t="str">
        <f t="shared" si="204"/>
        <v/>
      </c>
      <c r="O320" s="106" t="str">
        <f t="shared" si="204"/>
        <v/>
      </c>
      <c r="P320" s="106" t="str">
        <f t="shared" si="204"/>
        <v/>
      </c>
      <c r="Q320" s="106" t="str">
        <f t="shared" si="204"/>
        <v/>
      </c>
      <c r="R320" s="106" t="str">
        <f t="shared" si="204"/>
        <v/>
      </c>
      <c r="S320" s="106" t="str">
        <f t="shared" si="204"/>
        <v/>
      </c>
      <c r="T320" s="106" t="str">
        <f t="shared" si="204"/>
        <v/>
      </c>
      <c r="U320" s="106" t="str">
        <f t="shared" si="204"/>
        <v/>
      </c>
      <c r="V320" s="106" t="str">
        <f t="shared" si="204"/>
        <v/>
      </c>
      <c r="W320" s="106" t="str">
        <f t="shared" si="204"/>
        <v/>
      </c>
      <c r="X320" s="106" t="str">
        <f t="shared" si="204"/>
        <v/>
      </c>
      <c r="Y320" s="106" t="str">
        <f t="shared" si="204"/>
        <v/>
      </c>
      <c r="Z320" s="106" t="str">
        <f t="shared" si="204"/>
        <v/>
      </c>
      <c r="AA320" s="106" t="str">
        <f t="shared" si="204"/>
        <v/>
      </c>
      <c r="AB320" s="106" t="str">
        <f t="shared" si="204"/>
        <v/>
      </c>
      <c r="AC320" s="106" t="str">
        <f t="shared" si="204"/>
        <v/>
      </c>
      <c r="AD320" s="106" t="str">
        <f t="shared" si="204"/>
        <v/>
      </c>
      <c r="AE320" s="106" t="str">
        <f t="shared" si="204"/>
        <v/>
      </c>
      <c r="AF320" s="106" t="str">
        <f t="shared" si="204"/>
        <v/>
      </c>
      <c r="AG320" s="106" t="str">
        <f t="shared" si="204"/>
        <v/>
      </c>
      <c r="AH320" s="106" t="str">
        <f t="shared" si="204"/>
        <v/>
      </c>
      <c r="AI320" s="106" t="str">
        <f t="shared" si="204"/>
        <v/>
      </c>
      <c r="AJ320" s="106" t="str">
        <f t="shared" si="204"/>
        <v/>
      </c>
      <c r="AK320" s="106" t="str">
        <f t="shared" si="204"/>
        <v/>
      </c>
      <c r="AM320" s="101" t="str">
        <f t="shared" ref="AM320:AU320" si="205">IFERROR(AM109/AL109,"")</f>
        <v/>
      </c>
      <c r="AN320" s="101" t="str">
        <f t="shared" si="205"/>
        <v/>
      </c>
      <c r="AO320" s="101" t="str">
        <f t="shared" si="205"/>
        <v/>
      </c>
      <c r="AP320" s="101" t="str">
        <f t="shared" si="205"/>
        <v/>
      </c>
      <c r="AQ320" s="101" t="str">
        <f t="shared" si="205"/>
        <v/>
      </c>
      <c r="AR320" s="101" t="str">
        <f t="shared" si="205"/>
        <v/>
      </c>
      <c r="AS320" s="101" t="str">
        <f t="shared" si="205"/>
        <v/>
      </c>
      <c r="AT320" s="101" t="str">
        <f t="shared" si="205"/>
        <v/>
      </c>
      <c r="AU320" s="101" t="str">
        <f t="shared" si="205"/>
        <v/>
      </c>
    </row>
    <row r="321" spans="1:47">
      <c r="A321" s="101" t="s">
        <v>3674</v>
      </c>
      <c r="G321" s="106"/>
      <c r="H321" s="106" t="str">
        <f t="shared" ref="H321:AK321" si="206">IFERROR(H110/G110-1,"")</f>
        <v/>
      </c>
      <c r="I321" s="106" t="str">
        <f t="shared" si="206"/>
        <v/>
      </c>
      <c r="J321" s="106" t="str">
        <f t="shared" si="206"/>
        <v/>
      </c>
      <c r="K321" s="106" t="str">
        <f t="shared" si="206"/>
        <v/>
      </c>
      <c r="L321" s="106" t="str">
        <f t="shared" si="206"/>
        <v/>
      </c>
      <c r="M321" s="106" t="str">
        <f t="shared" si="206"/>
        <v/>
      </c>
      <c r="N321" s="106" t="str">
        <f t="shared" si="206"/>
        <v/>
      </c>
      <c r="O321" s="106" t="str">
        <f t="shared" si="206"/>
        <v/>
      </c>
      <c r="P321" s="106" t="str">
        <f t="shared" si="206"/>
        <v/>
      </c>
      <c r="Q321" s="106" t="str">
        <f t="shared" si="206"/>
        <v/>
      </c>
      <c r="R321" s="106" t="str">
        <f t="shared" si="206"/>
        <v/>
      </c>
      <c r="S321" s="106" t="str">
        <f t="shared" si="206"/>
        <v/>
      </c>
      <c r="T321" s="106" t="str">
        <f t="shared" si="206"/>
        <v/>
      </c>
      <c r="U321" s="106" t="str">
        <f t="shared" si="206"/>
        <v/>
      </c>
      <c r="V321" s="106" t="str">
        <f t="shared" si="206"/>
        <v/>
      </c>
      <c r="W321" s="106" t="str">
        <f t="shared" si="206"/>
        <v/>
      </c>
      <c r="X321" s="106" t="str">
        <f t="shared" si="206"/>
        <v/>
      </c>
      <c r="Y321" s="106" t="str">
        <f t="shared" si="206"/>
        <v/>
      </c>
      <c r="Z321" s="106" t="str">
        <f t="shared" si="206"/>
        <v/>
      </c>
      <c r="AA321" s="106" t="str">
        <f t="shared" si="206"/>
        <v/>
      </c>
      <c r="AB321" s="106" t="str">
        <f t="shared" si="206"/>
        <v/>
      </c>
      <c r="AC321" s="106" t="str">
        <f t="shared" si="206"/>
        <v/>
      </c>
      <c r="AD321" s="106" t="str">
        <f t="shared" si="206"/>
        <v/>
      </c>
      <c r="AE321" s="106" t="str">
        <f t="shared" si="206"/>
        <v/>
      </c>
      <c r="AF321" s="106" t="str">
        <f t="shared" si="206"/>
        <v/>
      </c>
      <c r="AG321" s="106" t="str">
        <f t="shared" si="206"/>
        <v/>
      </c>
      <c r="AH321" s="106" t="str">
        <f t="shared" si="206"/>
        <v/>
      </c>
      <c r="AI321" s="106" t="str">
        <f t="shared" si="206"/>
        <v/>
      </c>
      <c r="AJ321" s="106" t="str">
        <f t="shared" si="206"/>
        <v/>
      </c>
      <c r="AK321" s="106" t="str">
        <f t="shared" si="206"/>
        <v/>
      </c>
      <c r="AM321" s="101" t="str">
        <f t="shared" ref="AM321:AU321" si="207">IFERROR(AM110/AL110,"")</f>
        <v/>
      </c>
      <c r="AN321" s="101" t="str">
        <f t="shared" si="207"/>
        <v/>
      </c>
      <c r="AO321" s="101" t="str">
        <f t="shared" si="207"/>
        <v/>
      </c>
      <c r="AP321" s="101" t="str">
        <f t="shared" si="207"/>
        <v/>
      </c>
      <c r="AQ321" s="101" t="str">
        <f t="shared" si="207"/>
        <v/>
      </c>
      <c r="AR321" s="101" t="str">
        <f t="shared" si="207"/>
        <v/>
      </c>
      <c r="AS321" s="101" t="str">
        <f t="shared" si="207"/>
        <v/>
      </c>
      <c r="AT321" s="101" t="str">
        <f t="shared" si="207"/>
        <v/>
      </c>
      <c r="AU321" s="101" t="str">
        <f t="shared" si="207"/>
        <v/>
      </c>
    </row>
    <row r="322" spans="1:47">
      <c r="A322" s="101" t="s">
        <v>3675</v>
      </c>
      <c r="G322" s="106"/>
      <c r="H322" s="106" t="str">
        <f t="shared" ref="H322:AK322" si="208">IFERROR(H111/G111-1,"")</f>
        <v/>
      </c>
      <c r="I322" s="106" t="str">
        <f t="shared" si="208"/>
        <v/>
      </c>
      <c r="J322" s="106" t="str">
        <f t="shared" si="208"/>
        <v/>
      </c>
      <c r="K322" s="106" t="str">
        <f t="shared" si="208"/>
        <v/>
      </c>
      <c r="L322" s="106" t="str">
        <f t="shared" si="208"/>
        <v/>
      </c>
      <c r="M322" s="106" t="str">
        <f t="shared" si="208"/>
        <v/>
      </c>
      <c r="N322" s="106" t="str">
        <f t="shared" si="208"/>
        <v/>
      </c>
      <c r="O322" s="106" t="str">
        <f t="shared" si="208"/>
        <v/>
      </c>
      <c r="P322" s="106" t="str">
        <f t="shared" si="208"/>
        <v/>
      </c>
      <c r="Q322" s="106" t="str">
        <f t="shared" si="208"/>
        <v/>
      </c>
      <c r="R322" s="106" t="str">
        <f t="shared" si="208"/>
        <v/>
      </c>
      <c r="S322" s="106" t="str">
        <f t="shared" si="208"/>
        <v/>
      </c>
      <c r="T322" s="106" t="str">
        <f t="shared" si="208"/>
        <v/>
      </c>
      <c r="U322" s="106" t="str">
        <f t="shared" si="208"/>
        <v/>
      </c>
      <c r="V322" s="106" t="str">
        <f t="shared" si="208"/>
        <v/>
      </c>
      <c r="W322" s="106" t="str">
        <f t="shared" si="208"/>
        <v/>
      </c>
      <c r="X322" s="106" t="str">
        <f t="shared" si="208"/>
        <v/>
      </c>
      <c r="Y322" s="106" t="str">
        <f t="shared" si="208"/>
        <v/>
      </c>
      <c r="Z322" s="106" t="str">
        <f t="shared" si="208"/>
        <v/>
      </c>
      <c r="AA322" s="106" t="str">
        <f t="shared" si="208"/>
        <v/>
      </c>
      <c r="AB322" s="106" t="str">
        <f t="shared" si="208"/>
        <v/>
      </c>
      <c r="AC322" s="106" t="str">
        <f t="shared" si="208"/>
        <v/>
      </c>
      <c r="AD322" s="106" t="str">
        <f t="shared" si="208"/>
        <v/>
      </c>
      <c r="AE322" s="106" t="str">
        <f t="shared" si="208"/>
        <v/>
      </c>
      <c r="AF322" s="106" t="str">
        <f t="shared" si="208"/>
        <v/>
      </c>
      <c r="AG322" s="106" t="str">
        <f t="shared" si="208"/>
        <v/>
      </c>
      <c r="AH322" s="106" t="str">
        <f t="shared" si="208"/>
        <v/>
      </c>
      <c r="AI322" s="106" t="str">
        <f t="shared" si="208"/>
        <v/>
      </c>
      <c r="AJ322" s="106" t="str">
        <f t="shared" si="208"/>
        <v/>
      </c>
      <c r="AK322" s="106" t="str">
        <f t="shared" si="208"/>
        <v/>
      </c>
      <c r="AM322" s="101" t="str">
        <f t="shared" ref="AM322:AU322" si="209">IFERROR(AM111/AL111,"")</f>
        <v/>
      </c>
      <c r="AN322" s="101" t="str">
        <f t="shared" si="209"/>
        <v/>
      </c>
      <c r="AO322" s="101" t="str">
        <f t="shared" si="209"/>
        <v/>
      </c>
      <c r="AP322" s="101" t="str">
        <f t="shared" si="209"/>
        <v/>
      </c>
      <c r="AQ322" s="101" t="str">
        <f t="shared" si="209"/>
        <v/>
      </c>
      <c r="AR322" s="101" t="str">
        <f t="shared" si="209"/>
        <v/>
      </c>
      <c r="AS322" s="101" t="str">
        <f t="shared" si="209"/>
        <v/>
      </c>
      <c r="AT322" s="101" t="str">
        <f t="shared" si="209"/>
        <v/>
      </c>
      <c r="AU322" s="101" t="str">
        <f t="shared" si="209"/>
        <v/>
      </c>
    </row>
    <row r="323" spans="1:47" s="128" customFormat="1">
      <c r="A323" s="127" t="s">
        <v>3685</v>
      </c>
      <c r="B323" s="127"/>
      <c r="C323" s="127"/>
      <c r="D323" s="127"/>
      <c r="E323" s="127"/>
      <c r="F323" s="127"/>
      <c r="G323" s="129"/>
      <c r="H323" s="129" t="str">
        <f t="shared" ref="H323:V323" si="210">IFERROR(H112/G112-1,"")</f>
        <v/>
      </c>
      <c r="I323" s="129" t="str">
        <f t="shared" si="210"/>
        <v/>
      </c>
      <c r="J323" s="129" t="str">
        <f t="shared" si="210"/>
        <v/>
      </c>
      <c r="K323" s="129" t="str">
        <f t="shared" si="210"/>
        <v/>
      </c>
      <c r="L323" s="129" t="str">
        <f t="shared" si="210"/>
        <v/>
      </c>
      <c r="M323" s="129" t="str">
        <f t="shared" si="210"/>
        <v/>
      </c>
      <c r="N323" s="129" t="str">
        <f t="shared" si="210"/>
        <v/>
      </c>
      <c r="O323" s="129" t="str">
        <f t="shared" si="210"/>
        <v/>
      </c>
      <c r="P323" s="129" t="str">
        <f t="shared" si="210"/>
        <v/>
      </c>
      <c r="Q323" s="129" t="str">
        <f t="shared" si="210"/>
        <v/>
      </c>
      <c r="R323" s="129" t="str">
        <f t="shared" si="210"/>
        <v/>
      </c>
      <c r="S323" s="129" t="str">
        <f t="shared" si="210"/>
        <v/>
      </c>
      <c r="T323" s="129" t="str">
        <f t="shared" si="210"/>
        <v/>
      </c>
      <c r="U323" s="129" t="str">
        <f t="shared" si="210"/>
        <v/>
      </c>
      <c r="V323" s="129" t="str">
        <f t="shared" si="210"/>
        <v/>
      </c>
      <c r="W323" s="129" t="str">
        <f t="shared" ref="W323:AK323" si="211">IFERROR(W112/V112-1,"")</f>
        <v/>
      </c>
      <c r="X323" s="129" t="str">
        <f t="shared" si="211"/>
        <v/>
      </c>
      <c r="Y323" s="129" t="str">
        <f t="shared" si="211"/>
        <v/>
      </c>
      <c r="Z323" s="129" t="str">
        <f t="shared" si="211"/>
        <v/>
      </c>
      <c r="AA323" s="129" t="str">
        <f t="shared" si="211"/>
        <v/>
      </c>
      <c r="AB323" s="129" t="str">
        <f t="shared" si="211"/>
        <v/>
      </c>
      <c r="AC323" s="129" t="str">
        <f t="shared" si="211"/>
        <v/>
      </c>
      <c r="AD323" s="129" t="str">
        <f t="shared" si="211"/>
        <v/>
      </c>
      <c r="AE323" s="129" t="str">
        <f t="shared" si="211"/>
        <v/>
      </c>
      <c r="AF323" s="129" t="str">
        <f t="shared" si="211"/>
        <v/>
      </c>
      <c r="AG323" s="129" t="str">
        <f t="shared" si="211"/>
        <v/>
      </c>
      <c r="AH323" s="129" t="str">
        <f t="shared" si="211"/>
        <v/>
      </c>
      <c r="AI323" s="129" t="str">
        <f t="shared" si="211"/>
        <v/>
      </c>
      <c r="AJ323" s="129" t="str">
        <f t="shared" si="211"/>
        <v/>
      </c>
      <c r="AK323" s="129" t="str">
        <f t="shared" si="211"/>
        <v/>
      </c>
      <c r="AM323" s="128" t="str">
        <f t="shared" ref="AM323:AU323" si="212">IFERROR(AM112/AL112,"")</f>
        <v/>
      </c>
      <c r="AN323" s="128" t="str">
        <f t="shared" si="212"/>
        <v/>
      </c>
      <c r="AO323" s="128" t="str">
        <f t="shared" si="212"/>
        <v/>
      </c>
      <c r="AP323" s="128" t="str">
        <f t="shared" si="212"/>
        <v/>
      </c>
      <c r="AQ323" s="128" t="str">
        <f t="shared" si="212"/>
        <v/>
      </c>
      <c r="AR323" s="128" t="str">
        <f t="shared" si="212"/>
        <v/>
      </c>
      <c r="AS323" s="128" t="str">
        <f t="shared" si="212"/>
        <v/>
      </c>
      <c r="AT323" s="128" t="str">
        <f t="shared" si="212"/>
        <v/>
      </c>
      <c r="AU323" s="128" t="str">
        <f t="shared" si="212"/>
        <v/>
      </c>
    </row>
    <row r="324" spans="1:47">
      <c r="A324" s="105" t="s">
        <v>3697</v>
      </c>
      <c r="B324" s="105"/>
      <c r="C324" s="105"/>
      <c r="D324" s="105"/>
      <c r="E324" s="105"/>
      <c r="F324" s="105"/>
      <c r="G324" s="101">
        <f t="shared" ref="G324:AK324" si="213">G$1</f>
        <v>2020</v>
      </c>
      <c r="H324" s="101">
        <f t="shared" si="213"/>
        <v>2021</v>
      </c>
      <c r="I324" s="101">
        <f t="shared" si="213"/>
        <v>2022</v>
      </c>
      <c r="J324" s="101">
        <f t="shared" si="213"/>
        <v>2023</v>
      </c>
      <c r="K324" s="101">
        <f t="shared" si="213"/>
        <v>2024</v>
      </c>
      <c r="L324" s="101">
        <f t="shared" si="213"/>
        <v>2025</v>
      </c>
      <c r="M324" s="101">
        <f t="shared" si="213"/>
        <v>2026</v>
      </c>
      <c r="N324" s="101">
        <f t="shared" si="213"/>
        <v>2027</v>
      </c>
      <c r="O324" s="101">
        <f t="shared" si="213"/>
        <v>2028</v>
      </c>
      <c r="P324" s="101">
        <f t="shared" si="213"/>
        <v>2029</v>
      </c>
      <c r="Q324" s="101">
        <f t="shared" si="213"/>
        <v>2030</v>
      </c>
      <c r="R324" s="101">
        <f t="shared" si="213"/>
        <v>2031</v>
      </c>
      <c r="S324" s="101">
        <f t="shared" si="213"/>
        <v>2032</v>
      </c>
      <c r="T324" s="101">
        <f t="shared" si="213"/>
        <v>2033</v>
      </c>
      <c r="U324" s="101">
        <f t="shared" si="213"/>
        <v>2034</v>
      </c>
      <c r="V324" s="101">
        <f t="shared" si="213"/>
        <v>2035</v>
      </c>
      <c r="W324" s="101">
        <f t="shared" si="213"/>
        <v>2036</v>
      </c>
      <c r="X324" s="101">
        <f t="shared" si="213"/>
        <v>2037</v>
      </c>
      <c r="Y324" s="101">
        <f t="shared" si="213"/>
        <v>2038</v>
      </c>
      <c r="Z324" s="101">
        <f t="shared" si="213"/>
        <v>2039</v>
      </c>
      <c r="AA324" s="101">
        <f t="shared" si="213"/>
        <v>2040</v>
      </c>
      <c r="AB324" s="101">
        <f t="shared" si="213"/>
        <v>2041</v>
      </c>
      <c r="AC324" s="101">
        <f t="shared" si="213"/>
        <v>2042</v>
      </c>
      <c r="AD324" s="101">
        <f t="shared" si="213"/>
        <v>2043</v>
      </c>
      <c r="AE324" s="101">
        <f t="shared" si="213"/>
        <v>2044</v>
      </c>
      <c r="AF324" s="101">
        <f t="shared" si="213"/>
        <v>2045</v>
      </c>
      <c r="AG324" s="101">
        <f t="shared" si="213"/>
        <v>2046</v>
      </c>
      <c r="AH324" s="101">
        <f t="shared" si="213"/>
        <v>2047</v>
      </c>
      <c r="AI324" s="101">
        <f t="shared" si="213"/>
        <v>2048</v>
      </c>
      <c r="AJ324" s="101">
        <f t="shared" si="213"/>
        <v>2049</v>
      </c>
      <c r="AK324" s="101">
        <f t="shared" si="213"/>
        <v>2050</v>
      </c>
    </row>
    <row r="325" spans="1:47">
      <c r="A325" s="101" t="s">
        <v>3668</v>
      </c>
      <c r="G325" s="106"/>
      <c r="H325" s="106" t="str">
        <f t="shared" ref="H325:AK325" si="214">IFERROR(H114/G114-1,"")</f>
        <v/>
      </c>
      <c r="I325" s="106" t="str">
        <f t="shared" si="214"/>
        <v/>
      </c>
      <c r="J325" s="106" t="str">
        <f t="shared" si="214"/>
        <v/>
      </c>
      <c r="K325" s="106" t="str">
        <f t="shared" si="214"/>
        <v/>
      </c>
      <c r="L325" s="106" t="str">
        <f t="shared" si="214"/>
        <v/>
      </c>
      <c r="M325" s="106" t="str">
        <f t="shared" si="214"/>
        <v/>
      </c>
      <c r="N325" s="106" t="str">
        <f t="shared" si="214"/>
        <v/>
      </c>
      <c r="O325" s="106" t="str">
        <f t="shared" si="214"/>
        <v/>
      </c>
      <c r="P325" s="106" t="str">
        <f t="shared" si="214"/>
        <v/>
      </c>
      <c r="Q325" s="106" t="str">
        <f t="shared" si="214"/>
        <v/>
      </c>
      <c r="R325" s="106" t="str">
        <f t="shared" si="214"/>
        <v/>
      </c>
      <c r="S325" s="106" t="str">
        <f t="shared" si="214"/>
        <v/>
      </c>
      <c r="T325" s="106" t="str">
        <f t="shared" si="214"/>
        <v/>
      </c>
      <c r="U325" s="106" t="str">
        <f t="shared" si="214"/>
        <v/>
      </c>
      <c r="V325" s="106" t="str">
        <f t="shared" si="214"/>
        <v/>
      </c>
      <c r="W325" s="106" t="str">
        <f t="shared" si="214"/>
        <v/>
      </c>
      <c r="X325" s="106" t="str">
        <f t="shared" si="214"/>
        <v/>
      </c>
      <c r="Y325" s="106" t="str">
        <f t="shared" si="214"/>
        <v/>
      </c>
      <c r="Z325" s="106" t="str">
        <f t="shared" si="214"/>
        <v/>
      </c>
      <c r="AA325" s="106" t="str">
        <f t="shared" si="214"/>
        <v/>
      </c>
      <c r="AB325" s="106" t="str">
        <f t="shared" si="214"/>
        <v/>
      </c>
      <c r="AC325" s="106" t="str">
        <f t="shared" si="214"/>
        <v/>
      </c>
      <c r="AD325" s="106" t="str">
        <f t="shared" si="214"/>
        <v/>
      </c>
      <c r="AE325" s="106" t="str">
        <f t="shared" si="214"/>
        <v/>
      </c>
      <c r="AF325" s="106" t="str">
        <f t="shared" si="214"/>
        <v/>
      </c>
      <c r="AG325" s="106" t="str">
        <f t="shared" si="214"/>
        <v/>
      </c>
      <c r="AH325" s="106" t="str">
        <f t="shared" si="214"/>
        <v/>
      </c>
      <c r="AI325" s="106" t="str">
        <f t="shared" si="214"/>
        <v/>
      </c>
      <c r="AJ325" s="106" t="str">
        <f t="shared" si="214"/>
        <v/>
      </c>
      <c r="AK325" s="106" t="str">
        <f t="shared" si="214"/>
        <v/>
      </c>
      <c r="AM325" s="101" t="str">
        <f t="shared" ref="AM325:AU325" si="215">IFERROR(AM114/AL114,"")</f>
        <v/>
      </c>
      <c r="AN325" s="101" t="str">
        <f t="shared" si="215"/>
        <v/>
      </c>
      <c r="AO325" s="101" t="str">
        <f t="shared" si="215"/>
        <v/>
      </c>
      <c r="AP325" s="101" t="str">
        <f t="shared" si="215"/>
        <v/>
      </c>
      <c r="AQ325" s="101" t="str">
        <f t="shared" si="215"/>
        <v/>
      </c>
      <c r="AR325" s="101" t="str">
        <f t="shared" si="215"/>
        <v/>
      </c>
      <c r="AS325" s="101" t="str">
        <f t="shared" si="215"/>
        <v/>
      </c>
      <c r="AT325" s="101" t="str">
        <f t="shared" si="215"/>
        <v/>
      </c>
      <c r="AU325" s="101" t="str">
        <f t="shared" si="215"/>
        <v/>
      </c>
    </row>
    <row r="326" spans="1:47">
      <c r="A326" s="101" t="s">
        <v>3669</v>
      </c>
      <c r="G326" s="106"/>
      <c r="H326" s="106">
        <f t="shared" ref="H326:AK326" si="216">IFERROR(H115/G115-1,"")</f>
        <v>9.601454839794199E-2</v>
      </c>
      <c r="I326" s="106">
        <f t="shared" si="216"/>
        <v>0.14178041028382293</v>
      </c>
      <c r="J326" s="106">
        <f t="shared" si="216"/>
        <v>6.8829603984567944E-2</v>
      </c>
      <c r="K326" s="106">
        <f t="shared" si="216"/>
        <v>6.1113406318169305E-2</v>
      </c>
      <c r="L326" s="106">
        <f t="shared" si="216"/>
        <v>2.1900270085538631E-2</v>
      </c>
      <c r="M326" s="106">
        <f t="shared" si="216"/>
        <v>2.3185773305536062E-2</v>
      </c>
      <c r="N326" s="106">
        <f t="shared" si="216"/>
        <v>-2.2832656729078638E-2</v>
      </c>
      <c r="O326" s="106">
        <f t="shared" si="216"/>
        <v>1.2640713110689594E-2</v>
      </c>
      <c r="P326" s="106">
        <f t="shared" si="216"/>
        <v>2.1337700817019689E-2</v>
      </c>
      <c r="Q326" s="106">
        <f t="shared" si="216"/>
        <v>3.7133519337745113E-2</v>
      </c>
      <c r="R326" s="106">
        <f t="shared" si="216"/>
        <v>1.7861835900134793E-2</v>
      </c>
      <c r="S326" s="106">
        <f t="shared" si="216"/>
        <v>2.9379635932244685E-2</v>
      </c>
      <c r="T326" s="106">
        <f t="shared" si="216"/>
        <v>1.1880328288552455E-2</v>
      </c>
      <c r="U326" s="106">
        <f t="shared" si="216"/>
        <v>2.6879892653893567E-2</v>
      </c>
      <c r="V326" s="106">
        <f t="shared" si="216"/>
        <v>1.9727093722360145E-2</v>
      </c>
      <c r="W326" s="106">
        <f t="shared" si="216"/>
        <v>9.7403058896814443E-3</v>
      </c>
      <c r="X326" s="106">
        <f t="shared" si="216"/>
        <v>1.8209081208290456E-2</v>
      </c>
      <c r="Y326" s="106">
        <f t="shared" si="216"/>
        <v>1.6318536642604409E-2</v>
      </c>
      <c r="Z326" s="106">
        <f t="shared" si="216"/>
        <v>2.6993600628003156E-2</v>
      </c>
      <c r="AA326" s="106">
        <f t="shared" si="216"/>
        <v>-8.9519729653568803E-3</v>
      </c>
      <c r="AB326" s="106">
        <f t="shared" si="216"/>
        <v>3.7297982765164273E-2</v>
      </c>
      <c r="AC326" s="106">
        <f t="shared" si="216"/>
        <v>1.6715500888777601E-2</v>
      </c>
      <c r="AD326" s="106">
        <f t="shared" si="216"/>
        <v>1.1369435251258775E-2</v>
      </c>
      <c r="AE326" s="106">
        <f t="shared" si="216"/>
        <v>1.0934239549422742E-2</v>
      </c>
      <c r="AF326" s="106">
        <f t="shared" si="216"/>
        <v>2.2469104369245096E-2</v>
      </c>
      <c r="AG326" s="106">
        <f t="shared" si="216"/>
        <v>1.7787713322801935E-2</v>
      </c>
      <c r="AH326" s="106">
        <f t="shared" si="216"/>
        <v>2.1097769507113062E-2</v>
      </c>
      <c r="AI326" s="106">
        <f t="shared" si="216"/>
        <v>1.2036138517590222E-2</v>
      </c>
      <c r="AJ326" s="106">
        <f t="shared" si="216"/>
        <v>-2.7538328341978335E-3</v>
      </c>
      <c r="AK326" s="106">
        <f t="shared" si="216"/>
        <v>1.266488446420011E-2</v>
      </c>
      <c r="AM326" s="101">
        <f t="shared" ref="AM326:AU326" si="217">IFERROR(AM115/AL115,"")</f>
        <v>1.0109586148713763</v>
      </c>
      <c r="AN326" s="101">
        <f t="shared" si="217"/>
        <v>1.0130419747456214</v>
      </c>
      <c r="AO326" s="101">
        <f t="shared" si="217"/>
        <v>1.0130720343698987</v>
      </c>
      <c r="AP326" s="101">
        <f t="shared" si="217"/>
        <v>1.0122210090709678</v>
      </c>
      <c r="AQ326" s="101">
        <f t="shared" si="217"/>
        <v>1.0109162454358529</v>
      </c>
      <c r="AR326" s="101">
        <f t="shared" si="217"/>
        <v>1.0114157437962064</v>
      </c>
      <c r="AS326" s="101">
        <f t="shared" si="217"/>
        <v>1.0117155666910937</v>
      </c>
      <c r="AT326" s="101">
        <f t="shared" si="217"/>
        <v>1.0131059754831062</v>
      </c>
      <c r="AU326" s="101">
        <f t="shared" si="217"/>
        <v>1.0135762473225212</v>
      </c>
    </row>
    <row r="327" spans="1:47">
      <c r="A327" s="101" t="s">
        <v>3670</v>
      </c>
      <c r="G327" s="106"/>
      <c r="H327" s="106" t="str">
        <f t="shared" ref="H327:AK327" si="218">IFERROR(H116/G116-1,"")</f>
        <v/>
      </c>
      <c r="I327" s="106" t="str">
        <f t="shared" si="218"/>
        <v/>
      </c>
      <c r="J327" s="106" t="str">
        <f t="shared" si="218"/>
        <v/>
      </c>
      <c r="K327" s="106" t="str">
        <f t="shared" si="218"/>
        <v/>
      </c>
      <c r="L327" s="106" t="str">
        <f t="shared" si="218"/>
        <v/>
      </c>
      <c r="M327" s="106" t="str">
        <f t="shared" si="218"/>
        <v/>
      </c>
      <c r="N327" s="106" t="str">
        <f t="shared" si="218"/>
        <v/>
      </c>
      <c r="O327" s="106" t="str">
        <f t="shared" si="218"/>
        <v/>
      </c>
      <c r="P327" s="106" t="str">
        <f t="shared" si="218"/>
        <v/>
      </c>
      <c r="Q327" s="106" t="str">
        <f t="shared" si="218"/>
        <v/>
      </c>
      <c r="R327" s="106" t="str">
        <f t="shared" si="218"/>
        <v/>
      </c>
      <c r="S327" s="106" t="str">
        <f t="shared" si="218"/>
        <v/>
      </c>
      <c r="T327" s="106" t="str">
        <f t="shared" si="218"/>
        <v/>
      </c>
      <c r="U327" s="106" t="str">
        <f t="shared" si="218"/>
        <v/>
      </c>
      <c r="V327" s="106" t="str">
        <f t="shared" si="218"/>
        <v/>
      </c>
      <c r="W327" s="106" t="str">
        <f t="shared" si="218"/>
        <v/>
      </c>
      <c r="X327" s="106" t="str">
        <f t="shared" si="218"/>
        <v/>
      </c>
      <c r="Y327" s="106" t="str">
        <f t="shared" si="218"/>
        <v/>
      </c>
      <c r="Z327" s="106" t="str">
        <f t="shared" si="218"/>
        <v/>
      </c>
      <c r="AA327" s="106" t="str">
        <f t="shared" si="218"/>
        <v/>
      </c>
      <c r="AB327" s="106" t="str">
        <f t="shared" si="218"/>
        <v/>
      </c>
      <c r="AC327" s="106" t="str">
        <f t="shared" si="218"/>
        <v/>
      </c>
      <c r="AD327" s="106" t="str">
        <f t="shared" si="218"/>
        <v/>
      </c>
      <c r="AE327" s="106" t="str">
        <f t="shared" si="218"/>
        <v/>
      </c>
      <c r="AF327" s="106" t="str">
        <f t="shared" si="218"/>
        <v/>
      </c>
      <c r="AG327" s="106" t="str">
        <f t="shared" si="218"/>
        <v/>
      </c>
      <c r="AH327" s="106" t="str">
        <f t="shared" si="218"/>
        <v/>
      </c>
      <c r="AI327" s="106" t="str">
        <f t="shared" si="218"/>
        <v/>
      </c>
      <c r="AJ327" s="106" t="str">
        <f t="shared" si="218"/>
        <v/>
      </c>
      <c r="AK327" s="106" t="str">
        <f t="shared" si="218"/>
        <v/>
      </c>
      <c r="AM327" s="101" t="str">
        <f t="shared" ref="AM327:AU327" si="219">IFERROR(AM116/AL116,"")</f>
        <v/>
      </c>
      <c r="AN327" s="101" t="str">
        <f t="shared" si="219"/>
        <v/>
      </c>
      <c r="AO327" s="101" t="str">
        <f t="shared" si="219"/>
        <v/>
      </c>
      <c r="AP327" s="101" t="str">
        <f t="shared" si="219"/>
        <v/>
      </c>
      <c r="AQ327" s="101" t="str">
        <f t="shared" si="219"/>
        <v/>
      </c>
      <c r="AR327" s="101" t="str">
        <f t="shared" si="219"/>
        <v/>
      </c>
      <c r="AS327" s="101" t="str">
        <f t="shared" si="219"/>
        <v/>
      </c>
      <c r="AT327" s="101" t="str">
        <f t="shared" si="219"/>
        <v/>
      </c>
      <c r="AU327" s="101" t="str">
        <f t="shared" si="219"/>
        <v/>
      </c>
    </row>
    <row r="328" spans="1:47">
      <c r="A328" s="101" t="s">
        <v>3671</v>
      </c>
      <c r="G328" s="106"/>
      <c r="H328" s="106" t="str">
        <f t="shared" ref="H328:AK328" si="220">IFERROR(H117/G117-1,"")</f>
        <v/>
      </c>
      <c r="I328" s="106" t="str">
        <f t="shared" si="220"/>
        <v/>
      </c>
      <c r="J328" s="106" t="str">
        <f t="shared" si="220"/>
        <v/>
      </c>
      <c r="K328" s="106" t="str">
        <f t="shared" si="220"/>
        <v/>
      </c>
      <c r="L328" s="106" t="str">
        <f t="shared" si="220"/>
        <v/>
      </c>
      <c r="M328" s="106" t="str">
        <f t="shared" si="220"/>
        <v/>
      </c>
      <c r="N328" s="106" t="str">
        <f t="shared" si="220"/>
        <v/>
      </c>
      <c r="O328" s="106" t="str">
        <f t="shared" si="220"/>
        <v/>
      </c>
      <c r="P328" s="106" t="str">
        <f t="shared" si="220"/>
        <v/>
      </c>
      <c r="Q328" s="106" t="str">
        <f t="shared" si="220"/>
        <v/>
      </c>
      <c r="R328" s="106" t="str">
        <f t="shared" si="220"/>
        <v/>
      </c>
      <c r="S328" s="106" t="str">
        <f t="shared" si="220"/>
        <v/>
      </c>
      <c r="T328" s="106" t="str">
        <f t="shared" si="220"/>
        <v/>
      </c>
      <c r="U328" s="106" t="str">
        <f t="shared" si="220"/>
        <v/>
      </c>
      <c r="V328" s="106" t="str">
        <f t="shared" si="220"/>
        <v/>
      </c>
      <c r="W328" s="106" t="str">
        <f t="shared" si="220"/>
        <v/>
      </c>
      <c r="X328" s="106" t="str">
        <f t="shared" si="220"/>
        <v/>
      </c>
      <c r="Y328" s="106" t="str">
        <f t="shared" si="220"/>
        <v/>
      </c>
      <c r="Z328" s="106" t="str">
        <f t="shared" si="220"/>
        <v/>
      </c>
      <c r="AA328" s="106" t="str">
        <f t="shared" si="220"/>
        <v/>
      </c>
      <c r="AB328" s="106" t="str">
        <f t="shared" si="220"/>
        <v/>
      </c>
      <c r="AC328" s="106" t="str">
        <f t="shared" si="220"/>
        <v/>
      </c>
      <c r="AD328" s="106" t="str">
        <f t="shared" si="220"/>
        <v/>
      </c>
      <c r="AE328" s="106" t="str">
        <f t="shared" si="220"/>
        <v/>
      </c>
      <c r="AF328" s="106" t="str">
        <f t="shared" si="220"/>
        <v/>
      </c>
      <c r="AG328" s="106" t="str">
        <f t="shared" si="220"/>
        <v/>
      </c>
      <c r="AH328" s="106" t="str">
        <f t="shared" si="220"/>
        <v/>
      </c>
      <c r="AI328" s="106" t="str">
        <f t="shared" si="220"/>
        <v/>
      </c>
      <c r="AJ328" s="106" t="str">
        <f t="shared" si="220"/>
        <v/>
      </c>
      <c r="AK328" s="106" t="str">
        <f t="shared" si="220"/>
        <v/>
      </c>
      <c r="AM328" s="101" t="str">
        <f t="shared" ref="AM328:AU328" si="221">IFERROR(AM117/AL117,"")</f>
        <v/>
      </c>
      <c r="AN328" s="101" t="str">
        <f t="shared" si="221"/>
        <v/>
      </c>
      <c r="AO328" s="101" t="str">
        <f t="shared" si="221"/>
        <v/>
      </c>
      <c r="AP328" s="101" t="str">
        <f t="shared" si="221"/>
        <v/>
      </c>
      <c r="AQ328" s="101" t="str">
        <f t="shared" si="221"/>
        <v/>
      </c>
      <c r="AR328" s="101" t="str">
        <f t="shared" si="221"/>
        <v/>
      </c>
      <c r="AS328" s="101" t="str">
        <f t="shared" si="221"/>
        <v/>
      </c>
      <c r="AT328" s="101" t="str">
        <f t="shared" si="221"/>
        <v/>
      </c>
      <c r="AU328" s="101" t="str">
        <f t="shared" si="221"/>
        <v/>
      </c>
    </row>
    <row r="329" spans="1:47">
      <c r="A329" s="101" t="s">
        <v>3672</v>
      </c>
      <c r="G329" s="106"/>
      <c r="H329" s="106">
        <f t="shared" ref="H329:AK329" si="222">IFERROR(H118/G118-1,"")</f>
        <v>9.601454839794199E-2</v>
      </c>
      <c r="I329" s="106">
        <f t="shared" si="222"/>
        <v>0.14178041028382293</v>
      </c>
      <c r="J329" s="106">
        <f t="shared" si="222"/>
        <v>6.8829603984567944E-2</v>
      </c>
      <c r="K329" s="106">
        <f t="shared" si="222"/>
        <v>6.1113406318169305E-2</v>
      </c>
      <c r="L329" s="106">
        <f t="shared" si="222"/>
        <v>2.1900270085538631E-2</v>
      </c>
      <c r="M329" s="106">
        <f t="shared" si="222"/>
        <v>2.3185773305536062E-2</v>
      </c>
      <c r="N329" s="106">
        <f t="shared" si="222"/>
        <v>-2.2832656729078638E-2</v>
      </c>
      <c r="O329" s="106">
        <f t="shared" si="222"/>
        <v>1.2640713110689594E-2</v>
      </c>
      <c r="P329" s="106">
        <f t="shared" si="222"/>
        <v>2.1337700817019689E-2</v>
      </c>
      <c r="Q329" s="106">
        <f t="shared" si="222"/>
        <v>3.7133519337745113E-2</v>
      </c>
      <c r="R329" s="106">
        <f t="shared" si="222"/>
        <v>1.7861835900134793E-2</v>
      </c>
      <c r="S329" s="106">
        <f t="shared" si="222"/>
        <v>2.9379635932244685E-2</v>
      </c>
      <c r="T329" s="106">
        <f t="shared" si="222"/>
        <v>1.1880328288552455E-2</v>
      </c>
      <c r="U329" s="106">
        <f t="shared" si="222"/>
        <v>2.6879892653893567E-2</v>
      </c>
      <c r="V329" s="106">
        <f t="shared" si="222"/>
        <v>1.9727093722360145E-2</v>
      </c>
      <c r="W329" s="106">
        <f t="shared" si="222"/>
        <v>9.7403058896814443E-3</v>
      </c>
      <c r="X329" s="106">
        <f t="shared" si="222"/>
        <v>1.8209081208290456E-2</v>
      </c>
      <c r="Y329" s="106">
        <f t="shared" si="222"/>
        <v>1.6318536642604409E-2</v>
      </c>
      <c r="Z329" s="106">
        <f t="shared" si="222"/>
        <v>2.6993600628003156E-2</v>
      </c>
      <c r="AA329" s="106">
        <f t="shared" si="222"/>
        <v>-8.9519729653568803E-3</v>
      </c>
      <c r="AB329" s="106">
        <f t="shared" si="222"/>
        <v>3.7297982765164273E-2</v>
      </c>
      <c r="AC329" s="106">
        <f t="shared" si="222"/>
        <v>1.6715500888777601E-2</v>
      </c>
      <c r="AD329" s="106">
        <f t="shared" si="222"/>
        <v>1.1369435251258775E-2</v>
      </c>
      <c r="AE329" s="106">
        <f t="shared" si="222"/>
        <v>1.0934239549422742E-2</v>
      </c>
      <c r="AF329" s="106">
        <f t="shared" si="222"/>
        <v>2.2469104369245096E-2</v>
      </c>
      <c r="AG329" s="106">
        <f t="shared" si="222"/>
        <v>1.7787713322801935E-2</v>
      </c>
      <c r="AH329" s="106">
        <f t="shared" si="222"/>
        <v>2.1097769507113062E-2</v>
      </c>
      <c r="AI329" s="106">
        <f t="shared" si="222"/>
        <v>1.2036138517590222E-2</v>
      </c>
      <c r="AJ329" s="106">
        <f t="shared" si="222"/>
        <v>-2.7538328341978335E-3</v>
      </c>
      <c r="AK329" s="106">
        <f t="shared" si="222"/>
        <v>1.266488446420011E-2</v>
      </c>
      <c r="AM329" s="101">
        <f t="shared" ref="AM329:AU329" si="223">IFERROR(AM118/AL118,"")</f>
        <v>1.0109586148713763</v>
      </c>
      <c r="AN329" s="101">
        <f t="shared" si="223"/>
        <v>1.0130419747456214</v>
      </c>
      <c r="AO329" s="101">
        <f t="shared" si="223"/>
        <v>1.0130720343698987</v>
      </c>
      <c r="AP329" s="101">
        <f t="shared" si="223"/>
        <v>1.0122210090709678</v>
      </c>
      <c r="AQ329" s="101">
        <f t="shared" si="223"/>
        <v>1.0109162454358529</v>
      </c>
      <c r="AR329" s="101">
        <f t="shared" si="223"/>
        <v>1.0114157437962064</v>
      </c>
      <c r="AS329" s="101">
        <f t="shared" si="223"/>
        <v>1.0117155666910937</v>
      </c>
      <c r="AT329" s="101">
        <f t="shared" si="223"/>
        <v>1.0131059754831062</v>
      </c>
      <c r="AU329" s="101">
        <f t="shared" si="223"/>
        <v>1.0135762473225212</v>
      </c>
    </row>
    <row r="330" spans="1:47">
      <c r="A330" s="101" t="s">
        <v>3673</v>
      </c>
      <c r="G330" s="106"/>
      <c r="H330" s="106" t="str">
        <f t="shared" ref="H330:AK330" si="224">IFERROR(H119/G119-1,"")</f>
        <v/>
      </c>
      <c r="I330" s="106" t="str">
        <f t="shared" si="224"/>
        <v/>
      </c>
      <c r="J330" s="106" t="str">
        <f t="shared" si="224"/>
        <v/>
      </c>
      <c r="K330" s="106" t="str">
        <f t="shared" si="224"/>
        <v/>
      </c>
      <c r="L330" s="106" t="str">
        <f t="shared" si="224"/>
        <v/>
      </c>
      <c r="M330" s="106" t="str">
        <f t="shared" si="224"/>
        <v/>
      </c>
      <c r="N330" s="106" t="str">
        <f t="shared" si="224"/>
        <v/>
      </c>
      <c r="O330" s="106" t="str">
        <f t="shared" si="224"/>
        <v/>
      </c>
      <c r="P330" s="106" t="str">
        <f t="shared" si="224"/>
        <v/>
      </c>
      <c r="Q330" s="106" t="str">
        <f t="shared" si="224"/>
        <v/>
      </c>
      <c r="R330" s="106" t="str">
        <f t="shared" si="224"/>
        <v/>
      </c>
      <c r="S330" s="106" t="str">
        <f t="shared" si="224"/>
        <v/>
      </c>
      <c r="T330" s="106" t="str">
        <f t="shared" si="224"/>
        <v/>
      </c>
      <c r="U330" s="106" t="str">
        <f t="shared" si="224"/>
        <v/>
      </c>
      <c r="V330" s="106" t="str">
        <f t="shared" si="224"/>
        <v/>
      </c>
      <c r="W330" s="106" t="str">
        <f t="shared" si="224"/>
        <v/>
      </c>
      <c r="X330" s="106" t="str">
        <f t="shared" si="224"/>
        <v/>
      </c>
      <c r="Y330" s="106" t="str">
        <f t="shared" si="224"/>
        <v/>
      </c>
      <c r="Z330" s="106" t="str">
        <f t="shared" si="224"/>
        <v/>
      </c>
      <c r="AA330" s="106" t="str">
        <f t="shared" si="224"/>
        <v/>
      </c>
      <c r="AB330" s="106" t="str">
        <f t="shared" si="224"/>
        <v/>
      </c>
      <c r="AC330" s="106" t="str">
        <f t="shared" si="224"/>
        <v/>
      </c>
      <c r="AD330" s="106" t="str">
        <f t="shared" si="224"/>
        <v/>
      </c>
      <c r="AE330" s="106" t="str">
        <f t="shared" si="224"/>
        <v/>
      </c>
      <c r="AF330" s="106" t="str">
        <f t="shared" si="224"/>
        <v/>
      </c>
      <c r="AG330" s="106" t="str">
        <f t="shared" si="224"/>
        <v/>
      </c>
      <c r="AH330" s="106" t="str">
        <f t="shared" si="224"/>
        <v/>
      </c>
      <c r="AI330" s="106" t="str">
        <f t="shared" si="224"/>
        <v/>
      </c>
      <c r="AJ330" s="106" t="str">
        <f t="shared" si="224"/>
        <v/>
      </c>
      <c r="AK330" s="106" t="str">
        <f t="shared" si="224"/>
        <v/>
      </c>
      <c r="AM330" s="101" t="str">
        <f t="shared" ref="AM330:AU330" si="225">IFERROR(AM119/AL119,"")</f>
        <v/>
      </c>
      <c r="AN330" s="101" t="str">
        <f t="shared" si="225"/>
        <v/>
      </c>
      <c r="AO330" s="101" t="str">
        <f t="shared" si="225"/>
        <v/>
      </c>
      <c r="AP330" s="101" t="str">
        <f t="shared" si="225"/>
        <v/>
      </c>
      <c r="AQ330" s="101" t="str">
        <f t="shared" si="225"/>
        <v/>
      </c>
      <c r="AR330" s="101" t="str">
        <f t="shared" si="225"/>
        <v/>
      </c>
      <c r="AS330" s="101" t="str">
        <f t="shared" si="225"/>
        <v/>
      </c>
      <c r="AT330" s="101" t="str">
        <f t="shared" si="225"/>
        <v/>
      </c>
      <c r="AU330" s="101" t="str">
        <f t="shared" si="225"/>
        <v/>
      </c>
    </row>
    <row r="331" spans="1:47">
      <c r="A331" s="101" t="s">
        <v>3674</v>
      </c>
      <c r="G331" s="106"/>
      <c r="H331" s="106" t="str">
        <f t="shared" ref="H331:AK331" si="226">IFERROR(H120/G120-1,"")</f>
        <v/>
      </c>
      <c r="I331" s="106" t="str">
        <f t="shared" si="226"/>
        <v/>
      </c>
      <c r="J331" s="106" t="str">
        <f t="shared" si="226"/>
        <v/>
      </c>
      <c r="K331" s="106" t="str">
        <f t="shared" si="226"/>
        <v/>
      </c>
      <c r="L331" s="106" t="str">
        <f t="shared" si="226"/>
        <v/>
      </c>
      <c r="M331" s="106" t="str">
        <f t="shared" si="226"/>
        <v/>
      </c>
      <c r="N331" s="106" t="str">
        <f t="shared" si="226"/>
        <v/>
      </c>
      <c r="O331" s="106" t="str">
        <f t="shared" si="226"/>
        <v/>
      </c>
      <c r="P331" s="106" t="str">
        <f t="shared" si="226"/>
        <v/>
      </c>
      <c r="Q331" s="106" t="str">
        <f t="shared" si="226"/>
        <v/>
      </c>
      <c r="R331" s="106" t="str">
        <f t="shared" si="226"/>
        <v/>
      </c>
      <c r="S331" s="106" t="str">
        <f t="shared" si="226"/>
        <v/>
      </c>
      <c r="T331" s="106" t="str">
        <f t="shared" si="226"/>
        <v/>
      </c>
      <c r="U331" s="106" t="str">
        <f t="shared" si="226"/>
        <v/>
      </c>
      <c r="V331" s="106" t="str">
        <f t="shared" si="226"/>
        <v/>
      </c>
      <c r="W331" s="106" t="str">
        <f t="shared" si="226"/>
        <v/>
      </c>
      <c r="X331" s="106" t="str">
        <f t="shared" si="226"/>
        <v/>
      </c>
      <c r="Y331" s="106" t="str">
        <f t="shared" si="226"/>
        <v/>
      </c>
      <c r="Z331" s="106" t="str">
        <f t="shared" si="226"/>
        <v/>
      </c>
      <c r="AA331" s="106" t="str">
        <f t="shared" si="226"/>
        <v/>
      </c>
      <c r="AB331" s="106" t="str">
        <f t="shared" si="226"/>
        <v/>
      </c>
      <c r="AC331" s="106" t="str">
        <f t="shared" si="226"/>
        <v/>
      </c>
      <c r="AD331" s="106" t="str">
        <f t="shared" si="226"/>
        <v/>
      </c>
      <c r="AE331" s="106" t="str">
        <f t="shared" si="226"/>
        <v/>
      </c>
      <c r="AF331" s="106" t="str">
        <f t="shared" si="226"/>
        <v/>
      </c>
      <c r="AG331" s="106" t="str">
        <f t="shared" si="226"/>
        <v/>
      </c>
      <c r="AH331" s="106" t="str">
        <f t="shared" si="226"/>
        <v/>
      </c>
      <c r="AI331" s="106" t="str">
        <f t="shared" si="226"/>
        <v/>
      </c>
      <c r="AJ331" s="106" t="str">
        <f t="shared" si="226"/>
        <v/>
      </c>
      <c r="AK331" s="106" t="str">
        <f t="shared" si="226"/>
        <v/>
      </c>
      <c r="AM331" s="101" t="str">
        <f t="shared" ref="AM331:AU331" si="227">IFERROR(AM120/AL120,"")</f>
        <v/>
      </c>
      <c r="AN331" s="101" t="str">
        <f t="shared" si="227"/>
        <v/>
      </c>
      <c r="AO331" s="101" t="str">
        <f t="shared" si="227"/>
        <v/>
      </c>
      <c r="AP331" s="101" t="str">
        <f t="shared" si="227"/>
        <v/>
      </c>
      <c r="AQ331" s="101" t="str">
        <f t="shared" si="227"/>
        <v/>
      </c>
      <c r="AR331" s="101" t="str">
        <f t="shared" si="227"/>
        <v/>
      </c>
      <c r="AS331" s="101" t="str">
        <f t="shared" si="227"/>
        <v/>
      </c>
      <c r="AT331" s="101" t="str">
        <f t="shared" si="227"/>
        <v/>
      </c>
      <c r="AU331" s="101" t="str">
        <f t="shared" si="227"/>
        <v/>
      </c>
    </row>
    <row r="332" spans="1:47">
      <c r="A332" s="101" t="s">
        <v>3675</v>
      </c>
      <c r="G332" s="106"/>
      <c r="H332" s="106">
        <f t="shared" ref="H332:AK332" si="228">IFERROR(H121/G121-1,"")</f>
        <v>9.601454839794199E-2</v>
      </c>
      <c r="I332" s="106">
        <f t="shared" si="228"/>
        <v>0.14178041028382293</v>
      </c>
      <c r="J332" s="106">
        <f t="shared" si="228"/>
        <v>6.8829603984567944E-2</v>
      </c>
      <c r="K332" s="106">
        <f t="shared" si="228"/>
        <v>6.1113406318169305E-2</v>
      </c>
      <c r="L332" s="106">
        <f t="shared" si="228"/>
        <v>2.1900270085538631E-2</v>
      </c>
      <c r="M332" s="106">
        <f t="shared" si="228"/>
        <v>2.3185773305536062E-2</v>
      </c>
      <c r="N332" s="106">
        <f t="shared" si="228"/>
        <v>-2.2832656729078638E-2</v>
      </c>
      <c r="O332" s="106">
        <f t="shared" si="228"/>
        <v>1.2640713110689594E-2</v>
      </c>
      <c r="P332" s="106">
        <f t="shared" si="228"/>
        <v>2.1337700817019689E-2</v>
      </c>
      <c r="Q332" s="106">
        <f t="shared" si="228"/>
        <v>3.7133519337745113E-2</v>
      </c>
      <c r="R332" s="106">
        <f t="shared" si="228"/>
        <v>1.7861835900134793E-2</v>
      </c>
      <c r="S332" s="106">
        <f t="shared" si="228"/>
        <v>2.9379635932244685E-2</v>
      </c>
      <c r="T332" s="106">
        <f t="shared" si="228"/>
        <v>1.1880328288552455E-2</v>
      </c>
      <c r="U332" s="106">
        <f t="shared" si="228"/>
        <v>2.6879892653893567E-2</v>
      </c>
      <c r="V332" s="106">
        <f t="shared" si="228"/>
        <v>1.9727093722360145E-2</v>
      </c>
      <c r="W332" s="106">
        <f t="shared" si="228"/>
        <v>9.7403058896814443E-3</v>
      </c>
      <c r="X332" s="106">
        <f t="shared" si="228"/>
        <v>1.8209081208290456E-2</v>
      </c>
      <c r="Y332" s="106">
        <f t="shared" si="228"/>
        <v>1.6318536642604409E-2</v>
      </c>
      <c r="Z332" s="106">
        <f t="shared" si="228"/>
        <v>2.6993600628003156E-2</v>
      </c>
      <c r="AA332" s="106">
        <f t="shared" si="228"/>
        <v>-8.9519729653568803E-3</v>
      </c>
      <c r="AB332" s="106">
        <f t="shared" si="228"/>
        <v>3.7297982765164273E-2</v>
      </c>
      <c r="AC332" s="106">
        <f t="shared" si="228"/>
        <v>1.6715500888777601E-2</v>
      </c>
      <c r="AD332" s="106">
        <f t="shared" si="228"/>
        <v>1.1369435251258775E-2</v>
      </c>
      <c r="AE332" s="106">
        <f t="shared" si="228"/>
        <v>1.0934239549422742E-2</v>
      </c>
      <c r="AF332" s="106">
        <f t="shared" si="228"/>
        <v>2.2469104369245096E-2</v>
      </c>
      <c r="AG332" s="106">
        <f t="shared" si="228"/>
        <v>1.7787713322801935E-2</v>
      </c>
      <c r="AH332" s="106">
        <f t="shared" si="228"/>
        <v>2.1097769507113062E-2</v>
      </c>
      <c r="AI332" s="106">
        <f t="shared" si="228"/>
        <v>1.2036138517590222E-2</v>
      </c>
      <c r="AJ332" s="106">
        <f t="shared" si="228"/>
        <v>-2.7538328341978335E-3</v>
      </c>
      <c r="AK332" s="106">
        <f t="shared" si="228"/>
        <v>1.266488446420011E-2</v>
      </c>
      <c r="AM332" s="101">
        <f t="shared" ref="AM332:AU332" si="229">IFERROR(AM121/AL121,"")</f>
        <v>1.0109586148713763</v>
      </c>
      <c r="AN332" s="101">
        <f t="shared" si="229"/>
        <v>1.0130419747456214</v>
      </c>
      <c r="AO332" s="101">
        <f t="shared" si="229"/>
        <v>1.0130720343698987</v>
      </c>
      <c r="AP332" s="101">
        <f t="shared" si="229"/>
        <v>1.0122210090709678</v>
      </c>
      <c r="AQ332" s="101">
        <f t="shared" si="229"/>
        <v>1.0109162454358529</v>
      </c>
      <c r="AR332" s="101">
        <f t="shared" si="229"/>
        <v>1.0114157437962064</v>
      </c>
      <c r="AS332" s="101">
        <f t="shared" si="229"/>
        <v>1.0117155666910937</v>
      </c>
      <c r="AT332" s="101">
        <f t="shared" si="229"/>
        <v>1.0131059754831062</v>
      </c>
      <c r="AU332" s="101">
        <f t="shared" si="229"/>
        <v>1.0135762473225212</v>
      </c>
    </row>
    <row r="333" spans="1:47" s="128" customFormat="1">
      <c r="A333" s="127" t="s">
        <v>3686</v>
      </c>
      <c r="B333" s="127"/>
      <c r="C333" s="127"/>
      <c r="D333" s="127"/>
      <c r="E333" s="127"/>
      <c r="F333" s="127"/>
      <c r="G333" s="129"/>
      <c r="H333" s="129" t="str">
        <f t="shared" ref="H333:V333" si="230">IFERROR(H122/G122-1,"")</f>
        <v/>
      </c>
      <c r="I333" s="129" t="str">
        <f t="shared" si="230"/>
        <v/>
      </c>
      <c r="J333" s="129" t="str">
        <f t="shared" si="230"/>
        <v/>
      </c>
      <c r="K333" s="129" t="str">
        <f t="shared" si="230"/>
        <v/>
      </c>
      <c r="L333" s="129" t="str">
        <f t="shared" si="230"/>
        <v/>
      </c>
      <c r="M333" s="129" t="str">
        <f t="shared" si="230"/>
        <v/>
      </c>
      <c r="N333" s="129" t="str">
        <f t="shared" si="230"/>
        <v/>
      </c>
      <c r="O333" s="129" t="str">
        <f t="shared" si="230"/>
        <v/>
      </c>
      <c r="P333" s="129" t="str">
        <f t="shared" si="230"/>
        <v/>
      </c>
      <c r="Q333" s="129" t="str">
        <f t="shared" si="230"/>
        <v/>
      </c>
      <c r="R333" s="129" t="str">
        <f t="shared" si="230"/>
        <v/>
      </c>
      <c r="S333" s="129" t="str">
        <f t="shared" si="230"/>
        <v/>
      </c>
      <c r="T333" s="129" t="str">
        <f t="shared" si="230"/>
        <v/>
      </c>
      <c r="U333" s="129" t="str">
        <f t="shared" si="230"/>
        <v/>
      </c>
      <c r="V333" s="129" t="str">
        <f t="shared" si="230"/>
        <v/>
      </c>
      <c r="W333" s="129" t="str">
        <f t="shared" ref="W333:AK333" si="231">IFERROR(W122/V122-1,"")</f>
        <v/>
      </c>
      <c r="X333" s="129" t="str">
        <f t="shared" si="231"/>
        <v/>
      </c>
      <c r="Y333" s="129" t="str">
        <f t="shared" si="231"/>
        <v/>
      </c>
      <c r="Z333" s="129" t="str">
        <f t="shared" si="231"/>
        <v/>
      </c>
      <c r="AA333" s="129" t="str">
        <f t="shared" si="231"/>
        <v/>
      </c>
      <c r="AB333" s="129" t="str">
        <f t="shared" si="231"/>
        <v/>
      </c>
      <c r="AC333" s="129" t="str">
        <f t="shared" si="231"/>
        <v/>
      </c>
      <c r="AD333" s="129" t="str">
        <f t="shared" si="231"/>
        <v/>
      </c>
      <c r="AE333" s="129" t="str">
        <f t="shared" si="231"/>
        <v/>
      </c>
      <c r="AF333" s="129" t="str">
        <f t="shared" si="231"/>
        <v/>
      </c>
      <c r="AG333" s="129" t="str">
        <f t="shared" si="231"/>
        <v/>
      </c>
      <c r="AH333" s="129" t="str">
        <f t="shared" si="231"/>
        <v/>
      </c>
      <c r="AI333" s="129" t="str">
        <f t="shared" si="231"/>
        <v/>
      </c>
      <c r="AJ333" s="129" t="str">
        <f t="shared" si="231"/>
        <v/>
      </c>
      <c r="AK333" s="129" t="str">
        <f t="shared" si="231"/>
        <v/>
      </c>
      <c r="AM333" s="128" t="str">
        <f t="shared" ref="AM333:AU333" si="232">IFERROR(AM122/AL122,"")</f>
        <v/>
      </c>
      <c r="AN333" s="128" t="str">
        <f t="shared" si="232"/>
        <v/>
      </c>
      <c r="AO333" s="128" t="str">
        <f t="shared" si="232"/>
        <v/>
      </c>
      <c r="AP333" s="128" t="str">
        <f t="shared" si="232"/>
        <v/>
      </c>
      <c r="AQ333" s="128" t="str">
        <f t="shared" si="232"/>
        <v/>
      </c>
      <c r="AR333" s="128" t="str">
        <f t="shared" si="232"/>
        <v/>
      </c>
      <c r="AS333" s="128" t="str">
        <f t="shared" si="232"/>
        <v/>
      </c>
      <c r="AT333" s="128" t="str">
        <f t="shared" si="232"/>
        <v/>
      </c>
      <c r="AU333" s="128" t="str">
        <f t="shared" si="232"/>
        <v/>
      </c>
    </row>
    <row r="334" spans="1:47">
      <c r="A334" s="105" t="s">
        <v>3697</v>
      </c>
      <c r="B334" s="105"/>
      <c r="C334" s="105"/>
      <c r="D334" s="105"/>
      <c r="E334" s="105"/>
      <c r="F334" s="105"/>
      <c r="G334" s="101">
        <f t="shared" ref="G334:AK334" si="233">G$1</f>
        <v>2020</v>
      </c>
      <c r="H334" s="101">
        <f t="shared" si="233"/>
        <v>2021</v>
      </c>
      <c r="I334" s="101">
        <f t="shared" si="233"/>
        <v>2022</v>
      </c>
      <c r="J334" s="101">
        <f t="shared" si="233"/>
        <v>2023</v>
      </c>
      <c r="K334" s="101">
        <f t="shared" si="233"/>
        <v>2024</v>
      </c>
      <c r="L334" s="101">
        <f t="shared" si="233"/>
        <v>2025</v>
      </c>
      <c r="M334" s="101">
        <f t="shared" si="233"/>
        <v>2026</v>
      </c>
      <c r="N334" s="101">
        <f t="shared" si="233"/>
        <v>2027</v>
      </c>
      <c r="O334" s="101">
        <f t="shared" si="233"/>
        <v>2028</v>
      </c>
      <c r="P334" s="101">
        <f t="shared" si="233"/>
        <v>2029</v>
      </c>
      <c r="Q334" s="101">
        <f t="shared" si="233"/>
        <v>2030</v>
      </c>
      <c r="R334" s="101">
        <f t="shared" si="233"/>
        <v>2031</v>
      </c>
      <c r="S334" s="101">
        <f t="shared" si="233"/>
        <v>2032</v>
      </c>
      <c r="T334" s="101">
        <f t="shared" si="233"/>
        <v>2033</v>
      </c>
      <c r="U334" s="101">
        <f t="shared" si="233"/>
        <v>2034</v>
      </c>
      <c r="V334" s="101">
        <f t="shared" si="233"/>
        <v>2035</v>
      </c>
      <c r="W334" s="101">
        <f t="shared" si="233"/>
        <v>2036</v>
      </c>
      <c r="X334" s="101">
        <f t="shared" si="233"/>
        <v>2037</v>
      </c>
      <c r="Y334" s="101">
        <f t="shared" si="233"/>
        <v>2038</v>
      </c>
      <c r="Z334" s="101">
        <f t="shared" si="233"/>
        <v>2039</v>
      </c>
      <c r="AA334" s="101">
        <f t="shared" si="233"/>
        <v>2040</v>
      </c>
      <c r="AB334" s="101">
        <f t="shared" si="233"/>
        <v>2041</v>
      </c>
      <c r="AC334" s="101">
        <f t="shared" si="233"/>
        <v>2042</v>
      </c>
      <c r="AD334" s="101">
        <f t="shared" si="233"/>
        <v>2043</v>
      </c>
      <c r="AE334" s="101">
        <f t="shared" si="233"/>
        <v>2044</v>
      </c>
      <c r="AF334" s="101">
        <f t="shared" si="233"/>
        <v>2045</v>
      </c>
      <c r="AG334" s="101">
        <f t="shared" si="233"/>
        <v>2046</v>
      </c>
      <c r="AH334" s="101">
        <f t="shared" si="233"/>
        <v>2047</v>
      </c>
      <c r="AI334" s="101">
        <f t="shared" si="233"/>
        <v>2048</v>
      </c>
      <c r="AJ334" s="101">
        <f t="shared" si="233"/>
        <v>2049</v>
      </c>
      <c r="AK334" s="101">
        <f t="shared" si="233"/>
        <v>2050</v>
      </c>
    </row>
    <row r="335" spans="1:47">
      <c r="A335" s="101" t="s">
        <v>3668</v>
      </c>
      <c r="G335" s="106"/>
      <c r="H335" s="106">
        <f t="shared" ref="H335:AK335" si="234">IFERROR(H124/G124-1,"")</f>
        <v>0.34626145946790943</v>
      </c>
      <c r="I335" s="106">
        <f t="shared" si="234"/>
        <v>-0.24092518450671419</v>
      </c>
      <c r="J335" s="106">
        <f t="shared" si="234"/>
        <v>2.2119113638799259E-2</v>
      </c>
      <c r="K335" s="106">
        <f t="shared" si="234"/>
        <v>0.14615993499635715</v>
      </c>
      <c r="L335" s="106">
        <f t="shared" si="234"/>
        <v>0.14185337256437824</v>
      </c>
      <c r="M335" s="106">
        <f t="shared" si="234"/>
        <v>2.7517744180274306E-3</v>
      </c>
      <c r="N335" s="106">
        <f t="shared" si="234"/>
        <v>2.82191316783309E-2</v>
      </c>
      <c r="O335" s="106">
        <f t="shared" si="234"/>
        <v>5.0425039962573415E-2</v>
      </c>
      <c r="P335" s="106">
        <f t="shared" si="234"/>
        <v>9.8698636758780545E-3</v>
      </c>
      <c r="Q335" s="106">
        <f t="shared" si="234"/>
        <v>7.2592632721406369E-2</v>
      </c>
      <c r="R335" s="106">
        <f t="shared" si="234"/>
        <v>3.2687880577823236E-2</v>
      </c>
      <c r="S335" s="106">
        <f t="shared" si="234"/>
        <v>-2.4390879108441732E-2</v>
      </c>
      <c r="T335" s="106">
        <f t="shared" si="234"/>
        <v>2.5622605125624753E-2</v>
      </c>
      <c r="U335" s="106">
        <f t="shared" si="234"/>
        <v>1.1265650670600591E-2</v>
      </c>
      <c r="V335" s="106">
        <f t="shared" si="234"/>
        <v>3.6551200358408531E-2</v>
      </c>
      <c r="W335" s="106">
        <f t="shared" si="234"/>
        <v>-2.9847500073017508E-2</v>
      </c>
      <c r="X335" s="106">
        <f t="shared" si="234"/>
        <v>1.0016990110373047E-2</v>
      </c>
      <c r="Y335" s="106">
        <f t="shared" si="234"/>
        <v>1.2207541694963187E-2</v>
      </c>
      <c r="Z335" s="106">
        <f t="shared" si="234"/>
        <v>1.6513928702633018E-2</v>
      </c>
      <c r="AA335" s="106">
        <f t="shared" si="234"/>
        <v>1.1741331229080831E-2</v>
      </c>
      <c r="AB335" s="106">
        <f t="shared" si="234"/>
        <v>1.4636694261248362E-2</v>
      </c>
      <c r="AC335" s="106">
        <f t="shared" si="234"/>
        <v>4.5376229251288258E-3</v>
      </c>
      <c r="AD335" s="106">
        <f t="shared" si="234"/>
        <v>1.978456784116589E-2</v>
      </c>
      <c r="AE335" s="106">
        <f t="shared" si="234"/>
        <v>2.6903223701409296E-2</v>
      </c>
      <c r="AF335" s="106">
        <f t="shared" si="234"/>
        <v>2.3414020891093346E-2</v>
      </c>
      <c r="AG335" s="106">
        <f t="shared" si="234"/>
        <v>-2.8822566870306821E-3</v>
      </c>
      <c r="AH335" s="106">
        <f t="shared" si="234"/>
        <v>4.5730776520933603E-2</v>
      </c>
      <c r="AI335" s="106">
        <f t="shared" si="234"/>
        <v>5.8182091625655907E-3</v>
      </c>
      <c r="AJ335" s="106">
        <f t="shared" si="234"/>
        <v>3.7366631986570642E-3</v>
      </c>
      <c r="AK335" s="106">
        <f t="shared" si="234"/>
        <v>1.215039547069896E-2</v>
      </c>
      <c r="AM335" s="101">
        <f t="shared" ref="AM335:AU335" si="235">IFERROR(AM124/AL124,"")</f>
        <v>1.0160510471007838</v>
      </c>
      <c r="AN335" s="101">
        <f t="shared" si="235"/>
        <v>1.015805100429138</v>
      </c>
      <c r="AO335" s="101">
        <f t="shared" si="235"/>
        <v>1.0134411407912374</v>
      </c>
      <c r="AP335" s="101">
        <f t="shared" si="235"/>
        <v>1.0127304628933702</v>
      </c>
      <c r="AQ335" s="101">
        <f t="shared" si="235"/>
        <v>1.013472666586168</v>
      </c>
      <c r="AR335" s="101">
        <f t="shared" si="235"/>
        <v>1.0144746755994791</v>
      </c>
      <c r="AS335" s="101">
        <f t="shared" si="235"/>
        <v>1.011063119348053</v>
      </c>
      <c r="AT335" s="101">
        <f t="shared" si="235"/>
        <v>1.0152659601018632</v>
      </c>
      <c r="AU335" s="101">
        <f t="shared" si="235"/>
        <v>1.0146292575449276</v>
      </c>
    </row>
    <row r="336" spans="1:47">
      <c r="A336" s="101" t="s">
        <v>3669</v>
      </c>
      <c r="G336" s="106"/>
      <c r="H336" s="106">
        <f t="shared" ref="H336:AK336" si="236">IFERROR(H125/G125-1,"")</f>
        <v>0.34626145946790943</v>
      </c>
      <c r="I336" s="106">
        <f t="shared" si="236"/>
        <v>6.7898846060600482E-2</v>
      </c>
      <c r="J336" s="106">
        <f t="shared" si="236"/>
        <v>9.7920622892609055E-2</v>
      </c>
      <c r="K336" s="106">
        <f t="shared" si="236"/>
        <v>0.10012255394899294</v>
      </c>
      <c r="L336" s="106">
        <f t="shared" si="236"/>
        <v>6.3478703219694843E-2</v>
      </c>
      <c r="M336" s="106">
        <f t="shared" si="236"/>
        <v>2.8888646788718608E-2</v>
      </c>
      <c r="N336" s="106">
        <f t="shared" si="236"/>
        <v>3.4323356189875476E-2</v>
      </c>
      <c r="O336" s="106">
        <f t="shared" si="236"/>
        <v>3.3647718793333947E-2</v>
      </c>
      <c r="P336" s="106">
        <f t="shared" si="236"/>
        <v>9.2984031708767123E-3</v>
      </c>
      <c r="Q336" s="106">
        <f t="shared" si="236"/>
        <v>1.7037358702131966E-2</v>
      </c>
      <c r="R336" s="106">
        <f t="shared" si="236"/>
        <v>2.4557861005875425E-2</v>
      </c>
      <c r="S336" s="106">
        <f t="shared" si="236"/>
        <v>8.1881681802058459E-3</v>
      </c>
      <c r="T336" s="106">
        <f t="shared" si="236"/>
        <v>1.4854754466799625E-2</v>
      </c>
      <c r="U336" s="106">
        <f t="shared" si="236"/>
        <v>1.4276147451080634E-2</v>
      </c>
      <c r="V336" s="106">
        <f t="shared" si="236"/>
        <v>5.8661773888801783E-3</v>
      </c>
      <c r="W336" s="106">
        <f t="shared" si="236"/>
        <v>-6.17935305194528E-3</v>
      </c>
      <c r="X336" s="106">
        <f t="shared" si="236"/>
        <v>-4.2366178856545478E-3</v>
      </c>
      <c r="Y336" s="106">
        <f t="shared" si="236"/>
        <v>1.2260518131161913E-2</v>
      </c>
      <c r="Z336" s="106">
        <f t="shared" si="236"/>
        <v>1.2560924065110113E-2</v>
      </c>
      <c r="AA336" s="106">
        <f t="shared" si="236"/>
        <v>3.4314816674547721E-3</v>
      </c>
      <c r="AB336" s="106">
        <f t="shared" si="236"/>
        <v>2.0217734066267257E-2</v>
      </c>
      <c r="AC336" s="106">
        <f t="shared" si="236"/>
        <v>2.7456442103410694E-3</v>
      </c>
      <c r="AD336" s="106">
        <f t="shared" si="236"/>
        <v>-2.3223305261632632E-4</v>
      </c>
      <c r="AE336" s="106">
        <f t="shared" si="236"/>
        <v>-1.3597287648874357E-3</v>
      </c>
      <c r="AF336" s="106">
        <f t="shared" si="236"/>
        <v>3.5967708417892208E-3</v>
      </c>
      <c r="AG336" s="106">
        <f t="shared" si="236"/>
        <v>-6.2191872331700537E-3</v>
      </c>
      <c r="AH336" s="106">
        <f t="shared" si="236"/>
        <v>1.3171633133348903E-2</v>
      </c>
      <c r="AI336" s="106">
        <f t="shared" si="236"/>
        <v>1.0025487046146919E-2</v>
      </c>
      <c r="AJ336" s="106">
        <f t="shared" si="236"/>
        <v>6.1343799088249273E-3</v>
      </c>
      <c r="AK336" s="106">
        <f t="shared" si="236"/>
        <v>1.2751545559211319E-2</v>
      </c>
      <c r="AM336" s="101">
        <f t="shared" ref="AM336:AU336" si="237">IFERROR(AM125/AL125,"")</f>
        <v>1.0029431817807288</v>
      </c>
      <c r="AN336" s="101">
        <f t="shared" si="237"/>
        <v>1.005626063543404</v>
      </c>
      <c r="AO336" s="101">
        <f t="shared" si="237"/>
        <v>1.006255577222656</v>
      </c>
      <c r="AP336" s="101">
        <f t="shared" si="237"/>
        <v>1.0062815941737615</v>
      </c>
      <c r="AQ336" s="101">
        <f t="shared" si="237"/>
        <v>1.0057286352776136</v>
      </c>
      <c r="AR336" s="101">
        <f t="shared" si="237"/>
        <v>1.0056945068787122</v>
      </c>
      <c r="AS336" s="101">
        <f t="shared" si="237"/>
        <v>1.0033577070739899</v>
      </c>
      <c r="AT336" s="101">
        <f t="shared" si="237"/>
        <v>1.0038630971205653</v>
      </c>
      <c r="AU336" s="101">
        <f t="shared" si="237"/>
        <v>1.0043737693034103</v>
      </c>
    </row>
    <row r="337" spans="1:47">
      <c r="A337" s="101" t="s">
        <v>3670</v>
      </c>
      <c r="G337" s="106"/>
      <c r="H337" s="106">
        <f t="shared" ref="H337:AK337" si="238">IFERROR(H126/G126-1,"")</f>
        <v>0.34626145946790943</v>
      </c>
      <c r="I337" s="106">
        <f t="shared" si="238"/>
        <v>-0.21962310255178685</v>
      </c>
      <c r="J337" s="106">
        <f t="shared" si="238"/>
        <v>0.25920367108805675</v>
      </c>
      <c r="K337" s="106">
        <f t="shared" si="238"/>
        <v>0.23921489062868839</v>
      </c>
      <c r="L337" s="106">
        <f t="shared" si="238"/>
        <v>0.16105235016480446</v>
      </c>
      <c r="M337" s="106">
        <f t="shared" si="238"/>
        <v>8.9850985107947645E-2</v>
      </c>
      <c r="N337" s="106">
        <f t="shared" si="238"/>
        <v>8.8259400678161626E-2</v>
      </c>
      <c r="O337" s="106">
        <f t="shared" si="238"/>
        <v>5.3835707947215372E-2</v>
      </c>
      <c r="P337" s="106">
        <f t="shared" si="238"/>
        <v>1.1736165055716841E-2</v>
      </c>
      <c r="Q337" s="106">
        <f t="shared" si="238"/>
        <v>2.6716198202332064E-2</v>
      </c>
      <c r="R337" s="106">
        <f t="shared" si="238"/>
        <v>3.5996454690879087E-2</v>
      </c>
      <c r="S337" s="106">
        <f t="shared" si="238"/>
        <v>7.9247886253637212E-3</v>
      </c>
      <c r="T337" s="106">
        <f t="shared" si="238"/>
        <v>2.6490340174152305E-2</v>
      </c>
      <c r="U337" s="106">
        <f t="shared" si="238"/>
        <v>1.665414434089052E-2</v>
      </c>
      <c r="V337" s="106">
        <f t="shared" si="238"/>
        <v>1.5664592467804273E-2</v>
      </c>
      <c r="W337" s="106">
        <f t="shared" si="238"/>
        <v>-8.8284199620007886E-3</v>
      </c>
      <c r="X337" s="106">
        <f t="shared" si="238"/>
        <v>9.56166278659909E-4</v>
      </c>
      <c r="Y337" s="106">
        <f t="shared" si="238"/>
        <v>1.7279184054028507E-2</v>
      </c>
      <c r="Z337" s="106">
        <f t="shared" si="238"/>
        <v>1.6499067990798144E-2</v>
      </c>
      <c r="AA337" s="106">
        <f t="shared" si="238"/>
        <v>-6.0866337577525353E-4</v>
      </c>
      <c r="AB337" s="106">
        <f t="shared" si="238"/>
        <v>2.9999137140729548E-2</v>
      </c>
      <c r="AC337" s="106">
        <f t="shared" si="238"/>
        <v>1.2564589684217475E-2</v>
      </c>
      <c r="AD337" s="106">
        <f t="shared" si="238"/>
        <v>1.1258484989125517E-2</v>
      </c>
      <c r="AE337" s="106">
        <f t="shared" si="238"/>
        <v>1.0975591240799609E-2</v>
      </c>
      <c r="AF337" s="106">
        <f t="shared" si="238"/>
        <v>2.0856002932831297E-2</v>
      </c>
      <c r="AG337" s="106">
        <f t="shared" si="238"/>
        <v>1.5437371600067973E-2</v>
      </c>
      <c r="AH337" s="106">
        <f t="shared" si="238"/>
        <v>1.6787091669337117E-2</v>
      </c>
      <c r="AI337" s="106">
        <f t="shared" si="238"/>
        <v>9.4202579960200872E-3</v>
      </c>
      <c r="AJ337" s="106">
        <f t="shared" si="238"/>
        <v>2.9006950521222041E-3</v>
      </c>
      <c r="AK337" s="106">
        <f t="shared" si="238"/>
        <v>1.1460326687430022E-2</v>
      </c>
      <c r="AM337" s="101">
        <f t="shared" ref="AM337:AU337" si="239">IFERROR(AM126/AL126,"")</f>
        <v>1.0105459529763534</v>
      </c>
      <c r="AN337" s="101">
        <f t="shared" si="239"/>
        <v>1.0121976580304299</v>
      </c>
      <c r="AO337" s="101">
        <f t="shared" si="239"/>
        <v>1.0118673108213128</v>
      </c>
      <c r="AP337" s="101">
        <f t="shared" si="239"/>
        <v>1.0111789564518545</v>
      </c>
      <c r="AQ337" s="101">
        <f t="shared" si="239"/>
        <v>1.0101713353963175</v>
      </c>
      <c r="AR337" s="101">
        <f t="shared" si="239"/>
        <v>1.0108172657480488</v>
      </c>
      <c r="AS337" s="101">
        <f t="shared" si="239"/>
        <v>1.0111107302018869</v>
      </c>
      <c r="AT337" s="101">
        <f t="shared" si="239"/>
        <v>1.0120118606715289</v>
      </c>
      <c r="AU337" s="101">
        <f t="shared" si="239"/>
        <v>1.01197726774292</v>
      </c>
    </row>
    <row r="338" spans="1:47">
      <c r="A338" s="101" t="s">
        <v>3671</v>
      </c>
      <c r="G338" s="106"/>
      <c r="H338" s="106">
        <f t="shared" ref="H338:AK338" si="240">IFERROR(H127/G127-1,"")</f>
        <v>0.34626145946790943</v>
      </c>
      <c r="I338" s="106">
        <f t="shared" si="240"/>
        <v>-0.21962310255178685</v>
      </c>
      <c r="J338" s="106">
        <f t="shared" si="240"/>
        <v>0.25920367108805675</v>
      </c>
      <c r="K338" s="106">
        <f t="shared" si="240"/>
        <v>0.23921489062868839</v>
      </c>
      <c r="L338" s="106">
        <f t="shared" si="240"/>
        <v>0.16105235016480446</v>
      </c>
      <c r="M338" s="106">
        <f t="shared" si="240"/>
        <v>8.9850985107947645E-2</v>
      </c>
      <c r="N338" s="106">
        <f t="shared" si="240"/>
        <v>8.8259400678161626E-2</v>
      </c>
      <c r="O338" s="106">
        <f t="shared" si="240"/>
        <v>5.3835707947215372E-2</v>
      </c>
      <c r="P338" s="106">
        <f t="shared" si="240"/>
        <v>1.1736165055716841E-2</v>
      </c>
      <c r="Q338" s="106">
        <f t="shared" si="240"/>
        <v>2.6716198202332064E-2</v>
      </c>
      <c r="R338" s="106">
        <f t="shared" si="240"/>
        <v>3.5996454690879087E-2</v>
      </c>
      <c r="S338" s="106">
        <f t="shared" si="240"/>
        <v>7.9247886253637212E-3</v>
      </c>
      <c r="T338" s="106">
        <f t="shared" si="240"/>
        <v>2.6490340174152305E-2</v>
      </c>
      <c r="U338" s="106">
        <f t="shared" si="240"/>
        <v>1.665414434089052E-2</v>
      </c>
      <c r="V338" s="106">
        <f t="shared" si="240"/>
        <v>1.5664592467804273E-2</v>
      </c>
      <c r="W338" s="106">
        <f t="shared" si="240"/>
        <v>-8.8284199620007886E-3</v>
      </c>
      <c r="X338" s="106">
        <f t="shared" si="240"/>
        <v>9.56166278659909E-4</v>
      </c>
      <c r="Y338" s="106">
        <f t="shared" si="240"/>
        <v>1.7279184054028507E-2</v>
      </c>
      <c r="Z338" s="106">
        <f t="shared" si="240"/>
        <v>1.6499067990798144E-2</v>
      </c>
      <c r="AA338" s="106">
        <f t="shared" si="240"/>
        <v>-6.0866337577525353E-4</v>
      </c>
      <c r="AB338" s="106">
        <f t="shared" si="240"/>
        <v>2.9999137140729548E-2</v>
      </c>
      <c r="AC338" s="106">
        <f t="shared" si="240"/>
        <v>1.2564589684217475E-2</v>
      </c>
      <c r="AD338" s="106">
        <f t="shared" si="240"/>
        <v>1.1258484989125517E-2</v>
      </c>
      <c r="AE338" s="106">
        <f t="shared" si="240"/>
        <v>1.0975591240799609E-2</v>
      </c>
      <c r="AF338" s="106">
        <f t="shared" si="240"/>
        <v>2.0856002932831297E-2</v>
      </c>
      <c r="AG338" s="106">
        <f t="shared" si="240"/>
        <v>1.5437371600067973E-2</v>
      </c>
      <c r="AH338" s="106">
        <f t="shared" si="240"/>
        <v>1.6787091669337117E-2</v>
      </c>
      <c r="AI338" s="106">
        <f t="shared" si="240"/>
        <v>9.4202579960200872E-3</v>
      </c>
      <c r="AJ338" s="106">
        <f t="shared" si="240"/>
        <v>2.9006950521222041E-3</v>
      </c>
      <c r="AK338" s="106">
        <f t="shared" si="240"/>
        <v>1.1460326687430022E-2</v>
      </c>
      <c r="AM338" s="101">
        <f t="shared" ref="AM338:AU338" si="241">IFERROR(AM127/AL127,"")</f>
        <v>1.0105459529763534</v>
      </c>
      <c r="AN338" s="101">
        <f t="shared" si="241"/>
        <v>1.0121976580304299</v>
      </c>
      <c r="AO338" s="101">
        <f t="shared" si="241"/>
        <v>1.0118673108213128</v>
      </c>
      <c r="AP338" s="101">
        <f t="shared" si="241"/>
        <v>1.0111789564518545</v>
      </c>
      <c r="AQ338" s="101">
        <f t="shared" si="241"/>
        <v>1.0101713353963175</v>
      </c>
      <c r="AR338" s="101">
        <f t="shared" si="241"/>
        <v>1.0108172657480488</v>
      </c>
      <c r="AS338" s="101">
        <f t="shared" si="241"/>
        <v>1.0111107302018869</v>
      </c>
      <c r="AT338" s="101">
        <f t="shared" si="241"/>
        <v>1.0120118606715289</v>
      </c>
      <c r="AU338" s="101">
        <f t="shared" si="241"/>
        <v>1.01197726774292</v>
      </c>
    </row>
    <row r="339" spans="1:47">
      <c r="A339" s="101" t="s">
        <v>3672</v>
      </c>
      <c r="G339" s="106"/>
      <c r="H339" s="106">
        <f t="shared" ref="H339:AK339" si="242">IFERROR(H128/G128-1,"")</f>
        <v>0.34626145946790943</v>
      </c>
      <c r="I339" s="106">
        <f t="shared" si="242"/>
        <v>-0.18282196823008301</v>
      </c>
      <c r="J339" s="106">
        <f t="shared" si="242"/>
        <v>0.31035776053495301</v>
      </c>
      <c r="K339" s="106">
        <f t="shared" si="242"/>
        <v>0.26630175147580903</v>
      </c>
      <c r="L339" s="106">
        <f t="shared" si="242"/>
        <v>0.17016072153740347</v>
      </c>
      <c r="M339" s="106">
        <f t="shared" si="242"/>
        <v>0.11435072276733438</v>
      </c>
      <c r="N339" s="106">
        <f t="shared" si="242"/>
        <v>0.11369191815264079</v>
      </c>
      <c r="O339" s="106">
        <f t="shared" si="242"/>
        <v>4.160636426279285E-2</v>
      </c>
      <c r="P339" s="106">
        <f t="shared" si="242"/>
        <v>1.7685025647333097E-2</v>
      </c>
      <c r="Q339" s="106">
        <f t="shared" si="242"/>
        <v>2.1366267153301033E-2</v>
      </c>
      <c r="R339" s="106">
        <f t="shared" si="242"/>
        <v>2.8161870074529416E-2</v>
      </c>
      <c r="S339" s="106">
        <f t="shared" si="242"/>
        <v>8.5780298016351342E-3</v>
      </c>
      <c r="T339" s="106">
        <f t="shared" si="242"/>
        <v>1.8864674556232863E-2</v>
      </c>
      <c r="U339" s="106">
        <f t="shared" si="242"/>
        <v>1.4851345322924203E-2</v>
      </c>
      <c r="V339" s="106">
        <f t="shared" si="242"/>
        <v>1.1707353670179721E-2</v>
      </c>
      <c r="W339" s="106">
        <f t="shared" si="242"/>
        <v>-7.9569067663490811E-3</v>
      </c>
      <c r="X339" s="106">
        <f t="shared" si="242"/>
        <v>-4.2664039736384218E-4</v>
      </c>
      <c r="Y339" s="106">
        <f t="shared" si="242"/>
        <v>1.4739689337872619E-2</v>
      </c>
      <c r="Z339" s="106">
        <f t="shared" si="242"/>
        <v>1.5701079616625035E-2</v>
      </c>
      <c r="AA339" s="106">
        <f t="shared" si="242"/>
        <v>-1.3967595148050016E-3</v>
      </c>
      <c r="AB339" s="106">
        <f t="shared" si="242"/>
        <v>2.5585443070115899E-2</v>
      </c>
      <c r="AC339" s="106">
        <f t="shared" si="242"/>
        <v>1.1383087787971036E-2</v>
      </c>
      <c r="AD339" s="106">
        <f t="shared" si="242"/>
        <v>8.5283560098106115E-3</v>
      </c>
      <c r="AE339" s="106">
        <f t="shared" si="242"/>
        <v>8.1653442630782447E-3</v>
      </c>
      <c r="AF339" s="106">
        <f t="shared" si="242"/>
        <v>1.7281162318177001E-2</v>
      </c>
      <c r="AG339" s="106">
        <f t="shared" si="242"/>
        <v>1.486021497232981E-2</v>
      </c>
      <c r="AH339" s="106">
        <f t="shared" si="242"/>
        <v>1.089467767875818E-2</v>
      </c>
      <c r="AI339" s="106">
        <f t="shared" si="242"/>
        <v>6.5892400848903687E-3</v>
      </c>
      <c r="AJ339" s="106">
        <f t="shared" si="242"/>
        <v>3.7896913794146503E-3</v>
      </c>
      <c r="AK339" s="106">
        <f t="shared" si="242"/>
        <v>9.4951514747896315E-3</v>
      </c>
      <c r="AM339" s="101">
        <f t="shared" ref="AM339:AU339" si="243">IFERROR(AM128/AL128,"")</f>
        <v>1.008377538913698</v>
      </c>
      <c r="AN339" s="101">
        <f t="shared" si="243"/>
        <v>1.0098725569024929</v>
      </c>
      <c r="AO339" s="101">
        <f t="shared" si="243"/>
        <v>1.0098121094107393</v>
      </c>
      <c r="AP339" s="101">
        <f t="shared" si="243"/>
        <v>1.0092104080987958</v>
      </c>
      <c r="AQ339" s="101">
        <f t="shared" si="243"/>
        <v>1.0082635534802249</v>
      </c>
      <c r="AR339" s="101">
        <f t="shared" si="243"/>
        <v>1.0088413507107621</v>
      </c>
      <c r="AS339" s="101">
        <f t="shared" si="243"/>
        <v>1.0095705461117623</v>
      </c>
      <c r="AT339" s="101">
        <f t="shared" si="243"/>
        <v>1.0100178827130253</v>
      </c>
      <c r="AU339" s="101">
        <f t="shared" si="243"/>
        <v>1.0097728961744337</v>
      </c>
    </row>
    <row r="340" spans="1:47">
      <c r="A340" s="101" t="s">
        <v>3673</v>
      </c>
      <c r="G340" s="106"/>
      <c r="H340" s="106">
        <f t="shared" ref="H340:AK340" si="244">IFERROR(H129/G129-1,"")</f>
        <v>0.34626145946790943</v>
      </c>
      <c r="I340" s="106">
        <f t="shared" si="244"/>
        <v>-0.18282196823008301</v>
      </c>
      <c r="J340" s="106">
        <f t="shared" si="244"/>
        <v>0.31035776053495301</v>
      </c>
      <c r="K340" s="106">
        <f t="shared" si="244"/>
        <v>0.26630175147580903</v>
      </c>
      <c r="L340" s="106">
        <f t="shared" si="244"/>
        <v>0.17016072153740347</v>
      </c>
      <c r="M340" s="106">
        <f t="shared" si="244"/>
        <v>0.11435072276733438</v>
      </c>
      <c r="N340" s="106">
        <f t="shared" si="244"/>
        <v>0.11369191815264079</v>
      </c>
      <c r="O340" s="106">
        <f t="shared" si="244"/>
        <v>4.160636426279285E-2</v>
      </c>
      <c r="P340" s="106">
        <f t="shared" si="244"/>
        <v>1.7685025647333097E-2</v>
      </c>
      <c r="Q340" s="106">
        <f t="shared" si="244"/>
        <v>2.1366267153301033E-2</v>
      </c>
      <c r="R340" s="106">
        <f t="shared" si="244"/>
        <v>2.8161870074529416E-2</v>
      </c>
      <c r="S340" s="106">
        <f t="shared" si="244"/>
        <v>8.5780298016351342E-3</v>
      </c>
      <c r="T340" s="106">
        <f t="shared" si="244"/>
        <v>1.8864674556232863E-2</v>
      </c>
      <c r="U340" s="106">
        <f t="shared" si="244"/>
        <v>1.4851345322924203E-2</v>
      </c>
      <c r="V340" s="106">
        <f t="shared" si="244"/>
        <v>1.1707353670179721E-2</v>
      </c>
      <c r="W340" s="106">
        <f t="shared" si="244"/>
        <v>-7.9569067663490811E-3</v>
      </c>
      <c r="X340" s="106">
        <f t="shared" si="244"/>
        <v>-4.2664039736384218E-4</v>
      </c>
      <c r="Y340" s="106">
        <f t="shared" si="244"/>
        <v>1.4739689337872619E-2</v>
      </c>
      <c r="Z340" s="106">
        <f t="shared" si="244"/>
        <v>1.5701079616625035E-2</v>
      </c>
      <c r="AA340" s="106">
        <f t="shared" si="244"/>
        <v>-1.3967595148050016E-3</v>
      </c>
      <c r="AB340" s="106">
        <f t="shared" si="244"/>
        <v>2.5585443070115899E-2</v>
      </c>
      <c r="AC340" s="106">
        <f t="shared" si="244"/>
        <v>1.1383087787971036E-2</v>
      </c>
      <c r="AD340" s="106">
        <f t="shared" si="244"/>
        <v>8.5283560098106115E-3</v>
      </c>
      <c r="AE340" s="106">
        <f t="shared" si="244"/>
        <v>8.1653442630782447E-3</v>
      </c>
      <c r="AF340" s="106">
        <f t="shared" si="244"/>
        <v>1.7281162318177001E-2</v>
      </c>
      <c r="AG340" s="106">
        <f t="shared" si="244"/>
        <v>1.486021497232981E-2</v>
      </c>
      <c r="AH340" s="106">
        <f t="shared" si="244"/>
        <v>1.089467767875818E-2</v>
      </c>
      <c r="AI340" s="106">
        <f t="shared" si="244"/>
        <v>6.5892400848903687E-3</v>
      </c>
      <c r="AJ340" s="106">
        <f t="shared" si="244"/>
        <v>3.7896913794146503E-3</v>
      </c>
      <c r="AK340" s="106">
        <f t="shared" si="244"/>
        <v>9.4951514747896315E-3</v>
      </c>
      <c r="AM340" s="101">
        <f t="shared" ref="AM340:AU340" si="245">IFERROR(AM129/AL129,"")</f>
        <v>1.008377538913698</v>
      </c>
      <c r="AN340" s="101">
        <f t="shared" si="245"/>
        <v>1.0098725569024929</v>
      </c>
      <c r="AO340" s="101">
        <f t="shared" si="245"/>
        <v>1.0098121094107393</v>
      </c>
      <c r="AP340" s="101">
        <f t="shared" si="245"/>
        <v>1.0092104080987958</v>
      </c>
      <c r="AQ340" s="101">
        <f t="shared" si="245"/>
        <v>1.0082635534802249</v>
      </c>
      <c r="AR340" s="101">
        <f t="shared" si="245"/>
        <v>1.0088413507107621</v>
      </c>
      <c r="AS340" s="101">
        <f t="shared" si="245"/>
        <v>1.0095705461117623</v>
      </c>
      <c r="AT340" s="101">
        <f t="shared" si="245"/>
        <v>1.0100178827130253</v>
      </c>
      <c r="AU340" s="101">
        <f t="shared" si="245"/>
        <v>1.0097728961744337</v>
      </c>
    </row>
    <row r="341" spans="1:47">
      <c r="A341" s="101" t="s">
        <v>3674</v>
      </c>
      <c r="G341" s="106"/>
      <c r="H341" s="106" t="str">
        <f t="shared" ref="H341:AK341" si="246">IFERROR(H130/G130-1,"")</f>
        <v/>
      </c>
      <c r="I341" s="106" t="str">
        <f t="shared" si="246"/>
        <v/>
      </c>
      <c r="J341" s="106" t="str">
        <f t="shared" si="246"/>
        <v/>
      </c>
      <c r="K341" s="106" t="str">
        <f t="shared" si="246"/>
        <v/>
      </c>
      <c r="L341" s="106" t="str">
        <f t="shared" si="246"/>
        <v/>
      </c>
      <c r="M341" s="106" t="str">
        <f t="shared" si="246"/>
        <v/>
      </c>
      <c r="N341" s="106" t="str">
        <f t="shared" si="246"/>
        <v/>
      </c>
      <c r="O341" s="106" t="str">
        <f t="shared" si="246"/>
        <v/>
      </c>
      <c r="P341" s="106" t="str">
        <f t="shared" si="246"/>
        <v/>
      </c>
      <c r="Q341" s="106" t="str">
        <f t="shared" si="246"/>
        <v/>
      </c>
      <c r="R341" s="106" t="str">
        <f t="shared" si="246"/>
        <v/>
      </c>
      <c r="S341" s="106" t="str">
        <f t="shared" si="246"/>
        <v/>
      </c>
      <c r="T341" s="106" t="str">
        <f t="shared" si="246"/>
        <v/>
      </c>
      <c r="U341" s="106" t="str">
        <f t="shared" si="246"/>
        <v/>
      </c>
      <c r="V341" s="106" t="str">
        <f t="shared" si="246"/>
        <v/>
      </c>
      <c r="W341" s="106" t="str">
        <f t="shared" si="246"/>
        <v/>
      </c>
      <c r="X341" s="106" t="str">
        <f t="shared" si="246"/>
        <v/>
      </c>
      <c r="Y341" s="106" t="str">
        <f t="shared" si="246"/>
        <v/>
      </c>
      <c r="Z341" s="106" t="str">
        <f t="shared" si="246"/>
        <v/>
      </c>
      <c r="AA341" s="106" t="str">
        <f t="shared" si="246"/>
        <v/>
      </c>
      <c r="AB341" s="106" t="str">
        <f t="shared" si="246"/>
        <v/>
      </c>
      <c r="AC341" s="106" t="str">
        <f t="shared" si="246"/>
        <v/>
      </c>
      <c r="AD341" s="106" t="str">
        <f t="shared" si="246"/>
        <v/>
      </c>
      <c r="AE341" s="106" t="str">
        <f t="shared" si="246"/>
        <v/>
      </c>
      <c r="AF341" s="106" t="str">
        <f t="shared" si="246"/>
        <v/>
      </c>
      <c r="AG341" s="106" t="str">
        <f t="shared" si="246"/>
        <v/>
      </c>
      <c r="AH341" s="106" t="str">
        <f t="shared" si="246"/>
        <v/>
      </c>
      <c r="AI341" s="106" t="str">
        <f t="shared" si="246"/>
        <v/>
      </c>
      <c r="AJ341" s="106" t="str">
        <f t="shared" si="246"/>
        <v/>
      </c>
      <c r="AK341" s="106" t="str">
        <f t="shared" si="246"/>
        <v/>
      </c>
      <c r="AM341" s="101" t="str">
        <f t="shared" ref="AM341:AU341" si="247">IFERROR(AM130/AL130,"")</f>
        <v/>
      </c>
      <c r="AN341" s="101" t="str">
        <f t="shared" si="247"/>
        <v/>
      </c>
      <c r="AO341" s="101" t="str">
        <f t="shared" si="247"/>
        <v/>
      </c>
      <c r="AP341" s="101" t="str">
        <f t="shared" si="247"/>
        <v/>
      </c>
      <c r="AQ341" s="101" t="str">
        <f t="shared" si="247"/>
        <v/>
      </c>
      <c r="AR341" s="101" t="str">
        <f t="shared" si="247"/>
        <v/>
      </c>
      <c r="AS341" s="101" t="str">
        <f t="shared" si="247"/>
        <v/>
      </c>
      <c r="AT341" s="101" t="str">
        <f t="shared" si="247"/>
        <v/>
      </c>
      <c r="AU341" s="101" t="str">
        <f t="shared" si="247"/>
        <v/>
      </c>
    </row>
    <row r="342" spans="1:47">
      <c r="A342" s="101" t="s">
        <v>3675</v>
      </c>
      <c r="G342" s="106"/>
      <c r="H342" s="106">
        <f t="shared" ref="H342:AK342" si="248">IFERROR(H131/G131-1,"")</f>
        <v>0.34626145946790943</v>
      </c>
      <c r="I342" s="106">
        <f t="shared" si="248"/>
        <v>-0.18282196823008301</v>
      </c>
      <c r="J342" s="106">
        <f t="shared" si="248"/>
        <v>0.31035776053495301</v>
      </c>
      <c r="K342" s="106">
        <f t="shared" si="248"/>
        <v>0.26630175147580903</v>
      </c>
      <c r="L342" s="106">
        <f t="shared" si="248"/>
        <v>0.17016072153740347</v>
      </c>
      <c r="M342" s="106">
        <f t="shared" si="248"/>
        <v>0.11435072276733438</v>
      </c>
      <c r="N342" s="106">
        <f t="shared" si="248"/>
        <v>0.11369191815264079</v>
      </c>
      <c r="O342" s="106">
        <f t="shared" si="248"/>
        <v>4.160636426279285E-2</v>
      </c>
      <c r="P342" s="106">
        <f t="shared" si="248"/>
        <v>1.7685025647333097E-2</v>
      </c>
      <c r="Q342" s="106">
        <f t="shared" si="248"/>
        <v>2.1366267153301033E-2</v>
      </c>
      <c r="R342" s="106">
        <f t="shared" si="248"/>
        <v>2.8161870074529416E-2</v>
      </c>
      <c r="S342" s="106">
        <f t="shared" si="248"/>
        <v>8.5780298016351342E-3</v>
      </c>
      <c r="T342" s="106">
        <f t="shared" si="248"/>
        <v>1.8864674556232863E-2</v>
      </c>
      <c r="U342" s="106">
        <f t="shared" si="248"/>
        <v>1.4851345322924203E-2</v>
      </c>
      <c r="V342" s="106">
        <f t="shared" si="248"/>
        <v>1.1707353670179721E-2</v>
      </c>
      <c r="W342" s="106">
        <f t="shared" si="248"/>
        <v>-7.9569067663490811E-3</v>
      </c>
      <c r="X342" s="106">
        <f t="shared" si="248"/>
        <v>-4.2664039736384218E-4</v>
      </c>
      <c r="Y342" s="106">
        <f t="shared" si="248"/>
        <v>1.4739689337872619E-2</v>
      </c>
      <c r="Z342" s="106">
        <f t="shared" si="248"/>
        <v>1.5701079616625035E-2</v>
      </c>
      <c r="AA342" s="106">
        <f t="shared" si="248"/>
        <v>-1.3967595148050016E-3</v>
      </c>
      <c r="AB342" s="106">
        <f t="shared" si="248"/>
        <v>2.5585443070115899E-2</v>
      </c>
      <c r="AC342" s="106">
        <f t="shared" si="248"/>
        <v>1.1383087787971036E-2</v>
      </c>
      <c r="AD342" s="106">
        <f t="shared" si="248"/>
        <v>8.5283560098106115E-3</v>
      </c>
      <c r="AE342" s="106">
        <f t="shared" si="248"/>
        <v>8.1653442630782447E-3</v>
      </c>
      <c r="AF342" s="106">
        <f t="shared" si="248"/>
        <v>1.7281162318177001E-2</v>
      </c>
      <c r="AG342" s="106">
        <f t="shared" si="248"/>
        <v>1.486021497232981E-2</v>
      </c>
      <c r="AH342" s="106">
        <f t="shared" si="248"/>
        <v>1.089467767875818E-2</v>
      </c>
      <c r="AI342" s="106">
        <f t="shared" si="248"/>
        <v>6.5892400848903687E-3</v>
      </c>
      <c r="AJ342" s="106">
        <f t="shared" si="248"/>
        <v>3.7896913794146503E-3</v>
      </c>
      <c r="AK342" s="106">
        <f t="shared" si="248"/>
        <v>9.4951514747896315E-3</v>
      </c>
      <c r="AM342" s="101">
        <f t="shared" ref="AM342:AU342" si="249">IFERROR(AM131/AL131,"")</f>
        <v>1.008377538913698</v>
      </c>
      <c r="AN342" s="101">
        <f t="shared" si="249"/>
        <v>1.0098725569024929</v>
      </c>
      <c r="AO342" s="101">
        <f t="shared" si="249"/>
        <v>1.0098121094107393</v>
      </c>
      <c r="AP342" s="101">
        <f t="shared" si="249"/>
        <v>1.0092104080987958</v>
      </c>
      <c r="AQ342" s="101">
        <f t="shared" si="249"/>
        <v>1.0082635534802249</v>
      </c>
      <c r="AR342" s="101">
        <f t="shared" si="249"/>
        <v>1.0088413507107621</v>
      </c>
      <c r="AS342" s="101">
        <f t="shared" si="249"/>
        <v>1.0095705461117623</v>
      </c>
      <c r="AT342" s="101">
        <f t="shared" si="249"/>
        <v>1.0100178827130253</v>
      </c>
      <c r="AU342" s="101">
        <f t="shared" si="249"/>
        <v>1.0097728961744337</v>
      </c>
    </row>
    <row r="343" spans="1:47" s="128" customFormat="1">
      <c r="A343" s="127" t="s">
        <v>3687</v>
      </c>
      <c r="B343" s="127"/>
      <c r="C343" s="127"/>
      <c r="D343" s="127"/>
      <c r="E343" s="127"/>
      <c r="F343" s="127"/>
      <c r="G343" s="129"/>
      <c r="H343" s="129" t="str">
        <f t="shared" ref="H343:V343" si="250">IFERROR(H132/G132-1,"")</f>
        <v/>
      </c>
      <c r="I343" s="129" t="str">
        <f t="shared" si="250"/>
        <v/>
      </c>
      <c r="J343" s="129" t="str">
        <f t="shared" si="250"/>
        <v/>
      </c>
      <c r="K343" s="129" t="str">
        <f t="shared" si="250"/>
        <v/>
      </c>
      <c r="L343" s="129" t="str">
        <f t="shared" si="250"/>
        <v/>
      </c>
      <c r="M343" s="129" t="str">
        <f t="shared" si="250"/>
        <v/>
      </c>
      <c r="N343" s="129" t="str">
        <f t="shared" si="250"/>
        <v/>
      </c>
      <c r="O343" s="129" t="str">
        <f t="shared" si="250"/>
        <v/>
      </c>
      <c r="P343" s="129" t="str">
        <f t="shared" si="250"/>
        <v/>
      </c>
      <c r="Q343" s="129" t="str">
        <f t="shared" si="250"/>
        <v/>
      </c>
      <c r="R343" s="129" t="str">
        <f t="shared" si="250"/>
        <v/>
      </c>
      <c r="S343" s="129" t="str">
        <f t="shared" si="250"/>
        <v/>
      </c>
      <c r="T343" s="129" t="str">
        <f t="shared" si="250"/>
        <v/>
      </c>
      <c r="U343" s="129" t="str">
        <f t="shared" si="250"/>
        <v/>
      </c>
      <c r="V343" s="129" t="str">
        <f t="shared" si="250"/>
        <v/>
      </c>
      <c r="W343" s="129" t="str">
        <f t="shared" ref="W343:AK343" si="251">IFERROR(W132/V132-1,"")</f>
        <v/>
      </c>
      <c r="X343" s="129" t="str">
        <f t="shared" si="251"/>
        <v/>
      </c>
      <c r="Y343" s="129" t="str">
        <f t="shared" si="251"/>
        <v/>
      </c>
      <c r="Z343" s="129" t="str">
        <f t="shared" si="251"/>
        <v/>
      </c>
      <c r="AA343" s="129" t="str">
        <f t="shared" si="251"/>
        <v/>
      </c>
      <c r="AB343" s="129" t="str">
        <f t="shared" si="251"/>
        <v/>
      </c>
      <c r="AC343" s="129" t="str">
        <f t="shared" si="251"/>
        <v/>
      </c>
      <c r="AD343" s="129" t="str">
        <f t="shared" si="251"/>
        <v/>
      </c>
      <c r="AE343" s="129" t="str">
        <f t="shared" si="251"/>
        <v/>
      </c>
      <c r="AF343" s="129" t="str">
        <f t="shared" si="251"/>
        <v/>
      </c>
      <c r="AG343" s="129" t="str">
        <f t="shared" si="251"/>
        <v/>
      </c>
      <c r="AH343" s="129" t="str">
        <f t="shared" si="251"/>
        <v/>
      </c>
      <c r="AI343" s="129" t="str">
        <f t="shared" si="251"/>
        <v/>
      </c>
      <c r="AJ343" s="129" t="str">
        <f t="shared" si="251"/>
        <v/>
      </c>
      <c r="AK343" s="129" t="str">
        <f t="shared" si="251"/>
        <v/>
      </c>
      <c r="AM343" s="128" t="str">
        <f t="shared" ref="AM343:AU343" si="252">IFERROR(AM132/AL132,"")</f>
        <v/>
      </c>
      <c r="AN343" s="128" t="str">
        <f t="shared" si="252"/>
        <v/>
      </c>
      <c r="AO343" s="128" t="str">
        <f t="shared" si="252"/>
        <v/>
      </c>
      <c r="AP343" s="128" t="str">
        <f t="shared" si="252"/>
        <v/>
      </c>
      <c r="AQ343" s="128" t="str">
        <f t="shared" si="252"/>
        <v/>
      </c>
      <c r="AR343" s="128" t="str">
        <f t="shared" si="252"/>
        <v/>
      </c>
      <c r="AS343" s="128" t="str">
        <f t="shared" si="252"/>
        <v/>
      </c>
      <c r="AT343" s="128" t="str">
        <f t="shared" si="252"/>
        <v/>
      </c>
      <c r="AU343" s="128" t="str">
        <f t="shared" si="252"/>
        <v/>
      </c>
    </row>
    <row r="344" spans="1:47">
      <c r="A344" s="105" t="s">
        <v>3697</v>
      </c>
      <c r="B344" s="105"/>
      <c r="C344" s="105"/>
      <c r="D344" s="105"/>
      <c r="E344" s="105"/>
      <c r="F344" s="105"/>
      <c r="G344" s="101">
        <f t="shared" ref="G344:AK344" si="253">G$1</f>
        <v>2020</v>
      </c>
      <c r="H344" s="101">
        <f t="shared" si="253"/>
        <v>2021</v>
      </c>
      <c r="I344" s="101">
        <f t="shared" si="253"/>
        <v>2022</v>
      </c>
      <c r="J344" s="101">
        <f t="shared" si="253"/>
        <v>2023</v>
      </c>
      <c r="K344" s="101">
        <f t="shared" si="253"/>
        <v>2024</v>
      </c>
      <c r="L344" s="101">
        <f t="shared" si="253"/>
        <v>2025</v>
      </c>
      <c r="M344" s="101">
        <f t="shared" si="253"/>
        <v>2026</v>
      </c>
      <c r="N344" s="101">
        <f t="shared" si="253"/>
        <v>2027</v>
      </c>
      <c r="O344" s="101">
        <f t="shared" si="253"/>
        <v>2028</v>
      </c>
      <c r="P344" s="101">
        <f t="shared" si="253"/>
        <v>2029</v>
      </c>
      <c r="Q344" s="101">
        <f t="shared" si="253"/>
        <v>2030</v>
      </c>
      <c r="R344" s="101">
        <f t="shared" si="253"/>
        <v>2031</v>
      </c>
      <c r="S344" s="101">
        <f t="shared" si="253"/>
        <v>2032</v>
      </c>
      <c r="T344" s="101">
        <f t="shared" si="253"/>
        <v>2033</v>
      </c>
      <c r="U344" s="101">
        <f t="shared" si="253"/>
        <v>2034</v>
      </c>
      <c r="V344" s="101">
        <f t="shared" si="253"/>
        <v>2035</v>
      </c>
      <c r="W344" s="101">
        <f t="shared" si="253"/>
        <v>2036</v>
      </c>
      <c r="X344" s="101">
        <f t="shared" si="253"/>
        <v>2037</v>
      </c>
      <c r="Y344" s="101">
        <f t="shared" si="253"/>
        <v>2038</v>
      </c>
      <c r="Z344" s="101">
        <f t="shared" si="253"/>
        <v>2039</v>
      </c>
      <c r="AA344" s="101">
        <f t="shared" si="253"/>
        <v>2040</v>
      </c>
      <c r="AB344" s="101">
        <f t="shared" si="253"/>
        <v>2041</v>
      </c>
      <c r="AC344" s="101">
        <f t="shared" si="253"/>
        <v>2042</v>
      </c>
      <c r="AD344" s="101">
        <f t="shared" si="253"/>
        <v>2043</v>
      </c>
      <c r="AE344" s="101">
        <f t="shared" si="253"/>
        <v>2044</v>
      </c>
      <c r="AF344" s="101">
        <f t="shared" si="253"/>
        <v>2045</v>
      </c>
      <c r="AG344" s="101">
        <f t="shared" si="253"/>
        <v>2046</v>
      </c>
      <c r="AH344" s="101">
        <f t="shared" si="253"/>
        <v>2047</v>
      </c>
      <c r="AI344" s="101">
        <f t="shared" si="253"/>
        <v>2048</v>
      </c>
      <c r="AJ344" s="101">
        <f t="shared" si="253"/>
        <v>2049</v>
      </c>
      <c r="AK344" s="101">
        <f t="shared" si="253"/>
        <v>2050</v>
      </c>
    </row>
    <row r="345" spans="1:47">
      <c r="A345" s="101" t="s">
        <v>3668</v>
      </c>
      <c r="G345" s="106"/>
      <c r="H345" s="106">
        <f t="shared" ref="H345:AK345" si="254">IFERROR(H134/G134-1,"")</f>
        <v>0.3807389909084844</v>
      </c>
      <c r="I345" s="106">
        <f t="shared" si="254"/>
        <v>7.7576380463429961E-2</v>
      </c>
      <c r="J345" s="106">
        <f t="shared" si="254"/>
        <v>3.6246442213638597E-2</v>
      </c>
      <c r="K345" s="106">
        <f t="shared" si="254"/>
        <v>-1.5827481719105196E-2</v>
      </c>
      <c r="L345" s="106">
        <f t="shared" si="254"/>
        <v>3.8733766943461756E-3</v>
      </c>
      <c r="M345" s="106">
        <f t="shared" si="254"/>
        <v>8.1521973341935894E-3</v>
      </c>
      <c r="N345" s="106">
        <f t="shared" si="254"/>
        <v>-1.1171444418679677E-2</v>
      </c>
      <c r="O345" s="106">
        <f t="shared" si="254"/>
        <v>-1.8540850886039628E-3</v>
      </c>
      <c r="P345" s="106">
        <f t="shared" si="254"/>
        <v>1.3671876187216769E-2</v>
      </c>
      <c r="Q345" s="106">
        <f t="shared" si="254"/>
        <v>1.1710844370513618E-2</v>
      </c>
      <c r="R345" s="106">
        <f t="shared" si="254"/>
        <v>6.1857931740222805E-2</v>
      </c>
      <c r="S345" s="106">
        <f t="shared" si="254"/>
        <v>9.2095993395528986E-3</v>
      </c>
      <c r="T345" s="106">
        <f t="shared" si="254"/>
        <v>1.1785659173910945E-2</v>
      </c>
      <c r="U345" s="106">
        <f t="shared" si="254"/>
        <v>7.7865613161383074E-3</v>
      </c>
      <c r="V345" s="106">
        <f t="shared" si="254"/>
        <v>8.3878212643080374E-3</v>
      </c>
      <c r="W345" s="106">
        <f t="shared" si="254"/>
        <v>2.0194007167984029E-3</v>
      </c>
      <c r="X345" s="106">
        <f t="shared" si="254"/>
        <v>8.1667440262613855E-3</v>
      </c>
      <c r="Y345" s="106">
        <f t="shared" si="254"/>
        <v>1.765072747083507E-2</v>
      </c>
      <c r="Z345" s="106">
        <f t="shared" si="254"/>
        <v>1.0067594322092699E-2</v>
      </c>
      <c r="AA345" s="106">
        <f t="shared" si="254"/>
        <v>4.6034213773042953E-3</v>
      </c>
      <c r="AB345" s="106">
        <f t="shared" si="254"/>
        <v>7.8007395819432723E-3</v>
      </c>
      <c r="AC345" s="106">
        <f t="shared" si="254"/>
        <v>8.0410908929038349E-3</v>
      </c>
      <c r="AD345" s="106">
        <f t="shared" si="254"/>
        <v>6.9410940328595849E-3</v>
      </c>
      <c r="AE345" s="106">
        <f t="shared" si="254"/>
        <v>7.3092441650324247E-6</v>
      </c>
      <c r="AF345" s="106">
        <f t="shared" si="254"/>
        <v>8.5471534167631535E-3</v>
      </c>
      <c r="AG345" s="106">
        <f t="shared" si="254"/>
        <v>5.0490822954307735E-3</v>
      </c>
      <c r="AH345" s="106">
        <f t="shared" si="254"/>
        <v>9.0962251069859335E-3</v>
      </c>
      <c r="AI345" s="106">
        <f t="shared" si="254"/>
        <v>8.33389647884486E-3</v>
      </c>
      <c r="AJ345" s="106">
        <f t="shared" si="254"/>
        <v>7.4465548450382002E-3</v>
      </c>
      <c r="AK345" s="106">
        <f t="shared" si="254"/>
        <v>1.0135534630516752E-2</v>
      </c>
      <c r="AM345" s="101">
        <f t="shared" ref="AM345:AU345" si="255">IFERROR(AM134/AL134,"")</f>
        <v>1.0066278972506473</v>
      </c>
      <c r="AN345" s="101">
        <f t="shared" si="255"/>
        <v>1.0068508290130094</v>
      </c>
      <c r="AO345" s="101">
        <f t="shared" si="255"/>
        <v>1.0072643794263927</v>
      </c>
      <c r="AP345" s="101">
        <f t="shared" si="255"/>
        <v>1.0076424555662362</v>
      </c>
      <c r="AQ345" s="101">
        <f t="shared" si="255"/>
        <v>1.006619996711815</v>
      </c>
      <c r="AR345" s="101">
        <f t="shared" si="255"/>
        <v>1.0067124087628398</v>
      </c>
      <c r="AS345" s="101">
        <f t="shared" si="255"/>
        <v>1.006175922263749</v>
      </c>
      <c r="AT345" s="101">
        <f t="shared" si="255"/>
        <v>1.0062462236855296</v>
      </c>
      <c r="AU345" s="101">
        <f t="shared" si="255"/>
        <v>1.0063262142173006</v>
      </c>
    </row>
    <row r="346" spans="1:47">
      <c r="A346" s="101" t="s">
        <v>3669</v>
      </c>
      <c r="G346" s="106"/>
      <c r="H346" s="106" t="str">
        <f t="shared" ref="H346:AK346" si="256">IFERROR(H135/G135-1,"")</f>
        <v/>
      </c>
      <c r="I346" s="106" t="str">
        <f t="shared" si="256"/>
        <v/>
      </c>
      <c r="J346" s="106" t="str">
        <f t="shared" si="256"/>
        <v/>
      </c>
      <c r="K346" s="106" t="str">
        <f t="shared" si="256"/>
        <v/>
      </c>
      <c r="L346" s="106" t="str">
        <f t="shared" si="256"/>
        <v/>
      </c>
      <c r="M346" s="106" t="str">
        <f t="shared" si="256"/>
        <v/>
      </c>
      <c r="N346" s="106" t="str">
        <f t="shared" si="256"/>
        <v/>
      </c>
      <c r="O346" s="106" t="str">
        <f t="shared" si="256"/>
        <v/>
      </c>
      <c r="P346" s="106" t="str">
        <f t="shared" si="256"/>
        <v/>
      </c>
      <c r="Q346" s="106" t="str">
        <f t="shared" si="256"/>
        <v/>
      </c>
      <c r="R346" s="106" t="str">
        <f t="shared" si="256"/>
        <v/>
      </c>
      <c r="S346" s="106" t="str">
        <f t="shared" si="256"/>
        <v/>
      </c>
      <c r="T346" s="106" t="str">
        <f t="shared" si="256"/>
        <v/>
      </c>
      <c r="U346" s="106" t="str">
        <f t="shared" si="256"/>
        <v/>
      </c>
      <c r="V346" s="106" t="str">
        <f t="shared" si="256"/>
        <v/>
      </c>
      <c r="W346" s="106" t="str">
        <f t="shared" si="256"/>
        <v/>
      </c>
      <c r="X346" s="106" t="str">
        <f t="shared" si="256"/>
        <v/>
      </c>
      <c r="Y346" s="106" t="str">
        <f t="shared" si="256"/>
        <v/>
      </c>
      <c r="Z346" s="106" t="str">
        <f t="shared" si="256"/>
        <v/>
      </c>
      <c r="AA346" s="106" t="str">
        <f t="shared" si="256"/>
        <v/>
      </c>
      <c r="AB346" s="106" t="str">
        <f t="shared" si="256"/>
        <v/>
      </c>
      <c r="AC346" s="106" t="str">
        <f t="shared" si="256"/>
        <v/>
      </c>
      <c r="AD346" s="106" t="str">
        <f t="shared" si="256"/>
        <v/>
      </c>
      <c r="AE346" s="106" t="str">
        <f t="shared" si="256"/>
        <v/>
      </c>
      <c r="AF346" s="106" t="str">
        <f t="shared" si="256"/>
        <v/>
      </c>
      <c r="AG346" s="106" t="str">
        <f t="shared" si="256"/>
        <v/>
      </c>
      <c r="AH346" s="106" t="str">
        <f t="shared" si="256"/>
        <v/>
      </c>
      <c r="AI346" s="106" t="str">
        <f t="shared" si="256"/>
        <v/>
      </c>
      <c r="AJ346" s="106" t="str">
        <f t="shared" si="256"/>
        <v/>
      </c>
      <c r="AK346" s="106" t="str">
        <f t="shared" si="256"/>
        <v/>
      </c>
      <c r="AM346" s="101" t="str">
        <f t="shared" ref="AM346:AU346" si="257">IFERROR(AM135/AL135,"")</f>
        <v/>
      </c>
      <c r="AN346" s="101" t="str">
        <f t="shared" si="257"/>
        <v/>
      </c>
      <c r="AO346" s="101" t="str">
        <f t="shared" si="257"/>
        <v/>
      </c>
      <c r="AP346" s="101" t="str">
        <f t="shared" si="257"/>
        <v/>
      </c>
      <c r="AQ346" s="101" t="str">
        <f t="shared" si="257"/>
        <v/>
      </c>
      <c r="AR346" s="101" t="str">
        <f t="shared" si="257"/>
        <v/>
      </c>
      <c r="AS346" s="101" t="str">
        <f t="shared" si="257"/>
        <v/>
      </c>
      <c r="AT346" s="101" t="str">
        <f t="shared" si="257"/>
        <v/>
      </c>
      <c r="AU346" s="101" t="str">
        <f t="shared" si="257"/>
        <v/>
      </c>
    </row>
    <row r="347" spans="1:47">
      <c r="A347" s="101" t="s">
        <v>3670</v>
      </c>
      <c r="G347" s="106"/>
      <c r="H347" s="106">
        <f t="shared" ref="H347:AK347" si="258">IFERROR(H136/G136-1,"")</f>
        <v>0.3807389909084844</v>
      </c>
      <c r="I347" s="106">
        <f t="shared" si="258"/>
        <v>-6.5454407538833026E-3</v>
      </c>
      <c r="J347" s="106">
        <f t="shared" si="258"/>
        <v>1.1846301055667308E-2</v>
      </c>
      <c r="K347" s="106">
        <f t="shared" si="258"/>
        <v>-6.2533603055007214E-3</v>
      </c>
      <c r="L347" s="106">
        <f t="shared" si="258"/>
        <v>2.6316572333318078E-4</v>
      </c>
      <c r="M347" s="106">
        <f t="shared" si="258"/>
        <v>4.8216032823240607E-3</v>
      </c>
      <c r="N347" s="106">
        <f t="shared" si="258"/>
        <v>-4.8510986692765767E-3</v>
      </c>
      <c r="O347" s="106">
        <f t="shared" si="258"/>
        <v>-2.8324728575896962E-3</v>
      </c>
      <c r="P347" s="106">
        <f t="shared" si="258"/>
        <v>6.9581969096201846E-3</v>
      </c>
      <c r="Q347" s="106">
        <f t="shared" si="258"/>
        <v>9.9395609138830388E-3</v>
      </c>
      <c r="R347" s="106">
        <f t="shared" si="258"/>
        <v>3.3111602544365626E-2</v>
      </c>
      <c r="S347" s="106">
        <f t="shared" si="258"/>
        <v>1.6128134292441088E-2</v>
      </c>
      <c r="T347" s="106">
        <f t="shared" si="258"/>
        <v>1.4574194498378379E-2</v>
      </c>
      <c r="U347" s="106">
        <f t="shared" si="258"/>
        <v>1.1855138472279814E-2</v>
      </c>
      <c r="V347" s="106">
        <f t="shared" si="258"/>
        <v>1.1385111130172154E-2</v>
      </c>
      <c r="W347" s="106">
        <f t="shared" si="258"/>
        <v>7.0789333976344349E-3</v>
      </c>
      <c r="X347" s="106">
        <f t="shared" si="258"/>
        <v>9.0476168197819451E-3</v>
      </c>
      <c r="Y347" s="106">
        <f t="shared" si="258"/>
        <v>1.5514425722110703E-2</v>
      </c>
      <c r="Z347" s="106">
        <f t="shared" si="258"/>
        <v>1.3552646003540891E-2</v>
      </c>
      <c r="AA347" s="106">
        <f t="shared" si="258"/>
        <v>9.7044630870282145E-3</v>
      </c>
      <c r="AB347" s="106">
        <f t="shared" si="258"/>
        <v>1.0014892414782706E-2</v>
      </c>
      <c r="AC347" s="106">
        <f t="shared" si="258"/>
        <v>1.0054972687395303E-2</v>
      </c>
      <c r="AD347" s="106">
        <f t="shared" si="258"/>
        <v>9.370287506015762E-3</v>
      </c>
      <c r="AE347" s="106">
        <f t="shared" si="258"/>
        <v>4.7285172733904091E-3</v>
      </c>
      <c r="AF347" s="106">
        <f t="shared" si="258"/>
        <v>8.060241860917694E-3</v>
      </c>
      <c r="AG347" s="106">
        <f t="shared" si="258"/>
        <v>6.9854591079412387E-3</v>
      </c>
      <c r="AH347" s="106">
        <f t="shared" si="258"/>
        <v>9.216090239965391E-3</v>
      </c>
      <c r="AI347" s="106">
        <f t="shared" si="258"/>
        <v>9.6267431304863926E-3</v>
      </c>
      <c r="AJ347" s="106">
        <f t="shared" si="258"/>
        <v>9.3804659493144094E-3</v>
      </c>
      <c r="AK347" s="106">
        <f t="shared" si="258"/>
        <v>1.0987268593040334E-2</v>
      </c>
      <c r="AM347" s="101">
        <f t="shared" ref="AM347:AU347" si="259">IFERROR(AM136/AL136,"")</f>
        <v>1.00787593494437</v>
      </c>
      <c r="AN347" s="101">
        <f t="shared" si="259"/>
        <v>1.0080002851454162</v>
      </c>
      <c r="AO347" s="101">
        <f t="shared" si="259"/>
        <v>1.0082853090310413</v>
      </c>
      <c r="AP347" s="101">
        <f t="shared" si="259"/>
        <v>1.0086266520544716</v>
      </c>
      <c r="AQ347" s="101">
        <f t="shared" si="259"/>
        <v>1.0081440764717395</v>
      </c>
      <c r="AR347" s="101">
        <f t="shared" si="259"/>
        <v>1.0080126142621824</v>
      </c>
      <c r="AS347" s="101">
        <f t="shared" si="259"/>
        <v>1.0076015887979572</v>
      </c>
      <c r="AT347" s="101">
        <f t="shared" si="259"/>
        <v>1.0074735793864948</v>
      </c>
      <c r="AU347" s="101">
        <f t="shared" si="259"/>
        <v>1.0074714754612557</v>
      </c>
    </row>
    <row r="348" spans="1:47">
      <c r="A348" s="101" t="s">
        <v>3671</v>
      </c>
      <c r="G348" s="106"/>
      <c r="H348" s="106">
        <f t="shared" ref="H348:AK348" si="260">IFERROR(H137/G137-1,"")</f>
        <v>0.3807389909084844</v>
      </c>
      <c r="I348" s="106">
        <f t="shared" si="260"/>
        <v>6.469524590136988E-2</v>
      </c>
      <c r="J348" s="106">
        <f t="shared" si="260"/>
        <v>3.940880902530397E-2</v>
      </c>
      <c r="K348" s="106">
        <f t="shared" si="260"/>
        <v>-1.3139456956601236E-2</v>
      </c>
      <c r="L348" s="106">
        <f t="shared" si="260"/>
        <v>3.3588408485636378E-3</v>
      </c>
      <c r="M348" s="106">
        <f t="shared" si="260"/>
        <v>8.3223983554443492E-3</v>
      </c>
      <c r="N348" s="106">
        <f t="shared" si="260"/>
        <v>-1.0651122838201577E-2</v>
      </c>
      <c r="O348" s="106">
        <f t="shared" si="260"/>
        <v>-2.439629800361609E-3</v>
      </c>
      <c r="P348" s="106">
        <f t="shared" si="260"/>
        <v>1.3596555196571991E-2</v>
      </c>
      <c r="Q348" s="106">
        <f t="shared" si="260"/>
        <v>1.2756701717639762E-2</v>
      </c>
      <c r="R348" s="106">
        <f t="shared" si="260"/>
        <v>4.6988790007019832E-2</v>
      </c>
      <c r="S348" s="106">
        <f t="shared" si="260"/>
        <v>1.1955408240198473E-2</v>
      </c>
      <c r="T348" s="106">
        <f t="shared" si="260"/>
        <v>1.1294009301663355E-2</v>
      </c>
      <c r="U348" s="106">
        <f t="shared" si="260"/>
        <v>9.0830708497937618E-3</v>
      </c>
      <c r="V348" s="106">
        <f t="shared" si="260"/>
        <v>9.5614305641367192E-3</v>
      </c>
      <c r="W348" s="106">
        <f t="shared" si="260"/>
        <v>3.0477302564853037E-3</v>
      </c>
      <c r="X348" s="106">
        <f t="shared" si="260"/>
        <v>8.8673098216918156E-3</v>
      </c>
      <c r="Y348" s="106">
        <f t="shared" si="260"/>
        <v>1.8895546934492469E-2</v>
      </c>
      <c r="Z348" s="106">
        <f t="shared" si="260"/>
        <v>1.1821402491828392E-2</v>
      </c>
      <c r="AA348" s="106">
        <f t="shared" si="260"/>
        <v>5.8464979003940432E-3</v>
      </c>
      <c r="AB348" s="106">
        <f t="shared" si="260"/>
        <v>8.6217558252645876E-3</v>
      </c>
      <c r="AC348" s="106">
        <f t="shared" si="260"/>
        <v>9.0028048461996413E-3</v>
      </c>
      <c r="AD348" s="106">
        <f t="shared" si="260"/>
        <v>7.9272370211702636E-3</v>
      </c>
      <c r="AE348" s="106">
        <f t="shared" si="260"/>
        <v>7.3186692811111342E-4</v>
      </c>
      <c r="AF348" s="106">
        <f t="shared" si="260"/>
        <v>8.9451290019244567E-3</v>
      </c>
      <c r="AG348" s="106">
        <f t="shared" si="260"/>
        <v>5.8458989546081863E-3</v>
      </c>
      <c r="AH348" s="106">
        <f t="shared" si="260"/>
        <v>9.8324007542396341E-3</v>
      </c>
      <c r="AI348" s="106">
        <f t="shared" si="260"/>
        <v>9.2906253682900619E-3</v>
      </c>
      <c r="AJ348" s="106">
        <f t="shared" si="260"/>
        <v>8.3996360063778308E-3</v>
      </c>
      <c r="AK348" s="106">
        <f t="shared" si="260"/>
        <v>1.1072134323377059E-2</v>
      </c>
      <c r="AM348" s="101">
        <f t="shared" ref="AM348:AU348" si="261">IFERROR(AM137/AL137,"")</f>
        <v>1.0073567976999807</v>
      </c>
      <c r="AN348" s="101">
        <f t="shared" si="261"/>
        <v>1.0075611325049054</v>
      </c>
      <c r="AO348" s="101">
        <f t="shared" si="261"/>
        <v>1.0079835748113719</v>
      </c>
      <c r="AP348" s="101">
        <f t="shared" si="261"/>
        <v>1.0083929476212723</v>
      </c>
      <c r="AQ348" s="101">
        <f t="shared" si="261"/>
        <v>1.0073823152234871</v>
      </c>
      <c r="AR348" s="101">
        <f t="shared" si="261"/>
        <v>1.0074070723536079</v>
      </c>
      <c r="AS348" s="101">
        <f t="shared" si="261"/>
        <v>1.0068527614509424</v>
      </c>
      <c r="AT348" s="101">
        <f t="shared" si="261"/>
        <v>1.0068846682080643</v>
      </c>
      <c r="AU348" s="101">
        <f t="shared" si="261"/>
        <v>1.0069639539002608</v>
      </c>
    </row>
    <row r="349" spans="1:47">
      <c r="A349" s="101" t="s">
        <v>3672</v>
      </c>
      <c r="G349" s="106"/>
      <c r="H349" s="106">
        <f t="shared" ref="H349:AK349" si="262">IFERROR(H138/G138-1,"")</f>
        <v>0.3807389909084844</v>
      </c>
      <c r="I349" s="106">
        <f t="shared" si="262"/>
        <v>0.11462123546739145</v>
      </c>
      <c r="J349" s="106">
        <f t="shared" si="262"/>
        <v>5.8737995548320487E-2</v>
      </c>
      <c r="K349" s="106">
        <f t="shared" si="262"/>
        <v>-2.2646502053770279E-2</v>
      </c>
      <c r="L349" s="106">
        <f t="shared" si="262"/>
        <v>5.6980329194660229E-3</v>
      </c>
      <c r="M349" s="106">
        <f t="shared" si="262"/>
        <v>1.2726163707286853E-2</v>
      </c>
      <c r="N349" s="106">
        <f t="shared" si="262"/>
        <v>-1.6733958241103353E-2</v>
      </c>
      <c r="O349" s="106">
        <f t="shared" si="262"/>
        <v>-3.0723864469250906E-3</v>
      </c>
      <c r="P349" s="106">
        <f t="shared" si="262"/>
        <v>2.1095155722549164E-2</v>
      </c>
      <c r="Q349" s="106">
        <f t="shared" si="262"/>
        <v>1.8665890381046824E-2</v>
      </c>
      <c r="R349" s="106">
        <f t="shared" si="262"/>
        <v>4.7377401070164415E-2</v>
      </c>
      <c r="S349" s="106">
        <f t="shared" si="262"/>
        <v>1.6373593218690585E-2</v>
      </c>
      <c r="T349" s="106">
        <f t="shared" si="262"/>
        <v>1.3239587221872018E-2</v>
      </c>
      <c r="U349" s="106">
        <f t="shared" si="262"/>
        <v>1.3389823348366914E-2</v>
      </c>
      <c r="V349" s="106">
        <f t="shared" si="262"/>
        <v>1.418872884249156E-2</v>
      </c>
      <c r="W349" s="106">
        <f t="shared" si="262"/>
        <v>4.0666536769833339E-3</v>
      </c>
      <c r="X349" s="106">
        <f t="shared" si="262"/>
        <v>1.3521340758373412E-2</v>
      </c>
      <c r="Y349" s="106">
        <f t="shared" si="262"/>
        <v>2.8800958967180268E-2</v>
      </c>
      <c r="Z349" s="106">
        <f t="shared" si="262"/>
        <v>1.7028708913805257E-2</v>
      </c>
      <c r="AA349" s="106">
        <f t="shared" si="262"/>
        <v>8.1083960223018448E-3</v>
      </c>
      <c r="AB349" s="106">
        <f t="shared" si="262"/>
        <v>1.2884366004581871E-2</v>
      </c>
      <c r="AC349" s="106">
        <f t="shared" si="262"/>
        <v>1.3348160887138194E-2</v>
      </c>
      <c r="AD349" s="106">
        <f t="shared" si="262"/>
        <v>1.1630998862046438E-2</v>
      </c>
      <c r="AE349" s="106">
        <f t="shared" si="262"/>
        <v>5.7143297856199204E-4</v>
      </c>
      <c r="AF349" s="106">
        <f t="shared" si="262"/>
        <v>1.377238787159496E-2</v>
      </c>
      <c r="AG349" s="106">
        <f t="shared" si="262"/>
        <v>8.496014701931287E-3</v>
      </c>
      <c r="AH349" s="106">
        <f t="shared" si="262"/>
        <v>1.4801655528132951E-2</v>
      </c>
      <c r="AI349" s="106">
        <f t="shared" si="262"/>
        <v>1.370559858121756E-2</v>
      </c>
      <c r="AJ349" s="106">
        <f t="shared" si="262"/>
        <v>1.2310184779974476E-2</v>
      </c>
      <c r="AK349" s="106">
        <f t="shared" si="262"/>
        <v>1.6510757760307859E-2</v>
      </c>
      <c r="AM349" s="101">
        <f t="shared" ref="AM349:AU349" si="263">IFERROR(AM138/AL138,"")</f>
        <v>1.010730323798934</v>
      </c>
      <c r="AN349" s="101">
        <f t="shared" si="263"/>
        <v>1.0110123169029666</v>
      </c>
      <c r="AO349" s="101">
        <f t="shared" si="263"/>
        <v>1.0115934991161719</v>
      </c>
      <c r="AP349" s="101">
        <f t="shared" si="263"/>
        <v>1.0121301358886887</v>
      </c>
      <c r="AQ349" s="101">
        <f t="shared" si="263"/>
        <v>1.0105491838848057</v>
      </c>
      <c r="AR349" s="101">
        <f t="shared" si="263"/>
        <v>1.0105997144354499</v>
      </c>
      <c r="AS349" s="101">
        <f t="shared" si="263"/>
        <v>1.0097383334473988</v>
      </c>
      <c r="AT349" s="101">
        <f t="shared" si="263"/>
        <v>1.009780954847679</v>
      </c>
      <c r="AU349" s="101">
        <f t="shared" si="263"/>
        <v>1.009864881458995</v>
      </c>
    </row>
    <row r="350" spans="1:47">
      <c r="A350" s="101" t="s">
        <v>3673</v>
      </c>
      <c r="G350" s="106"/>
      <c r="H350" s="106" t="str">
        <f t="shared" ref="H350:AK350" si="264">IFERROR(H139/G139-1,"")</f>
        <v/>
      </c>
      <c r="I350" s="106" t="str">
        <f t="shared" si="264"/>
        <v/>
      </c>
      <c r="J350" s="106" t="str">
        <f t="shared" si="264"/>
        <v/>
      </c>
      <c r="K350" s="106" t="str">
        <f t="shared" si="264"/>
        <v/>
      </c>
      <c r="L350" s="106" t="str">
        <f t="shared" si="264"/>
        <v/>
      </c>
      <c r="M350" s="106" t="str">
        <f t="shared" si="264"/>
        <v/>
      </c>
      <c r="N350" s="106" t="str">
        <f t="shared" si="264"/>
        <v/>
      </c>
      <c r="O350" s="106" t="str">
        <f t="shared" si="264"/>
        <v/>
      </c>
      <c r="P350" s="106" t="str">
        <f t="shared" si="264"/>
        <v/>
      </c>
      <c r="Q350" s="106" t="str">
        <f t="shared" si="264"/>
        <v/>
      </c>
      <c r="R350" s="106" t="str">
        <f t="shared" si="264"/>
        <v/>
      </c>
      <c r="S350" s="106" t="str">
        <f t="shared" si="264"/>
        <v/>
      </c>
      <c r="T350" s="106" t="str">
        <f t="shared" si="264"/>
        <v/>
      </c>
      <c r="U350" s="106" t="str">
        <f t="shared" si="264"/>
        <v/>
      </c>
      <c r="V350" s="106" t="str">
        <f t="shared" si="264"/>
        <v/>
      </c>
      <c r="W350" s="106" t="str">
        <f t="shared" si="264"/>
        <v/>
      </c>
      <c r="X350" s="106" t="str">
        <f t="shared" si="264"/>
        <v/>
      </c>
      <c r="Y350" s="106" t="str">
        <f t="shared" si="264"/>
        <v/>
      </c>
      <c r="Z350" s="106" t="str">
        <f t="shared" si="264"/>
        <v/>
      </c>
      <c r="AA350" s="106" t="str">
        <f t="shared" si="264"/>
        <v/>
      </c>
      <c r="AB350" s="106" t="str">
        <f t="shared" si="264"/>
        <v/>
      </c>
      <c r="AC350" s="106" t="str">
        <f t="shared" si="264"/>
        <v/>
      </c>
      <c r="AD350" s="106" t="str">
        <f t="shared" si="264"/>
        <v/>
      </c>
      <c r="AE350" s="106" t="str">
        <f t="shared" si="264"/>
        <v/>
      </c>
      <c r="AF350" s="106" t="str">
        <f t="shared" si="264"/>
        <v/>
      </c>
      <c r="AG350" s="106" t="str">
        <f t="shared" si="264"/>
        <v/>
      </c>
      <c r="AH350" s="106" t="str">
        <f t="shared" si="264"/>
        <v/>
      </c>
      <c r="AI350" s="106" t="str">
        <f t="shared" si="264"/>
        <v/>
      </c>
      <c r="AJ350" s="106" t="str">
        <f t="shared" si="264"/>
        <v/>
      </c>
      <c r="AK350" s="106" t="str">
        <f t="shared" si="264"/>
        <v/>
      </c>
      <c r="AM350" s="101" t="str">
        <f t="shared" ref="AM350:AU350" si="265">IFERROR(AM139/AL139,"")</f>
        <v/>
      </c>
      <c r="AN350" s="101" t="str">
        <f t="shared" si="265"/>
        <v/>
      </c>
      <c r="AO350" s="101" t="str">
        <f t="shared" si="265"/>
        <v/>
      </c>
      <c r="AP350" s="101" t="str">
        <f t="shared" si="265"/>
        <v/>
      </c>
      <c r="AQ350" s="101" t="str">
        <f t="shared" si="265"/>
        <v/>
      </c>
      <c r="AR350" s="101" t="str">
        <f t="shared" si="265"/>
        <v/>
      </c>
      <c r="AS350" s="101" t="str">
        <f t="shared" si="265"/>
        <v/>
      </c>
      <c r="AT350" s="101" t="str">
        <f t="shared" si="265"/>
        <v/>
      </c>
      <c r="AU350" s="101" t="str">
        <f t="shared" si="265"/>
        <v/>
      </c>
    </row>
    <row r="351" spans="1:47">
      <c r="A351" s="101" t="s">
        <v>3674</v>
      </c>
      <c r="G351" s="106"/>
      <c r="H351" s="106" t="str">
        <f t="shared" ref="H351:AK351" si="266">IFERROR(H140/G140-1,"")</f>
        <v/>
      </c>
      <c r="I351" s="106" t="str">
        <f t="shared" si="266"/>
        <v/>
      </c>
      <c r="J351" s="106" t="str">
        <f t="shared" si="266"/>
        <v/>
      </c>
      <c r="K351" s="106" t="str">
        <f t="shared" si="266"/>
        <v/>
      </c>
      <c r="L351" s="106" t="str">
        <f t="shared" si="266"/>
        <v/>
      </c>
      <c r="M351" s="106" t="str">
        <f t="shared" si="266"/>
        <v/>
      </c>
      <c r="N351" s="106" t="str">
        <f t="shared" si="266"/>
        <v/>
      </c>
      <c r="O351" s="106" t="str">
        <f t="shared" si="266"/>
        <v/>
      </c>
      <c r="P351" s="106" t="str">
        <f t="shared" si="266"/>
        <v/>
      </c>
      <c r="Q351" s="106" t="str">
        <f t="shared" si="266"/>
        <v/>
      </c>
      <c r="R351" s="106" t="str">
        <f t="shared" si="266"/>
        <v/>
      </c>
      <c r="S351" s="106" t="str">
        <f t="shared" si="266"/>
        <v/>
      </c>
      <c r="T351" s="106" t="str">
        <f t="shared" si="266"/>
        <v/>
      </c>
      <c r="U351" s="106" t="str">
        <f t="shared" si="266"/>
        <v/>
      </c>
      <c r="V351" s="106" t="str">
        <f t="shared" si="266"/>
        <v/>
      </c>
      <c r="W351" s="106" t="str">
        <f t="shared" si="266"/>
        <v/>
      </c>
      <c r="X351" s="106" t="str">
        <f t="shared" si="266"/>
        <v/>
      </c>
      <c r="Y351" s="106" t="str">
        <f t="shared" si="266"/>
        <v/>
      </c>
      <c r="Z351" s="106" t="str">
        <f t="shared" si="266"/>
        <v/>
      </c>
      <c r="AA351" s="106" t="str">
        <f t="shared" si="266"/>
        <v/>
      </c>
      <c r="AB351" s="106" t="str">
        <f t="shared" si="266"/>
        <v/>
      </c>
      <c r="AC351" s="106" t="str">
        <f t="shared" si="266"/>
        <v/>
      </c>
      <c r="AD351" s="106" t="str">
        <f t="shared" si="266"/>
        <v/>
      </c>
      <c r="AE351" s="106" t="str">
        <f t="shared" si="266"/>
        <v/>
      </c>
      <c r="AF351" s="106" t="str">
        <f t="shared" si="266"/>
        <v/>
      </c>
      <c r="AG351" s="106" t="str">
        <f t="shared" si="266"/>
        <v/>
      </c>
      <c r="AH351" s="106" t="str">
        <f t="shared" si="266"/>
        <v/>
      </c>
      <c r="AI351" s="106" t="str">
        <f t="shared" si="266"/>
        <v/>
      </c>
      <c r="AJ351" s="106" t="str">
        <f t="shared" si="266"/>
        <v/>
      </c>
      <c r="AK351" s="106" t="str">
        <f t="shared" si="266"/>
        <v/>
      </c>
      <c r="AM351" s="101" t="str">
        <f t="shared" ref="AM351:AU351" si="267">IFERROR(AM140/AL140,"")</f>
        <v/>
      </c>
      <c r="AN351" s="101" t="str">
        <f t="shared" si="267"/>
        <v/>
      </c>
      <c r="AO351" s="101" t="str">
        <f t="shared" si="267"/>
        <v/>
      </c>
      <c r="AP351" s="101" t="str">
        <f t="shared" si="267"/>
        <v/>
      </c>
      <c r="AQ351" s="101" t="str">
        <f t="shared" si="267"/>
        <v/>
      </c>
      <c r="AR351" s="101" t="str">
        <f t="shared" si="267"/>
        <v/>
      </c>
      <c r="AS351" s="101" t="str">
        <f t="shared" si="267"/>
        <v/>
      </c>
      <c r="AT351" s="101" t="str">
        <f t="shared" si="267"/>
        <v/>
      </c>
      <c r="AU351" s="101" t="str">
        <f t="shared" si="267"/>
        <v/>
      </c>
    </row>
    <row r="352" spans="1:47">
      <c r="A352" s="101" t="s">
        <v>3675</v>
      </c>
      <c r="G352" s="106"/>
      <c r="H352" s="106">
        <f t="shared" ref="H352:AK352" si="268">IFERROR(H141/G141-1,"")</f>
        <v>0.3807389909084844</v>
      </c>
      <c r="I352" s="106">
        <f t="shared" si="268"/>
        <v>0.11462123546739145</v>
      </c>
      <c r="J352" s="106">
        <f t="shared" si="268"/>
        <v>5.8737995548320487E-2</v>
      </c>
      <c r="K352" s="106">
        <f t="shared" si="268"/>
        <v>-2.2646502053770279E-2</v>
      </c>
      <c r="L352" s="106">
        <f t="shared" si="268"/>
        <v>5.6980329194660229E-3</v>
      </c>
      <c r="M352" s="106">
        <f t="shared" si="268"/>
        <v>1.2726163707286853E-2</v>
      </c>
      <c r="N352" s="106">
        <f t="shared" si="268"/>
        <v>-1.6733958241103353E-2</v>
      </c>
      <c r="O352" s="106">
        <f t="shared" si="268"/>
        <v>-3.0723864469250906E-3</v>
      </c>
      <c r="P352" s="106">
        <f t="shared" si="268"/>
        <v>2.1095155722549164E-2</v>
      </c>
      <c r="Q352" s="106">
        <f t="shared" si="268"/>
        <v>1.8665890381046824E-2</v>
      </c>
      <c r="R352" s="106">
        <f t="shared" si="268"/>
        <v>4.7377401070164415E-2</v>
      </c>
      <c r="S352" s="106">
        <f t="shared" si="268"/>
        <v>1.6373593218690585E-2</v>
      </c>
      <c r="T352" s="106">
        <f t="shared" si="268"/>
        <v>1.3239587221872018E-2</v>
      </c>
      <c r="U352" s="106">
        <f t="shared" si="268"/>
        <v>1.3389823348366914E-2</v>
      </c>
      <c r="V352" s="106">
        <f t="shared" si="268"/>
        <v>1.418872884249156E-2</v>
      </c>
      <c r="W352" s="106">
        <f t="shared" si="268"/>
        <v>4.0666536769833339E-3</v>
      </c>
      <c r="X352" s="106">
        <f t="shared" si="268"/>
        <v>1.3521340758373412E-2</v>
      </c>
      <c r="Y352" s="106">
        <f t="shared" si="268"/>
        <v>2.8800958967180268E-2</v>
      </c>
      <c r="Z352" s="106">
        <f t="shared" si="268"/>
        <v>1.7028708913805257E-2</v>
      </c>
      <c r="AA352" s="106">
        <f t="shared" si="268"/>
        <v>8.1083960223018448E-3</v>
      </c>
      <c r="AB352" s="106">
        <f t="shared" si="268"/>
        <v>1.2884366004581871E-2</v>
      </c>
      <c r="AC352" s="106">
        <f t="shared" si="268"/>
        <v>1.3348160887138194E-2</v>
      </c>
      <c r="AD352" s="106">
        <f t="shared" si="268"/>
        <v>1.1630998862046438E-2</v>
      </c>
      <c r="AE352" s="106">
        <f t="shared" si="268"/>
        <v>5.7143297856199204E-4</v>
      </c>
      <c r="AF352" s="106">
        <f t="shared" si="268"/>
        <v>1.377238787159496E-2</v>
      </c>
      <c r="AG352" s="106">
        <f t="shared" si="268"/>
        <v>8.496014701931287E-3</v>
      </c>
      <c r="AH352" s="106">
        <f t="shared" si="268"/>
        <v>1.4801655528132951E-2</v>
      </c>
      <c r="AI352" s="106">
        <f t="shared" si="268"/>
        <v>1.370559858121756E-2</v>
      </c>
      <c r="AJ352" s="106">
        <f t="shared" si="268"/>
        <v>1.2310184779974476E-2</v>
      </c>
      <c r="AK352" s="106">
        <f t="shared" si="268"/>
        <v>1.6510757760307859E-2</v>
      </c>
      <c r="AM352" s="101">
        <f t="shared" ref="AM352:AU352" si="269">IFERROR(AM141/AL141,"")</f>
        <v>1.010730323798934</v>
      </c>
      <c r="AN352" s="101">
        <f t="shared" si="269"/>
        <v>1.0110123169029666</v>
      </c>
      <c r="AO352" s="101">
        <f t="shared" si="269"/>
        <v>1.0115934991161719</v>
      </c>
      <c r="AP352" s="101">
        <f t="shared" si="269"/>
        <v>1.0121301358886887</v>
      </c>
      <c r="AQ352" s="101">
        <f t="shared" si="269"/>
        <v>1.0105491838848057</v>
      </c>
      <c r="AR352" s="101">
        <f t="shared" si="269"/>
        <v>1.0105997144354499</v>
      </c>
      <c r="AS352" s="101">
        <f t="shared" si="269"/>
        <v>1.0097383334473988</v>
      </c>
      <c r="AT352" s="101">
        <f t="shared" si="269"/>
        <v>1.009780954847679</v>
      </c>
      <c r="AU352" s="101">
        <f t="shared" si="269"/>
        <v>1.009864881458995</v>
      </c>
    </row>
    <row r="353" spans="1:47" s="128" customFormat="1">
      <c r="A353" s="127" t="s">
        <v>3688</v>
      </c>
      <c r="B353" s="127"/>
      <c r="C353" s="127"/>
      <c r="D353" s="127"/>
      <c r="E353" s="127"/>
      <c r="F353" s="127"/>
      <c r="G353" s="129"/>
      <c r="H353" s="129" t="str">
        <f t="shared" ref="H353:V353" si="270">IFERROR(H142/G142-1,"")</f>
        <v/>
      </c>
      <c r="I353" s="129" t="str">
        <f t="shared" si="270"/>
        <v/>
      </c>
      <c r="J353" s="129" t="str">
        <f t="shared" si="270"/>
        <v/>
      </c>
      <c r="K353" s="129" t="str">
        <f t="shared" si="270"/>
        <v/>
      </c>
      <c r="L353" s="129" t="str">
        <f t="shared" si="270"/>
        <v/>
      </c>
      <c r="M353" s="129" t="str">
        <f t="shared" si="270"/>
        <v/>
      </c>
      <c r="N353" s="129" t="str">
        <f t="shared" si="270"/>
        <v/>
      </c>
      <c r="O353" s="129" t="str">
        <f t="shared" si="270"/>
        <v/>
      </c>
      <c r="P353" s="129" t="str">
        <f t="shared" si="270"/>
        <v/>
      </c>
      <c r="Q353" s="129" t="str">
        <f t="shared" si="270"/>
        <v/>
      </c>
      <c r="R353" s="129" t="str">
        <f t="shared" si="270"/>
        <v/>
      </c>
      <c r="S353" s="129" t="str">
        <f t="shared" si="270"/>
        <v/>
      </c>
      <c r="T353" s="129" t="str">
        <f t="shared" si="270"/>
        <v/>
      </c>
      <c r="U353" s="129" t="str">
        <f t="shared" si="270"/>
        <v/>
      </c>
      <c r="V353" s="129" t="str">
        <f t="shared" si="270"/>
        <v/>
      </c>
      <c r="W353" s="129" t="str">
        <f t="shared" ref="W353:AK353" si="271">IFERROR(W142/V142-1,"")</f>
        <v/>
      </c>
      <c r="X353" s="129" t="str">
        <f t="shared" si="271"/>
        <v/>
      </c>
      <c r="Y353" s="129" t="str">
        <f t="shared" si="271"/>
        <v/>
      </c>
      <c r="Z353" s="129" t="str">
        <f t="shared" si="271"/>
        <v/>
      </c>
      <c r="AA353" s="129" t="str">
        <f t="shared" si="271"/>
        <v/>
      </c>
      <c r="AB353" s="129" t="str">
        <f t="shared" si="271"/>
        <v/>
      </c>
      <c r="AC353" s="129" t="str">
        <f t="shared" si="271"/>
        <v/>
      </c>
      <c r="AD353" s="129" t="str">
        <f t="shared" si="271"/>
        <v/>
      </c>
      <c r="AE353" s="129" t="str">
        <f t="shared" si="271"/>
        <v/>
      </c>
      <c r="AF353" s="129" t="str">
        <f t="shared" si="271"/>
        <v/>
      </c>
      <c r="AG353" s="129" t="str">
        <f t="shared" si="271"/>
        <v/>
      </c>
      <c r="AH353" s="129" t="str">
        <f t="shared" si="271"/>
        <v/>
      </c>
      <c r="AI353" s="129" t="str">
        <f t="shared" si="271"/>
        <v/>
      </c>
      <c r="AJ353" s="129" t="str">
        <f t="shared" si="271"/>
        <v/>
      </c>
      <c r="AK353" s="129" t="str">
        <f t="shared" si="271"/>
        <v/>
      </c>
      <c r="AM353" s="128" t="str">
        <f t="shared" ref="AM353:AU353" si="272">IFERROR(AM142/AL142,"")</f>
        <v/>
      </c>
      <c r="AN353" s="128" t="str">
        <f t="shared" si="272"/>
        <v/>
      </c>
      <c r="AO353" s="128" t="str">
        <f t="shared" si="272"/>
        <v/>
      </c>
      <c r="AP353" s="128" t="str">
        <f t="shared" si="272"/>
        <v/>
      </c>
      <c r="AQ353" s="128" t="str">
        <f t="shared" si="272"/>
        <v/>
      </c>
      <c r="AR353" s="128" t="str">
        <f t="shared" si="272"/>
        <v/>
      </c>
      <c r="AS353" s="128" t="str">
        <f t="shared" si="272"/>
        <v/>
      </c>
      <c r="AT353" s="128" t="str">
        <f t="shared" si="272"/>
        <v/>
      </c>
      <c r="AU353" s="128" t="str">
        <f t="shared" si="272"/>
        <v/>
      </c>
    </row>
    <row r="354" spans="1:47">
      <c r="A354" s="105" t="s">
        <v>3697</v>
      </c>
      <c r="B354" s="105"/>
      <c r="C354" s="105"/>
      <c r="D354" s="105"/>
      <c r="E354" s="105"/>
      <c r="F354" s="105"/>
      <c r="G354" s="101">
        <f t="shared" ref="G354:AK354" si="273">G$1</f>
        <v>2020</v>
      </c>
      <c r="H354" s="101">
        <f t="shared" si="273"/>
        <v>2021</v>
      </c>
      <c r="I354" s="101">
        <f t="shared" si="273"/>
        <v>2022</v>
      </c>
      <c r="J354" s="101">
        <f t="shared" si="273"/>
        <v>2023</v>
      </c>
      <c r="K354" s="101">
        <f t="shared" si="273"/>
        <v>2024</v>
      </c>
      <c r="L354" s="101">
        <f t="shared" si="273"/>
        <v>2025</v>
      </c>
      <c r="M354" s="101">
        <f t="shared" si="273"/>
        <v>2026</v>
      </c>
      <c r="N354" s="101">
        <f t="shared" si="273"/>
        <v>2027</v>
      </c>
      <c r="O354" s="101">
        <f t="shared" si="273"/>
        <v>2028</v>
      </c>
      <c r="P354" s="101">
        <f t="shared" si="273"/>
        <v>2029</v>
      </c>
      <c r="Q354" s="101">
        <f t="shared" si="273"/>
        <v>2030</v>
      </c>
      <c r="R354" s="101">
        <f t="shared" si="273"/>
        <v>2031</v>
      </c>
      <c r="S354" s="101">
        <f t="shared" si="273"/>
        <v>2032</v>
      </c>
      <c r="T354" s="101">
        <f t="shared" si="273"/>
        <v>2033</v>
      </c>
      <c r="U354" s="101">
        <f t="shared" si="273"/>
        <v>2034</v>
      </c>
      <c r="V354" s="101">
        <f t="shared" si="273"/>
        <v>2035</v>
      </c>
      <c r="W354" s="101">
        <f t="shared" si="273"/>
        <v>2036</v>
      </c>
      <c r="X354" s="101">
        <f t="shared" si="273"/>
        <v>2037</v>
      </c>
      <c r="Y354" s="101">
        <f t="shared" si="273"/>
        <v>2038</v>
      </c>
      <c r="Z354" s="101">
        <f t="shared" si="273"/>
        <v>2039</v>
      </c>
      <c r="AA354" s="101">
        <f t="shared" si="273"/>
        <v>2040</v>
      </c>
      <c r="AB354" s="101">
        <f t="shared" si="273"/>
        <v>2041</v>
      </c>
      <c r="AC354" s="101">
        <f t="shared" si="273"/>
        <v>2042</v>
      </c>
      <c r="AD354" s="101">
        <f t="shared" si="273"/>
        <v>2043</v>
      </c>
      <c r="AE354" s="101">
        <f t="shared" si="273"/>
        <v>2044</v>
      </c>
      <c r="AF354" s="101">
        <f t="shared" si="273"/>
        <v>2045</v>
      </c>
      <c r="AG354" s="101">
        <f t="shared" si="273"/>
        <v>2046</v>
      </c>
      <c r="AH354" s="101">
        <f t="shared" si="273"/>
        <v>2047</v>
      </c>
      <c r="AI354" s="101">
        <f t="shared" si="273"/>
        <v>2048</v>
      </c>
      <c r="AJ354" s="101">
        <f t="shared" si="273"/>
        <v>2049</v>
      </c>
      <c r="AK354" s="101">
        <f t="shared" si="273"/>
        <v>2050</v>
      </c>
    </row>
    <row r="355" spans="1:47">
      <c r="A355" s="101" t="s">
        <v>3689</v>
      </c>
      <c r="G355" s="106"/>
      <c r="H355" s="106" t="str">
        <f t="shared" ref="H355:AK355" si="274">IFERROR(H144/G144-1,"")</f>
        <v/>
      </c>
      <c r="I355" s="106" t="str">
        <f t="shared" si="274"/>
        <v/>
      </c>
      <c r="J355" s="106" t="str">
        <f t="shared" si="274"/>
        <v/>
      </c>
      <c r="K355" s="106" t="str">
        <f t="shared" si="274"/>
        <v/>
      </c>
      <c r="L355" s="106" t="str">
        <f t="shared" si="274"/>
        <v/>
      </c>
      <c r="M355" s="106" t="str">
        <f t="shared" si="274"/>
        <v/>
      </c>
      <c r="N355" s="106" t="str">
        <f t="shared" si="274"/>
        <v/>
      </c>
      <c r="O355" s="106" t="str">
        <f t="shared" si="274"/>
        <v/>
      </c>
      <c r="P355" s="106" t="str">
        <f t="shared" si="274"/>
        <v/>
      </c>
      <c r="Q355" s="106" t="str">
        <f t="shared" si="274"/>
        <v/>
      </c>
      <c r="R355" s="106" t="str">
        <f t="shared" si="274"/>
        <v/>
      </c>
      <c r="S355" s="106" t="str">
        <f t="shared" si="274"/>
        <v/>
      </c>
      <c r="T355" s="106" t="str">
        <f t="shared" si="274"/>
        <v/>
      </c>
      <c r="U355" s="106" t="str">
        <f t="shared" si="274"/>
        <v/>
      </c>
      <c r="V355" s="106" t="str">
        <f t="shared" si="274"/>
        <v/>
      </c>
      <c r="W355" s="106" t="str">
        <f t="shared" si="274"/>
        <v/>
      </c>
      <c r="X355" s="106" t="str">
        <f t="shared" si="274"/>
        <v/>
      </c>
      <c r="Y355" s="106" t="str">
        <f t="shared" si="274"/>
        <v/>
      </c>
      <c r="Z355" s="106" t="str">
        <f t="shared" si="274"/>
        <v/>
      </c>
      <c r="AA355" s="106" t="str">
        <f t="shared" si="274"/>
        <v/>
      </c>
      <c r="AB355" s="106" t="str">
        <f t="shared" si="274"/>
        <v/>
      </c>
      <c r="AC355" s="106" t="str">
        <f t="shared" si="274"/>
        <v/>
      </c>
      <c r="AD355" s="106" t="str">
        <f t="shared" si="274"/>
        <v/>
      </c>
      <c r="AE355" s="106" t="str">
        <f t="shared" si="274"/>
        <v/>
      </c>
      <c r="AF355" s="106" t="str">
        <f t="shared" si="274"/>
        <v/>
      </c>
      <c r="AG355" s="106" t="str">
        <f t="shared" si="274"/>
        <v/>
      </c>
      <c r="AH355" s="106" t="str">
        <f t="shared" si="274"/>
        <v/>
      </c>
      <c r="AI355" s="106" t="str">
        <f t="shared" si="274"/>
        <v/>
      </c>
      <c r="AJ355" s="106" t="str">
        <f t="shared" si="274"/>
        <v/>
      </c>
      <c r="AK355" s="106" t="str">
        <f t="shared" si="274"/>
        <v/>
      </c>
      <c r="AM355" s="101" t="str">
        <f t="shared" ref="AM355:AU355" si="275">IFERROR(AM144/AL144,"")</f>
        <v/>
      </c>
      <c r="AN355" s="101" t="str">
        <f t="shared" si="275"/>
        <v/>
      </c>
      <c r="AO355" s="101" t="str">
        <f t="shared" si="275"/>
        <v/>
      </c>
      <c r="AP355" s="101" t="str">
        <f t="shared" si="275"/>
        <v/>
      </c>
      <c r="AQ355" s="101" t="str">
        <f t="shared" si="275"/>
        <v/>
      </c>
      <c r="AR355" s="101" t="str">
        <f t="shared" si="275"/>
        <v/>
      </c>
      <c r="AS355" s="101" t="str">
        <f t="shared" si="275"/>
        <v/>
      </c>
      <c r="AT355" s="101" t="str">
        <f t="shared" si="275"/>
        <v/>
      </c>
      <c r="AU355" s="101" t="str">
        <f t="shared" si="275"/>
        <v/>
      </c>
    </row>
    <row r="356" spans="1:47">
      <c r="A356" s="101" t="s">
        <v>3690</v>
      </c>
      <c r="G356" s="106"/>
      <c r="H356" s="106" t="str">
        <f t="shared" ref="H356:AK356" si="276">IFERROR(H145/G145-1,"")</f>
        <v/>
      </c>
      <c r="I356" s="106" t="str">
        <f t="shared" si="276"/>
        <v/>
      </c>
      <c r="J356" s="106" t="str">
        <f t="shared" si="276"/>
        <v/>
      </c>
      <c r="K356" s="106" t="str">
        <f t="shared" si="276"/>
        <v/>
      </c>
      <c r="L356" s="106" t="str">
        <f t="shared" si="276"/>
        <v/>
      </c>
      <c r="M356" s="106" t="str">
        <f t="shared" si="276"/>
        <v/>
      </c>
      <c r="N356" s="106" t="str">
        <f t="shared" si="276"/>
        <v/>
      </c>
      <c r="O356" s="106" t="str">
        <f t="shared" si="276"/>
        <v/>
      </c>
      <c r="P356" s="106" t="str">
        <f t="shared" si="276"/>
        <v/>
      </c>
      <c r="Q356" s="106" t="str">
        <f t="shared" si="276"/>
        <v/>
      </c>
      <c r="R356" s="106" t="str">
        <f t="shared" si="276"/>
        <v/>
      </c>
      <c r="S356" s="106" t="str">
        <f t="shared" si="276"/>
        <v/>
      </c>
      <c r="T356" s="106" t="str">
        <f t="shared" si="276"/>
        <v/>
      </c>
      <c r="U356" s="106" t="str">
        <f t="shared" si="276"/>
        <v/>
      </c>
      <c r="V356" s="106" t="str">
        <f t="shared" si="276"/>
        <v/>
      </c>
      <c r="W356" s="106" t="str">
        <f t="shared" si="276"/>
        <v/>
      </c>
      <c r="X356" s="106" t="str">
        <f t="shared" si="276"/>
        <v/>
      </c>
      <c r="Y356" s="106" t="str">
        <f t="shared" si="276"/>
        <v/>
      </c>
      <c r="Z356" s="106" t="str">
        <f t="shared" si="276"/>
        <v/>
      </c>
      <c r="AA356" s="106" t="str">
        <f t="shared" si="276"/>
        <v/>
      </c>
      <c r="AB356" s="106" t="str">
        <f t="shared" si="276"/>
        <v/>
      </c>
      <c r="AC356" s="106" t="str">
        <f t="shared" si="276"/>
        <v/>
      </c>
      <c r="AD356" s="106" t="str">
        <f t="shared" si="276"/>
        <v/>
      </c>
      <c r="AE356" s="106" t="str">
        <f t="shared" si="276"/>
        <v/>
      </c>
      <c r="AF356" s="106" t="str">
        <f t="shared" si="276"/>
        <v/>
      </c>
      <c r="AG356" s="106" t="str">
        <f t="shared" si="276"/>
        <v/>
      </c>
      <c r="AH356" s="106" t="str">
        <f t="shared" si="276"/>
        <v/>
      </c>
      <c r="AI356" s="106" t="str">
        <f t="shared" si="276"/>
        <v/>
      </c>
      <c r="AJ356" s="106" t="str">
        <f t="shared" si="276"/>
        <v/>
      </c>
      <c r="AK356" s="106" t="str">
        <f t="shared" si="276"/>
        <v/>
      </c>
      <c r="AM356" s="101" t="str">
        <f t="shared" ref="AM356:AU356" si="277">IFERROR(AM145/AL145,"")</f>
        <v/>
      </c>
      <c r="AN356" s="101" t="str">
        <f t="shared" si="277"/>
        <v/>
      </c>
      <c r="AO356" s="101" t="str">
        <f t="shared" si="277"/>
        <v/>
      </c>
      <c r="AP356" s="101" t="str">
        <f t="shared" si="277"/>
        <v/>
      </c>
      <c r="AQ356" s="101" t="str">
        <f t="shared" si="277"/>
        <v/>
      </c>
      <c r="AR356" s="101" t="str">
        <f t="shared" si="277"/>
        <v/>
      </c>
      <c r="AS356" s="101" t="str">
        <f t="shared" si="277"/>
        <v/>
      </c>
      <c r="AT356" s="101" t="str">
        <f t="shared" si="277"/>
        <v/>
      </c>
      <c r="AU356" s="101" t="str">
        <f t="shared" si="277"/>
        <v/>
      </c>
    </row>
    <row r="357" spans="1:47">
      <c r="A357" s="101" t="s">
        <v>3691</v>
      </c>
      <c r="G357" s="106"/>
      <c r="H357" s="106" t="str">
        <f t="shared" ref="H357:AK357" si="278">IFERROR(H146/G146-1,"")</f>
        <v/>
      </c>
      <c r="I357" s="106" t="str">
        <f t="shared" si="278"/>
        <v/>
      </c>
      <c r="J357" s="106" t="str">
        <f t="shared" si="278"/>
        <v/>
      </c>
      <c r="K357" s="106" t="str">
        <f t="shared" si="278"/>
        <v/>
      </c>
      <c r="L357" s="106" t="str">
        <f t="shared" si="278"/>
        <v/>
      </c>
      <c r="M357" s="106" t="str">
        <f t="shared" si="278"/>
        <v/>
      </c>
      <c r="N357" s="106" t="str">
        <f t="shared" si="278"/>
        <v/>
      </c>
      <c r="O357" s="106" t="str">
        <f t="shared" si="278"/>
        <v/>
      </c>
      <c r="P357" s="106" t="str">
        <f t="shared" si="278"/>
        <v/>
      </c>
      <c r="Q357" s="106" t="str">
        <f t="shared" si="278"/>
        <v/>
      </c>
      <c r="R357" s="106" t="str">
        <f t="shared" si="278"/>
        <v/>
      </c>
      <c r="S357" s="106" t="str">
        <f t="shared" si="278"/>
        <v/>
      </c>
      <c r="T357" s="106" t="str">
        <f t="shared" si="278"/>
        <v/>
      </c>
      <c r="U357" s="106" t="str">
        <f t="shared" si="278"/>
        <v/>
      </c>
      <c r="V357" s="106" t="str">
        <f t="shared" si="278"/>
        <v/>
      </c>
      <c r="W357" s="106" t="str">
        <f t="shared" si="278"/>
        <v/>
      </c>
      <c r="X357" s="106" t="str">
        <f t="shared" si="278"/>
        <v/>
      </c>
      <c r="Y357" s="106" t="str">
        <f t="shared" si="278"/>
        <v/>
      </c>
      <c r="Z357" s="106" t="str">
        <f t="shared" si="278"/>
        <v/>
      </c>
      <c r="AA357" s="106" t="str">
        <f t="shared" si="278"/>
        <v/>
      </c>
      <c r="AB357" s="106" t="str">
        <f t="shared" si="278"/>
        <v/>
      </c>
      <c r="AC357" s="106" t="str">
        <f t="shared" si="278"/>
        <v/>
      </c>
      <c r="AD357" s="106" t="str">
        <f t="shared" si="278"/>
        <v/>
      </c>
      <c r="AE357" s="106" t="str">
        <f t="shared" si="278"/>
        <v/>
      </c>
      <c r="AF357" s="106" t="str">
        <f t="shared" si="278"/>
        <v/>
      </c>
      <c r="AG357" s="106" t="str">
        <f t="shared" si="278"/>
        <v/>
      </c>
      <c r="AH357" s="106" t="str">
        <f t="shared" si="278"/>
        <v/>
      </c>
      <c r="AI357" s="106" t="str">
        <f t="shared" si="278"/>
        <v/>
      </c>
      <c r="AJ357" s="106" t="str">
        <f t="shared" si="278"/>
        <v/>
      </c>
      <c r="AK357" s="106" t="str">
        <f t="shared" si="278"/>
        <v/>
      </c>
      <c r="AM357" s="101" t="str">
        <f t="shared" ref="AM357:AU357" si="279">IFERROR(AM146/AL146,"")</f>
        <v/>
      </c>
      <c r="AN357" s="101" t="str">
        <f t="shared" si="279"/>
        <v/>
      </c>
      <c r="AO357" s="101" t="str">
        <f t="shared" si="279"/>
        <v/>
      </c>
      <c r="AP357" s="101" t="str">
        <f t="shared" si="279"/>
        <v/>
      </c>
      <c r="AQ357" s="101" t="str">
        <f t="shared" si="279"/>
        <v/>
      </c>
      <c r="AR357" s="101" t="str">
        <f t="shared" si="279"/>
        <v/>
      </c>
      <c r="AS357" s="101" t="str">
        <f t="shared" si="279"/>
        <v/>
      </c>
      <c r="AT357" s="101" t="str">
        <f t="shared" si="279"/>
        <v/>
      </c>
      <c r="AU357" s="101" t="str">
        <f t="shared" si="279"/>
        <v/>
      </c>
    </row>
    <row r="358" spans="1:47">
      <c r="A358" s="101" t="s">
        <v>3692</v>
      </c>
      <c r="G358" s="106"/>
      <c r="H358" s="106" t="str">
        <f t="shared" ref="H358:AK358" si="280">IFERROR(H147/G147-1,"")</f>
        <v/>
      </c>
      <c r="I358" s="106" t="str">
        <f t="shared" si="280"/>
        <v/>
      </c>
      <c r="J358" s="106" t="str">
        <f t="shared" si="280"/>
        <v/>
      </c>
      <c r="K358" s="106" t="str">
        <f t="shared" si="280"/>
        <v/>
      </c>
      <c r="L358" s="106" t="str">
        <f t="shared" si="280"/>
        <v/>
      </c>
      <c r="M358" s="106" t="str">
        <f t="shared" si="280"/>
        <v/>
      </c>
      <c r="N358" s="106" t="str">
        <f t="shared" si="280"/>
        <v/>
      </c>
      <c r="O358" s="106" t="str">
        <f t="shared" si="280"/>
        <v/>
      </c>
      <c r="P358" s="106" t="str">
        <f t="shared" si="280"/>
        <v/>
      </c>
      <c r="Q358" s="106" t="str">
        <f t="shared" si="280"/>
        <v/>
      </c>
      <c r="R358" s="106" t="str">
        <f t="shared" si="280"/>
        <v/>
      </c>
      <c r="S358" s="106" t="str">
        <f t="shared" si="280"/>
        <v/>
      </c>
      <c r="T358" s="106" t="str">
        <f t="shared" si="280"/>
        <v/>
      </c>
      <c r="U358" s="106" t="str">
        <f t="shared" si="280"/>
        <v/>
      </c>
      <c r="V358" s="106" t="str">
        <f t="shared" si="280"/>
        <v/>
      </c>
      <c r="W358" s="106" t="str">
        <f t="shared" si="280"/>
        <v/>
      </c>
      <c r="X358" s="106" t="str">
        <f t="shared" si="280"/>
        <v/>
      </c>
      <c r="Y358" s="106" t="str">
        <f t="shared" si="280"/>
        <v/>
      </c>
      <c r="Z358" s="106" t="str">
        <f t="shared" si="280"/>
        <v/>
      </c>
      <c r="AA358" s="106" t="str">
        <f t="shared" si="280"/>
        <v/>
      </c>
      <c r="AB358" s="106" t="str">
        <f t="shared" si="280"/>
        <v/>
      </c>
      <c r="AC358" s="106" t="str">
        <f t="shared" si="280"/>
        <v/>
      </c>
      <c r="AD358" s="106" t="str">
        <f t="shared" si="280"/>
        <v/>
      </c>
      <c r="AE358" s="106" t="str">
        <f t="shared" si="280"/>
        <v/>
      </c>
      <c r="AF358" s="106" t="str">
        <f t="shared" si="280"/>
        <v/>
      </c>
      <c r="AG358" s="106" t="str">
        <f t="shared" si="280"/>
        <v/>
      </c>
      <c r="AH358" s="106" t="str">
        <f t="shared" si="280"/>
        <v/>
      </c>
      <c r="AI358" s="106" t="str">
        <f t="shared" si="280"/>
        <v/>
      </c>
      <c r="AJ358" s="106" t="str">
        <f t="shared" si="280"/>
        <v/>
      </c>
      <c r="AK358" s="106" t="str">
        <f t="shared" si="280"/>
        <v/>
      </c>
      <c r="AM358" s="101" t="str">
        <f t="shared" ref="AM358:AU358" si="281">IFERROR(AM147/AL147,"")</f>
        <v/>
      </c>
      <c r="AN358" s="101" t="str">
        <f t="shared" si="281"/>
        <v/>
      </c>
      <c r="AO358" s="101" t="str">
        <f t="shared" si="281"/>
        <v/>
      </c>
      <c r="AP358" s="101" t="str">
        <f t="shared" si="281"/>
        <v/>
      </c>
      <c r="AQ358" s="101" t="str">
        <f t="shared" si="281"/>
        <v/>
      </c>
      <c r="AR358" s="101" t="str">
        <f t="shared" si="281"/>
        <v/>
      </c>
      <c r="AS358" s="101" t="str">
        <f t="shared" si="281"/>
        <v/>
      </c>
      <c r="AT358" s="101" t="str">
        <f t="shared" si="281"/>
        <v/>
      </c>
      <c r="AU358" s="101" t="str">
        <f t="shared" si="281"/>
        <v/>
      </c>
    </row>
    <row r="359" spans="1:47">
      <c r="A359" s="101" t="s">
        <v>3693</v>
      </c>
      <c r="G359" s="106"/>
      <c r="H359" s="106" t="str">
        <f t="shared" ref="H359:AK359" si="282">IFERROR(H148/G148-1,"")</f>
        <v/>
      </c>
      <c r="I359" s="106" t="str">
        <f t="shared" si="282"/>
        <v/>
      </c>
      <c r="J359" s="106" t="str">
        <f t="shared" si="282"/>
        <v/>
      </c>
      <c r="K359" s="106" t="str">
        <f t="shared" si="282"/>
        <v/>
      </c>
      <c r="L359" s="106" t="str">
        <f t="shared" si="282"/>
        <v/>
      </c>
      <c r="M359" s="106" t="str">
        <f t="shared" si="282"/>
        <v/>
      </c>
      <c r="N359" s="106" t="str">
        <f t="shared" si="282"/>
        <v/>
      </c>
      <c r="O359" s="106" t="str">
        <f t="shared" si="282"/>
        <v/>
      </c>
      <c r="P359" s="106" t="str">
        <f t="shared" si="282"/>
        <v/>
      </c>
      <c r="Q359" s="106" t="str">
        <f t="shared" si="282"/>
        <v/>
      </c>
      <c r="R359" s="106" t="str">
        <f t="shared" si="282"/>
        <v/>
      </c>
      <c r="S359" s="106" t="str">
        <f t="shared" si="282"/>
        <v/>
      </c>
      <c r="T359" s="106" t="str">
        <f t="shared" si="282"/>
        <v/>
      </c>
      <c r="U359" s="106" t="str">
        <f t="shared" si="282"/>
        <v/>
      </c>
      <c r="V359" s="106" t="str">
        <f t="shared" si="282"/>
        <v/>
      </c>
      <c r="W359" s="106" t="str">
        <f t="shared" si="282"/>
        <v/>
      </c>
      <c r="X359" s="106" t="str">
        <f t="shared" si="282"/>
        <v/>
      </c>
      <c r="Y359" s="106" t="str">
        <f t="shared" si="282"/>
        <v/>
      </c>
      <c r="Z359" s="106" t="str">
        <f t="shared" si="282"/>
        <v/>
      </c>
      <c r="AA359" s="106" t="str">
        <f t="shared" si="282"/>
        <v/>
      </c>
      <c r="AB359" s="106" t="str">
        <f t="shared" si="282"/>
        <v/>
      </c>
      <c r="AC359" s="106" t="str">
        <f t="shared" si="282"/>
        <v/>
      </c>
      <c r="AD359" s="106" t="str">
        <f t="shared" si="282"/>
        <v/>
      </c>
      <c r="AE359" s="106" t="str">
        <f t="shared" si="282"/>
        <v/>
      </c>
      <c r="AF359" s="106" t="str">
        <f t="shared" si="282"/>
        <v/>
      </c>
      <c r="AG359" s="106" t="str">
        <f t="shared" si="282"/>
        <v/>
      </c>
      <c r="AH359" s="106" t="str">
        <f t="shared" si="282"/>
        <v/>
      </c>
      <c r="AI359" s="106" t="str">
        <f t="shared" si="282"/>
        <v/>
      </c>
      <c r="AJ359" s="106" t="str">
        <f t="shared" si="282"/>
        <v/>
      </c>
      <c r="AK359" s="106" t="str">
        <f t="shared" si="282"/>
        <v/>
      </c>
      <c r="AM359" s="101" t="str">
        <f t="shared" ref="AM359:AU359" si="283">IFERROR(AM148/AL148,"")</f>
        <v/>
      </c>
      <c r="AN359" s="101" t="str">
        <f t="shared" si="283"/>
        <v/>
      </c>
      <c r="AO359" s="101" t="str">
        <f t="shared" si="283"/>
        <v/>
      </c>
      <c r="AP359" s="101" t="str">
        <f t="shared" si="283"/>
        <v/>
      </c>
      <c r="AQ359" s="101" t="str">
        <f t="shared" si="283"/>
        <v/>
      </c>
      <c r="AR359" s="101" t="str">
        <f t="shared" si="283"/>
        <v/>
      </c>
      <c r="AS359" s="101" t="str">
        <f t="shared" si="283"/>
        <v/>
      </c>
      <c r="AT359" s="101" t="str">
        <f t="shared" si="283"/>
        <v/>
      </c>
      <c r="AU359" s="101" t="str">
        <f t="shared" si="283"/>
        <v/>
      </c>
    </row>
    <row r="360" spans="1:47">
      <c r="A360" s="101" t="s">
        <v>3694</v>
      </c>
      <c r="G360" s="106"/>
      <c r="H360" s="106" t="str">
        <f t="shared" ref="H360:AK360" si="284">IFERROR(H149/G149-1,"")</f>
        <v/>
      </c>
      <c r="I360" s="106" t="str">
        <f t="shared" si="284"/>
        <v/>
      </c>
      <c r="J360" s="106" t="str">
        <f t="shared" si="284"/>
        <v/>
      </c>
      <c r="K360" s="106" t="str">
        <f t="shared" si="284"/>
        <v/>
      </c>
      <c r="L360" s="106" t="str">
        <f t="shared" si="284"/>
        <v/>
      </c>
      <c r="M360" s="106" t="str">
        <f t="shared" si="284"/>
        <v/>
      </c>
      <c r="N360" s="106" t="str">
        <f t="shared" si="284"/>
        <v/>
      </c>
      <c r="O360" s="106" t="str">
        <f t="shared" si="284"/>
        <v/>
      </c>
      <c r="P360" s="106" t="str">
        <f t="shared" si="284"/>
        <v/>
      </c>
      <c r="Q360" s="106" t="str">
        <f t="shared" si="284"/>
        <v/>
      </c>
      <c r="R360" s="106" t="str">
        <f t="shared" si="284"/>
        <v/>
      </c>
      <c r="S360" s="106" t="str">
        <f t="shared" si="284"/>
        <v/>
      </c>
      <c r="T360" s="106" t="str">
        <f t="shared" si="284"/>
        <v/>
      </c>
      <c r="U360" s="106" t="str">
        <f t="shared" si="284"/>
        <v/>
      </c>
      <c r="V360" s="106" t="str">
        <f t="shared" si="284"/>
        <v/>
      </c>
      <c r="W360" s="106" t="str">
        <f t="shared" si="284"/>
        <v/>
      </c>
      <c r="X360" s="106" t="str">
        <f t="shared" si="284"/>
        <v/>
      </c>
      <c r="Y360" s="106" t="str">
        <f t="shared" si="284"/>
        <v/>
      </c>
      <c r="Z360" s="106" t="str">
        <f t="shared" si="284"/>
        <v/>
      </c>
      <c r="AA360" s="106" t="str">
        <f t="shared" si="284"/>
        <v/>
      </c>
      <c r="AB360" s="106" t="str">
        <f t="shared" si="284"/>
        <v/>
      </c>
      <c r="AC360" s="106" t="str">
        <f t="shared" si="284"/>
        <v/>
      </c>
      <c r="AD360" s="106" t="str">
        <f t="shared" si="284"/>
        <v/>
      </c>
      <c r="AE360" s="106" t="str">
        <f t="shared" si="284"/>
        <v/>
      </c>
      <c r="AF360" s="106" t="str">
        <f t="shared" si="284"/>
        <v/>
      </c>
      <c r="AG360" s="106" t="str">
        <f t="shared" si="284"/>
        <v/>
      </c>
      <c r="AH360" s="106" t="str">
        <f t="shared" si="284"/>
        <v/>
      </c>
      <c r="AI360" s="106" t="str">
        <f t="shared" si="284"/>
        <v/>
      </c>
      <c r="AJ360" s="106" t="str">
        <f t="shared" si="284"/>
        <v/>
      </c>
      <c r="AK360" s="106" t="str">
        <f t="shared" si="284"/>
        <v/>
      </c>
      <c r="AM360" s="101" t="str">
        <f t="shared" ref="AM360:AU360" si="285">IFERROR(AM149/AL149,"")</f>
        <v/>
      </c>
      <c r="AN360" s="101" t="str">
        <f t="shared" si="285"/>
        <v/>
      </c>
      <c r="AO360" s="101" t="str">
        <f t="shared" si="285"/>
        <v/>
      </c>
      <c r="AP360" s="101" t="str">
        <f t="shared" si="285"/>
        <v/>
      </c>
      <c r="AQ360" s="101" t="str">
        <f t="shared" si="285"/>
        <v/>
      </c>
      <c r="AR360" s="101" t="str">
        <f t="shared" si="285"/>
        <v/>
      </c>
      <c r="AS360" s="101" t="str">
        <f t="shared" si="285"/>
        <v/>
      </c>
      <c r="AT360" s="101" t="str">
        <f t="shared" si="285"/>
        <v/>
      </c>
      <c r="AU360" s="101" t="str">
        <f t="shared" si="285"/>
        <v/>
      </c>
    </row>
    <row r="361" spans="1:47">
      <c r="A361" s="101" t="s">
        <v>3695</v>
      </c>
      <c r="G361" s="106"/>
      <c r="H361" s="106" t="str">
        <f t="shared" ref="H361:AK361" si="286">IFERROR(H150/G150-1,"")</f>
        <v/>
      </c>
      <c r="I361" s="106" t="str">
        <f t="shared" si="286"/>
        <v/>
      </c>
      <c r="J361" s="106" t="str">
        <f t="shared" si="286"/>
        <v/>
      </c>
      <c r="K361" s="106" t="str">
        <f t="shared" si="286"/>
        <v/>
      </c>
      <c r="L361" s="106" t="str">
        <f t="shared" si="286"/>
        <v/>
      </c>
      <c r="M361" s="106" t="str">
        <f t="shared" si="286"/>
        <v/>
      </c>
      <c r="N361" s="106" t="str">
        <f t="shared" si="286"/>
        <v/>
      </c>
      <c r="O361" s="106" t="str">
        <f t="shared" si="286"/>
        <v/>
      </c>
      <c r="P361" s="106" t="str">
        <f t="shared" si="286"/>
        <v/>
      </c>
      <c r="Q361" s="106" t="str">
        <f t="shared" si="286"/>
        <v/>
      </c>
      <c r="R361" s="106" t="str">
        <f t="shared" si="286"/>
        <v/>
      </c>
      <c r="S361" s="106" t="str">
        <f t="shared" si="286"/>
        <v/>
      </c>
      <c r="T361" s="106" t="str">
        <f t="shared" si="286"/>
        <v/>
      </c>
      <c r="U361" s="106" t="str">
        <f t="shared" si="286"/>
        <v/>
      </c>
      <c r="V361" s="106" t="str">
        <f t="shared" si="286"/>
        <v/>
      </c>
      <c r="W361" s="106" t="str">
        <f t="shared" si="286"/>
        <v/>
      </c>
      <c r="X361" s="106" t="str">
        <f t="shared" si="286"/>
        <v/>
      </c>
      <c r="Y361" s="106" t="str">
        <f t="shared" si="286"/>
        <v/>
      </c>
      <c r="Z361" s="106" t="str">
        <f t="shared" si="286"/>
        <v/>
      </c>
      <c r="AA361" s="106" t="str">
        <f t="shared" si="286"/>
        <v/>
      </c>
      <c r="AB361" s="106" t="str">
        <f t="shared" si="286"/>
        <v/>
      </c>
      <c r="AC361" s="106" t="str">
        <f t="shared" si="286"/>
        <v/>
      </c>
      <c r="AD361" s="106" t="str">
        <f t="shared" si="286"/>
        <v/>
      </c>
      <c r="AE361" s="106" t="str">
        <f t="shared" si="286"/>
        <v/>
      </c>
      <c r="AF361" s="106" t="str">
        <f t="shared" si="286"/>
        <v/>
      </c>
      <c r="AG361" s="106" t="str">
        <f t="shared" si="286"/>
        <v/>
      </c>
      <c r="AH361" s="106" t="str">
        <f t="shared" si="286"/>
        <v/>
      </c>
      <c r="AI361" s="106" t="str">
        <f t="shared" si="286"/>
        <v/>
      </c>
      <c r="AJ361" s="106" t="str">
        <f t="shared" si="286"/>
        <v/>
      </c>
      <c r="AK361" s="106" t="str">
        <f t="shared" si="286"/>
        <v/>
      </c>
      <c r="AM361" s="101" t="str">
        <f t="shared" ref="AM361:AU361" si="287">IFERROR(AM150/AL150,"")</f>
        <v/>
      </c>
      <c r="AN361" s="101" t="str">
        <f t="shared" si="287"/>
        <v/>
      </c>
      <c r="AO361" s="101" t="str">
        <f t="shared" si="287"/>
        <v/>
      </c>
      <c r="AP361" s="101" t="str">
        <f t="shared" si="287"/>
        <v/>
      </c>
      <c r="AQ361" s="101" t="str">
        <f t="shared" si="287"/>
        <v/>
      </c>
      <c r="AR361" s="101" t="str">
        <f t="shared" si="287"/>
        <v/>
      </c>
      <c r="AS361" s="101" t="str">
        <f t="shared" si="287"/>
        <v/>
      </c>
      <c r="AT361" s="101" t="str">
        <f t="shared" si="287"/>
        <v/>
      </c>
      <c r="AU361" s="101" t="str">
        <f t="shared" si="287"/>
        <v/>
      </c>
    </row>
    <row r="362" spans="1:47">
      <c r="A362" s="101" t="s">
        <v>3675</v>
      </c>
      <c r="G362" s="106"/>
      <c r="H362" s="106" t="str">
        <f t="shared" ref="H362:AK362" si="288">IFERROR(H151/G151-1,"")</f>
        <v/>
      </c>
      <c r="I362" s="106" t="str">
        <f t="shared" si="288"/>
        <v/>
      </c>
      <c r="J362" s="106" t="str">
        <f t="shared" si="288"/>
        <v/>
      </c>
      <c r="K362" s="106" t="str">
        <f t="shared" si="288"/>
        <v/>
      </c>
      <c r="L362" s="106" t="str">
        <f t="shared" si="288"/>
        <v/>
      </c>
      <c r="M362" s="106" t="str">
        <f t="shared" si="288"/>
        <v/>
      </c>
      <c r="N362" s="106" t="str">
        <f t="shared" si="288"/>
        <v/>
      </c>
      <c r="O362" s="106" t="str">
        <f t="shared" si="288"/>
        <v/>
      </c>
      <c r="P362" s="106" t="str">
        <f t="shared" si="288"/>
        <v/>
      </c>
      <c r="Q362" s="106" t="str">
        <f t="shared" si="288"/>
        <v/>
      </c>
      <c r="R362" s="106" t="str">
        <f t="shared" si="288"/>
        <v/>
      </c>
      <c r="S362" s="106" t="str">
        <f t="shared" si="288"/>
        <v/>
      </c>
      <c r="T362" s="106" t="str">
        <f t="shared" si="288"/>
        <v/>
      </c>
      <c r="U362" s="106" t="str">
        <f t="shared" si="288"/>
        <v/>
      </c>
      <c r="V362" s="106" t="str">
        <f t="shared" si="288"/>
        <v/>
      </c>
      <c r="W362" s="106" t="str">
        <f t="shared" si="288"/>
        <v/>
      </c>
      <c r="X362" s="106" t="str">
        <f t="shared" si="288"/>
        <v/>
      </c>
      <c r="Y362" s="106" t="str">
        <f t="shared" si="288"/>
        <v/>
      </c>
      <c r="Z362" s="106" t="str">
        <f t="shared" si="288"/>
        <v/>
      </c>
      <c r="AA362" s="106" t="str">
        <f t="shared" si="288"/>
        <v/>
      </c>
      <c r="AB362" s="106" t="str">
        <f t="shared" si="288"/>
        <v/>
      </c>
      <c r="AC362" s="106" t="str">
        <f t="shared" si="288"/>
        <v/>
      </c>
      <c r="AD362" s="106" t="str">
        <f t="shared" si="288"/>
        <v/>
      </c>
      <c r="AE362" s="106" t="str">
        <f t="shared" si="288"/>
        <v/>
      </c>
      <c r="AF362" s="106" t="str">
        <f t="shared" si="288"/>
        <v/>
      </c>
      <c r="AG362" s="106" t="str">
        <f t="shared" si="288"/>
        <v/>
      </c>
      <c r="AH362" s="106" t="str">
        <f t="shared" si="288"/>
        <v/>
      </c>
      <c r="AI362" s="106" t="str">
        <f t="shared" si="288"/>
        <v/>
      </c>
      <c r="AJ362" s="106" t="str">
        <f t="shared" si="288"/>
        <v/>
      </c>
      <c r="AK362" s="106" t="str">
        <f t="shared" si="288"/>
        <v/>
      </c>
      <c r="AM362" s="101" t="str">
        <f t="shared" ref="AM362:AU362" si="289">IFERROR(AM151/AL151,"")</f>
        <v/>
      </c>
      <c r="AN362" s="101" t="str">
        <f t="shared" si="289"/>
        <v/>
      </c>
      <c r="AO362" s="101" t="str">
        <f t="shared" si="289"/>
        <v/>
      </c>
      <c r="AP362" s="101" t="str">
        <f t="shared" si="289"/>
        <v/>
      </c>
      <c r="AQ362" s="101" t="str">
        <f t="shared" si="289"/>
        <v/>
      </c>
      <c r="AR362" s="101" t="str">
        <f t="shared" si="289"/>
        <v/>
      </c>
      <c r="AS362" s="101" t="str">
        <f t="shared" si="289"/>
        <v/>
      </c>
      <c r="AT362" s="101" t="str">
        <f t="shared" si="289"/>
        <v/>
      </c>
      <c r="AU362" s="101" t="str">
        <f t="shared" si="289"/>
        <v/>
      </c>
    </row>
    <row r="363" spans="1:47" s="128" customFormat="1">
      <c r="A363" s="127" t="s">
        <v>3696</v>
      </c>
      <c r="B363" s="127"/>
      <c r="C363" s="127"/>
      <c r="D363" s="127"/>
      <c r="E363" s="127"/>
      <c r="F363" s="127"/>
      <c r="G363" s="129"/>
      <c r="H363" s="129" t="str">
        <f t="shared" ref="H363:V363" si="290">IFERROR(H152/G152-1,"")</f>
        <v/>
      </c>
      <c r="I363" s="129" t="str">
        <f t="shared" si="290"/>
        <v/>
      </c>
      <c r="J363" s="129" t="str">
        <f t="shared" si="290"/>
        <v/>
      </c>
      <c r="K363" s="129" t="str">
        <f t="shared" si="290"/>
        <v/>
      </c>
      <c r="L363" s="129" t="str">
        <f t="shared" si="290"/>
        <v/>
      </c>
      <c r="M363" s="129" t="str">
        <f t="shared" si="290"/>
        <v/>
      </c>
      <c r="N363" s="129" t="str">
        <f t="shared" si="290"/>
        <v/>
      </c>
      <c r="O363" s="129" t="str">
        <f t="shared" si="290"/>
        <v/>
      </c>
      <c r="P363" s="129" t="str">
        <f t="shared" si="290"/>
        <v/>
      </c>
      <c r="Q363" s="129" t="str">
        <f t="shared" si="290"/>
        <v/>
      </c>
      <c r="R363" s="129" t="str">
        <f t="shared" si="290"/>
        <v/>
      </c>
      <c r="S363" s="129" t="str">
        <f t="shared" si="290"/>
        <v/>
      </c>
      <c r="T363" s="129" t="str">
        <f t="shared" si="290"/>
        <v/>
      </c>
      <c r="U363" s="129" t="str">
        <f t="shared" si="290"/>
        <v/>
      </c>
      <c r="V363" s="129" t="str">
        <f t="shared" si="290"/>
        <v/>
      </c>
      <c r="W363" s="129" t="str">
        <f t="shared" ref="W363:AK363" si="291">IFERROR(W152/V152-1,"")</f>
        <v/>
      </c>
      <c r="X363" s="129" t="str">
        <f t="shared" si="291"/>
        <v/>
      </c>
      <c r="Y363" s="129" t="str">
        <f t="shared" si="291"/>
        <v/>
      </c>
      <c r="Z363" s="129" t="str">
        <f t="shared" si="291"/>
        <v/>
      </c>
      <c r="AA363" s="129" t="str">
        <f t="shared" si="291"/>
        <v/>
      </c>
      <c r="AB363" s="129" t="str">
        <f t="shared" si="291"/>
        <v/>
      </c>
      <c r="AC363" s="129" t="str">
        <f t="shared" si="291"/>
        <v/>
      </c>
      <c r="AD363" s="129" t="str">
        <f t="shared" si="291"/>
        <v/>
      </c>
      <c r="AE363" s="129" t="str">
        <f t="shared" si="291"/>
        <v/>
      </c>
      <c r="AF363" s="129" t="str">
        <f t="shared" si="291"/>
        <v/>
      </c>
      <c r="AG363" s="129" t="str">
        <f t="shared" si="291"/>
        <v/>
      </c>
      <c r="AH363" s="129" t="str">
        <f t="shared" si="291"/>
        <v/>
      </c>
      <c r="AI363" s="129" t="str">
        <f t="shared" si="291"/>
        <v/>
      </c>
      <c r="AJ363" s="129" t="str">
        <f t="shared" si="291"/>
        <v/>
      </c>
      <c r="AK363" s="129" t="str">
        <f t="shared" si="291"/>
        <v/>
      </c>
      <c r="AM363" s="128" t="str">
        <f t="shared" ref="AM363:AU363" si="292">IFERROR(AM152/AL152,"")</f>
        <v/>
      </c>
      <c r="AN363" s="128" t="str">
        <f t="shared" si="292"/>
        <v/>
      </c>
      <c r="AO363" s="128" t="str">
        <f t="shared" si="292"/>
        <v/>
      </c>
      <c r="AP363" s="128" t="str">
        <f t="shared" si="292"/>
        <v/>
      </c>
      <c r="AQ363" s="128" t="str">
        <f t="shared" si="292"/>
        <v/>
      </c>
      <c r="AR363" s="128" t="str">
        <f t="shared" si="292"/>
        <v/>
      </c>
      <c r="AS363" s="128" t="str">
        <f t="shared" si="292"/>
        <v/>
      </c>
      <c r="AT363" s="128" t="str">
        <f t="shared" si="292"/>
        <v/>
      </c>
      <c r="AU363" s="128" t="str">
        <f t="shared" si="292"/>
        <v/>
      </c>
    </row>
    <row r="364" spans="1:47">
      <c r="A364" s="105" t="s">
        <v>3697</v>
      </c>
      <c r="B364" s="105"/>
      <c r="C364" s="105"/>
      <c r="D364" s="105"/>
      <c r="E364" s="105"/>
      <c r="F364" s="105"/>
      <c r="G364" s="101">
        <f t="shared" ref="G364:AK364" si="293">G$1</f>
        <v>2020</v>
      </c>
      <c r="H364" s="101">
        <f t="shared" si="293"/>
        <v>2021</v>
      </c>
      <c r="I364" s="101">
        <f t="shared" si="293"/>
        <v>2022</v>
      </c>
      <c r="J364" s="101">
        <f t="shared" si="293"/>
        <v>2023</v>
      </c>
      <c r="K364" s="101">
        <f t="shared" si="293"/>
        <v>2024</v>
      </c>
      <c r="L364" s="101">
        <f t="shared" si="293"/>
        <v>2025</v>
      </c>
      <c r="M364" s="101">
        <f t="shared" si="293"/>
        <v>2026</v>
      </c>
      <c r="N364" s="101">
        <f t="shared" si="293"/>
        <v>2027</v>
      </c>
      <c r="O364" s="101">
        <f t="shared" si="293"/>
        <v>2028</v>
      </c>
      <c r="P364" s="101">
        <f t="shared" si="293"/>
        <v>2029</v>
      </c>
      <c r="Q364" s="101">
        <f t="shared" si="293"/>
        <v>2030</v>
      </c>
      <c r="R364" s="101">
        <f t="shared" si="293"/>
        <v>2031</v>
      </c>
      <c r="S364" s="101">
        <f t="shared" si="293"/>
        <v>2032</v>
      </c>
      <c r="T364" s="101">
        <f t="shared" si="293"/>
        <v>2033</v>
      </c>
      <c r="U364" s="101">
        <f t="shared" si="293"/>
        <v>2034</v>
      </c>
      <c r="V364" s="101">
        <f t="shared" si="293"/>
        <v>2035</v>
      </c>
      <c r="W364" s="101">
        <f t="shared" si="293"/>
        <v>2036</v>
      </c>
      <c r="X364" s="101">
        <f t="shared" si="293"/>
        <v>2037</v>
      </c>
      <c r="Y364" s="101">
        <f t="shared" si="293"/>
        <v>2038</v>
      </c>
      <c r="Z364" s="101">
        <f t="shared" si="293"/>
        <v>2039</v>
      </c>
      <c r="AA364" s="101">
        <f t="shared" si="293"/>
        <v>2040</v>
      </c>
      <c r="AB364" s="101">
        <f t="shared" si="293"/>
        <v>2041</v>
      </c>
      <c r="AC364" s="101">
        <f t="shared" si="293"/>
        <v>2042</v>
      </c>
      <c r="AD364" s="101">
        <f t="shared" si="293"/>
        <v>2043</v>
      </c>
      <c r="AE364" s="101">
        <f t="shared" si="293"/>
        <v>2044</v>
      </c>
      <c r="AF364" s="101">
        <f t="shared" si="293"/>
        <v>2045</v>
      </c>
      <c r="AG364" s="101">
        <f t="shared" si="293"/>
        <v>2046</v>
      </c>
      <c r="AH364" s="101">
        <f t="shared" si="293"/>
        <v>2047</v>
      </c>
      <c r="AI364" s="101">
        <f t="shared" si="293"/>
        <v>2048</v>
      </c>
      <c r="AJ364" s="101">
        <f t="shared" si="293"/>
        <v>2049</v>
      </c>
      <c r="AK364" s="101">
        <f t="shared" si="293"/>
        <v>2050</v>
      </c>
    </row>
    <row r="365" spans="1:47">
      <c r="A365" s="101" t="s">
        <v>3668</v>
      </c>
      <c r="G365" s="106"/>
      <c r="H365" s="106">
        <f t="shared" ref="H365:AK365" si="294">IFERROR(H154/G154-1,"")</f>
        <v>-4.7818870301495231E-2</v>
      </c>
      <c r="I365" s="106">
        <f t="shared" si="294"/>
        <v>-4.7818870301495009E-2</v>
      </c>
      <c r="J365" s="106">
        <f t="shared" si="294"/>
        <v>-4.781887030149512E-2</v>
      </c>
      <c r="K365" s="106">
        <f t="shared" si="294"/>
        <v>-4.7818870301495453E-2</v>
      </c>
      <c r="L365" s="106">
        <f t="shared" si="294"/>
        <v>-4.781887030149512E-2</v>
      </c>
      <c r="M365" s="106">
        <f t="shared" si="294"/>
        <v>-4.7818870301494787E-2</v>
      </c>
      <c r="N365" s="106">
        <f t="shared" si="294"/>
        <v>-4.7818870301495342E-2</v>
      </c>
      <c r="O365" s="106">
        <f t="shared" si="294"/>
        <v>-4.7818870301495231E-2</v>
      </c>
      <c r="P365" s="106">
        <f t="shared" si="294"/>
        <v>-4.7818870301495009E-2</v>
      </c>
      <c r="Q365" s="106">
        <f t="shared" si="294"/>
        <v>-4.7818870301495231E-2</v>
      </c>
      <c r="R365" s="106">
        <f t="shared" si="294"/>
        <v>-4.7818870301495231E-2</v>
      </c>
      <c r="S365" s="106">
        <f t="shared" si="294"/>
        <v>-4.781887030149512E-2</v>
      </c>
      <c r="T365" s="106">
        <f t="shared" si="294"/>
        <v>-4.7818870301494898E-2</v>
      </c>
      <c r="U365" s="106">
        <f t="shared" si="294"/>
        <v>-4.7818870301495231E-2</v>
      </c>
      <c r="V365" s="106">
        <f t="shared" si="294"/>
        <v>-4.7818870301495231E-2</v>
      </c>
      <c r="W365" s="106">
        <f t="shared" si="294"/>
        <v>-4.7818870301495009E-2</v>
      </c>
      <c r="X365" s="106">
        <f t="shared" si="294"/>
        <v>-4.7818870301495342E-2</v>
      </c>
      <c r="Y365" s="106">
        <f t="shared" si="294"/>
        <v>-4.7818870301495009E-2</v>
      </c>
      <c r="Z365" s="106">
        <f t="shared" si="294"/>
        <v>-4.7818870301495231E-2</v>
      </c>
      <c r="AA365" s="106">
        <f t="shared" si="294"/>
        <v>-4.7818870301495009E-2</v>
      </c>
      <c r="AB365" s="106">
        <f t="shared" si="294"/>
        <v>-4.7818870301495231E-2</v>
      </c>
      <c r="AC365" s="106">
        <f t="shared" si="294"/>
        <v>-4.7818870301495453E-2</v>
      </c>
      <c r="AD365" s="106">
        <f t="shared" si="294"/>
        <v>-4.7818870301495009E-2</v>
      </c>
      <c r="AE365" s="106">
        <f t="shared" si="294"/>
        <v>-4.7818870301495231E-2</v>
      </c>
      <c r="AF365" s="106">
        <f t="shared" si="294"/>
        <v>-4.7818870301494898E-2</v>
      </c>
      <c r="AG365" s="106">
        <f t="shared" si="294"/>
        <v>-4.7818870301495231E-2</v>
      </c>
      <c r="AH365" s="106">
        <f t="shared" si="294"/>
        <v>-4.7818870301494898E-2</v>
      </c>
      <c r="AI365" s="106">
        <f t="shared" si="294"/>
        <v>-4.7818870301495564E-2</v>
      </c>
      <c r="AJ365" s="106">
        <f t="shared" si="294"/>
        <v>-4.7818870301495009E-2</v>
      </c>
      <c r="AK365" s="106">
        <f t="shared" si="294"/>
        <v>-4.7818870301495231E-2</v>
      </c>
      <c r="AM365" s="101">
        <f t="shared" ref="AM365:AU365" si="295">IFERROR(AM154/AL154,"")</f>
        <v>0.95218112969850488</v>
      </c>
      <c r="AN365" s="101">
        <f t="shared" si="295"/>
        <v>0.95218112969850521</v>
      </c>
      <c r="AO365" s="101">
        <f t="shared" si="295"/>
        <v>0.95218112969850477</v>
      </c>
      <c r="AP365" s="101">
        <f t="shared" si="295"/>
        <v>0.95218112969850477</v>
      </c>
      <c r="AQ365" s="101">
        <f t="shared" si="295"/>
        <v>0.95218112969850477</v>
      </c>
      <c r="AR365" s="101">
        <f t="shared" si="295"/>
        <v>0.95218112969850488</v>
      </c>
      <c r="AS365" s="101">
        <f t="shared" si="295"/>
        <v>0.95218112969850488</v>
      </c>
      <c r="AT365" s="101">
        <f t="shared" si="295"/>
        <v>0.95218112969850477</v>
      </c>
      <c r="AU365" s="101">
        <f t="shared" si="295"/>
        <v>0.95218112969850499</v>
      </c>
    </row>
    <row r="366" spans="1:47">
      <c r="A366" s="101" t="s">
        <v>3669</v>
      </c>
      <c r="G366" s="106"/>
      <c r="H366" s="106" t="str">
        <f t="shared" ref="H366:AK366" si="296">IFERROR(H155/G155-1,"")</f>
        <v/>
      </c>
      <c r="I366" s="106" t="str">
        <f t="shared" si="296"/>
        <v/>
      </c>
      <c r="J366" s="106" t="str">
        <f t="shared" si="296"/>
        <v/>
      </c>
      <c r="K366" s="106" t="str">
        <f t="shared" si="296"/>
        <v/>
      </c>
      <c r="L366" s="106" t="str">
        <f t="shared" si="296"/>
        <v/>
      </c>
      <c r="M366" s="106" t="str">
        <f t="shared" si="296"/>
        <v/>
      </c>
      <c r="N366" s="106" t="str">
        <f t="shared" si="296"/>
        <v/>
      </c>
      <c r="O366" s="106" t="str">
        <f t="shared" si="296"/>
        <v/>
      </c>
      <c r="P366" s="106" t="str">
        <f t="shared" si="296"/>
        <v/>
      </c>
      <c r="Q366" s="106" t="str">
        <f t="shared" si="296"/>
        <v/>
      </c>
      <c r="R366" s="106" t="str">
        <f t="shared" si="296"/>
        <v/>
      </c>
      <c r="S366" s="106" t="str">
        <f t="shared" si="296"/>
        <v/>
      </c>
      <c r="T366" s="106" t="str">
        <f t="shared" si="296"/>
        <v/>
      </c>
      <c r="U366" s="106" t="str">
        <f t="shared" si="296"/>
        <v/>
      </c>
      <c r="V366" s="106" t="str">
        <f t="shared" si="296"/>
        <v/>
      </c>
      <c r="W366" s="106" t="str">
        <f t="shared" si="296"/>
        <v/>
      </c>
      <c r="X366" s="106" t="str">
        <f t="shared" si="296"/>
        <v/>
      </c>
      <c r="Y366" s="106" t="str">
        <f t="shared" si="296"/>
        <v/>
      </c>
      <c r="Z366" s="106" t="str">
        <f t="shared" si="296"/>
        <v/>
      </c>
      <c r="AA366" s="106" t="str">
        <f t="shared" si="296"/>
        <v/>
      </c>
      <c r="AB366" s="106" t="str">
        <f t="shared" si="296"/>
        <v/>
      </c>
      <c r="AC366" s="106" t="str">
        <f t="shared" si="296"/>
        <v/>
      </c>
      <c r="AD366" s="106" t="str">
        <f t="shared" si="296"/>
        <v/>
      </c>
      <c r="AE366" s="106" t="str">
        <f t="shared" si="296"/>
        <v/>
      </c>
      <c r="AF366" s="106" t="str">
        <f t="shared" si="296"/>
        <v/>
      </c>
      <c r="AG366" s="106" t="str">
        <f t="shared" si="296"/>
        <v/>
      </c>
      <c r="AH366" s="106" t="str">
        <f t="shared" si="296"/>
        <v/>
      </c>
      <c r="AI366" s="106" t="str">
        <f t="shared" si="296"/>
        <v/>
      </c>
      <c r="AJ366" s="106" t="str">
        <f t="shared" si="296"/>
        <v/>
      </c>
      <c r="AK366" s="106" t="str">
        <f t="shared" si="296"/>
        <v/>
      </c>
      <c r="AM366" s="101" t="str">
        <f t="shared" ref="AM366:AU366" si="297">IFERROR(AM155/AL155,"")</f>
        <v/>
      </c>
      <c r="AN366" s="101" t="str">
        <f t="shared" si="297"/>
        <v/>
      </c>
      <c r="AO366" s="101" t="str">
        <f t="shared" si="297"/>
        <v/>
      </c>
      <c r="AP366" s="101" t="str">
        <f t="shared" si="297"/>
        <v/>
      </c>
      <c r="AQ366" s="101" t="str">
        <f t="shared" si="297"/>
        <v/>
      </c>
      <c r="AR366" s="101" t="str">
        <f t="shared" si="297"/>
        <v/>
      </c>
      <c r="AS366" s="101" t="str">
        <f t="shared" si="297"/>
        <v/>
      </c>
      <c r="AT366" s="101" t="str">
        <f t="shared" si="297"/>
        <v/>
      </c>
      <c r="AU366" s="101" t="str">
        <f t="shared" si="297"/>
        <v/>
      </c>
    </row>
    <row r="367" spans="1:47">
      <c r="A367" s="101" t="s">
        <v>3670</v>
      </c>
      <c r="G367" s="106"/>
      <c r="H367" s="106">
        <f t="shared" ref="H367:AK367" si="298">IFERROR(H156/G156-1,"")</f>
        <v>-4.7818870301495231E-2</v>
      </c>
      <c r="I367" s="106">
        <f t="shared" si="298"/>
        <v>-4.7818870301495009E-2</v>
      </c>
      <c r="J367" s="106">
        <f t="shared" si="298"/>
        <v>-4.781887030149512E-2</v>
      </c>
      <c r="K367" s="106">
        <f t="shared" si="298"/>
        <v>-4.7818870301495453E-2</v>
      </c>
      <c r="L367" s="106">
        <f t="shared" si="298"/>
        <v>-4.781887030149512E-2</v>
      </c>
      <c r="M367" s="106">
        <f t="shared" si="298"/>
        <v>-4.7818870301494787E-2</v>
      </c>
      <c r="N367" s="106">
        <f t="shared" si="298"/>
        <v>-4.7818870301495342E-2</v>
      </c>
      <c r="O367" s="106">
        <f t="shared" si="298"/>
        <v>-4.7818870301495231E-2</v>
      </c>
      <c r="P367" s="106">
        <f t="shared" si="298"/>
        <v>-4.7818870301495009E-2</v>
      </c>
      <c r="Q367" s="106">
        <f t="shared" si="298"/>
        <v>-4.7818870301495231E-2</v>
      </c>
      <c r="R367" s="106">
        <f t="shared" si="298"/>
        <v>-4.7818870301495231E-2</v>
      </c>
      <c r="S367" s="106">
        <f t="shared" si="298"/>
        <v>-4.781887030149512E-2</v>
      </c>
      <c r="T367" s="106">
        <f t="shared" si="298"/>
        <v>-4.7818870301494898E-2</v>
      </c>
      <c r="U367" s="106">
        <f t="shared" si="298"/>
        <v>-4.7818870301495231E-2</v>
      </c>
      <c r="V367" s="106">
        <f t="shared" si="298"/>
        <v>-4.7818870301495231E-2</v>
      </c>
      <c r="W367" s="106">
        <f t="shared" si="298"/>
        <v>-4.7818870301495009E-2</v>
      </c>
      <c r="X367" s="106">
        <f t="shared" si="298"/>
        <v>-4.7818870301495342E-2</v>
      </c>
      <c r="Y367" s="106">
        <f t="shared" si="298"/>
        <v>-4.7818870301495009E-2</v>
      </c>
      <c r="Z367" s="106">
        <f t="shared" si="298"/>
        <v>-4.7818870301495231E-2</v>
      </c>
      <c r="AA367" s="106">
        <f t="shared" si="298"/>
        <v>-4.7818870301495009E-2</v>
      </c>
      <c r="AB367" s="106">
        <f t="shared" si="298"/>
        <v>-4.7818870301495231E-2</v>
      </c>
      <c r="AC367" s="106">
        <f t="shared" si="298"/>
        <v>-4.7818870301495453E-2</v>
      </c>
      <c r="AD367" s="106">
        <f t="shared" si="298"/>
        <v>-4.7818870301495009E-2</v>
      </c>
      <c r="AE367" s="106">
        <f t="shared" si="298"/>
        <v>-4.7818870301495231E-2</v>
      </c>
      <c r="AF367" s="106">
        <f t="shared" si="298"/>
        <v>-4.7818870301494898E-2</v>
      </c>
      <c r="AG367" s="106">
        <f t="shared" si="298"/>
        <v>-4.7818870301495231E-2</v>
      </c>
      <c r="AH367" s="106">
        <f t="shared" si="298"/>
        <v>-4.7818870301494898E-2</v>
      </c>
      <c r="AI367" s="106">
        <f t="shared" si="298"/>
        <v>-4.7818870301495564E-2</v>
      </c>
      <c r="AJ367" s="106">
        <f t="shared" si="298"/>
        <v>-4.7818870301495009E-2</v>
      </c>
      <c r="AK367" s="106">
        <f t="shared" si="298"/>
        <v>-4.7818870301495231E-2</v>
      </c>
      <c r="AM367" s="101">
        <f t="shared" ref="AM367:AU367" si="299">IFERROR(AM156/AL156,"")</f>
        <v>0.95218112969850488</v>
      </c>
      <c r="AN367" s="101">
        <f t="shared" si="299"/>
        <v>0.95218112969850521</v>
      </c>
      <c r="AO367" s="101">
        <f t="shared" si="299"/>
        <v>0.95218112969850477</v>
      </c>
      <c r="AP367" s="101">
        <f t="shared" si="299"/>
        <v>0.95218112969850477</v>
      </c>
      <c r="AQ367" s="101">
        <f t="shared" si="299"/>
        <v>0.95218112969850477</v>
      </c>
      <c r="AR367" s="101">
        <f t="shared" si="299"/>
        <v>0.95218112969850488</v>
      </c>
      <c r="AS367" s="101">
        <f t="shared" si="299"/>
        <v>0.95218112969850488</v>
      </c>
      <c r="AT367" s="101">
        <f t="shared" si="299"/>
        <v>0.95218112969850477</v>
      </c>
      <c r="AU367" s="101">
        <f t="shared" si="299"/>
        <v>0.95218112969850499</v>
      </c>
    </row>
    <row r="368" spans="1:47">
      <c r="A368" s="101" t="s">
        <v>3671</v>
      </c>
      <c r="G368" s="106"/>
      <c r="H368" s="106">
        <f t="shared" ref="H368:AK368" si="300">IFERROR(H157/G157-1,"")</f>
        <v>-4.7818870301495231E-2</v>
      </c>
      <c r="I368" s="106">
        <f t="shared" si="300"/>
        <v>-4.7818870301495009E-2</v>
      </c>
      <c r="J368" s="106">
        <f t="shared" si="300"/>
        <v>-4.781887030149512E-2</v>
      </c>
      <c r="K368" s="106">
        <f t="shared" si="300"/>
        <v>-4.7818870301495453E-2</v>
      </c>
      <c r="L368" s="106">
        <f t="shared" si="300"/>
        <v>-4.781887030149512E-2</v>
      </c>
      <c r="M368" s="106">
        <f t="shared" si="300"/>
        <v>-4.7818870301494787E-2</v>
      </c>
      <c r="N368" s="106">
        <f t="shared" si="300"/>
        <v>-4.7818870301495342E-2</v>
      </c>
      <c r="O368" s="106">
        <f t="shared" si="300"/>
        <v>-4.7818870301495231E-2</v>
      </c>
      <c r="P368" s="106">
        <f t="shared" si="300"/>
        <v>-4.7818870301495009E-2</v>
      </c>
      <c r="Q368" s="106">
        <f t="shared" si="300"/>
        <v>-4.7818870301495231E-2</v>
      </c>
      <c r="R368" s="106">
        <f t="shared" si="300"/>
        <v>-4.7818870301495231E-2</v>
      </c>
      <c r="S368" s="106">
        <f t="shared" si="300"/>
        <v>-4.781887030149512E-2</v>
      </c>
      <c r="T368" s="106">
        <f t="shared" si="300"/>
        <v>-4.7818870301494898E-2</v>
      </c>
      <c r="U368" s="106">
        <f t="shared" si="300"/>
        <v>-4.7818870301495231E-2</v>
      </c>
      <c r="V368" s="106">
        <f t="shared" si="300"/>
        <v>-4.7818870301495231E-2</v>
      </c>
      <c r="W368" s="106">
        <f t="shared" si="300"/>
        <v>-4.7818870301495009E-2</v>
      </c>
      <c r="X368" s="106">
        <f t="shared" si="300"/>
        <v>-4.7818870301495342E-2</v>
      </c>
      <c r="Y368" s="106">
        <f t="shared" si="300"/>
        <v>-4.7818870301495009E-2</v>
      </c>
      <c r="Z368" s="106">
        <f t="shared" si="300"/>
        <v>-4.7818870301495231E-2</v>
      </c>
      <c r="AA368" s="106">
        <f t="shared" si="300"/>
        <v>-4.7818870301495009E-2</v>
      </c>
      <c r="AB368" s="106">
        <f t="shared" si="300"/>
        <v>-4.7818870301495231E-2</v>
      </c>
      <c r="AC368" s="106">
        <f t="shared" si="300"/>
        <v>-4.7818870301495453E-2</v>
      </c>
      <c r="AD368" s="106">
        <f t="shared" si="300"/>
        <v>-4.7818870301495009E-2</v>
      </c>
      <c r="AE368" s="106">
        <f t="shared" si="300"/>
        <v>-4.7818870301495231E-2</v>
      </c>
      <c r="AF368" s="106">
        <f t="shared" si="300"/>
        <v>-4.7818870301494898E-2</v>
      </c>
      <c r="AG368" s="106">
        <f t="shared" si="300"/>
        <v>-4.7818870301495231E-2</v>
      </c>
      <c r="AH368" s="106">
        <f t="shared" si="300"/>
        <v>-4.7818870301494898E-2</v>
      </c>
      <c r="AI368" s="106">
        <f t="shared" si="300"/>
        <v>-4.7818870301495564E-2</v>
      </c>
      <c r="AJ368" s="106">
        <f t="shared" si="300"/>
        <v>-4.7818870301495009E-2</v>
      </c>
      <c r="AK368" s="106">
        <f t="shared" si="300"/>
        <v>-4.7818870301495231E-2</v>
      </c>
      <c r="AM368" s="101">
        <f t="shared" ref="AM368:AU368" si="301">IFERROR(AM157/AL157,"")</f>
        <v>0.95218112969850488</v>
      </c>
      <c r="AN368" s="101">
        <f t="shared" si="301"/>
        <v>0.95218112969850521</v>
      </c>
      <c r="AO368" s="101">
        <f t="shared" si="301"/>
        <v>0.95218112969850477</v>
      </c>
      <c r="AP368" s="101">
        <f t="shared" si="301"/>
        <v>0.95218112969850477</v>
      </c>
      <c r="AQ368" s="101">
        <f t="shared" si="301"/>
        <v>0.95218112969850477</v>
      </c>
      <c r="AR368" s="101">
        <f t="shared" si="301"/>
        <v>0.95218112969850488</v>
      </c>
      <c r="AS368" s="101">
        <f t="shared" si="301"/>
        <v>0.95218112969850488</v>
      </c>
      <c r="AT368" s="101">
        <f t="shared" si="301"/>
        <v>0.95218112969850477</v>
      </c>
      <c r="AU368" s="101">
        <f t="shared" si="301"/>
        <v>0.95218112969850499</v>
      </c>
    </row>
    <row r="369" spans="1:47">
      <c r="A369" s="101" t="s">
        <v>3672</v>
      </c>
      <c r="G369" s="106"/>
      <c r="H369" s="106">
        <f t="shared" ref="H369:AK369" si="302">IFERROR(H158/G158-1,"")</f>
        <v>-4.7818870301495231E-2</v>
      </c>
      <c r="I369" s="106">
        <f t="shared" si="302"/>
        <v>-4.7818870301495009E-2</v>
      </c>
      <c r="J369" s="106">
        <f t="shared" si="302"/>
        <v>-4.781887030149512E-2</v>
      </c>
      <c r="K369" s="106">
        <f t="shared" si="302"/>
        <v>-4.7818870301495453E-2</v>
      </c>
      <c r="L369" s="106">
        <f t="shared" si="302"/>
        <v>-4.781887030149512E-2</v>
      </c>
      <c r="M369" s="106">
        <f t="shared" si="302"/>
        <v>-4.7818870301494787E-2</v>
      </c>
      <c r="N369" s="106">
        <f t="shared" si="302"/>
        <v>-4.7818870301495342E-2</v>
      </c>
      <c r="O369" s="106">
        <f t="shared" si="302"/>
        <v>-4.7818870301495231E-2</v>
      </c>
      <c r="P369" s="106">
        <f t="shared" si="302"/>
        <v>-4.7818870301495009E-2</v>
      </c>
      <c r="Q369" s="106">
        <f t="shared" si="302"/>
        <v>-4.7818870301495231E-2</v>
      </c>
      <c r="R369" s="106">
        <f t="shared" si="302"/>
        <v>-4.7818870301495231E-2</v>
      </c>
      <c r="S369" s="106">
        <f t="shared" si="302"/>
        <v>-4.781887030149512E-2</v>
      </c>
      <c r="T369" s="106">
        <f t="shared" si="302"/>
        <v>-4.7818870301494898E-2</v>
      </c>
      <c r="U369" s="106">
        <f t="shared" si="302"/>
        <v>-4.7818870301495231E-2</v>
      </c>
      <c r="V369" s="106">
        <f t="shared" si="302"/>
        <v>-4.7818870301495231E-2</v>
      </c>
      <c r="W369" s="106">
        <f t="shared" si="302"/>
        <v>-4.7818870301495009E-2</v>
      </c>
      <c r="X369" s="106">
        <f t="shared" si="302"/>
        <v>-4.7818870301495342E-2</v>
      </c>
      <c r="Y369" s="106">
        <f t="shared" si="302"/>
        <v>-4.7818870301495009E-2</v>
      </c>
      <c r="Z369" s="106">
        <f t="shared" si="302"/>
        <v>-4.7818870301495231E-2</v>
      </c>
      <c r="AA369" s="106">
        <f t="shared" si="302"/>
        <v>-4.7818870301495009E-2</v>
      </c>
      <c r="AB369" s="106">
        <f t="shared" si="302"/>
        <v>-4.7818870301495231E-2</v>
      </c>
      <c r="AC369" s="106">
        <f t="shared" si="302"/>
        <v>-4.7818870301495453E-2</v>
      </c>
      <c r="AD369" s="106">
        <f t="shared" si="302"/>
        <v>-4.7818870301495009E-2</v>
      </c>
      <c r="AE369" s="106">
        <f t="shared" si="302"/>
        <v>-4.7818870301495231E-2</v>
      </c>
      <c r="AF369" s="106">
        <f t="shared" si="302"/>
        <v>-4.7818870301494898E-2</v>
      </c>
      <c r="AG369" s="106">
        <f t="shared" si="302"/>
        <v>-4.7818870301495231E-2</v>
      </c>
      <c r="AH369" s="106">
        <f t="shared" si="302"/>
        <v>-4.7818870301494898E-2</v>
      </c>
      <c r="AI369" s="106">
        <f t="shared" si="302"/>
        <v>-4.7818870301495564E-2</v>
      </c>
      <c r="AJ369" s="106">
        <f t="shared" si="302"/>
        <v>-4.7818870301495009E-2</v>
      </c>
      <c r="AK369" s="106">
        <f t="shared" si="302"/>
        <v>-4.7818870301495231E-2</v>
      </c>
      <c r="AM369" s="101">
        <f t="shared" ref="AM369:AU369" si="303">IFERROR(AM158/AL158,"")</f>
        <v>0.95218112969850488</v>
      </c>
      <c r="AN369" s="101">
        <f t="shared" si="303"/>
        <v>0.95218112969850521</v>
      </c>
      <c r="AO369" s="101">
        <f t="shared" si="303"/>
        <v>0.95218112969850477</v>
      </c>
      <c r="AP369" s="101">
        <f t="shared" si="303"/>
        <v>0.95218112969850477</v>
      </c>
      <c r="AQ369" s="101">
        <f t="shared" si="303"/>
        <v>0.95218112969850477</v>
      </c>
      <c r="AR369" s="101">
        <f t="shared" si="303"/>
        <v>0.95218112969850488</v>
      </c>
      <c r="AS369" s="101">
        <f t="shared" si="303"/>
        <v>0.95218112969850488</v>
      </c>
      <c r="AT369" s="101">
        <f t="shared" si="303"/>
        <v>0.95218112969850477</v>
      </c>
      <c r="AU369" s="101">
        <f t="shared" si="303"/>
        <v>0.95218112969850499</v>
      </c>
    </row>
    <row r="370" spans="1:47">
      <c r="A370" s="101" t="s">
        <v>3673</v>
      </c>
      <c r="G370" s="106"/>
      <c r="H370" s="106">
        <f t="shared" ref="H370:AK370" si="304">IFERROR(H159/G159-1,"")</f>
        <v>-4.7818870301495231E-2</v>
      </c>
      <c r="I370" s="106">
        <f t="shared" si="304"/>
        <v>-4.7818870301495009E-2</v>
      </c>
      <c r="J370" s="106">
        <f t="shared" si="304"/>
        <v>-4.781887030149512E-2</v>
      </c>
      <c r="K370" s="106">
        <f t="shared" si="304"/>
        <v>-4.7818870301495453E-2</v>
      </c>
      <c r="L370" s="106">
        <f t="shared" si="304"/>
        <v>-4.781887030149512E-2</v>
      </c>
      <c r="M370" s="106">
        <f t="shared" si="304"/>
        <v>-4.7818870301494787E-2</v>
      </c>
      <c r="N370" s="106">
        <f t="shared" si="304"/>
        <v>-4.7818870301495342E-2</v>
      </c>
      <c r="O370" s="106">
        <f t="shared" si="304"/>
        <v>-4.7818870301495231E-2</v>
      </c>
      <c r="P370" s="106">
        <f t="shared" si="304"/>
        <v>-4.7818870301495009E-2</v>
      </c>
      <c r="Q370" s="106">
        <f t="shared" si="304"/>
        <v>-4.7818870301495231E-2</v>
      </c>
      <c r="R370" s="106">
        <f t="shared" si="304"/>
        <v>-4.7818870301495231E-2</v>
      </c>
      <c r="S370" s="106">
        <f t="shared" si="304"/>
        <v>-4.781887030149512E-2</v>
      </c>
      <c r="T370" s="106">
        <f t="shared" si="304"/>
        <v>-4.7818870301494898E-2</v>
      </c>
      <c r="U370" s="106">
        <f t="shared" si="304"/>
        <v>-4.7818870301495231E-2</v>
      </c>
      <c r="V370" s="106">
        <f t="shared" si="304"/>
        <v>-4.7818870301495231E-2</v>
      </c>
      <c r="W370" s="106">
        <f t="shared" si="304"/>
        <v>-4.7818870301495009E-2</v>
      </c>
      <c r="X370" s="106">
        <f t="shared" si="304"/>
        <v>-4.7818870301495342E-2</v>
      </c>
      <c r="Y370" s="106">
        <f t="shared" si="304"/>
        <v>-4.7818870301495009E-2</v>
      </c>
      <c r="Z370" s="106">
        <f t="shared" si="304"/>
        <v>-4.7818870301495231E-2</v>
      </c>
      <c r="AA370" s="106">
        <f t="shared" si="304"/>
        <v>-4.7818870301495009E-2</v>
      </c>
      <c r="AB370" s="106">
        <f t="shared" si="304"/>
        <v>-4.7818870301495231E-2</v>
      </c>
      <c r="AC370" s="106">
        <f t="shared" si="304"/>
        <v>-4.7818870301495453E-2</v>
      </c>
      <c r="AD370" s="106">
        <f t="shared" si="304"/>
        <v>-4.7818870301495009E-2</v>
      </c>
      <c r="AE370" s="106">
        <f t="shared" si="304"/>
        <v>-4.7818870301495231E-2</v>
      </c>
      <c r="AF370" s="106">
        <f t="shared" si="304"/>
        <v>-4.7818870301494898E-2</v>
      </c>
      <c r="AG370" s="106">
        <f t="shared" si="304"/>
        <v>-4.7818870301495231E-2</v>
      </c>
      <c r="AH370" s="106">
        <f t="shared" si="304"/>
        <v>-4.7818870301494898E-2</v>
      </c>
      <c r="AI370" s="106">
        <f t="shared" si="304"/>
        <v>-4.7818870301495564E-2</v>
      </c>
      <c r="AJ370" s="106">
        <f t="shared" si="304"/>
        <v>-4.7818870301495009E-2</v>
      </c>
      <c r="AK370" s="106">
        <f t="shared" si="304"/>
        <v>-4.7818870301495231E-2</v>
      </c>
      <c r="AM370" s="101">
        <f t="shared" ref="AM370:AU370" si="305">IFERROR(AM159/AL159,"")</f>
        <v>0.95218112969850488</v>
      </c>
      <c r="AN370" s="101">
        <f t="shared" si="305"/>
        <v>0.95218112969850521</v>
      </c>
      <c r="AO370" s="101">
        <f t="shared" si="305"/>
        <v>0.95218112969850477</v>
      </c>
      <c r="AP370" s="101">
        <f t="shared" si="305"/>
        <v>0.95218112969850477</v>
      </c>
      <c r="AQ370" s="101">
        <f t="shared" si="305"/>
        <v>0.95218112969850477</v>
      </c>
      <c r="AR370" s="101">
        <f t="shared" si="305"/>
        <v>0.95218112969850488</v>
      </c>
      <c r="AS370" s="101">
        <f t="shared" si="305"/>
        <v>0.95218112969850488</v>
      </c>
      <c r="AT370" s="101">
        <f t="shared" si="305"/>
        <v>0.95218112969850477</v>
      </c>
      <c r="AU370" s="101">
        <f t="shared" si="305"/>
        <v>0.95218112969850499</v>
      </c>
    </row>
    <row r="371" spans="1:47">
      <c r="A371" s="101" t="s">
        <v>3674</v>
      </c>
      <c r="G371" s="106"/>
      <c r="H371" s="106" t="str">
        <f t="shared" ref="H371:AK371" si="306">IFERROR(H160/G160-1,"")</f>
        <v/>
      </c>
      <c r="I371" s="106" t="str">
        <f t="shared" si="306"/>
        <v/>
      </c>
      <c r="J371" s="106" t="str">
        <f t="shared" si="306"/>
        <v/>
      </c>
      <c r="K371" s="106" t="str">
        <f t="shared" si="306"/>
        <v/>
      </c>
      <c r="L371" s="106" t="str">
        <f t="shared" si="306"/>
        <v/>
      </c>
      <c r="M371" s="106" t="str">
        <f t="shared" si="306"/>
        <v/>
      </c>
      <c r="N371" s="106" t="str">
        <f t="shared" si="306"/>
        <v/>
      </c>
      <c r="O371" s="106" t="str">
        <f t="shared" si="306"/>
        <v/>
      </c>
      <c r="P371" s="106" t="str">
        <f t="shared" si="306"/>
        <v/>
      </c>
      <c r="Q371" s="106" t="str">
        <f t="shared" si="306"/>
        <v/>
      </c>
      <c r="R371" s="106" t="str">
        <f t="shared" si="306"/>
        <v/>
      </c>
      <c r="S371" s="106" t="str">
        <f t="shared" si="306"/>
        <v/>
      </c>
      <c r="T371" s="106" t="str">
        <f t="shared" si="306"/>
        <v/>
      </c>
      <c r="U371" s="106" t="str">
        <f t="shared" si="306"/>
        <v/>
      </c>
      <c r="V371" s="106" t="str">
        <f t="shared" si="306"/>
        <v/>
      </c>
      <c r="W371" s="106" t="str">
        <f t="shared" si="306"/>
        <v/>
      </c>
      <c r="X371" s="106" t="str">
        <f t="shared" si="306"/>
        <v/>
      </c>
      <c r="Y371" s="106" t="str">
        <f t="shared" si="306"/>
        <v/>
      </c>
      <c r="Z371" s="106" t="str">
        <f t="shared" si="306"/>
        <v/>
      </c>
      <c r="AA371" s="106" t="str">
        <f t="shared" si="306"/>
        <v/>
      </c>
      <c r="AB371" s="106" t="str">
        <f t="shared" si="306"/>
        <v/>
      </c>
      <c r="AC371" s="106" t="str">
        <f t="shared" si="306"/>
        <v/>
      </c>
      <c r="AD371" s="106" t="str">
        <f t="shared" si="306"/>
        <v/>
      </c>
      <c r="AE371" s="106" t="str">
        <f t="shared" si="306"/>
        <v/>
      </c>
      <c r="AF371" s="106" t="str">
        <f t="shared" si="306"/>
        <v/>
      </c>
      <c r="AG371" s="106" t="str">
        <f t="shared" si="306"/>
        <v/>
      </c>
      <c r="AH371" s="106" t="str">
        <f t="shared" si="306"/>
        <v/>
      </c>
      <c r="AI371" s="106" t="str">
        <f t="shared" si="306"/>
        <v/>
      </c>
      <c r="AJ371" s="106" t="str">
        <f t="shared" si="306"/>
        <v/>
      </c>
      <c r="AK371" s="106" t="str">
        <f t="shared" si="306"/>
        <v/>
      </c>
      <c r="AM371" s="101" t="str">
        <f t="shared" ref="AM371:AU371" si="307">IFERROR(AM160/AL160,"")</f>
        <v/>
      </c>
      <c r="AN371" s="101" t="str">
        <f t="shared" si="307"/>
        <v/>
      </c>
      <c r="AO371" s="101" t="str">
        <f t="shared" si="307"/>
        <v/>
      </c>
      <c r="AP371" s="101" t="str">
        <f t="shared" si="307"/>
        <v/>
      </c>
      <c r="AQ371" s="101" t="str">
        <f t="shared" si="307"/>
        <v/>
      </c>
      <c r="AR371" s="101" t="str">
        <f t="shared" si="307"/>
        <v/>
      </c>
      <c r="AS371" s="101" t="str">
        <f t="shared" si="307"/>
        <v/>
      </c>
      <c r="AT371" s="101" t="str">
        <f t="shared" si="307"/>
        <v/>
      </c>
      <c r="AU371" s="101" t="str">
        <f t="shared" si="307"/>
        <v/>
      </c>
    </row>
    <row r="372" spans="1:47">
      <c r="A372" s="101" t="s">
        <v>3675</v>
      </c>
      <c r="G372" s="106"/>
      <c r="H372" s="106">
        <f t="shared" ref="H372:AK372" si="308">IFERROR(H161/G161-1,"")</f>
        <v>-4.7818870301495231E-2</v>
      </c>
      <c r="I372" s="106">
        <f t="shared" si="308"/>
        <v>-4.7818870301495009E-2</v>
      </c>
      <c r="J372" s="106">
        <f t="shared" si="308"/>
        <v>-4.781887030149512E-2</v>
      </c>
      <c r="K372" s="106">
        <f t="shared" si="308"/>
        <v>-4.7818870301495453E-2</v>
      </c>
      <c r="L372" s="106">
        <f t="shared" si="308"/>
        <v>-4.781887030149512E-2</v>
      </c>
      <c r="M372" s="106">
        <f t="shared" si="308"/>
        <v>-4.7818870301494787E-2</v>
      </c>
      <c r="N372" s="106">
        <f t="shared" si="308"/>
        <v>-4.7818870301495342E-2</v>
      </c>
      <c r="O372" s="106">
        <f t="shared" si="308"/>
        <v>-4.7818870301495231E-2</v>
      </c>
      <c r="P372" s="106">
        <f t="shared" si="308"/>
        <v>-4.7818870301495009E-2</v>
      </c>
      <c r="Q372" s="106">
        <f t="shared" si="308"/>
        <v>-4.7818870301495231E-2</v>
      </c>
      <c r="R372" s="106">
        <f t="shared" si="308"/>
        <v>-4.7818870301495231E-2</v>
      </c>
      <c r="S372" s="106">
        <f t="shared" si="308"/>
        <v>-4.781887030149512E-2</v>
      </c>
      <c r="T372" s="106">
        <f t="shared" si="308"/>
        <v>-4.7818870301494898E-2</v>
      </c>
      <c r="U372" s="106">
        <f t="shared" si="308"/>
        <v>-4.7818870301495231E-2</v>
      </c>
      <c r="V372" s="106">
        <f t="shared" si="308"/>
        <v>-4.7818870301495231E-2</v>
      </c>
      <c r="W372" s="106">
        <f t="shared" si="308"/>
        <v>-4.7818870301495009E-2</v>
      </c>
      <c r="X372" s="106">
        <f t="shared" si="308"/>
        <v>-4.7818870301495342E-2</v>
      </c>
      <c r="Y372" s="106">
        <f t="shared" si="308"/>
        <v>-4.7818870301495009E-2</v>
      </c>
      <c r="Z372" s="106">
        <f t="shared" si="308"/>
        <v>-4.7818870301495231E-2</v>
      </c>
      <c r="AA372" s="106">
        <f t="shared" si="308"/>
        <v>-4.7818870301495009E-2</v>
      </c>
      <c r="AB372" s="106">
        <f t="shared" si="308"/>
        <v>-4.7818870301495231E-2</v>
      </c>
      <c r="AC372" s="106">
        <f t="shared" si="308"/>
        <v>-4.7818870301495453E-2</v>
      </c>
      <c r="AD372" s="106">
        <f t="shared" si="308"/>
        <v>-4.7818870301495009E-2</v>
      </c>
      <c r="AE372" s="106">
        <f t="shared" si="308"/>
        <v>-4.7818870301495231E-2</v>
      </c>
      <c r="AF372" s="106">
        <f t="shared" si="308"/>
        <v>-4.7818870301494898E-2</v>
      </c>
      <c r="AG372" s="106">
        <f t="shared" si="308"/>
        <v>-4.7818870301495231E-2</v>
      </c>
      <c r="AH372" s="106">
        <f t="shared" si="308"/>
        <v>-4.7818870301494898E-2</v>
      </c>
      <c r="AI372" s="106">
        <f t="shared" si="308"/>
        <v>-4.7818870301495564E-2</v>
      </c>
      <c r="AJ372" s="106">
        <f t="shared" si="308"/>
        <v>-4.7818870301495009E-2</v>
      </c>
      <c r="AK372" s="106">
        <f t="shared" si="308"/>
        <v>-4.7818870301495231E-2</v>
      </c>
      <c r="AM372" s="101">
        <f t="shared" ref="AM372:AU372" si="309">IFERROR(AM161/AL161,"")</f>
        <v>0.95218112969850488</v>
      </c>
      <c r="AN372" s="101">
        <f t="shared" si="309"/>
        <v>0.95218112969850521</v>
      </c>
      <c r="AO372" s="101">
        <f t="shared" si="309"/>
        <v>0.95218112969850477</v>
      </c>
      <c r="AP372" s="101">
        <f t="shared" si="309"/>
        <v>0.95218112969850477</v>
      </c>
      <c r="AQ372" s="101">
        <f t="shared" si="309"/>
        <v>0.95218112969850477</v>
      </c>
      <c r="AR372" s="101">
        <f t="shared" si="309"/>
        <v>0.95218112969850488</v>
      </c>
      <c r="AS372" s="101">
        <f t="shared" si="309"/>
        <v>0.95218112969850488</v>
      </c>
      <c r="AT372" s="101">
        <f t="shared" si="309"/>
        <v>0.95218112969850477</v>
      </c>
      <c r="AU372" s="101">
        <f t="shared" si="309"/>
        <v>0.95218112969850499</v>
      </c>
    </row>
    <row r="373" spans="1:47">
      <c r="G373" s="106"/>
      <c r="H373" s="106" t="str">
        <f t="shared" ref="H373:AK373" si="310">IFERROR(H212/G212-1,"")</f>
        <v/>
      </c>
      <c r="I373" s="106" t="str">
        <f t="shared" si="310"/>
        <v/>
      </c>
      <c r="J373" s="106" t="str">
        <f t="shared" si="310"/>
        <v/>
      </c>
      <c r="K373" s="106" t="str">
        <f t="shared" si="310"/>
        <v/>
      </c>
      <c r="L373" s="106" t="str">
        <f t="shared" si="310"/>
        <v/>
      </c>
      <c r="M373" s="106" t="str">
        <f t="shared" si="310"/>
        <v/>
      </c>
      <c r="N373" s="106" t="str">
        <f t="shared" si="310"/>
        <v/>
      </c>
      <c r="O373" s="106" t="str">
        <f t="shared" si="310"/>
        <v/>
      </c>
      <c r="P373" s="106" t="str">
        <f t="shared" si="310"/>
        <v/>
      </c>
      <c r="Q373" s="106" t="str">
        <f t="shared" si="310"/>
        <v/>
      </c>
      <c r="R373" s="106" t="str">
        <f t="shared" si="310"/>
        <v/>
      </c>
      <c r="S373" s="106" t="str">
        <f t="shared" si="310"/>
        <v/>
      </c>
      <c r="T373" s="106" t="str">
        <f t="shared" si="310"/>
        <v/>
      </c>
      <c r="U373" s="106" t="str">
        <f t="shared" si="310"/>
        <v/>
      </c>
      <c r="V373" s="106" t="str">
        <f t="shared" si="310"/>
        <v/>
      </c>
      <c r="W373" s="106" t="str">
        <f t="shared" si="310"/>
        <v/>
      </c>
      <c r="X373" s="106" t="str">
        <f t="shared" si="310"/>
        <v/>
      </c>
      <c r="Y373" s="106" t="str">
        <f t="shared" si="310"/>
        <v/>
      </c>
      <c r="Z373" s="106" t="str">
        <f t="shared" si="310"/>
        <v/>
      </c>
      <c r="AA373" s="106" t="str">
        <f t="shared" si="310"/>
        <v/>
      </c>
      <c r="AB373" s="106" t="str">
        <f t="shared" si="310"/>
        <v/>
      </c>
      <c r="AC373" s="106" t="str">
        <f t="shared" si="310"/>
        <v/>
      </c>
      <c r="AD373" s="106" t="str">
        <f t="shared" si="310"/>
        <v/>
      </c>
      <c r="AE373" s="106" t="str">
        <f t="shared" si="310"/>
        <v/>
      </c>
      <c r="AF373" s="106" t="str">
        <f t="shared" si="310"/>
        <v/>
      </c>
      <c r="AG373" s="106" t="str">
        <f t="shared" si="310"/>
        <v/>
      </c>
      <c r="AH373" s="106" t="str">
        <f t="shared" si="310"/>
        <v/>
      </c>
      <c r="AI373" s="106" t="str">
        <f t="shared" si="310"/>
        <v/>
      </c>
      <c r="AJ373" s="106" t="str">
        <f t="shared" si="310"/>
        <v/>
      </c>
      <c r="AK373" s="106" t="str">
        <f t="shared" si="310"/>
        <v/>
      </c>
      <c r="AM373" s="101" t="str">
        <f t="shared" ref="AM373:AU373" si="311">IFERROR(AM212/AL212,"")</f>
        <v/>
      </c>
      <c r="AN373" s="101" t="str">
        <f t="shared" si="311"/>
        <v/>
      </c>
      <c r="AO373" s="101" t="str">
        <f t="shared" si="311"/>
        <v/>
      </c>
      <c r="AP373" s="101" t="str">
        <f t="shared" si="311"/>
        <v/>
      </c>
      <c r="AQ373" s="101" t="str">
        <f t="shared" si="311"/>
        <v/>
      </c>
      <c r="AR373" s="101" t="str">
        <f t="shared" si="311"/>
        <v/>
      </c>
      <c r="AS373" s="101" t="str">
        <f t="shared" si="311"/>
        <v/>
      </c>
      <c r="AT373" s="101" t="str">
        <f t="shared" si="311"/>
        <v/>
      </c>
      <c r="AU373" s="101" t="str">
        <f t="shared" si="311"/>
        <v/>
      </c>
    </row>
  </sheetData>
  <phoneticPr fontId="4" type="noConversion"/>
  <conditionalFormatting sqref="G225:AK233 G235:AK243 G245:AK253 G255:AK263 G265:AK273 G275:AK283 G285:AK293 G295:AK303 G305:AK313 G315:AK323 G325:AK333 G335:AK343 G345:AK353 G355:AK363 G365:AK373">
    <cfRule type="colorScale" priority="2">
      <colorScale>
        <cfvo type="min"/>
        <cfvo type="percentile" val="50"/>
        <cfvo type="max"/>
        <color rgb="FFF8696B"/>
        <color rgb="FFFFEB84"/>
        <color rgb="FF63BE7B"/>
      </colorScale>
    </cfRule>
  </conditionalFormatting>
  <conditionalFormatting sqref="G215:AK222">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67</vt:i4>
      </vt:variant>
      <vt:variant>
        <vt:lpstr>Named Ranges</vt:lpstr>
      </vt:variant>
      <vt:variant>
        <vt:i4>1</vt:i4>
      </vt:variant>
    </vt:vector>
  </HeadingPairs>
  <TitlesOfParts>
    <vt:vector size="68" baseType="lpstr">
      <vt:lpstr>Deflator</vt:lpstr>
      <vt:lpstr>流通领域生产资料市场价格</vt:lpstr>
      <vt:lpstr>生物柴油</vt:lpstr>
      <vt:lpstr>褐煤</vt:lpstr>
      <vt:lpstr>航天煤油</vt:lpstr>
      <vt:lpstr>燃料油价格1</vt:lpstr>
      <vt:lpstr>燃料油月均</vt:lpstr>
      <vt:lpstr>燃料油周均</vt:lpstr>
      <vt:lpstr>能源发热量</vt:lpstr>
      <vt:lpstr>Crude</vt:lpstr>
      <vt:lpstr>热力</vt:lpstr>
      <vt:lpstr>生物质</vt:lpstr>
      <vt:lpstr>天然气2020城市价格</vt:lpstr>
      <vt:lpstr>管道天然气价格城市</vt:lpstr>
      <vt:lpstr>电价</vt:lpstr>
      <vt:lpstr>Hydrogen</vt:lpstr>
      <vt:lpstr>税率1</vt:lpstr>
      <vt:lpstr>税率2</vt:lpstr>
      <vt:lpstr>CN_Summary_fuelprice</vt:lpstr>
      <vt:lpstr>CN_Summary_taxrate</vt:lpstr>
      <vt:lpstr>US EPS</vt:lpstr>
      <vt:lpstr>US_Summary_pretax</vt:lpstr>
      <vt:lpstr>US_Summary_tax</vt:lpstr>
      <vt:lpstr>BFPaT-pretax-electricity</vt:lpstr>
      <vt:lpstr>BFPaT-pretax-coal</vt:lpstr>
      <vt:lpstr>BFPaT-pretax-natgas</vt:lpstr>
      <vt:lpstr>BFPaT-pretax-nuclear</vt:lpstr>
      <vt:lpstr>BFPaT-pretax-biomass</vt:lpstr>
      <vt:lpstr>BFPaT-pretax-petgas</vt:lpstr>
      <vt:lpstr>BFPaT-pretax-petdies</vt:lpstr>
      <vt:lpstr>BFPaT-pretax-biogas</vt:lpstr>
      <vt:lpstr>BFPaT-pretax-biodies</vt:lpstr>
      <vt:lpstr>BFPaT-pretax-jetkerosene</vt:lpstr>
      <vt:lpstr>BFPaT-pretax-lignite</vt:lpstr>
      <vt:lpstr>BFPaT-pretax-crude</vt:lpstr>
      <vt:lpstr>BFPaT-pretax-heavyfueloil</vt:lpstr>
      <vt:lpstr>BFPaT-pretax-lpgpropbut</vt:lpstr>
      <vt:lpstr>BFPaT-pretax-msw</vt:lpstr>
      <vt:lpstr>BFPaT-pretax-hydrogen</vt:lpstr>
      <vt:lpstr>BFPaT-pretax-heat</vt:lpstr>
      <vt:lpstr>BFPaT-pretax-geothermal</vt:lpstr>
      <vt:lpstr>BFPaT-pretax-hydro</vt:lpstr>
      <vt:lpstr>BFPaT-pretax-solar</vt:lpstr>
      <vt:lpstr>BFPaT-pretax-wind</vt:lpstr>
      <vt:lpstr>CN_Summary_pretax</vt:lpstr>
      <vt:lpstr>BFPaT-fueltax-electricity</vt:lpstr>
      <vt:lpstr>BFPaT-fueltax-coal</vt:lpstr>
      <vt:lpstr>BFPaT-fueltax-natgas</vt:lpstr>
      <vt:lpstr>BFPaT-fueltax-nuclear</vt:lpstr>
      <vt:lpstr>BFPaT-fueltax-biomass</vt:lpstr>
      <vt:lpstr>BFPaT-fueltax-petgas</vt:lpstr>
      <vt:lpstr>BFPaT-fueltax-petdies</vt:lpstr>
      <vt:lpstr>BFPaT-fueltax-biogas</vt:lpstr>
      <vt:lpstr>BFPaT-fueltax-biodies</vt:lpstr>
      <vt:lpstr>BFPaT-fueltax-jetkerosene</vt:lpstr>
      <vt:lpstr>BFPaT-fueltax-lignite</vt:lpstr>
      <vt:lpstr>BFPaT-fueltax-crude</vt:lpstr>
      <vt:lpstr>BFPaT-fueltax-heavyfueloil</vt:lpstr>
      <vt:lpstr>BFPaT-fueltax-lpgpropbut</vt:lpstr>
      <vt:lpstr>BFPaT-fueltax-msw</vt:lpstr>
      <vt:lpstr>BFPaT-fueltax-hydrogen</vt:lpstr>
      <vt:lpstr>BFPaT-fueltax-heat</vt:lpstr>
      <vt:lpstr>BFPaT-fueltax-geothermal</vt:lpstr>
      <vt:lpstr>BFPaT-fueltax-hydro</vt:lpstr>
      <vt:lpstr>BFPaT-fueltax-solar</vt:lpstr>
      <vt:lpstr>BFPaT-fueltax-wind</vt:lpstr>
      <vt:lpstr>CN_Summary_fueltax</vt:lpstr>
      <vt:lpstr>生物质!_FilterDatabase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Wang Rui 2nd</cp:lastModifiedBy>
  <dcterms:created xsi:type="dcterms:W3CDTF">2022-02-25T07:20:19Z</dcterms:created>
  <dcterms:modified xsi:type="dcterms:W3CDTF">2022-03-27T08:37:50Z</dcterms:modified>
</cp:coreProperties>
</file>